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persons/person4.xml" ContentType="application/vnd.ms-excel.person+xml"/>
  <Override PartName="/xl/persons/person1.xml" ContentType="application/vnd.ms-excel.person+xml"/>
  <Override PartName="/xl/persons/person0.xml" ContentType="application/vnd.ms-excel.person+xml"/>
  <Override PartName="/xl/persons/person2.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EstaPastaDeTrabalho"/>
  <mc:AlternateContent xmlns:mc="http://schemas.openxmlformats.org/markup-compatibility/2006">
    <mc:Choice Requires="x15">
      <x15ac:absPath xmlns:x15ac="http://schemas.microsoft.com/office/spreadsheetml/2010/11/ac" url="G:\Meu Drive\Compras 1\Compras 2\Compras 3\Compras 4\Compras 5\EDITAIS PUBLICADOS\CE 10-25 REFORMA E AMPLIAÇÃO EMEB ELIAS ANDERE - 16088 -21\SITE\"/>
    </mc:Choice>
  </mc:AlternateContent>
  <xr:revisionPtr revIDLastSave="0" documentId="8_{5C4BC8AF-E33D-4FB9-A506-19C50194F48E}" xr6:coauthVersionLast="47" xr6:coauthVersionMax="47" xr10:uidLastSave="{00000000-0000-0000-0000-000000000000}"/>
  <bookViews>
    <workbookView xWindow="-120" yWindow="-120" windowWidth="29040" windowHeight="15840" tabRatio="311" firstSheet="3" activeTab="4" xr2:uid="{00000000-000D-0000-FFFF-FFFF00000000}"/>
  </bookViews>
  <sheets>
    <sheet name="ORÇ (2)" sheetId="11" r:id="rId1"/>
    <sheet name="ORÇ" sheetId="1" r:id="rId2"/>
    <sheet name="Resumo" sheetId="12" r:id="rId3"/>
    <sheet name="Calculos" sheetId="10" r:id="rId4"/>
    <sheet name="Planilha" sheetId="2" r:id="rId5"/>
    <sheet name="Cronograma" sheetId="4" r:id="rId6"/>
    <sheet name="BDI" sheetId="8" r:id="rId7"/>
  </sheets>
  <externalReferences>
    <externalReference r:id="rId8"/>
  </externalReferences>
  <definedNames>
    <definedName name="_xlnm._FilterDatabase" localSheetId="6" hidden="1">BDI!#REF!</definedName>
    <definedName name="_xlnm._FilterDatabase" localSheetId="3" hidden="1">Calculos!$C$2:$Y$91</definedName>
    <definedName name="_xlnm._FilterDatabase" localSheetId="1" hidden="1">ORÇ!$B$9:$N$975</definedName>
    <definedName name="_xlnm._FilterDatabase" localSheetId="4" hidden="1">Planilha!$B$8:$I$319</definedName>
    <definedName name="_xlnm.Print_Area" localSheetId="6">BDI!$B$1:$F$39</definedName>
    <definedName name="_xlnm.Print_Area" localSheetId="5">Cronograma!$B$1:$W$95</definedName>
    <definedName name="_xlnm.Print_Area" localSheetId="1">ORÇ!$B$1:$J$975</definedName>
    <definedName name="_xlnm.Print_Area" localSheetId="0">'ORÇ (2)'!$B$1:$J$421</definedName>
    <definedName name="_xlnm.Print_Area" localSheetId="4">Planilha!$C$1:$I$320</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6">BDI!$2:$11</definedName>
    <definedName name="_xlnm.Print_Titles" localSheetId="1">ORÇ!$2:$10</definedName>
    <definedName name="_xlnm.Print_Titles" localSheetId="0">'ORÇ (2)'!$2:$8</definedName>
    <definedName name="_xlnm.Print_Titles" localSheetId="4">Planilha!$2:$8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2" i="2" l="1"/>
  <c r="E122" i="2"/>
  <c r="O973" i="1"/>
  <c r="L973" i="1"/>
  <c r="I973" i="1"/>
  <c r="O970" i="1"/>
  <c r="L970" i="1"/>
  <c r="I970" i="1"/>
  <c r="O967" i="1"/>
  <c r="L967" i="1"/>
  <c r="I967" i="1"/>
  <c r="O964" i="1"/>
  <c r="L964" i="1"/>
  <c r="I964" i="1"/>
  <c r="O961" i="1"/>
  <c r="L961" i="1"/>
  <c r="I961" i="1"/>
  <c r="O958" i="1"/>
  <c r="L958" i="1"/>
  <c r="I958" i="1"/>
  <c r="D973" i="1"/>
  <c r="D970" i="1"/>
  <c r="D967" i="1"/>
  <c r="D964" i="1"/>
  <c r="D961" i="1"/>
  <c r="D958" i="1"/>
  <c r="O951" i="1"/>
  <c r="L951" i="1"/>
  <c r="I951" i="1"/>
  <c r="O948" i="1"/>
  <c r="L948" i="1"/>
  <c r="I948" i="1"/>
  <c r="O945" i="1"/>
  <c r="L945" i="1"/>
  <c r="I945" i="1"/>
  <c r="O942" i="1"/>
  <c r="L942" i="1"/>
  <c r="I942" i="1"/>
  <c r="D951" i="1"/>
  <c r="D948" i="1"/>
  <c r="D945" i="1"/>
  <c r="D942" i="1"/>
  <c r="O938" i="1"/>
  <c r="L938" i="1"/>
  <c r="I938" i="1"/>
  <c r="O935" i="1"/>
  <c r="L935" i="1"/>
  <c r="I935" i="1"/>
  <c r="O932" i="1"/>
  <c r="L932" i="1"/>
  <c r="I932" i="1"/>
  <c r="O929" i="1"/>
  <c r="L929" i="1"/>
  <c r="I929" i="1"/>
  <c r="D938" i="1"/>
  <c r="D935" i="1"/>
  <c r="D932" i="1"/>
  <c r="D929" i="1"/>
  <c r="O923" i="1"/>
  <c r="L923" i="1"/>
  <c r="I923" i="1"/>
  <c r="O920" i="1"/>
  <c r="L920" i="1"/>
  <c r="I920" i="1"/>
  <c r="O917" i="1"/>
  <c r="L917" i="1"/>
  <c r="I917" i="1"/>
  <c r="D923" i="1"/>
  <c r="D920" i="1"/>
  <c r="D917" i="1"/>
  <c r="O913" i="1"/>
  <c r="L913" i="1"/>
  <c r="I913" i="1"/>
  <c r="D913" i="1"/>
  <c r="O908" i="1"/>
  <c r="L908" i="1"/>
  <c r="I908" i="1"/>
  <c r="D908" i="1"/>
  <c r="O904" i="1"/>
  <c r="L904" i="1"/>
  <c r="I904" i="1"/>
  <c r="D904" i="1"/>
  <c r="O900" i="1"/>
  <c r="L900" i="1"/>
  <c r="I900" i="1"/>
  <c r="O897" i="1"/>
  <c r="L897" i="1"/>
  <c r="I897" i="1"/>
  <c r="O894" i="1"/>
  <c r="L894" i="1"/>
  <c r="I894" i="1"/>
  <c r="O891" i="1"/>
  <c r="L891" i="1"/>
  <c r="I891" i="1"/>
  <c r="O888" i="1"/>
  <c r="L888" i="1"/>
  <c r="I888" i="1"/>
  <c r="D900" i="1"/>
  <c r="D897" i="1"/>
  <c r="D894" i="1"/>
  <c r="D891" i="1"/>
  <c r="D888" i="1"/>
  <c r="O884" i="1"/>
  <c r="L884" i="1"/>
  <c r="I884" i="1"/>
  <c r="D884" i="1"/>
  <c r="O880" i="1"/>
  <c r="L880" i="1"/>
  <c r="I880" i="1"/>
  <c r="O877" i="1"/>
  <c r="L877" i="1"/>
  <c r="I877" i="1"/>
  <c r="O874" i="1"/>
  <c r="L874" i="1"/>
  <c r="I874" i="1"/>
  <c r="O871" i="1"/>
  <c r="L871" i="1"/>
  <c r="I871" i="1"/>
  <c r="D880" i="1"/>
  <c r="D877" i="1"/>
  <c r="D874" i="1"/>
  <c r="D871" i="1"/>
  <c r="O867" i="1"/>
  <c r="L867" i="1"/>
  <c r="I867" i="1"/>
  <c r="O864" i="1"/>
  <c r="L864" i="1"/>
  <c r="I864" i="1"/>
  <c r="O861" i="1"/>
  <c r="L861" i="1"/>
  <c r="I861" i="1"/>
  <c r="O858" i="1"/>
  <c r="L858" i="1"/>
  <c r="I858" i="1"/>
  <c r="O855" i="1"/>
  <c r="L855" i="1"/>
  <c r="I855" i="1"/>
  <c r="D867" i="1"/>
  <c r="D864" i="1"/>
  <c r="D861" i="1"/>
  <c r="D858" i="1"/>
  <c r="D855" i="1"/>
  <c r="O850" i="1"/>
  <c r="L850" i="1"/>
  <c r="I850" i="1"/>
  <c r="O847" i="1"/>
  <c r="L847" i="1"/>
  <c r="I847" i="1"/>
  <c r="O844" i="1"/>
  <c r="L844" i="1"/>
  <c r="I844" i="1"/>
  <c r="O841" i="1"/>
  <c r="L841" i="1"/>
  <c r="I841" i="1"/>
  <c r="D850" i="1"/>
  <c r="D847" i="1"/>
  <c r="D844" i="1"/>
  <c r="D841" i="1"/>
  <c r="O835" i="1"/>
  <c r="L835" i="1"/>
  <c r="I835" i="1"/>
  <c r="D835" i="1"/>
  <c r="O831" i="1"/>
  <c r="L831" i="1"/>
  <c r="I831" i="1"/>
  <c r="O828" i="1"/>
  <c r="L828" i="1"/>
  <c r="I828" i="1"/>
  <c r="O825" i="1"/>
  <c r="L825" i="1"/>
  <c r="I825" i="1"/>
  <c r="D831" i="1"/>
  <c r="D828" i="1"/>
  <c r="D825" i="1"/>
  <c r="O820" i="1"/>
  <c r="L820" i="1"/>
  <c r="I820" i="1"/>
  <c r="D820" i="1"/>
  <c r="O816" i="1"/>
  <c r="L816" i="1"/>
  <c r="I816" i="1"/>
  <c r="D816" i="1"/>
  <c r="O811" i="1"/>
  <c r="L811" i="1"/>
  <c r="I811" i="1"/>
  <c r="O808" i="1"/>
  <c r="L808" i="1"/>
  <c r="I808" i="1"/>
  <c r="O805" i="1"/>
  <c r="L805" i="1"/>
  <c r="I805" i="1"/>
  <c r="O802" i="1"/>
  <c r="L802" i="1"/>
  <c r="I802" i="1"/>
  <c r="O799" i="1"/>
  <c r="L799" i="1"/>
  <c r="I799" i="1"/>
  <c r="O796" i="1"/>
  <c r="L796" i="1"/>
  <c r="I796" i="1"/>
  <c r="D811" i="1"/>
  <c r="D808" i="1"/>
  <c r="D805" i="1"/>
  <c r="D802" i="1"/>
  <c r="D799" i="1"/>
  <c r="D796" i="1"/>
  <c r="O791" i="1"/>
  <c r="L791" i="1"/>
  <c r="I791" i="1"/>
  <c r="O788" i="1"/>
  <c r="L788" i="1"/>
  <c r="I788" i="1"/>
  <c r="O785" i="1"/>
  <c r="L785" i="1"/>
  <c r="I785" i="1"/>
  <c r="O782" i="1"/>
  <c r="L782" i="1"/>
  <c r="I782" i="1"/>
  <c r="O779" i="1"/>
  <c r="L779" i="1"/>
  <c r="I779" i="1"/>
  <c r="O776" i="1"/>
  <c r="L776" i="1"/>
  <c r="I776" i="1"/>
  <c r="O773" i="1"/>
  <c r="L773" i="1"/>
  <c r="I773" i="1"/>
  <c r="O770" i="1"/>
  <c r="L770" i="1"/>
  <c r="I770" i="1"/>
  <c r="O767" i="1"/>
  <c r="L767" i="1"/>
  <c r="I767" i="1"/>
  <c r="D791" i="1"/>
  <c r="D788" i="1"/>
  <c r="D785" i="1"/>
  <c r="D782" i="1"/>
  <c r="D779" i="1"/>
  <c r="D776" i="1"/>
  <c r="D773" i="1"/>
  <c r="D770" i="1"/>
  <c r="D767" i="1"/>
  <c r="O763" i="1"/>
  <c r="L763" i="1"/>
  <c r="I763" i="1"/>
  <c r="D763" i="1"/>
  <c r="O759" i="1"/>
  <c r="L759" i="1"/>
  <c r="I759" i="1"/>
  <c r="O756" i="1"/>
  <c r="L756" i="1"/>
  <c r="I756" i="1"/>
  <c r="D759" i="1"/>
  <c r="D756" i="1"/>
  <c r="O752" i="1"/>
  <c r="L752" i="1"/>
  <c r="I752" i="1"/>
  <c r="O749" i="1"/>
  <c r="L749" i="1"/>
  <c r="I749" i="1"/>
  <c r="D752" i="1"/>
  <c r="D749" i="1"/>
  <c r="O745" i="1"/>
  <c r="L745" i="1"/>
  <c r="I745" i="1"/>
  <c r="O742" i="1"/>
  <c r="L742" i="1"/>
  <c r="I742" i="1"/>
  <c r="O739" i="1"/>
  <c r="L739" i="1"/>
  <c r="I739" i="1"/>
  <c r="O736" i="1"/>
  <c r="L736" i="1"/>
  <c r="I736" i="1"/>
  <c r="O733" i="1"/>
  <c r="L733" i="1"/>
  <c r="I733" i="1"/>
  <c r="O730" i="1"/>
  <c r="L730" i="1"/>
  <c r="I730" i="1"/>
  <c r="O727" i="1"/>
  <c r="L727" i="1"/>
  <c r="I727" i="1"/>
  <c r="O724" i="1"/>
  <c r="L724" i="1"/>
  <c r="I724" i="1"/>
  <c r="D745" i="1"/>
  <c r="D742" i="1"/>
  <c r="D739" i="1"/>
  <c r="D736" i="1"/>
  <c r="D733" i="1"/>
  <c r="D730" i="1"/>
  <c r="D727" i="1"/>
  <c r="D724" i="1"/>
  <c r="O720" i="1"/>
  <c r="L720" i="1"/>
  <c r="I720" i="1"/>
  <c r="D720" i="1"/>
  <c r="O714" i="1"/>
  <c r="L714" i="1"/>
  <c r="I714" i="1"/>
  <c r="O711" i="1"/>
  <c r="L711" i="1"/>
  <c r="I711" i="1"/>
  <c r="O708" i="1"/>
  <c r="L708" i="1"/>
  <c r="I708" i="1"/>
  <c r="D714" i="1"/>
  <c r="D711" i="1"/>
  <c r="D708" i="1"/>
  <c r="O703" i="1"/>
  <c r="L703" i="1"/>
  <c r="I703" i="1"/>
  <c r="D703" i="1"/>
  <c r="O699" i="1"/>
  <c r="L699" i="1"/>
  <c r="I699" i="1"/>
  <c r="O696" i="1"/>
  <c r="L696" i="1"/>
  <c r="I696" i="1"/>
  <c r="O693" i="1"/>
  <c r="L693" i="1"/>
  <c r="I693" i="1"/>
  <c r="D699" i="1"/>
  <c r="D696" i="1"/>
  <c r="D693" i="1"/>
  <c r="O687" i="1"/>
  <c r="L687" i="1"/>
  <c r="I687" i="1"/>
  <c r="D687" i="1"/>
  <c r="O682" i="1"/>
  <c r="L682" i="1"/>
  <c r="I682" i="1"/>
  <c r="O679" i="1"/>
  <c r="L679" i="1"/>
  <c r="I679" i="1"/>
  <c r="O676" i="1"/>
  <c r="L676" i="1"/>
  <c r="I676" i="1"/>
  <c r="O673" i="1"/>
  <c r="L673" i="1"/>
  <c r="I673" i="1"/>
  <c r="O670" i="1"/>
  <c r="L670" i="1"/>
  <c r="I670" i="1"/>
  <c r="O667" i="1"/>
  <c r="L667" i="1"/>
  <c r="I667" i="1"/>
  <c r="O664" i="1"/>
  <c r="L664" i="1"/>
  <c r="I664" i="1"/>
  <c r="O661" i="1"/>
  <c r="L661" i="1"/>
  <c r="I661" i="1"/>
  <c r="O658" i="1"/>
  <c r="L658" i="1"/>
  <c r="I658" i="1"/>
  <c r="O655" i="1"/>
  <c r="L655" i="1"/>
  <c r="I655" i="1"/>
  <c r="D682" i="1"/>
  <c r="D679" i="1"/>
  <c r="D676" i="1"/>
  <c r="D673" i="1"/>
  <c r="D670" i="1"/>
  <c r="D667" i="1"/>
  <c r="D664" i="1"/>
  <c r="D661" i="1"/>
  <c r="D658" i="1"/>
  <c r="D655" i="1"/>
  <c r="O648" i="1"/>
  <c r="L648" i="1"/>
  <c r="I648" i="1"/>
  <c r="O645" i="1"/>
  <c r="L645" i="1"/>
  <c r="I645" i="1"/>
  <c r="O642" i="1"/>
  <c r="L642" i="1"/>
  <c r="I642" i="1"/>
  <c r="O639" i="1"/>
  <c r="L639" i="1"/>
  <c r="I639" i="1"/>
  <c r="O636" i="1"/>
  <c r="L636" i="1"/>
  <c r="I636" i="1"/>
  <c r="D648" i="1"/>
  <c r="D645" i="1"/>
  <c r="D642" i="1"/>
  <c r="D639" i="1"/>
  <c r="D636" i="1"/>
  <c r="O632" i="1"/>
  <c r="L632" i="1"/>
  <c r="I632" i="1"/>
  <c r="O629" i="1"/>
  <c r="L629" i="1"/>
  <c r="I629" i="1"/>
  <c r="O626" i="1"/>
  <c r="L626" i="1"/>
  <c r="I626" i="1"/>
  <c r="O623" i="1"/>
  <c r="L623" i="1"/>
  <c r="I623" i="1"/>
  <c r="O620" i="1"/>
  <c r="L620" i="1"/>
  <c r="I620" i="1"/>
  <c r="O617" i="1"/>
  <c r="L617" i="1"/>
  <c r="I617" i="1"/>
  <c r="O614" i="1"/>
  <c r="L614" i="1"/>
  <c r="I614" i="1"/>
  <c r="O611" i="1"/>
  <c r="L611" i="1"/>
  <c r="I611" i="1"/>
  <c r="O608" i="1"/>
  <c r="L608" i="1"/>
  <c r="I608" i="1"/>
  <c r="D632" i="1"/>
  <c r="D629" i="1"/>
  <c r="D626" i="1"/>
  <c r="D623" i="1"/>
  <c r="D620" i="1"/>
  <c r="D617" i="1"/>
  <c r="D614" i="1"/>
  <c r="D611" i="1"/>
  <c r="D608" i="1"/>
  <c r="O604" i="1"/>
  <c r="L604" i="1"/>
  <c r="I604" i="1"/>
  <c r="O601" i="1"/>
  <c r="L601" i="1"/>
  <c r="I601" i="1"/>
  <c r="O598" i="1"/>
  <c r="L598" i="1"/>
  <c r="I598" i="1"/>
  <c r="O595" i="1"/>
  <c r="L595" i="1"/>
  <c r="I595" i="1"/>
  <c r="O592" i="1"/>
  <c r="L592" i="1"/>
  <c r="I592" i="1"/>
  <c r="O589" i="1"/>
  <c r="L589" i="1"/>
  <c r="I589" i="1"/>
  <c r="O586" i="1"/>
  <c r="L586" i="1"/>
  <c r="I586" i="1"/>
  <c r="D604" i="1"/>
  <c r="D601" i="1"/>
  <c r="D598" i="1"/>
  <c r="D595" i="1"/>
  <c r="D592" i="1"/>
  <c r="D589" i="1"/>
  <c r="D586" i="1"/>
  <c r="O582" i="1"/>
  <c r="L582" i="1"/>
  <c r="I582" i="1"/>
  <c r="O579" i="1"/>
  <c r="L579" i="1"/>
  <c r="I579" i="1"/>
  <c r="O576" i="1"/>
  <c r="L576" i="1"/>
  <c r="I576" i="1"/>
  <c r="D582" i="1"/>
  <c r="D579" i="1"/>
  <c r="D576" i="1"/>
  <c r="O572" i="1"/>
  <c r="L572" i="1"/>
  <c r="I572" i="1"/>
  <c r="O569" i="1"/>
  <c r="L569" i="1"/>
  <c r="I569" i="1"/>
  <c r="O566" i="1"/>
  <c r="L566" i="1"/>
  <c r="I566" i="1"/>
  <c r="O563" i="1"/>
  <c r="L563" i="1"/>
  <c r="I563" i="1"/>
  <c r="O560" i="1"/>
  <c r="L560" i="1"/>
  <c r="I560" i="1"/>
  <c r="O557" i="1"/>
  <c r="L557" i="1"/>
  <c r="I557" i="1"/>
  <c r="O554" i="1"/>
  <c r="L554" i="1"/>
  <c r="I554" i="1"/>
  <c r="O551" i="1"/>
  <c r="L551" i="1"/>
  <c r="I551" i="1"/>
  <c r="O548" i="1"/>
  <c r="L548" i="1"/>
  <c r="I548" i="1"/>
  <c r="O545" i="1"/>
  <c r="L545" i="1"/>
  <c r="I545" i="1"/>
  <c r="O542" i="1"/>
  <c r="L542" i="1"/>
  <c r="I542" i="1"/>
  <c r="D572" i="1"/>
  <c r="D569" i="1"/>
  <c r="D566" i="1"/>
  <c r="D563" i="1"/>
  <c r="D560" i="1"/>
  <c r="D557" i="1"/>
  <c r="D554" i="1"/>
  <c r="D551" i="1"/>
  <c r="D548" i="1"/>
  <c r="D545" i="1"/>
  <c r="D542" i="1"/>
  <c r="O538" i="1"/>
  <c r="L538" i="1"/>
  <c r="I538" i="1"/>
  <c r="O535" i="1"/>
  <c r="L535" i="1"/>
  <c r="I535" i="1"/>
  <c r="O532" i="1"/>
  <c r="L532" i="1"/>
  <c r="I532" i="1"/>
  <c r="O529" i="1"/>
  <c r="L529" i="1"/>
  <c r="I529" i="1"/>
  <c r="O526" i="1"/>
  <c r="L526" i="1"/>
  <c r="I526" i="1"/>
  <c r="O523" i="1"/>
  <c r="L523" i="1"/>
  <c r="I523" i="1"/>
  <c r="D538" i="1"/>
  <c r="D535" i="1"/>
  <c r="D532" i="1"/>
  <c r="D529" i="1"/>
  <c r="D526" i="1"/>
  <c r="D523" i="1"/>
  <c r="O518" i="1"/>
  <c r="L518" i="1"/>
  <c r="I518" i="1"/>
  <c r="O515" i="1"/>
  <c r="L515" i="1"/>
  <c r="I515" i="1"/>
  <c r="O512" i="1"/>
  <c r="L512" i="1"/>
  <c r="I512" i="1"/>
  <c r="O509" i="1"/>
  <c r="L509" i="1"/>
  <c r="I509" i="1"/>
  <c r="O506" i="1"/>
  <c r="L506" i="1"/>
  <c r="I506" i="1"/>
  <c r="O503" i="1"/>
  <c r="L503" i="1"/>
  <c r="I503" i="1"/>
  <c r="O500" i="1"/>
  <c r="L500" i="1"/>
  <c r="I500" i="1"/>
  <c r="O497" i="1"/>
  <c r="L497" i="1"/>
  <c r="I497" i="1"/>
  <c r="O494" i="1"/>
  <c r="L494" i="1"/>
  <c r="I494" i="1"/>
  <c r="O491" i="1"/>
  <c r="L491" i="1"/>
  <c r="I491" i="1"/>
  <c r="D518" i="1"/>
  <c r="D515" i="1"/>
  <c r="D512" i="1"/>
  <c r="D509" i="1"/>
  <c r="D506" i="1"/>
  <c r="D503" i="1"/>
  <c r="D500" i="1"/>
  <c r="D497" i="1"/>
  <c r="D494" i="1"/>
  <c r="D491" i="1"/>
  <c r="O487" i="1"/>
  <c r="L487" i="1"/>
  <c r="I487" i="1"/>
  <c r="O484" i="1"/>
  <c r="L484" i="1"/>
  <c r="I484" i="1"/>
  <c r="D487" i="1"/>
  <c r="D484" i="1"/>
  <c r="O478" i="1"/>
  <c r="L478" i="1"/>
  <c r="I478" i="1"/>
  <c r="O475" i="1"/>
  <c r="L475" i="1"/>
  <c r="I475" i="1"/>
  <c r="D478" i="1"/>
  <c r="D475" i="1"/>
  <c r="O448" i="1"/>
  <c r="L448" i="1"/>
  <c r="I448" i="1"/>
  <c r="D448" i="1"/>
  <c r="O440" i="1"/>
  <c r="L440" i="1"/>
  <c r="I440" i="1"/>
  <c r="D440" i="1"/>
  <c r="O419" i="1"/>
  <c r="L419" i="1"/>
  <c r="I419" i="1"/>
  <c r="O416" i="1"/>
  <c r="L416" i="1"/>
  <c r="I416" i="1"/>
  <c r="O413" i="1"/>
  <c r="L413" i="1"/>
  <c r="I413" i="1"/>
  <c r="O410" i="1"/>
  <c r="L410" i="1"/>
  <c r="I410" i="1"/>
  <c r="O407" i="1"/>
  <c r="L407" i="1"/>
  <c r="I407" i="1"/>
  <c r="O404" i="1"/>
  <c r="L404" i="1"/>
  <c r="I404" i="1"/>
  <c r="O401" i="1"/>
  <c r="L401" i="1"/>
  <c r="I401" i="1"/>
  <c r="O398" i="1"/>
  <c r="L398" i="1"/>
  <c r="I398" i="1"/>
  <c r="O395" i="1"/>
  <c r="L395" i="1"/>
  <c r="I395" i="1"/>
  <c r="O392" i="1"/>
  <c r="L392" i="1"/>
  <c r="I392" i="1"/>
  <c r="O389" i="1"/>
  <c r="L389" i="1"/>
  <c r="I389" i="1"/>
  <c r="O386" i="1"/>
  <c r="L386" i="1"/>
  <c r="I386" i="1"/>
  <c r="D419" i="1"/>
  <c r="D416" i="1"/>
  <c r="D413" i="1"/>
  <c r="D410" i="1"/>
  <c r="D407" i="1"/>
  <c r="D404" i="1"/>
  <c r="D401" i="1"/>
  <c r="D398" i="1"/>
  <c r="D395" i="1"/>
  <c r="D392" i="1"/>
  <c r="D389" i="1"/>
  <c r="D386" i="1"/>
  <c r="O359" i="1"/>
  <c r="L359" i="1"/>
  <c r="I359" i="1"/>
  <c r="D359" i="1"/>
  <c r="O351" i="1"/>
  <c r="L351" i="1"/>
  <c r="I351" i="1"/>
  <c r="D351" i="1"/>
  <c r="O330" i="1"/>
  <c r="L330" i="1"/>
  <c r="I330" i="1"/>
  <c r="O327" i="1"/>
  <c r="L327" i="1"/>
  <c r="I327" i="1"/>
  <c r="O324" i="1"/>
  <c r="L324" i="1"/>
  <c r="I324" i="1"/>
  <c r="O321" i="1"/>
  <c r="L321" i="1"/>
  <c r="I321" i="1"/>
  <c r="O318" i="1"/>
  <c r="L318" i="1"/>
  <c r="I318" i="1"/>
  <c r="O315" i="1"/>
  <c r="L315" i="1"/>
  <c r="I315" i="1"/>
  <c r="O312" i="1"/>
  <c r="L312" i="1"/>
  <c r="I312" i="1"/>
  <c r="O309" i="1"/>
  <c r="L309" i="1"/>
  <c r="I309" i="1"/>
  <c r="O306" i="1"/>
  <c r="L306" i="1"/>
  <c r="I306" i="1"/>
  <c r="O303" i="1"/>
  <c r="L303" i="1"/>
  <c r="I303" i="1"/>
  <c r="D330" i="1"/>
  <c r="D327" i="1"/>
  <c r="D324" i="1"/>
  <c r="D321" i="1"/>
  <c r="D318" i="1"/>
  <c r="D315" i="1"/>
  <c r="D312" i="1"/>
  <c r="D309" i="1"/>
  <c r="D306" i="1"/>
  <c r="D303" i="1"/>
  <c r="O295" i="1"/>
  <c r="L295" i="1"/>
  <c r="I295" i="1"/>
  <c r="O292" i="1"/>
  <c r="L292" i="1"/>
  <c r="I292" i="1"/>
  <c r="D295" i="1"/>
  <c r="D292" i="1"/>
  <c r="O287" i="1"/>
  <c r="L287" i="1"/>
  <c r="I287" i="1"/>
  <c r="O284" i="1"/>
  <c r="L284" i="1"/>
  <c r="I284" i="1"/>
  <c r="O281" i="1"/>
  <c r="L281" i="1"/>
  <c r="I281" i="1"/>
  <c r="O278" i="1"/>
  <c r="L278" i="1"/>
  <c r="I278" i="1"/>
  <c r="O275" i="1"/>
  <c r="L275" i="1"/>
  <c r="I275" i="1"/>
  <c r="O272" i="1"/>
  <c r="L272" i="1"/>
  <c r="I272" i="1"/>
  <c r="O269" i="1"/>
  <c r="L269" i="1"/>
  <c r="I269" i="1"/>
  <c r="O266" i="1"/>
  <c r="L266" i="1"/>
  <c r="I266" i="1"/>
  <c r="O263" i="1"/>
  <c r="L263" i="1"/>
  <c r="I263" i="1"/>
  <c r="D287" i="1"/>
  <c r="D284" i="1"/>
  <c r="D281" i="1"/>
  <c r="D278" i="1"/>
  <c r="D275" i="1"/>
  <c r="D272" i="1"/>
  <c r="D269" i="1"/>
  <c r="D266" i="1"/>
  <c r="D263" i="1"/>
  <c r="O259" i="1"/>
  <c r="L259" i="1"/>
  <c r="I259" i="1"/>
  <c r="O256" i="1"/>
  <c r="L256" i="1"/>
  <c r="I256" i="1"/>
  <c r="O253" i="1"/>
  <c r="L253" i="1"/>
  <c r="I253" i="1"/>
  <c r="O250" i="1"/>
  <c r="L250" i="1"/>
  <c r="I250" i="1"/>
  <c r="O247" i="1"/>
  <c r="L247" i="1"/>
  <c r="I247" i="1"/>
  <c r="D259" i="1"/>
  <c r="D256" i="1"/>
  <c r="D253" i="1"/>
  <c r="D250" i="1"/>
  <c r="D247" i="1"/>
  <c r="O243" i="1"/>
  <c r="L243" i="1"/>
  <c r="I243" i="1"/>
  <c r="D243" i="1"/>
  <c r="O239" i="1"/>
  <c r="L239" i="1"/>
  <c r="I239" i="1"/>
  <c r="D239" i="1"/>
  <c r="O235" i="1"/>
  <c r="L235" i="1"/>
  <c r="I235" i="1"/>
  <c r="O232" i="1"/>
  <c r="L232" i="1"/>
  <c r="I232" i="1"/>
  <c r="D235" i="1"/>
  <c r="D232" i="1"/>
  <c r="O228" i="1"/>
  <c r="L228" i="1"/>
  <c r="I228" i="1"/>
  <c r="D228" i="1"/>
  <c r="O224" i="1"/>
  <c r="L224" i="1"/>
  <c r="I224" i="1"/>
  <c r="D224" i="1"/>
  <c r="O220" i="1"/>
  <c r="L220" i="1"/>
  <c r="I220" i="1"/>
  <c r="D220" i="1"/>
  <c r="O210" i="1"/>
  <c r="L210" i="1"/>
  <c r="I210" i="1"/>
  <c r="D210" i="1"/>
  <c r="O200" i="1"/>
  <c r="L200" i="1"/>
  <c r="I200" i="1"/>
  <c r="D200" i="1"/>
  <c r="O195" i="1"/>
  <c r="L195" i="1"/>
  <c r="I195" i="1"/>
  <c r="D195" i="1"/>
  <c r="O191" i="1"/>
  <c r="L191" i="1"/>
  <c r="I191" i="1"/>
  <c r="D191" i="1"/>
  <c r="O187" i="1"/>
  <c r="L187" i="1"/>
  <c r="I187" i="1"/>
  <c r="D187" i="1"/>
  <c r="O183" i="1"/>
  <c r="L183" i="1"/>
  <c r="I183" i="1"/>
  <c r="D183" i="1"/>
  <c r="O179" i="1"/>
  <c r="L179" i="1"/>
  <c r="I179" i="1"/>
  <c r="O176" i="1"/>
  <c r="L176" i="1"/>
  <c r="I176" i="1"/>
  <c r="O173" i="1"/>
  <c r="L173" i="1"/>
  <c r="I173" i="1"/>
  <c r="D179" i="1"/>
  <c r="D176" i="1"/>
  <c r="D173" i="1"/>
  <c r="O169" i="1"/>
  <c r="L169" i="1"/>
  <c r="I169" i="1"/>
  <c r="D169" i="1"/>
  <c r="O165" i="1"/>
  <c r="L165" i="1"/>
  <c r="I165" i="1"/>
  <c r="D165" i="1"/>
  <c r="O161" i="1"/>
  <c r="L161" i="1"/>
  <c r="I161" i="1"/>
  <c r="O158" i="1"/>
  <c r="L158" i="1"/>
  <c r="I158" i="1"/>
  <c r="O155" i="1"/>
  <c r="L155" i="1"/>
  <c r="I155" i="1"/>
  <c r="O152" i="1"/>
  <c r="L152" i="1"/>
  <c r="I152" i="1"/>
  <c r="O149" i="1"/>
  <c r="L149" i="1"/>
  <c r="I149" i="1"/>
  <c r="D161" i="1"/>
  <c r="D158" i="1"/>
  <c r="D155" i="1"/>
  <c r="D152" i="1"/>
  <c r="D149" i="1"/>
  <c r="O145" i="1"/>
  <c r="L145" i="1"/>
  <c r="I145" i="1"/>
  <c r="D145" i="1"/>
  <c r="O141" i="1"/>
  <c r="L141" i="1"/>
  <c r="I141" i="1"/>
  <c r="O138" i="1"/>
  <c r="L138" i="1"/>
  <c r="I138" i="1"/>
  <c r="O135" i="1"/>
  <c r="L135" i="1"/>
  <c r="I135" i="1"/>
  <c r="O132" i="1"/>
  <c r="L132" i="1"/>
  <c r="I132" i="1"/>
  <c r="D141" i="1"/>
  <c r="D138" i="1"/>
  <c r="D135" i="1"/>
  <c r="D132" i="1"/>
  <c r="O127" i="1"/>
  <c r="L127" i="1"/>
  <c r="I127" i="1"/>
  <c r="O124" i="1"/>
  <c r="L124" i="1"/>
  <c r="I124" i="1"/>
  <c r="D127" i="1"/>
  <c r="D124" i="1"/>
  <c r="O119" i="1"/>
  <c r="L119" i="1"/>
  <c r="I119" i="1"/>
  <c r="D119" i="1"/>
  <c r="O115" i="1"/>
  <c r="L115" i="1"/>
  <c r="I115" i="1"/>
  <c r="O112" i="1"/>
  <c r="L112" i="1"/>
  <c r="I112" i="1"/>
  <c r="O109" i="1"/>
  <c r="L109" i="1"/>
  <c r="I109" i="1"/>
  <c r="O106" i="1"/>
  <c r="L106" i="1"/>
  <c r="I106" i="1"/>
  <c r="D115" i="1"/>
  <c r="D112" i="1"/>
  <c r="D109" i="1"/>
  <c r="D106" i="1"/>
  <c r="O101" i="1"/>
  <c r="L101" i="1"/>
  <c r="I101" i="1"/>
  <c r="D101" i="1"/>
  <c r="O96" i="1"/>
  <c r="L96" i="1"/>
  <c r="I96" i="1"/>
  <c r="O93" i="1"/>
  <c r="L93" i="1"/>
  <c r="I93" i="1"/>
  <c r="O90" i="1"/>
  <c r="L90" i="1"/>
  <c r="I90" i="1"/>
  <c r="O87" i="1"/>
  <c r="L87" i="1"/>
  <c r="I87" i="1"/>
  <c r="O84" i="1"/>
  <c r="L84" i="1"/>
  <c r="I84" i="1"/>
  <c r="O81" i="1"/>
  <c r="L81" i="1"/>
  <c r="I81" i="1"/>
  <c r="O78" i="1"/>
  <c r="L78" i="1"/>
  <c r="I78" i="1"/>
  <c r="O75" i="1"/>
  <c r="L75" i="1"/>
  <c r="I75" i="1"/>
  <c r="O72" i="1"/>
  <c r="L72" i="1"/>
  <c r="I72" i="1"/>
  <c r="O69" i="1"/>
  <c r="L69" i="1"/>
  <c r="I69" i="1"/>
  <c r="D96" i="1"/>
  <c r="D93" i="1"/>
  <c r="D90" i="1"/>
  <c r="D87" i="1"/>
  <c r="D84" i="1"/>
  <c r="D81" i="1"/>
  <c r="D78" i="1"/>
  <c r="D75" i="1"/>
  <c r="D72" i="1"/>
  <c r="D69" i="1"/>
  <c r="O62" i="1"/>
  <c r="L62" i="1"/>
  <c r="I62" i="1"/>
  <c r="D62" i="1"/>
  <c r="O57" i="1"/>
  <c r="L57" i="1"/>
  <c r="I57" i="1"/>
  <c r="D57" i="1"/>
  <c r="O53" i="1"/>
  <c r="L53" i="1"/>
  <c r="I53" i="1"/>
  <c r="D53" i="1"/>
  <c r="O48" i="1"/>
  <c r="L48" i="1"/>
  <c r="I48" i="1"/>
  <c r="O45" i="1"/>
  <c r="L45" i="1"/>
  <c r="I45" i="1"/>
  <c r="O42" i="1"/>
  <c r="L42" i="1"/>
  <c r="I42" i="1"/>
  <c r="O39" i="1"/>
  <c r="L39" i="1"/>
  <c r="I39" i="1"/>
  <c r="O36" i="1"/>
  <c r="L36" i="1"/>
  <c r="I36" i="1"/>
  <c r="O33" i="1"/>
  <c r="L33" i="1"/>
  <c r="I33" i="1"/>
  <c r="O30" i="1"/>
  <c r="L30" i="1"/>
  <c r="I30" i="1"/>
  <c r="O27" i="1"/>
  <c r="L27" i="1"/>
  <c r="I27" i="1"/>
  <c r="O24" i="1"/>
  <c r="L24" i="1"/>
  <c r="I24" i="1"/>
  <c r="O21" i="1"/>
  <c r="L21" i="1"/>
  <c r="I21" i="1"/>
  <c r="O18" i="1"/>
  <c r="L18" i="1"/>
  <c r="I18" i="1"/>
  <c r="O15" i="1"/>
  <c r="L15" i="1"/>
  <c r="I15" i="1"/>
  <c r="O12" i="1"/>
  <c r="L12" i="1"/>
  <c r="I12" i="1"/>
  <c r="D48" i="1"/>
  <c r="D45" i="1"/>
  <c r="D42" i="1"/>
  <c r="D39" i="1"/>
  <c r="D36" i="1"/>
  <c r="D33" i="1"/>
  <c r="D30" i="1"/>
  <c r="D27" i="1"/>
  <c r="D24" i="1"/>
  <c r="D21" i="1"/>
  <c r="D18" i="1"/>
  <c r="D15" i="1"/>
  <c r="D12" i="1"/>
  <c r="K133" i="1"/>
  <c r="K136" i="1"/>
  <c r="K139" i="1"/>
  <c r="Y80" i="4"/>
  <c r="Y53" i="4"/>
  <c r="X14" i="4"/>
  <c r="I65" i="4" l="1"/>
  <c r="J86" i="4" l="1"/>
  <c r="I86" i="4"/>
  <c r="H86" i="4"/>
  <c r="G86" i="4"/>
  <c r="F86" i="4"/>
  <c r="N83" i="4"/>
  <c r="M83" i="4"/>
  <c r="L83" i="4"/>
  <c r="K83" i="4"/>
  <c r="J83" i="4"/>
  <c r="I83" i="4"/>
  <c r="H83" i="4"/>
  <c r="G83" i="4"/>
  <c r="F83" i="4"/>
  <c r="E83" i="4"/>
  <c r="D83" i="4"/>
  <c r="N80" i="4"/>
  <c r="M80" i="4"/>
  <c r="L80" i="4"/>
  <c r="K80" i="4"/>
  <c r="J80" i="4"/>
  <c r="I80" i="4"/>
  <c r="H80" i="4"/>
  <c r="G80" i="4"/>
  <c r="F80" i="4"/>
  <c r="E80" i="4"/>
  <c r="D80" i="4"/>
  <c r="C80" i="4"/>
  <c r="N77" i="4"/>
  <c r="M77" i="4"/>
  <c r="L77" i="4"/>
  <c r="K77" i="4"/>
  <c r="J77" i="4"/>
  <c r="I77" i="4"/>
  <c r="H77" i="4"/>
  <c r="F77" i="4"/>
  <c r="E77" i="4"/>
  <c r="D77" i="4"/>
  <c r="C77" i="4"/>
  <c r="N74" i="4"/>
  <c r="M74" i="4"/>
  <c r="L74" i="4"/>
  <c r="K74" i="4"/>
  <c r="J74" i="4"/>
  <c r="I74" i="4"/>
  <c r="H74" i="4"/>
  <c r="F74" i="4"/>
  <c r="E74" i="4"/>
  <c r="D74" i="4"/>
  <c r="C74" i="4"/>
  <c r="N71" i="4"/>
  <c r="M71" i="4"/>
  <c r="L71" i="4"/>
  <c r="K71" i="4"/>
  <c r="J71" i="4"/>
  <c r="I71" i="4"/>
  <c r="H71" i="4"/>
  <c r="G71" i="4"/>
  <c r="E71" i="4"/>
  <c r="D71" i="4"/>
  <c r="C71" i="4"/>
  <c r="N68" i="4"/>
  <c r="M68" i="4"/>
  <c r="L68" i="4"/>
  <c r="K68" i="4"/>
  <c r="J68" i="4"/>
  <c r="I68" i="4"/>
  <c r="F68" i="4"/>
  <c r="E68" i="4"/>
  <c r="D68" i="4"/>
  <c r="C68" i="4"/>
  <c r="N65" i="4"/>
  <c r="M65" i="4"/>
  <c r="L65" i="4"/>
  <c r="K65" i="4"/>
  <c r="J65" i="4"/>
  <c r="H65" i="4"/>
  <c r="G65" i="4"/>
  <c r="E65" i="4"/>
  <c r="D65" i="4"/>
  <c r="C65" i="4"/>
  <c r="N62" i="4"/>
  <c r="M62" i="4"/>
  <c r="L62" i="4"/>
  <c r="K62" i="4"/>
  <c r="J62" i="4"/>
  <c r="I62" i="4"/>
  <c r="H62" i="4"/>
  <c r="G62" i="4"/>
  <c r="E62" i="4"/>
  <c r="D62" i="4"/>
  <c r="C62" i="4"/>
  <c r="N59" i="4"/>
  <c r="M59" i="4"/>
  <c r="L59" i="4"/>
  <c r="K59" i="4"/>
  <c r="J59" i="4"/>
  <c r="I59" i="4"/>
  <c r="H59" i="4"/>
  <c r="G59" i="4"/>
  <c r="F59" i="4"/>
  <c r="D59" i="4"/>
  <c r="C59" i="4"/>
  <c r="N56" i="4"/>
  <c r="M56" i="4"/>
  <c r="L56" i="4"/>
  <c r="K56" i="4"/>
  <c r="J56" i="4"/>
  <c r="I56" i="4"/>
  <c r="H56" i="4"/>
  <c r="G56" i="4"/>
  <c r="F56" i="4"/>
  <c r="E56" i="4"/>
  <c r="C56" i="4"/>
  <c r="N53" i="4"/>
  <c r="M53" i="4"/>
  <c r="L53" i="4"/>
  <c r="K53" i="4"/>
  <c r="J53" i="4"/>
  <c r="I53" i="4"/>
  <c r="H53" i="4"/>
  <c r="G53" i="4"/>
  <c r="F53" i="4"/>
  <c r="E53" i="4"/>
  <c r="D53" i="4"/>
  <c r="C53" i="4"/>
  <c r="M50" i="4"/>
  <c r="L50" i="4"/>
  <c r="K50" i="4"/>
  <c r="J50" i="4"/>
  <c r="I50" i="4"/>
  <c r="H50" i="4"/>
  <c r="G50" i="4"/>
  <c r="F50" i="4"/>
  <c r="E50" i="4"/>
  <c r="D50" i="4"/>
  <c r="C50" i="4"/>
  <c r="L47" i="4"/>
  <c r="K47" i="4"/>
  <c r="J47" i="4"/>
  <c r="I47" i="4"/>
  <c r="H47" i="4"/>
  <c r="G47" i="4"/>
  <c r="F47" i="4"/>
  <c r="E47" i="4"/>
  <c r="D47" i="4"/>
  <c r="C47" i="4"/>
  <c r="N44" i="4"/>
  <c r="M44" i="4"/>
  <c r="F44" i="4"/>
  <c r="E44" i="4"/>
  <c r="D44" i="4"/>
  <c r="C44" i="4"/>
  <c r="N41" i="4"/>
  <c r="M41" i="4"/>
  <c r="F41" i="4"/>
  <c r="E41" i="4"/>
  <c r="D41" i="4"/>
  <c r="C41" i="4"/>
  <c r="N38" i="4"/>
  <c r="M38" i="4"/>
  <c r="F38" i="4"/>
  <c r="E38" i="4"/>
  <c r="D38" i="4"/>
  <c r="C38" i="4"/>
  <c r="N35" i="4"/>
  <c r="M35" i="4"/>
  <c r="L35" i="4"/>
  <c r="K35" i="4"/>
  <c r="G35" i="4"/>
  <c r="F35" i="4"/>
  <c r="E35" i="4"/>
  <c r="D35" i="4"/>
  <c r="C35" i="4"/>
  <c r="N32" i="4"/>
  <c r="M32" i="4"/>
  <c r="L32" i="4"/>
  <c r="K32" i="4"/>
  <c r="J32" i="4"/>
  <c r="E32" i="4"/>
  <c r="D32" i="4"/>
  <c r="C32" i="4"/>
  <c r="N29" i="4"/>
  <c r="M29" i="4"/>
  <c r="L29" i="4"/>
  <c r="K29" i="4"/>
  <c r="J29" i="4"/>
  <c r="I29" i="4"/>
  <c r="H29" i="4"/>
  <c r="E29" i="4"/>
  <c r="D29" i="4"/>
  <c r="C29" i="4"/>
  <c r="N26" i="4"/>
  <c r="M26" i="4"/>
  <c r="L26" i="4"/>
  <c r="K26" i="4"/>
  <c r="J26" i="4"/>
  <c r="I26" i="4"/>
  <c r="H26" i="4"/>
  <c r="D26" i="4"/>
  <c r="C26" i="4"/>
  <c r="N23" i="4"/>
  <c r="M23" i="4"/>
  <c r="L23" i="4"/>
  <c r="K23" i="4"/>
  <c r="J23" i="4"/>
  <c r="I23" i="4"/>
  <c r="H23" i="4"/>
  <c r="G23" i="4"/>
  <c r="F23" i="4"/>
  <c r="C23" i="4"/>
  <c r="N20" i="4"/>
  <c r="M20" i="4"/>
  <c r="L20" i="4"/>
  <c r="K20" i="4"/>
  <c r="J20" i="4"/>
  <c r="I20" i="4"/>
  <c r="H20" i="4"/>
  <c r="G20" i="4"/>
  <c r="F20" i="4"/>
  <c r="E20" i="4"/>
  <c r="N17" i="4"/>
  <c r="M17" i="4"/>
  <c r="L17" i="4"/>
  <c r="K17" i="4"/>
  <c r="J17" i="4"/>
  <c r="I17" i="4"/>
  <c r="H17" i="4"/>
  <c r="G17" i="4"/>
  <c r="F17" i="4"/>
  <c r="E17" i="4"/>
  <c r="D17" i="4"/>
  <c r="C17" i="4"/>
  <c r="U80" i="4"/>
  <c r="T80" i="4"/>
  <c r="S80" i="4"/>
  <c r="R80" i="4"/>
  <c r="Q80" i="4"/>
  <c r="P80" i="4"/>
  <c r="O80" i="4"/>
  <c r="U77" i="4"/>
  <c r="T77" i="4"/>
  <c r="S77" i="4"/>
  <c r="R77" i="4"/>
  <c r="Q77" i="4"/>
  <c r="P77" i="4"/>
  <c r="O77" i="4"/>
  <c r="U74" i="4"/>
  <c r="T74" i="4"/>
  <c r="S74" i="4"/>
  <c r="R74" i="4"/>
  <c r="Q74" i="4"/>
  <c r="P74" i="4"/>
  <c r="O74" i="4"/>
  <c r="U71" i="4"/>
  <c r="T71" i="4"/>
  <c r="S71" i="4"/>
  <c r="R71" i="4"/>
  <c r="Q71" i="4"/>
  <c r="P71" i="4"/>
  <c r="O71" i="4"/>
  <c r="U68" i="4"/>
  <c r="T68" i="4"/>
  <c r="S68" i="4"/>
  <c r="R68" i="4"/>
  <c r="Q68" i="4"/>
  <c r="P68" i="4"/>
  <c r="O68" i="4"/>
  <c r="U65" i="4"/>
  <c r="T65" i="4"/>
  <c r="S65" i="4"/>
  <c r="R65" i="4"/>
  <c r="Q65" i="4"/>
  <c r="P65" i="4"/>
  <c r="O65" i="4"/>
  <c r="U62" i="4"/>
  <c r="T62" i="4"/>
  <c r="S62" i="4"/>
  <c r="R62" i="4"/>
  <c r="Q62" i="4"/>
  <c r="P62" i="4"/>
  <c r="O62" i="4"/>
  <c r="U59" i="4"/>
  <c r="T59" i="4"/>
  <c r="S59" i="4"/>
  <c r="R59" i="4"/>
  <c r="Q59" i="4"/>
  <c r="P59" i="4"/>
  <c r="O59" i="4"/>
  <c r="B12" i="4"/>
  <c r="U56" i="4"/>
  <c r="T56" i="4"/>
  <c r="S56" i="4"/>
  <c r="R56" i="4"/>
  <c r="Q56" i="4"/>
  <c r="P56" i="4"/>
  <c r="O56" i="4"/>
  <c r="U53" i="4"/>
  <c r="T53" i="4"/>
  <c r="S53" i="4"/>
  <c r="R53" i="4"/>
  <c r="Q53" i="4"/>
  <c r="P53" i="4"/>
  <c r="O53" i="4"/>
  <c r="U50" i="4"/>
  <c r="T50" i="4"/>
  <c r="S50" i="4"/>
  <c r="R50" i="4"/>
  <c r="Q50" i="4"/>
  <c r="P50" i="4"/>
  <c r="O50" i="4"/>
  <c r="U47" i="4"/>
  <c r="T47" i="4"/>
  <c r="S47" i="4"/>
  <c r="R47" i="4"/>
  <c r="Q47" i="4"/>
  <c r="P47" i="4"/>
  <c r="O47" i="4"/>
  <c r="U44" i="4"/>
  <c r="T44" i="4"/>
  <c r="S44" i="4"/>
  <c r="R44" i="4"/>
  <c r="Q44" i="4"/>
  <c r="P44" i="4"/>
  <c r="O44" i="4"/>
  <c r="U41" i="4"/>
  <c r="T41" i="4"/>
  <c r="S41" i="4"/>
  <c r="R41" i="4"/>
  <c r="Q41" i="4"/>
  <c r="P41" i="4"/>
  <c r="O41" i="4"/>
  <c r="U38" i="4"/>
  <c r="T38" i="4"/>
  <c r="S38" i="4"/>
  <c r="R38" i="4"/>
  <c r="Q38" i="4"/>
  <c r="P38" i="4"/>
  <c r="O38" i="4"/>
  <c r="U35" i="4"/>
  <c r="T35" i="4"/>
  <c r="S35" i="4"/>
  <c r="R35" i="4"/>
  <c r="Q35" i="4"/>
  <c r="P35" i="4"/>
  <c r="O35" i="4"/>
  <c r="U32" i="4"/>
  <c r="T32" i="4"/>
  <c r="S32" i="4"/>
  <c r="R32" i="4"/>
  <c r="Q32" i="4"/>
  <c r="P32" i="4"/>
  <c r="O32" i="4"/>
  <c r="U29" i="4"/>
  <c r="T29" i="4"/>
  <c r="S29" i="4"/>
  <c r="R29" i="4"/>
  <c r="Q29" i="4"/>
  <c r="P29" i="4"/>
  <c r="O29" i="4"/>
  <c r="U26" i="4"/>
  <c r="T26" i="4"/>
  <c r="S26" i="4"/>
  <c r="R26" i="4"/>
  <c r="Q26" i="4"/>
  <c r="P26" i="4"/>
  <c r="O26" i="4"/>
  <c r="U23" i="4"/>
  <c r="T23" i="4"/>
  <c r="S23" i="4"/>
  <c r="R23" i="4"/>
  <c r="Q23" i="4"/>
  <c r="P23" i="4"/>
  <c r="O23" i="4"/>
  <c r="U20" i="4"/>
  <c r="T20" i="4"/>
  <c r="S20" i="4"/>
  <c r="R20" i="4"/>
  <c r="Q20" i="4"/>
  <c r="P20" i="4"/>
  <c r="O20" i="4"/>
  <c r="U17" i="4"/>
  <c r="T17" i="4"/>
  <c r="S17" i="4"/>
  <c r="R17" i="4"/>
  <c r="Q17" i="4"/>
  <c r="P17" i="4"/>
  <c r="O17" i="4"/>
  <c r="D24" i="2" l="1"/>
  <c r="E301" i="2"/>
  <c r="B84" i="4" s="1"/>
  <c r="E295" i="2"/>
  <c r="B81" i="4" s="1"/>
  <c r="E294" i="2"/>
  <c r="B78" i="4" s="1"/>
  <c r="E290" i="2"/>
  <c r="B75" i="4" s="1"/>
  <c r="E282" i="2"/>
  <c r="B72" i="4" s="1"/>
  <c r="E276" i="2"/>
  <c r="B69" i="4" s="1"/>
  <c r="E269" i="2"/>
  <c r="B66" i="4" s="1"/>
  <c r="E263" i="2"/>
  <c r="B63" i="4" s="1"/>
  <c r="E260" i="2"/>
  <c r="B60" i="4" s="1"/>
  <c r="E255" i="2"/>
  <c r="B57" i="4" s="1"/>
  <c r="E245" i="2"/>
  <c r="B54" i="4" s="1"/>
  <c r="E244" i="2"/>
  <c r="B51" i="4" s="1"/>
  <c r="E233" i="2"/>
  <c r="B48" i="4" s="1"/>
  <c r="E226" i="2"/>
  <c r="B45" i="4" s="1"/>
  <c r="E216" i="2"/>
  <c r="E214" i="2"/>
  <c r="E209" i="2"/>
  <c r="E204" i="2"/>
  <c r="E203" i="2"/>
  <c r="B42" i="4" s="1"/>
  <c r="E191" i="2"/>
  <c r="E176" i="2"/>
  <c r="E165" i="2"/>
  <c r="E153" i="2"/>
  <c r="E146" i="2"/>
  <c r="E133" i="2"/>
  <c r="E132" i="2"/>
  <c r="B39" i="4" s="1"/>
  <c r="E102" i="2"/>
  <c r="B36" i="4" s="1"/>
  <c r="E84" i="2"/>
  <c r="B33" i="4" s="1"/>
  <c r="E78" i="2"/>
  <c r="B30" i="4" s="1"/>
  <c r="E71" i="2"/>
  <c r="B27" i="4" s="1"/>
  <c r="E60" i="2"/>
  <c r="B24" i="4" s="1"/>
  <c r="E48" i="2"/>
  <c r="B21" i="4" s="1"/>
  <c r="E25" i="2"/>
  <c r="B18" i="4" s="1"/>
  <c r="E24" i="2"/>
  <c r="B15" i="4" s="1"/>
  <c r="D26" i="2"/>
  <c r="D27" i="2"/>
  <c r="D28" i="2"/>
  <c r="D29" i="2"/>
  <c r="D30" i="2"/>
  <c r="D31" i="2"/>
  <c r="D32" i="2"/>
  <c r="D33" i="2"/>
  <c r="D34" i="2"/>
  <c r="D35" i="2"/>
  <c r="D36" i="2"/>
  <c r="D37" i="2"/>
  <c r="D38" i="2"/>
  <c r="D39" i="2"/>
  <c r="D40" i="2"/>
  <c r="D41" i="2"/>
  <c r="D42" i="2"/>
  <c r="D43" i="2"/>
  <c r="D44" i="2"/>
  <c r="D45" i="2"/>
  <c r="D46" i="2"/>
  <c r="D49" i="2"/>
  <c r="D50" i="2"/>
  <c r="D51" i="2"/>
  <c r="D52" i="2"/>
  <c r="D53" i="2"/>
  <c r="D54" i="2"/>
  <c r="D55" i="2"/>
  <c r="D56" i="2"/>
  <c r="D57" i="2"/>
  <c r="D58" i="2"/>
  <c r="D61" i="2"/>
  <c r="D62" i="2"/>
  <c r="D63" i="2"/>
  <c r="D64" i="2"/>
  <c r="D65" i="2"/>
  <c r="D66" i="2"/>
  <c r="D67" i="2"/>
  <c r="D68" i="2"/>
  <c r="D69" i="2"/>
  <c r="D72" i="2"/>
  <c r="D73" i="2"/>
  <c r="D74" i="2"/>
  <c r="D75" i="2"/>
  <c r="D76" i="2"/>
  <c r="D79" i="2"/>
  <c r="D80" i="2"/>
  <c r="D81" i="2"/>
  <c r="D82" i="2"/>
  <c r="D85" i="2"/>
  <c r="D86" i="2"/>
  <c r="D87" i="2"/>
  <c r="D88" i="2"/>
  <c r="D89" i="2"/>
  <c r="D90" i="2"/>
  <c r="D91" i="2"/>
  <c r="D92" i="2"/>
  <c r="D93" i="2"/>
  <c r="D94" i="2"/>
  <c r="D95" i="2"/>
  <c r="D96" i="2"/>
  <c r="D97" i="2"/>
  <c r="D98" i="2"/>
  <c r="D99" i="2"/>
  <c r="D100" i="2"/>
  <c r="D103" i="2"/>
  <c r="D104" i="2"/>
  <c r="D105" i="2"/>
  <c r="D106" i="2"/>
  <c r="D107" i="2"/>
  <c r="D108" i="2"/>
  <c r="D109" i="2"/>
  <c r="D110" i="2"/>
  <c r="D111" i="2"/>
  <c r="D112" i="2"/>
  <c r="D113" i="2"/>
  <c r="D114" i="2"/>
  <c r="D115" i="2"/>
  <c r="D116" i="2"/>
  <c r="D117" i="2"/>
  <c r="D118" i="2"/>
  <c r="D119" i="2"/>
  <c r="D120" i="2"/>
  <c r="D121" i="2"/>
  <c r="D123" i="2"/>
  <c r="D124" i="2"/>
  <c r="D125" i="2"/>
  <c r="D126" i="2"/>
  <c r="D127" i="2"/>
  <c r="D128" i="2"/>
  <c r="D129" i="2"/>
  <c r="D130" i="2"/>
  <c r="D134" i="2"/>
  <c r="D135" i="2"/>
  <c r="D136" i="2"/>
  <c r="D137" i="2"/>
  <c r="D138" i="2"/>
  <c r="D139" i="2"/>
  <c r="D140" i="2"/>
  <c r="D141" i="2"/>
  <c r="D142" i="2"/>
  <c r="D143" i="2"/>
  <c r="D144" i="2"/>
  <c r="D145" i="2"/>
  <c r="D147" i="2"/>
  <c r="D148" i="2"/>
  <c r="D149" i="2"/>
  <c r="D150" i="2"/>
  <c r="D151" i="2"/>
  <c r="D152" i="2"/>
  <c r="D154" i="2"/>
  <c r="D155" i="2"/>
  <c r="D156" i="2"/>
  <c r="D157" i="2"/>
  <c r="D158" i="2"/>
  <c r="D159" i="2"/>
  <c r="D160" i="2"/>
  <c r="D161" i="2"/>
  <c r="D162" i="2"/>
  <c r="D163" i="2"/>
  <c r="D164" i="2"/>
  <c r="D166" i="2"/>
  <c r="D167" i="2"/>
  <c r="D168" i="2"/>
  <c r="D169" i="2"/>
  <c r="D170" i="2"/>
  <c r="D171" i="2"/>
  <c r="D172" i="2"/>
  <c r="D173" i="2"/>
  <c r="D174" i="2"/>
  <c r="D175" i="2"/>
  <c r="D177" i="2"/>
  <c r="D178" i="2"/>
  <c r="D179" i="2"/>
  <c r="D180" i="2"/>
  <c r="D181" i="2"/>
  <c r="D182" i="2"/>
  <c r="D183" i="2"/>
  <c r="D184" i="2"/>
  <c r="D185" i="2"/>
  <c r="D186" i="2"/>
  <c r="D187" i="2"/>
  <c r="D188" i="2"/>
  <c r="D189" i="2"/>
  <c r="D190" i="2"/>
  <c r="D192" i="2"/>
  <c r="D193" i="2"/>
  <c r="D194" i="2"/>
  <c r="D195" i="2"/>
  <c r="D196" i="2"/>
  <c r="D197" i="2"/>
  <c r="D198" i="2"/>
  <c r="D199" i="2"/>
  <c r="D200" i="2"/>
  <c r="D201" i="2"/>
  <c r="D205" i="2"/>
  <c r="D206" i="2"/>
  <c r="D207" i="2"/>
  <c r="D208" i="2"/>
  <c r="D210" i="2"/>
  <c r="D211" i="2"/>
  <c r="D212" i="2"/>
  <c r="D213" i="2"/>
  <c r="D215" i="2"/>
  <c r="D217" i="2"/>
  <c r="D218" i="2"/>
  <c r="D219" i="2"/>
  <c r="D220" i="2"/>
  <c r="D221" i="2"/>
  <c r="D222" i="2"/>
  <c r="D223" i="2"/>
  <c r="D224" i="2"/>
  <c r="D227" i="2"/>
  <c r="D228" i="2"/>
  <c r="D229" i="2"/>
  <c r="D230" i="2"/>
  <c r="D231" i="2"/>
  <c r="D234" i="2"/>
  <c r="D235" i="2"/>
  <c r="D236" i="2"/>
  <c r="D237" i="2"/>
  <c r="D238" i="2"/>
  <c r="D239" i="2"/>
  <c r="D240" i="2"/>
  <c r="D241" i="2"/>
  <c r="D242" i="2"/>
  <c r="D246" i="2"/>
  <c r="D247" i="2"/>
  <c r="D248" i="2"/>
  <c r="D249" i="2"/>
  <c r="D250" i="2"/>
  <c r="D251" i="2"/>
  <c r="D252" i="2"/>
  <c r="D253" i="2"/>
  <c r="D256" i="2"/>
  <c r="D257" i="2"/>
  <c r="D258" i="2"/>
  <c r="D261" i="2"/>
  <c r="D264" i="2"/>
  <c r="D265" i="2"/>
  <c r="D266" i="2"/>
  <c r="D267" i="2"/>
  <c r="D270" i="2"/>
  <c r="D271" i="2"/>
  <c r="D272" i="2"/>
  <c r="D273" i="2"/>
  <c r="D274" i="2"/>
  <c r="D277" i="2"/>
  <c r="D278" i="2"/>
  <c r="D279" i="2"/>
  <c r="D280" i="2"/>
  <c r="D283" i="2"/>
  <c r="D284" i="2"/>
  <c r="D285" i="2"/>
  <c r="D286" i="2"/>
  <c r="D287" i="2"/>
  <c r="D288" i="2"/>
  <c r="D291" i="2"/>
  <c r="D292" i="2"/>
  <c r="D296" i="2"/>
  <c r="D297" i="2"/>
  <c r="D298" i="2"/>
  <c r="D299" i="2"/>
  <c r="D302" i="2"/>
  <c r="D303" i="2"/>
  <c r="D304" i="2"/>
  <c r="D305" i="2"/>
  <c r="D306" i="2"/>
  <c r="D307" i="2"/>
  <c r="D308" i="2"/>
  <c r="D309" i="2"/>
  <c r="D310" i="2"/>
  <c r="D311" i="2"/>
  <c r="D312" i="2"/>
  <c r="D313" i="2"/>
  <c r="D314" i="2"/>
  <c r="D315" i="2"/>
  <c r="D10" i="2"/>
  <c r="D11" i="2"/>
  <c r="D12" i="2"/>
  <c r="D13" i="2"/>
  <c r="D14" i="2"/>
  <c r="D15" i="2"/>
  <c r="D16" i="2"/>
  <c r="D17" i="2"/>
  <c r="D18" i="2"/>
  <c r="D19" i="2"/>
  <c r="D20" i="2"/>
  <c r="D21" i="2"/>
  <c r="D22" i="2"/>
  <c r="D9" i="2"/>
  <c r="K37" i="1"/>
  <c r="J36" i="1" s="1"/>
  <c r="N42" i="1"/>
  <c r="J42" i="1"/>
  <c r="N39" i="1"/>
  <c r="J39" i="1"/>
  <c r="N36" i="1"/>
  <c r="K959" i="1"/>
  <c r="J958" i="1" s="1"/>
  <c r="K962" i="1" s="1"/>
  <c r="J961" i="1" s="1"/>
  <c r="K949" i="1"/>
  <c r="J948" i="1" s="1"/>
  <c r="N948" i="1"/>
  <c r="K939" i="1"/>
  <c r="K933" i="1"/>
  <c r="N961" i="1"/>
  <c r="N958" i="1"/>
  <c r="K940" i="1"/>
  <c r="N938" i="1"/>
  <c r="N945" i="1"/>
  <c r="J945" i="1"/>
  <c r="F258" i="2" l="1"/>
  <c r="E258" i="2"/>
  <c r="F186" i="2"/>
  <c r="E186" i="2"/>
  <c r="F114" i="2"/>
  <c r="E114" i="2"/>
  <c r="E296" i="2"/>
  <c r="F296" i="2"/>
  <c r="C296" i="2"/>
  <c r="E257" i="2"/>
  <c r="F257" i="2"/>
  <c r="E224" i="2"/>
  <c r="F224" i="2"/>
  <c r="E177" i="2"/>
  <c r="F177" i="2"/>
  <c r="E141" i="2"/>
  <c r="F141" i="2"/>
  <c r="F113" i="2"/>
  <c r="E113" i="2"/>
  <c r="F87" i="2"/>
  <c r="E87" i="2"/>
  <c r="E65" i="2"/>
  <c r="F65" i="2"/>
  <c r="F15" i="2"/>
  <c r="E15" i="2"/>
  <c r="C15" i="2"/>
  <c r="E313" i="2"/>
  <c r="I313" i="2"/>
  <c r="F313" i="2"/>
  <c r="E305" i="2"/>
  <c r="F305" i="2"/>
  <c r="E292" i="2"/>
  <c r="F292" i="2"/>
  <c r="E280" i="2"/>
  <c r="F280" i="2"/>
  <c r="C280" i="2"/>
  <c r="E270" i="2"/>
  <c r="F270" i="2"/>
  <c r="E256" i="2"/>
  <c r="F256" i="2"/>
  <c r="E246" i="2"/>
  <c r="F246" i="2"/>
  <c r="E235" i="2"/>
  <c r="F235" i="2"/>
  <c r="E223" i="2"/>
  <c r="F223" i="2"/>
  <c r="E213" i="2"/>
  <c r="F213" i="2"/>
  <c r="E201" i="2"/>
  <c r="F201" i="2"/>
  <c r="E193" i="2"/>
  <c r="F193" i="2"/>
  <c r="C193" i="2"/>
  <c r="E184" i="2"/>
  <c r="F184" i="2"/>
  <c r="E175" i="2"/>
  <c r="F175" i="2"/>
  <c r="E167" i="2"/>
  <c r="F167" i="2"/>
  <c r="E158" i="2"/>
  <c r="F158" i="2"/>
  <c r="E149" i="2"/>
  <c r="F149" i="2"/>
  <c r="E140" i="2"/>
  <c r="F140" i="2"/>
  <c r="F129" i="2"/>
  <c r="E129" i="2"/>
  <c r="F120" i="2"/>
  <c r="E120" i="2"/>
  <c r="F112" i="2"/>
  <c r="E112" i="2"/>
  <c r="I104" i="2"/>
  <c r="F104" i="2"/>
  <c r="E104" i="2"/>
  <c r="C104" i="2"/>
  <c r="F94" i="2"/>
  <c r="E94" i="2"/>
  <c r="F86" i="2"/>
  <c r="E86" i="2"/>
  <c r="C86" i="2"/>
  <c r="F74" i="2"/>
  <c r="E74" i="2"/>
  <c r="F64" i="2"/>
  <c r="E64" i="2"/>
  <c r="C64" i="2"/>
  <c r="F54" i="2"/>
  <c r="E54" i="2"/>
  <c r="F44" i="2"/>
  <c r="E44" i="2"/>
  <c r="F36" i="2"/>
  <c r="E36" i="2"/>
  <c r="F28" i="2"/>
  <c r="E28" i="2"/>
  <c r="F17" i="2"/>
  <c r="E17" i="2"/>
  <c r="F284" i="2"/>
  <c r="E284" i="2"/>
  <c r="C284" i="2"/>
  <c r="F227" i="2"/>
  <c r="E227" i="2"/>
  <c r="F178" i="2"/>
  <c r="E178" i="2"/>
  <c r="C178" i="2"/>
  <c r="F151" i="2"/>
  <c r="E151" i="2"/>
  <c r="F123" i="2"/>
  <c r="E123" i="2"/>
  <c r="I123" i="2"/>
  <c r="F88" i="2"/>
  <c r="E88" i="2"/>
  <c r="I88" i="2"/>
  <c r="F46" i="2"/>
  <c r="E46" i="2"/>
  <c r="I283" i="2"/>
  <c r="E283" i="2"/>
  <c r="F283" i="2"/>
  <c r="E236" i="2"/>
  <c r="F236" i="2"/>
  <c r="E185" i="2"/>
  <c r="F185" i="2"/>
  <c r="E159" i="2"/>
  <c r="F159" i="2"/>
  <c r="I130" i="2"/>
  <c r="E130" i="2"/>
  <c r="F130" i="2"/>
  <c r="E105" i="2"/>
  <c r="F105" i="2"/>
  <c r="F75" i="2"/>
  <c r="E75" i="2"/>
  <c r="F45" i="2"/>
  <c r="E45" i="2"/>
  <c r="F312" i="2"/>
  <c r="E312" i="2"/>
  <c r="F253" i="2"/>
  <c r="E253" i="2"/>
  <c r="C253" i="2"/>
  <c r="F200" i="2"/>
  <c r="E200" i="2"/>
  <c r="F174" i="2"/>
  <c r="E174" i="2"/>
  <c r="C174" i="2"/>
  <c r="F157" i="2"/>
  <c r="E157" i="2"/>
  <c r="F111" i="2"/>
  <c r="E111" i="2"/>
  <c r="C111" i="2"/>
  <c r="F43" i="2"/>
  <c r="E43" i="2"/>
  <c r="F21" i="2"/>
  <c r="E21" i="2"/>
  <c r="F13" i="2"/>
  <c r="E13" i="2"/>
  <c r="F311" i="2"/>
  <c r="E311" i="2"/>
  <c r="F303" i="2"/>
  <c r="E303" i="2"/>
  <c r="F288" i="2"/>
  <c r="I288" i="2"/>
  <c r="E288" i="2"/>
  <c r="F278" i="2"/>
  <c r="E278" i="2"/>
  <c r="F266" i="2"/>
  <c r="E266" i="2"/>
  <c r="C266" i="2"/>
  <c r="F252" i="2"/>
  <c r="I252" i="2"/>
  <c r="E252" i="2"/>
  <c r="F241" i="2"/>
  <c r="E241" i="2"/>
  <c r="F231" i="2"/>
  <c r="E231" i="2"/>
  <c r="F221" i="2"/>
  <c r="I221" i="2"/>
  <c r="E221" i="2"/>
  <c r="F211" i="2"/>
  <c r="I211" i="2"/>
  <c r="E211" i="2"/>
  <c r="F199" i="2"/>
  <c r="E199" i="2"/>
  <c r="F190" i="2"/>
  <c r="E190" i="2"/>
  <c r="F182" i="2"/>
  <c r="E182" i="2"/>
  <c r="C182" i="2"/>
  <c r="F173" i="2"/>
  <c r="E173" i="2"/>
  <c r="F164" i="2"/>
  <c r="I164" i="2"/>
  <c r="E164" i="2"/>
  <c r="F156" i="2"/>
  <c r="E156" i="2"/>
  <c r="F147" i="2"/>
  <c r="E147" i="2"/>
  <c r="F138" i="2"/>
  <c r="E138" i="2"/>
  <c r="F127" i="2"/>
  <c r="E127" i="2"/>
  <c r="I127" i="2"/>
  <c r="C127" i="2"/>
  <c r="E118" i="2"/>
  <c r="F118" i="2"/>
  <c r="E110" i="2"/>
  <c r="I110" i="2"/>
  <c r="F110" i="2"/>
  <c r="C110" i="2"/>
  <c r="E100" i="2"/>
  <c r="F100" i="2"/>
  <c r="E92" i="2"/>
  <c r="F92" i="2"/>
  <c r="E82" i="2"/>
  <c r="F82" i="2"/>
  <c r="E72" i="2"/>
  <c r="F72" i="2"/>
  <c r="F62" i="2"/>
  <c r="E62" i="2"/>
  <c r="F52" i="2"/>
  <c r="E52" i="2"/>
  <c r="F42" i="2"/>
  <c r="E42" i="2"/>
  <c r="F34" i="2"/>
  <c r="E34" i="2"/>
  <c r="F26" i="2"/>
  <c r="E26" i="2"/>
  <c r="F315" i="2"/>
  <c r="E315" i="2"/>
  <c r="F237" i="2"/>
  <c r="E237" i="2"/>
  <c r="F169" i="2"/>
  <c r="E169" i="2"/>
  <c r="F96" i="2"/>
  <c r="E96" i="2"/>
  <c r="E306" i="2"/>
  <c r="F306" i="2"/>
  <c r="I247" i="2"/>
  <c r="E247" i="2"/>
  <c r="F247" i="2"/>
  <c r="E194" i="2"/>
  <c r="F194" i="2"/>
  <c r="E150" i="2"/>
  <c r="F150" i="2"/>
  <c r="F55" i="2"/>
  <c r="E55" i="2"/>
  <c r="I22" i="2"/>
  <c r="E22" i="2"/>
  <c r="F22" i="2"/>
  <c r="F279" i="2"/>
  <c r="E279" i="2"/>
  <c r="F234" i="2"/>
  <c r="E234" i="2"/>
  <c r="F183" i="2"/>
  <c r="E183" i="2"/>
  <c r="F139" i="2"/>
  <c r="E139" i="2"/>
  <c r="F73" i="2"/>
  <c r="C73" i="2"/>
  <c r="E73" i="2"/>
  <c r="I20" i="2"/>
  <c r="F20" i="2"/>
  <c r="E20" i="2"/>
  <c r="F12" i="2"/>
  <c r="E12" i="2"/>
  <c r="F310" i="2"/>
  <c r="E310" i="2"/>
  <c r="I310" i="2"/>
  <c r="F302" i="2"/>
  <c r="E302" i="2"/>
  <c r="C302" i="2"/>
  <c r="F287" i="2"/>
  <c r="E287" i="2"/>
  <c r="F277" i="2"/>
  <c r="E277" i="2"/>
  <c r="I277" i="2"/>
  <c r="F265" i="2"/>
  <c r="E265" i="2"/>
  <c r="I265" i="2"/>
  <c r="F251" i="2"/>
  <c r="E251" i="2"/>
  <c r="I251" i="2"/>
  <c r="F240" i="2"/>
  <c r="E240" i="2"/>
  <c r="F230" i="2"/>
  <c r="E230" i="2"/>
  <c r="F220" i="2"/>
  <c r="E220" i="2"/>
  <c r="F210" i="2"/>
  <c r="E210" i="2"/>
  <c r="C210" i="2"/>
  <c r="F198" i="2"/>
  <c r="E198" i="2"/>
  <c r="F189" i="2"/>
  <c r="E189" i="2"/>
  <c r="F181" i="2"/>
  <c r="E181" i="2"/>
  <c r="F172" i="2"/>
  <c r="E172" i="2"/>
  <c r="F163" i="2"/>
  <c r="E163" i="2"/>
  <c r="I163" i="2"/>
  <c r="F155" i="2"/>
  <c r="E155" i="2"/>
  <c r="F145" i="2"/>
  <c r="E145" i="2"/>
  <c r="F137" i="2"/>
  <c r="E137" i="2"/>
  <c r="C137" i="2"/>
  <c r="I137" i="2"/>
  <c r="E126" i="2"/>
  <c r="F126" i="2"/>
  <c r="F117" i="2"/>
  <c r="E117" i="2"/>
  <c r="C109" i="2"/>
  <c r="F109" i="2"/>
  <c r="E109" i="2"/>
  <c r="I99" i="2"/>
  <c r="E99" i="2"/>
  <c r="C99" i="2"/>
  <c r="F99" i="2"/>
  <c r="I91" i="2"/>
  <c r="F91" i="2"/>
  <c r="E91" i="2"/>
  <c r="C81" i="2"/>
  <c r="F81" i="2"/>
  <c r="E81" i="2"/>
  <c r="I69" i="2"/>
  <c r="F69" i="2"/>
  <c r="E69" i="2"/>
  <c r="F61" i="2"/>
  <c r="E61" i="2"/>
  <c r="F51" i="2"/>
  <c r="E51" i="2"/>
  <c r="F41" i="2"/>
  <c r="E41" i="2"/>
  <c r="I33" i="2"/>
  <c r="F33" i="2"/>
  <c r="E33" i="2"/>
  <c r="I297" i="2"/>
  <c r="F297" i="2"/>
  <c r="E297" i="2"/>
  <c r="F248" i="2"/>
  <c r="E248" i="2"/>
  <c r="F206" i="2"/>
  <c r="E206" i="2"/>
  <c r="F160" i="2"/>
  <c r="E160" i="2"/>
  <c r="F134" i="2"/>
  <c r="E134" i="2"/>
  <c r="I106" i="2"/>
  <c r="F106" i="2"/>
  <c r="E106" i="2"/>
  <c r="F66" i="2"/>
  <c r="E66" i="2"/>
  <c r="F56" i="2"/>
  <c r="E56" i="2"/>
  <c r="I56" i="2"/>
  <c r="I38" i="2"/>
  <c r="F38" i="2"/>
  <c r="E38" i="2"/>
  <c r="F30" i="2"/>
  <c r="E30" i="2"/>
  <c r="I314" i="2"/>
  <c r="E314" i="2"/>
  <c r="F314" i="2"/>
  <c r="I205" i="2"/>
  <c r="E205" i="2"/>
  <c r="F205" i="2"/>
  <c r="F29" i="2"/>
  <c r="E29" i="2"/>
  <c r="I14" i="2"/>
  <c r="F14" i="2"/>
  <c r="E14" i="2"/>
  <c r="F304" i="2"/>
  <c r="E304" i="2"/>
  <c r="F267" i="2"/>
  <c r="E267" i="2"/>
  <c r="C267" i="2"/>
  <c r="I242" i="2"/>
  <c r="F242" i="2"/>
  <c r="E242" i="2"/>
  <c r="I222" i="2"/>
  <c r="F222" i="2"/>
  <c r="E222" i="2"/>
  <c r="F192" i="2"/>
  <c r="E192" i="2"/>
  <c r="F166" i="2"/>
  <c r="E166" i="2"/>
  <c r="C166" i="2"/>
  <c r="F148" i="2"/>
  <c r="E148" i="2"/>
  <c r="F128" i="2"/>
  <c r="E128" i="2"/>
  <c r="C128" i="2"/>
  <c r="E119" i="2"/>
  <c r="F119" i="2"/>
  <c r="F103" i="2"/>
  <c r="E103" i="2"/>
  <c r="E85" i="2"/>
  <c r="C85" i="2"/>
  <c r="F85" i="2"/>
  <c r="F63" i="2"/>
  <c r="E63" i="2"/>
  <c r="F53" i="2"/>
  <c r="E53" i="2"/>
  <c r="I53" i="2"/>
  <c r="I35" i="2"/>
  <c r="F35" i="2"/>
  <c r="E35" i="2"/>
  <c r="F27" i="2"/>
  <c r="E27" i="2"/>
  <c r="E19" i="2"/>
  <c r="F19" i="2"/>
  <c r="E11" i="2"/>
  <c r="F11" i="2"/>
  <c r="I11" i="2"/>
  <c r="F309" i="2"/>
  <c r="E309" i="2"/>
  <c r="I299" i="2"/>
  <c r="F299" i="2"/>
  <c r="E299" i="2"/>
  <c r="F286" i="2"/>
  <c r="E286" i="2"/>
  <c r="I274" i="2"/>
  <c r="F274" i="2"/>
  <c r="E274" i="2"/>
  <c r="I264" i="2"/>
  <c r="F264" i="2"/>
  <c r="E264" i="2"/>
  <c r="C264" i="2"/>
  <c r="I250" i="2"/>
  <c r="F250" i="2"/>
  <c r="E250" i="2"/>
  <c r="F239" i="2"/>
  <c r="E239" i="2"/>
  <c r="F229" i="2"/>
  <c r="E229" i="2"/>
  <c r="F219" i="2"/>
  <c r="E219" i="2"/>
  <c r="F208" i="2"/>
  <c r="E208" i="2"/>
  <c r="F197" i="2"/>
  <c r="E197" i="2"/>
  <c r="C197" i="2"/>
  <c r="I188" i="2"/>
  <c r="F188" i="2"/>
  <c r="E188" i="2"/>
  <c r="F180" i="2"/>
  <c r="E180" i="2"/>
  <c r="F171" i="2"/>
  <c r="E171" i="2"/>
  <c r="F162" i="2"/>
  <c r="E162" i="2"/>
  <c r="C162" i="2"/>
  <c r="I154" i="2"/>
  <c r="F154" i="2"/>
  <c r="E154" i="2"/>
  <c r="F144" i="2"/>
  <c r="E144" i="2"/>
  <c r="F136" i="2"/>
  <c r="E136" i="2"/>
  <c r="F125" i="2"/>
  <c r="E125" i="2"/>
  <c r="I116" i="2"/>
  <c r="F116" i="2"/>
  <c r="E116" i="2"/>
  <c r="F108" i="2"/>
  <c r="E108" i="2"/>
  <c r="F98" i="2"/>
  <c r="E98" i="2"/>
  <c r="F90" i="2"/>
  <c r="E90" i="2"/>
  <c r="F80" i="2"/>
  <c r="E80" i="2"/>
  <c r="F68" i="2"/>
  <c r="E68" i="2"/>
  <c r="C68" i="2"/>
  <c r="F58" i="2"/>
  <c r="E58" i="2"/>
  <c r="F50" i="2"/>
  <c r="E50" i="2"/>
  <c r="C50" i="2"/>
  <c r="F40" i="2"/>
  <c r="E40" i="2"/>
  <c r="F32" i="2"/>
  <c r="E32" i="2"/>
  <c r="C32" i="2"/>
  <c r="F307" i="2"/>
  <c r="E307" i="2"/>
  <c r="F272" i="2"/>
  <c r="E272" i="2"/>
  <c r="C272" i="2"/>
  <c r="F217" i="2"/>
  <c r="E217" i="2"/>
  <c r="F195" i="2"/>
  <c r="E195" i="2"/>
  <c r="C195" i="2"/>
  <c r="F142" i="2"/>
  <c r="E142" i="2"/>
  <c r="I76" i="2"/>
  <c r="F76" i="2"/>
  <c r="E76" i="2"/>
  <c r="C76" i="2"/>
  <c r="F16" i="2"/>
  <c r="E16" i="2"/>
  <c r="I16" i="2"/>
  <c r="E271" i="2"/>
  <c r="F271" i="2"/>
  <c r="C271" i="2"/>
  <c r="E215" i="2"/>
  <c r="F215" i="2"/>
  <c r="E168" i="2"/>
  <c r="F168" i="2"/>
  <c r="F121" i="2"/>
  <c r="E121" i="2"/>
  <c r="I95" i="2"/>
  <c r="F95" i="2"/>
  <c r="E95" i="2"/>
  <c r="F37" i="2"/>
  <c r="E37" i="2"/>
  <c r="F291" i="2"/>
  <c r="E291" i="2"/>
  <c r="C291" i="2"/>
  <c r="F212" i="2"/>
  <c r="E212" i="2"/>
  <c r="F93" i="2"/>
  <c r="E93" i="2"/>
  <c r="C93" i="2"/>
  <c r="F18" i="2"/>
  <c r="E18" i="2"/>
  <c r="F10" i="2"/>
  <c r="E10" i="2"/>
  <c r="E308" i="2"/>
  <c r="F308" i="2"/>
  <c r="F298" i="2"/>
  <c r="C298" i="2"/>
  <c r="E298" i="2"/>
  <c r="F285" i="2"/>
  <c r="E285" i="2"/>
  <c r="F273" i="2"/>
  <c r="E273" i="2"/>
  <c r="C273" i="2"/>
  <c r="I261" i="2"/>
  <c r="I262" i="2" s="1"/>
  <c r="V60" i="4" s="1"/>
  <c r="F261" i="2"/>
  <c r="E261" i="2"/>
  <c r="F249" i="2"/>
  <c r="E249" i="2"/>
  <c r="F238" i="2"/>
  <c r="E238" i="2"/>
  <c r="F228" i="2"/>
  <c r="E228" i="2"/>
  <c r="E218" i="2"/>
  <c r="C218" i="2"/>
  <c r="F218" i="2"/>
  <c r="F207" i="2"/>
  <c r="E207" i="2"/>
  <c r="F196" i="2"/>
  <c r="E196" i="2"/>
  <c r="F187" i="2"/>
  <c r="E187" i="2"/>
  <c r="C187" i="2"/>
  <c r="F179" i="2"/>
  <c r="E179" i="2"/>
  <c r="F170" i="2"/>
  <c r="C170" i="2"/>
  <c r="E170" i="2"/>
  <c r="F161" i="2"/>
  <c r="E161" i="2"/>
  <c r="F152" i="2"/>
  <c r="E152" i="2"/>
  <c r="E143" i="2"/>
  <c r="F143" i="2"/>
  <c r="F135" i="2"/>
  <c r="E135" i="2"/>
  <c r="C135" i="2"/>
  <c r="F124" i="2"/>
  <c r="E124" i="2"/>
  <c r="F115" i="2"/>
  <c r="E115" i="2"/>
  <c r="F107" i="2"/>
  <c r="E107" i="2"/>
  <c r="F97" i="2"/>
  <c r="E97" i="2"/>
  <c r="F89" i="2"/>
  <c r="E89" i="2"/>
  <c r="F79" i="2"/>
  <c r="E79" i="2"/>
  <c r="C79" i="2"/>
  <c r="F67" i="2"/>
  <c r="E67" i="2"/>
  <c r="I67" i="2"/>
  <c r="E57" i="2"/>
  <c r="F57" i="2"/>
  <c r="E49" i="2"/>
  <c r="F49" i="2"/>
  <c r="E39" i="2"/>
  <c r="F39" i="2"/>
  <c r="E31" i="2"/>
  <c r="F31" i="2"/>
  <c r="C312" i="2"/>
  <c r="I291" i="2"/>
  <c r="C200" i="2"/>
  <c r="C183" i="2"/>
  <c r="I166" i="2"/>
  <c r="I112" i="2"/>
  <c r="C94" i="2"/>
  <c r="C74" i="2"/>
  <c r="C54" i="2"/>
  <c r="I36" i="2"/>
  <c r="C28" i="2"/>
  <c r="C177" i="2"/>
  <c r="I223" i="2"/>
  <c r="C303" i="2"/>
  <c r="C278" i="2"/>
  <c r="I278" i="2"/>
  <c r="I266" i="2"/>
  <c r="C252" i="2"/>
  <c r="I231" i="2"/>
  <c r="C190" i="2"/>
  <c r="C173" i="2"/>
  <c r="I138" i="2"/>
  <c r="C138" i="2"/>
  <c r="I111" i="2"/>
  <c r="C63" i="2"/>
  <c r="I63" i="2"/>
  <c r="C43" i="2"/>
  <c r="I257" i="2"/>
  <c r="C257" i="2"/>
  <c r="C185" i="2"/>
  <c r="I305" i="2"/>
  <c r="C305" i="2"/>
  <c r="I65" i="2"/>
  <c r="C20" i="2"/>
  <c r="I287" i="2"/>
  <c r="C287" i="2"/>
  <c r="C277" i="2"/>
  <c r="C265" i="2"/>
  <c r="C240" i="2"/>
  <c r="I240" i="2"/>
  <c r="I210" i="2"/>
  <c r="I198" i="2"/>
  <c r="C198" i="2"/>
  <c r="C189" i="2"/>
  <c r="I181" i="2"/>
  <c r="C181" i="2"/>
  <c r="C172" i="2"/>
  <c r="I145" i="2"/>
  <c r="C145" i="2"/>
  <c r="C126" i="2"/>
  <c r="I126" i="2"/>
  <c r="I100" i="2"/>
  <c r="C100" i="2"/>
  <c r="C82" i="2"/>
  <c r="C72" i="2"/>
  <c r="C62" i="2"/>
  <c r="C42" i="2"/>
  <c r="I271" i="2"/>
  <c r="C38" i="2"/>
  <c r="C13" i="2"/>
  <c r="C286" i="2"/>
  <c r="C274" i="2"/>
  <c r="C250" i="2"/>
  <c r="I239" i="2"/>
  <c r="C219" i="2"/>
  <c r="I180" i="2"/>
  <c r="C171" i="2"/>
  <c r="C136" i="2"/>
  <c r="C125" i="2"/>
  <c r="I81" i="2"/>
  <c r="C61" i="2"/>
  <c r="C51" i="2"/>
  <c r="C41" i="2"/>
  <c r="I41" i="2"/>
  <c r="C16" i="2"/>
  <c r="C283" i="2"/>
  <c r="C168" i="2"/>
  <c r="I122" i="2"/>
  <c r="C46" i="2"/>
  <c r="C201" i="2"/>
  <c r="I12" i="2"/>
  <c r="I18" i="2"/>
  <c r="C308" i="2"/>
  <c r="I298" i="2"/>
  <c r="I285" i="2"/>
  <c r="C261" i="2"/>
  <c r="I238" i="2"/>
  <c r="C196" i="2"/>
  <c r="I179" i="2"/>
  <c r="C179" i="2"/>
  <c r="I135" i="2"/>
  <c r="C124" i="2"/>
  <c r="I124" i="2"/>
  <c r="I108" i="2"/>
  <c r="C80" i="2"/>
  <c r="C58" i="2"/>
  <c r="I58" i="2"/>
  <c r="C306" i="2"/>
  <c r="C247" i="2"/>
  <c r="C194" i="2"/>
  <c r="C270" i="2"/>
  <c r="I256" i="2"/>
  <c r="C256" i="2"/>
  <c r="I246" i="2"/>
  <c r="I213" i="2"/>
  <c r="C184" i="2"/>
  <c r="C175" i="2"/>
  <c r="I129" i="2"/>
  <c r="C129" i="2"/>
  <c r="C105" i="2"/>
  <c r="C75" i="2"/>
  <c r="I75" i="2"/>
  <c r="C55" i="2"/>
  <c r="C45" i="2"/>
  <c r="C19" i="2"/>
  <c r="I17" i="2"/>
  <c r="C307" i="2"/>
  <c r="C297" i="2"/>
  <c r="I284" i="2"/>
  <c r="I272" i="2"/>
  <c r="I258" i="2"/>
  <c r="C258" i="2"/>
  <c r="I248" i="2"/>
  <c r="C248" i="2"/>
  <c r="C227" i="2"/>
  <c r="C186" i="2"/>
  <c r="C169" i="2"/>
  <c r="I142" i="2"/>
  <c r="I134" i="2"/>
  <c r="C123" i="2"/>
  <c r="I107" i="2"/>
  <c r="C107" i="2"/>
  <c r="C67" i="2"/>
  <c r="C57" i="2"/>
  <c r="C49" i="2"/>
  <c r="C39" i="2"/>
  <c r="I64" i="2"/>
  <c r="I44" i="2"/>
  <c r="C40" i="2"/>
  <c r="C212" i="2"/>
  <c r="C231" i="2"/>
  <c r="C220" i="2"/>
  <c r="C238" i="2"/>
  <c r="C236" i="2"/>
  <c r="I168" i="2"/>
  <c r="C65" i="2"/>
  <c r="C30" i="2"/>
  <c r="C140" i="2"/>
  <c r="I46" i="2"/>
  <c r="I15" i="2"/>
  <c r="C53" i="2"/>
  <c r="I113" i="2"/>
  <c r="C44" i="2"/>
  <c r="C69" i="2"/>
  <c r="C52" i="2"/>
  <c r="C56" i="2"/>
  <c r="C18" i="2"/>
  <c r="C299" i="2"/>
  <c r="C251" i="2"/>
  <c r="C242" i="2"/>
  <c r="I234" i="2"/>
  <c r="I224" i="2"/>
  <c r="C199" i="2"/>
  <c r="I183" i="2"/>
  <c r="C167" i="2"/>
  <c r="I167" i="2"/>
  <c r="I159" i="2"/>
  <c r="I86" i="2"/>
  <c r="I315" i="2"/>
  <c r="C288" i="2"/>
  <c r="C279" i="2"/>
  <c r="I279" i="2"/>
  <c r="C241" i="2"/>
  <c r="I215" i="2"/>
  <c r="I190" i="2"/>
  <c r="C130" i="2"/>
  <c r="I235" i="2"/>
  <c r="C192" i="2"/>
  <c r="I184" i="2"/>
  <c r="C14" i="2"/>
  <c r="I74" i="2"/>
  <c r="I92" i="2"/>
  <c r="I136" i="2"/>
  <c r="C164" i="2"/>
  <c r="I218" i="2"/>
  <c r="I236" i="2"/>
  <c r="I174" i="2"/>
  <c r="I173" i="2"/>
  <c r="I157" i="2"/>
  <c r="I296" i="2"/>
  <c r="I286" i="2"/>
  <c r="I267" i="2"/>
  <c r="C239" i="2"/>
  <c r="C188" i="2"/>
  <c r="C180" i="2"/>
  <c r="I57" i="2"/>
  <c r="I66" i="2"/>
  <c r="I170" i="2"/>
  <c r="I249" i="2"/>
  <c r="C66" i="2"/>
  <c r="C249" i="2"/>
  <c r="I311" i="2"/>
  <c r="C246" i="2"/>
  <c r="I228" i="2"/>
  <c r="I219" i="2"/>
  <c r="I140" i="2"/>
  <c r="C304" i="2"/>
  <c r="C285" i="2"/>
  <c r="I212" i="2"/>
  <c r="C163" i="2"/>
  <c r="I147" i="2"/>
  <c r="C139" i="2"/>
  <c r="I139" i="2"/>
  <c r="I114" i="2"/>
  <c r="I302" i="2"/>
  <c r="C292" i="2"/>
  <c r="I128" i="2"/>
  <c r="I120" i="2"/>
  <c r="I292" i="2"/>
  <c r="I26" i="2"/>
  <c r="I34" i="2"/>
  <c r="I87" i="2"/>
  <c r="I119" i="2"/>
  <c r="I227" i="2"/>
  <c r="I253" i="2"/>
  <c r="M39" i="1"/>
  <c r="M42" i="1"/>
  <c r="J938" i="1"/>
  <c r="M938" i="1" s="1"/>
  <c r="M36" i="1"/>
  <c r="M948" i="1"/>
  <c r="M961" i="1"/>
  <c r="M958" i="1"/>
  <c r="M945" i="1"/>
  <c r="N679" i="1"/>
  <c r="J679" i="1"/>
  <c r="N676" i="1"/>
  <c r="J676" i="1"/>
  <c r="N673" i="1"/>
  <c r="J673" i="1"/>
  <c r="N670" i="1"/>
  <c r="J670" i="1"/>
  <c r="N667" i="1"/>
  <c r="J667" i="1"/>
  <c r="N664" i="1"/>
  <c r="J664" i="1"/>
  <c r="N661" i="1"/>
  <c r="J661" i="1"/>
  <c r="N682" i="1"/>
  <c r="J682" i="1"/>
  <c r="N658" i="1"/>
  <c r="J658" i="1"/>
  <c r="N655" i="1"/>
  <c r="J655" i="1"/>
  <c r="K915" i="1"/>
  <c r="K956" i="1"/>
  <c r="K955" i="1"/>
  <c r="K954" i="1"/>
  <c r="K953" i="1"/>
  <c r="K952" i="1"/>
  <c r="K943" i="1"/>
  <c r="J942" i="1" s="1"/>
  <c r="K936" i="1"/>
  <c r="J935" i="1" s="1"/>
  <c r="J932" i="1"/>
  <c r="J970" i="1"/>
  <c r="N973" i="1"/>
  <c r="J973" i="1"/>
  <c r="N970" i="1"/>
  <c r="N967" i="1"/>
  <c r="J967" i="1"/>
  <c r="N964" i="1"/>
  <c r="J964" i="1"/>
  <c r="N951" i="1"/>
  <c r="N942" i="1"/>
  <c r="N935" i="1"/>
  <c r="N932" i="1"/>
  <c r="N929" i="1"/>
  <c r="J929" i="1"/>
  <c r="N416" i="1"/>
  <c r="J416" i="1"/>
  <c r="K926" i="1"/>
  <c r="K925" i="1"/>
  <c r="K924" i="1"/>
  <c r="K914" i="1"/>
  <c r="N923" i="1"/>
  <c r="N920" i="1"/>
  <c r="J920" i="1"/>
  <c r="N917" i="1"/>
  <c r="J917" i="1"/>
  <c r="I118" i="2" l="1"/>
  <c r="I220" i="2"/>
  <c r="I192" i="2"/>
  <c r="I304" i="2"/>
  <c r="I28" i="2"/>
  <c r="I72" i="2"/>
  <c r="I27" i="2"/>
  <c r="I156" i="2"/>
  <c r="I150" i="2"/>
  <c r="I109" i="2"/>
  <c r="I229" i="2"/>
  <c r="I68" i="2"/>
  <c r="I161" i="2"/>
  <c r="I185" i="2"/>
  <c r="I13" i="2"/>
  <c r="I30" i="2"/>
  <c r="I141" i="2"/>
  <c r="I42" i="2"/>
  <c r="I186" i="2"/>
  <c r="I45" i="2"/>
  <c r="I280" i="2"/>
  <c r="I62" i="2"/>
  <c r="I39" i="2"/>
  <c r="I207" i="2"/>
  <c r="I98" i="2"/>
  <c r="I37" i="2"/>
  <c r="I307" i="2"/>
  <c r="I94" i="2"/>
  <c r="I187" i="2"/>
  <c r="I273" i="2"/>
  <c r="I197" i="2"/>
  <c r="I31" i="2"/>
  <c r="I125" i="2"/>
  <c r="I85" i="2"/>
  <c r="I306" i="2"/>
  <c r="I175" i="2"/>
  <c r="I172" i="2"/>
  <c r="I152" i="2"/>
  <c r="I80" i="2"/>
  <c r="I237" i="2"/>
  <c r="I270" i="2"/>
  <c r="I89" i="2"/>
  <c r="I177" i="2"/>
  <c r="I149" i="2"/>
  <c r="I79" i="2"/>
  <c r="I54" i="2"/>
  <c r="I200" i="2"/>
  <c r="I241" i="2"/>
  <c r="I143" i="2"/>
  <c r="I199" i="2"/>
  <c r="I155" i="2"/>
  <c r="I158" i="2"/>
  <c r="I303" i="2"/>
  <c r="I196" i="2"/>
  <c r="I52" i="2"/>
  <c r="I217" i="2"/>
  <c r="I182" i="2"/>
  <c r="I151" i="2"/>
  <c r="I171" i="2"/>
  <c r="I312" i="2"/>
  <c r="I230" i="2"/>
  <c r="I160" i="2"/>
  <c r="I189" i="2"/>
  <c r="I93" i="2"/>
  <c r="I90" i="2"/>
  <c r="I61" i="2"/>
  <c r="I309" i="2"/>
  <c r="I193" i="2"/>
  <c r="I195" i="2"/>
  <c r="I29" i="2"/>
  <c r="I32" i="2"/>
  <c r="I97" i="2"/>
  <c r="I162" i="2"/>
  <c r="I178" i="2"/>
  <c r="I308" i="2"/>
  <c r="I82" i="2"/>
  <c r="I55" i="2"/>
  <c r="I194" i="2"/>
  <c r="I206" i="2"/>
  <c r="I144" i="2"/>
  <c r="I105" i="2"/>
  <c r="I40" i="2"/>
  <c r="I148" i="2"/>
  <c r="I96" i="2"/>
  <c r="I43" i="2"/>
  <c r="I208" i="2"/>
  <c r="I121" i="2"/>
  <c r="I117" i="2"/>
  <c r="I201" i="2"/>
  <c r="I73" i="2"/>
  <c r="I169" i="2"/>
  <c r="I115" i="2"/>
  <c r="I19" i="2"/>
  <c r="F62" i="4"/>
  <c r="X62" i="4" s="1"/>
  <c r="Y62" i="4" s="1"/>
  <c r="I103" i="2"/>
  <c r="I21" i="2"/>
  <c r="I254" i="2"/>
  <c r="V54" i="4" s="1"/>
  <c r="I300" i="2"/>
  <c r="V81" i="4" s="1"/>
  <c r="I293" i="2"/>
  <c r="V75" i="4" s="1"/>
  <c r="C222" i="2"/>
  <c r="C155" i="2"/>
  <c r="C114" i="2"/>
  <c r="C115" i="2"/>
  <c r="C142" i="2"/>
  <c r="C215" i="2"/>
  <c r="C108" i="2"/>
  <c r="C22" i="2"/>
  <c r="C98" i="2"/>
  <c r="C36" i="2"/>
  <c r="C31" i="2"/>
  <c r="C27" i="2"/>
  <c r="C112" i="2"/>
  <c r="C156" i="2"/>
  <c r="C17" i="2"/>
  <c r="C118" i="2"/>
  <c r="C151" i="2"/>
  <c r="C106" i="2"/>
  <c r="C92" i="2"/>
  <c r="C119" i="2"/>
  <c r="C95" i="2"/>
  <c r="C87" i="2"/>
  <c r="C206" i="2"/>
  <c r="C122" i="2"/>
  <c r="C33" i="2"/>
  <c r="C224" i="2"/>
  <c r="C96" i="2"/>
  <c r="C90" i="2"/>
  <c r="C35" i="2"/>
  <c r="C21" i="2"/>
  <c r="C37" i="2"/>
  <c r="C158" i="2"/>
  <c r="C211" i="2"/>
  <c r="C228" i="2"/>
  <c r="C149" i="2"/>
  <c r="C148" i="2"/>
  <c r="C117" i="2"/>
  <c r="C161" i="2"/>
  <c r="C310" i="2"/>
  <c r="C147" i="2"/>
  <c r="C205" i="2"/>
  <c r="C221" i="2"/>
  <c r="C313" i="2"/>
  <c r="C157" i="2"/>
  <c r="C217" i="2"/>
  <c r="C150" i="2"/>
  <c r="C120" i="2"/>
  <c r="C314" i="2"/>
  <c r="C160" i="2"/>
  <c r="C12" i="2"/>
  <c r="C207" i="2"/>
  <c r="C223" i="2"/>
  <c r="C315" i="2"/>
  <c r="C29" i="2"/>
  <c r="C89" i="2"/>
  <c r="C34" i="2"/>
  <c r="C144" i="2"/>
  <c r="C143" i="2"/>
  <c r="C159" i="2"/>
  <c r="C91" i="2"/>
  <c r="C121" i="2"/>
  <c r="C237" i="2"/>
  <c r="C311" i="2"/>
  <c r="C141" i="2"/>
  <c r="C152" i="2"/>
  <c r="C208" i="2"/>
  <c r="C229" i="2"/>
  <c r="C154" i="2"/>
  <c r="C97" i="2"/>
  <c r="C134" i="2"/>
  <c r="C213" i="2"/>
  <c r="C230" i="2"/>
  <c r="C116" i="2"/>
  <c r="C235" i="2"/>
  <c r="C309" i="2"/>
  <c r="C234" i="2"/>
  <c r="C113" i="2"/>
  <c r="C26" i="2"/>
  <c r="C103" i="2"/>
  <c r="C88" i="2"/>
  <c r="I289" i="2"/>
  <c r="V72" i="4" s="1"/>
  <c r="I259" i="2"/>
  <c r="V57" i="4" s="1"/>
  <c r="I268" i="2"/>
  <c r="V63" i="4" s="1"/>
  <c r="M679" i="1"/>
  <c r="M673" i="1"/>
  <c r="M676" i="1"/>
  <c r="M661" i="1"/>
  <c r="M664" i="1"/>
  <c r="M667" i="1"/>
  <c r="M670" i="1"/>
  <c r="M682" i="1"/>
  <c r="M658" i="1"/>
  <c r="M655" i="1"/>
  <c r="J951" i="1"/>
  <c r="M951" i="1" s="1"/>
  <c r="M932" i="1"/>
  <c r="M973" i="1"/>
  <c r="M935" i="1"/>
  <c r="M970" i="1"/>
  <c r="M967" i="1"/>
  <c r="M964" i="1"/>
  <c r="M942" i="1"/>
  <c r="M929" i="1"/>
  <c r="M416" i="1"/>
  <c r="J923" i="1"/>
  <c r="M923" i="1" s="1"/>
  <c r="M920" i="1"/>
  <c r="M917" i="1"/>
  <c r="N913" i="1"/>
  <c r="J913" i="1"/>
  <c r="K906" i="1"/>
  <c r="J904" i="1" s="1"/>
  <c r="K909" i="1"/>
  <c r="J908" i="1" s="1"/>
  <c r="N908" i="1"/>
  <c r="N904" i="1"/>
  <c r="J900" i="1"/>
  <c r="N900" i="1"/>
  <c r="K892" i="1"/>
  <c r="J891" i="1" s="1"/>
  <c r="K889" i="1"/>
  <c r="K898" i="1"/>
  <c r="J897" i="1" s="1"/>
  <c r="K895" i="1"/>
  <c r="J894" i="1" s="1"/>
  <c r="N897" i="1"/>
  <c r="N894" i="1"/>
  <c r="K886" i="1"/>
  <c r="K885" i="1"/>
  <c r="N891" i="1"/>
  <c r="N888" i="1"/>
  <c r="N884" i="1"/>
  <c r="K851" i="1"/>
  <c r="K852" i="1"/>
  <c r="K848" i="1"/>
  <c r="J847" i="1" s="1"/>
  <c r="N850" i="1"/>
  <c r="N847" i="1"/>
  <c r="K842" i="1"/>
  <c r="J841" i="1" s="1"/>
  <c r="N844" i="1"/>
  <c r="J844" i="1"/>
  <c r="N841" i="1"/>
  <c r="K838" i="1"/>
  <c r="K837" i="1"/>
  <c r="K836" i="1"/>
  <c r="N835" i="1"/>
  <c r="N831" i="1"/>
  <c r="N828" i="1"/>
  <c r="N825" i="1"/>
  <c r="J825" i="1"/>
  <c r="K829" i="1" s="1"/>
  <c r="J828" i="1" s="1"/>
  <c r="K822" i="1"/>
  <c r="K814" i="1"/>
  <c r="K813" i="1"/>
  <c r="K812" i="1"/>
  <c r="K800" i="1"/>
  <c r="K797" i="1"/>
  <c r="J796" i="1" s="1"/>
  <c r="N820" i="1"/>
  <c r="N816" i="1"/>
  <c r="J816" i="1"/>
  <c r="N811" i="1"/>
  <c r="N808" i="1"/>
  <c r="J808" i="1"/>
  <c r="N805" i="1"/>
  <c r="J805" i="1"/>
  <c r="N802" i="1"/>
  <c r="J802" i="1"/>
  <c r="N799" i="1"/>
  <c r="N796" i="1"/>
  <c r="N877" i="1"/>
  <c r="J877" i="1"/>
  <c r="N874" i="1"/>
  <c r="J874" i="1"/>
  <c r="N871" i="1"/>
  <c r="J871" i="1"/>
  <c r="N475" i="1"/>
  <c r="J475" i="1"/>
  <c r="J478" i="1"/>
  <c r="N478" i="1"/>
  <c r="K325" i="1"/>
  <c r="K865" i="1"/>
  <c r="K868" i="1" s="1"/>
  <c r="I77" i="2" l="1"/>
  <c r="V27" i="4" s="1"/>
  <c r="I281" i="2"/>
  <c r="V69" i="4" s="1"/>
  <c r="I70" i="2"/>
  <c r="V24" i="4" s="1"/>
  <c r="G26" i="4" s="1"/>
  <c r="I243" i="2"/>
  <c r="V48" i="4" s="1"/>
  <c r="N50" i="4" s="1"/>
  <c r="X50" i="4" s="1"/>
  <c r="Y50" i="4" s="1"/>
  <c r="I275" i="2"/>
  <c r="V66" i="4" s="1"/>
  <c r="G68" i="4" s="1"/>
  <c r="I101" i="2"/>
  <c r="V33" i="4" s="1"/>
  <c r="J35" i="4" s="1"/>
  <c r="I83" i="2"/>
  <c r="V30" i="4" s="1"/>
  <c r="I32" i="4" s="1"/>
  <c r="I47" i="2"/>
  <c r="V18" i="4" s="1"/>
  <c r="D20" i="4" s="1"/>
  <c r="I232" i="2"/>
  <c r="V45" i="4" s="1"/>
  <c r="N47" i="4" s="1"/>
  <c r="I316" i="2"/>
  <c r="V84" i="4" s="1"/>
  <c r="M86" i="4" s="1"/>
  <c r="I202" i="2"/>
  <c r="V39" i="4" s="1"/>
  <c r="K41" i="4" s="1"/>
  <c r="I225" i="2"/>
  <c r="V42" i="4" s="1"/>
  <c r="H44" i="4" s="1"/>
  <c r="C83" i="4"/>
  <c r="X83" i="4" s="1"/>
  <c r="Y83" i="4" s="1"/>
  <c r="F65" i="4"/>
  <c r="X65" i="4" s="1"/>
  <c r="Y65" i="4" s="1"/>
  <c r="F71" i="4"/>
  <c r="X71" i="4" s="1"/>
  <c r="Y71" i="4" s="1"/>
  <c r="D56" i="4"/>
  <c r="X56" i="4" s="1"/>
  <c r="Y56" i="4" s="1"/>
  <c r="E59" i="4"/>
  <c r="X59" i="4" s="1"/>
  <c r="Y59" i="4" s="1"/>
  <c r="G77" i="4"/>
  <c r="X77" i="4" s="1"/>
  <c r="Y77" i="4" s="1"/>
  <c r="G74" i="4"/>
  <c r="X74" i="4" s="1"/>
  <c r="Y74" i="4" s="1"/>
  <c r="I131" i="2"/>
  <c r="V36" i="4" s="1"/>
  <c r="I38" i="4" s="1"/>
  <c r="G29" i="4"/>
  <c r="F29" i="4"/>
  <c r="E26" i="4"/>
  <c r="Q928" i="1"/>
  <c r="M908" i="1"/>
  <c r="M913" i="1"/>
  <c r="Q912" i="1" s="1"/>
  <c r="M904" i="1"/>
  <c r="J884" i="1"/>
  <c r="M884" i="1" s="1"/>
  <c r="M894" i="1"/>
  <c r="M900" i="1"/>
  <c r="M897" i="1"/>
  <c r="M891" i="1"/>
  <c r="J888" i="1"/>
  <c r="M888" i="1" s="1"/>
  <c r="J835" i="1"/>
  <c r="M835" i="1" s="1"/>
  <c r="Q834" i="1" s="1"/>
  <c r="M841" i="1"/>
  <c r="M847" i="1"/>
  <c r="M844" i="1"/>
  <c r="J811" i="1"/>
  <c r="M811" i="1" s="1"/>
  <c r="J850" i="1"/>
  <c r="M850" i="1" s="1"/>
  <c r="M825" i="1"/>
  <c r="K832" i="1"/>
  <c r="J831" i="1" s="1"/>
  <c r="M831" i="1" s="1"/>
  <c r="M828" i="1"/>
  <c r="J820" i="1"/>
  <c r="M820" i="1" s="1"/>
  <c r="M805" i="1"/>
  <c r="J799" i="1"/>
  <c r="M799" i="1" s="1"/>
  <c r="M816" i="1"/>
  <c r="M796" i="1"/>
  <c r="M808" i="1"/>
  <c r="M802" i="1"/>
  <c r="M877" i="1"/>
  <c r="M874" i="1"/>
  <c r="M871" i="1"/>
  <c r="M475" i="1"/>
  <c r="M478" i="1"/>
  <c r="K792" i="1"/>
  <c r="K774" i="1"/>
  <c r="K750" i="1"/>
  <c r="J749" i="1" s="1"/>
  <c r="BT56" i="10"/>
  <c r="BW54" i="10"/>
  <c r="BW53" i="10"/>
  <c r="BW52" i="10"/>
  <c r="BW51" i="10"/>
  <c r="BW50" i="10"/>
  <c r="BW49" i="10"/>
  <c r="N749" i="1"/>
  <c r="N752" i="1"/>
  <c r="BV69" i="10"/>
  <c r="BV70" i="10"/>
  <c r="BV71" i="10"/>
  <c r="BV72" i="10"/>
  <c r="BV73" i="10"/>
  <c r="BV74" i="10"/>
  <c r="BV75" i="10"/>
  <c r="BV76" i="10"/>
  <c r="BV80" i="10"/>
  <c r="BV81" i="10"/>
  <c r="BV82" i="10"/>
  <c r="BV83" i="10"/>
  <c r="BV84" i="10"/>
  <c r="BV85" i="10"/>
  <c r="BV86" i="10"/>
  <c r="BV87" i="10"/>
  <c r="BV88" i="10"/>
  <c r="BV93" i="10"/>
  <c r="BV68" i="10"/>
  <c r="BW130" i="10"/>
  <c r="BW128" i="10"/>
  <c r="BW123" i="10"/>
  <c r="BW121" i="10"/>
  <c r="BW120" i="10"/>
  <c r="BW119" i="10"/>
  <c r="BW118" i="10"/>
  <c r="BW117" i="10"/>
  <c r="BW116" i="10"/>
  <c r="BW115" i="10"/>
  <c r="BW111" i="10"/>
  <c r="BW110" i="10"/>
  <c r="BW109" i="10"/>
  <c r="BW108" i="10"/>
  <c r="BW107" i="10"/>
  <c r="BW106" i="10"/>
  <c r="BW105" i="10"/>
  <c r="BW104" i="10"/>
  <c r="BW103" i="10"/>
  <c r="K761" i="1"/>
  <c r="K746" i="1"/>
  <c r="K760" i="1"/>
  <c r="H68" i="4" l="1"/>
  <c r="N86" i="4"/>
  <c r="F26" i="4"/>
  <c r="X26" i="4" s="1"/>
  <c r="Y26" i="4" s="1"/>
  <c r="H35" i="4"/>
  <c r="X35" i="4" s="1"/>
  <c r="Y35" i="4" s="1"/>
  <c r="I35" i="4"/>
  <c r="C86" i="4"/>
  <c r="L41" i="4"/>
  <c r="L86" i="4"/>
  <c r="F32" i="4"/>
  <c r="G32" i="4"/>
  <c r="C20" i="4"/>
  <c r="X20" i="4" s="1"/>
  <c r="Y20" i="4" s="1"/>
  <c r="H32" i="4"/>
  <c r="G41" i="4"/>
  <c r="H41" i="4"/>
  <c r="I41" i="4"/>
  <c r="J41" i="4"/>
  <c r="I44" i="4"/>
  <c r="M47" i="4"/>
  <c r="X47" i="4" s="1"/>
  <c r="Y47" i="4" s="1"/>
  <c r="J44" i="4"/>
  <c r="K44" i="4"/>
  <c r="G44" i="4"/>
  <c r="L44" i="4"/>
  <c r="K86" i="4"/>
  <c r="D86" i="4"/>
  <c r="E86" i="4"/>
  <c r="H38" i="4"/>
  <c r="X29" i="4"/>
  <c r="Y29" i="4" s="1"/>
  <c r="J38" i="4"/>
  <c r="K38" i="4"/>
  <c r="L38" i="4"/>
  <c r="G38" i="4"/>
  <c r="X68" i="4"/>
  <c r="Y68" i="4" s="1"/>
  <c r="Q911" i="1"/>
  <c r="Q903" i="1"/>
  <c r="Q883" i="1"/>
  <c r="Q840" i="1"/>
  <c r="Q824" i="1"/>
  <c r="Q795" i="1"/>
  <c r="M749" i="1"/>
  <c r="BW133" i="10"/>
  <c r="K757" i="1" s="1"/>
  <c r="X32" i="4" l="1"/>
  <c r="Y32" i="4" s="1"/>
  <c r="X41" i="4"/>
  <c r="Y41" i="4" s="1"/>
  <c r="X44" i="4"/>
  <c r="Y44" i="4" s="1"/>
  <c r="X86" i="4"/>
  <c r="Y86" i="4" s="1"/>
  <c r="X38" i="4"/>
  <c r="Y38" i="4" s="1"/>
  <c r="BT98" i="10"/>
  <c r="K753" i="1" s="1"/>
  <c r="BV96" i="10"/>
  <c r="BU96" i="10"/>
  <c r="BW96" i="10" s="1"/>
  <c r="BW76" i="10" l="1"/>
  <c r="BW74" i="10"/>
  <c r="BW73" i="10"/>
  <c r="BW72" i="10"/>
  <c r="BW71" i="10"/>
  <c r="BW70" i="10"/>
  <c r="BW69" i="10"/>
  <c r="BW95" i="10"/>
  <c r="BW93" i="10"/>
  <c r="BW88" i="10"/>
  <c r="BW86" i="10"/>
  <c r="BW85" i="10"/>
  <c r="BW84" i="10"/>
  <c r="BW83" i="10"/>
  <c r="BW82" i="10"/>
  <c r="BW81" i="10"/>
  <c r="BW80" i="10"/>
  <c r="BW75" i="10"/>
  <c r="BW68" i="10"/>
  <c r="BZ41" i="10" l="1"/>
  <c r="K721" i="1" s="1" a="1"/>
  <c r="K721" i="1" s="1"/>
  <c r="K717" i="1"/>
  <c r="K716" i="1"/>
  <c r="K715" i="1"/>
  <c r="BU41" i="10"/>
  <c r="BU42" i="10"/>
  <c r="BW40" i="10"/>
  <c r="K704" i="1" s="1"/>
  <c r="K740" i="1"/>
  <c r="CA35" i="10"/>
  <c r="BZ26" i="10"/>
  <c r="K737" i="1" s="1"/>
  <c r="CA26" i="10"/>
  <c r="K743" i="1" s="1"/>
  <c r="CF12" i="10"/>
  <c r="CF11" i="10"/>
  <c r="CF10" i="10"/>
  <c r="CF9" i="10"/>
  <c r="CF8" i="10"/>
  <c r="CF7" i="10"/>
  <c r="CF6" i="10"/>
  <c r="CF5" i="10"/>
  <c r="CF4" i="10"/>
  <c r="CF3" i="10"/>
  <c r="BZ35" i="10"/>
  <c r="K734" i="1" s="1"/>
  <c r="BU35" i="10"/>
  <c r="BW35" i="10" s="1"/>
  <c r="BU5" i="10"/>
  <c r="BW5" i="10" s="1"/>
  <c r="BT5" i="10"/>
  <c r="BT25" i="10" s="1"/>
  <c r="K688" i="1" s="1"/>
  <c r="BW30" i="10"/>
  <c r="BW29" i="10"/>
  <c r="BW34" i="10"/>
  <c r="BW33" i="10"/>
  <c r="BW32" i="10"/>
  <c r="BW31" i="10"/>
  <c r="BW4" i="10"/>
  <c r="BW6" i="10"/>
  <c r="BW7" i="10"/>
  <c r="BW8" i="10"/>
  <c r="BW9" i="10"/>
  <c r="BW10" i="10"/>
  <c r="BW11" i="10"/>
  <c r="BW12" i="10"/>
  <c r="BW13" i="10"/>
  <c r="BW14" i="10"/>
  <c r="BW15" i="10"/>
  <c r="BW16" i="10"/>
  <c r="BW17" i="10"/>
  <c r="BW18" i="10"/>
  <c r="BW19" i="10"/>
  <c r="BW20" i="10"/>
  <c r="BW21" i="10"/>
  <c r="BW22" i="10"/>
  <c r="BW23" i="10"/>
  <c r="BW24" i="10"/>
  <c r="BW3" i="10"/>
  <c r="N763" i="1"/>
  <c r="N724" i="1"/>
  <c r="N696" i="1"/>
  <c r="K122" i="1"/>
  <c r="K650" i="1"/>
  <c r="K649" i="1"/>
  <c r="K637" i="1"/>
  <c r="K621" i="1"/>
  <c r="K615" i="1"/>
  <c r="K584" i="1"/>
  <c r="K605" i="1"/>
  <c r="K602" i="1"/>
  <c r="K596" i="1"/>
  <c r="K599" i="1"/>
  <c r="K587" i="1"/>
  <c r="K590" i="1" s="1"/>
  <c r="J589" i="1" s="1"/>
  <c r="N592" i="1"/>
  <c r="J592" i="1"/>
  <c r="N589" i="1"/>
  <c r="N586" i="1"/>
  <c r="K583" i="1"/>
  <c r="N582" i="1"/>
  <c r="N579" i="1"/>
  <c r="J579" i="1"/>
  <c r="K577" i="1"/>
  <c r="J576" i="1" s="1"/>
  <c r="N576" i="1"/>
  <c r="BW42" i="10" l="1"/>
  <c r="BU55" i="10"/>
  <c r="BW55" i="10" s="1"/>
  <c r="BW56" i="10" s="1"/>
  <c r="BW41" i="10"/>
  <c r="K705" i="1" s="1"/>
  <c r="BU97" i="10"/>
  <c r="BW97" i="10" s="1"/>
  <c r="BW98" i="10" s="1"/>
  <c r="K754" i="1" s="1"/>
  <c r="J752" i="1" s="1"/>
  <c r="M752" i="1" s="1"/>
  <c r="K706" i="1"/>
  <c r="BW43" i="10"/>
  <c r="CF13" i="10"/>
  <c r="K700" i="1" s="1"/>
  <c r="K728" i="1"/>
  <c r="K731" i="1"/>
  <c r="K725" i="1"/>
  <c r="J724" i="1" s="1"/>
  <c r="M724" i="1" s="1"/>
  <c r="BT35" i="10"/>
  <c r="BT36" i="10" s="1"/>
  <c r="K690" i="1" s="1"/>
  <c r="BW25" i="10"/>
  <c r="K689" i="1" s="1"/>
  <c r="BW36" i="10"/>
  <c r="K691" i="1" s="1"/>
  <c r="J582" i="1"/>
  <c r="M582" i="1" s="1"/>
  <c r="J586" i="1"/>
  <c r="M586" i="1" s="1"/>
  <c r="M592" i="1"/>
  <c r="M576" i="1"/>
  <c r="M589" i="1"/>
  <c r="M579" i="1"/>
  <c r="K546" i="1"/>
  <c r="K543" i="1"/>
  <c r="K573" i="1" l="1"/>
  <c r="K570" i="1"/>
  <c r="K567" i="1"/>
  <c r="K564" i="1"/>
  <c r="K552" i="1"/>
  <c r="K488" i="1"/>
  <c r="K492" i="1"/>
  <c r="K539" i="1" l="1"/>
  <c r="J538" i="1" s="1"/>
  <c r="N538" i="1"/>
  <c r="K520" i="1"/>
  <c r="K495" i="1"/>
  <c r="K489" i="1"/>
  <c r="J880" i="1"/>
  <c r="N880" i="1"/>
  <c r="J867" i="1"/>
  <c r="N867" i="1"/>
  <c r="J864" i="1"/>
  <c r="N864" i="1"/>
  <c r="J861" i="1"/>
  <c r="N861" i="1"/>
  <c r="J858" i="1"/>
  <c r="N858" i="1"/>
  <c r="J855" i="1"/>
  <c r="N855" i="1"/>
  <c r="J791" i="1"/>
  <c r="K789" i="1" s="1"/>
  <c r="J788" i="1" s="1"/>
  <c r="N791" i="1"/>
  <c r="N788" i="1"/>
  <c r="J785" i="1"/>
  <c r="N785" i="1"/>
  <c r="J782" i="1"/>
  <c r="N782" i="1"/>
  <c r="J779" i="1"/>
  <c r="N779" i="1"/>
  <c r="J776" i="1"/>
  <c r="N776" i="1"/>
  <c r="J773" i="1"/>
  <c r="N773" i="1"/>
  <c r="N770" i="1"/>
  <c r="J767" i="1"/>
  <c r="N767" i="1"/>
  <c r="J759" i="1"/>
  <c r="N759" i="1"/>
  <c r="J756" i="1"/>
  <c r="N756" i="1"/>
  <c r="J745" i="1"/>
  <c r="N745" i="1"/>
  <c r="J742" i="1"/>
  <c r="N742" i="1"/>
  <c r="J739" i="1"/>
  <c r="N739" i="1"/>
  <c r="J736" i="1"/>
  <c r="N736" i="1"/>
  <c r="J733" i="1"/>
  <c r="N733" i="1"/>
  <c r="J730" i="1"/>
  <c r="N730" i="1"/>
  <c r="J727" i="1"/>
  <c r="N727" i="1"/>
  <c r="J720" i="1"/>
  <c r="N720" i="1"/>
  <c r="J714" i="1"/>
  <c r="N714" i="1"/>
  <c r="N711" i="1"/>
  <c r="N708" i="1"/>
  <c r="J703" i="1"/>
  <c r="N703" i="1"/>
  <c r="J699" i="1"/>
  <c r="N699" i="1"/>
  <c r="N693" i="1"/>
  <c r="J687" i="1"/>
  <c r="N687" i="1"/>
  <c r="J648" i="1"/>
  <c r="N648" i="1"/>
  <c r="J645" i="1"/>
  <c r="N645" i="1"/>
  <c r="J642" i="1"/>
  <c r="N642" i="1"/>
  <c r="J639" i="1"/>
  <c r="N639" i="1"/>
  <c r="J636" i="1"/>
  <c r="N636" i="1"/>
  <c r="J632" i="1"/>
  <c r="N632" i="1"/>
  <c r="J629" i="1"/>
  <c r="N629" i="1"/>
  <c r="J626" i="1"/>
  <c r="N626" i="1"/>
  <c r="J623" i="1"/>
  <c r="N623" i="1"/>
  <c r="J620" i="1"/>
  <c r="N620" i="1"/>
  <c r="J617" i="1"/>
  <c r="N617" i="1"/>
  <c r="J614" i="1"/>
  <c r="N614" i="1"/>
  <c r="J611" i="1"/>
  <c r="N611" i="1"/>
  <c r="J608" i="1"/>
  <c r="N608" i="1"/>
  <c r="N604" i="1"/>
  <c r="J604" i="1"/>
  <c r="J601" i="1"/>
  <c r="N601" i="1"/>
  <c r="J598" i="1"/>
  <c r="N598" i="1"/>
  <c r="J595" i="1"/>
  <c r="N595" i="1"/>
  <c r="J572" i="1"/>
  <c r="N572" i="1"/>
  <c r="J569" i="1"/>
  <c r="N569" i="1"/>
  <c r="J566" i="1"/>
  <c r="N566" i="1"/>
  <c r="J563" i="1"/>
  <c r="N563" i="1"/>
  <c r="J560" i="1"/>
  <c r="N560" i="1"/>
  <c r="J557" i="1"/>
  <c r="N557" i="1"/>
  <c r="J554" i="1"/>
  <c r="N554" i="1"/>
  <c r="J551" i="1"/>
  <c r="N551" i="1"/>
  <c r="J548" i="1"/>
  <c r="N548" i="1"/>
  <c r="J545" i="1"/>
  <c r="N545" i="1"/>
  <c r="J542" i="1"/>
  <c r="N542" i="1"/>
  <c r="J535" i="1"/>
  <c r="N535" i="1"/>
  <c r="J532" i="1"/>
  <c r="N532" i="1"/>
  <c r="J529" i="1"/>
  <c r="N529" i="1"/>
  <c r="J526" i="1"/>
  <c r="N526" i="1"/>
  <c r="J523" i="1"/>
  <c r="N523" i="1"/>
  <c r="K712" i="1" l="1"/>
  <c r="J711" i="1" s="1"/>
  <c r="M711" i="1" s="1"/>
  <c r="K709" i="1"/>
  <c r="J708" i="1" s="1"/>
  <c r="M708" i="1" s="1"/>
  <c r="K697" i="1"/>
  <c r="J696" i="1" s="1"/>
  <c r="M696" i="1" s="1"/>
  <c r="K694" i="1"/>
  <c r="J693" i="1" s="1"/>
  <c r="M693" i="1" s="1"/>
  <c r="M604" i="1"/>
  <c r="M548" i="1"/>
  <c r="M538" i="1"/>
  <c r="M699" i="1"/>
  <c r="M601" i="1"/>
  <c r="M687" i="1"/>
  <c r="M782" i="1"/>
  <c r="M867" i="1"/>
  <c r="M791" i="1"/>
  <c r="M730" i="1"/>
  <c r="M788" i="1"/>
  <c r="M545" i="1"/>
  <c r="M595" i="1"/>
  <c r="M611" i="1"/>
  <c r="M636" i="1"/>
  <c r="M569" i="1"/>
  <c r="M542" i="1"/>
  <c r="M608" i="1"/>
  <c r="M727" i="1"/>
  <c r="M858" i="1"/>
  <c r="M773" i="1"/>
  <c r="M756" i="1"/>
  <c r="M767" i="1"/>
  <c r="M855" i="1"/>
  <c r="M554" i="1"/>
  <c r="M566" i="1"/>
  <c r="M632" i="1"/>
  <c r="M733" i="1"/>
  <c r="M645" i="1"/>
  <c r="M551" i="1"/>
  <c r="M629" i="1"/>
  <c r="M703" i="1"/>
  <c r="M572" i="1"/>
  <c r="M614" i="1"/>
  <c r="M626" i="1"/>
  <c r="M742" i="1"/>
  <c r="M759" i="1"/>
  <c r="M776" i="1"/>
  <c r="M880" i="1"/>
  <c r="Q870" i="1" s="1"/>
  <c r="M770" i="1"/>
  <c r="M563" i="1"/>
  <c r="M623" i="1"/>
  <c r="M642" i="1"/>
  <c r="M720" i="1"/>
  <c r="M739" i="1"/>
  <c r="M560" i="1"/>
  <c r="M620" i="1"/>
  <c r="M639" i="1"/>
  <c r="M714" i="1"/>
  <c r="M736" i="1"/>
  <c r="M557" i="1"/>
  <c r="M598" i="1"/>
  <c r="M617" i="1"/>
  <c r="M648" i="1"/>
  <c r="M745" i="1"/>
  <c r="M785" i="1"/>
  <c r="M861" i="1"/>
  <c r="M535" i="1"/>
  <c r="M532" i="1"/>
  <c r="M529" i="1"/>
  <c r="M526" i="1"/>
  <c r="M523" i="1"/>
  <c r="M779" i="1"/>
  <c r="M864" i="1"/>
  <c r="Q854" i="1" l="1"/>
  <c r="Q794" i="1" s="1"/>
  <c r="Q766" i="1"/>
  <c r="Q685" i="1"/>
  <c r="K393" i="1"/>
  <c r="K304" i="1"/>
  <c r="K414" i="1"/>
  <c r="J448" i="1"/>
  <c r="K300" i="1" l="1"/>
  <c r="K299" i="1"/>
  <c r="K298" i="1"/>
  <c r="K297" i="1"/>
  <c r="K290" i="1"/>
  <c r="K289" i="1"/>
  <c r="K288" i="1"/>
  <c r="K279" i="1"/>
  <c r="K276" i="1"/>
  <c r="J518" i="1"/>
  <c r="N518" i="1"/>
  <c r="J515" i="1"/>
  <c r="N515" i="1"/>
  <c r="J512" i="1"/>
  <c r="N512" i="1"/>
  <c r="J509" i="1"/>
  <c r="N509" i="1"/>
  <c r="J506" i="1"/>
  <c r="N506" i="1"/>
  <c r="J503" i="1"/>
  <c r="N503" i="1"/>
  <c r="J500" i="1"/>
  <c r="N500" i="1"/>
  <c r="J497" i="1"/>
  <c r="N497" i="1"/>
  <c r="J494" i="1"/>
  <c r="N494" i="1"/>
  <c r="J491" i="1"/>
  <c r="N491" i="1"/>
  <c r="J487" i="1"/>
  <c r="N487" i="1"/>
  <c r="J484" i="1"/>
  <c r="N484" i="1"/>
  <c r="N448" i="1"/>
  <c r="J440" i="1"/>
  <c r="N440" i="1"/>
  <c r="J419" i="1"/>
  <c r="N419" i="1"/>
  <c r="J413" i="1"/>
  <c r="N413" i="1"/>
  <c r="J410" i="1"/>
  <c r="N410" i="1"/>
  <c r="J407" i="1"/>
  <c r="N407" i="1"/>
  <c r="J404" i="1"/>
  <c r="N404" i="1"/>
  <c r="J401" i="1"/>
  <c r="N401" i="1"/>
  <c r="J398" i="1"/>
  <c r="N398" i="1"/>
  <c r="J395" i="1"/>
  <c r="N395" i="1"/>
  <c r="J392" i="1"/>
  <c r="N392" i="1"/>
  <c r="J389" i="1"/>
  <c r="N389" i="1"/>
  <c r="J386" i="1"/>
  <c r="N386" i="1"/>
  <c r="J359" i="1"/>
  <c r="N359" i="1"/>
  <c r="J351" i="1"/>
  <c r="N351" i="1"/>
  <c r="J330" i="1"/>
  <c r="N330" i="1"/>
  <c r="J327" i="1"/>
  <c r="N327" i="1"/>
  <c r="J324" i="1"/>
  <c r="N324" i="1"/>
  <c r="J321" i="1"/>
  <c r="N321" i="1"/>
  <c r="J318" i="1"/>
  <c r="N318" i="1"/>
  <c r="J315" i="1"/>
  <c r="N315" i="1"/>
  <c r="J312" i="1"/>
  <c r="N312" i="1"/>
  <c r="J309" i="1"/>
  <c r="N309" i="1"/>
  <c r="J306" i="1"/>
  <c r="N306" i="1"/>
  <c r="J303" i="1"/>
  <c r="N303" i="1"/>
  <c r="N295" i="1"/>
  <c r="N292" i="1"/>
  <c r="N287" i="1"/>
  <c r="K270" i="1"/>
  <c r="K244" i="1"/>
  <c r="K764" i="1" l="1"/>
  <c r="J763" i="1" s="1"/>
  <c r="M763" i="1" s="1"/>
  <c r="Q748" i="1" s="1"/>
  <c r="J295" i="1"/>
  <c r="M295" i="1" s="1"/>
  <c r="J287" i="1"/>
  <c r="K293" i="1" s="1"/>
  <c r="J292" i="1" s="1"/>
  <c r="M292" i="1" s="1"/>
  <c r="M324" i="1"/>
  <c r="M515" i="1"/>
  <c r="M518" i="1"/>
  <c r="M512" i="1"/>
  <c r="M509" i="1"/>
  <c r="M506" i="1"/>
  <c r="M503" i="1"/>
  <c r="M500" i="1"/>
  <c r="M497" i="1"/>
  <c r="M494" i="1"/>
  <c r="M491" i="1"/>
  <c r="M487" i="1"/>
  <c r="M484" i="1"/>
  <c r="M448" i="1"/>
  <c r="M440" i="1"/>
  <c r="M419" i="1"/>
  <c r="M413" i="1"/>
  <c r="M410" i="1"/>
  <c r="M407" i="1"/>
  <c r="M404" i="1"/>
  <c r="M401" i="1"/>
  <c r="M398" i="1"/>
  <c r="M395" i="1"/>
  <c r="M392" i="1"/>
  <c r="M389" i="1"/>
  <c r="M386" i="1"/>
  <c r="M359" i="1"/>
  <c r="M351" i="1"/>
  <c r="M330" i="1"/>
  <c r="M327" i="1"/>
  <c r="M321" i="1"/>
  <c r="M318" i="1"/>
  <c r="M315" i="1"/>
  <c r="M312" i="1"/>
  <c r="M309" i="1"/>
  <c r="M306" i="1"/>
  <c r="M303" i="1"/>
  <c r="K218" i="1"/>
  <c r="K217" i="1"/>
  <c r="K216" i="1"/>
  <c r="K215" i="1"/>
  <c r="K214" i="1"/>
  <c r="K213" i="1"/>
  <c r="K212" i="1"/>
  <c r="Q482" i="1" l="1"/>
  <c r="Q302" i="1"/>
  <c r="M287" i="1"/>
  <c r="K211" i="1"/>
  <c r="N72" i="1"/>
  <c r="J72" i="1"/>
  <c r="N195" i="1"/>
  <c r="N191" i="1"/>
  <c r="N187" i="1"/>
  <c r="M72" i="1" l="1"/>
  <c r="K222" i="1"/>
  <c r="K221" i="1"/>
  <c r="N220" i="1"/>
  <c r="K226" i="1"/>
  <c r="K225" i="1"/>
  <c r="K205" i="1"/>
  <c r="K208" i="1"/>
  <c r="K207" i="1"/>
  <c r="K206" i="1"/>
  <c r="K204" i="1"/>
  <c r="K202" i="1"/>
  <c r="K203" i="1"/>
  <c r="K201" i="1"/>
  <c r="J135" i="1"/>
  <c r="G50" i="2" s="1"/>
  <c r="N135" i="1"/>
  <c r="K171" i="1"/>
  <c r="K184" i="1"/>
  <c r="K170" i="1" s="1"/>
  <c r="I50" i="2" l="1"/>
  <c r="J220" i="1"/>
  <c r="M220" i="1" s="1"/>
  <c r="M135" i="1"/>
  <c r="BC4" i="10"/>
  <c r="BC5" i="10"/>
  <c r="BC6" i="10"/>
  <c r="BC7" i="10"/>
  <c r="BC8" i="10"/>
  <c r="BC9" i="10"/>
  <c r="BC10" i="10"/>
  <c r="BC11" i="10"/>
  <c r="BC12" i="10"/>
  <c r="BC13" i="10"/>
  <c r="BC14" i="10"/>
  <c r="BC15" i="10"/>
  <c r="BC16" i="10"/>
  <c r="BC17" i="10"/>
  <c r="BC18" i="10"/>
  <c r="BC19" i="10"/>
  <c r="BC20" i="10"/>
  <c r="BC21" i="10"/>
  <c r="BC22" i="10"/>
  <c r="BC23" i="10"/>
  <c r="BC24" i="10"/>
  <c r="BC25" i="10"/>
  <c r="BC26" i="10"/>
  <c r="BC27" i="10"/>
  <c r="BC28" i="10"/>
  <c r="BC29" i="10"/>
  <c r="BC30" i="10"/>
  <c r="BC31" i="10"/>
  <c r="BC32" i="10"/>
  <c r="BC33" i="10"/>
  <c r="BC34" i="10"/>
  <c r="BC35" i="10"/>
  <c r="BC36" i="10"/>
  <c r="BC3" i="10"/>
  <c r="BQ4" i="10"/>
  <c r="BQ5" i="10"/>
  <c r="BQ6" i="10"/>
  <c r="BQ7" i="10"/>
  <c r="BQ8" i="10"/>
  <c r="BQ9" i="10"/>
  <c r="BQ10" i="10"/>
  <c r="BQ11" i="10"/>
  <c r="BQ12" i="10"/>
  <c r="BQ13" i="10"/>
  <c r="BQ14" i="10"/>
  <c r="BQ15" i="10"/>
  <c r="BQ16" i="10"/>
  <c r="BQ17" i="10"/>
  <c r="BQ18" i="10"/>
  <c r="BQ19" i="10"/>
  <c r="BQ20" i="10"/>
  <c r="BQ21" i="10"/>
  <c r="BQ22" i="10"/>
  <c r="BQ23" i="10"/>
  <c r="BQ24" i="10"/>
  <c r="BQ25" i="10"/>
  <c r="BQ26" i="10"/>
  <c r="BQ27" i="10"/>
  <c r="BQ28" i="10"/>
  <c r="BQ29" i="10"/>
  <c r="BQ30" i="10"/>
  <c r="BQ31" i="10"/>
  <c r="BQ32" i="10"/>
  <c r="BQ33" i="10"/>
  <c r="BQ34" i="10"/>
  <c r="BQ35" i="10"/>
  <c r="BQ36" i="10"/>
  <c r="BQ37" i="10"/>
  <c r="BQ38" i="10"/>
  <c r="BQ39" i="10"/>
  <c r="BQ40" i="10"/>
  <c r="BQ41" i="10"/>
  <c r="BQ42" i="10"/>
  <c r="BQ43" i="10"/>
  <c r="BQ44" i="10"/>
  <c r="BQ45" i="10"/>
  <c r="BQ46" i="10"/>
  <c r="BQ47" i="10"/>
  <c r="BQ48" i="10"/>
  <c r="BQ49" i="10"/>
  <c r="BQ50" i="10"/>
  <c r="BQ51" i="10"/>
  <c r="BQ52" i="10"/>
  <c r="BQ53" i="10"/>
  <c r="BQ54" i="10"/>
  <c r="BQ55" i="10"/>
  <c r="BQ56" i="10"/>
  <c r="BQ57" i="10"/>
  <c r="BQ58" i="10"/>
  <c r="BQ59" i="10"/>
  <c r="BQ60" i="10"/>
  <c r="BQ61" i="10"/>
  <c r="BQ62" i="10"/>
  <c r="BQ63" i="10"/>
  <c r="BQ64" i="10"/>
  <c r="BQ65" i="10"/>
  <c r="BQ66" i="10"/>
  <c r="BQ67" i="10"/>
  <c r="BQ68" i="10"/>
  <c r="BQ69" i="10"/>
  <c r="BQ70" i="10"/>
  <c r="BQ71" i="10"/>
  <c r="BQ72" i="10"/>
  <c r="BQ73" i="10"/>
  <c r="BQ74" i="10"/>
  <c r="BQ75" i="10"/>
  <c r="BQ76" i="10"/>
  <c r="BQ77" i="10"/>
  <c r="BQ78" i="10"/>
  <c r="BQ79" i="10"/>
  <c r="BQ80" i="10"/>
  <c r="BQ81" i="10"/>
  <c r="BQ82" i="10"/>
  <c r="BQ83" i="10"/>
  <c r="BQ84" i="10"/>
  <c r="BQ85" i="10"/>
  <c r="BQ86" i="10"/>
  <c r="BQ87" i="10"/>
  <c r="BQ88" i="10"/>
  <c r="BQ89" i="10"/>
  <c r="BQ90" i="10"/>
  <c r="BQ3" i="10"/>
  <c r="J284" i="1"/>
  <c r="N284" i="1"/>
  <c r="J281" i="1"/>
  <c r="N281" i="1"/>
  <c r="J278" i="1"/>
  <c r="N278" i="1"/>
  <c r="J275" i="1"/>
  <c r="N275" i="1"/>
  <c r="N272" i="1"/>
  <c r="J269" i="1"/>
  <c r="N269" i="1"/>
  <c r="J266" i="1"/>
  <c r="N266" i="1"/>
  <c r="J263" i="1"/>
  <c r="N263" i="1"/>
  <c r="N259" i="1"/>
  <c r="J256" i="1"/>
  <c r="N256" i="1"/>
  <c r="J253" i="1"/>
  <c r="K273" i="1" s="1"/>
  <c r="J272" i="1" s="1"/>
  <c r="N253" i="1"/>
  <c r="J250" i="1"/>
  <c r="N250" i="1"/>
  <c r="J247" i="1"/>
  <c r="J259" i="1" s="1"/>
  <c r="N247" i="1"/>
  <c r="J243" i="1"/>
  <c r="N243" i="1"/>
  <c r="N239" i="1"/>
  <c r="J235" i="1"/>
  <c r="N235" i="1"/>
  <c r="J232" i="1"/>
  <c r="N232" i="1"/>
  <c r="N228" i="1"/>
  <c r="J224" i="1"/>
  <c r="K229" i="1" s="1"/>
  <c r="J228" i="1" s="1"/>
  <c r="N224" i="1"/>
  <c r="J210" i="1"/>
  <c r="N210" i="1"/>
  <c r="J200" i="1"/>
  <c r="N200" i="1"/>
  <c r="J183" i="1"/>
  <c r="K188" i="1" s="1"/>
  <c r="N183" i="1"/>
  <c r="N179" i="1"/>
  <c r="AS3" i="10"/>
  <c r="AS36" i="10"/>
  <c r="AS35" i="10"/>
  <c r="AS34" i="10"/>
  <c r="AS33" i="10"/>
  <c r="AS32" i="10"/>
  <c r="AS31" i="10"/>
  <c r="AS30" i="10"/>
  <c r="AS29" i="10"/>
  <c r="AS28" i="10"/>
  <c r="AS27" i="10"/>
  <c r="AS26" i="10"/>
  <c r="AS25" i="10"/>
  <c r="AS24" i="10"/>
  <c r="AS23" i="10"/>
  <c r="AS22" i="10"/>
  <c r="AS21" i="10"/>
  <c r="AS20" i="10"/>
  <c r="AS19" i="10"/>
  <c r="AS18" i="10"/>
  <c r="AS17" i="10"/>
  <c r="AS16" i="10"/>
  <c r="AS15" i="10"/>
  <c r="AS14" i="10"/>
  <c r="AS13" i="10"/>
  <c r="AS12" i="10"/>
  <c r="AS11" i="10"/>
  <c r="AS10" i="10"/>
  <c r="AS9" i="10"/>
  <c r="AS8" i="10"/>
  <c r="AS7" i="10"/>
  <c r="AS6" i="10"/>
  <c r="AS5" i="10"/>
  <c r="AS4" i="10"/>
  <c r="AH4" i="10"/>
  <c r="AH5" i="10"/>
  <c r="AH6" i="10"/>
  <c r="AH7" i="10"/>
  <c r="AH8" i="10"/>
  <c r="AH9" i="10"/>
  <c r="AH10" i="10"/>
  <c r="AH11" i="10"/>
  <c r="AH12" i="10"/>
  <c r="AH13" i="10"/>
  <c r="AH14" i="10"/>
  <c r="AH15" i="10"/>
  <c r="AH16" i="10"/>
  <c r="AH17" i="10"/>
  <c r="AH18" i="10"/>
  <c r="AH19" i="10"/>
  <c r="AH20" i="10"/>
  <c r="AH21" i="10"/>
  <c r="AH22" i="10"/>
  <c r="AH23" i="10"/>
  <c r="AH24" i="10"/>
  <c r="AH25" i="10"/>
  <c r="AH26" i="10"/>
  <c r="AH27" i="10"/>
  <c r="AH28" i="10"/>
  <c r="AH29" i="10"/>
  <c r="AH30" i="10"/>
  <c r="AH31" i="10"/>
  <c r="AH32" i="10"/>
  <c r="AH33" i="10"/>
  <c r="AH34" i="10"/>
  <c r="AH35" i="10"/>
  <c r="AH36" i="10"/>
  <c r="AH3" i="10"/>
  <c r="AM36" i="10"/>
  <c r="AM35" i="10"/>
  <c r="AM34" i="10"/>
  <c r="AM33" i="10"/>
  <c r="AM32" i="10"/>
  <c r="AM31" i="10"/>
  <c r="AM30" i="10"/>
  <c r="AM29" i="10"/>
  <c r="AM28" i="10"/>
  <c r="AM27" i="10"/>
  <c r="AM26" i="10"/>
  <c r="AM25" i="10"/>
  <c r="AM24" i="10"/>
  <c r="AM23" i="10"/>
  <c r="AM22" i="10"/>
  <c r="AM21" i="10"/>
  <c r="AM20" i="10"/>
  <c r="AM19" i="10"/>
  <c r="AM18" i="10"/>
  <c r="AM17" i="10"/>
  <c r="AM16" i="10"/>
  <c r="AM15" i="10"/>
  <c r="AM14" i="10"/>
  <c r="AM13" i="10"/>
  <c r="AM12" i="10"/>
  <c r="AM11" i="10"/>
  <c r="AM10" i="10"/>
  <c r="AM9" i="10"/>
  <c r="AM8" i="10"/>
  <c r="AM7" i="10"/>
  <c r="AM6" i="10"/>
  <c r="AM5" i="10"/>
  <c r="AM4" i="10"/>
  <c r="AM3" i="10"/>
  <c r="AD36" i="10"/>
  <c r="AD35" i="10"/>
  <c r="AD34" i="10"/>
  <c r="AD33" i="10"/>
  <c r="AD32" i="10"/>
  <c r="AD31" i="10"/>
  <c r="AD30" i="10"/>
  <c r="AD29" i="10"/>
  <c r="AD28" i="10"/>
  <c r="AD27" i="10"/>
  <c r="AD26" i="10"/>
  <c r="AD25" i="10"/>
  <c r="AD24" i="10"/>
  <c r="AD23" i="10"/>
  <c r="AD22" i="10"/>
  <c r="AD21" i="10"/>
  <c r="AD20" i="10"/>
  <c r="AD19" i="10"/>
  <c r="AD18" i="10"/>
  <c r="AD17" i="10"/>
  <c r="AD16" i="10"/>
  <c r="AD15" i="10"/>
  <c r="AD14" i="10"/>
  <c r="AD13" i="10"/>
  <c r="AD12" i="10"/>
  <c r="AD11" i="10"/>
  <c r="AD10" i="10"/>
  <c r="AD9" i="10"/>
  <c r="AD8" i="10"/>
  <c r="AD7" i="10"/>
  <c r="AD6" i="10"/>
  <c r="AD5" i="10"/>
  <c r="AD4" i="10"/>
  <c r="AD3" i="10"/>
  <c r="B6" i="11"/>
  <c r="N90" i="10"/>
  <c r="N89" i="10"/>
  <c r="N88" i="10"/>
  <c r="N87" i="10"/>
  <c r="N86" i="10"/>
  <c r="N85" i="10"/>
  <c r="N84" i="10"/>
  <c r="N83" i="10"/>
  <c r="N82" i="10"/>
  <c r="N81" i="10"/>
  <c r="N80" i="10"/>
  <c r="N79" i="10"/>
  <c r="N78" i="10"/>
  <c r="N77" i="10"/>
  <c r="N76" i="10"/>
  <c r="N75" i="10"/>
  <c r="N74" i="10"/>
  <c r="N73" i="10"/>
  <c r="N72" i="10"/>
  <c r="N71" i="10"/>
  <c r="N70" i="10"/>
  <c r="N69" i="10"/>
  <c r="N68" i="10"/>
  <c r="N67" i="10"/>
  <c r="N66" i="10"/>
  <c r="N65" i="10"/>
  <c r="N64" i="10"/>
  <c r="N63" i="10"/>
  <c r="N62" i="10"/>
  <c r="N61" i="10"/>
  <c r="N60" i="10"/>
  <c r="N59" i="10"/>
  <c r="N58" i="10"/>
  <c r="N57" i="10"/>
  <c r="N56" i="10"/>
  <c r="N55" i="10"/>
  <c r="N54" i="10"/>
  <c r="N53" i="10"/>
  <c r="N52" i="10"/>
  <c r="N51" i="10"/>
  <c r="N50" i="10"/>
  <c r="N49" i="10"/>
  <c r="N48" i="10"/>
  <c r="N47" i="10"/>
  <c r="N46" i="10"/>
  <c r="N45" i="10"/>
  <c r="N44" i="10"/>
  <c r="N43" i="10"/>
  <c r="N42" i="10"/>
  <c r="N41" i="10"/>
  <c r="N40" i="10"/>
  <c r="N39" i="10"/>
  <c r="N38" i="10"/>
  <c r="N37" i="10"/>
  <c r="N36" i="10"/>
  <c r="N35" i="10"/>
  <c r="N34" i="10"/>
  <c r="N33" i="10"/>
  <c r="N32" i="10"/>
  <c r="N31" i="10"/>
  <c r="N30" i="10"/>
  <c r="N29" i="10"/>
  <c r="N28" i="10"/>
  <c r="N27" i="10"/>
  <c r="N26" i="10"/>
  <c r="N25" i="10"/>
  <c r="N24" i="10"/>
  <c r="N23" i="10"/>
  <c r="N22" i="10"/>
  <c r="N21" i="10"/>
  <c r="N20" i="10"/>
  <c r="N19" i="10"/>
  <c r="N18" i="10"/>
  <c r="N17" i="10"/>
  <c r="N16" i="10"/>
  <c r="N15" i="10"/>
  <c r="N14" i="10"/>
  <c r="N13" i="10"/>
  <c r="N12" i="10"/>
  <c r="N11" i="10"/>
  <c r="N10" i="10"/>
  <c r="N9" i="10"/>
  <c r="N8" i="10"/>
  <c r="N7" i="10"/>
  <c r="N6" i="10"/>
  <c r="N5" i="10"/>
  <c r="N4" i="10"/>
  <c r="N3" i="10"/>
  <c r="H90" i="10"/>
  <c r="H89" i="10"/>
  <c r="H88" i="10"/>
  <c r="H87" i="10"/>
  <c r="H86" i="10"/>
  <c r="H85" i="10"/>
  <c r="H84" i="10"/>
  <c r="H83" i="10"/>
  <c r="H82" i="10"/>
  <c r="H81" i="10"/>
  <c r="H80" i="10"/>
  <c r="H79" i="10"/>
  <c r="H78" i="10"/>
  <c r="H77" i="10"/>
  <c r="H76" i="10"/>
  <c r="H75" i="10"/>
  <c r="H74" i="10"/>
  <c r="H73" i="10"/>
  <c r="H72" i="10"/>
  <c r="H71" i="10"/>
  <c r="H70" i="10"/>
  <c r="H69" i="10"/>
  <c r="H68" i="10"/>
  <c r="H67" i="10"/>
  <c r="H66" i="10"/>
  <c r="H65" i="10"/>
  <c r="H64" i="10"/>
  <c r="H63" i="10"/>
  <c r="H62" i="10"/>
  <c r="H61" i="10"/>
  <c r="H60" i="10"/>
  <c r="H59" i="10"/>
  <c r="H58" i="10"/>
  <c r="H57" i="10"/>
  <c r="H56" i="10"/>
  <c r="H55" i="10"/>
  <c r="H54" i="10"/>
  <c r="H53" i="10"/>
  <c r="H52" i="10"/>
  <c r="H51" i="10"/>
  <c r="H50" i="10"/>
  <c r="H49" i="10"/>
  <c r="H48" i="10"/>
  <c r="H47" i="10"/>
  <c r="H46" i="10"/>
  <c r="H45" i="10"/>
  <c r="H44" i="10"/>
  <c r="H43" i="10"/>
  <c r="H42" i="10"/>
  <c r="H41" i="10"/>
  <c r="H40" i="10"/>
  <c r="H39" i="10"/>
  <c r="H38" i="10"/>
  <c r="H37" i="10"/>
  <c r="H36" i="10"/>
  <c r="H35" i="10"/>
  <c r="H34" i="10"/>
  <c r="H33" i="10"/>
  <c r="H32" i="10"/>
  <c r="H31" i="10"/>
  <c r="H30" i="10"/>
  <c r="H29" i="10"/>
  <c r="H28" i="10"/>
  <c r="H27" i="10"/>
  <c r="H26" i="10"/>
  <c r="H25" i="10"/>
  <c r="H24" i="10"/>
  <c r="H23" i="10"/>
  <c r="H22" i="10"/>
  <c r="H21" i="10"/>
  <c r="H20" i="10"/>
  <c r="H19" i="10"/>
  <c r="H18" i="10"/>
  <c r="H17" i="10"/>
  <c r="H16" i="10"/>
  <c r="H15" i="10"/>
  <c r="H14" i="10"/>
  <c r="H13" i="10"/>
  <c r="H12" i="10"/>
  <c r="H11" i="10"/>
  <c r="H10" i="10"/>
  <c r="H9" i="10"/>
  <c r="H8" i="10"/>
  <c r="H7" i="10"/>
  <c r="H6" i="10"/>
  <c r="H5" i="10"/>
  <c r="H4" i="10"/>
  <c r="H3" i="10"/>
  <c r="AX24" i="10"/>
  <c r="Y24" i="10"/>
  <c r="K240" i="1" l="1"/>
  <c r="J239" i="1" s="1"/>
  <c r="M239" i="1" s="1"/>
  <c r="BC37" i="10"/>
  <c r="K167" i="1" s="1"/>
  <c r="BQ91" i="10"/>
  <c r="K166" i="1" s="1"/>
  <c r="M284" i="1"/>
  <c r="M281" i="1"/>
  <c r="M278" i="1"/>
  <c r="M275" i="1"/>
  <c r="M272" i="1"/>
  <c r="M269" i="1"/>
  <c r="M266" i="1"/>
  <c r="M263" i="1"/>
  <c r="M259" i="1"/>
  <c r="M256" i="1"/>
  <c r="M253" i="1"/>
  <c r="M250" i="1"/>
  <c r="M247" i="1"/>
  <c r="M243" i="1"/>
  <c r="M235" i="1"/>
  <c r="M232" i="1"/>
  <c r="M228" i="1"/>
  <c r="M224" i="1"/>
  <c r="M210" i="1"/>
  <c r="M200" i="1"/>
  <c r="M183" i="1"/>
  <c r="AS37" i="10"/>
  <c r="K162" i="1" s="1"/>
  <c r="AH37" i="10"/>
  <c r="K150" i="1" s="1"/>
  <c r="AM37" i="10"/>
  <c r="K159" i="1" s="1"/>
  <c r="AD37" i="10"/>
  <c r="K147" i="1" s="1"/>
  <c r="N91" i="10"/>
  <c r="K146" i="1" s="1"/>
  <c r="H91" i="10"/>
  <c r="K142" i="1" s="1"/>
  <c r="Q246" i="1" l="1"/>
  <c r="Q231" i="1"/>
  <c r="Q199" i="1"/>
  <c r="AX36" i="10"/>
  <c r="AX35" i="10"/>
  <c r="AX34" i="10"/>
  <c r="AX33" i="10"/>
  <c r="AX32" i="10"/>
  <c r="AX31" i="10"/>
  <c r="AX30" i="10"/>
  <c r="AX29" i="10"/>
  <c r="AX28" i="10"/>
  <c r="AX27" i="10"/>
  <c r="AX26" i="10"/>
  <c r="AX25" i="10"/>
  <c r="AX23" i="10"/>
  <c r="AX22" i="10"/>
  <c r="AX21" i="10"/>
  <c r="AX20" i="10"/>
  <c r="AX19" i="10"/>
  <c r="AX18" i="10"/>
  <c r="AX17" i="10"/>
  <c r="AX16" i="10"/>
  <c r="AX15" i="10"/>
  <c r="AX14" i="10"/>
  <c r="AX13" i="10"/>
  <c r="AX12" i="10"/>
  <c r="AX11" i="10"/>
  <c r="AX10" i="10"/>
  <c r="AX9" i="10"/>
  <c r="AX8" i="10"/>
  <c r="AX7" i="10"/>
  <c r="AX6" i="10"/>
  <c r="AX5" i="10"/>
  <c r="AX4" i="10"/>
  <c r="AX3" i="10"/>
  <c r="T4" i="10"/>
  <c r="T5" i="10"/>
  <c r="T6" i="10"/>
  <c r="T7" i="10"/>
  <c r="T8" i="10"/>
  <c r="T9" i="10"/>
  <c r="T10" i="10"/>
  <c r="T11" i="10"/>
  <c r="T12" i="10"/>
  <c r="T13" i="10"/>
  <c r="T14" i="10"/>
  <c r="T15" i="10"/>
  <c r="T16" i="10"/>
  <c r="T17" i="10"/>
  <c r="T18" i="10"/>
  <c r="T19" i="10"/>
  <c r="T20" i="10"/>
  <c r="T21" i="10"/>
  <c r="T22" i="10"/>
  <c r="T23" i="10"/>
  <c r="T24" i="10"/>
  <c r="T25" i="10"/>
  <c r="T26" i="10"/>
  <c r="T27" i="10"/>
  <c r="T28" i="10"/>
  <c r="T29" i="10"/>
  <c r="T30" i="10"/>
  <c r="T31" i="10"/>
  <c r="T32" i="10"/>
  <c r="T33" i="10"/>
  <c r="T34" i="10"/>
  <c r="T35" i="10"/>
  <c r="T36" i="10"/>
  <c r="T37" i="10"/>
  <c r="T38" i="10"/>
  <c r="T39" i="10"/>
  <c r="T40" i="10"/>
  <c r="T41" i="10"/>
  <c r="T42" i="10"/>
  <c r="T43" i="10"/>
  <c r="T44" i="10"/>
  <c r="T45" i="10"/>
  <c r="T46" i="10"/>
  <c r="T47" i="10"/>
  <c r="T48" i="10"/>
  <c r="T49" i="10"/>
  <c r="T50" i="10"/>
  <c r="T51" i="10"/>
  <c r="T52" i="10"/>
  <c r="T53" i="10"/>
  <c r="T54" i="10"/>
  <c r="T55" i="10"/>
  <c r="T56" i="10"/>
  <c r="T57" i="10"/>
  <c r="T58" i="10"/>
  <c r="T59" i="10"/>
  <c r="T60" i="10"/>
  <c r="T61" i="10"/>
  <c r="T62" i="10"/>
  <c r="T63" i="10"/>
  <c r="T64" i="10"/>
  <c r="T65" i="10"/>
  <c r="T66" i="10"/>
  <c r="T67" i="10"/>
  <c r="T68" i="10"/>
  <c r="T69" i="10"/>
  <c r="T70" i="10"/>
  <c r="T71" i="10"/>
  <c r="T72" i="10"/>
  <c r="T73" i="10"/>
  <c r="T74" i="10"/>
  <c r="T75" i="10"/>
  <c r="T76" i="10"/>
  <c r="T77" i="10"/>
  <c r="T78" i="10"/>
  <c r="T79" i="10"/>
  <c r="T80" i="10"/>
  <c r="T81" i="10"/>
  <c r="T82" i="10"/>
  <c r="T83" i="10"/>
  <c r="T84" i="10"/>
  <c r="T85" i="10"/>
  <c r="T86" i="10"/>
  <c r="T87" i="10"/>
  <c r="T88" i="10"/>
  <c r="T89" i="10"/>
  <c r="T90" i="10"/>
  <c r="BJ4" i="10"/>
  <c r="BJ5" i="10"/>
  <c r="BJ6" i="10"/>
  <c r="BJ7" i="10"/>
  <c r="BJ8" i="10"/>
  <c r="BJ9" i="10"/>
  <c r="BJ10" i="10"/>
  <c r="BJ11" i="10"/>
  <c r="BJ12" i="10"/>
  <c r="BJ13" i="10"/>
  <c r="BJ14" i="10"/>
  <c r="BJ15" i="10"/>
  <c r="BJ16" i="10"/>
  <c r="BJ17" i="10"/>
  <c r="BJ18" i="10"/>
  <c r="BJ19" i="10"/>
  <c r="BJ20" i="10"/>
  <c r="BJ21" i="10"/>
  <c r="BJ22" i="10"/>
  <c r="BJ23" i="10"/>
  <c r="BJ24" i="10"/>
  <c r="BJ25" i="10"/>
  <c r="BJ26" i="10"/>
  <c r="BJ27" i="10"/>
  <c r="BJ28" i="10"/>
  <c r="BJ29" i="10"/>
  <c r="BJ30" i="10"/>
  <c r="BJ31" i="10"/>
  <c r="BJ32" i="10"/>
  <c r="BJ33" i="10"/>
  <c r="BJ34" i="10"/>
  <c r="BJ35" i="10"/>
  <c r="BJ36" i="10"/>
  <c r="BJ37" i="10"/>
  <c r="BJ38" i="10"/>
  <c r="BJ39" i="10"/>
  <c r="BJ40" i="10"/>
  <c r="BJ41" i="10"/>
  <c r="BJ42" i="10"/>
  <c r="BJ43" i="10"/>
  <c r="BJ44" i="10"/>
  <c r="BJ45" i="10"/>
  <c r="BJ46" i="10"/>
  <c r="BJ47" i="10"/>
  <c r="BJ48" i="10"/>
  <c r="BJ49" i="10"/>
  <c r="BJ50" i="10"/>
  <c r="BJ51" i="10"/>
  <c r="BJ52" i="10"/>
  <c r="BJ53" i="10"/>
  <c r="BJ54" i="10"/>
  <c r="BJ55" i="10"/>
  <c r="BJ56" i="10"/>
  <c r="BJ57" i="10"/>
  <c r="BJ58" i="10"/>
  <c r="BJ59" i="10"/>
  <c r="BJ60" i="10"/>
  <c r="BJ61" i="10"/>
  <c r="BJ62" i="10"/>
  <c r="BJ63" i="10"/>
  <c r="BJ64" i="10"/>
  <c r="BJ65" i="10"/>
  <c r="BJ66" i="10"/>
  <c r="BJ67" i="10"/>
  <c r="BJ68" i="10"/>
  <c r="BJ69" i="10"/>
  <c r="BJ70" i="10"/>
  <c r="BJ71" i="10"/>
  <c r="BJ72" i="10"/>
  <c r="BJ73" i="10"/>
  <c r="BJ74" i="10"/>
  <c r="BJ75" i="10"/>
  <c r="BJ76" i="10"/>
  <c r="BJ77" i="10"/>
  <c r="BJ78" i="10"/>
  <c r="BJ79" i="10"/>
  <c r="BJ80" i="10"/>
  <c r="BJ81" i="10"/>
  <c r="BJ82" i="10"/>
  <c r="BJ83" i="10"/>
  <c r="BJ84" i="10"/>
  <c r="BJ85" i="10"/>
  <c r="BJ86" i="10"/>
  <c r="BJ87" i="10"/>
  <c r="BJ88" i="10"/>
  <c r="BJ89" i="10"/>
  <c r="BJ90" i="10"/>
  <c r="BJ3" i="10"/>
  <c r="T3" i="10"/>
  <c r="Y4" i="10"/>
  <c r="Y5" i="10"/>
  <c r="Y6" i="10"/>
  <c r="Y7" i="10"/>
  <c r="Y8" i="10"/>
  <c r="Y9" i="10"/>
  <c r="Y10" i="10"/>
  <c r="Y11" i="10"/>
  <c r="Y12" i="10"/>
  <c r="Y13" i="10"/>
  <c r="Y14" i="10"/>
  <c r="Y15" i="10"/>
  <c r="Y16" i="10"/>
  <c r="Y17" i="10"/>
  <c r="Y18" i="10"/>
  <c r="Y19" i="10"/>
  <c r="Y20" i="10"/>
  <c r="Y21" i="10"/>
  <c r="Y22" i="10"/>
  <c r="Y23" i="10"/>
  <c r="Y25" i="10"/>
  <c r="Y26" i="10"/>
  <c r="Y27" i="10"/>
  <c r="Y28" i="10"/>
  <c r="Y29" i="10"/>
  <c r="Y30" i="10"/>
  <c r="Y31" i="10"/>
  <c r="Y32" i="10"/>
  <c r="Y33" i="10"/>
  <c r="Y34" i="10"/>
  <c r="Y35" i="10"/>
  <c r="Y36" i="10"/>
  <c r="Y3" i="10"/>
  <c r="AX37" i="10" l="1"/>
  <c r="K181" i="1" s="1"/>
  <c r="BJ91" i="10"/>
  <c r="K180" i="1" s="1"/>
  <c r="T91" i="10"/>
  <c r="Y37" i="10"/>
  <c r="K143" i="1" s="1"/>
  <c r="K70" i="1"/>
  <c r="J69" i="1" s="1"/>
  <c r="N69" i="1"/>
  <c r="J179" i="1" l="1"/>
  <c r="K174" i="1" s="1"/>
  <c r="M69" i="1"/>
  <c r="K60" i="1"/>
  <c r="K128" i="1"/>
  <c r="K125" i="1"/>
  <c r="K121" i="1"/>
  <c r="K120" i="1"/>
  <c r="K110" i="1"/>
  <c r="J109" i="1" s="1"/>
  <c r="N109" i="1"/>
  <c r="K107" i="1"/>
  <c r="K88" i="1"/>
  <c r="K85" i="1"/>
  <c r="K82" i="1"/>
  <c r="K79" i="1"/>
  <c r="K76" i="1"/>
  <c r="K55" i="1"/>
  <c r="K54" i="1"/>
  <c r="K66" i="1"/>
  <c r="K59" i="1"/>
  <c r="K58" i="1"/>
  <c r="K65" i="1"/>
  <c r="K67" i="1"/>
  <c r="K64" i="1"/>
  <c r="K63" i="1"/>
  <c r="N33" i="1"/>
  <c r="M179" i="1" l="1"/>
  <c r="K177" i="1"/>
  <c r="J176" i="1" s="1"/>
  <c r="M109" i="1"/>
  <c r="N30" i="1"/>
  <c r="N27" i="1"/>
  <c r="N176" i="1"/>
  <c r="J173" i="1"/>
  <c r="N173" i="1"/>
  <c r="J169" i="1"/>
  <c r="N169" i="1"/>
  <c r="J165" i="1"/>
  <c r="N165" i="1"/>
  <c r="J161" i="1"/>
  <c r="N161" i="1"/>
  <c r="J158" i="1"/>
  <c r="N158" i="1"/>
  <c r="N155" i="1"/>
  <c r="N152" i="1"/>
  <c r="J149" i="1"/>
  <c r="N149" i="1"/>
  <c r="J145" i="1"/>
  <c r="N145" i="1"/>
  <c r="J141" i="1"/>
  <c r="N141" i="1"/>
  <c r="J138" i="1"/>
  <c r="G51" i="2" s="1"/>
  <c r="N138" i="1"/>
  <c r="J132" i="1"/>
  <c r="G49" i="2" s="1"/>
  <c r="N132" i="1"/>
  <c r="J127" i="1"/>
  <c r="N127" i="1"/>
  <c r="J124" i="1"/>
  <c r="N124" i="1"/>
  <c r="J119" i="1"/>
  <c r="N119" i="1"/>
  <c r="J115" i="1"/>
  <c r="N115" i="1"/>
  <c r="J112" i="1"/>
  <c r="N112" i="1"/>
  <c r="J106" i="1"/>
  <c r="N106" i="1"/>
  <c r="J101" i="1"/>
  <c r="N101" i="1"/>
  <c r="J96" i="1"/>
  <c r="N96" i="1"/>
  <c r="J93" i="1"/>
  <c r="N93" i="1"/>
  <c r="J90" i="1"/>
  <c r="N90" i="1"/>
  <c r="J87" i="1"/>
  <c r="N87" i="1"/>
  <c r="J84" i="1"/>
  <c r="N84" i="1"/>
  <c r="J81" i="1"/>
  <c r="N81" i="1"/>
  <c r="J78" i="1"/>
  <c r="N78" i="1"/>
  <c r="J75" i="1"/>
  <c r="N75" i="1"/>
  <c r="J62" i="1"/>
  <c r="N62" i="1"/>
  <c r="J57" i="1"/>
  <c r="N57" i="1"/>
  <c r="J53" i="1"/>
  <c r="K19" i="1" s="1"/>
  <c r="N53" i="1"/>
  <c r="K49" i="1"/>
  <c r="J48" i="1" s="1"/>
  <c r="K46" i="1"/>
  <c r="J45" i="1" s="1"/>
  <c r="N45" i="1"/>
  <c r="N48" i="1"/>
  <c r="U83" i="4"/>
  <c r="T83" i="4"/>
  <c r="S83" i="4"/>
  <c r="R83" i="4"/>
  <c r="Q83" i="4"/>
  <c r="P83" i="4"/>
  <c r="O83" i="4"/>
  <c r="C11" i="2"/>
  <c r="C10" i="2"/>
  <c r="I49" i="2" l="1"/>
  <c r="I51" i="2"/>
  <c r="I10" i="2"/>
  <c r="K156" i="1"/>
  <c r="J155" i="1" s="1"/>
  <c r="M155" i="1" s="1"/>
  <c r="K153" i="1"/>
  <c r="J152" i="1" s="1"/>
  <c r="M152" i="1" s="1"/>
  <c r="M45" i="1"/>
  <c r="M112" i="1"/>
  <c r="M145" i="1"/>
  <c r="M96" i="1"/>
  <c r="M124" i="1"/>
  <c r="M141" i="1"/>
  <c r="M119" i="1"/>
  <c r="M138" i="1"/>
  <c r="M62" i="1"/>
  <c r="M53" i="1"/>
  <c r="M84" i="1"/>
  <c r="M173" i="1"/>
  <c r="M81" i="1"/>
  <c r="M132" i="1"/>
  <c r="M169" i="1"/>
  <c r="M90" i="1"/>
  <c r="M165" i="1"/>
  <c r="M101" i="1"/>
  <c r="M87" i="1"/>
  <c r="M158" i="1"/>
  <c r="M78" i="1"/>
  <c r="M106" i="1"/>
  <c r="M127" i="1"/>
  <c r="M57" i="1"/>
  <c r="M93" i="1"/>
  <c r="M115" i="1"/>
  <c r="M149" i="1"/>
  <c r="M176" i="1"/>
  <c r="M75" i="1"/>
  <c r="M161" i="1"/>
  <c r="M48" i="1"/>
  <c r="I59" i="2" l="1"/>
  <c r="V21" i="4" s="1"/>
  <c r="I23" i="2"/>
  <c r="V12" i="4" s="1"/>
  <c r="Y14" i="4" s="1"/>
  <c r="Q131" i="1"/>
  <c r="Q52" i="1"/>
  <c r="U86" i="4"/>
  <c r="T86" i="4"/>
  <c r="S86" i="4"/>
  <c r="R86" i="4"/>
  <c r="Q86" i="4"/>
  <c r="P86" i="4"/>
  <c r="O86" i="4"/>
  <c r="B6" i="1"/>
  <c r="N24" i="1"/>
  <c r="J12" i="1"/>
  <c r="D23" i="4" l="1"/>
  <c r="E23" i="4"/>
  <c r="I317" i="2"/>
  <c r="X23" i="4" l="1"/>
  <c r="Y23" i="4" s="1"/>
  <c r="N18" i="1"/>
  <c r="N21" i="1"/>
  <c r="N15" i="1"/>
  <c r="J15" i="1"/>
  <c r="K28" i="1" s="1"/>
  <c r="M15" i="1" l="1"/>
  <c r="J18" i="1" l="1"/>
  <c r="F22" i="8"/>
  <c r="E87" i="4"/>
  <c r="E88" i="4" s="1"/>
  <c r="F87" i="4"/>
  <c r="F88" i="4" s="1"/>
  <c r="G87" i="4"/>
  <c r="G88" i="4" s="1"/>
  <c r="H87" i="4"/>
  <c r="H88" i="4" s="1"/>
  <c r="I87" i="4"/>
  <c r="I88" i="4" s="1"/>
  <c r="J87" i="4"/>
  <c r="J88" i="4" s="1"/>
  <c r="K87" i="4"/>
  <c r="K88" i="4" s="1"/>
  <c r="L87" i="4"/>
  <c r="L88" i="4" s="1"/>
  <c r="M87" i="4"/>
  <c r="M88" i="4" s="1"/>
  <c r="N87" i="4"/>
  <c r="N88" i="4" s="1"/>
  <c r="O14" i="4"/>
  <c r="P14" i="4"/>
  <c r="Q14" i="4"/>
  <c r="R14" i="4"/>
  <c r="S14" i="4"/>
  <c r="T14" i="4"/>
  <c r="U14" i="4"/>
  <c r="M18" i="1" l="1"/>
  <c r="K25" i="1"/>
  <c r="J24" i="1" s="1"/>
  <c r="K22" i="1"/>
  <c r="J21" i="1" s="1"/>
  <c r="M21" i="1" s="1"/>
  <c r="Q87" i="4"/>
  <c r="Q88" i="4" s="1"/>
  <c r="Q89" i="4" s="1"/>
  <c r="I89" i="4"/>
  <c r="O87" i="4"/>
  <c r="O88" i="4" s="1"/>
  <c r="O89" i="4" s="1"/>
  <c r="G89" i="4"/>
  <c r="T87" i="4"/>
  <c r="T88" i="4" s="1"/>
  <c r="T89" i="4" s="1"/>
  <c r="L89" i="4"/>
  <c r="N89" i="4"/>
  <c r="F89" i="4"/>
  <c r="U87" i="4"/>
  <c r="U88" i="4" s="1"/>
  <c r="U89" i="4" s="1"/>
  <c r="M89" i="4"/>
  <c r="S87" i="4"/>
  <c r="S88" i="4" s="1"/>
  <c r="S89" i="4" s="1"/>
  <c r="R87" i="4"/>
  <c r="R88" i="4" s="1"/>
  <c r="R89" i="4" s="1"/>
  <c r="K89" i="4"/>
  <c r="P87" i="4"/>
  <c r="P88" i="4" s="1"/>
  <c r="P89" i="4" s="1"/>
  <c r="H89" i="4"/>
  <c r="M24" i="1" l="1"/>
  <c r="J27" i="1"/>
  <c r="K31" i="1" s="1"/>
  <c r="J89" i="4"/>
  <c r="J30" i="1" l="1"/>
  <c r="M27" i="1"/>
  <c r="E89" i="4"/>
  <c r="M30" i="1" l="1"/>
  <c r="K34" i="1"/>
  <c r="J33" i="1" s="1"/>
  <c r="M33" i="1" s="1"/>
  <c r="N12" i="1"/>
  <c r="M12" i="1" l="1"/>
  <c r="Q11" i="1" s="1"/>
  <c r="V87" i="4" l="1"/>
  <c r="D87" i="4"/>
  <c r="D88" i="4" s="1"/>
  <c r="W72" i="4" l="1"/>
  <c r="W60" i="4"/>
  <c r="W66" i="4"/>
  <c r="W57" i="4"/>
  <c r="W69" i="4"/>
  <c r="W63" i="4"/>
  <c r="W75" i="4"/>
  <c r="W30" i="4"/>
  <c r="W39" i="4"/>
  <c r="W27" i="4"/>
  <c r="W18" i="4"/>
  <c r="W42" i="4"/>
  <c r="W45" i="4"/>
  <c r="W54" i="4"/>
  <c r="W48" i="4"/>
  <c r="W36" i="4"/>
  <c r="W24" i="4"/>
  <c r="W21" i="4"/>
  <c r="W33" i="4"/>
  <c r="C87" i="4"/>
  <c r="W84" i="4"/>
  <c r="W81" i="4"/>
  <c r="V88" i="4"/>
  <c r="V89" i="4" s="1"/>
  <c r="I319" i="2"/>
  <c r="D89" i="4"/>
  <c r="B8" i="4"/>
  <c r="B8" i="8"/>
  <c r="I318" i="2"/>
  <c r="W12" i="4"/>
  <c r="J187" i="1"/>
  <c r="K192" i="1" s="1"/>
  <c r="J191" i="1" s="1"/>
  <c r="W87" i="4" l="1"/>
  <c r="C88" i="4"/>
  <c r="C89" i="4" s="1"/>
  <c r="X87" i="4"/>
  <c r="M187" i="1"/>
  <c r="K196" i="1"/>
  <c r="J195" i="1" s="1"/>
  <c r="M195" i="1" s="1"/>
  <c r="M191" i="1"/>
  <c r="M10" i="1" s="1"/>
  <c r="N10" i="1" s="1"/>
  <c r="Q164" i="1" l="1"/>
  <c r="Q51" i="1" s="1"/>
  <c r="Q10" i="1" s="1"/>
  <c r="M977" i="1"/>
  <c r="M978"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<sst xmlns="http://schemas.openxmlformats.org/spreadsheetml/2006/main" count="3371" uniqueCount="795">
  <si>
    <t>MEMÓRIA DE CÁLCULO</t>
  </si>
  <si>
    <t>LOCAL:</t>
  </si>
  <si>
    <t>Ferraz de Vasconcelos</t>
  </si>
  <si>
    <t>REF</t>
  </si>
  <si>
    <t>CÓDIGO</t>
  </si>
  <si>
    <t>DESCRIÇÃO DOS SERVIÇOS</t>
  </si>
  <si>
    <t>UNID</t>
  </si>
  <si>
    <t>QUANT</t>
  </si>
  <si>
    <t>+</t>
  </si>
  <si>
    <t>EDIF</t>
  </si>
  <si>
    <t>-</t>
  </si>
  <si>
    <t>PLANILHA ORÇAMENTÁRIA</t>
  </si>
  <si>
    <t>Data base:</t>
  </si>
  <si>
    <t>Referência</t>
  </si>
  <si>
    <t>Item</t>
  </si>
  <si>
    <t>Descrição</t>
  </si>
  <si>
    <t>Unid</t>
  </si>
  <si>
    <t>Quantidade</t>
  </si>
  <si>
    <t>Preço Unit</t>
  </si>
  <si>
    <t>Total</t>
  </si>
  <si>
    <t>1 - SERVIÇOS PRELIMINARES</t>
  </si>
  <si>
    <t>Subtotal:</t>
  </si>
  <si>
    <t>Total:</t>
  </si>
  <si>
    <t>BDI (25,00%):</t>
  </si>
  <si>
    <t>TOTAL GERAL:</t>
  </si>
  <si>
    <t>CRONOGRAMA FISICO-FINANCEIRO</t>
  </si>
  <si>
    <t>MESES</t>
  </si>
  <si>
    <t>Valor do Item</t>
  </si>
  <si>
    <t>%</t>
  </si>
  <si>
    <t xml:space="preserve"> </t>
  </si>
  <si>
    <t>X</t>
  </si>
  <si>
    <t>Itens</t>
  </si>
  <si>
    <t>Siglas</t>
  </si>
  <si>
    <t>% Adotado</t>
  </si>
  <si>
    <t>Administração Central</t>
  </si>
  <si>
    <t>AC</t>
  </si>
  <si>
    <t>Seguro e Garantia</t>
  </si>
  <si>
    <t>SG</t>
  </si>
  <si>
    <t>Risco</t>
  </si>
  <si>
    <t>R</t>
  </si>
  <si>
    <t>Despesas Financeiras</t>
  </si>
  <si>
    <t>DF</t>
  </si>
  <si>
    <t>Lucro</t>
  </si>
  <si>
    <t>L</t>
  </si>
  <si>
    <t>Tributos (impostos COFINS 3%, e PIS 0,65%)</t>
  </si>
  <si>
    <t>CP</t>
  </si>
  <si>
    <t>Tributos (ISS, variável de acordo com o município)</t>
  </si>
  <si>
    <t>ISS</t>
  </si>
  <si>
    <t>Tributos (Contribuição Previdenciária sobre a Receita Bruta - 0% ou 4,5% - Desoneração)</t>
  </si>
  <si>
    <t>CPRB</t>
  </si>
  <si>
    <t>Taxa BDI (%)</t>
  </si>
  <si>
    <t>Os valores de BDI foram calculados com o emprego da fórmula (acórdão 2622/2013-TCU-Plenário):</t>
  </si>
  <si>
    <t>BDI =</t>
  </si>
  <si>
    <t>( 1+ AC + S + R + G ) x ( 1 + DF ) x ( 1 + L )</t>
  </si>
  <si>
    <r>
      <t>(1-</t>
    </r>
    <r>
      <rPr>
        <i/>
        <sz val="7"/>
        <rFont val="Times New Roman"/>
        <family val="1"/>
      </rPr>
      <t xml:space="preserve">   </t>
    </r>
    <r>
      <rPr>
        <i/>
        <sz val="12"/>
        <rFont val="Calibri"/>
        <family val="2"/>
      </rPr>
      <t>CP - ISS)</t>
    </r>
  </si>
  <si>
    <t>Declaremos sob pena de Lei que a alternativa adotada pela Prefeitura do Município de Ferraz de Vasconcelos é SEM Desoneração e que está é a mais vantajosa para a Administração Pública.</t>
  </si>
  <si>
    <t>DEMONSTRATIVO DE COMPOSIÇÃO DO BDI</t>
  </si>
  <si>
    <t xml:space="preserve"> (acórdão 2622/2013-TCU-Plenário)</t>
  </si>
  <si>
    <t>Placa de Obra - 1,5 x 4,0 = 6,0m2</t>
  </si>
  <si>
    <t>SICRO</t>
  </si>
  <si>
    <t>02.01.180</t>
  </si>
  <si>
    <t>infra</t>
  </si>
  <si>
    <t>cdhu</t>
  </si>
  <si>
    <t>Ver item 01.001.006 x 20km de distacia</t>
  </si>
  <si>
    <t>Adotado 1,5Ton/m3</t>
  </si>
  <si>
    <t>Tapume para fechamento de Obra - 63,00m x 2,20m(h) = 138,6m2</t>
  </si>
  <si>
    <t>Porão de Obra - 2,80m x 2,20m(h) = 6,16m2</t>
  </si>
  <si>
    <t>Area Ampliação - 355,00m2</t>
  </si>
  <si>
    <t>Ver item 01.003.005 x 20km de distacia</t>
  </si>
  <si>
    <t>Area Ampliação - 347,78m2 x 0,6</t>
  </si>
  <si>
    <t>Demolição de Paredes - 14,60m x 4,5m(h) x 0,20m =  13,14m3</t>
  </si>
  <si>
    <t>Demolição de Paredes - (3,16m + 3,13m) x 4,5m(h) x 0,20m =  5,66m3</t>
  </si>
  <si>
    <t>Demolição de Mureta de Alambrado - (7,88m+1,17m+10,27m+8,08m+3,5m) x 1,10m(h) x 0,20m =  6,80m3</t>
  </si>
  <si>
    <t>Demolição de Paredes - 1,6m x 3,10m (h) x 2unid x 0,20m =  1,98m3</t>
  </si>
  <si>
    <t>Demolição de pilares - 0,15m x 0,25m x 4,5m(h) x 3unid =0,51m3</t>
  </si>
  <si>
    <t>Demolição de vão de porta - 0,90m x 2,20m (h) x 0,20m x 2unid =  0,79m3</t>
  </si>
  <si>
    <t>2 - AMPLIAÇÃO EMEB ELIAS ANDERE</t>
  </si>
  <si>
    <t>Demolição passeio lateral - 26,18m² x 0,10m = 2,62m3</t>
  </si>
  <si>
    <t>Demolição de pilares - 0,15m x 0,25m x 3,1m(h) x 2unid =0,23m3</t>
  </si>
  <si>
    <t>Demolição Piso Patio Externo - 143,95m² x 0,10m = 14,40m³</t>
  </si>
  <si>
    <t>Demolição de Divisória de Granilite - (2,58m + 1,72m + 0,91m + 1,25m + 1,25m + 2,58m + 1,88m + 0,9m + 0,9m + 1,25m + 1,25m) x 1,8m (h) = 29,65m2</t>
  </si>
  <si>
    <t>Retirada De cobertura telha de barro- 254,27m2 + 40,08m2 = 294,35m²</t>
  </si>
  <si>
    <t>Retirada Cumieira= 18,90m</t>
  </si>
  <si>
    <t>Retirada Cumeeiras de Fibrocimento - 7,15m</t>
  </si>
  <si>
    <t>Retirada De cobertura Fibrocimento- 110,02m² + 104,15m²= 214,17m²</t>
  </si>
  <si>
    <t>Retirada de portas entradas 2unid</t>
  </si>
  <si>
    <t>Retirada de portas box banheiros 6unid</t>
  </si>
  <si>
    <t>Retirada de batente entradas 2unid</t>
  </si>
  <si>
    <t>Retirada de Batentes box banheiros 6unid</t>
  </si>
  <si>
    <t>Retirada Janela banheiro - 2,0m x 0,9m = 1,80m²</t>
  </si>
  <si>
    <t>Demolição de tubulação de pvc agua e esgto para ampliação do banheiro - 51,10m</t>
  </si>
  <si>
    <t>Retirada de Rufo - 14,70</t>
  </si>
  <si>
    <t>Retirada Vasos Sanitários - 6unid</t>
  </si>
  <si>
    <t>Retirada Lavatório/bebedouro - 3unid</t>
  </si>
  <si>
    <t>Demolição Azulejo Banheiro - (8,73m + 8,73m) x 3,10m (h) = 54,13m²</t>
  </si>
  <si>
    <t>Demolição Piso Banheiro - 2,58m x 14,3m = 36,89m²</t>
  </si>
  <si>
    <t>Retirada Alambrado em Mureta - 7,88m + 1,17m + 10,27m + 8,08m + 3,5m = 30,90m</t>
  </si>
  <si>
    <t>Retirada Alambrado - 102,42m</t>
  </si>
  <si>
    <t>2.1 - DEMOLIÇÕES E RETIRADAS</t>
  </si>
  <si>
    <t>Demolição de Laje Piso - 2,58m x 14,30m x 0,15m = 5,53m3</t>
  </si>
  <si>
    <t>OBRA: AMPLIAÇÃO E REFORMA DA EMEB VEREADOR ELIAS ANDERE</t>
  </si>
  <si>
    <t>Porão de alambrado - 2,80m x 2,20m(h) = 6,16m2</t>
  </si>
  <si>
    <t>Demolição de Laje Para Ampliação - 2,58m x 14,3m = 36,89m²</t>
  </si>
  <si>
    <t>Ver item 01.003.002 x 40%</t>
  </si>
  <si>
    <t>Nome</t>
  </si>
  <si>
    <t>Seção (cm)</t>
  </si>
  <si>
    <t>15x50</t>
  </si>
  <si>
    <t>Pilar</t>
  </si>
  <si>
    <t>Lado B (cm)</t>
  </si>
  <si>
    <t>Lado H (cm)</t>
  </si>
  <si>
    <t>h0/há (cm)</t>
  </si>
  <si>
    <t>h1/hb (cm)</t>
  </si>
  <si>
    <t>ne</t>
  </si>
  <si>
    <t>Estaca</t>
  </si>
  <si>
    <t>C50</t>
  </si>
  <si>
    <t>15x30</t>
  </si>
  <si>
    <t>C40</t>
  </si>
  <si>
    <t>C20</t>
  </si>
  <si>
    <t>P11</t>
  </si>
  <si>
    <t>P13</t>
  </si>
  <si>
    <t>P16</t>
  </si>
  <si>
    <t>P20</t>
  </si>
  <si>
    <t>P22</t>
  </si>
  <si>
    <t>P25</t>
  </si>
  <si>
    <t>P27</t>
  </si>
  <si>
    <t>P28</t>
  </si>
  <si>
    <t>P34</t>
  </si>
  <si>
    <t>P41</t>
  </si>
  <si>
    <t>P43</t>
  </si>
  <si>
    <t>P46</t>
  </si>
  <si>
    <t>P48</t>
  </si>
  <si>
    <t>P49</t>
  </si>
  <si>
    <t>P53</t>
  </si>
  <si>
    <t>P55</t>
  </si>
  <si>
    <t>P56</t>
  </si>
  <si>
    <t>P58</t>
  </si>
  <si>
    <t>P62</t>
  </si>
  <si>
    <t>P64</t>
  </si>
  <si>
    <t>P72</t>
  </si>
  <si>
    <t>P74</t>
  </si>
  <si>
    <t>P75</t>
  </si>
  <si>
    <t>P80</t>
  </si>
  <si>
    <t>P82</t>
  </si>
  <si>
    <t>P83</t>
  </si>
  <si>
    <t>P85</t>
  </si>
  <si>
    <t>P86</t>
  </si>
  <si>
    <t>P10</t>
  </si>
  <si>
    <t>P12</t>
  </si>
  <si>
    <t>P14</t>
  </si>
  <si>
    <t>P15</t>
  </si>
  <si>
    <t>P17</t>
  </si>
  <si>
    <t>P18</t>
  </si>
  <si>
    <t>P19</t>
  </si>
  <si>
    <t>P21</t>
  </si>
  <si>
    <t>P23</t>
  </si>
  <si>
    <t>P24</t>
  </si>
  <si>
    <t>P26</t>
  </si>
  <si>
    <t>P30</t>
  </si>
  <si>
    <t>P31</t>
  </si>
  <si>
    <t>P32</t>
  </si>
  <si>
    <t>P35</t>
  </si>
  <si>
    <t>P36</t>
  </si>
  <si>
    <t>P38</t>
  </si>
  <si>
    <t>P40</t>
  </si>
  <si>
    <t>P42</t>
  </si>
  <si>
    <t>P44</t>
  </si>
  <si>
    <t>P45</t>
  </si>
  <si>
    <t>P47</t>
  </si>
  <si>
    <t>P51</t>
  </si>
  <si>
    <t>P52</t>
  </si>
  <si>
    <t>P57</t>
  </si>
  <si>
    <t>P59</t>
  </si>
  <si>
    <t>P60</t>
  </si>
  <si>
    <t>P61</t>
  </si>
  <si>
    <t>P65</t>
  </si>
  <si>
    <t>P67</t>
  </si>
  <si>
    <t>P68</t>
  </si>
  <si>
    <t>P69</t>
  </si>
  <si>
    <t>P71</t>
  </si>
  <si>
    <t>P76</t>
  </si>
  <si>
    <t>P77</t>
  </si>
  <si>
    <t>P78</t>
  </si>
  <si>
    <t>P87</t>
  </si>
  <si>
    <t>P88</t>
  </si>
  <si>
    <t>P29</t>
  </si>
  <si>
    <t>P33</t>
  </si>
  <si>
    <t>P37</t>
  </si>
  <si>
    <t>P39</t>
  </si>
  <si>
    <t>P50</t>
  </si>
  <si>
    <t>P54</t>
  </si>
  <si>
    <t>P63</t>
  </si>
  <si>
    <t>P66</t>
  </si>
  <si>
    <t>P70</t>
  </si>
  <si>
    <t>P73</t>
  </si>
  <si>
    <t>P79</t>
  </si>
  <si>
    <t>P81</t>
  </si>
  <si>
    <t>P84</t>
  </si>
  <si>
    <t>P01</t>
  </si>
  <si>
    <t>P02</t>
  </si>
  <si>
    <t>P03</t>
  </si>
  <si>
    <t>P04</t>
  </si>
  <si>
    <t>P05</t>
  </si>
  <si>
    <t>P06</t>
  </si>
  <si>
    <t>P07</t>
  </si>
  <si>
    <t>P08</t>
  </si>
  <si>
    <t>P09</t>
  </si>
  <si>
    <t>Estacas</t>
  </si>
  <si>
    <t xml:space="preserve">Nome </t>
  </si>
  <si>
    <t>Viga Baldrame</t>
  </si>
  <si>
    <t>M3</t>
  </si>
  <si>
    <t>l</t>
  </si>
  <si>
    <t>C</t>
  </si>
  <si>
    <t>H</t>
  </si>
  <si>
    <t>Bloco de Fundação</t>
  </si>
  <si>
    <t>Vigas</t>
  </si>
  <si>
    <t>Escavação Bloco de Fundação</t>
  </si>
  <si>
    <t>Lastro de Concreto Bloco de Fundação</t>
  </si>
  <si>
    <t>BLOCO DE FUNDAÇÃO</t>
  </si>
  <si>
    <t>Ver tabelas de Memoria de Calculo Escavação Bloco de Funcação</t>
  </si>
  <si>
    <t>Ver tabelas de Memoria de Calculo Lastro de Concreto Bloco de Funcação</t>
  </si>
  <si>
    <t>Ver tabelas de Memoria de Calculo Escavação Viga Baldrame</t>
  </si>
  <si>
    <t>VIGA BALDRAME</t>
  </si>
  <si>
    <t>Escavação Viga Baldrame</t>
  </si>
  <si>
    <t>Lastro de Concreto em Viga Baldrame</t>
  </si>
  <si>
    <t>Ver tabelas de Memoria de Calculo Lastro de Concreto Viga Baldrame</t>
  </si>
  <si>
    <t>Forma Lateral Viga Baldrame</t>
  </si>
  <si>
    <t>Adotado 80kg/m3</t>
  </si>
  <si>
    <t>Adotado 20kg/m3</t>
  </si>
  <si>
    <t>Impermeabilização de Baldrame</t>
  </si>
  <si>
    <t>M2</t>
  </si>
  <si>
    <t>Ver tabela Memoria de Calculo ImpermeabilizaçãoViga Baldrame</t>
  </si>
  <si>
    <t>Ver tabela Memoria de Calculo Viga Baldrame</t>
  </si>
  <si>
    <t>Pilar Forma - ((l+l+L+L)xH)</t>
  </si>
  <si>
    <t>Ver tabela Memoria de Calculo forma pilares - reutilizavel 2x</t>
  </si>
  <si>
    <t>Ver tabela Memoria de Calculo Forma Lateral Viga Baldrame - reutilizavel 2x</t>
  </si>
  <si>
    <t>Ver tabela Memoria de Calculo Pilar</t>
  </si>
  <si>
    <t>Ver tabela Memoria de Calculo forma Vigas - reutilizavel 2x</t>
  </si>
  <si>
    <t>Ver tabela Memoria de Calculo Vigas</t>
  </si>
  <si>
    <t>PILARES</t>
  </si>
  <si>
    <t>VIGAS</t>
  </si>
  <si>
    <t>Vigas Forma ( L + H + H)</t>
  </si>
  <si>
    <t>Ampliação Banheiro - 69,36m2</t>
  </si>
  <si>
    <t>Ampliação Banheiro - 4,85m x 14,30m = 69,36m2 x 3,1m (h) = 215,02m3</t>
  </si>
  <si>
    <t>Ampliação Administrativo - 426,73m2</t>
  </si>
  <si>
    <t>Ampliação Administrativo - 426,73m2 x 3,1m (h) = 1322,86</t>
  </si>
  <si>
    <t>Construção ADM Perede com platibanda -  (23,45m + 14,6m + 11,59m + 16,13m + 8,86m + 4,75m + 25,26m + 8,3m) x 4,58m (h) = 517,27m2</t>
  </si>
  <si>
    <t>Ampliação Bloco Existente Parede interna - (5,0m + 5,0m + 2,0m + 6,0m + 6,0m) x 3,10m (h) = 74,40m2</t>
  </si>
  <si>
    <t>Ampliação Bloco Existente Parede com Platibanda - (6,15m + 6,15m + 5,0m + 14,6m + 5,0m) x 5,15m (h) = 63,35m2</t>
  </si>
  <si>
    <t>Construção ADM Perede com platibanda interna-  (6,70m + 6,70m + 3,0m + 6,0m + 6,0m + 6,0m + 2,77m + 6,0m + 3,15m + 6,0m + 23,3m + 18,29m) x 3,10m (h) = 291,12m2</t>
  </si>
  <si>
    <t>Parede Patio - 17,20m x 5,43m = 92,96m2</t>
  </si>
  <si>
    <t>Construção ADM Perede Patio -8,30 m x ((4,48+5,43)/2) = 41,13m2</t>
  </si>
  <si>
    <t>Mureta para gradil Patio - 12,57m x 0,50m = 6,29m2</t>
  </si>
  <si>
    <t>Parede Patio - (4,12m + 0,62m + 4,41m) x ((3,30m+5,43m)/2 = 39,94m2</t>
  </si>
  <si>
    <t>Diretoria - (4,0m + 3,10m) x 3,10m (h) = 22,01m2</t>
  </si>
  <si>
    <t>Copa - (4,0m + 2,8m) x 3,10m (h) = 21,08m2</t>
  </si>
  <si>
    <t>Ver item 04.003.071</t>
  </si>
  <si>
    <t>Banheiro funcionarios - (4,65m + 4,65m + 1,4m +1,4m +1,4m +1,4m +1,4m +1,4m) x 1,80m = 31,86m2</t>
  </si>
  <si>
    <t>Banheiro - ((1,2m x 7unid)+(4,82m x 2unid)+ (6,0m x 2unid)) x 1,80m = 54,07m2</t>
  </si>
  <si>
    <t>Regularização Laje Nova - ver item 03.004.021</t>
  </si>
  <si>
    <t>Ver item 05.01.040</t>
  </si>
  <si>
    <t>Regularização Laje existente - 323,25m2</t>
  </si>
  <si>
    <t>Retirada de portas sala de aula 6unid</t>
  </si>
  <si>
    <t>Retirada de batente sala de aula 6unid</t>
  </si>
  <si>
    <t>Vergas em Portas novas - P1 5 unid - 0,15 x 0,15 x 1,8 = 0,20m2</t>
  </si>
  <si>
    <t>Vergas em Portas novas - P2 15 unid - 0,15 x 0,15 x 1,0= 0,34m3</t>
  </si>
  <si>
    <t>Vergas em Portas novas - P7 1 unid - 0,15 x 0,15 x 1,0= 0,02m3</t>
  </si>
  <si>
    <t>Vergas em Portas novas - P9 3 unid - 0,15 x 0,15 x 1,20= 0,08m3</t>
  </si>
  <si>
    <t>Vergas em Portas novas - P10 1 unid - 0,15 x 0,15 x 1,20= 0,03m3</t>
  </si>
  <si>
    <t>Verga e contraverga em Janelas novas - J1 x 22unid x 2,0 x 0,15 x 0,15 x 2 = 1,98m3</t>
  </si>
  <si>
    <t>Verga e contraverga em Janelas novas - J3 2unid x 0,8 x 0,15 x 0,15 x 2 = 0,07m3</t>
  </si>
  <si>
    <t>Verga e contraverga em Janelas novas - J5 4unid x 1,2 x 0,15 x 0,15 x 2 = 0,22m3</t>
  </si>
  <si>
    <t>Cobertura VÃO 16,20m- 596,12m2</t>
  </si>
  <si>
    <t>Cobertura 8,60m - 154,56m2</t>
  </si>
  <si>
    <t>Cobertura VÃO 16,20m- 433,99m2</t>
  </si>
  <si>
    <t>O serviço será medido por metro quadrado (m2) de telhas de barro colocadas, considerando-se a área de projeção horizontal da respectiva cobertura, descontadas eventuais interferências (trechos cobertos por telhas de vidro, domos, etc.), acrescida de:  - 8,00% (ou multiplicada por 1,08), quando se tratar de coberturas com inclinação de 28,00 a 38,99%;</t>
  </si>
  <si>
    <t>Cumeeira - 98,89m</t>
  </si>
  <si>
    <t>Calha em Alumínio - 142,09m</t>
  </si>
  <si>
    <t>Rufo em Alumínio - 52,30m</t>
  </si>
  <si>
    <t>Condutor agua para calha - 29unid x 3,0m (h) = 87,00</t>
  </si>
  <si>
    <t>Porta P2 (0,82 x 2,10) - 21unid</t>
  </si>
  <si>
    <t>Porta P7 (0,90x2,10) - 1unid</t>
  </si>
  <si>
    <t>Porta P1 (1,60m x 2,10m) - 9unid</t>
  </si>
  <si>
    <t>Porta P8 - 24unid</t>
  </si>
  <si>
    <t>Portas P2, P7, e P1</t>
  </si>
  <si>
    <t>Portas P7</t>
  </si>
  <si>
    <t>Ver item 08.002.013</t>
  </si>
  <si>
    <t>Porta P10 (1,0 x 2,10) - 1unid</t>
  </si>
  <si>
    <t>Porta P11 (2,0 x 2,1) - 3unid x 2,0m x 2,1m = 12,60m2</t>
  </si>
  <si>
    <t>Porta P10 (1,0 x 2,10) - 1unid x 1,0m x 2,10m = 2,10m2</t>
  </si>
  <si>
    <t>Janela Nova J1 (2,0 x 1,0) - 25unid x 2,0 x 1,0 = 50,00m2</t>
  </si>
  <si>
    <t>Janela J3 (0,6 x 0,6) - 1 unid x 0,6 x 0,6 = 0,36m2</t>
  </si>
  <si>
    <t>Janela J5 (1,0 x 0,9) - 6unid x 1,0 x 0,9 = 5,40m2</t>
  </si>
  <si>
    <t>Gradil 10cm maior em cada lado</t>
  </si>
  <si>
    <t>Janela Nova J1 (2,0 x 1,0) - 29unid x 2,2 x 1,2 = 66,00m2</t>
  </si>
  <si>
    <t>Janela Nova J2 (2,8 x 1,0) - 8unid x 3,0 x 1,2 = 28,80m2</t>
  </si>
  <si>
    <t>Janela J3 (0,6 x 0,6) - 1 unid x 0,8 x 0,8 = 0,64m2</t>
  </si>
  <si>
    <t>Janela J5 (1,0 x 0,9) - 6unid x 1,2 x 1,1 = 7,92m2</t>
  </si>
  <si>
    <t>2.2 - INFRAESTRUTURA</t>
  </si>
  <si>
    <t>2.3 - SUPRA-ESTRUTURA</t>
  </si>
  <si>
    <t>2.4 - VEDOS</t>
  </si>
  <si>
    <t>2.5 - COBERTURA</t>
  </si>
  <si>
    <t>2.6 - ESQUADRIAS</t>
  </si>
  <si>
    <t>2.7 - INSTALACOES ELETRICAS</t>
  </si>
  <si>
    <t>2.8 - INST.HIDRO-SANITARIAS</t>
  </si>
  <si>
    <t>3unid por caixa</t>
  </si>
  <si>
    <t>60m</t>
  </si>
  <si>
    <t>40m</t>
  </si>
  <si>
    <t>SALA 1 - 1 unid</t>
  </si>
  <si>
    <t>SALA 2 - 1 unid</t>
  </si>
  <si>
    <t>SALA 3 - 1 unid</t>
  </si>
  <si>
    <t>SALA 4 - 1 unid</t>
  </si>
  <si>
    <t>SALA 5 - 1 unid</t>
  </si>
  <si>
    <t>SALA 6 - 1 unid</t>
  </si>
  <si>
    <t>SALA 7 - 1 unid</t>
  </si>
  <si>
    <t>SALA 8 - 1 unid</t>
  </si>
  <si>
    <t>W.C. INFANTIL FEMININO - 1 unid</t>
  </si>
  <si>
    <t>BANHEIRO PCD - 1 unid</t>
  </si>
  <si>
    <t>W.C. INFANTIL MASCULINO - 1 unid</t>
  </si>
  <si>
    <t>SECRETARIA - 1 unid</t>
  </si>
  <si>
    <t>DIRETORIA - 1 unid</t>
  </si>
  <si>
    <t>SALA DOS PROFESSORES - 1 unid</t>
  </si>
  <si>
    <t>COPA - 1 unid</t>
  </si>
  <si>
    <t>SALA DE USO MULTIPLO - 1 unid</t>
  </si>
  <si>
    <t>ALMOXARIFADO - 1 unid</t>
  </si>
  <si>
    <t>DML - 1 unid</t>
  </si>
  <si>
    <t>ESTOQUE - 1 unid</t>
  </si>
  <si>
    <t>CORREDOR DAS SALAS - 2 unid</t>
  </si>
  <si>
    <t>PÁTIO COBERTO - 2 unid</t>
  </si>
  <si>
    <t>ÁREA DE SERVIÇO - 2 unid</t>
  </si>
  <si>
    <t>REFEITÓRIO - 2 unid</t>
  </si>
  <si>
    <t>COZINHA - 2 unid</t>
  </si>
  <si>
    <t>CORREDOR 2 - 2 unid</t>
  </si>
  <si>
    <t>SALA 1 - 6 unid</t>
  </si>
  <si>
    <t>SALA 2 - 6 unid</t>
  </si>
  <si>
    <t>SALA 3 - 6 unid</t>
  </si>
  <si>
    <t>SALA 4 - 6 unid</t>
  </si>
  <si>
    <t>SALA 5 - 6 unid</t>
  </si>
  <si>
    <t>SALA 6 - 6 unid</t>
  </si>
  <si>
    <t>SALA 7 - 6 unid</t>
  </si>
  <si>
    <t>SALA 8 - 6 unid</t>
  </si>
  <si>
    <t>CORREDOR DAS SALAS - 10 unid</t>
  </si>
  <si>
    <t>W.C. INFANTIL FEMININO - 3 unid</t>
  </si>
  <si>
    <t>BANHEIRO PCD - 2 unid</t>
  </si>
  <si>
    <t>W.C. INFANTIL MASCULINO - 3 unid</t>
  </si>
  <si>
    <t>PÁTIO COBERTO - 11 unid</t>
  </si>
  <si>
    <t>SECRETARIA - 9 unid</t>
  </si>
  <si>
    <t>DIRETORIA - 4 unid</t>
  </si>
  <si>
    <t>SALA DOS PROFESSORES - 6 unid</t>
  </si>
  <si>
    <t>COPA - 4 unid</t>
  </si>
  <si>
    <t>SALA DE USO MULTIPLO - 5 unid</t>
  </si>
  <si>
    <t>ALMOXARIFADO - 4 unid</t>
  </si>
  <si>
    <t>ÁREA DE SERVIÇO - 4 unid</t>
  </si>
  <si>
    <t>DML - 3 unid</t>
  </si>
  <si>
    <t>REFEITÓRIO - 11 unid</t>
  </si>
  <si>
    <t>COZINHA - 8 unid</t>
  </si>
  <si>
    <t>ESTOQUE - 5 unid</t>
  </si>
  <si>
    <t>CORREDOR 2 - 12 unid</t>
  </si>
  <si>
    <t>32unid</t>
  </si>
  <si>
    <t>11unid</t>
  </si>
  <si>
    <t>18unid</t>
  </si>
  <si>
    <t>23unid</t>
  </si>
  <si>
    <t>8unid</t>
  </si>
  <si>
    <t>5unid</t>
  </si>
  <si>
    <t>6unid</t>
  </si>
  <si>
    <t>151unid</t>
  </si>
  <si>
    <t>10unid</t>
  </si>
  <si>
    <t>3unid</t>
  </si>
  <si>
    <t>Tomadas especiais - 1200,00m</t>
  </si>
  <si>
    <t>Tomadas - 2600,00m</t>
  </si>
  <si>
    <t>Iluminação - 2800,00m</t>
  </si>
  <si>
    <t>2.8.1 - AGUA FRIA</t>
  </si>
  <si>
    <t>2.8.2 - REDE DE GÁS</t>
  </si>
  <si>
    <t>2.8.3 - REDE DE ESGOTO SANITÁRIO - TUBULAÇÃO</t>
  </si>
  <si>
    <t>1unid</t>
  </si>
  <si>
    <t>Abrigo até caixa - 65,00m</t>
  </si>
  <si>
    <t>Pontos de água - 53 x 2,2m (h media) = 116,00m</t>
  </si>
  <si>
    <t>Saida Caixa d'agua - Tubo de 75mm</t>
  </si>
  <si>
    <t>Tubo 25mm ligação caixa d'agua - 32,00m</t>
  </si>
  <si>
    <t>Tubo 50mm ligação caixa d'agua - 32,00m</t>
  </si>
  <si>
    <t>Tubo 75mm ligação caixa d'agua - 90,00m</t>
  </si>
  <si>
    <t>7unid</t>
  </si>
  <si>
    <t>Abrigo até cozinha - 16,0m</t>
  </si>
  <si>
    <t>12,0m</t>
  </si>
  <si>
    <t>Abrigo - 3,0m</t>
  </si>
  <si>
    <t>Abrigo - 1,5m x 1,8m = 2,70m2</t>
  </si>
  <si>
    <t>Tubo de 50mm - 6,5m + 10,5m + 10,0m + 11,0m + 8,0m + 13,0m = 59,00m</t>
  </si>
  <si>
    <t>Tubo de 25mm - 8,0m + 5,0m + 26,0m + 8,0m + 23,0m = 70,00m</t>
  </si>
  <si>
    <t>Tubulação de esgoto 100mm -183,0m</t>
  </si>
  <si>
    <t>13unid</t>
  </si>
  <si>
    <t>2unid</t>
  </si>
  <si>
    <t>Caixas - 16unid x 0,8m x 0,8 x 0,1m = 1,02m3</t>
  </si>
  <si>
    <t>Caixas - 16unid x 0,8m x 0,8m x 0,9m = 9,22m3</t>
  </si>
  <si>
    <t>Caixas - 16unid x 2,4m x 0,8m = 30,72m2</t>
  </si>
  <si>
    <t>Caixas - 16unid x 0,6m x 0,6m = 5,76m2</t>
  </si>
  <si>
    <t xml:space="preserve">Tubulação esgoto 40mm - 97,6m </t>
  </si>
  <si>
    <t>Tubulação esgoto 50mm - 121,7m</t>
  </si>
  <si>
    <t>Tubulação de esgoto 75mm - 65,0m</t>
  </si>
  <si>
    <t>2.8.4 - DRENAGEM AGUA PLUVIAL</t>
  </si>
  <si>
    <t>Caixa de passagem - 16unid x 0,6m x 0,6m = 5,76m2</t>
  </si>
  <si>
    <t>Condutor entre caixas - 158,00m</t>
  </si>
  <si>
    <t>2.8.5 - APARELHOS SANITÁRIOS E EQUIPAMENTOS</t>
  </si>
  <si>
    <t>Bacia Sanitária - 22unid</t>
  </si>
  <si>
    <t>Bacia Alteada - 1unid</t>
  </si>
  <si>
    <t>Lavatório PCD - 1unid</t>
  </si>
  <si>
    <t>lavatório - 12unid</t>
  </si>
  <si>
    <t>Tanque dispensa - 1unid</t>
  </si>
  <si>
    <t>2 bebedouros de 1,8m = 3,60m</t>
  </si>
  <si>
    <t>13unid lavatórios</t>
  </si>
  <si>
    <t>9unid</t>
  </si>
  <si>
    <t>6unid Bebedouros</t>
  </si>
  <si>
    <t>banheiros - 0,5m x 2,20 x 2unid = 2,20m2</t>
  </si>
  <si>
    <t>Cozinha - 0,6m x 2,80 x 2unid = 3,36m2</t>
  </si>
  <si>
    <t>2.9 - REVESTIMENTOS</t>
  </si>
  <si>
    <t>Demolição pisos salas de aula - 302,46m²</t>
  </si>
  <si>
    <t>2.9.1 - REVESTIMENTOS PAREDES INTERNAS</t>
  </si>
  <si>
    <t>2.9.2 - REVESTIMENTOS PAREDES EXTERNOS</t>
  </si>
  <si>
    <t>2.9.3 - FORROS</t>
  </si>
  <si>
    <t>2.9.4 - PISOS</t>
  </si>
  <si>
    <t>2.10 - PINTURA</t>
  </si>
  <si>
    <t>Local</t>
  </si>
  <si>
    <t>PERIMETRO</t>
  </si>
  <si>
    <t>SALA 1</t>
  </si>
  <si>
    <t>SALA 8</t>
  </si>
  <si>
    <t>W.C. INFANTIL FEMININO</t>
  </si>
  <si>
    <t>BANHEIRO PCD</t>
  </si>
  <si>
    <t>W.C. INFANTIL MASCULINO</t>
  </si>
  <si>
    <t>PÁTIO COBERTO</t>
  </si>
  <si>
    <t>SECRETARIA</t>
  </si>
  <si>
    <t>DIRETORIA</t>
  </si>
  <si>
    <t>SALA DOS PROFESSORES</t>
  </si>
  <si>
    <t>COPA</t>
  </si>
  <si>
    <t>SALA DE USO MULTIPLO</t>
  </si>
  <si>
    <t>ALMOXARIFADO</t>
  </si>
  <si>
    <t>ÁREA DE SERVIÇO</t>
  </si>
  <si>
    <t>DML</t>
  </si>
  <si>
    <t>REFEITÓRIO</t>
  </si>
  <si>
    <t>COZINHA</t>
  </si>
  <si>
    <t>ESTOQUE</t>
  </si>
  <si>
    <t>ACESSO ESTOQUE</t>
  </si>
  <si>
    <t>CORREDOR 2</t>
  </si>
  <si>
    <t>W.C. FEMININO</t>
  </si>
  <si>
    <t>W.C. MASCULINO</t>
  </si>
  <si>
    <t>PÉ DIREITO</t>
  </si>
  <si>
    <t>REVESTIMENTO NOVO (CHAPISCO + EMBOÇO + REBOCO)</t>
  </si>
  <si>
    <t>TOTAL:</t>
  </si>
  <si>
    <t>AREA (M2)</t>
  </si>
  <si>
    <t xml:space="preserve"> PAREDES AREA TOTAL (M2)</t>
  </si>
  <si>
    <t>SALA 2</t>
  </si>
  <si>
    <t>SALA 3</t>
  </si>
  <si>
    <t>SALA 4</t>
  </si>
  <si>
    <t>SALA 5</t>
  </si>
  <si>
    <t>SALA 6</t>
  </si>
  <si>
    <t>SALA 7</t>
  </si>
  <si>
    <t>CORREDOR DAS SALAS</t>
  </si>
  <si>
    <t>REVESTIMENTO EXISTENTE (CHAPISCO + EMBOÇO + REBOCO)</t>
  </si>
  <si>
    <t>Ver Tabela Revestimentos - Area lajes novas: 670,45m2</t>
  </si>
  <si>
    <t>Ver Tabela Revestimentos - Area paredes novas: 1530,97m2</t>
  </si>
  <si>
    <t>Ver Tabela Revestimentos - Area lajes existentes: 302,76m2 x 30% = 90,83m2</t>
  </si>
  <si>
    <t>Ver Tabela Revestimentos - Reparo em reboco Paredes existentes : 627,63m2 x 30,00% = 188,29m2</t>
  </si>
  <si>
    <t>Ver item 11.002.001</t>
  </si>
  <si>
    <t>REVESTIMENTOS CERÂMICOS ANTIDERRAPANTE</t>
  </si>
  <si>
    <t>REVESTIMENTOS CERÂMICOS ESMALTADO</t>
  </si>
  <si>
    <t xml:space="preserve">Ver tabelas revestimento cerâmico - Paredes - 528,52m2 </t>
  </si>
  <si>
    <t>Lastro de Brita Piso novo - 670,45m2 x 0,03m = 20,11m3</t>
  </si>
  <si>
    <t>Piso Novo - 670,45m2</t>
  </si>
  <si>
    <t>Azulejos</t>
  </si>
  <si>
    <t>AZULEJO</t>
  </si>
  <si>
    <t>REVESTIMENTO CERÂMICO PISO</t>
  </si>
  <si>
    <t>Ver tabela Piso Cerâmico antiderrapante: 175,93m2</t>
  </si>
  <si>
    <t>Ver tabela Piso Cerâmico: 797,29m2</t>
  </si>
  <si>
    <t>Ver tabela Piso ceramico esmaltado: 499,86m2</t>
  </si>
  <si>
    <t>Piso podotáil escola:: 75,56m2</t>
  </si>
  <si>
    <t>Soleira: (0,8m x 21unid)+(0,9m x 1unid)+(1,0m x 4unid)+(1,6m x 2unid)+(2,0m x 4unid) = 32,90m</t>
  </si>
  <si>
    <t>CHAPISCO, EMBOÇO E REBOCO INTERNO</t>
  </si>
  <si>
    <t>CHAPISCO, EMBOÇO E REBOCO EXTERNO</t>
  </si>
  <si>
    <t>EXTERNO NOVO</t>
  </si>
  <si>
    <t>EXTERNO EXISTENTE</t>
  </si>
  <si>
    <t>REVESTIMENTO EXTERNO (CHAPISCO + EMBOÇO + REBOCO)</t>
  </si>
  <si>
    <t>Ver Item 11.003.001</t>
  </si>
  <si>
    <t>Ver tabela REVESTIMENTO EXTERNO (CHAPISCO + EMBOÇO + REBOCO): EXTERNO NOVO</t>
  </si>
  <si>
    <t>Ver tabela REVESTIMENTO EXTERNO (CHAPISCO + EMBOÇO + REBOCO): EXTERNO EXISTENTE</t>
  </si>
  <si>
    <t>Janela Nova J1 (2,0 x 1,0) - 25unid x 2,0 = 50,00m</t>
  </si>
  <si>
    <t>Janela J3 (0,6 x 0,6) - 1 unid x 0,6 = 0,60m</t>
  </si>
  <si>
    <t>Janela J5 (1,0 x 0,9) - 6unid x 1,0  = 6,0m</t>
  </si>
  <si>
    <t>FORRO DE GESSO</t>
  </si>
  <si>
    <t>Forro de Gesso Patio - 103,40m2</t>
  </si>
  <si>
    <t>PINTURA</t>
  </si>
  <si>
    <t>PERIMETRO EXTERNO</t>
  </si>
  <si>
    <t>Ver Tabela Pintura Teto - 869,81m2</t>
  </si>
  <si>
    <t>Pintura Portas e Batentes de Madeira - 311,09m2</t>
  </si>
  <si>
    <t>Pintura estrutura madeira patio - 103,40m2</t>
  </si>
  <si>
    <t>Pirtura Portas e portões de metálicas - 44,10m2</t>
  </si>
  <si>
    <t>Teto AREA (M2)</t>
  </si>
  <si>
    <t>Ver Tabela Pintura Acrilica Paredes - 1834,63m2</t>
  </si>
  <si>
    <t>Ver Tabela Pintura Esmalte sintético Paredes - 699,80m2</t>
  </si>
  <si>
    <t>REMOÇÃO PINTURA</t>
  </si>
  <si>
    <t>Ver Tabela Pintura Esmalte sintético Paredes - 1005,25m2</t>
  </si>
  <si>
    <t>2.11 - SERVIÇOS COMPLEMENTARES</t>
  </si>
  <si>
    <t>4unid</t>
  </si>
  <si>
    <t>Lousa - 8unid x 3,0m x 1,2m = 28,80m2</t>
  </si>
  <si>
    <t>8m</t>
  </si>
  <si>
    <t>28unid</t>
  </si>
  <si>
    <t>8torres de 6m - 1,5m x 1,5m x 6,0m x 10 torres = 135,00m3</t>
  </si>
  <si>
    <t>135,00 x 5meses = 675,00m3xmes</t>
  </si>
  <si>
    <t>3 - CABINE PRIMÁRIA / ENTRADA DE ENERGIA</t>
  </si>
  <si>
    <t>entrada até quadro geral - 28m</t>
  </si>
  <si>
    <t>Terra - 30,00m</t>
  </si>
  <si>
    <t>2 fases + neutro- 3 x 30,00m = 90,00m</t>
  </si>
  <si>
    <t>12unid</t>
  </si>
  <si>
    <t>3.1 - DEMOLIÇÕES E RETIRADAS</t>
  </si>
  <si>
    <t>Demolição passeio lateral -9m x 0,5m x 0,10m = 0,45m3</t>
  </si>
  <si>
    <t>Demolição de Paredes - 2,03m x 0,25m x 3,10m =  1,57m3</t>
  </si>
  <si>
    <t>Regularização Laje existente - 4,60m2</t>
  </si>
  <si>
    <t>Retirada de portas 1 unid</t>
  </si>
  <si>
    <t>Retirada Janela - 0,5m x 1,0m x 2unid= 1,00m²</t>
  </si>
  <si>
    <t>Retirada Janela - 1,0m x 1,0m = 1,00m²</t>
  </si>
  <si>
    <t>Retirada porta - 2,1m x 0,82m = 1,72m²</t>
  </si>
  <si>
    <t>Retirada Vasos Sanitários - 1unid</t>
  </si>
  <si>
    <t>Retirada Lavatório/bebedouro - 1unid</t>
  </si>
  <si>
    <t>Demolição Azulejo Banheiro - 7,8m x 3,10m (h) = 54,13m²</t>
  </si>
  <si>
    <t>Demolição Piso Banheiro - 3,3m²</t>
  </si>
  <si>
    <t>3.2 - IMPERMEABILIZAÇÃO</t>
  </si>
  <si>
    <t>3.3 - VEDOS</t>
  </si>
  <si>
    <t>3.4 - ESQUADRIAS</t>
  </si>
  <si>
    <t>Portas P2</t>
  </si>
  <si>
    <t>Porta P2 (0,82 x 2,10) - 1unid x0,82m x 2,10m = 1,72m2</t>
  </si>
  <si>
    <t>Janela Existente - 1,0m x 0,5m = 0,5m2</t>
  </si>
  <si>
    <t>3.5 - INSTALACOES ELETRICAS</t>
  </si>
  <si>
    <t>3.6 - INST.HIDRO-SANITARIAS</t>
  </si>
  <si>
    <t>3.7 - REVESTIMENTOS</t>
  </si>
  <si>
    <t>Parede Externa - 9,01m x 3,10m = 27,93m2</t>
  </si>
  <si>
    <t>Parede Interna - 7,8m x 2,9m = 22,62m2</t>
  </si>
  <si>
    <t>Piso - 3,3m2</t>
  </si>
  <si>
    <t>Ver Tabela Pintura Teto - 3,3m2</t>
  </si>
  <si>
    <t>Pintura Janela Existente - 0,6m x 1,0m x 2lados - 1,2m2</t>
  </si>
  <si>
    <t>Pintura Parede externa - 9,01m x 3,10m  = 27,93m2</t>
  </si>
  <si>
    <t>4 - EXTERNO / ACESSO A ESCOLA</t>
  </si>
  <si>
    <t>4.1 - DEMOLIÇÕES E RETIRADAS</t>
  </si>
  <si>
    <t>Ver item 13.002.0013</t>
  </si>
  <si>
    <t>Demolição Acesso existente: 79,42m2 x 0,1m = 7,943</t>
  </si>
  <si>
    <t>Retirada Intertravado - 94,72m2</t>
  </si>
  <si>
    <t>Retirada de Alambrado - 128,00m</t>
  </si>
  <si>
    <t>Retirada de portões - 5,0m x 2,0m = 10,00m2</t>
  </si>
  <si>
    <t>Retirada de portões - 4,0m x 2,0m = 8,00m2</t>
  </si>
  <si>
    <t>4.2 - SERVIÇOS COMPLEMENTÁRES</t>
  </si>
  <si>
    <t>21.03.151</t>
  </si>
  <si>
    <t>15,8m</t>
  </si>
  <si>
    <t>15,8m x 2,80m = 44,24m2</t>
  </si>
  <si>
    <t>Passeio em volta do predio - 79,81m2 x 0,1m = 7,98m3</t>
  </si>
  <si>
    <t>Acesso escola: 79,42m2 x 0,1m = 7,94m2</t>
  </si>
  <si>
    <t>Acesso escola: 100,82m2 x 0,1m = 10,08m2</t>
  </si>
  <si>
    <t>Passeio em volta do predio - 103,65m2 x 0,1m = 10,37m3</t>
  </si>
  <si>
    <t>Calçada: 199,15m2 x 0,1m = 19,92m2</t>
  </si>
  <si>
    <t>Demolição Calçada: 119,15m2 x 0,1m = 11,92m3</t>
  </si>
  <si>
    <t>2.8.6 - REDE DE PREVENÇÃO E COMBATE A INCÊNDIOS</t>
  </si>
  <si>
    <t>98m</t>
  </si>
  <si>
    <t>15,80m x 0,5m x 2lados = 15,80m</t>
  </si>
  <si>
    <t>Ver item 18.003.005 x 0,05</t>
  </si>
  <si>
    <t>183,47m</t>
  </si>
  <si>
    <t>183,47m x 2,5m x 2lados = 863,50m</t>
  </si>
  <si>
    <t>16m2</t>
  </si>
  <si>
    <t>3,0m x 2,0m=6,0m2</t>
  </si>
  <si>
    <t>903,15m2</t>
  </si>
  <si>
    <t>02.02.150</t>
  </si>
  <si>
    <t>CDHU</t>
  </si>
  <si>
    <t>480h</t>
  </si>
  <si>
    <t>PLACA DE OBRA EM CHAPA DE AÇO GALVANIZADO</t>
  </si>
  <si>
    <t>LIMPEZA MECANIZADA GERAL, INCLUSIVE REMOÇÃO DA COBERTURA VEGETAL - TRONCOS COM DIÂMETRO ATÉ 10CM - SEM TRANSPORTE</t>
  </si>
  <si>
    <t>CARGA MANUAL E REMOÇÃO DE ENTULHO, INCLUSIVE TRANSPORTE ATÉ 1 KM</t>
  </si>
  <si>
    <t>TRANSPORTE DE ENTULHO POR CAMINHÃO BASCULANTE, A PARTIR DE 1KM</t>
  </si>
  <si>
    <t>M3XKM</t>
  </si>
  <si>
    <t>DISPOSIÇÃO FINAL DE SOLOS E RESÍDUOS, CLASSE II B - INERTES, EM ATERRO SANITÁRIO LICENCIADO</t>
  </si>
  <si>
    <t>TON</t>
  </si>
  <si>
    <t>CORTE E ATERRO COMPACTADO</t>
  </si>
  <si>
    <t>FORNECIMENTO DE TERRA, INCLUSIVE CORTE, CARGA, DESCARGA E TRANSPORTE ATÉ 1KM</t>
  </si>
  <si>
    <t>TRANSPORTE DE TERRA POR CAMINHÃO BASCULANTE, A PARTIR DE 1KM</t>
  </si>
  <si>
    <t>ENGENHEIRO/ ARQUITETO PLENO</t>
  </si>
  <si>
    <t>BANHEIRO QUÍMICO MODELO STANDARD, COM MANUTENÇÃO CONFORME EXIGÊNCIAS DA CETESB</t>
  </si>
  <si>
    <t>UNMES</t>
  </si>
  <si>
    <t>LOCAÇÃO DE CONTAINER TIPO DEPÓSITO - ÁREA MÍNIMA DE 13,80 M²</t>
  </si>
  <si>
    <t>TAPUME CHAPA COMPENSADA 6MM</t>
  </si>
  <si>
    <t>PORTÃO METÁLICO DE OBRA - 5M, PIVOTANTE, 2 FOLHAS, PARA TAPUME</t>
  </si>
  <si>
    <t>DEMOLIÇÃO MECANIZADA DE CONCRETO SIMPLES</t>
  </si>
  <si>
    <t>DEMOLIÇÃO MECANIZADA DE CONCRETO ARMADO</t>
  </si>
  <si>
    <t>DEMOLIÇÃO DE ALVENARIA EM GERAL (TIJOLOS OU BLOCOS)</t>
  </si>
  <si>
    <t>DEMOLIÇÃO DE LAJES MISTAS COM ESPESSURA FINAL IGUAL OU INFERIOR A 16CM</t>
  </si>
  <si>
    <t>DEMOLIÇÃO DE ARGAMASSA IMPERMEÁVEL - ESPESSURA MÉDIA DE 30MM</t>
  </si>
  <si>
    <t>DEMOLIÇÃO DE PLACAS DIVISÓRIAS DE GRANILITE OU SIMILAR</t>
  </si>
  <si>
    <t>RETIRADA DE ESTRUTURA MADEIRA PONTALETADA - PARA TELHAS DE BARRO COZIDO</t>
  </si>
  <si>
    <t>RETIRADA DE ESTRUTURA MADEIRA PONTALETADA - PARA TELHA ONDULADA DE CIMENTO AMIANTO, ALUMÍNIO OU PLÁSTICO</t>
  </si>
  <si>
    <t>RETIRADA DE TELHAS DE BARRO COZIDO OU VIDRO - TIPO FRANCESA</t>
  </si>
  <si>
    <t>RETIRADA DE TELHAS EM GERAL, EXCLUSIVE TELHAS DE BARRO COZIDO, VIDRO E ESTRUTURAIS DE CRFS</t>
  </si>
  <si>
    <t>RETIRADA DE CUMEEIRAS OU ESPIGÕES DE BARRO COZIDO OU VIDRO EM GERAL</t>
  </si>
  <si>
    <t>M</t>
  </si>
  <si>
    <t>RETIRADA DE CUMEEIRAS OU ESPIGÕES DE MATERIAIS EM GERAL - EXCLUSIVE BARRO COZIDO OU VIDRO</t>
  </si>
  <si>
    <t>RETIRADA DE FOLHAS DE PORTA DE PASSAGEM OU JANELA</t>
  </si>
  <si>
    <t>UN</t>
  </si>
  <si>
    <t>RETIRADA DE BATENTES DE MADEIRA</t>
  </si>
  <si>
    <t>RETIRADA DE ESQUADRIAS METÁLICAS EM GERAL, PORTAS OU CAIXILHOS</t>
  </si>
  <si>
    <t>DEMOLIÇÃO DE TUBULAÇÃO DE PVC RÍGIDO - ATÉ 4"</t>
  </si>
  <si>
    <t>RETIRADA DE CALHAS, RUFOS OU RINCÕES EM CHAPA METÁLICA</t>
  </si>
  <si>
    <t>RETIRADA DE APARELHOS SANITÁRIOS, INCLUSIVE ACESSÓRIOS</t>
  </si>
  <si>
    <t>DEMOLIÇÃO DE REVESTIMENTO CERÂMICO OU SIMILAR</t>
  </si>
  <si>
    <t>RETIRADA DE PORTÃO DE FERRO PERFILADO TIPO PQ (GP5/GPM1)</t>
  </si>
  <si>
    <t>RETIRADA DE ALAMBRADO EM TELA INCLUSIVE ESTRUTURA DE SUSTENTAÇÃO (FP.04)</t>
  </si>
  <si>
    <t>ESTACA DE CONCRETO MOLDADA NO LOCAL, TIPO "STRAUSS" - ATÉ 20T</t>
  </si>
  <si>
    <t>ESTACA DE CONCRETO MOLDADA NO LOCAL, TIPO "STRAUSS" - ATÉ 30T</t>
  </si>
  <si>
    <t>ESTACA DE CONCRETO MOLDADA NO LOCAL, TIPO "STRAUSS" - ATÉ 40T</t>
  </si>
  <si>
    <t>ESCAVAÇÃO MANUAL COM PROFUNDIDADE IGUAL OU INFERIOR A 1,50M</t>
  </si>
  <si>
    <t>LASTRO DE CONCRETO - 150KG CIM/M3</t>
  </si>
  <si>
    <t>FORMA COMUM DE TÁBUAS DE PINUS</t>
  </si>
  <si>
    <t>ARMADURA EM AÇO CA-50</t>
  </si>
  <si>
    <t>KG</t>
  </si>
  <si>
    <t>ARMADURA EM AÇO CA-60</t>
  </si>
  <si>
    <t>CONCRETO FCK=25MPA - USINADO</t>
  </si>
  <si>
    <t>PINTURA PROTETORA COM TINTA BETUMINOSA (PARA  ARGAMASSA IMPERMEÁVEL) - 2 DEMÃOS</t>
  </si>
  <si>
    <t>FORMA COMUM DE TÁBUAS DE PINUS - PLANA</t>
  </si>
  <si>
    <t>CIMBRAMENTO PARA ALTURAS ENTRE 3,01M E 7,00M</t>
  </si>
  <si>
    <t>CONCRETO FCK = 25,0MPA - USINADO</t>
  </si>
  <si>
    <t>LAJE MISTA TRELIÇADA H-12CM COM CAPEAMENTO 4CM (16CM)</t>
  </si>
  <si>
    <t>REGULARIZAÇÃO COM ARGAMASSA DE CIMENTO E AREIA - TRAÇO 1:3, ESPESSURA MÉDIA 30MM</t>
  </si>
  <si>
    <t>PROTEÇÃO MECÂNICA COM ARGAMASSA DE CIMENTO E AREIA - TRAÇO 1:7, ESPESSURA MÉDIA 30MM</t>
  </si>
  <si>
    <t>VB.01 - ALVENARIA EM BLOCOS DE CONCRETO 14 X 19 X 39CM</t>
  </si>
  <si>
    <t>VERGAS, CINTAS E PILARETES DE CONCRETO</t>
  </si>
  <si>
    <t>PLACAS DE GRANILITE - 30MM DE ESPESSURA</t>
  </si>
  <si>
    <t xml:space="preserve"> FORNECIMENTO E INSTALAÇÃO DE PAREDE TIPO DRYWALL DE FACE DUPLA EM GESSO ACARTONADO ST - 1ST 12,5 + 1ST 12,5</t>
  </si>
  <si>
    <t xml:space="preserve"> ISOLAMENTO ACÚSTICO PARA SISTEMA DE DRYWALL</t>
  </si>
  <si>
    <t>ESTRUTURA COM TESOURAS DE MADEIRA PARA TELHAS ONDULADAS CRFS/AL/PL - VÃOS 7,01 À 10,00M</t>
  </si>
  <si>
    <t>ESTRUTURA COM TESOURAS DE MADEIRA PARA TELHAS ONDULADAS CRFS/AL/PL - VÃOS 13,01 À 18,00M</t>
  </si>
  <si>
    <t>TELHAS DE BARRO COZIDO - PAULISTA</t>
  </si>
  <si>
    <t>CUMEEIRA OU ESPIGÃO PARA TELHAS PAULISTA, PLAN E FRANCESA - BARRO OU VIDRO</t>
  </si>
  <si>
    <t xml:space="preserve"> PM.07 -  PORTA LISA ESPECIAL/ SÓLIDA - 82X210CM</t>
  </si>
  <si>
    <t>PM.08 -  PORTA LISA ESPECIAL/ SÓLIDA - 92X210CM</t>
  </si>
  <si>
    <t>PM.11 - PORTA LISA COMUM/ ENCABEÇADA - 72X210CM</t>
  </si>
  <si>
    <t>PM.47 - PORTA DE MADEIRA LISA COMUM/ ENCABEÇADA - 2 FOLHAS - 164X210CM</t>
  </si>
  <si>
    <t>EM.01 - BATENTE DE MADEIRA (14CM) - PARA PORTA DE 1 FOLHA, SEM BANDEIRA</t>
  </si>
  <si>
    <t>JG</t>
  </si>
  <si>
    <t>EM.01 - BATENTE DE MADEIRA (14CM) - PARA PORTA DE 2 FOLHAS, SEM BANDEIRA</t>
  </si>
  <si>
    <t>EM.03 - BATENTE DE MADEIRA (9,5CM) - PARA PORTA EM DIVISÓRIA</t>
  </si>
  <si>
    <t>CONJUNTO DE FECHADURA DE CILINDRO, 55MM, TRÁFEGO INTENSO, MAÇANETA EM ZAMAC, GUARNIÇÕES EM AÇO, ACABAMENTO CROMADO - PARA PORTA INTERNA OU EXTERNA</t>
  </si>
  <si>
    <t>FECHADURA TIPO TRANQUETA E TRINCO (55MM) - TRÁFEGO INTENSO, MAÇANETA EM ZAMAC, GUARNIÇÕES EM AÇO, ACABAMENTO CROMADO BRILHANTE - PORTA DE SANITÁRIO</t>
  </si>
  <si>
    <t>PP.01 - PORTA EM FERRO PERFILADO, DUPLA ALMOFADADA - ABRIR, 1 FOLHA</t>
  </si>
  <si>
    <t>PP.02 - PORTA EM FERRO PERFILADO, DUPLA ALMOFADADA - ABRIR, 2 FOLHA</t>
  </si>
  <si>
    <t>EF.03 - BATENTE EM PERFIL DE CHAPA DOBRADA Nº20,1 FOLHA, SEM BANDEIRA</t>
  </si>
  <si>
    <t>EF.04 - BATENTE EM PERFIL DE CHAPA DOBRADA NÚMERO 20, 2 FOLHAS, SEM BANDEIRA</t>
  </si>
  <si>
    <t>CP.13 - CAIXILHO EM FERRO PERFILADO - BASCULANTE</t>
  </si>
  <si>
    <t>VIDRO LISO COMUM, TRANSPARENTE INCOLOR - ESPESSURA 4MM</t>
  </si>
  <si>
    <t>EP.06 - GRADE DE PROTEÇÃO EM FERRO REDONDO</t>
  </si>
  <si>
    <t>GRADE DE PROTEÇÃO EM FERRO GALVANIZADO ELETROFUNDIDO - BARRA 25X2MM, MALHA 65X132MM</t>
  </si>
  <si>
    <t>ELETRODUTO DE PEAD CORRUGADO FLEXÍVEL - 1 1/2"</t>
  </si>
  <si>
    <t>ELETRODUTO DE PVC CORRUGADO REFORÇADO, ANTICHAMA - 32MM (1")</t>
  </si>
  <si>
    <t>ELETRODUTO DE PVC CORRUGADO REFORÇADO, ANTICHAMA - 25MM (3/4")</t>
  </si>
  <si>
    <t>CABO 2,50MM2 - ISOLAMENTO PARA 1,0KV - CLASSE 4 - FLEXÍVEL</t>
  </si>
  <si>
    <t>CABO 4,00MM2 - ISOLAMENTO PARA 1,0KV - CLASSE 4 - FLEXÍVEL</t>
  </si>
  <si>
    <t>CABO 6,00MM2 - ISOLAMENTO PARA 1,0KV - CLASSE 4 - FLEXÍVEL</t>
  </si>
  <si>
    <t>CABO 16,00MM2 - ISOLAMENTO PARA 1,0KV - CLASSE 4 - FLEXÍVEL</t>
  </si>
  <si>
    <t>CABO 25,00MM2 - ISOLAMENTO PARA 1,0KV - CLASSE 4 - FLEXÍVEL</t>
  </si>
  <si>
    <t>QUADRO DE DISTRIBUIÇÃO EM CHAPA METÁLICA - PARA ATÉ 16 DISJUNTORES</t>
  </si>
  <si>
    <t>PONTO COM INTERRUPTOR SIMPLES - 1 TECLA, EM CAIXA 4"X2"</t>
  </si>
  <si>
    <t>PONTO COM INTERRUPTOR PARALELO - 1 TECLA, EM CAIXA 4"X2"</t>
  </si>
  <si>
    <t>PONTO COM TOMADA SIMPLES DE EMBUTIR - 110/220V CAIXA 4"X2"</t>
  </si>
  <si>
    <t>PONTO SECO PARA TELEFONE - CAIXA 4"X4"</t>
  </si>
  <si>
    <t>MINI DISJUNTOR - TIPO EUROPEU (IEC) - UNIPOLAR 6/25A</t>
  </si>
  <si>
    <t>MINI DISJUNTOR - TIPO EUROPEU (IEC) - BIPOLAR 6/25A</t>
  </si>
  <si>
    <t>MINI DISJUNTOR - TIPO EUROPEU (IEC) -  BIPOLAR 32/50A</t>
  </si>
  <si>
    <t>MINI DISJUNTOR - TIPO EUROPEU (IEC) - TRIPOLAR 32/50A</t>
  </si>
  <si>
    <t>MINI DISJUNTOR - TIPO EUROPEU (IEC) - TRIPOLAR 63A</t>
  </si>
  <si>
    <t>PROJETOR PARA USO EXTERNO COM LÂMPADA LED DE 150W - COMPLETA</t>
  </si>
  <si>
    <t>LUMINÁRIA COMERCIAL DE SOBREPOR, COM CORPO, ALETAS PLANAS E TAMPA PORTA LÂMPADAS EM CHAPA DE AÇO TRATADO E PINTURA NA COR BRANCA, REFLETOR COM ACABAMENTO ESPECULAR DE ALTO BRILHO - 2 LÂMPADAS FLUORESCENTES 16/20W</t>
  </si>
  <si>
    <t>LUMINÁRIA COMERCIAL DE SOBREPOR, COM CORPO, ALETAS PLANAS E TAMPA PORTA LÂMPADAS EM CHAPA DE AÇO TRATADA E PINTURA NA COR BRANCA, REFLETOR COM ACABAMENTO ESPECULAR DE ALTO BRILHO - 2 LÂMPADAS FLUORESCENTES 32/40W</t>
  </si>
  <si>
    <t>DPS - DISPOSITIVO PROTEÇÃO CONTRA SURTOS 275V - 40KA</t>
  </si>
  <si>
    <t>IN.09 -  POSTE GALVANIZADO, RETO, FLANGEADO, H=5M COM LUMINÁRIA HERMÉTICA TIPO LED DE 150W COM APROVAÇÃO DE ILUME/PMSP, INCLUSIVE CAIXA DE INSPEÇÃO DE ALVENARIA 40X40X40CM DE 1 TIJOLO COM TAMPA DE CONCRETO</t>
  </si>
  <si>
    <t>INTERRUPTOR SIMPLES - 1 TECLA</t>
  </si>
  <si>
    <t>INTERRUPTOR PARALELO - 1 TECLA</t>
  </si>
  <si>
    <t>TOMADA SIMPLES DE EMBUTIR - 110/220V</t>
  </si>
  <si>
    <t>CABO UTP - CAT 6 - 4 PARES</t>
  </si>
  <si>
    <t>FORNECIMENTO E INSTALAÇÃO DE RESERVATÓRIO METÁLICO TIPO TAÇA DE 20.000 LITROS PINTURA INTERNA E EXTERNA COM ESCADA DE ACESSO E BASE DE CONCRETO ARMADO - AREIA E BRITA COMERCIAIS</t>
  </si>
  <si>
    <t>TUBO DE PVC RÍGIDO, SOLDÁVEL (LINHA ÁGUA) - 25MM (3/4")</t>
  </si>
  <si>
    <t>TUBO DE PVC RÍGIDO, SOLDÁVEL (LINHA ÁGUA) - 50MM (1 1/2")</t>
  </si>
  <si>
    <t>TUBO DE PVC RÍGIDO, SOLDÁVEL (LINHA ÁGUA) - 75MM (2 1/2")</t>
  </si>
  <si>
    <t>TUBO DE AÇO GALVANIZADO, CLASSE LEVE I (LINHA ÁGUA) - 3/4"</t>
  </si>
  <si>
    <t>TUBO DE AÇO GALVANIZADO, CLASSE LEVE I (LINHA ÁGUA) - 1 1/2"</t>
  </si>
  <si>
    <t>TUBO DE AÇO GALVANIZADO, CLASSE LEVE I (LINHA ÁGUA) - 2 1/2"</t>
  </si>
  <si>
    <t>VÁLVULA DE RETENÇÃO VERTICAL - 1 1/2"</t>
  </si>
  <si>
    <t>VÁLVULA DE RETENÇÃO VERTICAL - 2 1/2"</t>
  </si>
  <si>
    <t>REGISTRO DE GAVETA, METAL AMARELO - 3/4"</t>
  </si>
  <si>
    <t>REGISTRO DE GAVETA, METAL CROMADO - 1 1/2"</t>
  </si>
  <si>
    <t>ENVELOPAMENTO DE TUBULAÇÃO ENTERRADA, COM CONCRETO</t>
  </si>
  <si>
    <t>TUBO PRETO DE AÇO-CARBONO, CLASSE SCH-40 - 3/4"</t>
  </si>
  <si>
    <t>TUBO PRETO DE AÇO-CARBONO, CLASSE SCH-40 - 1"</t>
  </si>
  <si>
    <t>HV.13 - ABRIGO PARA GÁS EM BLOCOS DE CONCRETO APARENTE PARA 2 CILINDROS</t>
  </si>
  <si>
    <t>HD.11 - INSTALAÇÃO PARA 2 CILINDROS GLP 45 KG, EXCLUSIVE ABRIGO</t>
  </si>
  <si>
    <t>PP.36 - PORTA EM FERRO PERFILADO COM TELA PARA ABRIGO DE GÁS</t>
  </si>
  <si>
    <t>TUBO DE PVC RÍGIDO, PONTA E BOLSA (LINHA ESGOTO) - 40MM (1 1/2")</t>
  </si>
  <si>
    <t>TUBO DE PVC RÍGIDO, PONTA E BOLSA (LINHA ESGOTO) - 50MM (2")</t>
  </si>
  <si>
    <t>TUBO DE PVC RÍGIDO, PONTA E BOLSA (LINHA ESGOTO) - 75MM (3")</t>
  </si>
  <si>
    <t>TUBO DE PVC RÍGIDO, PONTA E BOLSA (LINHA ESGOTO) - 100MM (4")</t>
  </si>
  <si>
    <t>RALO SECO DE PVC RÍGIDO, COM SAÍDA SOLDADA DE 40MM - DIÂMETRO 100MM</t>
  </si>
  <si>
    <t>CAIXA SIFONADA DE PVC RÍGIDO - 150X150MM</t>
  </si>
  <si>
    <t>CAIXA DE GORDURA, ALVENARIA DE TIJOLOS MACIÇOS COMUNS - 60X60CM</t>
  </si>
  <si>
    <t>HA.01 - CAIXA DE LIGAÇÃO OU INSPEÇÃO - ESCAVAÇÃO E APILOAMENTO</t>
  </si>
  <si>
    <t>HA.01 - CAIXA DE LIGAÇÃO OU INSPEÇÃO - LASTRO DE CONCRETO (FUNDO)</t>
  </si>
  <si>
    <t>HA.01 - CAIXA DE LIGAÇÃO OU INSPEÇÃO - ALVENARIA DE 1/2 TIJOLO, REVESTIDA</t>
  </si>
  <si>
    <t>HA.01 - CAIXA DE LIGAÇÃO OU INSPEÇÃO - TAMPA DE CONCRETO</t>
  </si>
  <si>
    <t>CALHA EM ALUMÍNIO - ESP. 0,8MM - DESENVOLVIMENTO 50CM</t>
  </si>
  <si>
    <t>RUFO EM CHAPA DE AÇO GALVANIZADO N.24 - DESENVOLVIMENTO 33CM</t>
  </si>
  <si>
    <t>CONDUTOR EM TUBO DE PVC RÍGIDO, PONTA E BOLSA - 100MM (4")</t>
  </si>
  <si>
    <t>HC.01 - CANALETA DE CONCRETO DE A.P.P/TAMPA/GRELHA DE CONCRETO OU FERRO L=30CM</t>
  </si>
  <si>
    <t>HC.05 - GRELHA DE CONCRETO PARA CANALETA - L=30CM - SEM PASSAGEM DE VEÍCULOS</t>
  </si>
  <si>
    <t>GRELHA DE CONCRETO PARA CANALETA - L=30CM - COM PASSAGEM DE VEÍCULOS</t>
  </si>
  <si>
    <t>BACIA SANITÁRIA COM CAIXA ACOPLADA DE LOUÇA BRANCA</t>
  </si>
  <si>
    <t>BACIA SANITÁRIA ALTEADA PARA PORTADORES DE DEFICIÊNCIA FÍSICA</t>
  </si>
  <si>
    <t>LAVATÓRIO DE LOUÇA BRANCA, SEM COLUNA, CAPACIDADE MÍNIMA 5L, EXCLUSIVE TORNEIRA</t>
  </si>
  <si>
    <t>LAVATÓRIO DE LOUÇA INDIVIDUAL PARA PORTADORES DE DEFICIÊNCIA FÍSICA</t>
  </si>
  <si>
    <t>HX.01 - LAVATÓRIO E BEBEDOURO DE CHAPA AÇO INOX CHAPA 18 - EXCLUSIVE TORNEIRA</t>
  </si>
  <si>
    <t>TANQUE DE LOUÇA BRANCA, SEM COLUNA, CAPACIDADE MÍNIMA 30L, EXCLUSIVE TORNEIRA</t>
  </si>
  <si>
    <t>CUBA SIMPLES DE AÇO INOXIDÁVEL CHAPA 20 - 500X400X250MM</t>
  </si>
  <si>
    <t>TANQUE DE PANELA EM AÇO INOXIDÁVEL CHAPA 18  - 600X500X400MM</t>
  </si>
  <si>
    <t>TORNEIRA DE PRESSÃO PARA USO GERAL, METAL CROMADO - 3/4"</t>
  </si>
  <si>
    <t>TORNEIRA DE PRESSÃO PARA PIA, COM CORPO LONGO E AERADOR - 3/4"</t>
  </si>
  <si>
    <t>CHUVEIRO ELÉTRICO AUTOMÁTICO, CORPO EM PVC CROMADO - 220V-2800/4400W</t>
  </si>
  <si>
    <t>DISPENSER DE SABÃO, DE PAREDE, MANUAL, PARA SANITÁRIOS, ABS, ALTO IMPACTO, COM RESERVATÓRIO DE 800/ 900ML</t>
  </si>
  <si>
    <t>DISPENSER PAPEL TOALHA, DE PAREDE, MANUAL, PARA SANITÁRIOS - ABS - ALTO IMPACTO - AUTO CORTE</t>
  </si>
  <si>
    <t>TAMPO PARA BANCADA ÚMIDA - GRANITO CINZA ANDORINHA - ESPESSURA 2CM</t>
  </si>
  <si>
    <t>TUBO DE AÇO-CARBONO GALVANIZADO, CLASSE MÉDIA (DIN2440) - 2 1/2"</t>
  </si>
  <si>
    <t>REGISTRO DE GAVETA, METAL AMARELO - 2 1/2"</t>
  </si>
  <si>
    <t>RECALQUE DE PASSEIO COM UNIÃO ENGATE RÁPIDO - REGISTRO TIPO GLOBO 2 1/2"</t>
  </si>
  <si>
    <t>HIDRANTE COM UNIÃO DE ENGATE RÁPIDO - REGISTRO TIPO GLOBO 2 1/2"</t>
  </si>
  <si>
    <t>ABRIGO DE EMBUTIR PARA HIDRANTE E MANGUEIRA - CHAPA DE AÇO N.20</t>
  </si>
  <si>
    <t>MANGUEIRA DE INCÊNDIO COM UNIÃO DE ENGATE RÁPIDO, 30M - 2 1/2"</t>
  </si>
  <si>
    <t>EXTINTOR DE INCÊNDIO COM CARGA DE GÁS CARBÔNICO (CO2) - 4KG</t>
  </si>
  <si>
    <t>EXTINTOR DE INCÊNDIO COM CARGA DE ÁGUA PRESSURIZADA - 10L</t>
  </si>
  <si>
    <t>PLACA DE AVISO DE POLIESTIRENO 30X40 E 2MM</t>
  </si>
  <si>
    <t>SETA PARA HIDRANTE/EXTINTOR DE INCÊNDIO</t>
  </si>
  <si>
    <t>CHAPISCO COMUM - ARGAMASSA DE CIMENTO E AREIA 1:3</t>
  </si>
  <si>
    <t>EMBOÇO INTERNO - ARGAMASSA DE CIMENTO E AREIA 1:3</t>
  </si>
  <si>
    <t>REBOCO INTERNO - ARGAMASSA PRÉ-FABRICADA</t>
  </si>
  <si>
    <t>AZULEJOS, JUNTA AMARRAÇÃO OU A PRUMO - ASSENTES COM ARGAMASSA COLANTE</t>
  </si>
  <si>
    <t>EMBOÇO EXTERNO - ARGAMASSA DE CIMENTO E AREIA 1:3</t>
  </si>
  <si>
    <t>REBOCO EXTERNO - ARGAMASSA PRÉ-FABRICADA</t>
  </si>
  <si>
    <t>DG.10/16 - PEITORIL DE GRANILITE - ESPESSURA 2CM, LARGURA 20CM</t>
  </si>
  <si>
    <t>FORRO DE GESSO ACARTONADO TIPO FGA (FORNECIMENTO E INSTALAÇÃO)</t>
  </si>
  <si>
    <t>LASTRO DE BRITA</t>
  </si>
  <si>
    <t xml:space="preserve"> CONTRAPISO CONVENCIONAL COM ESPESSURA ATÉ 4 CM</t>
  </si>
  <si>
    <t>CIMENTADO COMUM, DESEMPENADO - ESPESSURA 20MM</t>
  </si>
  <si>
    <t>PISO CERÂMICO NÃO ESMALTADO ANTIDERRAPANTE - ASSENTADO COM ARGAMASSA COLANTE (PARA COZINHAS E REFEITÓRIOS)</t>
  </si>
  <si>
    <t>PISO CERÂMICO ESMALTADO (PEI-5) - ASSENTADO COM ARGAMASSA COLANTE</t>
  </si>
  <si>
    <t>PISO PODOTÁTIL, ALERTA OU DIRECIONAL, EM BORRACHA SINTÉTICA ASSENTES COM COLA</t>
  </si>
  <si>
    <t>RODAPÉ CERÂMICO ESMALTADO PEIV 7CM À 10CM</t>
  </si>
  <si>
    <t>SOLEIRA PARA PORTA EM GRANITO CINZA SEM POLIMENTO (FOSCO)</t>
  </si>
  <si>
    <t>REMOÇÃO DE PINTURA EM ALVENARIA E CONCRETO - LIXA</t>
  </si>
  <si>
    <t>TINTA ACRÍLICA - CONCRETO OU REBOCO SEM MASSA CORRIDA</t>
  </si>
  <si>
    <t>TINTA ESMALTE SINTÉTICO - CONCRETO OU REBOCO SEM MASSA CORRIDA</t>
  </si>
  <si>
    <t>ESMALTE SINTÉTICO - ESQUADRIAS E PEÇAS DE MARCENARIA, SEM EMASSAMENTO</t>
  </si>
  <si>
    <t>ESMALTE SINTÉTICO - ESQUADRIAS E PEÇAS DE SERRALHERIA</t>
  </si>
  <si>
    <t>BARRA DE APOIO PARA DEFICIENTES L=45 CM (BARRAS COM DIÂMETRO ENTRE 3,0 E 4,5CM)</t>
  </si>
  <si>
    <t>BARRA DE APOIO PARA DEFICIENTES L=80 CM (BARRAS COM DIÂMETRO ENTRE 3,0 E 4,5CM)</t>
  </si>
  <si>
    <t>LOUSA EM LAMINADO MELAMÍNICO BRANCO SOBRE COMPENSADO</t>
  </si>
  <si>
    <t>CHAPÉU CHINÊS PARA DUTO GALVANIZADO 35CM BIT.22 PARA EXAUSTÃO DE AR</t>
  </si>
  <si>
    <t>DUTO EM CHAPA DE AÇO GALVANIZADO N.22 - DIÂMETRO 35CM</t>
  </si>
  <si>
    <t>DX.01/06 - COIFA EM CHAPA DE AÇO GALVANIZADO PARA FOGÃO DE 3 OU 4 BOCAS</t>
  </si>
  <si>
    <t>VENTILADOR DE PAREDE, DIÂM. MÍN.=65CM</t>
  </si>
  <si>
    <t>ANDAIMES METÁLICOS - FORNECIMENTO</t>
  </si>
  <si>
    <t>M3XMÊS</t>
  </si>
  <si>
    <t>ANDAIMES METÁLICOS - MONTAGEM E DESMONTAGEM</t>
  </si>
  <si>
    <t>LD.09 - ENTRADA AÉREA DE ENERGIA E TELEFONE - 48 À 54KVA</t>
  </si>
  <si>
    <t>ELETRODUTO DE PVC RÍGIDO, ROSCÁVEL - 110MM (4")</t>
  </si>
  <si>
    <t>ENVELOPAMENTO DE ELETRODUTO ENTERRADO, COM CONCRETO</t>
  </si>
  <si>
    <t>CABO 95,00MM2 - ISOLAMENTO PARA 0,7KV - CLASSE 4 - FLEXÍVEL</t>
  </si>
  <si>
    <t>CABO 120,00MM2 - ISOLAMENTO PARA 0,7KV - CLASSE 4 - FLEXÍVEL</t>
  </si>
  <si>
    <t>HD.02 - CAVALETE DE ENTRADA - 1"</t>
  </si>
  <si>
    <t>HV.09 - ABRIGO PARA CAVALETE ENTRADA, D=3/4" OU 1" EM ALVENARIA REVESTIDA</t>
  </si>
  <si>
    <t>TUBO DE PVC RÍGIDO, SOLDÁVEL (LINHA ÁGUA) - 32MM (1")</t>
  </si>
  <si>
    <t>REGISTRO DE GAVETA, METAL AMARELO - 1"</t>
  </si>
  <si>
    <t>DEMOLIÇÃO MANUAL DE CONCRETO ARMADO</t>
  </si>
  <si>
    <t>RETIRADA DE PISO INTERTRAVADO</t>
  </si>
  <si>
    <t>FP.04 - ALAMBRADO EM TUBO GALVANIZADO E TELA GALVANIZADA H=2,00M</t>
  </si>
  <si>
    <t>FV15/16 - MURO FECHO EM BLOCO E ESTRUT. CONCRETO FUND. EM BROCAS (H=2,5M)</t>
  </si>
  <si>
    <t>MURETA EM BLOCOS DE CONCRETO H=0,50M (REVESTIDO)</t>
  </si>
  <si>
    <t>GRADIL DE FERRO GALVANIZADO ELETROFUNDIDO - BARRA 25X2MM - MALHA 65X132MM - MONTANTE COM DISTÂNCIA DE 1650MM - COM PINTURA</t>
  </si>
  <si>
    <t>PP.41 - PORTÃO DE FERRO PERFILADO, TIPO PARQUE (GP-5/GPM-1) 4,00M, 2 FOLHAS</t>
  </si>
  <si>
    <t>PP.25/29 - PORTÃO EM FERRO PERFILADO COM CHAPA, 2 FOLHAS</t>
  </si>
  <si>
    <t>NC.27 - PASSEIO DE CONCRETO ARMADO, FCK=25MPA, INCLUINDO PREPARO DA CAIXA E LASTRO DE BRITA</t>
  </si>
  <si>
    <t>GRAMA ESMERALDA</t>
  </si>
  <si>
    <t>TERRA PREPARADA PARA PLANTIO</t>
  </si>
  <si>
    <t>IP.03 - PLATAFORMA COM 3 MASTROS DE BANDEIRA H.LIVRE=7,00M (EXCLUSIVE ENGASTAMENTO)</t>
  </si>
  <si>
    <t>HV.20 - ABRIGO PARA LIXO EM ALVENARIA - REVESTIMENTO EXTERNO COM ARGAMASSA E INTERNO COM AZULEJOS</t>
  </si>
  <si>
    <t>REVESTIMENTO EM PLACA DE ALUMÍNIO COMPOSTO "ACM", ESPESSURA DE 4 MM E ACABAMENTO EM PVDF</t>
  </si>
  <si>
    <t>DESENVOLVIMENTO DE PROJETO TÉCNICO DE PREVENÇÃO E COMBATE A INCÊNDIO E APROVAÇÃO JUNTO AO CORPO DE BOMBEIROS PARA EDIFICAÇÕES ATÉ 2000 M2</t>
  </si>
  <si>
    <t>GL</t>
  </si>
  <si>
    <t>3.8 - PINTURA</t>
  </si>
  <si>
    <t>600m</t>
  </si>
  <si>
    <t>Estaca Bloco C20 - 14unid x 10m = 140m</t>
  </si>
  <si>
    <t>Estaca Bloco C40 - 43unid x 10m = 430m</t>
  </si>
  <si>
    <t>Estaca Bloco C50 - 31unid x 10m = 310m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</si>
</sst>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164" formatCode="_(* #,##0.00_);_(* \(#,##0.00\);_(* \-??_);_(@_)"/>
    <numFmt numFmtId="165" formatCode="00\.00\.00"/>
    <numFmt numFmtId="166" formatCode="mmmm/yy"/>
    <numFmt numFmtId="167" formatCode="mm/yy"/>
    <numFmt numFmtId="168" formatCode="00\.000\.000;00\.00\.000;00\.00\.00;"/>
    <numFmt numFmtId="169" formatCode="0.000"/>
    <numFmt numFmtId="170" formatCode="00,000,000"/>
  </numFmts>
  <fonts count="3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4"/>
      <name val="Arial"/>
      <family val="2"/>
    </font>
    <font>
      <b/>
      <sz val="12"/>
      <name val="Arial"/>
      <family val="2"/>
    </font>
    <font>
      <sz val="12"/>
      <name val="Arial"/>
      <family val="2"/>
    </font>
    <font>
      <sz val="14"/>
      <name val="Arial"/>
      <family val="2"/>
    </font>
    <font>
      <b/>
      <sz val="18"/>
      <name val="Arial"/>
      <family val="2"/>
    </font>
    <font>
      <b/>
      <u/>
      <sz val="14"/>
      <name val="Arial"/>
      <family val="2"/>
    </font>
    <font>
      <b/>
      <sz val="12"/>
      <color indexed="10"/>
      <name val="Arial"/>
      <family val="2"/>
    </font>
    <font>
      <b/>
      <sz val="15"/>
      <color indexed="56"/>
      <name val="Calibri"/>
      <family val="2"/>
    </font>
    <font>
      <sz val="10"/>
      <name val="Arial"/>
      <family val="2"/>
    </font>
    <font>
      <sz val="10"/>
      <name val="Courier New"/>
      <family val="3"/>
    </font>
    <font>
      <sz val="11"/>
      <color theme="1"/>
      <name val="Calibri"/>
      <family val="2"/>
      <scheme val="minor"/>
    </font>
    <font>
      <b/>
      <sz val="11"/>
      <color theme="1"/>
      <name val="Calibri"/>
      <family val="2"/>
      <scheme val="minor"/>
    </font>
    <font>
      <sz val="11"/>
      <name val="Arial"/>
      <family val="2"/>
    </font>
    <font>
      <b/>
      <sz val="11"/>
      <name val="Arial"/>
      <family val="2"/>
    </font>
    <font>
      <sz val="11"/>
      <color rgb="FFFFFFFF"/>
      <name val="Courier New"/>
      <family val="3"/>
    </font>
    <font>
      <sz val="8"/>
      <color theme="1"/>
      <name val="Calibri"/>
      <family val="2"/>
      <scheme val="minor"/>
    </font>
    <font>
      <sz val="8"/>
      <name val="Arial"/>
      <family val="2"/>
    </font>
    <font>
      <sz val="11"/>
      <name val="Calibri"/>
      <family val="2"/>
    </font>
    <font>
      <i/>
      <sz val="12"/>
      <name val="Calibri"/>
      <family val="2"/>
    </font>
    <font>
      <i/>
      <u/>
      <sz val="12"/>
      <name val="Calibri"/>
      <family val="2"/>
    </font>
    <font>
      <i/>
      <sz val="7"/>
      <name val="Times New Roman"/>
      <family val="1"/>
    </font>
    <font>
      <sz val="10"/>
      <color rgb="FF000000"/>
      <name val="Times New Roman"/>
      <family val="1"/>
    </font>
    <font>
      <sz val="16"/>
      <name val="Arial"/>
      <family val="2"/>
    </font>
    <font>
      <b/>
      <sz val="16"/>
      <name val="Arial"/>
      <family val="2"/>
    </font>
  </fonts>
  <fills count="6">
    <fill>
      <patternFill patternType="none"/>
    </fill>
    <fill>
      <patternFill patternType="gray125"/>
    </fill>
    <fill>
      <patternFill patternType="solid">
        <fgColor indexed="9"/>
        <bgColor indexed="26"/>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60">
    <border>
      <left/>
      <right/>
      <top/>
      <bottom/>
      <diagonal/>
    </border>
    <border>
      <left/>
      <right/>
      <top/>
      <bottom style="thick">
        <color indexed="62"/>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8"/>
      </bottom>
      <diagonal/>
    </border>
    <border>
      <left/>
      <right/>
      <top style="thin">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8"/>
      </right>
      <top style="thin">
        <color indexed="8"/>
      </top>
      <bottom style="hair">
        <color indexed="8"/>
      </bottom>
      <diagonal/>
    </border>
    <border>
      <left style="hair">
        <color indexed="8"/>
      </left>
      <right style="thin">
        <color indexed="64"/>
      </right>
      <top style="thin">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top style="thin">
        <color indexed="8"/>
      </top>
      <bottom style="hair">
        <color indexed="8"/>
      </bottom>
      <diagonal/>
    </border>
    <border>
      <left style="thin">
        <color indexed="64"/>
      </left>
      <right style="hair">
        <color indexed="64"/>
      </right>
      <top style="hair">
        <color indexed="8"/>
      </top>
      <bottom style="hair">
        <color indexed="8"/>
      </bottom>
      <diagonal/>
    </border>
    <border>
      <left style="thin">
        <color indexed="64"/>
      </left>
      <right/>
      <top style="thin">
        <color indexed="64"/>
      </top>
      <bottom style="hair">
        <color indexed="8"/>
      </bottom>
      <diagonal/>
    </border>
    <border>
      <left style="hair">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8"/>
      </top>
      <bottom style="hair">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8"/>
      </right>
      <top style="hair">
        <color indexed="8"/>
      </top>
      <bottom/>
      <diagonal/>
    </border>
    <border>
      <left style="thin">
        <color indexed="64"/>
      </left>
      <right/>
      <top style="hair">
        <color indexed="64"/>
      </top>
      <bottom style="hair">
        <color indexed="64"/>
      </bottom>
      <diagonal/>
    </border>
    <border>
      <left style="thin">
        <color indexed="64"/>
      </left>
      <right style="hair">
        <color indexed="64"/>
      </right>
      <top style="hair">
        <color indexed="8"/>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8">
    <xf numFmtId="0" fontId="0" fillId="0" borderId="0"/>
    <xf numFmtId="0" fontId="17" fillId="0" borderId="0"/>
    <xf numFmtId="0" fontId="17" fillId="0" borderId="0"/>
    <xf numFmtId="0" fontId="14" fillId="0" borderId="1" applyNumberFormat="0" applyFill="0" applyAlignment="0" applyProtection="0"/>
    <xf numFmtId="164" fontId="15" fillId="0" borderId="0" applyFill="0" applyBorder="0" applyAlignment="0" applyProtection="0"/>
    <xf numFmtId="44" fontId="15" fillId="0" borderId="0" applyFont="0" applyFill="0" applyBorder="0" applyAlignment="0" applyProtection="0"/>
    <xf numFmtId="0" fontId="28" fillId="0" borderId="0"/>
    <xf numFmtId="0" fontId="2" fillId="0" borderId="0"/>
  </cellStyleXfs>
  <cellXfs count="247">
    <xf numFmtId="0" fontId="0" fillId="0" borderId="0" xfId="0"/>
    <xf numFmtId="0" fontId="0" fillId="0" borderId="0" xfId="0" applyAlignment="1">
      <alignment vertical="center"/>
    </xf>
    <xf numFmtId="0" fontId="18" fillId="0" borderId="0" xfId="1" applyFont="1" applyAlignment="1">
      <alignment vertical="center"/>
    </xf>
    <xf numFmtId="0" fontId="17" fillId="0" borderId="0" xfId="1" applyAlignment="1">
      <alignment vertical="center"/>
    </xf>
    <xf numFmtId="0" fontId="18" fillId="0" borderId="2" xfId="1" applyFont="1" applyBorder="1" applyAlignment="1">
      <alignment horizontal="centerContinuous" vertical="center"/>
    </xf>
    <xf numFmtId="0" fontId="18" fillId="0" borderId="3" xfId="1" applyFont="1" applyBorder="1" applyAlignment="1">
      <alignment horizontal="centerContinuous" vertical="center"/>
    </xf>
    <xf numFmtId="0" fontId="18" fillId="0" borderId="4" xfId="1" applyFont="1" applyBorder="1" applyAlignment="1">
      <alignment horizontal="center" vertical="center"/>
    </xf>
    <xf numFmtId="0" fontId="17" fillId="0" borderId="5" xfId="1" applyBorder="1" applyAlignment="1">
      <alignment vertical="center"/>
    </xf>
    <xf numFmtId="0" fontId="17" fillId="0" borderId="0" xfId="1" applyAlignment="1">
      <alignment horizontal="left" vertical="center"/>
    </xf>
    <xf numFmtId="0" fontId="18" fillId="0" borderId="8" xfId="1" applyFont="1" applyBorder="1" applyAlignment="1">
      <alignment horizontal="centerContinuous" vertical="center"/>
    </xf>
    <xf numFmtId="0" fontId="18" fillId="0" borderId="7" xfId="1" applyFont="1" applyBorder="1" applyAlignment="1">
      <alignment horizontal="center" vertical="center"/>
    </xf>
    <xf numFmtId="10" fontId="18" fillId="0" borderId="0" xfId="1" applyNumberFormat="1"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wrapText="1"/>
    </xf>
    <xf numFmtId="0" fontId="6" fillId="0" borderId="0" xfId="0" applyFont="1" applyAlignment="1">
      <alignment horizontal="right" vertical="center"/>
    </xf>
    <xf numFmtId="0" fontId="6" fillId="0" borderId="11" xfId="0" applyFont="1" applyBorder="1" applyAlignment="1">
      <alignment horizontal="center" vertical="center"/>
    </xf>
    <xf numFmtId="0" fontId="6" fillId="0" borderId="13"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xf>
    <xf numFmtId="4" fontId="6" fillId="0" borderId="0" xfId="0" applyNumberFormat="1" applyFont="1" applyAlignment="1">
      <alignment horizontal="center" vertical="center"/>
    </xf>
    <xf numFmtId="4" fontId="6" fillId="0" borderId="0" xfId="0" applyNumberFormat="1" applyFont="1" applyAlignment="1">
      <alignment horizontal="right" vertical="center"/>
    </xf>
    <xf numFmtId="4" fontId="0" fillId="0" borderId="0" xfId="0" applyNumberForma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165" fontId="0" fillId="0" borderId="0" xfId="0" applyNumberFormat="1" applyAlignment="1">
      <alignment vertical="center"/>
    </xf>
    <xf numFmtId="0" fontId="9" fillId="0" borderId="15" xfId="0" applyFont="1" applyBorder="1" applyAlignment="1">
      <alignment horizontal="center" vertical="center"/>
    </xf>
    <xf numFmtId="165" fontId="9" fillId="0" borderId="0" xfId="0" applyNumberFormat="1" applyFont="1" applyAlignment="1">
      <alignment vertical="center"/>
    </xf>
    <xf numFmtId="0" fontId="9" fillId="0" borderId="0" xfId="0" applyFont="1" applyAlignment="1">
      <alignment horizontal="left" vertical="center"/>
    </xf>
    <xf numFmtId="0" fontId="13" fillId="0" borderId="15" xfId="0" applyFont="1" applyBorder="1" applyAlignment="1">
      <alignment horizontal="center" vertical="center"/>
    </xf>
    <xf numFmtId="0" fontId="8" fillId="0" borderId="0" xfId="0" applyFont="1" applyAlignment="1">
      <alignment horizontal="left" vertical="center"/>
    </xf>
    <xf numFmtId="0" fontId="13" fillId="0" borderId="0" xfId="0" applyFont="1" applyAlignment="1">
      <alignment horizontal="center" vertical="center"/>
    </xf>
    <xf numFmtId="167" fontId="8" fillId="2" borderId="0" xfId="0" applyNumberFormat="1" applyFont="1" applyFill="1" applyAlignment="1">
      <alignment horizontal="right" vertical="center"/>
    </xf>
    <xf numFmtId="2" fontId="0" fillId="0" borderId="17" xfId="0" applyNumberFormat="1" applyBorder="1" applyAlignment="1">
      <alignment horizontal="center" vertical="center"/>
    </xf>
    <xf numFmtId="49" fontId="8" fillId="0" borderId="0" xfId="0" applyNumberFormat="1" applyFont="1" applyAlignment="1">
      <alignment horizontal="center" vertical="center"/>
    </xf>
    <xf numFmtId="0" fontId="0" fillId="0" borderId="0" xfId="0" applyAlignment="1">
      <alignment horizontal="left" vertical="center"/>
    </xf>
    <xf numFmtId="2" fontId="0" fillId="0" borderId="0" xfId="0" applyNumberFormat="1" applyAlignment="1">
      <alignment horizontal="center" vertical="center"/>
    </xf>
    <xf numFmtId="0" fontId="16" fillId="0" borderId="0" xfId="0" applyFont="1" applyAlignment="1">
      <alignment horizontal="left"/>
    </xf>
    <xf numFmtId="0" fontId="16" fillId="0" borderId="0" xfId="0" applyFont="1" applyAlignment="1">
      <alignment horizontal="center"/>
    </xf>
    <xf numFmtId="2" fontId="0" fillId="0" borderId="4" xfId="0" applyNumberFormat="1" applyBorder="1" applyAlignment="1">
      <alignment horizontal="center" vertical="center" wrapText="1"/>
    </xf>
    <xf numFmtId="166" fontId="0" fillId="0" borderId="0" xfId="0" quotePrefix="1" applyNumberFormat="1" applyAlignment="1">
      <alignment horizontal="center" vertical="center" wrapText="1"/>
    </xf>
    <xf numFmtId="0" fontId="0" fillId="0" borderId="25" xfId="0" applyBorder="1" applyAlignment="1">
      <alignment vertical="center" wrapText="1"/>
    </xf>
    <xf numFmtId="165" fontId="0" fillId="0" borderId="0" xfId="0" applyNumberFormat="1" applyAlignment="1">
      <alignment horizontal="right" vertical="center"/>
    </xf>
    <xf numFmtId="2" fontId="0" fillId="0" borderId="4" xfId="0" applyNumberFormat="1" applyBorder="1" applyAlignment="1">
      <alignment horizontal="left" vertical="center" wrapText="1"/>
    </xf>
    <xf numFmtId="0" fontId="0" fillId="0" borderId="0" xfId="0" quotePrefix="1" applyAlignment="1">
      <alignment horizontal="left" vertical="center"/>
    </xf>
    <xf numFmtId="0" fontId="19" fillId="0" borderId="0" xfId="0" applyFont="1" applyAlignment="1">
      <alignment horizontal="left" vertical="center"/>
    </xf>
    <xf numFmtId="0" fontId="19" fillId="0" borderId="0" xfId="0" applyFont="1" applyAlignment="1">
      <alignment horizontal="center" vertical="center"/>
    </xf>
    <xf numFmtId="165" fontId="6" fillId="0" borderId="0" xfId="0" applyNumberFormat="1" applyFont="1" applyAlignment="1">
      <alignment vertical="center" wrapText="1"/>
    </xf>
    <xf numFmtId="2" fontId="6" fillId="0" borderId="18" xfId="0" applyNumberFormat="1" applyFont="1" applyBorder="1" applyAlignment="1">
      <alignment horizontal="left" vertical="center" wrapText="1"/>
    </xf>
    <xf numFmtId="2" fontId="6" fillId="0" borderId="19" xfId="0" applyNumberFormat="1" applyFont="1" applyBorder="1" applyAlignment="1">
      <alignment horizontal="left" vertical="center" wrapText="1"/>
    </xf>
    <xf numFmtId="2" fontId="6" fillId="0" borderId="20" xfId="0" applyNumberFormat="1" applyFont="1" applyBorder="1" applyAlignment="1">
      <alignment horizontal="left" vertical="center" wrapText="1"/>
    </xf>
    <xf numFmtId="0" fontId="8" fillId="0" borderId="29" xfId="0" applyFont="1" applyBorder="1" applyAlignment="1">
      <alignment horizontal="right" vertical="center"/>
    </xf>
    <xf numFmtId="0" fontId="8" fillId="0" borderId="25" xfId="0" applyFont="1" applyBorder="1" applyAlignment="1">
      <alignment horizontal="right" vertical="center"/>
    </xf>
    <xf numFmtId="165" fontId="0" fillId="0" borderId="20" xfId="0" applyNumberFormat="1" applyBorder="1" applyAlignment="1">
      <alignment horizontal="center" vertical="center"/>
    </xf>
    <xf numFmtId="4" fontId="0" fillId="0" borderId="37" xfId="4" applyNumberFormat="1" applyFont="1" applyFill="1" applyBorder="1" applyAlignment="1" applyProtection="1">
      <alignment horizontal="center" vertical="center"/>
    </xf>
    <xf numFmtId="165" fontId="0" fillId="0" borderId="39" xfId="0" applyNumberFormat="1" applyBorder="1" applyAlignment="1">
      <alignment horizontal="center" vertical="center"/>
    </xf>
    <xf numFmtId="0" fontId="19" fillId="0" borderId="0" xfId="0" applyFont="1" applyAlignment="1">
      <alignment vertical="center"/>
    </xf>
    <xf numFmtId="0" fontId="5" fillId="0" borderId="6" xfId="1" applyFont="1" applyBorder="1" applyAlignment="1">
      <alignment vertical="center"/>
    </xf>
    <xf numFmtId="0" fontId="21" fillId="0" borderId="0" xfId="0" applyFont="1"/>
    <xf numFmtId="0" fontId="4" fillId="0" borderId="0" xfId="1" applyFont="1" applyAlignment="1">
      <alignment vertical="center"/>
    </xf>
    <xf numFmtId="44" fontId="22" fillId="0" borderId="7" xfId="5" applyFont="1" applyBorder="1" applyAlignment="1">
      <alignment vertical="center"/>
    </xf>
    <xf numFmtId="44" fontId="23" fillId="0" borderId="0" xfId="5" applyFont="1" applyAlignment="1">
      <alignment horizontal="center" vertical="center"/>
    </xf>
    <xf numFmtId="0" fontId="24" fillId="0" borderId="0" xfId="0" applyFont="1" applyAlignment="1">
      <alignment vertical="center" wrapText="1"/>
    </xf>
    <xf numFmtId="0" fontId="26" fillId="0" borderId="0" xfId="0" applyFont="1" applyAlignment="1">
      <alignment horizontal="center" vertical="center"/>
    </xf>
    <xf numFmtId="0" fontId="25" fillId="0" borderId="0" xfId="0" applyFont="1" applyAlignment="1">
      <alignment horizontal="center" vertical="center"/>
    </xf>
    <xf numFmtId="0" fontId="19" fillId="0" borderId="26" xfId="0" applyFont="1" applyBorder="1" applyAlignment="1">
      <alignment horizontal="center" vertical="center"/>
    </xf>
    <xf numFmtId="10" fontId="19" fillId="0" borderId="26" xfId="0" applyNumberFormat="1" applyFont="1" applyBorder="1" applyAlignment="1">
      <alignment horizontal="center" vertical="center"/>
    </xf>
    <xf numFmtId="10" fontId="20" fillId="0" borderId="26" xfId="0" applyNumberFormat="1" applyFont="1" applyBorder="1" applyAlignment="1">
      <alignment horizontal="center" vertical="center"/>
    </xf>
    <xf numFmtId="165" fontId="6" fillId="0" borderId="0" xfId="0" applyNumberFormat="1" applyFont="1" applyAlignment="1">
      <alignment horizontal="center" vertical="center" wrapText="1"/>
    </xf>
    <xf numFmtId="44" fontId="17" fillId="0" borderId="0" xfId="1" applyNumberFormat="1" applyAlignment="1">
      <alignment vertical="center"/>
    </xf>
    <xf numFmtId="168" fontId="0" fillId="0" borderId="20" xfId="0" applyNumberFormat="1" applyBorder="1" applyAlignment="1">
      <alignment horizontal="center" vertical="center"/>
    </xf>
    <xf numFmtId="165" fontId="0" fillId="0" borderId="39" xfId="0" applyNumberFormat="1" applyBorder="1" applyAlignment="1">
      <alignment horizontal="center" vertical="center" wrapText="1"/>
    </xf>
    <xf numFmtId="2" fontId="0" fillId="0" borderId="18" xfId="0" applyNumberFormat="1" applyBorder="1" applyAlignment="1">
      <alignment horizontal="right" vertical="center" wrapText="1"/>
    </xf>
    <xf numFmtId="2" fontId="0" fillId="0" borderId="19" xfId="0" applyNumberFormat="1" applyBorder="1" applyAlignment="1">
      <alignment horizontal="right" vertical="center" wrapText="1"/>
    </xf>
    <xf numFmtId="2" fontId="0" fillId="0" borderId="20" xfId="0" applyNumberFormat="1" applyBorder="1" applyAlignment="1">
      <alignment horizontal="right" vertical="center" wrapText="1"/>
    </xf>
    <xf numFmtId="4" fontId="0" fillId="0" borderId="0" xfId="0" applyNumberFormat="1" applyAlignment="1">
      <alignment vertical="center"/>
    </xf>
    <xf numFmtId="0" fontId="3" fillId="0" borderId="6" xfId="1" applyFont="1" applyBorder="1" applyAlignment="1">
      <alignment vertical="center"/>
    </xf>
    <xf numFmtId="0" fontId="0" fillId="0" borderId="20" xfId="0" applyBorder="1" applyAlignment="1">
      <alignment horizontal="center" vertical="center"/>
    </xf>
    <xf numFmtId="0" fontId="6" fillId="0" borderId="44" xfId="0" applyFont="1" applyBorder="1" applyAlignment="1">
      <alignment vertical="center"/>
    </xf>
    <xf numFmtId="0" fontId="6" fillId="0" borderId="45" xfId="0" applyFont="1" applyBorder="1" applyAlignment="1">
      <alignment vertical="center"/>
    </xf>
    <xf numFmtId="0" fontId="6" fillId="0" borderId="46" xfId="0" applyFont="1" applyBorder="1" applyAlignment="1">
      <alignment vertical="center"/>
    </xf>
    <xf numFmtId="0" fontId="6" fillId="0" borderId="45" xfId="0" applyFont="1" applyBorder="1" applyAlignment="1">
      <alignment horizontal="center" vertical="center"/>
    </xf>
    <xf numFmtId="2" fontId="15" fillId="0" borderId="4" xfId="4" applyNumberFormat="1" applyBorder="1" applyAlignment="1">
      <alignment horizontal="center" vertical="center" wrapText="1"/>
    </xf>
    <xf numFmtId="44" fontId="0" fillId="0" borderId="0" xfId="5" applyFont="1" applyAlignment="1">
      <alignment vertical="center"/>
    </xf>
    <xf numFmtId="0" fontId="0" fillId="0" borderId="26" xfId="0" applyBorder="1" applyAlignment="1">
      <alignment horizontal="center" vertical="center" wrapText="1"/>
    </xf>
    <xf numFmtId="0" fontId="0" fillId="0" borderId="26" xfId="0" applyBorder="1"/>
    <xf numFmtId="0" fontId="6" fillId="4" borderId="26" xfId="0" applyFont="1" applyFill="1" applyBorder="1" applyAlignment="1">
      <alignment horizontal="center" vertical="center" wrapText="1"/>
    </xf>
    <xf numFmtId="0" fontId="6" fillId="0" borderId="0" xfId="0" applyFont="1" applyAlignment="1">
      <alignment horizontal="center"/>
    </xf>
    <xf numFmtId="0" fontId="6" fillId="4" borderId="26" xfId="0" applyFont="1" applyFill="1" applyBorder="1"/>
    <xf numFmtId="0" fontId="6" fillId="4" borderId="26" xfId="0" applyFont="1" applyFill="1" applyBorder="1" applyAlignment="1">
      <alignment horizontal="center"/>
    </xf>
    <xf numFmtId="2" fontId="6" fillId="4" borderId="26" xfId="0" applyNumberFormat="1" applyFont="1" applyFill="1" applyBorder="1" applyAlignment="1">
      <alignment horizontal="center"/>
    </xf>
    <xf numFmtId="2" fontId="0" fillId="0" borderId="26" xfId="0" applyNumberFormat="1" applyBorder="1" applyAlignment="1">
      <alignment horizontal="center" vertical="center" wrapText="1"/>
    </xf>
    <xf numFmtId="2" fontId="6" fillId="4" borderId="26" xfId="0" applyNumberFormat="1" applyFont="1" applyFill="1" applyBorder="1"/>
    <xf numFmtId="2" fontId="0" fillId="0" borderId="0" xfId="0" applyNumberFormat="1"/>
    <xf numFmtId="169" fontId="6" fillId="4" borderId="26" xfId="0" applyNumberFormat="1" applyFont="1" applyFill="1" applyBorder="1" applyAlignment="1">
      <alignment horizontal="center"/>
    </xf>
    <xf numFmtId="169" fontId="0" fillId="0" borderId="26" xfId="0" applyNumberFormat="1" applyBorder="1" applyAlignment="1">
      <alignment horizontal="center" vertical="center" wrapText="1"/>
    </xf>
    <xf numFmtId="169" fontId="6" fillId="4" borderId="26" xfId="0" applyNumberFormat="1" applyFont="1" applyFill="1" applyBorder="1"/>
    <xf numFmtId="169" fontId="0" fillId="0" borderId="0" xfId="0" applyNumberFormat="1"/>
    <xf numFmtId="169" fontId="0" fillId="0" borderId="26" xfId="0" applyNumberFormat="1" applyBorder="1"/>
    <xf numFmtId="2" fontId="0" fillId="0" borderId="26" xfId="0" applyNumberFormat="1" applyBorder="1"/>
    <xf numFmtId="0" fontId="29" fillId="0" borderId="0" xfId="0" applyFont="1" applyAlignment="1">
      <alignment vertical="center"/>
    </xf>
    <xf numFmtId="4" fontId="6" fillId="0" borderId="0" xfId="0" applyNumberFormat="1" applyFont="1" applyAlignment="1">
      <alignment vertical="center"/>
    </xf>
    <xf numFmtId="2" fontId="0" fillId="0" borderId="0" xfId="0" applyNumberFormat="1" applyAlignment="1">
      <alignment horizontal="center" vertical="center" wrapText="1"/>
    </xf>
    <xf numFmtId="0" fontId="6" fillId="4" borderId="26" xfId="0" applyFont="1" applyFill="1" applyBorder="1" applyAlignment="1">
      <alignment horizontal="right"/>
    </xf>
    <xf numFmtId="0" fontId="0" fillId="5" borderId="0" xfId="0" applyFill="1"/>
    <xf numFmtId="0" fontId="0" fillId="5" borderId="26" xfId="0" applyFill="1" applyBorder="1"/>
    <xf numFmtId="44" fontId="0" fillId="0" borderId="0" xfId="0" applyNumberFormat="1" applyAlignment="1">
      <alignment vertical="center"/>
    </xf>
    <xf numFmtId="44" fontId="10" fillId="0" borderId="0" xfId="0" applyNumberFormat="1" applyFont="1" applyAlignment="1">
      <alignment vertical="center"/>
    </xf>
    <xf numFmtId="165" fontId="0" fillId="0" borderId="0" xfId="0" applyNumberFormat="1" applyAlignment="1">
      <alignment horizontal="center" vertical="center"/>
    </xf>
    <xf numFmtId="2" fontId="6" fillId="0" borderId="45" xfId="0" applyNumberFormat="1" applyFont="1" applyBorder="1" applyAlignment="1">
      <alignment vertical="center"/>
    </xf>
    <xf numFmtId="2" fontId="0" fillId="0" borderId="5" xfId="0" applyNumberFormat="1" applyBorder="1" applyAlignment="1">
      <alignment horizontal="left" vertical="center" wrapText="1"/>
    </xf>
    <xf numFmtId="2" fontId="0" fillId="0" borderId="5" xfId="0" applyNumberFormat="1" applyBorder="1" applyAlignment="1">
      <alignment horizontal="center" vertical="center" wrapText="1"/>
    </xf>
    <xf numFmtId="2" fontId="15" fillId="0" borderId="5" xfId="4" applyNumberFormat="1" applyBorder="1" applyAlignment="1">
      <alignment horizontal="center" vertical="center" wrapText="1"/>
    </xf>
    <xf numFmtId="0" fontId="6" fillId="0" borderId="52" xfId="0" applyFont="1" applyBorder="1" applyAlignment="1">
      <alignment vertical="center"/>
    </xf>
    <xf numFmtId="0" fontId="6" fillId="0" borderId="52" xfId="0" applyFont="1" applyBorder="1" applyAlignment="1">
      <alignment horizontal="center" vertical="center"/>
    </xf>
    <xf numFmtId="170" fontId="0" fillId="0" borderId="20" xfId="0" applyNumberFormat="1" applyBorder="1" applyAlignment="1">
      <alignment horizontal="center" vertical="center"/>
    </xf>
    <xf numFmtId="170" fontId="0" fillId="0" borderId="53" xfId="0" applyNumberFormat="1" applyBorder="1" applyAlignment="1">
      <alignment horizontal="center" vertical="center"/>
    </xf>
    <xf numFmtId="0" fontId="1" fillId="0" borderId="6" xfId="1" applyFont="1" applyBorder="1" applyAlignment="1">
      <alignment vertical="center"/>
    </xf>
    <xf numFmtId="44" fontId="0" fillId="0" borderId="0" xfId="0" applyNumberFormat="1"/>
    <xf numFmtId="44" fontId="6" fillId="0" borderId="0" xfId="5" applyFont="1" applyAlignment="1">
      <alignment horizontal="center" vertical="center"/>
    </xf>
    <xf numFmtId="44" fontId="0" fillId="0" borderId="4" xfId="5" applyFont="1" applyBorder="1" applyAlignment="1">
      <alignment horizontal="center" vertical="center"/>
    </xf>
    <xf numFmtId="44" fontId="0" fillId="0" borderId="14" xfId="5" applyFont="1" applyBorder="1" applyAlignment="1">
      <alignment horizontal="center" vertical="center"/>
    </xf>
    <xf numFmtId="44" fontId="6" fillId="0" borderId="51" xfId="5" applyFont="1" applyBorder="1" applyAlignment="1">
      <alignment horizontal="right" vertical="center"/>
    </xf>
    <xf numFmtId="44" fontId="6" fillId="0" borderId="14" xfId="5" applyFont="1" applyBorder="1" applyAlignment="1">
      <alignment horizontal="center" vertical="center"/>
    </xf>
    <xf numFmtId="44" fontId="6" fillId="0" borderId="45" xfId="5" applyFont="1" applyBorder="1" applyAlignment="1">
      <alignment vertical="center"/>
    </xf>
    <xf numFmtId="44" fontId="6" fillId="0" borderId="46" xfId="5" applyFont="1" applyBorder="1" applyAlignment="1">
      <alignment vertical="center"/>
    </xf>
    <xf numFmtId="44" fontId="6" fillId="0" borderId="0" xfId="5" applyFont="1" applyAlignment="1">
      <alignment horizontal="right" vertical="center"/>
    </xf>
    <xf numFmtId="0" fontId="6" fillId="0" borderId="54" xfId="0" applyFont="1" applyBorder="1" applyAlignment="1">
      <alignment vertical="center"/>
    </xf>
    <xf numFmtId="165" fontId="0" fillId="0" borderId="55" xfId="0" applyNumberFormat="1" applyBorder="1" applyAlignment="1">
      <alignment horizontal="center" vertical="center" wrapText="1"/>
    </xf>
    <xf numFmtId="0" fontId="6" fillId="0" borderId="56" xfId="0" applyFont="1" applyBorder="1" applyAlignment="1">
      <alignment vertical="center"/>
    </xf>
    <xf numFmtId="0" fontId="6" fillId="0" borderId="57" xfId="0" applyFont="1" applyBorder="1" applyAlignment="1">
      <alignment vertical="center"/>
    </xf>
    <xf numFmtId="0" fontId="6" fillId="0" borderId="57" xfId="0" applyFont="1" applyBorder="1" applyAlignment="1">
      <alignment horizontal="center" vertical="center"/>
    </xf>
    <xf numFmtId="44" fontId="6" fillId="0" borderId="58" xfId="5" applyFont="1" applyBorder="1" applyAlignment="1">
      <alignment horizontal="right" vertical="center"/>
    </xf>
    <xf numFmtId="44" fontId="6" fillId="0" borderId="59" xfId="5" applyFont="1" applyBorder="1" applyAlignment="1">
      <alignment horizontal="center" vertical="center"/>
    </xf>
    <xf numFmtId="44" fontId="18" fillId="0" borderId="0" xfId="1" applyNumberFormat="1" applyFont="1" applyAlignment="1">
      <alignment vertical="center"/>
    </xf>
    <xf numFmtId="165" fontId="0" fillId="3" borderId="39" xfId="0" applyNumberFormat="1" applyFill="1" applyBorder="1" applyAlignment="1">
      <alignment horizontal="center" vertical="center" wrapText="1"/>
    </xf>
    <xf numFmtId="170" fontId="0" fillId="3" borderId="20" xfId="0" applyNumberFormat="1" applyFill="1" applyBorder="1" applyAlignment="1">
      <alignment horizontal="center" vertical="center"/>
    </xf>
    <xf numFmtId="2" fontId="0" fillId="3" borderId="4" xfId="0" applyNumberFormat="1" applyFill="1" applyBorder="1" applyAlignment="1">
      <alignment horizontal="left" vertical="center" wrapText="1"/>
    </xf>
    <xf numFmtId="2" fontId="0" fillId="3" borderId="4" xfId="0" applyNumberFormat="1" applyFill="1" applyBorder="1" applyAlignment="1">
      <alignment horizontal="center" vertical="center" wrapText="1"/>
    </xf>
    <xf numFmtId="2" fontId="15" fillId="3" borderId="4" xfId="4" applyNumberFormat="1" applyFill="1" applyBorder="1" applyAlignment="1">
      <alignment horizontal="center" vertical="center" wrapText="1"/>
    </xf>
    <xf numFmtId="44" fontId="0" fillId="3" borderId="4" xfId="5" applyFont="1" applyFill="1" applyBorder="1" applyAlignment="1">
      <alignment horizontal="center" vertical="center"/>
    </xf>
    <xf numFmtId="44" fontId="0" fillId="3" borderId="14" xfId="5" applyFont="1" applyFill="1" applyBorder="1" applyAlignment="1">
      <alignment horizontal="center" vertical="center"/>
    </xf>
    <xf numFmtId="2" fontId="15" fillId="0" borderId="4" xfId="4" applyNumberFormat="1" applyFill="1" applyBorder="1" applyAlignment="1">
      <alignment horizontal="center" vertical="center" wrapText="1"/>
    </xf>
    <xf numFmtId="44" fontId="0" fillId="0" borderId="4" xfId="5" applyFont="1" applyFill="1" applyBorder="1" applyAlignment="1">
      <alignment horizontal="center" vertical="center"/>
    </xf>
    <xf numFmtId="44" fontId="0" fillId="0" borderId="14" xfId="5" applyFont="1" applyFill="1" applyBorder="1" applyAlignment="1">
      <alignment horizontal="center" vertical="center"/>
    </xf>
    <xf numFmtId="2" fontId="17" fillId="0" borderId="12" xfId="1" applyNumberFormat="1" applyBorder="1" applyAlignment="1">
      <alignment horizontal="left" vertical="center"/>
    </xf>
    <xf numFmtId="0" fontId="17" fillId="0" borderId="12" xfId="1" applyBorder="1" applyAlignment="1">
      <alignment horizontal="left" vertical="center"/>
    </xf>
    <xf numFmtId="4" fontId="17" fillId="0" borderId="4" xfId="1" applyNumberFormat="1" applyBorder="1" applyAlignment="1">
      <alignment horizontal="center" vertical="center"/>
    </xf>
    <xf numFmtId="10" fontId="17" fillId="0" borderId="14" xfId="1" applyNumberFormat="1" applyBorder="1" applyAlignment="1">
      <alignment horizontal="center" vertical="center"/>
    </xf>
    <xf numFmtId="0" fontId="18" fillId="0" borderId="0" xfId="1" applyFont="1" applyAlignment="1">
      <alignment horizontal="center" vertical="center"/>
    </xf>
    <xf numFmtId="0" fontId="18" fillId="0" borderId="0" xfId="1" applyFont="1" applyAlignment="1">
      <alignment horizontal="center" vertical="center" wrapText="1"/>
    </xf>
    <xf numFmtId="0" fontId="17" fillId="0" borderId="0" xfId="1" applyAlignment="1">
      <alignment horizontal="center" vertical="center"/>
    </xf>
    <xf numFmtId="0" fontId="18" fillId="0" borderId="10" xfId="1" applyFont="1" applyBorder="1" applyAlignment="1">
      <alignment horizontal="center" vertical="center"/>
    </xf>
    <xf numFmtId="0" fontId="18" fillId="0" borderId="12" xfId="1" applyFont="1" applyBorder="1" applyAlignment="1">
      <alignment horizontal="center" vertical="center"/>
    </xf>
    <xf numFmtId="0" fontId="18" fillId="0" borderId="13" xfId="1" applyFont="1" applyBorder="1" applyAlignment="1">
      <alignment horizontal="center" vertical="center"/>
    </xf>
    <xf numFmtId="0" fontId="18" fillId="0" borderId="14" xfId="1" applyFont="1" applyBorder="1" applyAlignment="1">
      <alignment horizontal="center" vertical="center"/>
    </xf>
    <xf numFmtId="0" fontId="18" fillId="0" borderId="9" xfId="1" applyFont="1" applyBorder="1" applyAlignment="1">
      <alignment horizontal="center" vertical="center" wrapText="1"/>
    </xf>
    <xf numFmtId="0" fontId="18" fillId="0" borderId="7" xfId="1" applyFont="1" applyBorder="1" applyAlignment="1">
      <alignment horizontal="center" vertical="center" wrapText="1"/>
    </xf>
    <xf numFmtId="0" fontId="0" fillId="0" borderId="0" xfId="0" applyAlignment="1">
      <alignment horizontal="center" vertical="center" wrapText="1"/>
    </xf>
    <xf numFmtId="0" fontId="17" fillId="0" borderId="25" xfId="1" applyBorder="1" applyAlignment="1">
      <alignment horizontal="center" vertical="center"/>
    </xf>
    <xf numFmtId="0" fontId="0" fillId="0" borderId="29" xfId="0" applyBorder="1" applyAlignment="1">
      <alignment horizontal="center" vertical="center"/>
    </xf>
    <xf numFmtId="0" fontId="0" fillId="0" borderId="0" xfId="0" applyAlignment="1">
      <alignment horizontal="center" vertical="center"/>
    </xf>
    <xf numFmtId="0" fontId="30" fillId="0" borderId="0" xfId="0" applyFont="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0" xfId="0" applyFont="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25" xfId="0" applyFont="1" applyBorder="1" applyAlignment="1">
      <alignment horizontal="center" vertical="center"/>
    </xf>
    <xf numFmtId="0" fontId="7" fillId="0" borderId="34" xfId="0" applyFont="1" applyBorder="1" applyAlignment="1">
      <alignment horizontal="center" vertical="center"/>
    </xf>
    <xf numFmtId="0" fontId="11" fillId="0" borderId="16" xfId="0" applyFont="1" applyBorder="1" applyAlignment="1">
      <alignment horizontal="center" vertical="center" wrapText="1"/>
    </xf>
    <xf numFmtId="0" fontId="11" fillId="0" borderId="16" xfId="0" applyFont="1" applyBorder="1" applyAlignment="1">
      <alignment horizontal="center" vertical="center"/>
    </xf>
    <xf numFmtId="0" fontId="7" fillId="0" borderId="24" xfId="0" applyFont="1" applyBorder="1" applyAlignment="1">
      <alignment horizontal="left"/>
    </xf>
    <xf numFmtId="0" fontId="8" fillId="0" borderId="27" xfId="0" applyFont="1" applyBorder="1" applyAlignment="1">
      <alignment horizontal="center" vertical="center"/>
    </xf>
    <xf numFmtId="0" fontId="8" fillId="0" borderId="22" xfId="0" applyFont="1" applyBorder="1" applyAlignment="1">
      <alignment horizontal="center" vertical="center"/>
    </xf>
    <xf numFmtId="0" fontId="8" fillId="0" borderId="22" xfId="0" applyFont="1" applyBorder="1" applyAlignment="1">
      <alignment horizontal="left" vertical="center"/>
    </xf>
    <xf numFmtId="167" fontId="8" fillId="2" borderId="23" xfId="0" applyNumberFormat="1" applyFont="1" applyFill="1" applyBorder="1" applyAlignment="1">
      <alignment horizontal="left" vertical="center"/>
    </xf>
    <xf numFmtId="165" fontId="8" fillId="0" borderId="28" xfId="0" applyNumberFormat="1" applyFont="1" applyBorder="1" applyAlignment="1">
      <alignment horizontal="left" vertical="center" wrapText="1"/>
    </xf>
    <xf numFmtId="165" fontId="8" fillId="0" borderId="29" xfId="0" applyNumberFormat="1" applyFont="1" applyBorder="1" applyAlignment="1">
      <alignment horizontal="left" vertical="center" wrapText="1"/>
    </xf>
    <xf numFmtId="0" fontId="9" fillId="0" borderId="29" xfId="0" applyFont="1" applyBorder="1" applyAlignment="1">
      <alignment horizontal="left" vertical="center"/>
    </xf>
    <xf numFmtId="0" fontId="9" fillId="0" borderId="30" xfId="0" applyFont="1" applyBorder="1" applyAlignment="1">
      <alignment horizontal="left" vertical="center"/>
    </xf>
    <xf numFmtId="165" fontId="8" fillId="0" borderId="33" xfId="0" applyNumberFormat="1" applyFont="1" applyBorder="1" applyAlignment="1">
      <alignment horizontal="left" vertical="center"/>
    </xf>
    <xf numFmtId="165" fontId="8" fillId="0" borderId="25" xfId="0" applyNumberFormat="1" applyFont="1" applyBorder="1" applyAlignment="1">
      <alignment horizontal="left" vertical="center"/>
    </xf>
    <xf numFmtId="167" fontId="9" fillId="0" borderId="25" xfId="0" applyNumberFormat="1" applyFont="1" applyBorder="1" applyAlignment="1">
      <alignment horizontal="left" vertical="center"/>
    </xf>
    <xf numFmtId="167" fontId="9" fillId="0" borderId="34" xfId="0" applyNumberFormat="1" applyFont="1" applyBorder="1" applyAlignment="1">
      <alignment horizontal="left" vertical="center"/>
    </xf>
    <xf numFmtId="2" fontId="6" fillId="0" borderId="18" xfId="0" applyNumberFormat="1" applyFont="1" applyBorder="1" applyAlignment="1">
      <alignment horizontal="left" vertical="center" wrapText="1"/>
    </xf>
    <xf numFmtId="2" fontId="6" fillId="0" borderId="19" xfId="0" applyNumberFormat="1" applyFont="1" applyBorder="1" applyAlignment="1">
      <alignment horizontal="left" vertical="center" wrapText="1"/>
    </xf>
    <xf numFmtId="2" fontId="6" fillId="0" borderId="20" xfId="0" applyNumberFormat="1" applyFont="1" applyBorder="1" applyAlignment="1">
      <alignment horizontal="left" vertical="center" wrapText="1"/>
    </xf>
    <xf numFmtId="2" fontId="0" fillId="0" borderId="18" xfId="0" applyNumberFormat="1" applyBorder="1" applyAlignment="1">
      <alignment horizontal="left" vertical="center" wrapText="1"/>
    </xf>
    <xf numFmtId="2" fontId="0" fillId="0" borderId="19" xfId="0" applyNumberFormat="1" applyBorder="1" applyAlignment="1">
      <alignment horizontal="left" vertical="center" wrapText="1"/>
    </xf>
    <xf numFmtId="2" fontId="0" fillId="0" borderId="20" xfId="0" applyNumberFormat="1" applyBorder="1" applyAlignment="1">
      <alignment horizontal="left" vertical="center" wrapText="1"/>
    </xf>
    <xf numFmtId="2" fontId="0" fillId="0" borderId="18" xfId="0" applyNumberFormat="1" applyBorder="1" applyAlignment="1">
      <alignment horizontal="right" vertical="center" wrapText="1"/>
    </xf>
    <xf numFmtId="2" fontId="0" fillId="0" borderId="19" xfId="0" applyNumberFormat="1" applyBorder="1" applyAlignment="1">
      <alignment horizontal="right" vertical="center" wrapText="1"/>
    </xf>
    <xf numFmtId="2" fontId="0" fillId="0" borderId="20" xfId="0" applyNumberFormat="1" applyBorder="1" applyAlignment="1">
      <alignment horizontal="right" vertical="center" wrapText="1"/>
    </xf>
    <xf numFmtId="2" fontId="0" fillId="0" borderId="47" xfId="0" applyNumberFormat="1" applyBorder="1" applyAlignment="1">
      <alignment horizontal="left" vertical="center" wrapText="1"/>
    </xf>
    <xf numFmtId="0" fontId="12" fillId="0" borderId="42" xfId="0" applyFont="1" applyBorder="1" applyAlignment="1">
      <alignment horizontal="center" vertical="center"/>
    </xf>
    <xf numFmtId="0" fontId="12" fillId="0" borderId="21" xfId="0" applyFont="1" applyBorder="1" applyAlignment="1">
      <alignment horizontal="center" vertical="center"/>
    </xf>
    <xf numFmtId="0" fontId="12" fillId="0" borderId="43" xfId="0" applyFont="1" applyBorder="1" applyAlignment="1">
      <alignment horizontal="center" vertical="center"/>
    </xf>
    <xf numFmtId="0" fontId="12" fillId="0" borderId="36" xfId="0" applyFont="1" applyBorder="1" applyAlignment="1">
      <alignment horizontal="center" vertical="center"/>
    </xf>
    <xf numFmtId="165" fontId="12" fillId="0" borderId="40" xfId="0" applyNumberFormat="1" applyFont="1" applyBorder="1" applyAlignment="1">
      <alignment horizontal="center" vertical="center" wrapText="1"/>
    </xf>
    <xf numFmtId="165" fontId="12" fillId="0" borderId="38" xfId="0" applyNumberFormat="1" applyFont="1" applyBorder="1" applyAlignment="1">
      <alignment horizontal="center" vertical="center" wrapText="1"/>
    </xf>
    <xf numFmtId="165" fontId="12" fillId="0" borderId="41" xfId="0" applyNumberFormat="1" applyFont="1" applyBorder="1" applyAlignment="1">
      <alignment horizontal="center" vertical="center"/>
    </xf>
    <xf numFmtId="165" fontId="12" fillId="0" borderId="35" xfId="0" applyNumberFormat="1" applyFont="1" applyBorder="1" applyAlignment="1">
      <alignment horizontal="center" vertical="center"/>
    </xf>
    <xf numFmtId="2" fontId="0" fillId="0" borderId="18" xfId="0" quotePrefix="1" applyNumberFormat="1" applyBorder="1" applyAlignment="1">
      <alignment horizontal="right" vertical="center" wrapText="1"/>
    </xf>
    <xf numFmtId="0" fontId="6" fillId="4" borderId="48" xfId="0" applyFont="1" applyFill="1" applyBorder="1" applyAlignment="1">
      <alignment horizontal="right"/>
    </xf>
    <xf numFmtId="0" fontId="6" fillId="4" borderId="49" xfId="0" applyFont="1" applyFill="1" applyBorder="1" applyAlignment="1">
      <alignment horizontal="right"/>
    </xf>
    <xf numFmtId="0" fontId="6" fillId="4" borderId="50" xfId="0" applyFont="1" applyFill="1" applyBorder="1" applyAlignment="1">
      <alignment horizontal="right"/>
    </xf>
    <xf numFmtId="0" fontId="6" fillId="4" borderId="26" xfId="0" applyFont="1" applyFill="1" applyBorder="1" applyAlignment="1">
      <alignment horizontal="center" vertical="center" wrapText="1"/>
    </xf>
    <xf numFmtId="0" fontId="6" fillId="4" borderId="26" xfId="0" applyFont="1" applyFill="1" applyBorder="1" applyAlignment="1">
      <alignment horizontal="right"/>
    </xf>
    <xf numFmtId="0" fontId="0" fillId="0" borderId="48" xfId="0" applyBorder="1" applyAlignment="1">
      <alignment horizontal="left"/>
    </xf>
    <xf numFmtId="0" fontId="0" fillId="0" borderId="50" xfId="0" applyBorder="1" applyAlignment="1">
      <alignment horizontal="left"/>
    </xf>
    <xf numFmtId="0" fontId="6" fillId="4" borderId="48" xfId="0" applyFont="1" applyFill="1" applyBorder="1" applyAlignment="1">
      <alignment horizontal="center" vertical="center" wrapText="1"/>
    </xf>
    <xf numFmtId="0" fontId="6" fillId="4" borderId="50" xfId="0" applyFont="1" applyFill="1" applyBorder="1" applyAlignment="1">
      <alignment horizontal="center" vertical="center" wrapText="1"/>
    </xf>
    <xf numFmtId="2" fontId="0" fillId="0" borderId="26" xfId="0" applyNumberFormat="1" applyBorder="1" applyAlignment="1">
      <alignment horizontal="center"/>
    </xf>
    <xf numFmtId="2" fontId="6" fillId="4" borderId="26" xfId="0" applyNumberFormat="1" applyFont="1" applyFill="1" applyBorder="1" applyAlignment="1">
      <alignment horizontal="center"/>
    </xf>
    <xf numFmtId="0" fontId="0" fillId="0" borderId="26" xfId="0" applyBorder="1" applyAlignment="1">
      <alignment horizontal="left"/>
    </xf>
    <xf numFmtId="0" fontId="6" fillId="4" borderId="26" xfId="0" applyFont="1" applyFill="1" applyBorder="1" applyAlignment="1">
      <alignment horizontal="center"/>
    </xf>
    <xf numFmtId="166" fontId="0" fillId="0" borderId="25" xfId="0" quotePrefix="1" applyNumberFormat="1" applyBorder="1" applyAlignment="1">
      <alignment horizontal="center" vertical="center" wrapText="1"/>
    </xf>
    <xf numFmtId="0" fontId="6" fillId="0" borderId="0" xfId="0" applyFont="1" applyAlignment="1">
      <alignment horizontal="center" vertical="center"/>
    </xf>
    <xf numFmtId="0" fontId="6" fillId="0" borderId="25" xfId="0" applyFont="1" applyBorder="1" applyAlignment="1">
      <alignment horizontal="center" vertical="center"/>
    </xf>
    <xf numFmtId="0" fontId="6" fillId="0" borderId="0" xfId="0" applyFont="1" applyAlignment="1">
      <alignment horizontal="center" vertical="center" wrapText="1"/>
    </xf>
    <xf numFmtId="0" fontId="20" fillId="0" borderId="26" xfId="0" applyFont="1" applyBorder="1" applyAlignment="1">
      <alignment horizontal="center" vertical="center" wrapText="1"/>
    </xf>
    <xf numFmtId="0" fontId="6" fillId="0" borderId="0" xfId="0" applyFont="1" applyAlignment="1">
      <alignment horizontal="left" vertical="center"/>
    </xf>
    <xf numFmtId="0" fontId="20" fillId="0" borderId="26" xfId="0" applyFont="1" applyBorder="1" applyAlignment="1">
      <alignment horizontal="center" vertical="center"/>
    </xf>
    <xf numFmtId="0" fontId="15" fillId="0" borderId="26" xfId="0" applyFont="1" applyBorder="1" applyAlignment="1">
      <alignment horizontal="left" vertical="center" wrapText="1"/>
    </xf>
    <xf numFmtId="165" fontId="6" fillId="0" borderId="0" xfId="0" applyNumberFormat="1" applyFont="1" applyAlignment="1">
      <alignment horizontal="center" vertical="center" wrapText="1"/>
    </xf>
    <xf numFmtId="0" fontId="25" fillId="0" borderId="0" xfId="0" applyFont="1" applyAlignment="1">
      <alignment horizontal="right" vertical="center"/>
    </xf>
    <xf numFmtId="0" fontId="25" fillId="0" borderId="0" xfId="0" applyFont="1" applyAlignment="1">
      <alignment horizontal="left" vertical="center"/>
    </xf>
    <xf numFmtId="0" fontId="19" fillId="0" borderId="0" xfId="0" applyFont="1" applyAlignment="1">
      <alignment horizontal="left" vertical="center" wrapText="1"/>
    </xf>
    <xf numFmtId="0" fontId="6" fillId="0" borderId="26" xfId="0" applyFont="1" applyBorder="1" applyAlignment="1">
      <alignment horizontal="right" vertical="center" wrapText="1"/>
    </xf>
    <xf numFmtId="0" fontId="0" fillId="0" borderId="0" xfId="0" applyBorder="1" applyAlignment="1">
      <alignment horizontal="center" vertical="center"/>
    </xf>
    <xf numFmtId="0" fontId="0" fillId="0" borderId="0" xfId="0" applyBorder="1" applyAlignment="1">
      <alignment vertical="center"/>
    </xf>
    <xf numFmtId="166" fontId="0" fillId="0" borderId="0" xfId="0" quotePrefix="1" applyNumberFormat="1" applyBorder="1" applyAlignment="1">
      <alignment horizontal="center" vertical="center" wrapText="1"/>
    </xf>
    <xf numFmtId="0" fontId="0" fillId="0" borderId="0" xfId="0" applyBorder="1"/>
    <xf numFmtId="0" fontId="20" fillId="0" borderId="0" xfId="0" applyFont="1" applyBorder="1" applyAlignment="1">
      <alignment horizontal="center" vertical="center" wrapText="1"/>
    </xf>
    <xf numFmtId="0" fontId="24" fillId="0" borderId="0" xfId="0" applyFont="1" applyBorder="1" applyAlignment="1">
      <alignment vertical="center" wrapText="1"/>
    </xf>
    <xf numFmtId="10" fontId="19" fillId="0" borderId="0" xfId="0" applyNumberFormat="1" applyFont="1" applyBorder="1" applyAlignment="1">
      <alignment horizontal="center" vertical="center"/>
    </xf>
    <xf numFmtId="10" fontId="20" fillId="0" borderId="0" xfId="0" applyNumberFormat="1" applyFont="1" applyBorder="1" applyAlignment="1">
      <alignment horizontal="center" vertical="center"/>
    </xf>
  </cellXfs>
  <cellStyles count="8">
    <cellStyle name="Moeda" xfId="5" builtinId="4"/>
    <cellStyle name="Normal" xfId="0" builtinId="0"/>
    <cellStyle name="Normal 15" xfId="7" xr:uid="{8CF45737-E424-4E4D-9019-2913CFD01287}"/>
    <cellStyle name="Normal 18" xfId="6" xr:uid="{6428B0A5-D223-4A56-898F-530E7176F0B1}"/>
    <cellStyle name="Normal 2" xfId="1" xr:uid="{00000000-0005-0000-0000-000002000000}"/>
    <cellStyle name="Normal 2 2" xfId="2" xr:uid="{00000000-0005-0000-0000-000003000000}"/>
    <cellStyle name="Título 1 1" xfId="3" xr:uid="{00000000-0005-0000-0000-000004000000}"/>
    <cellStyle name="Vírgula" xfId="4" builtinId="3"/>
  </cellStyles>
  <dxfs count="2">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10/relationships/person" Target="persons/person4.xml"/><Relationship Id="rId2" Type="http://schemas.openxmlformats.org/officeDocument/2006/relationships/worksheet" Target="worksheets/sheet2.xml"/><Relationship Id="rId16" Type="http://schemas.microsoft.com/office/2017/10/relationships/person" Target="persons/person1.xml"/><Relationship Id="rId20" Type="http://schemas.microsoft.com/office/2017/10/relationships/person" Target="persons/person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10/relationships/person" Target="persons/person2.xml"/><Relationship Id="rId10" Type="http://schemas.openxmlformats.org/officeDocument/2006/relationships/styles" Target="styles.xml"/><Relationship Id="rId19" Type="http://schemas.microsoft.com/office/2017/10/relationships/person" Target="persons/person3.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684873</xdr:colOff>
      <xdr:row>1</xdr:row>
      <xdr:rowOff>71437</xdr:rowOff>
    </xdr:from>
    <xdr:to>
      <xdr:col>9</xdr:col>
      <xdr:colOff>460963</xdr:colOff>
      <xdr:row>3</xdr:row>
      <xdr:rowOff>143887</xdr:rowOff>
    </xdr:to>
    <xdr:pic>
      <xdr:nvPicPr>
        <xdr:cNvPr id="2" name="Imagem 1">
          <a:extLst>
            <a:ext uri="{FF2B5EF4-FFF2-40B4-BE49-F238E27FC236}">
              <a16:creationId xmlns:a16="http://schemas.microsoft.com/office/drawing/2014/main" id="{FDF2F0B4-0C9F-4E3A-8F97-A60E6CF88B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5273" y="233362"/>
          <a:ext cx="1385815" cy="106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1</xdr:rowOff>
    </xdr:from>
    <xdr:to>
      <xdr:col>3</xdr:col>
      <xdr:colOff>928688</xdr:colOff>
      <xdr:row>4</xdr:row>
      <xdr:rowOff>82536</xdr:rowOff>
    </xdr:to>
    <xdr:pic>
      <xdr:nvPicPr>
        <xdr:cNvPr id="3" name="Imagem 2">
          <a:extLst>
            <a:ext uri="{FF2B5EF4-FFF2-40B4-BE49-F238E27FC236}">
              <a16:creationId xmlns:a16="http://schemas.microsoft.com/office/drawing/2014/main" id="{75554347-808C-41A8-AE86-EF584762D5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1"/>
          <a:ext cx="2566988" cy="1435085"/>
        </a:xfrm>
        <a:prstGeom prst="rect">
          <a:avLst/>
        </a:prstGeom>
        <a:noFill/>
        <a:ln>
          <a:noFill/>
        </a:ln>
      </xdr:spPr>
    </xdr:pic>
    <xdr:clientData/>
  </xdr:twoCellAnchor>
  <xdr:twoCellAnchor editAs="oneCell">
    <xdr:from>
      <xdr:col>1</xdr:col>
      <xdr:colOff>11906</xdr:colOff>
      <xdr:row>9</xdr:row>
      <xdr:rowOff>27022</xdr:rowOff>
    </xdr:from>
    <xdr:to>
      <xdr:col>10</xdr:col>
      <xdr:colOff>35718</xdr:colOff>
      <xdr:row>69</xdr:row>
      <xdr:rowOff>23814</xdr:rowOff>
    </xdr:to>
    <xdr:pic>
      <xdr:nvPicPr>
        <xdr:cNvPr id="5" name="Imagem 4">
          <a:extLst>
            <a:ext uri="{FF2B5EF4-FFF2-40B4-BE49-F238E27FC236}">
              <a16:creationId xmlns:a16="http://schemas.microsoft.com/office/drawing/2014/main" id="{9D5B32F9-D9A6-0382-A6AE-9E6093EC867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906" y="2789272"/>
          <a:ext cx="8977312" cy="1568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285749</xdr:colOff>
      <xdr:row>71</xdr:row>
      <xdr:rowOff>3599</xdr:rowOff>
    </xdr:from>
    <xdr:to>
      <xdr:col>9</xdr:col>
      <xdr:colOff>261937</xdr:colOff>
      <xdr:row>95</xdr:row>
      <xdr:rowOff>40482</xdr:rowOff>
    </xdr:to>
    <xdr:pic>
      <xdr:nvPicPr>
        <xdr:cNvPr id="7" name="Imagem 6">
          <a:extLst>
            <a:ext uri="{FF2B5EF4-FFF2-40B4-BE49-F238E27FC236}">
              <a16:creationId xmlns:a16="http://schemas.microsoft.com/office/drawing/2014/main" id="{0D406E72-F297-D11C-20B9-1DCD8509FE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85937" y="18851193"/>
          <a:ext cx="7096125" cy="6394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83344</xdr:colOff>
      <xdr:row>95</xdr:row>
      <xdr:rowOff>154782</xdr:rowOff>
    </xdr:from>
    <xdr:to>
      <xdr:col>8</xdr:col>
      <xdr:colOff>47624</xdr:colOff>
      <xdr:row>119</xdr:row>
      <xdr:rowOff>159544</xdr:rowOff>
    </xdr:to>
    <xdr:pic>
      <xdr:nvPicPr>
        <xdr:cNvPr id="8" name="Imagem 7">
          <a:extLst>
            <a:ext uri="{FF2B5EF4-FFF2-40B4-BE49-F238E27FC236}">
              <a16:creationId xmlns:a16="http://schemas.microsoft.com/office/drawing/2014/main" id="{60C3B27E-13B4-C1AA-3BB3-6375A8BB9A8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76500" y="25360313"/>
          <a:ext cx="5595937" cy="6231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23812</xdr:colOff>
      <xdr:row>121</xdr:row>
      <xdr:rowOff>79731</xdr:rowOff>
    </xdr:from>
    <xdr:to>
      <xdr:col>10</xdr:col>
      <xdr:colOff>11906</xdr:colOff>
      <xdr:row>189</xdr:row>
      <xdr:rowOff>121443</xdr:rowOff>
    </xdr:to>
    <xdr:pic>
      <xdr:nvPicPr>
        <xdr:cNvPr id="9" name="Imagem 8">
          <a:extLst>
            <a:ext uri="{FF2B5EF4-FFF2-40B4-BE49-F238E27FC236}">
              <a16:creationId xmlns:a16="http://schemas.microsoft.com/office/drawing/2014/main" id="{2EA61F58-0717-5068-8863-4F5071E88C2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85812" y="32143262"/>
          <a:ext cx="8941594" cy="17472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95249</xdr:colOff>
      <xdr:row>191</xdr:row>
      <xdr:rowOff>134844</xdr:rowOff>
    </xdr:from>
    <xdr:to>
      <xdr:col>9</xdr:col>
      <xdr:colOff>250031</xdr:colOff>
      <xdr:row>225</xdr:row>
      <xdr:rowOff>64295</xdr:rowOff>
    </xdr:to>
    <xdr:pic>
      <xdr:nvPicPr>
        <xdr:cNvPr id="10" name="Imagem 9">
          <a:extLst>
            <a:ext uri="{FF2B5EF4-FFF2-40B4-BE49-F238E27FC236}">
              <a16:creationId xmlns:a16="http://schemas.microsoft.com/office/drawing/2014/main" id="{D8C72B73-ACE5-024E-2632-5F424D31502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95437" y="50153000"/>
          <a:ext cx="7274719" cy="8835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452437</xdr:colOff>
      <xdr:row>227</xdr:row>
      <xdr:rowOff>35719</xdr:rowOff>
    </xdr:from>
    <xdr:to>
      <xdr:col>8</xdr:col>
      <xdr:colOff>416718</xdr:colOff>
      <xdr:row>277</xdr:row>
      <xdr:rowOff>159420</xdr:rowOff>
    </xdr:to>
    <xdr:pic>
      <xdr:nvPicPr>
        <xdr:cNvPr id="14" name="Imagem 13">
          <a:extLst>
            <a:ext uri="{FF2B5EF4-FFF2-40B4-BE49-F238E27FC236}">
              <a16:creationId xmlns:a16="http://schemas.microsoft.com/office/drawing/2014/main" id="{3B45342F-3775-2B3D-EF1A-760574A080B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52625" y="59483625"/>
          <a:ext cx="6488906" cy="950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714375</xdr:colOff>
      <xdr:row>280</xdr:row>
      <xdr:rowOff>130969</xdr:rowOff>
    </xdr:from>
    <xdr:to>
      <xdr:col>8</xdr:col>
      <xdr:colOff>110792</xdr:colOff>
      <xdr:row>300</xdr:row>
      <xdr:rowOff>130969</xdr:rowOff>
    </xdr:to>
    <xdr:pic>
      <xdr:nvPicPr>
        <xdr:cNvPr id="15" name="Imagem 14">
          <a:extLst>
            <a:ext uri="{FF2B5EF4-FFF2-40B4-BE49-F238E27FC236}">
              <a16:creationId xmlns:a16="http://schemas.microsoft.com/office/drawing/2014/main" id="{2BEDF3C4-FF76-3741-60F1-910103296F8D}"/>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4563" y="69556313"/>
          <a:ext cx="5921042" cy="3333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416718</xdr:colOff>
      <xdr:row>303</xdr:row>
      <xdr:rowOff>71437</xdr:rowOff>
    </xdr:from>
    <xdr:to>
      <xdr:col>8</xdr:col>
      <xdr:colOff>590408</xdr:colOff>
      <xdr:row>309</xdr:row>
      <xdr:rowOff>59531</xdr:rowOff>
    </xdr:to>
    <xdr:pic>
      <xdr:nvPicPr>
        <xdr:cNvPr id="16" name="Imagem 15">
          <a:extLst>
            <a:ext uri="{FF2B5EF4-FFF2-40B4-BE49-F238E27FC236}">
              <a16:creationId xmlns:a16="http://schemas.microsoft.com/office/drawing/2014/main" id="{48D9E92E-6BB3-AC78-B4A3-F0D7524E3A49}"/>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16906" y="73425843"/>
          <a:ext cx="6698315" cy="988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785813</xdr:colOff>
      <xdr:row>312</xdr:row>
      <xdr:rowOff>11906</xdr:rowOff>
    </xdr:from>
    <xdr:to>
      <xdr:col>7</xdr:col>
      <xdr:colOff>476250</xdr:colOff>
      <xdr:row>367</xdr:row>
      <xdr:rowOff>30091</xdr:rowOff>
    </xdr:to>
    <xdr:pic>
      <xdr:nvPicPr>
        <xdr:cNvPr id="17" name="Imagem 16">
          <a:extLst>
            <a:ext uri="{FF2B5EF4-FFF2-40B4-BE49-F238E27FC236}">
              <a16:creationId xmlns:a16="http://schemas.microsoft.com/office/drawing/2014/main" id="{30361C0E-7951-08BB-4DB3-A72ED84AF8F1}"/>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178969" y="74961750"/>
          <a:ext cx="4298156" cy="91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488156</xdr:colOff>
      <xdr:row>370</xdr:row>
      <xdr:rowOff>119064</xdr:rowOff>
    </xdr:from>
    <xdr:to>
      <xdr:col>7</xdr:col>
      <xdr:colOff>714374</xdr:colOff>
      <xdr:row>375</xdr:row>
      <xdr:rowOff>73487</xdr:rowOff>
    </xdr:to>
    <xdr:pic>
      <xdr:nvPicPr>
        <xdr:cNvPr id="18" name="Imagem 17">
          <a:extLst>
            <a:ext uri="{FF2B5EF4-FFF2-40B4-BE49-F238E27FC236}">
              <a16:creationId xmlns:a16="http://schemas.microsoft.com/office/drawing/2014/main" id="{6E7EA3FB-7E07-D459-50D3-48A0291F872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881312" y="84832033"/>
          <a:ext cx="4833937" cy="787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95249</xdr:colOff>
      <xdr:row>377</xdr:row>
      <xdr:rowOff>238463</xdr:rowOff>
    </xdr:from>
    <xdr:to>
      <xdr:col>8</xdr:col>
      <xdr:colOff>83341</xdr:colOff>
      <xdr:row>420</xdr:row>
      <xdr:rowOff>128588</xdr:rowOff>
    </xdr:to>
    <xdr:pic>
      <xdr:nvPicPr>
        <xdr:cNvPr id="19" name="Imagem 18">
          <a:extLst>
            <a:ext uri="{FF2B5EF4-FFF2-40B4-BE49-F238E27FC236}">
              <a16:creationId xmlns:a16="http://schemas.microsoft.com/office/drawing/2014/main" id="{988EB542-C5A0-5324-0BC5-C422EBB339CE}"/>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488405" y="86022994"/>
          <a:ext cx="5619749" cy="7152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684873</xdr:colOff>
      <xdr:row>1</xdr:row>
      <xdr:rowOff>71437</xdr:rowOff>
    </xdr:from>
    <xdr:to>
      <xdr:col>9</xdr:col>
      <xdr:colOff>460963</xdr:colOff>
      <xdr:row>3</xdr:row>
      <xdr:rowOff>143887</xdr:rowOff>
    </xdr:to>
    <xdr:pic>
      <xdr:nvPicPr>
        <xdr:cNvPr id="2" name="Imagem 1">
          <a:extLst>
            <a:ext uri="{FF2B5EF4-FFF2-40B4-BE49-F238E27FC236}">
              <a16:creationId xmlns:a16="http://schemas.microsoft.com/office/drawing/2014/main" id="{322F7538-8D73-06F4-D186-2D814457CC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85748" y="238125"/>
          <a:ext cx="1395340" cy="1060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1</xdr:rowOff>
    </xdr:from>
    <xdr:to>
      <xdr:col>3</xdr:col>
      <xdr:colOff>928688</xdr:colOff>
      <xdr:row>4</xdr:row>
      <xdr:rowOff>82536</xdr:rowOff>
    </xdr:to>
    <xdr:pic>
      <xdr:nvPicPr>
        <xdr:cNvPr id="3" name="Imagem 2">
          <a:extLst>
            <a:ext uri="{FF2B5EF4-FFF2-40B4-BE49-F238E27FC236}">
              <a16:creationId xmlns:a16="http://schemas.microsoft.com/office/drawing/2014/main" id="{7044281A-C63A-468A-8432-D519E82F9E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1"/>
          <a:ext cx="2559844" cy="143984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junho%2026%20rev01.xlsx" TargetMode="External"/><Relationship Id="rId1" Type="http://schemas.openxmlformats.org/officeDocument/2006/relationships/externalLinkPath" Target="https://d.docs.live.net/7B8B563306E03DF4/Documentos/EDIF%20INFRA%20SINAPI/Tabelas%20junho%2026%20re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cell r="B1" t="str">
            <v>DESCRIÇÃO</v>
          </cell>
          <cell r="C1" t="str">
            <v>UNIDADE</v>
          </cell>
          <cell r="D1" t="str">
            <v>CUSTO UNIT R$</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1.78</v>
          </cell>
          <cell r="E4" t="str">
            <v>SIURB-E Jan/26</v>
          </cell>
        </row>
        <row r="5">
          <cell r="A5">
            <v>1001002</v>
          </cell>
          <cell r="B5" t="str">
            <v>DESTOCAMENTO, INCLUSIVE REMOÇÃO DAS RAÍZES - DIÂMETROS DE 10,01 À 30CM</v>
          </cell>
          <cell r="C5" t="str">
            <v>UN</v>
          </cell>
          <cell r="D5">
            <v>58.32</v>
          </cell>
          <cell r="E5" t="str">
            <v>SIURB-E Jan/26</v>
          </cell>
        </row>
        <row r="6">
          <cell r="A6">
            <v>1001003</v>
          </cell>
          <cell r="B6" t="str">
            <v>DESTOCAMENTO, INCLUSIVE REMOÇÃO DAS RAÍZES - DIÂMETRO 30,01 À 50 CM</v>
          </cell>
          <cell r="C6" t="str">
            <v>UN</v>
          </cell>
          <cell r="D6">
            <v>162.12</v>
          </cell>
          <cell r="E6" t="str">
            <v>SIURB-E Jan/26</v>
          </cell>
        </row>
        <row r="7">
          <cell r="A7">
            <v>1001004</v>
          </cell>
          <cell r="B7" t="str">
            <v>DESTOCAMENTO, INCLUSIVE REMOÇÃO DAS RAÍZES - DIÂMETROS MAIORES QUE 50 CM</v>
          </cell>
          <cell r="C7" t="str">
            <v>UN</v>
          </cell>
          <cell r="D7">
            <v>193.15</v>
          </cell>
          <cell r="E7" t="str">
            <v>SIURB-E Jan/26</v>
          </cell>
        </row>
        <row r="8">
          <cell r="A8">
            <v>1001005</v>
          </cell>
          <cell r="B8" t="str">
            <v>CARGA MECANIZADA E REMOÇÃO DE ENTULHO, INCLUSIVE TRANSPORTE ATÉ 1KM</v>
          </cell>
          <cell r="C8" t="str">
            <v>M3</v>
          </cell>
          <cell r="D8">
            <v>12.38</v>
          </cell>
          <cell r="E8" t="str">
            <v>SIURB-E Jan/26</v>
          </cell>
        </row>
        <row r="9">
          <cell r="A9">
            <v>1001006</v>
          </cell>
          <cell r="B9" t="str">
            <v>CARGA MANUAL E REMOÇÃO DE ENTULHO, INCLUSIVE TRANSPORTE ATÉ 1 KM</v>
          </cell>
          <cell r="C9" t="str">
            <v>M3</v>
          </cell>
          <cell r="D9">
            <v>54.55</v>
          </cell>
          <cell r="E9" t="str">
            <v>SIURB-E Jan/26</v>
          </cell>
        </row>
        <row r="10">
          <cell r="A10">
            <v>1001007</v>
          </cell>
          <cell r="B10" t="str">
            <v>REMOÇÃO DE ENTULHO COM CAÇAMBA METÁLICA, INCLUSIVE CARGA MANUAL E DESCARGA EM BOTA-FORA</v>
          </cell>
          <cell r="C10" t="str">
            <v>M3</v>
          </cell>
          <cell r="D10">
            <v>167.65</v>
          </cell>
          <cell r="E10" t="str">
            <v>SIURB-E Jan/26</v>
          </cell>
        </row>
        <row r="11">
          <cell r="A11">
            <v>1001008</v>
          </cell>
          <cell r="B11" t="str">
            <v>LIMPEZA MANUAL GERAL INCLUSIVE REMOÇÃO DE COBERTURA VEGETAL - TRONCO ATÉ 10CM - SEM TRANSPORTE</v>
          </cell>
          <cell r="C11" t="str">
            <v>M2</v>
          </cell>
          <cell r="D11">
            <v>6.47</v>
          </cell>
          <cell r="E11" t="str">
            <v>SIURB-E Jan/26</v>
          </cell>
        </row>
        <row r="12">
          <cell r="A12">
            <v>1001009</v>
          </cell>
          <cell r="B12" t="str">
            <v>DESTOCAMENTO MANUAL, INCLUSIVE REMOÇÃO DE RAÍZES - DIÂMETRO 10,01 À 30 CM</v>
          </cell>
          <cell r="C12" t="str">
            <v>UN</v>
          </cell>
          <cell r="D12">
            <v>77.67</v>
          </cell>
          <cell r="E12" t="str">
            <v>SIURB-E Jan/26</v>
          </cell>
        </row>
        <row r="13">
          <cell r="A13">
            <v>1001010</v>
          </cell>
          <cell r="B13" t="str">
            <v>TRANSPORTE DE ENTULHO POR CAMINHÃO BASCULANTE, A PARTIR DE 1KM</v>
          </cell>
          <cell r="C13" t="str">
            <v>M3XKM</v>
          </cell>
          <cell r="D13">
            <v>1.72</v>
          </cell>
          <cell r="E13" t="str">
            <v>SIURB-E Jan/26</v>
          </cell>
        </row>
        <row r="14">
          <cell r="A14">
            <v>1001020</v>
          </cell>
          <cell r="B14" t="str">
            <v>CORTE, RECORTE E REMOÇÃO DE ÁRVORES INCLUSIVE RAIZES DIÂM. &gt; 5 E &lt; 15CM</v>
          </cell>
          <cell r="C14" t="str">
            <v>UN</v>
          </cell>
          <cell r="D14">
            <v>234.6</v>
          </cell>
          <cell r="E14" t="str">
            <v>SIURB-E Jan/26</v>
          </cell>
        </row>
        <row r="15">
          <cell r="A15">
            <v>1001021</v>
          </cell>
          <cell r="B15" t="str">
            <v>CORTE, RECORTE E REMOÇÃO DE ÁRVORES INCLUSIVE RAIZES DIÂM. &gt; 15 E &lt; 30CM</v>
          </cell>
          <cell r="C15" t="str">
            <v>UN</v>
          </cell>
          <cell r="D15">
            <v>594.16</v>
          </cell>
          <cell r="E15" t="str">
            <v>SIURB-E Jan/26</v>
          </cell>
        </row>
        <row r="16">
          <cell r="A16">
            <v>1001022</v>
          </cell>
          <cell r="B16" t="str">
            <v>CORTE, RECORTE E REMOÇÃO DE ÁRVORES INCLUSIVE RAIZES DIÂM. &gt; 30 E &lt; 60CM</v>
          </cell>
          <cell r="C16" t="str">
            <v>UN</v>
          </cell>
          <cell r="D16">
            <v>742.7</v>
          </cell>
          <cell r="E16" t="str">
            <v>SIURB-E Jan/26</v>
          </cell>
        </row>
        <row r="17">
          <cell r="A17">
            <v>1001023</v>
          </cell>
          <cell r="B17" t="str">
            <v>CORTE, RECORTE E REMOÇÃO DE ÁRVORES INCLUSIVE RAIZES DIÂM. &gt; 60 E &lt; 90CM</v>
          </cell>
          <cell r="C17" t="str">
            <v>UN</v>
          </cell>
          <cell r="D17">
            <v>891.24</v>
          </cell>
          <cell r="E17" t="str">
            <v>SIURB-E Jan/26</v>
          </cell>
        </row>
        <row r="18">
          <cell r="A18">
            <v>1001024</v>
          </cell>
          <cell r="B18" t="str">
            <v>CORTE, RECORTE E REMOÇÃO DE ÁRVORES INCLUSIVE RAIZES DIÂM. &gt; 90CM</v>
          </cell>
          <cell r="C18" t="str">
            <v>UN</v>
          </cell>
          <cell r="D18">
            <v>1039.79</v>
          </cell>
          <cell r="E18" t="str">
            <v>SIURB-E Jan/26</v>
          </cell>
        </row>
        <row r="19">
          <cell r="A19">
            <v>1002000</v>
          </cell>
          <cell r="B19" t="str">
            <v>MOVIMENTO DE TERRA MANUAL</v>
          </cell>
          <cell r="C19" t="str">
            <v>.</v>
          </cell>
          <cell r="D19" t="str">
            <v>.</v>
          </cell>
          <cell r="E19" t="str">
            <v>SIURB-E Jan/26</v>
          </cell>
        </row>
        <row r="20">
          <cell r="A20">
            <v>1002001</v>
          </cell>
          <cell r="B20" t="str">
            <v>CORTE</v>
          </cell>
          <cell r="C20" t="str">
            <v>M3</v>
          </cell>
          <cell r="D20">
            <v>51.78</v>
          </cell>
          <cell r="E20" t="str">
            <v>SIURB-E Jan/26</v>
          </cell>
        </row>
        <row r="21">
          <cell r="A21">
            <v>1002002</v>
          </cell>
          <cell r="B21" t="str">
            <v>CORTE E ESPALHAMENTO DENTRO DA OBRA</v>
          </cell>
          <cell r="C21" t="str">
            <v>M3</v>
          </cell>
          <cell r="D21">
            <v>64.73</v>
          </cell>
          <cell r="E21" t="str">
            <v>SIURB-E Jan/26</v>
          </cell>
        </row>
        <row r="22">
          <cell r="A22">
            <v>1002005</v>
          </cell>
          <cell r="B22" t="str">
            <v>ATERRO, INCLUSIVE COMPACTAÇÃO MANUAL</v>
          </cell>
          <cell r="C22" t="str">
            <v>M3</v>
          </cell>
          <cell r="D22">
            <v>46.09</v>
          </cell>
          <cell r="E22" t="str">
            <v>SIURB-E Jan/26</v>
          </cell>
        </row>
        <row r="23">
          <cell r="A23">
            <v>1002010</v>
          </cell>
          <cell r="B23" t="str">
            <v>CARGA MECANIZADA E REMOÇÃO DE TERRA, INCLUSIVE TRANSPORTE ATÉ 1KM</v>
          </cell>
          <cell r="C23" t="str">
            <v>M3</v>
          </cell>
          <cell r="D23">
            <v>17.3</v>
          </cell>
          <cell r="E23" t="str">
            <v>SIURB-E Jan/26</v>
          </cell>
        </row>
        <row r="24">
          <cell r="A24">
            <v>1002011</v>
          </cell>
          <cell r="B24" t="str">
            <v>CARGA MANUAL E REMOÇÃO DE TERRA, INCLUSIVE TRANSPORTE ATÉ 1 KM</v>
          </cell>
          <cell r="C24" t="str">
            <v>M3</v>
          </cell>
          <cell r="D24">
            <v>43.06</v>
          </cell>
          <cell r="E24" t="str">
            <v>SIURB-E Jan/26</v>
          </cell>
        </row>
        <row r="25">
          <cell r="A25">
            <v>1003000</v>
          </cell>
          <cell r="B25" t="str">
            <v>MOVIMENTO DE TERRA MECANIZADO</v>
          </cell>
          <cell r="C25" t="str">
            <v>.</v>
          </cell>
          <cell r="D25" t="str">
            <v>.</v>
          </cell>
          <cell r="E25" t="str">
            <v>SIURB-E Jan/26</v>
          </cell>
        </row>
        <row r="26">
          <cell r="A26">
            <v>1003001</v>
          </cell>
          <cell r="B26" t="str">
            <v>CORTE E ESPALHAMENTO DENTRO DA OBRA</v>
          </cell>
          <cell r="C26" t="str">
            <v>M3</v>
          </cell>
          <cell r="D26">
            <v>17.98</v>
          </cell>
          <cell r="E26" t="str">
            <v>SIURB-E Jan/26</v>
          </cell>
        </row>
        <row r="27">
          <cell r="A27">
            <v>1003002</v>
          </cell>
          <cell r="B27" t="str">
            <v>CORTE E ATERRO COMPACTADO</v>
          </cell>
          <cell r="C27" t="str">
            <v>M3</v>
          </cell>
          <cell r="D27">
            <v>21.14</v>
          </cell>
          <cell r="E27" t="str">
            <v>SIURB-E Jan/26</v>
          </cell>
        </row>
        <row r="28">
          <cell r="A28">
            <v>1003003</v>
          </cell>
          <cell r="B28" t="str">
            <v>CORTE E CARREGAMENTO PARA BOTA-FORA, INCLUSIVE TRANSPORTE ATÉ 1KM</v>
          </cell>
          <cell r="C28" t="str">
            <v>M3</v>
          </cell>
          <cell r="D28">
            <v>28.53</v>
          </cell>
          <cell r="E28" t="str">
            <v>SIURB-E Jan/26</v>
          </cell>
        </row>
        <row r="29">
          <cell r="A29">
            <v>1003005</v>
          </cell>
          <cell r="B29" t="str">
            <v>FORNECIMENTO DE TERRA, INCLUSIVE CORTE, CARGA, DESCARGA E TRANSPORTE ATÉ 1KM</v>
          </cell>
          <cell r="C29" t="str">
            <v>M3</v>
          </cell>
          <cell r="D29">
            <v>32.200000000000003</v>
          </cell>
          <cell r="E29" t="str">
            <v>SIURB-E Jan/26</v>
          </cell>
        </row>
        <row r="30">
          <cell r="A30">
            <v>1003006</v>
          </cell>
          <cell r="B30" t="str">
            <v>ATERRO, INCLUSIVE COMPACTAÇÃO</v>
          </cell>
          <cell r="C30" t="str">
            <v>M3</v>
          </cell>
          <cell r="D30">
            <v>8.0299999999999994</v>
          </cell>
          <cell r="E30" t="str">
            <v>SIURB-E Jan/26</v>
          </cell>
        </row>
        <row r="31">
          <cell r="A31">
            <v>1003010</v>
          </cell>
          <cell r="B31" t="str">
            <v>TRANSPORTE DE TERRA POR CAMINHÃO BASCULANTE, A PARTIR DE 1KM</v>
          </cell>
          <cell r="C31" t="str">
            <v>M3XKM</v>
          </cell>
          <cell r="D31">
            <v>3.08</v>
          </cell>
          <cell r="E31" t="str">
            <v>SIURB-E Jan/26</v>
          </cell>
        </row>
        <row r="32">
          <cell r="A32">
            <v>1004000</v>
          </cell>
          <cell r="B32" t="str">
            <v>DRENAGEM DO TERRENO</v>
          </cell>
          <cell r="C32" t="str">
            <v>.</v>
          </cell>
          <cell r="D32" t="str">
            <v>.</v>
          </cell>
          <cell r="E32" t="str">
            <v>SIURB-E Jan/26</v>
          </cell>
        </row>
        <row r="33">
          <cell r="A33">
            <v>1004001</v>
          </cell>
          <cell r="B33" t="str">
            <v>ESCAVAÇÃO MANUAL, PROFUNDIDADE IGUAL OU INFERIOR A 1,50M</v>
          </cell>
          <cell r="C33" t="str">
            <v>M3</v>
          </cell>
          <cell r="D33">
            <v>82.59</v>
          </cell>
          <cell r="E33" t="str">
            <v>SIURB-E Jan/26</v>
          </cell>
        </row>
        <row r="34">
          <cell r="A34">
            <v>1004002</v>
          </cell>
          <cell r="B34" t="str">
            <v xml:space="preserve"> ESCAVAÇÃO MANUAL,  PROFUNDIDADE SUPERIOR A 1,50M</v>
          </cell>
          <cell r="C34" t="str">
            <v>M3</v>
          </cell>
          <cell r="D34">
            <v>90.62</v>
          </cell>
          <cell r="E34" t="str">
            <v>SIURB-E Jan/26</v>
          </cell>
        </row>
        <row r="35">
          <cell r="A35">
            <v>1004005</v>
          </cell>
          <cell r="B35" t="str">
            <v>ESCORAMENTO DE VALAS, CONTINUO</v>
          </cell>
          <cell r="C35" t="str">
            <v>M2</v>
          </cell>
          <cell r="D35">
            <v>135.44</v>
          </cell>
          <cell r="E35" t="str">
            <v>SIURB-E Jan/26</v>
          </cell>
        </row>
        <row r="36">
          <cell r="A36">
            <v>1004006</v>
          </cell>
          <cell r="B36" t="str">
            <v>ESCORAMENTO DE VALAS, DESCONTINUO</v>
          </cell>
          <cell r="C36" t="str">
            <v>M2</v>
          </cell>
          <cell r="D36">
            <v>78.06</v>
          </cell>
          <cell r="E36" t="str">
            <v>SIURB-E Jan/26</v>
          </cell>
        </row>
        <row r="37">
          <cell r="A37">
            <v>1004010</v>
          </cell>
          <cell r="B37" t="str">
            <v>APILOAMENTO DO FUNDO DE VALAS, PARA SIMPLES REGULARIZAÇÃO</v>
          </cell>
          <cell r="C37" t="str">
            <v>M2</v>
          </cell>
          <cell r="D37">
            <v>6.47</v>
          </cell>
          <cell r="E37" t="str">
            <v>SIURB-E Jan/26</v>
          </cell>
        </row>
        <row r="38">
          <cell r="A38">
            <v>1004014</v>
          </cell>
          <cell r="B38" t="str">
            <v>LASTRO DE AGREGADO RECICLADO</v>
          </cell>
          <cell r="C38" t="str">
            <v>M3</v>
          </cell>
          <cell r="D38">
            <v>156.22</v>
          </cell>
          <cell r="E38" t="str">
            <v>SIURB-E Jan/26</v>
          </cell>
        </row>
        <row r="39">
          <cell r="A39">
            <v>1004015</v>
          </cell>
          <cell r="B39" t="str">
            <v>LASTRO DE BRITA</v>
          </cell>
          <cell r="C39" t="str">
            <v>M3</v>
          </cell>
          <cell r="D39">
            <v>235.35</v>
          </cell>
          <cell r="E39" t="str">
            <v>SIURB-E Jan/26</v>
          </cell>
        </row>
        <row r="40">
          <cell r="A40">
            <v>1004016</v>
          </cell>
          <cell r="B40" t="str">
            <v>LASTRO DE CONCRETO, 150KG CIM/M3</v>
          </cell>
          <cell r="C40" t="str">
            <v>M3</v>
          </cell>
          <cell r="D40">
            <v>560.59</v>
          </cell>
          <cell r="E40" t="str">
            <v>SIURB-E Jan/26</v>
          </cell>
        </row>
        <row r="41">
          <cell r="A41">
            <v>1004017</v>
          </cell>
          <cell r="B41" t="str">
            <v>LASTRO DE CONCRETO COM AGREGADO RECICLADO, 150 KG CIM/M3</v>
          </cell>
          <cell r="C41" t="str">
            <v>M3</v>
          </cell>
          <cell r="D41">
            <v>496.9</v>
          </cell>
          <cell r="E41" t="str">
            <v>SIURB-E Jan/26</v>
          </cell>
        </row>
        <row r="42">
          <cell r="A42">
            <v>1004020</v>
          </cell>
          <cell r="B42" t="str">
            <v>HD.23 - TUBO DE PEAD CORRUGADO E PERFURADOPARA DRENAGEM - DIÂMETRO 2,5" (EM ACORDO COM AS NORMAS DNIT 093/06, NBR 15073 E NBR 14692)</v>
          </cell>
          <cell r="C42" t="str">
            <v>M</v>
          </cell>
          <cell r="D42">
            <v>17.55</v>
          </cell>
          <cell r="E42" t="str">
            <v>SIURB-E Jan/26</v>
          </cell>
        </row>
        <row r="43">
          <cell r="A43">
            <v>1004021</v>
          </cell>
          <cell r="B43" t="str">
            <v>HD.23 - TUBO DE PEAD CORRUGADO E PERFURADOPARA DRENAGEM - DIÂMETRO 3,0" (EM ACORDO COM AS NORMAS DNIT 093/06, NBR 15073 E NBR 14692)</v>
          </cell>
          <cell r="C43" t="str">
            <v>M</v>
          </cell>
          <cell r="D43">
            <v>18.61</v>
          </cell>
          <cell r="E43" t="str">
            <v>SIURB-E Jan/26</v>
          </cell>
        </row>
        <row r="44">
          <cell r="A44">
            <v>1004022</v>
          </cell>
          <cell r="B44" t="str">
            <v>HD.23 - TUBO DE PEAD CORRUGADO E PERFURADOPARA DRENAGEM - DIÂMETRO 4,0" (EM ACORDO COM AS NORMAS DNIT 093/06, NBR 15073 E NBR 14692)</v>
          </cell>
          <cell r="C44" t="str">
            <v>M</v>
          </cell>
          <cell r="D44">
            <v>20.76</v>
          </cell>
          <cell r="E44" t="str">
            <v>SIURB-E Jan/26</v>
          </cell>
        </row>
        <row r="45">
          <cell r="A45">
            <v>1004023</v>
          </cell>
          <cell r="B45" t="str">
            <v>HD.23 - TUBO DE PEAD CORRUGADO E PERFURADOPARA DRENAGEM - DIÂMETRO 6,0" (EM ACORDO COM AS NORMAS DNIT 093/06, NBR 15073 E NBR 14692)</v>
          </cell>
          <cell r="C45" t="str">
            <v>M</v>
          </cell>
          <cell r="D45">
            <v>31.94</v>
          </cell>
          <cell r="E45" t="str">
            <v>SIURB-E Jan/26</v>
          </cell>
        </row>
        <row r="46">
          <cell r="A46">
            <v>1004026</v>
          </cell>
          <cell r="B46" t="str">
            <v>TUBO PVC PERFURADO PARA DRENAGEM - DIÂMETRO 4" (100MM)</v>
          </cell>
          <cell r="C46" t="str">
            <v>M</v>
          </cell>
          <cell r="D46">
            <v>89.64</v>
          </cell>
          <cell r="E46" t="str">
            <v>SIURB-E Jan/26</v>
          </cell>
        </row>
        <row r="47">
          <cell r="A47">
            <v>1004027</v>
          </cell>
          <cell r="B47" t="str">
            <v>TUBO PVC PERFURADO PARA DRENAGEM - DIÂMETRO 6" (150MM)</v>
          </cell>
          <cell r="C47" t="str">
            <v>M</v>
          </cell>
          <cell r="D47">
            <v>111.53</v>
          </cell>
          <cell r="E47" t="str">
            <v>SIURB-E Jan/26</v>
          </cell>
        </row>
        <row r="48">
          <cell r="A48">
            <v>1004030</v>
          </cell>
          <cell r="B48" t="str">
            <v>TUBO DE CONCRETO - DIÂMETRO DE 30CM</v>
          </cell>
          <cell r="C48" t="str">
            <v>M</v>
          </cell>
          <cell r="D48">
            <v>72.3</v>
          </cell>
          <cell r="E48" t="str">
            <v>SIURB-E Jan/26</v>
          </cell>
        </row>
        <row r="49">
          <cell r="A49">
            <v>1004031</v>
          </cell>
          <cell r="B49" t="str">
            <v>TUBO DE CONCRETO - DIÂMETRO DE 40CM</v>
          </cell>
          <cell r="C49" t="str">
            <v>M</v>
          </cell>
          <cell r="D49">
            <v>104.24</v>
          </cell>
          <cell r="E49" t="str">
            <v>SIURB-E Jan/26</v>
          </cell>
        </row>
        <row r="50">
          <cell r="A50">
            <v>1004032</v>
          </cell>
          <cell r="B50" t="str">
            <v>TUBO DE CONCRETO - DIÂMETRO DE 50CM</v>
          </cell>
          <cell r="C50" t="str">
            <v>M</v>
          </cell>
          <cell r="D50">
            <v>141.09</v>
          </cell>
          <cell r="E50" t="str">
            <v>SIURB-E Jan/26</v>
          </cell>
        </row>
        <row r="51">
          <cell r="A51">
            <v>1004033</v>
          </cell>
          <cell r="B51" t="str">
            <v>TUBO DE CONCRETO - DIÂMETRO DE 60CM</v>
          </cell>
          <cell r="C51" t="str">
            <v>M</v>
          </cell>
          <cell r="D51">
            <v>184.65</v>
          </cell>
          <cell r="E51" t="str">
            <v>SIURB-E Jan/26</v>
          </cell>
        </row>
        <row r="52">
          <cell r="A52">
            <v>1004035</v>
          </cell>
          <cell r="B52" t="str">
            <v>TUBO DE CONCRETO - DIÂMETRO DE 80CM</v>
          </cell>
          <cell r="C52" t="str">
            <v>M</v>
          </cell>
          <cell r="D52">
            <v>423.81</v>
          </cell>
          <cell r="E52" t="str">
            <v>SIURB-E Jan/26</v>
          </cell>
        </row>
        <row r="53">
          <cell r="A53">
            <v>1004037</v>
          </cell>
          <cell r="B53" t="str">
            <v>TUBO DE CONCRETO - DIÂMETRO DE 100CM</v>
          </cell>
          <cell r="C53" t="str">
            <v>M</v>
          </cell>
          <cell r="D53">
            <v>572.29999999999995</v>
          </cell>
          <cell r="E53" t="str">
            <v>SIURB-E Jan/26</v>
          </cell>
        </row>
        <row r="54">
          <cell r="A54">
            <v>1004039</v>
          </cell>
          <cell r="B54" t="str">
            <v>TUBO DE CONCRETO - DIÂMETRO DE 120CM</v>
          </cell>
          <cell r="C54" t="str">
            <v>M</v>
          </cell>
          <cell r="D54">
            <v>874.22</v>
          </cell>
          <cell r="E54" t="str">
            <v>SIURB-E Jan/26</v>
          </cell>
        </row>
        <row r="55">
          <cell r="A55">
            <v>1004048</v>
          </cell>
          <cell r="B55" t="str">
            <v>HA.01 - CAIXA DE LIGAÇÃO OU INSPEÇÃO - ESCAVAÇÃO E APILOAMENTO</v>
          </cell>
          <cell r="C55" t="str">
            <v>M3</v>
          </cell>
          <cell r="D55">
            <v>69.91</v>
          </cell>
          <cell r="E55" t="str">
            <v>SIURB-E Jan/26</v>
          </cell>
        </row>
        <row r="56">
          <cell r="A56">
            <v>1004049</v>
          </cell>
          <cell r="B56" t="str">
            <v>HA.01 - CAIXA DE LIGAÇÃO OU INSPEÇÃO - LASTRO DE CONCRETO (FUNDO)</v>
          </cell>
          <cell r="C56" t="str">
            <v>M3</v>
          </cell>
          <cell r="D56">
            <v>594.57000000000005</v>
          </cell>
          <cell r="E56" t="str">
            <v>SIURB-E Jan/26</v>
          </cell>
        </row>
        <row r="57">
          <cell r="A57">
            <v>1004050</v>
          </cell>
          <cell r="B57" t="str">
            <v>HA.01 - CAIXA DE LIGAÇÃO OU INSPEÇÃO - ALVENARIA DE 1/2 TIJOLO, REVESTIDA</v>
          </cell>
          <cell r="C57" t="str">
            <v>M2</v>
          </cell>
          <cell r="D57">
            <v>310.57</v>
          </cell>
          <cell r="E57" t="str">
            <v>SIURB-E Jan/26</v>
          </cell>
        </row>
        <row r="58">
          <cell r="A58">
            <v>1004051</v>
          </cell>
          <cell r="B58" t="str">
            <v>HA.01 - CAIXA DE LIGAÇÃO OU INSPEÇÃO - ALVENARIA DE 1 TIJOLO, REVESTIDA</v>
          </cell>
          <cell r="C58" t="str">
            <v>M2</v>
          </cell>
          <cell r="D58">
            <v>438.95</v>
          </cell>
          <cell r="E58" t="str">
            <v>SIURB-E Jan/26</v>
          </cell>
        </row>
        <row r="59">
          <cell r="A59">
            <v>1004052</v>
          </cell>
          <cell r="B59" t="str">
            <v>HA.01 - CAIXA DE LIGAÇÃO OU INSPEÇÃO - TAMPA DE CONCRETO</v>
          </cell>
          <cell r="C59" t="str">
            <v>M2</v>
          </cell>
          <cell r="D59">
            <v>276.06</v>
          </cell>
          <cell r="E59" t="str">
            <v>SIURB-E Jan/26</v>
          </cell>
        </row>
        <row r="60">
          <cell r="A60">
            <v>1004070</v>
          </cell>
          <cell r="B60" t="str">
            <v>ENVOLVIMENTO DE TUBOS COM BRITA</v>
          </cell>
          <cell r="C60" t="str">
            <v>M3</v>
          </cell>
          <cell r="D60">
            <v>248.29</v>
          </cell>
          <cell r="E60" t="str">
            <v>SIURB-E Jan/26</v>
          </cell>
        </row>
        <row r="61">
          <cell r="A61">
            <v>1004071</v>
          </cell>
          <cell r="B61" t="str">
            <v>ENVOLVIMENTO DE TUBOS COM AREIA</v>
          </cell>
          <cell r="C61" t="str">
            <v>M3</v>
          </cell>
          <cell r="D61">
            <v>290.5</v>
          </cell>
          <cell r="E61" t="str">
            <v>SIURB-E Jan/26</v>
          </cell>
        </row>
        <row r="62">
          <cell r="A62">
            <v>1004075</v>
          </cell>
          <cell r="B62" t="str">
            <v>MANTA GEOTÊXTIL</v>
          </cell>
          <cell r="C62" t="str">
            <v>M2</v>
          </cell>
          <cell r="D62">
            <v>11.36</v>
          </cell>
          <cell r="E62" t="str">
            <v>SIURB-E Jan/26</v>
          </cell>
        </row>
        <row r="63">
          <cell r="A63">
            <v>1004076</v>
          </cell>
          <cell r="B63" t="str">
            <v>FORNECIMENTO E APLICAÇÃO DE GEOMEMBRANA DE PEAD - 1MM DE ESPESSURA</v>
          </cell>
          <cell r="C63" t="str">
            <v>M2</v>
          </cell>
          <cell r="D63">
            <v>37.28</v>
          </cell>
          <cell r="E63" t="str">
            <v>SIURB-E Jan/26</v>
          </cell>
        </row>
        <row r="64">
          <cell r="A64">
            <v>1004077</v>
          </cell>
          <cell r="B64" t="str">
            <v>FORNECIMENTO E APLICAÇÃO DE MANTA FORMADA PELA ASSOCIAÇÃO DE UM TECIDO TÉCNICO DE POLIESTER COM UM FILME DE POLIETILENO DE BAIXA DENSIDADE EM ACORDO COM A NBR 12824</v>
          </cell>
          <cell r="C64" t="str">
            <v>M2</v>
          </cell>
          <cell r="D64">
            <v>22.76</v>
          </cell>
          <cell r="E64" t="str">
            <v>SIURB-E Jan/26</v>
          </cell>
        </row>
        <row r="65">
          <cell r="A65">
            <v>1004078</v>
          </cell>
          <cell r="B65" t="str">
            <v xml:space="preserve"> FORNECIMENTO E APLICAÇÃO DE GEOCOMPOSTO FORMADO POR NÚCLEO TRIDIMENSIONAL, FLEXÍVEL DE FILAMENTO DE POLIPROPILENO, ASSOCIADO ÀS SUAS DUAS SUPERFÍCIES GEOTEXTEIS NÃO TECIDOS</v>
          </cell>
          <cell r="C65" t="str">
            <v>M2</v>
          </cell>
          <cell r="D65">
            <v>39.89</v>
          </cell>
          <cell r="E65" t="str">
            <v>SIURB-E Jan/26</v>
          </cell>
        </row>
        <row r="66">
          <cell r="A66">
            <v>1004080</v>
          </cell>
          <cell r="B66" t="str">
            <v>REATERRO DE VALAS, INCLUSIVE COMPACTAÇÃO</v>
          </cell>
          <cell r="C66" t="str">
            <v>M3</v>
          </cell>
          <cell r="D66">
            <v>17.579999999999998</v>
          </cell>
          <cell r="E66" t="str">
            <v>SIURB-E Jan/26</v>
          </cell>
        </row>
        <row r="67">
          <cell r="A67">
            <v>1005000</v>
          </cell>
          <cell r="B67" t="str">
            <v>TAPUMES</v>
          </cell>
          <cell r="C67" t="str">
            <v>.</v>
          </cell>
          <cell r="D67" t="str">
            <v>.</v>
          </cell>
          <cell r="E67" t="str">
            <v>SIURB-E Jan/26</v>
          </cell>
        </row>
        <row r="68">
          <cell r="A68">
            <v>1005001</v>
          </cell>
          <cell r="B68" t="str">
            <v>TAPUME CHAPA COMPENSADA 6MM</v>
          </cell>
          <cell r="C68" t="str">
            <v>M2</v>
          </cell>
          <cell r="D68">
            <v>90.01</v>
          </cell>
          <cell r="E68" t="str">
            <v>SIURB-E Jan/26</v>
          </cell>
        </row>
        <row r="69">
          <cell r="A69">
            <v>1005002</v>
          </cell>
          <cell r="B69" t="str">
            <v>TAPUME CHAPA COMPENSADA RESINADA 10MM</v>
          </cell>
          <cell r="C69" t="str">
            <v>M2</v>
          </cell>
          <cell r="D69">
            <v>99.65</v>
          </cell>
          <cell r="E69" t="str">
            <v>SIURB-E Jan/26</v>
          </cell>
        </row>
        <row r="70">
          <cell r="A70">
            <v>1005005</v>
          </cell>
          <cell r="B70" t="str">
            <v>TAPUME METÁLICO COM TELHA METÁLICA, SEM PINTURA, TRAPEZOIDAL 40 ESP=0,43MM, COLUNAS, BASES E PARAFUSOS</v>
          </cell>
          <cell r="C70" t="str">
            <v>M2</v>
          </cell>
          <cell r="D70">
            <v>176.35</v>
          </cell>
          <cell r="E70" t="str">
            <v>SIURB-E Jan/26</v>
          </cell>
        </row>
        <row r="71">
          <cell r="A71">
            <v>1005006</v>
          </cell>
          <cell r="B71" t="str">
            <v>PORTÃO METÁLICO DE OBRA - 5M, PIVOTANTE, 2 FOLHAS, PARA TAPUME</v>
          </cell>
          <cell r="C71" t="str">
            <v>M2</v>
          </cell>
          <cell r="D71">
            <v>299.74</v>
          </cell>
          <cell r="E71" t="str">
            <v>SIURB-E Jan/26</v>
          </cell>
        </row>
        <row r="72">
          <cell r="A72">
            <v>1005007</v>
          </cell>
          <cell r="B72" t="str">
            <v>PORTÃO DE PEDESTRES - 1,15M, PARA TAPUME</v>
          </cell>
          <cell r="C72" t="str">
            <v>M2</v>
          </cell>
          <cell r="D72">
            <v>289.26</v>
          </cell>
          <cell r="E72" t="str">
            <v>SIURB-E Jan/26</v>
          </cell>
        </row>
        <row r="73">
          <cell r="A73">
            <v>1005040</v>
          </cell>
          <cell r="B73" t="str">
            <v>TELA PARA PROTEÇÃO DE OBRAS, MALHA 2 MM</v>
          </cell>
          <cell r="C73" t="str">
            <v>M2</v>
          </cell>
          <cell r="D73">
            <v>33.53</v>
          </cell>
          <cell r="E73" t="str">
            <v>SIURB-E Jan/26</v>
          </cell>
        </row>
        <row r="74">
          <cell r="A74">
            <v>2000000</v>
          </cell>
          <cell r="B74" t="str">
            <v>FUNDACOES</v>
          </cell>
          <cell r="E74" t="str">
            <v>SIURB-E Jan/26</v>
          </cell>
        </row>
        <row r="75">
          <cell r="A75">
            <v>2001000</v>
          </cell>
          <cell r="B75" t="str">
            <v>FUNDAÇÃO PROFUNDA</v>
          </cell>
          <cell r="C75" t="str">
            <v>.</v>
          </cell>
          <cell r="D75" t="str">
            <v>.</v>
          </cell>
          <cell r="E75" t="str">
            <v>SIURB-E Jan/26</v>
          </cell>
        </row>
        <row r="76">
          <cell r="A76">
            <v>2001001</v>
          </cell>
          <cell r="B76" t="str">
            <v>BROCA DE CONCRETO - DIÂMETRO DE 20CM</v>
          </cell>
          <cell r="C76" t="str">
            <v>M</v>
          </cell>
          <cell r="D76">
            <v>64.650000000000006</v>
          </cell>
          <cell r="E76" t="str">
            <v>SIURB-E Jan/26</v>
          </cell>
        </row>
        <row r="77">
          <cell r="A77">
            <v>2001002</v>
          </cell>
          <cell r="B77" t="str">
            <v>BROCA DE CONCRETO - DIÂMETRO DE 25CM</v>
          </cell>
          <cell r="C77" t="str">
            <v>M</v>
          </cell>
          <cell r="D77">
            <v>97.93</v>
          </cell>
          <cell r="E77" t="str">
            <v>SIURB-E Jan/26</v>
          </cell>
        </row>
        <row r="78">
          <cell r="A78">
            <v>2001003</v>
          </cell>
          <cell r="B78" t="str">
            <v>BROCA DE CONCRETO - DIÂMETRO DE 30CM</v>
          </cell>
          <cell r="C78" t="str">
            <v>M</v>
          </cell>
          <cell r="D78">
            <v>145.65</v>
          </cell>
          <cell r="E78" t="str">
            <v>SIURB-E Jan/26</v>
          </cell>
        </row>
        <row r="79">
          <cell r="A79">
            <v>2001005</v>
          </cell>
          <cell r="B79" t="str">
            <v>ESTACA DE CONCRETO MOLDADA NO LOCAL, TIPO "STRAUSS" - ATÉ 20T</v>
          </cell>
          <cell r="C79" t="str">
            <v>M</v>
          </cell>
          <cell r="D79">
            <v>64.63</v>
          </cell>
          <cell r="E79" t="str">
            <v>SIURB-E Jan/26</v>
          </cell>
        </row>
        <row r="80">
          <cell r="A80">
            <v>2001006</v>
          </cell>
          <cell r="B80" t="str">
            <v>ESTACA DE CONCRETO MOLDADA NO LOCAL, TIPO "STRAUSS" - ATÉ 30T</v>
          </cell>
          <cell r="C80" t="str">
            <v>M</v>
          </cell>
          <cell r="D80">
            <v>85.95</v>
          </cell>
          <cell r="E80" t="str">
            <v>SIURB-E Jan/26</v>
          </cell>
        </row>
        <row r="81">
          <cell r="A81">
            <v>2001007</v>
          </cell>
          <cell r="B81" t="str">
            <v>ESTACA DE CONCRETO MOLDADA NO LOCAL, TIPO "STRAUSS" - ATÉ 40T</v>
          </cell>
          <cell r="C81" t="str">
            <v>M</v>
          </cell>
          <cell r="D81">
            <v>111.63</v>
          </cell>
          <cell r="E81" t="str">
            <v>SIURB-E Jan/26</v>
          </cell>
        </row>
        <row r="82">
          <cell r="A82">
            <v>2001008</v>
          </cell>
          <cell r="B82" t="str">
            <v>ESTACA DE CONCRETO MOLDADA NO LOCAL, TIPO "STRAUSS" - ATÉ 60T</v>
          </cell>
          <cell r="C82" t="str">
            <v>M</v>
          </cell>
          <cell r="D82">
            <v>144.55000000000001</v>
          </cell>
          <cell r="E82" t="str">
            <v>SIURB-E Jan/26</v>
          </cell>
        </row>
        <row r="83">
          <cell r="A83">
            <v>2001020</v>
          </cell>
          <cell r="B83" t="str">
            <v>TUBULÃO - ESCAVAÇÃO A CÉU ABERTO, COM PÁ E PICARETA</v>
          </cell>
          <cell r="C83" t="str">
            <v>M3</v>
          </cell>
          <cell r="D83">
            <v>623.35</v>
          </cell>
          <cell r="E83" t="str">
            <v>SIURB-E Jan/26</v>
          </cell>
        </row>
        <row r="84">
          <cell r="A84">
            <v>2001034</v>
          </cell>
          <cell r="B84" t="str">
            <v>TUBULÃO A CÉU ABERTO FCK=20 MPA</v>
          </cell>
          <cell r="C84" t="str">
            <v>M3</v>
          </cell>
          <cell r="D84">
            <v>848.54</v>
          </cell>
          <cell r="E84" t="str">
            <v>SIURB-E Jan/26</v>
          </cell>
        </row>
        <row r="85">
          <cell r="A85">
            <v>2001043</v>
          </cell>
          <cell r="B85" t="str">
            <v>EMENDA DE ESTACA DE CONCRETO PRÉ-MOLDADA - DIÂMETRO 17 CM - 20 T</v>
          </cell>
          <cell r="C85" t="str">
            <v>UN</v>
          </cell>
          <cell r="D85">
            <v>41.72</v>
          </cell>
          <cell r="E85" t="str">
            <v>SIURB-E Jan/26</v>
          </cell>
        </row>
        <row r="86">
          <cell r="A86">
            <v>2001044</v>
          </cell>
          <cell r="B86" t="str">
            <v>EMENDA DE ESTACA DE CONCRETO PRÉ-MOLDADA - DIÂMETRO 20 CM - 30 T</v>
          </cell>
          <cell r="C86" t="str">
            <v>UN</v>
          </cell>
          <cell r="D86">
            <v>48.77</v>
          </cell>
          <cell r="E86" t="str">
            <v>SIURB-E Jan/26</v>
          </cell>
        </row>
        <row r="87">
          <cell r="A87">
            <v>2001045</v>
          </cell>
          <cell r="B87" t="str">
            <v>EMENDA DE ESTACA DE CONCRETO PRÉ-MOLDADA - DIÂMETRO 23 CM - 40 T</v>
          </cell>
          <cell r="C87" t="str">
            <v>UN</v>
          </cell>
          <cell r="D87">
            <v>57.7</v>
          </cell>
          <cell r="E87" t="str">
            <v>SIURB-E Jan/26</v>
          </cell>
        </row>
        <row r="88">
          <cell r="A88">
            <v>2001046</v>
          </cell>
          <cell r="B88" t="str">
            <v>EMENDA DE ESTACA DE CONCRETO PRÉ-MOLDADA - DIÂMETRO 28 CM - 60 T</v>
          </cell>
          <cell r="C88" t="str">
            <v>UN</v>
          </cell>
          <cell r="D88">
            <v>67.959999999999994</v>
          </cell>
          <cell r="E88" t="str">
            <v>SIURB-E Jan/26</v>
          </cell>
        </row>
        <row r="89">
          <cell r="A89">
            <v>2001047</v>
          </cell>
          <cell r="B89" t="str">
            <v>EMENDA DE ESTACA DE CONCRETO PRÉ-MOLDADA - DIÂMETRO 33 CM - 70 T</v>
          </cell>
          <cell r="C89" t="str">
            <v>UN</v>
          </cell>
          <cell r="D89">
            <v>76.25</v>
          </cell>
          <cell r="E89" t="str">
            <v>SIURB-E Jan/26</v>
          </cell>
        </row>
        <row r="90">
          <cell r="A90">
            <v>2001048</v>
          </cell>
          <cell r="B90" t="str">
            <v>ARRASAMENTO DE ESTACA</v>
          </cell>
          <cell r="C90" t="str">
            <v>UN</v>
          </cell>
          <cell r="D90">
            <v>74.08</v>
          </cell>
          <cell r="E90" t="str">
            <v>SIURB-E Jan/26</v>
          </cell>
        </row>
        <row r="91">
          <cell r="A91">
            <v>2001051</v>
          </cell>
          <cell r="B91" t="str">
            <v>ESTACAS ESCAVADAS MECANICAMENTE - DIÂMETRO DE 25CM</v>
          </cell>
          <cell r="C91" t="str">
            <v>M</v>
          </cell>
          <cell r="D91">
            <v>47.14</v>
          </cell>
          <cell r="E91" t="str">
            <v>SIURB-E Jan/26</v>
          </cell>
        </row>
        <row r="92">
          <cell r="A92">
            <v>2001052</v>
          </cell>
          <cell r="B92" t="str">
            <v>ESTACAS ESCAVADAS MECANICAMENTE - DIÂMETRO DE 30CM</v>
          </cell>
          <cell r="C92" t="str">
            <v>M</v>
          </cell>
          <cell r="D92">
            <v>61.05</v>
          </cell>
          <cell r="E92" t="str">
            <v>SIURB-E Jan/26</v>
          </cell>
        </row>
        <row r="93">
          <cell r="A93">
            <v>2001053</v>
          </cell>
          <cell r="B93" t="str">
            <v>ESTACAS ESCAVADAS MECANICAMENTE - DIÂMETRO DE 35CM</v>
          </cell>
          <cell r="C93" t="str">
            <v>M</v>
          </cell>
          <cell r="D93">
            <v>77.52</v>
          </cell>
          <cell r="E93" t="str">
            <v>SIURB-E Jan/26</v>
          </cell>
        </row>
        <row r="94">
          <cell r="A94">
            <v>2001055</v>
          </cell>
          <cell r="B94" t="str">
            <v>ESTACAS ESCAVADAS MECANICAMENTE - DIÂMETRO DE 40CM</v>
          </cell>
          <cell r="C94" t="str">
            <v>M</v>
          </cell>
          <cell r="D94">
            <v>104.36</v>
          </cell>
          <cell r="E94" t="str">
            <v>SIURB-E Jan/26</v>
          </cell>
        </row>
        <row r="95">
          <cell r="A95">
            <v>2001056</v>
          </cell>
          <cell r="B95" t="str">
            <v>ESTACAS ESCAVADAS MECANICAMENTE - DIÂMETRO DE 80CM</v>
          </cell>
          <cell r="C95" t="str">
            <v>M</v>
          </cell>
          <cell r="D95">
            <v>359.99</v>
          </cell>
          <cell r="E95" t="str">
            <v>SIURB-E Jan/26</v>
          </cell>
        </row>
        <row r="96">
          <cell r="A96">
            <v>2001060</v>
          </cell>
          <cell r="B96" t="str">
            <v>ESTACA RAIZ DIÂMETRO DE 160MM PARA ATÉ 35 TF</v>
          </cell>
          <cell r="C96" t="str">
            <v>M</v>
          </cell>
          <cell r="D96">
            <v>419.1</v>
          </cell>
          <cell r="E96" t="str">
            <v>SIURB-E Jan/26</v>
          </cell>
        </row>
        <row r="97">
          <cell r="A97">
            <v>2001061</v>
          </cell>
          <cell r="B97" t="str">
            <v>ESTACA RAIZ DIÂMETRO DE 200MM PARA ATÉ 50 TF</v>
          </cell>
          <cell r="C97" t="str">
            <v>M</v>
          </cell>
          <cell r="D97">
            <v>463.98</v>
          </cell>
          <cell r="E97" t="str">
            <v>SIURB-E Jan/26</v>
          </cell>
        </row>
        <row r="98">
          <cell r="A98">
            <v>2001062</v>
          </cell>
          <cell r="B98" t="str">
            <v>ESTACA RAIZ DIÂMETRO DE 250MM PARA ATÉ 80 TF</v>
          </cell>
          <cell r="C98" t="str">
            <v>M</v>
          </cell>
          <cell r="D98">
            <v>531.16999999999996</v>
          </cell>
          <cell r="E98" t="str">
            <v>SIURB-E Jan/26</v>
          </cell>
        </row>
        <row r="99">
          <cell r="A99">
            <v>2001063</v>
          </cell>
          <cell r="B99" t="str">
            <v>ESTACA RAIZ DIÂMETRO DE 310MM PARA ATÉ 100 TF</v>
          </cell>
          <cell r="C99" t="str">
            <v>M</v>
          </cell>
          <cell r="D99">
            <v>661.22</v>
          </cell>
          <cell r="E99" t="str">
            <v>SIURB-E Jan/26</v>
          </cell>
        </row>
        <row r="100">
          <cell r="A100">
            <v>2001070</v>
          </cell>
          <cell r="B100" t="str">
            <v>FORNECIMENTO E CRAVAÇÃO DE ESTACA METÁLICA - PERFIL DE AÇO LAMINADO W 250X32,7</v>
          </cell>
          <cell r="C100" t="str">
            <v>M</v>
          </cell>
          <cell r="D100">
            <v>373.8</v>
          </cell>
          <cell r="E100" t="str">
            <v>SIURB-E Jan/26</v>
          </cell>
        </row>
        <row r="101">
          <cell r="A101">
            <v>2001071</v>
          </cell>
          <cell r="B101" t="str">
            <v>FORNECIMENTO E CRAVAÇÃO DE ESTACA METÁLICA - PERFIL DE AÇO LAMINADO W 310X52</v>
          </cell>
          <cell r="C101" t="str">
            <v>M</v>
          </cell>
          <cell r="D101">
            <v>548.4</v>
          </cell>
          <cell r="E101" t="str">
            <v>SIURB-E Jan/26</v>
          </cell>
        </row>
        <row r="102">
          <cell r="A102">
            <v>2001072</v>
          </cell>
          <cell r="B102" t="str">
            <v>FORNECIMENTO E CRAVAÇÃO DE ESTACA PERFIL DE AÇO I 15"</v>
          </cell>
          <cell r="C102" t="str">
            <v>M</v>
          </cell>
          <cell r="D102">
            <v>2149.5500000000002</v>
          </cell>
          <cell r="E102" t="str">
            <v>SIURB-E Jan/26</v>
          </cell>
        </row>
        <row r="103">
          <cell r="A103">
            <v>2001073</v>
          </cell>
          <cell r="B103" t="str">
            <v>CORTE DE ESTACA METÁLICA PERFIL 10"</v>
          </cell>
          <cell r="C103" t="str">
            <v>UN</v>
          </cell>
          <cell r="D103">
            <v>223.17</v>
          </cell>
          <cell r="E103" t="str">
            <v>SIURB-E Jan/26</v>
          </cell>
        </row>
        <row r="104">
          <cell r="A104">
            <v>2001074</v>
          </cell>
          <cell r="B104" t="str">
            <v>CORTE DE ESTACA METÁLICA PERFIL 12"</v>
          </cell>
          <cell r="C104" t="str">
            <v>UN</v>
          </cell>
          <cell r="D104">
            <v>259.27</v>
          </cell>
          <cell r="E104" t="str">
            <v>SIURB-E Jan/26</v>
          </cell>
        </row>
        <row r="105">
          <cell r="A105">
            <v>2001075</v>
          </cell>
          <cell r="B105" t="str">
            <v>CORTE DE ESTACA METÁLICA PERFIL I 15"</v>
          </cell>
          <cell r="C105" t="str">
            <v>UN</v>
          </cell>
          <cell r="D105">
            <v>271.77</v>
          </cell>
          <cell r="E105" t="str">
            <v>SIURB-E Jan/26</v>
          </cell>
        </row>
        <row r="106">
          <cell r="A106">
            <v>2001076</v>
          </cell>
          <cell r="B106" t="str">
            <v>EMENDA DE TOPO PARA ESTACA METÁLICA PERFIL 10"</v>
          </cell>
          <cell r="C106" t="str">
            <v>UN</v>
          </cell>
          <cell r="D106">
            <v>628.94000000000005</v>
          </cell>
          <cell r="E106" t="str">
            <v>SIURB-E Jan/26</v>
          </cell>
        </row>
        <row r="107">
          <cell r="A107">
            <v>2001077</v>
          </cell>
          <cell r="B107" t="str">
            <v>EMENDA DE TOPO PARA ESTACA METÁLICA PERFIL 12"</v>
          </cell>
          <cell r="C107" t="str">
            <v>UN</v>
          </cell>
          <cell r="D107">
            <v>781.47</v>
          </cell>
          <cell r="E107" t="str">
            <v>SIURB-E Jan/26</v>
          </cell>
        </row>
        <row r="108">
          <cell r="A108">
            <v>2001078</v>
          </cell>
          <cell r="B108" t="str">
            <v>EMENDA DE TOPO PARA ESTACA METÁLICA PERFIL I 15"</v>
          </cell>
          <cell r="C108" t="str">
            <v>UN</v>
          </cell>
          <cell r="D108">
            <v>895.76</v>
          </cell>
          <cell r="E108" t="str">
            <v>SIURB-E Jan/26</v>
          </cell>
        </row>
        <row r="109">
          <cell r="A109">
            <v>2001080</v>
          </cell>
          <cell r="B109" t="str">
            <v>ESTACA ESCAVADA HÉLICE CONTÍNUA - DIÂMETRO 25CM</v>
          </cell>
          <cell r="C109" t="str">
            <v>M</v>
          </cell>
          <cell r="D109">
            <v>73.19</v>
          </cell>
          <cell r="E109" t="str">
            <v>SIURB-E Jan/26</v>
          </cell>
        </row>
        <row r="110">
          <cell r="A110">
            <v>2001081</v>
          </cell>
          <cell r="B110" t="str">
            <v>ESTACA ESCAVADA HÉLICE CONTÍNUA - DIÂMETRO 30CM</v>
          </cell>
          <cell r="C110" t="str">
            <v>M</v>
          </cell>
          <cell r="D110">
            <v>97.33</v>
          </cell>
          <cell r="E110" t="str">
            <v>SIURB-E Jan/26</v>
          </cell>
        </row>
        <row r="111">
          <cell r="A111">
            <v>2001082</v>
          </cell>
          <cell r="B111" t="str">
            <v>ESTACA ESCAVADA HÉLICE CONTÍNUA - DIÂMETRO 35CM</v>
          </cell>
          <cell r="C111" t="str">
            <v>M</v>
          </cell>
          <cell r="D111">
            <v>114.38</v>
          </cell>
          <cell r="E111" t="str">
            <v>SIURB-E Jan/26</v>
          </cell>
        </row>
        <row r="112">
          <cell r="A112">
            <v>2001083</v>
          </cell>
          <cell r="B112" t="str">
            <v>ESTACA ESCAVADA HÉLICE CONTÍNUA - DIÂMETRO 40CM</v>
          </cell>
          <cell r="C112" t="str">
            <v>M</v>
          </cell>
          <cell r="D112">
            <v>148.52000000000001</v>
          </cell>
          <cell r="E112" t="str">
            <v>SIURB-E Jan/26</v>
          </cell>
        </row>
        <row r="113">
          <cell r="A113">
            <v>2001084</v>
          </cell>
          <cell r="B113" t="str">
            <v>ESTACA ESCAVADA HÉLICE CONTÍNUA - DIÂMETRO 50CM</v>
          </cell>
          <cell r="C113" t="str">
            <v>M</v>
          </cell>
          <cell r="D113">
            <v>217.2</v>
          </cell>
          <cell r="E113" t="str">
            <v>SIURB-E Jan/26</v>
          </cell>
        </row>
        <row r="114">
          <cell r="A114">
            <v>2001085</v>
          </cell>
          <cell r="B114" t="str">
            <v>ESTACA ESCAVADA HÉLICE CONTÍNUA - DIÂMETRO 60CM</v>
          </cell>
          <cell r="C114" t="str">
            <v>M</v>
          </cell>
          <cell r="D114">
            <v>285.10000000000002</v>
          </cell>
          <cell r="E114" t="str">
            <v>SIURB-E Jan/26</v>
          </cell>
        </row>
        <row r="115">
          <cell r="A115">
            <v>2001090</v>
          </cell>
          <cell r="B115" t="str">
            <v>ESTACA ESCAVADA HÉLICE CONTÍNUA - DIÂMETRO 25CM - EXCLUSIVE MATERIAIS</v>
          </cell>
          <cell r="C115" t="str">
            <v>M</v>
          </cell>
          <cell r="D115">
            <v>42.96</v>
          </cell>
          <cell r="E115" t="str">
            <v>SIURB-E Jan/26</v>
          </cell>
        </row>
        <row r="116">
          <cell r="A116">
            <v>2001091</v>
          </cell>
          <cell r="B116" t="str">
            <v>ESTACA ESCAVADA HÉLICE CONTÍNUA - DIÂMETRO 30CM - EXCLUSIVE MATERIAIS</v>
          </cell>
          <cell r="C116" t="str">
            <v>M</v>
          </cell>
          <cell r="D116">
            <v>54.27</v>
          </cell>
          <cell r="E116" t="str">
            <v>SIURB-E Jan/26</v>
          </cell>
        </row>
        <row r="117">
          <cell r="A117">
            <v>2001092</v>
          </cell>
          <cell r="B117" t="str">
            <v>ESTACA ESCAVADA HÉLICE CONTÍNUA - DIÂMETRO 35CM - EXCLUSIVE MATERIAIS</v>
          </cell>
          <cell r="C117" t="str">
            <v>M</v>
          </cell>
          <cell r="D117">
            <v>55.89</v>
          </cell>
          <cell r="E117" t="str">
            <v>SIURB-E Jan/26</v>
          </cell>
        </row>
        <row r="118">
          <cell r="A118">
            <v>2001093</v>
          </cell>
          <cell r="B118" t="str">
            <v>ESTACA ESCAVADA HÉLICE CONTÍNUA - DIÂMETRO 40CM - EXCLUSIVE MATERIAIS</v>
          </cell>
          <cell r="C118" t="str">
            <v>M</v>
          </cell>
          <cell r="D118">
            <v>65.790000000000006</v>
          </cell>
          <cell r="E118" t="str">
            <v>SIURB-E Jan/26</v>
          </cell>
        </row>
        <row r="119">
          <cell r="A119">
            <v>2001094</v>
          </cell>
          <cell r="B119" t="str">
            <v>ESTACA ESCAVADA HÉLICE CONTÍNUA - DIÂMETRO 50CM - EXCLUSIVE MATERIAIS</v>
          </cell>
          <cell r="C119" t="str">
            <v>M</v>
          </cell>
          <cell r="D119">
            <v>88.41</v>
          </cell>
          <cell r="E119" t="str">
            <v>SIURB-E Jan/26</v>
          </cell>
        </row>
        <row r="120">
          <cell r="A120">
            <v>2001095</v>
          </cell>
          <cell r="B120" t="str">
            <v>ESTACA ESCAVADA HÉLICE CONTÍNUA - DIÂMETRO 60CM - EXCLUSIVE MATERIAIS</v>
          </cell>
          <cell r="C120" t="str">
            <v>M</v>
          </cell>
          <cell r="D120">
            <v>99.23</v>
          </cell>
          <cell r="E120" t="str">
            <v>SIURB-E Jan/26</v>
          </cell>
        </row>
        <row r="121">
          <cell r="A121">
            <v>2002000</v>
          </cell>
          <cell r="B121" t="str">
            <v>VALAS</v>
          </cell>
          <cell r="C121" t="str">
            <v>.</v>
          </cell>
          <cell r="D121" t="str">
            <v>.</v>
          </cell>
          <cell r="E121" t="str">
            <v>SIURB-E Jan/26</v>
          </cell>
        </row>
        <row r="122">
          <cell r="A122">
            <v>2002001</v>
          </cell>
          <cell r="B122" t="str">
            <v>ESCAVAÇÃO MANUAL COM PROFUNDIDADE IGUAL OU INFERIOR A 1,50M</v>
          </cell>
          <cell r="C122" t="str">
            <v>M3</v>
          </cell>
          <cell r="D122">
            <v>82.59</v>
          </cell>
          <cell r="E122" t="str">
            <v>SIURB-E Jan/26</v>
          </cell>
        </row>
        <row r="123">
          <cell r="A123">
            <v>2002002</v>
          </cell>
          <cell r="B123" t="str">
            <v>ESCAVAÇÃO MANUAL COM PROFUNDIDADE SUPERIOR A 1,50M</v>
          </cell>
          <cell r="C123" t="str">
            <v>M3</v>
          </cell>
          <cell r="D123">
            <v>90.62</v>
          </cell>
          <cell r="E123" t="str">
            <v>SIURB-E Jan/26</v>
          </cell>
        </row>
        <row r="124">
          <cell r="A124">
            <v>2002005</v>
          </cell>
          <cell r="B124" t="str">
            <v>ESCORAMENTO DE VALAS - CONTINUO</v>
          </cell>
          <cell r="C124" t="str">
            <v>M2</v>
          </cell>
          <cell r="D124">
            <v>135.46</v>
          </cell>
          <cell r="E124" t="str">
            <v>SIURB-E Jan/26</v>
          </cell>
        </row>
        <row r="125">
          <cell r="A125">
            <v>2002006</v>
          </cell>
          <cell r="B125" t="str">
            <v>ESCORAMENTO DE VALAS - DESCONTINUO</v>
          </cell>
          <cell r="C125" t="str">
            <v>M2</v>
          </cell>
          <cell r="D125">
            <v>78.06</v>
          </cell>
          <cell r="E125" t="str">
            <v>SIURB-E Jan/26</v>
          </cell>
        </row>
        <row r="126">
          <cell r="A126">
            <v>2002010</v>
          </cell>
          <cell r="B126" t="str">
            <v>APILOAMENTO DO FUNDO DE VALAS, PARA SIMPLES REGULARIZAÇÃO</v>
          </cell>
          <cell r="C126" t="str">
            <v>M2</v>
          </cell>
          <cell r="D126">
            <v>6.47</v>
          </cell>
          <cell r="E126" t="str">
            <v>SIURB-E Jan/26</v>
          </cell>
        </row>
        <row r="127">
          <cell r="A127">
            <v>2002011</v>
          </cell>
          <cell r="B127" t="str">
            <v>APILOAMENTO DO FUNDO DE VALAS, COM SOQUETE VIBRATÓRIO</v>
          </cell>
          <cell r="C127" t="str">
            <v>M2</v>
          </cell>
          <cell r="D127">
            <v>4.57</v>
          </cell>
          <cell r="E127" t="str">
            <v>SIURB-E Jan/26</v>
          </cell>
        </row>
        <row r="128">
          <cell r="A128">
            <v>2002015</v>
          </cell>
          <cell r="B128" t="str">
            <v>LASTRO DE BRITA</v>
          </cell>
          <cell r="C128" t="str">
            <v>M3</v>
          </cell>
          <cell r="D128">
            <v>235.35</v>
          </cell>
          <cell r="E128" t="str">
            <v>SIURB-E Jan/26</v>
          </cell>
        </row>
        <row r="129">
          <cell r="A129">
            <v>2002016</v>
          </cell>
          <cell r="B129" t="str">
            <v>LASTRO DE CONCRETO - 150KG CIM/M3</v>
          </cell>
          <cell r="C129" t="str">
            <v>M3</v>
          </cell>
          <cell r="D129">
            <v>560.59</v>
          </cell>
          <cell r="E129" t="str">
            <v>SIURB-E Jan/26</v>
          </cell>
        </row>
        <row r="130">
          <cell r="A130">
            <v>2002017</v>
          </cell>
          <cell r="B130" t="str">
            <v>LASTRO DE CONCRETO COM AGREGADO RECICLADO - 150 KG CIM/M3</v>
          </cell>
          <cell r="C130" t="str">
            <v>M3</v>
          </cell>
          <cell r="D130">
            <v>496.9</v>
          </cell>
          <cell r="E130" t="str">
            <v>SIURB-E Jan/26</v>
          </cell>
        </row>
        <row r="131">
          <cell r="A131">
            <v>2003000</v>
          </cell>
          <cell r="B131" t="str">
            <v>FUNDAÇÃO - FORMA</v>
          </cell>
          <cell r="C131" t="str">
            <v>.</v>
          </cell>
          <cell r="D131" t="str">
            <v>.</v>
          </cell>
          <cell r="E131" t="str">
            <v>SIURB-E Jan/26</v>
          </cell>
        </row>
        <row r="132">
          <cell r="A132">
            <v>2003001</v>
          </cell>
          <cell r="B132" t="str">
            <v>FORMA COMUM DE TÁBUAS DE PINUS</v>
          </cell>
          <cell r="C132" t="str">
            <v>M2</v>
          </cell>
          <cell r="D132">
            <v>90.66</v>
          </cell>
          <cell r="E132" t="str">
            <v>SIURB-E Jan/26</v>
          </cell>
        </row>
        <row r="133">
          <cell r="A133">
            <v>2003004</v>
          </cell>
          <cell r="B133" t="str">
            <v>FORMA COMUM DE TÁBUAS DE PINUS - NÃO RECUPERÁVEL</v>
          </cell>
          <cell r="C133" t="str">
            <v>M2</v>
          </cell>
          <cell r="D133">
            <v>109.11</v>
          </cell>
          <cell r="E133" t="str">
            <v>SIURB-E Jan/26</v>
          </cell>
        </row>
        <row r="134">
          <cell r="A134">
            <v>2004000</v>
          </cell>
          <cell r="B134" t="str">
            <v>FUNDAÇÃO - ARMADURA</v>
          </cell>
          <cell r="C134" t="str">
            <v>.</v>
          </cell>
          <cell r="D134" t="str">
            <v>.</v>
          </cell>
          <cell r="E134" t="str">
            <v>SIURB-E Jan/26</v>
          </cell>
        </row>
        <row r="135">
          <cell r="A135">
            <v>2004004</v>
          </cell>
          <cell r="B135" t="str">
            <v>ARMADURA EM AÇO CA-50</v>
          </cell>
          <cell r="C135" t="str">
            <v>KG</v>
          </cell>
          <cell r="D135">
            <v>10.38</v>
          </cell>
          <cell r="E135" t="str">
            <v>SIURB-E Jan/26</v>
          </cell>
        </row>
        <row r="136">
          <cell r="A136">
            <v>2004007</v>
          </cell>
          <cell r="B136" t="str">
            <v>ARMADURA EM AÇO CA-60</v>
          </cell>
          <cell r="C136" t="str">
            <v>KG</v>
          </cell>
          <cell r="D136">
            <v>10.73</v>
          </cell>
          <cell r="E136" t="str">
            <v>SIURB-E Jan/26</v>
          </cell>
        </row>
        <row r="137">
          <cell r="A137">
            <v>2004009</v>
          </cell>
          <cell r="B137" t="str">
            <v>ARMADURA EM AÇO CA-60 - TELA</v>
          </cell>
          <cell r="C137" t="str">
            <v>KG</v>
          </cell>
          <cell r="D137">
            <v>10.11</v>
          </cell>
          <cell r="E137" t="str">
            <v>SIURB-E Jan/26</v>
          </cell>
        </row>
        <row r="138">
          <cell r="A138">
            <v>2005000</v>
          </cell>
          <cell r="B138" t="str">
            <v>FUNDAÇÃO - CONCRETO</v>
          </cell>
          <cell r="C138" t="str">
            <v>.</v>
          </cell>
          <cell r="D138" t="str">
            <v>.</v>
          </cell>
          <cell r="E138" t="str">
            <v>SIURB-E Jan/26</v>
          </cell>
        </row>
        <row r="139">
          <cell r="A139">
            <v>2005005</v>
          </cell>
          <cell r="B139" t="str">
            <v>CONCRETO FCK=15,0MPA - VIRADO NA OBRA</v>
          </cell>
          <cell r="C139" t="str">
            <v>M3</v>
          </cell>
          <cell r="D139">
            <v>641.46</v>
          </cell>
          <cell r="E139" t="str">
            <v>SIURB-E Jan/26</v>
          </cell>
        </row>
        <row r="140">
          <cell r="A140">
            <v>2005006</v>
          </cell>
          <cell r="B140" t="str">
            <v>CONCRETO FCK=20,0MPA - VIRADO NA OBRA</v>
          </cell>
          <cell r="C140" t="str">
            <v>M3</v>
          </cell>
          <cell r="D140">
            <v>659.29</v>
          </cell>
          <cell r="E140" t="str">
            <v>SIURB-E Jan/26</v>
          </cell>
        </row>
        <row r="141">
          <cell r="A141">
            <v>2005008</v>
          </cell>
          <cell r="B141" t="str">
            <v>CONCRETO FCK=15,0MPA - USINADO</v>
          </cell>
          <cell r="C141" t="str">
            <v>M3</v>
          </cell>
          <cell r="D141">
            <v>507.74</v>
          </cell>
          <cell r="E141" t="str">
            <v>SIURB-E Jan/26</v>
          </cell>
        </row>
        <row r="142">
          <cell r="A142">
            <v>2005009</v>
          </cell>
          <cell r="B142" t="str">
            <v>CONCRETO FCK=20,0MPA - USINADO</v>
          </cell>
          <cell r="C142" t="str">
            <v>M3</v>
          </cell>
          <cell r="D142">
            <v>530.01</v>
          </cell>
          <cell r="E142" t="str">
            <v>SIURB-E Jan/26</v>
          </cell>
        </row>
        <row r="143">
          <cell r="A143">
            <v>2005010</v>
          </cell>
          <cell r="B143" t="str">
            <v>CONCRETO FCK=25MPA - USINADO</v>
          </cell>
          <cell r="C143" t="str">
            <v>M3</v>
          </cell>
          <cell r="D143">
            <v>553.21</v>
          </cell>
          <cell r="E143" t="str">
            <v>SIURB-E Jan/26</v>
          </cell>
        </row>
        <row r="144">
          <cell r="A144">
            <v>2005011</v>
          </cell>
          <cell r="B144" t="str">
            <v>CONCRETO FCK=30MPA - USINADO</v>
          </cell>
          <cell r="C144" t="str">
            <v>M3</v>
          </cell>
          <cell r="D144">
            <v>577.52</v>
          </cell>
          <cell r="E144" t="str">
            <v>SIURB-E Jan/26</v>
          </cell>
        </row>
        <row r="145">
          <cell r="A145">
            <v>2006000</v>
          </cell>
          <cell r="B145" t="str">
            <v>EMBASAMENTO</v>
          </cell>
          <cell r="C145" t="str">
            <v>.</v>
          </cell>
          <cell r="D145" t="str">
            <v>.</v>
          </cell>
          <cell r="E145" t="str">
            <v>SIURB-E Jan/26</v>
          </cell>
        </row>
        <row r="146">
          <cell r="A146">
            <v>2006001</v>
          </cell>
          <cell r="B146" t="str">
            <v>ALVENARIA DE EMBASAMENTO - TIJOLOS MACIÇOS COMUNS</v>
          </cell>
          <cell r="C146" t="str">
            <v>M3</v>
          </cell>
          <cell r="D146">
            <v>1158.6400000000001</v>
          </cell>
          <cell r="E146" t="str">
            <v>SIURB-E Jan/26</v>
          </cell>
        </row>
        <row r="147">
          <cell r="A147">
            <v>2006002</v>
          </cell>
          <cell r="B147" t="str">
            <v>ALVENARIA DE EMBASAMENTO - BLOCOS VAZADO DE CONCRETO ESTRUTURAL - 14CM - 10MPA</v>
          </cell>
          <cell r="C147" t="str">
            <v>M2</v>
          </cell>
          <cell r="D147">
            <v>165.46</v>
          </cell>
          <cell r="E147" t="str">
            <v>SIURB-E Jan/26</v>
          </cell>
        </row>
        <row r="148">
          <cell r="A148">
            <v>2006005</v>
          </cell>
          <cell r="B148" t="str">
            <v>IMPERMEABILIZAÇÃO DO RESPALDO DA FUNDAÇÃO - ARGAMASSA IMPERMEÁVEL</v>
          </cell>
          <cell r="C148" t="str">
            <v>M2</v>
          </cell>
          <cell r="D148">
            <v>141.26</v>
          </cell>
          <cell r="E148" t="str">
            <v>SIURB-E Jan/26</v>
          </cell>
        </row>
        <row r="149">
          <cell r="A149">
            <v>2006010</v>
          </cell>
          <cell r="B149" t="str">
            <v>REATERRO DE VALAS, INCLUSIVE APILOAMENTO</v>
          </cell>
          <cell r="C149" t="str">
            <v>M3</v>
          </cell>
          <cell r="D149">
            <v>29.52</v>
          </cell>
          <cell r="E149" t="str">
            <v>SIURB-E Jan/26</v>
          </cell>
        </row>
        <row r="150">
          <cell r="A150">
            <v>2050000</v>
          </cell>
          <cell r="B150" t="str">
            <v>DEMOLIÇÕES</v>
          </cell>
          <cell r="C150" t="str">
            <v>.</v>
          </cell>
          <cell r="D150" t="str">
            <v>.</v>
          </cell>
          <cell r="E150" t="str">
            <v>SIURB-E Jan/26</v>
          </cell>
        </row>
        <row r="151">
          <cell r="A151">
            <v>2050001</v>
          </cell>
          <cell r="B151" t="str">
            <v>DEMOLIÇÃO DE ALVENARIA DE EMBASAMENTO - TIJOLOS MACIÇOS COMUNS</v>
          </cell>
          <cell r="C151" t="str">
            <v>M3</v>
          </cell>
          <cell r="D151">
            <v>87.42</v>
          </cell>
          <cell r="E151" t="str">
            <v>SIURB-E Jan/26</v>
          </cell>
        </row>
        <row r="152">
          <cell r="A152">
            <v>2050003</v>
          </cell>
          <cell r="B152" t="str">
            <v>DEMOLIÇÃO MANUAL DE CONCRETO SIMPLES</v>
          </cell>
          <cell r="C152" t="str">
            <v>M3</v>
          </cell>
          <cell r="D152">
            <v>284.81</v>
          </cell>
          <cell r="E152" t="str">
            <v>SIURB-E Jan/26</v>
          </cell>
        </row>
        <row r="153">
          <cell r="A153">
            <v>2050004</v>
          </cell>
          <cell r="B153" t="str">
            <v>DEMOLIÇÃO MANUAL DE CONCRETO ARMADO</v>
          </cell>
          <cell r="C153" t="str">
            <v>M3</v>
          </cell>
          <cell r="D153">
            <v>517.83000000000004</v>
          </cell>
          <cell r="E153" t="str">
            <v>SIURB-E Jan/26</v>
          </cell>
        </row>
        <row r="154">
          <cell r="A154">
            <v>2050005</v>
          </cell>
          <cell r="B154" t="str">
            <v>DEMOLIÇÃO MECANIZADA DE CONCRETO SIMPLES</v>
          </cell>
          <cell r="C154" t="str">
            <v>M3</v>
          </cell>
          <cell r="D154">
            <v>110.22</v>
          </cell>
          <cell r="E154" t="str">
            <v>SIURB-E Jan/26</v>
          </cell>
        </row>
        <row r="155">
          <cell r="A155">
            <v>2050006</v>
          </cell>
          <cell r="B155" t="str">
            <v>DEMOLIÇÃO MECANIZADA DE CONCRETO ARMADO</v>
          </cell>
          <cell r="C155" t="str">
            <v>M3</v>
          </cell>
          <cell r="D155">
            <v>440.85</v>
          </cell>
          <cell r="E155" t="str">
            <v>SIURB-E Jan/26</v>
          </cell>
        </row>
        <row r="156">
          <cell r="A156">
            <v>2090000</v>
          </cell>
          <cell r="B156" t="str">
            <v>OUTROS SERVIÇOS</v>
          </cell>
          <cell r="C156" t="str">
            <v>.</v>
          </cell>
          <cell r="D156" t="str">
            <v>.</v>
          </cell>
          <cell r="E156" t="str">
            <v>SIURB-E Jan/26</v>
          </cell>
        </row>
        <row r="157">
          <cell r="A157">
            <v>2090040</v>
          </cell>
          <cell r="B157" t="str">
            <v>BUZINOTE PVC - 2", C=0,30 M</v>
          </cell>
          <cell r="C157" t="str">
            <v>UN</v>
          </cell>
          <cell r="D157">
            <v>14.9</v>
          </cell>
          <cell r="E157" t="str">
            <v>SIURB-E Jan/26</v>
          </cell>
        </row>
        <row r="158">
          <cell r="A158">
            <v>3000000</v>
          </cell>
          <cell r="B158" t="str">
            <v>ESTRUTURA</v>
          </cell>
          <cell r="E158" t="str">
            <v>SIURB-E Jan/26</v>
          </cell>
        </row>
        <row r="159">
          <cell r="A159">
            <v>3001000</v>
          </cell>
          <cell r="B159" t="str">
            <v>ESTRUTURA DE CONCRETO ARMADO - FORMAS</v>
          </cell>
          <cell r="C159" t="str">
            <v>.</v>
          </cell>
          <cell r="D159" t="str">
            <v>.</v>
          </cell>
          <cell r="E159" t="str">
            <v>SIURB-E Jan/26</v>
          </cell>
        </row>
        <row r="160">
          <cell r="A160">
            <v>3001001</v>
          </cell>
          <cell r="B160" t="str">
            <v>FORMA COMUM DE TÁBUAS DE PINUS - PLANA</v>
          </cell>
          <cell r="C160" t="str">
            <v>M2</v>
          </cell>
          <cell r="D160">
            <v>100.5</v>
          </cell>
          <cell r="E160" t="str">
            <v>SIURB-E Jan/26</v>
          </cell>
        </row>
        <row r="161">
          <cell r="A161">
            <v>3001004</v>
          </cell>
          <cell r="B161" t="str">
            <v>FORMA COMUM DE TÁBUAS DE PINUS - NÃO RECUPERÁVEL</v>
          </cell>
          <cell r="C161" t="str">
            <v>M2</v>
          </cell>
          <cell r="D161">
            <v>109.11</v>
          </cell>
          <cell r="E161" t="str">
            <v>SIURB-E Jan/26</v>
          </cell>
        </row>
        <row r="162">
          <cell r="A162">
            <v>3001011</v>
          </cell>
          <cell r="B162" t="str">
            <v>FORMA ESPECIAL DE CHAPAS RESINADAS (10MM) - CURVA</v>
          </cell>
          <cell r="C162" t="str">
            <v>M2</v>
          </cell>
          <cell r="D162">
            <v>145.02000000000001</v>
          </cell>
          <cell r="E162" t="str">
            <v>SIURB-E Jan/26</v>
          </cell>
        </row>
        <row r="163">
          <cell r="A163">
            <v>3001013</v>
          </cell>
          <cell r="B163" t="str">
            <v>FORMA ESPECIAL DE CHAPAS PLASTIFICADAS (10MM) - CURVA</v>
          </cell>
          <cell r="C163" t="str">
            <v>M2</v>
          </cell>
          <cell r="D163">
            <v>151.30000000000001</v>
          </cell>
          <cell r="E163" t="str">
            <v>SIURB-E Jan/26</v>
          </cell>
        </row>
        <row r="164">
          <cell r="A164">
            <v>3001014</v>
          </cell>
          <cell r="B164" t="str">
            <v>FORMA ESPECIAL DE CHAPAS RESINADAS (10MM) - PLANA</v>
          </cell>
          <cell r="C164" t="str">
            <v>M2</v>
          </cell>
          <cell r="D164">
            <v>117.18</v>
          </cell>
          <cell r="E164" t="str">
            <v>SIURB-E Jan/26</v>
          </cell>
        </row>
        <row r="165">
          <cell r="A165">
            <v>3001015</v>
          </cell>
          <cell r="B165" t="str">
            <v>FORMA ESPECIAL DE CHAPAS RESINADAS (12MM) - PLANA</v>
          </cell>
          <cell r="C165" t="str">
            <v>M2</v>
          </cell>
          <cell r="D165">
            <v>118.12</v>
          </cell>
          <cell r="E165" t="str">
            <v>SIURB-E Jan/26</v>
          </cell>
        </row>
        <row r="166">
          <cell r="A166">
            <v>3001016</v>
          </cell>
          <cell r="B166" t="str">
            <v>FORMA ESPECIAL DE CHAPAS PLASTIFICADAS (10MM) - PLANA</v>
          </cell>
          <cell r="C166" t="str">
            <v>M2</v>
          </cell>
          <cell r="D166">
            <v>119.87</v>
          </cell>
          <cell r="E166" t="str">
            <v>SIURB-E Jan/26</v>
          </cell>
        </row>
        <row r="167">
          <cell r="A167">
            <v>3001017</v>
          </cell>
          <cell r="B167" t="str">
            <v>FORMA ESPECIAL DE CHAPAS PLASTIFICADAS (12MM) - PLANA</v>
          </cell>
          <cell r="C167" t="str">
            <v>M2</v>
          </cell>
          <cell r="D167">
            <v>121.38</v>
          </cell>
          <cell r="E167" t="str">
            <v>SIURB-E Jan/26</v>
          </cell>
        </row>
        <row r="168">
          <cell r="A168">
            <v>3001020</v>
          </cell>
          <cell r="B168" t="str">
            <v>FORMA DE TUBO DE PAPELÃO, DIÂMETRO 350MM</v>
          </cell>
          <cell r="C168" t="str">
            <v>M</v>
          </cell>
          <cell r="D168">
            <v>131.25</v>
          </cell>
          <cell r="E168" t="str">
            <v>SIURB-E Jan/26</v>
          </cell>
        </row>
        <row r="169">
          <cell r="A169">
            <v>3001030</v>
          </cell>
          <cell r="B169" t="str">
            <v>CIMBRAMENTO PARA ALTURAS ENTRE 3,01M E 7,00M</v>
          </cell>
          <cell r="C169" t="str">
            <v>M3</v>
          </cell>
          <cell r="D169">
            <v>46.76</v>
          </cell>
          <cell r="E169" t="str">
            <v>SIURB-E Jan/26</v>
          </cell>
        </row>
        <row r="170">
          <cell r="A170">
            <v>3002000</v>
          </cell>
          <cell r="B170" t="str">
            <v>ESTRUTURA DE CONCRETO ARMADO - ARMADURA</v>
          </cell>
          <cell r="C170" t="str">
            <v>.</v>
          </cell>
          <cell r="D170" t="str">
            <v>.</v>
          </cell>
          <cell r="E170" t="str">
            <v>SIURB-E Jan/26</v>
          </cell>
        </row>
        <row r="171">
          <cell r="A171">
            <v>3002004</v>
          </cell>
          <cell r="B171" t="str">
            <v>ARMADURA EM AÇO CA-50</v>
          </cell>
          <cell r="C171" t="str">
            <v>KG</v>
          </cell>
          <cell r="D171">
            <v>10.38</v>
          </cell>
          <cell r="E171" t="str">
            <v>SIURB-E Jan/26</v>
          </cell>
        </row>
        <row r="172">
          <cell r="A172">
            <v>3002007</v>
          </cell>
          <cell r="B172" t="str">
            <v>ARMADURA EM AÇO CA-60</v>
          </cell>
          <cell r="C172" t="str">
            <v>KG</v>
          </cell>
          <cell r="D172">
            <v>10.73</v>
          </cell>
          <cell r="E172" t="str">
            <v>SIURB-E Jan/26</v>
          </cell>
        </row>
        <row r="173">
          <cell r="A173">
            <v>3002009</v>
          </cell>
          <cell r="B173" t="str">
            <v>ARMADURA EM AÇO CA-60 - TELA</v>
          </cell>
          <cell r="C173" t="str">
            <v>KG</v>
          </cell>
          <cell r="D173">
            <v>10.11</v>
          </cell>
          <cell r="E173" t="str">
            <v>SIURB-E Jan/26</v>
          </cell>
        </row>
        <row r="174">
          <cell r="A174">
            <v>3003000</v>
          </cell>
          <cell r="B174" t="str">
            <v>ESTRUTURA DE CONCRETO ARMADO - CONCRETO</v>
          </cell>
          <cell r="C174" t="str">
            <v>.</v>
          </cell>
          <cell r="D174" t="str">
            <v>.</v>
          </cell>
          <cell r="E174" t="str">
            <v>SIURB-E Jan/26</v>
          </cell>
        </row>
        <row r="175">
          <cell r="A175">
            <v>3003005</v>
          </cell>
          <cell r="B175" t="str">
            <v>CONCRETO FCK = 15,0MPA - VIRADO NA OBRA</v>
          </cell>
          <cell r="C175" t="str">
            <v>M3</v>
          </cell>
          <cell r="D175">
            <v>641.46</v>
          </cell>
          <cell r="E175" t="str">
            <v>SIURB-E Jan/26</v>
          </cell>
        </row>
        <row r="176">
          <cell r="A176">
            <v>3003007</v>
          </cell>
          <cell r="B176" t="str">
            <v>CONCRETO FCK = 20,0MPA - VIRADO NA OBRA</v>
          </cell>
          <cell r="C176" t="str">
            <v>M3</v>
          </cell>
          <cell r="D176">
            <v>659.29</v>
          </cell>
          <cell r="E176" t="str">
            <v>SIURB-E Jan/26</v>
          </cell>
        </row>
        <row r="177">
          <cell r="A177">
            <v>3003008</v>
          </cell>
          <cell r="B177" t="str">
            <v>CONCRETO FCK = 25,0MPA - VIRADO NA OBRA</v>
          </cell>
          <cell r="C177" t="str">
            <v>M3</v>
          </cell>
          <cell r="D177">
            <v>678.45</v>
          </cell>
          <cell r="E177" t="str">
            <v>SIURB-E Jan/26</v>
          </cell>
        </row>
        <row r="178">
          <cell r="A178">
            <v>3003009</v>
          </cell>
          <cell r="B178" t="str">
            <v>CONCRETO FCK = 15,0MPA - USINADO</v>
          </cell>
          <cell r="C178" t="str">
            <v>M3</v>
          </cell>
          <cell r="D178">
            <v>507.74</v>
          </cell>
          <cell r="E178" t="str">
            <v>SIURB-E Jan/26</v>
          </cell>
        </row>
        <row r="179">
          <cell r="A179">
            <v>3003015</v>
          </cell>
          <cell r="B179" t="str">
            <v>CONCRETO FCK = 20,0MPA - USINADO</v>
          </cell>
          <cell r="C179" t="str">
            <v>M3</v>
          </cell>
          <cell r="D179">
            <v>530.01</v>
          </cell>
          <cell r="E179" t="str">
            <v>SIURB-E Jan/26</v>
          </cell>
        </row>
        <row r="180">
          <cell r="A180">
            <v>3003016</v>
          </cell>
          <cell r="B180" t="str">
            <v>CONCRETO FCK = 20,0MPA - USINADO E BOMBEÁVEL</v>
          </cell>
          <cell r="C180" t="str">
            <v>M3</v>
          </cell>
          <cell r="D180">
            <v>519.79</v>
          </cell>
          <cell r="E180" t="str">
            <v>SIURB-E Jan/26</v>
          </cell>
        </row>
        <row r="181">
          <cell r="A181">
            <v>3003017</v>
          </cell>
          <cell r="B181" t="str">
            <v>CONCRETO FCK = 25,0MPA - USINADO</v>
          </cell>
          <cell r="C181" t="str">
            <v>M3</v>
          </cell>
          <cell r="D181">
            <v>553.21</v>
          </cell>
          <cell r="E181" t="str">
            <v>SIURB-E Jan/26</v>
          </cell>
        </row>
        <row r="182">
          <cell r="A182">
            <v>3003018</v>
          </cell>
          <cell r="B182" t="str">
            <v>CONCRETO FCK = 25,0MPA - USINADO E BOMBEÁVEL</v>
          </cell>
          <cell r="C182" t="str">
            <v>M3</v>
          </cell>
          <cell r="D182">
            <v>541.14</v>
          </cell>
          <cell r="E182" t="str">
            <v>SIURB-E Jan/26</v>
          </cell>
        </row>
        <row r="183">
          <cell r="A183">
            <v>3003019</v>
          </cell>
          <cell r="B183" t="str">
            <v>CONCRETO USINADO, BOMBEÁVEL FCK = 20MPA COM PEDRA 1</v>
          </cell>
          <cell r="C183" t="str">
            <v>M3</v>
          </cell>
          <cell r="D183">
            <v>546.14</v>
          </cell>
          <cell r="E183" t="str">
            <v>SIURB-E Jan/26</v>
          </cell>
        </row>
        <row r="184">
          <cell r="A184">
            <v>3003020</v>
          </cell>
          <cell r="B184" t="str">
            <v>CONCRETO FCK = 30,0MPA - USINADO</v>
          </cell>
          <cell r="C184" t="str">
            <v>M3</v>
          </cell>
          <cell r="D184">
            <v>577.52</v>
          </cell>
          <cell r="E184" t="str">
            <v>SIURB-E Jan/26</v>
          </cell>
        </row>
        <row r="185">
          <cell r="A185">
            <v>3003021</v>
          </cell>
          <cell r="B185" t="str">
            <v>CONCRETO FCK = 30,0MPA - USINADO E BOMBEÁVEL</v>
          </cell>
          <cell r="C185" t="str">
            <v>M3</v>
          </cell>
          <cell r="D185">
            <v>565.53</v>
          </cell>
          <cell r="E185" t="str">
            <v>SIURB-E Jan/26</v>
          </cell>
        </row>
        <row r="186">
          <cell r="A186">
            <v>3003022</v>
          </cell>
          <cell r="B186" t="str">
            <v>CONCRETO FCK = 35,0MPA - USINADO</v>
          </cell>
          <cell r="C186" t="str">
            <v>M3</v>
          </cell>
          <cell r="D186">
            <v>602.99</v>
          </cell>
          <cell r="E186" t="str">
            <v>SIURB-E Jan/26</v>
          </cell>
        </row>
        <row r="187">
          <cell r="A187">
            <v>3003023</v>
          </cell>
          <cell r="B187" t="str">
            <v>CONCRETO FCK = 35,0MPA - USINADO E BOMBEÁVEL</v>
          </cell>
          <cell r="C187" t="str">
            <v>M3</v>
          </cell>
          <cell r="D187">
            <v>591.08000000000004</v>
          </cell>
          <cell r="E187" t="str">
            <v>SIURB-E Jan/26</v>
          </cell>
        </row>
        <row r="188">
          <cell r="A188">
            <v>3003024</v>
          </cell>
          <cell r="B188" t="str">
            <v>CONCRETO FCK = 40,0MPA - USINADO</v>
          </cell>
          <cell r="C188" t="str">
            <v>M3</v>
          </cell>
          <cell r="D188">
            <v>629.66999999999996</v>
          </cell>
          <cell r="E188" t="str">
            <v>SIURB-E Jan/26</v>
          </cell>
        </row>
        <row r="189">
          <cell r="A189">
            <v>3003025</v>
          </cell>
          <cell r="B189" t="str">
            <v>CONCRETO FCK = 40,0MPA - USINADO E BOMBEÁVEL</v>
          </cell>
          <cell r="C189" t="str">
            <v>M3</v>
          </cell>
          <cell r="D189">
            <v>620.19000000000005</v>
          </cell>
          <cell r="E189" t="str">
            <v>SIURB-E Jan/26</v>
          </cell>
        </row>
        <row r="190">
          <cell r="A190">
            <v>3003030</v>
          </cell>
          <cell r="B190" t="str">
            <v>BOMBEAMENTO DE CONCRETO</v>
          </cell>
          <cell r="C190" t="str">
            <v>M3</v>
          </cell>
          <cell r="D190">
            <v>63.69</v>
          </cell>
          <cell r="E190" t="str">
            <v>SIURB-E Jan/26</v>
          </cell>
        </row>
        <row r="191">
          <cell r="A191">
            <v>3003102</v>
          </cell>
          <cell r="B191" t="str">
            <v>FIBRA EM POLIPROPILENO (MACROFIBRA) PARA CONCRETO, RESISTÊNCIA RESIDUAL 4,3+-0,3MPA</v>
          </cell>
          <cell r="C191" t="str">
            <v>KG</v>
          </cell>
          <cell r="D191">
            <v>56.13</v>
          </cell>
          <cell r="E191" t="str">
            <v>SIURB-E Jan/26</v>
          </cell>
        </row>
        <row r="192">
          <cell r="A192">
            <v>3003103</v>
          </cell>
          <cell r="B192" t="str">
            <v>FIBRA POLIMÉRICA (MICROFIBRA ANTIRACK) PARA CONCRETO, TENACIDADE MÍNIMA 5CN/DTEX</v>
          </cell>
          <cell r="C192" t="str">
            <v>KG</v>
          </cell>
          <cell r="D192">
            <v>54.4</v>
          </cell>
          <cell r="E192" t="str">
            <v>SIURB-E Jan/26</v>
          </cell>
        </row>
        <row r="193">
          <cell r="A193">
            <v>3004000</v>
          </cell>
          <cell r="B193" t="str">
            <v>ESTRUTURA DE CONCRETO - LAJE MISTA</v>
          </cell>
          <cell r="C193" t="str">
            <v>.</v>
          </cell>
          <cell r="D193" t="str">
            <v>.</v>
          </cell>
          <cell r="E193" t="str">
            <v>SIURB-E Jan/26</v>
          </cell>
        </row>
        <row r="194">
          <cell r="A194">
            <v>3004019</v>
          </cell>
          <cell r="B194" t="str">
            <v>LAJE MISTA TRELIÇADA H-8CM COM CAPEAMENTO 4CM (12CM)</v>
          </cell>
          <cell r="C194" t="str">
            <v>M2</v>
          </cell>
          <cell r="D194">
            <v>153.91999999999999</v>
          </cell>
          <cell r="E194" t="str">
            <v>SIURB-E Jan/26</v>
          </cell>
        </row>
        <row r="195">
          <cell r="A195">
            <v>3004020</v>
          </cell>
          <cell r="B195" t="str">
            <v>LAJE MISTA TRELIÇADA H-10CM COM CAPEAMENTO 4CM (14CM)</v>
          </cell>
          <cell r="C195" t="str">
            <v>M2</v>
          </cell>
          <cell r="D195">
            <v>163.56</v>
          </cell>
          <cell r="E195" t="str">
            <v>SIURB-E Jan/26</v>
          </cell>
        </row>
        <row r="196">
          <cell r="A196">
            <v>3004021</v>
          </cell>
          <cell r="B196" t="str">
            <v>LAJE MISTA TRELIÇADA H-12CM COM CAPEAMENTO 4CM (16CM)</v>
          </cell>
          <cell r="C196" t="str">
            <v>M2</v>
          </cell>
          <cell r="D196">
            <v>184.98</v>
          </cell>
          <cell r="E196" t="str">
            <v>SIURB-E Jan/26</v>
          </cell>
        </row>
        <row r="197">
          <cell r="A197">
            <v>3004022</v>
          </cell>
          <cell r="B197" t="str">
            <v>LAJE MISTA TRELIÇADA H-15CM COM CAPEAMENTO 4CM (19CM)</v>
          </cell>
          <cell r="C197" t="str">
            <v>M2</v>
          </cell>
          <cell r="D197">
            <v>210.26</v>
          </cell>
          <cell r="E197" t="str">
            <v>SIURB-E Jan/26</v>
          </cell>
        </row>
        <row r="198">
          <cell r="A198">
            <v>3004023</v>
          </cell>
          <cell r="B198" t="str">
            <v>LAJE MISTA TRELIÇADA H-20CM COM CAPEAMENTO 4CM (24CM)</v>
          </cell>
          <cell r="C198" t="str">
            <v>M2</v>
          </cell>
          <cell r="D198">
            <v>234.7</v>
          </cell>
          <cell r="E198" t="str">
            <v>SIURB-E Jan/26</v>
          </cell>
        </row>
        <row r="199">
          <cell r="A199">
            <v>3004024</v>
          </cell>
          <cell r="B199" t="str">
            <v>LAJE MISTA TRELIÇADA H-25CM COM CAPEAMENTO 5CM (30CM)</v>
          </cell>
          <cell r="C199" t="str">
            <v>M2</v>
          </cell>
          <cell r="D199">
            <v>285.35000000000002</v>
          </cell>
          <cell r="E199" t="str">
            <v>SIURB-E Jan/26</v>
          </cell>
        </row>
        <row r="200">
          <cell r="A200">
            <v>3040000</v>
          </cell>
          <cell r="B200" t="str">
            <v>ESTRUTURA DE CONCRETO - RECUPERAÇÃO E TRATAMENTO</v>
          </cell>
          <cell r="C200" t="str">
            <v>.</v>
          </cell>
          <cell r="D200" t="str">
            <v>.</v>
          </cell>
          <cell r="E200" t="str">
            <v>SIURB-E Jan/26</v>
          </cell>
        </row>
        <row r="201">
          <cell r="A201">
            <v>3040002</v>
          </cell>
          <cell r="B201" t="str">
            <v>APICOAMENTO MECÂNICO DE SUPERFÍCIE DE CONCRETO</v>
          </cell>
          <cell r="C201" t="str">
            <v>M2</v>
          </cell>
          <cell r="D201">
            <v>189.14</v>
          </cell>
          <cell r="E201" t="str">
            <v>SIURB-E Jan/26</v>
          </cell>
        </row>
        <row r="202">
          <cell r="A202">
            <v>3040005</v>
          </cell>
          <cell r="B202" t="str">
            <v>LIMPEZA DE SUPERFÍCIES COM HIDROJATEAMENTO</v>
          </cell>
          <cell r="C202" t="str">
            <v>M2</v>
          </cell>
          <cell r="D202">
            <v>4.5</v>
          </cell>
          <cell r="E202" t="str">
            <v>SIURB-E Jan/26</v>
          </cell>
        </row>
        <row r="203">
          <cell r="A203">
            <v>3040010</v>
          </cell>
          <cell r="B203" t="str">
            <v>LIMPEZA E REMOÇÃO DE SUPERFÍCIE DETERIORADA COM JATEAMENTO</v>
          </cell>
          <cell r="C203" t="str">
            <v>M2</v>
          </cell>
          <cell r="D203">
            <v>139.37</v>
          </cell>
          <cell r="E203" t="str">
            <v>SIURB-E Jan/26</v>
          </cell>
        </row>
        <row r="204">
          <cell r="A204">
            <v>3040015</v>
          </cell>
          <cell r="B204" t="str">
            <v>LIMPEZA DE JUNTA DE DILATAÇÃO COM REMOÇÃO DO EXCESSO DE CONCRETO - ATÉ 3CM</v>
          </cell>
          <cell r="C204" t="str">
            <v>M</v>
          </cell>
          <cell r="D204">
            <v>35.380000000000003</v>
          </cell>
          <cell r="E204" t="str">
            <v>SIURB-E Jan/26</v>
          </cell>
        </row>
        <row r="205">
          <cell r="A205">
            <v>3040018</v>
          </cell>
          <cell r="B205" t="str">
            <v>LIMPEZA DE CONCRETO E ARMADURA COM ESCOVA DE AÇO</v>
          </cell>
          <cell r="C205" t="str">
            <v>M2</v>
          </cell>
          <cell r="D205">
            <v>35.450000000000003</v>
          </cell>
          <cell r="E205" t="str">
            <v>SIURB-E Jan/26</v>
          </cell>
        </row>
        <row r="206">
          <cell r="A206">
            <v>3040022</v>
          </cell>
          <cell r="B206" t="str">
            <v>TRATAMENTO DE ARMADURA COM APLICAÇÃO DE PRODUTO INIBIDOR OXIDANTE</v>
          </cell>
          <cell r="C206" t="str">
            <v>M</v>
          </cell>
          <cell r="D206">
            <v>7.23</v>
          </cell>
          <cell r="E206" t="str">
            <v>SIURB-E Jan/26</v>
          </cell>
        </row>
        <row r="207">
          <cell r="A207">
            <v>3040024</v>
          </cell>
          <cell r="B207" t="str">
            <v>LIXAMENTO MECÂNICO EM SUPERFÍCIES DE CONCRETO</v>
          </cell>
          <cell r="C207" t="str">
            <v>M2</v>
          </cell>
          <cell r="D207">
            <v>10.33</v>
          </cell>
          <cell r="E207" t="str">
            <v>SIURB-E Jan/26</v>
          </cell>
        </row>
        <row r="208">
          <cell r="A208">
            <v>3040025</v>
          </cell>
          <cell r="B208" t="str">
            <v>PREPARO E APLICAÇÃO DE ESTUQUE</v>
          </cell>
          <cell r="C208" t="str">
            <v>M2</v>
          </cell>
          <cell r="D208">
            <v>22.33</v>
          </cell>
          <cell r="E208" t="str">
            <v>SIURB-E Jan/26</v>
          </cell>
        </row>
        <row r="209">
          <cell r="A209">
            <v>3040026</v>
          </cell>
          <cell r="B209" t="str">
            <v>LIXAMENTO MANUAL DE SUPERFÍCIES DE CONCRETO</v>
          </cell>
          <cell r="C209" t="str">
            <v>M2</v>
          </cell>
          <cell r="D209">
            <v>8.02</v>
          </cell>
          <cell r="E209" t="str">
            <v>SIURB-E Jan/26</v>
          </cell>
        </row>
        <row r="210">
          <cell r="A210">
            <v>3040050</v>
          </cell>
          <cell r="B210" t="str">
            <v>POLIMENTO DE CONCRETO</v>
          </cell>
          <cell r="C210" t="str">
            <v>M2</v>
          </cell>
          <cell r="D210">
            <v>7.82</v>
          </cell>
          <cell r="E210" t="str">
            <v>SIURB-E Jan/26</v>
          </cell>
        </row>
        <row r="211">
          <cell r="A211">
            <v>3040051</v>
          </cell>
          <cell r="B211" t="str">
            <v>POLIMENTO DE CONCRETO NOVO</v>
          </cell>
          <cell r="C211" t="str">
            <v>M2</v>
          </cell>
          <cell r="D211">
            <v>7.82</v>
          </cell>
          <cell r="E211" t="str">
            <v>SIURB-E Jan/26</v>
          </cell>
        </row>
        <row r="212">
          <cell r="A212">
            <v>3040060</v>
          </cell>
          <cell r="B212" t="str">
            <v>PREPARAÇÃO DE PONTE DE ADERÊNCIA COM ADESIVO A BASE DE EPÓXI</v>
          </cell>
          <cell r="C212" t="str">
            <v>M2</v>
          </cell>
          <cell r="D212">
            <v>162.79</v>
          </cell>
          <cell r="E212" t="str">
            <v>SIURB-E Jan/26</v>
          </cell>
        </row>
        <row r="213">
          <cell r="A213">
            <v>3040070</v>
          </cell>
          <cell r="B213" t="str">
            <v>ANCORAGEM DE BARRAS DE AÇO COM ADESIVO A BASE DE EPÓXI</v>
          </cell>
          <cell r="C213" t="str">
            <v>UN</v>
          </cell>
          <cell r="D213">
            <v>14.35</v>
          </cell>
          <cell r="E213" t="str">
            <v>SIURB-E Jan/26</v>
          </cell>
        </row>
        <row r="214">
          <cell r="A214">
            <v>3050000</v>
          </cell>
          <cell r="B214" t="str">
            <v>DEMOLIÇÕES</v>
          </cell>
          <cell r="C214" t="str">
            <v>.</v>
          </cell>
          <cell r="D214" t="str">
            <v>.</v>
          </cell>
          <cell r="E214" t="str">
            <v>SIURB-E Jan/26</v>
          </cell>
        </row>
        <row r="215">
          <cell r="A215">
            <v>3050001</v>
          </cell>
          <cell r="B215" t="str">
            <v>DEMOLIÇÃO MECANIZADA DE CONCRETO SIMPLES</v>
          </cell>
          <cell r="C215" t="str">
            <v>M3</v>
          </cell>
          <cell r="D215">
            <v>110.22</v>
          </cell>
          <cell r="E215" t="str">
            <v>SIURB-E Jan/26</v>
          </cell>
        </row>
        <row r="216">
          <cell r="A216">
            <v>3050002</v>
          </cell>
          <cell r="B216" t="str">
            <v>DEMOLIÇÃO MECANIZADA DE CONCRETO ARMADO</v>
          </cell>
          <cell r="C216" t="str">
            <v>M3</v>
          </cell>
          <cell r="D216">
            <v>440.85</v>
          </cell>
          <cell r="E216" t="str">
            <v>SIURB-E Jan/26</v>
          </cell>
        </row>
        <row r="217">
          <cell r="A217">
            <v>3050003</v>
          </cell>
          <cell r="B217" t="str">
            <v>DEMOLIÇÃO MANUAL DE CONCRETO SIMPLES</v>
          </cell>
          <cell r="C217" t="str">
            <v>M3</v>
          </cell>
          <cell r="D217">
            <v>284.81</v>
          </cell>
          <cell r="E217" t="str">
            <v>SIURB-E Jan/26</v>
          </cell>
        </row>
        <row r="218">
          <cell r="A218">
            <v>3050004</v>
          </cell>
          <cell r="B218" t="str">
            <v>DEMOLIÇÃO MANUAL DE CONCRETO ARMADO</v>
          </cell>
          <cell r="C218" t="str">
            <v>M3</v>
          </cell>
          <cell r="D218">
            <v>517.83000000000004</v>
          </cell>
          <cell r="E218" t="str">
            <v>SIURB-E Jan/26</v>
          </cell>
        </row>
        <row r="219">
          <cell r="A219">
            <v>3050005</v>
          </cell>
          <cell r="B219" t="str">
            <v>DEMOLIÇÃO DE LAJES MISTAS COM ESPESSURA FINAL IGUAL OU INFERIOR A 16CM</v>
          </cell>
          <cell r="C219" t="str">
            <v>M2</v>
          </cell>
          <cell r="D219">
            <v>45.31</v>
          </cell>
          <cell r="E219" t="str">
            <v>SIURB-E Jan/26</v>
          </cell>
        </row>
        <row r="220">
          <cell r="A220">
            <v>3050006</v>
          </cell>
          <cell r="B220" t="str">
            <v>DEMOLIÇÃO DE LAJES MISTAS COM ESPESSURA FINAL SUPERIOR A 16 CM, ATÉ 30CM</v>
          </cell>
          <cell r="C220" t="str">
            <v>M2</v>
          </cell>
          <cell r="D220">
            <v>64.73</v>
          </cell>
          <cell r="E220" t="str">
            <v>SIURB-E Jan/26</v>
          </cell>
        </row>
        <row r="221">
          <cell r="A221">
            <v>3060000</v>
          </cell>
          <cell r="B221" t="str">
            <v>ESTRUTURA METÁLICA VERTICAL</v>
          </cell>
          <cell r="C221" t="str">
            <v>.</v>
          </cell>
          <cell r="D221" t="str">
            <v>.</v>
          </cell>
          <cell r="E221" t="str">
            <v>SIURB-E Jan/26</v>
          </cell>
        </row>
        <row r="222">
          <cell r="A222">
            <v>3060001</v>
          </cell>
          <cell r="B222" t="str">
            <v>FORNECIMENTO E MONTAGEM DE ESTRUTURA METÁLICA VERTICAL - NÃO PATINÁVEL</v>
          </cell>
          <cell r="C222" t="str">
            <v>KG</v>
          </cell>
          <cell r="D222">
            <v>29.3</v>
          </cell>
          <cell r="E222" t="str">
            <v>SIURB-E Jan/26</v>
          </cell>
        </row>
        <row r="223">
          <cell r="A223">
            <v>3060002</v>
          </cell>
          <cell r="B223" t="str">
            <v>FORNECIMENTO E MONTAGEM DE ESTRUTURA METÁLICA VERTICAL - PATINÁVEL</v>
          </cell>
          <cell r="C223" t="str">
            <v>KG</v>
          </cell>
          <cell r="D223">
            <v>28.93</v>
          </cell>
          <cell r="E223" t="str">
            <v>SIURB-E Jan/26</v>
          </cell>
        </row>
        <row r="224">
          <cell r="A224">
            <v>3101001</v>
          </cell>
          <cell r="B224" t="str">
            <v>LAJE EM PAINEL PRÉ-FABRICADO PROTENDIDO ALVEOLAR, ESPESSURA 12 CM - 500KGF/M2</v>
          </cell>
          <cell r="C224" t="str">
            <v>M2</v>
          </cell>
          <cell r="D224">
            <v>339.26</v>
          </cell>
          <cell r="E224" t="str">
            <v>SIURB-E Jan/26</v>
          </cell>
        </row>
        <row r="225">
          <cell r="A225">
            <v>3102002</v>
          </cell>
          <cell r="B225" t="str">
            <v>GRAUTE - ARGAMASSA FLUIDA</v>
          </cell>
          <cell r="C225" t="str">
            <v>M3</v>
          </cell>
          <cell r="D225">
            <v>5360.21</v>
          </cell>
          <cell r="E225" t="str">
            <v>SIURB-E Jan/26</v>
          </cell>
        </row>
        <row r="226">
          <cell r="A226">
            <v>4000000</v>
          </cell>
          <cell r="B226" t="str">
            <v>VEDOS</v>
          </cell>
          <cell r="E226" t="str">
            <v>SIURB-E Jan/26</v>
          </cell>
        </row>
        <row r="227">
          <cell r="A227">
            <v>4001000</v>
          </cell>
          <cell r="B227" t="str">
            <v>ALVENARIA DE TIJOLOS E BLOCOS</v>
          </cell>
          <cell r="C227" t="str">
            <v>.</v>
          </cell>
          <cell r="D227" t="str">
            <v>.</v>
          </cell>
          <cell r="E227" t="str">
            <v>SIURB-E Jan/26</v>
          </cell>
        </row>
        <row r="228">
          <cell r="A228">
            <v>4001001</v>
          </cell>
          <cell r="B228" t="str">
            <v xml:space="preserve"> ALVENARIA EM TIJOLOS MACIÇOS COMUNS - ESPELHO</v>
          </cell>
          <cell r="C228" t="str">
            <v>M2</v>
          </cell>
          <cell r="D228">
            <v>88.15</v>
          </cell>
          <cell r="E228" t="str">
            <v>SIURB-E Jan/26</v>
          </cell>
        </row>
        <row r="229">
          <cell r="A229">
            <v>4001002</v>
          </cell>
          <cell r="B229" t="str">
            <v>ALVENARIA EM TIJOLOS MACIÇOS COMUNS - 1/2 TIJOLO</v>
          </cell>
          <cell r="C229" t="str">
            <v>M2</v>
          </cell>
          <cell r="D229">
            <v>163.66999999999999</v>
          </cell>
          <cell r="E229" t="str">
            <v>SIURB-E Jan/26</v>
          </cell>
        </row>
        <row r="230">
          <cell r="A230">
            <v>4001004</v>
          </cell>
          <cell r="B230" t="str">
            <v>ALVENARIA EM TIJOLOS MACIÇOS COMUNS - 1 1/2 TIJOLO</v>
          </cell>
          <cell r="C230" t="str">
            <v>M2</v>
          </cell>
          <cell r="D230">
            <v>388.93</v>
          </cell>
          <cell r="E230" t="str">
            <v>SIURB-E Jan/26</v>
          </cell>
        </row>
        <row r="231">
          <cell r="A231">
            <v>4001011</v>
          </cell>
          <cell r="B231" t="str">
            <v>TIJOLOS MACIÇOS COMUNS - APARENTE, 1/2 TIJOLO</v>
          </cell>
          <cell r="C231" t="str">
            <v>M2</v>
          </cell>
          <cell r="D231">
            <v>163.66999999999999</v>
          </cell>
          <cell r="E231" t="str">
            <v>SIURB-E Jan/26</v>
          </cell>
        </row>
        <row r="232">
          <cell r="A232">
            <v>4001012</v>
          </cell>
          <cell r="B232" t="str">
            <v>ALVENARIA EM TIJOLOS MACIÇOS COMUNS - APARENTE, 1 TIJOLO</v>
          </cell>
          <cell r="C232" t="str">
            <v>M2</v>
          </cell>
          <cell r="D232">
            <v>283.29000000000002</v>
          </cell>
          <cell r="E232" t="str">
            <v>SIURB-E Jan/26</v>
          </cell>
        </row>
        <row r="233">
          <cell r="A233">
            <v>4001015</v>
          </cell>
          <cell r="B233" t="str">
            <v>ALVENARIA EM TIJOLOS CERÂMICOS FURADOS - 1/2 TIJOLO</v>
          </cell>
          <cell r="C233" t="str">
            <v>M2</v>
          </cell>
          <cell r="D233">
            <v>100.63</v>
          </cell>
          <cell r="E233" t="str">
            <v>SIURB-E Jan/26</v>
          </cell>
        </row>
        <row r="234">
          <cell r="A234">
            <v>4001016</v>
          </cell>
          <cell r="B234" t="str">
            <v>ALVENARIA EM TIJOLOS CERÂMICOS FURADOS - 1 TIJOLO</v>
          </cell>
          <cell r="C234" t="str">
            <v>M2</v>
          </cell>
          <cell r="D234">
            <v>178.55</v>
          </cell>
          <cell r="E234" t="str">
            <v>SIURB-E Jan/26</v>
          </cell>
        </row>
        <row r="235">
          <cell r="A235">
            <v>4001020</v>
          </cell>
          <cell r="B235" t="str">
            <v>ALVENARIA EM TIJOLOS LAMINADOS - ESPELHO</v>
          </cell>
          <cell r="C235" t="str">
            <v>M2</v>
          </cell>
          <cell r="D235">
            <v>276.52</v>
          </cell>
          <cell r="E235" t="str">
            <v>SIURB-E Jan/26</v>
          </cell>
        </row>
        <row r="236">
          <cell r="A236">
            <v>4001021</v>
          </cell>
          <cell r="B236" t="str">
            <v>ALVENARIA EM TIJOLOS LAMINADOS - 1/2 TIJOLO</v>
          </cell>
          <cell r="C236" t="str">
            <v>M2</v>
          </cell>
          <cell r="D236">
            <v>459.24</v>
          </cell>
          <cell r="E236" t="str">
            <v>SIURB-E Jan/26</v>
          </cell>
        </row>
        <row r="237">
          <cell r="A237">
            <v>4001022</v>
          </cell>
          <cell r="B237" t="str">
            <v>ALVENARIA EM TIJOLOS LAMINADOS - 1 TIJOLO</v>
          </cell>
          <cell r="C237" t="str">
            <v>M2</v>
          </cell>
          <cell r="D237">
            <v>839.83</v>
          </cell>
          <cell r="E237" t="str">
            <v>SIURB-E Jan/26</v>
          </cell>
        </row>
        <row r="238">
          <cell r="A238">
            <v>4001025</v>
          </cell>
          <cell r="B238" t="str">
            <v>ALVENARIA EM TIJOLOS DE VIDRO - CANELADO, 19X19CM</v>
          </cell>
          <cell r="C238" t="str">
            <v>M2</v>
          </cell>
          <cell r="D238">
            <v>867.82</v>
          </cell>
          <cell r="E238" t="str">
            <v>SIURB-E Jan/26</v>
          </cell>
        </row>
        <row r="239">
          <cell r="A239">
            <v>4001026</v>
          </cell>
          <cell r="B239" t="str">
            <v>ALVENARIA EM TIJOLOS DE VIDRO - TIJOLINHO, 19X19CM</v>
          </cell>
          <cell r="C239" t="str">
            <v>M2</v>
          </cell>
          <cell r="D239">
            <v>1084.1600000000001</v>
          </cell>
          <cell r="E239" t="str">
            <v>SIURB-E Jan/26</v>
          </cell>
        </row>
        <row r="240">
          <cell r="A240">
            <v>4001027</v>
          </cell>
          <cell r="B240" t="str">
            <v>ALVENARIA EM TIJOLOS DE VIDRO - VENTILAÇÃO TIPO VENEZIANA</v>
          </cell>
          <cell r="C240" t="str">
            <v>M2</v>
          </cell>
          <cell r="D240">
            <v>1289.9100000000001</v>
          </cell>
          <cell r="E240" t="str">
            <v>SIURB-E Jan/26</v>
          </cell>
        </row>
        <row r="241">
          <cell r="A241">
            <v>4001031</v>
          </cell>
          <cell r="B241" t="str">
            <v>VB.02 - ALVENARIA EM BLOCOS DE CONCRETO ESTRUTURAL 14 X 19 X 39CM - 8MPA</v>
          </cell>
          <cell r="C241" t="str">
            <v>M2</v>
          </cell>
          <cell r="D241">
            <v>129.5</v>
          </cell>
          <cell r="E241" t="str">
            <v>SIURB-E Jan/26</v>
          </cell>
        </row>
        <row r="242">
          <cell r="A242">
            <v>4001032</v>
          </cell>
          <cell r="B242" t="str">
            <v>VB.02 - ALVENARIA EM BLOCOS DE CONCRETO ESTRUTURAL 14 X 19 X 39CM - 10MPA</v>
          </cell>
          <cell r="C242" t="str">
            <v>M2</v>
          </cell>
          <cell r="D242">
            <v>136.18</v>
          </cell>
          <cell r="E242" t="str">
            <v>SIURB-E Jan/26</v>
          </cell>
        </row>
        <row r="243">
          <cell r="A243">
            <v>4001033</v>
          </cell>
          <cell r="B243" t="str">
            <v>VB.02 - ALVENARIA EM BLOCOS DE CONCRETO ESTRUTURAL 14 X 19 X 39CM - 12MPA</v>
          </cell>
          <cell r="C243" t="str">
            <v>M2</v>
          </cell>
          <cell r="D243">
            <v>141.94999999999999</v>
          </cell>
          <cell r="E243" t="str">
            <v>SIURB-E Jan/26</v>
          </cell>
        </row>
        <row r="244">
          <cell r="A244">
            <v>4001034</v>
          </cell>
          <cell r="B244" t="str">
            <v>VB.02 - ALVENARIA EM BLOCOS DE CONCRETO ESTRUTURAL 14 X 19 X 39CM - 14MPA</v>
          </cell>
          <cell r="C244" t="str">
            <v>M2</v>
          </cell>
          <cell r="D244">
            <v>146.53</v>
          </cell>
          <cell r="E244" t="str">
            <v>SIURB-E Jan/26</v>
          </cell>
        </row>
        <row r="245">
          <cell r="A245">
            <v>4001035</v>
          </cell>
          <cell r="B245" t="str">
            <v>VB.02 - ALVENARIA EM BLOCOS DE CONCRETO ESTRUTURAL 19 X 19 X 39CM - 8MPA</v>
          </cell>
          <cell r="C245" t="str">
            <v>M2</v>
          </cell>
          <cell r="D245">
            <v>157.87</v>
          </cell>
          <cell r="E245" t="str">
            <v>SIURB-E Jan/26</v>
          </cell>
        </row>
        <row r="246">
          <cell r="A246">
            <v>4001036</v>
          </cell>
          <cell r="B246" t="str">
            <v>VB.02 - ALVENARIA EM BLOCOS DE CONCRETO ESTRUTURAL 19 X 19 X 39CM - 10MPA</v>
          </cell>
          <cell r="C246" t="str">
            <v>M2</v>
          </cell>
          <cell r="D246">
            <v>164.68</v>
          </cell>
          <cell r="E246" t="str">
            <v>SIURB-E Jan/26</v>
          </cell>
        </row>
        <row r="247">
          <cell r="A247">
            <v>4001037</v>
          </cell>
          <cell r="B247" t="str">
            <v>VB.02 - ALVENARIA EM BLOCOS DE CONCRETO ESTRUTURAL 19 X 19 X 39CM - 12MPA</v>
          </cell>
          <cell r="C247" t="str">
            <v>M2</v>
          </cell>
          <cell r="D247">
            <v>174.64</v>
          </cell>
          <cell r="E247" t="str">
            <v>SIURB-E Jan/26</v>
          </cell>
        </row>
        <row r="248">
          <cell r="A248">
            <v>4001038</v>
          </cell>
          <cell r="B248" t="str">
            <v>VB.02 - ALVENARIA EM BLOCOS DE CONCRETO ESTRUTURAL 19 X 19 X 39CM - 14MPA</v>
          </cell>
          <cell r="C248" t="str">
            <v>M2</v>
          </cell>
          <cell r="D248">
            <v>180.92</v>
          </cell>
          <cell r="E248" t="str">
            <v>SIURB-E Jan/26</v>
          </cell>
        </row>
        <row r="249">
          <cell r="A249">
            <v>4001040</v>
          </cell>
          <cell r="B249" t="str">
            <v>VB.01 - ALVENARIA EM BLOCOS DE CONCRETO 09 X 19 X 39CM</v>
          </cell>
          <cell r="C249" t="str">
            <v>M2</v>
          </cell>
          <cell r="D249">
            <v>90.12</v>
          </cell>
          <cell r="E249" t="str">
            <v>SIURB-E Jan/26</v>
          </cell>
        </row>
        <row r="250">
          <cell r="A250">
            <v>4001041</v>
          </cell>
          <cell r="B250" t="str">
            <v>VB.01 - ALVENARIA EM BLOCOS DE CONCRETO 14 X 19 X 39CM</v>
          </cell>
          <cell r="C250" t="str">
            <v>M2</v>
          </cell>
          <cell r="D250">
            <v>104.86</v>
          </cell>
          <cell r="E250" t="str">
            <v>SIURB-E Jan/26</v>
          </cell>
        </row>
        <row r="251">
          <cell r="A251">
            <v>4001042</v>
          </cell>
          <cell r="B251" t="str">
            <v>VB.01 - ALVENARIA EM BLOCOS DE CONCRETO 19 X 19 X 39CM</v>
          </cell>
          <cell r="C251" t="str">
            <v>M2</v>
          </cell>
          <cell r="D251">
            <v>127.07</v>
          </cell>
          <cell r="E251" t="str">
            <v>SIURB-E Jan/26</v>
          </cell>
        </row>
        <row r="252">
          <cell r="A252">
            <v>4001044</v>
          </cell>
          <cell r="B252" t="str">
            <v>ALVENARIA EM BLOCO DE CONCRETO CELULAR AUTOCLAVADO - 15CM</v>
          </cell>
          <cell r="C252" t="str">
            <v>M2</v>
          </cell>
          <cell r="D252">
            <v>186.55</v>
          </cell>
          <cell r="E252" t="str">
            <v>SIURB-E Jan/26</v>
          </cell>
        </row>
        <row r="253">
          <cell r="A253">
            <v>4001045</v>
          </cell>
          <cell r="B253" t="str">
            <v>ALVENARIA EM BLOCO DE CONCRETO CELULAR AUTOCLAVADO - 20CM</v>
          </cell>
          <cell r="C253" t="str">
            <v>M2</v>
          </cell>
          <cell r="D253">
            <v>228.13</v>
          </cell>
          <cell r="E253" t="str">
            <v>SIURB-E Jan/26</v>
          </cell>
        </row>
        <row r="254">
          <cell r="A254">
            <v>4001050</v>
          </cell>
          <cell r="B254" t="str">
            <v>VB.01 -ALVENARIA EM  BLOCOS VAZADOS DE CONCRETO APARENTE - 09CM</v>
          </cell>
          <cell r="C254" t="str">
            <v>M2</v>
          </cell>
          <cell r="D254">
            <v>101.69</v>
          </cell>
          <cell r="E254" t="str">
            <v>SIURB-E Jan/26</v>
          </cell>
        </row>
        <row r="255">
          <cell r="A255">
            <v>4001051</v>
          </cell>
          <cell r="B255" t="str">
            <v xml:space="preserve"> VB.01 - ALVENARIA EM BLOCOS VAZADOS DE CONCRETO APARENTE - 14CM</v>
          </cell>
          <cell r="C255" t="str">
            <v>M2</v>
          </cell>
          <cell r="D255">
            <v>117.69</v>
          </cell>
          <cell r="E255" t="str">
            <v>SIURB-E Jan/26</v>
          </cell>
        </row>
        <row r="256">
          <cell r="A256">
            <v>4001052</v>
          </cell>
          <cell r="B256" t="str">
            <v>VB.01 - ALVENARIA APARENTE EM BLOCOS DE CONCRETO 19 X 19 X 39CM</v>
          </cell>
          <cell r="C256" t="str">
            <v>M2</v>
          </cell>
          <cell r="D256">
            <v>140.5</v>
          </cell>
          <cell r="E256" t="str">
            <v>SIURB-E Jan/26</v>
          </cell>
        </row>
        <row r="257">
          <cell r="A257">
            <v>4001060</v>
          </cell>
          <cell r="B257" t="str">
            <v>VB.02 - ALVENARIA EM BLOCOS DE CONCRETO ESTRUTURAL 14 X 19 X 39CM - ATÉ 6MPA</v>
          </cell>
          <cell r="C257" t="str">
            <v>M2</v>
          </cell>
          <cell r="D257">
            <v>124.13</v>
          </cell>
          <cell r="E257" t="str">
            <v>SIURB-E Jan/26</v>
          </cell>
        </row>
        <row r="258">
          <cell r="A258">
            <v>4001061</v>
          </cell>
          <cell r="B258" t="str">
            <v>VB.02 - ALVENARIA EM BLOCOS DE CONCRETO ESTRUTURAL 19 X 19 X 39CM - ATÉ 6MPA</v>
          </cell>
          <cell r="C258" t="str">
            <v>M2</v>
          </cell>
          <cell r="D258">
            <v>143.46</v>
          </cell>
          <cell r="E258" t="str">
            <v>SIURB-E Jan/26</v>
          </cell>
        </row>
        <row r="259">
          <cell r="A259">
            <v>4001062</v>
          </cell>
          <cell r="B259" t="str">
            <v>VB.02 - ALVENARIA EM BLOCOS VAZADOS DE CONCRETO ESTRUTURAL APARENTE - 14CM - ATÉ 6MPA</v>
          </cell>
          <cell r="C259" t="str">
            <v>M2</v>
          </cell>
          <cell r="D259">
            <v>128.49</v>
          </cell>
          <cell r="E259" t="str">
            <v>SIURB-E Jan/26</v>
          </cell>
        </row>
        <row r="260">
          <cell r="A260">
            <v>4001063</v>
          </cell>
          <cell r="B260" t="str">
            <v xml:space="preserve"> VB.02 - ALVENARIA EM  BLOCOS VAZADOS DE CONCRETO ESTRUTURAL APARENTE - 19CM - ATÉ 6MPA</v>
          </cell>
          <cell r="C260" t="str">
            <v>M2</v>
          </cell>
          <cell r="D260">
            <v>146.71</v>
          </cell>
          <cell r="E260" t="str">
            <v>SIURB-E Jan/26</v>
          </cell>
        </row>
        <row r="261">
          <cell r="A261">
            <v>4001070</v>
          </cell>
          <cell r="B261" t="str">
            <v>ALVENARIA EM BLOCO CERÂMICO COMUM - 14CM</v>
          </cell>
          <cell r="C261" t="str">
            <v>M2</v>
          </cell>
          <cell r="D261">
            <v>130.52000000000001</v>
          </cell>
          <cell r="E261" t="str">
            <v>SIURB-E Jan/26</v>
          </cell>
        </row>
        <row r="262">
          <cell r="A262">
            <v>4001071</v>
          </cell>
          <cell r="B262" t="str">
            <v>ALVENARIA EM BLOCO CERÂMICO COMUM - 19CM</v>
          </cell>
          <cell r="C262" t="str">
            <v>M2</v>
          </cell>
          <cell r="D262">
            <v>147.6</v>
          </cell>
          <cell r="E262" t="str">
            <v>SIURB-E Jan/26</v>
          </cell>
        </row>
        <row r="263">
          <cell r="A263">
            <v>4001080</v>
          </cell>
          <cell r="B263" t="str">
            <v>TELA TIPO DEPLOYEE PARA REFORÇO DE ALVENARIA</v>
          </cell>
          <cell r="C263" t="str">
            <v>M2</v>
          </cell>
          <cell r="D263">
            <v>7.1</v>
          </cell>
          <cell r="E263" t="str">
            <v>SIURB-E Jan/26</v>
          </cell>
        </row>
        <row r="264">
          <cell r="A264">
            <v>4001095</v>
          </cell>
          <cell r="B264" t="str">
            <v>ARMADURA EM AÇO CA-50 PARA BLOCOS VAZADOS DE CONCRETO ESTRUTURAL</v>
          </cell>
          <cell r="C264" t="str">
            <v>KG</v>
          </cell>
          <cell r="D264">
            <v>10.38</v>
          </cell>
          <cell r="E264" t="str">
            <v>SIURB-E Jan/26</v>
          </cell>
        </row>
        <row r="265">
          <cell r="A265">
            <v>4001096</v>
          </cell>
          <cell r="B265" t="str">
            <v>ARMADURA EM AÇO CA-60 PARA BLOCOS VAZADOS DE CONCRETO ESTRUTURAL</v>
          </cell>
          <cell r="C265" t="str">
            <v>KG</v>
          </cell>
          <cell r="D265">
            <v>10.73</v>
          </cell>
          <cell r="E265" t="str">
            <v>SIURB-E Jan/26</v>
          </cell>
        </row>
        <row r="266">
          <cell r="A266">
            <v>4001097</v>
          </cell>
          <cell r="B266" t="str">
            <v>CONCRETO "GROUT"</v>
          </cell>
          <cell r="C266" t="str">
            <v>M3</v>
          </cell>
          <cell r="D266">
            <v>822.65</v>
          </cell>
          <cell r="E266" t="str">
            <v>SIURB-E Jan/26</v>
          </cell>
        </row>
        <row r="267">
          <cell r="A267">
            <v>4001098</v>
          </cell>
          <cell r="B267" t="str">
            <v>VERGAS, CINTAS E PILARETES DE CONCRETO</v>
          </cell>
          <cell r="C267" t="str">
            <v>M3</v>
          </cell>
          <cell r="D267">
            <v>1971.14</v>
          </cell>
          <cell r="E267" t="str">
            <v>SIURB-E Jan/26</v>
          </cell>
        </row>
        <row r="268">
          <cell r="A268">
            <v>4001102</v>
          </cell>
          <cell r="B268" t="str">
            <v>ENCUNHAMENTO DE ALVENARIA DE VEDAÇÃO COM ARGAMASSA APLICADA COM COLHER</v>
          </cell>
          <cell r="C268" t="str">
            <v>M</v>
          </cell>
          <cell r="D268">
            <v>9.5399999999999991</v>
          </cell>
          <cell r="E268" t="str">
            <v>SIURB-E Jan/26</v>
          </cell>
        </row>
        <row r="269">
          <cell r="A269">
            <v>4002000</v>
          </cell>
          <cell r="B269" t="str">
            <v>ALVENARIA DE ELEMENTOS VAZADOS</v>
          </cell>
          <cell r="C269" t="str">
            <v>.</v>
          </cell>
          <cell r="D269" t="str">
            <v>.</v>
          </cell>
          <cell r="E269" t="str">
            <v>SIURB-E Jan/26</v>
          </cell>
        </row>
        <row r="270">
          <cell r="A270">
            <v>4002004</v>
          </cell>
          <cell r="B270" t="str">
            <v>ELEMENTOS VAZADOS DE TIJOLOS CERÂMICOS</v>
          </cell>
          <cell r="C270" t="str">
            <v>M2</v>
          </cell>
          <cell r="D270">
            <v>182.91</v>
          </cell>
          <cell r="E270" t="str">
            <v>SIURB-E Jan/26</v>
          </cell>
        </row>
        <row r="271">
          <cell r="A271">
            <v>4002005</v>
          </cell>
          <cell r="B271" t="str">
            <v>VA. 01- ALVENARIA DE VEDAÇÃO COM ELEMENTO VAZADO DE CONCRETO - COBOGÓ DE 19x19x10 CM</v>
          </cell>
          <cell r="C271" t="str">
            <v>M2</v>
          </cell>
          <cell r="D271">
            <v>332.2</v>
          </cell>
          <cell r="E271" t="str">
            <v>SIURB-E Jan/26</v>
          </cell>
        </row>
        <row r="272">
          <cell r="A272">
            <v>4002006</v>
          </cell>
          <cell r="B272" t="str">
            <v>ALVENARIA DE VEDAÇÃO COM ELEMENTO VAZADO DE CONCRETO - COBOGÓ DE 39x39x10 CM</v>
          </cell>
          <cell r="C272" t="str">
            <v>M2</v>
          </cell>
          <cell r="D272">
            <v>243.6</v>
          </cell>
          <cell r="E272" t="str">
            <v>SIURB-E Jan/26</v>
          </cell>
        </row>
        <row r="273">
          <cell r="A273">
            <v>4003000</v>
          </cell>
          <cell r="B273" t="str">
            <v>OUTROS ELEMENTOS DIVISÓRIOS</v>
          </cell>
          <cell r="C273" t="str">
            <v>.</v>
          </cell>
          <cell r="D273" t="str">
            <v>.</v>
          </cell>
          <cell r="E273" t="str">
            <v>SIURB-E Jan/26</v>
          </cell>
        </row>
        <row r="274">
          <cell r="A274">
            <v>4003030</v>
          </cell>
          <cell r="B274" t="str">
            <v>PLACAS DE GRANILITE - 30MM DE ESPESSURA</v>
          </cell>
          <cell r="C274" t="str">
            <v>M2</v>
          </cell>
          <cell r="D274">
            <v>334.13</v>
          </cell>
          <cell r="E274" t="str">
            <v>SIURB-E Jan/26</v>
          </cell>
        </row>
        <row r="275">
          <cell r="A275">
            <v>4003031</v>
          </cell>
          <cell r="B275" t="str">
            <v>PLACAS DE GRANILITE - 40MM DE ESPESSURA</v>
          </cell>
          <cell r="C275" t="str">
            <v>M2</v>
          </cell>
          <cell r="D275">
            <v>459.54</v>
          </cell>
          <cell r="E275" t="str">
            <v>SIURB-E Jan/26</v>
          </cell>
        </row>
        <row r="276">
          <cell r="A276">
            <v>4003032</v>
          </cell>
          <cell r="B276" t="str">
            <v>PLACAS DE GRANILITE - 50MM DE ESPESSURA</v>
          </cell>
          <cell r="C276" t="str">
            <v>M2</v>
          </cell>
          <cell r="D276">
            <v>456.13</v>
          </cell>
          <cell r="E276" t="str">
            <v>SIURB-E Jan/26</v>
          </cell>
        </row>
        <row r="277">
          <cell r="A277">
            <v>4003035</v>
          </cell>
          <cell r="B277" t="str">
            <v>DIVISÓRIA EM ARDÓSIA CINZA - POLIDA 2 LADOS - ESPESSURA 30MM</v>
          </cell>
          <cell r="C277" t="str">
            <v>M2</v>
          </cell>
          <cell r="D277">
            <v>759.87</v>
          </cell>
          <cell r="E277" t="str">
            <v>SIURB-E Jan/26</v>
          </cell>
        </row>
        <row r="278">
          <cell r="A278">
            <v>4003051</v>
          </cell>
          <cell r="B278" t="str">
            <v>VL.01 - DIVISÓRIA DE ACABAMENTO LAMINADO MELAMÍNICO, MIOLO COLMÉIA - PAINEL/PAINEL</v>
          </cell>
          <cell r="C278" t="str">
            <v>M2</v>
          </cell>
          <cell r="D278">
            <v>170.69</v>
          </cell>
          <cell r="E278" t="str">
            <v>SIURB-E Jan/26</v>
          </cell>
        </row>
        <row r="279">
          <cell r="A279">
            <v>4003052</v>
          </cell>
          <cell r="B279" t="str">
            <v>VL.02 - DIVISÓRIA DE ACABAMENTO LAMINADO MELAMÍNICO, MIOLO COLMÉIA - PAINEL CEGO</v>
          </cell>
          <cell r="C279" t="str">
            <v>M2</v>
          </cell>
          <cell r="D279">
            <v>166.17</v>
          </cell>
          <cell r="E279" t="str">
            <v>SIURB-E Jan/26</v>
          </cell>
        </row>
        <row r="280">
          <cell r="A280">
            <v>4003053</v>
          </cell>
          <cell r="B280" t="str">
            <v>VL.03 - DIVISÓRIA DE ACABAMENTO LAMINADO MELAMÍNICO, MIOLO COLMÉIA - PORTA/BANDEIRA</v>
          </cell>
          <cell r="C280" t="str">
            <v>M2</v>
          </cell>
          <cell r="D280">
            <v>260.3</v>
          </cell>
          <cell r="E280" t="str">
            <v>SIURB-E Jan/26</v>
          </cell>
        </row>
        <row r="281">
          <cell r="A281">
            <v>4003054</v>
          </cell>
          <cell r="B281" t="str">
            <v>VL.04 - DIVISÓRIA DE ACABAMENTO LAMINADO MELAMÍNICO, MIOLO COLMÉIA - PAINEL/VIDRO</v>
          </cell>
          <cell r="C281" t="str">
            <v>M2</v>
          </cell>
          <cell r="D281">
            <v>201.17</v>
          </cell>
          <cell r="E281" t="str">
            <v>SIURB-E Jan/26</v>
          </cell>
        </row>
        <row r="282">
          <cell r="A282">
            <v>4003055</v>
          </cell>
          <cell r="B282" t="str">
            <v>VL.05 - DIVISÓRIA DE ACABAMENTO LAMINADO MELAMÍNICO, MIOLO COLMÉIA - PORTA/VIDRO</v>
          </cell>
          <cell r="C282" t="str">
            <v>M2</v>
          </cell>
          <cell r="D282">
            <v>355.71</v>
          </cell>
          <cell r="E282" t="str">
            <v>SIURB-E Jan/26</v>
          </cell>
        </row>
        <row r="283">
          <cell r="A283">
            <v>4003056</v>
          </cell>
          <cell r="B283" t="str">
            <v>VL.06 - DIVISÓRIA DE ACABAMENTO LAMINADO MELAMÍNICO, MIOLO COLMÉIA - PAINEL/VIDRO/PAINEL</v>
          </cell>
          <cell r="C283" t="str">
            <v>M2</v>
          </cell>
          <cell r="D283">
            <v>241.21</v>
          </cell>
          <cell r="E283" t="str">
            <v>SIURB-E Jan/26</v>
          </cell>
        </row>
        <row r="284">
          <cell r="A284">
            <v>4003057</v>
          </cell>
          <cell r="B284" t="str">
            <v>VL.07 - DIVISÓRIA DE ACABAMENTO LAMINADO MELAMÍNICO, MIOLO COLMÉIA - PAINEL/VIDRO/VIDRO</v>
          </cell>
          <cell r="C284" t="str">
            <v>M2</v>
          </cell>
          <cell r="D284">
            <v>245.61</v>
          </cell>
          <cell r="E284" t="str">
            <v>SIURB-E Jan/26</v>
          </cell>
        </row>
        <row r="285">
          <cell r="A285">
            <v>4003058</v>
          </cell>
          <cell r="B285" t="str">
            <v>VL.08 - DIVISÓRIA DE ACABAMENTO  LAMINADO MELAMÍNICO, MIOLO COLMÉIA - PORTA/BONECA/PAINEL</v>
          </cell>
          <cell r="C285" t="str">
            <v>M2</v>
          </cell>
          <cell r="D285">
            <v>276.11</v>
          </cell>
          <cell r="E285" t="str">
            <v>SIURB-E Jan/26</v>
          </cell>
        </row>
        <row r="286">
          <cell r="A286">
            <v>4003059</v>
          </cell>
          <cell r="B286" t="str">
            <v>VL.09 - DIVISÓRIA DE ACABAMENTO  LAMINADO MELAMÍNICO, MIOLO COLMÉIA - PORTA/BONECA/VIDRO</v>
          </cell>
          <cell r="C286" t="str">
            <v>M2</v>
          </cell>
          <cell r="D286">
            <v>368.36</v>
          </cell>
          <cell r="E286" t="str">
            <v>SIURB-E Jan/26</v>
          </cell>
        </row>
        <row r="287">
          <cell r="A287">
            <v>4003070</v>
          </cell>
          <cell r="B287" t="str">
            <v>FORNECIMENTO E APLICAÇÃO DE PLACA CIMENTÍCIA CORTA-FOGO - CHAPA 10 MM</v>
          </cell>
          <cell r="C287" t="str">
            <v>M2</v>
          </cell>
          <cell r="D287">
            <v>196.25</v>
          </cell>
          <cell r="E287" t="str">
            <v>SIURB-E Jan/26</v>
          </cell>
        </row>
        <row r="288">
          <cell r="A288">
            <v>4003071</v>
          </cell>
          <cell r="B288" t="str">
            <v xml:space="preserve"> FORNECIMENTO E INSTALAÇÃO DE PAREDE TIPO DRYWALL DE FACE DUPLA EM GESSO ACARTONADO ST - 1ST 12,5 + 1ST 12,5</v>
          </cell>
          <cell r="C288" t="str">
            <v>M2</v>
          </cell>
          <cell r="D288">
            <v>135.91</v>
          </cell>
          <cell r="E288" t="str">
            <v>SIURB-E Jan/26</v>
          </cell>
        </row>
        <row r="289">
          <cell r="A289">
            <v>4003073</v>
          </cell>
          <cell r="B289" t="str">
            <v xml:space="preserve"> FORNECIMENTO E INSTALAÇÃO DE PAREDE TIPO DRYWALL DE FACE DUPLA EM GESSO ACARTONADO RF - 1RF 12,5 + 1RF 12,5</v>
          </cell>
          <cell r="C289" t="str">
            <v>M2</v>
          </cell>
          <cell r="D289">
            <v>147.19</v>
          </cell>
          <cell r="E289" t="str">
            <v>SIURB-E Jan/26</v>
          </cell>
        </row>
        <row r="290">
          <cell r="A290">
            <v>4003074</v>
          </cell>
          <cell r="B290" t="str">
            <v xml:space="preserve"> ISOLAMENTO ACÚSTICO PARA SISTEMA DE DRYWALL</v>
          </cell>
          <cell r="C290" t="str">
            <v>M2</v>
          </cell>
          <cell r="D290">
            <v>44.72</v>
          </cell>
          <cell r="E290" t="str">
            <v>SIURB-E Jan/26</v>
          </cell>
        </row>
        <row r="291">
          <cell r="A291">
            <v>4003075</v>
          </cell>
          <cell r="B291" t="str">
            <v xml:space="preserve"> ISOLAMENTO TÉRMICO PARA SISTEMA DE DRYWALL</v>
          </cell>
          <cell r="C291" t="str">
            <v>M2</v>
          </cell>
          <cell r="D291">
            <v>34.56</v>
          </cell>
          <cell r="E291" t="str">
            <v>SIURB-E Jan/26</v>
          </cell>
        </row>
        <row r="292">
          <cell r="A292">
            <v>4050000</v>
          </cell>
          <cell r="B292" t="str">
            <v>DEMOLIÇÕES</v>
          </cell>
          <cell r="C292" t="str">
            <v>.</v>
          </cell>
          <cell r="D292" t="str">
            <v>.</v>
          </cell>
          <cell r="E292" t="str">
            <v>SIURB-E Jan/26</v>
          </cell>
        </row>
        <row r="293">
          <cell r="A293">
            <v>4050001</v>
          </cell>
          <cell r="B293" t="str">
            <v>DEMOLIÇÃO DE ALVENARIA ESTRUTURAL DE BLOCOS VAZADOS DE CONCRETO</v>
          </cell>
          <cell r="C293" t="str">
            <v>M3</v>
          </cell>
          <cell r="D293">
            <v>103.57</v>
          </cell>
          <cell r="E293" t="str">
            <v>SIURB-E Jan/26</v>
          </cell>
        </row>
        <row r="294">
          <cell r="A294">
            <v>4050004</v>
          </cell>
          <cell r="B294" t="str">
            <v>DEMOLIÇÃO DE ALVENARIA EM GERAL (TIJOLOS OU BLOCOS)</v>
          </cell>
          <cell r="C294" t="str">
            <v>M3</v>
          </cell>
          <cell r="D294">
            <v>57.22</v>
          </cell>
          <cell r="E294" t="str">
            <v>SIURB-E Jan/26</v>
          </cell>
        </row>
        <row r="295">
          <cell r="A295">
            <v>4050007</v>
          </cell>
          <cell r="B295" t="str">
            <v>DEMOLIÇÃO DE ALVENARIA DE ELEMENTOS VAZADOS</v>
          </cell>
          <cell r="C295" t="str">
            <v>M3</v>
          </cell>
          <cell r="D295">
            <v>64.73</v>
          </cell>
          <cell r="E295" t="str">
            <v>SIURB-E Jan/26</v>
          </cell>
        </row>
        <row r="296">
          <cell r="A296">
            <v>4050009</v>
          </cell>
          <cell r="B296" t="str">
            <v>DEMOLIÇÃO DE VERGAS, CINTAS E PILARETES DE CONCRETO</v>
          </cell>
          <cell r="C296" t="str">
            <v>M3</v>
          </cell>
          <cell r="D296">
            <v>336.59</v>
          </cell>
          <cell r="E296" t="str">
            <v>SIURB-E Jan/26</v>
          </cell>
        </row>
        <row r="297">
          <cell r="A297">
            <v>4050010</v>
          </cell>
          <cell r="B297" t="str">
            <v>DEMOLIÇÃO DE PLACAS DIVISÓRIAS DE GRANILITE OU SIMILAR</v>
          </cell>
          <cell r="C297" t="str">
            <v>M2</v>
          </cell>
          <cell r="D297">
            <v>12.95</v>
          </cell>
          <cell r="E297" t="str">
            <v>SIURB-E Jan/26</v>
          </cell>
        </row>
        <row r="298">
          <cell r="A298">
            <v>4050015</v>
          </cell>
          <cell r="B298" t="str">
            <v>DEMOLIÇÃO DE DIVISÓRIAS - CHAPAS OU TÁBUAS, INCLUSIVE ENTARUGAMENTO</v>
          </cell>
          <cell r="C298" t="str">
            <v>M2</v>
          </cell>
          <cell r="D298">
            <v>10.36</v>
          </cell>
          <cell r="E298" t="str">
            <v>SIURB-E Jan/26</v>
          </cell>
        </row>
        <row r="299">
          <cell r="A299">
            <v>4060000</v>
          </cell>
          <cell r="B299" t="str">
            <v>RETIRADAS</v>
          </cell>
          <cell r="C299" t="str">
            <v>.</v>
          </cell>
          <cell r="D299" t="str">
            <v>.</v>
          </cell>
          <cell r="E299" t="str">
            <v>SIURB-E Jan/26</v>
          </cell>
        </row>
        <row r="300">
          <cell r="A300">
            <v>4060005</v>
          </cell>
          <cell r="B300" t="str">
            <v>RETIRADA DE ALVENARIA DE BLOCOS DE PEDRA NATURAL</v>
          </cell>
          <cell r="C300" t="str">
            <v>M3</v>
          </cell>
          <cell r="D300">
            <v>168.29</v>
          </cell>
          <cell r="E300" t="str">
            <v>SIURB-E Jan/26</v>
          </cell>
        </row>
        <row r="301">
          <cell r="A301">
            <v>4060007</v>
          </cell>
          <cell r="B301" t="str">
            <v>RETIRADA DE ALVENARIA DE TIJOLOS DE VIDRO OU ELEMENTOS VAZADOS</v>
          </cell>
          <cell r="C301" t="str">
            <v>M2</v>
          </cell>
          <cell r="D301">
            <v>25.89</v>
          </cell>
          <cell r="E301" t="str">
            <v>SIURB-E Jan/26</v>
          </cell>
        </row>
        <row r="302">
          <cell r="A302">
            <v>4060010</v>
          </cell>
          <cell r="B302" t="str">
            <v>RETIRADA DE PLACAS DIVISÓRIAS DE GRANILITE OU SIMILAR</v>
          </cell>
          <cell r="C302" t="str">
            <v>M2</v>
          </cell>
          <cell r="D302">
            <v>25.89</v>
          </cell>
          <cell r="E302" t="str">
            <v>SIURB-E Jan/26</v>
          </cell>
        </row>
        <row r="303">
          <cell r="A303">
            <v>4060015</v>
          </cell>
          <cell r="B303" t="str">
            <v>RETIRADA DE DIVISÓRIAS - CHAPAS OU TÁBUAS, EXCLUSIVE ENTARUGAMENTO</v>
          </cell>
          <cell r="C303" t="str">
            <v>M2</v>
          </cell>
          <cell r="D303">
            <v>13.55</v>
          </cell>
          <cell r="E303" t="str">
            <v>SIURB-E Jan/26</v>
          </cell>
        </row>
        <row r="304">
          <cell r="A304">
            <v>4060016</v>
          </cell>
          <cell r="B304" t="str">
            <v>RETIRADA DE DIVISÓRIAS - CHAPAS OU TÁBUAS, INCLUSIVE ENTARUGAMENTO</v>
          </cell>
          <cell r="C304" t="str">
            <v>M2</v>
          </cell>
          <cell r="D304">
            <v>27.1</v>
          </cell>
          <cell r="E304" t="str">
            <v>SIURB-E Jan/26</v>
          </cell>
        </row>
        <row r="305">
          <cell r="A305">
            <v>4060019</v>
          </cell>
          <cell r="B305" t="str">
            <v>RETIRADA DE DIVISÓRIAS - CHAPAS FIB.MADEIRA, COM MONTANTES METÁLICOS</v>
          </cell>
          <cell r="C305" t="str">
            <v>M2</v>
          </cell>
          <cell r="D305">
            <v>40.64</v>
          </cell>
          <cell r="E305" t="str">
            <v>SIURB-E Jan/26</v>
          </cell>
        </row>
        <row r="306">
          <cell r="A306">
            <v>4070000</v>
          </cell>
          <cell r="B306" t="str">
            <v>RECOLOCAÇÕES</v>
          </cell>
          <cell r="C306" t="str">
            <v>.</v>
          </cell>
          <cell r="D306" t="str">
            <v>.</v>
          </cell>
          <cell r="E306" t="str">
            <v>SIURB-E Jan/26</v>
          </cell>
        </row>
        <row r="307">
          <cell r="A307">
            <v>4070010</v>
          </cell>
          <cell r="B307" t="str">
            <v>RECOLOCAÇÃO DE PLACAS DIVISÓRIAS DE GRANILITE OU SIMILAR</v>
          </cell>
          <cell r="C307" t="str">
            <v>M2</v>
          </cell>
          <cell r="D307">
            <v>81.2</v>
          </cell>
          <cell r="E307" t="str">
            <v>SIURB-E Jan/26</v>
          </cell>
        </row>
        <row r="308">
          <cell r="A308">
            <v>4070015</v>
          </cell>
          <cell r="B308" t="str">
            <v>RECOLOCAÇÃO DE DIVISÓRIAS - CHAPAS OU TÁBUAS, EXCLUSIVE ENTARUGAMENTO</v>
          </cell>
          <cell r="C308" t="str">
            <v>M2</v>
          </cell>
          <cell r="D308">
            <v>24.71</v>
          </cell>
          <cell r="E308" t="str">
            <v>SIURB-E Jan/26</v>
          </cell>
        </row>
        <row r="309">
          <cell r="A309">
            <v>4070016</v>
          </cell>
          <cell r="B309" t="str">
            <v>RECOLOCAÇÃO DE DIVISÓRIAS - CHAPAS OU TÁBUAS, INCLUSIVE ENTARUGAMENTO</v>
          </cell>
          <cell r="C309" t="str">
            <v>M2</v>
          </cell>
          <cell r="D309">
            <v>49.82</v>
          </cell>
          <cell r="E309" t="str">
            <v>SIURB-E Jan/26</v>
          </cell>
        </row>
        <row r="310">
          <cell r="A310">
            <v>4070019</v>
          </cell>
          <cell r="B310" t="str">
            <v>RECOLOCAÇÃO DE DIVISÓRIAS - CHAPAS FIB.MADEIRA, COM MONTANTES METÁLICOS</v>
          </cell>
          <cell r="C310" t="str">
            <v>M2</v>
          </cell>
          <cell r="D310">
            <v>71.709999999999994</v>
          </cell>
          <cell r="E310" t="str">
            <v>SIURB-E Jan/26</v>
          </cell>
        </row>
        <row r="311">
          <cell r="A311">
            <v>5000000</v>
          </cell>
          <cell r="B311" t="str">
            <v>IMPERMEABILIZACOES</v>
          </cell>
          <cell r="E311" t="str">
            <v>SIURB-E Jan/26</v>
          </cell>
        </row>
        <row r="312">
          <cell r="A312">
            <v>5001000</v>
          </cell>
          <cell r="B312" t="str">
            <v>IMPERMEABILIZANTE CONTRA UMIDADE DO SOLO</v>
          </cell>
          <cell r="C312" t="str">
            <v>.</v>
          </cell>
          <cell r="D312" t="str">
            <v>.</v>
          </cell>
          <cell r="E312" t="str">
            <v>SIURB-E Jan/26</v>
          </cell>
        </row>
        <row r="313">
          <cell r="A313">
            <v>5001001</v>
          </cell>
          <cell r="B313" t="str">
            <v>BD.01 - ARGAMASSA IMPERMEABILIZANTE DE CIMENTO E AREIA (REBOCO IMPERMEÁVEL) - TRAÇO 1:3, ESPESSURA DE 20MM</v>
          </cell>
          <cell r="C313" t="str">
            <v>M2</v>
          </cell>
          <cell r="D313">
            <v>71.27</v>
          </cell>
          <cell r="E313" t="str">
            <v>SIURB-E Jan/26</v>
          </cell>
        </row>
        <row r="314">
          <cell r="A314">
            <v>5001003</v>
          </cell>
          <cell r="B314" t="str">
            <v>BD.01 - ARGAMASSA IMPERMEABILIZANTE DE CIMENTO E AREIA (SUBSOLOS) - TRAÇO 1:2,5, ESPESSURA DE 20MM</v>
          </cell>
          <cell r="C314" t="str">
            <v>M2</v>
          </cell>
          <cell r="D314">
            <v>72.11</v>
          </cell>
          <cell r="E314" t="str">
            <v>SIURB-E Jan/26</v>
          </cell>
        </row>
        <row r="315">
          <cell r="A315">
            <v>5001030</v>
          </cell>
          <cell r="B315" t="str">
            <v>CIMENTO IMPERMEABILIZANTE DE CRISTALIZAÇÃO - ESTRUTUTURA ENTERRADA</v>
          </cell>
          <cell r="C315" t="str">
            <v>M2</v>
          </cell>
          <cell r="D315">
            <v>74.400000000000006</v>
          </cell>
          <cell r="E315" t="str">
            <v>SIURB-E Jan/26</v>
          </cell>
        </row>
        <row r="316">
          <cell r="A316">
            <v>5001040</v>
          </cell>
          <cell r="B316" t="str">
            <v>REGULARIZAÇÃO COM ARGAMASSA DE CIMENTO E AREIA - TRAÇO 1:3, ESPESSURA MÉDIA 30MM</v>
          </cell>
          <cell r="C316" t="str">
            <v>M2</v>
          </cell>
          <cell r="D316">
            <v>51.02</v>
          </cell>
          <cell r="E316" t="str">
            <v>SIURB-E Jan/26</v>
          </cell>
        </row>
        <row r="317">
          <cell r="A317">
            <v>5001043</v>
          </cell>
          <cell r="B317" t="str">
            <v>PINTURA PROTETORA COM TINTA BETUMINOSA (PARA  ARGAMASSA IMPERMEÁVEL) - 2 DEMÃOS</v>
          </cell>
          <cell r="C317" t="str">
            <v>M2</v>
          </cell>
          <cell r="D317">
            <v>18.329999999999998</v>
          </cell>
          <cell r="E317" t="str">
            <v>SIURB-E Jan/26</v>
          </cell>
        </row>
        <row r="318">
          <cell r="A318">
            <v>5001047</v>
          </cell>
          <cell r="B318" t="str">
            <v>PROTEÇÃO MECÂNICA COM ARGAMASSA DE CIMENTO E AREIA - TRAÇO 1:7, ESPESSURA MÉDIA 30MM</v>
          </cell>
          <cell r="C318" t="str">
            <v>M2</v>
          </cell>
          <cell r="D318">
            <v>47.53</v>
          </cell>
          <cell r="E318" t="str">
            <v>SIURB-E Jan/26</v>
          </cell>
        </row>
        <row r="319">
          <cell r="A319">
            <v>5002000</v>
          </cell>
          <cell r="B319" t="str">
            <v>IMPERMEABILIZANTE CONTRA ÁGUA SOB PRESSÃO</v>
          </cell>
          <cell r="C319" t="str">
            <v>.</v>
          </cell>
          <cell r="D319" t="str">
            <v>.</v>
          </cell>
          <cell r="E319" t="str">
            <v>SIURB-E Jan/26</v>
          </cell>
        </row>
        <row r="320">
          <cell r="A320">
            <v>5002002</v>
          </cell>
          <cell r="B320" t="str">
            <v>BD.01 - ARGAMASSA IMPERMEABILIZANTE DE CIMENTO E AREIA (RESERVATÓRIOS E PISCINAS) - TRAÇO 1:3, ESPESSURA 30MM</v>
          </cell>
          <cell r="C320" t="str">
            <v>M2</v>
          </cell>
          <cell r="D320">
            <v>164.7</v>
          </cell>
          <cell r="E320" t="str">
            <v>SIURB-E Jan/26</v>
          </cell>
        </row>
        <row r="321">
          <cell r="A321">
            <v>5002030</v>
          </cell>
          <cell r="B321" t="str">
            <v>CIMENTO IMPERMEABILIZANTE DE CRISTALIZAÇÃO - ESTRUTURA ELEVADA</v>
          </cell>
          <cell r="C321" t="str">
            <v>M2</v>
          </cell>
          <cell r="D321">
            <v>87.31</v>
          </cell>
          <cell r="E321" t="str">
            <v>SIURB-E Jan/26</v>
          </cell>
        </row>
        <row r="322">
          <cell r="A322">
            <v>5002043</v>
          </cell>
          <cell r="B322" t="str">
            <v>PINTURA PROTETORA COM TINTA BETUMINOSA (PARA ARGAMASSA IMPERMEÁVEL) - 2 DEMÃOS</v>
          </cell>
          <cell r="C322" t="str">
            <v>M2</v>
          </cell>
          <cell r="D322">
            <v>18.329999999999998</v>
          </cell>
          <cell r="E322" t="str">
            <v>SIURB-E Jan/26</v>
          </cell>
        </row>
        <row r="323">
          <cell r="A323">
            <v>5002044</v>
          </cell>
          <cell r="B323" t="str">
            <v>PINTURA PROTETORA COM TINTA A BASE DE EPÓXI (PARA ARGAMASSA IMPERMEÁVEL)</v>
          </cell>
          <cell r="C323" t="str">
            <v>M2</v>
          </cell>
          <cell r="D323">
            <v>228.22</v>
          </cell>
          <cell r="E323" t="str">
            <v>SIURB-E Jan/26</v>
          </cell>
        </row>
        <row r="324">
          <cell r="A324">
            <v>5003000</v>
          </cell>
          <cell r="B324" t="str">
            <v>IMPERMEABILIZANTE CONTRA ÁGUA DE PERCOLAÇÃO</v>
          </cell>
          <cell r="C324" t="str">
            <v>.</v>
          </cell>
          <cell r="D324" t="str">
            <v>.</v>
          </cell>
          <cell r="E324" t="str">
            <v>SIURB-E Jan/26</v>
          </cell>
        </row>
        <row r="325">
          <cell r="A325">
            <v>5003002</v>
          </cell>
          <cell r="B325" t="str">
            <v>BD.01 - ARGAMASSA IMPERMEABILIZANTE DE CIMENTO E AREIA (CALHAS E MARQUISES) - TRAÇO 1:3, ESPESSURA 30MM</v>
          </cell>
          <cell r="C325" t="str">
            <v>M2</v>
          </cell>
          <cell r="D325">
            <v>164.7</v>
          </cell>
          <cell r="E325" t="str">
            <v>SIURB-E Jan/26</v>
          </cell>
        </row>
        <row r="326">
          <cell r="A326">
            <v>5003008</v>
          </cell>
          <cell r="B326" t="str">
            <v>MANTA ASFÁLTICA ESPESSURA DE 3MM COM VÉU DE POLIÉSTER COLADA A MAÇARICO</v>
          </cell>
          <cell r="C326" t="str">
            <v>M2</v>
          </cell>
          <cell r="D326">
            <v>151.11000000000001</v>
          </cell>
          <cell r="E326" t="str">
            <v>SIURB-E Jan/26</v>
          </cell>
        </row>
        <row r="327">
          <cell r="A327">
            <v>5003009</v>
          </cell>
          <cell r="B327" t="str">
            <v>MANTA ASFÁLTICA ESPESSURA DE 4MM COM VÉU DE POLIÉSTER COLADA A MAÇARICO</v>
          </cell>
          <cell r="C327" t="str">
            <v>M2</v>
          </cell>
          <cell r="D327">
            <v>153.81</v>
          </cell>
          <cell r="E327" t="str">
            <v>SIURB-E Jan/26</v>
          </cell>
        </row>
        <row r="328">
          <cell r="A328">
            <v>5003011</v>
          </cell>
          <cell r="B328" t="str">
            <v>MANTA ASFÁLTICA ESPESSURA DE 4MM ANTI RAIZ COM VÉU DE POLIÉSTER</v>
          </cell>
          <cell r="C328" t="str">
            <v>M2</v>
          </cell>
          <cell r="D328">
            <v>167.56</v>
          </cell>
          <cell r="E328" t="str">
            <v>SIURB-E Jan/26</v>
          </cell>
        </row>
        <row r="329">
          <cell r="A329">
            <v>5003012</v>
          </cell>
          <cell r="B329" t="str">
            <v>BD.12 - IMPERMEABILIZAÇÃO A BASE DE EMULSÃO ASFÁLTICA - ESTRUTURADA COM TECIDO POLIÉSTER - 2 CAMADAS DE ESTRUTURANTE</v>
          </cell>
          <cell r="C329" t="str">
            <v>M2</v>
          </cell>
          <cell r="D329">
            <v>130.93</v>
          </cell>
          <cell r="E329" t="str">
            <v>SIURB-E Jan/26</v>
          </cell>
        </row>
        <row r="330">
          <cell r="A330">
            <v>5003013</v>
          </cell>
          <cell r="B330" t="str">
            <v>BD.12 - IMPERMEABILIZAÇÃO A BASE DE EMULSÃO ASFÁLTICA ESTRUTURADA COM TECIDO DE POLIÉSTER - 3 CAMADAS DE ESTRUTURANTE</v>
          </cell>
          <cell r="C330" t="str">
            <v>M2</v>
          </cell>
          <cell r="D330">
            <v>164.25</v>
          </cell>
          <cell r="E330" t="str">
            <v>SIURB-E Jan/26</v>
          </cell>
        </row>
        <row r="331">
          <cell r="A331">
            <v>5003017</v>
          </cell>
          <cell r="B331" t="str">
            <v>BD-12 IMPERMEABILIZAÇÃO A BASE DE EMULSÃO ASFÁLTICA MODIFICADA COM ELASTÔMEROS - ESTRUTURADA COM TECIDO DE POLIÉSTER - 2 CAMADAS DE ESTRUTURANTE</v>
          </cell>
          <cell r="C331" t="str">
            <v>M2</v>
          </cell>
          <cell r="D331">
            <v>153.94</v>
          </cell>
          <cell r="E331" t="str">
            <v>SIURB-E Jan/26</v>
          </cell>
        </row>
        <row r="332">
          <cell r="A332">
            <v>5003040</v>
          </cell>
          <cell r="B332" t="str">
            <v>REGULARIZAÇÃO COM ARGAMASSA DE CIMENTO E AREIA - TRAÇO 1:3, ESPESSURA MÉDIA 30MM</v>
          </cell>
          <cell r="C332" t="str">
            <v>M2</v>
          </cell>
          <cell r="D332">
            <v>51.02</v>
          </cell>
          <cell r="E332" t="str">
            <v>SIURB-E Jan/26</v>
          </cell>
        </row>
        <row r="333">
          <cell r="A333">
            <v>5003043</v>
          </cell>
          <cell r="B333" t="str">
            <v>BD.01 - PINTURA PROTETORA COM TINTA BETUMINOSA (PARA ARGAMASSA IMPERMEÁVEL) - 2 DEMÃOS</v>
          </cell>
          <cell r="C333" t="str">
            <v>M2</v>
          </cell>
          <cell r="D333">
            <v>18.329999999999998</v>
          </cell>
          <cell r="E333" t="str">
            <v>SIURB-E Jan/26</v>
          </cell>
        </row>
        <row r="334">
          <cell r="A334">
            <v>5003047</v>
          </cell>
          <cell r="B334" t="str">
            <v>PROTEÇÃO MECÂNICA COM ARGAMASSA DE CIMENTO E AREIA - TRAÇO 1:7, ESPESSURA MÉDIA 30MM</v>
          </cell>
          <cell r="C334" t="str">
            <v>M2</v>
          </cell>
          <cell r="D334">
            <v>47.53</v>
          </cell>
          <cell r="E334" t="str">
            <v>SIURB-E Jan/26</v>
          </cell>
        </row>
        <row r="335">
          <cell r="A335">
            <v>5003054</v>
          </cell>
          <cell r="B335" t="str">
            <v>ARGILA EXPANDIDA SOLTA</v>
          </cell>
          <cell r="C335" t="str">
            <v>M3</v>
          </cell>
          <cell r="D335">
            <v>750.82</v>
          </cell>
          <cell r="E335" t="str">
            <v>SIURB-E Jan/26</v>
          </cell>
        </row>
        <row r="336">
          <cell r="A336">
            <v>5003055</v>
          </cell>
          <cell r="B336" t="str">
            <v>ISOLAMENTO TÉRMICO COM ARGILA EXPANDIDA SOLTA - ESPESSURA 70MM</v>
          </cell>
          <cell r="C336" t="str">
            <v>M2</v>
          </cell>
          <cell r="D336">
            <v>91.94</v>
          </cell>
          <cell r="E336" t="str">
            <v>SIURB-E Jan/26</v>
          </cell>
        </row>
        <row r="337">
          <cell r="A337">
            <v>5003073</v>
          </cell>
          <cell r="B337" t="str">
            <v>ISOLAMENTO TÉRMICO COM POLIESTIRENO EXPANDIDO - ESPESSURA 50MM</v>
          </cell>
          <cell r="C337" t="str">
            <v>M2</v>
          </cell>
          <cell r="D337">
            <v>47.92</v>
          </cell>
          <cell r="E337" t="str">
            <v>SIURB-E Jan/26</v>
          </cell>
        </row>
        <row r="338">
          <cell r="A338">
            <v>5004000</v>
          </cell>
          <cell r="B338" t="str">
            <v>JUNTAS DE DILATAÇÃO</v>
          </cell>
          <cell r="C338" t="str">
            <v>.</v>
          </cell>
          <cell r="D338" t="str">
            <v>.</v>
          </cell>
          <cell r="E338" t="str">
            <v>SIURB-E Jan/26</v>
          </cell>
        </row>
        <row r="339">
          <cell r="A339">
            <v>5004010</v>
          </cell>
          <cell r="B339" t="str">
            <v>MASTIQUE ELÁSTICO A BASE DE SILICONE</v>
          </cell>
          <cell r="C339" t="str">
            <v>DM3</v>
          </cell>
          <cell r="D339">
            <v>88.31</v>
          </cell>
          <cell r="E339" t="str">
            <v>SIURB-E Jan/26</v>
          </cell>
        </row>
        <row r="340">
          <cell r="A340">
            <v>5004030</v>
          </cell>
          <cell r="B340" t="str">
            <v>MASTIQUE ELÁSTICO A BASE DE POLIURETANO - MONOCOMPONENTE</v>
          </cell>
          <cell r="C340" t="str">
            <v>DM3</v>
          </cell>
          <cell r="D340">
            <v>200.72</v>
          </cell>
          <cell r="E340" t="str">
            <v>SIURB-E Jan/26</v>
          </cell>
        </row>
        <row r="341">
          <cell r="A341">
            <v>5004050</v>
          </cell>
          <cell r="B341" t="str">
            <v>FORNECIMENTO E COLOCAÇÃO DE JUNTA DE DILATAÇÃO DE ELASTÔMERO DE NEOPRENE, TIPO JEENE JJ2540VV OU SIMILAR</v>
          </cell>
          <cell r="C341" t="str">
            <v>M</v>
          </cell>
          <cell r="D341">
            <v>563.88</v>
          </cell>
          <cell r="E341" t="str">
            <v>SIURB-E Jan/26</v>
          </cell>
        </row>
        <row r="342">
          <cell r="A342">
            <v>5050000</v>
          </cell>
          <cell r="B342" t="str">
            <v>DEMOLIÇÕES</v>
          </cell>
          <cell r="C342" t="str">
            <v>.</v>
          </cell>
          <cell r="D342" t="str">
            <v>.</v>
          </cell>
          <cell r="E342" t="str">
            <v>SIURB-E Jan/26</v>
          </cell>
        </row>
        <row r="343">
          <cell r="A343">
            <v>5050001</v>
          </cell>
          <cell r="B343" t="str">
            <v>DEMOLIÇÃO DE ARGAMASSA IMPERMEÁVEL - ESPESSURA MÉDIA DE 30MM</v>
          </cell>
          <cell r="C343" t="str">
            <v>M2</v>
          </cell>
          <cell r="D343">
            <v>12.95</v>
          </cell>
          <cell r="E343" t="str">
            <v>SIURB-E Jan/26</v>
          </cell>
        </row>
        <row r="344">
          <cell r="A344">
            <v>5050002</v>
          </cell>
          <cell r="B344" t="str">
            <v>DEMOLIÇÃO DE SISTEMAS IMPERMEABILIZANTES DE BASE ASFÁLTICA</v>
          </cell>
          <cell r="C344" t="str">
            <v>M2</v>
          </cell>
          <cell r="D344">
            <v>5.18</v>
          </cell>
          <cell r="E344" t="str">
            <v>SIURB-E Jan/26</v>
          </cell>
        </row>
        <row r="345">
          <cell r="A345">
            <v>5050005</v>
          </cell>
          <cell r="B345" t="str">
            <v>DEMOLIÇÃO DE SISTEMAS DE ISOLAMENTO TÉRMICO EM GERAL</v>
          </cell>
          <cell r="C345" t="str">
            <v>M2</v>
          </cell>
          <cell r="D345">
            <v>2.59</v>
          </cell>
          <cell r="E345" t="str">
            <v>SIURB-E Jan/26</v>
          </cell>
        </row>
        <row r="346">
          <cell r="A346">
            <v>5050010</v>
          </cell>
          <cell r="B346" t="str">
            <v>DEMOLIÇÃO DE CAPEAMENTO PROTETOR, EXECUTADO COM ARGAMASSA DE CIMENTO E AREIA</v>
          </cell>
          <cell r="C346" t="str">
            <v>M2</v>
          </cell>
          <cell r="D346">
            <v>7.77</v>
          </cell>
          <cell r="E346" t="str">
            <v>SIURB-E Jan/26</v>
          </cell>
        </row>
        <row r="347">
          <cell r="A347">
            <v>5050012</v>
          </cell>
          <cell r="B347" t="str">
            <v>DEMOLIÇÃO DE PROTEÇÃO TERMOMECÂNICA - LADRILHOS CERÂMICOS OU HIDRÁULICOS</v>
          </cell>
          <cell r="C347" t="str">
            <v>M2</v>
          </cell>
          <cell r="D347">
            <v>15.53</v>
          </cell>
          <cell r="E347" t="str">
            <v>SIURB-E Jan/26</v>
          </cell>
        </row>
        <row r="348">
          <cell r="A348">
            <v>5050015</v>
          </cell>
          <cell r="B348" t="str">
            <v>DEMOLIÇÃO DE ARGAMASSA DE REGULARIZAÇÃO - ESPESSURA MÉDIA DE 30MM</v>
          </cell>
          <cell r="C348" t="str">
            <v>M2</v>
          </cell>
          <cell r="D348">
            <v>12.95</v>
          </cell>
          <cell r="E348" t="str">
            <v>SIURB-E Jan/26</v>
          </cell>
        </row>
        <row r="349">
          <cell r="A349">
            <v>5060000</v>
          </cell>
          <cell r="B349" t="str">
            <v>RETIRADAS</v>
          </cell>
          <cell r="C349" t="str">
            <v>.</v>
          </cell>
          <cell r="D349" t="str">
            <v>.</v>
          </cell>
          <cell r="E349" t="str">
            <v>SIURB-E Jan/26</v>
          </cell>
        </row>
        <row r="350">
          <cell r="A350">
            <v>5060005</v>
          </cell>
          <cell r="B350" t="str">
            <v>RETIRADA DE ISOLAMENTO TÉRMICO - TIJOLOS CERÂMICOS FURADOS</v>
          </cell>
          <cell r="C350" t="str">
            <v>M2</v>
          </cell>
          <cell r="D350">
            <v>7.77</v>
          </cell>
          <cell r="E350" t="str">
            <v>SIURB-E Jan/26</v>
          </cell>
        </row>
        <row r="351">
          <cell r="A351">
            <v>5060006</v>
          </cell>
          <cell r="B351" t="str">
            <v>RETIRADA DE ISOLAMENTO TÉRMICO - AGREGADOS SOLTOS EM GERAL</v>
          </cell>
          <cell r="C351" t="str">
            <v>M3</v>
          </cell>
          <cell r="D351">
            <v>51.78</v>
          </cell>
          <cell r="E351" t="str">
            <v>SIURB-E Jan/26</v>
          </cell>
        </row>
        <row r="352">
          <cell r="A352">
            <v>5070000</v>
          </cell>
          <cell r="B352" t="str">
            <v>RETIRADAS</v>
          </cell>
          <cell r="C352" t="str">
            <v>.</v>
          </cell>
          <cell r="D352" t="str">
            <v>.</v>
          </cell>
          <cell r="E352" t="str">
            <v>SIURB-E Jan/26</v>
          </cell>
        </row>
        <row r="353">
          <cell r="A353">
            <v>5070006</v>
          </cell>
          <cell r="B353" t="str">
            <v>RECOLOCAÇÃO DE ISOLAMENTO TÉRMICO - AGREGADOS SOLTOS EM GERAL</v>
          </cell>
          <cell r="C353" t="str">
            <v>M3</v>
          </cell>
          <cell r="D353">
            <v>116.51</v>
          </cell>
          <cell r="E353" t="str">
            <v>SIURB-E Jan/26</v>
          </cell>
        </row>
        <row r="354">
          <cell r="A354">
            <v>5080000</v>
          </cell>
          <cell r="B354" t="str">
            <v>SERVIÇOS PARCIAIS</v>
          </cell>
          <cell r="C354" t="str">
            <v>.</v>
          </cell>
          <cell r="D354" t="str">
            <v>.</v>
          </cell>
          <cell r="E354" t="str">
            <v>SIURB-E Jan/26</v>
          </cell>
          <cell r="F354">
            <v>6001013</v>
          </cell>
        </row>
        <row r="355">
          <cell r="A355">
            <v>5090000</v>
          </cell>
          <cell r="B355" t="str">
            <v>RESINAS</v>
          </cell>
          <cell r="C355" t="str">
            <v>.</v>
          </cell>
          <cell r="D355" t="str">
            <v>.</v>
          </cell>
          <cell r="E355" t="str">
            <v>SIURB-E Jan/26</v>
          </cell>
        </row>
        <row r="356">
          <cell r="A356">
            <v>6000000</v>
          </cell>
          <cell r="B356" t="str">
            <v>COBERTURAS</v>
          </cell>
          <cell r="E356" t="str">
            <v>SIURB-E Jan/26</v>
          </cell>
        </row>
        <row r="357">
          <cell r="A357">
            <v>6001000</v>
          </cell>
          <cell r="B357" t="str">
            <v>ESTRUTURAS DE COBERTURA</v>
          </cell>
          <cell r="C357" t="str">
            <v>.</v>
          </cell>
          <cell r="D357" t="str">
            <v>.</v>
          </cell>
          <cell r="E357" t="str">
            <v>SIURB-E Jan/26</v>
          </cell>
        </row>
        <row r="358">
          <cell r="A358">
            <v>6001010</v>
          </cell>
          <cell r="B358" t="str">
            <v>ESTRUTURA DE MADEIRA, EM TERÇAS, PARA TELHAS ONDULADAS CRFS/AL/PL/AG</v>
          </cell>
          <cell r="C358" t="str">
            <v>M2</v>
          </cell>
          <cell r="D358">
            <v>70.63</v>
          </cell>
          <cell r="E358" t="str">
            <v>SIURB-E Jan/26</v>
          </cell>
        </row>
        <row r="359">
          <cell r="A359">
            <v>6001013</v>
          </cell>
          <cell r="B359" t="str">
            <v>ESTRUTURA DE MADEIRA, PONTALETADA, PARA TELHAS ONDULADAS CRFS/AL/PL/AG</v>
          </cell>
          <cell r="C359" t="str">
            <v>M2</v>
          </cell>
          <cell r="D359">
            <v>249.55</v>
          </cell>
          <cell r="E359" t="str">
            <v>SIURB-E Jan/26</v>
          </cell>
        </row>
        <row r="360">
          <cell r="A360">
            <v>6001015</v>
          </cell>
          <cell r="B360" t="str">
            <v>ESTRUTURA COM TESOURAS DE MADEIRA PARA TELHAS ONDULADAS CRFS/AL/PL - VÃOS ATÉ 7,00M</v>
          </cell>
          <cell r="C360" t="str">
            <v>M2</v>
          </cell>
          <cell r="D360">
            <v>162.05000000000001</v>
          </cell>
          <cell r="E360" t="str">
            <v>SIURB-E Jan/26</v>
          </cell>
        </row>
        <row r="361">
          <cell r="A361">
            <v>6001016</v>
          </cell>
          <cell r="B361" t="str">
            <v>ESTRUTURA COM TESOURAS DE MADEIRA PARA TELHAS ONDULADAS CRFS/AL/PL - VÃOS 7,01 À 10,00M</v>
          </cell>
          <cell r="C361" t="str">
            <v>M2</v>
          </cell>
          <cell r="D361">
            <v>178.19</v>
          </cell>
          <cell r="E361" t="str">
            <v>SIURB-E Jan/26</v>
          </cell>
        </row>
        <row r="362">
          <cell r="A362">
            <v>6001017</v>
          </cell>
          <cell r="B362" t="str">
            <v>ESTRUTURA COM TESOURAS DE MADEIRA PARA TELHAS ONDULADAS CRFS/AL/PL - VÃOS 10,01 À 13,00M</v>
          </cell>
          <cell r="C362" t="str">
            <v>M2</v>
          </cell>
          <cell r="D362">
            <v>210.33</v>
          </cell>
          <cell r="E362" t="str">
            <v>SIURB-E Jan/26</v>
          </cell>
        </row>
        <row r="363">
          <cell r="A363">
            <v>6001018</v>
          </cell>
          <cell r="B363" t="str">
            <v>ESTRUTURA COM TESOURAS DE MADEIRA PARA TELHAS ONDULADAS CRFS/AL/PL - VÃOS 13,01 À 18,00M</v>
          </cell>
          <cell r="C363" t="str">
            <v>M2</v>
          </cell>
          <cell r="D363">
            <v>250</v>
          </cell>
          <cell r="E363" t="str">
            <v>SIURB-E Jan/26</v>
          </cell>
        </row>
        <row r="364">
          <cell r="A364">
            <v>6001030</v>
          </cell>
          <cell r="B364" t="str">
            <v>FORNECIMENTO DE ESTRUTURA METÁLICA PARA COBERTURA</v>
          </cell>
          <cell r="C364" t="str">
            <v>KG</v>
          </cell>
          <cell r="D364">
            <v>15.32</v>
          </cell>
          <cell r="E364" t="str">
            <v>SIURB-E Jan/26</v>
          </cell>
        </row>
        <row r="365">
          <cell r="A365">
            <v>6001031</v>
          </cell>
          <cell r="B365" t="str">
            <v>MONTAGEM DE ESTRUTURA METÁLICA PARA COBERTURA</v>
          </cell>
          <cell r="C365" t="str">
            <v>KG</v>
          </cell>
          <cell r="D365">
            <v>3.65</v>
          </cell>
          <cell r="E365" t="str">
            <v>SIURB-E Jan/26</v>
          </cell>
        </row>
        <row r="366">
          <cell r="A366">
            <v>6002000</v>
          </cell>
          <cell r="B366" t="str">
            <v>TELHADOS</v>
          </cell>
          <cell r="C366" t="str">
            <v>.</v>
          </cell>
          <cell r="D366" t="str">
            <v>.</v>
          </cell>
          <cell r="E366" t="str">
            <v>SIURB-E Jan/26</v>
          </cell>
        </row>
        <row r="367">
          <cell r="A367">
            <v>6002003</v>
          </cell>
          <cell r="B367" t="str">
            <v>TELHAS DE BARRO COZIDO - PAULISTA</v>
          </cell>
          <cell r="C367" t="str">
            <v>M2</v>
          </cell>
          <cell r="D367">
            <v>186.91</v>
          </cell>
          <cell r="E367" t="str">
            <v>SIURB-E Jan/26</v>
          </cell>
        </row>
        <row r="368">
          <cell r="A368">
            <v>6002004</v>
          </cell>
          <cell r="B368" t="str">
            <v>TELHAS DE BARRO COZIDO - SUPER-PAULISTA (PLAN)</v>
          </cell>
          <cell r="C368" t="str">
            <v>M2</v>
          </cell>
          <cell r="D368">
            <v>174.36</v>
          </cell>
          <cell r="E368" t="str">
            <v>SIURB-E Jan/26</v>
          </cell>
        </row>
        <row r="369">
          <cell r="A369">
            <v>6002005</v>
          </cell>
          <cell r="B369" t="str">
            <v>TELHAS DE BARRO COZIDO - FRANCESA</v>
          </cell>
          <cell r="C369" t="str">
            <v>M2</v>
          </cell>
          <cell r="D369">
            <v>109.11</v>
          </cell>
          <cell r="E369" t="str">
            <v>SIURB-E Jan/26</v>
          </cell>
        </row>
        <row r="370">
          <cell r="A370">
            <v>6002021</v>
          </cell>
          <cell r="B370" t="str">
            <v>TELHA ONDULADA CRFS 6MM</v>
          </cell>
          <cell r="C370" t="str">
            <v>M2</v>
          </cell>
          <cell r="D370">
            <v>44.29</v>
          </cell>
          <cell r="E370" t="str">
            <v>SIURB-E Jan/26</v>
          </cell>
        </row>
        <row r="371">
          <cell r="A371">
            <v>6002022</v>
          </cell>
          <cell r="B371" t="str">
            <v>TELHA ONDULADA CRFS 8MM</v>
          </cell>
          <cell r="C371" t="str">
            <v>M2</v>
          </cell>
          <cell r="D371">
            <v>62.87</v>
          </cell>
          <cell r="E371" t="str">
            <v>SIURB-E Jan/26</v>
          </cell>
        </row>
        <row r="372">
          <cell r="A372">
            <v>6002023</v>
          </cell>
          <cell r="B372" t="str">
            <v>TELHA ESTRUTURAL TRAPEZOIDAL EM CRFS, LARGURA ÚTIL=44CM - ESPESSURA 8MM</v>
          </cell>
          <cell r="C372" t="str">
            <v>M2</v>
          </cell>
          <cell r="D372">
            <v>159.80000000000001</v>
          </cell>
          <cell r="E372" t="str">
            <v>SIURB-E Jan/26</v>
          </cell>
        </row>
        <row r="373">
          <cell r="A373">
            <v>6002025</v>
          </cell>
          <cell r="B373" t="str">
            <v>TELHA ESTRUTURAL TRAPEZOIDAL EM CRFS, LARGURA ÚTIL=90CM - ESPESSURA 8MM</v>
          </cell>
          <cell r="C373" t="str">
            <v>M2</v>
          </cell>
          <cell r="D373">
            <v>147.72</v>
          </cell>
          <cell r="E373" t="str">
            <v>SIURB-E Jan/26</v>
          </cell>
        </row>
        <row r="374">
          <cell r="A374">
            <v>6002043</v>
          </cell>
          <cell r="B374" t="str">
            <v>TELHA TRAPEZOIDAL DUPLA EM AÇO GALVANIZADO - E= 0,8MM, REVESTIMENTO B, H=40MM - PINTADA 1 FACE - MIOLO EM POLIURETANO E=30MM</v>
          </cell>
          <cell r="C374" t="str">
            <v>M2</v>
          </cell>
          <cell r="D374">
            <v>322.08999999999997</v>
          </cell>
          <cell r="E374" t="str">
            <v>SIURB-E Jan/26</v>
          </cell>
        </row>
        <row r="375">
          <cell r="A375">
            <v>6002044</v>
          </cell>
          <cell r="B375" t="str">
            <v>TELHA TRAPEZOIDAL EM AÇO GALVANIZADO ESPESSURA DE 0,50MM, REVESTIMENTO B, H=40MM</v>
          </cell>
          <cell r="C375" t="str">
            <v>M2</v>
          </cell>
          <cell r="D375">
            <v>78.56</v>
          </cell>
          <cell r="E375" t="str">
            <v>SIURB-E Jan/26</v>
          </cell>
        </row>
        <row r="376">
          <cell r="A376">
            <v>6002045</v>
          </cell>
          <cell r="B376" t="str">
            <v>TELHA ONDULADA EM AÇO GALVANIZADO ESPESSURA DE 0,50MM, REVESTIMENTO B, H=17,5MM</v>
          </cell>
          <cell r="C376" t="str">
            <v>M2</v>
          </cell>
          <cell r="D376">
            <v>89.31</v>
          </cell>
          <cell r="E376" t="str">
            <v>SIURB-E Jan/26</v>
          </cell>
        </row>
        <row r="377">
          <cell r="A377">
            <v>6002046</v>
          </cell>
          <cell r="B377" t="str">
            <v>TELHA TRAPEZOIDAL DUP. AÇO GALVANIZADO ESPESSURA DE 0,5MM, REVESTIMENTO B, H=40MM, COM MIOLO POLIURETANO E=30MM</v>
          </cell>
          <cell r="C377" t="str">
            <v>M2</v>
          </cell>
          <cell r="D377">
            <v>205.83</v>
          </cell>
          <cell r="E377" t="str">
            <v>SIURB-E Jan/26</v>
          </cell>
        </row>
        <row r="378">
          <cell r="A378">
            <v>6002047</v>
          </cell>
          <cell r="B378" t="str">
            <v>TELHA TRAPEZOIDAL EM AÇO GALVANIZADO ESP=0,5MM, H=40MM, COM PINTURA ELETROLÍTICA COR BRANCA 2 FACES</v>
          </cell>
          <cell r="C378" t="str">
            <v>M2</v>
          </cell>
          <cell r="D378">
            <v>102.69</v>
          </cell>
          <cell r="E378" t="str">
            <v>SIURB-E Jan/26</v>
          </cell>
        </row>
        <row r="379">
          <cell r="A379">
            <v>6002048</v>
          </cell>
          <cell r="B379" t="str">
            <v>TELHA ONDULADA EM AÇO GALVANIZADO E=0,5MM, REVESTIMENTO B, H=17,5MM COM PINTURA ELETROLÍTICA COR BRANCA 2 FACES</v>
          </cell>
          <cell r="C379" t="str">
            <v>M2</v>
          </cell>
          <cell r="D379">
            <v>101.16</v>
          </cell>
          <cell r="E379" t="str">
            <v>SIURB-E Jan/26</v>
          </cell>
        </row>
        <row r="380">
          <cell r="A380">
            <v>6002049</v>
          </cell>
          <cell r="B380" t="str">
            <v>TELHA TRAPEZOIDAL DUP. AÇO GALVANIZADO E=0,5MM, REVESTIMENTO B, H=40MM PINTURA MIOLO POLIURETANO E=30MM</v>
          </cell>
          <cell r="C380" t="str">
            <v>M2</v>
          </cell>
          <cell r="D380">
            <v>209.72</v>
          </cell>
          <cell r="E380" t="str">
            <v>SIURB-E Jan/26</v>
          </cell>
        </row>
        <row r="381">
          <cell r="A381">
            <v>6002050</v>
          </cell>
          <cell r="B381" t="str">
            <v>TELHAS EM POLICARBONATO ALVEOLAR 6MM COM ESTRUTURA METÁLICA GALVANIZADA INSTALADA</v>
          </cell>
          <cell r="C381" t="str">
            <v>M2</v>
          </cell>
          <cell r="D381">
            <v>619.35</v>
          </cell>
          <cell r="E381" t="str">
            <v>SIURB-E Jan/26</v>
          </cell>
        </row>
        <row r="382">
          <cell r="A382">
            <v>6002051</v>
          </cell>
          <cell r="B382" t="str">
            <v>CUMEEIRA OU ESPIGÃO PARA TELHAS PAULISTA, PLAN E FRANCESA - BARRO OU VIDRO</v>
          </cell>
          <cell r="C382" t="str">
            <v>M</v>
          </cell>
          <cell r="D382">
            <v>42.12</v>
          </cell>
          <cell r="E382" t="str">
            <v>SIURB-E Jan/26</v>
          </cell>
        </row>
        <row r="383">
          <cell r="A383">
            <v>6002055</v>
          </cell>
          <cell r="B383" t="str">
            <v>CUMEEIRA PARA TELHA ONDULADA (CRFS, PVC RÍGIDO E POLIÉSTER), TRAPEZOIDAL E GRECA (PVC RÍGIDO E POLIÉSTER)</v>
          </cell>
          <cell r="C383" t="str">
            <v>M</v>
          </cell>
          <cell r="D383">
            <v>82.88</v>
          </cell>
          <cell r="E383" t="str">
            <v>SIURB-E Jan/26</v>
          </cell>
        </row>
        <row r="384">
          <cell r="A384">
            <v>6002056</v>
          </cell>
          <cell r="B384" t="str">
            <v>CUMEEIRA NORMAL PARA TELHA TECNOLOGIA CRFS, ESTRUTURAL TRAPEZOIDAL 44CM</v>
          </cell>
          <cell r="C384" t="str">
            <v>M</v>
          </cell>
          <cell r="D384">
            <v>108.54</v>
          </cell>
          <cell r="E384" t="str">
            <v>SIURB-E Jan/26</v>
          </cell>
        </row>
        <row r="385">
          <cell r="A385">
            <v>6002057</v>
          </cell>
          <cell r="B385" t="str">
            <v>CUMEEIRA NORMAL PARA TELHA TECNOLOGIA CRFS, ESTRUTURAL TRAPEZOIDAL - 90CM</v>
          </cell>
          <cell r="C385" t="str">
            <v>M</v>
          </cell>
          <cell r="D385">
            <v>454.91</v>
          </cell>
          <cell r="E385" t="str">
            <v>SIURB-E Jan/26</v>
          </cell>
        </row>
        <row r="386">
          <cell r="A386">
            <v>6002090</v>
          </cell>
          <cell r="B386" t="str">
            <v>CUMEEIRA DE ALUMÍNIO, PERFIL ONDULADO - NORMAL E= 0,8MM</v>
          </cell>
          <cell r="C386" t="str">
            <v>M</v>
          </cell>
          <cell r="D386">
            <v>131.25</v>
          </cell>
          <cell r="E386" t="str">
            <v>SIURB-E Jan/26</v>
          </cell>
        </row>
        <row r="387">
          <cell r="A387">
            <v>6002091</v>
          </cell>
          <cell r="B387" t="str">
            <v>CUMEEIRA DE ALUMÍNIO, PERFIL TRAPEZOIDAL - NORMAL - E=0,8MM</v>
          </cell>
          <cell r="C387" t="str">
            <v>M</v>
          </cell>
          <cell r="D387">
            <v>135.4</v>
          </cell>
          <cell r="E387" t="str">
            <v>SIURB-E Jan/26</v>
          </cell>
        </row>
        <row r="388">
          <cell r="A388">
            <v>6002092</v>
          </cell>
          <cell r="B388" t="str">
            <v>CUMEEIRA DE ALUMÍNIO PERFIL ONDULADO - SHED - E=0,8MM</v>
          </cell>
          <cell r="C388" t="str">
            <v>M</v>
          </cell>
          <cell r="D388">
            <v>129.63</v>
          </cell>
          <cell r="E388" t="str">
            <v>SIURB-E Jan/26</v>
          </cell>
        </row>
        <row r="389">
          <cell r="A389">
            <v>6002093</v>
          </cell>
          <cell r="B389" t="str">
            <v>CUMEEIRA DE ALUMÍNIO - PERFIL TRAPEZOIDAL - SHED - E=0,8MM</v>
          </cell>
          <cell r="C389" t="str">
            <v>M</v>
          </cell>
          <cell r="D389">
            <v>132.55000000000001</v>
          </cell>
          <cell r="E389" t="str">
            <v>SIURB-E Jan/26</v>
          </cell>
        </row>
        <row r="390">
          <cell r="A390">
            <v>6002094</v>
          </cell>
          <cell r="B390" t="str">
            <v>CUMEEIRA TRAPEZOIDAL EM AÇO GALVANIZADO ESP=0,5MM, REVESTIMENTO B, H=40MM, L=0,60 M</v>
          </cell>
          <cell r="C390" t="str">
            <v>M</v>
          </cell>
          <cell r="D390">
            <v>78.31</v>
          </cell>
          <cell r="E390" t="str">
            <v>SIURB-E Jan/26</v>
          </cell>
        </row>
        <row r="391">
          <cell r="A391">
            <v>6002095</v>
          </cell>
          <cell r="B391" t="str">
            <v xml:space="preserve"> CUMEEIRA ONDULADA EM AÇO GALVANIZADO ESP=0,50MM, REVESTIMENTO B, H=17,5MM, LARG=0,60M</v>
          </cell>
          <cell r="C391" t="str">
            <v>M</v>
          </cell>
          <cell r="D391">
            <v>71.010000000000005</v>
          </cell>
          <cell r="E391" t="str">
            <v>SIURB-E Jan/26</v>
          </cell>
        </row>
        <row r="392">
          <cell r="A392">
            <v>6002096</v>
          </cell>
          <cell r="B392" t="str">
            <v>CUMEEIRA TRAPEZOIDAL EM AÇO GALVANIZADO E=0,5MM, REVESTIMENTO B, H=40MM, L=0,60M, COM PINTURA BRANCA 2 FACES</v>
          </cell>
          <cell r="C392" t="str">
            <v>M</v>
          </cell>
          <cell r="D392">
            <v>92.32</v>
          </cell>
          <cell r="E392" t="str">
            <v>SIURB-E Jan/26</v>
          </cell>
        </row>
        <row r="393">
          <cell r="A393">
            <v>6002097</v>
          </cell>
          <cell r="B393" t="str">
            <v>CUMEEIRA ONDULADA EM AÇO GALVANIZADO E=0,5MM, REVESTIMENTO B, H=17,5MM, L=0,60M, COM PINTURA BRANCA 2 FACES</v>
          </cell>
          <cell r="C393" t="str">
            <v>M</v>
          </cell>
          <cell r="D393">
            <v>87.65</v>
          </cell>
          <cell r="E393" t="str">
            <v>SIURB-E Jan/26</v>
          </cell>
        </row>
        <row r="394">
          <cell r="A394">
            <v>6002099</v>
          </cell>
          <cell r="B394" t="str">
            <v>SUBCOBERTURA COM FOLHA DE ALUMÍNIO</v>
          </cell>
          <cell r="C394" t="str">
            <v>M2</v>
          </cell>
          <cell r="D394">
            <v>14.71</v>
          </cell>
          <cell r="E394" t="str">
            <v>SIURB-E Jan/26</v>
          </cell>
        </row>
        <row r="395">
          <cell r="A395">
            <v>6003000</v>
          </cell>
          <cell r="B395" t="str">
            <v>DOMOS DE VENTILAÇÃO E ILUMINAÇÃO</v>
          </cell>
          <cell r="C395" t="str">
            <v>.</v>
          </cell>
          <cell r="D395" t="str">
            <v>.</v>
          </cell>
          <cell r="E395" t="str">
            <v>SIURB-E Jan/26</v>
          </cell>
        </row>
        <row r="396">
          <cell r="A396">
            <v>6003098</v>
          </cell>
          <cell r="B396" t="str">
            <v>CI.01 - DOMO ACRÍLICO PARA ILUMINAÇÃO E VENTILAÇÃO</v>
          </cell>
          <cell r="C396" t="str">
            <v>M2</v>
          </cell>
          <cell r="D396">
            <v>984.28</v>
          </cell>
          <cell r="E396" t="str">
            <v>SIURB-E Jan/26</v>
          </cell>
        </row>
        <row r="397">
          <cell r="A397">
            <v>6050000</v>
          </cell>
          <cell r="B397" t="str">
            <v>DEMOLIÇÕES</v>
          </cell>
          <cell r="C397" t="str">
            <v>.</v>
          </cell>
          <cell r="D397" t="str">
            <v>.</v>
          </cell>
          <cell r="E397" t="str">
            <v>SIURB-E Jan/26</v>
          </cell>
        </row>
        <row r="398">
          <cell r="A398">
            <v>6050020</v>
          </cell>
          <cell r="B398" t="str">
            <v>DEMOLIÇÃO DE TELHAS DE BARRO COZIDO OU VIDRO EM GERAL</v>
          </cell>
          <cell r="C398" t="str">
            <v>M2</v>
          </cell>
          <cell r="D398">
            <v>15.53</v>
          </cell>
          <cell r="E398" t="str">
            <v>SIURB-E Jan/26</v>
          </cell>
        </row>
        <row r="399">
          <cell r="A399">
            <v>6050025</v>
          </cell>
          <cell r="B399" t="str">
            <v>DEMOLIÇÃO DE TELHAS EM GERAL, EXCLUSIVE TELHAS DE BARRO COZIDO E VIDRO</v>
          </cell>
          <cell r="C399" t="str">
            <v>M2</v>
          </cell>
          <cell r="D399">
            <v>6.47</v>
          </cell>
          <cell r="E399" t="str">
            <v>SIURB-E Jan/26</v>
          </cell>
        </row>
        <row r="400">
          <cell r="A400">
            <v>6060000</v>
          </cell>
          <cell r="B400" t="str">
            <v>RETIRADAS</v>
          </cell>
          <cell r="C400" t="str">
            <v>.</v>
          </cell>
          <cell r="D400" t="str">
            <v>.</v>
          </cell>
          <cell r="E400" t="str">
            <v>SIURB-E Jan/26</v>
          </cell>
        </row>
        <row r="401">
          <cell r="A401">
            <v>6060003</v>
          </cell>
          <cell r="B401" t="str">
            <v>RETIRADA DE ESTRUTURA MADEIRA PONTALETADA - PARA TELHAS DE BARRO COZIDO</v>
          </cell>
          <cell r="C401" t="str">
            <v>M2</v>
          </cell>
          <cell r="D401">
            <v>17.93</v>
          </cell>
          <cell r="E401" t="str">
            <v>SIURB-E Jan/26</v>
          </cell>
        </row>
        <row r="402">
          <cell r="A402">
            <v>6060004</v>
          </cell>
          <cell r="B402" t="str">
            <v>RETIRADA DE ESTRUTURA MADEIRA PONTALETADA - PARA TELHA ONDULADA DE CIMENTO AMIANTO, ALUMÍNIO OU PLÁSTICO</v>
          </cell>
          <cell r="C402" t="str">
            <v>M2</v>
          </cell>
          <cell r="D402">
            <v>11.95</v>
          </cell>
          <cell r="E402" t="str">
            <v>SIURB-E Jan/26</v>
          </cell>
        </row>
        <row r="403">
          <cell r="A403">
            <v>6060005</v>
          </cell>
          <cell r="B403" t="str">
            <v>RETIRADA DE ESTRUTURA DE MADEIRA COM TESOURAS - PARA TELHAS DE BARRO COZIDO</v>
          </cell>
          <cell r="C403" t="str">
            <v>M2</v>
          </cell>
          <cell r="D403">
            <v>29.88</v>
          </cell>
          <cell r="E403" t="str">
            <v>SIURB-E Jan/26</v>
          </cell>
        </row>
        <row r="404">
          <cell r="A404">
            <v>6060006</v>
          </cell>
          <cell r="B404" t="str">
            <v>RETIRADA DE ESTRUTURA DE MADEIRA COM TESOURAS - PARA TELHA ONDULADA DE CIMENTO AMIANTO, ALUMÍNIO OU PLÁSTICO</v>
          </cell>
          <cell r="C404" t="str">
            <v>M2</v>
          </cell>
          <cell r="D404">
            <v>23.9</v>
          </cell>
          <cell r="E404" t="str">
            <v>SIURB-E Jan/26</v>
          </cell>
        </row>
        <row r="405">
          <cell r="A405">
            <v>6060008</v>
          </cell>
          <cell r="B405" t="str">
            <v>RETIRADA DE ESTRUTURA METÁLICA INCLUSIVE PERFIS DE FIXAÇÃO</v>
          </cell>
          <cell r="C405" t="str">
            <v>KG</v>
          </cell>
          <cell r="D405">
            <v>2.56</v>
          </cell>
          <cell r="E405" t="str">
            <v>SIURB-E Jan/26</v>
          </cell>
        </row>
        <row r="406">
          <cell r="A406">
            <v>6060010</v>
          </cell>
          <cell r="B406" t="str">
            <v>RETIRADA PARCIAL DE MADEIRAMENTO DE TELHADO - RIPAS</v>
          </cell>
          <cell r="C406" t="str">
            <v>M</v>
          </cell>
          <cell r="D406">
            <v>0.6</v>
          </cell>
          <cell r="E406" t="str">
            <v>SIURB-E Jan/26</v>
          </cell>
        </row>
        <row r="407">
          <cell r="A407">
            <v>6060011</v>
          </cell>
          <cell r="B407" t="str">
            <v>RETIRADA PARCIAL DE MADEIRAMENTO DE TELHADO - CAIBROS</v>
          </cell>
          <cell r="C407" t="str">
            <v>M</v>
          </cell>
          <cell r="D407">
            <v>3.59</v>
          </cell>
          <cell r="E407" t="str">
            <v>SIURB-E Jan/26</v>
          </cell>
        </row>
        <row r="408">
          <cell r="A408">
            <v>6060012</v>
          </cell>
          <cell r="B408" t="str">
            <v>RETIRADA PARCIAL DE MADEIRAMENTO DE TELHADO - VIGAS</v>
          </cell>
          <cell r="C408" t="str">
            <v>M</v>
          </cell>
          <cell r="D408">
            <v>5.98</v>
          </cell>
          <cell r="E408" t="str">
            <v>SIURB-E Jan/26</v>
          </cell>
        </row>
        <row r="409">
          <cell r="A409">
            <v>6060015</v>
          </cell>
          <cell r="B409" t="str">
            <v>RETIRADA DE FERRAGEM PARA MADEIRAMENTO DE TELHADO</v>
          </cell>
          <cell r="C409" t="str">
            <v>UN</v>
          </cell>
          <cell r="D409">
            <v>8.9600000000000009</v>
          </cell>
          <cell r="E409" t="str">
            <v>SIURB-E Jan/26</v>
          </cell>
        </row>
        <row r="410">
          <cell r="A410">
            <v>6060020</v>
          </cell>
          <cell r="B410" t="str">
            <v>RETIRADA DE TELHAS DE BARRO COZIDO OU VIDRO - TIPO FRANCESA</v>
          </cell>
          <cell r="C410" t="str">
            <v>M2</v>
          </cell>
          <cell r="D410">
            <v>12.95</v>
          </cell>
          <cell r="E410" t="str">
            <v>SIURB-E Jan/26</v>
          </cell>
        </row>
        <row r="411">
          <cell r="A411">
            <v>6060021</v>
          </cell>
          <cell r="B411" t="str">
            <v>RETIRADA DE TELHAS DE BARRO COZIDO OU VIDRO - TIPO PAULISTA</v>
          </cell>
          <cell r="C411" t="str">
            <v>M2</v>
          </cell>
          <cell r="D411">
            <v>23.3</v>
          </cell>
          <cell r="E411" t="str">
            <v>SIURB-E Jan/26</v>
          </cell>
        </row>
        <row r="412">
          <cell r="A412">
            <v>6060022</v>
          </cell>
          <cell r="B412" t="str">
            <v>RETIRADA DE TELHAS DE BARRO COZIDO - TIPO SUPER-PAULISTA (PLAN)</v>
          </cell>
          <cell r="C412" t="str">
            <v>M2</v>
          </cell>
          <cell r="D412">
            <v>18.12</v>
          </cell>
          <cell r="E412" t="str">
            <v>SIURB-E Jan/26</v>
          </cell>
        </row>
        <row r="413">
          <cell r="A413">
            <v>6060025</v>
          </cell>
          <cell r="B413" t="str">
            <v>RETIRADA DE TELHAS EM GERAL, EXCLUSIVE TELHAS DE BARRO COZIDO, VIDRO E ESTRUTURAIS DE CRFS</v>
          </cell>
          <cell r="C413" t="str">
            <v>M2</v>
          </cell>
          <cell r="D413">
            <v>9.06</v>
          </cell>
          <cell r="E413" t="str">
            <v>SIURB-E Jan/26</v>
          </cell>
        </row>
        <row r="414">
          <cell r="A414">
            <v>6060028</v>
          </cell>
          <cell r="B414" t="str">
            <v>RETIRADA DE TELHAS ESTRUTURAIS DE CRFS OU CIMENTO AMIANTO - LARGURA ÚTIL=44CM</v>
          </cell>
          <cell r="C414" t="str">
            <v>M2</v>
          </cell>
          <cell r="D414">
            <v>7.77</v>
          </cell>
          <cell r="E414" t="str">
            <v>SIURB-E Jan/26</v>
          </cell>
        </row>
        <row r="415">
          <cell r="A415">
            <v>6060029</v>
          </cell>
          <cell r="B415" t="str">
            <v>RETIRADA DE TELHAS ESTRUTURAIS DE CRFS OU CIMENTO AMIANTO - LARGURA ÚTIL=90CM</v>
          </cell>
          <cell r="C415" t="str">
            <v>M2</v>
          </cell>
          <cell r="D415">
            <v>7.77</v>
          </cell>
          <cell r="E415" t="str">
            <v>SIURB-E Jan/26</v>
          </cell>
        </row>
        <row r="416">
          <cell r="A416">
            <v>6060040</v>
          </cell>
          <cell r="B416" t="str">
            <v>RETIRADA DE CUMEEIRAS OU ESPIGÕES DE BARRO COZIDO OU VIDRO EM GERAL</v>
          </cell>
          <cell r="C416" t="str">
            <v>M</v>
          </cell>
          <cell r="D416">
            <v>7.77</v>
          </cell>
          <cell r="E416" t="str">
            <v>SIURB-E Jan/26</v>
          </cell>
        </row>
        <row r="417">
          <cell r="A417">
            <v>6060090</v>
          </cell>
          <cell r="B417" t="str">
            <v>RETIRADA DE CUMEEIRAS OU ESPIGÕES DE MATERIAIS EM GERAL - EXCLUSIVE BARRO COZIDO OU VIDRO</v>
          </cell>
          <cell r="C417" t="str">
            <v>M</v>
          </cell>
          <cell r="D417">
            <v>5.18</v>
          </cell>
          <cell r="E417" t="str">
            <v>SIURB-E Jan/26</v>
          </cell>
        </row>
        <row r="418">
          <cell r="A418">
            <v>6070000</v>
          </cell>
          <cell r="B418" t="str">
            <v>RECOLOCAÇÕES</v>
          </cell>
          <cell r="C418" t="str">
            <v>.</v>
          </cell>
          <cell r="D418" t="str">
            <v>.</v>
          </cell>
          <cell r="E418" t="str">
            <v>SIURB-E Jan/26</v>
          </cell>
        </row>
        <row r="419">
          <cell r="A419">
            <v>6070010</v>
          </cell>
          <cell r="B419" t="str">
            <v>RECOLOCAÇÃO PARCIAL DE MADEIRAMENTO DE TELHADO - RIPAS</v>
          </cell>
          <cell r="C419" t="str">
            <v>M</v>
          </cell>
          <cell r="D419">
            <v>3</v>
          </cell>
          <cell r="E419" t="str">
            <v>SIURB-E Jan/26</v>
          </cell>
        </row>
        <row r="420">
          <cell r="A420">
            <v>6070011</v>
          </cell>
          <cell r="B420" t="str">
            <v>RECOLOCAÇÃO PARCIAL DE MADEIRAMENTO DE TELHADO - CAIBROS</v>
          </cell>
          <cell r="C420" t="str">
            <v>M</v>
          </cell>
          <cell r="D420">
            <v>9.06</v>
          </cell>
          <cell r="E420" t="str">
            <v>SIURB-E Jan/26</v>
          </cell>
        </row>
        <row r="421">
          <cell r="A421">
            <v>6070012</v>
          </cell>
          <cell r="B421" t="str">
            <v>RECOLOCAÇÃO PARCIAL DE MADEIRAMENTO DE TELHADO - VIGAS</v>
          </cell>
          <cell r="C421" t="str">
            <v>M</v>
          </cell>
          <cell r="D421">
            <v>24.16</v>
          </cell>
          <cell r="E421" t="str">
            <v>SIURB-E Jan/26</v>
          </cell>
        </row>
        <row r="422">
          <cell r="A422">
            <v>6070015</v>
          </cell>
          <cell r="B422" t="str">
            <v>RECOLOCAÇÃO DE FERRAGEM PARA MADEIRAMENTO DE TELHADO</v>
          </cell>
          <cell r="C422" t="str">
            <v>UN</v>
          </cell>
          <cell r="D422">
            <v>17.93</v>
          </cell>
          <cell r="E422" t="str">
            <v>SIURB-E Jan/26</v>
          </cell>
        </row>
        <row r="423">
          <cell r="A423">
            <v>6070020</v>
          </cell>
          <cell r="B423" t="str">
            <v>RECOLOCAÇÃO DE TELHAS DE BARRO COZIDO OU VIDRO - TIPO FRANCESA</v>
          </cell>
          <cell r="C423" t="str">
            <v>M2</v>
          </cell>
          <cell r="D423">
            <v>42.13</v>
          </cell>
          <cell r="E423" t="str">
            <v>SIURB-E Jan/26</v>
          </cell>
        </row>
        <row r="424">
          <cell r="A424">
            <v>6070021</v>
          </cell>
          <cell r="B424" t="str">
            <v>RECOLOCAÇÃO DE TELHAS DE BARRO COZIDO OU VIDRO - TIPO PAULISTA</v>
          </cell>
          <cell r="C424" t="str">
            <v>M2</v>
          </cell>
          <cell r="D424">
            <v>101.99</v>
          </cell>
          <cell r="E424" t="str">
            <v>SIURB-E Jan/26</v>
          </cell>
        </row>
        <row r="425">
          <cell r="A425">
            <v>6070022</v>
          </cell>
          <cell r="B425" t="str">
            <v>RECOLOCAÇÃO DE TELHAS DE BARRO COZIDO - TIPO SUPER-PAULISTA (PLAN)</v>
          </cell>
          <cell r="C425" t="str">
            <v>M2</v>
          </cell>
          <cell r="D425">
            <v>65.459999999999994</v>
          </cell>
          <cell r="E425" t="str">
            <v>SIURB-E Jan/26</v>
          </cell>
        </row>
        <row r="426">
          <cell r="A426">
            <v>6070025</v>
          </cell>
          <cell r="B426" t="str">
            <v>RECOLOCAÇÃO DE TELHAS DE CRF, CIMENTO AMIANTO, ALUMÍNIO OU PLÁSTICO - ONDULADA COMUM</v>
          </cell>
          <cell r="C426" t="str">
            <v>M2</v>
          </cell>
          <cell r="D426">
            <v>17.600000000000001</v>
          </cell>
          <cell r="E426" t="str">
            <v>SIURB-E Jan/26</v>
          </cell>
        </row>
        <row r="427">
          <cell r="A427">
            <v>6070028</v>
          </cell>
          <cell r="B427" t="str">
            <v>RECOLOCAÇÃO DE TELHAS ESTRUTURAIS DE CRFS OU CIMENTO AMIANTO - LARGURA ÚTIL=44CM</v>
          </cell>
          <cell r="C427" t="str">
            <v>M2</v>
          </cell>
          <cell r="D427">
            <v>17.64</v>
          </cell>
          <cell r="E427" t="str">
            <v>SIURB-E Jan/26</v>
          </cell>
        </row>
        <row r="428">
          <cell r="A428">
            <v>6070029</v>
          </cell>
          <cell r="B428" t="str">
            <v>RECOLOCAÇÃO DE TELHAS ESTRUTURAIS DE CRFS OU CIMENTO AMIANTO - LARGURA ÚTIL=90CM</v>
          </cell>
          <cell r="C428" t="str">
            <v>M2</v>
          </cell>
          <cell r="D428">
            <v>17.55</v>
          </cell>
          <cell r="E428" t="str">
            <v>SIURB-E Jan/26</v>
          </cell>
        </row>
        <row r="429">
          <cell r="A429">
            <v>6070040</v>
          </cell>
          <cell r="B429" t="str">
            <v>RECOLOCAÇÃO DE CUMEEIRAS OU ESPIGÕES DE BARRO COZIDO</v>
          </cell>
          <cell r="C429" t="str">
            <v>M</v>
          </cell>
          <cell r="D429">
            <v>30.7</v>
          </cell>
          <cell r="E429" t="str">
            <v>SIURB-E Jan/26</v>
          </cell>
        </row>
        <row r="430">
          <cell r="A430">
            <v>6070090</v>
          </cell>
          <cell r="B430" t="str">
            <v>RECOLOCAÇÃO DE CUMEEIRAS OU ESPIGÕES DE MATERIAIS EM GERAL - EXCLUSIVE BARRO COZIDO OU VIDRO</v>
          </cell>
          <cell r="C430" t="str">
            <v>M</v>
          </cell>
          <cell r="D430">
            <v>13.36</v>
          </cell>
          <cell r="E430" t="str">
            <v>SIURB-E Jan/26</v>
          </cell>
        </row>
        <row r="431">
          <cell r="A431">
            <v>6080000</v>
          </cell>
          <cell r="B431" t="str">
            <v>SERVIÇOS PARCIAIS</v>
          </cell>
          <cell r="C431" t="str">
            <v>.</v>
          </cell>
          <cell r="D431" t="str">
            <v>.</v>
          </cell>
          <cell r="E431" t="str">
            <v>SIURB-E Jan/26</v>
          </cell>
        </row>
        <row r="432">
          <cell r="A432">
            <v>6080001</v>
          </cell>
          <cell r="B432" t="str">
            <v>REVISÃO GERAL DE TELHADOS DE BARRO, INCLUSIVE TOMADA DE GOTEIRA</v>
          </cell>
          <cell r="C432" t="str">
            <v>M2</v>
          </cell>
          <cell r="D432">
            <v>11.02</v>
          </cell>
          <cell r="E432" t="str">
            <v>SIURB-E Jan/26</v>
          </cell>
        </row>
        <row r="433">
          <cell r="A433">
            <v>6080002</v>
          </cell>
          <cell r="B433" t="str">
            <v>REMANEJAMENTO DE TELHAS DE BARRO COZIDO, INCLUSIVE ESCOVAMENTO</v>
          </cell>
          <cell r="C433" t="str">
            <v>M2</v>
          </cell>
          <cell r="D433">
            <v>42.13</v>
          </cell>
          <cell r="E433" t="str">
            <v>SIURB-E Jan/26</v>
          </cell>
        </row>
        <row r="434">
          <cell r="A434">
            <v>6080003</v>
          </cell>
          <cell r="B434" t="str">
            <v>REVISÃO, ESCOVAÇÃO, INCLUSIVE  TOMADA DE GOTEIRAS DE TELHADOS EM GERAL, EXCLUSIVE PARA TELHAS DE BARRO COZIDO OU VIDRO</v>
          </cell>
          <cell r="C434" t="str">
            <v>M2</v>
          </cell>
          <cell r="D434">
            <v>35.020000000000003</v>
          </cell>
          <cell r="E434" t="str">
            <v>SIURB-E Jan/26</v>
          </cell>
        </row>
        <row r="435">
          <cell r="A435">
            <v>6080010</v>
          </cell>
          <cell r="B435" t="str">
            <v>MADEIRAMENTO DE TELHADO, PADRÃO PEROBA - RIPAS 1,5X5CM</v>
          </cell>
          <cell r="C435" t="str">
            <v>M</v>
          </cell>
          <cell r="D435">
            <v>8.57</v>
          </cell>
          <cell r="E435" t="str">
            <v>SIURB-E Jan/26</v>
          </cell>
        </row>
        <row r="436">
          <cell r="A436">
            <v>6080012</v>
          </cell>
          <cell r="B436" t="str">
            <v>MADEIRAMENTO DE TELHADO, PADRÃO PEROBA - CAIBROS 5X6CM</v>
          </cell>
          <cell r="C436" t="str">
            <v>M</v>
          </cell>
          <cell r="D436">
            <v>25.55</v>
          </cell>
          <cell r="E436" t="str">
            <v>SIURB-E Jan/26</v>
          </cell>
        </row>
        <row r="437">
          <cell r="A437">
            <v>6080016</v>
          </cell>
          <cell r="B437" t="str">
            <v>MADEIRAMENTO DE TELHADO, PADRÃO PEROBA - VIGAS 6X12CM</v>
          </cell>
          <cell r="C437" t="str">
            <v>M</v>
          </cell>
          <cell r="D437">
            <v>72.38</v>
          </cell>
          <cell r="E437" t="str">
            <v>SIURB-E Jan/26</v>
          </cell>
        </row>
        <row r="438">
          <cell r="A438">
            <v>6080047</v>
          </cell>
          <cell r="B438" t="str">
            <v>PARAFUSO ROSCA SOBERBA PARA FIXAÇÃO DE TELHAS EM CRFS OU CIMENTO AMIANTO</v>
          </cell>
          <cell r="C438" t="str">
            <v>UN</v>
          </cell>
          <cell r="D438">
            <v>8.49</v>
          </cell>
          <cell r="E438" t="str">
            <v>SIURB-E Jan/26</v>
          </cell>
        </row>
        <row r="439">
          <cell r="A439">
            <v>6080049</v>
          </cell>
          <cell r="B439" t="str">
            <v>GANCHO COM ROSCA UMA EXTREMIDADE PARA FIXAÇÃO DE TELHA ESTRUTURAL TRAPEZOIDAL - 90CM</v>
          </cell>
          <cell r="C439" t="str">
            <v>UN</v>
          </cell>
          <cell r="D439">
            <v>9.49</v>
          </cell>
          <cell r="E439" t="str">
            <v>SIURB-E Jan/26</v>
          </cell>
        </row>
        <row r="440">
          <cell r="A440">
            <v>6080084</v>
          </cell>
          <cell r="B440" t="str">
            <v>PLACA DE VENTILAÇÃO PARA TELHA ESTRUTURAL TRAPEZOIDAL - 90CM</v>
          </cell>
          <cell r="C440" t="str">
            <v>UN</v>
          </cell>
          <cell r="D440">
            <v>18.66</v>
          </cell>
          <cell r="E440" t="str">
            <v>SIURB-E Jan/26</v>
          </cell>
        </row>
        <row r="441">
          <cell r="A441">
            <v>7000000</v>
          </cell>
          <cell r="B441" t="str">
            <v>ESQUADRIAS DE MADEIRA</v>
          </cell>
          <cell r="E441" t="str">
            <v>SIURB-E Jan/26</v>
          </cell>
        </row>
        <row r="442">
          <cell r="A442">
            <v>7001000</v>
          </cell>
          <cell r="B442" t="str">
            <v>PORTAS DE PASSAGEM</v>
          </cell>
          <cell r="C442" t="str">
            <v>.</v>
          </cell>
          <cell r="D442" t="str">
            <v>.</v>
          </cell>
          <cell r="E442" t="str">
            <v>SIURB-E Jan/26</v>
          </cell>
        </row>
        <row r="443">
          <cell r="A443">
            <v>7001003</v>
          </cell>
          <cell r="B443" t="str">
            <v>PORTA LISA ESPECIAL/ SÓLIDA PARA BOX, PARA PORTADORES DE DEFICIÊNCIA FÍSICA - 82X170CM</v>
          </cell>
          <cell r="C443" t="str">
            <v>UN</v>
          </cell>
          <cell r="D443">
            <v>933.98</v>
          </cell>
          <cell r="E443" t="str">
            <v>SIURB-E Jan/26</v>
          </cell>
        </row>
        <row r="444">
          <cell r="A444">
            <v>7001004</v>
          </cell>
          <cell r="B444" t="str">
            <v>PORTA LISA ESPECIAL/ SÓLIDA PARA PORTADORES DE DEFICIÊNCIA FÍSICA - 82X210CM</v>
          </cell>
          <cell r="C444" t="str">
            <v>UN</v>
          </cell>
          <cell r="D444">
            <v>953.86</v>
          </cell>
          <cell r="E444" t="str">
            <v>SIURB-E Jan/26</v>
          </cell>
        </row>
        <row r="445">
          <cell r="A445">
            <v>7001005</v>
          </cell>
          <cell r="B445" t="str">
            <v>PM.05 - PORTA LISA ESPECIAL/ SÓLIDA - 62X210CM</v>
          </cell>
          <cell r="C445" t="str">
            <v>UN</v>
          </cell>
          <cell r="D445">
            <v>598.30999999999995</v>
          </cell>
          <cell r="E445" t="str">
            <v>SIURB-E Jan/26</v>
          </cell>
        </row>
        <row r="446">
          <cell r="A446">
            <v>7001007</v>
          </cell>
          <cell r="B446" t="str">
            <v xml:space="preserve"> PM.07 -  PORTA LISA ESPECIAL/ SÓLIDA - 82X210CM</v>
          </cell>
          <cell r="C446" t="str">
            <v>UN</v>
          </cell>
          <cell r="D446">
            <v>613.54</v>
          </cell>
          <cell r="E446" t="str">
            <v>SIURB-E Jan/26</v>
          </cell>
        </row>
        <row r="447">
          <cell r="A447">
            <v>7001008</v>
          </cell>
          <cell r="B447" t="str">
            <v>PM.08 -  PORTA LISA ESPECIAL/ SÓLIDA - 92X210CM</v>
          </cell>
          <cell r="C447" t="str">
            <v>UN</v>
          </cell>
          <cell r="D447">
            <v>659.49</v>
          </cell>
          <cell r="E447" t="str">
            <v>SIURB-E Jan/26</v>
          </cell>
        </row>
        <row r="448">
          <cell r="A448">
            <v>7001009</v>
          </cell>
          <cell r="B448" t="str">
            <v>PM.09 - PORTA LISA ESPECIAL/ SÓLIDA - 102X210CM</v>
          </cell>
          <cell r="C448" t="str">
            <v>UN</v>
          </cell>
          <cell r="D448">
            <v>714.8</v>
          </cell>
          <cell r="E448" t="str">
            <v>SIURB-E Jan/26</v>
          </cell>
        </row>
        <row r="449">
          <cell r="A449">
            <v>7001011</v>
          </cell>
          <cell r="B449" t="str">
            <v>PM.11 - PORTA LISA COMUM/ ENCABEÇADA - 72X210CM</v>
          </cell>
          <cell r="C449" t="str">
            <v>UN</v>
          </cell>
          <cell r="D449">
            <v>367.75</v>
          </cell>
          <cell r="E449" t="str">
            <v>SIURB-E Jan/26</v>
          </cell>
        </row>
        <row r="450">
          <cell r="A450">
            <v>7001012</v>
          </cell>
          <cell r="B450" t="str">
            <v xml:space="preserve"> PM.12 - PORTA LISA COMUM/ ENCABEÇADA - 82X210CM</v>
          </cell>
          <cell r="C450" t="str">
            <v>UN</v>
          </cell>
          <cell r="D450">
            <v>391.65</v>
          </cell>
          <cell r="E450" t="str">
            <v>SIURB-E Jan/26</v>
          </cell>
        </row>
        <row r="451">
          <cell r="A451">
            <v>7001013</v>
          </cell>
          <cell r="B451" t="str">
            <v>PM.13 - PORTA LISA COMUM/ ENCABEÇADA - 92X210CM</v>
          </cell>
          <cell r="C451" t="str">
            <v>UN</v>
          </cell>
          <cell r="D451">
            <v>486.59</v>
          </cell>
          <cell r="E451" t="str">
            <v>SIURB-E Jan/26</v>
          </cell>
        </row>
        <row r="452">
          <cell r="A452">
            <v>7001014</v>
          </cell>
          <cell r="B452" t="str">
            <v xml:space="preserve"> PM.14 - PORTA LISA COMUM/ ENCABEÇADA - 102X210CM</v>
          </cell>
          <cell r="C452" t="str">
            <v>UN</v>
          </cell>
          <cell r="D452">
            <v>506.74</v>
          </cell>
          <cell r="E452" t="str">
            <v>SIURB-E Jan/26</v>
          </cell>
        </row>
        <row r="453">
          <cell r="A453">
            <v>7001037</v>
          </cell>
          <cell r="B453" t="str">
            <v>PM.37 - PORTA VENEZIANA - 82X210CM</v>
          </cell>
          <cell r="C453" t="str">
            <v>UN</v>
          </cell>
          <cell r="D453">
            <v>1215.29</v>
          </cell>
          <cell r="E453" t="str">
            <v>SIURB-E Jan/26</v>
          </cell>
        </row>
        <row r="454">
          <cell r="A454">
            <v>7001038</v>
          </cell>
          <cell r="B454" t="str">
            <v>PM.38 - PORTA VENEZIANA - 92X210CM</v>
          </cell>
          <cell r="C454" t="str">
            <v>UN</v>
          </cell>
          <cell r="D454">
            <v>1362.6</v>
          </cell>
          <cell r="E454" t="str">
            <v>SIURB-E Jan/26</v>
          </cell>
        </row>
        <row r="455">
          <cell r="A455">
            <v>7001039</v>
          </cell>
          <cell r="B455" t="str">
            <v>PM.39 - PORTA DE MADEIRA LISA COMUM/ ENCABEÇADA DE CORRER, 2 FOLHAS, TRILHO DE ALUMÍNIO</v>
          </cell>
          <cell r="C455" t="str">
            <v>M2</v>
          </cell>
          <cell r="D455">
            <v>433.15</v>
          </cell>
          <cell r="E455" t="str">
            <v>SIURB-E Jan/26</v>
          </cell>
        </row>
        <row r="456">
          <cell r="A456">
            <v>7001045</v>
          </cell>
          <cell r="B456" t="str">
            <v>PM.45 - PORTA DE MADEIRA LISA COMUM/ ENCABEÇADA, 2 FOLHAS - 124X210CM</v>
          </cell>
          <cell r="C456" t="str">
            <v>UN</v>
          </cell>
          <cell r="D456">
            <v>873.11</v>
          </cell>
          <cell r="E456" t="str">
            <v>SIURB-E Jan/26</v>
          </cell>
        </row>
        <row r="457">
          <cell r="A457">
            <v>7001046</v>
          </cell>
          <cell r="B457" t="str">
            <v>PM.46 - PORTA DE MADEIRA LISA COMUM/ ENCABEÇADA - 2 FOLHAS - 144X210CM</v>
          </cell>
          <cell r="C457" t="str">
            <v>UN</v>
          </cell>
          <cell r="D457">
            <v>873.11</v>
          </cell>
          <cell r="E457" t="str">
            <v>SIURB-E Jan/26</v>
          </cell>
        </row>
        <row r="458">
          <cell r="A458">
            <v>7001047</v>
          </cell>
          <cell r="B458" t="str">
            <v>PM.47 - PORTA DE MADEIRA LISA COMUM/ ENCABEÇADA - 2 FOLHAS - 164X210CM</v>
          </cell>
          <cell r="C458" t="str">
            <v>UN</v>
          </cell>
          <cell r="D458">
            <v>873.11</v>
          </cell>
          <cell r="E458" t="str">
            <v>SIURB-E Jan/26</v>
          </cell>
        </row>
        <row r="459">
          <cell r="A459">
            <v>7001048</v>
          </cell>
          <cell r="B459" t="str">
            <v>PM.48 - PORTA DE MADEIRA LISA COMUM/ ENCABEÇADA, 2 FOLHAS - 184X210CM</v>
          </cell>
          <cell r="C459" t="str">
            <v>UN</v>
          </cell>
          <cell r="D459">
            <v>989.65</v>
          </cell>
          <cell r="E459" t="str">
            <v>SIURB-E Jan/26</v>
          </cell>
        </row>
        <row r="460">
          <cell r="A460">
            <v>7001049</v>
          </cell>
          <cell r="B460" t="str">
            <v>PM.49 - PORTA DE MADEIRA LISA COMUM/ ENCABEÇADA, 2 FOLHAS - 204X210CM</v>
          </cell>
          <cell r="C460" t="str">
            <v>UN</v>
          </cell>
          <cell r="D460">
            <v>1029.95</v>
          </cell>
          <cell r="E460" t="str">
            <v>SIURB-E Jan/26</v>
          </cell>
        </row>
        <row r="461">
          <cell r="A461">
            <v>7001050</v>
          </cell>
          <cell r="B461" t="str">
            <v>EM.01 - BATENTE DE MADEIRA (14CM) - PARA PORTA DE 1 FOLHA, SEM BANDEIRA</v>
          </cell>
          <cell r="C461" t="str">
            <v>JG</v>
          </cell>
          <cell r="D461">
            <v>963.71</v>
          </cell>
          <cell r="E461" t="str">
            <v>SIURB-E Jan/26</v>
          </cell>
        </row>
        <row r="462">
          <cell r="A462">
            <v>7001051</v>
          </cell>
          <cell r="B462" t="str">
            <v>EM.01 - BATENTE DE MADEIRA (14CM) - PARA PORTA DE 2 FOLHAS, SEM BANDEIRA</v>
          </cell>
          <cell r="C462" t="str">
            <v>JG</v>
          </cell>
          <cell r="D462">
            <v>947.95</v>
          </cell>
          <cell r="E462" t="str">
            <v>SIURB-E Jan/26</v>
          </cell>
        </row>
        <row r="463">
          <cell r="A463">
            <v>7001052</v>
          </cell>
          <cell r="B463" t="str">
            <v>EM.01 - BATENTE DE MADEIRA (14CM) - PARA PORTA COM BANDEIRA</v>
          </cell>
          <cell r="C463" t="str">
            <v>JG</v>
          </cell>
          <cell r="D463">
            <v>875.06</v>
          </cell>
          <cell r="E463" t="str">
            <v>SIURB-E Jan/26</v>
          </cell>
        </row>
        <row r="464">
          <cell r="A464">
            <v>7001053</v>
          </cell>
          <cell r="B464" t="str">
            <v>EM.01 - BATENTE DE MADEIRA (14CM) - PARA INSTALAÇÕES SANITÁRIAS</v>
          </cell>
          <cell r="C464" t="str">
            <v>JG</v>
          </cell>
          <cell r="D464">
            <v>971.26</v>
          </cell>
          <cell r="E464" t="str">
            <v>SIURB-E Jan/26</v>
          </cell>
        </row>
        <row r="465">
          <cell r="A465">
            <v>7001054</v>
          </cell>
          <cell r="B465" t="str">
            <v>EM.02 - BATENTE DE MADEIRA (25CM) - PARA PORTA DE 1 FOLHA, SEM BANDEIRA</v>
          </cell>
          <cell r="C465" t="str">
            <v>JG</v>
          </cell>
          <cell r="D465">
            <v>945.33</v>
          </cell>
          <cell r="E465" t="str">
            <v>SIURB-E Jan/26</v>
          </cell>
        </row>
        <row r="466">
          <cell r="A466">
            <v>7001055</v>
          </cell>
          <cell r="B466" t="str">
            <v>EM.02 - BATENTE DE MADEIRA (25CM) - PARA PORTA DE 2 FOLHAS, SEM BANDEIRA</v>
          </cell>
          <cell r="C466" t="str">
            <v>JG</v>
          </cell>
          <cell r="D466">
            <v>1327.89</v>
          </cell>
          <cell r="E466" t="str">
            <v>SIURB-E Jan/26</v>
          </cell>
        </row>
        <row r="467">
          <cell r="A467">
            <v>7001056</v>
          </cell>
          <cell r="B467" t="str">
            <v>EM.02 - BATENTE DE MADEIRA (25CM) - PARA PORTA COM BANDEIRA</v>
          </cell>
          <cell r="C467" t="str">
            <v>JG</v>
          </cell>
          <cell r="D467">
            <v>1584.72</v>
          </cell>
          <cell r="E467" t="str">
            <v>SIURB-E Jan/26</v>
          </cell>
        </row>
        <row r="468">
          <cell r="A468">
            <v>7001057</v>
          </cell>
          <cell r="B468" t="str">
            <v>EM.03 - BATENTE DE MADEIRA (9,5CM) - PARA PORTA EM DIVISÓRIA</v>
          </cell>
          <cell r="C468" t="str">
            <v>M</v>
          </cell>
          <cell r="D468">
            <v>81.38</v>
          </cell>
          <cell r="E468" t="str">
            <v>SIURB-E Jan/26</v>
          </cell>
        </row>
        <row r="469">
          <cell r="A469">
            <v>7001075</v>
          </cell>
          <cell r="B469" t="str">
            <v>EM.21 - VISOR FIXO COM VIDRO E REQUADRO DE MADEIRA PARA PORTA</v>
          </cell>
          <cell r="C469" t="str">
            <v>UN</v>
          </cell>
          <cell r="D469">
            <v>312.70999999999998</v>
          </cell>
          <cell r="E469" t="str">
            <v>SIURB-E Jan/26</v>
          </cell>
        </row>
        <row r="470">
          <cell r="A470">
            <v>7001080</v>
          </cell>
          <cell r="B470" t="str">
            <v>EM.26 - FAIXA BATE MACA EM LAMINADO  MELAMÍNICO PARA PORTA DE MADEIRA</v>
          </cell>
          <cell r="C470" t="str">
            <v>M2</v>
          </cell>
          <cell r="D470">
            <v>157.29</v>
          </cell>
          <cell r="E470" t="str">
            <v>SIURB-E Jan/26</v>
          </cell>
        </row>
        <row r="471">
          <cell r="A471">
            <v>7002000</v>
          </cell>
          <cell r="B471" t="str">
            <v>FERRAGENS E COMPLEMENTOS METÁLICOS</v>
          </cell>
          <cell r="C471" t="str">
            <v>.</v>
          </cell>
          <cell r="D471" t="str">
            <v>.</v>
          </cell>
          <cell r="E471" t="str">
            <v>SIURB-E Jan/26</v>
          </cell>
        </row>
        <row r="472">
          <cell r="A472">
            <v>7002002</v>
          </cell>
          <cell r="B472" t="str">
            <v>CONJUNTO DE FECHADURA DE CILINDRO, 55MM, TRÁFEGO INTENSO, MAÇANETA EM ZAMAC, GUARNIÇÕES EM AÇO, ACABAMENTO CROMADO - PARA PORTA INTERNA OU EXTERNA</v>
          </cell>
          <cell r="C472" t="str">
            <v>UN</v>
          </cell>
          <cell r="D472">
            <v>244.97</v>
          </cell>
          <cell r="E472" t="str">
            <v>SIURB-E Jan/26</v>
          </cell>
        </row>
        <row r="473">
          <cell r="A473">
            <v>7002008</v>
          </cell>
          <cell r="B473" t="str">
            <v>CONJUNTO DE FECHADURA DE CILINDRO, CAIXA RASA (22MM) - PORTA COM MONTANTE ESTREITO</v>
          </cell>
          <cell r="C473" t="str">
            <v>UN</v>
          </cell>
          <cell r="D473">
            <v>453.82</v>
          </cell>
          <cell r="E473" t="str">
            <v>SIURB-E Jan/26</v>
          </cell>
        </row>
        <row r="474">
          <cell r="A474">
            <v>7002010</v>
          </cell>
          <cell r="B474" t="str">
            <v>CONJUNTO DE FECHADURA DE CILINDRO, SÓ LINGUETA (55MM) - TRÁFEGO INTENSO - PORTA DE ABRIR</v>
          </cell>
          <cell r="C474" t="str">
            <v>UN</v>
          </cell>
          <cell r="D474">
            <v>196.15</v>
          </cell>
          <cell r="E474" t="str">
            <v>SIURB-E Jan/26</v>
          </cell>
        </row>
        <row r="475">
          <cell r="A475">
            <v>7002012</v>
          </cell>
          <cell r="B475" t="str">
            <v>CONJUNTO DE FECHADURA DE CILINDRO, BICO DE PAPAGAIO (22MM) - PORTA DE CORRER</v>
          </cell>
          <cell r="C475" t="str">
            <v>UN</v>
          </cell>
          <cell r="D475">
            <v>374.56</v>
          </cell>
          <cell r="E475" t="str">
            <v>SIURB-E Jan/26</v>
          </cell>
        </row>
        <row r="476">
          <cell r="A476">
            <v>7002016</v>
          </cell>
          <cell r="B476" t="str">
            <v>FECHADURA TIPO GORGE (55MM) - TRÁFEGO INTENSO, MAÇANETA EM ZEMAC, GUARNIÇÕES EM AÇO, ACABAMENTO CROMADO BRILHANTE</v>
          </cell>
          <cell r="C476" t="str">
            <v>UN</v>
          </cell>
          <cell r="D476">
            <v>384.26</v>
          </cell>
          <cell r="E476" t="str">
            <v>SIURB-E Jan/26</v>
          </cell>
        </row>
        <row r="477">
          <cell r="A477">
            <v>7002031</v>
          </cell>
          <cell r="B477" t="str">
            <v>FECHADURA TIPO TRANQUETA E TRINCO (55MM) - TRÁFEGO INTENSO, MAÇANETA EM ZAMAC, GUARNIÇÕES EM AÇO, ACABAMENTO CROMADO BRILHANTE - PORTA DE SANITÁRIO</v>
          </cell>
          <cell r="C477" t="str">
            <v>UN</v>
          </cell>
          <cell r="D477">
            <v>218.37</v>
          </cell>
          <cell r="E477" t="str">
            <v>SIURB-E Jan/26</v>
          </cell>
        </row>
        <row r="478">
          <cell r="A478">
            <v>7002040</v>
          </cell>
          <cell r="B478" t="str">
            <v>CONJUNTO DE FECHADURA TIPO TETRA - SOMENTE TRANCA</v>
          </cell>
          <cell r="C478" t="str">
            <v>CJ</v>
          </cell>
          <cell r="D478">
            <v>128.69</v>
          </cell>
          <cell r="E478" t="str">
            <v>SIURB-E Jan/26</v>
          </cell>
        </row>
        <row r="479">
          <cell r="A479">
            <v>7002050</v>
          </cell>
          <cell r="B479" t="str">
            <v>TARGETA DE SOBREPOR,TIPO "LIVRE-OCUPADO"- 60X65MM</v>
          </cell>
          <cell r="C479" t="str">
            <v>UN</v>
          </cell>
          <cell r="D479">
            <v>203</v>
          </cell>
          <cell r="E479" t="str">
            <v>SIURB-E Jan/26</v>
          </cell>
        </row>
        <row r="480">
          <cell r="A480">
            <v>7002051</v>
          </cell>
          <cell r="B480" t="str">
            <v>FECHO DE EMBUTIR, TRAVA ACIONADA POR ALAVANCA, 3/4"X400MM - PORTA 2 FOLHAS</v>
          </cell>
          <cell r="C480" t="str">
            <v>UN</v>
          </cell>
          <cell r="D480">
            <v>298.5</v>
          </cell>
          <cell r="E480" t="str">
            <v>SIURB-E Jan/26</v>
          </cell>
        </row>
        <row r="481">
          <cell r="A481">
            <v>7002052</v>
          </cell>
          <cell r="B481" t="str">
            <v>FECHO DE EMBUTIR,TRAVA ACIONADA POR ALAVANCA, 3/4"X200MM - PORTA 2 FOLHAS</v>
          </cell>
          <cell r="C481" t="str">
            <v>UN</v>
          </cell>
          <cell r="D481">
            <v>232.23</v>
          </cell>
          <cell r="E481" t="str">
            <v>SIURB-E Jan/26</v>
          </cell>
        </row>
        <row r="482">
          <cell r="A482">
            <v>7002064</v>
          </cell>
          <cell r="B482" t="str">
            <v>MOLA FECHA-PORTA,TIPO LEVE (AMORTECEDOR HIDRÁULICO)</v>
          </cell>
          <cell r="C482" t="str">
            <v>UN</v>
          </cell>
          <cell r="D482">
            <v>303.55</v>
          </cell>
          <cell r="E482" t="str">
            <v>SIURB-E Jan/26</v>
          </cell>
        </row>
        <row r="483">
          <cell r="A483">
            <v>7002065</v>
          </cell>
          <cell r="B483" t="str">
            <v>MOLA FECHA-PORTA,TIPO PESADO</v>
          </cell>
          <cell r="C483" t="str">
            <v>UN</v>
          </cell>
          <cell r="D483">
            <v>364.67</v>
          </cell>
          <cell r="E483" t="str">
            <v>SIURB-E Jan/26</v>
          </cell>
        </row>
        <row r="484">
          <cell r="A484">
            <v>7002066</v>
          </cell>
          <cell r="B484" t="str">
            <v>MOLA VAI-E-VEM, DE TOPO</v>
          </cell>
          <cell r="C484" t="str">
            <v>UN</v>
          </cell>
          <cell r="D484">
            <v>543.51</v>
          </cell>
          <cell r="E484" t="str">
            <v>SIURB-E Jan/26</v>
          </cell>
        </row>
        <row r="485">
          <cell r="A485">
            <v>7002073</v>
          </cell>
          <cell r="B485" t="str">
            <v>CADEADO DE LATÃO (COM CILINDRO E TRAVA DUPLA) - 35MM PESO MÍNIMO 140G</v>
          </cell>
          <cell r="C485" t="str">
            <v>UN</v>
          </cell>
          <cell r="D485">
            <v>31.12</v>
          </cell>
          <cell r="E485" t="str">
            <v>SIURB-E Jan/26</v>
          </cell>
        </row>
        <row r="486">
          <cell r="A486">
            <v>7002080</v>
          </cell>
          <cell r="B486" t="str">
            <v>PORTA-CADEADO DE FERRO PINTADO - 63MM PESO MÍNIMO 25G</v>
          </cell>
          <cell r="C486" t="str">
            <v>UN</v>
          </cell>
          <cell r="D486">
            <v>14.39</v>
          </cell>
          <cell r="E486" t="str">
            <v>SIURB-E Jan/26</v>
          </cell>
        </row>
        <row r="487">
          <cell r="A487">
            <v>7002081</v>
          </cell>
          <cell r="B487" t="str">
            <v>PORTA-CADEADO DE FERRO PINTADO - 89MM PESO MÍNIMO 115G</v>
          </cell>
          <cell r="C487" t="str">
            <v>UN</v>
          </cell>
          <cell r="D487">
            <v>19.25</v>
          </cell>
          <cell r="E487" t="str">
            <v>SIURB-E Jan/26</v>
          </cell>
        </row>
        <row r="488">
          <cell r="A488">
            <v>7002090</v>
          </cell>
          <cell r="B488" t="str">
            <v>BARRA ANTI-PÂNICO PARA  PORTA 1 FOLHA - COLOCADA</v>
          </cell>
          <cell r="C488" t="str">
            <v>UN</v>
          </cell>
          <cell r="D488">
            <v>1133.99</v>
          </cell>
          <cell r="E488" t="str">
            <v>SIURB-E Jan/26</v>
          </cell>
        </row>
        <row r="489">
          <cell r="A489">
            <v>7002095</v>
          </cell>
          <cell r="B489" t="str">
            <v>RESPIRO PARA ARMÁRIO EM LATÃO CROMADO - DIÂMETRO 10CM</v>
          </cell>
          <cell r="C489" t="str">
            <v>UN</v>
          </cell>
          <cell r="D489">
            <v>65.540000000000006</v>
          </cell>
          <cell r="E489" t="str">
            <v>SIURB-E Jan/26</v>
          </cell>
        </row>
        <row r="490">
          <cell r="A490">
            <v>7003000</v>
          </cell>
          <cell r="B490" t="str">
            <v>PORTAS COM REVESTIMENTO</v>
          </cell>
          <cell r="C490" t="str">
            <v>.</v>
          </cell>
          <cell r="D490" t="str">
            <v>.</v>
          </cell>
          <cell r="E490" t="str">
            <v>SIURB-E Jan/26</v>
          </cell>
        </row>
        <row r="491">
          <cell r="A491">
            <v>7003001</v>
          </cell>
          <cell r="B491" t="str">
            <v>PM.50 - PORTA DE MADEIRA LISA COMUM/ ENCABEÇADA, REVESTIDA COM LAMINADO MELAMÍNICO - 2 FOLHAS 124X210CM</v>
          </cell>
          <cell r="C491" t="str">
            <v>UN</v>
          </cell>
          <cell r="D491">
            <v>1524.35</v>
          </cell>
          <cell r="E491" t="str">
            <v>SIURB-E Jan/26</v>
          </cell>
        </row>
        <row r="492">
          <cell r="A492">
            <v>7003002</v>
          </cell>
          <cell r="B492" t="str">
            <v>PM.51 - PORTA DE MADEIRA LISA COMUM/ ENCABEÇADA, REVESTIDA COM LAMINADO MELAMÍNICO - 2 FOLHAS 144X210CM</v>
          </cell>
          <cell r="C492" t="str">
            <v>UN</v>
          </cell>
          <cell r="D492">
            <v>1631.5</v>
          </cell>
          <cell r="E492" t="str">
            <v>SIURB-E Jan/26</v>
          </cell>
        </row>
        <row r="493">
          <cell r="A493">
            <v>7003003</v>
          </cell>
          <cell r="B493" t="str">
            <v>PM.52 - PORTA DE MADEIRA LISA COMUM/ ENCABEÇADA, REVESTIDA COM LAMINADO MELAMÍNICO - 2 FOLHAS 164X210CM</v>
          </cell>
          <cell r="C493" t="str">
            <v>UN</v>
          </cell>
          <cell r="D493">
            <v>1736.8</v>
          </cell>
          <cell r="E493" t="str">
            <v>SIURB-E Jan/26</v>
          </cell>
        </row>
        <row r="494">
          <cell r="A494">
            <v>7003004</v>
          </cell>
          <cell r="B494" t="str">
            <v>PM.53 - PORTA DE MADEIRA LISA COMUM/ ENCABEÇADA, REVESTIDA COM LAMINADO MELAMÍNICO - 2 FOLHAS 184X210CM</v>
          </cell>
          <cell r="C494" t="str">
            <v>UN</v>
          </cell>
          <cell r="D494">
            <v>1955.46</v>
          </cell>
          <cell r="E494" t="str">
            <v>SIURB-E Jan/26</v>
          </cell>
        </row>
        <row r="495">
          <cell r="A495">
            <v>7003005</v>
          </cell>
          <cell r="B495" t="str">
            <v>PM.54 - PORTA DE MADEIRA LISA COMUM/ ENCABEÇADA, REVESTIDA COM LAMINADO MELAMÍNICO - 2 FOLHAS 204X210CM</v>
          </cell>
          <cell r="C495" t="str">
            <v>UN</v>
          </cell>
          <cell r="D495">
            <v>2100.06</v>
          </cell>
          <cell r="E495" t="str">
            <v>SIURB-E Jan/26</v>
          </cell>
        </row>
        <row r="496">
          <cell r="A496">
            <v>7003017</v>
          </cell>
          <cell r="B496" t="str">
            <v>PM.17 - PORTA LISA COMUM/ ENCABEÇADA REVESTIDA COM LAMINADO MELAMÍNICO - 82X210CM</v>
          </cell>
          <cell r="C496" t="str">
            <v>UN</v>
          </cell>
          <cell r="D496">
            <v>977.31</v>
          </cell>
          <cell r="E496" t="str">
            <v>SIURB-E Jan/26</v>
          </cell>
        </row>
        <row r="497">
          <cell r="A497">
            <v>7003018</v>
          </cell>
          <cell r="B497" t="str">
            <v>PM.18 - PORTA LISA COMUM/ ENCABEÇADA REVESTIDA COM LAMINADO MELAMÍNICO - 92X210CM</v>
          </cell>
          <cell r="C497" t="str">
            <v>UN</v>
          </cell>
          <cell r="D497">
            <v>1118.92</v>
          </cell>
          <cell r="E497" t="str">
            <v>SIURB-E Jan/26</v>
          </cell>
        </row>
        <row r="498">
          <cell r="A498">
            <v>7003019</v>
          </cell>
          <cell r="B498" t="str">
            <v>PM.19 - PORTA LISA COMUM/ ENCABEÇADA REVESTIDA COM LAMINADO MELAMÍNICO - 102X210CM</v>
          </cell>
          <cell r="C498" t="str">
            <v>UN</v>
          </cell>
          <cell r="D498">
            <v>1186.69</v>
          </cell>
          <cell r="E498" t="str">
            <v>SIURB-E Jan/26</v>
          </cell>
        </row>
        <row r="499">
          <cell r="A499">
            <v>7003022</v>
          </cell>
          <cell r="B499" t="str">
            <v>PM.57 - PORTA GUICHÊ EM MADEIRA LISA ESPECIAL/ SÓLIDA - 82X210CM - REVESTIDA COM LAMINADO  MELAMÍNICO</v>
          </cell>
          <cell r="C499" t="str">
            <v>UN</v>
          </cell>
          <cell r="D499">
            <v>1337.69</v>
          </cell>
          <cell r="E499" t="str">
            <v>SIURB-E Jan/26</v>
          </cell>
        </row>
        <row r="500">
          <cell r="A500">
            <v>7009000</v>
          </cell>
          <cell r="B500" t="str">
            <v>ARMÁRIOS</v>
          </cell>
          <cell r="C500" t="str">
            <v>.</v>
          </cell>
          <cell r="D500" t="str">
            <v>.</v>
          </cell>
          <cell r="E500" t="str">
            <v>SIURB-E Jan/26</v>
          </cell>
        </row>
        <row r="501">
          <cell r="A501">
            <v>7009010</v>
          </cell>
          <cell r="B501" t="str">
            <v>ARMÁRIO SEM PORTAS, REVESTIMENTO EXTERNO E INTERNO EM LAMINADO MELAMÍNICO</v>
          </cell>
          <cell r="C501" t="str">
            <v>M2</v>
          </cell>
          <cell r="D501">
            <v>1442.61</v>
          </cell>
          <cell r="E501" t="str">
            <v>SIURB-E Jan/26</v>
          </cell>
        </row>
        <row r="502">
          <cell r="A502">
            <v>7009012</v>
          </cell>
          <cell r="B502" t="str">
            <v>ARMÁRIO COM PORTAS, SEM REVESTIMENTO</v>
          </cell>
          <cell r="C502" t="str">
            <v>M2</v>
          </cell>
          <cell r="D502">
            <v>533.59</v>
          </cell>
          <cell r="E502" t="str">
            <v>SIURB-E Jan/26</v>
          </cell>
        </row>
        <row r="503">
          <cell r="A503">
            <v>7009014</v>
          </cell>
          <cell r="B503" t="str">
            <v>ARMÁRIO COM PORTAS, REVESTIMENTO EXTERNO E INTERNO EM LAMINADO MELAMÍNICO</v>
          </cell>
          <cell r="C503" t="str">
            <v>M2</v>
          </cell>
          <cell r="D503">
            <v>1926.26</v>
          </cell>
          <cell r="E503" t="str">
            <v>SIURB-E Jan/26</v>
          </cell>
        </row>
        <row r="504">
          <cell r="A504">
            <v>7009018</v>
          </cell>
          <cell r="B504" t="str">
            <v>PORTAS PARA ARMÁRIO SEM REVESTIMENTO</v>
          </cell>
          <cell r="C504" t="str">
            <v>M2</v>
          </cell>
          <cell r="D504">
            <v>130.94</v>
          </cell>
          <cell r="E504" t="str">
            <v>SIURB-E Jan/26</v>
          </cell>
        </row>
        <row r="505">
          <cell r="A505">
            <v>7009019</v>
          </cell>
          <cell r="B505" t="str">
            <v>PORTAS PARA ARMÁRIO COM REVESTIMENTO EXTERNO EM LAMINADO MELAMÍNICO</v>
          </cell>
          <cell r="C505" t="str">
            <v>M2</v>
          </cell>
          <cell r="D505">
            <v>309.58</v>
          </cell>
          <cell r="E505" t="str">
            <v>SIURB-E Jan/26</v>
          </cell>
        </row>
        <row r="506">
          <cell r="A506">
            <v>7009020</v>
          </cell>
          <cell r="B506" t="str">
            <v>PORTAS PARA ARMÁRIO COM REVESTIMENTO EXTERNO E INTERNO EM LAMINADO MELAMÍNICO</v>
          </cell>
          <cell r="C506" t="str">
            <v>M2</v>
          </cell>
          <cell r="D506">
            <v>483.65</v>
          </cell>
          <cell r="E506" t="str">
            <v>SIURB-E Jan/26</v>
          </cell>
        </row>
        <row r="507">
          <cell r="A507">
            <v>7009025</v>
          </cell>
          <cell r="B507" t="str">
            <v>PRATELEIRA PARA ARMÁRIO SEM REVESTIMENTO</v>
          </cell>
          <cell r="C507" t="str">
            <v>M2</v>
          </cell>
          <cell r="D507">
            <v>114.06</v>
          </cell>
          <cell r="E507" t="str">
            <v>SIURB-E Jan/26</v>
          </cell>
        </row>
        <row r="508">
          <cell r="A508">
            <v>7009026</v>
          </cell>
          <cell r="B508" t="str">
            <v>PRATELEIRA PARA ARMÁRIO, REVESTIDA EM 1 FACE EM LAMINADO MELAMÍNICO</v>
          </cell>
          <cell r="C508" t="str">
            <v>M2</v>
          </cell>
          <cell r="D508">
            <v>292.70999999999998</v>
          </cell>
          <cell r="E508" t="str">
            <v>SIURB-E Jan/26</v>
          </cell>
        </row>
        <row r="509">
          <cell r="A509">
            <v>7009027</v>
          </cell>
          <cell r="B509" t="str">
            <v>PRATELEIRA PARA ARMÁRIO, REVESTIDA EM 2 FACES, EM LAMINADO MELAMÍNICO</v>
          </cell>
          <cell r="C509" t="str">
            <v>M2</v>
          </cell>
          <cell r="D509">
            <v>466.78</v>
          </cell>
          <cell r="E509" t="str">
            <v>SIURB-E Jan/26</v>
          </cell>
        </row>
        <row r="510">
          <cell r="A510">
            <v>7009030</v>
          </cell>
          <cell r="B510" t="str">
            <v>GAVETA PARA ARMÁRIO SEM REVESTIMENTO</v>
          </cell>
          <cell r="C510" t="str">
            <v>UN</v>
          </cell>
          <cell r="D510">
            <v>55.66</v>
          </cell>
          <cell r="E510" t="str">
            <v>SIURB-E Jan/26</v>
          </cell>
        </row>
        <row r="511">
          <cell r="A511">
            <v>7009031</v>
          </cell>
          <cell r="B511" t="str">
            <v>GAVETA PARA ARMÁRIO,REVESTIMENTO EXTERNO EM LAMINADO MELAMÍNICO</v>
          </cell>
          <cell r="C511" t="str">
            <v>UN</v>
          </cell>
          <cell r="D511">
            <v>112.3</v>
          </cell>
          <cell r="E511" t="str">
            <v>SIURB-E Jan/26</v>
          </cell>
        </row>
        <row r="512">
          <cell r="A512">
            <v>7009032</v>
          </cell>
          <cell r="B512" t="str">
            <v>GAVETA PARA ARMÁRIO, REVESTIMENTO EXTERNO E INTERNO EM LAMINADO MELAMÍNICO</v>
          </cell>
          <cell r="C512" t="str">
            <v>UN</v>
          </cell>
          <cell r="D512">
            <v>214.03</v>
          </cell>
          <cell r="E512" t="str">
            <v>SIURB-E Jan/26</v>
          </cell>
        </row>
        <row r="513">
          <cell r="A513">
            <v>7010000</v>
          </cell>
          <cell r="B513" t="str">
            <v>ARMÁRIOS</v>
          </cell>
          <cell r="C513" t="str">
            <v>.</v>
          </cell>
          <cell r="D513" t="str">
            <v>.</v>
          </cell>
          <cell r="E513" t="str">
            <v>SIURB-E Jan/26</v>
          </cell>
        </row>
        <row r="514">
          <cell r="A514">
            <v>7010013</v>
          </cell>
          <cell r="B514" t="str">
            <v>MM.13 -  ARMÁRIO PARA CUMBUCAS</v>
          </cell>
          <cell r="C514" t="str">
            <v>UN</v>
          </cell>
          <cell r="D514">
            <v>2024.09</v>
          </cell>
          <cell r="E514" t="str">
            <v>SIURB-E Jan/26</v>
          </cell>
        </row>
        <row r="515">
          <cell r="A515">
            <v>7010014</v>
          </cell>
          <cell r="B515" t="str">
            <v>MM.14 -  ARMÁRIO PARA CANECAS</v>
          </cell>
          <cell r="C515" t="str">
            <v>UN</v>
          </cell>
          <cell r="D515">
            <v>2099.06</v>
          </cell>
          <cell r="E515" t="str">
            <v>SIURB-E Jan/26</v>
          </cell>
        </row>
        <row r="516">
          <cell r="A516">
            <v>7010015</v>
          </cell>
          <cell r="B516" t="str">
            <v>MM.15 -  ARMÁRIO PARA PRATOS</v>
          </cell>
          <cell r="C516" t="str">
            <v>UN</v>
          </cell>
          <cell r="D516">
            <v>2449.39</v>
          </cell>
          <cell r="E516" t="str">
            <v>SIURB-E Jan/26</v>
          </cell>
        </row>
        <row r="517">
          <cell r="A517">
            <v>7010020</v>
          </cell>
          <cell r="B517" t="str">
            <v>MM.20 - CABIDE DE MADEIRA PARA SACOLAS</v>
          </cell>
          <cell r="C517" t="str">
            <v>M</v>
          </cell>
          <cell r="D517">
            <v>480.67</v>
          </cell>
          <cell r="E517" t="str">
            <v>SIURB-E Jan/26</v>
          </cell>
        </row>
        <row r="518">
          <cell r="A518">
            <v>7020010</v>
          </cell>
          <cell r="B518" t="str">
            <v>PEITORIL DE MADEIRA</v>
          </cell>
          <cell r="C518" t="str">
            <v>M</v>
          </cell>
          <cell r="D518">
            <v>293.81</v>
          </cell>
          <cell r="E518" t="str">
            <v>SIURB-E Jan/26</v>
          </cell>
        </row>
        <row r="519">
          <cell r="A519">
            <v>7060000</v>
          </cell>
          <cell r="B519" t="str">
            <v>RETIRADAS</v>
          </cell>
          <cell r="C519" t="str">
            <v>.</v>
          </cell>
          <cell r="D519" t="str">
            <v>.</v>
          </cell>
          <cell r="E519" t="str">
            <v>SIURB-E Jan/26</v>
          </cell>
        </row>
        <row r="520">
          <cell r="A520">
            <v>7060001</v>
          </cell>
          <cell r="B520" t="str">
            <v>RETIRADA DE FOLHAS DE PORTA DE PASSAGEM OU JANELA</v>
          </cell>
          <cell r="C520" t="str">
            <v>UN</v>
          </cell>
          <cell r="D520">
            <v>16.93</v>
          </cell>
          <cell r="E520" t="str">
            <v>SIURB-E Jan/26</v>
          </cell>
        </row>
        <row r="521">
          <cell r="A521">
            <v>7060002</v>
          </cell>
          <cell r="B521" t="str">
            <v>RETIRADA DE BATENTES DE MADEIRA</v>
          </cell>
          <cell r="C521" t="str">
            <v>UN</v>
          </cell>
          <cell r="D521">
            <v>70.05</v>
          </cell>
          <cell r="E521" t="str">
            <v>SIURB-E Jan/26</v>
          </cell>
        </row>
        <row r="522">
          <cell r="A522">
            <v>7060008</v>
          </cell>
          <cell r="B522" t="str">
            <v>RETIRADA DE GUARNIÇÕES OU MOLDURAS DE MADEIRA</v>
          </cell>
          <cell r="C522" t="str">
            <v>M</v>
          </cell>
          <cell r="D522">
            <v>2.37</v>
          </cell>
          <cell r="E522" t="str">
            <v>SIURB-E Jan/26</v>
          </cell>
        </row>
        <row r="523">
          <cell r="A523">
            <v>7060010</v>
          </cell>
          <cell r="B523" t="str">
            <v>RETIRADA DE GUICHÊS, INCLUSIVE BATENTE E FERRAGENS</v>
          </cell>
          <cell r="C523" t="str">
            <v>UN</v>
          </cell>
          <cell r="D523">
            <v>70.05</v>
          </cell>
          <cell r="E523" t="str">
            <v>SIURB-E Jan/26</v>
          </cell>
        </row>
        <row r="524">
          <cell r="A524">
            <v>7060050</v>
          </cell>
          <cell r="B524" t="str">
            <v>RETIRADA DE FECHADURAS DE EMBUTIR, COMPLETAS</v>
          </cell>
          <cell r="C524" t="str">
            <v>UN</v>
          </cell>
          <cell r="D524">
            <v>16.93</v>
          </cell>
          <cell r="E524" t="str">
            <v>SIURB-E Jan/26</v>
          </cell>
        </row>
        <row r="525">
          <cell r="A525">
            <v>7060051</v>
          </cell>
          <cell r="B525" t="str">
            <v>RETIRADA DE FECHADURAS, FECHOS OU TARGETAS DE SOBREPOR</v>
          </cell>
          <cell r="C525" t="str">
            <v>UN</v>
          </cell>
          <cell r="D525">
            <v>6.77</v>
          </cell>
          <cell r="E525" t="str">
            <v>SIURB-E Jan/26</v>
          </cell>
        </row>
        <row r="526">
          <cell r="A526">
            <v>7060065</v>
          </cell>
          <cell r="B526" t="str">
            <v>RETIRADA DE MAÇANETAS</v>
          </cell>
          <cell r="C526" t="str">
            <v>PAR</v>
          </cell>
          <cell r="D526">
            <v>9.14</v>
          </cell>
          <cell r="E526" t="str">
            <v>SIURB-E Jan/26</v>
          </cell>
        </row>
        <row r="527">
          <cell r="A527">
            <v>7060066</v>
          </cell>
          <cell r="B527" t="str">
            <v>RETIRADA DE ESPELHOS</v>
          </cell>
          <cell r="C527" t="str">
            <v>PAR</v>
          </cell>
          <cell r="D527">
            <v>5.76</v>
          </cell>
          <cell r="E527" t="str">
            <v>SIURB-E Jan/26</v>
          </cell>
        </row>
        <row r="528">
          <cell r="A528">
            <v>7060067</v>
          </cell>
          <cell r="B528" t="str">
            <v>RETIRADA DE ROSETAS OU ENTRADAS DE CHAVE GORGE</v>
          </cell>
          <cell r="C528" t="str">
            <v>PAR</v>
          </cell>
          <cell r="D528">
            <v>5.76</v>
          </cell>
          <cell r="E528" t="str">
            <v>SIURB-E Jan/26</v>
          </cell>
        </row>
        <row r="529">
          <cell r="A529">
            <v>7060068</v>
          </cell>
          <cell r="B529" t="str">
            <v>RETIRADA DE BORBOLETAS OU LEVANTADORES TIPO "UNHA"</v>
          </cell>
          <cell r="C529" t="str">
            <v>UN</v>
          </cell>
          <cell r="D529">
            <v>4.57</v>
          </cell>
          <cell r="E529" t="str">
            <v>SIURB-E Jan/26</v>
          </cell>
        </row>
        <row r="530">
          <cell r="A530">
            <v>7060070</v>
          </cell>
          <cell r="B530" t="str">
            <v>RETIRADA DE DOBRADIÇAS</v>
          </cell>
          <cell r="C530" t="str">
            <v>UN</v>
          </cell>
          <cell r="D530">
            <v>6.77</v>
          </cell>
          <cell r="E530" t="str">
            <v>SIURB-E Jan/26</v>
          </cell>
        </row>
        <row r="531">
          <cell r="A531">
            <v>7070000</v>
          </cell>
          <cell r="B531" t="str">
            <v>RECOLOCAÇÕES</v>
          </cell>
          <cell r="C531" t="str">
            <v>.</v>
          </cell>
          <cell r="D531" t="str">
            <v>.</v>
          </cell>
          <cell r="E531" t="str">
            <v>SIURB-E Jan/26</v>
          </cell>
        </row>
        <row r="532">
          <cell r="A532">
            <v>7070001</v>
          </cell>
          <cell r="B532" t="str">
            <v>RECOLOCAÇÃO DE FOLHAS DE PORTA DE PASSAGEM OU JANELA</v>
          </cell>
          <cell r="C532" t="str">
            <v>UN</v>
          </cell>
          <cell r="D532">
            <v>131.47</v>
          </cell>
          <cell r="E532" t="str">
            <v>SIURB-E Jan/26</v>
          </cell>
        </row>
        <row r="533">
          <cell r="A533">
            <v>7070002</v>
          </cell>
          <cell r="B533" t="str">
            <v>RECOLOCAÇÃO DE BATENTES MADEIRA</v>
          </cell>
          <cell r="C533" t="str">
            <v>UN</v>
          </cell>
          <cell r="D533">
            <v>77.89</v>
          </cell>
          <cell r="E533" t="str">
            <v>SIURB-E Jan/26</v>
          </cell>
        </row>
        <row r="534">
          <cell r="A534">
            <v>7070008</v>
          </cell>
          <cell r="B534" t="str">
            <v>RECOLOCAÇÃO DE GUARNIÇÕES OU MOLDURAS DE MADEIRA</v>
          </cell>
          <cell r="C534" t="str">
            <v>M</v>
          </cell>
          <cell r="D534">
            <v>2.99</v>
          </cell>
          <cell r="E534" t="str">
            <v>SIURB-E Jan/26</v>
          </cell>
        </row>
        <row r="535">
          <cell r="A535">
            <v>7070010</v>
          </cell>
          <cell r="B535" t="str">
            <v>RECOLOCAÇÃO DE GUICHÊS, INCLUSIVE BATENTE E FERRAGENS</v>
          </cell>
          <cell r="C535" t="str">
            <v>UN</v>
          </cell>
          <cell r="D535">
            <v>112.57</v>
          </cell>
          <cell r="E535" t="str">
            <v>SIURB-E Jan/26</v>
          </cell>
        </row>
        <row r="536">
          <cell r="A536">
            <v>7070050</v>
          </cell>
          <cell r="B536" t="str">
            <v>RECOLOCAÇÃO DE FECHADURAS DE EMBUTIR, COMPLETAS</v>
          </cell>
          <cell r="C536" t="str">
            <v>UN</v>
          </cell>
          <cell r="D536">
            <v>53.85</v>
          </cell>
          <cell r="E536" t="str">
            <v>SIURB-E Jan/26</v>
          </cell>
        </row>
        <row r="537">
          <cell r="A537">
            <v>7070051</v>
          </cell>
          <cell r="B537" t="str">
            <v>RECOLOCAÇÃO DE FECHADURAS, FECHOS OU TARGETAS DE SOBREPOR</v>
          </cell>
          <cell r="C537" t="str">
            <v>UN</v>
          </cell>
          <cell r="D537">
            <v>27.1</v>
          </cell>
          <cell r="E537" t="str">
            <v>SIURB-E Jan/26</v>
          </cell>
        </row>
        <row r="538">
          <cell r="A538">
            <v>7070065</v>
          </cell>
          <cell r="B538" t="str">
            <v>RECOLOCAÇÃO DE MAÇANETAS</v>
          </cell>
          <cell r="C538" t="str">
            <v>PAR</v>
          </cell>
          <cell r="D538">
            <v>5.76</v>
          </cell>
          <cell r="E538" t="str">
            <v>SIURB-E Jan/26</v>
          </cell>
        </row>
        <row r="539">
          <cell r="A539">
            <v>7070066</v>
          </cell>
          <cell r="B539" t="str">
            <v>RECOLOCAÇÃO DE ESPELHOS</v>
          </cell>
          <cell r="C539" t="str">
            <v>PAR</v>
          </cell>
          <cell r="D539">
            <v>5.76</v>
          </cell>
          <cell r="E539" t="str">
            <v>SIURB-E Jan/26</v>
          </cell>
        </row>
        <row r="540">
          <cell r="A540">
            <v>7070067</v>
          </cell>
          <cell r="B540" t="str">
            <v>RECOLOCAÇÃO DE ROSETAS OU ENTRADAS DE CHAVE GORGE</v>
          </cell>
          <cell r="C540" t="str">
            <v>PAR</v>
          </cell>
          <cell r="D540">
            <v>5.76</v>
          </cell>
          <cell r="E540" t="str">
            <v>SIURB-E Jan/26</v>
          </cell>
        </row>
        <row r="541">
          <cell r="A541">
            <v>7070068</v>
          </cell>
          <cell r="B541" t="str">
            <v>RECOLOCAÇÃO DE BORBOLETAS OU LEVANTADORES TIPO "UNHA"</v>
          </cell>
          <cell r="C541" t="str">
            <v>UN</v>
          </cell>
          <cell r="D541">
            <v>4.2300000000000004</v>
          </cell>
          <cell r="E541" t="str">
            <v>SIURB-E Jan/26</v>
          </cell>
        </row>
        <row r="542">
          <cell r="A542">
            <v>7070070</v>
          </cell>
          <cell r="B542" t="str">
            <v>RECOLOCAÇÃO DE DOBRADIÇAS</v>
          </cell>
          <cell r="C542" t="str">
            <v>UN</v>
          </cell>
          <cell r="D542">
            <v>5.76</v>
          </cell>
          <cell r="E542" t="str">
            <v>SIURB-E Jan/26</v>
          </cell>
        </row>
        <row r="543">
          <cell r="A543">
            <v>7080000</v>
          </cell>
          <cell r="B543" t="str">
            <v>SERVIÇOS PARCIAIS</v>
          </cell>
          <cell r="C543" t="str">
            <v>.</v>
          </cell>
          <cell r="D543" t="str">
            <v>.</v>
          </cell>
          <cell r="E543" t="str">
            <v>SIURB-E Jan/26</v>
          </cell>
        </row>
        <row r="544">
          <cell r="A544">
            <v>7080001</v>
          </cell>
          <cell r="B544" t="str">
            <v>GUARNIÇÃO OU MOLDURA DE MADEIRA - 4,5CM</v>
          </cell>
          <cell r="C544" t="str">
            <v>M</v>
          </cell>
          <cell r="D544">
            <v>14.47</v>
          </cell>
          <cell r="E544" t="str">
            <v>SIURB-E Jan/26</v>
          </cell>
        </row>
        <row r="545">
          <cell r="A545">
            <v>7080002</v>
          </cell>
          <cell r="B545" t="str">
            <v>GUARNIÇÃO OU MOLDURA DE MADEIRA - 7,5CM</v>
          </cell>
          <cell r="C545" t="str">
            <v>M</v>
          </cell>
          <cell r="D545">
            <v>20.13</v>
          </cell>
          <cell r="E545" t="str">
            <v>SIURB-E Jan/26</v>
          </cell>
        </row>
        <row r="546">
          <cell r="A546">
            <v>7080003</v>
          </cell>
          <cell r="B546" t="str">
            <v>GUARNIÇÃO OU MOLDURA DE MADEIRA - 10,0CM</v>
          </cell>
          <cell r="C546" t="str">
            <v>M</v>
          </cell>
          <cell r="D546">
            <v>20.260000000000002</v>
          </cell>
          <cell r="E546" t="str">
            <v>SIURB-E Jan/26</v>
          </cell>
        </row>
        <row r="547">
          <cell r="A547">
            <v>7080004</v>
          </cell>
          <cell r="B547" t="str">
            <v>GUARNIÇÃO OU MOLDURA DE MADEIRA - 15,0CM</v>
          </cell>
          <cell r="C547" t="str">
            <v>M</v>
          </cell>
          <cell r="D547">
            <v>38.42</v>
          </cell>
          <cell r="E547" t="str">
            <v>SIURB-E Jan/26</v>
          </cell>
        </row>
        <row r="548">
          <cell r="A548">
            <v>7080010</v>
          </cell>
          <cell r="B548" t="str">
            <v>CONJUNTO DE FECHADURA DE CILINDRO (55MM) - TRÁFEGO INTENSO, MAÇANETA EM ZAMAC, GUARNIÇÕES EM AÇO, ACABAMENTO CROMADO BRILHANTE - INCLUSIVE ADAPTAÇÃO DA FURAÇÃO</v>
          </cell>
          <cell r="C548" t="str">
            <v>UN</v>
          </cell>
          <cell r="D548">
            <v>244.13</v>
          </cell>
          <cell r="E548" t="str">
            <v>SIURB-E Jan/26</v>
          </cell>
        </row>
        <row r="549">
          <cell r="A549">
            <v>7080012</v>
          </cell>
          <cell r="B549" t="str">
            <v>CONJUNTO DE FECHADURA DE CILINDRO, CAIXA RASA (22MM) - PORTA COM MONTANTE ESTREITO - INCLUSIVE ADAPTAÇÃO DA FURAÇÃO</v>
          </cell>
          <cell r="C549" t="str">
            <v>UN</v>
          </cell>
          <cell r="D549">
            <v>442.98</v>
          </cell>
          <cell r="E549" t="str">
            <v>SIURB-E Jan/26</v>
          </cell>
        </row>
        <row r="550">
          <cell r="A550">
            <v>7080013</v>
          </cell>
          <cell r="B550" t="str">
            <v>CONJUNTO DE FECHADURA DE CILINDRO, SÓ LINGUETA (55MM) - TRÁFEGO INTENSO - PORTA DE ABRIR -  INCLUSIVE ADAPTAÇÃO DA FURAÇÃO</v>
          </cell>
          <cell r="C550" t="str">
            <v>UN</v>
          </cell>
          <cell r="D550">
            <v>179.56</v>
          </cell>
          <cell r="E550" t="str">
            <v>SIURB-E Jan/26</v>
          </cell>
        </row>
        <row r="551">
          <cell r="A551">
            <v>7080014</v>
          </cell>
          <cell r="B551" t="str">
            <v>CONJUNTO DE FECHADURA DE CILINDRO, BICO DE PAPAGAIO (22MM) - PORTA DE CORRER - INCUSIVE ADAPTAÇÃO DA FURAÇÃO</v>
          </cell>
          <cell r="C551" t="str">
            <v>UN</v>
          </cell>
          <cell r="D551">
            <v>357.97</v>
          </cell>
          <cell r="E551" t="str">
            <v>SIURB-E Jan/26</v>
          </cell>
        </row>
        <row r="552">
          <cell r="A552">
            <v>7080015</v>
          </cell>
          <cell r="B552" t="str">
            <v>FECHADURA TIPO GORGE, 55MM, TRÁFEGO INTENSO, MAÇANETA EM ZAMAC, GUARNIÇÕES EM AÇO, ACABAMENTO CROMADO BRILHANTE - INCLUSIVE ADAPTAÇÃO DA FURAÇÃO</v>
          </cell>
          <cell r="C552" t="str">
            <v>UN</v>
          </cell>
          <cell r="D552">
            <v>383.42</v>
          </cell>
          <cell r="E552" t="str">
            <v>SIURB-E Jan/26</v>
          </cell>
        </row>
        <row r="553">
          <cell r="A553">
            <v>7080022</v>
          </cell>
          <cell r="B553" t="str">
            <v>TARGETA DE SOBREPOR, TIPO "LIVRE-OCUPADO" - 60X65MM - INCLUSIVE ADAPTAÇÃO E FURAÇÃO</v>
          </cell>
          <cell r="C553" t="str">
            <v>UN</v>
          </cell>
          <cell r="D553">
            <v>186.07</v>
          </cell>
          <cell r="E553" t="str">
            <v>SIURB-E Jan/26</v>
          </cell>
        </row>
        <row r="554">
          <cell r="A554">
            <v>7080035</v>
          </cell>
          <cell r="B554" t="str">
            <v>MAÇANETA EM ZAMAC</v>
          </cell>
          <cell r="C554" t="str">
            <v>UN</v>
          </cell>
          <cell r="D554">
            <v>245.95</v>
          </cell>
          <cell r="E554" t="str">
            <v>SIURB-E Jan/26</v>
          </cell>
        </row>
        <row r="555">
          <cell r="A555">
            <v>7080036</v>
          </cell>
          <cell r="B555" t="str">
            <v>ESPELHO RETANGULAR EM AÇO CROMADO BRILHANTE</v>
          </cell>
          <cell r="C555" t="str">
            <v>PAR</v>
          </cell>
          <cell r="D555">
            <v>131.54</v>
          </cell>
          <cell r="E555" t="str">
            <v>SIURB-E Jan/26</v>
          </cell>
        </row>
        <row r="556">
          <cell r="A556">
            <v>7080037</v>
          </cell>
          <cell r="B556" t="str">
            <v>ROSETA OU ENTRADA DE CILINDRO COM CHAVE GORGE EM AÇO CROMADO BRILHANTE</v>
          </cell>
          <cell r="C556" t="str">
            <v>PAR</v>
          </cell>
          <cell r="D556">
            <v>27.69</v>
          </cell>
          <cell r="E556" t="str">
            <v>SIURB-E Jan/26</v>
          </cell>
        </row>
        <row r="557">
          <cell r="A557">
            <v>7080050</v>
          </cell>
          <cell r="B557" t="str">
            <v>DOBRADIÇA EM AÇO LAMINADO, CROMADA - 3 1/2"X3"</v>
          </cell>
          <cell r="C557" t="str">
            <v>UN</v>
          </cell>
          <cell r="D557">
            <v>32.450000000000003</v>
          </cell>
          <cell r="E557" t="str">
            <v>SIURB-E Jan/26</v>
          </cell>
        </row>
        <row r="558">
          <cell r="A558">
            <v>8000000</v>
          </cell>
          <cell r="B558" t="str">
            <v>ESQUADRIAS METALICAS</v>
          </cell>
          <cell r="E558" t="str">
            <v>SIURB-E Jan/26</v>
          </cell>
        </row>
        <row r="559">
          <cell r="A559">
            <v>8001000</v>
          </cell>
          <cell r="B559" t="str">
            <v>PORTAS</v>
          </cell>
          <cell r="C559" t="str">
            <v>.</v>
          </cell>
          <cell r="D559" t="str">
            <v>.</v>
          </cell>
          <cell r="E559" t="str">
            <v>SIURB-E Jan/26</v>
          </cell>
        </row>
        <row r="560">
          <cell r="A560">
            <v>8001001</v>
          </cell>
          <cell r="B560" t="str">
            <v>PP.01 - PORTA EM FERRO PERFILADO, DUPLA ALMOFADADA - ABRIR, 1 FOLHA</v>
          </cell>
          <cell r="C560" t="str">
            <v>M2</v>
          </cell>
          <cell r="D560">
            <v>1566.24</v>
          </cell>
          <cell r="E560" t="str">
            <v>SIURB-E Jan/26</v>
          </cell>
        </row>
        <row r="561">
          <cell r="A561">
            <v>8001002</v>
          </cell>
          <cell r="B561" t="str">
            <v>PP.02 - PORTA EM FERRO PERFILADO, DUPLA ALMOFADADA - ABRIR, 2 FOLHA</v>
          </cell>
          <cell r="C561" t="str">
            <v>M2</v>
          </cell>
          <cell r="D561">
            <v>1081.3699999999999</v>
          </cell>
          <cell r="E561" t="str">
            <v>SIURB-E Jan/26</v>
          </cell>
        </row>
        <row r="562">
          <cell r="A562">
            <v>8001004</v>
          </cell>
          <cell r="B562" t="str">
            <v>PP.04 - PORTA EM FERRO PERFILADO, MEIO VIDRO COM SUBDIVISÕES - ABRIR, 1 FOLHA</v>
          </cell>
          <cell r="C562" t="str">
            <v>M2</v>
          </cell>
          <cell r="D562">
            <v>1525.18</v>
          </cell>
          <cell r="E562" t="str">
            <v>SIURB-E Jan/26</v>
          </cell>
        </row>
        <row r="563">
          <cell r="A563">
            <v>8001005</v>
          </cell>
          <cell r="B563" t="str">
            <v>PP.05 - PORTA EM FERRO PERFILADO, MEIO VIDRO COM SUBDIVISÕES - ABRIR, 2 FOLHAS</v>
          </cell>
          <cell r="C563" t="str">
            <v>M2</v>
          </cell>
          <cell r="D563">
            <v>784.21</v>
          </cell>
          <cell r="E563" t="str">
            <v>SIURB-E Jan/26</v>
          </cell>
        </row>
        <row r="564">
          <cell r="A564">
            <v>8001006</v>
          </cell>
          <cell r="B564" t="str">
            <v>PP.06 - PORTA EM FERRO PERFILADO, MEIO VIDRO COM SUBDIVISÕES - CORRER</v>
          </cell>
          <cell r="C564" t="str">
            <v>M2</v>
          </cell>
          <cell r="D564">
            <v>911.95</v>
          </cell>
          <cell r="E564" t="str">
            <v>SIURB-E Jan/26</v>
          </cell>
        </row>
        <row r="565">
          <cell r="A565">
            <v>8001010</v>
          </cell>
          <cell r="B565" t="str">
            <v>PORTA EM FERRO PERFILADO (TIPO PP 01)- INSTALAÇÃO SANITÁRIA PARA PORTADORES DE DEFICIÊNCIA - 90 X 210CM</v>
          </cell>
          <cell r="C565" t="str">
            <v>UN</v>
          </cell>
          <cell r="D565">
            <v>3434.43</v>
          </cell>
          <cell r="E565" t="str">
            <v>SIURB-E Jan/26</v>
          </cell>
        </row>
        <row r="566">
          <cell r="A566">
            <v>8001011</v>
          </cell>
          <cell r="B566" t="str">
            <v>PORTA EM FERRO PERFILADO FIXO COMPLEMENTO PORTA (INCLUSIVE VIDRO E PINTURA)</v>
          </cell>
          <cell r="C566" t="str">
            <v>M2</v>
          </cell>
          <cell r="D566">
            <v>591.86</v>
          </cell>
          <cell r="E566" t="str">
            <v>SIURB-E Jan/26</v>
          </cell>
        </row>
        <row r="567">
          <cell r="A567">
            <v>8001019</v>
          </cell>
          <cell r="B567" t="str">
            <v>PF.10 - PORTA EM PERFIL DE CHAPA DOBRADA, MEIO VIDRO - ABRIR, 1 FOLHA</v>
          </cell>
          <cell r="C567" t="str">
            <v>M2</v>
          </cell>
          <cell r="D567">
            <v>863.63</v>
          </cell>
          <cell r="E567" t="str">
            <v>SIURB-E Jan/26</v>
          </cell>
        </row>
        <row r="568">
          <cell r="A568">
            <v>8001025</v>
          </cell>
          <cell r="B568" t="str">
            <v>PF.23 - PORTA EM PERFIL DE CHAPA DOBRADA, VENEZIANA, ABRIR 1 FOLHA</v>
          </cell>
          <cell r="C568" t="str">
            <v>M2</v>
          </cell>
          <cell r="D568">
            <v>988.95</v>
          </cell>
          <cell r="E568" t="str">
            <v>SIURB-E Jan/26</v>
          </cell>
        </row>
        <row r="569">
          <cell r="A569">
            <v>8001026</v>
          </cell>
          <cell r="B569" t="str">
            <v>PF.28 - PORTA EM PERFIL DE CHAPA DOBRADA, VENEZIANA, ABRIR 2 FOLHAS</v>
          </cell>
          <cell r="C569" t="str">
            <v>M2</v>
          </cell>
          <cell r="D569">
            <v>988.95</v>
          </cell>
          <cell r="E569" t="str">
            <v>SIURB-E Jan/26</v>
          </cell>
        </row>
        <row r="570">
          <cell r="A570">
            <v>8001039</v>
          </cell>
          <cell r="B570" t="str">
            <v>PA.10 - PORTA EM ALUMÍNIO ANODIZADO, MEIO VIDRO - ABRIR, 1 FOLHA</v>
          </cell>
          <cell r="C570" t="str">
            <v>M2</v>
          </cell>
          <cell r="D570">
            <v>986.81</v>
          </cell>
          <cell r="E570" t="str">
            <v>SIURB-E Jan/26</v>
          </cell>
        </row>
        <row r="571">
          <cell r="A571">
            <v>8001040</v>
          </cell>
          <cell r="B571" t="str">
            <v>PA.11 - PORTA EM ALUMÍNIO ANODIZADO, MEIO VIDRO, DE ABRIR, 2 FOLHAS</v>
          </cell>
          <cell r="C571" t="str">
            <v>M2</v>
          </cell>
          <cell r="D571">
            <v>1074.6600000000001</v>
          </cell>
          <cell r="E571" t="str">
            <v>SIURB-E Jan/26</v>
          </cell>
        </row>
        <row r="572">
          <cell r="A572">
            <v>8001041</v>
          </cell>
          <cell r="B572" t="str">
            <v>PA.12 - PORTA EM ALUMÍNIO ANODIZADO, MEIO VIDRO - CORRER</v>
          </cell>
          <cell r="C572" t="str">
            <v>M2</v>
          </cell>
          <cell r="D572">
            <v>1059.3399999999999</v>
          </cell>
          <cell r="E572" t="str">
            <v>SIURB-E Jan/26</v>
          </cell>
        </row>
        <row r="573">
          <cell r="A573">
            <v>8001045</v>
          </cell>
          <cell r="B573" t="str">
            <v>PA.16 - PORTA EM ALUMÍNIO ANODIZADO, VENEZIANA - ABRIR, 1 FOLHA</v>
          </cell>
          <cell r="C573" t="str">
            <v>M2</v>
          </cell>
          <cell r="D573">
            <v>837.45</v>
          </cell>
          <cell r="E573" t="str">
            <v>SIURB-E Jan/26</v>
          </cell>
        </row>
        <row r="574">
          <cell r="A574">
            <v>8001050</v>
          </cell>
          <cell r="B574" t="str">
            <v>PORTA DE ENROLAR, EM CHAPA ONDULADA N.22</v>
          </cell>
          <cell r="C574" t="str">
            <v>M2</v>
          </cell>
          <cell r="D574">
            <v>424.03</v>
          </cell>
          <cell r="E574" t="str">
            <v>SIURB-E Jan/26</v>
          </cell>
        </row>
        <row r="575">
          <cell r="A575">
            <v>8001051</v>
          </cell>
          <cell r="B575" t="str">
            <v>PF.20 - PORTA DE ENROLAR, EM TIRAS ARTICULADAS E RAIADAS DE CHAPA N.22</v>
          </cell>
          <cell r="C575" t="str">
            <v>M2</v>
          </cell>
          <cell r="D575">
            <v>395.54</v>
          </cell>
          <cell r="E575" t="str">
            <v>SIURB-E Jan/26</v>
          </cell>
        </row>
        <row r="576">
          <cell r="A576">
            <v>8001059</v>
          </cell>
          <cell r="B576" t="str">
            <v>PF.20 - COLUNA FIXA OU MÓVEL PARA PORTAS OU GRADES DE ENROLAR</v>
          </cell>
          <cell r="C576" t="str">
            <v>M</v>
          </cell>
          <cell r="D576">
            <v>260.04000000000002</v>
          </cell>
          <cell r="E576" t="str">
            <v>SIURB-E Jan/26</v>
          </cell>
        </row>
        <row r="577">
          <cell r="A577">
            <v>8001061</v>
          </cell>
          <cell r="B577" t="str">
            <v>PF.20 - CAVALETE CENTRAL - PARA COLUNA MÓVEL DE PORTA DE ENROLAR</v>
          </cell>
          <cell r="C577" t="str">
            <v>UN</v>
          </cell>
          <cell r="D577">
            <v>28.85</v>
          </cell>
          <cell r="E577" t="str">
            <v>SIURB-E Jan/26</v>
          </cell>
        </row>
        <row r="578">
          <cell r="A578">
            <v>8001070</v>
          </cell>
          <cell r="B578" t="str">
            <v>BATENTE ESPECIAL EM PERFIL DE CHAPA DOBRADA N. 14</v>
          </cell>
          <cell r="C578" t="str">
            <v>M</v>
          </cell>
          <cell r="D578">
            <v>251.3</v>
          </cell>
          <cell r="E578" t="str">
            <v>SIURB-E Jan/26</v>
          </cell>
        </row>
        <row r="579">
          <cell r="A579">
            <v>8001071</v>
          </cell>
          <cell r="B579" t="str">
            <v>EF.02 - BATENTE ESPECIAL EM PERFIL DE CHAPA DOBRADA N. 14</v>
          </cell>
          <cell r="C579" t="str">
            <v>M</v>
          </cell>
          <cell r="D579">
            <v>248.95</v>
          </cell>
          <cell r="E579" t="str">
            <v>SIURB-E Jan/26</v>
          </cell>
        </row>
        <row r="580">
          <cell r="A580">
            <v>8001074</v>
          </cell>
          <cell r="B580" t="str">
            <v>EF.03 - BATENTE EM PERFIL DE CHAPA DOBRADA Nº20,1 FOLHA, SEM BANDEIRA</v>
          </cell>
          <cell r="C580" t="str">
            <v>JG</v>
          </cell>
          <cell r="D580">
            <v>549.5</v>
          </cell>
          <cell r="E580" t="str">
            <v>SIURB-E Jan/26</v>
          </cell>
        </row>
        <row r="581">
          <cell r="A581">
            <v>8001075</v>
          </cell>
          <cell r="B581" t="str">
            <v>EF.04 - BATENTE EM PERFIL DE CHAPA DOBRADA NÚMERO 20, 2 FOLHAS, SEM BANDEIRA</v>
          </cell>
          <cell r="C581" t="str">
            <v>JG</v>
          </cell>
          <cell r="D581">
            <v>665.42</v>
          </cell>
          <cell r="E581" t="str">
            <v>SIURB-E Jan/26</v>
          </cell>
        </row>
        <row r="582">
          <cell r="A582">
            <v>8001080</v>
          </cell>
          <cell r="B582" t="str">
            <v>BATENTE DE ALUMÍNIO PARA DIVISÓRIA DE GRANILITE</v>
          </cell>
          <cell r="C582" t="str">
            <v>JG</v>
          </cell>
          <cell r="D582">
            <v>299.91000000000003</v>
          </cell>
          <cell r="E582" t="str">
            <v>SIURB-E Jan/26</v>
          </cell>
        </row>
        <row r="583">
          <cell r="A583">
            <v>8001086</v>
          </cell>
          <cell r="B583" t="str">
            <v>EP.14/16 - BANDEIRA FIXA EM FERRO PERFILADO COM SUBDIVISÕES PARA VIDRO</v>
          </cell>
          <cell r="C583" t="str">
            <v>M2</v>
          </cell>
          <cell r="D583">
            <v>571.89</v>
          </cell>
          <cell r="E583" t="str">
            <v>SIURB-E Jan/26</v>
          </cell>
        </row>
        <row r="584">
          <cell r="A584">
            <v>8002000</v>
          </cell>
          <cell r="B584" t="str">
            <v>CAIXILHOS</v>
          </cell>
          <cell r="C584" t="str">
            <v>.</v>
          </cell>
          <cell r="D584" t="str">
            <v>.</v>
          </cell>
          <cell r="E584" t="str">
            <v>SIURB-E Jan/26</v>
          </cell>
        </row>
        <row r="585">
          <cell r="A585">
            <v>8002001</v>
          </cell>
          <cell r="B585" t="str">
            <v>CP.01 - CAIXILHO EM FERRO PERFILADO - FIXO, SEM VENTILAÇÃO PERMANENTE</v>
          </cell>
          <cell r="C585" t="str">
            <v>M2</v>
          </cell>
          <cell r="D585">
            <v>571.89</v>
          </cell>
          <cell r="E585" t="str">
            <v>SIURB-E Jan/26</v>
          </cell>
        </row>
        <row r="586">
          <cell r="A586">
            <v>8002003</v>
          </cell>
          <cell r="B586" t="str">
            <v>CP.03 - CAIXILHO EM FERRO PERFILADO - FIXO, COM VENTILAÇÃO PERMANENTE</v>
          </cell>
          <cell r="C586" t="str">
            <v>M2</v>
          </cell>
          <cell r="D586">
            <v>604.02</v>
          </cell>
          <cell r="E586" t="str">
            <v>SIURB-E Jan/26</v>
          </cell>
        </row>
        <row r="587">
          <cell r="A587">
            <v>8002005</v>
          </cell>
          <cell r="B587" t="str">
            <v>CP.05 - CAIXILHO EM FERRO PERFILADO - PIVOTANTE</v>
          </cell>
          <cell r="C587" t="str">
            <v>M2</v>
          </cell>
          <cell r="D587">
            <v>1527.32</v>
          </cell>
          <cell r="E587" t="str">
            <v>SIURB-E Jan/26</v>
          </cell>
        </row>
        <row r="588">
          <cell r="A588">
            <v>8002009</v>
          </cell>
          <cell r="B588" t="str">
            <v>CP.09 - CAIXILHO EM FERRO PERFILADO - MAXIMAR</v>
          </cell>
          <cell r="C588" t="str">
            <v>M2</v>
          </cell>
          <cell r="D588">
            <v>1072.56</v>
          </cell>
          <cell r="E588" t="str">
            <v>SIURB-E Jan/26</v>
          </cell>
        </row>
        <row r="589">
          <cell r="A589">
            <v>8002013</v>
          </cell>
          <cell r="B589" t="str">
            <v>CP.13 - CAIXILHO EM FERRO PERFILADO - BASCULANTE</v>
          </cell>
          <cell r="C589" t="str">
            <v>M2</v>
          </cell>
          <cell r="D589">
            <v>961.96</v>
          </cell>
          <cell r="E589" t="str">
            <v>SIURB-E Jan/26</v>
          </cell>
        </row>
        <row r="590">
          <cell r="A590">
            <v>8002017</v>
          </cell>
          <cell r="B590" t="str">
            <v>CP.17 - CAIXILHO EM FERRO PERFILADO - DE CORRER</v>
          </cell>
          <cell r="C590" t="str">
            <v>M2</v>
          </cell>
          <cell r="D590">
            <v>931.69</v>
          </cell>
          <cell r="E590" t="str">
            <v>SIURB-E Jan/26</v>
          </cell>
        </row>
        <row r="591">
          <cell r="A591">
            <v>8002037</v>
          </cell>
          <cell r="B591" t="str">
            <v>CF.13 - CAIXILHO EM PERFIL DE CHAPA DOBRADA - BASCULANTE</v>
          </cell>
          <cell r="C591" t="str">
            <v>M2</v>
          </cell>
          <cell r="D591">
            <v>1331.48</v>
          </cell>
          <cell r="E591" t="str">
            <v>SIURB-E Jan/26</v>
          </cell>
        </row>
        <row r="592">
          <cell r="A592">
            <v>8002043</v>
          </cell>
          <cell r="B592" t="str">
            <v>CF.19 - CAIXILHO EM PERFIL DE CHAPA DOBRADA, VENEZIANA, FIXO COM VENTILAÇÃO PERMANENTE</v>
          </cell>
          <cell r="C592" t="str">
            <v>M2</v>
          </cell>
          <cell r="D592">
            <v>1092</v>
          </cell>
          <cell r="E592" t="str">
            <v>SIURB-E Jan/26</v>
          </cell>
        </row>
        <row r="593">
          <cell r="A593">
            <v>8002051</v>
          </cell>
          <cell r="B593" t="str">
            <v>CA.02 - CAIXILHO EM ALUMÍNIO ANODIZADO, FIXO, SEM VENTILAÇÃO PERMANENTE</v>
          </cell>
          <cell r="C593" t="str">
            <v>M2</v>
          </cell>
          <cell r="D593">
            <v>635.41999999999996</v>
          </cell>
          <cell r="E593" t="str">
            <v>SIURB-E Jan/26</v>
          </cell>
        </row>
        <row r="594">
          <cell r="A594">
            <v>8002053</v>
          </cell>
          <cell r="B594" t="str">
            <v>CA.04 - CAIXILHO EM ALUMÍNIO ANODIZADO, FIXO, COM VENTILAÇÃO PERMANENTE</v>
          </cell>
          <cell r="C594" t="str">
            <v>M2</v>
          </cell>
          <cell r="D594">
            <v>949.85</v>
          </cell>
          <cell r="E594" t="str">
            <v>SIURB-E Jan/26</v>
          </cell>
        </row>
        <row r="595">
          <cell r="A595">
            <v>8002054</v>
          </cell>
          <cell r="B595" t="str">
            <v>CA.05 - CAIXILHO EM ALUMÍNIO ANODIZADO - PIVOTANTE</v>
          </cell>
          <cell r="C595" t="str">
            <v>M2</v>
          </cell>
          <cell r="D595">
            <v>1485.92</v>
          </cell>
          <cell r="E595" t="str">
            <v>SIURB-E Jan/26</v>
          </cell>
        </row>
        <row r="596">
          <cell r="A596">
            <v>8002058</v>
          </cell>
          <cell r="B596" t="str">
            <v>CA.09 - CAIXILHO EM ALUMÍNIO ANODIZADO - MAXIMAR</v>
          </cell>
          <cell r="C596" t="str">
            <v>M2</v>
          </cell>
          <cell r="D596">
            <v>1070.07</v>
          </cell>
          <cell r="E596" t="str">
            <v>SIURB-E Jan/26</v>
          </cell>
        </row>
        <row r="597">
          <cell r="A597">
            <v>8002062</v>
          </cell>
          <cell r="B597" t="str">
            <v>CA.13 - CAIXILHO EM ALUMÍNIO ANODIZADO - BASCULANTE</v>
          </cell>
          <cell r="C597" t="str">
            <v>M2</v>
          </cell>
          <cell r="D597">
            <v>1737.14</v>
          </cell>
          <cell r="E597" t="str">
            <v>SIURB-E Jan/26</v>
          </cell>
        </row>
        <row r="598">
          <cell r="A598">
            <v>8002066</v>
          </cell>
          <cell r="B598" t="str">
            <v>CA.17 - CAIXILHO EM ALUMÍNIO ANODIZADO VENEZIANA - DE CORRER</v>
          </cell>
          <cell r="C598" t="str">
            <v>M2</v>
          </cell>
          <cell r="D598">
            <v>1088.99</v>
          </cell>
          <cell r="E598" t="str">
            <v>SIURB-E Jan/26</v>
          </cell>
        </row>
        <row r="599">
          <cell r="A599">
            <v>8002067</v>
          </cell>
          <cell r="B599" t="str">
            <v>JANELA EM ALUMÍNIO ANODIZADO - DE CORRER - COM 3 FOLHAS  COM TELA DE AÇO INOX - 1,00 x 1,20 M</v>
          </cell>
          <cell r="C599" t="str">
            <v>M2</v>
          </cell>
          <cell r="D599">
            <v>1099.22</v>
          </cell>
          <cell r="E599" t="str">
            <v>SIURB-E Jan/26</v>
          </cell>
        </row>
        <row r="600">
          <cell r="A600">
            <v>8002068</v>
          </cell>
          <cell r="B600" t="str">
            <v>JANELA EM ALUMÍNIO ANODIZADO - VENEZIANA - 2,00 x 0,60 M</v>
          </cell>
          <cell r="C600" t="str">
            <v>M2</v>
          </cell>
          <cell r="D600">
            <v>1433.67</v>
          </cell>
          <cell r="E600" t="str">
            <v>SIURB-E Jan/26</v>
          </cell>
        </row>
        <row r="601">
          <cell r="A601">
            <v>8002074</v>
          </cell>
          <cell r="B601" t="str">
            <v>EP.06 - GRADE DE PROTEÇÃO EM FERRO REDONDO</v>
          </cell>
          <cell r="C601" t="str">
            <v>M2</v>
          </cell>
          <cell r="D601">
            <v>154.69</v>
          </cell>
          <cell r="E601" t="str">
            <v>SIURB-E Jan/26</v>
          </cell>
        </row>
        <row r="602">
          <cell r="A602">
            <v>8002075</v>
          </cell>
          <cell r="B602" t="str">
            <v>EP.07 - GRADE DE PROTEÇÃO EM FERRO CHATO</v>
          </cell>
          <cell r="C602" t="str">
            <v>M2</v>
          </cell>
          <cell r="D602">
            <v>159.04</v>
          </cell>
          <cell r="E602" t="str">
            <v>SIURB-E Jan/26</v>
          </cell>
        </row>
        <row r="603">
          <cell r="A603">
            <v>8002076</v>
          </cell>
          <cell r="B603" t="str">
            <v>GRADE DE PROTEÇÃO EM FERRO GALVANIZADO ELETROFUNDIDO - BARRA 25X2MM, MALHA 65X132MM</v>
          </cell>
          <cell r="C603" t="str">
            <v>M2</v>
          </cell>
          <cell r="D603">
            <v>290.87</v>
          </cell>
          <cell r="E603" t="str">
            <v>SIURB-E Jan/26</v>
          </cell>
        </row>
        <row r="604">
          <cell r="A604">
            <v>8002080</v>
          </cell>
          <cell r="B604" t="str">
            <v>EP.10 - TELA DE PROTEÇÃO EM ARAME N.12, MALHA DE 1/2" - INCLUSIVE REQUADRO</v>
          </cell>
          <cell r="C604" t="str">
            <v>M2</v>
          </cell>
          <cell r="D604">
            <v>272.81</v>
          </cell>
          <cell r="E604" t="str">
            <v>SIURB-E Jan/26</v>
          </cell>
        </row>
        <row r="605">
          <cell r="A605">
            <v>8002081</v>
          </cell>
          <cell r="B605" t="str">
            <v>EP.11 - TELA MOSQUITEIRO EM ARAME GALVANIZADO MALHA 14, FIO 28 INCLUSIVE  REQUADRO</v>
          </cell>
          <cell r="C605" t="str">
            <v>M2</v>
          </cell>
          <cell r="D605">
            <v>188.74</v>
          </cell>
          <cell r="E605" t="str">
            <v>SIURB-E Jan/26</v>
          </cell>
        </row>
        <row r="606">
          <cell r="A606">
            <v>8003000</v>
          </cell>
          <cell r="B606" t="str">
            <v>PORTAS ESPECIAIS</v>
          </cell>
          <cell r="C606" t="str">
            <v>.</v>
          </cell>
          <cell r="D606" t="str">
            <v>.</v>
          </cell>
          <cell r="E606" t="str">
            <v>SIURB-E Jan/26</v>
          </cell>
        </row>
        <row r="607">
          <cell r="A607">
            <v>8003001</v>
          </cell>
          <cell r="B607" t="str">
            <v>PP.47 - PORTA EM FERRO PERFILADO COM CHAPA PARA ENTRADA DE ÁGUA OU GÁS ENCANADO</v>
          </cell>
          <cell r="C607" t="str">
            <v>M2</v>
          </cell>
          <cell r="D607">
            <v>988.68</v>
          </cell>
          <cell r="E607" t="str">
            <v>SIURB-E Jan/26</v>
          </cell>
        </row>
        <row r="608">
          <cell r="A608">
            <v>8003005</v>
          </cell>
          <cell r="B608" t="str">
            <v>PP.35 - PORTA EM FERRO PERFILADO COM CHAPA PARA ABRIGO DE LIXO</v>
          </cell>
          <cell r="C608" t="str">
            <v>M2</v>
          </cell>
          <cell r="D608">
            <v>480.98</v>
          </cell>
          <cell r="E608" t="str">
            <v>SIURB-E Jan/26</v>
          </cell>
        </row>
        <row r="609">
          <cell r="A609">
            <v>8003006</v>
          </cell>
          <cell r="B609" t="str">
            <v>PP.36 - PORTA EM FERRO PERFILADO COM TELA PARA ABRIGO DE GÁS</v>
          </cell>
          <cell r="C609" t="str">
            <v>M2</v>
          </cell>
          <cell r="D609">
            <v>452.17</v>
          </cell>
          <cell r="E609" t="str">
            <v>SIURB-E Jan/26</v>
          </cell>
        </row>
        <row r="610">
          <cell r="A610">
            <v>8003011</v>
          </cell>
          <cell r="B610" t="str">
            <v>PP.48 - PORTA EM FERRO PERFILADO COM CHAPA PARA PASSA-PRATOS</v>
          </cell>
          <cell r="C610" t="str">
            <v>M2</v>
          </cell>
          <cell r="D610">
            <v>1135.97</v>
          </cell>
          <cell r="E610" t="str">
            <v>SIURB-E Jan/26</v>
          </cell>
        </row>
        <row r="611">
          <cell r="A611">
            <v>8003020</v>
          </cell>
          <cell r="B611" t="str">
            <v>ALÇAPÃO EM FERRO PERFILADO COM CHAPA</v>
          </cell>
          <cell r="C611" t="str">
            <v>M2</v>
          </cell>
          <cell r="D611">
            <v>508.54</v>
          </cell>
          <cell r="E611" t="str">
            <v>SIURB-E Jan/26</v>
          </cell>
        </row>
        <row r="612">
          <cell r="A612">
            <v>8060000</v>
          </cell>
          <cell r="B612" t="str">
            <v>RETIRADAS</v>
          </cell>
          <cell r="C612" t="str">
            <v>.</v>
          </cell>
          <cell r="D612" t="str">
            <v>.</v>
          </cell>
          <cell r="E612" t="str">
            <v>SIURB-E Jan/26</v>
          </cell>
        </row>
        <row r="613">
          <cell r="A613">
            <v>8060001</v>
          </cell>
          <cell r="B613" t="str">
            <v>RETIRADA DE ESQUADRIAS METÁLICAS EM GERAL, PORTAS OU CAIXILHOS</v>
          </cell>
          <cell r="C613" t="str">
            <v>M2</v>
          </cell>
          <cell r="D613">
            <v>40.86</v>
          </cell>
          <cell r="E613" t="str">
            <v>SIURB-E Jan/26</v>
          </cell>
        </row>
        <row r="614">
          <cell r="A614">
            <v>8060005</v>
          </cell>
          <cell r="B614" t="str">
            <v>RETIRADA DE BATENTES METÁLICOS</v>
          </cell>
          <cell r="C614" t="str">
            <v>UN</v>
          </cell>
          <cell r="D614">
            <v>70.05</v>
          </cell>
          <cell r="E614" t="str">
            <v>SIURB-E Jan/26</v>
          </cell>
        </row>
        <row r="615">
          <cell r="A615">
            <v>8060020</v>
          </cell>
          <cell r="B615" t="str">
            <v>RETIRADA DE BRAÇO DE ALAVANCA</v>
          </cell>
          <cell r="C615" t="str">
            <v>UN</v>
          </cell>
          <cell r="D615">
            <v>23.46</v>
          </cell>
          <cell r="E615" t="str">
            <v>SIURB-E Jan/26</v>
          </cell>
        </row>
        <row r="616">
          <cell r="A616">
            <v>8060021</v>
          </cell>
          <cell r="B616" t="str">
            <v>RETIRADA DE ALAVANCA</v>
          </cell>
          <cell r="C616" t="str">
            <v>UN</v>
          </cell>
          <cell r="D616">
            <v>18.77</v>
          </cell>
          <cell r="E616" t="str">
            <v>SIURB-E Jan/26</v>
          </cell>
        </row>
        <row r="617">
          <cell r="A617">
            <v>8060022</v>
          </cell>
          <cell r="B617" t="str">
            <v>RETIRADA DE PUXADOR DE ENGATE, PARA CAIXILHOS DE CORRER</v>
          </cell>
          <cell r="C617" t="str">
            <v>UN</v>
          </cell>
          <cell r="D617">
            <v>6.57</v>
          </cell>
          <cell r="E617" t="str">
            <v>SIURB-E Jan/26</v>
          </cell>
        </row>
        <row r="618">
          <cell r="A618">
            <v>8070000</v>
          </cell>
          <cell r="B618" t="str">
            <v>RECOLOCAÇÕES</v>
          </cell>
          <cell r="C618" t="str">
            <v>.</v>
          </cell>
          <cell r="D618" t="str">
            <v>.</v>
          </cell>
          <cell r="E618" t="str">
            <v>SIURB-E Jan/26</v>
          </cell>
        </row>
        <row r="619">
          <cell r="A619">
            <v>8070001</v>
          </cell>
          <cell r="B619" t="str">
            <v>RECOLOCAÇÃO DE ESQUADRIAS METÁLICAS EM GERAL, PORTAS OU CAIXILHOS</v>
          </cell>
          <cell r="C619" t="str">
            <v>M2</v>
          </cell>
          <cell r="D619">
            <v>58.37</v>
          </cell>
          <cell r="E619" t="str">
            <v>SIURB-E Jan/26</v>
          </cell>
        </row>
        <row r="620">
          <cell r="A620">
            <v>8070005</v>
          </cell>
          <cell r="B620" t="str">
            <v>RECOLOCAÇÃO DE BATENTES METÁLICOS</v>
          </cell>
          <cell r="C620" t="str">
            <v>UN</v>
          </cell>
          <cell r="D620">
            <v>75.88</v>
          </cell>
          <cell r="E620" t="str">
            <v>SIURB-E Jan/26</v>
          </cell>
        </row>
        <row r="621">
          <cell r="A621">
            <v>8070020</v>
          </cell>
          <cell r="B621" t="str">
            <v>RECOLOCAÇÃO DE BRAÇO DE ALAVANCA</v>
          </cell>
          <cell r="C621" t="str">
            <v>M</v>
          </cell>
          <cell r="D621">
            <v>56.3</v>
          </cell>
          <cell r="E621" t="str">
            <v>SIURB-E Jan/26</v>
          </cell>
        </row>
        <row r="622">
          <cell r="A622">
            <v>8070021</v>
          </cell>
          <cell r="B622" t="str">
            <v>RECOLOCAÇÃO DE ALAVANCA</v>
          </cell>
          <cell r="C622" t="str">
            <v>UN</v>
          </cell>
          <cell r="D622">
            <v>51.61</v>
          </cell>
          <cell r="E622" t="str">
            <v>SIURB-E Jan/26</v>
          </cell>
        </row>
        <row r="623">
          <cell r="A623">
            <v>8070022</v>
          </cell>
          <cell r="B623" t="str">
            <v>RECOLOCAÇÃO DE PUXADOR DE ENGATE, PARA CAIXILHOS DE CORRER</v>
          </cell>
          <cell r="C623" t="str">
            <v>UN</v>
          </cell>
          <cell r="D623">
            <v>9.3800000000000008</v>
          </cell>
          <cell r="E623" t="str">
            <v>SIURB-E Jan/26</v>
          </cell>
        </row>
        <row r="624">
          <cell r="A624">
            <v>8080000</v>
          </cell>
          <cell r="B624" t="str">
            <v>SERVIÇOS PARCIAIS</v>
          </cell>
          <cell r="C624" t="str">
            <v>.</v>
          </cell>
          <cell r="D624" t="str">
            <v>.</v>
          </cell>
          <cell r="E624" t="str">
            <v>SIURB-E Jan/26</v>
          </cell>
        </row>
        <row r="625">
          <cell r="A625">
            <v>8080020</v>
          </cell>
          <cell r="B625" t="str">
            <v>BRAÇO DE ALAVANCA EM FERRO CHATO</v>
          </cell>
          <cell r="C625" t="str">
            <v>M</v>
          </cell>
          <cell r="D625">
            <v>62.1</v>
          </cell>
          <cell r="E625" t="str">
            <v>SIURB-E Jan/26</v>
          </cell>
        </row>
        <row r="626">
          <cell r="A626">
            <v>8080021</v>
          </cell>
          <cell r="B626" t="str">
            <v>ALAVANCA EM METAL CROMADO, PARA CAIXILHOS BASCULANTES</v>
          </cell>
          <cell r="C626" t="str">
            <v>UN</v>
          </cell>
          <cell r="D626">
            <v>66.56</v>
          </cell>
          <cell r="E626" t="str">
            <v>SIURB-E Jan/26</v>
          </cell>
        </row>
        <row r="627">
          <cell r="A627">
            <v>8080049</v>
          </cell>
          <cell r="B627" t="str">
            <v>CAIXILHOS E TROCA DE REBITES</v>
          </cell>
          <cell r="C627" t="str">
            <v>M2</v>
          </cell>
          <cell r="D627">
            <v>6.56</v>
          </cell>
          <cell r="E627" t="str">
            <v>SIURB-E Jan/26</v>
          </cell>
        </row>
        <row r="628">
          <cell r="A628">
            <v>8080050</v>
          </cell>
          <cell r="B628" t="str">
            <v>FERRO TRABALHADO - CAIXILHOS E PEQUENAS PEÇAS DE SERRALHERIA</v>
          </cell>
          <cell r="C628" t="str">
            <v>KG</v>
          </cell>
          <cell r="D628">
            <v>14.49</v>
          </cell>
          <cell r="E628" t="str">
            <v>SIURB-E Jan/26</v>
          </cell>
        </row>
        <row r="629">
          <cell r="A629">
            <v>8080051</v>
          </cell>
          <cell r="B629" t="str">
            <v>ALUMÍNIO EXTRUDADO TRABALHADO - CAIXILHOS E PEQUENAS PEÇAS DE SERRALHERIA</v>
          </cell>
          <cell r="C629" t="str">
            <v>KG</v>
          </cell>
          <cell r="D629">
            <v>101.91</v>
          </cell>
          <cell r="E629" t="str">
            <v>SIURB-E Jan/26</v>
          </cell>
        </row>
        <row r="630">
          <cell r="A630">
            <v>8080060</v>
          </cell>
          <cell r="B630" t="str">
            <v>PUXADOR ALAVANCA MAXIM-AR PARA JANELA</v>
          </cell>
          <cell r="C630" t="str">
            <v>UN</v>
          </cell>
          <cell r="D630">
            <v>36.49</v>
          </cell>
          <cell r="E630" t="str">
            <v>SIURB-E Jan/26</v>
          </cell>
        </row>
        <row r="631">
          <cell r="A631">
            <v>9000000</v>
          </cell>
          <cell r="B631" t="str">
            <v>INSTALACOES ELETRICAS</v>
          </cell>
          <cell r="E631" t="str">
            <v>SIURB-E Jan/26</v>
          </cell>
        </row>
        <row r="632">
          <cell r="A632">
            <v>9001000</v>
          </cell>
          <cell r="B632" t="str">
            <v>ENTRADA DE ENERGIA E TELEFONE</v>
          </cell>
          <cell r="C632" t="str">
            <v>.</v>
          </cell>
          <cell r="D632" t="str">
            <v>.</v>
          </cell>
          <cell r="E632" t="str">
            <v>SIURB-E Jan/26</v>
          </cell>
        </row>
        <row r="633">
          <cell r="A633">
            <v>9001053</v>
          </cell>
          <cell r="B633" t="str">
            <v>ENTRADA AÉREA DE ENERGIA E TELEFONE - 13 À 16KVA</v>
          </cell>
          <cell r="C633" t="str">
            <v>UN</v>
          </cell>
          <cell r="D633">
            <v>4499.17</v>
          </cell>
          <cell r="E633" t="str">
            <v>SIURB-E Jan/26</v>
          </cell>
        </row>
        <row r="634">
          <cell r="A634">
            <v>9001054</v>
          </cell>
          <cell r="B634" t="str">
            <v>ENTRADA AÉREA DE ENERGIA E TELEFONE - 17 À 20KVA</v>
          </cell>
          <cell r="C634" t="str">
            <v>UN</v>
          </cell>
          <cell r="D634">
            <v>4499.17</v>
          </cell>
          <cell r="E634" t="str">
            <v>SIURB-E Jan/26</v>
          </cell>
        </row>
        <row r="635">
          <cell r="A635">
            <v>9001055</v>
          </cell>
          <cell r="B635" t="str">
            <v>ENTRADA AÉREA DE ENERGIA E TELEFONE - 21 À 23KVA</v>
          </cell>
          <cell r="C635" t="str">
            <v>UN</v>
          </cell>
          <cell r="D635">
            <v>5333.88</v>
          </cell>
          <cell r="E635" t="str">
            <v>SIURB-E Jan/26</v>
          </cell>
        </row>
        <row r="636">
          <cell r="A636">
            <v>9001056</v>
          </cell>
          <cell r="B636" t="str">
            <v>LD.06 - ENTRADA AÉREA DE ENERGIA E TELEFONE - 24 À 30KVA</v>
          </cell>
          <cell r="C636" t="str">
            <v>UN</v>
          </cell>
          <cell r="D636">
            <v>8978.16</v>
          </cell>
          <cell r="E636" t="str">
            <v>SIURB-E Jan/26</v>
          </cell>
        </row>
        <row r="637">
          <cell r="A637">
            <v>9001057</v>
          </cell>
          <cell r="B637" t="str">
            <v>LD.07 - ENTRADA AÉREA DE ENERGIA E TELEFONE - 31 À 39KVA</v>
          </cell>
          <cell r="C637" t="str">
            <v>UN</v>
          </cell>
          <cell r="D637">
            <v>10363.780000000001</v>
          </cell>
          <cell r="E637" t="str">
            <v>SIURB-E Jan/26</v>
          </cell>
        </row>
        <row r="638">
          <cell r="A638">
            <v>9001058</v>
          </cell>
          <cell r="B638" t="str">
            <v>LD.08 - ENTRADA AÉREA DE ENERGIA E TELEFONE - 40 À 47KVA</v>
          </cell>
          <cell r="C638" t="str">
            <v>UN</v>
          </cell>
          <cell r="D638">
            <v>11576.8</v>
          </cell>
          <cell r="E638" t="str">
            <v>SIURB-E Jan/26</v>
          </cell>
        </row>
        <row r="639">
          <cell r="A639">
            <v>9001059</v>
          </cell>
          <cell r="B639" t="str">
            <v>LD.09 - ENTRADA AÉREA DE ENERGIA E TELEFONE - 48 À 54KVA</v>
          </cell>
          <cell r="C639" t="str">
            <v>UN</v>
          </cell>
          <cell r="D639">
            <v>13503.21</v>
          </cell>
          <cell r="E639" t="str">
            <v>SIURB-E Jan/26</v>
          </cell>
        </row>
        <row r="640">
          <cell r="A640">
            <v>9001060</v>
          </cell>
          <cell r="B640" t="str">
            <v>LD.10 - ENTRADA AÉREA DE ENERGIA E TELEFONE - 55 À 62KVA</v>
          </cell>
          <cell r="C640" t="str">
            <v>UN</v>
          </cell>
          <cell r="D640">
            <v>14566.71</v>
          </cell>
          <cell r="E640" t="str">
            <v>SIURB-E Jan/26</v>
          </cell>
        </row>
        <row r="641">
          <cell r="A641">
            <v>9001061</v>
          </cell>
          <cell r="B641" t="str">
            <v>LD.11 - ENTRADA AÉREA DE ENERGIA E TELEFONE - 63 À 70KVA</v>
          </cell>
          <cell r="C641" t="str">
            <v>UN</v>
          </cell>
          <cell r="D641">
            <v>15867.28</v>
          </cell>
          <cell r="E641" t="str">
            <v>SIURB-E Jan/26</v>
          </cell>
        </row>
        <row r="642">
          <cell r="A642">
            <v>9001062</v>
          </cell>
          <cell r="B642" t="str">
            <v>LD.12 - ENTRADA AÉREA DE ENERGIA E TELEFONE - 71 À 75KVA</v>
          </cell>
          <cell r="C642" t="str">
            <v>UN</v>
          </cell>
          <cell r="D642">
            <v>17667.55</v>
          </cell>
          <cell r="E642" t="str">
            <v>SIURB-E Jan/26</v>
          </cell>
        </row>
        <row r="643">
          <cell r="A643">
            <v>9001090</v>
          </cell>
          <cell r="B643" t="str">
            <v>ENTRADA AÉREA DE TELEFONE</v>
          </cell>
          <cell r="C643" t="str">
            <v>UN</v>
          </cell>
          <cell r="D643">
            <v>1621.5</v>
          </cell>
          <cell r="E643" t="str">
            <v>SIURB-E Jan/26</v>
          </cell>
        </row>
        <row r="644">
          <cell r="A644">
            <v>9002000</v>
          </cell>
          <cell r="B644" t="str">
            <v>ELETRODUTOS - BT</v>
          </cell>
          <cell r="C644" t="str">
            <v>.</v>
          </cell>
          <cell r="D644" t="str">
            <v>.</v>
          </cell>
          <cell r="E644" t="str">
            <v>SIURB-E Jan/26</v>
          </cell>
        </row>
        <row r="645">
          <cell r="A645">
            <v>9002001</v>
          </cell>
          <cell r="B645" t="str">
            <v>ELETRODUTO DE PVC RÍGIDO, ROSCÁVEL - 20MM (1/2")</v>
          </cell>
          <cell r="C645" t="str">
            <v>M</v>
          </cell>
          <cell r="D645">
            <v>24.32</v>
          </cell>
          <cell r="E645" t="str">
            <v>SIURB-E Jan/26</v>
          </cell>
        </row>
        <row r="646">
          <cell r="A646">
            <v>9002002</v>
          </cell>
          <cell r="B646" t="str">
            <v>ELETRODUTO DE PVC RÍGIDO, ROSCÁVEL - 25MM (3/4")</v>
          </cell>
          <cell r="C646" t="str">
            <v>M</v>
          </cell>
          <cell r="D646">
            <v>25.04</v>
          </cell>
          <cell r="E646" t="str">
            <v>SIURB-E Jan/26</v>
          </cell>
        </row>
        <row r="647">
          <cell r="A647">
            <v>9002003</v>
          </cell>
          <cell r="B647" t="str">
            <v>ELETRODUTO DE PVC RÍGIDO, ROSCÁVEL - 32MM (1")</v>
          </cell>
          <cell r="C647" t="str">
            <v>M</v>
          </cell>
          <cell r="D647">
            <v>27.59</v>
          </cell>
          <cell r="E647" t="str">
            <v>SIURB-E Jan/26</v>
          </cell>
        </row>
        <row r="648">
          <cell r="A648">
            <v>9002004</v>
          </cell>
          <cell r="B648" t="str">
            <v>ELETRODUTO DE PVC RÍGIDO, ROSCÁVEL - 40MM (1 1/4")</v>
          </cell>
          <cell r="C648" t="str">
            <v>M</v>
          </cell>
          <cell r="D648">
            <v>42.86</v>
          </cell>
          <cell r="E648" t="str">
            <v>SIURB-E Jan/26</v>
          </cell>
        </row>
        <row r="649">
          <cell r="A649">
            <v>9002005</v>
          </cell>
          <cell r="B649" t="str">
            <v>ELETRODUTO DE PVC RÍGIDO, ROSCÁVEL - 50MM (1 1/2")</v>
          </cell>
          <cell r="C649" t="str">
            <v>M</v>
          </cell>
          <cell r="D649">
            <v>47.01</v>
          </cell>
          <cell r="E649" t="str">
            <v>SIURB-E Jan/26</v>
          </cell>
        </row>
        <row r="650">
          <cell r="A650">
            <v>9002006</v>
          </cell>
          <cell r="B650" t="str">
            <v>ELETRODUTO DE PVC RÍGIDO, ROSCÁVEL - 60MM (2")</v>
          </cell>
          <cell r="C650" t="str">
            <v>M</v>
          </cell>
          <cell r="D650">
            <v>53.93</v>
          </cell>
          <cell r="E650" t="str">
            <v>SIURB-E Jan/26</v>
          </cell>
        </row>
        <row r="651">
          <cell r="A651">
            <v>9002007</v>
          </cell>
          <cell r="B651" t="str">
            <v>ELETRODUTO DE PVC RÍGIDO, ROSCÁVEL - 75MM (2 1/2")</v>
          </cell>
          <cell r="C651" t="str">
            <v>M</v>
          </cell>
          <cell r="D651">
            <v>85.17</v>
          </cell>
          <cell r="E651" t="str">
            <v>SIURB-E Jan/26</v>
          </cell>
        </row>
        <row r="652">
          <cell r="A652">
            <v>9002008</v>
          </cell>
          <cell r="B652" t="str">
            <v>ELETRODUTO DE PVC RÍGIDO, ROSCÁVEL - 85MM (3")</v>
          </cell>
          <cell r="C652" t="str">
            <v>M</v>
          </cell>
          <cell r="D652">
            <v>81.06</v>
          </cell>
          <cell r="E652" t="str">
            <v>SIURB-E Jan/26</v>
          </cell>
        </row>
        <row r="653">
          <cell r="A653">
            <v>9002009</v>
          </cell>
          <cell r="B653" t="str">
            <v>ELETRODUTO DE PVC RÍGIDO, ROSCÁVEL - 110MM (4")</v>
          </cell>
          <cell r="C653" t="str">
            <v>M</v>
          </cell>
          <cell r="D653">
            <v>121.15</v>
          </cell>
          <cell r="E653" t="str">
            <v>SIURB-E Jan/26</v>
          </cell>
        </row>
        <row r="654">
          <cell r="A654">
            <v>9002011</v>
          </cell>
          <cell r="B654" t="str">
            <v>ELETRODUTO DE AÇO GALVANIZADO ELETROLÍTICO, TIPO LEVE I - 3/4"</v>
          </cell>
          <cell r="C654" t="str">
            <v>M</v>
          </cell>
          <cell r="D654">
            <v>40.869999999999997</v>
          </cell>
          <cell r="E654" t="str">
            <v>SIURB-E Jan/26</v>
          </cell>
        </row>
        <row r="655">
          <cell r="A655">
            <v>9002012</v>
          </cell>
          <cell r="B655" t="str">
            <v>ELETRODUTO DE AÇO GALVANIZADO ELETROLÍTICO, TIPO LEVE I - 1"</v>
          </cell>
          <cell r="C655" t="str">
            <v>M</v>
          </cell>
          <cell r="D655">
            <v>43.63</v>
          </cell>
          <cell r="E655" t="str">
            <v>SIURB-E Jan/26</v>
          </cell>
        </row>
        <row r="656">
          <cell r="A656">
            <v>9002013</v>
          </cell>
          <cell r="B656" t="str">
            <v>ELETRODUTO DE AÇO GALVANIZADO ELETROLÍTICO, TIPO LEVE I - 1 1/4"</v>
          </cell>
          <cell r="C656" t="str">
            <v>M</v>
          </cell>
          <cell r="D656">
            <v>62.73</v>
          </cell>
          <cell r="E656" t="str">
            <v>SIURB-E Jan/26</v>
          </cell>
        </row>
        <row r="657">
          <cell r="A657">
            <v>9002014</v>
          </cell>
          <cell r="B657" t="str">
            <v>ELETRODUTO DE AÇO GALVANIZADO ELETROLÍTICO, TIPO LEVE I - 1 1/2"</v>
          </cell>
          <cell r="C657" t="str">
            <v>M</v>
          </cell>
          <cell r="D657">
            <v>66.25</v>
          </cell>
          <cell r="E657" t="str">
            <v>SIURB-E Jan/26</v>
          </cell>
        </row>
        <row r="658">
          <cell r="A658">
            <v>9002015</v>
          </cell>
          <cell r="B658" t="str">
            <v>ELETRODUTO DE AÇO GALVANIZADO ELETROLÍTICO, TIPO LEVE I - 2"</v>
          </cell>
          <cell r="C658" t="str">
            <v>M</v>
          </cell>
          <cell r="D658">
            <v>79.959999999999994</v>
          </cell>
          <cell r="E658" t="str">
            <v>SIURB-E Jan/26</v>
          </cell>
        </row>
        <row r="659">
          <cell r="A659">
            <v>9002016</v>
          </cell>
          <cell r="B659" t="str">
            <v>ELETRODUTO DE AÇO GALVANIZADO ELETROLÍTICO, TIPO LEVE I - 2 1/2"</v>
          </cell>
          <cell r="C659" t="str">
            <v>M</v>
          </cell>
          <cell r="D659">
            <v>103.28</v>
          </cell>
          <cell r="E659" t="str">
            <v>SIURB-E Jan/26</v>
          </cell>
        </row>
        <row r="660">
          <cell r="A660">
            <v>9002017</v>
          </cell>
          <cell r="B660" t="str">
            <v>ELETRODUTO DE AÇO GALVANIZADO ELETROLÍTICO, TIPO LEVE I - 3"</v>
          </cell>
          <cell r="C660" t="str">
            <v>M</v>
          </cell>
          <cell r="D660">
            <v>108.83</v>
          </cell>
          <cell r="E660" t="str">
            <v>SIURB-E Jan/26</v>
          </cell>
        </row>
        <row r="661">
          <cell r="A661">
            <v>9002019</v>
          </cell>
          <cell r="B661" t="str">
            <v>ELETRODUTO DE AÇO GALVANIZADO ELETROLÍTICO, TIPO LEVE I - 4"</v>
          </cell>
          <cell r="C661" t="str">
            <v>M</v>
          </cell>
          <cell r="D661">
            <v>127.83</v>
          </cell>
          <cell r="E661" t="str">
            <v>SIURB-E Jan/26</v>
          </cell>
        </row>
        <row r="662">
          <cell r="A662">
            <v>9002020</v>
          </cell>
          <cell r="B662" t="str">
            <v>ELETRODUTO DE AÇO GALVANIZADO A FOGO, TIPO SEMI-PESADO/ MÉDIO - 1/2"</v>
          </cell>
          <cell r="C662" t="str">
            <v>M</v>
          </cell>
          <cell r="D662">
            <v>30.17</v>
          </cell>
          <cell r="E662" t="str">
            <v>SIURB-E Jan/26</v>
          </cell>
        </row>
        <row r="663">
          <cell r="A663">
            <v>9002021</v>
          </cell>
          <cell r="B663" t="str">
            <v>ELETRODUTO DE AÇO GALVANIZADO A FOGO, TIPO SEMI-PESADO/ MÉDIO - 3/4"</v>
          </cell>
          <cell r="C663" t="str">
            <v>M</v>
          </cell>
          <cell r="D663">
            <v>31.78</v>
          </cell>
          <cell r="E663" t="str">
            <v>SIURB-E Jan/26</v>
          </cell>
        </row>
        <row r="664">
          <cell r="A664">
            <v>9002023</v>
          </cell>
          <cell r="B664" t="str">
            <v>ELETRODUTO DE AÇO GALVANIZADO A FOGO, TIPO SEMI-PESADO/ MÉDIO - 1 1/4"</v>
          </cell>
          <cell r="C664" t="str">
            <v>M</v>
          </cell>
          <cell r="D664">
            <v>69.489999999999995</v>
          </cell>
          <cell r="E664" t="str">
            <v>SIURB-E Jan/26</v>
          </cell>
        </row>
        <row r="665">
          <cell r="A665">
            <v>9002024</v>
          </cell>
          <cell r="B665" t="str">
            <v>ELETRODUTO DE AÇO GALVANIZADO A FOGO, TIPO SEMI-PESADO/ MÉDIO - 1 1/2"</v>
          </cell>
          <cell r="C665" t="str">
            <v>M</v>
          </cell>
          <cell r="D665">
            <v>50.05</v>
          </cell>
          <cell r="E665" t="str">
            <v>SIURB-E Jan/26</v>
          </cell>
        </row>
        <row r="666">
          <cell r="A666">
            <v>9002025</v>
          </cell>
          <cell r="B666" t="str">
            <v>ELETRODUTO DE AÇO GALVANIZADO A FOGO, TIPO SEMI-PESADO/ MÉDIO - 2"</v>
          </cell>
          <cell r="C666" t="str">
            <v>M</v>
          </cell>
          <cell r="D666">
            <v>80</v>
          </cell>
          <cell r="E666" t="str">
            <v>SIURB-E Jan/26</v>
          </cell>
        </row>
        <row r="667">
          <cell r="A667">
            <v>9002026</v>
          </cell>
          <cell r="B667" t="str">
            <v>ELETRODUTO DE AÇO GALVANIZADO A FOGO, TIPO SEMI-PESADO/ MÉDIO - 2 1/2"</v>
          </cell>
          <cell r="C667" t="str">
            <v>M</v>
          </cell>
          <cell r="D667">
            <v>122.62</v>
          </cell>
          <cell r="E667" t="str">
            <v>SIURB-E Jan/26</v>
          </cell>
        </row>
        <row r="668">
          <cell r="A668">
            <v>9002027</v>
          </cell>
          <cell r="B668" t="str">
            <v>ELETRODUTO DE AÇO GALVANIZADO A FOGO, TIPO SEMI-PESADO/ MÉDIO - 3"</v>
          </cell>
          <cell r="C668" t="str">
            <v>M</v>
          </cell>
          <cell r="D668">
            <v>125.06</v>
          </cell>
          <cell r="E668" t="str">
            <v>SIURB-E Jan/26</v>
          </cell>
        </row>
        <row r="669">
          <cell r="A669">
            <v>9002029</v>
          </cell>
          <cell r="B669" t="str">
            <v>ELETRODUTO DE AÇO GALVANIZADO A FOGO, TIPO SEMI-PESADO/ MÉDIO - 4"</v>
          </cell>
          <cell r="C669" t="str">
            <v>M</v>
          </cell>
          <cell r="D669">
            <v>150.24</v>
          </cell>
          <cell r="E669" t="str">
            <v>SIURB-E Jan/26</v>
          </cell>
        </row>
        <row r="670">
          <cell r="A670">
            <v>9002051</v>
          </cell>
          <cell r="B670" t="str">
            <v>ELETRODUTO DE POLIETILENO FLEXÍVEL, ALTA RESISTÊNCIA - 3"</v>
          </cell>
          <cell r="C670" t="str">
            <v>M</v>
          </cell>
          <cell r="D670">
            <v>52.69</v>
          </cell>
          <cell r="E670" t="str">
            <v>SIURB-E Jan/26</v>
          </cell>
        </row>
        <row r="671">
          <cell r="A671">
            <v>9002052</v>
          </cell>
          <cell r="B671" t="str">
            <v>ELETRODUTO DE POLIETILENO FLEXÍVEL, ALTA RESISTÊNCIA - 4"</v>
          </cell>
          <cell r="C671" t="str">
            <v>M</v>
          </cell>
          <cell r="D671">
            <v>54.88</v>
          </cell>
          <cell r="E671" t="str">
            <v>SIURB-E Jan/26</v>
          </cell>
        </row>
        <row r="672">
          <cell r="A672">
            <v>9002053</v>
          </cell>
          <cell r="B672" t="str">
            <v>ELETRODUTO DE POLIETILENO FLEXÍVEL, ALTA RESISTÊNCIA - 2"</v>
          </cell>
          <cell r="C672" t="str">
            <v>M</v>
          </cell>
          <cell r="D672">
            <v>35.700000000000003</v>
          </cell>
          <cell r="E672" t="str">
            <v>SIURB-E Jan/26</v>
          </cell>
        </row>
        <row r="673">
          <cell r="A673">
            <v>9002054</v>
          </cell>
          <cell r="B673" t="str">
            <v>ELETRODUTO DE PVC CORRUGADO REFORÇADO, ANTICHAMA - 20MM (1/2")</v>
          </cell>
          <cell r="C673" t="str">
            <v>M</v>
          </cell>
          <cell r="D673">
            <v>10.18</v>
          </cell>
          <cell r="E673" t="str">
            <v>SIURB-E Jan/26</v>
          </cell>
        </row>
        <row r="674">
          <cell r="A674">
            <v>9002055</v>
          </cell>
          <cell r="B674" t="str">
            <v>ELETRODUTO DE PVC CORRUGADO REFORÇADO, ANTICHAMA - 25MM (3/4")</v>
          </cell>
          <cell r="C674" t="str">
            <v>M</v>
          </cell>
          <cell r="D674">
            <v>10.55</v>
          </cell>
          <cell r="E674" t="str">
            <v>SIURB-E Jan/26</v>
          </cell>
        </row>
        <row r="675">
          <cell r="A675">
            <v>9002056</v>
          </cell>
          <cell r="B675" t="str">
            <v>ELETRODUTO DE PVC CORRUGADO REFORÇADO, ANTICHAMA - 32MM (1")</v>
          </cell>
          <cell r="C675" t="str">
            <v>M</v>
          </cell>
          <cell r="D675">
            <v>10.52</v>
          </cell>
          <cell r="E675" t="str">
            <v>SIURB-E Jan/26</v>
          </cell>
        </row>
        <row r="676">
          <cell r="A676">
            <v>9002061</v>
          </cell>
          <cell r="B676" t="str">
            <v>TUBO METÁLICO FLEXÍVEL REVESTIDO COM PVC-3/4"</v>
          </cell>
          <cell r="C676" t="str">
            <v>M</v>
          </cell>
          <cell r="D676">
            <v>18.45</v>
          </cell>
          <cell r="E676" t="str">
            <v>SIURB-E Jan/26</v>
          </cell>
        </row>
        <row r="677">
          <cell r="A677">
            <v>9002062</v>
          </cell>
          <cell r="B677" t="str">
            <v>TUBO METÁLICO FLEXÍVEL REVESTIDO COM PVC-1"</v>
          </cell>
          <cell r="C677" t="str">
            <v>M</v>
          </cell>
          <cell r="D677">
            <v>21.53</v>
          </cell>
          <cell r="E677" t="str">
            <v>SIURB-E Jan/26</v>
          </cell>
        </row>
        <row r="678">
          <cell r="A678">
            <v>9002063</v>
          </cell>
          <cell r="B678" t="str">
            <v>TUBO METÁLICO FLEXÍVEL REVESTIDO COM PVC-1 1/2"</v>
          </cell>
          <cell r="C678" t="str">
            <v>M</v>
          </cell>
          <cell r="D678">
            <v>31.27</v>
          </cell>
          <cell r="E678" t="str">
            <v>SIURB-E Jan/26</v>
          </cell>
        </row>
        <row r="679">
          <cell r="A679">
            <v>9002070</v>
          </cell>
          <cell r="B679" t="str">
            <v>ELETRODUTO DE PEAD CORRUGADO FLEXÍVEL - 1 1/4"</v>
          </cell>
          <cell r="C679" t="str">
            <v>M</v>
          </cell>
          <cell r="D679">
            <v>8.1199999999999992</v>
          </cell>
          <cell r="E679" t="str">
            <v>SIURB-E Jan/26</v>
          </cell>
        </row>
        <row r="680">
          <cell r="A680">
            <v>9002071</v>
          </cell>
          <cell r="B680" t="str">
            <v>ELETRODUTO DE PEAD CORRUGADO FLEXÍVEL - 1 1/2"</v>
          </cell>
          <cell r="C680" t="str">
            <v>M</v>
          </cell>
          <cell r="D680">
            <v>10.45</v>
          </cell>
          <cell r="E680" t="str">
            <v>SIURB-E Jan/26</v>
          </cell>
        </row>
        <row r="681">
          <cell r="A681">
            <v>9002098</v>
          </cell>
          <cell r="B681" t="str">
            <v>ENVELOPAMENTO DE ELETRODUTO ENTERRADO, COM CONCRETO</v>
          </cell>
          <cell r="C681" t="str">
            <v>M</v>
          </cell>
          <cell r="D681">
            <v>43.42</v>
          </cell>
          <cell r="E681" t="str">
            <v>SIURB-E Jan/26</v>
          </cell>
        </row>
        <row r="682">
          <cell r="A682">
            <v>9002099</v>
          </cell>
          <cell r="B682" t="str">
            <v>ENVELOPAMENTO DE ELETRODUTO ENTERRADO COM CONCRETO E AGREGADO RECICLADO</v>
          </cell>
          <cell r="C682" t="str">
            <v>M</v>
          </cell>
          <cell r="D682">
            <v>40.32</v>
          </cell>
          <cell r="E682" t="str">
            <v>SIURB-E Jan/26</v>
          </cell>
        </row>
        <row r="683">
          <cell r="A683">
            <v>9003000</v>
          </cell>
          <cell r="B683" t="str">
            <v>CONDUTORES - BT</v>
          </cell>
          <cell r="C683" t="str">
            <v>.</v>
          </cell>
          <cell r="D683" t="str">
            <v>.</v>
          </cell>
          <cell r="E683" t="str">
            <v>SIURB-E Jan/26</v>
          </cell>
        </row>
        <row r="684">
          <cell r="A684">
            <v>9003003</v>
          </cell>
          <cell r="B684" t="str">
            <v>CABO 1,00MM2 - ISOLAMENTO PARA 0,7KV - CLASSE 4 - FLEXÍVEL</v>
          </cell>
          <cell r="C684" t="str">
            <v>M</v>
          </cell>
          <cell r="D684">
            <v>3.27</v>
          </cell>
          <cell r="E684" t="str">
            <v>SIURB-E Jan/26</v>
          </cell>
        </row>
        <row r="685">
          <cell r="A685">
            <v>9003004</v>
          </cell>
          <cell r="B685" t="str">
            <v>CABO 1,50MM2 - ISOLAMENTO PARA 0,7KV - CLASSE 4 - FLEXÍVEL</v>
          </cell>
          <cell r="C685" t="str">
            <v>M</v>
          </cell>
          <cell r="D685">
            <v>3.73</v>
          </cell>
          <cell r="E685" t="str">
            <v>SIURB-E Jan/26</v>
          </cell>
        </row>
        <row r="686">
          <cell r="A686">
            <v>9003005</v>
          </cell>
          <cell r="B686" t="str">
            <v>CABO 2,50MM2 - ISOLAMENTO PARA 0,7KV - CLASSE 4 - FLEXÍVEL</v>
          </cell>
          <cell r="C686" t="str">
            <v>M</v>
          </cell>
          <cell r="D686">
            <v>4.8</v>
          </cell>
          <cell r="E686" t="str">
            <v>SIURB-E Jan/26</v>
          </cell>
        </row>
        <row r="687">
          <cell r="A687">
            <v>9003006</v>
          </cell>
          <cell r="B687" t="str">
            <v>CABO 4,00MM2 - ISOLAMENTO PARA 0,7KV - CLASSE 4 - FLEXÍVEL</v>
          </cell>
          <cell r="C687" t="str">
            <v>M</v>
          </cell>
          <cell r="D687">
            <v>8.4600000000000009</v>
          </cell>
          <cell r="E687" t="str">
            <v>SIURB-E Jan/26</v>
          </cell>
        </row>
        <row r="688">
          <cell r="A688">
            <v>9003007</v>
          </cell>
          <cell r="B688" t="str">
            <v>CABO 6,00MM2 - ISOLAMENTO PARA 0,7KV - CLASSE 4 - FLEXÍVEL</v>
          </cell>
          <cell r="C688" t="str">
            <v>M</v>
          </cell>
          <cell r="D688">
            <v>11.34</v>
          </cell>
          <cell r="E688" t="str">
            <v>SIURB-E Jan/26</v>
          </cell>
        </row>
        <row r="689">
          <cell r="A689">
            <v>9003008</v>
          </cell>
          <cell r="B689" t="str">
            <v>CABO 10,00MM2 - ISOLAMENTO PARA 0,7KV - CLASSE 4 - FLEXÍVEL</v>
          </cell>
          <cell r="C689" t="str">
            <v>M</v>
          </cell>
          <cell r="D689">
            <v>16.73</v>
          </cell>
          <cell r="E689" t="str">
            <v>SIURB-E Jan/26</v>
          </cell>
        </row>
        <row r="690">
          <cell r="A690">
            <v>9003009</v>
          </cell>
          <cell r="B690" t="str">
            <v>CABO 16,00MM2 - ISOLAMENTO PARA 0,7KV - CLASSE 4 - FLEXÍVEL</v>
          </cell>
          <cell r="C690" t="str">
            <v>M</v>
          </cell>
          <cell r="D690">
            <v>23.88</v>
          </cell>
          <cell r="E690" t="str">
            <v>SIURB-E Jan/26</v>
          </cell>
        </row>
        <row r="691">
          <cell r="A691">
            <v>9003010</v>
          </cell>
          <cell r="B691" t="str">
            <v>CABO 25,00MM2 - ISOLAMENTO PARA 0,7KV - CLASSE 4 - FLEXÍVEL</v>
          </cell>
          <cell r="C691" t="str">
            <v>M</v>
          </cell>
          <cell r="D691">
            <v>34.71</v>
          </cell>
          <cell r="E691" t="str">
            <v>SIURB-E Jan/26</v>
          </cell>
        </row>
        <row r="692">
          <cell r="A692">
            <v>9003011</v>
          </cell>
          <cell r="B692" t="str">
            <v>CABO 35,00MM2 - ISOLAMENTO PARA 0,7KV - CLASSE 4 - FLEXÍVEL</v>
          </cell>
          <cell r="C692" t="str">
            <v>M</v>
          </cell>
          <cell r="D692">
            <v>49.73</v>
          </cell>
          <cell r="E692" t="str">
            <v>SIURB-E Jan/26</v>
          </cell>
        </row>
        <row r="693">
          <cell r="A693">
            <v>9003012</v>
          </cell>
          <cell r="B693" t="str">
            <v>CABO 50,00MM2 - ISOLAMENTO PARA 0,7KV - CLASSE 4 - FLEXÍVEL</v>
          </cell>
          <cell r="C693" t="str">
            <v>M</v>
          </cell>
          <cell r="D693">
            <v>71.13</v>
          </cell>
          <cell r="E693" t="str">
            <v>SIURB-E Jan/26</v>
          </cell>
        </row>
        <row r="694">
          <cell r="A694">
            <v>9003013</v>
          </cell>
          <cell r="B694" t="str">
            <v>CABO 70,00MM2 - ISOLAMENTO PARA 0,7KV - CLASSE 4 - FLEXÍVEL</v>
          </cell>
          <cell r="C694" t="str">
            <v>M</v>
          </cell>
          <cell r="D694">
            <v>94.84</v>
          </cell>
          <cell r="E694" t="str">
            <v>SIURB-E Jan/26</v>
          </cell>
        </row>
        <row r="695">
          <cell r="A695">
            <v>9003014</v>
          </cell>
          <cell r="B695" t="str">
            <v>CABO 95,00MM2 - ISOLAMENTO PARA 0,7KV - CLASSE 4 - FLEXÍVEL</v>
          </cell>
          <cell r="C695" t="str">
            <v>M</v>
          </cell>
          <cell r="D695">
            <v>123.26</v>
          </cell>
          <cell r="E695" t="str">
            <v>SIURB-E Jan/26</v>
          </cell>
        </row>
        <row r="696">
          <cell r="A696">
            <v>9003015</v>
          </cell>
          <cell r="B696" t="str">
            <v>CABO 120,00MM2 - ISOLAMENTO PARA 0,7KV - CLASSE 4 - FLEXÍVEL</v>
          </cell>
          <cell r="C696" t="str">
            <v>M</v>
          </cell>
          <cell r="D696">
            <v>153.44</v>
          </cell>
          <cell r="E696" t="str">
            <v>SIURB-E Jan/26</v>
          </cell>
        </row>
        <row r="697">
          <cell r="A697">
            <v>9003016</v>
          </cell>
          <cell r="B697" t="str">
            <v>CABO 150,00MM2 - ISOLAMENTO PARA 0,7KV - CLASSE 4 - FLEXÍVEL</v>
          </cell>
          <cell r="C697" t="str">
            <v>M</v>
          </cell>
          <cell r="D697">
            <v>188.8</v>
          </cell>
          <cell r="E697" t="str">
            <v>SIURB-E Jan/26</v>
          </cell>
        </row>
        <row r="698">
          <cell r="A698">
            <v>9003017</v>
          </cell>
          <cell r="B698" t="str">
            <v>CABO 185,00MM2 - ISOLAMENTO PARA 0,7KV - CLASSE 4 - FLEXÍVEL</v>
          </cell>
          <cell r="C698" t="str">
            <v>M</v>
          </cell>
          <cell r="D698">
            <v>223.07</v>
          </cell>
          <cell r="E698" t="str">
            <v>SIURB-E Jan/26</v>
          </cell>
        </row>
        <row r="699">
          <cell r="A699">
            <v>9003018</v>
          </cell>
          <cell r="B699" t="str">
            <v>CABO 240,00MM2 - ISOLAMENTO PARA 0,7KV - CLASSE 4 - FLEXÍVEL</v>
          </cell>
          <cell r="C699" t="str">
            <v>M</v>
          </cell>
          <cell r="D699">
            <v>284.45</v>
          </cell>
          <cell r="E699" t="str">
            <v>SIURB-E Jan/26</v>
          </cell>
        </row>
        <row r="700">
          <cell r="A700">
            <v>9003019</v>
          </cell>
          <cell r="B700" t="str">
            <v>CABO 300.00 MM2 - ISOLAMENTO PARA 0.7KV - CLASSE 4 - FLEXÍVEL</v>
          </cell>
          <cell r="C700" t="str">
            <v>M</v>
          </cell>
          <cell r="D700">
            <v>403.77</v>
          </cell>
          <cell r="E700" t="str">
            <v>SIURB-E Jan/26</v>
          </cell>
        </row>
        <row r="701">
          <cell r="A701">
            <v>9003020</v>
          </cell>
          <cell r="B701" t="str">
            <v>CABO COBRE FLEXÍVEL, ISOL. 750V NÃO HALOGENADO - ANTICHAMA - 1,5MM2</v>
          </cell>
          <cell r="C701" t="str">
            <v>M</v>
          </cell>
          <cell r="D701">
            <v>3.62</v>
          </cell>
          <cell r="E701" t="str">
            <v>SIURB-E Jan/26</v>
          </cell>
        </row>
        <row r="702">
          <cell r="A702">
            <v>9003021</v>
          </cell>
          <cell r="B702" t="str">
            <v>CABO COBRE FLEXÍVEL, ISOL. 750V NÃO HALOGENADO, ATICHAMA - 2,5MM2</v>
          </cell>
          <cell r="C702" t="str">
            <v>M</v>
          </cell>
          <cell r="D702">
            <v>4.62</v>
          </cell>
          <cell r="E702" t="str">
            <v>SIURB-E Jan/26</v>
          </cell>
        </row>
        <row r="703">
          <cell r="A703">
            <v>9003022</v>
          </cell>
          <cell r="B703" t="str">
            <v>CABO COBRE FLEXÍVEL, ISOL. 750V NÃO HALOGENADO, ANTICHAMA - 4,0MM2</v>
          </cell>
          <cell r="C703" t="str">
            <v>M</v>
          </cell>
          <cell r="D703">
            <v>6.15</v>
          </cell>
          <cell r="E703" t="str">
            <v>SIURB-E Jan/26</v>
          </cell>
        </row>
        <row r="704">
          <cell r="A704">
            <v>9003023</v>
          </cell>
          <cell r="B704" t="str">
            <v>CABO COBRE FLEXÍVEL, ISOL. 750V NÃO HALOGENADO, ANTICHAMA 6,0MM2</v>
          </cell>
          <cell r="C704" t="str">
            <v>M</v>
          </cell>
          <cell r="D704">
            <v>10.64</v>
          </cell>
          <cell r="E704" t="str">
            <v>SIURB-E Jan/26</v>
          </cell>
        </row>
        <row r="705">
          <cell r="A705">
            <v>9003028</v>
          </cell>
          <cell r="B705" t="str">
            <v>CABO 1,50MM2 - ISOLAMENTO PARA 1,0KV - CLASSE 4 - FLEXÍVEL</v>
          </cell>
          <cell r="C705" t="str">
            <v>M</v>
          </cell>
          <cell r="D705">
            <v>3.28</v>
          </cell>
          <cell r="E705" t="str">
            <v>SIURB-E Jan/26</v>
          </cell>
        </row>
        <row r="706">
          <cell r="A706">
            <v>9003029</v>
          </cell>
          <cell r="B706" t="str">
            <v>CABO 2,50MM2 - ISOLAMENTO PARA 1,0KV - CLASSE 4 - FLEXÍVEL</v>
          </cell>
          <cell r="C706" t="str">
            <v>M</v>
          </cell>
          <cell r="D706">
            <v>4.05</v>
          </cell>
          <cell r="E706" t="str">
            <v>SIURB-E Jan/26</v>
          </cell>
        </row>
        <row r="707">
          <cell r="A707">
            <v>9003030</v>
          </cell>
          <cell r="B707" t="str">
            <v>CABO 4,00MM2 - ISOLAMENTO PARA 1,0KV - CLASSE 4 - FLEXÍVEL</v>
          </cell>
          <cell r="C707" t="str">
            <v>M</v>
          </cell>
          <cell r="D707">
            <v>7.14</v>
          </cell>
          <cell r="E707" t="str">
            <v>SIURB-E Jan/26</v>
          </cell>
        </row>
        <row r="708">
          <cell r="A708">
            <v>9003031</v>
          </cell>
          <cell r="B708" t="str">
            <v>CABO 6,00MM2 - ISOLAMENTO PARA 1,0KV - CLASSE 4 - FLEXÍVEL</v>
          </cell>
          <cell r="C708" t="str">
            <v>M</v>
          </cell>
          <cell r="D708">
            <v>9.1999999999999993</v>
          </cell>
          <cell r="E708" t="str">
            <v>SIURB-E Jan/26</v>
          </cell>
        </row>
        <row r="709">
          <cell r="A709">
            <v>9003032</v>
          </cell>
          <cell r="B709" t="str">
            <v>CABO 10,00MM2 - ISOLAMENTO PARA 1,0KV - CLASSE 4 - FLEXÍVEL</v>
          </cell>
          <cell r="C709" t="str">
            <v>M</v>
          </cell>
          <cell r="D709">
            <v>13.91</v>
          </cell>
          <cell r="E709" t="str">
            <v>SIURB-E Jan/26</v>
          </cell>
        </row>
        <row r="710">
          <cell r="A710">
            <v>9003033</v>
          </cell>
          <cell r="B710" t="str">
            <v>CABO 16,00MM2 - ISOLAMENTO PARA 1,0KV - CLASSE 4 - FLEXÍVEL</v>
          </cell>
          <cell r="C710" t="str">
            <v>M</v>
          </cell>
          <cell r="D710">
            <v>16.079999999999998</v>
          </cell>
          <cell r="E710" t="str">
            <v>SIURB-E Jan/26</v>
          </cell>
        </row>
        <row r="711">
          <cell r="A711">
            <v>9003034</v>
          </cell>
          <cell r="B711" t="str">
            <v>CABO 25,00MM2 - ISOLAMENTO PARA 1,0KV - CLASSE 4 - FLEXÍVEL</v>
          </cell>
          <cell r="C711" t="str">
            <v>M</v>
          </cell>
          <cell r="D711">
            <v>27.53</v>
          </cell>
          <cell r="E711" t="str">
            <v>SIURB-E Jan/26</v>
          </cell>
        </row>
        <row r="712">
          <cell r="A712">
            <v>9003035</v>
          </cell>
          <cell r="B712" t="str">
            <v>CABO 35,00MM2 - ISOLAMENTO PARA 1,0KV - CLASSE 4 - FLEXÍVEL</v>
          </cell>
          <cell r="C712" t="str">
            <v>M</v>
          </cell>
          <cell r="D712">
            <v>38.6</v>
          </cell>
          <cell r="E712" t="str">
            <v>SIURB-E Jan/26</v>
          </cell>
        </row>
        <row r="713">
          <cell r="A713">
            <v>9003036</v>
          </cell>
          <cell r="B713" t="str">
            <v>CABO 50,00MM2 - ISOLAMENTO PARA 1,0KV - CLASSE 4 - FLEXÍVEL</v>
          </cell>
          <cell r="C713" t="str">
            <v>M</v>
          </cell>
          <cell r="D713">
            <v>54.69</v>
          </cell>
          <cell r="E713" t="str">
            <v>SIURB-E Jan/26</v>
          </cell>
        </row>
        <row r="714">
          <cell r="A714">
            <v>9003037</v>
          </cell>
          <cell r="B714" t="str">
            <v>CABO 70,00MM2 - ISOLAMENTO PARA 1,0KV - CLASSE 4 - FLEXÍVEL</v>
          </cell>
          <cell r="C714" t="str">
            <v>M</v>
          </cell>
          <cell r="D714">
            <v>75.3</v>
          </cell>
          <cell r="E714" t="str">
            <v>SIURB-E Jan/26</v>
          </cell>
        </row>
        <row r="715">
          <cell r="A715">
            <v>9003038</v>
          </cell>
          <cell r="B715" t="str">
            <v>CABO 95,00MM2 - ISOLAMENTO PARA 1,0KV - CLASSE 4 - FLEXÍVEL</v>
          </cell>
          <cell r="C715" t="str">
            <v>M</v>
          </cell>
          <cell r="D715">
            <v>97.11</v>
          </cell>
          <cell r="E715" t="str">
            <v>SIURB-E Jan/26</v>
          </cell>
        </row>
        <row r="716">
          <cell r="A716">
            <v>9003039</v>
          </cell>
          <cell r="B716" t="str">
            <v>CABO 120,00MM2 - ISOLAMENTO PARA 1,0KV - CLASSE 4 - FLEXÍVEL</v>
          </cell>
          <cell r="C716" t="str">
            <v>M</v>
          </cell>
          <cell r="D716">
            <v>120.81</v>
          </cell>
          <cell r="E716" t="str">
            <v>SIURB-E Jan/26</v>
          </cell>
        </row>
        <row r="717">
          <cell r="A717">
            <v>9003040</v>
          </cell>
          <cell r="B717" t="str">
            <v>CABO 150,00MM2 - ISOLAMENTO PARA 1,0KV - CLASSE 4 - FLEXÍVEL</v>
          </cell>
          <cell r="C717" t="str">
            <v>M</v>
          </cell>
          <cell r="D717">
            <v>149.36000000000001</v>
          </cell>
          <cell r="E717" t="str">
            <v>SIURB-E Jan/26</v>
          </cell>
        </row>
        <row r="718">
          <cell r="A718">
            <v>9003041</v>
          </cell>
          <cell r="B718" t="str">
            <v>CABO 185,00MM2 - ISOLAMENTO PARA 1,0KV - CLASSE 4 - FLEXÍVEL</v>
          </cell>
          <cell r="C718" t="str">
            <v>M</v>
          </cell>
          <cell r="D718">
            <v>179.04</v>
          </cell>
          <cell r="E718" t="str">
            <v>SIURB-E Jan/26</v>
          </cell>
        </row>
        <row r="719">
          <cell r="A719">
            <v>9003042</v>
          </cell>
          <cell r="B719" t="str">
            <v>CABO 240,00MM2 - ISOLAMENTO PARA 1,0KV - CLASSE 4 - FLEXÍVEL</v>
          </cell>
          <cell r="C719" t="str">
            <v>M</v>
          </cell>
          <cell r="D719">
            <v>231.05</v>
          </cell>
          <cell r="E719" t="str">
            <v>SIURB-E Jan/26</v>
          </cell>
        </row>
        <row r="720">
          <cell r="A720">
            <v>9003043</v>
          </cell>
          <cell r="B720" t="str">
            <v>CABO 300.00 MM2 - ISOLAMENTO PARA 1.0KV - CLASSE 4 - FLEXÍVEL</v>
          </cell>
          <cell r="C720" t="str">
            <v>M</v>
          </cell>
          <cell r="D720">
            <v>366.57</v>
          </cell>
          <cell r="E720" t="str">
            <v>SIURB-E Jan/26</v>
          </cell>
        </row>
        <row r="721">
          <cell r="A721">
            <v>9003061</v>
          </cell>
          <cell r="B721" t="str">
            <v>FIO TELEFÔNICO EXTERNO TIPO FE-100 PAR PARALELO</v>
          </cell>
          <cell r="C721" t="str">
            <v>M</v>
          </cell>
          <cell r="D721">
            <v>4.0199999999999996</v>
          </cell>
          <cell r="E721" t="str">
            <v>SIURB-E Jan/26</v>
          </cell>
        </row>
        <row r="722">
          <cell r="A722">
            <v>9003062</v>
          </cell>
          <cell r="B722" t="str">
            <v>CABO TELEFÔNICO TIPO CI-50 (50 PARES)</v>
          </cell>
          <cell r="C722" t="str">
            <v>M</v>
          </cell>
          <cell r="D722">
            <v>44.5</v>
          </cell>
          <cell r="E722" t="str">
            <v>SIURB-E Jan/26</v>
          </cell>
        </row>
        <row r="723">
          <cell r="A723">
            <v>9003070</v>
          </cell>
          <cell r="B723" t="str">
            <v>CABO FLEXÍVEL PVC-750V - 2 CONDUTORES - 1,5MM2</v>
          </cell>
          <cell r="C723" t="str">
            <v>M</v>
          </cell>
          <cell r="D723">
            <v>6.71</v>
          </cell>
          <cell r="E723" t="str">
            <v>SIURB-E Jan/26</v>
          </cell>
        </row>
        <row r="724">
          <cell r="A724">
            <v>9003072</v>
          </cell>
          <cell r="B724" t="str">
            <v>CABO FLEXÍVEL PVC - 750V - 2 CONDUTORES - 4,00MM2</v>
          </cell>
          <cell r="C724" t="str">
            <v>M</v>
          </cell>
          <cell r="D724">
            <v>14.94</v>
          </cell>
          <cell r="E724" t="str">
            <v>SIURB-E Jan/26</v>
          </cell>
        </row>
        <row r="725">
          <cell r="A725">
            <v>9003075</v>
          </cell>
          <cell r="B725" t="str">
            <v>CABO FLEXÍVEL PVC-750V - 3 CONDUTORES - 1,5MM2</v>
          </cell>
          <cell r="C725" t="str">
            <v>M</v>
          </cell>
          <cell r="D725">
            <v>8.3699999999999992</v>
          </cell>
          <cell r="E725" t="str">
            <v>SIURB-E Jan/26</v>
          </cell>
        </row>
        <row r="726">
          <cell r="A726">
            <v>9003076</v>
          </cell>
          <cell r="B726" t="str">
            <v>CABO FLEXÍVEL PVC - 750V - 3 CONDUTORES - 2,50MM2</v>
          </cell>
          <cell r="C726" t="str">
            <v>M</v>
          </cell>
          <cell r="D726">
            <v>12.81</v>
          </cell>
          <cell r="E726" t="str">
            <v>SIURB-E Jan/26</v>
          </cell>
        </row>
        <row r="727">
          <cell r="A727">
            <v>9003077</v>
          </cell>
          <cell r="B727" t="str">
            <v>CABO FLEXÍVEL PVC-750V - 3 CONDUTORES - 6MM2</v>
          </cell>
          <cell r="C727" t="str">
            <v>M</v>
          </cell>
          <cell r="D727">
            <v>27.53</v>
          </cell>
          <cell r="E727" t="str">
            <v>SIURB-E Jan/26</v>
          </cell>
        </row>
        <row r="728">
          <cell r="A728">
            <v>9003078</v>
          </cell>
          <cell r="B728" t="str">
            <v>CABO FLEXÍVEL PVC-750V - 3 CONDUTORES - 10MM2</v>
          </cell>
          <cell r="C728" t="str">
            <v>M</v>
          </cell>
          <cell r="D728">
            <v>50.29</v>
          </cell>
          <cell r="E728" t="str">
            <v>SIURB-E Jan/26</v>
          </cell>
        </row>
        <row r="729">
          <cell r="A729">
            <v>9003080</v>
          </cell>
          <cell r="B729" t="str">
            <v>CABO FLEXÍVEL PVC-750V - 4 CONDUTORES - 1,5MM2</v>
          </cell>
          <cell r="C729" t="str">
            <v>M</v>
          </cell>
          <cell r="D729">
            <v>10.91</v>
          </cell>
          <cell r="E729" t="str">
            <v>SIURB-E Jan/26</v>
          </cell>
        </row>
        <row r="730">
          <cell r="A730">
            <v>9003101</v>
          </cell>
          <cell r="B730" t="str">
            <v>CABO DE COBRE 1,50MM2 - ISOLAMENTO PARA 0,6/1KV - CLASSE 5 - FLEXÍVEL - ISOLAÇÃO EM EPR 90 C</v>
          </cell>
          <cell r="C730" t="str">
            <v>M</v>
          </cell>
          <cell r="D730">
            <v>4.21</v>
          </cell>
          <cell r="E730" t="str">
            <v>SIURB-E Jan/26</v>
          </cell>
        </row>
        <row r="731">
          <cell r="A731">
            <v>9003103</v>
          </cell>
          <cell r="B731" t="str">
            <v>CABO DE COBRE 2,50MM2 - ISOLAMENTO PARA 0,6/1KV - CLASSE 5 - FLEXÍVEL - ISOLAÇÃO EM EPR 90 C</v>
          </cell>
          <cell r="C731" t="str">
            <v>M</v>
          </cell>
          <cell r="D731">
            <v>5.48</v>
          </cell>
          <cell r="E731" t="str">
            <v>SIURB-E Jan/26</v>
          </cell>
        </row>
        <row r="732">
          <cell r="A732">
            <v>9003105</v>
          </cell>
          <cell r="B732" t="str">
            <v>CABO DE COBRE 6MM2 - ISOLAMENTO PARA 0,6/1KV - CLASSE 5 - FLEXÍVEL - ISOLAÇÃO EM EPR 90 C</v>
          </cell>
          <cell r="C732" t="str">
            <v>M</v>
          </cell>
          <cell r="D732">
            <v>10.6</v>
          </cell>
          <cell r="E732" t="str">
            <v>SIURB-E Jan/26</v>
          </cell>
        </row>
        <row r="733">
          <cell r="A733">
            <v>9003106</v>
          </cell>
          <cell r="B733" t="str">
            <v>CABO DE COBRE 10MM2 - ISOLAMENTO PARA 0,6/1KV - CLASSE 5 - FLEXÍVEL - ISOLAÇÃO EM EPR 90 C</v>
          </cell>
          <cell r="C733" t="str">
            <v>M</v>
          </cell>
          <cell r="D733">
            <v>15.04</v>
          </cell>
          <cell r="E733" t="str">
            <v>SIURB-E Jan/26</v>
          </cell>
        </row>
        <row r="734">
          <cell r="A734">
            <v>9003107</v>
          </cell>
          <cell r="B734" t="str">
            <v>CABO DE COBRE 16MM2 - ISOLAMENTO PARA 0,6/1KV - CLASSE 5 - FLEXÍVEL - ISOLAÇÃO EM EPR 90 C</v>
          </cell>
          <cell r="C734" t="str">
            <v>M</v>
          </cell>
          <cell r="D734">
            <v>21.72</v>
          </cell>
          <cell r="E734" t="str">
            <v>SIURB-E Jan/26</v>
          </cell>
        </row>
        <row r="735">
          <cell r="A735">
            <v>9003108</v>
          </cell>
          <cell r="B735" t="str">
            <v>CABO DE COBRE 25MM2 - ISOLAMENTO PARA 0,6/1KV - CLASSE 5 - FLEXÍVEL - ISOLAÇÃO EM EPR 90 C</v>
          </cell>
          <cell r="C735" t="str">
            <v>M</v>
          </cell>
          <cell r="D735">
            <v>33.22</v>
          </cell>
          <cell r="E735" t="str">
            <v>SIURB-E Jan/26</v>
          </cell>
        </row>
        <row r="736">
          <cell r="A736">
            <v>9003109</v>
          </cell>
          <cell r="B736" t="str">
            <v>CABO DE COBRE 35MM2 - ISOLAMENTO PARA 0,6/1KV - CLASSE 5 - FLEXÍVEL - ISOLAÇÃO EM EPR 90 C</v>
          </cell>
          <cell r="C736" t="str">
            <v>M</v>
          </cell>
          <cell r="D736">
            <v>44.12</v>
          </cell>
          <cell r="E736" t="str">
            <v>SIURB-E Jan/26</v>
          </cell>
        </row>
        <row r="737">
          <cell r="A737">
            <v>9003110</v>
          </cell>
          <cell r="B737" t="str">
            <v>CABO DE COBRE 50MM2 - ISOLAMENTO PARA 0,6/1KV - CLASSE 5 - FLEXÍVEL - ISOLAÇÃO EM EPR 90 C</v>
          </cell>
          <cell r="C737" t="str">
            <v>M</v>
          </cell>
          <cell r="D737">
            <v>61.19</v>
          </cell>
          <cell r="E737" t="str">
            <v>SIURB-E Jan/26</v>
          </cell>
        </row>
        <row r="738">
          <cell r="A738">
            <v>9003111</v>
          </cell>
          <cell r="B738" t="str">
            <v>CABO DE COBRE 70MM2 - ISOLAMENTO PARA 0,6/1KV - CLASSE 5 - FLEXÍVEL - ISOLAÇÃO EM EPR 90 C</v>
          </cell>
          <cell r="C738" t="str">
            <v>M</v>
          </cell>
          <cell r="D738">
            <v>83.42</v>
          </cell>
          <cell r="E738" t="str">
            <v>SIURB-E Jan/26</v>
          </cell>
        </row>
        <row r="739">
          <cell r="A739">
            <v>9003112</v>
          </cell>
          <cell r="B739" t="str">
            <v>CABO DE COBRE 95MM2 - ISOLAMENTO PARA 0,6/1KV - CLASSE 5 - FLEXÍVEL - ISOLAÇÃO EM EPR 90 C</v>
          </cell>
          <cell r="C739" t="str">
            <v>M</v>
          </cell>
          <cell r="D739">
            <v>111.7</v>
          </cell>
          <cell r="E739" t="str">
            <v>SIURB-E Jan/26</v>
          </cell>
        </row>
        <row r="740">
          <cell r="A740">
            <v>9003113</v>
          </cell>
          <cell r="B740" t="str">
            <v>CABO DE COBRE 120MM2 - ISOLAMENTO PARA 0,6/1KV - CLASSE 5 - FLEXÍVEL - ISOLAÇÃO EM EPR 90 C</v>
          </cell>
          <cell r="C740" t="str">
            <v>M</v>
          </cell>
          <cell r="D740">
            <v>141.03</v>
          </cell>
          <cell r="E740" t="str">
            <v>SIURB-E Jan/26</v>
          </cell>
        </row>
        <row r="741">
          <cell r="A741">
            <v>9003114</v>
          </cell>
          <cell r="B741" t="str">
            <v>CABO DE COBRE 150MM2 - ISOLAMENTO PARA 0,6/1KV - CLASSE 5 - FLEXÍVEL - ISOLAÇÃO EM EPR 90 C</v>
          </cell>
          <cell r="C741" t="str">
            <v>M</v>
          </cell>
          <cell r="D741">
            <v>173.7</v>
          </cell>
          <cell r="E741" t="str">
            <v>SIURB-E Jan/26</v>
          </cell>
        </row>
        <row r="742">
          <cell r="A742">
            <v>9003115</v>
          </cell>
          <cell r="B742" t="str">
            <v>CABO DE COBRE 185MM2 - ISOLAMENTO PARA 0,6/1KV - CLASSE 5 - FLEXÍVEL - ISOLAÇÃO EM EPR 90 C</v>
          </cell>
          <cell r="C742" t="str">
            <v>M</v>
          </cell>
          <cell r="D742">
            <v>208.58</v>
          </cell>
          <cell r="E742" t="str">
            <v>SIURB-E Jan/26</v>
          </cell>
        </row>
        <row r="743">
          <cell r="A743">
            <v>9003116</v>
          </cell>
          <cell r="B743" t="str">
            <v>CABO DE COBRE 240MM2 - ISOLAMENTO PARA 0,6/1KV - CLASSE 5 - FLEXÍVEL - ISOLAÇÃO EM EPR 90 C</v>
          </cell>
          <cell r="C743" t="str">
            <v>M</v>
          </cell>
          <cell r="D743">
            <v>271.31</v>
          </cell>
          <cell r="E743" t="str">
            <v>SIURB-E Jan/26</v>
          </cell>
        </row>
        <row r="744">
          <cell r="A744">
            <v>9003118</v>
          </cell>
          <cell r="B744" t="str">
            <v>CABO DE COBRE 2X1,5MM2 - ISOLAMENTO PARA 0,6KV - CLASSE 5 - FLEXÍVEL - ISOLAÇÃO EM EPR 90 C - PARA DETECÇÃO DE INCÊNDIO</v>
          </cell>
          <cell r="C744" t="str">
            <v>M</v>
          </cell>
          <cell r="D744">
            <v>7.97</v>
          </cell>
          <cell r="E744" t="str">
            <v>SIURB-E Jan/26</v>
          </cell>
        </row>
        <row r="745">
          <cell r="A745">
            <v>9003119</v>
          </cell>
          <cell r="B745" t="str">
            <v>CABO DE COBRE 3X1,5MM2 - ISOLAMENTO PARA 0,6KV - CLASSE 5 - FLEXÍVEL - ISOLAÇÃO EM EPR 90 C - PARA DETECÇÃO DE INCÊNDIO</v>
          </cell>
          <cell r="C745" t="str">
            <v>M</v>
          </cell>
          <cell r="D745">
            <v>10.24</v>
          </cell>
          <cell r="E745" t="str">
            <v>SIURB-E Jan/26</v>
          </cell>
        </row>
        <row r="746">
          <cell r="A746">
            <v>9003120</v>
          </cell>
          <cell r="B746" t="str">
            <v>CABO DE COBRE 2X2,5MM2 - ISOLAMENTO PARA 0,6KV - CLASSE 5 - FLEXÍVEL - ISOLAÇÃO EM EPR 90 C - PARA DETECÇÃO DE INCÊNDIO</v>
          </cell>
          <cell r="C746" t="str">
            <v>M</v>
          </cell>
          <cell r="D746">
            <v>10.67</v>
          </cell>
          <cell r="E746" t="str">
            <v>SIURB-E Jan/26</v>
          </cell>
        </row>
        <row r="747">
          <cell r="A747">
            <v>9003121</v>
          </cell>
          <cell r="B747" t="str">
            <v>CABO DE COBRE 1,50MM2 - ISOLAMENTO PARA 750V - AFUMEX - CLASSE 5 - FLEXÍVEL - ISOLAÇÃO EM HEPR 90 C</v>
          </cell>
          <cell r="C747" t="str">
            <v>M</v>
          </cell>
          <cell r="D747">
            <v>4.21</v>
          </cell>
          <cell r="E747" t="str">
            <v>SIURB-E Jan/26</v>
          </cell>
        </row>
        <row r="748">
          <cell r="A748">
            <v>9003122</v>
          </cell>
          <cell r="B748" t="str">
            <v>CABO DE COBRE 2,50MM2 - ISOLAMENTO PARA 750V - AFUMEX - CLASSE 5 - FLEXÍVEL - ISOLAÇÃO EM HEPR 90 C</v>
          </cell>
          <cell r="C748" t="str">
            <v>M</v>
          </cell>
          <cell r="D748">
            <v>5.48</v>
          </cell>
          <cell r="E748" t="str">
            <v>SIURB-E Jan/26</v>
          </cell>
        </row>
        <row r="749">
          <cell r="A749">
            <v>9003123</v>
          </cell>
          <cell r="B749" t="str">
            <v>CABO DE COBRE 4MM2 - ISOLAMENTO PARA 750V - AFUMEX - CLASSE 5 - FLEXÍVEL - ISOLAÇÃO EM HEPR 90 C</v>
          </cell>
          <cell r="C749" t="str">
            <v>M</v>
          </cell>
          <cell r="D749">
            <v>7.73</v>
          </cell>
          <cell r="E749" t="str">
            <v>SIURB-E Jan/26</v>
          </cell>
        </row>
        <row r="750">
          <cell r="A750">
            <v>9003124</v>
          </cell>
          <cell r="B750" t="str">
            <v>CABO DE COBRE 6MM2 - ISOLAMENTO PARA 750V - AFUMEX - CLASSE 5 - FLEXÍVEL - ISOLAÇÃO EM HEPR 90 C</v>
          </cell>
          <cell r="C750" t="str">
            <v>M</v>
          </cell>
          <cell r="D750">
            <v>10.25</v>
          </cell>
          <cell r="E750" t="str">
            <v>SIURB-E Jan/26</v>
          </cell>
        </row>
        <row r="751">
          <cell r="A751">
            <v>9003140</v>
          </cell>
          <cell r="B751" t="str">
            <v>CABO DE COBRE 300MM2 - ISOLAMENTO PARA 0,6/1KV - CLASSE 5 - FLEXÍVEL - ISOLAÇÃO EM PVC 70 C</v>
          </cell>
          <cell r="C751" t="str">
            <v>M</v>
          </cell>
          <cell r="D751">
            <v>39.979999999999997</v>
          </cell>
          <cell r="E751" t="str">
            <v>SIURB-E Jan/26</v>
          </cell>
        </row>
        <row r="752">
          <cell r="A752">
            <v>9004000</v>
          </cell>
          <cell r="B752" t="str">
            <v>COMPONENTES DE QUADROS ELÉTRICOS</v>
          </cell>
          <cell r="C752" t="str">
            <v>.</v>
          </cell>
          <cell r="D752" t="str">
            <v>.</v>
          </cell>
          <cell r="E752" t="str">
            <v>SIURB-E Jan/26</v>
          </cell>
        </row>
        <row r="753">
          <cell r="A753">
            <v>9004002</v>
          </cell>
          <cell r="B753" t="str">
            <v>SINALIZADOR LUMINOSO DIÂMETRO 22MM, COM LÂMPADA</v>
          </cell>
          <cell r="C753" t="str">
            <v>UN</v>
          </cell>
          <cell r="D753">
            <v>180.15</v>
          </cell>
          <cell r="E753" t="str">
            <v>SIURB-E Jan/26</v>
          </cell>
        </row>
        <row r="754">
          <cell r="A754">
            <v>9004003</v>
          </cell>
          <cell r="B754" t="str">
            <v>SINALIZADOR LUMINOSO DIÂMETRO 30 MM, COM LÂMPADA</v>
          </cell>
          <cell r="C754" t="str">
            <v>UN</v>
          </cell>
          <cell r="D754">
            <v>208.2</v>
          </cell>
          <cell r="E754" t="str">
            <v>SIURB-E Jan/26</v>
          </cell>
        </row>
        <row r="755">
          <cell r="A755">
            <v>9004011</v>
          </cell>
          <cell r="B755" t="str">
            <v>VOLTÍMETRO 96X96MM 250V</v>
          </cell>
          <cell r="C755" t="str">
            <v>UN</v>
          </cell>
          <cell r="D755">
            <v>304.24</v>
          </cell>
          <cell r="E755" t="str">
            <v>SIURB-E Jan/26</v>
          </cell>
        </row>
        <row r="756">
          <cell r="A756">
            <v>9004030</v>
          </cell>
          <cell r="B756" t="str">
            <v>CONTATOR TRIPOLAR I NOMINAL 12A</v>
          </cell>
          <cell r="C756" t="str">
            <v>UN</v>
          </cell>
          <cell r="D756">
            <v>333.15</v>
          </cell>
          <cell r="E756" t="str">
            <v>SIURB-E Jan/26</v>
          </cell>
        </row>
        <row r="757">
          <cell r="A757">
            <v>9004031</v>
          </cell>
          <cell r="B757" t="str">
            <v>CONTATOR TRIPOLAR I NOMINAL 22A</v>
          </cell>
          <cell r="C757" t="str">
            <v>UN</v>
          </cell>
          <cell r="D757">
            <v>590.42999999999995</v>
          </cell>
          <cell r="E757" t="str">
            <v>SIURB-E Jan/26</v>
          </cell>
        </row>
        <row r="758">
          <cell r="A758">
            <v>9004032</v>
          </cell>
          <cell r="B758" t="str">
            <v>CONTATOR TRIPOLAR I NOMINAL 40A</v>
          </cell>
          <cell r="C758" t="str">
            <v>UN</v>
          </cell>
          <cell r="D758">
            <v>1042.73</v>
          </cell>
          <cell r="E758" t="str">
            <v>SIURB-E Jan/26</v>
          </cell>
        </row>
        <row r="759">
          <cell r="A759">
            <v>9004033</v>
          </cell>
          <cell r="B759" t="str">
            <v>CONTATOR TRIPOLAR I NOMINAL 55A</v>
          </cell>
          <cell r="C759" t="str">
            <v>UN</v>
          </cell>
          <cell r="D759">
            <v>1888.28</v>
          </cell>
          <cell r="E759" t="str">
            <v>SIURB-E Jan/26</v>
          </cell>
        </row>
        <row r="760">
          <cell r="A760">
            <v>9004040</v>
          </cell>
          <cell r="B760" t="str">
            <v>RELÊ BIMETÁLICO DE SOBRECARGA AJUSTE DE 6 ATÉ 12.5A</v>
          </cell>
          <cell r="C760" t="str">
            <v>UN</v>
          </cell>
          <cell r="D760">
            <v>366.7</v>
          </cell>
          <cell r="E760" t="str">
            <v>SIURB-E Jan/26</v>
          </cell>
        </row>
        <row r="761">
          <cell r="A761">
            <v>9004041</v>
          </cell>
          <cell r="B761" t="str">
            <v>RELÊ BIMETÁLICO DE SOBRECARGA AJUSTE DE 16 ATÉ 25A</v>
          </cell>
          <cell r="C761" t="str">
            <v>UN</v>
          </cell>
          <cell r="D761">
            <v>475.78</v>
          </cell>
          <cell r="E761" t="str">
            <v>SIURB-E Jan/26</v>
          </cell>
        </row>
        <row r="762">
          <cell r="A762">
            <v>9004042</v>
          </cell>
          <cell r="B762" t="str">
            <v>RELÊ BIMETÁLICO DE SOBRECARGA AJUSTE DE 25 ATÉ 40A</v>
          </cell>
          <cell r="C762" t="str">
            <v>UN</v>
          </cell>
          <cell r="D762">
            <v>465.78</v>
          </cell>
          <cell r="E762" t="str">
            <v>SIURB-E Jan/26</v>
          </cell>
        </row>
        <row r="763">
          <cell r="A763">
            <v>9004048</v>
          </cell>
          <cell r="B763" t="str">
            <v>RELÊ DE TEMPO ELETRÔNICO AJUSTE DE 6 ATÉ 60S</v>
          </cell>
          <cell r="C763" t="str">
            <v>UN</v>
          </cell>
          <cell r="D763">
            <v>197.92</v>
          </cell>
          <cell r="E763" t="str">
            <v>SIURB-E Jan/26</v>
          </cell>
        </row>
        <row r="764">
          <cell r="A764">
            <v>9004060</v>
          </cell>
          <cell r="B764" t="str">
            <v>DISPOSITIVO DE PROTEÇÃO CONTRA SURTOS 275V - 15KA</v>
          </cell>
          <cell r="C764" t="str">
            <v>UN</v>
          </cell>
          <cell r="D764">
            <v>68.040000000000006</v>
          </cell>
          <cell r="E764" t="str">
            <v>SIURB-E Jan/26</v>
          </cell>
        </row>
        <row r="765">
          <cell r="A765">
            <v>9004068</v>
          </cell>
          <cell r="B765" t="str">
            <v>INTERRUPTOR DIFERENCIAL RESIDUAL BIPOLAR 25A - SENSIBILIDADE 30MA - 220V</v>
          </cell>
          <cell r="C765" t="str">
            <v>UN</v>
          </cell>
          <cell r="D765">
            <v>267.89999999999998</v>
          </cell>
          <cell r="E765" t="str">
            <v>SIURB-E Jan/26</v>
          </cell>
        </row>
        <row r="766">
          <cell r="A766">
            <v>9004069</v>
          </cell>
          <cell r="B766" t="str">
            <v>INTERRUPTOR DIFERENCIAL RESIDUAL BIPOLAR 40A - SENSIBILIDADE 30MA - 220V</v>
          </cell>
          <cell r="C766" t="str">
            <v>UN</v>
          </cell>
          <cell r="D766">
            <v>355.33</v>
          </cell>
          <cell r="E766" t="str">
            <v>SIURB-E Jan/26</v>
          </cell>
        </row>
        <row r="767">
          <cell r="A767">
            <v>9004070</v>
          </cell>
          <cell r="B767" t="str">
            <v>INTERRUPTOR DIFERENCIAL RESIDUAL BIPOLAR 63A, SENSIBILIDADE 30MA - 220V</v>
          </cell>
          <cell r="C767" t="str">
            <v>UN</v>
          </cell>
          <cell r="D767">
            <v>278.66000000000003</v>
          </cell>
          <cell r="E767" t="str">
            <v>SIURB-E Jan/26</v>
          </cell>
        </row>
        <row r="768">
          <cell r="A768">
            <v>9004072</v>
          </cell>
          <cell r="B768" t="str">
            <v>INTERRUPTOR DIFERENCIAL TETRAPOLAR - 40A - SENSIBILIDADE 30MA - 380V</v>
          </cell>
          <cell r="C768" t="str">
            <v>UN</v>
          </cell>
          <cell r="D768">
            <v>409.7</v>
          </cell>
          <cell r="E768" t="str">
            <v>SIURB-E Jan/26</v>
          </cell>
        </row>
        <row r="769">
          <cell r="A769">
            <v>9004075</v>
          </cell>
          <cell r="B769" t="str">
            <v>INTERRUPTOR DIFERENCIAL TETRAPOLAR - 63A SENSIBILIDADE 30MA - 380V</v>
          </cell>
          <cell r="C769" t="str">
            <v>UN</v>
          </cell>
          <cell r="D769">
            <v>509.47</v>
          </cell>
          <cell r="E769" t="str">
            <v>SIURB-E Jan/26</v>
          </cell>
        </row>
        <row r="770">
          <cell r="A770">
            <v>9004076</v>
          </cell>
          <cell r="B770" t="str">
            <v>INTERRUPTOR DIFERENCIAL TETRAPOLAR - 80A SENSIBILIDADE 30MA - 380V</v>
          </cell>
          <cell r="C770" t="str">
            <v>UN</v>
          </cell>
          <cell r="D770">
            <v>620.27</v>
          </cell>
          <cell r="E770" t="str">
            <v>SIURB-E Jan/26</v>
          </cell>
        </row>
        <row r="771">
          <cell r="A771">
            <v>9004077</v>
          </cell>
          <cell r="B771" t="str">
            <v>INTERRUPTOR DIFERENCIAL TETRAPOLAR - 100A SENSIBILIDADE 30MA - 380V</v>
          </cell>
          <cell r="C771" t="str">
            <v>UN</v>
          </cell>
          <cell r="D771">
            <v>482.77</v>
          </cell>
          <cell r="E771" t="str">
            <v>SIURB-E Jan/26</v>
          </cell>
        </row>
        <row r="772">
          <cell r="A772">
            <v>9004078</v>
          </cell>
          <cell r="B772" t="str">
            <v>INTERRUPTOR DIFERENCIAL TETRAPOLAR - 125A SENSIBILIDADE 30MA - 380V</v>
          </cell>
          <cell r="C772" t="str">
            <v>UN</v>
          </cell>
          <cell r="D772">
            <v>1954.85</v>
          </cell>
          <cell r="E772" t="str">
            <v>SIURB-E Jan/26</v>
          </cell>
        </row>
        <row r="773">
          <cell r="A773">
            <v>9004087</v>
          </cell>
          <cell r="B773" t="str">
            <v>INTERRUPTOR DIFERENCIAL TETRAPOLAR - 63A SENSIBILIDADE 300MA - 380V</v>
          </cell>
          <cell r="C773" t="str">
            <v>UN</v>
          </cell>
          <cell r="D773">
            <v>497.5</v>
          </cell>
          <cell r="E773" t="str">
            <v>SIURB-E Jan/26</v>
          </cell>
        </row>
        <row r="774">
          <cell r="A774">
            <v>9004088</v>
          </cell>
          <cell r="B774" t="str">
            <v>INTERRUPTOR DIFERENCIAL TETRAPOLAR - 80A SENSIBILIDADE 300MA - 380V</v>
          </cell>
          <cell r="C774" t="str">
            <v>UN</v>
          </cell>
          <cell r="D774">
            <v>466.29</v>
          </cell>
          <cell r="E774" t="str">
            <v>SIURB-E Jan/26</v>
          </cell>
        </row>
        <row r="775">
          <cell r="A775">
            <v>9004089</v>
          </cell>
          <cell r="B775" t="str">
            <v>INTERRUPTOR DIFERENCIAL TETRAPOLAR - 100A SENSIBIL. 300MA - 380V</v>
          </cell>
          <cell r="C775" t="str">
            <v>UN</v>
          </cell>
          <cell r="D775">
            <v>407.7</v>
          </cell>
          <cell r="E775" t="str">
            <v>SIURB-E Jan/26</v>
          </cell>
        </row>
        <row r="776">
          <cell r="A776">
            <v>9004090</v>
          </cell>
          <cell r="B776" t="str">
            <v>INTERRUPTOR DIFERENCIAL TETRAPOLAR - 125A SENSIBILIDADE 300MA - 380V</v>
          </cell>
          <cell r="C776" t="str">
            <v>UN</v>
          </cell>
          <cell r="D776">
            <v>1056.77</v>
          </cell>
          <cell r="E776" t="str">
            <v>SIURB-E Jan/26</v>
          </cell>
        </row>
        <row r="777">
          <cell r="A777">
            <v>9005000</v>
          </cell>
          <cell r="B777" t="str">
            <v>QUADROS E CAIXAS</v>
          </cell>
          <cell r="C777" t="str">
            <v>.</v>
          </cell>
          <cell r="D777" t="str">
            <v>.</v>
          </cell>
          <cell r="E777" t="str">
            <v>SIURB-E Jan/26</v>
          </cell>
        </row>
        <row r="778">
          <cell r="A778">
            <v>9005006</v>
          </cell>
          <cell r="B778" t="str">
            <v>QUADRO DE DISTRIBUIÇÃO EM CHAPA METÁLICA - PARA ATÉ 16 DISJUNTORES</v>
          </cell>
          <cell r="C778" t="str">
            <v>UN</v>
          </cell>
          <cell r="D778">
            <v>651.16</v>
          </cell>
          <cell r="E778" t="str">
            <v>SIURB-E Jan/26</v>
          </cell>
        </row>
        <row r="779">
          <cell r="A779">
            <v>9005010</v>
          </cell>
          <cell r="B779" t="str">
            <v>QUADRO DE DISTRIBUIÇÃO EM CHAPA METÁLICA - PARA ATÉ 24 DISJUNTORES</v>
          </cell>
          <cell r="C779" t="str">
            <v>un</v>
          </cell>
          <cell r="D779">
            <v>1342.57</v>
          </cell>
          <cell r="E779" t="str">
            <v>SIURB-E Jan/26</v>
          </cell>
        </row>
        <row r="780">
          <cell r="A780">
            <v>9005012</v>
          </cell>
          <cell r="B780" t="str">
            <v>QUADRO DE DISTRIBUIÇÃO EM CHAPA METÁLICA - PARA ATÉ 28 DISJUNTORES</v>
          </cell>
          <cell r="C780" t="str">
            <v>UN</v>
          </cell>
          <cell r="D780">
            <v>929.67</v>
          </cell>
          <cell r="E780" t="str">
            <v>SIURB-E Jan/26</v>
          </cell>
        </row>
        <row r="781">
          <cell r="A781">
            <v>9005014</v>
          </cell>
          <cell r="B781" t="str">
            <v>QUADRO DE DISTRIBUIÇÃO EM CHAPA METÁLICA - PARA ATÉ 34 DISJUNTORES</v>
          </cell>
          <cell r="C781" t="str">
            <v>UN</v>
          </cell>
          <cell r="D781">
            <v>1566.67</v>
          </cell>
          <cell r="E781" t="str">
            <v>SIURB-E Jan/26</v>
          </cell>
        </row>
        <row r="782">
          <cell r="A782">
            <v>9005017</v>
          </cell>
          <cell r="B782" t="str">
            <v>QUADRO DE DISTRIBUIÇÃO EM CHAPA METÁLICA - PARA ATÉ 44 DISJUNTORES</v>
          </cell>
          <cell r="C782" t="str">
            <v>UN</v>
          </cell>
          <cell r="D782">
            <v>2043.92</v>
          </cell>
          <cell r="E782" t="str">
            <v>SIURB-E Jan/26</v>
          </cell>
        </row>
        <row r="783">
          <cell r="A783">
            <v>9005019</v>
          </cell>
          <cell r="B783" t="str">
            <v>QUADRO DE DISTRIBUIÇÃO EM CHAPA METÁLICA - PARA ATÉ 70 DISJUNTORES</v>
          </cell>
          <cell r="C783" t="str">
            <v>UN</v>
          </cell>
          <cell r="D783">
            <v>3608.82</v>
          </cell>
          <cell r="E783" t="str">
            <v>SIURB-E Jan/26</v>
          </cell>
        </row>
        <row r="784">
          <cell r="A784">
            <v>9005020</v>
          </cell>
          <cell r="B784" t="str">
            <v>CAIXA DE PASSAGEM E LIGAÇÃO EM PVC OCTOGONAL FUNDO MOVEL 10X10CM, INCLUSIVE ESPELHO</v>
          </cell>
          <cell r="C784" t="str">
            <v>UN</v>
          </cell>
          <cell r="D784">
            <v>15.75</v>
          </cell>
          <cell r="E784" t="str">
            <v>SIURB-E Jan/26</v>
          </cell>
        </row>
        <row r="785">
          <cell r="A785">
            <v>9005021</v>
          </cell>
          <cell r="B785" t="str">
            <v>CAIXA DE PASSAGEM E LIGAÇÃO EM PVC 7,5X7,5X5,0CM (3"X3"), INCLUSIVE ESPELHO</v>
          </cell>
          <cell r="C785" t="str">
            <v>UN</v>
          </cell>
          <cell r="D785">
            <v>21.47</v>
          </cell>
          <cell r="E785" t="str">
            <v>SIURB-E Jan/26</v>
          </cell>
        </row>
        <row r="786">
          <cell r="A786">
            <v>9005022</v>
          </cell>
          <cell r="B786" t="str">
            <v>CAIXA DE PVC 10X5X5CM, INCLUSIVE ESPELHO</v>
          </cell>
          <cell r="C786" t="str">
            <v>UN</v>
          </cell>
          <cell r="D786">
            <v>15.1</v>
          </cell>
          <cell r="E786" t="str">
            <v>SIURB-E Jan/26</v>
          </cell>
        </row>
        <row r="787">
          <cell r="A787">
            <v>9005023</v>
          </cell>
          <cell r="B787" t="str">
            <v>CAIXA E PVC 10X10X5CM, INCLUSIVE ESPELHO</v>
          </cell>
          <cell r="C787" t="str">
            <v>UN</v>
          </cell>
          <cell r="D787">
            <v>24.94</v>
          </cell>
          <cell r="E787" t="str">
            <v>SIURB-E Jan/26</v>
          </cell>
        </row>
        <row r="788">
          <cell r="A788">
            <v>9005024</v>
          </cell>
          <cell r="B788" t="str">
            <v>CAIXA DE PASSAGEM EM FERRO ESTAMPADO - 3"X3", INCLUSIVE ESPELHO</v>
          </cell>
          <cell r="C788" t="str">
            <v>UN</v>
          </cell>
          <cell r="D788">
            <v>19.260000000000002</v>
          </cell>
          <cell r="E788" t="str">
            <v>SIURB-E Jan/26</v>
          </cell>
        </row>
        <row r="789">
          <cell r="A789">
            <v>9005025</v>
          </cell>
          <cell r="B789" t="str">
            <v>CAIXA DE PASSAGEM EM FERRO ESTAMPADO - 4"X2", INCLUSIVE ESPELHO</v>
          </cell>
          <cell r="C789" t="str">
            <v>UN</v>
          </cell>
          <cell r="D789">
            <v>20.09</v>
          </cell>
          <cell r="E789" t="str">
            <v>SIURB-E Jan/26</v>
          </cell>
        </row>
        <row r="790">
          <cell r="A790">
            <v>9005026</v>
          </cell>
          <cell r="B790" t="str">
            <v>CAIXA DE PASSAGEM EM FERRO ESTAMPADO - 4"X4", INCLUSIVE ESPELHO</v>
          </cell>
          <cell r="C790" t="str">
            <v>UN</v>
          </cell>
          <cell r="D790">
            <v>31.5</v>
          </cell>
          <cell r="E790" t="str">
            <v>SIURB-E Jan/26</v>
          </cell>
        </row>
        <row r="791">
          <cell r="A791">
            <v>9005027</v>
          </cell>
          <cell r="B791" t="str">
            <v>CAIXA DE PASSAGEM EM FERRO ESTAMPADO COM FUNDO MÓVEL</v>
          </cell>
          <cell r="C791" t="str">
            <v>UN</v>
          </cell>
          <cell r="D791">
            <v>17.46</v>
          </cell>
          <cell r="E791" t="str">
            <v>SIURB-E Jan/26</v>
          </cell>
        </row>
        <row r="792">
          <cell r="A792">
            <v>9005028</v>
          </cell>
          <cell r="B792" t="str">
            <v>CAIXA DE PASSAGEM TIPO CONDULETE - 1/2"</v>
          </cell>
          <cell r="C792" t="str">
            <v>UN</v>
          </cell>
          <cell r="D792">
            <v>33.22</v>
          </cell>
          <cell r="E792" t="str">
            <v>SIURB-E Jan/26</v>
          </cell>
        </row>
        <row r="793">
          <cell r="A793">
            <v>9005029</v>
          </cell>
          <cell r="B793" t="str">
            <v>CAIXA DE PASSAGEM TIPO CONDULETE - 3/4"</v>
          </cell>
          <cell r="C793" t="str">
            <v>UN</v>
          </cell>
          <cell r="D793">
            <v>29.63</v>
          </cell>
          <cell r="E793" t="str">
            <v>SIURB-E Jan/26</v>
          </cell>
        </row>
        <row r="794">
          <cell r="A794">
            <v>9005030</v>
          </cell>
          <cell r="B794" t="str">
            <v>CAIXA DE PASSAGEM TIPO CONDULETE - 1"</v>
          </cell>
          <cell r="C794" t="str">
            <v>UN</v>
          </cell>
          <cell r="D794">
            <v>34.020000000000003</v>
          </cell>
          <cell r="E794" t="str">
            <v>SIURB-E Jan/26</v>
          </cell>
        </row>
        <row r="795">
          <cell r="A795">
            <v>9005031</v>
          </cell>
          <cell r="B795" t="str">
            <v>CAIXA DE PASSAGEM TIPO CONDULETE - 1 1/4"</v>
          </cell>
          <cell r="C795" t="str">
            <v>UN</v>
          </cell>
          <cell r="D795">
            <v>55.32</v>
          </cell>
          <cell r="E795" t="str">
            <v>SIURB-E Jan/26</v>
          </cell>
        </row>
        <row r="796">
          <cell r="A796">
            <v>9005032</v>
          </cell>
          <cell r="B796" t="str">
            <v>CAIXA DE PASSAGEM TIPO CONDULETE - 1 1/2"</v>
          </cell>
          <cell r="C796" t="str">
            <v>UN</v>
          </cell>
          <cell r="D796">
            <v>66.81</v>
          </cell>
          <cell r="E796" t="str">
            <v>SIURB-E Jan/26</v>
          </cell>
        </row>
        <row r="797">
          <cell r="A797">
            <v>9005033</v>
          </cell>
          <cell r="B797" t="str">
            <v>CAIXA DE PASSAGEM TIPO CONDULETE - 2"</v>
          </cell>
          <cell r="C797" t="str">
            <v>UN</v>
          </cell>
          <cell r="D797">
            <v>87.76</v>
          </cell>
          <cell r="E797" t="str">
            <v>SIURB-E Jan/26</v>
          </cell>
        </row>
        <row r="798">
          <cell r="A798">
            <v>9005034</v>
          </cell>
          <cell r="B798" t="str">
            <v>CAIXA DE PASSAGEM TIPO CONDULETE - 2 1/2"</v>
          </cell>
          <cell r="C798" t="str">
            <v>UN</v>
          </cell>
          <cell r="D798">
            <v>253.82</v>
          </cell>
          <cell r="E798" t="str">
            <v>SIURB-E Jan/26</v>
          </cell>
        </row>
        <row r="799">
          <cell r="A799">
            <v>9005035</v>
          </cell>
          <cell r="B799" t="str">
            <v>CAIXA DE PASSAGEM TIPO CONDULETE - 3"</v>
          </cell>
          <cell r="C799" t="str">
            <v>UN</v>
          </cell>
          <cell r="D799">
            <v>312.88</v>
          </cell>
          <cell r="E799" t="str">
            <v>SIURB-E Jan/26</v>
          </cell>
        </row>
        <row r="800">
          <cell r="A800">
            <v>9005037</v>
          </cell>
          <cell r="B800" t="str">
            <v>CAIXA DE PASSAGEM TIPO CONDULETE - 4"</v>
          </cell>
          <cell r="C800" t="str">
            <v>UN</v>
          </cell>
          <cell r="D800">
            <v>553.20000000000005</v>
          </cell>
          <cell r="E800" t="str">
            <v>SIURB-E Jan/26</v>
          </cell>
        </row>
        <row r="801">
          <cell r="A801">
            <v>9005039</v>
          </cell>
          <cell r="B801" t="str">
            <v>CAIXA DE PASSAGEM EM CHAPA METÁLICA COM TAMPA PARAFUSADA - 10X10X8CM</v>
          </cell>
          <cell r="C801" t="str">
            <v>UN</v>
          </cell>
          <cell r="D801">
            <v>44.16</v>
          </cell>
          <cell r="E801" t="str">
            <v>SIURB-E Jan/26</v>
          </cell>
        </row>
        <row r="802">
          <cell r="A802">
            <v>9005040</v>
          </cell>
          <cell r="B802" t="str">
            <v>CAIXA DE PASSAGEM EM CHAPA METÁLICA COM TAMPA PARAFUSADA - 20X20X10CM</v>
          </cell>
          <cell r="C802" t="str">
            <v>UN</v>
          </cell>
          <cell r="D802">
            <v>88.15</v>
          </cell>
          <cell r="E802" t="str">
            <v>SIURB-E Jan/26</v>
          </cell>
        </row>
        <row r="803">
          <cell r="A803">
            <v>9005041</v>
          </cell>
          <cell r="B803" t="str">
            <v>CAIXA DE PASSAGEM EM CHAPA METÁLICA COM TAMPA PARAFUSADA - 30X30X12CM</v>
          </cell>
          <cell r="C803" t="str">
            <v>UN</v>
          </cell>
          <cell r="D803">
            <v>117.82</v>
          </cell>
          <cell r="E803" t="str">
            <v>SIURB-E Jan/26</v>
          </cell>
        </row>
        <row r="804">
          <cell r="A804">
            <v>9005042</v>
          </cell>
          <cell r="B804" t="str">
            <v>CAIXA DE PASSAGEM EM CHAPA METÁLICA COM TAMPA PARAFUSADA - 40X40X15CM</v>
          </cell>
          <cell r="C804" t="str">
            <v>UN</v>
          </cell>
          <cell r="D804">
            <v>193.19</v>
          </cell>
          <cell r="E804" t="str">
            <v>SIURB-E Jan/26</v>
          </cell>
        </row>
        <row r="805">
          <cell r="A805">
            <v>9005043</v>
          </cell>
          <cell r="B805" t="str">
            <v>CAIXA DE PASSAGEM EM ALUMÍNIO COM TAMPA E VEDAÇÃO 20X20CM</v>
          </cell>
          <cell r="C805" t="str">
            <v>UN</v>
          </cell>
          <cell r="D805">
            <v>121.26</v>
          </cell>
          <cell r="E805" t="str">
            <v>SIURB-E Jan/26</v>
          </cell>
        </row>
        <row r="806">
          <cell r="A806">
            <v>9005044</v>
          </cell>
          <cell r="B806" t="str">
            <v>CAIXA DE PASSAGEM EM ALUMÍNIO COM TAMPA E VEDAÇÃO 30X30CM</v>
          </cell>
          <cell r="C806" t="str">
            <v>UN</v>
          </cell>
          <cell r="D806">
            <v>266.35000000000002</v>
          </cell>
          <cell r="E806" t="str">
            <v>SIURB-E Jan/26</v>
          </cell>
        </row>
        <row r="807">
          <cell r="A807">
            <v>9005045</v>
          </cell>
          <cell r="B807" t="str">
            <v>CAIXA DE PASSAGEM EM ALUMÍNIO COM TAMPA E VEDAÇÃO 40X40CM</v>
          </cell>
          <cell r="C807" t="str">
            <v>UN</v>
          </cell>
          <cell r="D807">
            <v>615.73</v>
          </cell>
          <cell r="E807" t="str">
            <v>SIURB-E Jan/26</v>
          </cell>
        </row>
        <row r="808">
          <cell r="A808">
            <v>9005050</v>
          </cell>
          <cell r="B808" t="str">
            <v>CAIXA DE PASSAGEM EM CHAPA METÁLICA COM PORTA E FECHADURA - 40X40X15CM - USO PARA TELEFONIA</v>
          </cell>
          <cell r="C808" t="str">
            <v>UN</v>
          </cell>
          <cell r="D808">
            <v>401.94</v>
          </cell>
          <cell r="E808" t="str">
            <v>SIURB-E Jan/26</v>
          </cell>
        </row>
        <row r="809">
          <cell r="A809">
            <v>9005051</v>
          </cell>
          <cell r="B809" t="str">
            <v>CAIXA DE PASSAGEM EM CHAPA METÁLICA COM PORTA E FECHADURA - 50X50X15CM - USO PARA TELEFONIA</v>
          </cell>
          <cell r="C809" t="str">
            <v>UN</v>
          </cell>
          <cell r="D809">
            <v>393.21</v>
          </cell>
          <cell r="E809" t="str">
            <v>SIURB-E Jan/26</v>
          </cell>
        </row>
        <row r="810">
          <cell r="A810">
            <v>9005055</v>
          </cell>
          <cell r="B810" t="str">
            <v>CAIXA DE PASSAGEM EM ALVENARIA - ESCAVAÇÃO E APILOAMENTO</v>
          </cell>
          <cell r="C810" t="str">
            <v>M3</v>
          </cell>
          <cell r="D810">
            <v>98.13</v>
          </cell>
          <cell r="E810" t="str">
            <v>SIURB-E Jan/26</v>
          </cell>
        </row>
        <row r="811">
          <cell r="A811">
            <v>9005056</v>
          </cell>
          <cell r="B811" t="str">
            <v>CAIXA DE PASSAGEM EM ALVENARIA - LASTRO DE BRITA (FUNDO)</v>
          </cell>
          <cell r="C811" t="str">
            <v>M3</v>
          </cell>
          <cell r="D811">
            <v>245.94</v>
          </cell>
          <cell r="E811" t="str">
            <v>SIURB-E Jan/26</v>
          </cell>
        </row>
        <row r="812">
          <cell r="A812">
            <v>9005057</v>
          </cell>
          <cell r="B812" t="str">
            <v>CAIXA DE PASSAGEM EM ALVENARIA - LASTRO DE CONCRETO (FUNDO)</v>
          </cell>
          <cell r="C812" t="str">
            <v>M3</v>
          </cell>
          <cell r="D812">
            <v>594.57000000000005</v>
          </cell>
          <cell r="E812" t="str">
            <v>SIURB-E Jan/26</v>
          </cell>
        </row>
        <row r="813">
          <cell r="A813">
            <v>9005058</v>
          </cell>
          <cell r="B813" t="str">
            <v>CAIXA DE PASSAGEM EM ALVENARIA - PAREDE DE 1/2 TIJOLO, REVESTIDA</v>
          </cell>
          <cell r="C813" t="str">
            <v>M2</v>
          </cell>
          <cell r="D813">
            <v>357.32</v>
          </cell>
          <cell r="E813" t="str">
            <v>SIURB-E Jan/26</v>
          </cell>
        </row>
        <row r="814">
          <cell r="A814">
            <v>9005059</v>
          </cell>
          <cell r="B814" t="str">
            <v>CAIXA DE PASSAGEM EM ALVENARIA - PAREDE DE 1 TIJOLO, REVESTIDA</v>
          </cell>
          <cell r="C814" t="str">
            <v>M2</v>
          </cell>
          <cell r="D814">
            <v>488.75</v>
          </cell>
          <cell r="E814" t="str">
            <v>SIURB-E Jan/26</v>
          </cell>
        </row>
        <row r="815">
          <cell r="A815">
            <v>9005060</v>
          </cell>
          <cell r="B815" t="str">
            <v>CAIXA DE PASSAGEM EM ALVENARIA - TAMPA DE CONCRETO</v>
          </cell>
          <cell r="C815" t="str">
            <v>M2</v>
          </cell>
          <cell r="D815">
            <v>276.06</v>
          </cell>
          <cell r="E815" t="str">
            <v>SIURB-E Jan/26</v>
          </cell>
        </row>
        <row r="816">
          <cell r="A816">
            <v>9005061</v>
          </cell>
          <cell r="B816" t="str">
            <v>CAIXA DE PASSAGEM E LIGAÇÃO EM PVC 6,5X10,5X5,0CM - (4X2"), INCLUSIVE ESPELHO</v>
          </cell>
          <cell r="C816" t="str">
            <v>UN</v>
          </cell>
          <cell r="D816">
            <v>16.329999999999998</v>
          </cell>
          <cell r="E816" t="str">
            <v>SIURB-E Jan/26</v>
          </cell>
        </row>
        <row r="817">
          <cell r="A817">
            <v>9005062</v>
          </cell>
          <cell r="B817" t="str">
            <v>CAIXA TELEFÔNICA INTERNA PADRÃO TELESP N.2 20X20X12CM</v>
          </cell>
          <cell r="C817" t="str">
            <v>UN</v>
          </cell>
          <cell r="D817">
            <v>162.29</v>
          </cell>
          <cell r="E817" t="str">
            <v>SIURB-E Jan/26</v>
          </cell>
        </row>
        <row r="818">
          <cell r="A818">
            <v>9005063</v>
          </cell>
          <cell r="B818" t="str">
            <v>CAIXA TELEFÔNICA INTERNA PADRÃO TELESP N.3 40X40X13,5CM</v>
          </cell>
          <cell r="C818" t="str">
            <v>UN</v>
          </cell>
          <cell r="D818">
            <v>259.86</v>
          </cell>
          <cell r="E818" t="str">
            <v>SIURB-E Jan/26</v>
          </cell>
        </row>
        <row r="819">
          <cell r="A819">
            <v>9005064</v>
          </cell>
          <cell r="B819" t="str">
            <v>CAIXA TELEFÔNICA INTERNA PADRÃO TELESP N. 4 60X60X13,5CM</v>
          </cell>
          <cell r="C819" t="str">
            <v>UN</v>
          </cell>
          <cell r="D819">
            <v>537.59</v>
          </cell>
          <cell r="E819" t="str">
            <v>SIURB-E Jan/26</v>
          </cell>
        </row>
        <row r="820">
          <cell r="A820">
            <v>9005065</v>
          </cell>
          <cell r="B820" t="str">
            <v>CAIXA TELEFÔNICA INTERNA PADRÃO TELESP N. 5 80X80X13,5CM</v>
          </cell>
          <cell r="C820" t="str">
            <v>UN</v>
          </cell>
          <cell r="D820">
            <v>822.95</v>
          </cell>
          <cell r="E820" t="str">
            <v>SIURB-E Jan/26</v>
          </cell>
        </row>
        <row r="821">
          <cell r="A821">
            <v>9005066</v>
          </cell>
          <cell r="B821" t="str">
            <v>CAIXA TELEFÔNICA INTERNA PADRÃO TELESP N.6 120X120X13,5CM</v>
          </cell>
          <cell r="C821" t="str">
            <v>UN</v>
          </cell>
          <cell r="D821">
            <v>1815.67</v>
          </cell>
          <cell r="E821" t="str">
            <v>SIURB-E Jan/26</v>
          </cell>
        </row>
        <row r="822">
          <cell r="A822">
            <v>9005067</v>
          </cell>
          <cell r="B822" t="str">
            <v>CAIXA TELEFÔNICA INTERNA PADRÃO TELESP N.7 150X150X17CM</v>
          </cell>
          <cell r="C822" t="str">
            <v>UN</v>
          </cell>
          <cell r="D822">
            <v>3601.27</v>
          </cell>
          <cell r="E822" t="str">
            <v>SIURB-E Jan/26</v>
          </cell>
        </row>
        <row r="823">
          <cell r="A823">
            <v>9005068</v>
          </cell>
          <cell r="B823" t="str">
            <v>CAIXA DE PASSAGEM E TAMPA PRÉ-MOLDADAS EM CONCRETO, SEM FUNDO, 20X20CM</v>
          </cell>
          <cell r="C823" t="str">
            <v>UN</v>
          </cell>
          <cell r="D823">
            <v>167.87</v>
          </cell>
          <cell r="E823" t="str">
            <v>SIURB-E Jan/26</v>
          </cell>
        </row>
        <row r="824">
          <cell r="A824">
            <v>9005069</v>
          </cell>
          <cell r="B824" t="str">
            <v>CAIXA DE PASSAGEM E TAMPA PRÉ-MOLDADAS EM CONCRETO, SEM FUNDO, 30X30CM</v>
          </cell>
          <cell r="C824" t="str">
            <v>UN</v>
          </cell>
          <cell r="D824">
            <v>184.65</v>
          </cell>
          <cell r="E824" t="str">
            <v>SIURB-E Jan/26</v>
          </cell>
        </row>
        <row r="825">
          <cell r="A825">
            <v>9005070</v>
          </cell>
          <cell r="B825" t="str">
            <v>CAIXA DE PASSAGEM E TAMPA PRÉ-MOLDADAS EM CONCRETO, SEM FUNDO, 40X40CM</v>
          </cell>
          <cell r="C825" t="str">
            <v>UN</v>
          </cell>
          <cell r="D825">
            <v>228.9</v>
          </cell>
          <cell r="E825" t="str">
            <v>SIURB-E Jan/26</v>
          </cell>
        </row>
        <row r="826">
          <cell r="A826">
            <v>9005071</v>
          </cell>
          <cell r="B826" t="str">
            <v>CAIXA DE PASSAGEM E TAMPA PRÉ-MOLDADAS EM CONCRETO, SEM FUNDO, 50X50CM</v>
          </cell>
          <cell r="C826" t="str">
            <v>UN</v>
          </cell>
          <cell r="D826">
            <v>302.18</v>
          </cell>
          <cell r="E826" t="str">
            <v>SIURB-E Jan/26</v>
          </cell>
        </row>
        <row r="827">
          <cell r="A827">
            <v>9005072</v>
          </cell>
          <cell r="B827" t="str">
            <v>CAIXA DE PASSAGEM E TAMPA PRÉ-MOLDADAS EM CONCRETO, SEM FUNDO, 60X60CM</v>
          </cell>
          <cell r="C827" t="str">
            <v>UN</v>
          </cell>
          <cell r="D827">
            <v>396.57</v>
          </cell>
          <cell r="E827" t="str">
            <v>SIURB-E Jan/26</v>
          </cell>
        </row>
        <row r="828">
          <cell r="A828">
            <v>9005073</v>
          </cell>
          <cell r="B828" t="str">
            <v>CAIXA DE PASSAGEM E TAMPA PRÉ-MOLDADAS EM CONCRETO, SEM FUNDO, 100X100</v>
          </cell>
          <cell r="C828" t="str">
            <v>UN</v>
          </cell>
          <cell r="D828">
            <v>998.87</v>
          </cell>
          <cell r="E828" t="str">
            <v>SIURB-E Jan/26</v>
          </cell>
        </row>
        <row r="829">
          <cell r="A829">
            <v>9005081</v>
          </cell>
          <cell r="B829" t="str">
            <v>QUADRO DE DISTRIBUIÇÃO EM PVC - PARA ATÉ 08 DISJUNTORES</v>
          </cell>
          <cell r="C829" t="str">
            <v>UN</v>
          </cell>
          <cell r="D829">
            <v>71.790000000000006</v>
          </cell>
          <cell r="E829" t="str">
            <v>SIURB-E Jan/26</v>
          </cell>
        </row>
        <row r="830">
          <cell r="A830">
            <v>9005082</v>
          </cell>
          <cell r="B830" t="str">
            <v>QUADRO DE DISTRIBUIÇÃO EM PVC - PARA ATÉ 16 DISJUNTORES</v>
          </cell>
          <cell r="C830" t="str">
            <v>UN</v>
          </cell>
          <cell r="D830">
            <v>123.18</v>
          </cell>
          <cell r="E830" t="str">
            <v>SIURB-E Jan/26</v>
          </cell>
        </row>
        <row r="831">
          <cell r="A831">
            <v>9005083</v>
          </cell>
          <cell r="B831" t="str">
            <v>QUADRO DE DISTRIBUIÇÃO EM PVC - PARA ATÉ 24 DISJUNTORES</v>
          </cell>
          <cell r="C831" t="str">
            <v>UN</v>
          </cell>
          <cell r="D831">
            <v>320.35000000000002</v>
          </cell>
          <cell r="E831" t="str">
            <v>SIURB-E Jan/26</v>
          </cell>
        </row>
        <row r="832">
          <cell r="A832">
            <v>9005084</v>
          </cell>
          <cell r="B832" t="str">
            <v>QUADRO DE DISTRIBUIÇÃO EM PVC - PARA ATÉ 32 DISJUNTORES</v>
          </cell>
          <cell r="C832" t="str">
            <v>UN</v>
          </cell>
          <cell r="D832">
            <v>358.35</v>
          </cell>
          <cell r="E832" t="str">
            <v>SIURB-E Jan/26</v>
          </cell>
        </row>
        <row r="833">
          <cell r="A833">
            <v>9005085</v>
          </cell>
          <cell r="B833" t="str">
            <v>QUADRO DE DISTRIBUIÇÃO EM PVC - PARA ATÉ 48 DISJUNTORES</v>
          </cell>
          <cell r="C833" t="str">
            <v>UN</v>
          </cell>
          <cell r="D833">
            <v>534.9</v>
          </cell>
          <cell r="E833" t="str">
            <v>SIURB-E Jan/26</v>
          </cell>
        </row>
        <row r="834">
          <cell r="A834">
            <v>9005087</v>
          </cell>
          <cell r="B834" t="str">
            <v>QUADRO DE DISTRIBUIÇÃO EM PVC - PARA ATÉ 64 DISJUNTORES</v>
          </cell>
          <cell r="C834" t="str">
            <v>UN</v>
          </cell>
          <cell r="D834">
            <v>2787.88</v>
          </cell>
          <cell r="E834" t="str">
            <v>SIURB-E Jan/26</v>
          </cell>
        </row>
        <row r="835">
          <cell r="A835">
            <v>9005090</v>
          </cell>
          <cell r="B835" t="str">
            <v>CAIXA DE ALUMÍNIO 10X10CM, ALTA COM TAMPA DE LATÃO PARA TOMADAS</v>
          </cell>
          <cell r="C835" t="str">
            <v>UN</v>
          </cell>
          <cell r="D835">
            <v>133.09</v>
          </cell>
          <cell r="E835" t="str">
            <v>SIURB-E Jan/26</v>
          </cell>
        </row>
        <row r="836">
          <cell r="A836">
            <v>9005098</v>
          </cell>
          <cell r="B836" t="str">
            <v>QUADRO GERAL OU DE DISTRIBUIÇÃO, EM CHAPA METÁLICA N.14 ESMALTADA</v>
          </cell>
          <cell r="C836" t="str">
            <v>M2</v>
          </cell>
          <cell r="D836">
            <v>1187.19</v>
          </cell>
          <cell r="E836" t="str">
            <v>SIURB-E Jan/26</v>
          </cell>
        </row>
        <row r="837">
          <cell r="A837">
            <v>9005108</v>
          </cell>
          <cell r="B837" t="str">
            <v>CAIXA DE PASSAGEM E LIGAÇÃO EM PVC 6,5X10,5X5,0CM - (4X2"), INCLUSIVE ESPELHO</v>
          </cell>
          <cell r="C837" t="str">
            <v>UN</v>
          </cell>
          <cell r="D837">
            <v>16.329999999999998</v>
          </cell>
          <cell r="E837" t="str">
            <v>SIURB-E Jan/26</v>
          </cell>
        </row>
        <row r="838">
          <cell r="A838">
            <v>9006000</v>
          </cell>
          <cell r="B838" t="str">
            <v>CHAVES, FUSÍVEIS E ATERRAMENTO</v>
          </cell>
          <cell r="C838" t="str">
            <v>.</v>
          </cell>
          <cell r="D838" t="str">
            <v>.</v>
          </cell>
          <cell r="E838" t="str">
            <v>SIURB-E Jan/26</v>
          </cell>
        </row>
        <row r="839">
          <cell r="A839">
            <v>9006018</v>
          </cell>
          <cell r="B839" t="str">
            <v>CHAVE SECCIONADORA TRIPOLAR, ABERTURA SOB CARGA - SECA 250A/600V</v>
          </cell>
          <cell r="C839" t="str">
            <v>UN</v>
          </cell>
          <cell r="D839">
            <v>3123.94</v>
          </cell>
          <cell r="E839" t="str">
            <v>SIURB-E Jan/26</v>
          </cell>
        </row>
        <row r="840">
          <cell r="A840">
            <v>9006019</v>
          </cell>
          <cell r="B840" t="str">
            <v>CHAVE SECCIONADORA TRIPOLAR, ABERTURA SOB CARGA - SECA 400A/600V</v>
          </cell>
          <cell r="C840" t="str">
            <v>UN</v>
          </cell>
          <cell r="D840">
            <v>2793.19</v>
          </cell>
          <cell r="E840" t="str">
            <v>SIURB-E Jan/26</v>
          </cell>
        </row>
        <row r="841">
          <cell r="A841">
            <v>9006020</v>
          </cell>
          <cell r="B841" t="str">
            <v>CHAVE SECCIONADORA TRIPOLAR, ABERTURA SOB CARGA - SECA 630A/600V</v>
          </cell>
          <cell r="C841" t="str">
            <v>UN</v>
          </cell>
          <cell r="D841">
            <v>4656.4799999999996</v>
          </cell>
          <cell r="E841" t="str">
            <v>SIURB-E Jan/26</v>
          </cell>
        </row>
        <row r="842">
          <cell r="A842">
            <v>9006023</v>
          </cell>
          <cell r="B842" t="str">
            <v>CHAVE SECCIONADORA TIPO NH, COM BASE E FUSÍVEIS - 125A (ABERTURA SEM CARGA)</v>
          </cell>
          <cell r="C842" t="str">
            <v>UN</v>
          </cell>
          <cell r="D842">
            <v>460.2</v>
          </cell>
          <cell r="E842" t="str">
            <v>SIURB-E Jan/26</v>
          </cell>
        </row>
        <row r="843">
          <cell r="A843">
            <v>9006024</v>
          </cell>
          <cell r="B843" t="str">
            <v>CHAVE SECCIONADORA TIPO NH, COM BASE E FUSÍVEIS - 250A (ABERTURA SEM CARGA)</v>
          </cell>
          <cell r="C843" t="str">
            <v>UN</v>
          </cell>
          <cell r="D843">
            <v>1028.82</v>
          </cell>
          <cell r="E843" t="str">
            <v>SIURB-E Jan/26</v>
          </cell>
        </row>
        <row r="844">
          <cell r="A844">
            <v>9006025</v>
          </cell>
          <cell r="B844" t="str">
            <v>CHAVE SECCIONADORA TIPO NH, COM BASE E FUSÍVEIS - 400A (ABERTURA SEM CARGA)</v>
          </cell>
          <cell r="C844" t="str">
            <v>UN</v>
          </cell>
          <cell r="D844">
            <v>1395.87</v>
          </cell>
          <cell r="E844" t="str">
            <v>SIURB-E Jan/26</v>
          </cell>
        </row>
        <row r="845">
          <cell r="A845">
            <v>9006026</v>
          </cell>
          <cell r="B845" t="str">
            <v>CHAVE SECCIONADORA TIPO NH, COM BASE E FUSÍVEIS - 630A (ABERTURA SEM CARGA)</v>
          </cell>
          <cell r="C845" t="str">
            <v>UN</v>
          </cell>
          <cell r="D845">
            <v>1912.9</v>
          </cell>
          <cell r="E845" t="str">
            <v>SIURB-E Jan/26</v>
          </cell>
        </row>
        <row r="846">
          <cell r="A846">
            <v>9006027</v>
          </cell>
          <cell r="B846" t="str">
            <v>CHAVE SECCIONADORA TRIPOLAR, ABERTURA SOB CARGA, COM FUSÍVEIS NH00 - 125A/500V</v>
          </cell>
          <cell r="C846" t="str">
            <v>UN</v>
          </cell>
          <cell r="D846">
            <v>551.15</v>
          </cell>
          <cell r="E846" t="str">
            <v>SIURB-E Jan/26</v>
          </cell>
        </row>
        <row r="847">
          <cell r="A847">
            <v>9006028</v>
          </cell>
          <cell r="B847" t="str">
            <v>CHAVE SECCIONADORA TRIPOLAR, ABERTURA SOB CARGA, COM FUSÍVEIS NH1 - 250A/500V</v>
          </cell>
          <cell r="C847" t="str">
            <v>UN</v>
          </cell>
          <cell r="D847">
            <v>1286.1300000000001</v>
          </cell>
          <cell r="E847" t="str">
            <v>SIURB-E Jan/26</v>
          </cell>
        </row>
        <row r="848">
          <cell r="A848">
            <v>9006029</v>
          </cell>
          <cell r="B848" t="str">
            <v>CHAVE SECCIONADORA TRIPOLAR, ABERTURA SOB CARGA, COM FUSÍVEIS NH2 - 400A/500V</v>
          </cell>
          <cell r="C848" t="str">
            <v>UN</v>
          </cell>
          <cell r="D848">
            <v>1715.19</v>
          </cell>
          <cell r="E848" t="str">
            <v>SIURB-E Jan/26</v>
          </cell>
        </row>
        <row r="849">
          <cell r="A849">
            <v>9006030</v>
          </cell>
          <cell r="B849" t="str">
            <v>CHAVE SECCIONADORA TRIPOLAR, ABERTURA SOB CARGA, COM FUSÍVEIS NH3 -630A/600V</v>
          </cell>
          <cell r="C849" t="str">
            <v>UN</v>
          </cell>
          <cell r="D849">
            <v>2438.4299999999998</v>
          </cell>
          <cell r="E849" t="str">
            <v>SIURB-E Jan/26</v>
          </cell>
        </row>
        <row r="850">
          <cell r="A850">
            <v>9006033</v>
          </cell>
          <cell r="B850" t="str">
            <v>CHAVE SECCIONADORA ROTATIVA ABERT. SOB CARGA TP (PACCO) - 3X16A</v>
          </cell>
          <cell r="C850" t="str">
            <v>UN</v>
          </cell>
          <cell r="D850">
            <v>187.36</v>
          </cell>
          <cell r="E850" t="str">
            <v>SIURB-E Jan/26</v>
          </cell>
        </row>
        <row r="851">
          <cell r="A851">
            <v>9006036</v>
          </cell>
          <cell r="B851" t="str">
            <v>CHAVE SECCIONADORA ROTATIVA ABERTURA SOB CARGA TIPO (PACCO) - 3X63A</v>
          </cell>
          <cell r="C851" t="str">
            <v>UN</v>
          </cell>
          <cell r="D851">
            <v>239.55</v>
          </cell>
          <cell r="E851" t="str">
            <v>SIURB-E Jan/26</v>
          </cell>
        </row>
        <row r="852">
          <cell r="A852">
            <v>9006049</v>
          </cell>
          <cell r="B852" t="str">
            <v>FUSÍVEL TIPO "DIAZED", TIPO RÁPIDO OU RETARDADO - 2/25A</v>
          </cell>
          <cell r="C852" t="str">
            <v>UN</v>
          </cell>
          <cell r="D852">
            <v>13.13</v>
          </cell>
          <cell r="E852" t="str">
            <v>SIURB-E Jan/26</v>
          </cell>
        </row>
        <row r="853">
          <cell r="A853">
            <v>9006058</v>
          </cell>
          <cell r="B853" t="str">
            <v>FUSÍVEL TIPO NH - 100/200A</v>
          </cell>
          <cell r="C853" t="str">
            <v>UN</v>
          </cell>
          <cell r="D853">
            <v>89.99</v>
          </cell>
          <cell r="E853" t="str">
            <v>SIURB-E Jan/26</v>
          </cell>
        </row>
        <row r="854">
          <cell r="A854">
            <v>9006059</v>
          </cell>
          <cell r="B854" t="str">
            <v>FUSÍVEL TIPO NH - 224/355A</v>
          </cell>
          <cell r="C854" t="str">
            <v>UN</v>
          </cell>
          <cell r="D854">
            <v>115.63</v>
          </cell>
          <cell r="E854" t="str">
            <v>SIURB-E Jan/26</v>
          </cell>
        </row>
        <row r="855">
          <cell r="A855">
            <v>9006060</v>
          </cell>
          <cell r="B855" t="str">
            <v>FUSÍVEL TIPO NH - 425/630A</v>
          </cell>
          <cell r="C855" t="str">
            <v>UN</v>
          </cell>
          <cell r="D855">
            <v>186.26</v>
          </cell>
          <cell r="E855" t="str">
            <v>SIURB-E Jan/26</v>
          </cell>
        </row>
        <row r="856">
          <cell r="A856">
            <v>9006061</v>
          </cell>
          <cell r="B856" t="str">
            <v>FUSÍVEL TIPO NH TAMANHO 04 DE 800-1250A</v>
          </cell>
          <cell r="C856" t="str">
            <v>UN</v>
          </cell>
          <cell r="D856">
            <v>842.76</v>
          </cell>
          <cell r="E856" t="str">
            <v>SIURB-E Jan/26</v>
          </cell>
        </row>
        <row r="857">
          <cell r="A857">
            <v>9006062</v>
          </cell>
          <cell r="B857" t="str">
            <v>BASE PARA FUSÍVEIS TIPO "DIAZED" - 2/25A</v>
          </cell>
          <cell r="C857" t="str">
            <v>UN</v>
          </cell>
          <cell r="D857">
            <v>93.04</v>
          </cell>
          <cell r="E857" t="str">
            <v>SIURB-E Jan/26</v>
          </cell>
        </row>
        <row r="858">
          <cell r="A858">
            <v>9006063</v>
          </cell>
          <cell r="B858" t="str">
            <v>BASE PARA FUSÍVEIS TIPO "DIAZED" - 35/63A</v>
          </cell>
          <cell r="C858" t="str">
            <v>UN</v>
          </cell>
          <cell r="D858">
            <v>108.99</v>
          </cell>
          <cell r="E858" t="str">
            <v>SIURB-E Jan/26</v>
          </cell>
        </row>
        <row r="859">
          <cell r="A859">
            <v>9006064</v>
          </cell>
          <cell r="B859" t="str">
            <v>BASE COM FUSÍVEIS TIPO NH - ATÉ 125A</v>
          </cell>
          <cell r="C859" t="str">
            <v>UN</v>
          </cell>
          <cell r="D859">
            <v>139.09</v>
          </cell>
          <cell r="E859" t="str">
            <v>SIURB-E Jan/26</v>
          </cell>
        </row>
        <row r="860">
          <cell r="A860">
            <v>9006065</v>
          </cell>
          <cell r="B860" t="str">
            <v>BASE COM FUSÍVEIS TIPO NH - ATÉ 250A</v>
          </cell>
          <cell r="C860" t="str">
            <v>UN</v>
          </cell>
          <cell r="D860">
            <v>297.05</v>
          </cell>
          <cell r="E860" t="str">
            <v>SIURB-E Jan/26</v>
          </cell>
        </row>
        <row r="861">
          <cell r="A861">
            <v>9006066</v>
          </cell>
          <cell r="B861" t="str">
            <v>BASE COM FUSÍVEIS TIPO NH - ATÉ 400A</v>
          </cell>
          <cell r="C861" t="str">
            <v>UN</v>
          </cell>
          <cell r="D861">
            <v>397.65</v>
          </cell>
          <cell r="E861" t="str">
            <v>SIURB-E Jan/26</v>
          </cell>
        </row>
        <row r="862">
          <cell r="A862">
            <v>9006067</v>
          </cell>
          <cell r="B862" t="str">
            <v>BASE COM FUSÍVEIS TIPO NH - TAMANHO 03 DE 425 - 630A</v>
          </cell>
          <cell r="C862" t="str">
            <v>UN</v>
          </cell>
          <cell r="D862">
            <v>601.02</v>
          </cell>
          <cell r="E862" t="str">
            <v>SIURB-E Jan/26</v>
          </cell>
        </row>
        <row r="863">
          <cell r="A863">
            <v>9006068</v>
          </cell>
          <cell r="B863" t="str">
            <v>BASE COM FUSÍVEIS TIPO NH - TAMANHO 04 DE 800 - 1250A</v>
          </cell>
          <cell r="C863" t="str">
            <v>UN</v>
          </cell>
          <cell r="D863">
            <v>1884.97</v>
          </cell>
          <cell r="E863" t="str">
            <v>SIURB-E Jan/26</v>
          </cell>
        </row>
        <row r="864">
          <cell r="A864">
            <v>9006069</v>
          </cell>
          <cell r="B864" t="str">
            <v>ISOLADOR DE POLIÉSTER TIPO TONEL B.T. USO INTERNO - 15X20MM</v>
          </cell>
          <cell r="C864" t="str">
            <v>UN</v>
          </cell>
          <cell r="D864">
            <v>19.84</v>
          </cell>
          <cell r="E864" t="str">
            <v>SIURB-E Jan/26</v>
          </cell>
        </row>
        <row r="865">
          <cell r="A865">
            <v>9006070</v>
          </cell>
          <cell r="B865" t="str">
            <v>ISOLADOR DE POLIÉSTER TIPO TONEL B.T. USO INTERNO - 40X50MM</v>
          </cell>
          <cell r="C865" t="str">
            <v>UN</v>
          </cell>
          <cell r="D865">
            <v>46.89</v>
          </cell>
          <cell r="E865" t="str">
            <v>SIURB-E Jan/26</v>
          </cell>
        </row>
        <row r="866">
          <cell r="A866">
            <v>9006071</v>
          </cell>
          <cell r="B866" t="str">
            <v>ISOLADOR DE POLIÉSTER TIPO TONEL B.T. USO INTERNO - 60X60MM</v>
          </cell>
          <cell r="C866" t="str">
            <v>UN</v>
          </cell>
          <cell r="D866">
            <v>55.2</v>
          </cell>
          <cell r="E866" t="str">
            <v>SIURB-E Jan/26</v>
          </cell>
        </row>
        <row r="867">
          <cell r="A867">
            <v>9006072</v>
          </cell>
          <cell r="B867" t="str">
            <v>ISOLADOR DE POLIÉSTER TIPO TONEL B.T. USO INTERNO - 60X75MM</v>
          </cell>
          <cell r="C867" t="str">
            <v>UN</v>
          </cell>
          <cell r="D867">
            <v>60.76</v>
          </cell>
          <cell r="E867" t="str">
            <v>SIURB-E Jan/26</v>
          </cell>
        </row>
        <row r="868">
          <cell r="A868">
            <v>9006073</v>
          </cell>
          <cell r="B868" t="str">
            <v>BARRAMENTO DE COBRE PARA 30A - 6,35X1,58MM</v>
          </cell>
          <cell r="C868" t="str">
            <v>M</v>
          </cell>
          <cell r="D868">
            <v>20.41</v>
          </cell>
          <cell r="E868" t="str">
            <v>SIURB-E Jan/26</v>
          </cell>
        </row>
        <row r="869">
          <cell r="A869">
            <v>9006074</v>
          </cell>
          <cell r="B869" t="str">
            <v>BARRAMENTO DE COBRE PARA 60A - 9,52X2,38MM</v>
          </cell>
          <cell r="C869" t="str">
            <v>M</v>
          </cell>
          <cell r="D869">
            <v>36.909999999999997</v>
          </cell>
          <cell r="E869" t="str">
            <v>SIURB-E Jan/26</v>
          </cell>
        </row>
        <row r="870">
          <cell r="A870">
            <v>9006075</v>
          </cell>
          <cell r="B870" t="str">
            <v>BARRAMENTO DE COBRE PARA 100A - 15X3MM</v>
          </cell>
          <cell r="C870" t="str">
            <v>M</v>
          </cell>
          <cell r="D870">
            <v>71.81</v>
          </cell>
          <cell r="E870" t="str">
            <v>SIURB-E Jan/26</v>
          </cell>
        </row>
        <row r="871">
          <cell r="A871">
            <v>9006076</v>
          </cell>
          <cell r="B871" t="str">
            <v>BARRAMENTO DE COBRE PARA 150A - 20X4MM</v>
          </cell>
          <cell r="C871" t="str">
            <v>M</v>
          </cell>
          <cell r="D871">
            <v>159</v>
          </cell>
          <cell r="E871" t="str">
            <v>SIURB-E Jan/26</v>
          </cell>
        </row>
        <row r="872">
          <cell r="A872">
            <v>9006077</v>
          </cell>
          <cell r="B872" t="str">
            <v>BARRAMENTO DE COBRE PARA 200A - 25X4MM</v>
          </cell>
          <cell r="C872" t="str">
            <v>M</v>
          </cell>
          <cell r="D872">
            <v>183.79</v>
          </cell>
          <cell r="E872" t="str">
            <v>SIURB-E Jan/26</v>
          </cell>
        </row>
        <row r="873">
          <cell r="A873">
            <v>9006078</v>
          </cell>
          <cell r="B873" t="str">
            <v>BARRAMENTO DE COBRE PARA 400A - 40X7MM</v>
          </cell>
          <cell r="C873" t="str">
            <v>M</v>
          </cell>
          <cell r="D873">
            <v>429.82</v>
          </cell>
          <cell r="E873" t="str">
            <v>SIURB-E Jan/26</v>
          </cell>
        </row>
        <row r="874">
          <cell r="A874">
            <v>9006079</v>
          </cell>
          <cell r="B874" t="str">
            <v>BARRAMENTO DE COBRE PARA 600A - 7X60MM</v>
          </cell>
          <cell r="C874" t="str">
            <v>M</v>
          </cell>
          <cell r="D874">
            <v>918.14</v>
          </cell>
          <cell r="E874" t="str">
            <v>SIURB-E Jan/26</v>
          </cell>
        </row>
        <row r="875">
          <cell r="A875">
            <v>9006080</v>
          </cell>
          <cell r="B875" t="str">
            <v>BARRAMENTO DE COBRE PARA 800A - 10X80MM</v>
          </cell>
          <cell r="C875" t="str">
            <v>M</v>
          </cell>
          <cell r="D875">
            <v>1198.81</v>
          </cell>
          <cell r="E875" t="str">
            <v>SIURB-E Jan/26</v>
          </cell>
        </row>
        <row r="876">
          <cell r="A876">
            <v>9006081</v>
          </cell>
          <cell r="B876" t="str">
            <v>BARRAMENTO DE COBRE PARA 1000A - 10X100MM</v>
          </cell>
          <cell r="C876" t="str">
            <v>M</v>
          </cell>
          <cell r="D876">
            <v>1465.01</v>
          </cell>
          <cell r="E876" t="str">
            <v>SIURB-E Jan/26</v>
          </cell>
        </row>
        <row r="877">
          <cell r="A877">
            <v>9006082</v>
          </cell>
          <cell r="B877" t="str">
            <v>BARRAMENTO DE COBRE PARA 1200A - 9,5X127MM</v>
          </cell>
          <cell r="C877" t="str">
            <v>M</v>
          </cell>
          <cell r="D877">
            <v>1703.51</v>
          </cell>
          <cell r="E877" t="str">
            <v>SIURB-E Jan/26</v>
          </cell>
        </row>
        <row r="878">
          <cell r="A878">
            <v>9006083</v>
          </cell>
          <cell r="B878" t="str">
            <v>BARRAMENTO DE COBRE PARA 1400A - 9,52X152MM</v>
          </cell>
          <cell r="C878" t="str">
            <v>M</v>
          </cell>
          <cell r="D878">
            <v>2019.26</v>
          </cell>
          <cell r="E878" t="str">
            <v>SIURB-E Jan/26</v>
          </cell>
        </row>
        <row r="879">
          <cell r="A879">
            <v>9006088</v>
          </cell>
          <cell r="B879" t="str">
            <v>PROTEÇÃO PARA BARRAMENTO DE QUADROS EM POLICARBONATO COMPACTO 4MM</v>
          </cell>
          <cell r="C879" t="str">
            <v>M2</v>
          </cell>
          <cell r="D879">
            <v>330.34</v>
          </cell>
          <cell r="E879" t="str">
            <v>SIURB-E Jan/26</v>
          </cell>
        </row>
        <row r="880">
          <cell r="A880">
            <v>9006090</v>
          </cell>
          <cell r="B880" t="str">
            <v>CABO DE COBRE NÚ, PARA ATERRAMENTO - 6,00MM2</v>
          </cell>
          <cell r="C880" t="str">
            <v>M</v>
          </cell>
          <cell r="D880">
            <v>12.07</v>
          </cell>
          <cell r="E880" t="str">
            <v>SIURB-E Jan/26</v>
          </cell>
        </row>
        <row r="881">
          <cell r="A881">
            <v>9006091</v>
          </cell>
          <cell r="B881" t="str">
            <v>CABO DE COBRE NÚ, PARA ATERRAMENTO - 10,00MM2</v>
          </cell>
          <cell r="C881" t="str">
            <v>M</v>
          </cell>
          <cell r="D881">
            <v>18.46</v>
          </cell>
          <cell r="E881" t="str">
            <v>SIURB-E Jan/26</v>
          </cell>
        </row>
        <row r="882">
          <cell r="A882">
            <v>9006092</v>
          </cell>
          <cell r="B882" t="str">
            <v>CABO DE COBRE NÚ, PARA ATERRAMENTO - 16,00MM2</v>
          </cell>
          <cell r="C882" t="str">
            <v>M</v>
          </cell>
          <cell r="D882">
            <v>26.12</v>
          </cell>
          <cell r="E882" t="str">
            <v>SIURB-E Jan/26</v>
          </cell>
        </row>
        <row r="883">
          <cell r="A883">
            <v>9006093</v>
          </cell>
          <cell r="B883" t="str">
            <v>CABO DE COBRE NÚ, PARA ATERRAMENTO - 25,00MM2</v>
          </cell>
          <cell r="C883" t="str">
            <v>M</v>
          </cell>
          <cell r="D883">
            <v>37.72</v>
          </cell>
          <cell r="E883" t="str">
            <v>SIURB-E Jan/26</v>
          </cell>
        </row>
        <row r="884">
          <cell r="A884">
            <v>9006094</v>
          </cell>
          <cell r="B884" t="str">
            <v>CABO DE COBRE NÚ, PARA ATERRAMENTO - 35,00MM2</v>
          </cell>
          <cell r="C884" t="str">
            <v>M</v>
          </cell>
          <cell r="D884">
            <v>55.09</v>
          </cell>
          <cell r="E884" t="str">
            <v>SIURB-E Jan/26</v>
          </cell>
        </row>
        <row r="885">
          <cell r="A885">
            <v>9006095</v>
          </cell>
          <cell r="B885" t="str">
            <v>CABO DE COBRE NÚ, PARA ATERRAMENTO - 50,00MM2</v>
          </cell>
          <cell r="C885" t="str">
            <v>M</v>
          </cell>
          <cell r="D885">
            <v>73.89</v>
          </cell>
          <cell r="E885" t="str">
            <v>SIURB-E Jan/26</v>
          </cell>
        </row>
        <row r="886">
          <cell r="A886">
            <v>9006096</v>
          </cell>
          <cell r="B886" t="str">
            <v>CABO DE COBRE NÚ, PARA ATERRAMENTO - 70.00MM2</v>
          </cell>
          <cell r="C886" t="str">
            <v>M</v>
          </cell>
          <cell r="D886">
            <v>93.84</v>
          </cell>
          <cell r="E886" t="str">
            <v>SIURB-E Jan/26</v>
          </cell>
        </row>
        <row r="887">
          <cell r="A887">
            <v>9006097</v>
          </cell>
          <cell r="B887" t="str">
            <v>CABO DE COBRE NÚ, PARA ATERRAMENTO - 95,00MM2</v>
          </cell>
          <cell r="C887" t="str">
            <v>M</v>
          </cell>
          <cell r="D887">
            <v>137.04</v>
          </cell>
          <cell r="E887" t="str">
            <v>SIURB-E Jan/26</v>
          </cell>
        </row>
        <row r="888">
          <cell r="A888">
            <v>9006098</v>
          </cell>
          <cell r="B888" t="str">
            <v>CABO DE COBRE NÚ, PARA ATERRAMENTO - 120,00MM2</v>
          </cell>
          <cell r="C888" t="str">
            <v>M</v>
          </cell>
          <cell r="D888">
            <v>178.7</v>
          </cell>
          <cell r="E888" t="str">
            <v>SIURB-E Jan/26</v>
          </cell>
        </row>
        <row r="889">
          <cell r="A889">
            <v>9006099</v>
          </cell>
          <cell r="B889" t="str">
            <v>ATERRAMENTO DE QUADROS, EXCLUSIVE CABO</v>
          </cell>
          <cell r="C889" t="str">
            <v>UN</v>
          </cell>
          <cell r="D889">
            <v>446.45</v>
          </cell>
          <cell r="E889" t="str">
            <v>SIURB-E Jan/26</v>
          </cell>
        </row>
        <row r="890">
          <cell r="A890">
            <v>9007000</v>
          </cell>
          <cell r="B890" t="str">
            <v>PONTOS DE ENERGIA</v>
          </cell>
          <cell r="C890" t="str">
            <v>.</v>
          </cell>
          <cell r="D890" t="str">
            <v>.</v>
          </cell>
          <cell r="E890" t="str">
            <v>SIURB-E Jan/26</v>
          </cell>
        </row>
        <row r="891">
          <cell r="A891">
            <v>9007001</v>
          </cell>
          <cell r="B891" t="str">
            <v>PONTO COM INTERRUPTOR SIMPLES - 1 TECLA, EM CAIXA 4"X2"</v>
          </cell>
          <cell r="C891" t="str">
            <v>UN</v>
          </cell>
          <cell r="D891">
            <v>173.19</v>
          </cell>
          <cell r="E891" t="str">
            <v>SIURB-E Jan/26</v>
          </cell>
        </row>
        <row r="892">
          <cell r="A892">
            <v>9007002</v>
          </cell>
          <cell r="B892" t="str">
            <v>PONTO COM INTERRUPTOR SIMPLES - 2 TECLAS, EM CAIXA 4"X2"</v>
          </cell>
          <cell r="C892" t="str">
            <v>UN</v>
          </cell>
          <cell r="D892">
            <v>273.04000000000002</v>
          </cell>
          <cell r="E892" t="str">
            <v>SIURB-E Jan/26</v>
          </cell>
        </row>
        <row r="893">
          <cell r="A893">
            <v>9007003</v>
          </cell>
          <cell r="B893" t="str">
            <v>PONTO COM INTERRUPTOR SIMPLES - 3 TECLAS, EM CAIXA 4"X2"</v>
          </cell>
          <cell r="C893" t="str">
            <v>UN</v>
          </cell>
          <cell r="D893">
            <v>349.21</v>
          </cell>
          <cell r="E893" t="str">
            <v>SIURB-E Jan/26</v>
          </cell>
        </row>
        <row r="894">
          <cell r="A894">
            <v>9007005</v>
          </cell>
          <cell r="B894" t="str">
            <v>PONTO COM INTERRUPTOR SIMPLES - 2 TECLAS, EM CAIXA 4"X4"</v>
          </cell>
          <cell r="C894" t="str">
            <v>UN</v>
          </cell>
          <cell r="D894">
            <v>273.97000000000003</v>
          </cell>
          <cell r="E894" t="str">
            <v>SIURB-E Jan/26</v>
          </cell>
        </row>
        <row r="895">
          <cell r="A895">
            <v>9007006</v>
          </cell>
          <cell r="B895" t="str">
            <v>PONTO COM INTERRUPTOR SIMPLES - 3 TECLAS, EM CAIXA 4"X4"</v>
          </cell>
          <cell r="C895" t="str">
            <v>UN</v>
          </cell>
          <cell r="D895">
            <v>361.48</v>
          </cell>
          <cell r="E895" t="str">
            <v>SIURB-E Jan/26</v>
          </cell>
        </row>
        <row r="896">
          <cell r="A896">
            <v>9007007</v>
          </cell>
          <cell r="B896" t="str">
            <v>PONTO COM INTERRUPTOR SIMPLES - 4 TECLAS, EM CAIXA 4"X4"</v>
          </cell>
          <cell r="C896" t="str">
            <v>UN</v>
          </cell>
          <cell r="D896">
            <v>455.16</v>
          </cell>
          <cell r="E896" t="str">
            <v>SIURB-E Jan/26</v>
          </cell>
        </row>
        <row r="897">
          <cell r="A897">
            <v>9007008</v>
          </cell>
          <cell r="B897" t="str">
            <v>PONTO COM INTERRUPTOR SIMPLES E TOMADA 110V - EM CAIXA 4"X4"</v>
          </cell>
          <cell r="C897" t="str">
            <v>UN</v>
          </cell>
          <cell r="D897">
            <v>272.44</v>
          </cell>
          <cell r="E897" t="str">
            <v>SIURB-E Jan/26</v>
          </cell>
        </row>
        <row r="898">
          <cell r="A898">
            <v>9007010</v>
          </cell>
          <cell r="B898" t="str">
            <v>PONTO COM INTERRUPTOR PARALELO - 1 TECLA, EM CAIXA 4"X2"</v>
          </cell>
          <cell r="C898" t="str">
            <v>UN</v>
          </cell>
          <cell r="D898">
            <v>252.77</v>
          </cell>
          <cell r="E898" t="str">
            <v>SIURB-E Jan/26</v>
          </cell>
        </row>
        <row r="899">
          <cell r="A899">
            <v>9007015</v>
          </cell>
          <cell r="B899" t="str">
            <v>PONTO COM INTERRUPTOR SIMPLES BIPOLAR - EM CAIXA 4"X2"</v>
          </cell>
          <cell r="C899" t="str">
            <v>UN</v>
          </cell>
          <cell r="D899">
            <v>196.53</v>
          </cell>
          <cell r="E899" t="str">
            <v>SIURB-E Jan/26</v>
          </cell>
        </row>
        <row r="900">
          <cell r="A900">
            <v>9007018</v>
          </cell>
          <cell r="B900" t="str">
            <v>PONTO COM INTERRUPTOR PARALELO BIPOLAR - EM CAIXA 4"X2"</v>
          </cell>
          <cell r="C900" t="str">
            <v>UN</v>
          </cell>
          <cell r="D900">
            <v>283.95</v>
          </cell>
          <cell r="E900" t="str">
            <v>SIURB-E Jan/26</v>
          </cell>
        </row>
        <row r="901">
          <cell r="A901">
            <v>9007030</v>
          </cell>
          <cell r="B901" t="str">
            <v>PONTO COM DOIS INTERRUPTORES SIMPLES BIPOLAR - EM CAIXA 4"X4"</v>
          </cell>
          <cell r="C901" t="str">
            <v>UN</v>
          </cell>
          <cell r="D901">
            <v>320.64999999999998</v>
          </cell>
          <cell r="E901" t="str">
            <v>SIURB-E Jan/26</v>
          </cell>
        </row>
        <row r="902">
          <cell r="A902">
            <v>9007035</v>
          </cell>
          <cell r="B902" t="str">
            <v>PONTO COM INTERRUPTOR SIMPLES - 1 TECLA, EM CONDULETE 3/4"</v>
          </cell>
          <cell r="C902" t="str">
            <v>UN</v>
          </cell>
          <cell r="D902">
            <v>196.26</v>
          </cell>
          <cell r="E902" t="str">
            <v>SIURB-E Jan/26</v>
          </cell>
        </row>
        <row r="903">
          <cell r="A903">
            <v>9007036</v>
          </cell>
          <cell r="B903" t="str">
            <v>PONTO COM INTERRUPTOR SIMPLES - 2 TECLAS, EM CONDULETE 3/4"</v>
          </cell>
          <cell r="C903" t="str">
            <v>UN</v>
          </cell>
          <cell r="D903">
            <v>296.11</v>
          </cell>
          <cell r="E903" t="str">
            <v>SIURB-E Jan/26</v>
          </cell>
        </row>
        <row r="904">
          <cell r="A904">
            <v>9007037</v>
          </cell>
          <cell r="B904" t="str">
            <v>PONTO COM INTERRUPTOR SIMPLES - 3 TECLAS, EM CONDULETE 3/4"</v>
          </cell>
          <cell r="C904" t="str">
            <v>UN</v>
          </cell>
          <cell r="D904">
            <v>372.28</v>
          </cell>
          <cell r="E904" t="str">
            <v>SIURB-E Jan/26</v>
          </cell>
        </row>
        <row r="905">
          <cell r="A905">
            <v>9007038</v>
          </cell>
          <cell r="B905" t="str">
            <v>PONTO COM INTERRUPTOR SIMPLES - 4 TECLAS, EM CONDULETE 3/4" CORPO DUPLO</v>
          </cell>
          <cell r="C905" t="str">
            <v>UN</v>
          </cell>
          <cell r="D905">
            <v>477.98</v>
          </cell>
          <cell r="E905" t="str">
            <v>SIURB-E Jan/26</v>
          </cell>
        </row>
        <row r="906">
          <cell r="A906">
            <v>9007040</v>
          </cell>
          <cell r="B906" t="str">
            <v>PONTO COM INTERRUPTOR PARALELO - 1 TECLA, EM CONDULETE 3/4"</v>
          </cell>
          <cell r="C906" t="str">
            <v>UN</v>
          </cell>
          <cell r="D906">
            <v>275.83999999999997</v>
          </cell>
          <cell r="E906" t="str">
            <v>SIURB-E Jan/26</v>
          </cell>
        </row>
        <row r="907">
          <cell r="A907">
            <v>9007041</v>
          </cell>
          <cell r="B907" t="str">
            <v>PONTO COM INTERRUPTOR SIMPLES E TOMADA 110V - EM CONDULETE 3/4" CORPO DUPLO</v>
          </cell>
          <cell r="C907" t="str">
            <v>UN</v>
          </cell>
          <cell r="D907">
            <v>357.7</v>
          </cell>
          <cell r="E907" t="str">
            <v>SIURB-E Jan/26</v>
          </cell>
        </row>
        <row r="908">
          <cell r="A908">
            <v>9007045</v>
          </cell>
          <cell r="B908" t="str">
            <v>PONTO COM INTERRUPTOR SIMPLES BIPOLAR - EM CONDULETE 3/4"</v>
          </cell>
          <cell r="C908" t="str">
            <v>UN</v>
          </cell>
          <cell r="D908">
            <v>219.6</v>
          </cell>
          <cell r="E908" t="str">
            <v>SIURB-E Jan/26</v>
          </cell>
        </row>
        <row r="909">
          <cell r="A909">
            <v>9007050</v>
          </cell>
          <cell r="B909" t="str">
            <v>PONTO COM INTERRUPTOR PARALELO BIPOLAR - EM CONDULETE 3/4"</v>
          </cell>
          <cell r="C909" t="str">
            <v>UN</v>
          </cell>
          <cell r="D909">
            <v>307.02</v>
          </cell>
          <cell r="E909" t="str">
            <v>SIURB-E Jan/26</v>
          </cell>
        </row>
        <row r="910">
          <cell r="A910">
            <v>9007055</v>
          </cell>
          <cell r="B910" t="str">
            <v>PONTO COM DOIS INTERRUPTORES SIMPLES BIPOLAR - EM CONDULETE 3/4"</v>
          </cell>
          <cell r="C910" t="str">
            <v>UN</v>
          </cell>
          <cell r="D910">
            <v>335.11</v>
          </cell>
          <cell r="E910" t="str">
            <v>SIURB-E Jan/26</v>
          </cell>
        </row>
        <row r="911">
          <cell r="A911">
            <v>9007056</v>
          </cell>
          <cell r="B911" t="str">
            <v>PONTO COM TRÊS INTERRUPTORES SIMPLES BIPOLAR - EM CONDULETE 3/4" CORPO DUPLO</v>
          </cell>
          <cell r="C911" t="str">
            <v>UN</v>
          </cell>
          <cell r="D911">
            <v>446.64</v>
          </cell>
          <cell r="E911" t="str">
            <v>SIURB-E Jan/26</v>
          </cell>
        </row>
        <row r="912">
          <cell r="A912">
            <v>9007060</v>
          </cell>
          <cell r="B912" t="str">
            <v>PONTO COM TOMADA SIMPLES DE EMBUTIR - 110/220V CAIXA 4"X2"</v>
          </cell>
          <cell r="C912" t="str">
            <v>UN</v>
          </cell>
          <cell r="D912">
            <v>166.01</v>
          </cell>
          <cell r="E912" t="str">
            <v>SIURB-E Jan/26</v>
          </cell>
        </row>
        <row r="913">
          <cell r="A913">
            <v>9007061</v>
          </cell>
          <cell r="B913" t="str">
            <v>PONTO COM TOMADA SIMPLES 110/220V - EM CONDULETE 3/4"</v>
          </cell>
          <cell r="C913" t="str">
            <v>UN</v>
          </cell>
          <cell r="D913">
            <v>263.33999999999997</v>
          </cell>
          <cell r="E913" t="str">
            <v>SIURB-E Jan/26</v>
          </cell>
        </row>
        <row r="914">
          <cell r="A914">
            <v>9007070</v>
          </cell>
          <cell r="B914" t="str">
            <v>PONTO COM TOMADA SIMPLES DE EMBUTIR - PARA PISO</v>
          </cell>
          <cell r="C914" t="str">
            <v>UN</v>
          </cell>
          <cell r="D914">
            <v>268.39999999999998</v>
          </cell>
          <cell r="E914" t="str">
            <v>SIURB-E Jan/26</v>
          </cell>
        </row>
        <row r="915">
          <cell r="A915">
            <v>9007075</v>
          </cell>
          <cell r="B915" t="str">
            <v>PONTO SECO PARA TELEFONE - CAIXA 4"X4"</v>
          </cell>
          <cell r="C915" t="str">
            <v>UN</v>
          </cell>
          <cell r="D915">
            <v>291.61</v>
          </cell>
          <cell r="E915" t="str">
            <v>SIURB-E Jan/26</v>
          </cell>
        </row>
        <row r="916">
          <cell r="A916">
            <v>9007076</v>
          </cell>
          <cell r="B916" t="str">
            <v>PONTO SECO PARA TELEFONE EM CONDULETE</v>
          </cell>
          <cell r="C916" t="str">
            <v>UN</v>
          </cell>
          <cell r="D916">
            <v>210</v>
          </cell>
          <cell r="E916" t="str">
            <v>SIURB-E Jan/26</v>
          </cell>
        </row>
        <row r="917">
          <cell r="A917">
            <v>9007080</v>
          </cell>
          <cell r="B917" t="str">
            <v>PONTO COM BOTÃO PARA CAMPAINHA - USO AO TEMPO - CAIXA 4"X2"</v>
          </cell>
          <cell r="C917" t="str">
            <v>UN</v>
          </cell>
          <cell r="D917">
            <v>501.93</v>
          </cell>
          <cell r="E917" t="str">
            <v>SIURB-E Jan/26</v>
          </cell>
        </row>
        <row r="918">
          <cell r="A918">
            <v>9007085</v>
          </cell>
          <cell r="B918" t="str">
            <v>PONTO COM CIGARRA DE SOBREPOR, TIPO COLEGIAL - CAIXA 3"X3"</v>
          </cell>
          <cell r="C918" t="str">
            <v>UN</v>
          </cell>
          <cell r="D918">
            <v>309.35000000000002</v>
          </cell>
          <cell r="E918" t="str">
            <v>SIURB-E Jan/26</v>
          </cell>
        </row>
        <row r="919">
          <cell r="A919">
            <v>9007090</v>
          </cell>
          <cell r="B919" t="str">
            <v>PONTO DE LUZ - CAIXA FUNDO MÓVEL</v>
          </cell>
          <cell r="C919" t="str">
            <v>UN</v>
          </cell>
          <cell r="D919">
            <v>292.45</v>
          </cell>
          <cell r="E919" t="str">
            <v>SIURB-E Jan/26</v>
          </cell>
        </row>
        <row r="920">
          <cell r="A920">
            <v>9007095</v>
          </cell>
          <cell r="B920" t="str">
            <v>PONTO DE LUZ - CONDULETE 3/4"</v>
          </cell>
          <cell r="C920" t="str">
            <v>UN</v>
          </cell>
          <cell r="D920">
            <v>340.42</v>
          </cell>
          <cell r="E920" t="str">
            <v>SIURB-E Jan/26</v>
          </cell>
        </row>
        <row r="921">
          <cell r="A921">
            <v>9008000</v>
          </cell>
          <cell r="B921" t="str">
            <v>DISJUNTORES</v>
          </cell>
          <cell r="C921" t="str">
            <v>.</v>
          </cell>
          <cell r="D921" t="str">
            <v>.</v>
          </cell>
          <cell r="E921" t="str">
            <v>SIURB-E Jan/26</v>
          </cell>
        </row>
        <row r="922">
          <cell r="A922">
            <v>9008010</v>
          </cell>
          <cell r="B922" t="str">
            <v>MINI DISJUNTOR - TIPO EUROPEU (IEC) - UNIPOLAR 6/25A</v>
          </cell>
          <cell r="C922" t="str">
            <v>UN</v>
          </cell>
          <cell r="D922">
            <v>30.16</v>
          </cell>
          <cell r="E922" t="str">
            <v>SIURB-E Jan/26</v>
          </cell>
        </row>
        <row r="923">
          <cell r="A923">
            <v>9008011</v>
          </cell>
          <cell r="B923" t="str">
            <v>MINI DISJUNTOR - TIPO EUROPEU (IEC) - UNIPOLAR 32/50A</v>
          </cell>
          <cell r="C923" t="str">
            <v>UN</v>
          </cell>
          <cell r="D923">
            <v>28.96</v>
          </cell>
          <cell r="E923" t="str">
            <v>SIURB-E Jan/26</v>
          </cell>
        </row>
        <row r="924">
          <cell r="A924">
            <v>9008012</v>
          </cell>
          <cell r="B924" t="str">
            <v>MINI DISJUNTOR - TIPO EUROPEU (IEC) - BIPOLAR 6/25A</v>
          </cell>
          <cell r="C924" t="str">
            <v>UN</v>
          </cell>
          <cell r="D924">
            <v>83.6</v>
          </cell>
          <cell r="E924" t="str">
            <v>SIURB-E Jan/26</v>
          </cell>
        </row>
        <row r="925">
          <cell r="A925">
            <v>9008013</v>
          </cell>
          <cell r="B925" t="str">
            <v>MINI DISJUNTOR - TIPO EUROPEU (IEC) -  BIPOLAR 32/50A</v>
          </cell>
          <cell r="C925" t="str">
            <v>UN</v>
          </cell>
          <cell r="D925">
            <v>77.680000000000007</v>
          </cell>
          <cell r="E925" t="str">
            <v>SIURB-E Jan/26</v>
          </cell>
        </row>
        <row r="926">
          <cell r="A926">
            <v>9008014</v>
          </cell>
          <cell r="B926" t="str">
            <v>MINI DISJUNTOR - TIPO EUROPEU (IEC) - TRIPOLAR 6/25A</v>
          </cell>
          <cell r="C926" t="str">
            <v>UN</v>
          </cell>
          <cell r="D926">
            <v>116.77</v>
          </cell>
          <cell r="E926" t="str">
            <v>SIURB-E Jan/26</v>
          </cell>
        </row>
        <row r="927">
          <cell r="A927">
            <v>9008015</v>
          </cell>
          <cell r="B927" t="str">
            <v>MINI DISJUNTOR - TIPO EUROPEU (IEC) - TRIPOLAR 32/50A</v>
          </cell>
          <cell r="C927" t="str">
            <v>UN</v>
          </cell>
          <cell r="D927">
            <v>109.83</v>
          </cell>
          <cell r="E927" t="str">
            <v>SIURB-E Jan/26</v>
          </cell>
        </row>
        <row r="928">
          <cell r="A928">
            <v>9008016</v>
          </cell>
          <cell r="B928" t="str">
            <v>MINI DISJUNTOR - TIPO EUROPEU (IEC) - TRIPOLAR 63A</v>
          </cell>
          <cell r="C928" t="str">
            <v>UN</v>
          </cell>
          <cell r="D928">
            <v>131.22999999999999</v>
          </cell>
          <cell r="E928" t="str">
            <v>SIURB-E Jan/26</v>
          </cell>
        </row>
        <row r="929">
          <cell r="A929">
            <v>9008017</v>
          </cell>
          <cell r="B929" t="str">
            <v>MINI DISJUNTOR - TIPO EUROPEU (IEC) - TRIPOLAR 80A</v>
          </cell>
          <cell r="C929" t="str">
            <v>UN</v>
          </cell>
          <cell r="D929">
            <v>235.39</v>
          </cell>
          <cell r="E929" t="str">
            <v>SIURB-E Jan/26</v>
          </cell>
        </row>
        <row r="930">
          <cell r="A930">
            <v>9008018</v>
          </cell>
          <cell r="B930" t="str">
            <v>MINI DISJUNTOR - TIPO EUROPEU (IEC) - TRIPOLAR 100A</v>
          </cell>
          <cell r="C930" t="str">
            <v>UN</v>
          </cell>
          <cell r="D930">
            <v>236.19</v>
          </cell>
          <cell r="E930" t="str">
            <v>SIURB-E Jan/26</v>
          </cell>
        </row>
        <row r="931">
          <cell r="A931">
            <v>9008019</v>
          </cell>
          <cell r="B931" t="str">
            <v>MINI DISJUNTOR - TIPO EUROPEU (IEC) - BIPOLAR 63A</v>
          </cell>
          <cell r="C931" t="str">
            <v>UN</v>
          </cell>
          <cell r="D931">
            <v>87.2</v>
          </cell>
          <cell r="E931" t="str">
            <v>SIURB-E Jan/26</v>
          </cell>
        </row>
        <row r="932">
          <cell r="A932">
            <v>9008020</v>
          </cell>
          <cell r="B932" t="str">
            <v>MINI DISJUNTOR - TIPO EUROPEU (IEC) - BIPOLAR 80A</v>
          </cell>
          <cell r="C932" t="str">
            <v>UN</v>
          </cell>
          <cell r="D932">
            <v>164.02</v>
          </cell>
          <cell r="E932" t="str">
            <v>SIURB-E Jan/26</v>
          </cell>
        </row>
        <row r="933">
          <cell r="A933">
            <v>9008021</v>
          </cell>
          <cell r="B933" t="str">
            <v>DISJUNTOR AUTOMÁTICO TRIPOLAR A SECO  800A/600V</v>
          </cell>
          <cell r="C933" t="str">
            <v>UN</v>
          </cell>
          <cell r="D933">
            <v>44432.46</v>
          </cell>
          <cell r="E933" t="str">
            <v>SIURB-E Jan/26</v>
          </cell>
        </row>
        <row r="934">
          <cell r="A934">
            <v>9008022</v>
          </cell>
          <cell r="B934" t="str">
            <v>DISJUNTOR AUTOMÁTICO TRIPOLAR A SECO 1000A/600V</v>
          </cell>
          <cell r="C934" t="str">
            <v>UN</v>
          </cell>
          <cell r="D934">
            <v>24750.99</v>
          </cell>
          <cell r="E934" t="str">
            <v>SIURB-E Jan/26</v>
          </cell>
        </row>
        <row r="935">
          <cell r="A935">
            <v>9008023</v>
          </cell>
          <cell r="B935" t="str">
            <v>DISJUNTOR AUTOMÁTICO TRIPOLAR A SECO 1250A/600V</v>
          </cell>
          <cell r="C935" t="str">
            <v>UN</v>
          </cell>
          <cell r="D935">
            <v>31237.9</v>
          </cell>
          <cell r="E935" t="str">
            <v>SIURB-E Jan/26</v>
          </cell>
        </row>
        <row r="936">
          <cell r="A936">
            <v>9008024</v>
          </cell>
          <cell r="B936" t="str">
            <v>DISJUNTOR AUTOMÁTICO TRIPOLAR A SECO 1600A/600V</v>
          </cell>
          <cell r="C936" t="str">
            <v>UN</v>
          </cell>
          <cell r="D936">
            <v>29983.84</v>
          </cell>
          <cell r="E936" t="str">
            <v>SIURB-E Jan/26</v>
          </cell>
        </row>
        <row r="937">
          <cell r="A937">
            <v>9008025</v>
          </cell>
          <cell r="B937" t="str">
            <v>DISJUNTOR AUTOMÁTICO TRIPOLAR A SECO 2000A/600V</v>
          </cell>
          <cell r="C937" t="str">
            <v>UN</v>
          </cell>
          <cell r="D937">
            <v>32536.66</v>
          </cell>
          <cell r="E937" t="str">
            <v>SIURB-E Jan/26</v>
          </cell>
        </row>
        <row r="938">
          <cell r="A938">
            <v>9008026</v>
          </cell>
          <cell r="B938" t="str">
            <v>DISJUNTOR AUTOMÁTICO TRIPOLAR A SECO 2500A/600V</v>
          </cell>
          <cell r="C938" t="str">
            <v>UN</v>
          </cell>
          <cell r="D938">
            <v>70574.399999999994</v>
          </cell>
          <cell r="E938" t="str">
            <v>SIURB-E Jan/26</v>
          </cell>
        </row>
        <row r="939">
          <cell r="A939">
            <v>9008027</v>
          </cell>
          <cell r="B939" t="str">
            <v>DISJUNTOR AUTOMÁTICO TRIPOLAR A SECO 3200A/600V</v>
          </cell>
          <cell r="C939" t="str">
            <v>UN</v>
          </cell>
          <cell r="D939">
            <v>65439.79</v>
          </cell>
          <cell r="E939" t="str">
            <v>SIURB-E Jan/26</v>
          </cell>
        </row>
        <row r="940">
          <cell r="A940">
            <v>9008028</v>
          </cell>
          <cell r="B940" t="str">
            <v>MINI DISJUNTOR - TIPO EUROPEU (IEC) - BIPOLAR 100A</v>
          </cell>
          <cell r="C940" t="str">
            <v>UN</v>
          </cell>
          <cell r="D940">
            <v>1021.75</v>
          </cell>
          <cell r="E940" t="str">
            <v>SIURB-E Jan/26</v>
          </cell>
        </row>
        <row r="941">
          <cell r="A941">
            <v>9008029</v>
          </cell>
          <cell r="B941" t="str">
            <v>MINI DISJUNTOR - TIPO EUROPEU (IEC) - BIPOLAR 125A</v>
          </cell>
          <cell r="C941" t="str">
            <v>UN</v>
          </cell>
          <cell r="D941">
            <v>1137.3499999999999</v>
          </cell>
          <cell r="E941" t="str">
            <v>SIURB-E Jan/26</v>
          </cell>
        </row>
        <row r="942">
          <cell r="A942">
            <v>9008031</v>
          </cell>
          <cell r="B942" t="str">
            <v>DISJUNTOR CAIXA MOLDADA BIPOLAR 100A COM DISPARADOR TERMOMAGNÉTICO AJUSTÁVEL</v>
          </cell>
          <cell r="C942" t="str">
            <v>UN</v>
          </cell>
          <cell r="D942">
            <v>529.41</v>
          </cell>
          <cell r="E942" t="str">
            <v>SIURB-E Jan/26</v>
          </cell>
        </row>
        <row r="943">
          <cell r="A943">
            <v>9008046</v>
          </cell>
          <cell r="B943" t="str">
            <v>DISJUNTOR CAIXA MOLDADA TRIPOLAR 100A COM DISPARADOR TERMOMAGNÉTICO AJUSTÁVEL</v>
          </cell>
          <cell r="C943" t="str">
            <v>UN</v>
          </cell>
          <cell r="D943">
            <v>1416.08</v>
          </cell>
          <cell r="E943" t="str">
            <v>SIURB-E Jan/26</v>
          </cell>
        </row>
        <row r="944">
          <cell r="A944">
            <v>9008047</v>
          </cell>
          <cell r="B944" t="str">
            <v>DISJUNTOR CAIXA MOLDADA TRIPOLAR 125A COM DISPARADOR TERMOMAGNÉTICO AJUSTÁVEL</v>
          </cell>
          <cell r="C944" t="str">
            <v>UN</v>
          </cell>
          <cell r="D944">
            <v>1416.08</v>
          </cell>
          <cell r="E944" t="str">
            <v>SIURB-E Jan/26</v>
          </cell>
        </row>
        <row r="945">
          <cell r="A945">
            <v>9008048</v>
          </cell>
          <cell r="B945" t="str">
            <v>DISJUNTOR CAIXA MOLDADA TRIPOLAR 150A COM DISPARADOR TERMOMAGNÉTICO AJUSTÁVEL</v>
          </cell>
          <cell r="C945" t="str">
            <v>UN</v>
          </cell>
          <cell r="D945">
            <v>1406.94</v>
          </cell>
          <cell r="E945" t="str">
            <v>SIURB-E Jan/26</v>
          </cell>
        </row>
        <row r="946">
          <cell r="A946">
            <v>9008050</v>
          </cell>
          <cell r="B946" t="str">
            <v>DISJUNTOR CAIXA MOLDADA TRIPOLAR 200A COM DISPARADOR TERMOMAGNÉTICO AJUSTÁVEL</v>
          </cell>
          <cell r="C946" t="str">
            <v>UN</v>
          </cell>
          <cell r="D946">
            <v>2596.09</v>
          </cell>
          <cell r="E946" t="str">
            <v>SIURB-E Jan/26</v>
          </cell>
        </row>
        <row r="947">
          <cell r="A947">
            <v>9008052</v>
          </cell>
          <cell r="B947" t="str">
            <v>DISJUNTOR CAIXA MOLDADA TRIPOLAR 250A COM DISPARADOR TERMOMAGNÉTICO AJUSTÁVEL</v>
          </cell>
          <cell r="C947" t="str">
            <v>UN</v>
          </cell>
          <cell r="D947">
            <v>2419.86</v>
          </cell>
          <cell r="E947" t="str">
            <v>SIURB-E Jan/26</v>
          </cell>
        </row>
        <row r="948">
          <cell r="A948">
            <v>9008053</v>
          </cell>
          <cell r="B948" t="str">
            <v>DISJUNTOR CAIXA MOLDADA TRIPOLAR 300A COM DISPARADOR TERMOMAGNÉTICO AJUSTÁVEL</v>
          </cell>
          <cell r="C948" t="str">
            <v>UN</v>
          </cell>
          <cell r="D948">
            <v>2543.27</v>
          </cell>
          <cell r="E948" t="str">
            <v>SIURB-E Jan/26</v>
          </cell>
        </row>
        <row r="949">
          <cell r="A949">
            <v>9008055</v>
          </cell>
          <cell r="B949" t="str">
            <v>DISJUNTOR CAIXA MOLDADA TRIPOLAR 400A COM DISPARADOR TERMOMAGNÉTICO AJUSTÁVEL</v>
          </cell>
          <cell r="C949" t="str">
            <v>UN</v>
          </cell>
          <cell r="D949">
            <v>2536.9499999999998</v>
          </cell>
          <cell r="E949" t="str">
            <v>SIURB-E Jan/26</v>
          </cell>
        </row>
        <row r="950">
          <cell r="A950">
            <v>9008056</v>
          </cell>
          <cell r="B950" t="str">
            <v>DISJUNTOR CAIXA MOLDADA TRIPOLAR 450A COM DISPARADOR TERMOMAGNÉTICO AJUSTÁVEL</v>
          </cell>
          <cell r="C950" t="str">
            <v>UN</v>
          </cell>
          <cell r="D950">
            <v>4382.3</v>
          </cell>
          <cell r="E950" t="str">
            <v>SIURB-E Jan/26</v>
          </cell>
        </row>
        <row r="951">
          <cell r="A951">
            <v>9008058</v>
          </cell>
          <cell r="B951" t="str">
            <v>DISJUNTOR CAIXA MOLDADA TRIPOLAR 630A COM DISPARADOR TERMOMAGNÉTICO AJUSTÁVEL</v>
          </cell>
          <cell r="C951" t="str">
            <v>UN</v>
          </cell>
          <cell r="D951">
            <v>4464.67</v>
          </cell>
          <cell r="E951" t="str">
            <v>SIURB-E Jan/26</v>
          </cell>
        </row>
        <row r="952">
          <cell r="A952">
            <v>9008080</v>
          </cell>
          <cell r="B952" t="str">
            <v>DISJUNTOR TERMOMAGNÉTICO DIFERENCIAL BIPOLAR - 16A - SENSIBILIDADE 30MA - 230V</v>
          </cell>
          <cell r="C952" t="str">
            <v>UN</v>
          </cell>
          <cell r="D952">
            <v>853.19</v>
          </cell>
          <cell r="E952" t="str">
            <v>SIURB-E Jan/26</v>
          </cell>
        </row>
        <row r="953">
          <cell r="A953">
            <v>9008081</v>
          </cell>
          <cell r="B953" t="str">
            <v>DISJUNTOR TERMOMAGNÉTICO DIFERENCIAL BIPOLAR - 20A - SENSIBILIDADE 30MA - 230V</v>
          </cell>
          <cell r="C953" t="str">
            <v>UN</v>
          </cell>
          <cell r="D953">
            <v>722.85</v>
          </cell>
          <cell r="E953" t="str">
            <v>SIURB-E Jan/26</v>
          </cell>
        </row>
        <row r="954">
          <cell r="A954">
            <v>9008082</v>
          </cell>
          <cell r="B954" t="str">
            <v>DISJUNTOR TERMOMAGNÉTICO DIFERENCIAL BIPOLAR - 25A - SENSIBILIDADE 30MA - 240V</v>
          </cell>
          <cell r="C954" t="str">
            <v>UN</v>
          </cell>
          <cell r="D954">
            <v>721.11</v>
          </cell>
          <cell r="E954" t="str">
            <v>SIURB-E Jan/26</v>
          </cell>
        </row>
        <row r="955">
          <cell r="A955">
            <v>9008083</v>
          </cell>
          <cell r="B955" t="str">
            <v>DISJUNTOR TERMOMAGNÉTICO DIFERENCIAL BIPOLAR - 32A - SENSIBILIDADE 30MA - 230V</v>
          </cell>
          <cell r="C955" t="str">
            <v>UN</v>
          </cell>
          <cell r="D955">
            <v>589.01</v>
          </cell>
          <cell r="E955" t="str">
            <v>SIURB-E Jan/26</v>
          </cell>
        </row>
        <row r="956">
          <cell r="A956">
            <v>9008085</v>
          </cell>
          <cell r="B956" t="str">
            <v>DISJUNTOR TERMOMAGNÉTICO DIFERENCIAL BIPOLAR - 40A - SENSIBILIDADE 30MA - 240V</v>
          </cell>
          <cell r="C956" t="str">
            <v>UN</v>
          </cell>
          <cell r="D956">
            <v>945.6</v>
          </cell>
          <cell r="E956" t="str">
            <v>SIURB-E Jan/26</v>
          </cell>
        </row>
        <row r="957">
          <cell r="A957">
            <v>9008086</v>
          </cell>
          <cell r="B957" t="str">
            <v>DISJUNTOR TERMOMAGNÉTICO DIFERENCIAL BIPOLAR - 63A - SENSIBILIDADE 30MA - 240V</v>
          </cell>
          <cell r="C957" t="str">
            <v>UN</v>
          </cell>
          <cell r="D957">
            <v>1046.81</v>
          </cell>
          <cell r="E957" t="str">
            <v>SIURB-E Jan/26</v>
          </cell>
        </row>
        <row r="958">
          <cell r="A958">
            <v>9008090</v>
          </cell>
          <cell r="B958" t="str">
            <v>DISJUNTOR TERMOMAGNÉTICO DIFERENCIAL TRIPOLAR - 63A - SENSIBILIDADE 30MA - 240V</v>
          </cell>
          <cell r="C958" t="str">
            <v>UN</v>
          </cell>
          <cell r="D958">
            <v>1442.52</v>
          </cell>
          <cell r="E958" t="str">
            <v>SIURB-E Jan/26</v>
          </cell>
        </row>
        <row r="959">
          <cell r="A959">
            <v>9009000</v>
          </cell>
          <cell r="B959" t="str">
            <v>APARELHOS DE ILUMINAÇÃO</v>
          </cell>
          <cell r="C959" t="str">
            <v>.</v>
          </cell>
          <cell r="D959" t="str">
            <v>.</v>
          </cell>
          <cell r="E959" t="str">
            <v>SIURB-E Jan/26</v>
          </cell>
        </row>
        <row r="960">
          <cell r="A960">
            <v>9009035</v>
          </cell>
          <cell r="B960" t="str">
            <v>PROJETOR DE ALUMÍNIO FUNDIDO COM VIDRO PARA LÂMPADA ATÉ 500W</v>
          </cell>
          <cell r="C960" t="str">
            <v>UN</v>
          </cell>
          <cell r="D960">
            <v>1510</v>
          </cell>
          <cell r="E960" t="str">
            <v>SIURB-E Jan/26</v>
          </cell>
        </row>
        <row r="961">
          <cell r="A961">
            <v>9009037</v>
          </cell>
          <cell r="B961" t="str">
            <v>PROJETOR DE ALUMÍNIO REPUXADO COM VIDRO PARA LÂMPADA ATÉ 400W</v>
          </cell>
          <cell r="C961" t="str">
            <v>UN</v>
          </cell>
          <cell r="D961">
            <v>733.31</v>
          </cell>
          <cell r="E961" t="str">
            <v>SIURB-E Jan/26</v>
          </cell>
        </row>
        <row r="962">
          <cell r="A962">
            <v>9009038</v>
          </cell>
          <cell r="B962" t="str">
            <v>PROJETOR PARA USO EXTERNO COM LÂMPADA LED DE 100W - COMPLETA</v>
          </cell>
          <cell r="C962" t="str">
            <v>UN</v>
          </cell>
          <cell r="D962">
            <v>182.82</v>
          </cell>
          <cell r="E962" t="str">
            <v>SIURB-E Jan/26</v>
          </cell>
        </row>
        <row r="963">
          <cell r="A963">
            <v>9009039</v>
          </cell>
          <cell r="B963" t="str">
            <v>PROJETOR PARA USO EXTERNO COM LÂMPADA LED DE 150W - COMPLETA</v>
          </cell>
          <cell r="C963" t="str">
            <v>UN</v>
          </cell>
          <cell r="D963">
            <v>236.24</v>
          </cell>
          <cell r="E963" t="str">
            <v>SIURB-E Jan/26</v>
          </cell>
        </row>
        <row r="964">
          <cell r="A964">
            <v>9009040</v>
          </cell>
          <cell r="B964" t="str">
            <v>PROJETOR DE SOBREPOR LED DE 200W IP 65</v>
          </cell>
          <cell r="C964" t="str">
            <v>UN</v>
          </cell>
          <cell r="D964">
            <v>205.55</v>
          </cell>
          <cell r="E964" t="str">
            <v>SIURB-E Jan/26</v>
          </cell>
        </row>
        <row r="965">
          <cell r="A965">
            <v>9009043</v>
          </cell>
          <cell r="B965" t="str">
            <v>LUMINÁRIA BLINDADA EM ALUMÍNIO FUNDIDO DE EMBUTIR ATÉ 200W</v>
          </cell>
          <cell r="C965" t="str">
            <v>UN</v>
          </cell>
          <cell r="D965">
            <v>276.02</v>
          </cell>
          <cell r="E965" t="str">
            <v>SIURB-E Jan/26</v>
          </cell>
        </row>
        <row r="966">
          <cell r="A966">
            <v>9009044</v>
          </cell>
          <cell r="B966" t="str">
            <v>LUMINÁRIA BLINDADA EM ALUMÍNIO FUNDIDO, DE SOBREPOR, TIPO "TARTARUGA" PARA 1 LÂMPADA DE ATÉ 200W</v>
          </cell>
          <cell r="C966" t="str">
            <v>UN</v>
          </cell>
          <cell r="D966">
            <v>420.43</v>
          </cell>
          <cell r="E966" t="str">
            <v>SIURB-E Jan/26</v>
          </cell>
        </row>
        <row r="967">
          <cell r="A967">
            <v>9009050</v>
          </cell>
          <cell r="B967" t="str">
            <v>LUMINÁRIA COMERCIAL DE SOBREPOR COM DIFUSOR TRANSPARENTE OU FOSCO PARA 2 LÂMPADAS TUBULARES DE LED 9/10W - COMPLETA</v>
          </cell>
          <cell r="C967" t="str">
            <v>UN</v>
          </cell>
          <cell r="D967">
            <v>252.07</v>
          </cell>
          <cell r="E967" t="str">
            <v>SIURB-E Jan/26</v>
          </cell>
        </row>
        <row r="968">
          <cell r="A968">
            <v>9009051</v>
          </cell>
          <cell r="B968" t="str">
            <v>LUMINÁRIA COMERCIAL DE SOBREPOR COM DIFUSOR TRANSPARENTE OU FOSCO PARA 2 LÂMPADAS TUBULARES DE LED 18/20W - COMPLETA</v>
          </cell>
          <cell r="C968" t="str">
            <v>UN</v>
          </cell>
          <cell r="D968">
            <v>219.85</v>
          </cell>
          <cell r="E968" t="str">
            <v>SIURB-E Jan/26</v>
          </cell>
        </row>
        <row r="969">
          <cell r="A969">
            <v>9009052</v>
          </cell>
          <cell r="B969" t="str">
            <v>LUMINÁRIA COMERCIAL DE EMBUTIR COM DIFUSOR TRANSPARENTE OU FOSCO PARA 2 LÂMPADAS TUBULARES T8 DE 10W - BASE G13-IRC&gt;=80 - COMPLETA</v>
          </cell>
          <cell r="C969" t="str">
            <v>UN</v>
          </cell>
          <cell r="D969">
            <v>264.41000000000003</v>
          </cell>
          <cell r="E969" t="str">
            <v>SIURB-E Jan/26</v>
          </cell>
        </row>
        <row r="970">
          <cell r="A970">
            <v>9009053</v>
          </cell>
          <cell r="B970" t="str">
            <v>LUMINÁRIA COMERCIAL DE EMBUTIR COM DIFUSOR TRANSPARENTE OU FOSCO PARA 2 LÂMPADAS TUBULARES DE LED 18/20W - COMPLETA</v>
          </cell>
          <cell r="C970" t="str">
            <v>UN</v>
          </cell>
          <cell r="D970">
            <v>283.41000000000003</v>
          </cell>
          <cell r="E970" t="str">
            <v>SIURB-E Jan/26</v>
          </cell>
        </row>
        <row r="971">
          <cell r="A971">
            <v>9009056</v>
          </cell>
          <cell r="B971" t="str">
            <v>LUMINÁRIA DE SOBREPOR COM ALETAS COM 2 LÂMPADAS DE LED T8 DE 1,2M - 20W</v>
          </cell>
          <cell r="C971" t="str">
            <v>UN</v>
          </cell>
          <cell r="D971">
            <v>248.62</v>
          </cell>
          <cell r="E971" t="str">
            <v>SIURB-E Jan/26</v>
          </cell>
        </row>
        <row r="972">
          <cell r="A972">
            <v>9009057</v>
          </cell>
          <cell r="B972" t="str">
            <v>LUMINÁRIA HERMÉTICA EM ALUMÍNIO FUNDIDO PARA LÂMPADA ATÉ 250W - COM APROVAÇÃO DE ILUME/ PMSP</v>
          </cell>
          <cell r="C972" t="str">
            <v>UN</v>
          </cell>
          <cell r="D972">
            <v>503.11</v>
          </cell>
          <cell r="E972" t="str">
            <v>SIURB-E Jan/26</v>
          </cell>
        </row>
        <row r="973">
          <cell r="A973">
            <v>9009075</v>
          </cell>
          <cell r="B973" t="str">
            <v>LUMINÁRIA INDUSTRIAL - 2 LÂMPADAS FLUORESCENTE 32/40W</v>
          </cell>
          <cell r="C973" t="str">
            <v>UN</v>
          </cell>
          <cell r="D973">
            <v>299.66000000000003</v>
          </cell>
          <cell r="E973" t="str">
            <v>SIURB-E Jan/26</v>
          </cell>
        </row>
        <row r="974">
          <cell r="A974">
            <v>9009076</v>
          </cell>
          <cell r="B974" t="str">
            <v>LUMINÁRIA TIPO PLAFONIER BRANCA PARA LÂMPADA FLUORESCENTE 2X32W, COM DIFUSOR EM POLIESTIRENO TRANSPARENTE E SOQUETES (REF. COVISA)</v>
          </cell>
          <cell r="C974" t="str">
            <v>UN</v>
          </cell>
          <cell r="D974">
            <v>340.74</v>
          </cell>
          <cell r="E974" t="str">
            <v>SIURB-E Jan/26</v>
          </cell>
        </row>
        <row r="975">
          <cell r="A975">
            <v>9009088</v>
          </cell>
          <cell r="B975" t="str">
            <v>LUMINÁRIA COMERCIAL DE SOBREPOR, COM CORPO, ALETAS PLANAS E TAMPA PORTA LÂMPADAS EM CHAPA DE AÇO TRATADA E PINTURA NA COR BRANCA, REFLETOR COM ACABAMENTO ESPECULAR DE ALTO BRILHO - 2 LÂMPADAS FLUORESCENTES 32/40W</v>
          </cell>
          <cell r="C975" t="str">
            <v>UN</v>
          </cell>
          <cell r="D975">
            <v>385.38</v>
          </cell>
          <cell r="E975" t="str">
            <v>SIURB-E Jan/26</v>
          </cell>
        </row>
        <row r="976">
          <cell r="A976">
            <v>9009102</v>
          </cell>
          <cell r="B976" t="str">
            <v>ARANDELA PAINEL LED DE SOBREPOR CORPO EM POLICARBONATO TIPO TARTARUGA COM PROTEÇÃO IP65, 12W</v>
          </cell>
          <cell r="C976" t="str">
            <v>UN</v>
          </cell>
          <cell r="D976">
            <v>91.99</v>
          </cell>
          <cell r="E976" t="str">
            <v>SIURB-E Jan/26</v>
          </cell>
        </row>
        <row r="977">
          <cell r="A977">
            <v>9009104</v>
          </cell>
          <cell r="B977" t="str">
            <v>LUMINÁRIA BALIZADOR DE SOBREPOR DE LED COM PROTEÇÃO IP65, CORPO EM ALUMÍNIO E DIFUSOR JATEADO</v>
          </cell>
          <cell r="C977" t="str">
            <v>UN</v>
          </cell>
          <cell r="D977">
            <v>115.91</v>
          </cell>
          <cell r="E977" t="str">
            <v>SIURB-E Jan/26</v>
          </cell>
        </row>
        <row r="978">
          <cell r="A978">
            <v>9009106</v>
          </cell>
          <cell r="B978" t="str">
            <v>LUMINÁRIA DE EMERGÊNCIA AUTÔNOMA COM 30 LEDS E AUTONOMIA MIN DE 6H - INSTALADA</v>
          </cell>
          <cell r="C978" t="str">
            <v>UN</v>
          </cell>
          <cell r="D978">
            <v>45.8</v>
          </cell>
          <cell r="E978" t="str">
            <v>SIURB-E Jan/26</v>
          </cell>
        </row>
        <row r="979">
          <cell r="A979">
            <v>9009107</v>
          </cell>
          <cell r="B979" t="str">
            <v>LUMINÁRIA DE SOBREPOR COM ALETAS COM 2 LÂMPADAS DE LED T8 DE 1,2M</v>
          </cell>
          <cell r="C979" t="str">
            <v>UN</v>
          </cell>
          <cell r="D979">
            <v>248.62</v>
          </cell>
          <cell r="E979" t="str">
            <v>SIURB-E Jan/26</v>
          </cell>
        </row>
        <row r="980">
          <cell r="A980">
            <v>9009111</v>
          </cell>
          <cell r="B980" t="str">
            <v>LUMINÁRIA LED DE SOBREPOR SLIM LINEAR 36W</v>
          </cell>
          <cell r="C980" t="str">
            <v>UN</v>
          </cell>
          <cell r="D980">
            <v>61.92</v>
          </cell>
          <cell r="E980" t="str">
            <v>SIURB-E Jan/26</v>
          </cell>
        </row>
        <row r="981">
          <cell r="A981">
            <v>9009112</v>
          </cell>
          <cell r="B981" t="str">
            <v>LUMINÁRIA PENDENTE COM UMA LÂMPADA DE LED DE 150W</v>
          </cell>
          <cell r="C981" t="str">
            <v>UN</v>
          </cell>
          <cell r="D981">
            <v>282.58999999999997</v>
          </cell>
          <cell r="E981" t="str">
            <v>SIURB-E Jan/26</v>
          </cell>
        </row>
        <row r="982">
          <cell r="A982">
            <v>9009114</v>
          </cell>
          <cell r="B982" t="str">
            <v>LUMINÁRIA QUADRADA DE EMBUTIR, TIPO CALHA FECHADA COM DIFUSOR TRANSPARENTE OU FOSCO PARA 4 LÂMPADAS TUBULARES DE LED 9/10W</v>
          </cell>
          <cell r="C982" t="str">
            <v>UN</v>
          </cell>
          <cell r="D982">
            <v>227.23</v>
          </cell>
          <cell r="E982" t="str">
            <v>SIURB-E Jan/26</v>
          </cell>
        </row>
        <row r="983">
          <cell r="A983">
            <v>9009117</v>
          </cell>
          <cell r="B983" t="str">
            <v>LUMINÁRIA RETANGULAR DE EMBUTIR COM ALETAS DE ALUMÍNIO PARA 2 LÂMPADAS TUBULARES DE LED 18/20W</v>
          </cell>
          <cell r="C983" t="str">
            <v>UN</v>
          </cell>
          <cell r="D983">
            <v>221.6</v>
          </cell>
          <cell r="E983" t="str">
            <v>SIURB-E Jan/26</v>
          </cell>
        </row>
        <row r="984">
          <cell r="A984">
            <v>9009118</v>
          </cell>
          <cell r="B984" t="str">
            <v>LUMINÁRIA RETANGULAR DE EMBUTIR COM ALETAS DE ALUMÍNIO PARA 2 LÂMPADAS TUBULARES DE LED 9/10W</v>
          </cell>
          <cell r="C984" t="str">
            <v>UN</v>
          </cell>
          <cell r="D984">
            <v>168.14</v>
          </cell>
          <cell r="E984" t="str">
            <v>SIURB-E Jan/26</v>
          </cell>
        </row>
        <row r="985">
          <cell r="A985">
            <v>9009121</v>
          </cell>
          <cell r="B985" t="str">
            <v>LUMINÁRIA RETANGULAR DE SOBREPOR COM ALETAS DE ALUMÍNIO PARA 2 LÂMPADAS TUBULARES DE LED 9/10W</v>
          </cell>
          <cell r="C985" t="str">
            <v>UN</v>
          </cell>
          <cell r="D985">
            <v>169.75</v>
          </cell>
          <cell r="E985" t="str">
            <v>SIURB-E Jan/26</v>
          </cell>
        </row>
        <row r="986">
          <cell r="A986">
            <v>9010000</v>
          </cell>
          <cell r="B986" t="str">
            <v>EQUIPAMENTOS DE EMERGÊNCIA E SEGURANÇA</v>
          </cell>
          <cell r="C986" t="str">
            <v>.</v>
          </cell>
          <cell r="D986" t="str">
            <v>.</v>
          </cell>
          <cell r="E986" t="str">
            <v>SIURB-E Jan/26</v>
          </cell>
        </row>
        <row r="987">
          <cell r="A987">
            <v>9010023</v>
          </cell>
          <cell r="B987" t="str">
            <v>LUMINÁRIA DE EMERGÊNCIA AUTÔNOMA COM LÂMPADA FLUORESCENTE 15W</v>
          </cell>
          <cell r="C987" t="str">
            <v>UN</v>
          </cell>
          <cell r="D987">
            <v>388.82</v>
          </cell>
          <cell r="E987" t="str">
            <v>SIURB-E Jan/26</v>
          </cell>
        </row>
        <row r="988">
          <cell r="A988">
            <v>9010024</v>
          </cell>
          <cell r="B988" t="str">
            <v>LUMINÁRIA DE EMERGÊNCIA AUTÔNOMA COM 2 PROJETORES 55W/12VCC</v>
          </cell>
          <cell r="C988" t="str">
            <v>UN</v>
          </cell>
          <cell r="D988">
            <v>708.53</v>
          </cell>
          <cell r="E988" t="str">
            <v>SIURB-E Jan/26</v>
          </cell>
        </row>
        <row r="989">
          <cell r="A989">
            <v>9010028</v>
          </cell>
          <cell r="B989" t="str">
            <v>LUMINÁRIA DE EMERGÊNCIA AUTÔNOMA COM 30 LEDS - 2W - AUTONOMIA MIN. 3H - COMPLETA</v>
          </cell>
          <cell r="C989" t="str">
            <v>UN</v>
          </cell>
          <cell r="D989">
            <v>95.17</v>
          </cell>
          <cell r="E989" t="str">
            <v>SIURB-E Jan/26</v>
          </cell>
        </row>
        <row r="990">
          <cell r="A990">
            <v>9010031</v>
          </cell>
          <cell r="B990" t="str">
            <v>BATERIA AUTOMOTIVA SELADA SEM COMPLEMENTAÇÃO DE NÍVEL 40AH-12V</v>
          </cell>
          <cell r="C990" t="str">
            <v>UN</v>
          </cell>
          <cell r="D990">
            <v>574.25</v>
          </cell>
          <cell r="E990" t="str">
            <v>SIURB-E Jan/26</v>
          </cell>
        </row>
        <row r="991">
          <cell r="A991">
            <v>9010032</v>
          </cell>
          <cell r="B991" t="str">
            <v>BOTOEIRA DE COMANDO "LIGA-DESLIGA"</v>
          </cell>
          <cell r="C991" t="str">
            <v>UN</v>
          </cell>
          <cell r="D991">
            <v>40.369999999999997</v>
          </cell>
          <cell r="E991" t="str">
            <v>SIURB-E Jan/26</v>
          </cell>
        </row>
        <row r="992">
          <cell r="A992">
            <v>9010033</v>
          </cell>
          <cell r="B992" t="str">
            <v>PAINEL REPETIDOR DE DETECÇÃO E ALARME DE INCÊNDIO TIPO ENDEREÇÁVEL</v>
          </cell>
          <cell r="C992" t="str">
            <v>UN</v>
          </cell>
          <cell r="D992">
            <v>1364.59</v>
          </cell>
          <cell r="E992" t="str">
            <v>SIURB-E Jan/26</v>
          </cell>
        </row>
        <row r="993">
          <cell r="A993">
            <v>9010050</v>
          </cell>
          <cell r="B993" t="str">
            <v>CENTRAL DE ALARME DE INCÊNDIO ATÉ 12 LAÇOS</v>
          </cell>
          <cell r="C993" t="str">
            <v>UN</v>
          </cell>
          <cell r="D993">
            <v>1348.7</v>
          </cell>
          <cell r="E993" t="str">
            <v>SIURB-E Jan/26</v>
          </cell>
        </row>
        <row r="994">
          <cell r="A994">
            <v>9010053</v>
          </cell>
          <cell r="B994" t="str">
            <v>CENTRAL DE ALARME DE INCÊNDIO ATÉ 24 LAÇOS</v>
          </cell>
          <cell r="C994" t="str">
            <v>UN</v>
          </cell>
          <cell r="D994">
            <v>1789.32</v>
          </cell>
          <cell r="E994" t="str">
            <v>SIURB-E Jan/26</v>
          </cell>
        </row>
        <row r="995">
          <cell r="A995">
            <v>9010054</v>
          </cell>
          <cell r="B995" t="str">
            <v>ACIONADOR LIGA-DESLIGA PARA BOMBA COM MARTELO QUEBRA VIDRO</v>
          </cell>
          <cell r="C995" t="str">
            <v>UN</v>
          </cell>
          <cell r="D995">
            <v>201.84</v>
          </cell>
          <cell r="E995" t="str">
            <v>SIURB-E Jan/26</v>
          </cell>
        </row>
        <row r="996">
          <cell r="A996">
            <v>9010055</v>
          </cell>
          <cell r="B996" t="str">
            <v>ACIONADOR MANUAL TIPO "QUEBRE O VIDRO"</v>
          </cell>
          <cell r="C996" t="str">
            <v>UN</v>
          </cell>
          <cell r="D996">
            <v>113.1</v>
          </cell>
          <cell r="E996" t="str">
            <v>SIURB-E Jan/26</v>
          </cell>
        </row>
        <row r="997">
          <cell r="A997">
            <v>9010056</v>
          </cell>
          <cell r="B997" t="str">
            <v>LUMINÁRIA DE EMERGÊNCIA AUTÔNOMA COM 30 LEDS E AUTONOMIA MIN DE 6H</v>
          </cell>
          <cell r="C997" t="str">
            <v>UN</v>
          </cell>
          <cell r="D997">
            <v>45.8</v>
          </cell>
          <cell r="E997" t="str">
            <v>SIURB-E Jan/26</v>
          </cell>
        </row>
        <row r="998">
          <cell r="A998">
            <v>9010058</v>
          </cell>
          <cell r="B998" t="str">
            <v>CAMPAINHA DE TIMBRE (SINO) 24V-95DB</v>
          </cell>
          <cell r="C998" t="str">
            <v>UN</v>
          </cell>
          <cell r="D998">
            <v>168.17</v>
          </cell>
          <cell r="E998" t="str">
            <v>SIURB-E Jan/26</v>
          </cell>
        </row>
        <row r="999">
          <cell r="A999">
            <v>9010062</v>
          </cell>
          <cell r="B999" t="str">
            <v>SIRENE ELETRÔNICA SOM AGUDO ONDULANTE 24V-100 À 120DB, COM FLASH</v>
          </cell>
          <cell r="C999" t="str">
            <v>UN</v>
          </cell>
          <cell r="D999">
            <v>128.62</v>
          </cell>
          <cell r="E999" t="str">
            <v>SIURB-E Jan/26</v>
          </cell>
        </row>
        <row r="1000">
          <cell r="A1000">
            <v>9010063</v>
          </cell>
          <cell r="B1000" t="str">
            <v>SIRENE ELETRÔNICA BITONAL 24V-100 À 120DB, COM FLASH</v>
          </cell>
          <cell r="C1000" t="str">
            <v>UN</v>
          </cell>
          <cell r="D1000">
            <v>198.12</v>
          </cell>
          <cell r="E1000" t="str">
            <v>SIURB-E Jan/26</v>
          </cell>
        </row>
        <row r="1001">
          <cell r="A1001">
            <v>9010066</v>
          </cell>
          <cell r="B1001" t="str">
            <v>DETECTOR ÓPTICO DE FUMAÇA PARA SISTEMAS ENDEREÇÁVEIS</v>
          </cell>
          <cell r="C1001" t="str">
            <v>UN</v>
          </cell>
          <cell r="D1001">
            <v>217.95</v>
          </cell>
          <cell r="E1001" t="str">
            <v>SIURB-E Jan/26</v>
          </cell>
        </row>
        <row r="1002">
          <cell r="A1002">
            <v>9010071</v>
          </cell>
          <cell r="B1002" t="str">
            <v>DETECTOR DE PRESENÇA TIPO INFRAVERMELHO PASSIVO - 110VCA</v>
          </cell>
          <cell r="C1002" t="str">
            <v>UN</v>
          </cell>
          <cell r="D1002">
            <v>81.5</v>
          </cell>
          <cell r="E1002" t="str">
            <v>SIURB-E Jan/26</v>
          </cell>
        </row>
        <row r="1003">
          <cell r="A1003">
            <v>9010072</v>
          </cell>
          <cell r="B1003" t="str">
            <v>DETECTOR DE TEMPERATURA PARA SISTEMAS ENDEREÇÁVEIS</v>
          </cell>
          <cell r="C1003" t="str">
            <v>UN</v>
          </cell>
          <cell r="D1003">
            <v>219.63</v>
          </cell>
          <cell r="E1003" t="str">
            <v>SIURB-E Jan/26</v>
          </cell>
        </row>
        <row r="1004">
          <cell r="A1004">
            <v>9010074</v>
          </cell>
          <cell r="B1004" t="str">
            <v>NO-BREAK TRIFÁSICO - 15 KVA - AUTONOMIA DE 15MIN.</v>
          </cell>
          <cell r="C1004" t="str">
            <v>UN</v>
          </cell>
          <cell r="D1004">
            <v>45117.77</v>
          </cell>
          <cell r="E1004" t="str">
            <v>SIURB-E Jan/26</v>
          </cell>
        </row>
        <row r="1005">
          <cell r="A1005">
            <v>9010075</v>
          </cell>
          <cell r="B1005" t="str">
            <v>NO BREAK BIFÁSICO 10 KVA - AUTONOMIA DE 15 MINUTOS</v>
          </cell>
          <cell r="C1005" t="str">
            <v>UN</v>
          </cell>
          <cell r="D1005">
            <v>23676.74</v>
          </cell>
          <cell r="E1005" t="str">
            <v>SIURB-E Jan/26</v>
          </cell>
        </row>
        <row r="1006">
          <cell r="A1006">
            <v>9010077</v>
          </cell>
          <cell r="B1006" t="str">
            <v>ESTABILIZADOR ELETRÔNICO TRIFÁSICO - 15KVA</v>
          </cell>
          <cell r="C1006" t="str">
            <v>UN</v>
          </cell>
          <cell r="D1006">
            <v>24028.22</v>
          </cell>
          <cell r="E1006" t="str">
            <v>SIURB-E Jan/26</v>
          </cell>
        </row>
        <row r="1007">
          <cell r="A1007">
            <v>9010078</v>
          </cell>
          <cell r="B1007" t="str">
            <v>NOBREAK SENOIDAL MONOFÁSICO 2 KVA – AUTONOMIA DE 15 MIN – TENSÃO DE ENTRADA 120V/TENSÃO DE SAÍDA 120V</v>
          </cell>
          <cell r="C1007" t="str">
            <v>UN</v>
          </cell>
          <cell r="D1007">
            <v>5935.69</v>
          </cell>
          <cell r="E1007" t="str">
            <v>SIURB-E Jan/26</v>
          </cell>
        </row>
        <row r="1008">
          <cell r="A1008">
            <v>9010079</v>
          </cell>
          <cell r="B1008" t="str">
            <v>NOBREAK SENOIDAL BIFÁSICO 7,5 KVA – AUTONOMIA DE 15 MIN – TENSÃO DE ENTRADA 220V/TENSÃO DE SAÍDA 220V</v>
          </cell>
          <cell r="C1008" t="str">
            <v>UN</v>
          </cell>
          <cell r="D1008">
            <v>13222.57</v>
          </cell>
          <cell r="E1008" t="str">
            <v>SIURB-E Jan/26</v>
          </cell>
        </row>
        <row r="1009">
          <cell r="A1009">
            <v>9010082</v>
          </cell>
          <cell r="B1009" t="str">
            <v>NOBREAK SENOIDAL TRIFÁSICO 40 KVA – AUTONOMIA DE 15MIN – TENSÃO DE ENTRADA 220V/TENSÃO DE SAÍDA 220V</v>
          </cell>
          <cell r="C1009" t="str">
            <v>UN</v>
          </cell>
          <cell r="D1009">
            <v>74653.929999999993</v>
          </cell>
          <cell r="E1009" t="str">
            <v>SIURB-E Jan/26</v>
          </cell>
        </row>
        <row r="1010">
          <cell r="A1010">
            <v>9010085</v>
          </cell>
          <cell r="B1010" t="str">
            <v>GRUPO GERADOR 110KVA EXCITAÇÃO BRUSHLESS C/ QUADRO TRANSFERÊNCIA AUTOMÁTICA</v>
          </cell>
          <cell r="C1010" t="str">
            <v>UN</v>
          </cell>
          <cell r="D1010">
            <v>125523</v>
          </cell>
          <cell r="E1010" t="str">
            <v>SIURB-E Jan/26</v>
          </cell>
        </row>
        <row r="1011">
          <cell r="A1011">
            <v>9010086</v>
          </cell>
          <cell r="B1011" t="str">
            <v>GRUPO GERADOR 150KVA EXCITAÇÃO BRUSHLESS C/ QUADRO TRANSFERÊNCIA AUTOMÁTICA</v>
          </cell>
          <cell r="C1011" t="str">
            <v>UN</v>
          </cell>
          <cell r="D1011">
            <v>148423.16</v>
          </cell>
          <cell r="E1011" t="str">
            <v>SIURB-E Jan/26</v>
          </cell>
        </row>
        <row r="1012">
          <cell r="A1012">
            <v>9010089</v>
          </cell>
          <cell r="B1012" t="str">
            <v>GRUPO GERADOR 275KVA EXCITAÇÃO BRUSHLESS C/ QUADRO TRANSFERÊNCIA AUTOMÁTICA</v>
          </cell>
          <cell r="C1012" t="str">
            <v>UN</v>
          </cell>
          <cell r="D1012">
            <v>208905.97</v>
          </cell>
          <cell r="E1012" t="str">
            <v>SIURB-E Jan/26</v>
          </cell>
        </row>
        <row r="1013">
          <cell r="A1013">
            <v>9010090</v>
          </cell>
          <cell r="B1013" t="str">
            <v>GRUPO GERADOR 375KVA EXCITAÇÃO BRUSHLESS COM QUADRO TRANSFERÊNCIA AUTOMÁTICA</v>
          </cell>
          <cell r="C1013" t="str">
            <v>UN</v>
          </cell>
          <cell r="D1013">
            <v>238756.78</v>
          </cell>
          <cell r="E1013" t="str">
            <v>SIURB-E Jan/26</v>
          </cell>
        </row>
        <row r="1014">
          <cell r="A1014">
            <v>9010106</v>
          </cell>
          <cell r="B1014" t="str">
            <v>ESPUMA CORTA-FOGO (FIRESTOP) PARA JUNTAS ESTRUTURAIS E SHAFTS DE PRUMADAS - PROTEÇÃO PASSIVA CONTRA INCÊNDIO - FORNECIMENTO DE MATERIAIS E EXECUÇÃO DE SERVIÇO ESPECIALIZADO</v>
          </cell>
          <cell r="C1014" t="str">
            <v>UN</v>
          </cell>
          <cell r="D1014">
            <v>897.71</v>
          </cell>
          <cell r="E1014" t="str">
            <v>SIURB-E Jan/26</v>
          </cell>
        </row>
        <row r="1015">
          <cell r="A1015">
            <v>9010112</v>
          </cell>
          <cell r="B1015" t="str">
            <v>GRUPO GERADOR 81KVA EXCITAÇÃO BRUSHLESS COM QUADRO TRANSFERÊNCIA AUTOMÁTICA</v>
          </cell>
          <cell r="C1015" t="str">
            <v>UN</v>
          </cell>
          <cell r="D1015">
            <v>105125.29</v>
          </cell>
          <cell r="E1015" t="str">
            <v>SIURB-E Jan/26</v>
          </cell>
        </row>
        <row r="1016">
          <cell r="A1016">
            <v>9010113</v>
          </cell>
          <cell r="B1016" t="str">
            <v>GRUPO GERADOR 170KVA EXCITAÇÃO BRUSHLESS COM QUADRO TRANSFERÊNCIA AUTOMÁTICA</v>
          </cell>
          <cell r="C1016" t="str">
            <v>UN</v>
          </cell>
          <cell r="D1016">
            <v>149283.13</v>
          </cell>
          <cell r="E1016" t="str">
            <v>SIURB-E Jan/26</v>
          </cell>
        </row>
        <row r="1017">
          <cell r="A1017">
            <v>9011000</v>
          </cell>
          <cell r="B1017" t="str">
            <v>PÁRA-RAIOS</v>
          </cell>
          <cell r="C1017" t="str">
            <v>.</v>
          </cell>
          <cell r="D1017" t="str">
            <v>.</v>
          </cell>
          <cell r="E1017" t="str">
            <v>SIURB-E Jan/26</v>
          </cell>
        </row>
        <row r="1018">
          <cell r="A1018">
            <v>9011005</v>
          </cell>
          <cell r="B1018" t="str">
            <v>PÁRA-RAIOS TIPO "FRANKLIN", EXCLUSIVE DESCIDA E ATERRAMENTO</v>
          </cell>
          <cell r="C1018" t="str">
            <v>UN</v>
          </cell>
          <cell r="D1018">
            <v>796.82</v>
          </cell>
          <cell r="E1018" t="str">
            <v>SIURB-E Jan/26</v>
          </cell>
        </row>
        <row r="1019">
          <cell r="A1019">
            <v>9011014</v>
          </cell>
          <cell r="B1019" t="str">
            <v>CAIXA DE INSPEÇÃO DE ATERRAMENTO TIPO EMBUTIR COM TAMPA E ALÇA</v>
          </cell>
          <cell r="C1019" t="str">
            <v>UN</v>
          </cell>
          <cell r="D1019">
            <v>177.14</v>
          </cell>
          <cell r="E1019" t="str">
            <v>SIURB-E Jan/26</v>
          </cell>
        </row>
        <row r="1020">
          <cell r="A1020">
            <v>9011015</v>
          </cell>
          <cell r="B1020" t="str">
            <v>CAIXA DE INSPEÇÃO DE ATERRAMENTO TIPO SUSPENSA EM PVC OU POLIPROPILENO</v>
          </cell>
          <cell r="C1020" t="str">
            <v>UN</v>
          </cell>
          <cell r="D1020">
            <v>112.39</v>
          </cell>
          <cell r="E1020" t="str">
            <v>SIURB-E Jan/26</v>
          </cell>
        </row>
        <row r="1021">
          <cell r="A1021">
            <v>9011017</v>
          </cell>
          <cell r="B1021" t="str">
            <v>LUZ DE OBSTÁCULO SIMPLES COM FOTOCELULA SOLAR</v>
          </cell>
          <cell r="C1021" t="str">
            <v>UN</v>
          </cell>
          <cell r="D1021">
            <v>230.72</v>
          </cell>
          <cell r="E1021" t="str">
            <v>SIURB-E Jan/26</v>
          </cell>
        </row>
        <row r="1022">
          <cell r="A1022">
            <v>9011018</v>
          </cell>
          <cell r="B1022" t="str">
            <v>LUZ DE OBSTÁCULO DUPLA COM FOTOCELULA SOLAR</v>
          </cell>
          <cell r="C1022" t="str">
            <v>UN</v>
          </cell>
          <cell r="D1022">
            <v>307.25</v>
          </cell>
          <cell r="E1022" t="str">
            <v>SIURB-E Jan/26</v>
          </cell>
        </row>
        <row r="1023">
          <cell r="A1023">
            <v>9011040</v>
          </cell>
          <cell r="B1023" t="str">
            <v>CONDUTOR EM AÇO CA - 25 - 1/2" P/ PARA-RAIO</v>
          </cell>
          <cell r="C1023" t="str">
            <v>M</v>
          </cell>
          <cell r="D1023">
            <v>14.05</v>
          </cell>
          <cell r="E1023" t="str">
            <v>SIURB-E Jan/26</v>
          </cell>
        </row>
        <row r="1024">
          <cell r="A1024">
            <v>9011041</v>
          </cell>
          <cell r="B1024" t="str">
            <v>CONDUTOR EM AÇO CA - 25 - 3/8" P/ PARA-RAIO</v>
          </cell>
          <cell r="C1024" t="str">
            <v>M</v>
          </cell>
          <cell r="D1024">
            <v>17.36</v>
          </cell>
          <cell r="E1024" t="str">
            <v>SIURB-E Jan/26</v>
          </cell>
        </row>
        <row r="1025">
          <cell r="A1025">
            <v>9011050</v>
          </cell>
          <cell r="B1025" t="str">
            <v>HASTE DE AÇO GALVANIZADO, INCLUSIVE BASE E ESTAIS - 2"/3M</v>
          </cell>
          <cell r="C1025" t="str">
            <v>UN</v>
          </cell>
          <cell r="D1025">
            <v>707.91</v>
          </cell>
          <cell r="E1025" t="str">
            <v>SIURB-E Jan/26</v>
          </cell>
        </row>
        <row r="1026">
          <cell r="A1026">
            <v>9011051</v>
          </cell>
          <cell r="B1026" t="str">
            <v>CORDOALHA DE COBRE NÚ, INCLUSIVE ISOLADORES - 16,00MM2</v>
          </cell>
          <cell r="C1026" t="str">
            <v>M</v>
          </cell>
          <cell r="D1026">
            <v>62.9</v>
          </cell>
          <cell r="E1026" t="str">
            <v>SIURB-E Jan/26</v>
          </cell>
        </row>
        <row r="1027">
          <cell r="A1027">
            <v>9011053</v>
          </cell>
          <cell r="B1027" t="str">
            <v>CORDOALHA DE COBRE NÚ, INCLUSIVE ISOLADORES - 35,00MM2</v>
          </cell>
          <cell r="C1027" t="str">
            <v>M</v>
          </cell>
          <cell r="D1027">
            <v>90.25</v>
          </cell>
          <cell r="E1027" t="str">
            <v>SIURB-E Jan/26</v>
          </cell>
        </row>
        <row r="1028">
          <cell r="A1028">
            <v>9011054</v>
          </cell>
          <cell r="B1028" t="str">
            <v>CORDOALHA DE COBRE NÚ, INCLUSIVE ISOLADORES - 50,00MM2</v>
          </cell>
          <cell r="C1028" t="str">
            <v>M</v>
          </cell>
          <cell r="D1028">
            <v>109.18</v>
          </cell>
          <cell r="E1028" t="str">
            <v>SIURB-E Jan/26</v>
          </cell>
        </row>
        <row r="1029">
          <cell r="A1029">
            <v>9011061</v>
          </cell>
          <cell r="B1029" t="str">
            <v>TUBO DE PVC PARA PROTEÇÃO DE CORDOALHA - 2"X3M</v>
          </cell>
          <cell r="C1029" t="str">
            <v>UN</v>
          </cell>
          <cell r="D1029">
            <v>133.06</v>
          </cell>
          <cell r="E1029" t="str">
            <v>SIURB-E Jan/26</v>
          </cell>
        </row>
        <row r="1030">
          <cell r="A1030">
            <v>9011090</v>
          </cell>
          <cell r="B1030" t="str">
            <v>TOMADA DE TERRA COMPLETA</v>
          </cell>
          <cell r="C1030" t="str">
            <v>UN</v>
          </cell>
          <cell r="D1030">
            <v>1339.98</v>
          </cell>
          <cell r="E1030" t="str">
            <v>SIURB-E Jan/26</v>
          </cell>
        </row>
        <row r="1031">
          <cell r="A1031">
            <v>9011091</v>
          </cell>
          <cell r="B1031" t="str">
            <v>TOMADA DE TERRA COMPLETA PARA 1 HASTE</v>
          </cell>
          <cell r="C1031" t="str">
            <v>UN</v>
          </cell>
          <cell r="D1031">
            <v>470.49</v>
          </cell>
          <cell r="E1031" t="str">
            <v>SIURB-E Jan/26</v>
          </cell>
        </row>
        <row r="1032">
          <cell r="A1032">
            <v>9011094</v>
          </cell>
          <cell r="B1032" t="str">
            <v>BARRA CHATA DE ALUMÍNIO TIPO FITA 1/4" X 3/4"</v>
          </cell>
          <cell r="C1032" t="str">
            <v>M</v>
          </cell>
          <cell r="D1032">
            <v>39.729999999999997</v>
          </cell>
          <cell r="E1032" t="str">
            <v>SIURB-E Jan/26</v>
          </cell>
        </row>
        <row r="1033">
          <cell r="A1033">
            <v>9011095</v>
          </cell>
          <cell r="B1033" t="str">
            <v>BARRA CHATA DE ALUMÍNIO TIPO FITA 1/8" X 7/8"</v>
          </cell>
          <cell r="C1033" t="str">
            <v>M</v>
          </cell>
          <cell r="D1033">
            <v>29.71</v>
          </cell>
          <cell r="E1033" t="str">
            <v>SIURB-E Jan/26</v>
          </cell>
        </row>
        <row r="1034">
          <cell r="A1034">
            <v>9012000</v>
          </cell>
          <cell r="B1034" t="str">
            <v>DIVERSOS</v>
          </cell>
          <cell r="C1034" t="str">
            <v>.</v>
          </cell>
          <cell r="D1034" t="str">
            <v>.</v>
          </cell>
          <cell r="E1034" t="str">
            <v>SIURB-E Jan/26</v>
          </cell>
        </row>
        <row r="1035">
          <cell r="A1035">
            <v>9012050</v>
          </cell>
          <cell r="B1035" t="str">
            <v>QUADRO COMANDO PARA CONJUNTO MOTOR-BOMBA, MONOFÁSICO - ATÉ 5HP</v>
          </cell>
          <cell r="C1035" t="str">
            <v>UN</v>
          </cell>
          <cell r="D1035">
            <v>2666.9</v>
          </cell>
          <cell r="E1035" t="str">
            <v>SIURB-E Jan/26</v>
          </cell>
        </row>
        <row r="1036">
          <cell r="A1036">
            <v>9012051</v>
          </cell>
          <cell r="B1036" t="str">
            <v>QUADRO COMANDO PARA CONJUNTO MOTOR-BOMBA, TRIFÁSICO - ATÉ 5HP</v>
          </cell>
          <cell r="C1036" t="str">
            <v>UN</v>
          </cell>
          <cell r="D1036">
            <v>2741.46</v>
          </cell>
          <cell r="E1036" t="str">
            <v>SIURB-E Jan/26</v>
          </cell>
        </row>
        <row r="1037">
          <cell r="A1037">
            <v>9012052</v>
          </cell>
          <cell r="B1037" t="str">
            <v>QUADRO DE ÁGUA DE REUSO</v>
          </cell>
          <cell r="C1037" t="str">
            <v>UN</v>
          </cell>
          <cell r="D1037">
            <v>3037.21</v>
          </cell>
          <cell r="E1037" t="str">
            <v>SIURB-E Jan/26</v>
          </cell>
        </row>
        <row r="1038">
          <cell r="A1038">
            <v>9012053</v>
          </cell>
          <cell r="B1038" t="str">
            <v>QUADRO DE BOMBA DE INCÊNDIO</v>
          </cell>
          <cell r="C1038" t="str">
            <v>UN</v>
          </cell>
          <cell r="D1038">
            <v>1612.06</v>
          </cell>
          <cell r="E1038" t="str">
            <v>SIURB-E Jan/26</v>
          </cell>
        </row>
        <row r="1039">
          <cell r="A1039">
            <v>9012054</v>
          </cell>
          <cell r="B1039" t="str">
            <v>QUADRO DE BOMBA DE RECALQUE</v>
          </cell>
          <cell r="C1039" t="str">
            <v>UN</v>
          </cell>
          <cell r="D1039">
            <v>4459.49</v>
          </cell>
          <cell r="E1039" t="str">
            <v>SIURB-E Jan/26</v>
          </cell>
        </row>
        <row r="1040">
          <cell r="A1040">
            <v>9013000</v>
          </cell>
          <cell r="B1040" t="str">
            <v>ELETROFERRAGENS</v>
          </cell>
          <cell r="C1040" t="str">
            <v>.</v>
          </cell>
          <cell r="D1040" t="str">
            <v>.</v>
          </cell>
          <cell r="E1040" t="str">
            <v>SIURB-E Jan/26</v>
          </cell>
        </row>
        <row r="1041">
          <cell r="A1041">
            <v>9013005</v>
          </cell>
          <cell r="B1041" t="str">
            <v>PERFILADO LISO CHAPA 14-GE-MED. 19X38MM COM TAMPA E INSTALAÇÃO</v>
          </cell>
          <cell r="C1041" t="str">
            <v>M</v>
          </cell>
          <cell r="D1041">
            <v>75.2</v>
          </cell>
          <cell r="E1041" t="str">
            <v>SIURB-E Jan/26</v>
          </cell>
        </row>
        <row r="1042">
          <cell r="A1042">
            <v>9013007</v>
          </cell>
          <cell r="B1042" t="str">
            <v>PERFILADO LISO CHAPA 14-GE-MED. 38X38MM COM TAMPA E INSTALAÇÃO</v>
          </cell>
          <cell r="C1042" t="str">
            <v>M</v>
          </cell>
          <cell r="D1042">
            <v>55.11</v>
          </cell>
          <cell r="E1042" t="str">
            <v>SIURB-E Jan/26</v>
          </cell>
        </row>
        <row r="1043">
          <cell r="A1043">
            <v>9013008</v>
          </cell>
          <cell r="B1043" t="str">
            <v>PERFILADO LISO CHAPA 14-GE-MED. 38X76MM COM TAMPA E INSTALAÇÃO.</v>
          </cell>
          <cell r="C1043" t="str">
            <v>M</v>
          </cell>
          <cell r="D1043">
            <v>116.91</v>
          </cell>
          <cell r="E1043" t="str">
            <v>SIURB-E Jan/26</v>
          </cell>
        </row>
        <row r="1044">
          <cell r="A1044">
            <v>9013011</v>
          </cell>
          <cell r="B1044" t="str">
            <v>PERFILADO PERFURADO CHAPA 14-GE-MED. 19X38MM COM TAMPA E INSTALAÇÃO</v>
          </cell>
          <cell r="C1044" t="str">
            <v>M</v>
          </cell>
          <cell r="D1044">
            <v>75.22</v>
          </cell>
          <cell r="E1044" t="str">
            <v>SIURB-E Jan/26</v>
          </cell>
        </row>
        <row r="1045">
          <cell r="A1045">
            <v>9013013</v>
          </cell>
          <cell r="B1045" t="str">
            <v>PERFILADO PERFURADO CHAPA 14-GE-MED. 38X38MM COM TAMPA E INSTALAÇÃO</v>
          </cell>
          <cell r="C1045" t="str">
            <v>M</v>
          </cell>
          <cell r="D1045">
            <v>53.4</v>
          </cell>
          <cell r="E1045" t="str">
            <v>SIURB-E Jan/26</v>
          </cell>
        </row>
        <row r="1046">
          <cell r="A1046">
            <v>9013014</v>
          </cell>
          <cell r="B1046" t="str">
            <v>PERFILADO PERFURADO CHAPA 14-GE-MED. 38X76MM COM TAMPA E INSTALAÇÃO</v>
          </cell>
          <cell r="C1046" t="str">
            <v>M</v>
          </cell>
          <cell r="D1046">
            <v>123.38</v>
          </cell>
          <cell r="E1046" t="str">
            <v>SIURB-E Jan/26</v>
          </cell>
        </row>
        <row r="1047">
          <cell r="A1047">
            <v>9013021</v>
          </cell>
          <cell r="B1047" t="str">
            <v>ELETROCALHA LISA GALVANIZADA ELETROLÍTICA CHAPA 14 - 100X50MM  COM TAMPA E INSTALAÇÃO</v>
          </cell>
          <cell r="C1047" t="str">
            <v>M</v>
          </cell>
          <cell r="D1047">
            <v>120.93</v>
          </cell>
          <cell r="E1047" t="str">
            <v>SIURB-E Jan/26</v>
          </cell>
        </row>
        <row r="1048">
          <cell r="A1048">
            <v>9013022</v>
          </cell>
          <cell r="B1048" t="str">
            <v>ELETROCALHA LISA GALVANIZADA ELETROLÍTICA CHAPA 14 - 125X50MM  COM TAMPA E INSTALAÇÃO</v>
          </cell>
          <cell r="C1048" t="str">
            <v>M</v>
          </cell>
          <cell r="D1048">
            <v>138.04</v>
          </cell>
          <cell r="E1048" t="str">
            <v>SIURB-E Jan/26</v>
          </cell>
        </row>
        <row r="1049">
          <cell r="A1049">
            <v>9013023</v>
          </cell>
          <cell r="B1049" t="str">
            <v>ELETROCALHA LISA GALVANIZADA ELETROLÍTICA CHAPA 14 - 150X50MM  COM TAMPA E INSTALAÇÃO</v>
          </cell>
          <cell r="C1049" t="str">
            <v>M</v>
          </cell>
          <cell r="D1049">
            <v>151.97</v>
          </cell>
          <cell r="E1049" t="str">
            <v>SIURB-E Jan/26</v>
          </cell>
        </row>
        <row r="1050">
          <cell r="A1050">
            <v>9013024</v>
          </cell>
          <cell r="B1050" t="str">
            <v>ELETROCALHA LISA GALV. ELETROLÍTICA CHAPA 14 - 175X50MM C/ TAMPA E INST.</v>
          </cell>
          <cell r="C1050" t="str">
            <v>M</v>
          </cell>
          <cell r="D1050">
            <v>171.37</v>
          </cell>
          <cell r="E1050" t="str">
            <v>SIURB-E Jan/26</v>
          </cell>
        </row>
        <row r="1051">
          <cell r="A1051">
            <v>9013025</v>
          </cell>
          <cell r="B1051" t="str">
            <v>ELETROCALHA LISA GALVANIZADA ELETROLÍTICA CHAPA 14 - 200X50MM  COM TAMPA E INSTALAÇÃO</v>
          </cell>
          <cell r="C1051" t="str">
            <v>M</v>
          </cell>
          <cell r="D1051">
            <v>179.65</v>
          </cell>
          <cell r="E1051" t="str">
            <v>SIURB-E Jan/26</v>
          </cell>
        </row>
        <row r="1052">
          <cell r="A1052">
            <v>9013026</v>
          </cell>
          <cell r="B1052" t="str">
            <v>ELETROCALHA LISA GALV. ELETROL. CHAPA 14 - 250X50MM C/ TAMPA E INST.</v>
          </cell>
          <cell r="C1052" t="str">
            <v>M</v>
          </cell>
          <cell r="D1052">
            <v>210.1</v>
          </cell>
          <cell r="E1052" t="str">
            <v>SIURB-E Jan/26</v>
          </cell>
        </row>
        <row r="1053">
          <cell r="A1053">
            <v>9013027</v>
          </cell>
          <cell r="B1053" t="str">
            <v>ELETROCALHA LISA GALVANIZADA ELETROLÍTICA CHAPA 14 - 300X50MM  COM TAMPA E INSTALAÇÃO</v>
          </cell>
          <cell r="C1053" t="str">
            <v>M</v>
          </cell>
          <cell r="D1053">
            <v>224.65</v>
          </cell>
          <cell r="E1053" t="str">
            <v>SIURB-E Jan/26</v>
          </cell>
        </row>
        <row r="1054">
          <cell r="A1054">
            <v>9013031</v>
          </cell>
          <cell r="B1054" t="str">
            <v>ELETROCALHA LISA GALV. ELETROL. CHAPA 14 - 150X100MM C/ TAMPA E INST.</v>
          </cell>
          <cell r="C1054" t="str">
            <v>M</v>
          </cell>
          <cell r="D1054">
            <v>199.32</v>
          </cell>
          <cell r="E1054" t="str">
            <v>SIURB-E Jan/26</v>
          </cell>
        </row>
        <row r="1055">
          <cell r="A1055">
            <v>9013032</v>
          </cell>
          <cell r="B1055" t="str">
            <v>ELETROCALHA LISA GALVANIZADA ELETROLÍTICA CHAPA 14 - 200X100MM COM TAMPA E INSTALAÇÃO</v>
          </cell>
          <cell r="C1055" t="str">
            <v>M</v>
          </cell>
          <cell r="D1055">
            <v>222.81</v>
          </cell>
          <cell r="E1055" t="str">
            <v>SIURB-E Jan/26</v>
          </cell>
        </row>
        <row r="1056">
          <cell r="A1056">
            <v>9013033</v>
          </cell>
          <cell r="B1056" t="str">
            <v>ELETROCALHA LISA GALV. ELETROL. CHAPA 14 - 250X100MM C/ TAMPA E INST.</v>
          </cell>
          <cell r="C1056" t="str">
            <v>M</v>
          </cell>
          <cell r="D1056">
            <v>247.89</v>
          </cell>
          <cell r="E1056" t="str">
            <v>SIURB-E Jan/26</v>
          </cell>
        </row>
        <row r="1057">
          <cell r="A1057">
            <v>9013034</v>
          </cell>
          <cell r="B1057" t="str">
            <v>ELETROCALHA LISA GALVANIZADA ELETROLÍTICA CHAPA 14 - 300X100MM COM TAMPA E INSTALAÇÃO</v>
          </cell>
          <cell r="C1057" t="str">
            <v>M</v>
          </cell>
          <cell r="D1057">
            <v>267.08</v>
          </cell>
          <cell r="E1057" t="str">
            <v>SIURB-E Jan/26</v>
          </cell>
        </row>
        <row r="1058">
          <cell r="A1058">
            <v>9013035</v>
          </cell>
          <cell r="B1058" t="str">
            <v>ELETROCALHA LISA GALV. ELETROL. CHAPA 14 - 400X100MM C/ TAMPA E INST.</v>
          </cell>
          <cell r="C1058" t="str">
            <v>M</v>
          </cell>
          <cell r="D1058">
            <v>310.70999999999998</v>
          </cell>
          <cell r="E1058" t="str">
            <v>SIURB-E Jan/26</v>
          </cell>
        </row>
        <row r="1059">
          <cell r="A1059">
            <v>9013038</v>
          </cell>
          <cell r="B1059" t="str">
            <v>ELETROCALHA PERF. GALV. ELETROL. CHAPA 14 - 100X50MM C/ TAMPA E INST.</v>
          </cell>
          <cell r="C1059" t="str">
            <v>M</v>
          </cell>
          <cell r="D1059">
            <v>119.65</v>
          </cell>
          <cell r="E1059" t="str">
            <v>SIURB-E Jan/26</v>
          </cell>
        </row>
        <row r="1060">
          <cell r="A1060">
            <v>9013039</v>
          </cell>
          <cell r="B1060" t="str">
            <v>ELETROCALHA PERF. GALV. ELETROL. CHAPA 14 - 125X50MM C/ TAMPA E INST.</v>
          </cell>
          <cell r="C1060" t="str">
            <v>M</v>
          </cell>
          <cell r="D1060">
            <v>135.78</v>
          </cell>
          <cell r="E1060" t="str">
            <v>SIURB-E Jan/26</v>
          </cell>
        </row>
        <row r="1061">
          <cell r="A1061">
            <v>9013040</v>
          </cell>
          <cell r="B1061" t="str">
            <v>ELETROCALHA PERF. GALV. ELETROL. CHAPA 14 - 150X50MM C/ TAMPA E INST.</v>
          </cell>
          <cell r="C1061" t="str">
            <v>M</v>
          </cell>
          <cell r="D1061">
            <v>150.6</v>
          </cell>
          <cell r="E1061" t="str">
            <v>SIURB-E Jan/26</v>
          </cell>
        </row>
        <row r="1062">
          <cell r="A1062">
            <v>9013041</v>
          </cell>
          <cell r="B1062" t="str">
            <v>ELETROCALHA PERF. GALV. ELETROL. CHAPA 14 - 175X50MM C/ TAMPA E INST.</v>
          </cell>
          <cell r="C1062" t="str">
            <v>M</v>
          </cell>
          <cell r="D1062">
            <v>168.2</v>
          </cell>
          <cell r="E1062" t="str">
            <v>SIURB-E Jan/26</v>
          </cell>
        </row>
        <row r="1063">
          <cell r="A1063">
            <v>9013042</v>
          </cell>
          <cell r="B1063" t="str">
            <v>ELETROCALHA PERF. GALV. ELETROL. CHAPA 14 - 200X50MM C/ TAMPA E INST.</v>
          </cell>
          <cell r="C1063" t="str">
            <v>M</v>
          </cell>
          <cell r="D1063">
            <v>183.07</v>
          </cell>
          <cell r="E1063" t="str">
            <v>SIURB-E Jan/26</v>
          </cell>
        </row>
        <row r="1064">
          <cell r="A1064">
            <v>9013043</v>
          </cell>
          <cell r="B1064" t="str">
            <v>ELETROCALHA PERF. GALV. ELETROL. CHAPA 14 - 250X50MM C/ TAMPA E INST.</v>
          </cell>
          <cell r="C1064" t="str">
            <v>M</v>
          </cell>
          <cell r="D1064">
            <v>211.54</v>
          </cell>
          <cell r="E1064" t="str">
            <v>SIURB-E Jan/26</v>
          </cell>
        </row>
        <row r="1065">
          <cell r="A1065">
            <v>9013044</v>
          </cell>
          <cell r="B1065" t="str">
            <v>ELETROCALHA PERF. GALV. ELETROL. CHAPA 14 - 300X50MM C/ TAMPA E INST.</v>
          </cell>
          <cell r="C1065" t="str">
            <v>M</v>
          </cell>
          <cell r="D1065">
            <v>226.5</v>
          </cell>
          <cell r="E1065" t="str">
            <v>SIURB-E Jan/26</v>
          </cell>
        </row>
        <row r="1066">
          <cell r="A1066">
            <v>9013046</v>
          </cell>
          <cell r="B1066" t="str">
            <v>ELETROCALHA PERF. GALV. ELETROL. CHAPA 14 - 150X100MM C/ TAMPA E INST.</v>
          </cell>
          <cell r="C1066" t="str">
            <v>M</v>
          </cell>
          <cell r="D1066">
            <v>190.56</v>
          </cell>
          <cell r="E1066" t="str">
            <v>SIURB-E Jan/26</v>
          </cell>
        </row>
        <row r="1067">
          <cell r="A1067">
            <v>9013047</v>
          </cell>
          <cell r="B1067" t="str">
            <v>ELETROCALHA PERF. GALV. ELETROL. CHAPA 14 - 200X100MM C/ TAMPA E INST.</v>
          </cell>
          <cell r="C1067" t="str">
            <v>M</v>
          </cell>
          <cell r="D1067">
            <v>218.09</v>
          </cell>
          <cell r="E1067" t="str">
            <v>SIURB-E Jan/26</v>
          </cell>
        </row>
        <row r="1068">
          <cell r="A1068">
            <v>9013048</v>
          </cell>
          <cell r="B1068" t="str">
            <v>ELETROCALHA PERF. GALV. CHAPA 14 - 250X100MM C/ TAMPA E INST.</v>
          </cell>
          <cell r="C1068" t="str">
            <v>M</v>
          </cell>
          <cell r="D1068">
            <v>249.5</v>
          </cell>
          <cell r="E1068" t="str">
            <v>SIURB-E Jan/26</v>
          </cell>
        </row>
        <row r="1069">
          <cell r="A1069">
            <v>9013050</v>
          </cell>
          <cell r="B1069" t="str">
            <v>ELETROCALHA PERF. GALV. ELETROL. CHAPA 14 - 400X100MM C/ TAMPA E INST.</v>
          </cell>
          <cell r="C1069" t="str">
            <v>M</v>
          </cell>
          <cell r="D1069">
            <v>311.26</v>
          </cell>
          <cell r="E1069" t="str">
            <v>SIURB-E Jan/26</v>
          </cell>
        </row>
        <row r="1070">
          <cell r="A1070">
            <v>9014000</v>
          </cell>
          <cell r="B1070" t="str">
            <v>ALTA TENSÃO</v>
          </cell>
          <cell r="C1070" t="str">
            <v>.</v>
          </cell>
          <cell r="D1070" t="str">
            <v>.</v>
          </cell>
          <cell r="E1070" t="str">
            <v>SIURB-E Jan/26</v>
          </cell>
        </row>
        <row r="1071">
          <cell r="A1071">
            <v>9014001</v>
          </cell>
          <cell r="B1071" t="str">
            <v>ÓLEO ISOLANTE PARA TRANSFORMADOR/ DISJUNTOR 30KV/CM</v>
          </cell>
          <cell r="C1071" t="str">
            <v>L</v>
          </cell>
          <cell r="D1071">
            <v>25.54</v>
          </cell>
          <cell r="E1071" t="str">
            <v>SIURB-E Jan/26</v>
          </cell>
        </row>
        <row r="1072">
          <cell r="A1072">
            <v>9014006</v>
          </cell>
          <cell r="B1072" t="str">
            <v>ISOLADOR SUPORTE TIPO PEDESTAL EM PORCELANA - 15KV</v>
          </cell>
          <cell r="C1072" t="str">
            <v>UN</v>
          </cell>
          <cell r="D1072">
            <v>190.94</v>
          </cell>
          <cell r="E1072" t="str">
            <v>SIURB-E Jan/26</v>
          </cell>
        </row>
        <row r="1073">
          <cell r="A1073">
            <v>9014007</v>
          </cell>
          <cell r="B1073" t="str">
            <v>ISOLADOR SUPORTE TIPO PEDESTAL EM PORCELANA - 1KV</v>
          </cell>
          <cell r="C1073" t="str">
            <v>UN</v>
          </cell>
          <cell r="D1073">
            <v>204.48</v>
          </cell>
          <cell r="E1073" t="str">
            <v>SIURB-E Jan/26</v>
          </cell>
        </row>
        <row r="1074">
          <cell r="A1074">
            <v>9014008</v>
          </cell>
          <cell r="B1074" t="str">
            <v>ISOLADOR SUPORTE TIPO PEDESTAL EM EPOXI - 15KV</v>
          </cell>
          <cell r="C1074" t="str">
            <v>UN</v>
          </cell>
          <cell r="D1074">
            <v>112.57</v>
          </cell>
          <cell r="E1074" t="str">
            <v>SIURB-E Jan/26</v>
          </cell>
        </row>
        <row r="1075">
          <cell r="A1075">
            <v>9014009</v>
          </cell>
          <cell r="B1075" t="str">
            <v>ISOLADOR SUPORTE TIPO PEDESTAL EPOXI - 1KV</v>
          </cell>
          <cell r="C1075" t="str">
            <v>UN</v>
          </cell>
          <cell r="D1075">
            <v>45.21</v>
          </cell>
          <cell r="E1075" t="str">
            <v>SIURB-E Jan/26</v>
          </cell>
        </row>
        <row r="1076">
          <cell r="A1076">
            <v>9014013</v>
          </cell>
          <cell r="B1076" t="str">
            <v>VERGALHÃO DE COBRE 3/8" (10MM)</v>
          </cell>
          <cell r="C1076" t="str">
            <v>M</v>
          </cell>
          <cell r="D1076">
            <v>103.11</v>
          </cell>
          <cell r="E1076" t="str">
            <v>SIURB-E Jan/26</v>
          </cell>
        </row>
        <row r="1077">
          <cell r="A1077">
            <v>9014014</v>
          </cell>
          <cell r="B1077" t="str">
            <v>TERMINAL OU CONECTOR PARA VERGALHÃO DE COBRE 3/8" (10MM)</v>
          </cell>
          <cell r="C1077" t="str">
            <v>UN</v>
          </cell>
          <cell r="D1077">
            <v>34.909999999999997</v>
          </cell>
          <cell r="E1077" t="str">
            <v>SIURB-E Jan/26</v>
          </cell>
        </row>
        <row r="1078">
          <cell r="A1078">
            <v>9014017</v>
          </cell>
          <cell r="B1078" t="str">
            <v>CABO DE MÉDIA TENSÃO PARA 12/20KV - 1 X 35MM2 UNIPOLAR</v>
          </cell>
          <cell r="C1078" t="str">
            <v>M</v>
          </cell>
          <cell r="D1078">
            <v>137.99</v>
          </cell>
          <cell r="E1078" t="str">
            <v>SIURB-E Jan/26</v>
          </cell>
        </row>
        <row r="1079">
          <cell r="A1079">
            <v>9014018</v>
          </cell>
          <cell r="B1079" t="str">
            <v>CABO DE MÉDIA TENSÃO PARA 12/20KV - 1 X 25MM2 UNIPOLAR</v>
          </cell>
          <cell r="C1079" t="str">
            <v>UN</v>
          </cell>
          <cell r="D1079">
            <v>85.2</v>
          </cell>
          <cell r="E1079" t="str">
            <v>SIURB-E Jan/26</v>
          </cell>
        </row>
        <row r="1080">
          <cell r="A1080">
            <v>9014019</v>
          </cell>
          <cell r="B1080" t="str">
            <v>CABO DE MÉDIA TENSÃO PARA 12/20KV - 1 X 50MM2 UNIPOLAR</v>
          </cell>
          <cell r="C1080" t="str">
            <v>UN</v>
          </cell>
          <cell r="D1080">
            <v>127.92</v>
          </cell>
          <cell r="E1080" t="str">
            <v>SIURB-E Jan/26</v>
          </cell>
        </row>
        <row r="1081">
          <cell r="A1081">
            <v>9014021</v>
          </cell>
          <cell r="B1081" t="str">
            <v>MUFLA UNIPOLAR INTERNA PARA CABO ATÉ 35MM2 - 15KV</v>
          </cell>
          <cell r="C1081" t="str">
            <v>UN</v>
          </cell>
          <cell r="D1081">
            <v>420.45</v>
          </cell>
          <cell r="E1081" t="str">
            <v>SIURB-E Jan/26</v>
          </cell>
        </row>
        <row r="1082">
          <cell r="A1082">
            <v>9014022</v>
          </cell>
          <cell r="B1082" t="str">
            <v>MUFLA UNIPOLAR EXTERNA PARA CABO ATÉ 35MM2 - 15KV</v>
          </cell>
          <cell r="C1082" t="str">
            <v>UN</v>
          </cell>
          <cell r="D1082">
            <v>588.71</v>
          </cell>
          <cell r="E1082" t="str">
            <v>SIURB-E Jan/26</v>
          </cell>
        </row>
        <row r="1083">
          <cell r="A1083">
            <v>9014023</v>
          </cell>
          <cell r="B1083" t="str">
            <v>MUFLA TRIPOLAR INTERNA PARA CABO ATÉ 35MM2 - 15KV</v>
          </cell>
          <cell r="C1083" t="str">
            <v>UN</v>
          </cell>
          <cell r="D1083">
            <v>1076.54</v>
          </cell>
          <cell r="E1083" t="str">
            <v>SIURB-E Jan/26</v>
          </cell>
        </row>
        <row r="1084">
          <cell r="A1084">
            <v>9014024</v>
          </cell>
          <cell r="B1084" t="str">
            <v>MUFLA TRIPOLAR EXTERNA PARA CABO ATÉ 35MM2 - 15KV</v>
          </cell>
          <cell r="C1084" t="str">
            <v>UN</v>
          </cell>
          <cell r="D1084">
            <v>1603.08</v>
          </cell>
          <cell r="E1084" t="str">
            <v>SIURB-E Jan/26</v>
          </cell>
        </row>
        <row r="1085">
          <cell r="A1085">
            <v>9014025</v>
          </cell>
          <cell r="B1085" t="str">
            <v>BUCHA D PASSAGEM INTERNA/ EXTERNA - 15KV</v>
          </cell>
          <cell r="C1085" t="str">
            <v>UN</v>
          </cell>
          <cell r="D1085">
            <v>575.42999999999995</v>
          </cell>
          <cell r="E1085" t="str">
            <v>SIURB-E Jan/26</v>
          </cell>
        </row>
        <row r="1086">
          <cell r="A1086">
            <v>9014026</v>
          </cell>
          <cell r="B1086" t="str">
            <v>BUCHA DE PASSAGEM PARA NEUTRO - 1KV</v>
          </cell>
          <cell r="C1086" t="str">
            <v>UN</v>
          </cell>
          <cell r="D1086">
            <v>124.51</v>
          </cell>
          <cell r="E1086" t="str">
            <v>SIURB-E Jan/26</v>
          </cell>
        </row>
        <row r="1087">
          <cell r="A1087">
            <v>9014027</v>
          </cell>
          <cell r="B1087" t="str">
            <v>CHAPA DE FERRO 150X0,50X1/4" PARA BUCHAS DE PASSAGEM</v>
          </cell>
          <cell r="C1087" t="str">
            <v>UN</v>
          </cell>
          <cell r="D1087">
            <v>1238.8599999999999</v>
          </cell>
          <cell r="E1087" t="str">
            <v>SIURB-E Jan/26</v>
          </cell>
        </row>
        <row r="1088">
          <cell r="A1088">
            <v>9014028</v>
          </cell>
          <cell r="B1088" t="str">
            <v>BUCHA DE PASSAGEM COM ROSCA PARA CUBICULO BLINDADO</v>
          </cell>
          <cell r="C1088" t="str">
            <v>UN</v>
          </cell>
          <cell r="D1088">
            <v>312.58999999999997</v>
          </cell>
          <cell r="E1088" t="str">
            <v>SIURB-E Jan/26</v>
          </cell>
        </row>
        <row r="1089">
          <cell r="A1089">
            <v>9014029</v>
          </cell>
          <cell r="B1089" t="str">
            <v>FUSIVEL HH PARA 40A/ 15KV</v>
          </cell>
          <cell r="C1089" t="str">
            <v>UN</v>
          </cell>
          <cell r="D1089">
            <v>462.54</v>
          </cell>
          <cell r="E1089" t="str">
            <v>SIURB-E Jan/26</v>
          </cell>
        </row>
        <row r="1090">
          <cell r="A1090">
            <v>9014030</v>
          </cell>
          <cell r="B1090" t="str">
            <v>BASE TRIPOLAR PARA FUSIVEL LIMITADOR HH - 15KV/ 200A</v>
          </cell>
          <cell r="C1090" t="str">
            <v>UN</v>
          </cell>
          <cell r="D1090">
            <v>486.63</v>
          </cell>
          <cell r="E1090" t="str">
            <v>SIURB-E Jan/26</v>
          </cell>
        </row>
        <row r="1091">
          <cell r="A1091">
            <v>9014031</v>
          </cell>
          <cell r="B1091" t="str">
            <v>BASE TRIPOLAR PARA FUSIVEL LIMITADOR HH - 15KV/ 400A</v>
          </cell>
          <cell r="C1091" t="str">
            <v>UN</v>
          </cell>
          <cell r="D1091">
            <v>1267.72</v>
          </cell>
          <cell r="E1091" t="str">
            <v>SIURB-E Jan/26</v>
          </cell>
        </row>
        <row r="1092">
          <cell r="A1092">
            <v>9014036</v>
          </cell>
          <cell r="B1092" t="str">
            <v>FUSIVEL PARA TRANSFORMADOR DE POTENCIAL</v>
          </cell>
          <cell r="C1092" t="str">
            <v>UN</v>
          </cell>
          <cell r="D1092">
            <v>51.57</v>
          </cell>
          <cell r="E1092" t="str">
            <v>SIURB-E Jan/26</v>
          </cell>
        </row>
        <row r="1093">
          <cell r="A1093">
            <v>9014040</v>
          </cell>
          <cell r="B1093" t="str">
            <v>BOBINA D MÍNIMA TENSÃO DO DISJUNTOR VOL. NORMAL DE ÓLEO</v>
          </cell>
          <cell r="C1093" t="str">
            <v>UN</v>
          </cell>
          <cell r="D1093">
            <v>6104.19</v>
          </cell>
          <cell r="E1093" t="str">
            <v>SIURB-E Jan/26</v>
          </cell>
        </row>
        <row r="1094">
          <cell r="A1094">
            <v>9014042</v>
          </cell>
          <cell r="B1094" t="str">
            <v>RELE DE FALTA DE FASE E MÍNIMA TENSÃO TRIFÁSICO</v>
          </cell>
          <cell r="C1094" t="str">
            <v>UN</v>
          </cell>
          <cell r="D1094">
            <v>660.51</v>
          </cell>
          <cell r="E1094" t="str">
            <v>SIURB-E Jan/26</v>
          </cell>
        </row>
        <row r="1095">
          <cell r="A1095">
            <v>9014045</v>
          </cell>
          <cell r="B1095" t="str">
            <v>ESTRADO DE MADEIRA 100X100CM</v>
          </cell>
          <cell r="C1095" t="str">
            <v>UN</v>
          </cell>
          <cell r="D1095">
            <v>138.69</v>
          </cell>
          <cell r="E1095" t="str">
            <v>SIURB-E Jan/26</v>
          </cell>
        </row>
        <row r="1096">
          <cell r="A1096">
            <v>9014046</v>
          </cell>
          <cell r="B1096" t="str">
            <v>VARA DE MANOBRA DE FIBRA DE VIDRO, 3,00M/ 15KV</v>
          </cell>
          <cell r="C1096" t="str">
            <v>UN</v>
          </cell>
          <cell r="D1096">
            <v>722.17</v>
          </cell>
          <cell r="E1096" t="str">
            <v>SIURB-E Jan/26</v>
          </cell>
        </row>
        <row r="1097">
          <cell r="A1097">
            <v>9014047</v>
          </cell>
          <cell r="B1097" t="str">
            <v>CAIXA DE MEDIÇÃO A3 PADRÃO ELETROPAULO</v>
          </cell>
          <cell r="C1097" t="str">
            <v>UN</v>
          </cell>
          <cell r="D1097">
            <v>1660.62</v>
          </cell>
          <cell r="E1097" t="str">
            <v>SIURB-E Jan/26</v>
          </cell>
        </row>
        <row r="1098">
          <cell r="A1098">
            <v>9014048</v>
          </cell>
          <cell r="B1098" t="str">
            <v>JANELA PARA VENTILAÇÃO PERMANENTE TIPO CHICANA - INCLUSIVE TELA</v>
          </cell>
          <cell r="C1098" t="str">
            <v>M2</v>
          </cell>
          <cell r="D1098">
            <v>1575.9</v>
          </cell>
          <cell r="E1098" t="str">
            <v>SIURB-E Jan/26</v>
          </cell>
        </row>
        <row r="1099">
          <cell r="A1099">
            <v>9014049</v>
          </cell>
          <cell r="B1099" t="str">
            <v>PLACA DE AVISO EM ALUMÍNIO PARA CABINE PRIMÁRIA COM MED 16X23CM (VARIAÇÃO DE +OU- 2CM)</v>
          </cell>
          <cell r="C1099" t="str">
            <v>UN</v>
          </cell>
          <cell r="D1099">
            <v>55.07</v>
          </cell>
          <cell r="E1099" t="str">
            <v>SIURB-E Jan/26</v>
          </cell>
        </row>
        <row r="1100">
          <cell r="A1100">
            <v>9014050</v>
          </cell>
          <cell r="B1100" t="str">
            <v>PLAQUETA INDICATIVADE PVC 8 X 12CM</v>
          </cell>
          <cell r="C1100" t="str">
            <v>UN</v>
          </cell>
          <cell r="D1100">
            <v>16.38</v>
          </cell>
          <cell r="E1100" t="str">
            <v>SIURB-E Jan/26</v>
          </cell>
        </row>
        <row r="1101">
          <cell r="A1101">
            <v>9014051</v>
          </cell>
          <cell r="B1101" t="str">
            <v>MUDANÇA DOS TAP'S DO TRANSFORMADOR DE FORÇA</v>
          </cell>
          <cell r="C1101" t="str">
            <v>UN</v>
          </cell>
          <cell r="D1101">
            <v>406.39</v>
          </cell>
          <cell r="E1101" t="str">
            <v>SIURB-E Jan/26</v>
          </cell>
        </row>
        <row r="1102">
          <cell r="A1102">
            <v>9014053</v>
          </cell>
          <cell r="B1102" t="str">
            <v>LIMPEZA DO POSTO PRIMÁRIO E PINTURA DOS BARRAMENTOS</v>
          </cell>
          <cell r="C1102" t="str">
            <v>UN</v>
          </cell>
          <cell r="D1102">
            <v>1375.32</v>
          </cell>
          <cell r="E1102" t="str">
            <v>SIURB-E Jan/26</v>
          </cell>
        </row>
        <row r="1103">
          <cell r="A1103">
            <v>9014057</v>
          </cell>
          <cell r="B1103" t="str">
            <v>BRAÇADEIRA PARA ELETRODUTO EM POSTE</v>
          </cell>
          <cell r="C1103" t="str">
            <v>UN</v>
          </cell>
          <cell r="D1103">
            <v>94.89</v>
          </cell>
          <cell r="E1103" t="str">
            <v>SIURB-E Jan/26</v>
          </cell>
        </row>
        <row r="1104">
          <cell r="A1104">
            <v>9014059</v>
          </cell>
          <cell r="B1104" t="str">
            <v>LUVA DE BORRACHA ISOLAÇÃO 20KV</v>
          </cell>
          <cell r="C1104" t="str">
            <v>PAR</v>
          </cell>
          <cell r="D1104">
            <v>615.1</v>
          </cell>
          <cell r="E1104" t="str">
            <v>SIURB-E Jan/26</v>
          </cell>
        </row>
        <row r="1105">
          <cell r="A1105">
            <v>9014060</v>
          </cell>
          <cell r="B1105" t="str">
            <v>CHAVE SECCIONADORA TRIP SECA INTERNA 200A/ 15KV</v>
          </cell>
          <cell r="C1105" t="str">
            <v>UN</v>
          </cell>
          <cell r="D1105">
            <v>2689.17</v>
          </cell>
          <cell r="E1105" t="str">
            <v>SIURB-E Jan/26</v>
          </cell>
        </row>
        <row r="1106">
          <cell r="A1106">
            <v>9014061</v>
          </cell>
          <cell r="B1106" t="str">
            <v>CHAVE SECCIONADORA TRIP SECA INTERNA 400A/15KV</v>
          </cell>
          <cell r="C1106" t="str">
            <v>UN</v>
          </cell>
          <cell r="D1106">
            <v>2079.19</v>
          </cell>
          <cell r="E1106" t="str">
            <v>SIURB-E Jan/26</v>
          </cell>
        </row>
        <row r="1107">
          <cell r="A1107">
            <v>9014062</v>
          </cell>
          <cell r="B1107" t="str">
            <v>CHAVE SECIONADORA TRIP INTERNA C/ BASE FUS HH 400A/15KV</v>
          </cell>
          <cell r="C1107" t="str">
            <v>UN</v>
          </cell>
          <cell r="D1107">
            <v>3005.5</v>
          </cell>
          <cell r="E1107" t="str">
            <v>SIURB-E Jan/26</v>
          </cell>
        </row>
        <row r="1108">
          <cell r="A1108">
            <v>9014063</v>
          </cell>
          <cell r="B1108" t="str">
            <v>INSTALAÇÃO DE CONJUNTO DE ACIONAMENTO PARA CHAVE SECCIONADORA</v>
          </cell>
          <cell r="C1108" t="str">
            <v>UN</v>
          </cell>
          <cell r="D1108">
            <v>1359.47</v>
          </cell>
          <cell r="E1108" t="str">
            <v>SIURB-E Jan/26</v>
          </cell>
        </row>
        <row r="1109">
          <cell r="A1109">
            <v>9014064</v>
          </cell>
          <cell r="B1109" t="str">
            <v>CHAVE REVERSORA TRIFÁSICA 400A - FORNECIMENTO E INSTALAÇÃO</v>
          </cell>
          <cell r="C1109" t="str">
            <v>UN</v>
          </cell>
          <cell r="D1109">
            <v>5479.47</v>
          </cell>
          <cell r="E1109" t="str">
            <v>SIURB-E Jan/26</v>
          </cell>
        </row>
        <row r="1110">
          <cell r="A1110">
            <v>9014065</v>
          </cell>
          <cell r="B1110" t="str">
            <v>CHAVE SECCIONADORA TRIPOLAR COM CARGA INTERNA 15KV/200A</v>
          </cell>
          <cell r="C1110" t="str">
            <v>UN</v>
          </cell>
          <cell r="D1110">
            <v>2553.5500000000002</v>
          </cell>
          <cell r="E1110" t="str">
            <v>SIURB-E Jan/26</v>
          </cell>
        </row>
        <row r="1111">
          <cell r="A1111">
            <v>9014066</v>
          </cell>
          <cell r="B1111" t="str">
            <v>CHAVE SECCIONADORA TRIPOLAR, PARA USO INTERNO, MANOBRA SEM CARGA INTERNA, 15KV/400A, COM BASE PARA FUSÍVEL HH</v>
          </cell>
          <cell r="C1111" t="str">
            <v>UN</v>
          </cell>
          <cell r="D1111">
            <v>2984.6</v>
          </cell>
          <cell r="E1111" t="str">
            <v>SIURB-E Jan/26</v>
          </cell>
        </row>
        <row r="1112">
          <cell r="A1112">
            <v>9014070</v>
          </cell>
          <cell r="B1112" t="str">
            <v>SUBESTAÇÃO DE ENTRADA SIMPLIFICADA BLINDADA PADRÃO ENEL – POTÊNCIA 112,50 kVA – USO INTERNO, COM TODOS OS MATERIAIS/EQUIPAMENTOS INCLUSOS, EXCETO TRANSFORMADOR</v>
          </cell>
          <cell r="C1112" t="str">
            <v>UN</v>
          </cell>
          <cell r="D1112">
            <v>96725.22</v>
          </cell>
          <cell r="E1112" t="str">
            <v>SIURB-E Jan/26</v>
          </cell>
        </row>
        <row r="1113">
          <cell r="A1113">
            <v>9015002</v>
          </cell>
          <cell r="B1113" t="str">
            <v>TRANSFORMADOR ISOLADOR BIFÁSICO 10KVA</v>
          </cell>
          <cell r="C1113" t="str">
            <v>UN</v>
          </cell>
          <cell r="D1113">
            <v>4852.1400000000003</v>
          </cell>
          <cell r="E1113" t="str">
            <v>SIURB-E Jan/26</v>
          </cell>
        </row>
        <row r="1114">
          <cell r="A1114">
            <v>9015005</v>
          </cell>
          <cell r="B1114" t="str">
            <v>TRANSFORMADOR TRIFÁSICO 15KV - 13,2KV/ 220V/ 127V - 112,5KVA</v>
          </cell>
          <cell r="C1114" t="str">
            <v>UN</v>
          </cell>
          <cell r="D1114">
            <v>25826.71</v>
          </cell>
          <cell r="E1114" t="str">
            <v>SIURB-E Jan/26</v>
          </cell>
        </row>
        <row r="1115">
          <cell r="A1115">
            <v>9015006</v>
          </cell>
          <cell r="B1115" t="str">
            <v>TRANSFORMADOR TRIFÁSICO 15KV - 13,2KV/ 220V/ 127V - 150KVA</v>
          </cell>
          <cell r="C1115" t="str">
            <v>UN</v>
          </cell>
          <cell r="D1115">
            <v>31710.53</v>
          </cell>
          <cell r="E1115" t="str">
            <v>SIURB-E Jan/26</v>
          </cell>
        </row>
        <row r="1116">
          <cell r="A1116">
            <v>9015007</v>
          </cell>
          <cell r="B1116" t="str">
            <v>TRANSFORMADOR TRIFÁSICO 15KV - 13,2KV/ 220V/ 127V - 225KVA</v>
          </cell>
          <cell r="C1116" t="str">
            <v>UN</v>
          </cell>
          <cell r="D1116">
            <v>42687.19</v>
          </cell>
          <cell r="E1116" t="str">
            <v>SIURB-E Jan/26</v>
          </cell>
        </row>
        <row r="1117">
          <cell r="A1117">
            <v>9015008</v>
          </cell>
          <cell r="B1117" t="str">
            <v>TRANSFORMADOR TRIFÁSICO 15KV - 13,2KV/ 220V/ 127V - 300KVA</v>
          </cell>
          <cell r="C1117" t="str">
            <v>UN</v>
          </cell>
          <cell r="D1117">
            <v>50548.13</v>
          </cell>
          <cell r="E1117" t="str">
            <v>SIURB-E Jan/26</v>
          </cell>
        </row>
        <row r="1118">
          <cell r="A1118">
            <v>9015009</v>
          </cell>
          <cell r="B1118" t="str">
            <v>TRANSFORMADOR TRIFÁSICO À ÓLEO 500KVA - 13,8/13,2/12,6KV - 220/127V, CLASSE 15KV</v>
          </cell>
          <cell r="C1118" t="str">
            <v>UN</v>
          </cell>
          <cell r="D1118">
            <v>86722.72</v>
          </cell>
          <cell r="E1118" t="str">
            <v>SIURB-E Jan/26</v>
          </cell>
        </row>
        <row r="1119">
          <cell r="A1119">
            <v>9015010</v>
          </cell>
          <cell r="B1119" t="str">
            <v>TRANSFORMADOR TRIFÁSICO À ÓLEO 750KVA - 13,8/13,2/12,6KV - 220/127V, CLASSE 15KV</v>
          </cell>
          <cell r="C1119" t="str">
            <v>UN</v>
          </cell>
          <cell r="D1119">
            <v>93884.21</v>
          </cell>
          <cell r="E1119" t="str">
            <v>SIURB-E Jan/26</v>
          </cell>
        </row>
        <row r="1120">
          <cell r="A1120">
            <v>9015011</v>
          </cell>
          <cell r="B1120" t="str">
            <v>TRANSFORMADOR TRIFÁSICO À ÓLEO 1000KVA - 13,8/13,2/12,6KV - 220/127V, CLASSE 15KV</v>
          </cell>
          <cell r="C1120" t="str">
            <v>UN</v>
          </cell>
          <cell r="D1120">
            <v>124239.97</v>
          </cell>
          <cell r="E1120" t="str">
            <v>SIURB-E Jan/26</v>
          </cell>
        </row>
        <row r="1121">
          <cell r="A1121">
            <v>9015020</v>
          </cell>
          <cell r="B1121" t="str">
            <v>TRANSFORMADOR DE POTENCIAL A SECO 13,2KV - 220V/127V - 1000VA</v>
          </cell>
          <cell r="C1121" t="str">
            <v>UN</v>
          </cell>
          <cell r="D1121">
            <v>4940.3500000000004</v>
          </cell>
          <cell r="E1121" t="str">
            <v>SIURB-E Jan/26</v>
          </cell>
        </row>
        <row r="1122">
          <cell r="A1122">
            <v>9015025</v>
          </cell>
          <cell r="B1122" t="str">
            <v>TRANSFORMADOR DE POTENCIAL A SECO 15KV - 220V - 1000VA</v>
          </cell>
          <cell r="C1122" t="str">
            <v>UN</v>
          </cell>
          <cell r="D1122">
            <v>4785.51</v>
          </cell>
          <cell r="E1122" t="str">
            <v>SIURB-E Jan/26</v>
          </cell>
        </row>
        <row r="1123">
          <cell r="A1123">
            <v>9015038</v>
          </cell>
          <cell r="B1123" t="str">
            <v>TRANSFORMADOR TRIFÁSICO À SECO, 1000KVA - 13,8/13,2/12,6 KV - 220/127V, CLASSE 15KV</v>
          </cell>
          <cell r="C1123" t="str">
            <v>UN</v>
          </cell>
          <cell r="D1123">
            <v>130902.02</v>
          </cell>
          <cell r="E1123" t="str">
            <v>SIURB-E Jan/26</v>
          </cell>
        </row>
        <row r="1124">
          <cell r="A1124">
            <v>9015039</v>
          </cell>
          <cell r="B1124" t="str">
            <v>TRANSFORMADOR TRIFÁSICO À SECO, 750KVA - 13,8/13,2/12,6 KV - 220/127V, CLASSE 15KV</v>
          </cell>
          <cell r="C1124" t="str">
            <v>UN</v>
          </cell>
          <cell r="D1124">
            <v>142869.62</v>
          </cell>
          <cell r="E1124" t="str">
            <v>SIURB-E Jan/26</v>
          </cell>
        </row>
        <row r="1125">
          <cell r="A1125">
            <v>9015040</v>
          </cell>
          <cell r="B1125" t="str">
            <v>TRANSFORMADOR TRIFÁSICO À SECO 500KVA - 13,8/13,2/12,6 KV - 220/127V</v>
          </cell>
          <cell r="C1125" t="str">
            <v>UN</v>
          </cell>
          <cell r="D1125">
            <v>85881.74</v>
          </cell>
          <cell r="E1125" t="str">
            <v>SIURB-E Jan/26</v>
          </cell>
        </row>
        <row r="1126">
          <cell r="A1126">
            <v>9015041</v>
          </cell>
          <cell r="B1126" t="str">
            <v>TRANSFORMADOR TRIFÁSICO, À SECO, 300 KVA, 13,8/ 13,2/ 12,6 KV - 220V, CLASSE 15 KV</v>
          </cell>
          <cell r="C1126" t="str">
            <v>UN</v>
          </cell>
          <cell r="D1126">
            <v>64255.87</v>
          </cell>
          <cell r="E1126" t="str">
            <v>SIURB-E Jan/26</v>
          </cell>
        </row>
        <row r="1127">
          <cell r="A1127">
            <v>9016002</v>
          </cell>
          <cell r="B1127" t="str">
            <v>CAPACITOR PARA CORREÇÃO DO FATOR DE POTÊNCIA - 220V - 5,0KVA</v>
          </cell>
          <cell r="C1127" t="str">
            <v>UN</v>
          </cell>
          <cell r="D1127">
            <v>909.64</v>
          </cell>
          <cell r="E1127" t="str">
            <v>SIURB-E Jan/26</v>
          </cell>
        </row>
        <row r="1128">
          <cell r="A1128">
            <v>9016004</v>
          </cell>
          <cell r="B1128" t="str">
            <v>CAPACITOR PARA CORREÇÃO DO FATOR DE POTÊNCIA - 220V - 10,0KVA</v>
          </cell>
          <cell r="C1128" t="str">
            <v>UN</v>
          </cell>
          <cell r="D1128">
            <v>1533.43</v>
          </cell>
          <cell r="E1128" t="str">
            <v>SIURB-E Jan/26</v>
          </cell>
        </row>
        <row r="1129">
          <cell r="A1129">
            <v>9016006</v>
          </cell>
          <cell r="B1129" t="str">
            <v>CAPACITOR PARA CORREÇÃO DO FATOR DE POTÊNCIA - 220V - 15KVA</v>
          </cell>
          <cell r="C1129" t="str">
            <v>UN</v>
          </cell>
          <cell r="D1129">
            <v>2424.02</v>
          </cell>
          <cell r="E1129" t="str">
            <v>SIURB-E Jan/26</v>
          </cell>
        </row>
        <row r="1130">
          <cell r="A1130">
            <v>9016008</v>
          </cell>
          <cell r="B1130" t="str">
            <v>CAPACITOR PARA CORREÇÃO DO FATOR DE POTÊNCIA - 220V - 20,0KVA</v>
          </cell>
          <cell r="C1130" t="str">
            <v>UN</v>
          </cell>
          <cell r="D1130">
            <v>2968.88</v>
          </cell>
          <cell r="E1130" t="str">
            <v>SIURB-E Jan/26</v>
          </cell>
        </row>
        <row r="1131">
          <cell r="A1131">
            <v>9016011</v>
          </cell>
          <cell r="B1131" t="str">
            <v>CAPACITOR PARA CORREÇÃO DO FATOR DE POTÊNCIA - 220V - 30,0KVA</v>
          </cell>
          <cell r="C1131" t="str">
            <v>UN</v>
          </cell>
          <cell r="D1131">
            <v>3891.66</v>
          </cell>
          <cell r="E1131" t="str">
            <v>SIURB-E Jan/26</v>
          </cell>
        </row>
        <row r="1132">
          <cell r="A1132">
            <v>9016013</v>
          </cell>
          <cell r="B1132" t="str">
            <v>CAPACITOR PARA CORREÇÃO DO FATOR DE POTÊNCIA - 220V - 40,0KVA</v>
          </cell>
          <cell r="C1132" t="str">
            <v>UN</v>
          </cell>
          <cell r="D1132">
            <v>4859.76</v>
          </cell>
          <cell r="E1132" t="str">
            <v>SIURB-E Jan/26</v>
          </cell>
        </row>
        <row r="1133">
          <cell r="A1133">
            <v>9016015</v>
          </cell>
          <cell r="B1133" t="str">
            <v>CAPACITOR PARA CORREÇÃO DP FATOR DE POTÊNCIA - 220V - 50,0KVA</v>
          </cell>
          <cell r="C1133" t="str">
            <v>UN</v>
          </cell>
          <cell r="D1133">
            <v>6968.97</v>
          </cell>
          <cell r="E1133" t="str">
            <v>SIURB-E Jan/26</v>
          </cell>
        </row>
        <row r="1134">
          <cell r="A1134">
            <v>9016016</v>
          </cell>
          <cell r="B1134" t="str">
            <v>BANCO AUTOMÁTICO DE CAPACITORES, 15 KVAR, 220V, TRIFÁSICO, MONTADO EM PAINEL PARA CORREÇÃO DE FATOR DE POTÊNCIA</v>
          </cell>
          <cell r="C1134" t="str">
            <v>UN</v>
          </cell>
          <cell r="D1134">
            <v>18395.78</v>
          </cell>
          <cell r="E1134" t="str">
            <v>SIURB-E Jan/26</v>
          </cell>
        </row>
        <row r="1135">
          <cell r="A1135">
            <v>9016017</v>
          </cell>
          <cell r="B1135" t="str">
            <v>BANCO AUTOMÁTICO DE CAPACITORES, 30 KVAR, 220V, TRIFÁSICO, MONTADO EM PAINEL PARA CORREÇÃO DE FATOR DE POTÊNCIA</v>
          </cell>
          <cell r="C1135" t="str">
            <v>UN</v>
          </cell>
          <cell r="D1135">
            <v>28999.46</v>
          </cell>
          <cell r="E1135" t="str">
            <v>SIURB-E Jan/26</v>
          </cell>
        </row>
        <row r="1136">
          <cell r="A1136">
            <v>9016018</v>
          </cell>
          <cell r="B1136" t="str">
            <v>BANCO AUTOMÁTICO DE CAPACITORES, 50 KVAR, 220V, TRIFÁSICO, MONTADO EM PAINEL PARA CORREÇÃO DE FATOR DE POTÊNCIA</v>
          </cell>
          <cell r="C1136" t="str">
            <v>UN</v>
          </cell>
          <cell r="D1136">
            <v>34441.120000000003</v>
          </cell>
          <cell r="E1136" t="str">
            <v>SIURB-E Jan/26</v>
          </cell>
        </row>
        <row r="1137">
          <cell r="A1137">
            <v>9017001</v>
          </cell>
          <cell r="B1137" t="str">
            <v>DPS - DISPOSITIVO PROTEÇÃO CONTRA SURTOS 275V - 40KA</v>
          </cell>
          <cell r="C1137" t="str">
            <v>UN</v>
          </cell>
          <cell r="D1137">
            <v>251.85</v>
          </cell>
          <cell r="E1137" t="str">
            <v>SIURB-E Jan/26</v>
          </cell>
        </row>
        <row r="1138">
          <cell r="A1138">
            <v>9017002</v>
          </cell>
          <cell r="B1138" t="str">
            <v>DISPOSITIVO DE PROTEÇÃO CONTRA SURTOS - DPS - 500 VCC - 45 KA - CLASSE II</v>
          </cell>
          <cell r="C1138" t="str">
            <v>UN</v>
          </cell>
          <cell r="D1138">
            <v>173.01</v>
          </cell>
          <cell r="E1138" t="str">
            <v>SIURB-E Jan/26</v>
          </cell>
        </row>
        <row r="1139">
          <cell r="A1139">
            <v>9017003</v>
          </cell>
          <cell r="B1139" t="str">
            <v>DISPOSITIVO DE PROTEÇÃO CONTRA SURTOS - DPS - 1000 VCC - 45 KA - CLASSE I</v>
          </cell>
          <cell r="C1139" t="str">
            <v>UN</v>
          </cell>
          <cell r="D1139">
            <v>178.83</v>
          </cell>
          <cell r="E1139" t="str">
            <v>SIURB-E Jan/26</v>
          </cell>
        </row>
        <row r="1140">
          <cell r="A1140">
            <v>9017004</v>
          </cell>
          <cell r="B1140" t="str">
            <v>FUSIVEL HH PARA 5A/ 15KV</v>
          </cell>
          <cell r="C1140" t="str">
            <v>UN</v>
          </cell>
          <cell r="D1140">
            <v>198.9</v>
          </cell>
          <cell r="E1140" t="str">
            <v>SIURB-E Jan/26</v>
          </cell>
        </row>
        <row r="1141">
          <cell r="A1141">
            <v>9017005</v>
          </cell>
          <cell r="B1141" t="str">
            <v>FUSIVEL HH PARA 16A/ 15KV</v>
          </cell>
          <cell r="C1141" t="str">
            <v>UN</v>
          </cell>
          <cell r="D1141">
            <v>202.06</v>
          </cell>
          <cell r="E1141" t="str">
            <v>SIURB-E Jan/26</v>
          </cell>
        </row>
        <row r="1142">
          <cell r="A1142">
            <v>9017006</v>
          </cell>
          <cell r="B1142" t="str">
            <v>BARRAMENTO DE COBRE TIPO DIN BIPOLAR PARA 63A</v>
          </cell>
          <cell r="C1142" t="str">
            <v>M</v>
          </cell>
          <cell r="D1142">
            <v>230.79</v>
          </cell>
          <cell r="E1142" t="str">
            <v>SIURB-E Jan/26</v>
          </cell>
        </row>
        <row r="1143">
          <cell r="A1143">
            <v>9017007</v>
          </cell>
          <cell r="B1143" t="str">
            <v>BARRAMENTO DE COBRE TIPO DIN TRIPOLAR PARA 80A</v>
          </cell>
          <cell r="C1143" t="str">
            <v>M</v>
          </cell>
          <cell r="D1143">
            <v>309.88</v>
          </cell>
          <cell r="E1143" t="str">
            <v>SIURB-E Jan/26</v>
          </cell>
        </row>
        <row r="1144">
          <cell r="A1144">
            <v>9017008</v>
          </cell>
          <cell r="B1144" t="str">
            <v>FUSIVEL HH PARA 25A/ 15KV</v>
          </cell>
          <cell r="C1144" t="str">
            <v>UN</v>
          </cell>
          <cell r="D1144">
            <v>202.06</v>
          </cell>
          <cell r="E1144" t="str">
            <v>SIURB-E Jan/26</v>
          </cell>
        </row>
        <row r="1145">
          <cell r="A1145">
            <v>9017009</v>
          </cell>
          <cell r="B1145" t="str">
            <v>FUSIVEL HH PARA 50A/ 15KV</v>
          </cell>
          <cell r="C1145" t="str">
            <v>UN</v>
          </cell>
          <cell r="D1145">
            <v>208.1</v>
          </cell>
          <cell r="E1145" t="str">
            <v>SIURB-E Jan/26</v>
          </cell>
        </row>
        <row r="1146">
          <cell r="A1146">
            <v>9017010</v>
          </cell>
          <cell r="B1146" t="str">
            <v>EMENDA PARA CABO DE MÉDIA TENSÃO 12/20KV - 1X25/ 1X35MM2 - UNIPOLAR</v>
          </cell>
          <cell r="C1146" t="str">
            <v>UN</v>
          </cell>
          <cell r="D1146">
            <v>2088.83</v>
          </cell>
          <cell r="E1146" t="str">
            <v>SIURB-E Jan/26</v>
          </cell>
        </row>
        <row r="1147">
          <cell r="A1147">
            <v>9017011</v>
          </cell>
          <cell r="B1147" t="str">
            <v>FUSIVEL HH PARA 63A/ 15KV</v>
          </cell>
          <cell r="C1147" t="str">
            <v>UN</v>
          </cell>
          <cell r="D1147">
            <v>209.14</v>
          </cell>
          <cell r="E1147" t="str">
            <v>SIURB-E Jan/26</v>
          </cell>
        </row>
        <row r="1148">
          <cell r="A1148">
            <v>9017012</v>
          </cell>
          <cell r="B1148" t="str">
            <v>BASE PARA FUSIVEL DE TRANSFORMADOR DE POTENCIAL</v>
          </cell>
          <cell r="C1148" t="str">
            <v>UN</v>
          </cell>
          <cell r="D1148">
            <v>128.01</v>
          </cell>
          <cell r="E1148" t="str">
            <v>SIURB-E Jan/26</v>
          </cell>
        </row>
        <row r="1149">
          <cell r="A1149">
            <v>9017013</v>
          </cell>
          <cell r="B1149" t="str">
            <v>FUSIVEL HH PARA 7,5A/ 15KV</v>
          </cell>
          <cell r="C1149" t="str">
            <v>UN</v>
          </cell>
          <cell r="D1149">
            <v>439.61</v>
          </cell>
          <cell r="E1149" t="str">
            <v>SIURB-E Jan/26</v>
          </cell>
        </row>
        <row r="1150">
          <cell r="A1150">
            <v>9017014</v>
          </cell>
          <cell r="B1150" t="str">
            <v>FUSIVEL HH PARA 10A/ 15KV</v>
          </cell>
          <cell r="C1150" t="str">
            <v>UN</v>
          </cell>
          <cell r="D1150">
            <v>450.57</v>
          </cell>
          <cell r="E1150" t="str">
            <v>SIURB-E Jan/26</v>
          </cell>
        </row>
        <row r="1151">
          <cell r="A1151">
            <v>9017015</v>
          </cell>
          <cell r="B1151" t="str">
            <v>FUSIVEL HH PARA 20A/ 15KV</v>
          </cell>
          <cell r="C1151" t="str">
            <v>UN</v>
          </cell>
          <cell r="D1151">
            <v>472.62</v>
          </cell>
          <cell r="E1151" t="str">
            <v>SIURB-E Jan/26</v>
          </cell>
        </row>
        <row r="1152">
          <cell r="A1152">
            <v>9017016</v>
          </cell>
          <cell r="B1152" t="str">
            <v>DISJUNTOR A VÁCUO 15KV/ 350MVA - COMPLETO - CARREGAM. MANUAL</v>
          </cell>
          <cell r="C1152" t="str">
            <v>UN</v>
          </cell>
          <cell r="D1152">
            <v>32376.33</v>
          </cell>
          <cell r="E1152" t="str">
            <v>SIURB-E Jan/26</v>
          </cell>
        </row>
        <row r="1153">
          <cell r="A1153">
            <v>9017017</v>
          </cell>
          <cell r="B1153" t="str">
            <v>DISJUNTOR A VÁCUO 15KV/ 350MVA - MOTORIZADO - COMPLETO</v>
          </cell>
          <cell r="C1153" t="str">
            <v>UN</v>
          </cell>
          <cell r="D1153">
            <v>43725.22</v>
          </cell>
          <cell r="E1153" t="str">
            <v>SIURB-E Jan/26</v>
          </cell>
        </row>
        <row r="1154">
          <cell r="A1154">
            <v>9017018</v>
          </cell>
          <cell r="B1154" t="str">
            <v>PARA-RAIO TIPO POLIMERICO CLASSE 15KV</v>
          </cell>
          <cell r="C1154" t="str">
            <v>UN</v>
          </cell>
          <cell r="D1154">
            <v>309.85000000000002</v>
          </cell>
          <cell r="E1154" t="str">
            <v>SIURB-E Jan/26</v>
          </cell>
        </row>
        <row r="1155">
          <cell r="A1155">
            <v>9017019</v>
          </cell>
          <cell r="B1155" t="str">
            <v>ESTRADO DE BORRACHA ISOLANTE 100X100X2,5CM</v>
          </cell>
          <cell r="C1155" t="str">
            <v>UN</v>
          </cell>
          <cell r="D1155">
            <v>629.38</v>
          </cell>
          <cell r="E1155" t="str">
            <v>SIURB-E Jan/26</v>
          </cell>
        </row>
        <row r="1156">
          <cell r="A1156">
            <v>9017020</v>
          </cell>
          <cell r="B1156" t="str">
            <v>LUVA DE SOBREPOSIÇÃO PARA LUVA ISOLANTE EM COURO DE VAQUETA</v>
          </cell>
          <cell r="C1156" t="str">
            <v>PAR</v>
          </cell>
          <cell r="D1156">
            <v>40.94</v>
          </cell>
          <cell r="E1156" t="str">
            <v>SIURB-E Jan/26</v>
          </cell>
        </row>
        <row r="1157">
          <cell r="A1157">
            <v>9017021</v>
          </cell>
          <cell r="B1157" t="str">
            <v>TRANSFORMADOR TRIFÁSICO A SECO 150KVA - 13,8/ 13,2/ 12,6KV - 220/ 127V</v>
          </cell>
          <cell r="C1157" t="str">
            <v>UN</v>
          </cell>
          <cell r="D1157">
            <v>50139.18</v>
          </cell>
          <cell r="E1157" t="str">
            <v>SIURB-E Jan/26</v>
          </cell>
        </row>
        <row r="1158">
          <cell r="A1158">
            <v>9017022</v>
          </cell>
          <cell r="B1158" t="str">
            <v>TRANSFORMADOR TRIFÁSICO A SECO 225KVA - 13,8/ 13,2/ 12,6KV - 220/ 127V</v>
          </cell>
          <cell r="C1158" t="str">
            <v>UN</v>
          </cell>
          <cell r="D1158">
            <v>56226.400000000001</v>
          </cell>
          <cell r="E1158" t="str">
            <v>SIURB-E Jan/26</v>
          </cell>
        </row>
        <row r="1159">
          <cell r="A1159">
            <v>9017023</v>
          </cell>
          <cell r="B1159" t="str">
            <v>TRANSFORMADOR DE CORRENTE PARA PROTEÇÃO RELAÇÃO 20:5A</v>
          </cell>
          <cell r="C1159" t="str">
            <v>UN</v>
          </cell>
          <cell r="D1159">
            <v>1682.39</v>
          </cell>
          <cell r="E1159" t="str">
            <v>SIURB-E Jan/26</v>
          </cell>
        </row>
        <row r="1160">
          <cell r="A1160">
            <v>9017024</v>
          </cell>
          <cell r="B1160" t="str">
            <v>RELE DE SOBRECORRENTE DE AÇÃO INDIRETA PARA MÉDIA TENSÃO</v>
          </cell>
          <cell r="C1160" t="str">
            <v>UN</v>
          </cell>
          <cell r="D1160">
            <v>8528.42</v>
          </cell>
          <cell r="E1160" t="str">
            <v>SIURB-E Jan/26</v>
          </cell>
        </row>
        <row r="1161">
          <cell r="A1161">
            <v>9017025</v>
          </cell>
          <cell r="B1161" t="str">
            <v>REMOÇÃO DE CABOS DE ALTA TENSÃO EM LINHA SUBTERRÂNEA ATÉ 35MM2</v>
          </cell>
          <cell r="C1161" t="str">
            <v>M</v>
          </cell>
          <cell r="D1161">
            <v>43.8</v>
          </cell>
          <cell r="E1161" t="str">
            <v>SIURB-E Jan/26</v>
          </cell>
        </row>
        <row r="1162">
          <cell r="A1162">
            <v>9017026</v>
          </cell>
          <cell r="B1162" t="str">
            <v>CARTUCHO PARA CONEXÃO EXOTERMICA CABO/ CABO</v>
          </cell>
          <cell r="C1162" t="str">
            <v>UN</v>
          </cell>
          <cell r="D1162">
            <v>158.31</v>
          </cell>
          <cell r="E1162" t="str">
            <v>SIURB-E Jan/26</v>
          </cell>
        </row>
        <row r="1163">
          <cell r="A1163">
            <v>9017027</v>
          </cell>
          <cell r="B1163" t="str">
            <v>CARTUCHO PARA CONEXÃO EXOTERMICA CABO/ HASTE</v>
          </cell>
          <cell r="C1163" t="str">
            <v>UN</v>
          </cell>
          <cell r="D1163">
            <v>170.57</v>
          </cell>
          <cell r="E1163" t="str">
            <v>SIURB-E Jan/26</v>
          </cell>
        </row>
        <row r="1164">
          <cell r="A1164">
            <v>9017028</v>
          </cell>
          <cell r="B1164" t="str">
            <v>CARTUCHO PARA CONEXÃO EXOTERMICA ESTRUTURA METÁLICA</v>
          </cell>
          <cell r="C1164" t="str">
            <v>UN</v>
          </cell>
          <cell r="D1164">
            <v>169.63</v>
          </cell>
          <cell r="E1164" t="str">
            <v>SIURB-E Jan/26</v>
          </cell>
        </row>
        <row r="1165">
          <cell r="A1165">
            <v>9017029</v>
          </cell>
          <cell r="B1165" t="str">
            <v>PLACA DE AVISO DE POLIESTIRENO 30X40 E 2MM</v>
          </cell>
          <cell r="C1165" t="str">
            <v>UN</v>
          </cell>
          <cell r="D1165">
            <v>81.22</v>
          </cell>
          <cell r="E1165" t="str">
            <v>SIURB-E Jan/26</v>
          </cell>
        </row>
        <row r="1166">
          <cell r="A1166">
            <v>9017030</v>
          </cell>
          <cell r="B1166" t="str">
            <v>BOLSA EM LONA PARA LUVA ISOLANTE</v>
          </cell>
          <cell r="C1166" t="str">
            <v>UN</v>
          </cell>
          <cell r="D1166">
            <v>40.36</v>
          </cell>
          <cell r="E1166" t="str">
            <v>SIURB-E Jan/26</v>
          </cell>
        </row>
        <row r="1167">
          <cell r="A1167">
            <v>9017031</v>
          </cell>
          <cell r="B1167" t="str">
            <v>CAIXA DE MADEIRA PARA ARMAZENAMENTO DE LUVA ISOLANTE</v>
          </cell>
          <cell r="C1167" t="str">
            <v>UN</v>
          </cell>
          <cell r="D1167">
            <v>73.400000000000006</v>
          </cell>
          <cell r="E1167" t="str">
            <v>SIURB-E Jan/26</v>
          </cell>
        </row>
        <row r="1168">
          <cell r="A1168">
            <v>9017032</v>
          </cell>
          <cell r="B1168" t="str">
            <v>TRANSFORMADOR DE CORRENTE PARA PROTEÇÃO RELAÇÃO 50:5A</v>
          </cell>
          <cell r="C1168" t="str">
            <v>UN</v>
          </cell>
          <cell r="D1168">
            <v>1530.34</v>
          </cell>
          <cell r="E1168" t="str">
            <v>SIURB-E Jan/26</v>
          </cell>
        </row>
        <row r="1169">
          <cell r="A1169">
            <v>9017033</v>
          </cell>
          <cell r="B1169" t="str">
            <v>TRANSFORMADOR DE CORRENTE PARA PROTEÇÃO RELAÇÃO 75:5A</v>
          </cell>
          <cell r="C1169" t="str">
            <v>UN</v>
          </cell>
          <cell r="D1169">
            <v>1541.96</v>
          </cell>
          <cell r="E1169" t="str">
            <v>SIURB-E Jan/26</v>
          </cell>
        </row>
        <row r="1170">
          <cell r="A1170">
            <v>9017034</v>
          </cell>
          <cell r="B1170" t="str">
            <v>TRANSFORMADOR DE CORRENTE PARA PROTEÇÃO RELAÇÃO 100:5A</v>
          </cell>
          <cell r="C1170" t="str">
            <v>UN</v>
          </cell>
          <cell r="D1170">
            <v>1529.19</v>
          </cell>
          <cell r="E1170" t="str">
            <v>SIURB-E Jan/26</v>
          </cell>
        </row>
        <row r="1171">
          <cell r="A1171">
            <v>9017035</v>
          </cell>
          <cell r="B1171" t="str">
            <v>CONEXÃO EXOTÉRMICA CABO-HASTE EM T, PARA BITOLA DO CABO ENTRE 50MM2 ATÉ 95MM2 PARA HASTE DE 5/8"; E 3/4"</v>
          </cell>
          <cell r="C1171" t="str">
            <v>UN</v>
          </cell>
          <cell r="D1171">
            <v>174.68</v>
          </cell>
          <cell r="E1171" t="str">
            <v>SIURB-E Jan/26</v>
          </cell>
        </row>
        <row r="1172">
          <cell r="A1172">
            <v>9017036</v>
          </cell>
          <cell r="B1172" t="str">
            <v>TRANSFORMADOR DE CORRENTE PARA PROTEÇÃO DE INSTALAÇÃO PRIMÁRIA (TENSÃO MÁXIMA 15kV – USO INTERNO) – RELAÇÃO 150:5A</v>
          </cell>
          <cell r="C1172" t="str">
            <v>UN</v>
          </cell>
          <cell r="D1172">
            <v>1530.82</v>
          </cell>
          <cell r="E1172" t="str">
            <v>SIURB-E Jan/26</v>
          </cell>
        </row>
        <row r="1173">
          <cell r="A1173">
            <v>9017037</v>
          </cell>
          <cell r="B1173" t="str">
            <v>TRANSFORMADOR DE CORRENTE PARA PROTEÇÃO DE INSTALAÇÃO PRIMÁRIA (TENSÃO MÁXIMA 15kV – USO INTERNO) – RELAÇÃO 200:5A</v>
          </cell>
          <cell r="C1173" t="str">
            <v>UN</v>
          </cell>
          <cell r="D1173">
            <v>1530.82</v>
          </cell>
          <cell r="E1173" t="str">
            <v>SIURB-E Jan/26</v>
          </cell>
        </row>
        <row r="1174">
          <cell r="A1174">
            <v>9017039</v>
          </cell>
          <cell r="B1174" t="str">
            <v>MANOPLA ROTATIVA PARA DISJUNTOR PARA PORTA DE PAINEL</v>
          </cell>
          <cell r="C1174" t="str">
            <v>UN</v>
          </cell>
          <cell r="D1174">
            <v>933</v>
          </cell>
          <cell r="E1174" t="str">
            <v>SIURB-E Jan/26</v>
          </cell>
        </row>
        <row r="1175">
          <cell r="A1175">
            <v>9020000</v>
          </cell>
          <cell r="B1175" t="str">
            <v>CONJUNTOS DE ILUMINAÇÃO</v>
          </cell>
          <cell r="C1175" t="str">
            <v>.</v>
          </cell>
          <cell r="D1175" t="str">
            <v>.</v>
          </cell>
          <cell r="E1175" t="str">
            <v>SIURB-E Jan/26</v>
          </cell>
        </row>
        <row r="1176">
          <cell r="A1176">
            <v>9020011</v>
          </cell>
          <cell r="B1176" t="str">
            <v>ILUMINAÇÃO DE QUADRA COM POSTE DE CONCRETO TUBULAR, ALT. UTIL 10M COM 3 PROJETORES COM LÂMPADA DE LED 100W, INCLUSIVE CAIXA DE INSPEÇÃO DE ALVENARIA 40X40X40CM DE 1 TIJOLO COM TAMPA DE CONCRETO</v>
          </cell>
          <cell r="C1176" t="str">
            <v>CJ</v>
          </cell>
          <cell r="D1176">
            <v>4352.97</v>
          </cell>
          <cell r="E1176" t="str">
            <v>SIURB-E Jan/26</v>
          </cell>
        </row>
        <row r="1177">
          <cell r="A1177">
            <v>9020016</v>
          </cell>
          <cell r="B1177" t="str">
            <v>POSTE GALVANIZADO TUBULAR RETO H= 3,00M P/ DUAS LUMINÁRIAS P/ LAMPADAS DE 160 W</v>
          </cell>
          <cell r="C1177" t="str">
            <v>UN</v>
          </cell>
          <cell r="D1177">
            <v>1458.6</v>
          </cell>
          <cell r="E1177" t="str">
            <v>SIURB-E Jan/26</v>
          </cell>
        </row>
        <row r="1178">
          <cell r="A1178">
            <v>9020035</v>
          </cell>
          <cell r="B1178" t="str">
            <v>IN.09 -  POSTE GALVANIZADO, RETO, FLANGEADO, H=5M COM LUMINÁRIA HERMÉTICA TIPO LED DE 150W COM APROVAÇÃO DE ILUME/PMSP, INCLUSIVE CAIXA DE INSPEÇÃO DE ALVENARIA 40X40X40CM DE 1 TIJOLO COM TAMPA DE CONCRETO</v>
          </cell>
          <cell r="C1178" t="str">
            <v>UN</v>
          </cell>
          <cell r="D1178">
            <v>4080.55</v>
          </cell>
          <cell r="E1178" t="str">
            <v>SIURB-E Jan/26</v>
          </cell>
        </row>
        <row r="1179">
          <cell r="A1179">
            <v>9020036</v>
          </cell>
          <cell r="B1179" t="str">
            <v>IN.09 -  POSTE DE AÇO GALVANIZADO, RETO, FLANGEADO, H=5M COM LUMINÁRIA HERMÉTICA TIPO LED DE 120W COM APROVAÇÃO DE ILUME/PMSP, INCLUSIVE CAIXA DE INSPEÇÃO DE ALVENARIA 40X40X40CM DE 1 TIJOLO COM TAMPA DE CONCRETO</v>
          </cell>
          <cell r="C1179" t="str">
            <v>UN</v>
          </cell>
          <cell r="D1179">
            <v>3777.46</v>
          </cell>
          <cell r="E1179" t="str">
            <v>SIURB-E Jan/26</v>
          </cell>
        </row>
        <row r="1180">
          <cell r="A1180">
            <v>9050000</v>
          </cell>
          <cell r="B1180" t="str">
            <v>DEMOLIÇÕES - ENTRADA E DISTRIBUIÇÃO</v>
          </cell>
          <cell r="C1180" t="str">
            <v>.</v>
          </cell>
          <cell r="D1180" t="str">
            <v>.</v>
          </cell>
          <cell r="E1180" t="str">
            <v>SIURB-E Jan/26</v>
          </cell>
        </row>
        <row r="1181">
          <cell r="A1181">
            <v>9050001</v>
          </cell>
          <cell r="B1181" t="str">
            <v>REMOÇÃO DE POSTE DE ENTRADA DE ENERGIA EM BAIXA TENSÃO - GALVANIZADO</v>
          </cell>
          <cell r="C1181" t="str">
            <v>UN</v>
          </cell>
          <cell r="D1181">
            <v>246.87</v>
          </cell>
          <cell r="E1181" t="str">
            <v>SIURB-E Jan/26</v>
          </cell>
        </row>
        <row r="1182">
          <cell r="A1182">
            <v>9050002</v>
          </cell>
          <cell r="B1182" t="str">
            <v>REMOÇÃO DE POSTE DE ENTRADA DE ENERGIA EM BAIXA TENSÃO - CONCRETO</v>
          </cell>
          <cell r="C1182" t="str">
            <v>UN</v>
          </cell>
          <cell r="D1182">
            <v>308.58999999999997</v>
          </cell>
          <cell r="E1182" t="str">
            <v>SIURB-E Jan/26</v>
          </cell>
        </row>
        <row r="1183">
          <cell r="A1183">
            <v>9050003</v>
          </cell>
          <cell r="B1183" t="str">
            <v>REMOÇÃO DE CAIXA DE ENTRADA DE ENERGIA EM BAIXA TENSÃO</v>
          </cell>
          <cell r="C1183" t="str">
            <v>UN</v>
          </cell>
          <cell r="D1183">
            <v>246.87</v>
          </cell>
          <cell r="E1183" t="str">
            <v>SIURB-E Jan/26</v>
          </cell>
        </row>
        <row r="1184">
          <cell r="A1184">
            <v>9050004</v>
          </cell>
          <cell r="B1184" t="str">
            <v>REMOÇÃO DE ARMAÇÃO TIPO BRAQUETE</v>
          </cell>
          <cell r="C1184" t="str">
            <v>UN</v>
          </cell>
          <cell r="D1184">
            <v>30.86</v>
          </cell>
          <cell r="E1184" t="str">
            <v>SIURB-E Jan/26</v>
          </cell>
        </row>
        <row r="1185">
          <cell r="A1185">
            <v>9050005</v>
          </cell>
          <cell r="B1185" t="str">
            <v>REMOÇÃO DE CABEÇOTE TIPO "TELESP"</v>
          </cell>
          <cell r="C1185" t="str">
            <v>UN</v>
          </cell>
          <cell r="D1185">
            <v>15.43</v>
          </cell>
          <cell r="E1185" t="str">
            <v>SIURB-E Jan/26</v>
          </cell>
        </row>
        <row r="1186">
          <cell r="A1186">
            <v>9050006</v>
          </cell>
          <cell r="B1186" t="str">
            <v>REMOÇÃO DE CAIXA DE ENTRADA DE TELEFONE TIPO "TELESP"</v>
          </cell>
          <cell r="C1186" t="str">
            <v>UN</v>
          </cell>
          <cell r="D1186">
            <v>123.43</v>
          </cell>
          <cell r="E1186" t="str">
            <v>SIURB-E Jan/26</v>
          </cell>
        </row>
        <row r="1187">
          <cell r="A1187">
            <v>9050009</v>
          </cell>
          <cell r="B1187" t="str">
            <v>REMOÇÃO DE PERFILADOS</v>
          </cell>
          <cell r="C1187" t="str">
            <v>M</v>
          </cell>
          <cell r="D1187">
            <v>24.69</v>
          </cell>
          <cell r="E1187" t="str">
            <v>SIURB-E Jan/26</v>
          </cell>
        </row>
        <row r="1188">
          <cell r="A1188">
            <v>9050010</v>
          </cell>
          <cell r="B1188" t="str">
            <v>REMOÇÃO DE ELETRODUTOS EMBUTIDOS - ATÉ 2"</v>
          </cell>
          <cell r="C1188" t="str">
            <v>M</v>
          </cell>
          <cell r="D1188">
            <v>30.86</v>
          </cell>
          <cell r="E1188" t="str">
            <v>SIURB-E Jan/26</v>
          </cell>
        </row>
        <row r="1189">
          <cell r="A1189">
            <v>9050011</v>
          </cell>
          <cell r="B1189" t="str">
            <v>REMOÇÃO DE ELETRODUTOS EMBUTIDOS - ACIMA DE 2"</v>
          </cell>
          <cell r="C1189" t="str">
            <v>M</v>
          </cell>
          <cell r="D1189">
            <v>61.72</v>
          </cell>
          <cell r="E1189" t="str">
            <v>SIURB-E Jan/26</v>
          </cell>
        </row>
        <row r="1190">
          <cell r="A1190">
            <v>9050012</v>
          </cell>
          <cell r="B1190" t="str">
            <v>REMOÇÃO DE ELETRODUTOS APARENTES - ATÉ 2"</v>
          </cell>
          <cell r="C1190" t="str">
            <v>M</v>
          </cell>
          <cell r="D1190">
            <v>15.43</v>
          </cell>
          <cell r="E1190" t="str">
            <v>SIURB-E Jan/26</v>
          </cell>
        </row>
        <row r="1191">
          <cell r="A1191">
            <v>9050013</v>
          </cell>
          <cell r="B1191" t="str">
            <v>REMOÇÃO DE ELETRODUTOS APARENTES - ACIMA DE 2"</v>
          </cell>
          <cell r="C1191" t="str">
            <v>M</v>
          </cell>
          <cell r="D1191">
            <v>30.86</v>
          </cell>
          <cell r="E1191" t="str">
            <v>SIURB-E Jan/26</v>
          </cell>
        </row>
        <row r="1192">
          <cell r="A1192">
            <v>9050014</v>
          </cell>
          <cell r="B1192" t="str">
            <v>REMOÇÃO DE CABO EMBUTIDO - ATÉ 16MM2</v>
          </cell>
          <cell r="C1192" t="str">
            <v>M</v>
          </cell>
          <cell r="D1192">
            <v>3.09</v>
          </cell>
          <cell r="E1192" t="str">
            <v>SIURB-E Jan/26</v>
          </cell>
        </row>
        <row r="1193">
          <cell r="A1193">
            <v>9050015</v>
          </cell>
          <cell r="B1193" t="str">
            <v>REMOÇÃO DE CABO EMBUTIDO - ACIMA DE 16MM2</v>
          </cell>
          <cell r="C1193" t="str">
            <v>M</v>
          </cell>
          <cell r="D1193">
            <v>6.17</v>
          </cell>
          <cell r="E1193" t="str">
            <v>SIURB-E Jan/26</v>
          </cell>
        </row>
        <row r="1194">
          <cell r="A1194">
            <v>9050016</v>
          </cell>
          <cell r="B1194" t="str">
            <v>REMOÇÃO DE CABO APARENTE - ATÉ 16MM2</v>
          </cell>
          <cell r="C1194" t="str">
            <v>M</v>
          </cell>
          <cell r="D1194">
            <v>3.7</v>
          </cell>
          <cell r="E1194" t="str">
            <v>SIURB-E Jan/26</v>
          </cell>
        </row>
        <row r="1195">
          <cell r="A1195">
            <v>9050017</v>
          </cell>
          <cell r="B1195" t="str">
            <v>REMOÇÃO DE CABO APARENTE - ACIMA DE 16MM2</v>
          </cell>
          <cell r="C1195" t="str">
            <v>M</v>
          </cell>
          <cell r="D1195">
            <v>7.41</v>
          </cell>
          <cell r="E1195" t="str">
            <v>SIURB-E Jan/26</v>
          </cell>
        </row>
        <row r="1196">
          <cell r="A1196">
            <v>9050018</v>
          </cell>
          <cell r="B1196" t="str">
            <v>REMOÇÃO DE TERMINAIS OU CONECTORES DE PRESSÃO PARA CABOS</v>
          </cell>
          <cell r="C1196" t="str">
            <v>UN</v>
          </cell>
          <cell r="D1196">
            <v>12.34</v>
          </cell>
          <cell r="E1196" t="str">
            <v>SIURB-E Jan/26</v>
          </cell>
        </row>
        <row r="1197">
          <cell r="A1197">
            <v>9050020</v>
          </cell>
          <cell r="B1197" t="str">
            <v>REMOÇÃO DE SUPORTE-ISOLADOR TIPO ROLDANA</v>
          </cell>
          <cell r="C1197" t="str">
            <v>UN</v>
          </cell>
          <cell r="D1197">
            <v>12.34</v>
          </cell>
          <cell r="E1197" t="str">
            <v>SIURB-E Jan/26</v>
          </cell>
        </row>
        <row r="1198">
          <cell r="A1198">
            <v>9051000</v>
          </cell>
          <cell r="B1198" t="str">
            <v>DEMOLIÇÕES - CAIXAS E QUADROS</v>
          </cell>
          <cell r="C1198" t="str">
            <v>.</v>
          </cell>
          <cell r="D1198" t="str">
            <v>.</v>
          </cell>
          <cell r="E1198" t="str">
            <v>SIURB-E Jan/26</v>
          </cell>
        </row>
        <row r="1199">
          <cell r="A1199">
            <v>9051011</v>
          </cell>
          <cell r="B1199" t="str">
            <v>REMOÇÃO DE ISOLADORES EM QUADROS ELÉTRICOS</v>
          </cell>
          <cell r="C1199" t="str">
            <v>UN</v>
          </cell>
          <cell r="D1199">
            <v>12.34</v>
          </cell>
          <cell r="E1199" t="str">
            <v>SIURB-E Jan/26</v>
          </cell>
        </row>
        <row r="1200">
          <cell r="A1200">
            <v>9051015</v>
          </cell>
          <cell r="B1200" t="str">
            <v>REMOÇÃO DE DISJUNTOR AUTOMÁTICO UNIPOLAR ATÉ 50A</v>
          </cell>
          <cell r="C1200" t="str">
            <v>UN</v>
          </cell>
          <cell r="D1200">
            <v>18.52</v>
          </cell>
          <cell r="E1200" t="str">
            <v>SIURB-E Jan/26</v>
          </cell>
        </row>
        <row r="1201">
          <cell r="A1201">
            <v>9051016</v>
          </cell>
          <cell r="B1201" t="str">
            <v>REMOÇÃO DE DISJUNTOR AUTOMÁTICO BIPOLAR ATÉ 50A</v>
          </cell>
          <cell r="C1201" t="str">
            <v>UN</v>
          </cell>
          <cell r="D1201">
            <v>43.2</v>
          </cell>
          <cell r="E1201" t="str">
            <v>SIURB-E Jan/26</v>
          </cell>
        </row>
        <row r="1202">
          <cell r="A1202">
            <v>9051017</v>
          </cell>
          <cell r="B1202" t="str">
            <v>REMOÇÃO DE DISJUNTOR AUTOMÁTICO TRIPOLAR ATÉ 50A</v>
          </cell>
          <cell r="C1202" t="str">
            <v>UN</v>
          </cell>
          <cell r="D1202">
            <v>80.23</v>
          </cell>
          <cell r="E1202" t="str">
            <v>SIURB-E Jan/26</v>
          </cell>
        </row>
        <row r="1203">
          <cell r="A1203">
            <v>9051025</v>
          </cell>
          <cell r="B1203" t="str">
            <v>REMOÇÃO DE CAIXA PARA FUSÍVEL OU TOMADA, INSTALADA EM PERFILADOS</v>
          </cell>
          <cell r="C1203" t="str">
            <v>UN</v>
          </cell>
          <cell r="D1203">
            <v>30.86</v>
          </cell>
          <cell r="E1203" t="str">
            <v>SIURB-E Jan/26</v>
          </cell>
        </row>
        <row r="1204">
          <cell r="A1204">
            <v>9051026</v>
          </cell>
          <cell r="B1204" t="str">
            <v>REMOÇÃO DE QUADRO DE DISTRIBUIÇÃO OU CAIXA DE PASSAGEM</v>
          </cell>
          <cell r="C1204" t="str">
            <v>UN</v>
          </cell>
          <cell r="D1204">
            <v>61.72</v>
          </cell>
          <cell r="E1204" t="str">
            <v>SIURB-E Jan/26</v>
          </cell>
        </row>
        <row r="1205">
          <cell r="A1205">
            <v>9051027</v>
          </cell>
          <cell r="B1205" t="str">
            <v>REMOÇÃO DE FUNDO DE QUADRO DE DISTRIBUIÇÃO OU CAIXA DE PASSAGEM</v>
          </cell>
          <cell r="C1205" t="str">
            <v>M2</v>
          </cell>
          <cell r="D1205">
            <v>61.72</v>
          </cell>
          <cell r="E1205" t="str">
            <v>SIURB-E Jan/26</v>
          </cell>
        </row>
        <row r="1206">
          <cell r="A1206">
            <v>9051029</v>
          </cell>
          <cell r="B1206" t="str">
            <v>REMOÇÃO DE TAMPA DE QUADRO DE DISTRIBUIÇÃO OU CAIXA DE PASSAGEM</v>
          </cell>
          <cell r="C1206" t="str">
            <v>M2</v>
          </cell>
          <cell r="D1206">
            <v>61.72</v>
          </cell>
          <cell r="E1206" t="str">
            <v>SIURB-E Jan/26</v>
          </cell>
        </row>
        <row r="1207">
          <cell r="A1207">
            <v>9051030</v>
          </cell>
          <cell r="B1207" t="str">
            <v>REMOÇÃO DE FECHADURA DE QUADRO DE DISTRIBUIÇÃO OU CAIXA DE PASSAGEM</v>
          </cell>
          <cell r="C1207" t="str">
            <v>UN</v>
          </cell>
          <cell r="D1207">
            <v>12.34</v>
          </cell>
          <cell r="E1207" t="str">
            <v>SIURB-E Jan/26</v>
          </cell>
        </row>
        <row r="1208">
          <cell r="A1208">
            <v>9051032</v>
          </cell>
          <cell r="B1208" t="str">
            <v>REMOÇÃO DE DISJUNTOR AUTOMÁTICO TIPO "QUICK-LAG"</v>
          </cell>
          <cell r="C1208" t="str">
            <v>UN</v>
          </cell>
          <cell r="D1208">
            <v>15.43</v>
          </cell>
          <cell r="E1208" t="str">
            <v>SIURB-E Jan/26</v>
          </cell>
        </row>
        <row r="1209">
          <cell r="A1209">
            <v>9051034</v>
          </cell>
          <cell r="B1209" t="str">
            <v>REMOÇÃO DE BASE EM CHAPA DE FERRO PARA DISJUNTOR TIPO "QUICK-LAG"</v>
          </cell>
          <cell r="C1209" t="str">
            <v>UN</v>
          </cell>
          <cell r="D1209">
            <v>15.43</v>
          </cell>
          <cell r="E1209" t="str">
            <v>SIURB-E Jan/26</v>
          </cell>
        </row>
        <row r="1210">
          <cell r="A1210">
            <v>9051035</v>
          </cell>
          <cell r="B1210" t="str">
            <v>REMOÇÃO DE CAPACITOR PARA CORREÇÃO DE FATOR DE POTÊNCIA</v>
          </cell>
          <cell r="C1210" t="str">
            <v>UN</v>
          </cell>
          <cell r="D1210">
            <v>354.61</v>
          </cell>
          <cell r="E1210" t="str">
            <v>SIURB-E Jan/26</v>
          </cell>
        </row>
        <row r="1211">
          <cell r="A1211">
            <v>9051036</v>
          </cell>
          <cell r="B1211" t="str">
            <v>REMOÇÃO DE CHAVE SECCIONADORA TIPO FACA - BASE DE MÁRMORE OU ARDÓSIA</v>
          </cell>
          <cell r="C1211" t="str">
            <v>UN</v>
          </cell>
          <cell r="D1211">
            <v>30.86</v>
          </cell>
          <cell r="E1211" t="str">
            <v>SIURB-E Jan/26</v>
          </cell>
        </row>
        <row r="1212">
          <cell r="A1212">
            <v>9051037</v>
          </cell>
          <cell r="B1212" t="str">
            <v>REMOÇÃO DE CHAVE SECCIONADORA OU BASE PARA FUSÍVEIS TIPO NH - UNIPOLAR</v>
          </cell>
          <cell r="C1212" t="str">
            <v>UN</v>
          </cell>
          <cell r="D1212">
            <v>30.86</v>
          </cell>
          <cell r="E1212" t="str">
            <v>SIURB-E Jan/26</v>
          </cell>
        </row>
        <row r="1213">
          <cell r="A1213">
            <v>9051038</v>
          </cell>
          <cell r="B1213" t="str">
            <v>REMOÇÃO DE CHAVE SECCIONADORA OU BASE PARA FUSÍVEIS TIPO NH - TRIPOLAR</v>
          </cell>
          <cell r="C1213" t="str">
            <v>UN</v>
          </cell>
          <cell r="D1213">
            <v>46.29</v>
          </cell>
          <cell r="E1213" t="str">
            <v>SIURB-E Jan/26</v>
          </cell>
        </row>
        <row r="1214">
          <cell r="A1214">
            <v>9051039</v>
          </cell>
          <cell r="B1214" t="str">
            <v>REMOÇÃO DE BASE PARA FUSÍVEIS TIPO "DIAZED"</v>
          </cell>
          <cell r="C1214" t="str">
            <v>UN</v>
          </cell>
          <cell r="D1214">
            <v>15.43</v>
          </cell>
          <cell r="E1214" t="str">
            <v>SIURB-E Jan/26</v>
          </cell>
        </row>
        <row r="1215">
          <cell r="A1215">
            <v>9052000</v>
          </cell>
          <cell r="B1215" t="str">
            <v>DEMOLIÇÕES - PONTOS E APARELHOS</v>
          </cell>
          <cell r="C1215" t="str">
            <v>.</v>
          </cell>
          <cell r="D1215" t="str">
            <v>.</v>
          </cell>
          <cell r="E1215" t="str">
            <v>SIURB-E Jan/26</v>
          </cell>
        </row>
        <row r="1216">
          <cell r="A1216">
            <v>9052001</v>
          </cell>
          <cell r="B1216" t="str">
            <v>REMOÇÃO DE SOQUETE</v>
          </cell>
          <cell r="C1216" t="str">
            <v>UN</v>
          </cell>
          <cell r="D1216">
            <v>12.34</v>
          </cell>
          <cell r="E1216" t="str">
            <v>SIURB-E Jan/26</v>
          </cell>
        </row>
        <row r="1217">
          <cell r="A1217">
            <v>9052002</v>
          </cell>
          <cell r="B1217" t="str">
            <v>REMOÇÃO DE REATOR PARA LÂMPADA FLUORESCENTE</v>
          </cell>
          <cell r="C1217" t="str">
            <v>UN</v>
          </cell>
          <cell r="D1217">
            <v>30.86</v>
          </cell>
          <cell r="E1217" t="str">
            <v>SIURB-E Jan/26</v>
          </cell>
        </row>
        <row r="1218">
          <cell r="A1218">
            <v>9052003</v>
          </cell>
          <cell r="B1218" t="str">
            <v>REMOÇÃO DE LÂMPADA INCANDESCENTE OU FLUORESCENTE</v>
          </cell>
          <cell r="C1218" t="str">
            <v>UN</v>
          </cell>
          <cell r="D1218">
            <v>2.59</v>
          </cell>
          <cell r="E1218" t="str">
            <v>SIURB-E Jan/26</v>
          </cell>
        </row>
        <row r="1219">
          <cell r="A1219">
            <v>9052004</v>
          </cell>
          <cell r="B1219" t="str">
            <v>REMOÇÃO DE LÂMPADA DE VAPOR DE MERCÚRIO, SÓDIO OU MISTA</v>
          </cell>
          <cell r="C1219" t="str">
            <v>UN</v>
          </cell>
          <cell r="D1219">
            <v>18.52</v>
          </cell>
          <cell r="E1219" t="str">
            <v>SIURB-E Jan/26</v>
          </cell>
        </row>
        <row r="1220">
          <cell r="A1220">
            <v>9052005</v>
          </cell>
          <cell r="B1220" t="str">
            <v>REMOÇÃO DE PLACA DIFUSORA PARA LÂMPADA FLUORESCENTE</v>
          </cell>
          <cell r="C1220" t="str">
            <v>UN</v>
          </cell>
          <cell r="D1220">
            <v>2.59</v>
          </cell>
          <cell r="E1220" t="str">
            <v>SIURB-E Jan/26</v>
          </cell>
        </row>
        <row r="1221">
          <cell r="A1221">
            <v>9052006</v>
          </cell>
          <cell r="B1221" t="str">
            <v>REMOÇÃO DE INTERRUPTOR, TOMADA, BOTÃO DE CAMPAINHA OU CIGARRA</v>
          </cell>
          <cell r="C1221" t="str">
            <v>UN</v>
          </cell>
          <cell r="D1221">
            <v>24.69</v>
          </cell>
          <cell r="E1221" t="str">
            <v>SIURB-E Jan/26</v>
          </cell>
        </row>
        <row r="1222">
          <cell r="A1222">
            <v>9052008</v>
          </cell>
          <cell r="B1222" t="str">
            <v>REMOÇÃO DE REATOR PARA LÂMPADA HG/NA - EM CAIXA DE PASSAGEM</v>
          </cell>
          <cell r="C1222" t="str">
            <v>UN</v>
          </cell>
          <cell r="D1222">
            <v>30.86</v>
          </cell>
          <cell r="E1222" t="str">
            <v>SIURB-E Jan/26</v>
          </cell>
        </row>
        <row r="1223">
          <cell r="A1223">
            <v>9052009</v>
          </cell>
          <cell r="B1223" t="str">
            <v>REMOÇÃO DE REATOR PARA LÂMPADA HG/NA - EM POSTE</v>
          </cell>
          <cell r="C1223" t="str">
            <v>UN</v>
          </cell>
          <cell r="D1223">
            <v>61.72</v>
          </cell>
          <cell r="E1223" t="str">
            <v>SIURB-E Jan/26</v>
          </cell>
        </row>
        <row r="1224">
          <cell r="A1224">
            <v>9052010</v>
          </cell>
          <cell r="B1224" t="str">
            <v>REMOÇÃO DE LUMINÁRIA INTERNA PARA LÂMPADA INCANDESCENTE</v>
          </cell>
          <cell r="C1224" t="str">
            <v>UN</v>
          </cell>
          <cell r="D1224">
            <v>24.69</v>
          </cell>
          <cell r="E1224" t="str">
            <v>SIURB-E Jan/26</v>
          </cell>
        </row>
        <row r="1225">
          <cell r="A1225">
            <v>9052011</v>
          </cell>
          <cell r="B1225" t="str">
            <v>REMOÇÃO DE LUMINÁRIA INTERNA PARA LÂMPADA FLUORESCENTE</v>
          </cell>
          <cell r="C1225" t="str">
            <v>UN</v>
          </cell>
          <cell r="D1225">
            <v>46.29</v>
          </cell>
          <cell r="E1225" t="str">
            <v>SIURB-E Jan/26</v>
          </cell>
        </row>
        <row r="1226">
          <cell r="A1226">
            <v>9052012</v>
          </cell>
          <cell r="B1226" t="str">
            <v>REMOÇÃO DE LUMINÁRIA EXTERNA INSTALADA EM POSTE</v>
          </cell>
          <cell r="C1226" t="str">
            <v>UN</v>
          </cell>
          <cell r="D1226">
            <v>92.58</v>
          </cell>
          <cell r="E1226" t="str">
            <v>SIURB-E Jan/26</v>
          </cell>
        </row>
        <row r="1227">
          <cell r="A1227">
            <v>9052013</v>
          </cell>
          <cell r="B1227" t="str">
            <v>REMOÇÃO DE LUMINÁRIA EXTERNA INSTALADA EM BRAÇO DE FERRO</v>
          </cell>
          <cell r="C1227" t="str">
            <v>UN</v>
          </cell>
          <cell r="D1227">
            <v>92.58</v>
          </cell>
          <cell r="E1227" t="str">
            <v>SIURB-E Jan/26</v>
          </cell>
        </row>
        <row r="1228">
          <cell r="A1228">
            <v>9052014</v>
          </cell>
          <cell r="B1228" t="str">
            <v>REMOÇÃO DE LUMINÁRIA A PROVA DE TEMPO, GASES E VAPOR</v>
          </cell>
          <cell r="C1228" t="str">
            <v>UN</v>
          </cell>
          <cell r="D1228">
            <v>30.86</v>
          </cell>
          <cell r="E1228" t="str">
            <v>SIURB-E Jan/26</v>
          </cell>
        </row>
        <row r="1229">
          <cell r="A1229">
            <v>9052018</v>
          </cell>
          <cell r="B1229" t="str">
            <v>REMOÇÃO DE PROJETOR DE FACHADA</v>
          </cell>
          <cell r="C1229" t="str">
            <v>UN</v>
          </cell>
          <cell r="D1229">
            <v>92.58</v>
          </cell>
          <cell r="E1229" t="str">
            <v>SIURB-E Jan/26</v>
          </cell>
        </row>
        <row r="1230">
          <cell r="A1230">
            <v>9052019</v>
          </cell>
          <cell r="B1230" t="str">
            <v>REMOÇÃO DE PROJETOR DE JARDIM</v>
          </cell>
          <cell r="C1230" t="str">
            <v>UN</v>
          </cell>
          <cell r="D1230">
            <v>61.72</v>
          </cell>
          <cell r="E1230" t="str">
            <v>SIURB-E Jan/26</v>
          </cell>
        </row>
        <row r="1231">
          <cell r="A1231">
            <v>9052020</v>
          </cell>
          <cell r="B1231" t="str">
            <v>REMOÇÃO DE CRUZETA DE FERRO PARA FIXAÇÃO DE PROJETOR</v>
          </cell>
          <cell r="C1231" t="str">
            <v>UN</v>
          </cell>
          <cell r="D1231">
            <v>92.58</v>
          </cell>
          <cell r="E1231" t="str">
            <v>SIURB-E Jan/26</v>
          </cell>
        </row>
        <row r="1232">
          <cell r="A1232">
            <v>9052025</v>
          </cell>
          <cell r="B1232" t="str">
            <v>REMOÇÃO DE BRAÇO DE LUMINÁRIA</v>
          </cell>
          <cell r="C1232" t="str">
            <v>UN</v>
          </cell>
          <cell r="D1232">
            <v>49.37</v>
          </cell>
          <cell r="E1232" t="str">
            <v>SIURB-E Jan/26</v>
          </cell>
        </row>
        <row r="1233">
          <cell r="A1233">
            <v>9052030</v>
          </cell>
          <cell r="B1233" t="str">
            <v>REMOÇÃO DE LÂMPADA LED</v>
          </cell>
          <cell r="C1233" t="str">
            <v>UN</v>
          </cell>
          <cell r="D1233">
            <v>4.1399999999999997</v>
          </cell>
          <cell r="E1233" t="str">
            <v>SIURB-E Jan/26</v>
          </cell>
        </row>
        <row r="1234">
          <cell r="A1234">
            <v>9052031</v>
          </cell>
          <cell r="B1234" t="str">
            <v>REMOÇÃO DE LÂMPADA LED TUBULAR</v>
          </cell>
          <cell r="C1234" t="str">
            <v>UN</v>
          </cell>
          <cell r="D1234">
            <v>4.1399999999999997</v>
          </cell>
          <cell r="E1234" t="str">
            <v>SIURB-E Jan/26</v>
          </cell>
        </row>
        <row r="1235">
          <cell r="A1235">
            <v>9053000</v>
          </cell>
          <cell r="B1235" t="str">
            <v>DEMOLIÇÕES - PÁRA-RAIOS E OUTROS</v>
          </cell>
          <cell r="C1235" t="str">
            <v>.</v>
          </cell>
          <cell r="D1235" t="str">
            <v>.</v>
          </cell>
          <cell r="E1235" t="str">
            <v>SIURB-E Jan/26</v>
          </cell>
        </row>
        <row r="1236">
          <cell r="A1236">
            <v>9053010</v>
          </cell>
          <cell r="B1236" t="str">
            <v>REMOÇÃO DE CAPTOR DE PÁRA-RAIOS - TIPO FRANKLIN</v>
          </cell>
          <cell r="C1236" t="str">
            <v>UN</v>
          </cell>
          <cell r="D1236">
            <v>30.86</v>
          </cell>
          <cell r="E1236" t="str">
            <v>SIURB-E Jan/26</v>
          </cell>
        </row>
        <row r="1237">
          <cell r="A1237">
            <v>9053011</v>
          </cell>
          <cell r="B1237" t="str">
            <v>REMOÇÃO DE CAPTOR DE PÁRA-RAIOS - RADIOATIVO</v>
          </cell>
          <cell r="C1237" t="str">
            <v>UN</v>
          </cell>
          <cell r="D1237">
            <v>30.86</v>
          </cell>
          <cell r="E1237" t="str">
            <v>SIURB-E Jan/26</v>
          </cell>
        </row>
        <row r="1238">
          <cell r="A1238">
            <v>9053014</v>
          </cell>
          <cell r="B1238" t="str">
            <v>REMOÇÃO DE CORDOALHA DE COBRE NÚ</v>
          </cell>
          <cell r="C1238" t="str">
            <v>M</v>
          </cell>
          <cell r="D1238">
            <v>12.34</v>
          </cell>
          <cell r="E1238" t="str">
            <v>SIURB-E Jan/26</v>
          </cell>
        </row>
        <row r="1239">
          <cell r="A1239">
            <v>9053015</v>
          </cell>
          <cell r="B1239" t="str">
            <v>REMOÇÃO DE CABO DE COBRE NÚ, PARA ATERRAMENTO</v>
          </cell>
          <cell r="C1239" t="str">
            <v>M</v>
          </cell>
          <cell r="D1239">
            <v>15.43</v>
          </cell>
          <cell r="E1239" t="str">
            <v>SIURB-E Jan/26</v>
          </cell>
        </row>
        <row r="1240">
          <cell r="A1240">
            <v>9053016</v>
          </cell>
          <cell r="B1240" t="str">
            <v>REMOÇÃO DE CONECTOR TIPO "SPLIT-BOLT"</v>
          </cell>
          <cell r="C1240" t="str">
            <v>UN</v>
          </cell>
          <cell r="D1240">
            <v>12.34</v>
          </cell>
          <cell r="E1240" t="str">
            <v>SIURB-E Jan/26</v>
          </cell>
        </row>
        <row r="1241">
          <cell r="A1241">
            <v>9053020</v>
          </cell>
          <cell r="B1241" t="str">
            <v>REMOÇÃO DE BASE E HASTE DE PÁRA-RAIOS</v>
          </cell>
          <cell r="C1241" t="str">
            <v>UN</v>
          </cell>
          <cell r="D1241">
            <v>61.72</v>
          </cell>
          <cell r="E1241" t="str">
            <v>SIURB-E Jan/26</v>
          </cell>
        </row>
        <row r="1242">
          <cell r="A1242">
            <v>9053021</v>
          </cell>
          <cell r="B1242" t="str">
            <v>REMOÇÃO DE CABO DE AÇO E ESTICADORES</v>
          </cell>
          <cell r="C1242" t="str">
            <v>M</v>
          </cell>
          <cell r="D1242">
            <v>30.86</v>
          </cell>
          <cell r="E1242" t="str">
            <v>SIURB-E Jan/26</v>
          </cell>
        </row>
        <row r="1243">
          <cell r="A1243">
            <v>9053022</v>
          </cell>
          <cell r="B1243" t="str">
            <v>REMOÇÃO DE BRAÇADEIRA PARA 3 ESTAIS</v>
          </cell>
          <cell r="C1243" t="str">
            <v>UN</v>
          </cell>
          <cell r="D1243">
            <v>30.86</v>
          </cell>
          <cell r="E1243" t="str">
            <v>SIURB-E Jan/26</v>
          </cell>
        </row>
        <row r="1244">
          <cell r="A1244">
            <v>9053025</v>
          </cell>
          <cell r="B1244" t="str">
            <v>REMOÇÃO DE TUBO DE PROTEÇÃO PARA CORDOALHA, INCLUSIVE FIXAÇÕES</v>
          </cell>
          <cell r="C1244" t="str">
            <v>UN</v>
          </cell>
          <cell r="D1244">
            <v>61.72</v>
          </cell>
          <cell r="E1244" t="str">
            <v>SIURB-E Jan/26</v>
          </cell>
        </row>
        <row r="1245">
          <cell r="A1245">
            <v>9053055</v>
          </cell>
          <cell r="B1245" t="str">
            <v>REMOÇÃO DE AUTOMÁTICO DE BÓIA</v>
          </cell>
          <cell r="C1245" t="str">
            <v>UN</v>
          </cell>
          <cell r="D1245">
            <v>37.03</v>
          </cell>
          <cell r="E1245" t="str">
            <v>SIURB-E Jan/26</v>
          </cell>
        </row>
        <row r="1246">
          <cell r="A1246">
            <v>9053056</v>
          </cell>
          <cell r="B1246" t="str">
            <v>REMOÇÃO DE CONTACTOR MAGNÉTICO E RELÊS PARA QUADRO DE COMANDO</v>
          </cell>
          <cell r="C1246" t="str">
            <v>UN</v>
          </cell>
          <cell r="D1246">
            <v>61.72</v>
          </cell>
          <cell r="E1246" t="str">
            <v>SIURB-E Jan/26</v>
          </cell>
        </row>
        <row r="1247">
          <cell r="A1247">
            <v>9053060</v>
          </cell>
          <cell r="B1247" t="str">
            <v>REMOÇÃO DE POSTE DE FERRO, INCLUSIVE BASE DE FIXAÇÃO</v>
          </cell>
          <cell r="C1247" t="str">
            <v>UN</v>
          </cell>
          <cell r="D1247">
            <v>308.58999999999997</v>
          </cell>
          <cell r="E1247" t="str">
            <v>SIURB-E Jan/26</v>
          </cell>
        </row>
        <row r="1248">
          <cell r="A1248">
            <v>9053061</v>
          </cell>
          <cell r="B1248" t="str">
            <v>REMOÇÃO DE POSTE DE FERRO ENGASTADO NO SOLO</v>
          </cell>
          <cell r="C1248" t="str">
            <v>UN</v>
          </cell>
          <cell r="D1248">
            <v>493.74</v>
          </cell>
          <cell r="E1248" t="str">
            <v>SIURB-E Jan/26</v>
          </cell>
        </row>
        <row r="1249">
          <cell r="A1249">
            <v>9053062</v>
          </cell>
          <cell r="B1249" t="str">
            <v>REMOÇÃO DE POSTE DE CONCRETO EM REDE DE ENERGIA</v>
          </cell>
          <cell r="C1249" t="str">
            <v>UN</v>
          </cell>
          <cell r="D1249">
            <v>308.58999999999997</v>
          </cell>
          <cell r="E1249" t="str">
            <v>SIURB-E Jan/26</v>
          </cell>
        </row>
        <row r="1250">
          <cell r="A1250">
            <v>9054000</v>
          </cell>
          <cell r="B1250" t="str">
            <v>DEMOLIÇÕES - CABINE PRIMÁRIA</v>
          </cell>
          <cell r="C1250" t="str">
            <v>.</v>
          </cell>
          <cell r="D1250" t="str">
            <v>.</v>
          </cell>
          <cell r="E1250" t="str">
            <v>SIURB-E Jan/26</v>
          </cell>
        </row>
        <row r="1251">
          <cell r="A1251">
            <v>9054001</v>
          </cell>
          <cell r="B1251" t="str">
            <v>REMOÇÃO DE ISOLADOR TIPO DISCO, INCLUSIVE GANCHO DE SUSTENTAÇÃO</v>
          </cell>
          <cell r="C1251" t="str">
            <v>UN</v>
          </cell>
          <cell r="D1251">
            <v>9.26</v>
          </cell>
          <cell r="E1251" t="str">
            <v>SIURB-E Jan/26</v>
          </cell>
        </row>
        <row r="1252">
          <cell r="A1252">
            <v>9054002</v>
          </cell>
          <cell r="B1252" t="str">
            <v>REMOÇÃO DE ISOLADOR TIPO CASTANHA, INCLUSIVE GANCHO DE SUSTENTAÇÃO</v>
          </cell>
          <cell r="C1252" t="str">
            <v>UN</v>
          </cell>
          <cell r="D1252">
            <v>2.59</v>
          </cell>
          <cell r="E1252" t="str">
            <v>SIURB-E Jan/26</v>
          </cell>
        </row>
        <row r="1253">
          <cell r="A1253">
            <v>9054003</v>
          </cell>
          <cell r="B1253" t="str">
            <v>REMOÇÃO DE ISOLADOR TIPO PINO PARA A.T. INCLUSIVE PINO</v>
          </cell>
          <cell r="C1253" t="str">
            <v>UN</v>
          </cell>
          <cell r="D1253">
            <v>15.43</v>
          </cell>
          <cell r="E1253" t="str">
            <v>SIURB-E Jan/26</v>
          </cell>
        </row>
        <row r="1254">
          <cell r="A1254">
            <v>9054004</v>
          </cell>
          <cell r="B1254" t="str">
            <v>REMOÇÃO DE ISOLADOR TIPO PEDESTAL PARA A.T.</v>
          </cell>
          <cell r="C1254" t="str">
            <v>UN</v>
          </cell>
          <cell r="D1254">
            <v>12.34</v>
          </cell>
          <cell r="E1254" t="str">
            <v>SIURB-E Jan/26</v>
          </cell>
        </row>
        <row r="1255">
          <cell r="A1255">
            <v>9054005</v>
          </cell>
          <cell r="B1255" t="str">
            <v>REMOÇÃO DE CRUZETA DE MADEIRA</v>
          </cell>
          <cell r="C1255" t="str">
            <v>UN</v>
          </cell>
          <cell r="D1255">
            <v>87.61</v>
          </cell>
          <cell r="E1255" t="str">
            <v>SIURB-E Jan/26</v>
          </cell>
        </row>
        <row r="1256">
          <cell r="A1256">
            <v>9054006</v>
          </cell>
          <cell r="B1256" t="str">
            <v>REMOÇÃO DE BUCHA DE PASSAGEM INTERNA/EXTERNA PARA A.T.</v>
          </cell>
          <cell r="C1256" t="str">
            <v>UN</v>
          </cell>
          <cell r="D1256">
            <v>24.69</v>
          </cell>
          <cell r="E1256" t="str">
            <v>SIURB-E Jan/26</v>
          </cell>
        </row>
        <row r="1257">
          <cell r="A1257">
            <v>9054007</v>
          </cell>
          <cell r="B1257" t="str">
            <v>REMOÇÃO DE CHAPA DE FERRO PARA BUCHA DE PASSAGEM</v>
          </cell>
          <cell r="C1257" t="str">
            <v>UN</v>
          </cell>
          <cell r="D1257">
            <v>24.69</v>
          </cell>
          <cell r="E1257" t="str">
            <v>SIURB-E Jan/26</v>
          </cell>
        </row>
        <row r="1258">
          <cell r="A1258">
            <v>9054008</v>
          </cell>
          <cell r="B1258" t="str">
            <v>REMOÇÃO DE VERGALHÃO DE COBRE 3/8"</v>
          </cell>
          <cell r="C1258" t="str">
            <v>M</v>
          </cell>
          <cell r="D1258">
            <v>12.34</v>
          </cell>
          <cell r="E1258" t="str">
            <v>SIURB-E Jan/26</v>
          </cell>
        </row>
        <row r="1259">
          <cell r="A1259">
            <v>9054009</v>
          </cell>
          <cell r="B1259" t="str">
            <v>REMOÇÃO DE TERMINAL OU CONECTOR PARA VERGALHÃO DE COBRE</v>
          </cell>
          <cell r="C1259" t="str">
            <v>UN</v>
          </cell>
          <cell r="D1259">
            <v>5.18</v>
          </cell>
          <cell r="E1259" t="str">
            <v>SIURB-E Jan/26</v>
          </cell>
        </row>
        <row r="1260">
          <cell r="A1260">
            <v>9054010</v>
          </cell>
          <cell r="B1260" t="str">
            <v>REMOÇÃO DE CHAVE SECCIONADORA TRIPOLAR</v>
          </cell>
          <cell r="C1260" t="str">
            <v>UN</v>
          </cell>
          <cell r="D1260">
            <v>175.22</v>
          </cell>
          <cell r="E1260" t="str">
            <v>SIURB-E Jan/26</v>
          </cell>
        </row>
        <row r="1261">
          <cell r="A1261">
            <v>9054011</v>
          </cell>
          <cell r="B1261" t="str">
            <v>REMOÇÃO DE TRANSFORMADOR DE POTENCIAL</v>
          </cell>
          <cell r="C1261" t="str">
            <v>UN</v>
          </cell>
          <cell r="D1261">
            <v>40.119999999999997</v>
          </cell>
          <cell r="E1261" t="str">
            <v>SIURB-E Jan/26</v>
          </cell>
        </row>
        <row r="1262">
          <cell r="A1262">
            <v>9054012</v>
          </cell>
          <cell r="B1262" t="str">
            <v>REMOÇÃO DE DISJUNTOR A ÓLEO - VOL NORMAL OU REDUZIDO</v>
          </cell>
          <cell r="C1262" t="str">
            <v>UN</v>
          </cell>
          <cell r="D1262">
            <v>231.18</v>
          </cell>
          <cell r="E1262" t="str">
            <v>SIURB-E Jan/26</v>
          </cell>
        </row>
        <row r="1263">
          <cell r="A1263">
            <v>9054013</v>
          </cell>
          <cell r="B1263" t="str">
            <v>REMOÇÃO DE TRANSFORMADOR DE POTÊNCIA CLASSE 15KV</v>
          </cell>
          <cell r="C1263" t="str">
            <v>UN</v>
          </cell>
          <cell r="D1263">
            <v>450.2</v>
          </cell>
          <cell r="E1263" t="str">
            <v>SIURB-E Jan/26</v>
          </cell>
        </row>
        <row r="1264">
          <cell r="A1264">
            <v>9054014</v>
          </cell>
          <cell r="B1264" t="str">
            <v>REMOÇÃO DE CHAVE FUSÍVEL TIPO MATHEUS</v>
          </cell>
          <cell r="C1264" t="str">
            <v>UN</v>
          </cell>
          <cell r="D1264">
            <v>92.58</v>
          </cell>
          <cell r="E1264" t="str">
            <v>SIURB-E Jan/26</v>
          </cell>
        </row>
        <row r="1265">
          <cell r="A1265">
            <v>9054015</v>
          </cell>
          <cell r="B1265" t="str">
            <v>REMOÇÃO DE SUPORTE DE TRANSFORMADOR EM POSTE</v>
          </cell>
          <cell r="C1265" t="str">
            <v>UN</v>
          </cell>
          <cell r="D1265">
            <v>41.43</v>
          </cell>
          <cell r="E1265" t="str">
            <v>SIURB-E Jan/26</v>
          </cell>
        </row>
        <row r="1266">
          <cell r="A1266">
            <v>9054016</v>
          </cell>
          <cell r="B1266" t="str">
            <v>REMOÇÃO DE CABOS DE A.T. EM LINHA AÉREA ATÉ 35MM2</v>
          </cell>
          <cell r="C1266" t="str">
            <v>M</v>
          </cell>
          <cell r="D1266">
            <v>43.8</v>
          </cell>
          <cell r="E1266" t="str">
            <v>SIURB-E Jan/26</v>
          </cell>
        </row>
        <row r="1267">
          <cell r="A1267">
            <v>9054017</v>
          </cell>
          <cell r="B1267" t="str">
            <v>REMOÇÃO DE PÁRA-RAIOS TIPO CRISTAL VALVE CLASSE 15KV</v>
          </cell>
          <cell r="C1267" t="str">
            <v>UN</v>
          </cell>
          <cell r="D1267">
            <v>131.41</v>
          </cell>
          <cell r="E1267" t="str">
            <v>SIURB-E Jan/26</v>
          </cell>
        </row>
        <row r="1268">
          <cell r="A1268">
            <v>9054018</v>
          </cell>
          <cell r="B1268" t="str">
            <v>REMOÇÃO DE CONTATORES E RELÊS EM GERAL</v>
          </cell>
          <cell r="C1268" t="str">
            <v>UN</v>
          </cell>
          <cell r="D1268">
            <v>114.96</v>
          </cell>
          <cell r="E1268" t="str">
            <v>SIURB-E Jan/26</v>
          </cell>
        </row>
        <row r="1269">
          <cell r="A1269">
            <v>9054019</v>
          </cell>
          <cell r="B1269" t="str">
            <v>REMOÇÃO DE MUFLA INTERNA UNIPOLAR/TRIPOLAR</v>
          </cell>
          <cell r="C1269" t="str">
            <v>UN</v>
          </cell>
          <cell r="D1269">
            <v>87.61</v>
          </cell>
          <cell r="E1269" t="str">
            <v>SIURB-E Jan/26</v>
          </cell>
        </row>
        <row r="1270">
          <cell r="A1270">
            <v>9054020</v>
          </cell>
          <cell r="B1270" t="str">
            <v>REMOÇÃO DE BUCHA DE PASSAGEM PARA NEUTRO - 1KV</v>
          </cell>
          <cell r="C1270" t="str">
            <v>UN</v>
          </cell>
          <cell r="D1270">
            <v>18.52</v>
          </cell>
          <cell r="E1270" t="str">
            <v>SIURB-E Jan/26</v>
          </cell>
        </row>
        <row r="1271">
          <cell r="A1271">
            <v>9054021</v>
          </cell>
          <cell r="B1271" t="str">
            <v>REMOÇÃO DE ÓLEO ISOLANTE DE TRANSFORMADOR OU DISJUNTOR</v>
          </cell>
          <cell r="C1271" t="str">
            <v>L</v>
          </cell>
          <cell r="D1271">
            <v>1.04</v>
          </cell>
          <cell r="E1271" t="str">
            <v>SIURB-E Jan/26</v>
          </cell>
        </row>
        <row r="1272">
          <cell r="A1272">
            <v>9054022</v>
          </cell>
          <cell r="B1272" t="str">
            <v>REMOÇÃO DE SELA PARA CRUZETA DE MADEIRA</v>
          </cell>
          <cell r="C1272" t="str">
            <v>UN</v>
          </cell>
          <cell r="D1272">
            <v>12.95</v>
          </cell>
          <cell r="E1272" t="str">
            <v>SIURB-E Jan/26</v>
          </cell>
        </row>
        <row r="1273">
          <cell r="A1273">
            <v>9054023</v>
          </cell>
          <cell r="B1273" t="str">
            <v>REMOÇÃO DE FUSÍVEL EM ALTA TENSÃO TIPO "HH"</v>
          </cell>
          <cell r="C1273" t="str">
            <v>UN</v>
          </cell>
          <cell r="D1273">
            <v>30.86</v>
          </cell>
          <cell r="E1273" t="str">
            <v>SIURB-E Jan/26</v>
          </cell>
        </row>
        <row r="1274">
          <cell r="A1274">
            <v>9054024</v>
          </cell>
          <cell r="B1274" t="str">
            <v>REMOÇÃO DE ELO FUSÍVEL EM CHAVE TIPO MATHEUS</v>
          </cell>
          <cell r="C1274" t="str">
            <v>UN</v>
          </cell>
          <cell r="D1274">
            <v>18.52</v>
          </cell>
          <cell r="E1274" t="str">
            <v>SIURB-E Jan/26</v>
          </cell>
        </row>
        <row r="1275">
          <cell r="A1275">
            <v>9054025</v>
          </cell>
          <cell r="B1275" t="str">
            <v>REMOÇÃO DE RELÊ OU BOBINA - DISJUNTOR DE A.T.</v>
          </cell>
          <cell r="C1275" t="str">
            <v>UN</v>
          </cell>
          <cell r="D1275">
            <v>28.66</v>
          </cell>
          <cell r="E1275" t="str">
            <v>SIURB-E Jan/26</v>
          </cell>
        </row>
        <row r="1276">
          <cell r="A1276">
            <v>9054026</v>
          </cell>
          <cell r="B1276" t="str">
            <v>REMOÇÃO DE MUFLA EXTERNA UNIPOLAR / TRIPOLAR</v>
          </cell>
          <cell r="C1276" t="str">
            <v>UN</v>
          </cell>
          <cell r="D1276">
            <v>131.41</v>
          </cell>
          <cell r="E1276" t="str">
            <v>SIURB-E Jan/26</v>
          </cell>
        </row>
        <row r="1277">
          <cell r="A1277">
            <v>9054027</v>
          </cell>
          <cell r="B1277" t="str">
            <v>REMOÇÃO DE MUFLA INTERNA UNIPOLAR / TRIPOLAR</v>
          </cell>
          <cell r="C1277" t="str">
            <v>UN</v>
          </cell>
          <cell r="D1277">
            <v>87.61</v>
          </cell>
          <cell r="E1277" t="str">
            <v>SIURB-E Jan/26</v>
          </cell>
        </row>
        <row r="1278">
          <cell r="A1278">
            <v>9060000</v>
          </cell>
          <cell r="B1278" t="str">
            <v>RETIRADAS - ENTRADA E DISTRIBUIÇÃO</v>
          </cell>
          <cell r="C1278" t="str">
            <v>.</v>
          </cell>
          <cell r="D1278" t="str">
            <v>.</v>
          </cell>
          <cell r="E1278" t="str">
            <v>SIURB-E Jan/26</v>
          </cell>
        </row>
        <row r="1279">
          <cell r="A1279">
            <v>9060001</v>
          </cell>
          <cell r="B1279" t="str">
            <v>RETIRADA DE POSTE DE ENTRADA DE ENERGIA EM BAIXA TENSÃO - GALVANIZADO</v>
          </cell>
          <cell r="C1279" t="str">
            <v>UN</v>
          </cell>
          <cell r="D1279">
            <v>246.87</v>
          </cell>
          <cell r="E1279" t="str">
            <v>SIURB-E Jan/26</v>
          </cell>
        </row>
        <row r="1280">
          <cell r="A1280">
            <v>9060002</v>
          </cell>
          <cell r="B1280" t="str">
            <v>RETIRADA DE POSTE DE ENTRADA DE ENERGIA EM BAIXA TENSÃO - CONCRETO</v>
          </cell>
          <cell r="C1280" t="str">
            <v>UN</v>
          </cell>
          <cell r="D1280">
            <v>308.58999999999997</v>
          </cell>
          <cell r="E1280" t="str">
            <v>SIURB-E Jan/26</v>
          </cell>
        </row>
        <row r="1281">
          <cell r="A1281">
            <v>9060003</v>
          </cell>
          <cell r="B1281" t="str">
            <v>RETIRADA DE CAIXA DE ENTRADA DE ENERGIA EM BAIXA TENSÃO</v>
          </cell>
          <cell r="C1281" t="str">
            <v>UN</v>
          </cell>
          <cell r="D1281">
            <v>277.73</v>
          </cell>
          <cell r="E1281" t="str">
            <v>SIURB-E Jan/26</v>
          </cell>
        </row>
        <row r="1282">
          <cell r="A1282">
            <v>9060004</v>
          </cell>
          <cell r="B1282" t="str">
            <v>RETIRADA DE ARMAÇÃO TIPO BRAQUETE</v>
          </cell>
          <cell r="C1282" t="str">
            <v>UN</v>
          </cell>
          <cell r="D1282">
            <v>30.86</v>
          </cell>
          <cell r="E1282" t="str">
            <v>SIURB-E Jan/26</v>
          </cell>
        </row>
        <row r="1283">
          <cell r="A1283">
            <v>9060005</v>
          </cell>
          <cell r="B1283" t="str">
            <v>RETIRADA DE CABEÇOTE TIPO "TELESP"</v>
          </cell>
          <cell r="C1283" t="str">
            <v>UN</v>
          </cell>
          <cell r="D1283">
            <v>15.43</v>
          </cell>
          <cell r="E1283" t="str">
            <v>SIURB-E Jan/26</v>
          </cell>
        </row>
        <row r="1284">
          <cell r="A1284">
            <v>9060008</v>
          </cell>
          <cell r="B1284" t="str">
            <v>RETIRADA DE CONDULETE</v>
          </cell>
          <cell r="C1284" t="str">
            <v>UN</v>
          </cell>
          <cell r="D1284">
            <v>30.86</v>
          </cell>
          <cell r="E1284" t="str">
            <v>SIURB-E Jan/26</v>
          </cell>
        </row>
        <row r="1285">
          <cell r="A1285">
            <v>9060009</v>
          </cell>
          <cell r="B1285" t="str">
            <v>RETIRADA DE PERFILADOS</v>
          </cell>
          <cell r="C1285" t="str">
            <v>M</v>
          </cell>
          <cell r="D1285">
            <v>24.69</v>
          </cell>
          <cell r="E1285" t="str">
            <v>SIURB-E Jan/26</v>
          </cell>
        </row>
        <row r="1286">
          <cell r="A1286">
            <v>9060012</v>
          </cell>
          <cell r="B1286" t="str">
            <v>RETIRADA DE ELETRODUTOS APARENTES - ATÉ 2"</v>
          </cell>
          <cell r="C1286" t="str">
            <v>M</v>
          </cell>
          <cell r="D1286">
            <v>15.43</v>
          </cell>
          <cell r="E1286" t="str">
            <v>SIURB-E Jan/26</v>
          </cell>
        </row>
        <row r="1287">
          <cell r="A1287">
            <v>9060013</v>
          </cell>
          <cell r="B1287" t="str">
            <v>RETIRADA DE ELETRODUTOS APARENTES - ACIMA DE 2"</v>
          </cell>
          <cell r="C1287" t="str">
            <v>M</v>
          </cell>
          <cell r="D1287">
            <v>30.86</v>
          </cell>
          <cell r="E1287" t="str">
            <v>SIURB-E Jan/26</v>
          </cell>
        </row>
        <row r="1288">
          <cell r="A1288">
            <v>9060014</v>
          </cell>
          <cell r="B1288" t="str">
            <v>RETIRADA DE FIO EMBUTIDO - ATÉ 16MM2</v>
          </cell>
          <cell r="C1288" t="str">
            <v>M</v>
          </cell>
          <cell r="D1288">
            <v>3.09</v>
          </cell>
          <cell r="E1288" t="str">
            <v>SIURB-E Jan/26</v>
          </cell>
        </row>
        <row r="1289">
          <cell r="A1289">
            <v>9060015</v>
          </cell>
          <cell r="B1289" t="str">
            <v>RETIRADA DE CABO EMBUTIDO - ACIMA DE 16MM2</v>
          </cell>
          <cell r="C1289" t="str">
            <v>M</v>
          </cell>
          <cell r="D1289">
            <v>6.17</v>
          </cell>
          <cell r="E1289" t="str">
            <v>SIURB-E Jan/26</v>
          </cell>
        </row>
        <row r="1290">
          <cell r="A1290">
            <v>9060016</v>
          </cell>
          <cell r="B1290" t="str">
            <v>RETIRADA DE FIO APARENTE - ATÉ 16MM2</v>
          </cell>
          <cell r="C1290" t="str">
            <v>M</v>
          </cell>
          <cell r="D1290">
            <v>3.7</v>
          </cell>
          <cell r="E1290" t="str">
            <v>SIURB-E Jan/26</v>
          </cell>
        </row>
        <row r="1291">
          <cell r="A1291">
            <v>9060017</v>
          </cell>
          <cell r="B1291" t="str">
            <v>RETIRADA DE CABO APARENTE - ACIMA DE 16MM2</v>
          </cell>
          <cell r="C1291" t="str">
            <v>M</v>
          </cell>
          <cell r="D1291">
            <v>7.41</v>
          </cell>
          <cell r="E1291" t="str">
            <v>SIURB-E Jan/26</v>
          </cell>
        </row>
        <row r="1292">
          <cell r="A1292">
            <v>9060018</v>
          </cell>
          <cell r="B1292" t="str">
            <v>RETIRADA DE TERMINAIS OU CONECTORES DE PRESSÃO PARA CABOS</v>
          </cell>
          <cell r="C1292" t="str">
            <v>UN</v>
          </cell>
          <cell r="D1292">
            <v>12.34</v>
          </cell>
          <cell r="E1292" t="str">
            <v>SIURB-E Jan/26</v>
          </cell>
        </row>
        <row r="1293">
          <cell r="A1293">
            <v>9060020</v>
          </cell>
          <cell r="B1293" t="str">
            <v>RETIRADA DE SUPORTE-ISOLADOR TIPO ROLDANA</v>
          </cell>
          <cell r="C1293" t="str">
            <v>UN</v>
          </cell>
          <cell r="D1293">
            <v>12.34</v>
          </cell>
          <cell r="E1293" t="str">
            <v>SIURB-E Jan/26</v>
          </cell>
        </row>
        <row r="1294">
          <cell r="A1294">
            <v>9061000</v>
          </cell>
          <cell r="B1294" t="str">
            <v>RETIRADAS - CAIXAS E QUADROS</v>
          </cell>
          <cell r="C1294" t="str">
            <v>.</v>
          </cell>
          <cell r="D1294" t="str">
            <v>.</v>
          </cell>
          <cell r="E1294" t="str">
            <v>SIURB-E Jan/26</v>
          </cell>
        </row>
        <row r="1295">
          <cell r="A1295">
            <v>9061010</v>
          </cell>
          <cell r="B1295" t="str">
            <v>RETIRADA DE BARRAMENTOS EM QUADROS ELÉTRICOS</v>
          </cell>
          <cell r="C1295" t="str">
            <v>M</v>
          </cell>
          <cell r="D1295">
            <v>49.37</v>
          </cell>
          <cell r="E1295" t="str">
            <v>SIURB-E Jan/26</v>
          </cell>
        </row>
        <row r="1296">
          <cell r="A1296">
            <v>9061011</v>
          </cell>
          <cell r="B1296" t="str">
            <v>RETIRADA DE ISOLADORES EM QUADROS ELÉTRICOS</v>
          </cell>
          <cell r="C1296" t="str">
            <v>UN</v>
          </cell>
          <cell r="D1296">
            <v>12.34</v>
          </cell>
          <cell r="E1296" t="str">
            <v>SIURB-E Jan/26</v>
          </cell>
        </row>
        <row r="1297">
          <cell r="A1297">
            <v>9061015</v>
          </cell>
          <cell r="B1297" t="str">
            <v>RETIRADA DE DISJUNTOR AUTOMÁTICO UNIPOLAR ATÉ 50A</v>
          </cell>
          <cell r="C1297" t="str">
            <v>UN</v>
          </cell>
          <cell r="D1297">
            <v>18.52</v>
          </cell>
          <cell r="E1297" t="str">
            <v>SIURB-E Jan/26</v>
          </cell>
        </row>
        <row r="1298">
          <cell r="A1298">
            <v>9061016</v>
          </cell>
          <cell r="B1298" t="str">
            <v>RETIRADA DE DISJUNTOR AUTOMÁTICO BIPOLAR ATÉ 50A</v>
          </cell>
          <cell r="C1298" t="str">
            <v>UN</v>
          </cell>
          <cell r="D1298">
            <v>43.2</v>
          </cell>
          <cell r="E1298" t="str">
            <v>SIURB-E Jan/26</v>
          </cell>
        </row>
        <row r="1299">
          <cell r="A1299">
            <v>9061017</v>
          </cell>
          <cell r="B1299" t="str">
            <v>RETIRADA DE DISJUNTOR AUTOMÁTICO TRIPOLAR ATÉ 50A</v>
          </cell>
          <cell r="C1299" t="str">
            <v>UN</v>
          </cell>
          <cell r="D1299">
            <v>80.23</v>
          </cell>
          <cell r="E1299" t="str">
            <v>SIURB-E Jan/26</v>
          </cell>
        </row>
        <row r="1300">
          <cell r="A1300">
            <v>9061025</v>
          </cell>
          <cell r="B1300" t="str">
            <v>RETIRADA DE CAIXA PARA FUSÍVEL OU TOMADA, INSTALADA EM PERFILADOS</v>
          </cell>
          <cell r="C1300" t="str">
            <v>UN</v>
          </cell>
          <cell r="D1300">
            <v>30.86</v>
          </cell>
          <cell r="E1300" t="str">
            <v>SIURB-E Jan/26</v>
          </cell>
        </row>
        <row r="1301">
          <cell r="A1301">
            <v>9061026</v>
          </cell>
          <cell r="B1301" t="str">
            <v>RETIRADA DE QUADRO DE DISTRIBUIÇÃO OU CAIXA DE PASSAGEM</v>
          </cell>
          <cell r="C1301" t="str">
            <v>M2</v>
          </cell>
          <cell r="D1301">
            <v>123.43</v>
          </cell>
          <cell r="E1301" t="str">
            <v>SIURB-E Jan/26</v>
          </cell>
        </row>
        <row r="1302">
          <cell r="A1302">
            <v>9061030</v>
          </cell>
          <cell r="B1302" t="str">
            <v>RETIRADA DE FECHADURA DE QUADRO DE DISTRIBUIÇÃO OU CAIXA DE PASSAGEM</v>
          </cell>
          <cell r="C1302" t="str">
            <v>UN</v>
          </cell>
          <cell r="D1302">
            <v>12.34</v>
          </cell>
          <cell r="E1302" t="str">
            <v>SIURB-E Jan/26</v>
          </cell>
        </row>
        <row r="1303">
          <cell r="A1303">
            <v>9061032</v>
          </cell>
          <cell r="B1303" t="str">
            <v>RETIRADA DE DISJUNTOR AUTOMÁTICO TIPO "QUICK-LAG"</v>
          </cell>
          <cell r="C1303" t="str">
            <v>UN</v>
          </cell>
          <cell r="D1303">
            <v>18.52</v>
          </cell>
          <cell r="E1303" t="str">
            <v>SIURB-E Jan/26</v>
          </cell>
        </row>
        <row r="1304">
          <cell r="A1304">
            <v>9061034</v>
          </cell>
          <cell r="B1304" t="str">
            <v>RETIRADA DE BASE EM CHAPA DE FERRO, PARA DISJUNTOR TIPO "QUICK-LAG"</v>
          </cell>
          <cell r="C1304" t="str">
            <v>UN</v>
          </cell>
          <cell r="D1304">
            <v>15.43</v>
          </cell>
          <cell r="E1304" t="str">
            <v>SIURB-E Jan/26</v>
          </cell>
        </row>
        <row r="1305">
          <cell r="A1305">
            <v>9061035</v>
          </cell>
          <cell r="B1305" t="str">
            <v>RETIRADA DE CAPACITOR PARA CORREÇÃO DE FATOR DE POTÊNCIA</v>
          </cell>
          <cell r="C1305" t="str">
            <v>UN</v>
          </cell>
          <cell r="D1305">
            <v>709.22</v>
          </cell>
          <cell r="E1305" t="str">
            <v>SIURB-E Jan/26</v>
          </cell>
        </row>
        <row r="1306">
          <cell r="A1306">
            <v>9061037</v>
          </cell>
          <cell r="B1306" t="str">
            <v>RETIRADA DE CHAVE SECCIONADORA OU BASE PARA FUSÍVEIS TIPO NH UNIPOLAR</v>
          </cell>
          <cell r="C1306" t="str">
            <v>UN</v>
          </cell>
          <cell r="D1306">
            <v>30.86</v>
          </cell>
          <cell r="E1306" t="str">
            <v>SIURB-E Jan/26</v>
          </cell>
        </row>
        <row r="1307">
          <cell r="A1307">
            <v>9061038</v>
          </cell>
          <cell r="B1307" t="str">
            <v>RETIRADA DE CHAVE SECCIONADORA OU BASE PARA FUSÍVEIS TIPO NH TRIPOLAR</v>
          </cell>
          <cell r="C1307" t="str">
            <v>UN</v>
          </cell>
          <cell r="D1307">
            <v>46.29</v>
          </cell>
          <cell r="E1307" t="str">
            <v>SIURB-E Jan/26</v>
          </cell>
        </row>
        <row r="1308">
          <cell r="A1308">
            <v>9061039</v>
          </cell>
          <cell r="B1308" t="str">
            <v>RETIRADA DE BASE PARA FUSÍVEIS TIPO DIAZED</v>
          </cell>
          <cell r="C1308" t="str">
            <v>UN</v>
          </cell>
          <cell r="D1308">
            <v>15.43</v>
          </cell>
          <cell r="E1308" t="str">
            <v>SIURB-E Jan/26</v>
          </cell>
        </row>
        <row r="1309">
          <cell r="A1309">
            <v>9061040</v>
          </cell>
          <cell r="B1309" t="str">
            <v>RETIRADA DE BARRAMENTO DE COBRE</v>
          </cell>
          <cell r="C1309" t="str">
            <v>UN</v>
          </cell>
          <cell r="D1309">
            <v>30.86</v>
          </cell>
          <cell r="E1309" t="str">
            <v>SIURB-E Jan/26</v>
          </cell>
        </row>
        <row r="1310">
          <cell r="A1310">
            <v>9062000</v>
          </cell>
          <cell r="B1310" t="str">
            <v>RETIRADAS - PONTOS E APARELHOS</v>
          </cell>
          <cell r="C1310" t="str">
            <v>.</v>
          </cell>
          <cell r="D1310" t="str">
            <v>.</v>
          </cell>
          <cell r="E1310" t="str">
            <v>SIURB-E Jan/26</v>
          </cell>
        </row>
        <row r="1311">
          <cell r="A1311">
            <v>9062001</v>
          </cell>
          <cell r="B1311" t="str">
            <v>RETIRADA DE SOQUETES EM LUMINÁRIAS</v>
          </cell>
          <cell r="C1311" t="str">
            <v>UN</v>
          </cell>
          <cell r="D1311">
            <v>15.43</v>
          </cell>
          <cell r="E1311" t="str">
            <v>SIURB-E Jan/26</v>
          </cell>
        </row>
        <row r="1312">
          <cell r="A1312">
            <v>9062002</v>
          </cell>
          <cell r="B1312" t="str">
            <v>RETIRADA DE REATOR EM LUMINÁRIA FLUORESCENTE</v>
          </cell>
          <cell r="C1312" t="str">
            <v>UN</v>
          </cell>
          <cell r="D1312">
            <v>6.17</v>
          </cell>
          <cell r="E1312" t="str">
            <v>SIURB-E Jan/26</v>
          </cell>
        </row>
        <row r="1313">
          <cell r="A1313">
            <v>9062003</v>
          </cell>
          <cell r="B1313" t="str">
            <v>RETIRADA DE LÂMPADA INCANDESCENTE OU FLUORESCENTE</v>
          </cell>
          <cell r="C1313" t="str">
            <v>UN</v>
          </cell>
          <cell r="D1313">
            <v>2.59</v>
          </cell>
          <cell r="E1313" t="str">
            <v>SIURB-E Jan/26</v>
          </cell>
        </row>
        <row r="1314">
          <cell r="A1314">
            <v>9062004</v>
          </cell>
          <cell r="B1314" t="str">
            <v>RETIRADA DE LÂMPADA VAPOR DE MERCÚRIO, SÓDIO OU MISTA</v>
          </cell>
          <cell r="C1314" t="str">
            <v>UN</v>
          </cell>
          <cell r="D1314">
            <v>18.52</v>
          </cell>
          <cell r="E1314" t="str">
            <v>SIURB-E Jan/26</v>
          </cell>
        </row>
        <row r="1315">
          <cell r="A1315">
            <v>9062005</v>
          </cell>
          <cell r="B1315" t="str">
            <v>RETIRADA DE PLACA DIFUSORA PARA LÂMPADA FLUORESCENTE</v>
          </cell>
          <cell r="C1315" t="str">
            <v>UN</v>
          </cell>
          <cell r="D1315">
            <v>2.59</v>
          </cell>
          <cell r="E1315" t="str">
            <v>SIURB-E Jan/26</v>
          </cell>
        </row>
        <row r="1316">
          <cell r="A1316">
            <v>9062010</v>
          </cell>
          <cell r="B1316" t="str">
            <v>RETIRADA DE LUMINÁRIA INTERNA PARA LÂMPADA INCANDESCENTE</v>
          </cell>
          <cell r="C1316" t="str">
            <v>UN</v>
          </cell>
          <cell r="D1316">
            <v>24.69</v>
          </cell>
          <cell r="E1316" t="str">
            <v>SIURB-E Jan/26</v>
          </cell>
        </row>
        <row r="1317">
          <cell r="A1317">
            <v>9062011</v>
          </cell>
          <cell r="B1317" t="str">
            <v>RETIRADA DE LUMINÁRIA INTERNA PARA LÂMPADA FLUORESCENTE</v>
          </cell>
          <cell r="C1317" t="str">
            <v>UN</v>
          </cell>
          <cell r="D1317">
            <v>46.29</v>
          </cell>
          <cell r="E1317" t="str">
            <v>SIURB-E Jan/26</v>
          </cell>
        </row>
        <row r="1318">
          <cell r="A1318">
            <v>9062012</v>
          </cell>
          <cell r="B1318" t="str">
            <v>RETIRADA DE LUMINÁRIA EXTERNA INSTALADA EM POSTE</v>
          </cell>
          <cell r="C1318" t="str">
            <v>UN</v>
          </cell>
          <cell r="D1318">
            <v>92.58</v>
          </cell>
          <cell r="E1318" t="str">
            <v>SIURB-E Jan/26</v>
          </cell>
        </row>
        <row r="1319">
          <cell r="A1319">
            <v>9062013</v>
          </cell>
          <cell r="B1319" t="str">
            <v>RETIRADA DE LUMINÁRIA EXTERNA INSTALADA EM BRAÇO DE FERRO</v>
          </cell>
          <cell r="C1319" t="str">
            <v>UN</v>
          </cell>
          <cell r="D1319">
            <v>92.58</v>
          </cell>
          <cell r="E1319" t="str">
            <v>SIURB-E Jan/26</v>
          </cell>
        </row>
        <row r="1320">
          <cell r="A1320">
            <v>9062014</v>
          </cell>
          <cell r="B1320" t="str">
            <v>RETIRADA DE LUMINÁRIA A PROVA DE TEMPO, GASES E VAPOR</v>
          </cell>
          <cell r="C1320" t="str">
            <v>UN</v>
          </cell>
          <cell r="D1320">
            <v>30.86</v>
          </cell>
          <cell r="E1320" t="str">
            <v>SIURB-E Jan/26</v>
          </cell>
        </row>
        <row r="1321">
          <cell r="A1321">
            <v>9062018</v>
          </cell>
          <cell r="B1321" t="str">
            <v>RETIRADA DE PROJETOR DE FACHADA</v>
          </cell>
          <cell r="C1321" t="str">
            <v>UN</v>
          </cell>
          <cell r="D1321">
            <v>92.58</v>
          </cell>
          <cell r="E1321" t="str">
            <v>SIURB-E Jan/26</v>
          </cell>
        </row>
        <row r="1322">
          <cell r="A1322">
            <v>9062019</v>
          </cell>
          <cell r="B1322" t="str">
            <v>RETIRADA DE PROJETOR DE JARDIM</v>
          </cell>
          <cell r="C1322" t="str">
            <v>UN</v>
          </cell>
          <cell r="D1322">
            <v>61.72</v>
          </cell>
          <cell r="E1322" t="str">
            <v>SIURB-E Jan/26</v>
          </cell>
        </row>
        <row r="1323">
          <cell r="A1323">
            <v>9062025</v>
          </cell>
          <cell r="B1323" t="str">
            <v>RETIRADA DE BRAÇO DE LUMINÁRIA</v>
          </cell>
          <cell r="C1323" t="str">
            <v>UN</v>
          </cell>
          <cell r="D1323">
            <v>61.72</v>
          </cell>
          <cell r="E1323" t="str">
            <v>SIURB-E Jan/26</v>
          </cell>
        </row>
        <row r="1324">
          <cell r="A1324">
            <v>9062030</v>
          </cell>
          <cell r="B1324" t="str">
            <v>RETIRADA DE LÂMPADA LED</v>
          </cell>
          <cell r="C1324" t="str">
            <v>UN</v>
          </cell>
          <cell r="D1324">
            <v>5.44</v>
          </cell>
          <cell r="E1324" t="str">
            <v>SIURB-E Jan/26</v>
          </cell>
        </row>
        <row r="1325">
          <cell r="A1325">
            <v>9062031</v>
          </cell>
          <cell r="B1325" t="str">
            <v>RETIRADA DE LÂMPADA LED TUBULAR</v>
          </cell>
          <cell r="C1325" t="str">
            <v>UN</v>
          </cell>
          <cell r="D1325">
            <v>5.44</v>
          </cell>
          <cell r="E1325" t="str">
            <v>SIURB-E Jan/26</v>
          </cell>
        </row>
        <row r="1326">
          <cell r="A1326">
            <v>9063000</v>
          </cell>
          <cell r="B1326" t="str">
            <v>RETIRADAS - PÁRA-RAIOS E OUTROS</v>
          </cell>
          <cell r="C1326" t="str">
            <v>.</v>
          </cell>
          <cell r="D1326" t="str">
            <v>.</v>
          </cell>
          <cell r="E1326" t="str">
            <v>SIURB-E Jan/26</v>
          </cell>
        </row>
        <row r="1327">
          <cell r="A1327">
            <v>9063014</v>
          </cell>
          <cell r="B1327" t="str">
            <v>RETIRADA DE CORDOALHA DE COBRE NÚ</v>
          </cell>
          <cell r="C1327" t="str">
            <v>M</v>
          </cell>
          <cell r="D1327">
            <v>12.34</v>
          </cell>
          <cell r="E1327" t="str">
            <v>SIURB-E Jan/26</v>
          </cell>
        </row>
        <row r="1328">
          <cell r="A1328">
            <v>9063015</v>
          </cell>
          <cell r="B1328" t="str">
            <v>RETIRADA DE CORDOALHA DE COBRE NÚ PARA ATERRAMENTO</v>
          </cell>
          <cell r="C1328" t="str">
            <v>M</v>
          </cell>
          <cell r="D1328">
            <v>15.43</v>
          </cell>
          <cell r="E1328" t="str">
            <v>SIURB-E Jan/26</v>
          </cell>
        </row>
        <row r="1329">
          <cell r="A1329">
            <v>9063016</v>
          </cell>
          <cell r="B1329" t="str">
            <v>RETIRADA DE CONECTOR TIPO "SPLIT-BOLT"</v>
          </cell>
          <cell r="C1329" t="str">
            <v>UN</v>
          </cell>
          <cell r="D1329">
            <v>12.34</v>
          </cell>
          <cell r="E1329" t="str">
            <v>SIURB-E Jan/26</v>
          </cell>
        </row>
        <row r="1330">
          <cell r="A1330">
            <v>9063060</v>
          </cell>
          <cell r="B1330" t="str">
            <v>RETIRADA DE POSTE DE FERRO, INCLUSIVE BASE DE FIXAÇÃO</v>
          </cell>
          <cell r="C1330" t="str">
            <v>UN</v>
          </cell>
          <cell r="D1330">
            <v>308.58999999999997</v>
          </cell>
          <cell r="E1330" t="str">
            <v>SIURB-E Jan/26</v>
          </cell>
        </row>
        <row r="1331">
          <cell r="A1331">
            <v>9063061</v>
          </cell>
          <cell r="B1331" t="str">
            <v>RETIRADA DE POSTE DE FERRO ENGASTADO NO SOLO</v>
          </cell>
          <cell r="C1331" t="str">
            <v>UN</v>
          </cell>
          <cell r="D1331">
            <v>493.74</v>
          </cell>
          <cell r="E1331" t="str">
            <v>SIURB-E Jan/26</v>
          </cell>
        </row>
        <row r="1332">
          <cell r="A1332">
            <v>9063062</v>
          </cell>
          <cell r="B1332" t="str">
            <v>RETIRADA DE POSTE DE CONCRETO EM REDE DE ENERGIA</v>
          </cell>
          <cell r="C1332" t="str">
            <v>UN</v>
          </cell>
          <cell r="D1332">
            <v>696.96</v>
          </cell>
          <cell r="E1332" t="str">
            <v>SIURB-E Jan/26</v>
          </cell>
        </row>
        <row r="1333">
          <cell r="A1333">
            <v>9064000</v>
          </cell>
          <cell r="B1333" t="str">
            <v>RETIRADAS - CABINE PRIMÁRIA</v>
          </cell>
          <cell r="C1333" t="str">
            <v>.</v>
          </cell>
          <cell r="D1333" t="str">
            <v>.</v>
          </cell>
          <cell r="E1333" t="str">
            <v>SIURB-E Jan/26</v>
          </cell>
        </row>
        <row r="1334">
          <cell r="A1334">
            <v>9064001</v>
          </cell>
          <cell r="B1334" t="str">
            <v>RETIRADA DE ISOLADOR TIPO DISCO INCLUSIVE GANCHO DE SUSTENTAÇÃO</v>
          </cell>
          <cell r="C1334" t="str">
            <v>UN</v>
          </cell>
          <cell r="D1334">
            <v>61.72</v>
          </cell>
          <cell r="E1334" t="str">
            <v>SIURB-E Jan/26</v>
          </cell>
        </row>
        <row r="1335">
          <cell r="A1335">
            <v>9064002</v>
          </cell>
          <cell r="B1335" t="str">
            <v>RETIRADA DE ISOLADOR TIPO CASTANHA INCLUSIVE GANCHO DE SUSTENTAÇÃO</v>
          </cell>
          <cell r="C1335" t="str">
            <v>UN</v>
          </cell>
          <cell r="D1335">
            <v>2.59</v>
          </cell>
          <cell r="E1335" t="str">
            <v>SIURB-E Jan/26</v>
          </cell>
        </row>
        <row r="1336">
          <cell r="A1336">
            <v>9064003</v>
          </cell>
          <cell r="B1336" t="str">
            <v>RETIRADA DE ISOLADOR TIPO PINO A.T. INCLUSIVE PINO</v>
          </cell>
          <cell r="C1336" t="str">
            <v>UN</v>
          </cell>
          <cell r="D1336">
            <v>15.43</v>
          </cell>
          <cell r="E1336" t="str">
            <v>SIURB-E Jan/26</v>
          </cell>
        </row>
        <row r="1337">
          <cell r="A1337">
            <v>9064004</v>
          </cell>
          <cell r="B1337" t="str">
            <v>RETIRADA DE ISOLADOR TIPO PEDESTAL PARA A.T.</v>
          </cell>
          <cell r="C1337" t="str">
            <v>UN</v>
          </cell>
          <cell r="D1337">
            <v>12.34</v>
          </cell>
          <cell r="E1337" t="str">
            <v>SIURB-E Jan/26</v>
          </cell>
        </row>
        <row r="1338">
          <cell r="A1338">
            <v>9064005</v>
          </cell>
          <cell r="B1338" t="str">
            <v>RETIRADA DE CRUZETA DE MADEIRA</v>
          </cell>
          <cell r="C1338" t="str">
            <v>UN</v>
          </cell>
          <cell r="D1338">
            <v>131.41</v>
          </cell>
          <cell r="E1338" t="str">
            <v>SIURB-E Jan/26</v>
          </cell>
        </row>
        <row r="1339">
          <cell r="A1339">
            <v>9064006</v>
          </cell>
          <cell r="B1339" t="str">
            <v>RETIRADA DE BUCHA DE PASSAGEM INTERNA/EXTERNA PARA A.T.</v>
          </cell>
          <cell r="C1339" t="str">
            <v>UN</v>
          </cell>
          <cell r="D1339">
            <v>24.69</v>
          </cell>
          <cell r="E1339" t="str">
            <v>SIURB-E Jan/26</v>
          </cell>
        </row>
        <row r="1340">
          <cell r="A1340">
            <v>9064007</v>
          </cell>
          <cell r="B1340" t="str">
            <v>RETIRADA DE CHAPA DE FERRO PARA BUCHA DE PASSAGEM</v>
          </cell>
          <cell r="C1340" t="str">
            <v>UN</v>
          </cell>
          <cell r="D1340">
            <v>24.69</v>
          </cell>
          <cell r="E1340" t="str">
            <v>SIURB-E Jan/26</v>
          </cell>
        </row>
        <row r="1341">
          <cell r="A1341">
            <v>9064008</v>
          </cell>
          <cell r="B1341" t="str">
            <v>RETIRADA DE VERGALHÃO DE COBRE 3/8"</v>
          </cell>
          <cell r="C1341" t="str">
            <v>M</v>
          </cell>
          <cell r="D1341">
            <v>12.34</v>
          </cell>
          <cell r="E1341" t="str">
            <v>SIURB-E Jan/26</v>
          </cell>
        </row>
        <row r="1342">
          <cell r="A1342">
            <v>9064009</v>
          </cell>
          <cell r="B1342" t="str">
            <v>RETIRADA DE TERMINAL OU CONECTOR PARA VERGALHÃO DE COBRE</v>
          </cell>
          <cell r="C1342" t="str">
            <v>UN</v>
          </cell>
          <cell r="D1342">
            <v>5.18</v>
          </cell>
          <cell r="E1342" t="str">
            <v>SIURB-E Jan/26</v>
          </cell>
        </row>
        <row r="1343">
          <cell r="A1343">
            <v>9064010</v>
          </cell>
          <cell r="B1343" t="str">
            <v>RETIRADA DE CHAVE SECCIONADORA TRIPOLAR CLASSE 15 K.V.</v>
          </cell>
          <cell r="C1343" t="str">
            <v>UN</v>
          </cell>
          <cell r="D1343">
            <v>175.22</v>
          </cell>
          <cell r="E1343" t="str">
            <v>SIURB-E Jan/26</v>
          </cell>
        </row>
        <row r="1344">
          <cell r="A1344">
            <v>9064011</v>
          </cell>
          <cell r="B1344" t="str">
            <v>RETIRADA DE TRANSFORMADOR DE POTENCIAL</v>
          </cell>
          <cell r="C1344" t="str">
            <v>UN</v>
          </cell>
          <cell r="D1344">
            <v>40.119999999999997</v>
          </cell>
          <cell r="E1344" t="str">
            <v>SIURB-E Jan/26</v>
          </cell>
        </row>
        <row r="1345">
          <cell r="A1345">
            <v>9064012</v>
          </cell>
          <cell r="B1345" t="str">
            <v>RETIRADA DE DISJUNTOR A.T. DE VOL. NORMAL OU REDUZIDO DE ÓLEO</v>
          </cell>
          <cell r="C1345" t="str">
            <v>UN</v>
          </cell>
          <cell r="D1345">
            <v>231.18</v>
          </cell>
          <cell r="E1345" t="str">
            <v>SIURB-E Jan/26</v>
          </cell>
        </row>
        <row r="1346">
          <cell r="A1346">
            <v>9064013</v>
          </cell>
          <cell r="B1346" t="str">
            <v>RETIRADA DE TRANSFORMADOR DE POTÊNCIA CLASSE 15 KV</v>
          </cell>
          <cell r="C1346" t="str">
            <v>UN</v>
          </cell>
          <cell r="D1346">
            <v>450.2</v>
          </cell>
          <cell r="E1346" t="str">
            <v>SIURB-E Jan/26</v>
          </cell>
        </row>
        <row r="1347">
          <cell r="A1347">
            <v>9064014</v>
          </cell>
          <cell r="B1347" t="str">
            <v>RETIRADA DE CHAVE FUSÍVEL TIPO MATHEUS</v>
          </cell>
          <cell r="C1347" t="str">
            <v>UN</v>
          </cell>
          <cell r="D1347">
            <v>92.58</v>
          </cell>
          <cell r="E1347" t="str">
            <v>SIURB-E Jan/26</v>
          </cell>
        </row>
        <row r="1348">
          <cell r="A1348">
            <v>9064015</v>
          </cell>
          <cell r="B1348" t="str">
            <v>RETIRADA DE SUPORTE DE TRANSFORMADOR EM POSTE</v>
          </cell>
          <cell r="C1348" t="str">
            <v>UN</v>
          </cell>
          <cell r="D1348">
            <v>41.43</v>
          </cell>
          <cell r="E1348" t="str">
            <v>SIURB-E Jan/26</v>
          </cell>
        </row>
        <row r="1349">
          <cell r="A1349">
            <v>9064016</v>
          </cell>
          <cell r="B1349" t="str">
            <v>RETIRADA DE CABO DE A.T. EM LINHA AÉREA ATÉ 35MM2</v>
          </cell>
          <cell r="C1349" t="str">
            <v>M</v>
          </cell>
          <cell r="D1349">
            <v>9.26</v>
          </cell>
          <cell r="E1349" t="str">
            <v>SIURB-E Jan/26</v>
          </cell>
        </row>
        <row r="1350">
          <cell r="A1350">
            <v>9064017</v>
          </cell>
          <cell r="B1350" t="str">
            <v>RETIRADA DE PÁRA-RAIO TIPO CRISTAL VALVE 15KV</v>
          </cell>
          <cell r="C1350" t="str">
            <v>UN</v>
          </cell>
          <cell r="D1350">
            <v>92.47</v>
          </cell>
          <cell r="E1350" t="str">
            <v>SIURB-E Jan/26</v>
          </cell>
        </row>
        <row r="1351">
          <cell r="A1351">
            <v>9064018</v>
          </cell>
          <cell r="B1351" t="str">
            <v>RETIRADA DE CONTATORES E RELÊS EM GERAL</v>
          </cell>
          <cell r="C1351" t="str">
            <v>UN</v>
          </cell>
          <cell r="D1351">
            <v>182.27</v>
          </cell>
          <cell r="E1351" t="str">
            <v>SIURB-E Jan/26</v>
          </cell>
        </row>
        <row r="1352">
          <cell r="A1352">
            <v>9064023</v>
          </cell>
          <cell r="B1352" t="str">
            <v>RETIRADA DE FUSÍVEL EM ALTA TENSÃO TIPO "HH"</v>
          </cell>
          <cell r="C1352" t="str">
            <v>UN</v>
          </cell>
          <cell r="D1352">
            <v>30.86</v>
          </cell>
          <cell r="E1352" t="str">
            <v>SIURB-E Jan/26</v>
          </cell>
        </row>
        <row r="1353">
          <cell r="A1353">
            <v>9064024</v>
          </cell>
          <cell r="B1353" t="str">
            <v>RETIRADA DE ELO FUSÍVEL EM CHAVE TIPO MATHEUS</v>
          </cell>
          <cell r="C1353" t="str">
            <v>UN</v>
          </cell>
          <cell r="D1353">
            <v>18.52</v>
          </cell>
          <cell r="E1353" t="str">
            <v>SIURB-E Jan/26</v>
          </cell>
        </row>
        <row r="1354">
          <cell r="A1354">
            <v>9070000</v>
          </cell>
          <cell r="B1354" t="str">
            <v>RECOLOCAÇÕES - ENTRADA E DISTRIBUIÇÃO</v>
          </cell>
          <cell r="C1354" t="str">
            <v>.</v>
          </cell>
          <cell r="D1354" t="str">
            <v>.</v>
          </cell>
          <cell r="E1354" t="str">
            <v>SIURB-E Jan/26</v>
          </cell>
        </row>
        <row r="1355">
          <cell r="A1355">
            <v>9070001</v>
          </cell>
          <cell r="B1355" t="str">
            <v>RECOLOCAÇÃO DE POSTE DE ENTRADA DE ENERGIA EM BAIXA TENSÃO - GALVANIZADO</v>
          </cell>
          <cell r="C1355" t="str">
            <v>UN</v>
          </cell>
          <cell r="D1355">
            <v>462.35</v>
          </cell>
          <cell r="E1355" t="str">
            <v>SIURB-E Jan/26</v>
          </cell>
        </row>
        <row r="1356">
          <cell r="A1356">
            <v>9070002</v>
          </cell>
          <cell r="B1356" t="str">
            <v>RECOLOCAÇÃO DE POSTE DE ENTRADA DE ENERGIA EM BAIXA TENSÃO - CONCRETO</v>
          </cell>
          <cell r="C1356" t="str">
            <v>UN</v>
          </cell>
          <cell r="D1356">
            <v>637.57000000000005</v>
          </cell>
          <cell r="E1356" t="str">
            <v>SIURB-E Jan/26</v>
          </cell>
        </row>
        <row r="1357">
          <cell r="A1357">
            <v>9070003</v>
          </cell>
          <cell r="B1357" t="str">
            <v>RECOLOCAÇÃO DE CAIXA DE ENTRADA DE ENERGIA EM BAIXA TENSÃO</v>
          </cell>
          <cell r="C1357" t="str">
            <v>UN</v>
          </cell>
          <cell r="D1357">
            <v>308.58999999999997</v>
          </cell>
          <cell r="E1357" t="str">
            <v>SIURB-E Jan/26</v>
          </cell>
        </row>
        <row r="1358">
          <cell r="A1358">
            <v>9070004</v>
          </cell>
          <cell r="B1358" t="str">
            <v>RECOLOCAÇÃO DE ARMAÇÃO TIPO BRAQUETE</v>
          </cell>
          <cell r="C1358" t="str">
            <v>UN</v>
          </cell>
          <cell r="D1358">
            <v>24.69</v>
          </cell>
          <cell r="E1358" t="str">
            <v>SIURB-E Jan/26</v>
          </cell>
        </row>
        <row r="1359">
          <cell r="A1359">
            <v>9070005</v>
          </cell>
          <cell r="B1359" t="str">
            <v>RECOLOCAÇÃO DE CABEÇOTE TIPO "TELESP"</v>
          </cell>
          <cell r="C1359" t="str">
            <v>UN</v>
          </cell>
          <cell r="D1359">
            <v>24.69</v>
          </cell>
          <cell r="E1359" t="str">
            <v>SIURB-E Jan/26</v>
          </cell>
        </row>
        <row r="1360">
          <cell r="A1360">
            <v>9070008</v>
          </cell>
          <cell r="B1360" t="str">
            <v>RECOLOCAÇÃO DE CONDULETE</v>
          </cell>
          <cell r="C1360" t="str">
            <v>UN</v>
          </cell>
          <cell r="D1360">
            <v>30.86</v>
          </cell>
          <cell r="E1360" t="str">
            <v>SIURB-E Jan/26</v>
          </cell>
        </row>
        <row r="1361">
          <cell r="A1361">
            <v>9070009</v>
          </cell>
          <cell r="B1361" t="str">
            <v>RECOLOCAÇÃO DE PERFILADOS</v>
          </cell>
          <cell r="C1361" t="str">
            <v>M</v>
          </cell>
          <cell r="D1361">
            <v>30.86</v>
          </cell>
          <cell r="E1361" t="str">
            <v>SIURB-E Jan/26</v>
          </cell>
        </row>
        <row r="1362">
          <cell r="A1362">
            <v>9070012</v>
          </cell>
          <cell r="B1362" t="str">
            <v>RECOLOCAÇÃO DE ELETRODUTOS APARENTES - ATÉ 2"</v>
          </cell>
          <cell r="C1362" t="str">
            <v>M</v>
          </cell>
          <cell r="D1362">
            <v>18.52</v>
          </cell>
          <cell r="E1362" t="str">
            <v>SIURB-E Jan/26</v>
          </cell>
        </row>
        <row r="1363">
          <cell r="A1363">
            <v>9070013</v>
          </cell>
          <cell r="B1363" t="str">
            <v>RECOLOCAÇÃO DE ELETRODUTOS APARENTES - ACIMA DE 2"</v>
          </cell>
          <cell r="C1363" t="str">
            <v>M</v>
          </cell>
          <cell r="D1363">
            <v>37.03</v>
          </cell>
          <cell r="E1363" t="str">
            <v>SIURB-E Jan/26</v>
          </cell>
        </row>
        <row r="1364">
          <cell r="A1364">
            <v>9070014</v>
          </cell>
          <cell r="B1364" t="str">
            <v>RECOLOCAÇÃO DE FIO EMBUTIDO - ATÉ 16MM2</v>
          </cell>
          <cell r="C1364" t="str">
            <v>M</v>
          </cell>
          <cell r="D1364">
            <v>3.09</v>
          </cell>
          <cell r="E1364" t="str">
            <v>SIURB-E Jan/26</v>
          </cell>
        </row>
        <row r="1365">
          <cell r="A1365">
            <v>9070015</v>
          </cell>
          <cell r="B1365" t="str">
            <v>RECOLOCAÇÃO DE CABO EMBUTIDO - ACIMA DE 16MM2</v>
          </cell>
          <cell r="C1365" t="str">
            <v>M</v>
          </cell>
          <cell r="D1365">
            <v>43.2</v>
          </cell>
          <cell r="E1365" t="str">
            <v>SIURB-E Jan/26</v>
          </cell>
        </row>
        <row r="1366">
          <cell r="A1366">
            <v>9070016</v>
          </cell>
          <cell r="B1366" t="str">
            <v>RECOLOCAÇÃO DE FIO APARENTE - ATÉ 16MM2</v>
          </cell>
          <cell r="C1366" t="str">
            <v>M</v>
          </cell>
          <cell r="D1366">
            <v>1.85</v>
          </cell>
          <cell r="E1366" t="str">
            <v>SIURB-E Jan/26</v>
          </cell>
        </row>
        <row r="1367">
          <cell r="A1367">
            <v>9070017</v>
          </cell>
          <cell r="B1367" t="str">
            <v>RECOLOCAÇÃO DE CABO APARENTE - ACIMA DE 16MM2</v>
          </cell>
          <cell r="C1367" t="str">
            <v>M</v>
          </cell>
          <cell r="D1367">
            <v>18.52</v>
          </cell>
          <cell r="E1367" t="str">
            <v>SIURB-E Jan/26</v>
          </cell>
        </row>
        <row r="1368">
          <cell r="A1368">
            <v>9070018</v>
          </cell>
          <cell r="B1368" t="str">
            <v>RECOLOCAÇÃO DE TERMINAIS OU CONECTORES DE PRESSÃO PARA CABOS</v>
          </cell>
          <cell r="C1368" t="str">
            <v>UN</v>
          </cell>
          <cell r="D1368">
            <v>24.69</v>
          </cell>
          <cell r="E1368" t="str">
            <v>SIURB-E Jan/26</v>
          </cell>
        </row>
        <row r="1369">
          <cell r="A1369">
            <v>9070020</v>
          </cell>
          <cell r="B1369" t="str">
            <v>RECOLOCAÇÃO DE SUPORTE-ISOLADOR TIPO ROLDANA</v>
          </cell>
          <cell r="C1369" t="str">
            <v>UN</v>
          </cell>
          <cell r="D1369">
            <v>18.52</v>
          </cell>
          <cell r="E1369" t="str">
            <v>SIURB-E Jan/26</v>
          </cell>
        </row>
        <row r="1370">
          <cell r="A1370">
            <v>9071000</v>
          </cell>
          <cell r="B1370" t="str">
            <v>RECOLOCAÇÕES - CAIXAS E QUADROS</v>
          </cell>
          <cell r="C1370" t="str">
            <v>.</v>
          </cell>
          <cell r="D1370" t="str">
            <v>.</v>
          </cell>
          <cell r="E1370" t="str">
            <v>SIURB-E Jan/26</v>
          </cell>
        </row>
        <row r="1371">
          <cell r="A1371">
            <v>9071010</v>
          </cell>
          <cell r="B1371" t="str">
            <v>RECOLOCAÇÃO DE BARRAMENTOS EM QUADROS ELÉTRICOS</v>
          </cell>
          <cell r="C1371" t="str">
            <v>M</v>
          </cell>
          <cell r="D1371">
            <v>61.72</v>
          </cell>
          <cell r="E1371" t="str">
            <v>SIURB-E Jan/26</v>
          </cell>
        </row>
        <row r="1372">
          <cell r="A1372">
            <v>9071011</v>
          </cell>
          <cell r="B1372" t="str">
            <v>RECOLOCAÇÃO DE ISOLADORES EM QUADROS ELÉTRICOS</v>
          </cell>
          <cell r="C1372" t="str">
            <v>UN</v>
          </cell>
          <cell r="D1372">
            <v>15.43</v>
          </cell>
          <cell r="E1372" t="str">
            <v>SIURB-E Jan/26</v>
          </cell>
        </row>
        <row r="1373">
          <cell r="A1373">
            <v>9071015</v>
          </cell>
          <cell r="B1373" t="str">
            <v>RECOLOCAÇÃO DE DISJUNTOR AUTOMÁTICO UNIPOLAR ATÉ 50A</v>
          </cell>
          <cell r="C1373" t="str">
            <v>UN</v>
          </cell>
          <cell r="D1373">
            <v>30.86</v>
          </cell>
          <cell r="E1373" t="str">
            <v>SIURB-E Jan/26</v>
          </cell>
        </row>
        <row r="1374">
          <cell r="A1374">
            <v>9071016</v>
          </cell>
          <cell r="B1374" t="str">
            <v>RECOLOCAÇÃO DE DISJUNTOR AUTOMÁTICO BIPOLAR ATÉ 50A</v>
          </cell>
          <cell r="C1374" t="str">
            <v>UN</v>
          </cell>
          <cell r="D1374">
            <v>49.37</v>
          </cell>
          <cell r="E1374" t="str">
            <v>SIURB-E Jan/26</v>
          </cell>
        </row>
        <row r="1375">
          <cell r="A1375">
            <v>9071017</v>
          </cell>
          <cell r="B1375" t="str">
            <v>RECOLOCAÇÃO DE DISJUNTOR AUTOMÁTICO TRIPOLAR ATÉ 50A</v>
          </cell>
          <cell r="C1375" t="str">
            <v>UN</v>
          </cell>
          <cell r="D1375">
            <v>92.58</v>
          </cell>
          <cell r="E1375" t="str">
            <v>SIURB-E Jan/26</v>
          </cell>
        </row>
        <row r="1376">
          <cell r="A1376">
            <v>9071025</v>
          </cell>
          <cell r="B1376" t="str">
            <v>RECOLOCAÇÃO DE CAIXA PARA FUSÍVEL OU TOMADA, INSTALADA EM PERFILADOS</v>
          </cell>
          <cell r="C1376" t="str">
            <v>UN</v>
          </cell>
          <cell r="D1376">
            <v>30.86</v>
          </cell>
          <cell r="E1376" t="str">
            <v>SIURB-E Jan/26</v>
          </cell>
        </row>
        <row r="1377">
          <cell r="A1377">
            <v>9071026</v>
          </cell>
          <cell r="B1377" t="str">
            <v>RECOLOCAÇÃO DE QUADRO DE DISTRIBUIÇÃO OU CAIXA DE PASSAGEM</v>
          </cell>
          <cell r="C1377" t="str">
            <v>M2</v>
          </cell>
          <cell r="D1377">
            <v>376.79</v>
          </cell>
          <cell r="E1377" t="str">
            <v>SIURB-E Jan/26</v>
          </cell>
        </row>
        <row r="1378">
          <cell r="A1378">
            <v>9071030</v>
          </cell>
          <cell r="B1378" t="str">
            <v>RECOLOCAÇÃO DE FECHADURA DE QUADRO DE DISTRIBUIÇÃO OU CAIXA DE PASSAGEM</v>
          </cell>
          <cell r="C1378" t="str">
            <v>UN</v>
          </cell>
          <cell r="D1378">
            <v>15.43</v>
          </cell>
          <cell r="E1378" t="str">
            <v>SIURB-E Jan/26</v>
          </cell>
        </row>
        <row r="1379">
          <cell r="A1379">
            <v>9071032</v>
          </cell>
          <cell r="B1379" t="str">
            <v>RECOLOCAÇÃO DE DISJUNTOR AUTOMÁTICO TIPO "QUICK-LAG"</v>
          </cell>
          <cell r="C1379" t="str">
            <v>UN</v>
          </cell>
          <cell r="D1379">
            <v>18.52</v>
          </cell>
          <cell r="E1379" t="str">
            <v>SIURB-E Jan/26</v>
          </cell>
        </row>
        <row r="1380">
          <cell r="A1380">
            <v>9071034</v>
          </cell>
          <cell r="B1380" t="str">
            <v>RECOLOCAÇÃO DE BASE EM CHAPA DE FERRO, PARA DISJUNTOR TIPO "QUICK-LAG"</v>
          </cell>
          <cell r="C1380" t="str">
            <v>UN</v>
          </cell>
          <cell r="D1380">
            <v>61.72</v>
          </cell>
          <cell r="E1380" t="str">
            <v>SIURB-E Jan/26</v>
          </cell>
        </row>
        <row r="1381">
          <cell r="A1381">
            <v>9071035</v>
          </cell>
          <cell r="B1381" t="str">
            <v>RECOLOCAÇÃO DE CAPACITOR PARA CORREÇÃO DE FATOR DE POTÊNCIA</v>
          </cell>
          <cell r="C1381" t="str">
            <v>UN</v>
          </cell>
          <cell r="D1381">
            <v>709.22</v>
          </cell>
          <cell r="E1381" t="str">
            <v>SIURB-E Jan/26</v>
          </cell>
        </row>
        <row r="1382">
          <cell r="A1382">
            <v>9071037</v>
          </cell>
          <cell r="B1382" t="str">
            <v>RECOLOCAÇÃO DE CHAVE SECCIONADA OU BASE PARA FUSÍVEL TIPO NH-UNIPOLAR</v>
          </cell>
          <cell r="C1382" t="str">
            <v>UN</v>
          </cell>
          <cell r="D1382">
            <v>43.2</v>
          </cell>
          <cell r="E1382" t="str">
            <v>SIURB-E Jan/26</v>
          </cell>
        </row>
        <row r="1383">
          <cell r="A1383">
            <v>9071038</v>
          </cell>
          <cell r="B1383" t="str">
            <v>RECOLOCAÇÃO DE CHAVE SECCIONADA OU BASE PARA FUSÍVEL TIPO NH-TRIPOLAR</v>
          </cell>
          <cell r="C1383" t="str">
            <v>UN</v>
          </cell>
          <cell r="D1383">
            <v>61.72</v>
          </cell>
          <cell r="E1383" t="str">
            <v>SIURB-E Jan/26</v>
          </cell>
        </row>
        <row r="1384">
          <cell r="A1384">
            <v>9071039</v>
          </cell>
          <cell r="B1384" t="str">
            <v>RECOLOCAÇÃO DE BASE DE FUSÍVEIS TIPO " DIAZED"</v>
          </cell>
          <cell r="C1384" t="str">
            <v>UN</v>
          </cell>
          <cell r="D1384">
            <v>30.86</v>
          </cell>
          <cell r="E1384" t="str">
            <v>SIURB-E Jan/26</v>
          </cell>
        </row>
        <row r="1385">
          <cell r="A1385">
            <v>9071040</v>
          </cell>
          <cell r="B1385" t="str">
            <v>RECOLOCAÇÃO DE BARRAMENTO DE COBRE</v>
          </cell>
          <cell r="C1385" t="str">
            <v>UN</v>
          </cell>
          <cell r="D1385">
            <v>30.86</v>
          </cell>
          <cell r="E1385" t="str">
            <v>SIURB-E Jan/26</v>
          </cell>
        </row>
        <row r="1386">
          <cell r="A1386">
            <v>9072000</v>
          </cell>
          <cell r="B1386" t="str">
            <v>RECOLOCAÇÕES - PONTOS E APARELHOS</v>
          </cell>
          <cell r="C1386" t="str">
            <v>.</v>
          </cell>
          <cell r="D1386" t="str">
            <v>.</v>
          </cell>
          <cell r="E1386" t="str">
            <v>SIURB-E Jan/26</v>
          </cell>
        </row>
        <row r="1387">
          <cell r="A1387">
            <v>9072001</v>
          </cell>
          <cell r="B1387" t="str">
            <v>RECOLOCAÇÃO DE SOQUETES EM LUMINÁRIAS</v>
          </cell>
          <cell r="C1387" t="str">
            <v>UN</v>
          </cell>
          <cell r="D1387">
            <v>18.52</v>
          </cell>
          <cell r="E1387" t="str">
            <v>SIURB-E Jan/26</v>
          </cell>
        </row>
        <row r="1388">
          <cell r="A1388">
            <v>9072002</v>
          </cell>
          <cell r="B1388" t="str">
            <v>RECOLOCAÇÃO DE REATOR EM LUMINÁRIA FLUORESCENTE</v>
          </cell>
          <cell r="C1388" t="str">
            <v>UN</v>
          </cell>
          <cell r="D1388">
            <v>40.119999999999997</v>
          </cell>
          <cell r="E1388" t="str">
            <v>SIURB-E Jan/26</v>
          </cell>
        </row>
        <row r="1389">
          <cell r="A1389">
            <v>9072003</v>
          </cell>
          <cell r="B1389" t="str">
            <v>RECOLOCAÇÃO DE LÂMPADA FLUORESCENTE</v>
          </cell>
          <cell r="C1389" t="str">
            <v>UN</v>
          </cell>
          <cell r="D1389">
            <v>2.59</v>
          </cell>
          <cell r="E1389" t="str">
            <v>SIURB-E Jan/26</v>
          </cell>
        </row>
        <row r="1390">
          <cell r="A1390">
            <v>9072004</v>
          </cell>
          <cell r="B1390" t="str">
            <v>RECOLOCAÇÃO DE LÂMPADA VAPOR DE MERCÚRIO, SÓDIO OU MISTA</v>
          </cell>
          <cell r="C1390" t="str">
            <v>UN</v>
          </cell>
          <cell r="D1390">
            <v>18.52</v>
          </cell>
          <cell r="E1390" t="str">
            <v>SIURB-E Jan/26</v>
          </cell>
        </row>
        <row r="1391">
          <cell r="A1391">
            <v>9072005</v>
          </cell>
          <cell r="B1391" t="str">
            <v>RECOLOCAÇÃO DE PLACA DIFUSORA PARA LÂMPADA FLUORESCENTE</v>
          </cell>
          <cell r="C1391" t="str">
            <v>UN</v>
          </cell>
          <cell r="D1391">
            <v>2.59</v>
          </cell>
          <cell r="E1391" t="str">
            <v>SIURB-E Jan/26</v>
          </cell>
        </row>
        <row r="1392">
          <cell r="A1392">
            <v>9072011</v>
          </cell>
          <cell r="B1392" t="str">
            <v>RECOLOCAÇÃO DE LUMINÁRIA INTERNA PARA LÂMPADA FLUORESCENTE</v>
          </cell>
          <cell r="C1392" t="str">
            <v>UN</v>
          </cell>
          <cell r="D1392">
            <v>92.58</v>
          </cell>
          <cell r="E1392" t="str">
            <v>SIURB-E Jan/26</v>
          </cell>
        </row>
        <row r="1393">
          <cell r="A1393">
            <v>9072012</v>
          </cell>
          <cell r="B1393" t="str">
            <v>RECOLOCAÇÃO DE LUMINÁRIA EXTERNA INSTALADA EM POSTE</v>
          </cell>
          <cell r="C1393" t="str">
            <v>UN</v>
          </cell>
          <cell r="D1393">
            <v>246.87</v>
          </cell>
          <cell r="E1393" t="str">
            <v>SIURB-E Jan/26</v>
          </cell>
        </row>
        <row r="1394">
          <cell r="A1394">
            <v>9072013</v>
          </cell>
          <cell r="B1394" t="str">
            <v>RECOLOCAÇÃO DE LUMINÁRIA EXTERNA INSTALADA EM BRAÇO DE FERRO</v>
          </cell>
          <cell r="C1394" t="str">
            <v>UN</v>
          </cell>
          <cell r="D1394">
            <v>123.43</v>
          </cell>
          <cell r="E1394" t="str">
            <v>SIURB-E Jan/26</v>
          </cell>
        </row>
        <row r="1395">
          <cell r="A1395">
            <v>9072014</v>
          </cell>
          <cell r="B1395" t="str">
            <v>RECOLOCAÇÃO DE LUMINÁRIA A PROVA DE TEMPO, GASES E VAPOR</v>
          </cell>
          <cell r="C1395" t="str">
            <v>UN</v>
          </cell>
          <cell r="D1395">
            <v>61.72</v>
          </cell>
          <cell r="E1395" t="str">
            <v>SIURB-E Jan/26</v>
          </cell>
        </row>
        <row r="1396">
          <cell r="A1396">
            <v>9072018</v>
          </cell>
          <cell r="B1396" t="str">
            <v>RECOLOCAÇÃO DE PROJETOR DE FACHADA</v>
          </cell>
          <cell r="C1396" t="str">
            <v>UN</v>
          </cell>
          <cell r="D1396">
            <v>61.72</v>
          </cell>
          <cell r="E1396" t="str">
            <v>SIURB-E Jan/26</v>
          </cell>
        </row>
        <row r="1397">
          <cell r="A1397">
            <v>9072019</v>
          </cell>
          <cell r="B1397" t="str">
            <v>RECOLOCAÇÃO DE PROJETOR DE JARDIM</v>
          </cell>
          <cell r="C1397" t="str">
            <v>UN</v>
          </cell>
          <cell r="D1397">
            <v>49.37</v>
          </cell>
          <cell r="E1397" t="str">
            <v>SIURB-E Jan/26</v>
          </cell>
        </row>
        <row r="1398">
          <cell r="A1398">
            <v>9072025</v>
          </cell>
          <cell r="B1398" t="str">
            <v>RECOLOCAÇÃO DE BRAÇO DE LUMINÁRIA</v>
          </cell>
          <cell r="C1398" t="str">
            <v>UN</v>
          </cell>
          <cell r="D1398">
            <v>61.72</v>
          </cell>
          <cell r="E1398" t="str">
            <v>SIURB-E Jan/26</v>
          </cell>
        </row>
        <row r="1399">
          <cell r="A1399">
            <v>9072030</v>
          </cell>
          <cell r="B1399" t="str">
            <v>RECOLOCAÇÃO DE LÂMPADAS LED</v>
          </cell>
          <cell r="C1399" t="str">
            <v>UN</v>
          </cell>
          <cell r="D1399">
            <v>12.96</v>
          </cell>
          <cell r="E1399" t="str">
            <v>SIURB-E Jan/26</v>
          </cell>
        </row>
        <row r="1400">
          <cell r="A1400">
            <v>9073000</v>
          </cell>
          <cell r="B1400" t="str">
            <v>RECOLOCAÇÕES - PÁRA-RAIOS E OUTROS</v>
          </cell>
          <cell r="C1400" t="str">
            <v>.</v>
          </cell>
          <cell r="D1400" t="str">
            <v>.</v>
          </cell>
          <cell r="E1400" t="str">
            <v>SIURB-E Jan/26</v>
          </cell>
        </row>
        <row r="1401">
          <cell r="A1401">
            <v>9073014</v>
          </cell>
          <cell r="B1401" t="str">
            <v>RECOLOCAÇÃO DE CORDOALHA DE COBRE NÚ</v>
          </cell>
          <cell r="C1401" t="str">
            <v>M</v>
          </cell>
          <cell r="D1401">
            <v>30.86</v>
          </cell>
          <cell r="E1401" t="str">
            <v>SIURB-E Jan/26</v>
          </cell>
        </row>
        <row r="1402">
          <cell r="A1402">
            <v>9073015</v>
          </cell>
          <cell r="B1402" t="str">
            <v>RECOLOCAÇÃO CORDOALHA DE COBRE NÚ PARA ATERRAMENTO</v>
          </cell>
          <cell r="C1402" t="str">
            <v>M</v>
          </cell>
          <cell r="D1402">
            <v>30.86</v>
          </cell>
          <cell r="E1402" t="str">
            <v>SIURB-E Jan/26</v>
          </cell>
        </row>
        <row r="1403">
          <cell r="A1403">
            <v>9073016</v>
          </cell>
          <cell r="B1403" t="str">
            <v>RECOLOCAÇÃO DE CONECTOR TIPO "SPLIT_BOLT"</v>
          </cell>
          <cell r="C1403" t="str">
            <v>UN</v>
          </cell>
          <cell r="D1403">
            <v>18.52</v>
          </cell>
          <cell r="E1403" t="str">
            <v>SIURB-E Jan/26</v>
          </cell>
        </row>
        <row r="1404">
          <cell r="A1404">
            <v>9073060</v>
          </cell>
          <cell r="B1404" t="str">
            <v>RECOLOCAÇÃO DE POSTE DE FERRO, INCLUSIVE BASE DE FIXAÇÃO</v>
          </cell>
          <cell r="C1404" t="str">
            <v>UN</v>
          </cell>
          <cell r="D1404">
            <v>462.35</v>
          </cell>
          <cell r="E1404" t="str">
            <v>SIURB-E Jan/26</v>
          </cell>
        </row>
        <row r="1405">
          <cell r="A1405">
            <v>9073061</v>
          </cell>
          <cell r="B1405" t="str">
            <v>RECOLOCAÇÃO DE POSTE DE FERRO ENGASTADO NO SOLO</v>
          </cell>
          <cell r="C1405" t="str">
            <v>UN</v>
          </cell>
          <cell r="D1405">
            <v>637.57000000000005</v>
          </cell>
          <cell r="E1405" t="str">
            <v>SIURB-E Jan/26</v>
          </cell>
        </row>
        <row r="1406">
          <cell r="A1406">
            <v>9073062</v>
          </cell>
          <cell r="B1406" t="str">
            <v>RECOLOCAÇÃO DE POSTE DE CONCRETO EM REDE DE ENERGIA</v>
          </cell>
          <cell r="C1406" t="str">
            <v>UN</v>
          </cell>
          <cell r="D1406">
            <v>748.74</v>
          </cell>
          <cell r="E1406" t="str">
            <v>SIURB-E Jan/26</v>
          </cell>
        </row>
        <row r="1407">
          <cell r="A1407">
            <v>9074000</v>
          </cell>
          <cell r="B1407" t="str">
            <v>RECOLOCAÇÕES - CABINES PRIMÁRIAS</v>
          </cell>
          <cell r="C1407" t="str">
            <v>.</v>
          </cell>
          <cell r="D1407" t="str">
            <v>.</v>
          </cell>
          <cell r="E1407" t="str">
            <v>SIURB-E Jan/26</v>
          </cell>
        </row>
        <row r="1408">
          <cell r="A1408">
            <v>9074001</v>
          </cell>
          <cell r="B1408" t="str">
            <v>RECOLOCAÇÃO DE ISOLADOR TIPO DISCO INCLUSIVE GANCHO DE SUSTENTAÇÃO</v>
          </cell>
          <cell r="C1408" t="str">
            <v>UN</v>
          </cell>
          <cell r="D1408">
            <v>12.34</v>
          </cell>
          <cell r="E1408" t="str">
            <v>SIURB-E Jan/26</v>
          </cell>
        </row>
        <row r="1409">
          <cell r="A1409">
            <v>9074002</v>
          </cell>
          <cell r="B1409" t="str">
            <v>RECOLOCAÇÃO DE ISOLADOR TIPO CASTANHA INCLUSIVE GANCHO DE SUSTENTAÇÃO</v>
          </cell>
          <cell r="C1409" t="str">
            <v>UN</v>
          </cell>
          <cell r="D1409">
            <v>12.34</v>
          </cell>
          <cell r="E1409" t="str">
            <v>SIURB-E Jan/26</v>
          </cell>
        </row>
        <row r="1410">
          <cell r="A1410">
            <v>9074003</v>
          </cell>
          <cell r="B1410" t="str">
            <v>RECOLOCAÇÃO DE ISOLADOR TIPO PINO PARA A.T. INCLUSIVE PINO</v>
          </cell>
          <cell r="C1410" t="str">
            <v>UN</v>
          </cell>
          <cell r="D1410">
            <v>40.119999999999997</v>
          </cell>
          <cell r="E1410" t="str">
            <v>SIURB-E Jan/26</v>
          </cell>
        </row>
        <row r="1411">
          <cell r="A1411">
            <v>9074004</v>
          </cell>
          <cell r="B1411" t="str">
            <v>RECOLOCAÇÃO DE ISOLADOR TIPO PEDESTAL PARA A.T.</v>
          </cell>
          <cell r="C1411" t="str">
            <v>UN</v>
          </cell>
          <cell r="D1411">
            <v>37.03</v>
          </cell>
          <cell r="E1411" t="str">
            <v>SIURB-E Jan/26</v>
          </cell>
        </row>
        <row r="1412">
          <cell r="A1412">
            <v>9074005</v>
          </cell>
          <cell r="B1412" t="str">
            <v>RECOLOCAÇÃO DE CRUZETA DE MADEIRA</v>
          </cell>
          <cell r="C1412" t="str">
            <v>UN</v>
          </cell>
          <cell r="D1412">
            <v>175.22</v>
          </cell>
          <cell r="E1412" t="str">
            <v>SIURB-E Jan/26</v>
          </cell>
        </row>
        <row r="1413">
          <cell r="A1413">
            <v>9074006</v>
          </cell>
          <cell r="B1413" t="str">
            <v>RECOLOCAÇÃO DE BUCHA DE PASSAGEM INTERNA/EXTERNA PARA A.T.</v>
          </cell>
          <cell r="C1413" t="str">
            <v>UN</v>
          </cell>
          <cell r="D1413">
            <v>30.86</v>
          </cell>
          <cell r="E1413" t="str">
            <v>SIURB-E Jan/26</v>
          </cell>
        </row>
        <row r="1414">
          <cell r="A1414">
            <v>9074007</v>
          </cell>
          <cell r="B1414" t="str">
            <v>RECOLOCAÇÃO DE CHAPA DE FERRO PARA BUCHA DE PASSAGEM</v>
          </cell>
          <cell r="C1414" t="str">
            <v>UN</v>
          </cell>
          <cell r="D1414">
            <v>30.86</v>
          </cell>
          <cell r="E1414" t="str">
            <v>SIURB-E Jan/26</v>
          </cell>
        </row>
        <row r="1415">
          <cell r="A1415">
            <v>9074008</v>
          </cell>
          <cell r="B1415" t="str">
            <v>RECOLOCAÇÃO DE VERGALHÃO DE COBRE 3/8"</v>
          </cell>
          <cell r="C1415" t="str">
            <v>M</v>
          </cell>
          <cell r="D1415">
            <v>24.69</v>
          </cell>
          <cell r="E1415" t="str">
            <v>SIURB-E Jan/26</v>
          </cell>
        </row>
        <row r="1416">
          <cell r="A1416">
            <v>9074009</v>
          </cell>
          <cell r="B1416" t="str">
            <v>RECOLOCAÇÃO DE TERMINAL OU CONECTOR PARA VERGALHÃO DE COBRE</v>
          </cell>
          <cell r="C1416" t="str">
            <v>UN</v>
          </cell>
          <cell r="D1416">
            <v>12.34</v>
          </cell>
          <cell r="E1416" t="str">
            <v>SIURB-E Jan/26</v>
          </cell>
        </row>
        <row r="1417">
          <cell r="A1417">
            <v>9074010</v>
          </cell>
          <cell r="B1417" t="str">
            <v>RECOLOCAÇÃO DE CHAVE SECCIONADORA TRIPOLAR CLASSE 15KV</v>
          </cell>
          <cell r="C1417" t="str">
            <v>UN</v>
          </cell>
          <cell r="D1417">
            <v>290.81</v>
          </cell>
          <cell r="E1417" t="str">
            <v>SIURB-E Jan/26</v>
          </cell>
        </row>
        <row r="1418">
          <cell r="A1418">
            <v>9074011</v>
          </cell>
          <cell r="B1418" t="str">
            <v>RECOLOCAÇÃO DE TRANSFORMADOR DE POTENCIAL</v>
          </cell>
          <cell r="C1418" t="str">
            <v>UN</v>
          </cell>
          <cell r="D1418">
            <v>104.4</v>
          </cell>
          <cell r="E1418" t="str">
            <v>SIURB-E Jan/26</v>
          </cell>
        </row>
        <row r="1419">
          <cell r="A1419">
            <v>9074012</v>
          </cell>
          <cell r="B1419" t="str">
            <v>RECOLOCAÇÃO DE DISJUNTOR A.T. DE VOLUME NORMAL OU REDUZIDO DE ÓLEO</v>
          </cell>
          <cell r="C1419" t="str">
            <v>UN</v>
          </cell>
          <cell r="D1419">
            <v>549.70000000000005</v>
          </cell>
          <cell r="E1419" t="str">
            <v>SIURB-E Jan/26</v>
          </cell>
        </row>
        <row r="1420">
          <cell r="A1420">
            <v>9074013</v>
          </cell>
          <cell r="B1420" t="str">
            <v>RECOLOCAÇÃO DE TRANSFORMADOR DE POTÊNCIA CLASSE 15KV</v>
          </cell>
          <cell r="C1420" t="str">
            <v>UN</v>
          </cell>
          <cell r="D1420">
            <v>924.71</v>
          </cell>
          <cell r="E1420" t="str">
            <v>SIURB-E Jan/26</v>
          </cell>
        </row>
        <row r="1421">
          <cell r="A1421">
            <v>9074014</v>
          </cell>
          <cell r="B1421" t="str">
            <v>RECOLOCAÇÃO DE CHAVE FUSÍVEL TIPO MATHEUS</v>
          </cell>
          <cell r="C1421" t="str">
            <v>UN</v>
          </cell>
          <cell r="D1421">
            <v>86.87</v>
          </cell>
          <cell r="E1421" t="str">
            <v>SIURB-E Jan/26</v>
          </cell>
        </row>
        <row r="1422">
          <cell r="A1422">
            <v>9074015</v>
          </cell>
          <cell r="B1422" t="str">
            <v>RECOLOCAÇÃO DE SUPORTE DE TRANSFORMADOR EM POSTE</v>
          </cell>
          <cell r="C1422" t="str">
            <v>UN</v>
          </cell>
          <cell r="D1422">
            <v>175.22</v>
          </cell>
          <cell r="E1422" t="str">
            <v>SIURB-E Jan/26</v>
          </cell>
        </row>
        <row r="1423">
          <cell r="A1423">
            <v>9074016</v>
          </cell>
          <cell r="B1423" t="str">
            <v>RECOLOCAÇÃO DE CABO DE A.T. EM LINHA AÉREA ATÉ 35MM2</v>
          </cell>
          <cell r="C1423" t="str">
            <v>M</v>
          </cell>
          <cell r="D1423">
            <v>18.52</v>
          </cell>
          <cell r="E1423" t="str">
            <v>SIURB-E Jan/26</v>
          </cell>
        </row>
        <row r="1424">
          <cell r="A1424">
            <v>9074017</v>
          </cell>
          <cell r="B1424" t="str">
            <v>RECOLOCAÇÃO DE PÁRA-RAIO TIPO CRISTAL VALVE 15KV</v>
          </cell>
          <cell r="C1424" t="str">
            <v>UN</v>
          </cell>
          <cell r="D1424">
            <v>293.93</v>
          </cell>
          <cell r="E1424" t="str">
            <v>SIURB-E Jan/26</v>
          </cell>
        </row>
        <row r="1425">
          <cell r="A1425">
            <v>9074018</v>
          </cell>
          <cell r="B1425" t="str">
            <v>RECOLOCAÇÃO DE CONTATORES E RELÊS EM GERAL</v>
          </cell>
          <cell r="C1425" t="str">
            <v>UN</v>
          </cell>
          <cell r="D1425">
            <v>364.55</v>
          </cell>
          <cell r="E1425" t="str">
            <v>SIURB-E Jan/26</v>
          </cell>
        </row>
        <row r="1426">
          <cell r="A1426">
            <v>9074023</v>
          </cell>
          <cell r="B1426" t="str">
            <v>RECOLOCAÇÃO DE FUSÍVEL EM ALTA TENSÃO TIPO "HH"</v>
          </cell>
          <cell r="C1426" t="str">
            <v>UN</v>
          </cell>
          <cell r="D1426">
            <v>30.86</v>
          </cell>
          <cell r="E1426" t="str">
            <v>SIURB-E Jan/26</v>
          </cell>
        </row>
        <row r="1427">
          <cell r="A1427">
            <v>9074024</v>
          </cell>
          <cell r="B1427" t="str">
            <v>RECOLOCAÇÃO DE ELO FUSÍVEL EM CHAVE TIPO MATHEUS</v>
          </cell>
          <cell r="C1427" t="str">
            <v>UN</v>
          </cell>
          <cell r="D1427">
            <v>18.52</v>
          </cell>
          <cell r="E1427" t="str">
            <v>SIURB-E Jan/26</v>
          </cell>
        </row>
        <row r="1428">
          <cell r="A1428">
            <v>9080000</v>
          </cell>
          <cell r="B1428" t="str">
            <v>SERVIÇOS PARCIAIS - ENTRADA E DISTRIBUIÇÃO</v>
          </cell>
          <cell r="C1428" t="str">
            <v>.</v>
          </cell>
          <cell r="D1428" t="str">
            <v>.</v>
          </cell>
          <cell r="E1428" t="str">
            <v>SIURB-E Jan/26</v>
          </cell>
        </row>
        <row r="1429">
          <cell r="A1429">
            <v>9080003</v>
          </cell>
          <cell r="B1429" t="str">
            <v>POSTE DE ENTRADA DE ENERGIA, DUPLO "T" - 7,5M/200DAN</v>
          </cell>
          <cell r="C1429" t="str">
            <v>UN</v>
          </cell>
          <cell r="D1429">
            <v>1496.44</v>
          </cell>
          <cell r="E1429" t="str">
            <v>SIURB-E Jan/26</v>
          </cell>
        </row>
        <row r="1430">
          <cell r="A1430">
            <v>9080004</v>
          </cell>
          <cell r="B1430" t="str">
            <v>POSTE DE ENTRADA DE ENERGIA, DUPLO "T" - 7,5M/300DAN</v>
          </cell>
          <cell r="C1430" t="str">
            <v>UN</v>
          </cell>
          <cell r="D1430">
            <v>1689.3</v>
          </cell>
          <cell r="E1430" t="str">
            <v>SIURB-E Jan/26</v>
          </cell>
        </row>
        <row r="1431">
          <cell r="A1431">
            <v>9080011</v>
          </cell>
          <cell r="B1431" t="str">
            <v>FORNECIMENTO E INSTALAÇÃO DE POSTE EM CONCRETO COM ALTURA LIVRE DE 18M, 1000DAN, ENGASTADO</v>
          </cell>
          <cell r="C1431" t="str">
            <v>UN</v>
          </cell>
          <cell r="D1431">
            <v>12944.25</v>
          </cell>
          <cell r="E1431" t="str">
            <v>SIURB-E Jan/26</v>
          </cell>
        </row>
        <row r="1432">
          <cell r="A1432">
            <v>9080018</v>
          </cell>
          <cell r="B1432" t="str">
            <v>TERMINAL OU CONECTOR DE PRESSÃO - PARA FIO ATÉ 6MM2</v>
          </cell>
          <cell r="C1432" t="str">
            <v>UN</v>
          </cell>
          <cell r="D1432">
            <v>22.27</v>
          </cell>
          <cell r="E1432" t="str">
            <v>SIURB-E Jan/26</v>
          </cell>
        </row>
        <row r="1433">
          <cell r="A1433">
            <v>9080019</v>
          </cell>
          <cell r="B1433" t="str">
            <v>TERMINAL OU CONECTOR DE PRESSÃO - PARA CABO 10MM2</v>
          </cell>
          <cell r="C1433" t="str">
            <v>UN</v>
          </cell>
          <cell r="D1433">
            <v>26.94</v>
          </cell>
          <cell r="E1433" t="str">
            <v>SIURB-E Jan/26</v>
          </cell>
        </row>
        <row r="1434">
          <cell r="A1434">
            <v>9080020</v>
          </cell>
          <cell r="B1434" t="str">
            <v>TERMINAL OU CONECTOR DE PRESSÃO - PARA CABO 16MM2</v>
          </cell>
          <cell r="C1434" t="str">
            <v>UN</v>
          </cell>
          <cell r="D1434">
            <v>27.02</v>
          </cell>
          <cell r="E1434" t="str">
            <v>SIURB-E Jan/26</v>
          </cell>
        </row>
        <row r="1435">
          <cell r="A1435">
            <v>9080021</v>
          </cell>
          <cell r="B1435" t="str">
            <v>TERMINAL OU CONECTOR DE PRESSÃO - PARA CABO 25MM2</v>
          </cell>
          <cell r="C1435" t="str">
            <v>UN</v>
          </cell>
          <cell r="D1435">
            <v>27.71</v>
          </cell>
          <cell r="E1435" t="str">
            <v>SIURB-E Jan/26</v>
          </cell>
        </row>
        <row r="1436">
          <cell r="A1436">
            <v>9080022</v>
          </cell>
          <cell r="B1436" t="str">
            <v>TERMINAL OU CONECTOR DE PRESSÃO - PARA CABO 35MM2</v>
          </cell>
          <cell r="C1436" t="str">
            <v>UN</v>
          </cell>
          <cell r="D1436">
            <v>28.1</v>
          </cell>
          <cell r="E1436" t="str">
            <v>SIURB-E Jan/26</v>
          </cell>
        </row>
        <row r="1437">
          <cell r="A1437">
            <v>9080023</v>
          </cell>
          <cell r="B1437" t="str">
            <v>TERMINAL OU CONECTOR DE PRESSÃO - PARA CABO 50MM2</v>
          </cell>
          <cell r="C1437" t="str">
            <v>UN</v>
          </cell>
          <cell r="D1437">
            <v>41.15</v>
          </cell>
          <cell r="E1437" t="str">
            <v>SIURB-E Jan/26</v>
          </cell>
        </row>
        <row r="1438">
          <cell r="A1438">
            <v>9080024</v>
          </cell>
          <cell r="B1438" t="str">
            <v>TERMINAL OU CONECTOR DE PRESSÃO - PARA CABO 70MM2</v>
          </cell>
          <cell r="C1438" t="str">
            <v>UN</v>
          </cell>
          <cell r="D1438">
            <v>40.380000000000003</v>
          </cell>
          <cell r="E1438" t="str">
            <v>SIURB-E Jan/26</v>
          </cell>
        </row>
        <row r="1439">
          <cell r="A1439">
            <v>9080025</v>
          </cell>
          <cell r="B1439" t="str">
            <v>TERMINAL OU CONECTOR DE PRESSÃO - PARA CABO 95MM2</v>
          </cell>
          <cell r="C1439" t="str">
            <v>UN</v>
          </cell>
          <cell r="D1439">
            <v>48.02</v>
          </cell>
          <cell r="E1439" t="str">
            <v>SIURB-E Jan/26</v>
          </cell>
        </row>
        <row r="1440">
          <cell r="A1440">
            <v>9080026</v>
          </cell>
          <cell r="B1440" t="str">
            <v>TERMINAL OU CONECTOR DE PRESSÃO - PARA CABO 120MM2</v>
          </cell>
          <cell r="C1440" t="str">
            <v>UN</v>
          </cell>
          <cell r="D1440">
            <v>63.94</v>
          </cell>
          <cell r="E1440" t="str">
            <v>SIURB-E Jan/26</v>
          </cell>
        </row>
        <row r="1441">
          <cell r="A1441">
            <v>9080027</v>
          </cell>
          <cell r="B1441" t="str">
            <v>TERMINAL OU CONECTOR DE PRESSÃO - PARA CABO 150MM2</v>
          </cell>
          <cell r="C1441" t="str">
            <v>UN</v>
          </cell>
          <cell r="D1441">
            <v>64.14</v>
          </cell>
          <cell r="E1441" t="str">
            <v>SIURB-E Jan/26</v>
          </cell>
        </row>
        <row r="1442">
          <cell r="A1442">
            <v>9080028</v>
          </cell>
          <cell r="B1442" t="str">
            <v>TERMINAL OU CONECTOR DE PRESSÃO - PARA CABO 185MM2</v>
          </cell>
          <cell r="C1442" t="str">
            <v>UN</v>
          </cell>
          <cell r="D1442">
            <v>72.75</v>
          </cell>
          <cell r="E1442" t="str">
            <v>SIURB-E Jan/26</v>
          </cell>
        </row>
        <row r="1443">
          <cell r="A1443">
            <v>9080029</v>
          </cell>
          <cell r="B1443" t="str">
            <v>TERMINAL OU CONECTOR DE PRESSÃO - PARA CABO 240MM2</v>
          </cell>
          <cell r="C1443" t="str">
            <v>UN</v>
          </cell>
          <cell r="D1443">
            <v>77.83</v>
          </cell>
          <cell r="E1443" t="str">
            <v>SIURB-E Jan/26</v>
          </cell>
        </row>
        <row r="1444">
          <cell r="A1444">
            <v>9080030</v>
          </cell>
          <cell r="B1444" t="str">
            <v>TERMINAL OU CONECTOR DE PRESSÃO - PARA CABO 300MM2</v>
          </cell>
          <cell r="C1444" t="str">
            <v>UN</v>
          </cell>
          <cell r="D1444">
            <v>92.93</v>
          </cell>
          <cell r="E1444" t="str">
            <v>SIURB-E Jan/26</v>
          </cell>
        </row>
        <row r="1445">
          <cell r="A1445">
            <v>9082000</v>
          </cell>
          <cell r="B1445" t="str">
            <v>SERVIÇOS PARCIAIS - PONTOS E APARELHOS</v>
          </cell>
          <cell r="C1445" t="str">
            <v>.</v>
          </cell>
          <cell r="D1445" t="str">
            <v>.</v>
          </cell>
          <cell r="E1445" t="str">
            <v>SIURB-E Jan/26</v>
          </cell>
        </row>
        <row r="1446">
          <cell r="A1446">
            <v>9082001</v>
          </cell>
          <cell r="B1446" t="str">
            <v>INTERRUPTOR SIMPLES - 1 TECLA</v>
          </cell>
          <cell r="C1446" t="str">
            <v>UN</v>
          </cell>
          <cell r="D1446">
            <v>19.78</v>
          </cell>
          <cell r="E1446" t="str">
            <v>SIURB-E Jan/26</v>
          </cell>
        </row>
        <row r="1447">
          <cell r="A1447">
            <v>9082002</v>
          </cell>
          <cell r="B1447" t="str">
            <v>INTERRUPTOR SIMPLES - 2 TECLAS</v>
          </cell>
          <cell r="C1447" t="str">
            <v>UN</v>
          </cell>
          <cell r="D1447">
            <v>37.49</v>
          </cell>
          <cell r="E1447" t="str">
            <v>SIURB-E Jan/26</v>
          </cell>
        </row>
        <row r="1448">
          <cell r="A1448">
            <v>9082003</v>
          </cell>
          <cell r="B1448" t="str">
            <v>INTERRUPTOR SIMPLES - 3 TECLAS</v>
          </cell>
          <cell r="C1448" t="str">
            <v>UN</v>
          </cell>
          <cell r="D1448">
            <v>43.85</v>
          </cell>
          <cell r="E1448" t="str">
            <v>SIURB-E Jan/26</v>
          </cell>
        </row>
        <row r="1449">
          <cell r="A1449">
            <v>9082004</v>
          </cell>
          <cell r="B1449" t="str">
            <v>INTERRUPTOR SIMPLES BIPOLAR - 1 TECLA</v>
          </cell>
          <cell r="C1449" t="str">
            <v>UN</v>
          </cell>
          <cell r="D1449">
            <v>51.88</v>
          </cell>
          <cell r="E1449" t="str">
            <v>SIURB-E Jan/26</v>
          </cell>
        </row>
        <row r="1450">
          <cell r="A1450">
            <v>9082005</v>
          </cell>
          <cell r="B1450" t="str">
            <v>INTERRUPTOR PARALELO - 1 TECLA</v>
          </cell>
          <cell r="C1450" t="str">
            <v>UN</v>
          </cell>
          <cell r="D1450">
            <v>22.8</v>
          </cell>
          <cell r="E1450" t="str">
            <v>SIURB-E Jan/26</v>
          </cell>
        </row>
        <row r="1451">
          <cell r="A1451">
            <v>9082006</v>
          </cell>
          <cell r="B1451" t="str">
            <v>ESPELHO PLÁSTICO - 3"X3"</v>
          </cell>
          <cell r="C1451" t="str">
            <v>UN</v>
          </cell>
          <cell r="D1451">
            <v>5.0599999999999996</v>
          </cell>
          <cell r="E1451" t="str">
            <v>SIURB-E Jan/26</v>
          </cell>
        </row>
        <row r="1452">
          <cell r="A1452">
            <v>9082007</v>
          </cell>
          <cell r="B1452" t="str">
            <v>ESPELHO PLÁSTICO - 4"X2"</v>
          </cell>
          <cell r="C1452" t="str">
            <v>UN</v>
          </cell>
          <cell r="D1452">
            <v>6.77</v>
          </cell>
          <cell r="E1452" t="str">
            <v>SIURB-E Jan/26</v>
          </cell>
        </row>
        <row r="1453">
          <cell r="A1453">
            <v>9082008</v>
          </cell>
          <cell r="B1453" t="str">
            <v>ESPELHO PLÁSTICO - 4"X4"</v>
          </cell>
          <cell r="C1453" t="str">
            <v>UN</v>
          </cell>
          <cell r="D1453">
            <v>12.02</v>
          </cell>
          <cell r="E1453" t="str">
            <v>SIURB-E Jan/26</v>
          </cell>
        </row>
        <row r="1454">
          <cell r="A1454">
            <v>9082010</v>
          </cell>
          <cell r="B1454" t="str">
            <v>TOMADA SIMPLES DE EMBUTIR - 110/220V</v>
          </cell>
          <cell r="C1454" t="str">
            <v>UN</v>
          </cell>
          <cell r="D1454">
            <v>24.42</v>
          </cell>
          <cell r="E1454" t="str">
            <v>SIURB-E Jan/26</v>
          </cell>
        </row>
        <row r="1455">
          <cell r="A1455">
            <v>9082012</v>
          </cell>
          <cell r="B1455" t="str">
            <v>TOMADA SIMPLES DE EMBUTIR - PARA PISO</v>
          </cell>
          <cell r="C1455" t="str">
            <v>UN</v>
          </cell>
          <cell r="D1455">
            <v>68.3</v>
          </cell>
          <cell r="E1455" t="str">
            <v>SIURB-E Jan/26</v>
          </cell>
        </row>
        <row r="1456">
          <cell r="A1456">
            <v>9082013</v>
          </cell>
          <cell r="B1456" t="str">
            <v>TOMADA 3P+T 30A - 440V</v>
          </cell>
          <cell r="C1456" t="str">
            <v>UN</v>
          </cell>
          <cell r="D1456">
            <v>142.19999999999999</v>
          </cell>
          <cell r="E1456" t="str">
            <v>SIURB-E Jan/26</v>
          </cell>
        </row>
        <row r="1457">
          <cell r="A1457">
            <v>9082014</v>
          </cell>
          <cell r="B1457" t="str">
            <v>TOMADA 3P+T 32A - 600/690V TIPO INDUSTRIAL</v>
          </cell>
          <cell r="C1457" t="str">
            <v>UN</v>
          </cell>
          <cell r="D1457">
            <v>113.08</v>
          </cell>
          <cell r="E1457" t="str">
            <v>SIURB-E Jan/26</v>
          </cell>
        </row>
        <row r="1458">
          <cell r="A1458">
            <v>9082015</v>
          </cell>
          <cell r="B1458" t="str">
            <v>TOMADA 3P+T 63A - 600/690V TIPO INDUSTRIAL</v>
          </cell>
          <cell r="C1458" t="str">
            <v>UN</v>
          </cell>
          <cell r="D1458">
            <v>408.93</v>
          </cell>
          <cell r="E1458" t="str">
            <v>SIURB-E Jan/26</v>
          </cell>
        </row>
        <row r="1459">
          <cell r="A1459">
            <v>9082016</v>
          </cell>
          <cell r="B1459" t="str">
            <v>BOTÃO PARA CAMPAINHA - USO AO TEMPO</v>
          </cell>
          <cell r="C1459" t="str">
            <v>UN</v>
          </cell>
          <cell r="D1459">
            <v>27.77</v>
          </cell>
          <cell r="E1459" t="str">
            <v>SIURB-E Jan/26</v>
          </cell>
        </row>
        <row r="1460">
          <cell r="A1460">
            <v>9082017</v>
          </cell>
          <cell r="B1460" t="str">
            <v>CIGARRA DE SOBREPOR, TIPO COLEGIAL</v>
          </cell>
          <cell r="C1460" t="str">
            <v>UN</v>
          </cell>
          <cell r="D1460">
            <v>144.33000000000001</v>
          </cell>
          <cell r="E1460" t="str">
            <v>SIURB-E Jan/26</v>
          </cell>
        </row>
        <row r="1461">
          <cell r="A1461">
            <v>9082018</v>
          </cell>
          <cell r="B1461" t="str">
            <v>TOMADA SIMPLES, 2P+T, 20A</v>
          </cell>
          <cell r="C1461" t="str">
            <v>UN</v>
          </cell>
          <cell r="D1461">
            <v>24.42</v>
          </cell>
          <cell r="E1461" t="str">
            <v>SIURB-E Jan/26</v>
          </cell>
        </row>
        <row r="1462">
          <cell r="A1462">
            <v>9082034</v>
          </cell>
          <cell r="B1462" t="str">
            <v>REATOR DUPLO PARA LÂMPADA FLUORESCENTE PARTIDA RÁPIDA, ALTO F.POTÊNCIA - 110-220V/2X20W</v>
          </cell>
          <cell r="C1462" t="str">
            <v>UN</v>
          </cell>
          <cell r="D1462">
            <v>145.28</v>
          </cell>
          <cell r="E1462" t="str">
            <v>SIURB-E Jan/26</v>
          </cell>
        </row>
        <row r="1463">
          <cell r="A1463">
            <v>9082044</v>
          </cell>
          <cell r="B1463" t="str">
            <v>REATOR PARA LÂMPADA VAPOR DE SÓDIO ALTA PRESSÃO - 220V/70W</v>
          </cell>
          <cell r="C1463" t="str">
            <v>UN</v>
          </cell>
          <cell r="D1463">
            <v>130.9</v>
          </cell>
          <cell r="E1463" t="str">
            <v>SIURB-E Jan/26</v>
          </cell>
        </row>
        <row r="1464">
          <cell r="A1464">
            <v>9082045</v>
          </cell>
          <cell r="B1464" t="str">
            <v>REATOR PARA LÂMPADA VAPOR DE SÓDIO ALTA PRESSÃO - 220V/150W</v>
          </cell>
          <cell r="C1464" t="str">
            <v>UN</v>
          </cell>
          <cell r="D1464">
            <v>160.80000000000001</v>
          </cell>
          <cell r="E1464" t="str">
            <v>SIURB-E Jan/26</v>
          </cell>
        </row>
        <row r="1465">
          <cell r="A1465">
            <v>9082046</v>
          </cell>
          <cell r="B1465" t="str">
            <v>REATOR PARA LÂMPADA VAPOR DE SÓDIO ALTA PRESSÃO - 220V/250W</v>
          </cell>
          <cell r="C1465" t="str">
            <v>UN</v>
          </cell>
          <cell r="D1465">
            <v>190.59</v>
          </cell>
          <cell r="E1465" t="str">
            <v>SIURB-E Jan/26</v>
          </cell>
        </row>
        <row r="1466">
          <cell r="A1466">
            <v>9082047</v>
          </cell>
          <cell r="B1466" t="str">
            <v>REATOR PARA LÂMPADA VAPOR DE SÓDIO ALTA PRESSÃO - 220V/400W</v>
          </cell>
          <cell r="C1466" t="str">
            <v>UN</v>
          </cell>
          <cell r="D1466">
            <v>237.69</v>
          </cell>
          <cell r="E1466" t="str">
            <v>SIURB-E Jan/26</v>
          </cell>
        </row>
        <row r="1467">
          <cell r="A1467">
            <v>9082048</v>
          </cell>
          <cell r="B1467" t="str">
            <v>INVERSOR FOTOVOLTÁICO SAÍDA TRIFÁSICA - 15 KW - ENTRADA ATÉ 1000 VCC - EFICIÊNCIA MÍNIMA 95%</v>
          </cell>
          <cell r="C1467" t="str">
            <v>UN</v>
          </cell>
          <cell r="D1467">
            <v>22642.07</v>
          </cell>
          <cell r="E1467" t="str">
            <v>SIURB-E Jan/26</v>
          </cell>
        </row>
        <row r="1468">
          <cell r="A1468">
            <v>9082049</v>
          </cell>
          <cell r="B1468" t="str">
            <v>INVERSOR FOTOVOLTÁICO SAÍDA TRIFÁSICA - 10 KW -  ENTRADA ATÉ 600 VCC - EFICIÊNCIA MÍNIMA 95%</v>
          </cell>
          <cell r="C1468" t="str">
            <v>UN</v>
          </cell>
          <cell r="D1468">
            <v>12974.31</v>
          </cell>
          <cell r="E1468" t="str">
            <v>SIURB-E Jan/26</v>
          </cell>
        </row>
        <row r="1469">
          <cell r="A1469">
            <v>9082050</v>
          </cell>
          <cell r="B1469" t="str">
            <v>INVERSOR FOTOVOLTÁTICO TRIFÁSICA - 20KW ENTRADA ATÉ 1100 VCC</v>
          </cell>
          <cell r="C1469" t="str">
            <v>UN</v>
          </cell>
          <cell r="D1469">
            <v>9395.39</v>
          </cell>
          <cell r="E1469" t="str">
            <v>SIURB-E Jan/26</v>
          </cell>
        </row>
        <row r="1470">
          <cell r="A1470">
            <v>9082060</v>
          </cell>
          <cell r="B1470" t="str">
            <v>LÂMPADA FLUORESCENTE - 110W TIPO HO</v>
          </cell>
          <cell r="C1470" t="str">
            <v>UN</v>
          </cell>
          <cell r="D1470">
            <v>101.63</v>
          </cell>
          <cell r="E1470" t="str">
            <v>SIURB-E Jan/26</v>
          </cell>
        </row>
        <row r="1471">
          <cell r="A1471">
            <v>9082066</v>
          </cell>
          <cell r="B1471" t="str">
            <v>LÂMPADA VAPOR DE SÓDIO ALTA PRESSÃO - 70W</v>
          </cell>
          <cell r="C1471" t="str">
            <v>UN</v>
          </cell>
          <cell r="D1471">
            <v>55.86</v>
          </cell>
          <cell r="E1471" t="str">
            <v>SIURB-E Jan/26</v>
          </cell>
        </row>
        <row r="1472">
          <cell r="A1472">
            <v>9082067</v>
          </cell>
          <cell r="B1472" t="str">
            <v>LÂMPADA VAPOR DE SÓDIO ALTA PRESSÃO - 150W</v>
          </cell>
          <cell r="C1472" t="str">
            <v>UN</v>
          </cell>
          <cell r="D1472">
            <v>66.349999999999994</v>
          </cell>
          <cell r="E1472" t="str">
            <v>SIURB-E Jan/26</v>
          </cell>
        </row>
        <row r="1473">
          <cell r="A1473">
            <v>9082068</v>
          </cell>
          <cell r="B1473" t="str">
            <v>LÂMPADA VAPOR DE SÓDIO ALTA PRESSÃO - 250W</v>
          </cell>
          <cell r="C1473" t="str">
            <v>UN</v>
          </cell>
          <cell r="D1473">
            <v>45.69</v>
          </cell>
          <cell r="E1473" t="str">
            <v>SIURB-E Jan/26</v>
          </cell>
        </row>
        <row r="1474">
          <cell r="A1474">
            <v>9082069</v>
          </cell>
          <cell r="B1474" t="str">
            <v>LÂMPADA VAPOR DE SÓDIO ALTA PRESSÃO - 400W</v>
          </cell>
          <cell r="C1474" t="str">
            <v>UN</v>
          </cell>
          <cell r="D1474">
            <v>90.71</v>
          </cell>
          <cell r="E1474" t="str">
            <v>SIURB-E Jan/26</v>
          </cell>
        </row>
        <row r="1475">
          <cell r="A1475">
            <v>9082078</v>
          </cell>
          <cell r="B1475" t="str">
            <v>LÂMPADA DE LED (BULBO) SOQUETE E-27/ E-40 - 40W</v>
          </cell>
          <cell r="C1475" t="str">
            <v>UN</v>
          </cell>
          <cell r="D1475">
            <v>49.63</v>
          </cell>
          <cell r="E1475" t="str">
            <v>SIURB-E Jan/26</v>
          </cell>
        </row>
        <row r="1476">
          <cell r="A1476">
            <v>9082079</v>
          </cell>
          <cell r="B1476" t="str">
            <v>LÂMPADA DE LED (BULBO) SOQUETE E-27/ E-40 - 70W</v>
          </cell>
          <cell r="C1476" t="str">
            <v>UN</v>
          </cell>
          <cell r="D1476">
            <v>95.63</v>
          </cell>
          <cell r="E1476" t="str">
            <v>SIURB-E Jan/26</v>
          </cell>
        </row>
        <row r="1477">
          <cell r="A1477">
            <v>9082080</v>
          </cell>
          <cell r="B1477" t="str">
            <v>LÂMPADA DE LED TUBULAR T8 - 9/10W</v>
          </cell>
          <cell r="C1477" t="str">
            <v>UN</v>
          </cell>
          <cell r="D1477">
            <v>19.34</v>
          </cell>
          <cell r="E1477" t="str">
            <v>SIURB-E Jan/26</v>
          </cell>
        </row>
        <row r="1478">
          <cell r="A1478">
            <v>9082081</v>
          </cell>
          <cell r="B1478" t="str">
            <v>LÂMPADA DE LED TUBULAR T8 - 18/20W</v>
          </cell>
          <cell r="C1478" t="str">
            <v>UN</v>
          </cell>
          <cell r="D1478">
            <v>20.45</v>
          </cell>
          <cell r="E1478" t="str">
            <v>SIURB-E Jan/26</v>
          </cell>
        </row>
        <row r="1479">
          <cell r="A1479">
            <v>9082083</v>
          </cell>
          <cell r="B1479" t="str">
            <v>LÂMPADA DE LED BULBO 10W - SOQUETE E-27</v>
          </cell>
          <cell r="C1479" t="str">
            <v>UN</v>
          </cell>
          <cell r="D1479">
            <v>16.350000000000001</v>
          </cell>
          <cell r="E1479" t="str">
            <v>SIURB-E Jan/26</v>
          </cell>
        </row>
        <row r="1480">
          <cell r="A1480">
            <v>9082085</v>
          </cell>
          <cell r="B1480" t="str">
            <v>LÂMPADA DE LED (BULBO) SOQUETE E-27/E-40 - 100W</v>
          </cell>
          <cell r="C1480" t="str">
            <v>UN</v>
          </cell>
          <cell r="D1480">
            <v>138.41999999999999</v>
          </cell>
          <cell r="E1480" t="str">
            <v>SIURB-E Jan/26</v>
          </cell>
        </row>
        <row r="1481">
          <cell r="A1481">
            <v>9082086</v>
          </cell>
          <cell r="B1481" t="str">
            <v>LÂMPADA DE LED (BULBO) SOQUETE E-27/E-40 - 150W</v>
          </cell>
          <cell r="C1481" t="str">
            <v>UN</v>
          </cell>
          <cell r="D1481">
            <v>182.92</v>
          </cell>
          <cell r="E1481" t="str">
            <v>SIURB-E Jan/26</v>
          </cell>
        </row>
        <row r="1482">
          <cell r="A1482">
            <v>9082091</v>
          </cell>
          <cell r="B1482" t="str">
            <v>PLUG 3P+T 30A - 440V</v>
          </cell>
          <cell r="C1482" t="str">
            <v>UN</v>
          </cell>
          <cell r="D1482">
            <v>207.51</v>
          </cell>
          <cell r="E1482" t="str">
            <v>SIURB-E Jan/26</v>
          </cell>
        </row>
        <row r="1483">
          <cell r="A1483">
            <v>9082092</v>
          </cell>
          <cell r="B1483" t="str">
            <v>PLUG 3P+T 32A - 600/690V - TIPO INDUSTRIAL</v>
          </cell>
          <cell r="C1483" t="str">
            <v>UN</v>
          </cell>
          <cell r="D1483">
            <v>204.53</v>
          </cell>
          <cell r="E1483" t="str">
            <v>SIURB-E Jan/26</v>
          </cell>
        </row>
        <row r="1484">
          <cell r="A1484">
            <v>9082093</v>
          </cell>
          <cell r="B1484" t="str">
            <v>PLUG 3P+T 63A - 600/690V - TIPO INDUSTRIAL</v>
          </cell>
          <cell r="C1484" t="str">
            <v>UN</v>
          </cell>
          <cell r="D1484">
            <v>529.74</v>
          </cell>
          <cell r="E1484" t="str">
            <v>SIURB-E Jan/26</v>
          </cell>
        </row>
        <row r="1485">
          <cell r="A1485">
            <v>9082094</v>
          </cell>
          <cell r="B1485" t="str">
            <v>PLUG P/ TOMADA ATÉ 20A (2P+T, 20A - 250V)</v>
          </cell>
          <cell r="C1485" t="str">
            <v>UN</v>
          </cell>
          <cell r="D1485">
            <v>29.95</v>
          </cell>
          <cell r="E1485" t="str">
            <v>SIURB-E Jan/26</v>
          </cell>
        </row>
        <row r="1486">
          <cell r="A1486">
            <v>9082095</v>
          </cell>
          <cell r="B1486" t="str">
            <v>PLUG PARA TELEFONE - PADRÃO RJ11</v>
          </cell>
          <cell r="C1486" t="str">
            <v>UN</v>
          </cell>
          <cell r="D1486">
            <v>13.03</v>
          </cell>
          <cell r="E1486" t="str">
            <v>SIURB-E Jan/26</v>
          </cell>
        </row>
        <row r="1487">
          <cell r="A1487">
            <v>9082096</v>
          </cell>
          <cell r="B1487" t="str">
            <v>INTERRUPTOR COM VARIADOR DE LUMINOSIDADE 110/ 220 V - 127V/ 500W</v>
          </cell>
          <cell r="C1487" t="str">
            <v>UN</v>
          </cell>
          <cell r="D1487">
            <v>308.55</v>
          </cell>
          <cell r="E1487" t="str">
            <v>SIURB-E Jan/26</v>
          </cell>
        </row>
        <row r="1488">
          <cell r="A1488">
            <v>9082097</v>
          </cell>
          <cell r="B1488" t="str">
            <v>INTERRUPTOR PARALELO BIPOLAR 1 TECLA</v>
          </cell>
          <cell r="C1488" t="str">
            <v>UN</v>
          </cell>
          <cell r="D1488">
            <v>65.83</v>
          </cell>
          <cell r="E1488" t="str">
            <v>SIURB-E Jan/26</v>
          </cell>
        </row>
        <row r="1489">
          <cell r="A1489">
            <v>9083000</v>
          </cell>
          <cell r="B1489" t="str">
            <v>SERVIÇOS PARCIAIS - PÁRA-RAIOS E OUTROS</v>
          </cell>
          <cell r="C1489" t="str">
            <v>.</v>
          </cell>
          <cell r="D1489" t="str">
            <v>.</v>
          </cell>
          <cell r="E1489" t="str">
            <v>SIURB-E Jan/26</v>
          </cell>
        </row>
        <row r="1490">
          <cell r="A1490">
            <v>9083020</v>
          </cell>
          <cell r="B1490" t="str">
            <v>COLOCAÇÃO DE ARAME GUIA #14 DE AÇO GALVANIZADO EM ELETRODUTO</v>
          </cell>
          <cell r="C1490" t="str">
            <v>M</v>
          </cell>
          <cell r="D1490">
            <v>3.59</v>
          </cell>
          <cell r="E1490" t="str">
            <v>SIURB-E Jan/26</v>
          </cell>
        </row>
        <row r="1491">
          <cell r="A1491">
            <v>9083021</v>
          </cell>
          <cell r="B1491" t="str">
            <v>SENSOR DE PRESENÇA COM FOTOCÉLULA, TENSÃO 127/220 V (BIVOLT)</v>
          </cell>
          <cell r="C1491" t="str">
            <v>UN</v>
          </cell>
          <cell r="D1491">
            <v>62.18</v>
          </cell>
          <cell r="E1491" t="str">
            <v>SIURB-E Jan/26</v>
          </cell>
        </row>
        <row r="1492">
          <cell r="A1492">
            <v>9083051</v>
          </cell>
          <cell r="B1492" t="str">
            <v>FOTOCELULA SOLAR-RELÊ FOTOELÉTRICO CAPACIDADE - 1000W</v>
          </cell>
          <cell r="C1492" t="str">
            <v>UN</v>
          </cell>
          <cell r="D1492">
            <v>130.22</v>
          </cell>
          <cell r="E1492" t="str">
            <v>SIURB-E Jan/26</v>
          </cell>
        </row>
        <row r="1493">
          <cell r="A1493">
            <v>9083055</v>
          </cell>
          <cell r="B1493" t="str">
            <v>BASE E ESTAIS PARA HASTE DE PÁRA-RAIOS</v>
          </cell>
          <cell r="C1493" t="str">
            <v>UN</v>
          </cell>
          <cell r="D1493">
            <v>290.64</v>
          </cell>
          <cell r="E1493" t="str">
            <v>SIURB-E Jan/26</v>
          </cell>
        </row>
        <row r="1494">
          <cell r="A1494">
            <v>9083056</v>
          </cell>
          <cell r="B1494" t="str">
            <v>CAPTOR TIPO TERMINAL AÉREO, H=600 MM OU BANDEIRA MÓVEL, GALVANIZADO</v>
          </cell>
          <cell r="C1494" t="str">
            <v>UN</v>
          </cell>
          <cell r="D1494">
            <v>31.5</v>
          </cell>
          <cell r="E1494" t="str">
            <v>SIURB-E Jan/26</v>
          </cell>
        </row>
        <row r="1495">
          <cell r="A1495">
            <v>9083057</v>
          </cell>
          <cell r="B1495" t="str">
            <v>TERMINAL AÉREO EM AÇO GALVANIZADO COM BASE DE FIXAÇÃO H=30CM</v>
          </cell>
          <cell r="C1495" t="str">
            <v>UN</v>
          </cell>
          <cell r="D1495">
            <v>41.7</v>
          </cell>
          <cell r="E1495" t="str">
            <v>SIURB-E Jan/26</v>
          </cell>
        </row>
        <row r="1496">
          <cell r="A1496">
            <v>9083058</v>
          </cell>
          <cell r="B1496" t="str">
            <v>SUPORTE PARA FIXAÇÃO DE CABO EM TELHA ONDULADA</v>
          </cell>
          <cell r="C1496" t="str">
            <v>UN</v>
          </cell>
          <cell r="D1496">
            <v>76.13</v>
          </cell>
          <cell r="E1496" t="str">
            <v>SIURB-E Jan/26</v>
          </cell>
        </row>
        <row r="1497">
          <cell r="A1497">
            <v>9083062</v>
          </cell>
          <cell r="B1497" t="str">
            <v>CRUZETA DE FERRO GALVANIZADO PARA 3 PROJETORES</v>
          </cell>
          <cell r="C1497" t="str">
            <v>UN</v>
          </cell>
          <cell r="D1497">
            <v>349.52</v>
          </cell>
          <cell r="E1497" t="str">
            <v>SIURB-E Jan/26</v>
          </cell>
        </row>
        <row r="1498">
          <cell r="A1498">
            <v>9083063</v>
          </cell>
          <cell r="B1498" t="str">
            <v>BRAÇO P/ LUMINÁRIA EM TUBO FERRO GALVANIZADO 1"X1M</v>
          </cell>
          <cell r="C1498" t="str">
            <v>UN</v>
          </cell>
          <cell r="D1498">
            <v>168.3</v>
          </cell>
          <cell r="E1498" t="str">
            <v>SIURB-E Jan/26</v>
          </cell>
        </row>
        <row r="1499">
          <cell r="A1499">
            <v>9083065</v>
          </cell>
          <cell r="B1499" t="str">
            <v>IN.09 - POSTE DE AÇO GALVANIZADO, TIPO RETO FLANGEADO H=5M</v>
          </cell>
          <cell r="C1499" t="str">
            <v>UN</v>
          </cell>
          <cell r="D1499">
            <v>1385.73</v>
          </cell>
          <cell r="E1499" t="str">
            <v>SIURB-E Jan/26</v>
          </cell>
        </row>
        <row r="1500">
          <cell r="A1500">
            <v>9083066</v>
          </cell>
          <cell r="B1500" t="str">
            <v>IN.09 - POSTE DE AÇO GALVANIZADO, TIPO RETO FLANGEADO H=7M</v>
          </cell>
          <cell r="C1500" t="str">
            <v>UN</v>
          </cell>
          <cell r="D1500">
            <v>1804.8</v>
          </cell>
          <cell r="E1500" t="str">
            <v>SIURB-E Jan/26</v>
          </cell>
        </row>
        <row r="1501">
          <cell r="A1501">
            <v>9083070</v>
          </cell>
          <cell r="B1501" t="str">
            <v>POSTE DE AÇO GALVANIZADO, TIPO CURVO SIMPLES  H=7M</v>
          </cell>
          <cell r="C1501" t="str">
            <v>UN</v>
          </cell>
          <cell r="D1501">
            <v>1660.89</v>
          </cell>
          <cell r="E1501" t="str">
            <v>SIURB-E Jan/26</v>
          </cell>
        </row>
        <row r="1502">
          <cell r="A1502">
            <v>9083071</v>
          </cell>
          <cell r="B1502" t="str">
            <v>POSTE DE AÇO GALVANIZADO, TIPO CURVO DUPLO H=7M</v>
          </cell>
          <cell r="C1502" t="str">
            <v>UN</v>
          </cell>
          <cell r="D1502">
            <v>1863.11</v>
          </cell>
          <cell r="E1502" t="str">
            <v>SIURB-E Jan/26</v>
          </cell>
        </row>
        <row r="1503">
          <cell r="A1503">
            <v>9083072</v>
          </cell>
          <cell r="B1503" t="str">
            <v>POSTE DE AÇO GALVANIZADO, TIPO RETO H=9M</v>
          </cell>
          <cell r="C1503" t="str">
            <v>UN</v>
          </cell>
          <cell r="D1503">
            <v>2244.88</v>
          </cell>
          <cell r="E1503" t="str">
            <v>SIURB-E Jan/26</v>
          </cell>
        </row>
        <row r="1504">
          <cell r="A1504">
            <v>9083074</v>
          </cell>
          <cell r="B1504" t="str">
            <v>POSTE DE AÇO GALVANIZADO, TIPO RETO H=10M</v>
          </cell>
          <cell r="C1504" t="str">
            <v>UN</v>
          </cell>
          <cell r="D1504">
            <v>2486.13</v>
          </cell>
          <cell r="E1504" t="str">
            <v>SIURB-E Jan/26</v>
          </cell>
        </row>
        <row r="1505">
          <cell r="A1505">
            <v>9083076</v>
          </cell>
          <cell r="B1505" t="str">
            <v>CONECTOR TIPO PRENSA CABO EM ALUMÍNIO - 3/8"</v>
          </cell>
          <cell r="C1505" t="str">
            <v>UN</v>
          </cell>
          <cell r="D1505">
            <v>27.01</v>
          </cell>
          <cell r="E1505" t="str">
            <v>SIURB-E Jan/26</v>
          </cell>
        </row>
        <row r="1506">
          <cell r="A1506">
            <v>9083077</v>
          </cell>
          <cell r="B1506" t="str">
            <v>CONECTOR TIPO PRENSA-CABO EM ALUMÍNIO - 1/2"</v>
          </cell>
          <cell r="C1506" t="str">
            <v>UN</v>
          </cell>
          <cell r="D1506">
            <v>28.21</v>
          </cell>
          <cell r="E1506" t="str">
            <v>SIURB-E Jan/26</v>
          </cell>
        </row>
        <row r="1507">
          <cell r="A1507">
            <v>9083078</v>
          </cell>
          <cell r="B1507" t="str">
            <v>CONECTOR TIPO PRENSA-CABO EM ALUMÍNIO - 3/4"</v>
          </cell>
          <cell r="C1507" t="str">
            <v>UN</v>
          </cell>
          <cell r="D1507">
            <v>32.479999999999997</v>
          </cell>
          <cell r="E1507" t="str">
            <v>SIURB-E Jan/26</v>
          </cell>
        </row>
        <row r="1508">
          <cell r="A1508">
            <v>9083079</v>
          </cell>
          <cell r="B1508" t="str">
            <v>CONECTOR TIPO PRENSA-CABO EM ALUMÍNIO - 1"</v>
          </cell>
          <cell r="C1508" t="str">
            <v>UN</v>
          </cell>
          <cell r="D1508">
            <v>36.840000000000003</v>
          </cell>
          <cell r="E1508" t="str">
            <v>SIURB-E Jan/26</v>
          </cell>
        </row>
        <row r="1509">
          <cell r="A1509">
            <v>9083082</v>
          </cell>
          <cell r="B1509" t="str">
            <v>SUPORTE SIMPLES COM ROLDANA, PARA DESCIDA DE PÁRA-RAIOS</v>
          </cell>
          <cell r="C1509" t="str">
            <v>UN</v>
          </cell>
          <cell r="D1509">
            <v>67.849999999999994</v>
          </cell>
          <cell r="E1509" t="str">
            <v>SIURB-E Jan/26</v>
          </cell>
        </row>
        <row r="1510">
          <cell r="A1510">
            <v>9083083</v>
          </cell>
          <cell r="B1510" t="str">
            <v>CONECTOR TIPO "SPLIT-BOLT" - PARA CABO DE 16MM2</v>
          </cell>
          <cell r="C1510" t="str">
            <v>UN</v>
          </cell>
          <cell r="D1510">
            <v>21.04</v>
          </cell>
          <cell r="E1510" t="str">
            <v>SIURB-E Jan/26</v>
          </cell>
        </row>
        <row r="1511">
          <cell r="A1511">
            <v>9083085</v>
          </cell>
          <cell r="B1511" t="str">
            <v>CONECTOR TIPO "SPLIT-BOLT" - PARA CABO DE 35MM2</v>
          </cell>
          <cell r="C1511" t="str">
            <v>UN</v>
          </cell>
          <cell r="D1511">
            <v>23.7</v>
          </cell>
          <cell r="E1511" t="str">
            <v>SIURB-E Jan/26</v>
          </cell>
        </row>
        <row r="1512">
          <cell r="A1512">
            <v>9083090</v>
          </cell>
          <cell r="B1512" t="str">
            <v>HASTE "COPPERWELD"- 5/8"X3,OOM</v>
          </cell>
          <cell r="C1512" t="str">
            <v>UN</v>
          </cell>
          <cell r="D1512">
            <v>293.22000000000003</v>
          </cell>
          <cell r="E1512" t="str">
            <v>SIURB-E Jan/26</v>
          </cell>
        </row>
        <row r="1513">
          <cell r="A1513">
            <v>9083091</v>
          </cell>
          <cell r="B1513" t="str">
            <v>CONECTOR PARA HASTE "COPPERWELD"</v>
          </cell>
          <cell r="C1513" t="str">
            <v>UN</v>
          </cell>
          <cell r="D1513">
            <v>55.67</v>
          </cell>
          <cell r="E1513" t="str">
            <v>SIURB-E Jan/26</v>
          </cell>
        </row>
        <row r="1514">
          <cell r="A1514">
            <v>9083095</v>
          </cell>
          <cell r="B1514" t="str">
            <v>CONECTOR TIPO "SPLIT-BOLT" - PARA CABO DE 300,0MM2</v>
          </cell>
          <cell r="C1514" t="str">
            <v>UN</v>
          </cell>
          <cell r="D1514">
            <v>188</v>
          </cell>
          <cell r="E1514" t="str">
            <v>SIURB-E Jan/26</v>
          </cell>
        </row>
        <row r="1515">
          <cell r="A1515">
            <v>9083097</v>
          </cell>
          <cell r="B1515" t="str">
            <v>HASTE "COPPERWELD " - 3/4"X3,00M</v>
          </cell>
          <cell r="C1515" t="str">
            <v>UN</v>
          </cell>
          <cell r="D1515">
            <v>407.7</v>
          </cell>
          <cell r="E1515" t="str">
            <v>SIURB-E Jan/26</v>
          </cell>
        </row>
        <row r="1516">
          <cell r="A1516">
            <v>9084000</v>
          </cell>
          <cell r="B1516" t="str">
            <v>SERVIÇOS PARCIAIS - ELETROFERRAGENS E ACESSÓRIOS</v>
          </cell>
          <cell r="C1516" t="str">
            <v>.</v>
          </cell>
          <cell r="D1516" t="str">
            <v>.</v>
          </cell>
          <cell r="E1516" t="str">
            <v>SIURB-E Jan/26</v>
          </cell>
        </row>
        <row r="1517">
          <cell r="A1517">
            <v>9084001</v>
          </cell>
          <cell r="B1517" t="str">
            <v>BUCHA E ARRUELA RÍGIDA PESADA EM ZAMAK - 1/2"</v>
          </cell>
          <cell r="C1517" t="str">
            <v>UN</v>
          </cell>
          <cell r="D1517">
            <v>13.32</v>
          </cell>
          <cell r="E1517" t="str">
            <v>SIURB-E Jan/26</v>
          </cell>
        </row>
        <row r="1518">
          <cell r="A1518">
            <v>9084002</v>
          </cell>
          <cell r="B1518" t="str">
            <v>BUCHA E ARRUELA RÍGIDA PESADA EM ZAMAK - 3/4"</v>
          </cell>
          <cell r="C1518" t="str">
            <v>UN</v>
          </cell>
          <cell r="D1518">
            <v>13.47</v>
          </cell>
          <cell r="E1518" t="str">
            <v>SIURB-E Jan/26</v>
          </cell>
        </row>
        <row r="1519">
          <cell r="A1519">
            <v>9084011</v>
          </cell>
          <cell r="B1519" t="str">
            <v>BRAÇADEIRA DE AÇO GALVANIZADO - 1/2"</v>
          </cell>
          <cell r="C1519" t="str">
            <v>UN</v>
          </cell>
          <cell r="D1519">
            <v>10.37</v>
          </cell>
          <cell r="E1519" t="str">
            <v>SIURB-E Jan/26</v>
          </cell>
        </row>
        <row r="1520">
          <cell r="A1520">
            <v>9084018</v>
          </cell>
          <cell r="B1520" t="str">
            <v>BRAÇADEIRA DE AÇO GALVANIZADO - 3"</v>
          </cell>
          <cell r="C1520" t="str">
            <v>UN</v>
          </cell>
          <cell r="D1520">
            <v>21.89</v>
          </cell>
          <cell r="E1520" t="str">
            <v>SIURB-E Jan/26</v>
          </cell>
        </row>
        <row r="1521">
          <cell r="A1521">
            <v>9084021</v>
          </cell>
          <cell r="B1521" t="str">
            <v>SUPORTE P/ PERFILADO 100X38MM GE</v>
          </cell>
          <cell r="C1521" t="str">
            <v>UN</v>
          </cell>
          <cell r="D1521">
            <v>13.85</v>
          </cell>
          <cell r="E1521" t="str">
            <v>SIURB-E Jan/26</v>
          </cell>
        </row>
        <row r="1522">
          <cell r="A1522">
            <v>9084023</v>
          </cell>
          <cell r="B1522" t="str">
            <v>SUPORTE CURTO PARA LUMINÁRIA 100X38MM GE</v>
          </cell>
          <cell r="C1522" t="str">
            <v>UN</v>
          </cell>
          <cell r="D1522">
            <v>17</v>
          </cell>
          <cell r="E1522" t="str">
            <v>SIURB-E Jan/26</v>
          </cell>
        </row>
        <row r="1523">
          <cell r="A1523">
            <v>9084024</v>
          </cell>
          <cell r="B1523" t="str">
            <v>SUPORTE LONGO PARA LUMINÁRIA 165X38MM GE</v>
          </cell>
          <cell r="C1523" t="str">
            <v>UN</v>
          </cell>
          <cell r="D1523">
            <v>17.72</v>
          </cell>
          <cell r="E1523" t="str">
            <v>SIURB-E Jan/26</v>
          </cell>
        </row>
        <row r="1524">
          <cell r="A1524">
            <v>9084025</v>
          </cell>
          <cell r="B1524" t="str">
            <v>EMENDA INTERNA P/ PERFILADO 38X38 "1" GE</v>
          </cell>
          <cell r="C1524" t="str">
            <v>UN</v>
          </cell>
          <cell r="D1524">
            <v>14.5</v>
          </cell>
          <cell r="E1524" t="str">
            <v>SIURB-E Jan/26</v>
          </cell>
        </row>
        <row r="1525">
          <cell r="A1525">
            <v>9084027</v>
          </cell>
          <cell r="B1525" t="str">
            <v>EMENDA INTERNA P/ PEFILADO 38X38 "T" GE</v>
          </cell>
          <cell r="C1525" t="str">
            <v>UN</v>
          </cell>
          <cell r="D1525">
            <v>22.06</v>
          </cell>
          <cell r="E1525" t="str">
            <v>SIURB-E Jan/26</v>
          </cell>
        </row>
        <row r="1526">
          <cell r="A1526">
            <v>9084036</v>
          </cell>
          <cell r="B1526" t="str">
            <v>CAIXA DE DERIVAÇÃO P/ PERFILADO 38X38 TP "C" GE - CHAPA 14</v>
          </cell>
          <cell r="C1526" t="str">
            <v>UN</v>
          </cell>
          <cell r="D1526">
            <v>27.6</v>
          </cell>
          <cell r="E1526" t="str">
            <v>SIURB-E Jan/26</v>
          </cell>
        </row>
        <row r="1527">
          <cell r="A1527">
            <v>9084037</v>
          </cell>
          <cell r="B1527" t="str">
            <v>CAIXA DE DERIVAÇÃO P/ PERFILADO 38X38 TP "L" GE - CHAPA 14</v>
          </cell>
          <cell r="C1527" t="str">
            <v>UN</v>
          </cell>
          <cell r="D1527">
            <v>27.6</v>
          </cell>
          <cell r="E1527" t="str">
            <v>SIURB-E Jan/26</v>
          </cell>
        </row>
        <row r="1528">
          <cell r="A1528">
            <v>9084040</v>
          </cell>
          <cell r="B1528" t="str">
            <v>CAIXA DE DERIVAÇÃO P/ PERFILADO 38X76 TP "E" GE - CHAPA 14</v>
          </cell>
          <cell r="C1528" t="str">
            <v>UN</v>
          </cell>
          <cell r="D1528">
            <v>48.42</v>
          </cell>
          <cell r="E1528" t="str">
            <v>SIURB-E Jan/26</v>
          </cell>
        </row>
        <row r="1529">
          <cell r="A1529">
            <v>9084041</v>
          </cell>
          <cell r="B1529" t="str">
            <v>CAIXA DE DERIVAÇÃO P/ PERFILADO 38X76 TP "C" GE - CHAPA 14</v>
          </cell>
          <cell r="C1529" t="str">
            <v>UN</v>
          </cell>
          <cell r="D1529">
            <v>47.95</v>
          </cell>
          <cell r="E1529" t="str">
            <v>SIURB-E Jan/26</v>
          </cell>
        </row>
        <row r="1530">
          <cell r="A1530">
            <v>9084042</v>
          </cell>
          <cell r="B1530" t="str">
            <v>CAIXA DE DERIVAÇÃO P/ PERFILADO 38X76 TP "L" GE - CHAPA 14</v>
          </cell>
          <cell r="C1530" t="str">
            <v>UN</v>
          </cell>
          <cell r="D1530">
            <v>47.85</v>
          </cell>
          <cell r="E1530" t="str">
            <v>SIURB-E Jan/26</v>
          </cell>
        </row>
        <row r="1531">
          <cell r="A1531">
            <v>9084043</v>
          </cell>
          <cell r="B1531" t="str">
            <v>CAIXA DE DERIVAÇÃO P/ PERFILADO 38X76 TP "T" GE - CHAPA 14</v>
          </cell>
          <cell r="C1531" t="str">
            <v>UN</v>
          </cell>
          <cell r="D1531">
            <v>112.78</v>
          </cell>
          <cell r="E1531" t="str">
            <v>SIURB-E Jan/26</v>
          </cell>
        </row>
        <row r="1532">
          <cell r="A1532">
            <v>9084045</v>
          </cell>
          <cell r="B1532" t="str">
            <v>CAIXA EM ALUMÍNIO P/ TOMADA FIXAÇÃO EM PERFILADO</v>
          </cell>
          <cell r="C1532" t="str">
            <v>UN</v>
          </cell>
          <cell r="D1532">
            <v>53.21</v>
          </cell>
          <cell r="E1532" t="str">
            <v>SIURB-E Jan/26</v>
          </cell>
        </row>
        <row r="1533">
          <cell r="A1533">
            <v>9084057</v>
          </cell>
          <cell r="B1533" t="str">
            <v>SAÍDA PARA ELETRODUTO EM PERFILADO 3/4" GE</v>
          </cell>
          <cell r="C1533" t="str">
            <v>UN</v>
          </cell>
          <cell r="D1533">
            <v>7.81</v>
          </cell>
          <cell r="E1533" t="str">
            <v>SIURB-E Jan/26</v>
          </cell>
        </row>
        <row r="1534">
          <cell r="A1534">
            <v>9084062</v>
          </cell>
          <cell r="B1534" t="str">
            <v>VERGALHÃO DE AÇO C/ ROSCA TOTAL 5/16" GE</v>
          </cell>
          <cell r="C1534" t="str">
            <v>M</v>
          </cell>
          <cell r="D1534">
            <v>54.5</v>
          </cell>
          <cell r="E1534" t="str">
            <v>SIURB-E Jan/26</v>
          </cell>
        </row>
        <row r="1535">
          <cell r="A1535">
            <v>9085000</v>
          </cell>
          <cell r="B1535" t="str">
            <v>REATORES</v>
          </cell>
          <cell r="C1535" t="str">
            <v>.</v>
          </cell>
          <cell r="D1535" t="str">
            <v>.</v>
          </cell>
          <cell r="E1535" t="str">
            <v>SIURB-E Jan/26</v>
          </cell>
        </row>
        <row r="1536">
          <cell r="A1536">
            <v>9085010</v>
          </cell>
          <cell r="B1536" t="str">
            <v>REATOR PARA LÂMPADA VAPOR METÁLICO - 70W/ 220V</v>
          </cell>
          <cell r="C1536" t="str">
            <v>UN</v>
          </cell>
          <cell r="D1536">
            <v>147.08000000000001</v>
          </cell>
          <cell r="E1536" t="str">
            <v>SIURB-E Jan/26</v>
          </cell>
        </row>
        <row r="1537">
          <cell r="A1537">
            <v>9085012</v>
          </cell>
          <cell r="B1537" t="str">
            <v>REATOR PARA LÂMPADA VAPOR METÁLICO - 150W/ 220V</v>
          </cell>
          <cell r="C1537" t="str">
            <v>UN</v>
          </cell>
          <cell r="D1537">
            <v>155.74</v>
          </cell>
          <cell r="E1537" t="str">
            <v>SIURB-E Jan/26</v>
          </cell>
        </row>
        <row r="1538">
          <cell r="A1538">
            <v>9085013</v>
          </cell>
          <cell r="B1538" t="str">
            <v>REATOR DE LÂMPADA VAPOR METÁLICO - 250W/ 220V</v>
          </cell>
          <cell r="C1538" t="str">
            <v>UN</v>
          </cell>
          <cell r="D1538">
            <v>206.68</v>
          </cell>
          <cell r="E1538" t="str">
            <v>SIURB-E Jan/26</v>
          </cell>
        </row>
        <row r="1539">
          <cell r="A1539">
            <v>9085014</v>
          </cell>
          <cell r="B1539" t="str">
            <v>REATOR PARA LÂMPADA VAPOR METÁLICO - 400W/ 220V</v>
          </cell>
          <cell r="C1539" t="str">
            <v>UN</v>
          </cell>
          <cell r="D1539">
            <v>188.11</v>
          </cell>
          <cell r="E1539" t="str">
            <v>SIURB-E Jan/26</v>
          </cell>
        </row>
        <row r="1540">
          <cell r="A1540">
            <v>9085032</v>
          </cell>
          <cell r="B1540" t="str">
            <v>REATOR ELETRÔNICO FLUORESCENTE DUPLO AFP - 2X16W - 127/220V</v>
          </cell>
          <cell r="C1540" t="str">
            <v>UN</v>
          </cell>
          <cell r="D1540">
            <v>113.5</v>
          </cell>
          <cell r="E1540" t="str">
            <v>SIURB-E Jan/26</v>
          </cell>
        </row>
        <row r="1541">
          <cell r="A1541">
            <v>9085033</v>
          </cell>
          <cell r="B1541" t="str">
            <v>REATOR ELETRÔNICO FLUORESCENTE DUPLO AFP - 2X32W - 127/220V</v>
          </cell>
          <cell r="C1541" t="str">
            <v>UN</v>
          </cell>
          <cell r="D1541">
            <v>139.62</v>
          </cell>
          <cell r="E1541" t="str">
            <v>SIURB-E Jan/26</v>
          </cell>
        </row>
        <row r="1542">
          <cell r="A1542">
            <v>9085060</v>
          </cell>
          <cell r="B1542" t="str">
            <v>LÂMPADA VAPOR METÁLICO - 70W</v>
          </cell>
          <cell r="C1542" t="str">
            <v>UN</v>
          </cell>
          <cell r="D1542">
            <v>63.87</v>
          </cell>
          <cell r="E1542" t="str">
            <v>SIURB-E Jan/26</v>
          </cell>
        </row>
        <row r="1543">
          <cell r="A1543">
            <v>9085061</v>
          </cell>
          <cell r="B1543" t="str">
            <v>LÂMPADA VAPOR METÁLICO - 150W</v>
          </cell>
          <cell r="C1543" t="str">
            <v>UN</v>
          </cell>
          <cell r="D1543">
            <v>70.540000000000006</v>
          </cell>
          <cell r="E1543" t="str">
            <v>SIURB-E Jan/26</v>
          </cell>
        </row>
        <row r="1544">
          <cell r="A1544">
            <v>9085062</v>
          </cell>
          <cell r="B1544" t="str">
            <v>LÂMPADA VAPOR METÁLICO - 250W</v>
          </cell>
          <cell r="C1544" t="str">
            <v>UN</v>
          </cell>
          <cell r="D1544">
            <v>137.18</v>
          </cell>
          <cell r="E1544" t="str">
            <v>SIURB-E Jan/26</v>
          </cell>
        </row>
        <row r="1545">
          <cell r="A1545">
            <v>9085063</v>
          </cell>
          <cell r="B1545" t="str">
            <v>LÂMPADA VAPOR METÁLICO - 400W</v>
          </cell>
          <cell r="C1545" t="str">
            <v>UN</v>
          </cell>
          <cell r="D1545">
            <v>106.49</v>
          </cell>
          <cell r="E1545" t="str">
            <v>SIURB-E Jan/26</v>
          </cell>
        </row>
        <row r="1546">
          <cell r="A1546">
            <v>9085073</v>
          </cell>
          <cell r="B1546" t="str">
            <v>LÂMPADA COMPACTA MINI-FLUORESCENTE COM REATOR E SOQUETE INCORPORADOS - 25W</v>
          </cell>
          <cell r="C1546" t="str">
            <v>UN</v>
          </cell>
          <cell r="D1546">
            <v>19.52</v>
          </cell>
          <cell r="E1546" t="str">
            <v>SIURB-E Jan/26</v>
          </cell>
        </row>
        <row r="1547">
          <cell r="A1547">
            <v>9085079</v>
          </cell>
          <cell r="B1547" t="str">
            <v>LÂMPADA FLUORESCENTE - 14W</v>
          </cell>
          <cell r="C1547" t="str">
            <v>UN</v>
          </cell>
          <cell r="D1547">
            <v>18.489999999999998</v>
          </cell>
          <cell r="E1547" t="str">
            <v>SIURB-E Jan/26</v>
          </cell>
        </row>
        <row r="1548">
          <cell r="A1548">
            <v>9085081</v>
          </cell>
          <cell r="B1548" t="str">
            <v>LÂMPADA FLUORESCENTE 32W</v>
          </cell>
          <cell r="C1548" t="str">
            <v>UN</v>
          </cell>
          <cell r="D1548">
            <v>26.14</v>
          </cell>
          <cell r="E1548" t="str">
            <v>SIURB-E Jan/26</v>
          </cell>
        </row>
        <row r="1549">
          <cell r="A1549">
            <v>9085082</v>
          </cell>
          <cell r="B1549" t="str">
            <v>LÂMPADA FLUORESCENTE - 28W</v>
          </cell>
          <cell r="C1549" t="str">
            <v>UN</v>
          </cell>
          <cell r="D1549">
            <v>21.3</v>
          </cell>
          <cell r="E1549" t="str">
            <v>SIURB-E Jan/26</v>
          </cell>
        </row>
        <row r="1550">
          <cell r="A1550">
            <v>9086000</v>
          </cell>
          <cell r="B1550" t="str">
            <v>TOMADAS</v>
          </cell>
          <cell r="C1550" t="str">
            <v>.</v>
          </cell>
          <cell r="D1550" t="str">
            <v>.</v>
          </cell>
          <cell r="E1550" t="str">
            <v>SIURB-E Jan/26</v>
          </cell>
        </row>
        <row r="1551">
          <cell r="A1551">
            <v>9086010</v>
          </cell>
          <cell r="B1551" t="str">
            <v>TOMADA RJ 45 PARA INFORMÁTICA COM PLACA</v>
          </cell>
          <cell r="C1551" t="str">
            <v>UN</v>
          </cell>
          <cell r="D1551">
            <v>88.03</v>
          </cell>
          <cell r="E1551" t="str">
            <v>SIURB-E Jan/26</v>
          </cell>
        </row>
        <row r="1552">
          <cell r="A1552">
            <v>9086011</v>
          </cell>
          <cell r="B1552" t="str">
            <v>TOMADA PARA TELEFONE PADRÃO RJ11 COM PLACA/ ESPELHO</v>
          </cell>
          <cell r="C1552" t="str">
            <v>UN</v>
          </cell>
          <cell r="D1552">
            <v>23.97</v>
          </cell>
          <cell r="E1552" t="str">
            <v>SIURB-E Jan/26</v>
          </cell>
        </row>
        <row r="1553">
          <cell r="A1553">
            <v>9090000</v>
          </cell>
          <cell r="B1553" t="str">
            <v>REDE LÓGICA</v>
          </cell>
          <cell r="C1553" t="str">
            <v>.</v>
          </cell>
          <cell r="D1553" t="str">
            <v>.</v>
          </cell>
          <cell r="E1553" t="str">
            <v>SIURB-E Jan/26</v>
          </cell>
        </row>
        <row r="1554">
          <cell r="A1554">
            <v>9090002</v>
          </cell>
          <cell r="B1554" t="str">
            <v>CERTIFICAÇÃO DE REDE LÓGICA - ATÉ 50 PONTOS</v>
          </cell>
          <cell r="C1554" t="str">
            <v>GL</v>
          </cell>
          <cell r="D1554">
            <v>1682.76</v>
          </cell>
          <cell r="E1554" t="str">
            <v>SIURB-E Jan/26</v>
          </cell>
        </row>
        <row r="1555">
          <cell r="A1555">
            <v>9090003</v>
          </cell>
          <cell r="B1555" t="str">
            <v>CERTIFICAÇÃO DE REDE LÓGICA - EXCEDENTE 50 PONTOS</v>
          </cell>
          <cell r="C1555" t="str">
            <v>PTO</v>
          </cell>
          <cell r="D1555">
            <v>33.43</v>
          </cell>
          <cell r="E1555" t="str">
            <v>SIURB-E Jan/26</v>
          </cell>
        </row>
        <row r="1556">
          <cell r="A1556">
            <v>9090011</v>
          </cell>
          <cell r="B1556" t="str">
            <v>RACK 8U'S COM VENTILAÇÃO, BANDEJA FIXA E RÉGUA DE TOMADAS - INSTALADO</v>
          </cell>
          <cell r="C1556" t="str">
            <v>UN</v>
          </cell>
          <cell r="D1556">
            <v>936.64</v>
          </cell>
          <cell r="E1556" t="str">
            <v>SIURB-E Jan/26</v>
          </cell>
        </row>
        <row r="1557">
          <cell r="A1557">
            <v>9090015</v>
          </cell>
          <cell r="B1557" t="str">
            <v>PATCH PAINEL - 24 PORTAS - INSTALADO</v>
          </cell>
          <cell r="C1557" t="str">
            <v>UN</v>
          </cell>
          <cell r="D1557">
            <v>483.94</v>
          </cell>
          <cell r="E1557" t="str">
            <v>SIURB-E Jan/26</v>
          </cell>
        </row>
        <row r="1558">
          <cell r="A1558">
            <v>9090017</v>
          </cell>
          <cell r="B1558" t="str">
            <v>SWITCH - 24 PORTAS - INSTALADO</v>
          </cell>
          <cell r="C1558" t="str">
            <v>UN</v>
          </cell>
          <cell r="D1558">
            <v>476.15</v>
          </cell>
          <cell r="E1558" t="str">
            <v>SIURB-E Jan/26</v>
          </cell>
        </row>
        <row r="1559">
          <cell r="A1559">
            <v>9090021</v>
          </cell>
          <cell r="B1559" t="str">
            <v>GUIA ORGANIZADORA DE CABOS 19" - 1V - INSTALADA</v>
          </cell>
          <cell r="C1559" t="str">
            <v>UN</v>
          </cell>
          <cell r="D1559">
            <v>23.97</v>
          </cell>
          <cell r="E1559" t="str">
            <v>SIURB-E Jan/26</v>
          </cell>
        </row>
        <row r="1560">
          <cell r="A1560">
            <v>9090031</v>
          </cell>
          <cell r="B1560" t="str">
            <v>PATCH CORD RJ45 - 1,5M</v>
          </cell>
          <cell r="C1560" t="str">
            <v>UN</v>
          </cell>
          <cell r="D1560">
            <v>15.58</v>
          </cell>
          <cell r="E1560" t="str">
            <v>SIURB-E Jan/26</v>
          </cell>
        </row>
        <row r="1561">
          <cell r="A1561">
            <v>9090033</v>
          </cell>
          <cell r="B1561" t="str">
            <v>PATCH CORD RJ45 - 2,5M</v>
          </cell>
          <cell r="C1561" t="str">
            <v>UN</v>
          </cell>
          <cell r="D1561">
            <v>26.7</v>
          </cell>
          <cell r="E1561" t="str">
            <v>SIURB-E Jan/26</v>
          </cell>
        </row>
        <row r="1562">
          <cell r="A1562">
            <v>9090038</v>
          </cell>
          <cell r="B1562" t="str">
            <v>CABO UTP - CATEGORIA 4 E 5 PARES</v>
          </cell>
          <cell r="C1562" t="str">
            <v>M</v>
          </cell>
          <cell r="D1562">
            <v>5.09</v>
          </cell>
          <cell r="E1562" t="str">
            <v>SIURB-E Jan/26</v>
          </cell>
        </row>
        <row r="1563">
          <cell r="A1563">
            <v>9090040</v>
          </cell>
          <cell r="B1563" t="str">
            <v>CABO UTP - CAT 6 - 4 PARES</v>
          </cell>
          <cell r="C1563" t="str">
            <v>M</v>
          </cell>
          <cell r="D1563">
            <v>6.58</v>
          </cell>
          <cell r="E1563" t="str">
            <v>SIURB-E Jan/26</v>
          </cell>
        </row>
        <row r="1564">
          <cell r="A1564">
            <v>9090041</v>
          </cell>
          <cell r="B1564" t="str">
            <v>CRIMPAGEM DE CABOS COM CONECTOR RJ</v>
          </cell>
          <cell r="C1564" t="str">
            <v>UN</v>
          </cell>
          <cell r="D1564">
            <v>50.62</v>
          </cell>
          <cell r="E1564" t="str">
            <v>SIURB-E Jan/26</v>
          </cell>
        </row>
        <row r="1565">
          <cell r="A1565">
            <v>9101001</v>
          </cell>
          <cell r="B1565" t="str">
            <v>FORNECIMENTO DE AR CONDICIONADO A FRIO, TIPO SPLIT CASSETE-INVERTER COM CAPACIDADE DE 18.000 BTUS/h</v>
          </cell>
          <cell r="C1565" t="str">
            <v>UN</v>
          </cell>
          <cell r="D1565">
            <v>7605.82</v>
          </cell>
          <cell r="E1565" t="str">
            <v>SIURB-E Jan/26</v>
          </cell>
        </row>
        <row r="1566">
          <cell r="A1566">
            <v>9101002</v>
          </cell>
          <cell r="B1566" t="str">
            <v>FORNECIMENTO DE AR CONDICIONADO A FRIO, TIPO SPLIT CASSETE-INVERTER COM CAPACIDADE DE 36.000 BTUS/H</v>
          </cell>
          <cell r="C1566" t="str">
            <v>UN</v>
          </cell>
          <cell r="D1566">
            <v>10650.61</v>
          </cell>
          <cell r="E1566" t="str">
            <v>SIURB-E Jan/26</v>
          </cell>
        </row>
        <row r="1567">
          <cell r="A1567">
            <v>9101003</v>
          </cell>
          <cell r="B1567" t="str">
            <v>FORNECIMENTO DE AR CONDICIONADO A FRIO, TIPO SPLIT CASSETE-INVERTER COM CAPACIDADE DE 48.000 BTUS/H</v>
          </cell>
          <cell r="C1567" t="str">
            <v>UN</v>
          </cell>
          <cell r="D1567">
            <v>12609.22</v>
          </cell>
          <cell r="E1567" t="str">
            <v>SIURB-E Jan/26</v>
          </cell>
        </row>
        <row r="1568">
          <cell r="A1568">
            <v>9101004</v>
          </cell>
          <cell r="B1568" t="str">
            <v>FORNECIMENTO DE AR CONDICIONADO A FRIO, TIPO SPLIT PAREDE-INVERTER COM CAPACIDADE DE 9.000 BTUS/H</v>
          </cell>
          <cell r="C1568" t="str">
            <v>UN</v>
          </cell>
          <cell r="D1568">
            <v>2513.0100000000002</v>
          </cell>
          <cell r="E1568" t="str">
            <v>SIURB-E Jan/26</v>
          </cell>
        </row>
        <row r="1569">
          <cell r="A1569">
            <v>9101005</v>
          </cell>
          <cell r="B1569" t="str">
            <v>FORNECIMENTO DE AR CONDICIONADO A FRIO, TIPO SPLIT PAREDE INVERTER COM CAPACIDADE DE 12.000 BTUS/h</v>
          </cell>
          <cell r="C1569" t="str">
            <v>UN</v>
          </cell>
          <cell r="D1569">
            <v>2918.2</v>
          </cell>
          <cell r="E1569" t="str">
            <v>SIURB-E Jan/26</v>
          </cell>
        </row>
        <row r="1570">
          <cell r="A1570">
            <v>9101006</v>
          </cell>
          <cell r="B1570" t="str">
            <v>FORNECIMENTO DE AR CONDICIONADO A FRIO, TIPO SPLIT PAREDE-INVERTER COM CAPACIDADE DE 18.000 BTUS/H</v>
          </cell>
          <cell r="C1570" t="str">
            <v>UN</v>
          </cell>
          <cell r="D1570">
            <v>3865.08</v>
          </cell>
          <cell r="E1570" t="str">
            <v>SIURB-E Jan/26</v>
          </cell>
        </row>
        <row r="1571">
          <cell r="A1571">
            <v>9101007</v>
          </cell>
          <cell r="B1571" t="str">
            <v>FORNECIMENTO DE AR CONDICIONADO A FRIO, TIPO SPLIT PAREDE-INVERTER COM CAPACIDADE DE 24.000 BTUS/H</v>
          </cell>
          <cell r="C1571" t="str">
            <v>UN</v>
          </cell>
          <cell r="D1571">
            <v>4512.41</v>
          </cell>
          <cell r="E1571" t="str">
            <v>SIURB-E Jan/26</v>
          </cell>
        </row>
        <row r="1572">
          <cell r="A1572">
            <v>9101008</v>
          </cell>
          <cell r="B1572" t="str">
            <v>FORNECIMENTO DE AR CONDICIONADO A FRIO, TIPO SPLIT PAREDE-INVERTER COM CAPACIDADE DE 36.000 BTUS/H</v>
          </cell>
          <cell r="C1572" t="str">
            <v>UN</v>
          </cell>
          <cell r="D1572">
            <v>8505.06</v>
          </cell>
          <cell r="E1572" t="str">
            <v>SIURB-E Jan/26</v>
          </cell>
        </row>
        <row r="1573">
          <cell r="A1573">
            <v>9101009</v>
          </cell>
          <cell r="B1573" t="str">
            <v>FORNECIMENTO DE AR CONDICIONADO A FRIO, TIPO SPLIT PISO TETO COM CAPACIDADE DE 18.000 BTUS/h</v>
          </cell>
          <cell r="C1573" t="str">
            <v>UN</v>
          </cell>
          <cell r="D1573">
            <v>9032.2800000000007</v>
          </cell>
          <cell r="E1573" t="str">
            <v>SIURB-E Jan/26</v>
          </cell>
        </row>
        <row r="1574">
          <cell r="A1574">
            <v>9101010</v>
          </cell>
          <cell r="B1574" t="str">
            <v>FORNECIMENTO DE AR CONDICIONADO A FRIO, TIPO SPLIT PISO TETO COM CAPACIDADE DE 24.000 BTUS/H</v>
          </cell>
          <cell r="C1574" t="str">
            <v>UN</v>
          </cell>
          <cell r="D1574">
            <v>6328.34</v>
          </cell>
          <cell r="E1574" t="str">
            <v>SIURB-E Jan/26</v>
          </cell>
        </row>
        <row r="1575">
          <cell r="A1575">
            <v>9101011</v>
          </cell>
          <cell r="B1575" t="str">
            <v>FORNECIMENTO DE AR CONDICIONADO A FRIO, TIPO SPLIT PISO TETO COM CAPACIDADE DE 36.000 BTUS/H</v>
          </cell>
          <cell r="C1575" t="str">
            <v>UN</v>
          </cell>
          <cell r="D1575">
            <v>9574.1</v>
          </cell>
          <cell r="E1575" t="str">
            <v>SIURB-E Jan/26</v>
          </cell>
        </row>
        <row r="1576">
          <cell r="A1576">
            <v>9101012</v>
          </cell>
          <cell r="B1576" t="str">
            <v>FORNECIMENTO DE AR CONDICIONADO TIPO SPLIT CASSETE-INVERTER 24.000 BTS/H</v>
          </cell>
          <cell r="C1576" t="str">
            <v>UN</v>
          </cell>
          <cell r="D1576">
            <v>8621.7000000000007</v>
          </cell>
          <cell r="E1576" t="str">
            <v>SIURB-E Jan/26</v>
          </cell>
        </row>
        <row r="1577">
          <cell r="A1577">
            <v>9101027</v>
          </cell>
          <cell r="B1577" t="str">
            <v>INSTALAÇÃO DE AR CONDICIONADO, TIPO SPLIT CASSETE-INVERTER COM CAPACIDADE DE 18.000 BTUS/H ATÉ 24.000 BTUS/H - REDE FRIGORÍGENA E DRENO ATÉ 5 METROS</v>
          </cell>
          <cell r="C1577" t="str">
            <v>UN</v>
          </cell>
          <cell r="D1577">
            <v>974.34</v>
          </cell>
          <cell r="E1577" t="str">
            <v>SIURB-E Jan/26</v>
          </cell>
        </row>
        <row r="1578">
          <cell r="A1578">
            <v>9101028</v>
          </cell>
          <cell r="B1578" t="str">
            <v>INSTALAÇÃO DE AR CONDICIONADO, TIPO SPLIT CASSETE-INVERTER COM CAPACIDADE DE 36.000 BTUS/h ATÉ 48.000 BTUS/h - REDE FRIGORÍGENA E DRENO ATÉ 5 METROS</v>
          </cell>
          <cell r="C1578" t="str">
            <v>UN</v>
          </cell>
          <cell r="D1578">
            <v>1093.92</v>
          </cell>
          <cell r="E1578" t="str">
            <v>SIURB-E Jan/26</v>
          </cell>
        </row>
        <row r="1579">
          <cell r="A1579">
            <v>9101029</v>
          </cell>
          <cell r="B1579" t="str">
            <v>INSTALAÇÃO DE AR CONDICIONADO, TIPO SPLIT PAREDE-INVERTER COM CAPACIDADE DE 9.000 BTUS/h ATÉ 12.000 BTUS/h - REDE FRIGORÍGENA E DRENO ATÉ 5 METROS</v>
          </cell>
          <cell r="C1579" t="str">
            <v>UN</v>
          </cell>
          <cell r="D1579">
            <v>659.25</v>
          </cell>
          <cell r="E1579" t="str">
            <v>SIURB-E Jan/26</v>
          </cell>
        </row>
        <row r="1580">
          <cell r="A1580">
            <v>9101030</v>
          </cell>
          <cell r="B1580" t="str">
            <v>INSTALAÇÃO DE AR CONDICIONADO, TIPO SPLIT PAREDE-INVERTER COM CAPACIDADE DE 18.000 BTUS/H ATÉ 36.000 BTUS/H - REDE FRIGORÍGENA E DRENO ATÉ 5 METROS</v>
          </cell>
          <cell r="C1580" t="str">
            <v>UN</v>
          </cell>
          <cell r="D1580">
            <v>741.07</v>
          </cell>
          <cell r="E1580" t="str">
            <v>SIURB-E Jan/26</v>
          </cell>
        </row>
        <row r="1581">
          <cell r="A1581">
            <v>9101031</v>
          </cell>
          <cell r="B1581" t="str">
            <v>INSTALAÇÃO DE AR CONDICIONADO, TIPO SPLIT PISO TETO COM CAPACIDADE DE 18.000 BTUS/H ATÉ 24.000 BTUS/H - REDE FRIGORÍGENA E DRENO ATÉ 5 METROS</v>
          </cell>
          <cell r="C1581" t="str">
            <v>UN</v>
          </cell>
          <cell r="D1581">
            <v>1145.26</v>
          </cell>
          <cell r="E1581" t="str">
            <v>SIURB-E Jan/26</v>
          </cell>
        </row>
        <row r="1582">
          <cell r="A1582">
            <v>9101032</v>
          </cell>
          <cell r="B1582" t="str">
            <v>INSTALAÇÃO DE AR CONDICIONADO, TIPO SPLIT PISO TETO COM CAPACIDADE DE 36.000 BTUS/h ATÉ 48.000 BTUS/h - REDE FRIGORÍGENA E DRENO ATÉ 5 METROS</v>
          </cell>
          <cell r="C1582" t="str">
            <v>UN</v>
          </cell>
          <cell r="D1582">
            <v>1141.26</v>
          </cell>
          <cell r="E1582" t="str">
            <v>SIURB-E Jan/26</v>
          </cell>
        </row>
        <row r="1583">
          <cell r="A1583">
            <v>10000000</v>
          </cell>
          <cell r="B1583" t="str">
            <v>INST.HIDRO-SANITARIAS</v>
          </cell>
          <cell r="E1583" t="str">
            <v>SIURB-E Jan/26</v>
          </cell>
        </row>
        <row r="1584">
          <cell r="A1584">
            <v>10001000</v>
          </cell>
          <cell r="B1584" t="str">
            <v>ALIMENTAÇÃO PREDIAL DE ÁGUA E GÁS</v>
          </cell>
          <cell r="C1584" t="str">
            <v>.</v>
          </cell>
          <cell r="D1584" t="str">
            <v>.</v>
          </cell>
          <cell r="E1584" t="str">
            <v>SIURB-E Jan/26</v>
          </cell>
        </row>
        <row r="1585">
          <cell r="A1585">
            <v>10001001</v>
          </cell>
          <cell r="B1585" t="str">
            <v>HD.01 - CAVALETE DE ENTRADA - 3/4"</v>
          </cell>
          <cell r="C1585" t="str">
            <v>UN</v>
          </cell>
          <cell r="D1585">
            <v>338.91</v>
          </cell>
          <cell r="E1585" t="str">
            <v>SIURB-E Jan/26</v>
          </cell>
        </row>
        <row r="1586">
          <cell r="A1586">
            <v>10001002</v>
          </cell>
          <cell r="B1586" t="str">
            <v>HD.02 - CAVALETE DE ENTRADA - 1"</v>
          </cell>
          <cell r="C1586" t="str">
            <v>UN</v>
          </cell>
          <cell r="D1586">
            <v>368.99</v>
          </cell>
          <cell r="E1586" t="str">
            <v>SIURB-E Jan/26</v>
          </cell>
        </row>
        <row r="1587">
          <cell r="A1587">
            <v>10001004</v>
          </cell>
          <cell r="B1587" t="str">
            <v>HD.04 - CAVALETE DE ENTRADA - 1 1/2"</v>
          </cell>
          <cell r="C1587" t="str">
            <v>UN</v>
          </cell>
          <cell r="D1587">
            <v>487.71</v>
          </cell>
          <cell r="E1587" t="str">
            <v>SIURB-E Jan/26</v>
          </cell>
        </row>
        <row r="1588">
          <cell r="A1588">
            <v>10001010</v>
          </cell>
          <cell r="B1588" t="str">
            <v>HIDRÔMETRO UNIJATO, DN 1/2", VAZÃO NOMINAL DE 1,5 M3/H, RELOJOARIA INCLINADA E CLASSE B</v>
          </cell>
          <cell r="C1588" t="str">
            <v>UN</v>
          </cell>
          <cell r="D1588">
            <v>125.79</v>
          </cell>
          <cell r="E1588" t="str">
            <v>SIURB-E Jan/26</v>
          </cell>
        </row>
        <row r="1589">
          <cell r="A1589">
            <v>10001011</v>
          </cell>
          <cell r="B1589" t="str">
            <v>HIDRÔMETRO MULTIJATO, DN 1 1/2", VAZÃO NOMINAL DE 20 M3/H, RELOJOARIA INCLINADA E CLASSE B</v>
          </cell>
          <cell r="C1589" t="str">
            <v>UN</v>
          </cell>
          <cell r="D1589">
            <v>642.28</v>
          </cell>
          <cell r="E1589" t="str">
            <v>SIURB-E Jan/26</v>
          </cell>
        </row>
        <row r="1590">
          <cell r="A1590">
            <v>10001012</v>
          </cell>
          <cell r="B1590" t="str">
            <v>HIDRÔMETRO UNIJATO, DN 3/4", VAZÃO NOMINAL DE 5 M3/H, RELOJOARIA INCLINADA E CLASSE B</v>
          </cell>
          <cell r="C1590" t="str">
            <v>UN</v>
          </cell>
          <cell r="D1590">
            <v>146.56</v>
          </cell>
          <cell r="E1590" t="str">
            <v>SIURB-E Jan/26</v>
          </cell>
        </row>
        <row r="1591">
          <cell r="A1591">
            <v>10001019</v>
          </cell>
          <cell r="B1591" t="str">
            <v>HV.09 - ABRIGO PARA CAVALETE ENTRADA, D=3/4" OU 1" EM ALVENARIA REVESTIDA</v>
          </cell>
          <cell r="C1591" t="str">
            <v>UN</v>
          </cell>
          <cell r="D1591">
            <v>591.91</v>
          </cell>
          <cell r="E1591" t="str">
            <v>SIURB-E Jan/26</v>
          </cell>
        </row>
        <row r="1592">
          <cell r="A1592">
            <v>10001020</v>
          </cell>
          <cell r="B1592" t="str">
            <v>HV.10 - ABRIGO PARA CAVALETE ENTRADA, D=1 1/4", D=1 1/2"OU 2" EM ALVENARIA REVESTIDA</v>
          </cell>
          <cell r="C1592" t="str">
            <v>UN</v>
          </cell>
          <cell r="D1592">
            <v>1437.27</v>
          </cell>
          <cell r="E1592" t="str">
            <v>SIURB-E Jan/26</v>
          </cell>
        </row>
        <row r="1593">
          <cell r="A1593">
            <v>10001095</v>
          </cell>
          <cell r="B1593" t="str">
            <v>PROTEÇÃO ANTICORROSIVA PARA TUBULAÇÃO ENTERRADA</v>
          </cell>
          <cell r="C1593" t="str">
            <v>M</v>
          </cell>
          <cell r="D1593">
            <v>3.57</v>
          </cell>
          <cell r="E1593" t="str">
            <v>SIURB-E Jan/26</v>
          </cell>
        </row>
        <row r="1594">
          <cell r="A1594">
            <v>10001098</v>
          </cell>
          <cell r="B1594" t="str">
            <v>ENVELOPAMENTO DE TUBULAÇÃO ENTERRADA, COM CONCRETO</v>
          </cell>
          <cell r="C1594" t="str">
            <v>M</v>
          </cell>
          <cell r="D1594">
            <v>43.42</v>
          </cell>
          <cell r="E1594" t="str">
            <v>SIURB-E Jan/26</v>
          </cell>
        </row>
        <row r="1595">
          <cell r="A1595">
            <v>10001102</v>
          </cell>
          <cell r="B1595" t="str">
            <v>CAVALETE DE ENTRADA QUÁDRUPLO GALVANIZADO - 3/4"</v>
          </cell>
          <cell r="C1595" t="str">
            <v>UN</v>
          </cell>
          <cell r="D1595">
            <v>680.46</v>
          </cell>
          <cell r="E1595" t="str">
            <v>SIURB-E Jan/26</v>
          </cell>
        </row>
        <row r="1596">
          <cell r="A1596">
            <v>10001103</v>
          </cell>
          <cell r="B1596" t="str">
            <v>CAVALETE DE ENTRADA SEXTUPLO GALVANIZADO - 3/4"</v>
          </cell>
          <cell r="C1596" t="str">
            <v>UN</v>
          </cell>
          <cell r="D1596">
            <v>964.05</v>
          </cell>
          <cell r="E1596" t="str">
            <v>SIURB-E Jan/26</v>
          </cell>
        </row>
        <row r="1597">
          <cell r="A1597">
            <v>10002000</v>
          </cell>
          <cell r="B1597" t="str">
            <v>RESERVAÇÃO DE ÁGUA</v>
          </cell>
          <cell r="C1597" t="str">
            <v>.</v>
          </cell>
          <cell r="D1597" t="str">
            <v>.</v>
          </cell>
          <cell r="E1597" t="str">
            <v>SIURB-E Jan/26</v>
          </cell>
        </row>
        <row r="1598">
          <cell r="A1598">
            <v>10002009</v>
          </cell>
          <cell r="B1598" t="str">
            <v>CAIXA D'ÁGUA DE FIBRA DE VIDRO - 1000 LITROS</v>
          </cell>
          <cell r="C1598" t="str">
            <v>UN</v>
          </cell>
          <cell r="D1598">
            <v>1941.51</v>
          </cell>
          <cell r="E1598" t="str">
            <v>SIURB-E Jan/26</v>
          </cell>
        </row>
        <row r="1599">
          <cell r="A1599">
            <v>10002010</v>
          </cell>
          <cell r="B1599" t="str">
            <v>CAIXA D'ÁGUA DE FIBRA DE VIDRO - 1500 LITROS</v>
          </cell>
          <cell r="C1599" t="str">
            <v>UN</v>
          </cell>
          <cell r="D1599">
            <v>2427.12</v>
          </cell>
          <cell r="E1599" t="str">
            <v>SIURB-E Jan/26</v>
          </cell>
        </row>
        <row r="1600">
          <cell r="A1600">
            <v>10002014</v>
          </cell>
          <cell r="B1600" t="str">
            <v>HD.21 - RESERVATÓRIO DE POLIETILENO 5000 LITROS</v>
          </cell>
          <cell r="C1600" t="str">
            <v>UN</v>
          </cell>
          <cell r="D1600">
            <v>4041.32</v>
          </cell>
          <cell r="E1600" t="str">
            <v>SIURB-E Jan/26</v>
          </cell>
        </row>
        <row r="1601">
          <cell r="A1601">
            <v>10002015</v>
          </cell>
          <cell r="B1601" t="str">
            <v>HD.21 - RSERVATÓRIO   DE POLIETILENO 10.000 LITROS</v>
          </cell>
          <cell r="C1601" t="str">
            <v>UN</v>
          </cell>
          <cell r="D1601">
            <v>6761.14</v>
          </cell>
          <cell r="E1601" t="str">
            <v>SIURB-E Jan/26</v>
          </cell>
        </row>
        <row r="1602">
          <cell r="A1602">
            <v>10002016</v>
          </cell>
          <cell r="B1602" t="str">
            <v>HD.21 - RESERVATÓRIO  DE POLIETILENO 15.000 LITROS</v>
          </cell>
          <cell r="C1602" t="str">
            <v>UN</v>
          </cell>
          <cell r="D1602">
            <v>9752.52</v>
          </cell>
          <cell r="E1602" t="str">
            <v>SIURB-E Jan/26</v>
          </cell>
        </row>
        <row r="1603">
          <cell r="A1603">
            <v>10002017</v>
          </cell>
          <cell r="B1603" t="str">
            <v>HD.21 - RESERVATÓRIO  DE POLIETILENO 310 LITROS</v>
          </cell>
          <cell r="C1603" t="str">
            <v>UN</v>
          </cell>
          <cell r="D1603">
            <v>792.49</v>
          </cell>
          <cell r="E1603" t="str">
            <v>SIURB-E Jan/26</v>
          </cell>
        </row>
        <row r="1604">
          <cell r="A1604">
            <v>10002018</v>
          </cell>
          <cell r="B1604" t="str">
            <v>HD.21 - RESERVATÓRIO  DE POLIETILENO 500 LITROS</v>
          </cell>
          <cell r="C1604" t="str">
            <v>UN</v>
          </cell>
          <cell r="D1604">
            <v>874.15</v>
          </cell>
          <cell r="E1604" t="str">
            <v>SIURB-E Jan/26</v>
          </cell>
        </row>
        <row r="1605">
          <cell r="A1605">
            <v>10002019</v>
          </cell>
          <cell r="B1605" t="str">
            <v>HD.21 - RESERVATÓRIO  DE POLIETILENO 1.000 LITROS</v>
          </cell>
          <cell r="C1605" t="str">
            <v>UN</v>
          </cell>
          <cell r="D1605">
            <v>1064.69</v>
          </cell>
          <cell r="E1605" t="str">
            <v>SIURB-E Jan/26</v>
          </cell>
        </row>
        <row r="1606">
          <cell r="A1606">
            <v>10002029</v>
          </cell>
          <cell r="B1606" t="str">
            <v xml:space="preserve"> RESERVATÓRIO  DE POLIETILENO 2.000 LITROS</v>
          </cell>
          <cell r="C1606" t="str">
            <v>UN</v>
          </cell>
          <cell r="D1606">
            <v>2306.38</v>
          </cell>
          <cell r="E1606" t="str">
            <v>SIURB-E Jan/26</v>
          </cell>
        </row>
        <row r="1607">
          <cell r="A1607">
            <v>10002030</v>
          </cell>
          <cell r="B1607" t="str">
            <v>ANÉIS PRÉ-MOLDADOS EM CONCRETO ARMADO P/ RESERVATÓRIO DE ÁGUA D=2,50M</v>
          </cell>
          <cell r="C1607" t="str">
            <v>UN</v>
          </cell>
          <cell r="D1607">
            <v>8763.7000000000007</v>
          </cell>
          <cell r="E1607" t="str">
            <v>SIURB-E Jan/26</v>
          </cell>
        </row>
        <row r="1608">
          <cell r="A1608">
            <v>10002031</v>
          </cell>
          <cell r="B1608" t="str">
            <v>RESERVATÓRIO  DE POLIETILENO 2.500 LITROS</v>
          </cell>
          <cell r="C1608" t="str">
            <v>UN</v>
          </cell>
          <cell r="D1608">
            <v>3326.41</v>
          </cell>
          <cell r="E1608" t="str">
            <v>SIURB-E Jan/26</v>
          </cell>
        </row>
        <row r="1609">
          <cell r="A1609">
            <v>10002040</v>
          </cell>
          <cell r="B1609" t="str">
            <v>LAJE PRÉ-MOLDADA D=2,50M E=8CM PARA RESERVATÓRIO</v>
          </cell>
          <cell r="C1609" t="str">
            <v>UN</v>
          </cell>
          <cell r="D1609">
            <v>4574.8900000000003</v>
          </cell>
          <cell r="E1609" t="str">
            <v>SIURB-E Jan/26</v>
          </cell>
        </row>
        <row r="1610">
          <cell r="A1610">
            <v>10002041</v>
          </cell>
          <cell r="B1610" t="str">
            <v>LAJE PRÉ-MOLDADA D=2,50M E=15CM PARA RESERVATÓRIO</v>
          </cell>
          <cell r="C1610" t="str">
            <v>UN</v>
          </cell>
          <cell r="D1610">
            <v>6669.29</v>
          </cell>
          <cell r="E1610" t="str">
            <v>SIURB-E Jan/26</v>
          </cell>
        </row>
        <row r="1611">
          <cell r="A1611">
            <v>10002051</v>
          </cell>
          <cell r="B1611" t="str">
            <v>TUBO DE AÇO GALVANIZADO, CLASSE LEVE I (LINHA ÁGUA) - 3/4"</v>
          </cell>
          <cell r="C1611" t="str">
            <v>M</v>
          </cell>
          <cell r="D1611">
            <v>78.61</v>
          </cell>
          <cell r="E1611" t="str">
            <v>SIURB-E Jan/26</v>
          </cell>
        </row>
        <row r="1612">
          <cell r="A1612">
            <v>10002052</v>
          </cell>
          <cell r="B1612" t="str">
            <v>TUBO DE AÇO GALVANIZADO, CLASSE LEVE I (LINHA ÁGUA) - 1"</v>
          </cell>
          <cell r="C1612" t="str">
            <v>M</v>
          </cell>
          <cell r="D1612">
            <v>107.23</v>
          </cell>
          <cell r="E1612" t="str">
            <v>SIURB-E Jan/26</v>
          </cell>
        </row>
        <row r="1613">
          <cell r="A1613">
            <v>10002054</v>
          </cell>
          <cell r="B1613" t="str">
            <v>TUBO DE AÇO GALVANIZADO, CLASSE LEVE I (LINHA ÁGUA) - 1 1/2"</v>
          </cell>
          <cell r="C1613" t="str">
            <v>M</v>
          </cell>
          <cell r="D1613">
            <v>148.18</v>
          </cell>
          <cell r="E1613" t="str">
            <v>SIURB-E Jan/26</v>
          </cell>
        </row>
        <row r="1614">
          <cell r="A1614">
            <v>10002055</v>
          </cell>
          <cell r="B1614" t="str">
            <v>TUBO DE AÇO GALVANIZADO, CLASSE LEVE I (LINHA ÁGUA) - 2"</v>
          </cell>
          <cell r="C1614" t="str">
            <v>M</v>
          </cell>
          <cell r="D1614">
            <v>176.18</v>
          </cell>
          <cell r="E1614" t="str">
            <v>SIURB-E Jan/26</v>
          </cell>
        </row>
        <row r="1615">
          <cell r="A1615">
            <v>10002061</v>
          </cell>
          <cell r="B1615" t="str">
            <v>TUBO DE PVC RÍGIDO, SOLDÁVEL (LINHA ÁGUA) - 25MM (3/4")</v>
          </cell>
          <cell r="C1615" t="str">
            <v>M</v>
          </cell>
          <cell r="D1615">
            <v>16.48</v>
          </cell>
          <cell r="E1615" t="str">
            <v>SIURB-E Jan/26</v>
          </cell>
        </row>
        <row r="1616">
          <cell r="A1616">
            <v>10002062</v>
          </cell>
          <cell r="B1616" t="str">
            <v>TUBO DE PVC RÍGIDO, SOLDÁVEL (LINHA ÁGUA) - 32MM (1")</v>
          </cell>
          <cell r="C1616" t="str">
            <v>M</v>
          </cell>
          <cell r="D1616">
            <v>23.82</v>
          </cell>
          <cell r="E1616" t="str">
            <v>SIURB-E Jan/26</v>
          </cell>
        </row>
        <row r="1617">
          <cell r="A1617">
            <v>10002064</v>
          </cell>
          <cell r="B1617" t="str">
            <v>TUBO DE PVC RÍGIDO, SOLDÁVEL (LINHA ÁGUA) - 50MM (1 1/2")</v>
          </cell>
          <cell r="C1617" t="str">
            <v>M</v>
          </cell>
          <cell r="D1617">
            <v>46.76</v>
          </cell>
          <cell r="E1617" t="str">
            <v>SIURB-E Jan/26</v>
          </cell>
        </row>
        <row r="1618">
          <cell r="A1618">
            <v>10002065</v>
          </cell>
          <cell r="B1618" t="str">
            <v>TUBO DE PVC RÍGIDO, SOLDÁVEL (LINHA ÁGUA) - 60MM (2")</v>
          </cell>
          <cell r="C1618" t="str">
            <v>M</v>
          </cell>
          <cell r="D1618">
            <v>86.02</v>
          </cell>
          <cell r="E1618" t="str">
            <v>SIURB-E Jan/26</v>
          </cell>
        </row>
        <row r="1619">
          <cell r="A1619">
            <v>10002081</v>
          </cell>
          <cell r="B1619" t="str">
            <v>REGISTRO DE GAVETA, METAL AMARELO - 3/4"</v>
          </cell>
          <cell r="C1619" t="str">
            <v>UN</v>
          </cell>
          <cell r="D1619">
            <v>75.5</v>
          </cell>
          <cell r="E1619" t="str">
            <v>SIURB-E Jan/26</v>
          </cell>
        </row>
        <row r="1620">
          <cell r="A1620">
            <v>10002082</v>
          </cell>
          <cell r="B1620" t="str">
            <v>REGISTRO DE GAVETA, METAL AMARELO - 1"</v>
          </cell>
          <cell r="C1620" t="str">
            <v>UN</v>
          </cell>
          <cell r="D1620">
            <v>85.62</v>
          </cell>
          <cell r="E1620" t="str">
            <v>SIURB-E Jan/26</v>
          </cell>
        </row>
        <row r="1621">
          <cell r="A1621">
            <v>10002084</v>
          </cell>
          <cell r="B1621" t="str">
            <v>REGISTRO DE GAVETA, METAL AMARELO - 1 1/2"</v>
          </cell>
          <cell r="C1621" t="str">
            <v>UN</v>
          </cell>
          <cell r="D1621">
            <v>165.86</v>
          </cell>
          <cell r="E1621" t="str">
            <v>SIURB-E Jan/26</v>
          </cell>
        </row>
        <row r="1622">
          <cell r="A1622">
            <v>10002085</v>
          </cell>
          <cell r="B1622" t="str">
            <v>REGISTRO DE GAVETA, METAL AMARELO - 2"</v>
          </cell>
          <cell r="C1622" t="str">
            <v>UN</v>
          </cell>
          <cell r="D1622">
            <v>237.7</v>
          </cell>
          <cell r="E1622" t="str">
            <v>SIURB-E Jan/26</v>
          </cell>
        </row>
        <row r="1623">
          <cell r="A1623">
            <v>10002091</v>
          </cell>
          <cell r="B1623" t="str">
            <v>TORNEIRA DE BÓIA, DE LATÃO - 3/4"</v>
          </cell>
          <cell r="C1623" t="str">
            <v>UN</v>
          </cell>
          <cell r="D1623">
            <v>110.9</v>
          </cell>
          <cell r="E1623" t="str">
            <v>SIURB-E Jan/26</v>
          </cell>
        </row>
        <row r="1624">
          <cell r="A1624">
            <v>10002092</v>
          </cell>
          <cell r="B1624" t="str">
            <v>TORNEIRA DE BÓIA, DE LATÃO - 1"</v>
          </cell>
          <cell r="C1624" t="str">
            <v>UN</v>
          </cell>
          <cell r="D1624">
            <v>143.25</v>
          </cell>
          <cell r="E1624" t="str">
            <v>SIURB-E Jan/26</v>
          </cell>
        </row>
        <row r="1625">
          <cell r="A1625">
            <v>10002094</v>
          </cell>
          <cell r="B1625" t="str">
            <v>TORNEIRA DE BÓIA, DE LATÃO - 1 1/2"</v>
          </cell>
          <cell r="C1625" t="str">
            <v>UN</v>
          </cell>
          <cell r="D1625">
            <v>275.44</v>
          </cell>
          <cell r="E1625" t="str">
            <v>SIURB-E Jan/26</v>
          </cell>
        </row>
        <row r="1626">
          <cell r="A1626">
            <v>10002095</v>
          </cell>
          <cell r="B1626" t="str">
            <v>TORNEIRA DE BÓIA, DE LATÃO - 2"</v>
          </cell>
          <cell r="C1626" t="str">
            <v>UN</v>
          </cell>
          <cell r="D1626">
            <v>351.45</v>
          </cell>
          <cell r="E1626" t="str">
            <v>SIURB-E Jan/26</v>
          </cell>
        </row>
        <row r="1627">
          <cell r="A1627">
            <v>10003000</v>
          </cell>
          <cell r="B1627" t="str">
            <v>INSTALAÇÃO ELEVATÓRIA</v>
          </cell>
          <cell r="C1627" t="str">
            <v>.</v>
          </cell>
          <cell r="D1627" t="str">
            <v>.</v>
          </cell>
          <cell r="E1627" t="str">
            <v>SIURB-E Jan/26</v>
          </cell>
        </row>
        <row r="1628">
          <cell r="A1628">
            <v>10003003</v>
          </cell>
          <cell r="B1628" t="str">
            <v>CONJUNTO MOTOR-BOMBA - ATÉ 1/2HP</v>
          </cell>
          <cell r="C1628" t="str">
            <v>UN</v>
          </cell>
          <cell r="D1628">
            <v>2089.7199999999998</v>
          </cell>
          <cell r="E1628" t="str">
            <v>SIURB-E Jan/26</v>
          </cell>
        </row>
        <row r="1629">
          <cell r="A1629">
            <v>10003004</v>
          </cell>
          <cell r="B1629" t="str">
            <v>CONJUNTO MOTOR-BOMBA - ATÉ 3/4HP</v>
          </cell>
          <cell r="C1629" t="str">
            <v>UN</v>
          </cell>
          <cell r="D1629">
            <v>2417.8000000000002</v>
          </cell>
          <cell r="E1629" t="str">
            <v>SIURB-E Jan/26</v>
          </cell>
        </row>
        <row r="1630">
          <cell r="A1630">
            <v>10003005</v>
          </cell>
          <cell r="B1630" t="str">
            <v>CONJUNTO MOTOR-BOMBA - ATÉ 1HP</v>
          </cell>
          <cell r="C1630" t="str">
            <v>UN</v>
          </cell>
          <cell r="D1630">
            <v>2446.42</v>
          </cell>
          <cell r="E1630" t="str">
            <v>SIURB-E Jan/26</v>
          </cell>
        </row>
        <row r="1631">
          <cell r="A1631">
            <v>10003006</v>
          </cell>
          <cell r="B1631" t="str">
            <v>CONJUNTO MOTOR-BOMBA - ATÉ 2HP</v>
          </cell>
          <cell r="C1631" t="str">
            <v>UN</v>
          </cell>
          <cell r="D1631">
            <v>3147.52</v>
          </cell>
          <cell r="E1631" t="str">
            <v>SIURB-E Jan/26</v>
          </cell>
        </row>
        <row r="1632">
          <cell r="A1632">
            <v>10003007</v>
          </cell>
          <cell r="B1632" t="str">
            <v>CONJUNTO MOTOR-BOMBA - ATÉ 3HP</v>
          </cell>
          <cell r="C1632" t="str">
            <v>UN</v>
          </cell>
          <cell r="D1632">
            <v>3275.94</v>
          </cell>
          <cell r="E1632" t="str">
            <v>SIURB-E Jan/26</v>
          </cell>
        </row>
        <row r="1633">
          <cell r="A1633">
            <v>10003008</v>
          </cell>
          <cell r="B1633" t="str">
            <v>CONJUNTO MOTOR-BOMBA - ATÉ 4HP</v>
          </cell>
          <cell r="C1633" t="str">
            <v>UN</v>
          </cell>
          <cell r="D1633">
            <v>4363.6499999999996</v>
          </cell>
          <cell r="E1633" t="str">
            <v>SIURB-E Jan/26</v>
          </cell>
        </row>
        <row r="1634">
          <cell r="A1634">
            <v>10003009</v>
          </cell>
          <cell r="B1634" t="str">
            <v>CONJUNTO MOTOR-BOMBA - ATÉ 5HP</v>
          </cell>
          <cell r="C1634" t="str">
            <v>UN</v>
          </cell>
          <cell r="D1634">
            <v>5114.29</v>
          </cell>
          <cell r="E1634" t="str">
            <v>SIURB-E Jan/26</v>
          </cell>
        </row>
        <row r="1635">
          <cell r="A1635">
            <v>10003010</v>
          </cell>
          <cell r="B1635" t="str">
            <v>CONJUNTO MOTOR-BOMBA 80M3/H, 20MCA, 7,5CV, 3500RPM, 220/380V, TRIFÁSICO</v>
          </cell>
          <cell r="C1635" t="str">
            <v>UN</v>
          </cell>
          <cell r="D1635">
            <v>10735</v>
          </cell>
          <cell r="E1635" t="str">
            <v>SIURB-E Jan/26</v>
          </cell>
        </row>
        <row r="1636">
          <cell r="A1636">
            <v>10003011</v>
          </cell>
          <cell r="B1636" t="str">
            <v>CONJUNTO MOTOR-BOMBA 112M3/H, 20MCA, 10CV, 3500RPM, 220/380V, TRIFÁSICO</v>
          </cell>
          <cell r="C1636" t="str">
            <v>UN</v>
          </cell>
          <cell r="D1636">
            <v>9611.7000000000007</v>
          </cell>
          <cell r="E1636" t="str">
            <v>SIURB-E Jan/26</v>
          </cell>
        </row>
        <row r="1637">
          <cell r="A1637">
            <v>10003012</v>
          </cell>
          <cell r="B1637" t="str">
            <v>CONJUNTO MOTOR-BOMBA 160M3/H, 20MCA, 15CV, 1750RPM, 220/380V, TRIFÁSICO</v>
          </cell>
          <cell r="C1637" t="str">
            <v>UN</v>
          </cell>
          <cell r="D1637">
            <v>13066.64</v>
          </cell>
          <cell r="E1637" t="str">
            <v>SIURB-E Jan/26</v>
          </cell>
        </row>
        <row r="1638">
          <cell r="A1638">
            <v>10003013</v>
          </cell>
          <cell r="B1638" t="str">
            <v>CONJUNTO MOTOR-BOMBA 240M3/H, 20MCA, 20CV, 1750RPM, 220/380V, TRIFÁSICO</v>
          </cell>
          <cell r="C1638" t="str">
            <v>UN</v>
          </cell>
          <cell r="D1638">
            <v>18386.150000000001</v>
          </cell>
          <cell r="E1638" t="str">
            <v>SIURB-E Jan/26</v>
          </cell>
        </row>
        <row r="1639">
          <cell r="A1639">
            <v>10003014</v>
          </cell>
          <cell r="B1639" t="str">
            <v>CONJUNTO MOTOR-BOMBA 270M3/H, 20MCA, 25CV, 1750RPM, 220/380V, TRIFÁSICO</v>
          </cell>
          <cell r="C1639" t="str">
            <v>UN</v>
          </cell>
          <cell r="D1639">
            <v>24193.49</v>
          </cell>
          <cell r="E1639" t="str">
            <v>SIURB-E Jan/26</v>
          </cell>
        </row>
        <row r="1640">
          <cell r="A1640">
            <v>10003042</v>
          </cell>
          <cell r="B1640" t="str">
            <v>TUBO DE AÇO-CARBONO GALVANIZADO, CL.MÉDIA (DIN2440) - 1" (RECALQUE)</v>
          </cell>
          <cell r="C1640" t="str">
            <v>M</v>
          </cell>
          <cell r="D1640">
            <v>117.83</v>
          </cell>
          <cell r="E1640" t="str">
            <v>SIURB-E Jan/26</v>
          </cell>
        </row>
        <row r="1641">
          <cell r="A1641">
            <v>10003044</v>
          </cell>
          <cell r="B1641" t="str">
            <v>TUBO DE AÇO-CARBONO GALVANIZADO, CL.MÉDIA (DIN2440) - 1 1/2" (SUCÇÃO)</v>
          </cell>
          <cell r="C1641" t="str">
            <v>M</v>
          </cell>
          <cell r="D1641">
            <v>159.85</v>
          </cell>
          <cell r="E1641" t="str">
            <v>SIURB-E Jan/26</v>
          </cell>
        </row>
        <row r="1642">
          <cell r="A1642">
            <v>10003052</v>
          </cell>
          <cell r="B1642" t="str">
            <v>REGISTRO DE GAVETA, METAL AMARELO - 1"</v>
          </cell>
          <cell r="C1642" t="str">
            <v>UN</v>
          </cell>
          <cell r="D1642">
            <v>85.62</v>
          </cell>
          <cell r="E1642" t="str">
            <v>SIURB-E Jan/26</v>
          </cell>
        </row>
        <row r="1643">
          <cell r="A1643">
            <v>10003054</v>
          </cell>
          <cell r="B1643" t="str">
            <v>REGISTRO DE GAVETA, METAL AMARELO - 1 1/2"</v>
          </cell>
          <cell r="C1643" t="str">
            <v>UN</v>
          </cell>
          <cell r="D1643">
            <v>165.86</v>
          </cell>
          <cell r="E1643" t="str">
            <v>SIURB-E Jan/26</v>
          </cell>
        </row>
        <row r="1644">
          <cell r="A1644">
            <v>10003062</v>
          </cell>
          <cell r="B1644" t="str">
            <v>VÁLVULA DE RETENÇÃO HORIZONTAL - 1"</v>
          </cell>
          <cell r="C1644" t="str">
            <v>UN</v>
          </cell>
          <cell r="D1644">
            <v>165.2</v>
          </cell>
          <cell r="E1644" t="str">
            <v>SIURB-E Jan/26</v>
          </cell>
        </row>
        <row r="1645">
          <cell r="A1645">
            <v>10003064</v>
          </cell>
          <cell r="B1645" t="str">
            <v>VÁLVULA DE RETENÇÃO HORIZONTAL - 1 1/2"</v>
          </cell>
          <cell r="C1645" t="str">
            <v>UN</v>
          </cell>
          <cell r="D1645">
            <v>294.83999999999997</v>
          </cell>
          <cell r="E1645" t="str">
            <v>SIURB-E Jan/26</v>
          </cell>
        </row>
        <row r="1646">
          <cell r="A1646">
            <v>10003065</v>
          </cell>
          <cell r="B1646" t="str">
            <v>VÁLVULA DE RETENÇÃO HORIZONTAL - 2"</v>
          </cell>
          <cell r="C1646" t="str">
            <v>UN</v>
          </cell>
          <cell r="D1646">
            <v>418.36</v>
          </cell>
          <cell r="E1646" t="str">
            <v>SIURB-E Jan/26</v>
          </cell>
        </row>
        <row r="1647">
          <cell r="A1647">
            <v>10003066</v>
          </cell>
          <cell r="B1647" t="str">
            <v>VÁLVULA DE RETENÇÃO HORIZONTAL - 2 1/2"</v>
          </cell>
          <cell r="C1647" t="str">
            <v>UN</v>
          </cell>
          <cell r="D1647">
            <v>708.59</v>
          </cell>
          <cell r="E1647" t="str">
            <v>SIURB-E Jan/26</v>
          </cell>
        </row>
        <row r="1648">
          <cell r="A1648">
            <v>10003067</v>
          </cell>
          <cell r="B1648" t="str">
            <v>VÁLVULA DE RETENÇÃO HORIZONTAL - 3"</v>
          </cell>
          <cell r="C1648" t="str">
            <v>UN</v>
          </cell>
          <cell r="D1648">
            <v>839.84</v>
          </cell>
          <cell r="E1648" t="str">
            <v>SIURB-E Jan/26</v>
          </cell>
        </row>
        <row r="1649">
          <cell r="A1649">
            <v>10003068</v>
          </cell>
          <cell r="B1649" t="str">
            <v>VÁLVULA DE RETENÇÃO HORIZONTAL - 4"</v>
          </cell>
          <cell r="C1649" t="str">
            <v>UN</v>
          </cell>
          <cell r="D1649">
            <v>1440.6</v>
          </cell>
          <cell r="E1649" t="str">
            <v>SIURB-E Jan/26</v>
          </cell>
        </row>
        <row r="1650">
          <cell r="A1650">
            <v>10003072</v>
          </cell>
          <cell r="B1650" t="str">
            <v>VÁLVULA DE RETENÇÃO VERTICAL - 1"</v>
          </cell>
          <cell r="C1650" t="str">
            <v>UN</v>
          </cell>
          <cell r="D1650">
            <v>105.23</v>
          </cell>
          <cell r="E1650" t="str">
            <v>SIURB-E Jan/26</v>
          </cell>
        </row>
        <row r="1651">
          <cell r="A1651">
            <v>10003073</v>
          </cell>
          <cell r="B1651" t="str">
            <v>VÁLVULA DE RETENÇÃO VERTICAL - 1 1/4"</v>
          </cell>
          <cell r="C1651" t="str">
            <v>UN</v>
          </cell>
          <cell r="D1651">
            <v>202.85</v>
          </cell>
          <cell r="E1651" t="str">
            <v>SIURB-E Jan/26</v>
          </cell>
        </row>
        <row r="1652">
          <cell r="A1652">
            <v>10003074</v>
          </cell>
          <cell r="B1652" t="str">
            <v>VÁLVULA DE RETENÇÃO VERTICAL - 1 1/2"</v>
          </cell>
          <cell r="C1652" t="str">
            <v>UN</v>
          </cell>
          <cell r="D1652">
            <v>219.65</v>
          </cell>
          <cell r="E1652" t="str">
            <v>SIURB-E Jan/26</v>
          </cell>
        </row>
        <row r="1653">
          <cell r="A1653">
            <v>10003075</v>
          </cell>
          <cell r="B1653" t="str">
            <v>VÁLVULA DE RETENÇÃO VERTICAL - 2"</v>
          </cell>
          <cell r="C1653" t="str">
            <v>UN</v>
          </cell>
          <cell r="D1653">
            <v>301.13</v>
          </cell>
          <cell r="E1653" t="str">
            <v>SIURB-E Jan/26</v>
          </cell>
        </row>
        <row r="1654">
          <cell r="A1654">
            <v>10003076</v>
          </cell>
          <cell r="B1654" t="str">
            <v>VÁLVULA DE RETENÇÃO VERTICAL - 2 1/2"</v>
          </cell>
          <cell r="C1654" t="str">
            <v>UN</v>
          </cell>
          <cell r="D1654">
            <v>483.76</v>
          </cell>
          <cell r="E1654" t="str">
            <v>SIURB-E Jan/26</v>
          </cell>
        </row>
        <row r="1655">
          <cell r="A1655">
            <v>10003077</v>
          </cell>
          <cell r="B1655" t="str">
            <v>VÁLVULA DE RETENÇÃO VERTICAL - 3"</v>
          </cell>
          <cell r="C1655" t="str">
            <v>UN</v>
          </cell>
          <cell r="D1655">
            <v>645.39</v>
          </cell>
          <cell r="E1655" t="str">
            <v>SIURB-E Jan/26</v>
          </cell>
        </row>
        <row r="1656">
          <cell r="A1656">
            <v>10003078</v>
          </cell>
          <cell r="B1656" t="str">
            <v>VÁLVULA DE RETENÇÃO VERTICAL - 4"</v>
          </cell>
          <cell r="C1656" t="str">
            <v>UN</v>
          </cell>
          <cell r="D1656">
            <v>1108.48</v>
          </cell>
          <cell r="E1656" t="str">
            <v>SIURB-E Jan/26</v>
          </cell>
        </row>
        <row r="1657">
          <cell r="A1657">
            <v>10003090</v>
          </cell>
          <cell r="B1657" t="str">
            <v>CHAVE DE BÓIA</v>
          </cell>
          <cell r="C1657" t="str">
            <v>UN</v>
          </cell>
          <cell r="D1657">
            <v>106.47</v>
          </cell>
          <cell r="E1657" t="str">
            <v>SIURB-E Jan/26</v>
          </cell>
        </row>
        <row r="1658">
          <cell r="A1658">
            <v>10004000</v>
          </cell>
          <cell r="B1658" t="str">
            <v>REDE DE ÁGUA FRIA - TUBULAÇÃO</v>
          </cell>
          <cell r="C1658" t="str">
            <v>.</v>
          </cell>
          <cell r="D1658" t="str">
            <v>.</v>
          </cell>
          <cell r="E1658" t="str">
            <v>SIURB-E Jan/26</v>
          </cell>
        </row>
        <row r="1659">
          <cell r="A1659">
            <v>10004002</v>
          </cell>
          <cell r="B1659" t="str">
            <v>TUBO DE AÇO GALVANIZADO, CLASSE LEVE I (LINHA ÁGUA) - 3/4"</v>
          </cell>
          <cell r="C1659" t="str">
            <v>M</v>
          </cell>
          <cell r="D1659">
            <v>78.61</v>
          </cell>
          <cell r="E1659" t="str">
            <v>SIURB-E Jan/26</v>
          </cell>
        </row>
        <row r="1660">
          <cell r="A1660">
            <v>10004003</v>
          </cell>
          <cell r="B1660" t="str">
            <v>TUBO DE AÇO GALVANIZADO, CLASSE LEVE I (LINHA ÁGUA) - 1"</v>
          </cell>
          <cell r="C1660" t="str">
            <v>M</v>
          </cell>
          <cell r="D1660">
            <v>107.23</v>
          </cell>
          <cell r="E1660" t="str">
            <v>SIURB-E Jan/26</v>
          </cell>
        </row>
        <row r="1661">
          <cell r="A1661">
            <v>10004004</v>
          </cell>
          <cell r="B1661" t="str">
            <v>TUBO DE AÇO GALVANIZADO, CLASSE LEVE I (LINHA ÁGUA) - 1 1/4"</v>
          </cell>
          <cell r="C1661" t="str">
            <v>M</v>
          </cell>
          <cell r="D1661">
            <v>124.65</v>
          </cell>
          <cell r="E1661" t="str">
            <v>SIURB-E Jan/26</v>
          </cell>
        </row>
        <row r="1662">
          <cell r="A1662">
            <v>10004005</v>
          </cell>
          <cell r="B1662" t="str">
            <v>TUBO DE AÇO GALVANIZADO, CLASSE LEVE I (LINHA ÁGUA) - 1 1/2"</v>
          </cell>
          <cell r="C1662" t="str">
            <v>M</v>
          </cell>
          <cell r="D1662">
            <v>148.18</v>
          </cell>
          <cell r="E1662" t="str">
            <v>SIURB-E Jan/26</v>
          </cell>
        </row>
        <row r="1663">
          <cell r="A1663">
            <v>10004006</v>
          </cell>
          <cell r="B1663" t="str">
            <v>TUBO DE AÇO GALVANIZADO, CLASSE LEVE I (LINHA ÁGUA) - 2"</v>
          </cell>
          <cell r="C1663" t="str">
            <v>M</v>
          </cell>
          <cell r="D1663">
            <v>176.18</v>
          </cell>
          <cell r="E1663" t="str">
            <v>SIURB-E Jan/26</v>
          </cell>
        </row>
        <row r="1664">
          <cell r="A1664">
            <v>10004007</v>
          </cell>
          <cell r="B1664" t="str">
            <v>TUBO DE AÇO GALVANIZADO, CLASSE LEVE I (LINHA ÁGUA) - 2 1/2"</v>
          </cell>
          <cell r="C1664" t="str">
            <v>M</v>
          </cell>
          <cell r="D1664">
            <v>217.93</v>
          </cell>
          <cell r="E1664" t="str">
            <v>SIURB-E Jan/26</v>
          </cell>
        </row>
        <row r="1665">
          <cell r="A1665">
            <v>10004008</v>
          </cell>
          <cell r="B1665" t="str">
            <v>TUBO DE AÇO GALVANIZADO, CLASSE LEVE I (LINHA ÁGUA) - 3"</v>
          </cell>
          <cell r="C1665" t="str">
            <v>M</v>
          </cell>
          <cell r="D1665">
            <v>240.73</v>
          </cell>
          <cell r="E1665" t="str">
            <v>SIURB-E Jan/26</v>
          </cell>
        </row>
        <row r="1666">
          <cell r="A1666">
            <v>10004009</v>
          </cell>
          <cell r="B1666" t="str">
            <v>TUBO DE AÇO GALVANIZADO, CLASSE LEVE I (LINHA ÁGUA) - 4"</v>
          </cell>
          <cell r="C1666" t="str">
            <v>M</v>
          </cell>
          <cell r="D1666">
            <v>310.01</v>
          </cell>
          <cell r="E1666" t="str">
            <v>SIURB-E Jan/26</v>
          </cell>
        </row>
        <row r="1667">
          <cell r="A1667">
            <v>10004062</v>
          </cell>
          <cell r="B1667" t="str">
            <v>TUBO DE PVC RÍGIDO, SOLDÁVEL (LINHA ÁGUA) - 25MM (3/4")</v>
          </cell>
          <cell r="C1667" t="str">
            <v>M</v>
          </cell>
          <cell r="D1667">
            <v>29.93</v>
          </cell>
          <cell r="E1667" t="str">
            <v>SIURB-E Jan/26</v>
          </cell>
        </row>
        <row r="1668">
          <cell r="A1668">
            <v>10004063</v>
          </cell>
          <cell r="B1668" t="str">
            <v>TUBO DE PVC RÍGIDO, SOLDÁVEL (LINHA ÁGUA) - 32MM (1")</v>
          </cell>
          <cell r="C1668" t="str">
            <v>M</v>
          </cell>
          <cell r="D1668">
            <v>23.82</v>
          </cell>
          <cell r="E1668" t="str">
            <v>SIURB-E Jan/26</v>
          </cell>
        </row>
        <row r="1669">
          <cell r="A1669">
            <v>10004064</v>
          </cell>
          <cell r="B1669" t="str">
            <v>TUBO DE PVC RÍGIDO, SOLDÁVEL (LINHA ÁGUA) - 40MM (1 1/4")</v>
          </cell>
          <cell r="C1669" t="str">
            <v>M</v>
          </cell>
          <cell r="D1669">
            <v>51.23</v>
          </cell>
          <cell r="E1669" t="str">
            <v>SIURB-E Jan/26</v>
          </cell>
        </row>
        <row r="1670">
          <cell r="A1670">
            <v>10004065</v>
          </cell>
          <cell r="B1670" t="str">
            <v>TUBO DE PVC RÍGIDO, SOLDÁVEL (LINHA ÁGUA) - 50MM (1 1/2")</v>
          </cell>
          <cell r="C1670" t="str">
            <v>M</v>
          </cell>
          <cell r="D1670">
            <v>46.76</v>
          </cell>
          <cell r="E1670" t="str">
            <v>SIURB-E Jan/26</v>
          </cell>
        </row>
        <row r="1671">
          <cell r="A1671">
            <v>10004066</v>
          </cell>
          <cell r="B1671" t="str">
            <v>TUBO DE PVC RÍGIDO, SOLDÁVEL (LINHA ÁGUA) - 60MM (2")</v>
          </cell>
          <cell r="C1671" t="str">
            <v>M</v>
          </cell>
          <cell r="D1671">
            <v>86.02</v>
          </cell>
          <cell r="E1671" t="str">
            <v>SIURB-E Jan/26</v>
          </cell>
        </row>
        <row r="1672">
          <cell r="A1672">
            <v>10004067</v>
          </cell>
          <cell r="B1672" t="str">
            <v>TUBO DE PVC RÍGIDO, SOLDÁVEL (LINHA ÁGUA) - 75MM (2 1/2")</v>
          </cell>
          <cell r="C1672" t="str">
            <v>M</v>
          </cell>
          <cell r="D1672">
            <v>114.48</v>
          </cell>
          <cell r="E1672" t="str">
            <v>SIURB-E Jan/26</v>
          </cell>
        </row>
        <row r="1673">
          <cell r="A1673">
            <v>10004068</v>
          </cell>
          <cell r="B1673" t="str">
            <v>TUBO DE PVC RÍGIDO, SOLDÁVEL (LINHA ÁGUA) - 85MM (3")</v>
          </cell>
          <cell r="C1673" t="str">
            <v>M</v>
          </cell>
          <cell r="D1673">
            <v>86.64</v>
          </cell>
          <cell r="E1673" t="str">
            <v>SIURB-E Jan/26</v>
          </cell>
        </row>
        <row r="1674">
          <cell r="A1674">
            <v>10004069</v>
          </cell>
          <cell r="B1674" t="str">
            <v>TUBO DE PVC RÍGIDO, SOLDÁVEL (LINHA ÁGUA) - 110MM (4")</v>
          </cell>
          <cell r="C1674" t="str">
            <v>M</v>
          </cell>
          <cell r="D1674">
            <v>193.59</v>
          </cell>
          <cell r="E1674" t="str">
            <v>SIURB-E Jan/26</v>
          </cell>
        </row>
        <row r="1675">
          <cell r="A1675">
            <v>10004080</v>
          </cell>
          <cell r="B1675" t="str">
            <v>TUBO DE PVC PBA, CLASSE 15, COM ANEL - 50MM</v>
          </cell>
          <cell r="C1675" t="str">
            <v>M</v>
          </cell>
          <cell r="D1675">
            <v>60.22</v>
          </cell>
          <cell r="E1675" t="str">
            <v>SIURB-E Jan/26</v>
          </cell>
        </row>
        <row r="1676">
          <cell r="A1676">
            <v>10004081</v>
          </cell>
          <cell r="B1676" t="str">
            <v>TUBO DE PVC PBA, CLASSE 15, COM ANEL - 75MM</v>
          </cell>
          <cell r="C1676" t="str">
            <v>UN</v>
          </cell>
          <cell r="D1676">
            <v>77.23</v>
          </cell>
          <cell r="E1676" t="str">
            <v>SIURB-E Jan/26</v>
          </cell>
        </row>
        <row r="1677">
          <cell r="A1677">
            <v>10004082</v>
          </cell>
          <cell r="B1677" t="str">
            <v>TUBO DE PVC PBA, CLASSE 15, COM ANEL - 100MM</v>
          </cell>
          <cell r="C1677" t="str">
            <v>M</v>
          </cell>
          <cell r="D1677">
            <v>135.78</v>
          </cell>
          <cell r="E1677" t="str">
            <v>SIURB-E Jan/26</v>
          </cell>
        </row>
        <row r="1678">
          <cell r="A1678">
            <v>10004083</v>
          </cell>
          <cell r="B1678" t="str">
            <v>TUBO DE PVC PBA, CLASSE 20, COM ANEL - 50MM</v>
          </cell>
          <cell r="C1678" t="str">
            <v>M</v>
          </cell>
          <cell r="D1678">
            <v>52.08</v>
          </cell>
          <cell r="E1678" t="str">
            <v>SIURB-E Jan/26</v>
          </cell>
        </row>
        <row r="1679">
          <cell r="A1679">
            <v>10004084</v>
          </cell>
          <cell r="B1679" t="str">
            <v>TUBO DE PVC PBA, CLASSE 20, COM ANEL - 75MM</v>
          </cell>
          <cell r="C1679" t="str">
            <v>M</v>
          </cell>
          <cell r="D1679">
            <v>74.81</v>
          </cell>
          <cell r="E1679" t="str">
            <v>SIURB-E Jan/26</v>
          </cell>
        </row>
        <row r="1680">
          <cell r="A1680">
            <v>10004085</v>
          </cell>
          <cell r="B1680" t="str">
            <v>TUBO DE PVC PBA, CLASSE 20, COM ANEL - 100MM</v>
          </cell>
          <cell r="C1680" t="str">
            <v>M</v>
          </cell>
          <cell r="D1680">
            <v>146.26</v>
          </cell>
          <cell r="E1680" t="str">
            <v>SIURB-E Jan/26</v>
          </cell>
        </row>
        <row r="1681">
          <cell r="A1681">
            <v>10004098</v>
          </cell>
          <cell r="B1681" t="str">
            <v>ENVELOPAMENTO DE TUBULAÇÃO ENTERRADA, COM CONCRETO</v>
          </cell>
          <cell r="C1681" t="str">
            <v>M</v>
          </cell>
          <cell r="D1681">
            <v>43.42</v>
          </cell>
          <cell r="E1681" t="str">
            <v>SIURB-E Jan/26</v>
          </cell>
        </row>
        <row r="1682">
          <cell r="A1682">
            <v>10004103</v>
          </cell>
          <cell r="B1682" t="str">
            <v>TUBO DE POLIETILENO DE ALTA DENSIDADE (PEAD LISO) - 32MM</v>
          </cell>
          <cell r="C1682" t="str">
            <v>M</v>
          </cell>
          <cell r="D1682">
            <v>25.49</v>
          </cell>
          <cell r="E1682" t="str">
            <v>SIURB-E Jan/26</v>
          </cell>
        </row>
        <row r="1683">
          <cell r="A1683">
            <v>10004107</v>
          </cell>
          <cell r="B1683" t="str">
            <v>TUBO DE PVC PBA, CLASSE 20, COM ANEL - 50MM</v>
          </cell>
          <cell r="C1683" t="str">
            <v>M</v>
          </cell>
          <cell r="D1683">
            <v>52.08</v>
          </cell>
          <cell r="E1683" t="str">
            <v>SIURB-E Jan/26</v>
          </cell>
        </row>
        <row r="1684">
          <cell r="A1684">
            <v>10005000</v>
          </cell>
          <cell r="B1684" t="str">
            <v>REDE DE ÁGUA FRIA - ACESSÓRIOS</v>
          </cell>
          <cell r="C1684" t="str">
            <v>.</v>
          </cell>
          <cell r="D1684" t="str">
            <v>.</v>
          </cell>
          <cell r="E1684" t="str">
            <v>SIURB-E Jan/26</v>
          </cell>
        </row>
        <row r="1685">
          <cell r="A1685">
            <v>10005002</v>
          </cell>
          <cell r="B1685" t="str">
            <v>REGISTRO DE GAVETA, METAL AMARELO - 3/4"</v>
          </cell>
          <cell r="C1685" t="str">
            <v>UN</v>
          </cell>
          <cell r="D1685">
            <v>75.5</v>
          </cell>
          <cell r="E1685" t="str">
            <v>SIURB-E Jan/26</v>
          </cell>
        </row>
        <row r="1686">
          <cell r="A1686">
            <v>10005003</v>
          </cell>
          <cell r="B1686" t="str">
            <v>REGISTRO DE GAVETA, METAL AMARELO - 1"</v>
          </cell>
          <cell r="C1686" t="str">
            <v>UN</v>
          </cell>
          <cell r="D1686">
            <v>85.62</v>
          </cell>
          <cell r="E1686" t="str">
            <v>SIURB-E Jan/26</v>
          </cell>
        </row>
        <row r="1687">
          <cell r="A1687">
            <v>10005004</v>
          </cell>
          <cell r="B1687" t="str">
            <v>REGISTRO DE GAVETA, METAL AMARELO - 1 1/4"</v>
          </cell>
          <cell r="C1687" t="str">
            <v>UN</v>
          </cell>
          <cell r="D1687">
            <v>145.26</v>
          </cell>
          <cell r="E1687" t="str">
            <v>SIURB-E Jan/26</v>
          </cell>
        </row>
        <row r="1688">
          <cell r="A1688">
            <v>10005005</v>
          </cell>
          <cell r="B1688" t="str">
            <v>REGISTRO DE GAVETA, METAL AMARELO - 1 1/2"</v>
          </cell>
          <cell r="C1688" t="str">
            <v>UN</v>
          </cell>
          <cell r="D1688">
            <v>165.86</v>
          </cell>
          <cell r="E1688" t="str">
            <v>SIURB-E Jan/26</v>
          </cell>
        </row>
        <row r="1689">
          <cell r="A1689">
            <v>10005006</v>
          </cell>
          <cell r="B1689" t="str">
            <v>REGISTRO DE GAVETA, METAL AMARELO - 2"</v>
          </cell>
          <cell r="C1689" t="str">
            <v>UN</v>
          </cell>
          <cell r="D1689">
            <v>237.7</v>
          </cell>
          <cell r="E1689" t="str">
            <v>SIURB-E Jan/26</v>
          </cell>
        </row>
        <row r="1690">
          <cell r="A1690">
            <v>10005007</v>
          </cell>
          <cell r="B1690" t="str">
            <v>REGISTRO DE GAVETA, METAL AMARELO - 2 1/2"</v>
          </cell>
          <cell r="C1690" t="str">
            <v>UN</v>
          </cell>
          <cell r="D1690">
            <v>467.23</v>
          </cell>
          <cell r="E1690" t="str">
            <v>SIURB-E Jan/26</v>
          </cell>
        </row>
        <row r="1691">
          <cell r="A1691">
            <v>10005008</v>
          </cell>
          <cell r="B1691" t="str">
            <v>REGISTRO DE GAVETA, METAL AMARELO - 3"</v>
          </cell>
          <cell r="C1691" t="str">
            <v>UN</v>
          </cell>
          <cell r="D1691">
            <v>741.8</v>
          </cell>
          <cell r="E1691" t="str">
            <v>SIURB-E Jan/26</v>
          </cell>
        </row>
        <row r="1692">
          <cell r="A1692">
            <v>10005009</v>
          </cell>
          <cell r="B1692" t="str">
            <v>REGISTRO DE GAVETA, METAL AMARELO - 4"</v>
          </cell>
          <cell r="C1692" t="str">
            <v>UN</v>
          </cell>
          <cell r="D1692">
            <v>1251.45</v>
          </cell>
          <cell r="E1692" t="str">
            <v>SIURB-E Jan/26</v>
          </cell>
        </row>
        <row r="1693">
          <cell r="A1693">
            <v>10005031</v>
          </cell>
          <cell r="B1693" t="str">
            <v>REGISTRO DE GAVETA, METAL CROMADO - 3/4"</v>
          </cell>
          <cell r="C1693" t="str">
            <v>UN</v>
          </cell>
          <cell r="D1693">
            <v>75.989999999999995</v>
          </cell>
          <cell r="E1693" t="str">
            <v>SIURB-E Jan/26</v>
          </cell>
        </row>
        <row r="1694">
          <cell r="A1694">
            <v>10005032</v>
          </cell>
          <cell r="B1694" t="str">
            <v>REGISTRO DE GAVETA, METAL CROMADO - 1"</v>
          </cell>
          <cell r="C1694" t="str">
            <v>UN</v>
          </cell>
          <cell r="D1694">
            <v>95.65</v>
          </cell>
          <cell r="E1694" t="str">
            <v>SIURB-E Jan/26</v>
          </cell>
        </row>
        <row r="1695">
          <cell r="A1695">
            <v>10005033</v>
          </cell>
          <cell r="B1695" t="str">
            <v>REGISTRO DE GAVETA, METAL CROMADO - 1 1/4"</v>
          </cell>
          <cell r="C1695" t="str">
            <v>UN</v>
          </cell>
          <cell r="D1695">
            <v>193.58</v>
          </cell>
          <cell r="E1695" t="str">
            <v>SIURB-E Jan/26</v>
          </cell>
        </row>
        <row r="1696">
          <cell r="A1696">
            <v>10005034</v>
          </cell>
          <cell r="B1696" t="str">
            <v>REGISTRO DE GAVETA, METAL CROMADO - 1 1/2"</v>
          </cell>
          <cell r="C1696" t="str">
            <v>UN</v>
          </cell>
          <cell r="D1696">
            <v>227.95</v>
          </cell>
          <cell r="E1696" t="str">
            <v>SIURB-E Jan/26</v>
          </cell>
        </row>
        <row r="1697">
          <cell r="A1697">
            <v>10005040</v>
          </cell>
          <cell r="B1697" t="str">
            <v>REGISTRO DE PRESSÃO, METAL AMARELO - 1/2"</v>
          </cell>
          <cell r="C1697" t="str">
            <v>UN</v>
          </cell>
          <cell r="D1697">
            <v>91.49</v>
          </cell>
          <cell r="E1697" t="str">
            <v>SIURB-E Jan/26</v>
          </cell>
        </row>
        <row r="1698">
          <cell r="A1698">
            <v>10005041</v>
          </cell>
          <cell r="B1698" t="str">
            <v>REGISTRO DE PRESSÃO, METAL AMARELO - 3/4"</v>
          </cell>
          <cell r="C1698" t="str">
            <v>UN</v>
          </cell>
          <cell r="D1698">
            <v>75.98</v>
          </cell>
          <cell r="E1698" t="str">
            <v>SIURB-E Jan/26</v>
          </cell>
        </row>
        <row r="1699">
          <cell r="A1699">
            <v>10005051</v>
          </cell>
          <cell r="B1699" t="str">
            <v>REGISTRO DE PRESSÃO, METAL CROMADO - 3/4"</v>
          </cell>
          <cell r="C1699" t="str">
            <v>UN</v>
          </cell>
          <cell r="D1699">
            <v>54.87</v>
          </cell>
          <cell r="E1699" t="str">
            <v>SIURB-E Jan/26</v>
          </cell>
        </row>
        <row r="1700">
          <cell r="A1700">
            <v>10005060</v>
          </cell>
          <cell r="B1700" t="str">
            <v>REGISTRO GLOBO COM ADAPTADOR E TAMPA - 2 1/2"</v>
          </cell>
          <cell r="C1700" t="str">
            <v>UN</v>
          </cell>
          <cell r="D1700">
            <v>472.06</v>
          </cell>
          <cell r="E1700" t="str">
            <v>SIURB-E Jan/26</v>
          </cell>
        </row>
        <row r="1701">
          <cell r="A1701">
            <v>10006000</v>
          </cell>
          <cell r="B1701" t="str">
            <v>REDE DE ÁGUA QUENTE</v>
          </cell>
          <cell r="C1701" t="str">
            <v>.</v>
          </cell>
          <cell r="D1701" t="str">
            <v>.</v>
          </cell>
          <cell r="E1701" t="str">
            <v>SIURB-E Jan/26</v>
          </cell>
        </row>
        <row r="1702">
          <cell r="A1702">
            <v>10006020</v>
          </cell>
          <cell r="B1702" t="str">
            <v>TUBO DE COBRE SEM COSTURA, CLASSE EL - 1/2"</v>
          </cell>
          <cell r="C1702" t="str">
            <v>M</v>
          </cell>
          <cell r="D1702">
            <v>65.25</v>
          </cell>
          <cell r="E1702" t="str">
            <v>SIURB-E Jan/26</v>
          </cell>
        </row>
        <row r="1703">
          <cell r="A1703">
            <v>10006021</v>
          </cell>
          <cell r="B1703" t="str">
            <v>TUBO DE COBRE SEM COSTURA, CLASSE EL - 3/4"</v>
          </cell>
          <cell r="C1703" t="str">
            <v>M</v>
          </cell>
          <cell r="D1703">
            <v>104.44</v>
          </cell>
          <cell r="E1703" t="str">
            <v>SIURB-E Jan/26</v>
          </cell>
        </row>
        <row r="1704">
          <cell r="A1704">
            <v>10006022</v>
          </cell>
          <cell r="B1704" t="str">
            <v>TUBO DE COBRE SEM COSTURA, CLASSE EL - 1"</v>
          </cell>
          <cell r="C1704" t="str">
            <v>M</v>
          </cell>
          <cell r="D1704">
            <v>134.21</v>
          </cell>
          <cell r="E1704" t="str">
            <v>SIURB-E Jan/26</v>
          </cell>
        </row>
        <row r="1705">
          <cell r="A1705">
            <v>10006023</v>
          </cell>
          <cell r="B1705" t="str">
            <v>TUBO DE COBRE SEM COSTURA, CLASSE EL - 1 1/4"</v>
          </cell>
          <cell r="C1705" t="str">
            <v>M</v>
          </cell>
          <cell r="D1705">
            <v>231.97</v>
          </cell>
          <cell r="E1705" t="str">
            <v>SIURB-E Jan/26</v>
          </cell>
        </row>
        <row r="1706">
          <cell r="A1706">
            <v>10006024</v>
          </cell>
          <cell r="B1706" t="str">
            <v>TUBO DE COBRE SEM COSTURA, CLASSE EL - 1 1/2"</v>
          </cell>
          <cell r="C1706" t="str">
            <v>M</v>
          </cell>
          <cell r="D1706">
            <v>287.25</v>
          </cell>
          <cell r="E1706" t="str">
            <v>SIURB-E Jan/26</v>
          </cell>
        </row>
        <row r="1707">
          <cell r="A1707">
            <v>10006026</v>
          </cell>
          <cell r="B1707" t="str">
            <v>TUBO DE COBRE SEM COSTURA, CLASSE A - 1/2"</v>
          </cell>
          <cell r="C1707" t="str">
            <v>M</v>
          </cell>
          <cell r="D1707">
            <v>95.13</v>
          </cell>
          <cell r="E1707" t="str">
            <v>SIURB-E Jan/26</v>
          </cell>
        </row>
        <row r="1708">
          <cell r="A1708">
            <v>10006027</v>
          </cell>
          <cell r="B1708" t="str">
            <v>TUBO DE COBRE SEM COSTURA, CLASSE A 3/4"</v>
          </cell>
          <cell r="C1708" t="str">
            <v>M</v>
          </cell>
          <cell r="D1708">
            <v>139.87</v>
          </cell>
          <cell r="E1708" t="str">
            <v>SIURB-E Jan/26</v>
          </cell>
        </row>
        <row r="1709">
          <cell r="A1709">
            <v>10006028</v>
          </cell>
          <cell r="B1709" t="str">
            <v>TUBO DE COBRE SEM COSTURA, CLASSE A 1"</v>
          </cell>
          <cell r="C1709" t="str">
            <v>M</v>
          </cell>
          <cell r="D1709">
            <v>180.65</v>
          </cell>
          <cell r="E1709" t="str">
            <v>SIURB-E Jan/26</v>
          </cell>
        </row>
        <row r="1710">
          <cell r="A1710">
            <v>10006029</v>
          </cell>
          <cell r="B1710" t="str">
            <v>TUBO DE COBRE SEM COSTURA, CLASSE A 1 1/4"</v>
          </cell>
          <cell r="C1710" t="str">
            <v>M</v>
          </cell>
          <cell r="D1710">
            <v>290.13</v>
          </cell>
          <cell r="E1710" t="str">
            <v>SIURB-E Jan/26</v>
          </cell>
        </row>
        <row r="1711">
          <cell r="A1711">
            <v>10006030</v>
          </cell>
          <cell r="B1711" t="str">
            <v>TUBO DE COBRE SEM COSTURA, CLASSE A 1 1/2"</v>
          </cell>
          <cell r="C1711" t="str">
            <v>M</v>
          </cell>
          <cell r="D1711">
            <v>329.4</v>
          </cell>
          <cell r="E1711" t="str">
            <v>SIURB-E Jan/26</v>
          </cell>
        </row>
        <row r="1712">
          <cell r="A1712">
            <v>10006031</v>
          </cell>
          <cell r="B1712" t="str">
            <v>TUBO DE COBRE SEM COSTURA, CLASSE A - 2"</v>
          </cell>
          <cell r="C1712" t="str">
            <v>M</v>
          </cell>
          <cell r="D1712">
            <v>306.69</v>
          </cell>
          <cell r="E1712" t="str">
            <v>SIURB-E Jan/26</v>
          </cell>
        </row>
        <row r="1713">
          <cell r="A1713">
            <v>10006032</v>
          </cell>
          <cell r="B1713" t="str">
            <v>TUBO DE COBRE SEM COSTURA, CLASSE A - 2 1/2"</v>
          </cell>
          <cell r="C1713" t="str">
            <v>M</v>
          </cell>
          <cell r="D1713">
            <v>399.32</v>
          </cell>
          <cell r="E1713" t="str">
            <v>SIURB-E Jan/26</v>
          </cell>
        </row>
        <row r="1714">
          <cell r="A1714">
            <v>10006035</v>
          </cell>
          <cell r="B1714" t="str">
            <v>TUBO DE COBRE SEM COSTURA, CLASSE E - 2"</v>
          </cell>
          <cell r="C1714" t="str">
            <v>M</v>
          </cell>
          <cell r="D1714">
            <v>215.17</v>
          </cell>
          <cell r="E1714" t="str">
            <v>SIURB-E Jan/26</v>
          </cell>
        </row>
        <row r="1715">
          <cell r="A1715">
            <v>10006036</v>
          </cell>
          <cell r="B1715" t="str">
            <v>TUBO DE COBRE SEM COSTURA, CLASSE E - 2 1/2"</v>
          </cell>
          <cell r="C1715" t="str">
            <v>M</v>
          </cell>
          <cell r="D1715">
            <v>344.23</v>
          </cell>
          <cell r="E1715" t="str">
            <v>SIURB-E Jan/26</v>
          </cell>
        </row>
        <row r="1716">
          <cell r="A1716">
            <v>10006054</v>
          </cell>
          <cell r="B1716" t="str">
            <v>REGISTRO DE GAVETA, METAL AMARELO - 1 1/2"</v>
          </cell>
          <cell r="C1716" t="str">
            <v>UN</v>
          </cell>
          <cell r="D1716">
            <v>165.86</v>
          </cell>
          <cell r="E1716" t="str">
            <v>SIURB-E Jan/26</v>
          </cell>
        </row>
        <row r="1717">
          <cell r="A1717">
            <v>10006107</v>
          </cell>
          <cell r="B1717" t="str">
            <v>TUBO DE COBRE SEM COSTURA, CLASSE E - 3"</v>
          </cell>
          <cell r="C1717" t="str">
            <v>M</v>
          </cell>
          <cell r="D1717">
            <v>428.99</v>
          </cell>
          <cell r="E1717" t="str">
            <v>SIURB-E Jan/26</v>
          </cell>
        </row>
        <row r="1718">
          <cell r="A1718">
            <v>10006109</v>
          </cell>
          <cell r="B1718" t="str">
            <v>TUBO DE CPVC, SOLDÁVEL (LINHA ÁGUA) - 22MM (7/8")</v>
          </cell>
          <cell r="C1718" t="str">
            <v>M</v>
          </cell>
          <cell r="D1718">
            <v>86.42</v>
          </cell>
          <cell r="E1718" t="str">
            <v>SIURB-E Jan/26</v>
          </cell>
        </row>
        <row r="1719">
          <cell r="A1719">
            <v>10007000</v>
          </cell>
          <cell r="B1719" t="str">
            <v>REDE DE GÁS</v>
          </cell>
          <cell r="C1719" t="str">
            <v>.</v>
          </cell>
          <cell r="D1719" t="str">
            <v>.</v>
          </cell>
          <cell r="E1719" t="str">
            <v>SIURB-E Jan/26</v>
          </cell>
        </row>
        <row r="1720">
          <cell r="A1720">
            <v>10007011</v>
          </cell>
          <cell r="B1720" t="str">
            <v>TUBO PRETO DE AÇO-CARBONO, CLASSE SCH-40 - 3/4"</v>
          </cell>
          <cell r="C1720" t="str">
            <v>M</v>
          </cell>
          <cell r="D1720">
            <v>71.34</v>
          </cell>
          <cell r="E1720" t="str">
            <v>SIURB-E Jan/26</v>
          </cell>
        </row>
        <row r="1721">
          <cell r="A1721">
            <v>10007012</v>
          </cell>
          <cell r="B1721" t="str">
            <v>TUBO PRETO DE AÇO-CARBONO, CLASSE SCH-40 - 1"</v>
          </cell>
          <cell r="C1721" t="str">
            <v>M</v>
          </cell>
          <cell r="D1721">
            <v>101.7</v>
          </cell>
          <cell r="E1721" t="str">
            <v>SIURB-E Jan/26</v>
          </cell>
        </row>
        <row r="1722">
          <cell r="A1722">
            <v>10007013</v>
          </cell>
          <cell r="B1722" t="str">
            <v>TUBO PRETO DE AÇO-CARBONO, CLASSE SCH-40 - 1 1/4"</v>
          </cell>
          <cell r="C1722" t="str">
            <v>M</v>
          </cell>
          <cell r="D1722">
            <v>116.33</v>
          </cell>
          <cell r="E1722" t="str">
            <v>SIURB-E Jan/26</v>
          </cell>
        </row>
        <row r="1723">
          <cell r="A1723">
            <v>10007014</v>
          </cell>
          <cell r="B1723" t="str">
            <v>TUBO PRETO DE AÇO-CARBONO, CLASSE SCH-40 - 1 1/2"</v>
          </cell>
          <cell r="C1723" t="str">
            <v>M</v>
          </cell>
          <cell r="D1723">
            <v>142.24</v>
          </cell>
          <cell r="E1723" t="str">
            <v>SIURB-E Jan/26</v>
          </cell>
        </row>
        <row r="1724">
          <cell r="A1724">
            <v>10007020</v>
          </cell>
          <cell r="B1724" t="str">
            <v>VÁLVULA ESFÉRICA MONOBLOCO EM LATÃO, 3/4" NPT</v>
          </cell>
          <cell r="C1724" t="str">
            <v>UN</v>
          </cell>
          <cell r="D1724">
            <v>93.4</v>
          </cell>
          <cell r="E1724" t="str">
            <v>SIURB-E Jan/26</v>
          </cell>
        </row>
        <row r="1725">
          <cell r="A1725">
            <v>10007060</v>
          </cell>
          <cell r="B1725" t="str">
            <v>HV.04 - ABRIGO PARA GÁS EM BLOCO DE CONCRETO APARENTE PARA 2 BOTIJÕES</v>
          </cell>
          <cell r="C1725" t="str">
            <v>UN</v>
          </cell>
          <cell r="D1725">
            <v>741.55</v>
          </cell>
          <cell r="E1725" t="str">
            <v>SIURB-E Jan/26</v>
          </cell>
        </row>
        <row r="1726">
          <cell r="A1726">
            <v>10007062</v>
          </cell>
          <cell r="B1726" t="str">
            <v>HV.11 - ABRIGO PARA GÁS EM ALVENARIA REVESTIDA PARA 2 BOTIJÕES</v>
          </cell>
          <cell r="C1726" t="str">
            <v>UN</v>
          </cell>
          <cell r="D1726">
            <v>967.59</v>
          </cell>
          <cell r="E1726" t="str">
            <v>SIURB-E Jan/26</v>
          </cell>
        </row>
        <row r="1727">
          <cell r="A1727">
            <v>10007063</v>
          </cell>
          <cell r="B1727" t="str">
            <v>HV.13 - ABRIGO PARA GÁS EM BLOCOS DE CONCRETO APARENTE PARA 2 CILINDROS</v>
          </cell>
          <cell r="C1727" t="str">
            <v>UN</v>
          </cell>
          <cell r="D1727">
            <v>1805.6</v>
          </cell>
          <cell r="E1727" t="str">
            <v>SIURB-E Jan/26</v>
          </cell>
        </row>
        <row r="1728">
          <cell r="A1728">
            <v>10007064</v>
          </cell>
          <cell r="B1728" t="str">
            <v>HV.14 - ABRIGO PARA GÁS EM BLOCO DE CONCRETO APARENTE PARA 4 CILINDROS</v>
          </cell>
          <cell r="C1728" t="str">
            <v>UN</v>
          </cell>
          <cell r="D1728">
            <v>2343.5300000000002</v>
          </cell>
          <cell r="E1728" t="str">
            <v>SIURB-E Jan/26</v>
          </cell>
        </row>
        <row r="1729">
          <cell r="A1729">
            <v>10007065</v>
          </cell>
          <cell r="B1729" t="str">
            <v>HV.15 - ABRIGO PARA GÁS EM BLOCO DE CONCRETO APARENTE PARA 6 CILINDROS</v>
          </cell>
          <cell r="C1729" t="str">
            <v>UN</v>
          </cell>
          <cell r="D1729">
            <v>2981.05</v>
          </cell>
          <cell r="E1729" t="str">
            <v>SIURB-E Jan/26</v>
          </cell>
        </row>
        <row r="1730">
          <cell r="A1730">
            <v>10007067</v>
          </cell>
          <cell r="B1730" t="str">
            <v>HV.17 - ABRIGO PARA GÁS EM TIJOLO APARENTE PARA 4 CILINDROS</v>
          </cell>
          <cell r="C1730" t="str">
            <v>UN</v>
          </cell>
          <cell r="D1730">
            <v>2772.23</v>
          </cell>
          <cell r="E1730" t="str">
            <v>SIURB-E Jan/26</v>
          </cell>
        </row>
        <row r="1731">
          <cell r="A1731">
            <v>10007068</v>
          </cell>
          <cell r="B1731" t="str">
            <v>HV.18 - ABRIGO PARA GÁS EM TIJOLO APARENTE PARA 6 CILINDROS</v>
          </cell>
          <cell r="C1731" t="str">
            <v>UN</v>
          </cell>
          <cell r="D1731">
            <v>3500.77</v>
          </cell>
          <cell r="E1731" t="str">
            <v>SIURB-E Jan/26</v>
          </cell>
        </row>
        <row r="1732">
          <cell r="A1732">
            <v>10007069</v>
          </cell>
          <cell r="B1732" t="str">
            <v>HV.19 - ABRIGO PARA GÁS EM ALVENARIA REVESTIDA PARA 2 CILINDROS</v>
          </cell>
          <cell r="C1732" t="str">
            <v>UN</v>
          </cell>
          <cell r="D1732">
            <v>2202.4899999999998</v>
          </cell>
          <cell r="E1732" t="str">
            <v>SIURB-E Jan/26</v>
          </cell>
        </row>
        <row r="1733">
          <cell r="A1733">
            <v>10007070</v>
          </cell>
          <cell r="B1733" t="str">
            <v>HV.20- ABRIGO PARA GÁS EM ALVENARIA REVESTIDA PARA 4 CILINDROS</v>
          </cell>
          <cell r="C1733" t="str">
            <v>UN</v>
          </cell>
          <cell r="D1733">
            <v>2813.86</v>
          </cell>
          <cell r="E1733" t="str">
            <v>SIURB-E Jan/26</v>
          </cell>
        </row>
        <row r="1734">
          <cell r="A1734">
            <v>10007071</v>
          </cell>
          <cell r="B1734" t="str">
            <v>HV.21 - ABRIGO PARA GÁS EM ALVENARIA REVESTIDA PARA 6 CILINDROS</v>
          </cell>
          <cell r="C1734" t="str">
            <v>UN</v>
          </cell>
          <cell r="D1734">
            <v>3538.67</v>
          </cell>
          <cell r="E1734" t="str">
            <v>SIURB-E Jan/26</v>
          </cell>
        </row>
        <row r="1735">
          <cell r="A1735">
            <v>10007080</v>
          </cell>
          <cell r="B1735" t="str">
            <v>HD.10 - INSTALAÇÃO PARA 2 BOTIJÕES GLP 13KG, EXCLUSIVE ABRIGO</v>
          </cell>
          <cell r="C1735" t="str">
            <v>UN</v>
          </cell>
          <cell r="D1735">
            <v>18.62</v>
          </cell>
          <cell r="E1735" t="str">
            <v>SIURB-E Jan/26</v>
          </cell>
        </row>
        <row r="1736">
          <cell r="A1736">
            <v>10007081</v>
          </cell>
          <cell r="B1736" t="str">
            <v>HD.11 - INSTALAÇÃO PARA 2 CILINDROS GLP 45 KG, EXCLUSIVE ABRIGO</v>
          </cell>
          <cell r="C1736" t="str">
            <v>UN</v>
          </cell>
          <cell r="D1736">
            <v>880.12</v>
          </cell>
          <cell r="E1736" t="str">
            <v>SIURB-E Jan/26</v>
          </cell>
        </row>
        <row r="1737">
          <cell r="A1737">
            <v>10007082</v>
          </cell>
          <cell r="B1737" t="str">
            <v>HD.12 - INSTALAÇÃO PARA 4 CILINDRO GLP 45KG, EXCLUSIVE ABRIGO</v>
          </cell>
          <cell r="C1737" t="str">
            <v>UN</v>
          </cell>
          <cell r="D1737">
            <v>1059.8900000000001</v>
          </cell>
          <cell r="E1737" t="str">
            <v>SIURB-E Jan/26</v>
          </cell>
        </row>
        <row r="1738">
          <cell r="A1738">
            <v>10007083</v>
          </cell>
          <cell r="B1738" t="str">
            <v>HD.13  - INSTALAÇÃO PARA 6 CILINDROS GLP 45KG, EXCLUSIVE ABRIGO</v>
          </cell>
          <cell r="C1738" t="str">
            <v>UN</v>
          </cell>
          <cell r="D1738">
            <v>1209.56</v>
          </cell>
          <cell r="E1738" t="str">
            <v>SIURB-E Jan/26</v>
          </cell>
        </row>
        <row r="1739">
          <cell r="A1739">
            <v>10007085</v>
          </cell>
          <cell r="B1739" t="str">
            <v>BOTIJÃO DE GÁS DE 13KG COM CARGA</v>
          </cell>
          <cell r="C1739" t="str">
            <v>UN</v>
          </cell>
          <cell r="D1739">
            <v>348.42</v>
          </cell>
          <cell r="E1739" t="str">
            <v>SIURB-E Jan/26</v>
          </cell>
        </row>
        <row r="1740">
          <cell r="A1740">
            <v>10007086</v>
          </cell>
          <cell r="B1740" t="str">
            <v>CILINDRO DE G.L.P. DE 45KG COM CARGA</v>
          </cell>
          <cell r="C1740" t="str">
            <v>UN</v>
          </cell>
          <cell r="D1740">
            <v>1058.8699999999999</v>
          </cell>
          <cell r="E1740" t="str">
            <v>SIURB-E Jan/26</v>
          </cell>
        </row>
        <row r="1741">
          <cell r="A1741">
            <v>10007090</v>
          </cell>
          <cell r="B1741" t="str">
            <v>CAIXA COM COLETOR DE ÁGUA (SIFÃO) PARA REDE DE GÁS</v>
          </cell>
          <cell r="C1741" t="str">
            <v>UN</v>
          </cell>
          <cell r="D1741">
            <v>209.01</v>
          </cell>
          <cell r="E1741" t="str">
            <v>SIURB-E Jan/26</v>
          </cell>
        </row>
        <row r="1742">
          <cell r="A1742">
            <v>10007095</v>
          </cell>
          <cell r="B1742" t="str">
            <v>PROTEÇÃO ANTICORROSIVA PARA TUBULAÇÃO ENTERRADA</v>
          </cell>
          <cell r="C1742" t="str">
            <v>M</v>
          </cell>
          <cell r="D1742">
            <v>3.57</v>
          </cell>
          <cell r="E1742" t="str">
            <v>SIURB-E Jan/26</v>
          </cell>
        </row>
        <row r="1743">
          <cell r="A1743">
            <v>10007098</v>
          </cell>
          <cell r="B1743" t="str">
            <v>ENVELOPAMENTO DE TUBULAÇÃO ENTERRADA, COM CONCRETO</v>
          </cell>
          <cell r="C1743" t="str">
            <v>M</v>
          </cell>
          <cell r="D1743">
            <v>43.42</v>
          </cell>
          <cell r="E1743" t="str">
            <v>SIURB-E Jan/26</v>
          </cell>
        </row>
        <row r="1744">
          <cell r="A1744">
            <v>10008000</v>
          </cell>
          <cell r="B1744" t="str">
            <v>REDE DE PREVENÇÃO E COMBATE A INCÊNDIOS</v>
          </cell>
          <cell r="C1744" t="str">
            <v>.</v>
          </cell>
          <cell r="D1744" t="str">
            <v>.</v>
          </cell>
          <cell r="E1744" t="str">
            <v>SIURB-E Jan/26</v>
          </cell>
        </row>
        <row r="1745">
          <cell r="A1745">
            <v>10008002</v>
          </cell>
          <cell r="B1745" t="str">
            <v>TUBO DE AÇO-CARBONO GALVANIZADO, CLASSE MÉDIA (DIN2440) - 2 1/2"</v>
          </cell>
          <cell r="C1745" t="str">
            <v>M</v>
          </cell>
          <cell r="D1745">
            <v>238.73</v>
          </cell>
          <cell r="E1745" t="str">
            <v>SIURB-E Jan/26</v>
          </cell>
        </row>
        <row r="1746">
          <cell r="A1746">
            <v>10008003</v>
          </cell>
          <cell r="B1746" t="str">
            <v>TUBO DE AÇO-CARBONO GALVANIZADO, CLASSE MÉDIA (DIN2440) - 3"</v>
          </cell>
          <cell r="C1746" t="str">
            <v>M</v>
          </cell>
          <cell r="D1746">
            <v>266.45</v>
          </cell>
          <cell r="E1746" t="str">
            <v>SIURB-E Jan/26</v>
          </cell>
        </row>
        <row r="1747">
          <cell r="A1747">
            <v>10008005</v>
          </cell>
          <cell r="B1747" t="str">
            <v>TUBO DE AÇO-CARBONO GALVANIZADO, CLASSE MÉDIA (DIN2440) - 4"</v>
          </cell>
          <cell r="C1747" t="str">
            <v>M</v>
          </cell>
          <cell r="D1747">
            <v>352.93</v>
          </cell>
          <cell r="E1747" t="str">
            <v>SIURB-E Jan/26</v>
          </cell>
        </row>
        <row r="1748">
          <cell r="A1748">
            <v>10008006</v>
          </cell>
          <cell r="B1748" t="str">
            <v>TUBO DE AÇO-CARBONO GALVANIZADO, CLASSE MÉDIA (DIN2440) - 6"</v>
          </cell>
          <cell r="C1748" t="str">
            <v>M</v>
          </cell>
          <cell r="D1748">
            <v>555.53</v>
          </cell>
          <cell r="E1748" t="str">
            <v>SIURB-E Jan/26</v>
          </cell>
        </row>
        <row r="1749">
          <cell r="A1749">
            <v>10008031</v>
          </cell>
          <cell r="B1749" t="str">
            <v>REGISTRO DE GAVETA, METAL AMARELO - 2 1/2"</v>
          </cell>
          <cell r="C1749" t="str">
            <v>UN</v>
          </cell>
          <cell r="D1749">
            <v>467.23</v>
          </cell>
          <cell r="E1749" t="str">
            <v>SIURB-E Jan/26</v>
          </cell>
        </row>
        <row r="1750">
          <cell r="A1750">
            <v>10008032</v>
          </cell>
          <cell r="B1750" t="str">
            <v>REGISTRO DE GAVETA, METAL AMARELO - 3"</v>
          </cell>
          <cell r="C1750" t="str">
            <v>UN</v>
          </cell>
          <cell r="D1750">
            <v>741.8</v>
          </cell>
          <cell r="E1750" t="str">
            <v>SIURB-E Jan/26</v>
          </cell>
        </row>
        <row r="1751">
          <cell r="A1751">
            <v>10008034</v>
          </cell>
          <cell r="B1751" t="str">
            <v>REGISTRO DE GAVETA, METAL AMARELO - 4"</v>
          </cell>
          <cell r="C1751" t="str">
            <v>UN</v>
          </cell>
          <cell r="D1751">
            <v>1251.45</v>
          </cell>
          <cell r="E1751" t="str">
            <v>SIURB-E Jan/26</v>
          </cell>
        </row>
        <row r="1752">
          <cell r="A1752">
            <v>10008049</v>
          </cell>
          <cell r="B1752" t="str">
            <v>ENVELOPAMENTO DE TUBULAÇÃO ENTERRADA, COM CONCRETO</v>
          </cell>
          <cell r="C1752" t="str">
            <v>M</v>
          </cell>
          <cell r="D1752">
            <v>43.42</v>
          </cell>
          <cell r="E1752" t="str">
            <v>SIURB-E Jan/26</v>
          </cell>
        </row>
        <row r="1753">
          <cell r="A1753">
            <v>10008050</v>
          </cell>
          <cell r="B1753" t="str">
            <v>RECALQUE DE PASSEIO COM UNIÃO ENGATE RÁPIDO - REGISTRO TIPO GLOBO 2 1/2"</v>
          </cell>
          <cell r="C1753" t="str">
            <v>UN</v>
          </cell>
          <cell r="D1753">
            <v>871.04</v>
          </cell>
          <cell r="E1753" t="str">
            <v>SIURB-E Jan/26</v>
          </cell>
        </row>
        <row r="1754">
          <cell r="A1754">
            <v>10008055</v>
          </cell>
          <cell r="B1754" t="str">
            <v>HIDRANTE COM UNIÃO DE ENGATE RÁPIDO - REGISTRO TIPO GLOBO 2 1/2"</v>
          </cell>
          <cell r="C1754" t="str">
            <v>UN</v>
          </cell>
          <cell r="D1754">
            <v>399.83</v>
          </cell>
          <cell r="E1754" t="str">
            <v>SIURB-E Jan/26</v>
          </cell>
        </row>
        <row r="1755">
          <cell r="A1755">
            <v>10008060</v>
          </cell>
          <cell r="B1755" t="str">
            <v>ABRIGO DE EMBUTIR PARA HIDRANTE E MANGUEIRA - CHAPA DE AÇO N.20</v>
          </cell>
          <cell r="C1755" t="str">
            <v>UN</v>
          </cell>
          <cell r="D1755">
            <v>600.25</v>
          </cell>
          <cell r="E1755" t="str">
            <v>SIURB-E Jan/26</v>
          </cell>
        </row>
        <row r="1756">
          <cell r="A1756">
            <v>10008065</v>
          </cell>
          <cell r="B1756" t="str">
            <v>MANGUEIRA DE INCÊNDIO COM UNIÃO DE ENGATE RÁPIDO, 15M - 1 1/2"</v>
          </cell>
          <cell r="C1756" t="str">
            <v>UN</v>
          </cell>
          <cell r="D1756">
            <v>376.16</v>
          </cell>
          <cell r="E1756" t="str">
            <v>SIURB-E Jan/26</v>
          </cell>
        </row>
        <row r="1757">
          <cell r="A1757">
            <v>10008068</v>
          </cell>
          <cell r="B1757" t="str">
            <v>MANGUEIRA DE INCÊNDIO COM UNIÃO DE ENGATE RÁPIDO, 30M - 1 1/2"</v>
          </cell>
          <cell r="C1757" t="str">
            <v>UN</v>
          </cell>
          <cell r="D1757">
            <v>563.19000000000005</v>
          </cell>
          <cell r="E1757" t="str">
            <v>SIURB-E Jan/26</v>
          </cell>
        </row>
        <row r="1758">
          <cell r="A1758">
            <v>10008072</v>
          </cell>
          <cell r="B1758" t="str">
            <v>MANGUEIRA DE INCÊNDIO COM UNIÃO DE ENGATE RÁPIDO, 30M - 2 1/2"</v>
          </cell>
          <cell r="C1758" t="str">
            <v>UN</v>
          </cell>
          <cell r="D1758">
            <v>856.96</v>
          </cell>
          <cell r="E1758" t="str">
            <v>SIURB-E Jan/26</v>
          </cell>
        </row>
        <row r="1759">
          <cell r="A1759">
            <v>10008073</v>
          </cell>
          <cell r="B1759" t="str">
            <v>ESGUICHO DE INCÊNDIO COM ENGATE RÁPIDO - 1 1/2"X1/2"</v>
          </cell>
          <cell r="C1759" t="str">
            <v>UN</v>
          </cell>
          <cell r="D1759">
            <v>82.47</v>
          </cell>
          <cell r="E1759" t="str">
            <v>SIURB-E Jan/26</v>
          </cell>
        </row>
        <row r="1760">
          <cell r="A1760">
            <v>10008080</v>
          </cell>
          <cell r="B1760" t="str">
            <v>EXTINTOR DE INCÊNDIO COM CARGA DE GÁS CARBÔNICO (CO2) - 4KG</v>
          </cell>
          <cell r="C1760" t="str">
            <v>UN</v>
          </cell>
          <cell r="D1760">
            <v>618.04999999999995</v>
          </cell>
          <cell r="E1760" t="str">
            <v>SIURB-E Jan/26</v>
          </cell>
        </row>
        <row r="1761">
          <cell r="A1761">
            <v>10008081</v>
          </cell>
          <cell r="B1761" t="str">
            <v>EXTINTOR DE INCÊNDIO COM CARGA DE GÁS CARBÔNICO (CO2) - 6KG</v>
          </cell>
          <cell r="C1761" t="str">
            <v>UN</v>
          </cell>
          <cell r="D1761">
            <v>638.58000000000004</v>
          </cell>
          <cell r="E1761" t="str">
            <v>SIURB-E Jan/26</v>
          </cell>
        </row>
        <row r="1762">
          <cell r="A1762">
            <v>10008082</v>
          </cell>
          <cell r="B1762" t="str">
            <v>EXTINTOR DE INCÊNDIO COM CARGA DE GÁS CARBÔNICO (CO2) - 10KG</v>
          </cell>
          <cell r="C1762" t="str">
            <v>UN</v>
          </cell>
          <cell r="D1762">
            <v>1605.05</v>
          </cell>
          <cell r="E1762" t="str">
            <v>SIURB-E Jan/26</v>
          </cell>
        </row>
        <row r="1763">
          <cell r="A1763">
            <v>10008085</v>
          </cell>
          <cell r="B1763" t="str">
            <v>EXTINTOR DE INCÊNDIO COM CARGA DE ÁGUA PRESSURIZADA - 10L</v>
          </cell>
          <cell r="C1763" t="str">
            <v>UN</v>
          </cell>
          <cell r="D1763">
            <v>206.99</v>
          </cell>
          <cell r="E1763" t="str">
            <v>SIURB-E Jan/26</v>
          </cell>
        </row>
        <row r="1764">
          <cell r="A1764">
            <v>10008088</v>
          </cell>
          <cell r="B1764" t="str">
            <v>EXTINTOR DE INCÊNDIO COM CARGA DE ESPUMA QUÍMICA - 9L</v>
          </cell>
          <cell r="C1764" t="str">
            <v>UN</v>
          </cell>
          <cell r="D1764">
            <v>825.08</v>
          </cell>
          <cell r="E1764" t="str">
            <v>SIURB-E Jan/26</v>
          </cell>
        </row>
        <row r="1765">
          <cell r="A1765">
            <v>10008090</v>
          </cell>
          <cell r="B1765" t="str">
            <v>EXTINTOR DE INCÊNDIO COM CARGA DE PÓ QUÍMICO SECO - 4KG</v>
          </cell>
          <cell r="C1765" t="str">
            <v>UN</v>
          </cell>
          <cell r="D1765">
            <v>186.79</v>
          </cell>
          <cell r="E1765" t="str">
            <v>SIURB-E Jan/26</v>
          </cell>
        </row>
        <row r="1766">
          <cell r="A1766">
            <v>10008092</v>
          </cell>
          <cell r="B1766" t="str">
            <v>EXTINTOR DE INCÊNDIO COM CARGA DE PÓ QUÍMICO SECO - 8KG</v>
          </cell>
          <cell r="C1766" t="str">
            <v>UN</v>
          </cell>
          <cell r="D1766">
            <v>249.34</v>
          </cell>
          <cell r="E1766" t="str">
            <v>SIURB-E Jan/26</v>
          </cell>
        </row>
        <row r="1767">
          <cell r="A1767">
            <v>10008093</v>
          </cell>
          <cell r="B1767" t="str">
            <v>EXTINTOR DE INCÊNDIO COM CARGA DE PÓ QUÍMICO SECO - 12KG</v>
          </cell>
          <cell r="C1767" t="str">
            <v>UN</v>
          </cell>
          <cell r="D1767">
            <v>286.06</v>
          </cell>
          <cell r="E1767" t="str">
            <v>SIURB-E Jan/26</v>
          </cell>
        </row>
        <row r="1768">
          <cell r="A1768">
            <v>10008095</v>
          </cell>
          <cell r="B1768" t="str">
            <v>SETA PARA HIDRANTE/EXTINTOR DE INCÊNDIO</v>
          </cell>
          <cell r="C1768" t="str">
            <v>UN</v>
          </cell>
          <cell r="D1768">
            <v>22.51</v>
          </cell>
          <cell r="E1768" t="str">
            <v>SIURB-E Jan/26</v>
          </cell>
        </row>
        <row r="1769">
          <cell r="A1769">
            <v>10008098</v>
          </cell>
          <cell r="B1769" t="str">
            <v>SPRINKLER COM RESPOSTA PADRÃO BULBO VERMELHO</v>
          </cell>
          <cell r="C1769" t="str">
            <v>UN</v>
          </cell>
          <cell r="D1769">
            <v>41.8</v>
          </cell>
          <cell r="E1769" t="str">
            <v>SIURB-E Jan/26</v>
          </cell>
        </row>
        <row r="1770">
          <cell r="A1770">
            <v>10009000</v>
          </cell>
          <cell r="B1770" t="str">
            <v>REDE DE ESGOTO SANITÁRIO - TUBULAÇÃO</v>
          </cell>
          <cell r="C1770" t="str">
            <v>.</v>
          </cell>
          <cell r="D1770" t="str">
            <v>.</v>
          </cell>
          <cell r="E1770" t="str">
            <v>SIURB-E Jan/26</v>
          </cell>
        </row>
        <row r="1771">
          <cell r="A1771">
            <v>10009010</v>
          </cell>
          <cell r="B1771" t="str">
            <v>TUBO DE FERRO FUNDIDO PARA ESGOTO, LINHA SMU - 50MM</v>
          </cell>
          <cell r="C1771" t="str">
            <v>M</v>
          </cell>
          <cell r="D1771">
            <v>388.65</v>
          </cell>
          <cell r="E1771" t="str">
            <v>SIURB-E Jan/26</v>
          </cell>
        </row>
        <row r="1772">
          <cell r="A1772">
            <v>10009011</v>
          </cell>
          <cell r="B1772" t="str">
            <v>TUBO DE FERRO FUNDIDO PARA ESGOTO, LINHA SMU - 75MM</v>
          </cell>
          <cell r="C1772" t="str">
            <v>M</v>
          </cell>
          <cell r="D1772">
            <v>528.55999999999995</v>
          </cell>
          <cell r="E1772" t="str">
            <v>SIURB-E Jan/26</v>
          </cell>
        </row>
        <row r="1773">
          <cell r="A1773">
            <v>10009012</v>
          </cell>
          <cell r="B1773" t="str">
            <v>TUBO DE FERRO FUNDIDO PARA ESGOTO, LINHA SMU - 100MM</v>
          </cell>
          <cell r="C1773" t="str">
            <v>M</v>
          </cell>
          <cell r="D1773">
            <v>542.74</v>
          </cell>
          <cell r="E1773" t="str">
            <v>SIURB-E Jan/26</v>
          </cell>
        </row>
        <row r="1774">
          <cell r="A1774">
            <v>10009013</v>
          </cell>
          <cell r="B1774" t="str">
            <v>TUBO DE FERRO FUNDIDO PARA ESGOTO, LINHA SMU - 150MM</v>
          </cell>
          <cell r="C1774" t="str">
            <v>M</v>
          </cell>
          <cell r="D1774">
            <v>686.43</v>
          </cell>
          <cell r="E1774" t="str">
            <v>SIURB-E Jan/26</v>
          </cell>
        </row>
        <row r="1775">
          <cell r="A1775">
            <v>10009030</v>
          </cell>
          <cell r="B1775" t="str">
            <v>TUBO DE PVC RÍGIDO, PONTA E BOLSA (LINHA ESGOTO) - 40MM (1 1/2")</v>
          </cell>
          <cell r="C1775" t="str">
            <v>M</v>
          </cell>
          <cell r="D1775">
            <v>29.27</v>
          </cell>
          <cell r="E1775" t="str">
            <v>SIURB-E Jan/26</v>
          </cell>
        </row>
        <row r="1776">
          <cell r="A1776">
            <v>10009031</v>
          </cell>
          <cell r="B1776" t="str">
            <v>TUBO DE PVC RÍGIDO, PONTA E BOLSA (LINHA ESGOTO) - 50MM (2")</v>
          </cell>
          <cell r="C1776" t="str">
            <v>M</v>
          </cell>
          <cell r="D1776">
            <v>38.26</v>
          </cell>
          <cell r="E1776" t="str">
            <v>SIURB-E Jan/26</v>
          </cell>
        </row>
        <row r="1777">
          <cell r="A1777">
            <v>10009032</v>
          </cell>
          <cell r="B1777" t="str">
            <v>TUBO DE PVC RÍGIDO, PONTA E BOLSA (LINHA ESGOTO) - 75MM (3")</v>
          </cell>
          <cell r="C1777" t="str">
            <v>M</v>
          </cell>
          <cell r="D1777">
            <v>75.150000000000006</v>
          </cell>
          <cell r="E1777" t="str">
            <v>SIURB-E Jan/26</v>
          </cell>
        </row>
        <row r="1778">
          <cell r="A1778">
            <v>10009033</v>
          </cell>
          <cell r="B1778" t="str">
            <v>TUBO DE PVC RÍGIDO, PONTA E BOLSA (LINHA ESGOTO) - 100MM (4")</v>
          </cell>
          <cell r="C1778" t="str">
            <v>M</v>
          </cell>
          <cell r="D1778">
            <v>52.42</v>
          </cell>
          <cell r="E1778" t="str">
            <v>SIURB-E Jan/26</v>
          </cell>
        </row>
        <row r="1779">
          <cell r="A1779">
            <v>10009034</v>
          </cell>
          <cell r="B1779" t="str">
            <v>TUBO DE PVC RÍGIDO, PONTA E BOLSA (LINHA ESGOTO) - 150MM (6")</v>
          </cell>
          <cell r="C1779" t="str">
            <v>M</v>
          </cell>
          <cell r="D1779">
            <v>120.88</v>
          </cell>
          <cell r="E1779" t="str">
            <v>SIURB-E Jan/26</v>
          </cell>
        </row>
        <row r="1780">
          <cell r="A1780">
            <v>10009035</v>
          </cell>
          <cell r="B1780" t="str">
            <v>TUBO DE PVC RÍGIDO, PONTA E BOLSA (LINHA ESGOTO) - 200MM (8")</v>
          </cell>
          <cell r="C1780" t="str">
            <v>M</v>
          </cell>
          <cell r="D1780">
            <v>196.89</v>
          </cell>
          <cell r="E1780" t="str">
            <v>SIURB-E Jan/26</v>
          </cell>
        </row>
        <row r="1781">
          <cell r="A1781">
            <v>10009098</v>
          </cell>
          <cell r="B1781" t="str">
            <v>ENVELOPAMENTO DE TUBULAÇÃO ENTERRADA, COM CONCRETO</v>
          </cell>
          <cell r="C1781" t="str">
            <v>M</v>
          </cell>
          <cell r="D1781">
            <v>43.42</v>
          </cell>
          <cell r="E1781" t="str">
            <v>SIURB-E Jan/26</v>
          </cell>
        </row>
        <row r="1782">
          <cell r="A1782">
            <v>10010000</v>
          </cell>
          <cell r="B1782" t="str">
            <v>REDE DE ESGOTO SANITÁRIO - ACESSÓRIOS</v>
          </cell>
          <cell r="C1782" t="str">
            <v>.</v>
          </cell>
          <cell r="D1782" t="str">
            <v>.</v>
          </cell>
          <cell r="E1782" t="str">
            <v>SIURB-E Jan/26</v>
          </cell>
        </row>
        <row r="1783">
          <cell r="A1783">
            <v>10010001</v>
          </cell>
          <cell r="B1783" t="str">
            <v>RALO SECO DE PVC RÍGIDO, COM SAÍDA SOLDADA DE 40MM - DIÂMETRO 100MM</v>
          </cell>
          <cell r="C1783" t="str">
            <v>UN</v>
          </cell>
          <cell r="D1783">
            <v>54.93</v>
          </cell>
          <cell r="E1783" t="str">
            <v>SIURB-E Jan/26</v>
          </cell>
        </row>
        <row r="1784">
          <cell r="A1784">
            <v>10010010</v>
          </cell>
          <cell r="B1784" t="str">
            <v>CAIXA SIFONADA DE PVC RÍGIDO - 100X150MM</v>
          </cell>
          <cell r="C1784" t="str">
            <v>UN</v>
          </cell>
          <cell r="D1784">
            <v>58.13</v>
          </cell>
          <cell r="E1784" t="str">
            <v>SIURB-E Jan/26</v>
          </cell>
        </row>
        <row r="1785">
          <cell r="A1785">
            <v>10010012</v>
          </cell>
          <cell r="B1785" t="str">
            <v>CAIXA SIFONADA DE PVC RÍGIDO - 150X150MM</v>
          </cell>
          <cell r="C1785" t="str">
            <v>UN</v>
          </cell>
          <cell r="D1785">
            <v>78.75</v>
          </cell>
          <cell r="E1785" t="str">
            <v>SIURB-E Jan/26</v>
          </cell>
        </row>
        <row r="1786">
          <cell r="A1786">
            <v>10010015</v>
          </cell>
          <cell r="B1786" t="str">
            <v>CAIXA SIFONADA DE PVC RÍGIDO 250X230X75MM</v>
          </cell>
          <cell r="C1786" t="str">
            <v>UN</v>
          </cell>
          <cell r="D1786">
            <v>123.25</v>
          </cell>
          <cell r="E1786" t="str">
            <v>SIURB-E Jan/26</v>
          </cell>
        </row>
        <row r="1787">
          <cell r="A1787">
            <v>10010035</v>
          </cell>
          <cell r="B1787" t="str">
            <v>RALO SECO DE FERRO FUNDIDO, COM SAÍDA VERTICAL (SMU) - DIÂMETRO 100MM</v>
          </cell>
          <cell r="C1787" t="str">
            <v>UN</v>
          </cell>
          <cell r="D1787">
            <v>186.4</v>
          </cell>
          <cell r="E1787" t="str">
            <v>SIURB-E Jan/26</v>
          </cell>
        </row>
        <row r="1788">
          <cell r="A1788">
            <v>10010036</v>
          </cell>
          <cell r="B1788" t="str">
            <v>CAIXA DE GORDURA COM CESTO DE LIMPEZA EM PVC 100MM - TIGRE OU SIMILAR</v>
          </cell>
          <cell r="C1788" t="str">
            <v>UN</v>
          </cell>
          <cell r="D1788">
            <v>452.58</v>
          </cell>
          <cell r="E1788" t="str">
            <v>SIURB-E Jan/26</v>
          </cell>
        </row>
        <row r="1789">
          <cell r="A1789">
            <v>10010059</v>
          </cell>
          <cell r="B1789" t="str">
            <v>CAIXA DE GORDURA, ALVENARIA DE TIJOLOS MACIÇOS COMUNS - 60X60CM</v>
          </cell>
          <cell r="C1789" t="str">
            <v>UN</v>
          </cell>
          <cell r="D1789">
            <v>428.76</v>
          </cell>
          <cell r="E1789" t="str">
            <v>SIURB-E Jan/26</v>
          </cell>
        </row>
        <row r="1790">
          <cell r="A1790">
            <v>10010060</v>
          </cell>
          <cell r="B1790" t="str">
            <v>FOSSA SÉPTICA EM ANÉIS DE CONCRETO, PARA 10 PESSOAS - 1,40 X 1,20M</v>
          </cell>
          <cell r="C1790" t="str">
            <v>UN</v>
          </cell>
          <cell r="D1790">
            <v>4391.99</v>
          </cell>
          <cell r="E1790" t="str">
            <v>SIURB-E Jan/26</v>
          </cell>
        </row>
        <row r="1791">
          <cell r="A1791">
            <v>10010061</v>
          </cell>
          <cell r="B1791" t="str">
            <v>FOSSA SÉPTICA EM ANÉIS DE CONCRETO, PARA 20 PESSOAS - 1,40 X 1,70M</v>
          </cell>
          <cell r="C1791" t="str">
            <v>UN</v>
          </cell>
          <cell r="D1791">
            <v>5505.91</v>
          </cell>
          <cell r="E1791" t="str">
            <v>SIURB-E Jan/26</v>
          </cell>
        </row>
        <row r="1792">
          <cell r="A1792">
            <v>10010064</v>
          </cell>
          <cell r="B1792" t="str">
            <v>FOSSA SÉPTICA EM ANÉIS DE CONCRETO, PARA 100 PESSOAS - 2,40 X 2,50M</v>
          </cell>
          <cell r="C1792" t="str">
            <v>UN</v>
          </cell>
          <cell r="D1792">
            <v>13653.43</v>
          </cell>
          <cell r="E1792" t="str">
            <v>SIURB-E Jan/26</v>
          </cell>
        </row>
        <row r="1793">
          <cell r="A1793">
            <v>10010066</v>
          </cell>
          <cell r="B1793" t="str">
            <v>FOSSA SÉPTICA EM ANÉIS DE CONCRETO, PARA 140 PESSOAS - 2,40 X 3,50M</v>
          </cell>
          <cell r="C1793" t="str">
            <v>UN</v>
          </cell>
          <cell r="D1793">
            <v>17716.240000000002</v>
          </cell>
          <cell r="E1793" t="str">
            <v>SIURB-E Jan/26</v>
          </cell>
        </row>
        <row r="1794">
          <cell r="A1794">
            <v>10010070</v>
          </cell>
          <cell r="B1794" t="str">
            <v>SUMIDOURO, DIÂMETRO INTERNO 2,00M - POÇO ABSORVENTE</v>
          </cell>
          <cell r="C1794" t="str">
            <v>M</v>
          </cell>
          <cell r="D1794">
            <v>1332.15</v>
          </cell>
          <cell r="E1794" t="str">
            <v>SIURB-E Jan/26</v>
          </cell>
        </row>
        <row r="1795">
          <cell r="A1795">
            <v>10010071</v>
          </cell>
          <cell r="B1795" t="str">
            <v>SUMIDOURO, DIÂMETRO INTERNO 2,00M - TAMPÃO DE CONCRETO</v>
          </cell>
          <cell r="C1795" t="str">
            <v>UN</v>
          </cell>
          <cell r="D1795">
            <v>1415.08</v>
          </cell>
          <cell r="E1795" t="str">
            <v>SIURB-E Jan/26</v>
          </cell>
        </row>
        <row r="1796">
          <cell r="A1796">
            <v>10010081</v>
          </cell>
          <cell r="B1796" t="str">
            <v>FILTRO ANAERÓBICO D=3,00M H=2,00M</v>
          </cell>
          <cell r="C1796" t="str">
            <v>UN</v>
          </cell>
          <cell r="D1796">
            <v>19357.25</v>
          </cell>
          <cell r="E1796" t="str">
            <v>SIURB-E Jan/26</v>
          </cell>
        </row>
        <row r="1797">
          <cell r="A1797">
            <v>10010084</v>
          </cell>
          <cell r="B1797" t="str">
            <v>ANEL DE CONCRETO D=2,00 H=0,50M</v>
          </cell>
          <cell r="C1797" t="str">
            <v>UN</v>
          </cell>
          <cell r="D1797">
            <v>1201.5</v>
          </cell>
          <cell r="E1797" t="str">
            <v>SIURB-E Jan/26</v>
          </cell>
        </row>
        <row r="1798">
          <cell r="A1798">
            <v>10010085</v>
          </cell>
          <cell r="B1798" t="str">
            <v>ANEL DE CONCRETO D=3,00 H=0,50M</v>
          </cell>
          <cell r="C1798" t="str">
            <v>UN</v>
          </cell>
          <cell r="D1798">
            <v>2010.55</v>
          </cell>
          <cell r="E1798" t="str">
            <v>SIURB-E Jan/26</v>
          </cell>
        </row>
        <row r="1799">
          <cell r="A1799">
            <v>10010094</v>
          </cell>
          <cell r="B1799" t="str">
            <v>HA.01 - CAIXA DE LIGAÇÃO OU INSPEÇÃO - ESCAVAÇÃO E APILOAMENTO</v>
          </cell>
          <cell r="C1799" t="str">
            <v>M3</v>
          </cell>
          <cell r="D1799">
            <v>69.91</v>
          </cell>
          <cell r="E1799" t="str">
            <v>SIURB-E Jan/26</v>
          </cell>
        </row>
        <row r="1800">
          <cell r="A1800">
            <v>10010095</v>
          </cell>
          <cell r="B1800" t="str">
            <v>HA.01 - CAIXA DE LIGAÇÃO OU INSPEÇÃO - LASTRO DE CONCRETO (FUNDO)</v>
          </cell>
          <cell r="C1800" t="str">
            <v>M3</v>
          </cell>
          <cell r="D1800">
            <v>594.57000000000005</v>
          </cell>
          <cell r="E1800" t="str">
            <v>SIURB-E Jan/26</v>
          </cell>
        </row>
        <row r="1801">
          <cell r="A1801">
            <v>10010096</v>
          </cell>
          <cell r="B1801" t="str">
            <v>HA.01 - CAIXA DE LIGAÇÃO OU INSPEÇÃO - ALVENARIA DE 1/2 TIJOLO, REVESTIDA</v>
          </cell>
          <cell r="C1801" t="str">
            <v>M2</v>
          </cell>
          <cell r="D1801">
            <v>357.09</v>
          </cell>
          <cell r="E1801" t="str">
            <v>SIURB-E Jan/26</v>
          </cell>
        </row>
        <row r="1802">
          <cell r="A1802">
            <v>10010097</v>
          </cell>
          <cell r="B1802" t="str">
            <v>HA.01 - CAIXA DE LIGAÇÃO OU INSPEÇÃO - ALVENARIA DE 1 TIJOLO, REVESTIDA</v>
          </cell>
          <cell r="C1802" t="str">
            <v>M2</v>
          </cell>
          <cell r="D1802">
            <v>487.96</v>
          </cell>
          <cell r="E1802" t="str">
            <v>SIURB-E Jan/26</v>
          </cell>
        </row>
        <row r="1803">
          <cell r="A1803">
            <v>10010098</v>
          </cell>
          <cell r="B1803" t="str">
            <v>HA.01 - CAIXA DE LIGAÇÃO OU INSPEÇÃO - TAMPA DE CONCRETO</v>
          </cell>
          <cell r="C1803" t="str">
            <v>M2</v>
          </cell>
          <cell r="D1803">
            <v>276.06</v>
          </cell>
          <cell r="E1803" t="str">
            <v>SIURB-E Jan/26</v>
          </cell>
        </row>
        <row r="1804">
          <cell r="A1804">
            <v>10010101</v>
          </cell>
          <cell r="B1804" t="str">
            <v>INSTALAÇÃO DE TERMINAL DE VENTILAÇÃO - 100 MM</v>
          </cell>
          <cell r="C1804" t="str">
            <v>UN</v>
          </cell>
          <cell r="D1804">
            <v>48.16</v>
          </cell>
          <cell r="E1804" t="str">
            <v>SIURB-E Jan/26</v>
          </cell>
        </row>
        <row r="1805">
          <cell r="A1805">
            <v>10010102</v>
          </cell>
          <cell r="B1805" t="str">
            <v>INSTALAÇÃO DE TERMINAL DE VENTILAÇÃO - 75 MM</v>
          </cell>
          <cell r="C1805" t="str">
            <v>UN</v>
          </cell>
          <cell r="D1805">
            <v>46.05</v>
          </cell>
          <cell r="E1805" t="str">
            <v>SIURB-E Jan/26</v>
          </cell>
        </row>
        <row r="1806">
          <cell r="A1806">
            <v>10011000</v>
          </cell>
          <cell r="B1806" t="str">
            <v>REDE DE ÁGUAS PLUVIAIS - CAPTAÇÃO</v>
          </cell>
          <cell r="C1806" t="str">
            <v>.</v>
          </cell>
          <cell r="D1806" t="str">
            <v>.</v>
          </cell>
          <cell r="E1806" t="str">
            <v>SIURB-E Jan/26</v>
          </cell>
        </row>
        <row r="1807">
          <cell r="A1807">
            <v>10011001</v>
          </cell>
          <cell r="B1807" t="str">
            <v>CALHA EM CHAPA DE AÇO GALVANIZADO N.24 - DESENVOLVIMENTO 33CM</v>
          </cell>
          <cell r="C1807" t="str">
            <v>M</v>
          </cell>
          <cell r="D1807">
            <v>81.180000000000007</v>
          </cell>
          <cell r="E1807" t="str">
            <v>SIURB-E Jan/26</v>
          </cell>
        </row>
        <row r="1808">
          <cell r="A1808">
            <v>10011002</v>
          </cell>
          <cell r="B1808" t="str">
            <v>CALHA EM CHAPA DE AÇO GALVANIZADO N.24 - DESENVOLVIMENTO 50CM</v>
          </cell>
          <cell r="C1808" t="str">
            <v>M</v>
          </cell>
          <cell r="D1808">
            <v>125.73</v>
          </cell>
          <cell r="E1808" t="str">
            <v>SIURB-E Jan/26</v>
          </cell>
        </row>
        <row r="1809">
          <cell r="A1809">
            <v>10011003</v>
          </cell>
          <cell r="B1809" t="str">
            <v>CALHA EM CHAPA DE AÇO GALVANIZADO N.24 - DESENVOLVIMENTO 100CM</v>
          </cell>
          <cell r="C1809" t="str">
            <v>M</v>
          </cell>
          <cell r="D1809">
            <v>225.35</v>
          </cell>
          <cell r="E1809" t="str">
            <v>SIURB-E Jan/26</v>
          </cell>
        </row>
        <row r="1810">
          <cell r="A1810">
            <v>10011004</v>
          </cell>
          <cell r="B1810" t="str">
            <v>CALHA EM ALUMÍNIO - ESP. 0,8MM - DESENVOLVIMENTO 50CM</v>
          </cell>
          <cell r="C1810" t="str">
            <v>M</v>
          </cell>
          <cell r="D1810">
            <v>170.02</v>
          </cell>
          <cell r="E1810" t="str">
            <v>SIURB-E Jan/26</v>
          </cell>
        </row>
        <row r="1811">
          <cell r="A1811">
            <v>10011005</v>
          </cell>
          <cell r="B1811" t="str">
            <v>CALHA EM ALUMÍNIO - ESP. 0,8MM - DESENVOLVIMENTO 100CM</v>
          </cell>
          <cell r="C1811" t="str">
            <v>M</v>
          </cell>
          <cell r="D1811">
            <v>327.17</v>
          </cell>
          <cell r="E1811" t="str">
            <v>SIURB-E Jan/26</v>
          </cell>
        </row>
        <row r="1812">
          <cell r="A1812">
            <v>10011006</v>
          </cell>
          <cell r="B1812" t="str">
            <v>CALHA EM ALUMÍNIO ESP. 1,0MM - DESENVOLVIMENTO 50CM</v>
          </cell>
          <cell r="C1812" t="str">
            <v>M</v>
          </cell>
          <cell r="D1812">
            <v>184.77</v>
          </cell>
          <cell r="E1812" t="str">
            <v>SIURB-E Jan/26</v>
          </cell>
        </row>
        <row r="1813">
          <cell r="A1813">
            <v>10011007</v>
          </cell>
          <cell r="B1813" t="str">
            <v>CALHA EM ALUMÍNIO ESP. 1,0MM - DESENVOLVIMENTO 100CM</v>
          </cell>
          <cell r="C1813" t="str">
            <v>M</v>
          </cell>
          <cell r="D1813">
            <v>355.12</v>
          </cell>
          <cell r="E1813" t="str">
            <v>SIURB-E Jan/26</v>
          </cell>
        </row>
        <row r="1814">
          <cell r="A1814">
            <v>10011010</v>
          </cell>
          <cell r="B1814" t="str">
            <v>CALHA EM PVC COM 125 ≤ DIÂM. ≤ 150MM</v>
          </cell>
          <cell r="C1814" t="str">
            <v>M</v>
          </cell>
          <cell r="D1814">
            <v>130.1</v>
          </cell>
          <cell r="E1814" t="str">
            <v>SIURB-E Jan/26</v>
          </cell>
        </row>
        <row r="1815">
          <cell r="A1815">
            <v>10011030</v>
          </cell>
          <cell r="B1815" t="str">
            <v>RUFO EM CHAPA DE AÇO GALVANIZADO N.24 - DESENVOLVIMENTO 16CM</v>
          </cell>
          <cell r="C1815" t="str">
            <v>M</v>
          </cell>
          <cell r="D1815">
            <v>46.69</v>
          </cell>
          <cell r="E1815" t="str">
            <v>SIURB-E Jan/26</v>
          </cell>
        </row>
        <row r="1816">
          <cell r="A1816">
            <v>10011031</v>
          </cell>
          <cell r="B1816" t="str">
            <v>RUFO EM CHAPA DE AÇO GALVANIZADO N.24 - DESENVOLVIMENTO 25CM</v>
          </cell>
          <cell r="C1816" t="str">
            <v>M</v>
          </cell>
          <cell r="D1816">
            <v>51.89</v>
          </cell>
          <cell r="E1816" t="str">
            <v>SIURB-E Jan/26</v>
          </cell>
        </row>
        <row r="1817">
          <cell r="A1817">
            <v>10011032</v>
          </cell>
          <cell r="B1817" t="str">
            <v>RUFO EM CHAPA DE AÇO GALVANIZADO N.24 - DESENVOLVIMENTO 33CM</v>
          </cell>
          <cell r="C1817" t="str">
            <v>M</v>
          </cell>
          <cell r="D1817">
            <v>69.260000000000005</v>
          </cell>
          <cell r="E1817" t="str">
            <v>SIURB-E Jan/26</v>
          </cell>
        </row>
        <row r="1818">
          <cell r="A1818">
            <v>10011033</v>
          </cell>
          <cell r="B1818" t="str">
            <v>RUFO EM CHAPA DE AÇO GALVANIZADO N.24 - DESENVOLVIMENTO 50CM</v>
          </cell>
          <cell r="C1818" t="str">
            <v>M</v>
          </cell>
          <cell r="D1818">
            <v>105.7</v>
          </cell>
          <cell r="E1818" t="str">
            <v>SIURB-E Jan/26</v>
          </cell>
        </row>
        <row r="1819">
          <cell r="A1819">
            <v>10011034</v>
          </cell>
          <cell r="B1819" t="str">
            <v>RUFO EM CHAPA DE AÇO GALVANIZADO N.24 - DESENVOLVIMENTO 100CM</v>
          </cell>
          <cell r="C1819" t="str">
            <v>M</v>
          </cell>
          <cell r="D1819">
            <v>169.09</v>
          </cell>
          <cell r="E1819" t="str">
            <v>SIURB-E Jan/26</v>
          </cell>
        </row>
        <row r="1820">
          <cell r="A1820">
            <v>10011035</v>
          </cell>
          <cell r="B1820" t="str">
            <v>RUFO EM CHAPA DE AÇO GALVANIZADO N.24 - DESENVOLVIMENTO 130CM</v>
          </cell>
          <cell r="C1820" t="str">
            <v>M</v>
          </cell>
          <cell r="D1820">
            <v>247.07</v>
          </cell>
          <cell r="E1820" t="str">
            <v>SIURB-E Jan/26</v>
          </cell>
        </row>
        <row r="1821">
          <cell r="A1821">
            <v>10011036</v>
          </cell>
          <cell r="B1821" t="str">
            <v>RUFO EM CHAPA DE AÇO GALVANIZADO N.24 - DESENVOLVIMENTO 140 CM</v>
          </cell>
          <cell r="C1821" t="str">
            <v>M</v>
          </cell>
          <cell r="D1821">
            <v>246.3</v>
          </cell>
          <cell r="E1821" t="str">
            <v>SIURB-E Jan/26</v>
          </cell>
        </row>
        <row r="1822">
          <cell r="A1822">
            <v>10011070</v>
          </cell>
          <cell r="B1822" t="str">
            <v>HC.10 - CANALETA DE CONCRETO, TIPO GUIA E SARJETA - SECÇÃO 15X40CM</v>
          </cell>
          <cell r="C1822" t="str">
            <v>M</v>
          </cell>
          <cell r="D1822">
            <v>120</v>
          </cell>
          <cell r="E1822" t="str">
            <v>SIURB-E Jan/26</v>
          </cell>
        </row>
        <row r="1823">
          <cell r="A1823">
            <v>10011071</v>
          </cell>
          <cell r="B1823" t="str">
            <v>HC.11 - CANALETA DE CONCRETO, TIPO GUIA E SARJETA - SECÇÃO 15X50CM</v>
          </cell>
          <cell r="C1823" t="str">
            <v>M</v>
          </cell>
          <cell r="D1823">
            <v>132.76</v>
          </cell>
          <cell r="E1823" t="str">
            <v>SIURB-E Jan/26</v>
          </cell>
        </row>
        <row r="1824">
          <cell r="A1824">
            <v>10011072</v>
          </cell>
          <cell r="B1824" t="str">
            <v>HC.01 - CANALETA DE CONCRETO DE A.P.P/TAMPA/GRELHA DE CONCRETO OU FERRO L=30CM</v>
          </cell>
          <cell r="C1824" t="str">
            <v>M</v>
          </cell>
          <cell r="D1824">
            <v>121.44</v>
          </cell>
          <cell r="E1824" t="str">
            <v>SIURB-E Jan/26</v>
          </cell>
        </row>
        <row r="1825">
          <cell r="A1825">
            <v>10011073</v>
          </cell>
          <cell r="B1825" t="str">
            <v>HC.02 - CANALETA DE CONCRETO DE A.P.P/TAMPA/GRELHA DE CONCRETO OU FERRO L=40CM</v>
          </cell>
          <cell r="C1825" t="str">
            <v>M</v>
          </cell>
          <cell r="D1825">
            <v>131.54</v>
          </cell>
          <cell r="E1825" t="str">
            <v>SIURB-E Jan/26</v>
          </cell>
        </row>
        <row r="1826">
          <cell r="A1826">
            <v>10011076</v>
          </cell>
          <cell r="B1826" t="str">
            <v>CANALETA MEIA CANA EM CONCRETO D=30CM</v>
          </cell>
          <cell r="C1826" t="str">
            <v>M</v>
          </cell>
          <cell r="D1826">
            <v>74.400000000000006</v>
          </cell>
          <cell r="E1826" t="str">
            <v>SIURB-E Jan/26</v>
          </cell>
        </row>
        <row r="1827">
          <cell r="A1827">
            <v>10011077</v>
          </cell>
          <cell r="B1827" t="str">
            <v>CANALETA MEIA CANA EM CONCRETO D=40CM</v>
          </cell>
          <cell r="C1827" t="str">
            <v>M</v>
          </cell>
          <cell r="D1827">
            <v>128.38</v>
          </cell>
          <cell r="E1827" t="str">
            <v>SIURB-E Jan/26</v>
          </cell>
        </row>
        <row r="1828">
          <cell r="A1828">
            <v>10011085</v>
          </cell>
          <cell r="B1828" t="str">
            <v>HV.24 - CANALETA DE ALVENARIA PARA GRELHA DE FERRO  L=20CM</v>
          </cell>
          <cell r="C1828" t="str">
            <v>M</v>
          </cell>
          <cell r="D1828">
            <v>95.42</v>
          </cell>
          <cell r="E1828" t="str">
            <v>SIURB-E Jan/26</v>
          </cell>
        </row>
        <row r="1829">
          <cell r="A1829">
            <v>10011086</v>
          </cell>
          <cell r="B1829" t="str">
            <v>HV.22 - CANALETA DE ALVENARIA PARA GRELHA OU TAMPA DE CONCRETO  L=30CM</v>
          </cell>
          <cell r="C1829" t="str">
            <v>M</v>
          </cell>
          <cell r="D1829">
            <v>198.74</v>
          </cell>
          <cell r="E1829" t="str">
            <v>SIURB-E Jan/26</v>
          </cell>
        </row>
        <row r="1830">
          <cell r="A1830">
            <v>10011087</v>
          </cell>
          <cell r="B1830" t="str">
            <v>HV.23 - CANALETA DE ALVENARIA PARA GRELHA OU TAMPA DE CONCRETO  L=40CM</v>
          </cell>
          <cell r="C1830" t="str">
            <v>M</v>
          </cell>
          <cell r="D1830">
            <v>209</v>
          </cell>
          <cell r="E1830" t="str">
            <v>SIURB-E Jan/26</v>
          </cell>
        </row>
        <row r="1831">
          <cell r="A1831">
            <v>10011089</v>
          </cell>
          <cell r="B1831" t="str">
            <v>CANTONEIRA DE FERRO 1"X1"X1/8" PARA APOIO E CHUMBAMENTO DAS GRELHAS DE FERRO</v>
          </cell>
          <cell r="C1831" t="str">
            <v>M</v>
          </cell>
          <cell r="D1831">
            <v>90.06</v>
          </cell>
          <cell r="E1831" t="str">
            <v>SIURB-E Jan/26</v>
          </cell>
        </row>
        <row r="1832">
          <cell r="A1832">
            <v>10011090</v>
          </cell>
          <cell r="B1832" t="str">
            <v>HC.05 - GRELHA DE CONCRETO PARA CANALETA - L=30CM - SEM PASSAGEM DE VEÍCULOS</v>
          </cell>
          <cell r="C1832" t="str">
            <v>M</v>
          </cell>
          <cell r="D1832">
            <v>89.78</v>
          </cell>
          <cell r="E1832" t="str">
            <v>SIURB-E Jan/26</v>
          </cell>
        </row>
        <row r="1833">
          <cell r="A1833">
            <v>10011092</v>
          </cell>
          <cell r="B1833" t="str">
            <v>HP.02 - GRELHA DE FERRO PERFILADO PARA CANALETA - L=30CM</v>
          </cell>
          <cell r="C1833" t="str">
            <v>M</v>
          </cell>
          <cell r="D1833">
            <v>246.23</v>
          </cell>
          <cell r="E1833" t="str">
            <v>SIURB-E Jan/26</v>
          </cell>
        </row>
        <row r="1834">
          <cell r="A1834">
            <v>10011093</v>
          </cell>
          <cell r="B1834" t="str">
            <v>HP.03 - GRELHA DE FERRO PERFILADO PARA CANALETA - L=40CM</v>
          </cell>
          <cell r="C1834" t="str">
            <v>M</v>
          </cell>
          <cell r="D1834">
            <v>702.35</v>
          </cell>
          <cell r="E1834" t="str">
            <v>SIURB-E Jan/26</v>
          </cell>
        </row>
        <row r="1835">
          <cell r="A1835">
            <v>10011094</v>
          </cell>
          <cell r="B1835" t="str">
            <v>HP.04 - GRELHA DE FERRO PERFILADO PARA CANALETA - L=50CM</v>
          </cell>
          <cell r="C1835" t="str">
            <v>M</v>
          </cell>
          <cell r="D1835">
            <v>790.15</v>
          </cell>
          <cell r="E1835" t="str">
            <v>SIURB-E Jan/26</v>
          </cell>
        </row>
        <row r="1836">
          <cell r="A1836">
            <v>10011096</v>
          </cell>
          <cell r="B1836" t="str">
            <v>HC.03 - TAMPA DE CONCRETO PARA CANALETA DE A.P.L=0,30M</v>
          </cell>
          <cell r="C1836" t="str">
            <v>M</v>
          </cell>
          <cell r="D1836">
            <v>69.86</v>
          </cell>
          <cell r="E1836" t="str">
            <v>SIURB-E Jan/26</v>
          </cell>
        </row>
        <row r="1837">
          <cell r="A1837">
            <v>10011097</v>
          </cell>
          <cell r="B1837" t="str">
            <v>HC.04 - TAMPA DE CONCRETO PARA CANALETA DE A.P.L=0,40M</v>
          </cell>
          <cell r="C1837" t="str">
            <v>M</v>
          </cell>
          <cell r="D1837">
            <v>90.78</v>
          </cell>
          <cell r="E1837" t="str">
            <v>SIURB-E Jan/26</v>
          </cell>
        </row>
        <row r="1838">
          <cell r="A1838">
            <v>10011099</v>
          </cell>
          <cell r="B1838" t="str">
            <v>GRELHA DE CONCRETO PARA CANALETA - L=30CM - COM PASSAGEM DE VEÍCULOS</v>
          </cell>
          <cell r="C1838" t="str">
            <v>M</v>
          </cell>
          <cell r="D1838">
            <v>95.81</v>
          </cell>
          <cell r="E1838" t="str">
            <v>SIURB-E Jan/26</v>
          </cell>
        </row>
        <row r="1839">
          <cell r="A1839">
            <v>10012000</v>
          </cell>
          <cell r="B1839" t="str">
            <v>REDE DE ÁGUAS PLUVIAIS - TUBULAÇÃO</v>
          </cell>
          <cell r="C1839" t="str">
            <v>.</v>
          </cell>
          <cell r="D1839" t="str">
            <v>.</v>
          </cell>
          <cell r="E1839" t="str">
            <v>SIURB-E Jan/26</v>
          </cell>
        </row>
        <row r="1840">
          <cell r="A1840">
            <v>10012010</v>
          </cell>
          <cell r="B1840" t="str">
            <v>CONDUTOR EM TUBO DE FERRO FUNDIDO PARA ESGOTO, LINHA SMU - 50MM</v>
          </cell>
          <cell r="C1840" t="str">
            <v>M</v>
          </cell>
          <cell r="D1840">
            <v>316.70999999999998</v>
          </cell>
          <cell r="E1840" t="str">
            <v>SIURB-E Jan/26</v>
          </cell>
        </row>
        <row r="1841">
          <cell r="A1841">
            <v>10012011</v>
          </cell>
          <cell r="B1841" t="str">
            <v>CONDUTOR EM TUBO DE FERRO FUNDIDO PARA ESGOTO, LINHA SMU - 75MM</v>
          </cell>
          <cell r="C1841" t="str">
            <v>M</v>
          </cell>
          <cell r="D1841">
            <v>456.23</v>
          </cell>
          <cell r="E1841" t="str">
            <v>SIURB-E Jan/26</v>
          </cell>
        </row>
        <row r="1842">
          <cell r="A1842">
            <v>10012012</v>
          </cell>
          <cell r="B1842" t="str">
            <v>CONDUTOR EM TUBO DE FERRO FUNDIDO PARA ESGOTO, LINHA SMU - 100MM</v>
          </cell>
          <cell r="C1842" t="str">
            <v>M</v>
          </cell>
          <cell r="D1842">
            <v>464.26</v>
          </cell>
          <cell r="E1842" t="str">
            <v>SIURB-E Jan/26</v>
          </cell>
        </row>
        <row r="1843">
          <cell r="A1843">
            <v>10012013</v>
          </cell>
          <cell r="B1843" t="str">
            <v>CONDUTOR EM TUBO DE FERRO FUNDIDO PARA ESGOTO, LINHA SMU - 150MM</v>
          </cell>
          <cell r="C1843" t="str">
            <v>M</v>
          </cell>
          <cell r="D1843">
            <v>605.51</v>
          </cell>
          <cell r="E1843" t="str">
            <v>SIURB-E Jan/26</v>
          </cell>
        </row>
        <row r="1844">
          <cell r="A1844">
            <v>10012014</v>
          </cell>
          <cell r="B1844" t="str">
            <v>CONDUTOR EM TUBO DE PVC RÍGIDO, PONTA E BOLSA - 50MM (2")</v>
          </cell>
          <cell r="C1844" t="str">
            <v>M</v>
          </cell>
          <cell r="D1844">
            <v>29.46</v>
          </cell>
          <cell r="E1844" t="str">
            <v>SIURB-E Jan/26</v>
          </cell>
        </row>
        <row r="1845">
          <cell r="A1845">
            <v>10012015</v>
          </cell>
          <cell r="B1845" t="str">
            <v>CONDUTOR EM TUBO DE PVC RÍGIDO, PONTA E BOLSA - 75MM (3")</v>
          </cell>
          <cell r="C1845" t="str">
            <v>M</v>
          </cell>
          <cell r="D1845">
            <v>41.9</v>
          </cell>
          <cell r="E1845" t="str">
            <v>SIURB-E Jan/26</v>
          </cell>
        </row>
        <row r="1846">
          <cell r="A1846">
            <v>10012016</v>
          </cell>
          <cell r="B1846" t="str">
            <v>CONDUTOR EM TUBO DE PVC RÍGIDO, PONTA E BOLSA - 100MM (4")</v>
          </cell>
          <cell r="C1846" t="str">
            <v>M</v>
          </cell>
          <cell r="D1846">
            <v>47.06</v>
          </cell>
          <cell r="E1846" t="str">
            <v>SIURB-E Jan/26</v>
          </cell>
        </row>
        <row r="1847">
          <cell r="A1847">
            <v>10012017</v>
          </cell>
          <cell r="B1847" t="str">
            <v>CONDUTOR EM TUBO DE PVC RÍGIDO, PONTA E BOLSA - 150MM (6")</v>
          </cell>
          <cell r="C1847" t="str">
            <v>M</v>
          </cell>
          <cell r="D1847">
            <v>79.959999999999994</v>
          </cell>
          <cell r="E1847" t="str">
            <v>SIURB-E Jan/26</v>
          </cell>
        </row>
        <row r="1848">
          <cell r="A1848">
            <v>10012018</v>
          </cell>
          <cell r="B1848" t="str">
            <v>CONDUTOR EM TUBO DE PVC RÍGIDO, PONTA E BOLSA - 200MM (8")</v>
          </cell>
          <cell r="C1848" t="str">
            <v>M</v>
          </cell>
          <cell r="D1848">
            <v>155.97999999999999</v>
          </cell>
          <cell r="E1848" t="str">
            <v>SIURB-E Jan/26</v>
          </cell>
        </row>
        <row r="1849">
          <cell r="A1849">
            <v>10012026</v>
          </cell>
          <cell r="B1849" t="str">
            <v>GRELHA HEMISFÉRICA DE FERRO FUNDIDO - 75MM</v>
          </cell>
          <cell r="C1849" t="str">
            <v>UN</v>
          </cell>
          <cell r="D1849">
            <v>13.95</v>
          </cell>
          <cell r="E1849" t="str">
            <v>SIURB-E Jan/26</v>
          </cell>
        </row>
        <row r="1850">
          <cell r="A1850">
            <v>10012027</v>
          </cell>
          <cell r="B1850" t="str">
            <v>GRELHA HEMISFÉRICA DE FERRO FUNDIDO - 100MM</v>
          </cell>
          <cell r="C1850" t="str">
            <v>UN</v>
          </cell>
          <cell r="D1850">
            <v>16.48</v>
          </cell>
          <cell r="E1850" t="str">
            <v>SIURB-E Jan/26</v>
          </cell>
        </row>
        <row r="1851">
          <cell r="A1851">
            <v>10012028</v>
          </cell>
          <cell r="B1851" t="str">
            <v>GRELHA HEMISFÉRICA DE FERRO FUNDIDO - 150MM</v>
          </cell>
          <cell r="C1851" t="str">
            <v>UN</v>
          </cell>
          <cell r="D1851">
            <v>35.68</v>
          </cell>
          <cell r="E1851" t="str">
            <v>SIURB-E Jan/26</v>
          </cell>
        </row>
        <row r="1852">
          <cell r="A1852">
            <v>10012029</v>
          </cell>
          <cell r="B1852" t="str">
            <v>CURVA DE FERRO FUNDIDO, LINHA SMU (LIGAÇÃO REDE-CONDUTOR) - 50MM</v>
          </cell>
          <cell r="C1852" t="str">
            <v>UN</v>
          </cell>
          <cell r="D1852">
            <v>191.96</v>
          </cell>
          <cell r="E1852" t="str">
            <v>SIURB-E Jan/26</v>
          </cell>
        </row>
        <row r="1853">
          <cell r="A1853">
            <v>10012030</v>
          </cell>
          <cell r="B1853" t="str">
            <v>CURVA DE FERRO FUNDIDO, LINHA SMU (LIGAÇÃO REDE-CONDUTOR) - 75MM</v>
          </cell>
          <cell r="C1853" t="str">
            <v>UN</v>
          </cell>
          <cell r="D1853">
            <v>199.82</v>
          </cell>
          <cell r="E1853" t="str">
            <v>SIURB-E Jan/26</v>
          </cell>
        </row>
        <row r="1854">
          <cell r="A1854">
            <v>10012031</v>
          </cell>
          <cell r="B1854" t="str">
            <v>CURVA DE FERRO FUNDIDO, LINHA SMU (LIGAÇÃO REDE-CONDUTOR) - 100MM</v>
          </cell>
          <cell r="C1854" t="str">
            <v>UN</v>
          </cell>
          <cell r="D1854">
            <v>218.09</v>
          </cell>
          <cell r="E1854" t="str">
            <v>SIURB-E Jan/26</v>
          </cell>
        </row>
        <row r="1855">
          <cell r="A1855">
            <v>10012032</v>
          </cell>
          <cell r="B1855" t="str">
            <v>CURVA DE FERRO FUNDIDO, LINHA SMU (LIGAÇÃO REDE-CONDUTOR) - 150MM</v>
          </cell>
          <cell r="C1855" t="str">
            <v>UN</v>
          </cell>
          <cell r="D1855">
            <v>290.22000000000003</v>
          </cell>
          <cell r="E1855" t="str">
            <v>SIURB-E Jan/26</v>
          </cell>
        </row>
        <row r="1856">
          <cell r="A1856">
            <v>10012034</v>
          </cell>
          <cell r="B1856" t="str">
            <v>LIGAÇÃO PARA DESPEJO LIVRE EM SARJETAS, COM TUBO DE FERRO FUNDIDO SMU - 100MM</v>
          </cell>
          <cell r="C1856" t="str">
            <v>M</v>
          </cell>
          <cell r="D1856">
            <v>298.10000000000002</v>
          </cell>
          <cell r="E1856" t="str">
            <v>SIURB-E Jan/26</v>
          </cell>
        </row>
        <row r="1857">
          <cell r="A1857">
            <v>10012080</v>
          </cell>
          <cell r="B1857" t="str">
            <v>TUBO DE CONCRETO - DIÂMETRO DE 30CM</v>
          </cell>
          <cell r="C1857" t="str">
            <v>M</v>
          </cell>
          <cell r="D1857">
            <v>124.16</v>
          </cell>
          <cell r="E1857" t="str">
            <v>SIURB-E Jan/26</v>
          </cell>
        </row>
        <row r="1858">
          <cell r="A1858">
            <v>10012081</v>
          </cell>
          <cell r="B1858" t="str">
            <v>TUBO DE CONCRETO - DIÂMETRO DE 40CM</v>
          </cell>
          <cell r="C1858" t="str">
            <v>M</v>
          </cell>
          <cell r="D1858">
            <v>157.38999999999999</v>
          </cell>
          <cell r="E1858" t="str">
            <v>SIURB-E Jan/26</v>
          </cell>
        </row>
        <row r="1859">
          <cell r="A1859">
            <v>10012082</v>
          </cell>
          <cell r="B1859" t="str">
            <v>TUBO DE CONCRETO - DIÂMETRO DE 50CM</v>
          </cell>
          <cell r="C1859" t="str">
            <v>M</v>
          </cell>
          <cell r="D1859">
            <v>200.94</v>
          </cell>
          <cell r="E1859" t="str">
            <v>SIURB-E Jan/26</v>
          </cell>
        </row>
        <row r="1860">
          <cell r="A1860">
            <v>10012083</v>
          </cell>
          <cell r="B1860" t="str">
            <v>TUBO DE CONCRETO - DIÂMETRO DE 60CM</v>
          </cell>
          <cell r="C1860" t="str">
            <v>M</v>
          </cell>
          <cell r="D1860">
            <v>251.22</v>
          </cell>
          <cell r="E1860" t="str">
            <v>SIURB-E Jan/26</v>
          </cell>
        </row>
        <row r="1861">
          <cell r="A1861">
            <v>10012090</v>
          </cell>
          <cell r="B1861" t="str">
            <v>HA.01 - CAIXA DE LIGAÇÃO OU INSPEÇÃO - ESCAVAÇÃO E APILOAMENTO</v>
          </cell>
          <cell r="C1861" t="str">
            <v>M3</v>
          </cell>
          <cell r="D1861">
            <v>69.91</v>
          </cell>
          <cell r="E1861" t="str">
            <v>SIURB-E Jan/26</v>
          </cell>
        </row>
        <row r="1862">
          <cell r="A1862">
            <v>10012091</v>
          </cell>
          <cell r="B1862" t="str">
            <v>HA.01 - CAIXA DE LIGAÇÃO OU INSPEÇÃO - LASTRO DE CONCRETO (FUNDO)</v>
          </cell>
          <cell r="C1862" t="str">
            <v>M3</v>
          </cell>
          <cell r="D1862">
            <v>594.57000000000005</v>
          </cell>
          <cell r="E1862" t="str">
            <v>SIURB-E Jan/26</v>
          </cell>
        </row>
        <row r="1863">
          <cell r="A1863">
            <v>10012092</v>
          </cell>
          <cell r="B1863" t="str">
            <v>HA.01 - CAIXA DE LIGAÇÃO OU INSPEÇÃO - ALVENARIA DE 1/2 TIJOLO, REVESTIDA</v>
          </cell>
          <cell r="C1863" t="str">
            <v>M2</v>
          </cell>
          <cell r="D1863">
            <v>310.82</v>
          </cell>
          <cell r="E1863" t="str">
            <v>SIURB-E Jan/26</v>
          </cell>
        </row>
        <row r="1864">
          <cell r="A1864">
            <v>10012093</v>
          </cell>
          <cell r="B1864" t="str">
            <v>HA.01 - CAIXA DE LIGAÇÃO OU INSPEÇÃO - ALVENARIA DE 1 TIJOLO, REVESTIDA</v>
          </cell>
          <cell r="C1864" t="str">
            <v>M2</v>
          </cell>
          <cell r="D1864">
            <v>439.13</v>
          </cell>
          <cell r="E1864" t="str">
            <v>SIURB-E Jan/26</v>
          </cell>
        </row>
        <row r="1865">
          <cell r="A1865">
            <v>10012094</v>
          </cell>
          <cell r="B1865" t="str">
            <v>HA.01 - CAIXA DE LIGAÇÃO OU INSPEÇÃO - TAMPA DE CONCRETO</v>
          </cell>
          <cell r="C1865" t="str">
            <v>M2</v>
          </cell>
          <cell r="D1865">
            <v>276.06</v>
          </cell>
          <cell r="E1865" t="str">
            <v>SIURB-E Jan/26</v>
          </cell>
        </row>
        <row r="1866">
          <cell r="A1866">
            <v>10012098</v>
          </cell>
          <cell r="B1866" t="str">
            <v>ENVELOPAMENTO DE TUBULAÇÃO ENTERRADA, COM CONCRETO</v>
          </cell>
          <cell r="C1866" t="str">
            <v>M</v>
          </cell>
          <cell r="D1866">
            <v>43.42</v>
          </cell>
          <cell r="E1866" t="str">
            <v>SIURB-E Jan/26</v>
          </cell>
        </row>
        <row r="1867">
          <cell r="A1867">
            <v>10013000</v>
          </cell>
          <cell r="B1867" t="str">
            <v>APARELHOS SANITÁRIOS E EQUIPAMENTOS</v>
          </cell>
          <cell r="C1867" t="str">
            <v>.</v>
          </cell>
          <cell r="D1867" t="str">
            <v>.</v>
          </cell>
          <cell r="E1867" t="str">
            <v>SIURB-E Jan/26</v>
          </cell>
        </row>
        <row r="1868">
          <cell r="A1868">
            <v>10013001</v>
          </cell>
          <cell r="B1868" t="str">
            <v>BACIA SANITÁRIA SIFONADA, DE LOUÇA BRANCA</v>
          </cell>
          <cell r="C1868" t="str">
            <v>UN</v>
          </cell>
          <cell r="D1868">
            <v>379.1</v>
          </cell>
          <cell r="E1868" t="str">
            <v>SIURB-E Jan/26</v>
          </cell>
        </row>
        <row r="1869">
          <cell r="A1869">
            <v>10013003</v>
          </cell>
          <cell r="B1869" t="str">
            <v>BACIA SANITÁRIA COM CAIXA ACOPLADA DE LOUÇA BRANCA</v>
          </cell>
          <cell r="C1869" t="str">
            <v>UN</v>
          </cell>
          <cell r="D1869">
            <v>1214.8499999999999</v>
          </cell>
          <cell r="E1869" t="str">
            <v>SIURB-E Jan/26</v>
          </cell>
        </row>
        <row r="1870">
          <cell r="A1870">
            <v>10013004</v>
          </cell>
          <cell r="B1870" t="str">
            <v>BACIA SANITÁRIA INFANTIL SIFONADA, DE LOUÇA BRANCA</v>
          </cell>
          <cell r="C1870" t="str">
            <v>UN</v>
          </cell>
          <cell r="D1870">
            <v>569.1</v>
          </cell>
          <cell r="E1870" t="str">
            <v>SIURB-E Jan/26</v>
          </cell>
        </row>
        <row r="1871">
          <cell r="A1871">
            <v>10013005</v>
          </cell>
          <cell r="B1871" t="str">
            <v>BACIA SANITÁRIA ALTEADA PARA PORTADORES DE DEFICIÊNCIA FÍSICA</v>
          </cell>
          <cell r="C1871" t="str">
            <v>UN</v>
          </cell>
          <cell r="D1871">
            <v>1161.07</v>
          </cell>
          <cell r="E1871" t="str">
            <v>SIURB-E Jan/26</v>
          </cell>
        </row>
        <row r="1872">
          <cell r="A1872">
            <v>10013008</v>
          </cell>
          <cell r="B1872" t="str">
            <v>LAVATÓRIO DE LOUÇA BRANCA, SEM COLUNA, CAPACIDADE MÍNIMA 5L, EXCLUSIVE TORNEIRA</v>
          </cell>
          <cell r="C1872" t="str">
            <v>UN</v>
          </cell>
          <cell r="D1872">
            <v>497.22</v>
          </cell>
          <cell r="E1872" t="str">
            <v>SIURB-E Jan/26</v>
          </cell>
        </row>
        <row r="1873">
          <cell r="A1873">
            <v>10013014</v>
          </cell>
          <cell r="B1873" t="str">
            <v>LAVATÓRIO DE LOUÇA INDIVIDUAL PARA PORTADORES DE DEFICIÊNCIA FÍSICA</v>
          </cell>
          <cell r="C1873" t="str">
            <v>UN</v>
          </cell>
          <cell r="D1873">
            <v>1250.1400000000001</v>
          </cell>
          <cell r="E1873" t="str">
            <v>SIURB-E Jan/26</v>
          </cell>
        </row>
        <row r="1874">
          <cell r="A1874">
            <v>10013016</v>
          </cell>
          <cell r="B1874" t="str">
            <v>LAVATÓRIO OVAL DE EMBUTIR, LOUÇA BRANCA - EXCLUSIVE TORNEIRA</v>
          </cell>
          <cell r="C1874" t="str">
            <v>UN</v>
          </cell>
          <cell r="D1874">
            <v>391.58</v>
          </cell>
          <cell r="E1874" t="str">
            <v>SIURB-E Jan/26</v>
          </cell>
        </row>
        <row r="1875">
          <cell r="A1875">
            <v>10013019</v>
          </cell>
          <cell r="B1875" t="str">
            <v>HX.01 - LAVATÓRIO E BEBEDOURO DE CHAPA AÇO INOX CHAPA 18 - EXCLUSIVE TORNEIRA</v>
          </cell>
          <cell r="C1875" t="str">
            <v>M</v>
          </cell>
          <cell r="D1875">
            <v>4809.72</v>
          </cell>
          <cell r="E1875" t="str">
            <v>SIURB-E Jan/26</v>
          </cell>
        </row>
        <row r="1876">
          <cell r="A1876">
            <v>10013025</v>
          </cell>
          <cell r="B1876" t="str">
            <v>MICTÓRIO INDIVIDUAL DE LOUÇA BRANCA, TIPO BACIA - DE CENTRO</v>
          </cell>
          <cell r="C1876" t="str">
            <v>UN</v>
          </cell>
          <cell r="D1876">
            <v>776.28</v>
          </cell>
          <cell r="E1876" t="str">
            <v>SIURB-E Jan/26</v>
          </cell>
        </row>
        <row r="1877">
          <cell r="A1877">
            <v>10013036</v>
          </cell>
          <cell r="B1877" t="str">
            <v>MICTÓRIO INDIVIDUAL DE LOUÇA, PARA DEFICIENTE</v>
          </cell>
          <cell r="C1877" t="str">
            <v>UN</v>
          </cell>
          <cell r="D1877">
            <v>2515.91</v>
          </cell>
          <cell r="E1877" t="str">
            <v>SIURB-E Jan/26</v>
          </cell>
        </row>
        <row r="1878">
          <cell r="A1878">
            <v>10013038</v>
          </cell>
          <cell r="B1878" t="str">
            <v>HX.02 - MICTÓRIO COLETIVO DE AÇO INOXIDÁVEL - COMPRIMENTO 0/2000MM</v>
          </cell>
          <cell r="C1878" t="str">
            <v>M</v>
          </cell>
          <cell r="D1878">
            <v>1237.67</v>
          </cell>
          <cell r="E1878" t="str">
            <v>SIURB-E Jan/26</v>
          </cell>
        </row>
        <row r="1879">
          <cell r="A1879">
            <v>10013039</v>
          </cell>
          <cell r="B1879" t="str">
            <v>CONJUNTO ANTIVANDALISMO PARA MICTÓRIO FORMADO  POR VÁLVULA DE FECHAMENTO AUTOMÁTICO E RABICHO DE METAL</v>
          </cell>
          <cell r="C1879" t="str">
            <v>UN</v>
          </cell>
          <cell r="D1879">
            <v>831.88</v>
          </cell>
          <cell r="E1879" t="str">
            <v>SIURB-E Jan/26</v>
          </cell>
        </row>
        <row r="1880">
          <cell r="A1880">
            <v>10013040</v>
          </cell>
          <cell r="B1880" t="str">
            <v>TANQUE DE LOUÇA BRANCA, SEM COLUNA, CAPACIDADE MÍNIMA 30L, EXCLUSIVE TORNEIRA</v>
          </cell>
          <cell r="C1880" t="str">
            <v>UN</v>
          </cell>
          <cell r="D1880">
            <v>1092.48</v>
          </cell>
          <cell r="E1880" t="str">
            <v>SIURB-E Jan/26</v>
          </cell>
        </row>
        <row r="1881">
          <cell r="A1881">
            <v>10013050</v>
          </cell>
          <cell r="B1881" t="str">
            <v>CUBA SIMPLES DE AÇO INOXIDÁVEL CHAPA 20 - 500X400X200MM</v>
          </cell>
          <cell r="C1881" t="str">
            <v>UN</v>
          </cell>
          <cell r="D1881">
            <v>853.08</v>
          </cell>
          <cell r="E1881" t="str">
            <v>SIURB-E Jan/26</v>
          </cell>
        </row>
        <row r="1882">
          <cell r="A1882">
            <v>10013051</v>
          </cell>
          <cell r="B1882" t="str">
            <v>CUBA SIMPLES DE AÇO INOXIDÁVEL CHAPA 20 - 560X335X150MM</v>
          </cell>
          <cell r="C1882" t="str">
            <v>UN</v>
          </cell>
          <cell r="D1882">
            <v>770.15</v>
          </cell>
          <cell r="E1882" t="str">
            <v>SIURB-E Jan/26</v>
          </cell>
        </row>
        <row r="1883">
          <cell r="A1883">
            <v>10013052</v>
          </cell>
          <cell r="B1883" t="str">
            <v>CUBA SIMPLES DE AÇO INOXIDÁVEL CHAPA 20 - 500X400X250MM</v>
          </cell>
          <cell r="C1883" t="str">
            <v>UN</v>
          </cell>
          <cell r="D1883">
            <v>974.94</v>
          </cell>
          <cell r="E1883" t="str">
            <v>SIURB-E Jan/26</v>
          </cell>
        </row>
        <row r="1884">
          <cell r="A1884">
            <v>10013053</v>
          </cell>
          <cell r="B1884" t="str">
            <v>CUBA SIMPLES DE AÇO INOXIDÁVEL CHAPA 20 - 500X400X150MM</v>
          </cell>
          <cell r="C1884" t="str">
            <v>UN</v>
          </cell>
          <cell r="D1884">
            <v>702.29</v>
          </cell>
          <cell r="E1884" t="str">
            <v>SIURB-E Jan/26</v>
          </cell>
        </row>
        <row r="1885">
          <cell r="A1885">
            <v>10013055</v>
          </cell>
          <cell r="B1885" t="str">
            <v>CUBA DUPLA DE AÇO INOXIDÁVEL CHAPA 20 - 700X400X150MM</v>
          </cell>
          <cell r="C1885" t="str">
            <v>UN</v>
          </cell>
          <cell r="D1885">
            <v>1355.22</v>
          </cell>
          <cell r="E1885" t="str">
            <v>SIURB-E Jan/26</v>
          </cell>
        </row>
        <row r="1886">
          <cell r="A1886">
            <v>10013057</v>
          </cell>
          <cell r="B1886" t="str">
            <v>CUBA DUPLA DE AÇO INOXIDÁVEL CHAPA 20 - 1020X400X200MM</v>
          </cell>
          <cell r="C1886" t="str">
            <v>UN</v>
          </cell>
          <cell r="D1886">
            <v>2005.72</v>
          </cell>
          <cell r="E1886" t="str">
            <v>SIURB-E Jan/26</v>
          </cell>
        </row>
        <row r="1887">
          <cell r="A1887">
            <v>10013058</v>
          </cell>
          <cell r="B1887" t="str">
            <v>TANQUE DE PANELA EM AÇO INOXIDÁVEL CHAPA 18  - 600X500X400MM</v>
          </cell>
          <cell r="C1887" t="str">
            <v>UN</v>
          </cell>
          <cell r="D1887">
            <v>1747.15</v>
          </cell>
          <cell r="E1887" t="str">
            <v>SIURB-E Jan/26</v>
          </cell>
        </row>
        <row r="1888">
          <cell r="A1888">
            <v>10013059</v>
          </cell>
          <cell r="B1888" t="str">
            <v>HX.04 - TANQUE DE PANELA EM AÇO INOXIDÁVEL CHAPA 18 - 600X800X300MM</v>
          </cell>
          <cell r="C1888" t="str">
            <v>UN</v>
          </cell>
          <cell r="D1888">
            <v>1920.42</v>
          </cell>
          <cell r="E1888" t="str">
            <v>SIURB-E Jan/26</v>
          </cell>
        </row>
        <row r="1889">
          <cell r="A1889">
            <v>10013060</v>
          </cell>
          <cell r="B1889" t="str">
            <v>TANQUE DE PANELA EM AÇO INOXIDÁVEL - 600X500X500MM</v>
          </cell>
          <cell r="C1889" t="str">
            <v>UN</v>
          </cell>
          <cell r="D1889">
            <v>2350.23</v>
          </cell>
          <cell r="E1889" t="str">
            <v>SIURB-E Jan/26</v>
          </cell>
        </row>
        <row r="1890">
          <cell r="A1890">
            <v>10013061</v>
          </cell>
          <cell r="B1890" t="str">
            <v>CUBA DE FIBRA DE VIDRO 600 X 500 X 200MM</v>
          </cell>
          <cell r="C1890" t="str">
            <v>UN</v>
          </cell>
          <cell r="D1890">
            <v>953.46</v>
          </cell>
          <cell r="E1890" t="str">
            <v>SIURB-E Jan/26</v>
          </cell>
        </row>
        <row r="1891">
          <cell r="A1891">
            <v>10013062</v>
          </cell>
          <cell r="B1891" t="str">
            <v>TANQUE PARA LAVA PÉS</v>
          </cell>
          <cell r="C1891" t="str">
            <v>UN</v>
          </cell>
          <cell r="D1891">
            <v>3167.65</v>
          </cell>
          <cell r="E1891" t="str">
            <v>SIURB-E Jan/26</v>
          </cell>
        </row>
        <row r="1892">
          <cell r="A1892">
            <v>10013070</v>
          </cell>
          <cell r="B1892" t="str">
            <v>BEBEDOURO ELÉTRICO COM SISTEMA DE REFRIGERAÇÃO E DUAS SAÍDAS - 40L</v>
          </cell>
          <cell r="C1892" t="str">
            <v>UN</v>
          </cell>
          <cell r="D1892">
            <v>1538.21</v>
          </cell>
          <cell r="E1892" t="str">
            <v>SIURB-E Jan/26</v>
          </cell>
        </row>
        <row r="1893">
          <cell r="A1893">
            <v>10013071</v>
          </cell>
          <cell r="B1893" t="str">
            <v>BEBEDOURO ELÉTRICO COM SISTEMA DE REFRIGERAÇÃO E DUAS SAÍDAS - 80L</v>
          </cell>
          <cell r="C1893" t="str">
            <v>UN</v>
          </cell>
          <cell r="D1893">
            <v>2000.91</v>
          </cell>
          <cell r="E1893" t="str">
            <v>SIURB-E Jan/26</v>
          </cell>
        </row>
        <row r="1894">
          <cell r="A1894">
            <v>10013078</v>
          </cell>
          <cell r="B1894" t="str">
            <v>FILTRO TIPO CUNO OU SIMILAR COM ELEMENTO FILTRANTE CEL./CARVAO/CEL. 180 L/H</v>
          </cell>
          <cell r="C1894" t="str">
            <v>UN</v>
          </cell>
          <cell r="D1894">
            <v>222.83</v>
          </cell>
          <cell r="E1894" t="str">
            <v>SIURB-E Jan/26</v>
          </cell>
        </row>
        <row r="1895">
          <cell r="A1895">
            <v>10013101</v>
          </cell>
          <cell r="B1895" t="str">
            <v>BANCO ARTICULADO PARA PCD EM AÇO INOX - 45X45CM</v>
          </cell>
          <cell r="C1895" t="str">
            <v>UN</v>
          </cell>
          <cell r="D1895">
            <v>482.11</v>
          </cell>
          <cell r="E1895" t="str">
            <v>SIURB-E Jan/26</v>
          </cell>
        </row>
        <row r="1896">
          <cell r="A1896">
            <v>10013102</v>
          </cell>
          <cell r="B1896" t="str">
            <v>BANCO ARTICULADO PARA PCD EM AÇO INOX - 70X45CM</v>
          </cell>
          <cell r="C1896" t="str">
            <v>UN</v>
          </cell>
          <cell r="D1896">
            <v>630.11</v>
          </cell>
          <cell r="E1896" t="str">
            <v>SIURB-E Jan/26</v>
          </cell>
        </row>
        <row r="1897">
          <cell r="A1897">
            <v>10013105</v>
          </cell>
          <cell r="B1897" t="str">
            <v>LAVATÓRIO DE LOUÇA BRANCA, COM COLUNA</v>
          </cell>
          <cell r="C1897" t="str">
            <v>UN</v>
          </cell>
          <cell r="D1897">
            <v>324.89</v>
          </cell>
          <cell r="E1897" t="str">
            <v>SIURB-E Jan/26</v>
          </cell>
        </row>
        <row r="1898">
          <cell r="A1898">
            <v>10014000</v>
          </cell>
          <cell r="B1898" t="str">
            <v>METAIS SANITÁRIOS E ACESSÓRIOS</v>
          </cell>
          <cell r="C1898" t="str">
            <v>.</v>
          </cell>
          <cell r="D1898" t="str">
            <v>.</v>
          </cell>
          <cell r="E1898" t="str">
            <v>SIURB-E Jan/26</v>
          </cell>
        </row>
        <row r="1899">
          <cell r="A1899">
            <v>10014003</v>
          </cell>
          <cell r="B1899" t="str">
            <v>TORNEIRA DE PRESSÃO PARA USO GERAL, METAL CROMADO - 1/2"</v>
          </cell>
          <cell r="C1899" t="str">
            <v>UN</v>
          </cell>
          <cell r="D1899">
            <v>56.14</v>
          </cell>
          <cell r="E1899" t="str">
            <v>SIURB-E Jan/26</v>
          </cell>
        </row>
        <row r="1900">
          <cell r="A1900">
            <v>10014004</v>
          </cell>
          <cell r="B1900" t="str">
            <v>TORNEIRA DE PRESSÃO PARA USO GERAL, METAL CROMADO - 3/4"</v>
          </cell>
          <cell r="C1900" t="str">
            <v>UN</v>
          </cell>
          <cell r="D1900">
            <v>56.35</v>
          </cell>
          <cell r="E1900" t="str">
            <v>SIURB-E Jan/26</v>
          </cell>
        </row>
        <row r="1901">
          <cell r="A1901">
            <v>10014008</v>
          </cell>
          <cell r="B1901" t="str">
            <v>TORNEIRA DE PRESSÃO PARA PIA, COM CORPO LONGO E AERADOR - 3/4"</v>
          </cell>
          <cell r="C1901" t="str">
            <v>UN</v>
          </cell>
          <cell r="D1901">
            <v>212.19</v>
          </cell>
          <cell r="E1901" t="str">
            <v>SIURB-E Jan/26</v>
          </cell>
        </row>
        <row r="1902">
          <cell r="A1902">
            <v>10014009</v>
          </cell>
          <cell r="B1902" t="str">
            <v>TORNEIRA CLÍNICA DE MESA - 12 CM - 1/2"</v>
          </cell>
          <cell r="C1902" t="str">
            <v>UN</v>
          </cell>
          <cell r="D1902">
            <v>318.07</v>
          </cell>
          <cell r="E1902" t="str">
            <v>SIURB-E Jan/26</v>
          </cell>
        </row>
        <row r="1903">
          <cell r="A1903">
            <v>10014010</v>
          </cell>
          <cell r="B1903" t="str">
            <v>TORNEIRA DE MESA COM ACIONAMENTO MANUAL E FECHAMENTO AUTOMÁTICO</v>
          </cell>
          <cell r="C1903" t="str">
            <v>UN</v>
          </cell>
          <cell r="D1903">
            <v>667.14</v>
          </cell>
          <cell r="E1903" t="str">
            <v>SIURB-E Jan/26</v>
          </cell>
        </row>
        <row r="1904">
          <cell r="A1904">
            <v>10014011</v>
          </cell>
          <cell r="B1904" t="str">
            <v>TORNEIRA ELETRÔNICA DE MESA, COM SENSOR E ACIONAMENTO ELÉTRICO</v>
          </cell>
          <cell r="C1904" t="str">
            <v>UN</v>
          </cell>
          <cell r="D1904">
            <v>2880.41</v>
          </cell>
          <cell r="E1904" t="str">
            <v>SIURB-E Jan/26</v>
          </cell>
        </row>
        <row r="1905">
          <cell r="A1905">
            <v>10014012</v>
          </cell>
          <cell r="B1905" t="str">
            <v>BICA ALTA ARTICULÁVEL DE MESA - 1/2"</v>
          </cell>
          <cell r="C1905" t="str">
            <v>UN</v>
          </cell>
          <cell r="D1905">
            <v>414.97</v>
          </cell>
          <cell r="E1905" t="str">
            <v>SIURB-E Jan/26</v>
          </cell>
        </row>
        <row r="1906">
          <cell r="A1906">
            <v>10014013</v>
          </cell>
          <cell r="B1906" t="str">
            <v>MISTURADOR DE PAREDE PARA PIA, COM BICA MÓVEL TIPO LONGA E AERADOR - 3/4"</v>
          </cell>
          <cell r="C1906" t="str">
            <v>UN</v>
          </cell>
          <cell r="D1906">
            <v>353.22</v>
          </cell>
          <cell r="E1906" t="str">
            <v>SIURB-E Jan/26</v>
          </cell>
        </row>
        <row r="1907">
          <cell r="A1907">
            <v>10014015</v>
          </cell>
          <cell r="B1907" t="str">
            <v>REGISTRO REGULADOR DE VAZÃO - 1/2"</v>
          </cell>
          <cell r="C1907" t="str">
            <v>UN</v>
          </cell>
          <cell r="D1907">
            <v>158.19</v>
          </cell>
          <cell r="E1907" t="str">
            <v>SIURB-E Jan/26</v>
          </cell>
        </row>
        <row r="1908">
          <cell r="A1908">
            <v>10014016</v>
          </cell>
          <cell r="B1908" t="str">
            <v>TORNEIRA DE PAREDE ANTIVANDALISMO</v>
          </cell>
          <cell r="C1908" t="str">
            <v>UN</v>
          </cell>
          <cell r="D1908">
            <v>809.91</v>
          </cell>
          <cell r="E1908" t="str">
            <v>SIURB-E Jan/26</v>
          </cell>
        </row>
        <row r="1909">
          <cell r="A1909">
            <v>10014017</v>
          </cell>
          <cell r="B1909" t="str">
            <v>TORNEIRA DE ACIONAMENTO RESTRITO DE PAREDE</v>
          </cell>
          <cell r="C1909" t="str">
            <v>UN</v>
          </cell>
          <cell r="D1909">
            <v>436.82</v>
          </cell>
          <cell r="E1909" t="str">
            <v>SIURB-E Jan/26</v>
          </cell>
        </row>
        <row r="1910">
          <cell r="A1910">
            <v>10014018</v>
          </cell>
          <cell r="B1910" t="str">
            <v>TORNEIRA ELÉTRICA AUTOMÁTICA, COM CORPO EM PVC CROMADO - 220V</v>
          </cell>
          <cell r="C1910" t="str">
            <v>UN</v>
          </cell>
          <cell r="D1910">
            <v>207.36</v>
          </cell>
          <cell r="E1910" t="str">
            <v>SIURB-E Jan/26</v>
          </cell>
        </row>
        <row r="1911">
          <cell r="A1911">
            <v>10014019</v>
          </cell>
          <cell r="B1911" t="str">
            <v>VÁLVULA DE ACIONAMENTO HIDRO-MECÂNICO POR PEDAL</v>
          </cell>
          <cell r="C1911" t="str">
            <v>UN</v>
          </cell>
          <cell r="D1911">
            <v>934.35</v>
          </cell>
          <cell r="E1911" t="str">
            <v>SIURB-E Jan/26</v>
          </cell>
        </row>
        <row r="1912">
          <cell r="A1912">
            <v>10014023</v>
          </cell>
          <cell r="B1912" t="str">
            <v>VÁLVULA DE DESCARGA - 1.1/2"</v>
          </cell>
          <cell r="C1912" t="str">
            <v>UN</v>
          </cell>
          <cell r="D1912">
            <v>376.24</v>
          </cell>
          <cell r="E1912" t="str">
            <v>SIURB-E Jan/26</v>
          </cell>
        </row>
        <row r="1913">
          <cell r="A1913">
            <v>10014024</v>
          </cell>
          <cell r="B1913" t="str">
            <v>VÁLVULA DE DESCARGA COM DUPLO ACIONAMENTO</v>
          </cell>
          <cell r="C1913" t="str">
            <v>UN</v>
          </cell>
          <cell r="D1913">
            <v>464.42</v>
          </cell>
          <cell r="E1913" t="str">
            <v>SIURB-E Jan/26</v>
          </cell>
        </row>
        <row r="1914">
          <cell r="A1914">
            <v>10014025</v>
          </cell>
          <cell r="B1914" t="str">
            <v>VÁLVULA DE DESCARGA EXTERNA COM ALAVANCA - 1 1/4"</v>
          </cell>
          <cell r="C1914" t="str">
            <v>UN</v>
          </cell>
          <cell r="D1914">
            <v>312.41000000000003</v>
          </cell>
          <cell r="E1914" t="str">
            <v>SIURB-E Jan/26</v>
          </cell>
        </row>
        <row r="1915">
          <cell r="A1915">
            <v>10014026</v>
          </cell>
          <cell r="B1915" t="str">
            <v>ACABAMENTO ANTIVANDALISMO PARA VÁLVULA DE DESCARGA</v>
          </cell>
          <cell r="C1915" t="str">
            <v>UN</v>
          </cell>
          <cell r="D1915">
            <v>317.89</v>
          </cell>
          <cell r="E1915" t="str">
            <v>SIURB-E Jan/26</v>
          </cell>
        </row>
        <row r="1916">
          <cell r="A1916">
            <v>10014030</v>
          </cell>
          <cell r="B1916" t="str">
            <v>VÁLVULA DE FECHAMENTO AUTOMÁTICO PARA CHUVEIRO ELÉTRICO</v>
          </cell>
          <cell r="C1916" t="str">
            <v>UN</v>
          </cell>
          <cell r="D1916">
            <v>1144.51</v>
          </cell>
          <cell r="E1916" t="str">
            <v>SIURB-E Jan/26</v>
          </cell>
        </row>
        <row r="1917">
          <cell r="A1917">
            <v>10014031</v>
          </cell>
          <cell r="B1917" t="str">
            <v>VÁLVULA DE FECHAMENTO AUTOMÁTICO PARA DUCHA DE ÁGUA FRIA OU PRÉ-MISTURADA</v>
          </cell>
          <cell r="C1917" t="str">
            <v>UN</v>
          </cell>
          <cell r="D1917">
            <v>928.91</v>
          </cell>
          <cell r="E1917" t="str">
            <v>SIURB-E Jan/26</v>
          </cell>
        </row>
        <row r="1918">
          <cell r="A1918">
            <v>10014032</v>
          </cell>
          <cell r="B1918" t="str">
            <v>VÁLVULA DE FECHAMENTO AUTOMÁTICO PARA CHUVEIRO DE AQUECEDOR DE ACUMULAÇÃO</v>
          </cell>
          <cell r="C1918" t="str">
            <v>UN</v>
          </cell>
          <cell r="D1918">
            <v>1039.51</v>
          </cell>
          <cell r="E1918" t="str">
            <v>SIURB-E Jan/26</v>
          </cell>
        </row>
        <row r="1919">
          <cell r="A1919">
            <v>10014033</v>
          </cell>
          <cell r="B1919" t="str">
            <v>VÁLVULA FLUXIVEL PARA MICTÓRIO COM ACIONAMENTO MANUAL E FECHAMENTO AUTOMÁTICO</v>
          </cell>
          <cell r="C1919" t="str">
            <v>UN</v>
          </cell>
          <cell r="D1919">
            <v>708.85</v>
          </cell>
          <cell r="E1919" t="str">
            <v>SIURB-E Jan/26</v>
          </cell>
        </row>
        <row r="1920">
          <cell r="A1920">
            <v>10014035</v>
          </cell>
          <cell r="B1920" t="str">
            <v>REGISTRO DE ESFERA VS SOLDÁVEL , PVC - 1"</v>
          </cell>
          <cell r="C1920" t="str">
            <v>UN</v>
          </cell>
          <cell r="D1920">
            <v>36.729999999999997</v>
          </cell>
          <cell r="E1920" t="str">
            <v>SIURB-E Jan/26</v>
          </cell>
        </row>
        <row r="1921">
          <cell r="A1921">
            <v>10014037</v>
          </cell>
          <cell r="B1921" t="str">
            <v>CHUVEIRO FIXO DE METAL CROMADO - CRIVO COM DIÂMETRO DE NO MÍNIMO 6CM</v>
          </cell>
          <cell r="C1921" t="str">
            <v>UN</v>
          </cell>
          <cell r="D1921">
            <v>311.11</v>
          </cell>
          <cell r="E1921" t="str">
            <v>SIURB-E Jan/26</v>
          </cell>
        </row>
        <row r="1922">
          <cell r="A1922">
            <v>10014040</v>
          </cell>
          <cell r="B1922" t="str">
            <v>CHUVEIRO ELÉTRICO AUTOMÁTICO, CORPO EM PVC CROMADO - 220V-2800/4400W</v>
          </cell>
          <cell r="C1922" t="str">
            <v>UN</v>
          </cell>
          <cell r="D1922">
            <v>314</v>
          </cell>
          <cell r="E1922" t="str">
            <v>SIURB-E Jan/26</v>
          </cell>
        </row>
        <row r="1923">
          <cell r="A1923">
            <v>10014042</v>
          </cell>
          <cell r="B1923" t="str">
            <v>CHUVEIRO DUCHA MODELO JET-SET METÁLICA OU SIMILAR</v>
          </cell>
          <cell r="C1923" t="str">
            <v>UN</v>
          </cell>
          <cell r="D1923">
            <v>200.52</v>
          </cell>
          <cell r="E1923" t="str">
            <v>SIURB-E Jan/26</v>
          </cell>
        </row>
        <row r="1924">
          <cell r="A1924">
            <v>10014043</v>
          </cell>
          <cell r="B1924" t="str">
            <v>DUCHA HIGIÊNICA FLEXÍVEL COM REGISTRO DE PAREDE</v>
          </cell>
          <cell r="C1924" t="str">
            <v>UN</v>
          </cell>
          <cell r="D1924">
            <v>229.41</v>
          </cell>
          <cell r="E1924" t="str">
            <v>SIURB-E Jan/26</v>
          </cell>
        </row>
        <row r="1925">
          <cell r="A1925">
            <v>10014044</v>
          </cell>
          <cell r="B1925" t="str">
            <v>DUCHA HIGIÊNICA FLEXÍVEL SEM REGISTRO DE PAREDE</v>
          </cell>
          <cell r="C1925" t="str">
            <v>UN</v>
          </cell>
          <cell r="D1925">
            <v>578.47</v>
          </cell>
          <cell r="E1925" t="str">
            <v>SIURB-E Jan/26</v>
          </cell>
        </row>
        <row r="1926">
          <cell r="A1926">
            <v>10014045</v>
          </cell>
          <cell r="B1926" t="str">
            <v>CONJUNTO ANTIVANDALISMO FORMADO DE CHUVEIRO E VÁLVULA DE FECHAMENTO AUTOMÁTICO (ÁGUA FRIA OU PRÉ-MISTURADA)</v>
          </cell>
          <cell r="C1926" t="str">
            <v>UN</v>
          </cell>
          <cell r="D1926">
            <v>1473.98</v>
          </cell>
          <cell r="E1926" t="str">
            <v>SIURB-E Jan/26</v>
          </cell>
        </row>
        <row r="1927">
          <cell r="A1927">
            <v>10014048</v>
          </cell>
          <cell r="B1927" t="str">
            <v>MISTURADOR DE MESA PARA LAVATÓRIO - 1/2"</v>
          </cell>
          <cell r="C1927" t="str">
            <v>UN</v>
          </cell>
          <cell r="D1927">
            <v>767.51</v>
          </cell>
          <cell r="E1927" t="str">
            <v>SIURB-E Jan/26</v>
          </cell>
        </row>
        <row r="1928">
          <cell r="A1928">
            <v>10014049</v>
          </cell>
          <cell r="B1928" t="str">
            <v>MISTURADOR PARA CHUVEIRO ENTRADA HORIZ. 3/4" SAÍDA 1/2 C/ ACABAMENTO</v>
          </cell>
          <cell r="C1928" t="str">
            <v>UN</v>
          </cell>
          <cell r="D1928">
            <v>333.59</v>
          </cell>
          <cell r="E1928" t="str">
            <v>SIURB-E Jan/26</v>
          </cell>
        </row>
        <row r="1929">
          <cell r="A1929">
            <v>10014052</v>
          </cell>
          <cell r="B1929" t="str">
            <v>DISPENSER DE SABÃO, DE PAREDE, MANUAL, PARA SANITÁRIOS, ABS, ALTO IMPACTO, COM RESERVATÓRIO DE 800/ 900ML</v>
          </cell>
          <cell r="C1929" t="str">
            <v>UN</v>
          </cell>
          <cell r="D1929">
            <v>59.52</v>
          </cell>
          <cell r="E1929" t="str">
            <v>SIURB-E Jan/26</v>
          </cell>
        </row>
        <row r="1930">
          <cell r="A1930">
            <v>10014066</v>
          </cell>
          <cell r="B1930" t="str">
            <v>DISPENSER PAPEL TOALHA, DE PAREDE, MANUAL, PARA SANITÁRIOS - ABS - ALTO IMPACTO - AUTO CORTE</v>
          </cell>
          <cell r="C1930" t="str">
            <v>UN</v>
          </cell>
          <cell r="D1930">
            <v>262.38</v>
          </cell>
          <cell r="E1930" t="str">
            <v>SIURB-E Jan/26</v>
          </cell>
        </row>
        <row r="1931">
          <cell r="A1931">
            <v>10014073</v>
          </cell>
          <cell r="B1931" t="str">
            <v>FRONTÃO OU TESTEIRA DE MÁRMORE BRANCO ESPIRITO SANTO - H. ATÉ 10CM</v>
          </cell>
          <cell r="C1931" t="str">
            <v>M</v>
          </cell>
          <cell r="D1931">
            <v>126.14</v>
          </cell>
          <cell r="E1931" t="str">
            <v>SIURB-E Jan/26</v>
          </cell>
        </row>
        <row r="1932">
          <cell r="A1932">
            <v>10014074</v>
          </cell>
          <cell r="B1932" t="str">
            <v>FRONTÃO OU TESTEIRA DE GRANITO CINZA MAUA - H ATÉ 10CM</v>
          </cell>
          <cell r="C1932" t="str">
            <v>M</v>
          </cell>
          <cell r="D1932">
            <v>89.29</v>
          </cell>
          <cell r="E1932" t="str">
            <v>SIURB-E Jan/26</v>
          </cell>
        </row>
        <row r="1933">
          <cell r="A1933">
            <v>10014075</v>
          </cell>
          <cell r="B1933" t="str">
            <v>TAMPO PARA BANCADA ÚMIDA - GRANITO CINZA ANDORINHA - ESPESSURA 2CM</v>
          </cell>
          <cell r="C1933" t="str">
            <v>M2</v>
          </cell>
          <cell r="D1933">
            <v>632.22</v>
          </cell>
          <cell r="E1933" t="str">
            <v>SIURB-E Jan/26</v>
          </cell>
        </row>
        <row r="1934">
          <cell r="A1934">
            <v>10014076</v>
          </cell>
          <cell r="B1934" t="str">
            <v>TAMPO PARA BANCADA ÚMIDA - GRANITO CINZA MAUA POLIDO - ESPESSURA 2CM</v>
          </cell>
          <cell r="C1934" t="str">
            <v>M2</v>
          </cell>
          <cell r="D1934">
            <v>692.63</v>
          </cell>
          <cell r="E1934" t="str">
            <v>SIURB-E Jan/26</v>
          </cell>
        </row>
        <row r="1935">
          <cell r="A1935">
            <v>10014077</v>
          </cell>
          <cell r="B1935" t="str">
            <v>TAMPO PARA BANCADA ÚMIDA - GRANITO VERDE UBATUBA POLIDO - ESPESSURA 2CM</v>
          </cell>
          <cell r="C1935" t="str">
            <v>M2</v>
          </cell>
          <cell r="D1935">
            <v>778.39</v>
          </cell>
          <cell r="E1935" t="str">
            <v>SIURB-E Jan/26</v>
          </cell>
        </row>
        <row r="1936">
          <cell r="A1936">
            <v>10014078</v>
          </cell>
          <cell r="B1936" t="str">
            <v>TAMPO PARA BANCADA ÚMIDA - GRANITO PRETO TIJUCA POLIDO 2CM</v>
          </cell>
          <cell r="C1936" t="str">
            <v>M2</v>
          </cell>
          <cell r="D1936">
            <v>1025.33</v>
          </cell>
          <cell r="E1936" t="str">
            <v>SIURB-E Jan/26</v>
          </cell>
        </row>
        <row r="1937">
          <cell r="A1937">
            <v>10014082</v>
          </cell>
          <cell r="B1937" t="str">
            <v>TAMPO PARA BANCADA ÚMIDA - MÁRMORE BRANCO ESPIRITO SANTO 2CM</v>
          </cell>
          <cell r="C1937" t="str">
            <v>M2</v>
          </cell>
          <cell r="D1937">
            <v>825.07</v>
          </cell>
          <cell r="E1937" t="str">
            <v>SIURB-E Jan/26</v>
          </cell>
        </row>
        <row r="1938">
          <cell r="A1938">
            <v>10014086</v>
          </cell>
          <cell r="B1938" t="str">
            <v>TAMPO PARA BANCADA ÚMIDA - AÇO INOX N.18 (18:8)</v>
          </cell>
          <cell r="C1938" t="str">
            <v>M2</v>
          </cell>
          <cell r="D1938">
            <v>1502.7</v>
          </cell>
          <cell r="E1938" t="str">
            <v>SIURB-E Jan/26</v>
          </cell>
        </row>
        <row r="1939">
          <cell r="A1939">
            <v>10014088</v>
          </cell>
          <cell r="B1939" t="str">
            <v>TAMPO PARA BANCADA ÚMIDA - CONCRETO POLIDO E=40MM COM BORDAS ARREDONDADAS E ENVERNIZADAS</v>
          </cell>
          <cell r="C1939" t="str">
            <v>M2</v>
          </cell>
          <cell r="D1939">
            <v>220.98</v>
          </cell>
          <cell r="E1939" t="str">
            <v>SIURB-E Jan/26</v>
          </cell>
        </row>
        <row r="1940">
          <cell r="A1940">
            <v>10014089</v>
          </cell>
          <cell r="B1940" t="str">
            <v>TAMPO PARA BANCADA ÚMIDA - CONCRETO POLIDO E=50MM COM BORDAS ARREDONDADAS E ENVERNIZADAS</v>
          </cell>
          <cell r="C1940" t="str">
            <v>M2</v>
          </cell>
          <cell r="D1940">
            <v>225.42</v>
          </cell>
          <cell r="E1940" t="str">
            <v>SIURB-E Jan/26</v>
          </cell>
        </row>
        <row r="1941">
          <cell r="A1941">
            <v>10014091</v>
          </cell>
          <cell r="B1941" t="str">
            <v>SABONETEIRA PARA SABÃO LÍQUIDO</v>
          </cell>
          <cell r="C1941" t="str">
            <v>UN</v>
          </cell>
          <cell r="D1941">
            <v>74.94</v>
          </cell>
          <cell r="E1941" t="str">
            <v>SIURB-E Jan/26</v>
          </cell>
        </row>
        <row r="1942">
          <cell r="A1942">
            <v>10014097</v>
          </cell>
          <cell r="B1942" t="str">
            <v>PORTA TOALHA DE PAPEL INTER FOLHAS</v>
          </cell>
          <cell r="C1942" t="str">
            <v>UN</v>
          </cell>
          <cell r="D1942">
            <v>73.22</v>
          </cell>
          <cell r="E1942" t="str">
            <v>SIURB-E Jan/26</v>
          </cell>
        </row>
        <row r="1943">
          <cell r="A1943">
            <v>10050000</v>
          </cell>
          <cell r="B1943" t="str">
            <v>DEMOLIÇÕES</v>
          </cell>
          <cell r="C1943" t="str">
            <v>.</v>
          </cell>
          <cell r="D1943" t="str">
            <v>.</v>
          </cell>
          <cell r="E1943" t="str">
            <v>SIURB-E Jan/26</v>
          </cell>
        </row>
        <row r="1944">
          <cell r="A1944">
            <v>10050001</v>
          </cell>
          <cell r="B1944" t="str">
            <v>DEMOLIÇÃO DE TUBULAÇÃO DE AÇO PRETO OU GALVANIZADO - ATÉ 2"</v>
          </cell>
          <cell r="C1944" t="str">
            <v>M</v>
          </cell>
          <cell r="D1944">
            <v>7.77</v>
          </cell>
          <cell r="E1944" t="str">
            <v>SIURB-E Jan/26</v>
          </cell>
        </row>
        <row r="1945">
          <cell r="A1945">
            <v>10050002</v>
          </cell>
          <cell r="B1945" t="str">
            <v>DEMOLIÇÃO DE TUBULAÇÃO DE AÇO PRETO OU GALVANIZADO - ACIMA DE 2"</v>
          </cell>
          <cell r="C1945" t="str">
            <v>M</v>
          </cell>
          <cell r="D1945">
            <v>12.95</v>
          </cell>
          <cell r="E1945" t="str">
            <v>SIURB-E Jan/26</v>
          </cell>
        </row>
        <row r="1946">
          <cell r="A1946">
            <v>10050003</v>
          </cell>
          <cell r="B1946" t="str">
            <v>DEMOLIÇÃO DE TUBULAÇÃO DE PVC RÍGIDO - ATÉ 4"</v>
          </cell>
          <cell r="C1946" t="str">
            <v>M</v>
          </cell>
          <cell r="D1946">
            <v>6.47</v>
          </cell>
          <cell r="E1946" t="str">
            <v>SIURB-E Jan/26</v>
          </cell>
        </row>
        <row r="1947">
          <cell r="A1947">
            <v>10050004</v>
          </cell>
          <cell r="B1947" t="str">
            <v>DEMOLIÇÃO DE TUBULAÇÃO DE PVC RÍGIDO - ACIMA DE 4"</v>
          </cell>
          <cell r="C1947" t="str">
            <v>M</v>
          </cell>
          <cell r="D1947">
            <v>11.65</v>
          </cell>
          <cell r="E1947" t="str">
            <v>SIURB-E Jan/26</v>
          </cell>
        </row>
        <row r="1948">
          <cell r="A1948">
            <v>10050005</v>
          </cell>
          <cell r="B1948" t="str">
            <v>DEMOLIÇÃO DE TUBULAÇÃO DE COBRE - ATÉ 1 1/4"</v>
          </cell>
          <cell r="C1948" t="str">
            <v>M</v>
          </cell>
          <cell r="D1948">
            <v>7.77</v>
          </cell>
          <cell r="E1948" t="str">
            <v>SIURB-E Jan/26</v>
          </cell>
        </row>
        <row r="1949">
          <cell r="A1949">
            <v>10050018</v>
          </cell>
          <cell r="B1949" t="str">
            <v>DEMOLIÇÃO DE REGISTROS</v>
          </cell>
          <cell r="C1949" t="str">
            <v>UN</v>
          </cell>
          <cell r="D1949">
            <v>6.47</v>
          </cell>
          <cell r="E1949" t="str">
            <v>SIURB-E Jan/26</v>
          </cell>
        </row>
        <row r="1950">
          <cell r="A1950">
            <v>10050032</v>
          </cell>
          <cell r="B1950" t="str">
            <v>DEMOLIÇÃO DE CALHAS, RUFOS OU RINCÕES EM CHAPA METÁLICA</v>
          </cell>
          <cell r="C1950" t="str">
            <v>M</v>
          </cell>
          <cell r="D1950">
            <v>5.96</v>
          </cell>
          <cell r="E1950" t="str">
            <v>SIURB-E Jan/26</v>
          </cell>
        </row>
        <row r="1951">
          <cell r="A1951">
            <v>10050033</v>
          </cell>
          <cell r="B1951" t="str">
            <v>DEMOLIÇÃO DE CONDUTORES APARENTES</v>
          </cell>
          <cell r="C1951" t="str">
            <v>M</v>
          </cell>
          <cell r="D1951">
            <v>3.88</v>
          </cell>
          <cell r="E1951" t="str">
            <v>SIURB-E Jan/26</v>
          </cell>
        </row>
        <row r="1952">
          <cell r="A1952">
            <v>10060000</v>
          </cell>
          <cell r="B1952" t="str">
            <v>RETIRADAS</v>
          </cell>
          <cell r="C1952" t="str">
            <v>.</v>
          </cell>
          <cell r="D1952" t="str">
            <v>.</v>
          </cell>
          <cell r="E1952" t="str">
            <v>SIURB-E Jan/26</v>
          </cell>
        </row>
        <row r="1953">
          <cell r="A1953">
            <v>10060001</v>
          </cell>
          <cell r="B1953" t="str">
            <v>RETIRADA DE TUBULAÇÃO DE AÇO PRETO OU GALVANIZADO - ATÉ 2"</v>
          </cell>
          <cell r="C1953" t="str">
            <v>M</v>
          </cell>
          <cell r="D1953">
            <v>16.28</v>
          </cell>
          <cell r="E1953" t="str">
            <v>SIURB-E Jan/26</v>
          </cell>
        </row>
        <row r="1954">
          <cell r="A1954">
            <v>10060002</v>
          </cell>
          <cell r="B1954" t="str">
            <v>RETIRADA DE TUBULAÇÃO DE AÇO PRETO OU GALVANIZADO - ACIMA DE 2"</v>
          </cell>
          <cell r="C1954" t="str">
            <v>M</v>
          </cell>
          <cell r="D1954">
            <v>19.53</v>
          </cell>
          <cell r="E1954" t="str">
            <v>SIURB-E Jan/26</v>
          </cell>
        </row>
        <row r="1955">
          <cell r="A1955">
            <v>10060003</v>
          </cell>
          <cell r="B1955" t="str">
            <v>RETIRADA DE TUBULAÇÃO DE PVC RÍGIDO - ATÉ 4"</v>
          </cell>
          <cell r="C1955" t="str">
            <v>M</v>
          </cell>
          <cell r="D1955">
            <v>14.65</v>
          </cell>
          <cell r="E1955" t="str">
            <v>SIURB-E Jan/26</v>
          </cell>
        </row>
        <row r="1956">
          <cell r="A1956">
            <v>10060004</v>
          </cell>
          <cell r="B1956" t="str">
            <v>RETIRADA DE TUBULAÇÃO DE PVC RÍGIDO - ACIMA DE 4"</v>
          </cell>
          <cell r="C1956" t="str">
            <v>M</v>
          </cell>
          <cell r="D1956">
            <v>17.91</v>
          </cell>
          <cell r="E1956" t="str">
            <v>SIURB-E Jan/26</v>
          </cell>
        </row>
        <row r="1957">
          <cell r="A1957">
            <v>10060005</v>
          </cell>
          <cell r="B1957" t="str">
            <v>RETIRADA DE TUBULAÇÃO DE COBRE - ATÉ 1 1/4"</v>
          </cell>
          <cell r="C1957" t="str">
            <v>M</v>
          </cell>
          <cell r="D1957">
            <v>16.28</v>
          </cell>
          <cell r="E1957" t="str">
            <v>SIURB-E Jan/26</v>
          </cell>
        </row>
        <row r="1958">
          <cell r="A1958">
            <v>10060006</v>
          </cell>
          <cell r="B1958" t="str">
            <v>RETIRADA DE TUBULAÇÃO DE COBRE - ACIMA DE 1 1/4"</v>
          </cell>
          <cell r="C1958" t="str">
            <v>M</v>
          </cell>
          <cell r="D1958">
            <v>19.53</v>
          </cell>
          <cell r="E1958" t="str">
            <v>SIURB-E Jan/26</v>
          </cell>
        </row>
        <row r="1959">
          <cell r="A1959">
            <v>10060007</v>
          </cell>
          <cell r="B1959" t="str">
            <v>RETIRADA DE TUBULAÇÃO DE FERRO FUNDIDO - ATÉ 4"</v>
          </cell>
          <cell r="C1959" t="str">
            <v>M</v>
          </cell>
          <cell r="D1959">
            <v>16.28</v>
          </cell>
          <cell r="E1959" t="str">
            <v>SIURB-E Jan/26</v>
          </cell>
        </row>
        <row r="1960">
          <cell r="A1960">
            <v>10060008</v>
          </cell>
          <cell r="B1960" t="str">
            <v>RETIRADA DE TUBULAÇÃO DE FERRO FUNDIDO - ACIMA DE 4"</v>
          </cell>
          <cell r="C1960" t="str">
            <v>M</v>
          </cell>
          <cell r="D1960">
            <v>19.53</v>
          </cell>
          <cell r="E1960" t="str">
            <v>SIURB-E Jan/26</v>
          </cell>
        </row>
        <row r="1961">
          <cell r="A1961">
            <v>10060009</v>
          </cell>
          <cell r="B1961" t="str">
            <v>RETIRADA DE TUBULAÇÃO DE CIMENTO-AMIANTO - ATÉ 3"</v>
          </cell>
          <cell r="C1961" t="str">
            <v>M</v>
          </cell>
          <cell r="D1961">
            <v>14.65</v>
          </cell>
          <cell r="E1961" t="str">
            <v>SIURB-E Jan/26</v>
          </cell>
        </row>
        <row r="1962">
          <cell r="A1962">
            <v>10060010</v>
          </cell>
          <cell r="B1962" t="str">
            <v>RETIRADA DE TUBULAÇÃO DE CIMENTO-AMIANTO - ACIMA DE 3"</v>
          </cell>
          <cell r="C1962" t="str">
            <v>M</v>
          </cell>
          <cell r="D1962">
            <v>17.91</v>
          </cell>
          <cell r="E1962" t="str">
            <v>SIURB-E Jan/26</v>
          </cell>
        </row>
        <row r="1963">
          <cell r="A1963">
            <v>10060011</v>
          </cell>
          <cell r="B1963" t="str">
            <v>RETIRADA DE TUBULAÇÃO DE CERÂMICA VIDRADA - ATÉ 6"</v>
          </cell>
          <cell r="C1963" t="str">
            <v>M</v>
          </cell>
          <cell r="D1963">
            <v>22.79</v>
          </cell>
          <cell r="E1963" t="str">
            <v>SIURB-E Jan/26</v>
          </cell>
        </row>
        <row r="1964">
          <cell r="A1964">
            <v>10060012</v>
          </cell>
          <cell r="B1964" t="str">
            <v>RETIRADA DE TUBULAÇÃO DE CERÂMICA VIDRADA - ACIMA DE 6"</v>
          </cell>
          <cell r="C1964" t="str">
            <v>M</v>
          </cell>
          <cell r="D1964">
            <v>26.05</v>
          </cell>
          <cell r="E1964" t="str">
            <v>SIURB-E Jan/26</v>
          </cell>
        </row>
        <row r="1965">
          <cell r="A1965">
            <v>10060015</v>
          </cell>
          <cell r="B1965" t="str">
            <v>RETIRADA DE RESERVATÓRIOS DE CIMENTO-AMIANTO - ATÉ 1000 LITROS</v>
          </cell>
          <cell r="C1965" t="str">
            <v>UN</v>
          </cell>
          <cell r="D1965">
            <v>175.35</v>
          </cell>
          <cell r="E1965" t="str">
            <v>SIURB-E Jan/26</v>
          </cell>
        </row>
        <row r="1966">
          <cell r="A1966">
            <v>10060018</v>
          </cell>
          <cell r="B1966" t="str">
            <v>RETIRADA DE REGISTROS OU VÁLVULAS FLUXÍVEIS</v>
          </cell>
          <cell r="C1966" t="str">
            <v>UN</v>
          </cell>
          <cell r="D1966">
            <v>130.19</v>
          </cell>
          <cell r="E1966" t="str">
            <v>SIURB-E Jan/26</v>
          </cell>
        </row>
        <row r="1967">
          <cell r="A1967">
            <v>10060022</v>
          </cell>
          <cell r="B1967" t="str">
            <v>RETIRADA DE VÁLVULAS DE RETENÇÃO</v>
          </cell>
          <cell r="C1967" t="str">
            <v>UN</v>
          </cell>
          <cell r="D1967">
            <v>35.81</v>
          </cell>
          <cell r="E1967" t="str">
            <v>SIURB-E Jan/26</v>
          </cell>
        </row>
        <row r="1968">
          <cell r="A1968">
            <v>10060024</v>
          </cell>
          <cell r="B1968" t="str">
            <v>RETIRADA DE CONJUNTOS MOTOR-BOMBA</v>
          </cell>
          <cell r="C1968" t="str">
            <v>UN</v>
          </cell>
          <cell r="D1968">
            <v>260.45999999999998</v>
          </cell>
          <cell r="E1968" t="str">
            <v>SIURB-E Jan/26</v>
          </cell>
        </row>
        <row r="1969">
          <cell r="A1969">
            <v>10060026</v>
          </cell>
          <cell r="B1969" t="str">
            <v>RETIRADA DE CAIXAS SIFONADAS OU RALOS</v>
          </cell>
          <cell r="C1969" t="str">
            <v>UN</v>
          </cell>
          <cell r="D1969">
            <v>17.91</v>
          </cell>
          <cell r="E1969" t="str">
            <v>SIURB-E Jan/26</v>
          </cell>
        </row>
        <row r="1970">
          <cell r="A1970">
            <v>10060029</v>
          </cell>
          <cell r="B1970" t="str">
            <v>RETIRADA DE HIDRANTES DE PAREDE</v>
          </cell>
          <cell r="C1970" t="str">
            <v>UN</v>
          </cell>
          <cell r="D1970">
            <v>97.67</v>
          </cell>
          <cell r="E1970" t="str">
            <v>SIURB-E Jan/26</v>
          </cell>
        </row>
        <row r="1971">
          <cell r="A1971">
            <v>10060032</v>
          </cell>
          <cell r="B1971" t="str">
            <v>RETIRADA DE CALHAS, RUFOS OU RINCÕES EM CHAPA METÁLICA</v>
          </cell>
          <cell r="C1971" t="str">
            <v>M</v>
          </cell>
          <cell r="D1971">
            <v>8.14</v>
          </cell>
          <cell r="E1971" t="str">
            <v>SIURB-E Jan/26</v>
          </cell>
        </row>
        <row r="1972">
          <cell r="A1972">
            <v>10060033</v>
          </cell>
          <cell r="B1972" t="str">
            <v>RETIRADA DE CONDUTORES APARENTES</v>
          </cell>
          <cell r="C1972" t="str">
            <v>M</v>
          </cell>
          <cell r="D1972">
            <v>5.21</v>
          </cell>
          <cell r="E1972" t="str">
            <v>SIURB-E Jan/26</v>
          </cell>
        </row>
        <row r="1973">
          <cell r="A1973">
            <v>10060035</v>
          </cell>
          <cell r="B1973" t="str">
            <v>RETIRADA DE APARELHOS SANITÁRIOS, INCLUSIVE ACESSÓRIOS</v>
          </cell>
          <cell r="C1973" t="str">
            <v>UN</v>
          </cell>
          <cell r="D1973">
            <v>48.84</v>
          </cell>
          <cell r="E1973" t="str">
            <v>SIURB-E Jan/26</v>
          </cell>
        </row>
        <row r="1974">
          <cell r="A1974">
            <v>10060040</v>
          </cell>
          <cell r="B1974" t="str">
            <v>RETIRADA DE SIFÕES</v>
          </cell>
          <cell r="C1974" t="str">
            <v>UN</v>
          </cell>
          <cell r="D1974">
            <v>13.02</v>
          </cell>
          <cell r="E1974" t="str">
            <v>SIURB-E Jan/26</v>
          </cell>
        </row>
        <row r="1975">
          <cell r="A1975">
            <v>10060042</v>
          </cell>
          <cell r="B1975" t="str">
            <v>RETIRADA DE TORNEIRAS</v>
          </cell>
          <cell r="C1975" t="str">
            <v>UN</v>
          </cell>
          <cell r="D1975">
            <v>8.4600000000000009</v>
          </cell>
          <cell r="E1975" t="str">
            <v>SIURB-E Jan/26</v>
          </cell>
        </row>
        <row r="1976">
          <cell r="A1976">
            <v>10060045</v>
          </cell>
          <cell r="B1976" t="str">
            <v>RETIRADA DE CAIXAS DE DESCARGA DE SOBREPOR</v>
          </cell>
          <cell r="C1976" t="str">
            <v>UN</v>
          </cell>
          <cell r="D1976">
            <v>24.74</v>
          </cell>
          <cell r="E1976" t="str">
            <v>SIURB-E Jan/26</v>
          </cell>
        </row>
        <row r="1977">
          <cell r="A1977">
            <v>10060050</v>
          </cell>
          <cell r="B1977" t="str">
            <v>RETIRADA DO TAMPO ÚMIDO</v>
          </cell>
          <cell r="C1977" t="str">
            <v>M2</v>
          </cell>
          <cell r="D1977">
            <v>14.59</v>
          </cell>
          <cell r="E1977" t="str">
            <v>SIURB-E Jan/26</v>
          </cell>
        </row>
        <row r="1978">
          <cell r="A1978">
            <v>10070000</v>
          </cell>
          <cell r="B1978" t="str">
            <v>RECOLOCAÇÕES</v>
          </cell>
          <cell r="C1978" t="str">
            <v>.</v>
          </cell>
          <cell r="D1978" t="str">
            <v>.</v>
          </cell>
          <cell r="E1978" t="str">
            <v>SIURB-E Jan/26</v>
          </cell>
        </row>
        <row r="1979">
          <cell r="A1979">
            <v>10070018</v>
          </cell>
          <cell r="B1979" t="str">
            <v>RECOLOCAÇÃO DE REGISTROS OU VÁLVULAS FLUXÍVEIS</v>
          </cell>
          <cell r="C1979" t="str">
            <v>UN</v>
          </cell>
          <cell r="D1979">
            <v>118.9</v>
          </cell>
          <cell r="E1979" t="str">
            <v>SIURB-E Jan/26</v>
          </cell>
        </row>
        <row r="1980">
          <cell r="A1980">
            <v>10070022</v>
          </cell>
          <cell r="B1980" t="str">
            <v>RECOLOCAÇÃO DE VÁLVULAS DE RETENÇÃO</v>
          </cell>
          <cell r="C1980" t="str">
            <v>UN</v>
          </cell>
          <cell r="D1980">
            <v>61.21</v>
          </cell>
          <cell r="E1980" t="str">
            <v>SIURB-E Jan/26</v>
          </cell>
        </row>
        <row r="1981">
          <cell r="A1981">
            <v>10070024</v>
          </cell>
          <cell r="B1981" t="str">
            <v>RECOLOCAÇÃO DE CONJUNTOS MOTOR-BOMBA</v>
          </cell>
          <cell r="C1981" t="str">
            <v>UN</v>
          </cell>
          <cell r="D1981">
            <v>233.79</v>
          </cell>
          <cell r="E1981" t="str">
            <v>SIURB-E Jan/26</v>
          </cell>
        </row>
        <row r="1982">
          <cell r="A1982">
            <v>10070026</v>
          </cell>
          <cell r="B1982" t="str">
            <v>RECOLOCAÇÃO DE CAIXAS SIFONADAS OU RALOS</v>
          </cell>
          <cell r="C1982" t="str">
            <v>UN</v>
          </cell>
          <cell r="D1982">
            <v>110.73</v>
          </cell>
          <cell r="E1982" t="str">
            <v>SIURB-E Jan/26</v>
          </cell>
        </row>
        <row r="1983">
          <cell r="A1983">
            <v>10070029</v>
          </cell>
          <cell r="B1983" t="str">
            <v>RECOLOCAÇÃO DE HIDRANTES DE PAREDE</v>
          </cell>
          <cell r="C1983" t="str">
            <v>UN</v>
          </cell>
          <cell r="D1983">
            <v>303.93</v>
          </cell>
          <cell r="E1983" t="str">
            <v>SIURB-E Jan/26</v>
          </cell>
        </row>
        <row r="1984">
          <cell r="A1984">
            <v>10070032</v>
          </cell>
          <cell r="B1984" t="str">
            <v>RECOLOCAÇÃO DE CALHAS, RUFOS OU RINCÕES EM CHAPA METÁLICA</v>
          </cell>
          <cell r="C1984" t="str">
            <v>M</v>
          </cell>
          <cell r="D1984">
            <v>74.569999999999993</v>
          </cell>
          <cell r="E1984" t="str">
            <v>SIURB-E Jan/26</v>
          </cell>
        </row>
        <row r="1985">
          <cell r="A1985">
            <v>10070033</v>
          </cell>
          <cell r="B1985" t="str">
            <v>RECOLOCAÇÃO DE CONDUTORES APARENTES</v>
          </cell>
          <cell r="C1985" t="str">
            <v>M</v>
          </cell>
          <cell r="D1985">
            <v>62.1</v>
          </cell>
          <cell r="E1985" t="str">
            <v>SIURB-E Jan/26</v>
          </cell>
        </row>
        <row r="1986">
          <cell r="A1986">
            <v>10070035</v>
          </cell>
          <cell r="B1986" t="str">
            <v>RECOLOCAÇÃO DE APARELHOS SANITÁRIOS, INCLUSIVE ACESSÓRIOS</v>
          </cell>
          <cell r="C1986" t="str">
            <v>UN</v>
          </cell>
          <cell r="D1986">
            <v>175.35</v>
          </cell>
          <cell r="E1986" t="str">
            <v>SIURB-E Jan/26</v>
          </cell>
        </row>
        <row r="1987">
          <cell r="A1987">
            <v>10070040</v>
          </cell>
          <cell r="B1987" t="str">
            <v>RECOLOCAÇÃO DE SIFÕES</v>
          </cell>
          <cell r="C1987" t="str">
            <v>UN</v>
          </cell>
          <cell r="D1987">
            <v>29.22</v>
          </cell>
          <cell r="E1987" t="str">
            <v>SIURB-E Jan/26</v>
          </cell>
        </row>
        <row r="1988">
          <cell r="A1988">
            <v>10070042</v>
          </cell>
          <cell r="B1988" t="str">
            <v>RECOLOCAÇÃO DE TORNEIRAS</v>
          </cell>
          <cell r="C1988" t="str">
            <v>UN</v>
          </cell>
          <cell r="D1988">
            <v>16.28</v>
          </cell>
          <cell r="E1988" t="str">
            <v>SIURB-E Jan/26</v>
          </cell>
        </row>
        <row r="1989">
          <cell r="A1989">
            <v>10070045</v>
          </cell>
          <cell r="B1989" t="str">
            <v>RECOLOCAÇÃO DE CAIXAS DE DESCARGA DE SOBREPOR</v>
          </cell>
          <cell r="C1989" t="str">
            <v>UN</v>
          </cell>
          <cell r="D1989">
            <v>146.12</v>
          </cell>
          <cell r="E1989" t="str">
            <v>SIURB-E Jan/26</v>
          </cell>
        </row>
        <row r="1990">
          <cell r="A1990">
            <v>10080000</v>
          </cell>
          <cell r="B1990" t="str">
            <v>SERVIÇOS PARCIAIS</v>
          </cell>
          <cell r="C1990" t="str">
            <v>.</v>
          </cell>
          <cell r="D1990" t="str">
            <v>.</v>
          </cell>
          <cell r="E1990" t="str">
            <v>SIURB-E Jan/26</v>
          </cell>
        </row>
        <row r="1991">
          <cell r="A1991">
            <v>10080070</v>
          </cell>
          <cell r="B1991" t="str">
            <v>SIFÃO COM COPO, TIPO REFORÇADO, PVC RÍGIDO - 1 1/2"X2"</v>
          </cell>
          <cell r="C1991" t="str">
            <v>UN</v>
          </cell>
          <cell r="D1991">
            <v>41.35</v>
          </cell>
          <cell r="E1991" t="str">
            <v>SIURB-E Jan/26</v>
          </cell>
        </row>
        <row r="1992">
          <cell r="A1992">
            <v>10080072</v>
          </cell>
          <cell r="B1992" t="str">
            <v>SIFÃO TIPO PESADO, METAL CROMADO - 1"X1 1/2"</v>
          </cell>
          <cell r="C1992" t="str">
            <v>UN</v>
          </cell>
          <cell r="D1992">
            <v>196.4</v>
          </cell>
          <cell r="E1992" t="str">
            <v>SIURB-E Jan/26</v>
          </cell>
        </row>
        <row r="1993">
          <cell r="A1993">
            <v>10080073</v>
          </cell>
          <cell r="B1993" t="str">
            <v>SIFÃO TIPO PESADO, METAL CROMADO - 1"X2"</v>
          </cell>
          <cell r="C1993" t="str">
            <v>UN</v>
          </cell>
          <cell r="D1993">
            <v>254.76</v>
          </cell>
          <cell r="E1993" t="str">
            <v>SIURB-E Jan/26</v>
          </cell>
        </row>
        <row r="1994">
          <cell r="A1994">
            <v>10080074</v>
          </cell>
          <cell r="B1994" t="str">
            <v>SIFÃO TIPO PESADO, METAL CROMADO - 1 1/2"X2"</v>
          </cell>
          <cell r="C1994" t="str">
            <v>UN</v>
          </cell>
          <cell r="D1994">
            <v>153.66999999999999</v>
          </cell>
          <cell r="E1994" t="str">
            <v>SIURB-E Jan/26</v>
          </cell>
        </row>
        <row r="1995">
          <cell r="A1995">
            <v>10080076</v>
          </cell>
          <cell r="B1995" t="str">
            <v>TUBO DE LIGAÇÃO FLEXÍVEL, PVC - 1/2"X30/40CM</v>
          </cell>
          <cell r="C1995" t="str">
            <v>UN</v>
          </cell>
          <cell r="D1995">
            <v>23.32</v>
          </cell>
          <cell r="E1995" t="str">
            <v>SIURB-E Jan/26</v>
          </cell>
        </row>
        <row r="1996">
          <cell r="A1996">
            <v>10080081</v>
          </cell>
          <cell r="B1996" t="str">
            <v>TUBO DE LIGAÇÃO FLEXÍVEL, METAL CROMADO - 1/2"X30/40CM</v>
          </cell>
          <cell r="C1996" t="str">
            <v>UN</v>
          </cell>
          <cell r="D1996">
            <v>37.07</v>
          </cell>
          <cell r="E1996" t="str">
            <v>SIURB-E Jan/26</v>
          </cell>
        </row>
        <row r="1997">
          <cell r="A1997">
            <v>10080086</v>
          </cell>
          <cell r="B1997" t="str">
            <v>TORNEIRA DE PRESSÃO PARA LAVATÓRIO, METAL CROMADO - 1/2"</v>
          </cell>
          <cell r="C1997" t="str">
            <v>UN</v>
          </cell>
          <cell r="D1997">
            <v>67.78</v>
          </cell>
          <cell r="E1997" t="str">
            <v>SIURB-E Jan/26</v>
          </cell>
        </row>
        <row r="1998">
          <cell r="A1998">
            <v>10080093</v>
          </cell>
          <cell r="B1998" t="str">
            <v>VÁLVULA AMERICANA DE METAL CROMADO - 1 1/2"X3 3/4"</v>
          </cell>
          <cell r="C1998" t="str">
            <v>UN</v>
          </cell>
          <cell r="D1998">
            <v>88.34</v>
          </cell>
          <cell r="E1998" t="str">
            <v>SIURB-E Jan/26</v>
          </cell>
        </row>
        <row r="1999">
          <cell r="A1999">
            <v>10080097</v>
          </cell>
          <cell r="B1999" t="str">
            <v>TUBO DE LIGAÇÃO EM ALUMÍNIO COM CANOPLA, PARA CHUVEIRO - 3/4"</v>
          </cell>
          <cell r="C1999" t="str">
            <v>UN</v>
          </cell>
          <cell r="D1999">
            <v>41.55</v>
          </cell>
          <cell r="E1999" t="str">
            <v>SIURB-E Jan/26</v>
          </cell>
        </row>
        <row r="2000">
          <cell r="A2000">
            <v>10090000</v>
          </cell>
          <cell r="B2000" t="str">
            <v>OUTROS SERVIÇOS</v>
          </cell>
          <cell r="C2000" t="str">
            <v>.</v>
          </cell>
          <cell r="D2000" t="str">
            <v>.</v>
          </cell>
          <cell r="E2000" t="str">
            <v>SIURB-E Jan/26</v>
          </cell>
        </row>
        <row r="2001">
          <cell r="A2001">
            <v>10090001</v>
          </cell>
          <cell r="B2001" t="str">
            <v>DESENTUPIMENTO DE RAMAIS DE ESGOTO OU ÁGUAS PLUVIAIS</v>
          </cell>
          <cell r="C2001" t="str">
            <v>M</v>
          </cell>
          <cell r="D2001">
            <v>15.38</v>
          </cell>
          <cell r="E2001" t="str">
            <v>SIURB-E Jan/26</v>
          </cell>
        </row>
        <row r="2002">
          <cell r="A2002">
            <v>11000000</v>
          </cell>
          <cell r="B2002" t="str">
            <v>REVESTIMENTOS</v>
          </cell>
          <cell r="E2002" t="str">
            <v>SIURB-E Jan/26</v>
          </cell>
        </row>
        <row r="2003">
          <cell r="A2003">
            <v>11001000</v>
          </cell>
          <cell r="B2003" t="str">
            <v>REVESTIMENTO DE FORROS</v>
          </cell>
          <cell r="C2003" t="str">
            <v>.</v>
          </cell>
          <cell r="D2003" t="str">
            <v>.</v>
          </cell>
          <cell r="E2003" t="str">
            <v>SIURB-E Jan/26</v>
          </cell>
        </row>
        <row r="2004">
          <cell r="A2004">
            <v>11001001</v>
          </cell>
          <cell r="B2004" t="str">
            <v>CHAPISCO COMUM - ARGAMASSA DE CIMENTO E AREIA 1:3</v>
          </cell>
          <cell r="C2004" t="str">
            <v>M2</v>
          </cell>
          <cell r="D2004">
            <v>19.29</v>
          </cell>
          <cell r="E2004" t="str">
            <v>SIURB-E Jan/26</v>
          </cell>
        </row>
        <row r="2005">
          <cell r="A2005">
            <v>11001008</v>
          </cell>
          <cell r="B2005" t="str">
            <v>EMBOÇO - ARGAMASSA MISTA DE CIMENTO, CAL E AREIA 1:4/12</v>
          </cell>
          <cell r="C2005" t="str">
            <v>M2</v>
          </cell>
          <cell r="D2005">
            <v>54.33</v>
          </cell>
          <cell r="E2005" t="str">
            <v>SIURB-E Jan/26</v>
          </cell>
        </row>
        <row r="2006">
          <cell r="A2006">
            <v>11001009</v>
          </cell>
          <cell r="B2006" t="str">
            <v>EMBOÇO DESEMPENADO PARA PINTURA - ARGAMASSA MISTA CIMENTO, CAL E AREIA 1:3/12</v>
          </cell>
          <cell r="C2006" t="str">
            <v>M2</v>
          </cell>
          <cell r="D2006">
            <v>55.22</v>
          </cell>
          <cell r="E2006" t="str">
            <v>SIURB-E Jan/26</v>
          </cell>
        </row>
        <row r="2007">
          <cell r="A2007">
            <v>11001013</v>
          </cell>
          <cell r="B2007" t="str">
            <v>REBOCO INTERNO - ARGAMASSA PRÉ-FABRICADA</v>
          </cell>
          <cell r="C2007" t="str">
            <v>M2</v>
          </cell>
          <cell r="D2007">
            <v>42.33</v>
          </cell>
          <cell r="E2007" t="str">
            <v>SIURB-E Jan/26</v>
          </cell>
        </row>
        <row r="2008">
          <cell r="A2008">
            <v>11002000</v>
          </cell>
          <cell r="B2008" t="str">
            <v>REVESTIMENTO DE PAREDES INTERNAS</v>
          </cell>
          <cell r="C2008" t="str">
            <v>.</v>
          </cell>
          <cell r="D2008" t="str">
            <v>.</v>
          </cell>
          <cell r="E2008" t="str">
            <v>SIURB-E Jan/26</v>
          </cell>
        </row>
        <row r="2009">
          <cell r="A2009">
            <v>11002001</v>
          </cell>
          <cell r="B2009" t="str">
            <v>CHAPISCO COMUM - ARGAMASSA DE CIMENTO E AREIA 1:3</v>
          </cell>
          <cell r="C2009" t="str">
            <v>M2</v>
          </cell>
          <cell r="D2009">
            <v>7.74</v>
          </cell>
          <cell r="E2009" t="str">
            <v>SIURB-E Jan/26</v>
          </cell>
        </row>
        <row r="2010">
          <cell r="A2010">
            <v>11002003</v>
          </cell>
          <cell r="B2010" t="str">
            <v>CHAPISCO COLANTE APLICADO EM ESTRUTURA DE CONCRETO COM DESEMPENADEIRA DENTADA</v>
          </cell>
          <cell r="C2010" t="str">
            <v>M2</v>
          </cell>
          <cell r="D2010">
            <v>18.05</v>
          </cell>
          <cell r="E2010" t="str">
            <v>SIURB-E Jan/26</v>
          </cell>
        </row>
        <row r="2011">
          <cell r="A2011">
            <v>11002008</v>
          </cell>
          <cell r="B2011" t="str">
            <v>EMBOÇO INTERNO - ARGAMASSA MISTA DE CIMENTO, CAL E AREIA 1:4/12</v>
          </cell>
          <cell r="C2011" t="str">
            <v>M2</v>
          </cell>
          <cell r="D2011">
            <v>49.99</v>
          </cell>
          <cell r="E2011" t="str">
            <v>SIURB-E Jan/26</v>
          </cell>
        </row>
        <row r="2012">
          <cell r="A2012">
            <v>11002009</v>
          </cell>
          <cell r="B2012" t="str">
            <v>EMBOÇO INTERNO DESEMPENADO PARA PINTURA - ARGAMASSA MISTA DE CIMENTO, CAL E AREIA 1:3/12</v>
          </cell>
          <cell r="C2012" t="str">
            <v>M2</v>
          </cell>
          <cell r="D2012">
            <v>49.38</v>
          </cell>
          <cell r="E2012" t="str">
            <v>SIURB-E Jan/26</v>
          </cell>
        </row>
        <row r="2013">
          <cell r="A2013">
            <v>11002010</v>
          </cell>
          <cell r="B2013" t="str">
            <v>EMBOÇO INTERNO - ARGAMASSA DE CIMENTO E AREIA 1:3</v>
          </cell>
          <cell r="C2013" t="str">
            <v>M2</v>
          </cell>
          <cell r="D2013">
            <v>58.39</v>
          </cell>
          <cell r="E2013" t="str">
            <v>SIURB-E Jan/26</v>
          </cell>
        </row>
        <row r="2014">
          <cell r="A2014">
            <v>11002013</v>
          </cell>
          <cell r="B2014" t="str">
            <v>REBOCO INTERNO - ARGAMASSA PRÉ-FABRICADA</v>
          </cell>
          <cell r="C2014" t="str">
            <v>M2</v>
          </cell>
          <cell r="D2014">
            <v>26.76</v>
          </cell>
          <cell r="E2014" t="str">
            <v>SIURB-E Jan/26</v>
          </cell>
        </row>
        <row r="2015">
          <cell r="A2015">
            <v>11002015</v>
          </cell>
          <cell r="B2015" t="str">
            <v>REVESTIMENTO COM GESSO</v>
          </cell>
          <cell r="C2015" t="str">
            <v>M2</v>
          </cell>
          <cell r="D2015">
            <v>27.59</v>
          </cell>
          <cell r="E2015" t="str">
            <v>SIURB-E Jan/26</v>
          </cell>
        </row>
        <row r="2016">
          <cell r="A2016">
            <v>11002025</v>
          </cell>
          <cell r="B2016" t="str">
            <v>AZULEJOS, JUNTAS AMARRAÇÃO OU A PRUMO - ASSENTES COM ARGAMASSA COMUM</v>
          </cell>
          <cell r="C2016" t="str">
            <v>M2</v>
          </cell>
          <cell r="D2016">
            <v>79.23</v>
          </cell>
          <cell r="E2016" t="str">
            <v>SIURB-E Jan/26</v>
          </cell>
        </row>
        <row r="2017">
          <cell r="A2017">
            <v>11002029</v>
          </cell>
          <cell r="B2017" t="str">
            <v>AZULEJOS, JUNTA AMARRAÇÃO OU A PRUMO - ASSENTES COM ARGAMASSA COLANTE</v>
          </cell>
          <cell r="C2017" t="str">
            <v>M2</v>
          </cell>
          <cell r="D2017">
            <v>68.05</v>
          </cell>
          <cell r="E2017" t="str">
            <v>SIURB-E Jan/26</v>
          </cell>
        </row>
        <row r="2018">
          <cell r="A2018">
            <v>11002075</v>
          </cell>
          <cell r="B2018" t="str">
            <v>LAMINADO MELAMÍNICO COLADO, 1,3MM DE ESPESSURA - JUNTAS SECAS</v>
          </cell>
          <cell r="C2018" t="str">
            <v>M2</v>
          </cell>
          <cell r="D2018">
            <v>207.17</v>
          </cell>
          <cell r="E2018" t="str">
            <v>SIURB-E Jan/26</v>
          </cell>
        </row>
        <row r="2019">
          <cell r="A2019">
            <v>11002105</v>
          </cell>
          <cell r="B2019" t="str">
            <v>CHAPISCO COMUM - ARGAMASSA DE CIMENTO E AREIA 1:4</v>
          </cell>
          <cell r="C2019" t="str">
            <v>M2</v>
          </cell>
          <cell r="D2019">
            <v>7.35</v>
          </cell>
          <cell r="E2019" t="str">
            <v>SIURB-E Jan/26</v>
          </cell>
        </row>
        <row r="2020">
          <cell r="A2020">
            <v>11002107</v>
          </cell>
          <cell r="B2020" t="str">
            <v>VA.09 - CHAPISCO ROLADO APLICADO EM ALVENARIA COM ROLO PARA TEXTURA ACRÍLICA</v>
          </cell>
          <cell r="C2020" t="str">
            <v>M2</v>
          </cell>
          <cell r="D2020">
            <v>10.92</v>
          </cell>
          <cell r="E2020" t="str">
            <v>SIURB-E Jan/26</v>
          </cell>
        </row>
        <row r="2021">
          <cell r="A2021">
            <v>11003000</v>
          </cell>
          <cell r="B2021" t="str">
            <v>REVESTIMENTO DE PAREDES EXTERNAS</v>
          </cell>
          <cell r="C2021" t="str">
            <v>.</v>
          </cell>
          <cell r="D2021" t="str">
            <v>.</v>
          </cell>
          <cell r="E2021" t="str">
            <v>SIURB-E Jan/26</v>
          </cell>
        </row>
        <row r="2022">
          <cell r="A2022">
            <v>11003001</v>
          </cell>
          <cell r="B2022" t="str">
            <v>CHAPISCO COMUM - ARGAMASSA DE CIMENTO E AREIA 1:3</v>
          </cell>
          <cell r="C2022" t="str">
            <v>M2</v>
          </cell>
          <cell r="D2022">
            <v>7.74</v>
          </cell>
          <cell r="E2022" t="str">
            <v>SIURB-E Jan/26</v>
          </cell>
        </row>
        <row r="2023">
          <cell r="A2023">
            <v>11003003</v>
          </cell>
          <cell r="B2023" t="str">
            <v>CHAPISCO RÚSTICO FINO, APLICADO COM PENEIRA - ARGAMASSA DE CIMENTO E AREIA 1:3</v>
          </cell>
          <cell r="C2023" t="str">
            <v>M2</v>
          </cell>
          <cell r="D2023">
            <v>16.93</v>
          </cell>
          <cell r="E2023" t="str">
            <v>SIURB-E Jan/26</v>
          </cell>
        </row>
        <row r="2024">
          <cell r="A2024">
            <v>11003004</v>
          </cell>
          <cell r="B2024" t="str">
            <v>CHAPISCO RÚSTICO GROSSO, COM ADIÇÃO DE BRITA N.1</v>
          </cell>
          <cell r="C2024" t="str">
            <v>M2</v>
          </cell>
          <cell r="D2024">
            <v>24.37</v>
          </cell>
          <cell r="E2024" t="str">
            <v>SIURB-E Jan/26</v>
          </cell>
        </row>
        <row r="2025">
          <cell r="A2025">
            <v>11003005</v>
          </cell>
          <cell r="B2025" t="str">
            <v>CHAPISCO COLANTE APLICADO EM ESTRUTURA DE CONCRETO COM DESEMPENADEIRA DENTADA</v>
          </cell>
          <cell r="C2025" t="str">
            <v>M2</v>
          </cell>
          <cell r="D2025">
            <v>18.05</v>
          </cell>
          <cell r="E2025" t="str">
            <v>SIURB-E Jan/26</v>
          </cell>
        </row>
        <row r="2026">
          <cell r="A2026">
            <v>11003008</v>
          </cell>
          <cell r="B2026" t="str">
            <v>EMBOÇO EXTERNO - ARGAMASSA MISTA DE CIMENTO, CAL E AREIA 1:4/12</v>
          </cell>
          <cell r="C2026" t="str">
            <v>M2</v>
          </cell>
          <cell r="D2026">
            <v>49.99</v>
          </cell>
          <cell r="E2026" t="str">
            <v>SIURB-E Jan/26</v>
          </cell>
        </row>
        <row r="2027">
          <cell r="A2027">
            <v>11003009</v>
          </cell>
          <cell r="B2027" t="str">
            <v>EMBOÇO EXTERNO DESEMPENADO PARA PINTURA - ARGAMASSA MISTA DE CIMENTO, CAL E AREIA 1:3/12</v>
          </cell>
          <cell r="C2027" t="str">
            <v>M2</v>
          </cell>
          <cell r="D2027">
            <v>49.38</v>
          </cell>
          <cell r="E2027" t="str">
            <v>SIURB-E Jan/26</v>
          </cell>
        </row>
        <row r="2028">
          <cell r="A2028">
            <v>11003010</v>
          </cell>
          <cell r="B2028" t="str">
            <v>EMBOÇO EXTERNO - ARGAMASSA DE CIMENTO E AREIA 1:3</v>
          </cell>
          <cell r="C2028" t="str">
            <v>M2</v>
          </cell>
          <cell r="D2028">
            <v>58.39</v>
          </cell>
          <cell r="E2028" t="str">
            <v>SIURB-E Jan/26</v>
          </cell>
        </row>
        <row r="2029">
          <cell r="A2029">
            <v>11003013</v>
          </cell>
          <cell r="B2029" t="str">
            <v>REBOCO EXTERNO - ARGAMASSA PRÉ-FABRICADA</v>
          </cell>
          <cell r="C2029" t="str">
            <v>M2</v>
          </cell>
          <cell r="D2029">
            <v>25.15</v>
          </cell>
          <cell r="E2029" t="str">
            <v>SIURB-E Jan/26</v>
          </cell>
        </row>
        <row r="2030">
          <cell r="A2030">
            <v>11003041</v>
          </cell>
          <cell r="B2030" t="str">
            <v>PASTILHAS DE PORCELANA FOSCA, 3/4" - FAIXAS DE ATÉ 20CM</v>
          </cell>
          <cell r="C2030" t="str">
            <v>M</v>
          </cell>
          <cell r="D2030">
            <v>85.83</v>
          </cell>
          <cell r="E2030" t="str">
            <v>SIURB-E Jan/26</v>
          </cell>
        </row>
        <row r="2031">
          <cell r="A2031">
            <v>11003045</v>
          </cell>
          <cell r="B2031" t="str">
            <v>REVESTIMENTO CERÂMICO ANTI-PICHAÇÃO, JUNTAS AMARRAÇÃO OU PRUMO - ASSENTADOS COM ARGAMASSA COMUM</v>
          </cell>
          <cell r="C2031" t="str">
            <v>M2</v>
          </cell>
          <cell r="D2031">
            <v>207.46</v>
          </cell>
          <cell r="E2031" t="str">
            <v>SIURB-E Jan/26</v>
          </cell>
        </row>
        <row r="2032">
          <cell r="A2032">
            <v>11003046</v>
          </cell>
          <cell r="B2032" t="str">
            <v>REVESTIMENTO CERÂMICO ANTI-PICHAÇÃO, JUNTAS AMARRAÇÃO OU PRUMO - ASSENTADOS COM ARGAMASSA COLANTE</v>
          </cell>
          <cell r="C2032" t="str">
            <v>M2</v>
          </cell>
          <cell r="D2032">
            <v>92.02</v>
          </cell>
          <cell r="E2032" t="str">
            <v>SIURB-E Jan/26</v>
          </cell>
        </row>
        <row r="2033">
          <cell r="A2033">
            <v>11003047</v>
          </cell>
          <cell r="B2033" t="str">
            <v>REVESTIMENTO CERÂMICO ESMALTADO, JUNTAS AMARRAÇÃO OU PRUMO - ASSENTADOS COM ARGAMASSA COMUM</v>
          </cell>
          <cell r="C2033" t="str">
            <v>M2</v>
          </cell>
          <cell r="D2033">
            <v>220.08</v>
          </cell>
          <cell r="E2033" t="str">
            <v>SIURB-E Jan/26</v>
          </cell>
        </row>
        <row r="2034">
          <cell r="A2034">
            <v>11003105</v>
          </cell>
          <cell r="B2034" t="str">
            <v>CHAPISCO COMUM - ARGAMASSA DE CIMENTO E AREIA 1:4</v>
          </cell>
          <cell r="C2034" t="str">
            <v>M2</v>
          </cell>
          <cell r="D2034">
            <v>7.35</v>
          </cell>
          <cell r="E2034" t="str">
            <v>SIURB-E Jan/26</v>
          </cell>
        </row>
        <row r="2035">
          <cell r="A2035">
            <v>11003107</v>
          </cell>
          <cell r="B2035" t="str">
            <v>VA.09 - CHAPISCO ROLADO APLICADO EM ALVENARIA COM ROLO PARA TEXTURA ACRÍLICA</v>
          </cell>
          <cell r="C2035" t="str">
            <v>M2</v>
          </cell>
          <cell r="D2035">
            <v>10.92</v>
          </cell>
          <cell r="E2035" t="str">
            <v>SIURB-E Jan/26</v>
          </cell>
        </row>
        <row r="2036">
          <cell r="A2036">
            <v>11003109</v>
          </cell>
          <cell r="B2036" t="str">
            <v>FORNECIMENTO E APLICAÇÃO DE CHAPISCO COM PROJEÇÃO MECÂNICA</v>
          </cell>
          <cell r="C2036" t="str">
            <v>M2</v>
          </cell>
          <cell r="D2036">
            <v>11.87</v>
          </cell>
          <cell r="E2036" t="str">
            <v>SIURB-E Jan/26</v>
          </cell>
        </row>
        <row r="2037">
          <cell r="A2037">
            <v>11003110</v>
          </cell>
          <cell r="B2037" t="str">
            <v>FORNECIMENTO E APLICAÇÃO DE ARGAMASSA COM PROJEÇÃO MECÂNICA</v>
          </cell>
          <cell r="C2037" t="str">
            <v>M2</v>
          </cell>
          <cell r="D2037">
            <v>55.79</v>
          </cell>
          <cell r="E2037" t="str">
            <v>SIURB-E Jan/26</v>
          </cell>
        </row>
        <row r="2038">
          <cell r="A2038">
            <v>11004000</v>
          </cell>
          <cell r="B2038" t="str">
            <v>ARREMATES DE REVESTIMENTO</v>
          </cell>
          <cell r="C2038" t="str">
            <v>.</v>
          </cell>
          <cell r="D2038" t="str">
            <v>.</v>
          </cell>
          <cell r="E2038" t="str">
            <v>SIURB-E Jan/26</v>
          </cell>
        </row>
        <row r="2039">
          <cell r="A2039">
            <v>11004004</v>
          </cell>
          <cell r="B2039" t="str">
            <v>CANTONEIRA DE PROTEÇÃO - PERFIL "L" DE FERRO, 1 1/4" X 1 1/4" X 1/8"</v>
          </cell>
          <cell r="C2039" t="str">
            <v>M</v>
          </cell>
          <cell r="D2039">
            <v>43.31</v>
          </cell>
          <cell r="E2039" t="str">
            <v>SIURB-E Jan/26</v>
          </cell>
        </row>
        <row r="2040">
          <cell r="A2040">
            <v>11004005</v>
          </cell>
          <cell r="B2040" t="str">
            <v>DA.04 - CANTONEIRA DE PROTEÇÃO - PERFIL "L" DE FERRO, 1"X1"X1/8"</v>
          </cell>
          <cell r="C2040" t="str">
            <v>M</v>
          </cell>
          <cell r="D2040">
            <v>40.01</v>
          </cell>
          <cell r="E2040" t="str">
            <v>SIURB-E Jan/26</v>
          </cell>
        </row>
        <row r="2041">
          <cell r="A2041">
            <v>11004006</v>
          </cell>
          <cell r="B2041" t="str">
            <v>DA.01 - CANTONEIRA DE PROTEÇÃO - PERFIL "L" DE ALUMÍNIO, 1"X1"X1/8"</v>
          </cell>
          <cell r="C2041" t="str">
            <v>M</v>
          </cell>
          <cell r="D2041">
            <v>46.95</v>
          </cell>
          <cell r="E2041" t="str">
            <v>SIURB-E Jan/26</v>
          </cell>
        </row>
        <row r="2042">
          <cell r="A2042">
            <v>11004013</v>
          </cell>
          <cell r="B2042" t="str">
            <v>DA.02 - CANTONEIRA DE PROTEÇÃO PARA REBOCO - PERFIL "Y" DE ALUMÍNIO</v>
          </cell>
          <cell r="C2042" t="str">
            <v>M</v>
          </cell>
          <cell r="D2042">
            <v>38.46</v>
          </cell>
          <cell r="E2042" t="str">
            <v>SIURB-E Jan/26</v>
          </cell>
        </row>
        <row r="2043">
          <cell r="A2043">
            <v>11004017</v>
          </cell>
          <cell r="B2043" t="str">
            <v>DA.03 - CANTONEIRA DE PROTEÇÃO PARA AZULEJOS - PERFIL "TRIFACE" DE ALUMÍNIO</v>
          </cell>
          <cell r="C2043" t="str">
            <v>M</v>
          </cell>
          <cell r="D2043">
            <v>38.31</v>
          </cell>
          <cell r="E2043" t="str">
            <v>SIURB-E Jan/26</v>
          </cell>
        </row>
        <row r="2044">
          <cell r="A2044">
            <v>11004050</v>
          </cell>
          <cell r="B2044" t="str">
            <v>DG.10 - PEITORIL DE ARGAMASSA DE CIMENTO QUEIMADO - ESP=2CM, L=20CM</v>
          </cell>
          <cell r="C2044" t="str">
            <v>M</v>
          </cell>
          <cell r="D2044">
            <v>22.23</v>
          </cell>
          <cell r="E2044" t="str">
            <v>SIURB-E Jan/26</v>
          </cell>
        </row>
        <row r="2045">
          <cell r="A2045">
            <v>11004056</v>
          </cell>
          <cell r="B2045" t="str">
            <v>DG.10/16 - PEITORIL DE GRANILITE - ESPESSURA 2CM, LARGURA 20CM</v>
          </cell>
          <cell r="C2045" t="str">
            <v>M</v>
          </cell>
          <cell r="D2045">
            <v>127.04</v>
          </cell>
          <cell r="E2045" t="str">
            <v>SIURB-E Jan/26</v>
          </cell>
        </row>
        <row r="2046">
          <cell r="A2046">
            <v>11004058</v>
          </cell>
          <cell r="B2046" t="str">
            <v>PEITORIL DE GRANITO POLIDO - ESP=2CM, L=25CM</v>
          </cell>
          <cell r="C2046" t="str">
            <v>M</v>
          </cell>
          <cell r="D2046">
            <v>160.02000000000001</v>
          </cell>
          <cell r="E2046" t="str">
            <v>SIURB-E Jan/26</v>
          </cell>
        </row>
        <row r="2047">
          <cell r="A2047">
            <v>11004060</v>
          </cell>
          <cell r="B2047" t="str">
            <v>PEITORIL DE ARDÓSIA POLIDA</v>
          </cell>
          <cell r="C2047" t="str">
            <v>M</v>
          </cell>
          <cell r="D2047">
            <v>172.31</v>
          </cell>
          <cell r="E2047" t="str">
            <v>SIURB-E Jan/26</v>
          </cell>
        </row>
        <row r="2048">
          <cell r="A2048">
            <v>11004101</v>
          </cell>
          <cell r="B2048" t="str">
            <v>PEITORIL DE MÁRMORE - ESP=2CM, L=25CM</v>
          </cell>
          <cell r="C2048" t="str">
            <v>M</v>
          </cell>
          <cell r="D2048">
            <v>283.20999999999998</v>
          </cell>
          <cell r="E2048" t="str">
            <v>SIURB-E Jan/26</v>
          </cell>
        </row>
        <row r="2049">
          <cell r="A2049">
            <v>11050000</v>
          </cell>
          <cell r="B2049" t="str">
            <v>DEMOLIÇÕES</v>
          </cell>
          <cell r="C2049" t="str">
            <v>.</v>
          </cell>
          <cell r="D2049" t="str">
            <v>.</v>
          </cell>
          <cell r="E2049" t="str">
            <v>SIURB-E Jan/26</v>
          </cell>
        </row>
        <row r="2050">
          <cell r="A2050">
            <v>11050002</v>
          </cell>
          <cell r="B2050" t="str">
            <v>DEMOLIÇÃO DE ARGAMASSA DE CAL E AREIA OU MISTA</v>
          </cell>
          <cell r="C2050" t="str">
            <v>M2</v>
          </cell>
          <cell r="D2050">
            <v>5.83</v>
          </cell>
          <cell r="E2050" t="str">
            <v>SIURB-E Jan/26</v>
          </cell>
        </row>
        <row r="2051">
          <cell r="A2051">
            <v>11050003</v>
          </cell>
          <cell r="B2051" t="str">
            <v>DEMOLIÇÃO DE ARGAMASSA DE CIMENTO E AREIA</v>
          </cell>
          <cell r="C2051" t="str">
            <v>M2</v>
          </cell>
          <cell r="D2051">
            <v>11.66</v>
          </cell>
          <cell r="E2051" t="str">
            <v>SIURB-E Jan/26</v>
          </cell>
        </row>
        <row r="2052">
          <cell r="A2052">
            <v>11050005</v>
          </cell>
          <cell r="B2052" t="str">
            <v>DEMOLIÇÃO DE REVESTIMENTO CERÂMICO OU SIMILAR</v>
          </cell>
          <cell r="C2052" t="str">
            <v>M2</v>
          </cell>
          <cell r="D2052">
            <v>40.799999999999997</v>
          </cell>
          <cell r="E2052" t="str">
            <v>SIURB-E Jan/26</v>
          </cell>
        </row>
        <row r="2053">
          <cell r="A2053">
            <v>11050010</v>
          </cell>
          <cell r="B2053" t="str">
            <v>DEMOLIÇÃO DE LAMBRI DE TÁBUAS OU CHAPAS DE MADEIRA, EXCLUSIVE ENTARUGAMENTO</v>
          </cell>
          <cell r="C2053" t="str">
            <v>M2</v>
          </cell>
          <cell r="D2053">
            <v>36.42</v>
          </cell>
          <cell r="E2053" t="str">
            <v>SIURB-E Jan/26</v>
          </cell>
        </row>
        <row r="2054">
          <cell r="A2054">
            <v>11050015</v>
          </cell>
          <cell r="B2054" t="str">
            <v>DEMOLIÇÃO DE LAMBRI DE TÁBUAS OU CHAPAS DE MADEIRA, INCLUSIVE ENTARUGAMENTO</v>
          </cell>
          <cell r="C2054" t="str">
            <v>M2</v>
          </cell>
          <cell r="D2054">
            <v>72.849999999999994</v>
          </cell>
          <cell r="E2054" t="str">
            <v>SIURB-E Jan/26</v>
          </cell>
        </row>
        <row r="2055">
          <cell r="A2055">
            <v>11060000</v>
          </cell>
          <cell r="B2055" t="str">
            <v>RETIRADAS</v>
          </cell>
          <cell r="C2055" t="str">
            <v>.</v>
          </cell>
          <cell r="D2055" t="str">
            <v>.</v>
          </cell>
          <cell r="E2055" t="str">
            <v>SIURB-E Jan/26</v>
          </cell>
        </row>
        <row r="2056">
          <cell r="A2056">
            <v>11060005</v>
          </cell>
          <cell r="B2056" t="str">
            <v>RETIRADA DE FORRAS DE PEDRAS NATURAIS - GRANITO OU MÁRMORE</v>
          </cell>
          <cell r="C2056" t="str">
            <v>M2</v>
          </cell>
          <cell r="D2056">
            <v>40.799999999999997</v>
          </cell>
          <cell r="E2056" t="str">
            <v>SIURB-E Jan/26</v>
          </cell>
        </row>
        <row r="2057">
          <cell r="A2057">
            <v>11060010</v>
          </cell>
          <cell r="B2057" t="str">
            <v>RETIRADA DE LAMBRI DE TÁBUAS OU CHAPAS DE MADEIRA, EXCLUSIVE ENTARUGAMENTO</v>
          </cell>
          <cell r="C2057" t="str">
            <v>M2</v>
          </cell>
          <cell r="D2057">
            <v>10.16</v>
          </cell>
          <cell r="E2057" t="str">
            <v>SIURB-E Jan/26</v>
          </cell>
        </row>
        <row r="2058">
          <cell r="A2058">
            <v>11060015</v>
          </cell>
          <cell r="B2058" t="str">
            <v>RETIRADA DE LAMBRI DE TÁBUAS OU CHAPAS DE MADEIRA, INCLUSIVE ENTARUGAMENTO</v>
          </cell>
          <cell r="C2058" t="str">
            <v>M2</v>
          </cell>
          <cell r="D2058">
            <v>30.48</v>
          </cell>
          <cell r="E2058" t="str">
            <v>SIURB-E Jan/26</v>
          </cell>
        </row>
        <row r="2059">
          <cell r="A2059">
            <v>11070000</v>
          </cell>
          <cell r="B2059" t="str">
            <v>RECOLOCAÇÕES</v>
          </cell>
          <cell r="C2059" t="str">
            <v>.</v>
          </cell>
          <cell r="D2059" t="str">
            <v>.</v>
          </cell>
          <cell r="E2059" t="str">
            <v>SIURB-E Jan/26</v>
          </cell>
        </row>
        <row r="2060">
          <cell r="A2060">
            <v>11070005</v>
          </cell>
          <cell r="B2060" t="str">
            <v>RECOLOCAÇÃO DE FORRAS DE PEDRAS NATURAIS - GRANITO OU MÁRMORE</v>
          </cell>
          <cell r="C2060" t="str">
            <v>M2</v>
          </cell>
          <cell r="D2060">
            <v>28.32</v>
          </cell>
          <cell r="E2060" t="str">
            <v>SIURB-E Jan/26</v>
          </cell>
        </row>
        <row r="2061">
          <cell r="A2061">
            <v>11080000</v>
          </cell>
          <cell r="B2061" t="str">
            <v>SERVIÇOS PARCIAIS</v>
          </cell>
          <cell r="C2061" t="str">
            <v>.</v>
          </cell>
          <cell r="D2061" t="str">
            <v>.</v>
          </cell>
          <cell r="E2061" t="str">
            <v>SIURB-E Jan/26</v>
          </cell>
        </row>
        <row r="2062">
          <cell r="A2062">
            <v>11080001</v>
          </cell>
          <cell r="B2062" t="str">
            <v>REPAROS EM TRINCAS E RACHADURAS</v>
          </cell>
          <cell r="C2062" t="str">
            <v>M</v>
          </cell>
          <cell r="D2062">
            <v>51.25</v>
          </cell>
          <cell r="E2062" t="str">
            <v>SIURB-E Jan/26</v>
          </cell>
        </row>
        <row r="2063">
          <cell r="A2063">
            <v>11080005</v>
          </cell>
          <cell r="B2063" t="str">
            <v>REPAROS EM EMBOÇO - ARGAMASSA MISTA DE CIMENTO, CAL E AREIA 1:4/12</v>
          </cell>
          <cell r="C2063" t="str">
            <v>M2</v>
          </cell>
          <cell r="D2063">
            <v>70.09</v>
          </cell>
          <cell r="E2063" t="str">
            <v>SIURB-E Jan/26</v>
          </cell>
        </row>
        <row r="2064">
          <cell r="A2064">
            <v>11080006</v>
          </cell>
          <cell r="B2064" t="str">
            <v>REPAROS EM REBOCO - ARGAMASSA DE CAL E AREIA 1:2</v>
          </cell>
          <cell r="C2064" t="str">
            <v>M2</v>
          </cell>
          <cell r="D2064">
            <v>36.520000000000003</v>
          </cell>
          <cell r="E2064" t="str">
            <v>SIURB-E Jan/26</v>
          </cell>
        </row>
        <row r="2065">
          <cell r="A2065">
            <v>12000000</v>
          </cell>
          <cell r="B2065" t="str">
            <v>FORROS</v>
          </cell>
          <cell r="E2065" t="str">
            <v>SIURB-E Jan/26</v>
          </cell>
        </row>
        <row r="2066">
          <cell r="A2066">
            <v>12001000</v>
          </cell>
          <cell r="B2066" t="str">
            <v>FORROS FALSOS</v>
          </cell>
          <cell r="C2066" t="str">
            <v>.</v>
          </cell>
          <cell r="D2066" t="str">
            <v>.</v>
          </cell>
          <cell r="E2066" t="str">
            <v>SIURB-E Jan/26</v>
          </cell>
        </row>
        <row r="2067">
          <cell r="A2067">
            <v>12001030</v>
          </cell>
          <cell r="B2067" t="str">
            <v>FORRO FIBRA MINERAL MODELADO ÚMIDA - ACABAMENTO SUPERFÍCIE PINTURA VINÍLICA A BASE DE LÁTEX BRANCA - ESPESSURA 13MM, NRC=0,50, CAC=MÍNIMO 35</v>
          </cell>
          <cell r="C2067" t="str">
            <v>M2</v>
          </cell>
          <cell r="D2067">
            <v>181.04</v>
          </cell>
          <cell r="E2067" t="str">
            <v>SIURB-E Jan/26</v>
          </cell>
        </row>
        <row r="2068">
          <cell r="A2068">
            <v>12001040</v>
          </cell>
          <cell r="B2068" t="str">
            <v>FORRO DE GESSO COMUM - PLACA CONVENCIONAL (FORNECIMENTO E INSTALAÇÃO)</v>
          </cell>
          <cell r="C2068" t="str">
            <v>M2</v>
          </cell>
          <cell r="D2068">
            <v>125.97</v>
          </cell>
          <cell r="E2068" t="str">
            <v>SIURB-E Jan/26</v>
          </cell>
        </row>
        <row r="2069">
          <cell r="A2069">
            <v>12001042</v>
          </cell>
          <cell r="B2069" t="str">
            <v>FORRO DE GESSO ACARTONADO TIPO FGA (FORNECIMENTO E INSTALAÇÃO)</v>
          </cell>
          <cell r="C2069" t="str">
            <v>M2</v>
          </cell>
          <cell r="D2069">
            <v>146.19999999999999</v>
          </cell>
          <cell r="E2069" t="str">
            <v>SIURB-E Jan/26</v>
          </cell>
        </row>
        <row r="2070">
          <cell r="A2070">
            <v>12001043</v>
          </cell>
          <cell r="B2070" t="str">
            <v>FORRO DE GESSO ACARTONADO TIPO FGE (FORNECIMENTO E INSTALAÇÃO)</v>
          </cell>
          <cell r="C2070" t="str">
            <v>M2</v>
          </cell>
          <cell r="D2070">
            <v>131.11000000000001</v>
          </cell>
          <cell r="E2070" t="str">
            <v>SIURB-E Jan/26</v>
          </cell>
        </row>
        <row r="2071">
          <cell r="A2071">
            <v>12001045</v>
          </cell>
          <cell r="B2071" t="str">
            <v>FORRO EM RÉGUA DE PVC 200MM - INCLUSIVE PERFIS DE FIXAÇÃO E ACABAMENTO</v>
          </cell>
          <cell r="C2071" t="str">
            <v>M2</v>
          </cell>
          <cell r="D2071">
            <v>109.95</v>
          </cell>
          <cell r="E2071" t="str">
            <v>SIURB-E Jan/26</v>
          </cell>
        </row>
        <row r="2072">
          <cell r="A2072">
            <v>12050000</v>
          </cell>
          <cell r="B2072" t="str">
            <v>DEMOLIÇÕES</v>
          </cell>
          <cell r="C2072" t="str">
            <v>.</v>
          </cell>
          <cell r="D2072" t="str">
            <v>.</v>
          </cell>
          <cell r="E2072" t="str">
            <v>SIURB-E Jan/26</v>
          </cell>
        </row>
        <row r="2073">
          <cell r="A2073">
            <v>12050001</v>
          </cell>
          <cell r="B2073" t="str">
            <v>DEMOLIÇÃO DE ESTUQUE COMUM, EXCLUSIVE ENTARUGAMENTO</v>
          </cell>
          <cell r="C2073" t="str">
            <v>M2</v>
          </cell>
          <cell r="D2073">
            <v>7.77</v>
          </cell>
          <cell r="E2073" t="str">
            <v>SIURB-E Jan/26</v>
          </cell>
        </row>
        <row r="2074">
          <cell r="A2074">
            <v>12050002</v>
          </cell>
          <cell r="B2074" t="str">
            <v>DEMOLIÇÃO DE FORRO DE TÁBUAS OU CHAPAS DE MADEIRA, EXCLUSIVE ENTARUGAMENTO</v>
          </cell>
          <cell r="C2074" t="str">
            <v>M2</v>
          </cell>
          <cell r="D2074">
            <v>10.36</v>
          </cell>
          <cell r="E2074" t="str">
            <v>SIURB-E Jan/26</v>
          </cell>
        </row>
        <row r="2075">
          <cell r="A2075">
            <v>12050005</v>
          </cell>
          <cell r="B2075" t="str">
            <v>DEMOLIÇÃO DE FORRO DE GESSO</v>
          </cell>
          <cell r="C2075" t="str">
            <v>M2</v>
          </cell>
          <cell r="D2075">
            <v>4.66</v>
          </cell>
          <cell r="E2075" t="str">
            <v>SIURB-E Jan/26</v>
          </cell>
        </row>
        <row r="2076">
          <cell r="A2076">
            <v>12050020</v>
          </cell>
          <cell r="B2076" t="str">
            <v>DEMOLIÇÃO DE ENTARUGAMENTO DE FORRO</v>
          </cell>
          <cell r="C2076" t="str">
            <v>M2</v>
          </cell>
          <cell r="D2076">
            <v>10.36</v>
          </cell>
          <cell r="E2076" t="str">
            <v>SIURB-E Jan/26</v>
          </cell>
        </row>
        <row r="2077">
          <cell r="A2077">
            <v>12060000</v>
          </cell>
          <cell r="B2077" t="str">
            <v>RETIRADAS</v>
          </cell>
          <cell r="C2077" t="str">
            <v>.</v>
          </cell>
          <cell r="D2077" t="str">
            <v>.</v>
          </cell>
          <cell r="E2077" t="str">
            <v>SIURB-E Jan/26</v>
          </cell>
        </row>
        <row r="2078">
          <cell r="A2078">
            <v>12060001</v>
          </cell>
          <cell r="B2078" t="str">
            <v>RETIRADA DE FORRO DE TÁBUAS OU CHAPAS EM GERAL - PREGADAS</v>
          </cell>
          <cell r="C2078" t="str">
            <v>M2</v>
          </cell>
          <cell r="D2078">
            <v>19.72</v>
          </cell>
          <cell r="E2078" t="str">
            <v>SIURB-E Jan/26</v>
          </cell>
        </row>
        <row r="2079">
          <cell r="A2079">
            <v>12060002</v>
          </cell>
          <cell r="B2079" t="str">
            <v>RETIRADA DE FORRO DE CHAPAS EM GERAL - APOIADAS</v>
          </cell>
          <cell r="C2079" t="str">
            <v>M2</v>
          </cell>
          <cell r="D2079">
            <v>8.57</v>
          </cell>
          <cell r="E2079" t="str">
            <v>SIURB-E Jan/26</v>
          </cell>
        </row>
        <row r="2080">
          <cell r="A2080">
            <v>12060020</v>
          </cell>
          <cell r="B2080" t="str">
            <v>RETIRADA DE ENTARUGAMENTO DE FORRO</v>
          </cell>
          <cell r="C2080" t="str">
            <v>M2</v>
          </cell>
          <cell r="D2080">
            <v>23.9</v>
          </cell>
          <cell r="E2080" t="str">
            <v>SIURB-E Jan/26</v>
          </cell>
        </row>
        <row r="2081">
          <cell r="A2081">
            <v>12060030</v>
          </cell>
          <cell r="B2081" t="str">
            <v>RETIRADA DE FORRO EM RÉGUAS DE PVC, INCLUSIVE PERFIS</v>
          </cell>
          <cell r="C2081" t="str">
            <v>M2</v>
          </cell>
          <cell r="D2081">
            <v>11.95</v>
          </cell>
          <cell r="E2081" t="str">
            <v>SIURB-E Jan/26</v>
          </cell>
        </row>
        <row r="2082">
          <cell r="A2082">
            <v>12070000</v>
          </cell>
          <cell r="B2082" t="str">
            <v>RECOLOCAÇÕES</v>
          </cell>
          <cell r="C2082" t="str">
            <v>.</v>
          </cell>
          <cell r="D2082" t="str">
            <v>.</v>
          </cell>
          <cell r="E2082" t="str">
            <v>SIURB-E Jan/26</v>
          </cell>
        </row>
        <row r="2083">
          <cell r="A2083">
            <v>12070031</v>
          </cell>
          <cell r="B2083" t="str">
            <v>RECOLOCAÇÃO DE FORROS, APOIADOS OU ENCAIXADOS</v>
          </cell>
          <cell r="C2083" t="str">
            <v>M2</v>
          </cell>
          <cell r="D2083">
            <v>8.9600000000000009</v>
          </cell>
          <cell r="E2083" t="str">
            <v>SIURB-E Jan/26</v>
          </cell>
        </row>
        <row r="2084">
          <cell r="A2084">
            <v>13000000</v>
          </cell>
          <cell r="B2084" t="str">
            <v>PISOS</v>
          </cell>
          <cell r="E2084" t="str">
            <v>SIURB-E Jan/26</v>
          </cell>
        </row>
        <row r="2085">
          <cell r="A2085">
            <v>13001000</v>
          </cell>
          <cell r="B2085" t="str">
            <v>LASTROS E ENCHIMENTOS</v>
          </cell>
          <cell r="C2085" t="str">
            <v>.</v>
          </cell>
          <cell r="D2085" t="str">
            <v>.</v>
          </cell>
          <cell r="E2085" t="str">
            <v>SIURB-E Jan/26</v>
          </cell>
        </row>
        <row r="2086">
          <cell r="A2086">
            <v>13001001</v>
          </cell>
          <cell r="B2086" t="str">
            <v>ENCHIMENTO COM TIJOLOS CERÂMICOS FURADOS</v>
          </cell>
          <cell r="C2086" t="str">
            <v>M3</v>
          </cell>
          <cell r="D2086">
            <v>284.81</v>
          </cell>
          <cell r="E2086" t="str">
            <v>SIURB-E Jan/26</v>
          </cell>
        </row>
        <row r="2087">
          <cell r="A2087">
            <v>13001002</v>
          </cell>
          <cell r="B2087" t="str">
            <v>ENCHIMENTO COM ARGILA EXPANDIDA</v>
          </cell>
          <cell r="C2087" t="str">
            <v>M3</v>
          </cell>
          <cell r="D2087">
            <v>738.61</v>
          </cell>
          <cell r="E2087" t="str">
            <v>SIURB-E Jan/26</v>
          </cell>
        </row>
        <row r="2088">
          <cell r="A2088">
            <v>13001005</v>
          </cell>
          <cell r="B2088" t="str">
            <v>ENCHIMENTO DE CONCRETO COM AGREGADO LEVE</v>
          </cell>
          <cell r="C2088" t="str">
            <v>M3</v>
          </cell>
          <cell r="D2088">
            <v>536.83000000000004</v>
          </cell>
          <cell r="E2088" t="str">
            <v>SIURB-E Jan/26</v>
          </cell>
        </row>
        <row r="2089">
          <cell r="A2089">
            <v>13001006</v>
          </cell>
          <cell r="B2089" t="str">
            <v>ENCHIMENTO DE CONCRETO COM AGREGADO RECICLADO</v>
          </cell>
          <cell r="C2089" t="str">
            <v>M3</v>
          </cell>
          <cell r="D2089">
            <v>453.87</v>
          </cell>
          <cell r="E2089" t="str">
            <v>SIURB-E Jan/26</v>
          </cell>
        </row>
        <row r="2090">
          <cell r="A2090">
            <v>13001010</v>
          </cell>
          <cell r="B2090" t="str">
            <v>LASTRO DE BRITA</v>
          </cell>
          <cell r="C2090" t="str">
            <v>M3</v>
          </cell>
          <cell r="D2090">
            <v>248.29</v>
          </cell>
          <cell r="E2090" t="str">
            <v>SIURB-E Jan/26</v>
          </cell>
        </row>
        <row r="2091">
          <cell r="A2091">
            <v>13001011</v>
          </cell>
          <cell r="B2091" t="str">
            <v>LASTRO DE AGREGADO RECICLADO</v>
          </cell>
          <cell r="C2091" t="str">
            <v>M3</v>
          </cell>
          <cell r="D2091">
            <v>182.11</v>
          </cell>
          <cell r="E2091" t="str">
            <v>SIURB-E Jan/26</v>
          </cell>
        </row>
        <row r="2092">
          <cell r="A2092">
            <v>13001014</v>
          </cell>
          <cell r="B2092" t="str">
            <v>LASTRO DE CONCRETO - 150KG CIM/M3</v>
          </cell>
          <cell r="C2092" t="str">
            <v>M3</v>
          </cell>
          <cell r="D2092">
            <v>560.59</v>
          </cell>
          <cell r="E2092" t="str">
            <v>SIURB-E Jan/26</v>
          </cell>
        </row>
        <row r="2093">
          <cell r="A2093">
            <v>13001015</v>
          </cell>
          <cell r="B2093" t="str">
            <v>LASTRO DE CONCRETO - 200KG CIM/M3</v>
          </cell>
          <cell r="C2093" t="str">
            <v>M3</v>
          </cell>
          <cell r="D2093">
            <v>594.57000000000005</v>
          </cell>
          <cell r="E2093" t="str">
            <v>SIURB-E Jan/26</v>
          </cell>
        </row>
        <row r="2094">
          <cell r="A2094">
            <v>13001017</v>
          </cell>
          <cell r="B2094" t="str">
            <v>LASTRO DE CONCRETO, COM HIDROFUGO - 150KG CIM/M3</v>
          </cell>
          <cell r="C2094" t="str">
            <v>M3</v>
          </cell>
          <cell r="D2094">
            <v>1090.51</v>
          </cell>
          <cell r="E2094" t="str">
            <v>SIURB-E Jan/26</v>
          </cell>
        </row>
        <row r="2095">
          <cell r="A2095">
            <v>13001018</v>
          </cell>
          <cell r="B2095" t="str">
            <v>LASTRO DE CONCRETO, COM HIDROFUGO - 200KG CIM/M3</v>
          </cell>
          <cell r="C2095" t="str">
            <v>M3</v>
          </cell>
          <cell r="D2095">
            <v>1301.1300000000001</v>
          </cell>
          <cell r="E2095" t="str">
            <v>SIURB-E Jan/26</v>
          </cell>
        </row>
        <row r="2096">
          <cell r="A2096">
            <v>13001019</v>
          </cell>
          <cell r="B2096" t="str">
            <v>LASTRO DE CONCRETO COM AGREGADO RECICLADO - 150KG CIM/M3</v>
          </cell>
          <cell r="C2096" t="str">
            <v>M3</v>
          </cell>
          <cell r="D2096">
            <v>496.9</v>
          </cell>
          <cell r="E2096" t="str">
            <v>SIURB-E Jan/26</v>
          </cell>
        </row>
        <row r="2097">
          <cell r="A2097">
            <v>13001020</v>
          </cell>
          <cell r="B2097" t="str">
            <v>LASTRO DE CONCRETO COM AGREGADO RECICLADO - 200KG CIM/M3</v>
          </cell>
          <cell r="C2097" t="str">
            <v>M3</v>
          </cell>
          <cell r="D2097">
            <v>535.72</v>
          </cell>
          <cell r="E2097" t="str">
            <v>SIURB-E Jan/26</v>
          </cell>
        </row>
        <row r="2098">
          <cell r="A2098">
            <v>13002000</v>
          </cell>
          <cell r="B2098" t="str">
            <v>REVESTIMENTO DE PISOS</v>
          </cell>
          <cell r="C2098" t="str">
            <v>.</v>
          </cell>
          <cell r="D2098" t="str">
            <v>.</v>
          </cell>
          <cell r="E2098" t="str">
            <v>SIURB-E Jan/26</v>
          </cell>
        </row>
        <row r="2099">
          <cell r="A2099">
            <v>13002001</v>
          </cell>
          <cell r="B2099" t="str">
            <v>CIMENTADO COMUM, DESEMPENADO - ESPESSURA 20MM</v>
          </cell>
          <cell r="C2099" t="str">
            <v>M2</v>
          </cell>
          <cell r="D2099">
            <v>66.63</v>
          </cell>
          <cell r="E2099" t="str">
            <v>SIURB-E Jan/26</v>
          </cell>
        </row>
        <row r="2100">
          <cell r="A2100">
            <v>13002002</v>
          </cell>
          <cell r="B2100" t="str">
            <v>CIMENTADO COMUM, DESEMPENADO E ALISADO - ESPESSURA 20MM</v>
          </cell>
          <cell r="C2100" t="str">
            <v>M2</v>
          </cell>
          <cell r="D2100">
            <v>69.88</v>
          </cell>
          <cell r="E2100" t="str">
            <v>SIURB-E Jan/26</v>
          </cell>
        </row>
        <row r="2101">
          <cell r="A2101">
            <v>13002003</v>
          </cell>
          <cell r="B2101" t="str">
            <v>CIMENTADO COM CORANTE, DESEMPENADO E ALISADO - ESPESSURA 20MM</v>
          </cell>
          <cell r="C2101" t="str">
            <v>M2</v>
          </cell>
          <cell r="D2101">
            <v>75.02</v>
          </cell>
          <cell r="E2101" t="str">
            <v>SIURB-E Jan/26</v>
          </cell>
        </row>
        <row r="2102">
          <cell r="A2102">
            <v>13002004</v>
          </cell>
          <cell r="B2102" t="str">
            <v>ACABAMENTO DE PISO DE CONCRETO TIPO BAMBOLÊ</v>
          </cell>
          <cell r="C2102" t="str">
            <v>M2</v>
          </cell>
          <cell r="D2102">
            <v>6.47</v>
          </cell>
          <cell r="E2102" t="str">
            <v>SIURB-E Jan/26</v>
          </cell>
        </row>
        <row r="2103">
          <cell r="A2103">
            <v>13002005</v>
          </cell>
          <cell r="B2103" t="str">
            <v>NG.05 - GRANILITE - ESPESSURA 8MM</v>
          </cell>
          <cell r="C2103" t="str">
            <v>M2</v>
          </cell>
          <cell r="D2103">
            <v>188.1</v>
          </cell>
          <cell r="E2103" t="str">
            <v>SIURB-E Jan/26</v>
          </cell>
        </row>
        <row r="2104">
          <cell r="A2104">
            <v>13002006</v>
          </cell>
          <cell r="B2104" t="str">
            <v>CIMENTADO COMUM COM AGREGADO RECLICLADO, DESEMPENADO ALISADO - ESPESSURA 20MM</v>
          </cell>
          <cell r="C2104" t="str">
            <v>M2</v>
          </cell>
          <cell r="D2104">
            <v>62.67</v>
          </cell>
          <cell r="E2104" t="str">
            <v>SIURB-E Jan/26</v>
          </cell>
        </row>
        <row r="2105">
          <cell r="A2105">
            <v>13002007</v>
          </cell>
          <cell r="B2105" t="str">
            <v>NG.07 - ARGAMASSA DE ALTA RESISTÊNCIA, TIPO LEVE - ESPESSURA 8MM</v>
          </cell>
          <cell r="C2105" t="str">
            <v>M2</v>
          </cell>
          <cell r="D2105">
            <v>174.43</v>
          </cell>
          <cell r="E2105" t="str">
            <v>SIURB-E Jan/26</v>
          </cell>
        </row>
        <row r="2106">
          <cell r="A2106">
            <v>13002008</v>
          </cell>
          <cell r="B2106" t="str">
            <v>NG.08 - ARGAMASSA DE ALTA RESISTÊNCIA, TIPO MÉDIO - ESPESSURA 12MM</v>
          </cell>
          <cell r="C2106" t="str">
            <v>M2</v>
          </cell>
          <cell r="D2106">
            <v>159.19999999999999</v>
          </cell>
          <cell r="E2106" t="str">
            <v>SIURB-E Jan/26</v>
          </cell>
        </row>
        <row r="2107">
          <cell r="A2107">
            <v>13002009</v>
          </cell>
          <cell r="B2107" t="str">
            <v>CIMENTADO COM AGREGADO RECICLADO, COM CORANTE DESEMPENADO  ALISADO</v>
          </cell>
          <cell r="C2107" t="str">
            <v>M2</v>
          </cell>
          <cell r="D2107">
            <v>64.73</v>
          </cell>
          <cell r="E2107" t="str">
            <v>SIURB-E Jan/26</v>
          </cell>
        </row>
        <row r="2108">
          <cell r="A2108">
            <v>13002010</v>
          </cell>
          <cell r="B2108" t="str">
            <v>CIMENTADO COMUM COM AGREGADO RECICLADO, DESEMPENADO - ESPESSURA 20MM</v>
          </cell>
          <cell r="C2108" t="str">
            <v>M2</v>
          </cell>
          <cell r="D2108">
            <v>58.45</v>
          </cell>
          <cell r="E2108" t="str">
            <v>SIURB-E Jan/26</v>
          </cell>
        </row>
        <row r="2109">
          <cell r="A2109">
            <v>13002011</v>
          </cell>
          <cell r="B2109" t="str">
            <v>PISO ESTRUTURAL EM CONCRETO ARMADO - 7CM</v>
          </cell>
          <cell r="C2109" t="str">
            <v>M2</v>
          </cell>
          <cell r="D2109">
            <v>73.72</v>
          </cell>
          <cell r="E2109" t="str">
            <v>SIURB-E Jan/26</v>
          </cell>
        </row>
        <row r="2110">
          <cell r="A2110">
            <v>13002013</v>
          </cell>
          <cell r="B2110" t="str">
            <v xml:space="preserve"> CONTRAPISO CONVENCIONAL COM ESPESSURA ATÉ 4 CM</v>
          </cell>
          <cell r="C2110" t="str">
            <v>M2</v>
          </cell>
          <cell r="D2110">
            <v>42.98</v>
          </cell>
          <cell r="E2110" t="str">
            <v>SIURB-E Jan/26</v>
          </cell>
        </row>
        <row r="2111">
          <cell r="A2111">
            <v>13002037</v>
          </cell>
          <cell r="B2111" t="str">
            <v>MOSAICO PORTUGUÊS UMA OU DUAS CORES SOBRE BASE DE AREIA RECICLADA</v>
          </cell>
          <cell r="C2111" t="str">
            <v>M2</v>
          </cell>
          <cell r="D2111">
            <v>233.07</v>
          </cell>
          <cell r="E2111" t="str">
            <v>SIURB-E Jan/26</v>
          </cell>
        </row>
        <row r="2112">
          <cell r="A2112">
            <v>13002038</v>
          </cell>
          <cell r="B2112" t="str">
            <v>PISO CERÂMICO NÃO ESMALTADO ANTIDERRAPANTE  - ASSENTADO COM ARGAMASSA COMUM (PARA COZINHAS E REFEITÓRIOS)</v>
          </cell>
          <cell r="C2112" t="str">
            <v>M2</v>
          </cell>
          <cell r="D2112">
            <v>302.97000000000003</v>
          </cell>
          <cell r="E2112" t="str">
            <v>SIURB-E Jan/26</v>
          </cell>
        </row>
        <row r="2113">
          <cell r="A2113">
            <v>13002039</v>
          </cell>
          <cell r="B2113" t="str">
            <v>PISO CERÂMICO NÃO ESMALTADO ANTIDERRAPANTE - ASSENTADO COM ARGAMASSA COLANTE (PARA COZINHAS E REFEITÓRIOS)</v>
          </cell>
          <cell r="C2113" t="str">
            <v>M2</v>
          </cell>
          <cell r="D2113">
            <v>235.46</v>
          </cell>
          <cell r="E2113" t="str">
            <v>SIURB-E Jan/26</v>
          </cell>
        </row>
        <row r="2114">
          <cell r="A2114">
            <v>13002040</v>
          </cell>
          <cell r="B2114" t="str">
            <v>PISO CERÂMICO ESMALTADO  (PEI-5) - ASSENTADO COM ARGAMASSA COMUM</v>
          </cell>
          <cell r="C2114" t="str">
            <v>M2</v>
          </cell>
          <cell r="D2114">
            <v>170.19</v>
          </cell>
          <cell r="E2114" t="str">
            <v>SIURB-E Jan/26</v>
          </cell>
        </row>
        <row r="2115">
          <cell r="A2115">
            <v>13002042</v>
          </cell>
          <cell r="B2115" t="str">
            <v>PISO CERÂMICO ESMALTADO (PEI-5) - ASSENTADO COM ARGAMASSA COLANTE</v>
          </cell>
          <cell r="C2115" t="str">
            <v>M2</v>
          </cell>
          <cell r="D2115">
            <v>102.67</v>
          </cell>
          <cell r="E2115" t="str">
            <v>SIURB-E Jan/26</v>
          </cell>
        </row>
        <row r="2116">
          <cell r="A2116">
            <v>13002043</v>
          </cell>
          <cell r="B2116" t="str">
            <v>PISO PODOTÁTIL, ALERTA OU DIRECIONAL, EM BORRACHA SINTÉTICA ASSENTES COM COLA</v>
          </cell>
          <cell r="C2116" t="str">
            <v>M2</v>
          </cell>
          <cell r="D2116">
            <v>234.63</v>
          </cell>
          <cell r="E2116" t="str">
            <v>SIURB-E Jan/26</v>
          </cell>
        </row>
        <row r="2117">
          <cell r="A2117">
            <v>13002044</v>
          </cell>
          <cell r="B2117" t="str">
            <v>PISO PODOTÁTIL, ALERTA OU DIRECIONAL, EM BORRACHA SINTÉTICA ASSENTES COM ARGAMASSA</v>
          </cell>
          <cell r="C2117" t="str">
            <v>M2</v>
          </cell>
          <cell r="D2117">
            <v>475.23</v>
          </cell>
          <cell r="E2117" t="str">
            <v>SIURB-E Jan/26</v>
          </cell>
        </row>
        <row r="2118">
          <cell r="A2118">
            <v>13002046</v>
          </cell>
          <cell r="B2118" t="str">
            <v>PISO PODOTÁTIL, ALERTA DIRECIONAL, INTERTRAVADO 6CM</v>
          </cell>
          <cell r="C2118" t="str">
            <v>M2</v>
          </cell>
          <cell r="D2118">
            <v>152.21</v>
          </cell>
          <cell r="E2118" t="str">
            <v>SIURB-E Jan/26</v>
          </cell>
        </row>
        <row r="2119">
          <cell r="A2119">
            <v>13002047</v>
          </cell>
          <cell r="B2119" t="str">
            <v>PISO PODOTÁTIL, ALERTA OU DIRECIONAL, EM LADRILHO HIDRÁULICO</v>
          </cell>
          <cell r="C2119" t="str">
            <v>M2</v>
          </cell>
          <cell r="D2119">
            <v>170.15</v>
          </cell>
          <cell r="E2119" t="str">
            <v>SIURB-E Jan/26</v>
          </cell>
        </row>
        <row r="2120">
          <cell r="A2120">
            <v>13002054</v>
          </cell>
          <cell r="B2120" t="str">
            <v>PISO PODOTÁTIL COLORIDO, ALERTA OU DIRECIONAL VIBRO-PRENSADO - 3CM - SELADO</v>
          </cell>
          <cell r="C2120" t="str">
            <v>M2</v>
          </cell>
          <cell r="D2120">
            <v>239.1</v>
          </cell>
          <cell r="E2120" t="str">
            <v>SIURB-E Jan/26</v>
          </cell>
        </row>
        <row r="2121">
          <cell r="A2121">
            <v>13002058</v>
          </cell>
          <cell r="B2121" t="str">
            <v>PISO EM GRANITO CINZA MAUA, PLACAS - ESPESSURA 2CM</v>
          </cell>
          <cell r="C2121" t="str">
            <v>M2</v>
          </cell>
          <cell r="D2121">
            <v>525.6</v>
          </cell>
          <cell r="E2121" t="str">
            <v>SIURB-E Jan/26</v>
          </cell>
        </row>
        <row r="2122">
          <cell r="A2122">
            <v>13002060</v>
          </cell>
          <cell r="B2122" t="str">
            <v>GRANITO POLIDO, FORRAS DE 20MM - VERDE UBATUBA</v>
          </cell>
          <cell r="C2122" t="str">
            <v>M2</v>
          </cell>
          <cell r="D2122">
            <v>463.58</v>
          </cell>
          <cell r="E2122" t="str">
            <v>SIURB-E Jan/26</v>
          </cell>
        </row>
        <row r="2123">
          <cell r="A2123">
            <v>13002062</v>
          </cell>
          <cell r="B2123" t="str">
            <v>MÁRMORE POLIDO, FORRAS DE 20MM - BRANCO ESPIRITO SANTO</v>
          </cell>
          <cell r="C2123" t="str">
            <v>M2</v>
          </cell>
          <cell r="D2123">
            <v>542.1</v>
          </cell>
          <cell r="E2123" t="str">
            <v>SIURB-E Jan/26</v>
          </cell>
        </row>
        <row r="2124">
          <cell r="A2124">
            <v>13002063</v>
          </cell>
          <cell r="B2124" t="str">
            <v>REVESTIMENTO DE PISO EM PEDRA ARDÓSIA SELECIONADA</v>
          </cell>
          <cell r="C2124" t="str">
            <v>M2</v>
          </cell>
          <cell r="D2124">
            <v>85.48</v>
          </cell>
          <cell r="E2124" t="str">
            <v>SIURB-E Jan/26</v>
          </cell>
        </row>
        <row r="2125">
          <cell r="A2125">
            <v>13002072</v>
          </cell>
          <cell r="B2125" t="str">
            <v>PISO PORTÁTIL DE POLIPROPILENO EM QUADRAS DE TÊNIS - FORNECIMENTO E INSTALAÇÃO</v>
          </cell>
          <cell r="C2125" t="str">
            <v>M2</v>
          </cell>
          <cell r="D2125">
            <v>577.57000000000005</v>
          </cell>
          <cell r="E2125" t="str">
            <v>SIURB-E Jan/26</v>
          </cell>
        </row>
        <row r="2126">
          <cell r="A2126">
            <v>13002073</v>
          </cell>
          <cell r="B2126" t="str">
            <v xml:space="preserve"> PISO PORTÁTIL DE POLIPROPILENO EM QUADRAS POLIESPORTIVAS,
ÁREA EXTERNA - FORNECIMENTO E INSTALAÇÃO</v>
          </cell>
          <cell r="C2126" t="str">
            <v>M2</v>
          </cell>
          <cell r="D2126">
            <v>580.65</v>
          </cell>
          <cell r="E2126" t="str">
            <v>SIURB-E Jan/26</v>
          </cell>
        </row>
        <row r="2127">
          <cell r="A2127">
            <v>13002074</v>
          </cell>
          <cell r="B2127" t="str">
            <v xml:space="preserve"> PISO PORTÁTIL DE POLIPROPILENO EM QUADRAS POLIESPORTIVAS,
ÁREA INTERNA - FORNECIMENTO E INSTALAÇÃO</v>
          </cell>
          <cell r="C2127" t="str">
            <v>M2</v>
          </cell>
          <cell r="D2127">
            <v>576.16999999999996</v>
          </cell>
          <cell r="E2127" t="str">
            <v>SIURB-E Jan/26</v>
          </cell>
        </row>
        <row r="2128">
          <cell r="A2128">
            <v>13002087</v>
          </cell>
          <cell r="B2128" t="str">
            <v>PISO VINÍLICO CROMA OU SIMILAR 2,0 MM, EXCLUSIVE ARGAMASSA DE REGULARIZAÇÃO DA BASE</v>
          </cell>
          <cell r="C2128" t="str">
            <v>M2</v>
          </cell>
          <cell r="D2128">
            <v>171.46</v>
          </cell>
          <cell r="E2128" t="str">
            <v>SIURB-E Jan/26</v>
          </cell>
        </row>
        <row r="2129">
          <cell r="A2129">
            <v>13002088</v>
          </cell>
          <cell r="B2129" t="str">
            <v>PISO VINÍLICO CROMA OU SIMILAR - E=3,2 MM, EXCLUSIVE ARGAMASSA REGULARIZAÇÃO DA BASE</v>
          </cell>
          <cell r="C2129" t="str">
            <v>M2</v>
          </cell>
          <cell r="D2129">
            <v>261.95999999999998</v>
          </cell>
          <cell r="E2129" t="str">
            <v>SIURB-E Jan/26</v>
          </cell>
        </row>
        <row r="2130">
          <cell r="A2130">
            <v>13002090</v>
          </cell>
          <cell r="B2130" t="str">
            <v>CHAPAS DE BORRACHA SINTÉTICA ASSENTES COM COLA, E=4 A 5MM - LISAS</v>
          </cell>
          <cell r="C2130" t="str">
            <v>M2</v>
          </cell>
          <cell r="D2130">
            <v>161.07</v>
          </cell>
          <cell r="E2130" t="str">
            <v>SIURB-E Jan/26</v>
          </cell>
        </row>
        <row r="2131">
          <cell r="A2131">
            <v>13002091</v>
          </cell>
          <cell r="B2131" t="str">
            <v>CHAPAS DE BORRACHA SINTÉTICA ASSENTES COM COLA, E=4 A 5MM - COM RELEVO</v>
          </cell>
          <cell r="C2131" t="str">
            <v>M2</v>
          </cell>
          <cell r="D2131">
            <v>144.08000000000001</v>
          </cell>
          <cell r="E2131" t="str">
            <v>SIURB-E Jan/26</v>
          </cell>
        </row>
        <row r="2132">
          <cell r="A2132">
            <v>13002092</v>
          </cell>
          <cell r="B2132" t="str">
            <v>NS.13 - CHAPAS DE BORRACHA SINTÉTICA ASSENTES COM ARGAMASSA, E=8 A 10MM - LISAS</v>
          </cell>
          <cell r="C2132" t="str">
            <v>M2</v>
          </cell>
          <cell r="D2132">
            <v>275.97000000000003</v>
          </cell>
          <cell r="E2132" t="str">
            <v>SIURB-E Jan/26</v>
          </cell>
        </row>
        <row r="2133">
          <cell r="A2133">
            <v>13002093</v>
          </cell>
          <cell r="B2133" t="str">
            <v>NS.13 - CHAPAS DE BORRACHA SINTÉTICA ASSENTES COM ARGAMASSA, E=8 A 10MM - COM RELEVO</v>
          </cell>
          <cell r="C2133" t="str">
            <v>M2</v>
          </cell>
          <cell r="D2133">
            <v>325.33999999999997</v>
          </cell>
          <cell r="E2133" t="str">
            <v>SIURB-E Jan/26</v>
          </cell>
        </row>
        <row r="2134">
          <cell r="A2134">
            <v>13002101</v>
          </cell>
          <cell r="B2134" t="str">
            <v>NP.02 - CONTRAPISO AUTONIVELANTE, APLICADO SOBRE LAJE, ADERIDO - ESPESSURA ATÉ 4 CM</v>
          </cell>
          <cell r="C2134" t="str">
            <v>M2</v>
          </cell>
          <cell r="D2134">
            <v>37.130000000000003</v>
          </cell>
          <cell r="E2134" t="str">
            <v>SIURB-E Jan/26</v>
          </cell>
        </row>
        <row r="2135">
          <cell r="A2135">
            <v>13002102</v>
          </cell>
          <cell r="B2135" t="str">
            <v>CONTRAPISO CONVENCIONAL COM ESPESSURA ATÉ 4 CM</v>
          </cell>
          <cell r="C2135" t="str">
            <v>M2</v>
          </cell>
          <cell r="D2135">
            <v>42.98</v>
          </cell>
          <cell r="E2135" t="str">
            <v>SIURB-E Jan/26</v>
          </cell>
        </row>
        <row r="2136">
          <cell r="A2136">
            <v>13002103</v>
          </cell>
          <cell r="B2136" t="str">
            <v>CONTRAPISO EM ARGAMASSA PRONTA</v>
          </cell>
          <cell r="C2136" t="str">
            <v>M2</v>
          </cell>
          <cell r="D2136">
            <v>42.98</v>
          </cell>
          <cell r="E2136" t="str">
            <v>SIURB-E Jan/26</v>
          </cell>
        </row>
        <row r="2137">
          <cell r="A2137">
            <v>13003000</v>
          </cell>
          <cell r="B2137" t="str">
            <v>ARREMATE DE PISOS E ESCADAS</v>
          </cell>
          <cell r="C2137" t="str">
            <v>.</v>
          </cell>
          <cell r="D2137" t="str">
            <v>.</v>
          </cell>
          <cell r="E2137" t="str">
            <v>SIURB-E Jan/26</v>
          </cell>
        </row>
        <row r="2138">
          <cell r="A2138">
            <v>13003002</v>
          </cell>
          <cell r="B2138" t="str">
            <v>RODAPÉ DE ARGAMASSA DE CIMENTO E AREIA 1:3 - 10CM</v>
          </cell>
          <cell r="C2138" t="str">
            <v>M</v>
          </cell>
          <cell r="D2138">
            <v>12.92</v>
          </cell>
          <cell r="E2138" t="str">
            <v>SIURB-E Jan/26</v>
          </cell>
        </row>
        <row r="2139">
          <cell r="A2139">
            <v>13003004</v>
          </cell>
          <cell r="B2139" t="str">
            <v>RODAPÉ DE GRANILITE - 10CM</v>
          </cell>
          <cell r="C2139" t="str">
            <v>M</v>
          </cell>
          <cell r="D2139">
            <v>102.23</v>
          </cell>
          <cell r="E2139" t="str">
            <v>SIURB-E Jan/26</v>
          </cell>
        </row>
        <row r="2140">
          <cell r="A2140">
            <v>13003005</v>
          </cell>
          <cell r="B2140" t="str">
            <v>RODAPÉ DE GRANILITE - MEIA CANA, 10CM</v>
          </cell>
          <cell r="C2140" t="str">
            <v>M</v>
          </cell>
          <cell r="D2140">
            <v>85.3</v>
          </cell>
          <cell r="E2140" t="str">
            <v>SIURB-E Jan/26</v>
          </cell>
        </row>
        <row r="2141">
          <cell r="A2141">
            <v>13003007</v>
          </cell>
          <cell r="B2141" t="str">
            <v>RODAPÉ DE ARGAMASSA DE ALTA RESISTÊNCIA - MEIA CANA, 10CM</v>
          </cell>
          <cell r="C2141" t="str">
            <v>M</v>
          </cell>
          <cell r="D2141">
            <v>84.1</v>
          </cell>
          <cell r="E2141" t="str">
            <v>SIURB-E Jan/26</v>
          </cell>
        </row>
        <row r="2142">
          <cell r="A2142">
            <v>13003009</v>
          </cell>
          <cell r="B2142" t="str">
            <v>RODAPÉ CERÂMICO ESMALTADO PEIV 7CM À 10CM</v>
          </cell>
          <cell r="C2142" t="str">
            <v>M</v>
          </cell>
          <cell r="D2142">
            <v>27.21</v>
          </cell>
          <cell r="E2142" t="str">
            <v>SIURB-E Jan/26</v>
          </cell>
        </row>
        <row r="2143">
          <cell r="A2143">
            <v>13003027</v>
          </cell>
          <cell r="B2143" t="str">
            <v xml:space="preserve"> DA.09 - RODAPÉ DE MADEIRA - PADRÃO CUMARU 7CM</v>
          </cell>
          <cell r="C2143" t="str">
            <v>M</v>
          </cell>
          <cell r="D2143">
            <v>58.65</v>
          </cell>
          <cell r="E2143" t="str">
            <v>SIURB-E Jan/26</v>
          </cell>
        </row>
        <row r="2144">
          <cell r="A2144">
            <v>13003031</v>
          </cell>
          <cell r="B2144" t="str">
            <v>RODAPÉ DE FIBRO-VINIL - 7,5CM</v>
          </cell>
          <cell r="C2144" t="str">
            <v>M</v>
          </cell>
          <cell r="D2144">
            <v>37.270000000000003</v>
          </cell>
          <cell r="E2144" t="str">
            <v>SIURB-E Jan/26</v>
          </cell>
        </row>
        <row r="2145">
          <cell r="A2145">
            <v>13003035</v>
          </cell>
          <cell r="B2145" t="str">
            <v>RODAPÉ DE BORRACHA SINTÉTICA - BOLEADO, 7CM</v>
          </cell>
          <cell r="C2145" t="str">
            <v>M</v>
          </cell>
          <cell r="D2145">
            <v>41.63</v>
          </cell>
          <cell r="E2145" t="str">
            <v>SIURB-E Jan/26</v>
          </cell>
        </row>
        <row r="2146">
          <cell r="A2146">
            <v>13003036</v>
          </cell>
          <cell r="B2146" t="str">
            <v>DA.09 - RODAPÉ EM GRANITO CINZA MAUA, ESP. 2CM, ALT. 7CM</v>
          </cell>
          <cell r="C2146" t="str">
            <v>M</v>
          </cell>
          <cell r="D2146">
            <v>87.92</v>
          </cell>
          <cell r="E2146" t="str">
            <v>SIURB-E Jan/26</v>
          </cell>
        </row>
        <row r="2147">
          <cell r="A2147">
            <v>13003040</v>
          </cell>
          <cell r="B2147" t="str">
            <v>JUNTA PLÁSTICA PARA PISOS 3/4" X 1/8"</v>
          </cell>
          <cell r="C2147" t="str">
            <v>M</v>
          </cell>
          <cell r="D2147">
            <v>20.39</v>
          </cell>
          <cell r="E2147" t="str">
            <v>SIURB-E Jan/26</v>
          </cell>
        </row>
        <row r="2148">
          <cell r="A2148">
            <v>13003065</v>
          </cell>
          <cell r="B2148" t="str">
            <v>DEGRAUS DE ARGAMASSA DE CIMENTO E AREIA 1:3</v>
          </cell>
          <cell r="C2148" t="str">
            <v>M</v>
          </cell>
          <cell r="D2148">
            <v>54.1</v>
          </cell>
          <cell r="E2148" t="str">
            <v>SIURB-E Jan/26</v>
          </cell>
        </row>
        <row r="2149">
          <cell r="A2149">
            <v>13003067</v>
          </cell>
          <cell r="B2149" t="str">
            <v>DEGRAUS DE GRANILITE</v>
          </cell>
          <cell r="C2149" t="str">
            <v>M</v>
          </cell>
          <cell r="D2149">
            <v>130.91999999999999</v>
          </cell>
          <cell r="E2149" t="str">
            <v>SIURB-E Jan/26</v>
          </cell>
        </row>
        <row r="2150">
          <cell r="A2150">
            <v>13003069</v>
          </cell>
          <cell r="B2150" t="str">
            <v>DEGRAUS DE ARGAMASSA DE ALTA RESISTÊNCIA</v>
          </cell>
          <cell r="C2150" t="str">
            <v>M</v>
          </cell>
          <cell r="D2150">
            <v>109.56</v>
          </cell>
          <cell r="E2150" t="str">
            <v>SIURB-E Jan/26</v>
          </cell>
        </row>
        <row r="2151">
          <cell r="A2151">
            <v>13003085</v>
          </cell>
          <cell r="B2151" t="str">
            <v>DEGRAUS DE CHAPAS VINÍLICAS - ESPESSURA 2MM (INCLUSIVE ARGAMASSA DE REGULARIZAÇÃO DA BASE)</v>
          </cell>
          <cell r="C2151" t="str">
            <v>M</v>
          </cell>
          <cell r="D2151">
            <v>141.99</v>
          </cell>
          <cell r="E2151" t="str">
            <v>SIURB-E Jan/26</v>
          </cell>
        </row>
        <row r="2152">
          <cell r="A2152">
            <v>13003087</v>
          </cell>
          <cell r="B2152" t="str">
            <v>DEGRAUS DE CHAPAS DE BORRACHA SINTÉTICA - ESPESSURA 4 À 5MM</v>
          </cell>
          <cell r="C2152" t="str">
            <v>M</v>
          </cell>
          <cell r="D2152">
            <v>197.27</v>
          </cell>
          <cell r="E2152" t="str">
            <v>SIURB-E Jan/26</v>
          </cell>
        </row>
        <row r="2153">
          <cell r="A2153">
            <v>13003094</v>
          </cell>
          <cell r="B2153" t="str">
            <v>FITA ANTIDERRAPANTE, FAIXA COM LARGURA=5CM E ESPESSURA=2MM, APLICAÇÃO EM DEGRAU</v>
          </cell>
          <cell r="C2153" t="str">
            <v>M</v>
          </cell>
          <cell r="D2153">
            <v>14.46</v>
          </cell>
          <cell r="E2153" t="str">
            <v>SIURB-E Jan/26</v>
          </cell>
        </row>
        <row r="2154">
          <cell r="A2154">
            <v>13004000</v>
          </cell>
          <cell r="B2154" t="str">
            <v>SOLEIRAS</v>
          </cell>
          <cell r="C2154" t="str">
            <v>.</v>
          </cell>
          <cell r="D2154" t="str">
            <v>.</v>
          </cell>
          <cell r="E2154" t="str">
            <v>SIURB-E Jan/26</v>
          </cell>
        </row>
        <row r="2155">
          <cell r="A2155">
            <v>13004005</v>
          </cell>
          <cell r="B2155" t="str">
            <v>SOLEIRA PARA PORTA EM GRANITO CINZA SEM POLIMENTO (FOSCO)</v>
          </cell>
          <cell r="C2155" t="str">
            <v>M</v>
          </cell>
          <cell r="D2155">
            <v>103.67</v>
          </cell>
          <cell r="E2155" t="str">
            <v>SIURB-E Jan/26</v>
          </cell>
        </row>
        <row r="2156">
          <cell r="A2156">
            <v>13004006</v>
          </cell>
          <cell r="B2156" t="str">
            <v>SOLEIRA EM ARDÓSIA, E = 20 MM, L = 18 CM</v>
          </cell>
          <cell r="C2156" t="str">
            <v>M</v>
          </cell>
          <cell r="D2156">
            <v>114.76</v>
          </cell>
          <cell r="E2156" t="str">
            <v>SIURB-E Jan/26</v>
          </cell>
        </row>
        <row r="2157">
          <cell r="A2157">
            <v>13050000</v>
          </cell>
          <cell r="B2157" t="str">
            <v>DEMOLIÇÕES</v>
          </cell>
          <cell r="C2157" t="str">
            <v>.</v>
          </cell>
          <cell r="D2157" t="str">
            <v>.</v>
          </cell>
          <cell r="E2157" t="str">
            <v>SIURB-E Jan/26</v>
          </cell>
        </row>
        <row r="2158">
          <cell r="A2158">
            <v>13050001</v>
          </cell>
          <cell r="B2158" t="str">
            <v>DEMOLIÇÃO DE CONCRETO SIMPLES</v>
          </cell>
          <cell r="C2158" t="str">
            <v>M3</v>
          </cell>
          <cell r="D2158">
            <v>378.81</v>
          </cell>
          <cell r="E2158" t="str">
            <v>SIURB-E Jan/26</v>
          </cell>
        </row>
        <row r="2159">
          <cell r="A2159">
            <v>13050005</v>
          </cell>
          <cell r="B2159" t="str">
            <v>DEMOLIÇÃO DE ARGAMASSA, CERÂMICA OU SIMILAR INCLUSIVE ARGAMASSA DE REGULARIZAÇÃO</v>
          </cell>
          <cell r="C2159" t="str">
            <v>M2</v>
          </cell>
          <cell r="D2159">
            <v>43.71</v>
          </cell>
          <cell r="E2159" t="str">
            <v>SIURB-E Jan/26</v>
          </cell>
        </row>
        <row r="2160">
          <cell r="A2160">
            <v>13050010</v>
          </cell>
          <cell r="B2160" t="str">
            <v>DEMOLIÇÃO DE TACOS DE MADEIRA, INCLUSIVE ARGAMASSA DE ASSENTAMENTO</v>
          </cell>
          <cell r="C2160" t="str">
            <v>M2</v>
          </cell>
          <cell r="D2160">
            <v>29.14</v>
          </cell>
          <cell r="E2160" t="str">
            <v>SIURB-E Jan/26</v>
          </cell>
        </row>
        <row r="2161">
          <cell r="A2161">
            <v>13050012</v>
          </cell>
          <cell r="B2161" t="str">
            <v>DEMOLIÇÃO DE SOALHO DE MADEIRA, EXCLUSIVE VIGAMENTO</v>
          </cell>
          <cell r="C2161" t="str">
            <v>M2</v>
          </cell>
          <cell r="D2161">
            <v>29.14</v>
          </cell>
          <cell r="E2161" t="str">
            <v>SIURB-E Jan/26</v>
          </cell>
        </row>
        <row r="2162">
          <cell r="A2162">
            <v>13050014</v>
          </cell>
          <cell r="B2162" t="str">
            <v>DEMOLIÇÃO DE SOALHO DE MADEIRA, INCLUSIVE VIGAMENTO</v>
          </cell>
          <cell r="C2162" t="str">
            <v>M2</v>
          </cell>
          <cell r="D2162">
            <v>34.97</v>
          </cell>
          <cell r="E2162" t="str">
            <v>SIURB-E Jan/26</v>
          </cell>
        </row>
        <row r="2163">
          <cell r="A2163">
            <v>13050020</v>
          </cell>
          <cell r="B2163" t="str">
            <v>DEMOLIÇÃO DE FIBRO-VINIL OU BORRACHA SINTÉTICA, INCLUSIVE ARGAMASSA DE REGULARIZAÇÃO</v>
          </cell>
          <cell r="C2163" t="str">
            <v>M2</v>
          </cell>
          <cell r="D2163">
            <v>26.23</v>
          </cell>
          <cell r="E2163" t="str">
            <v>SIURB-E Jan/26</v>
          </cell>
        </row>
        <row r="2164">
          <cell r="A2164">
            <v>13050030</v>
          </cell>
          <cell r="B2164" t="str">
            <v>DEMOLIÇÃO DE RODAPÉS EM GERAL, INCLUSIVE ARGAMASSA DE ASSENTAMENTO</v>
          </cell>
          <cell r="C2164" t="str">
            <v>M</v>
          </cell>
          <cell r="D2164">
            <v>3.79</v>
          </cell>
          <cell r="E2164" t="str">
            <v>SIURB-E Jan/26</v>
          </cell>
        </row>
        <row r="2165">
          <cell r="A2165">
            <v>13050040</v>
          </cell>
          <cell r="B2165" t="str">
            <v>DEMOLIÇÃO DE DEGRAUS EM GERAL, INCLUSIVE ARGAMASSA DE ASSENTAMENTO</v>
          </cell>
          <cell r="C2165" t="str">
            <v>M</v>
          </cell>
          <cell r="D2165">
            <v>11.66</v>
          </cell>
          <cell r="E2165" t="str">
            <v>SIURB-E Jan/26</v>
          </cell>
        </row>
        <row r="2166">
          <cell r="A2166">
            <v>13050101</v>
          </cell>
          <cell r="B2166" t="str">
            <v>DEMOLIÇÃO MECANIZADA DE ARGAMASSA, CERÂMICA OU SIMILAR INCLUSIVE ARGAMASSA DE REGULARIZAÇÃO</v>
          </cell>
          <cell r="C2166" t="str">
            <v>M2</v>
          </cell>
          <cell r="D2166">
            <v>13.64</v>
          </cell>
          <cell r="E2166" t="str">
            <v>SIURB-E Jan/26</v>
          </cell>
        </row>
        <row r="2167">
          <cell r="A2167">
            <v>13060000</v>
          </cell>
          <cell r="B2167" t="str">
            <v>RETIRADAS</v>
          </cell>
          <cell r="C2167" t="str">
            <v>.</v>
          </cell>
          <cell r="D2167" t="str">
            <v>.</v>
          </cell>
          <cell r="E2167" t="str">
            <v>SIURB-E Jan/26</v>
          </cell>
        </row>
        <row r="2168">
          <cell r="A2168">
            <v>13060002</v>
          </cell>
          <cell r="B2168" t="str">
            <v>RETIRADA DE FORRAS DE PEDRAS NATURAIS - GRANITO OU MÁRMORE</v>
          </cell>
          <cell r="C2168" t="str">
            <v>M2</v>
          </cell>
          <cell r="D2168">
            <v>40.799999999999997</v>
          </cell>
          <cell r="E2168" t="str">
            <v>SIURB-E Jan/26</v>
          </cell>
        </row>
        <row r="2169">
          <cell r="A2169">
            <v>13060010</v>
          </cell>
          <cell r="B2169" t="str">
            <v>RETIRADA DE TACOS DE MADEIRA</v>
          </cell>
          <cell r="C2169" t="str">
            <v>M2</v>
          </cell>
          <cell r="D2169">
            <v>43.71</v>
          </cell>
          <cell r="E2169" t="str">
            <v>SIURB-E Jan/26</v>
          </cell>
        </row>
        <row r="2170">
          <cell r="A2170">
            <v>13060012</v>
          </cell>
          <cell r="B2170" t="str">
            <v>RETIRADA DE SOALHO DE MADEIRA, EXCLUSIVE VIGAMENTO</v>
          </cell>
          <cell r="C2170" t="str">
            <v>M2</v>
          </cell>
          <cell r="D2170">
            <v>42.83</v>
          </cell>
          <cell r="E2170" t="str">
            <v>SIURB-E Jan/26</v>
          </cell>
        </row>
        <row r="2171">
          <cell r="A2171">
            <v>13060014</v>
          </cell>
          <cell r="B2171" t="str">
            <v>RETIRADA DE SOALHO DE MADEIRA, INCLUSIVE VIGAMENTO</v>
          </cell>
          <cell r="C2171" t="str">
            <v>M2</v>
          </cell>
          <cell r="D2171">
            <v>51.39</v>
          </cell>
          <cell r="E2171" t="str">
            <v>SIURB-E Jan/26</v>
          </cell>
        </row>
        <row r="2172">
          <cell r="A2172">
            <v>13060020</v>
          </cell>
          <cell r="B2172" t="str">
            <v>RETIRADA DE FIBRO-VINIL</v>
          </cell>
          <cell r="C2172" t="str">
            <v>M2</v>
          </cell>
          <cell r="D2172">
            <v>41.45</v>
          </cell>
          <cell r="E2172" t="str">
            <v>SIURB-E Jan/26</v>
          </cell>
        </row>
        <row r="2173">
          <cell r="A2173">
            <v>13060030</v>
          </cell>
          <cell r="B2173" t="str">
            <v>RETIRADA DE RODAPÉS DE MADEIRA, INCLUSIVE CORDÃO</v>
          </cell>
          <cell r="C2173" t="str">
            <v>M</v>
          </cell>
          <cell r="D2173">
            <v>7.28</v>
          </cell>
          <cell r="E2173" t="str">
            <v>SIURB-E Jan/26</v>
          </cell>
        </row>
        <row r="2174">
          <cell r="A2174">
            <v>13070000</v>
          </cell>
          <cell r="B2174" t="str">
            <v>RECOLOCAÇÕES</v>
          </cell>
          <cell r="C2174" t="str">
            <v>.</v>
          </cell>
          <cell r="D2174" t="str">
            <v>.</v>
          </cell>
          <cell r="E2174" t="str">
            <v>SIURB-E Jan/26</v>
          </cell>
        </row>
        <row r="2175">
          <cell r="A2175">
            <v>13070010</v>
          </cell>
          <cell r="B2175" t="str">
            <v>RECOLOCAÇÃO DE TACOS DE MADEIRA</v>
          </cell>
          <cell r="C2175" t="str">
            <v>M2</v>
          </cell>
          <cell r="D2175">
            <v>121.95</v>
          </cell>
          <cell r="E2175" t="str">
            <v>SIURB-E Jan/26</v>
          </cell>
        </row>
        <row r="2176">
          <cell r="A2176">
            <v>13070012</v>
          </cell>
          <cell r="B2176" t="str">
            <v>RECOLOCAÇÃO DE SOALHO DE MADEIRA, EXCLUSIVE VIGAMENTO</v>
          </cell>
          <cell r="C2176" t="str">
            <v>M2</v>
          </cell>
          <cell r="D2176">
            <v>32.49</v>
          </cell>
          <cell r="E2176" t="str">
            <v>SIURB-E Jan/26</v>
          </cell>
        </row>
        <row r="2177">
          <cell r="A2177">
            <v>13070014</v>
          </cell>
          <cell r="B2177" t="str">
            <v>RECOLOCAÇÃO DE SOALHO DE MADEIRA, INCLUSIVE VIGAMENTO</v>
          </cell>
          <cell r="C2177" t="str">
            <v>M2</v>
          </cell>
          <cell r="D2177">
            <v>92.25</v>
          </cell>
          <cell r="E2177" t="str">
            <v>SIURB-E Jan/26</v>
          </cell>
        </row>
        <row r="2178">
          <cell r="A2178">
            <v>13070020</v>
          </cell>
          <cell r="B2178" t="str">
            <v>RECOLOCAÇÃO DE FIBRO-VINIL</v>
          </cell>
          <cell r="C2178" t="str">
            <v>M2</v>
          </cell>
          <cell r="D2178">
            <v>17.43</v>
          </cell>
          <cell r="E2178" t="str">
            <v>SIURB-E Jan/26</v>
          </cell>
        </row>
        <row r="2179">
          <cell r="A2179">
            <v>13070030</v>
          </cell>
          <cell r="B2179" t="str">
            <v>RECOLOCAÇÃO DE RODAPÉS DE MADEIRA, INCLUSIVE CORDÃO</v>
          </cell>
          <cell r="C2179" t="str">
            <v>M</v>
          </cell>
          <cell r="D2179">
            <v>27.4</v>
          </cell>
          <cell r="E2179" t="str">
            <v>SIURB-E Jan/26</v>
          </cell>
        </row>
        <row r="2180">
          <cell r="A2180">
            <v>13080000</v>
          </cell>
          <cell r="B2180" t="str">
            <v>SERVIÇOS PARCIAIS</v>
          </cell>
          <cell r="C2180" t="str">
            <v>.</v>
          </cell>
          <cell r="D2180" t="str">
            <v>.</v>
          </cell>
          <cell r="E2180" t="str">
            <v>SIURB-E Jan/26</v>
          </cell>
        </row>
        <row r="2181">
          <cell r="A2181">
            <v>13080015</v>
          </cell>
          <cell r="B2181" t="str">
            <v>COLAGEM DE TACOS SOLTOS - COM FORNECIMENTO DE TACOS</v>
          </cell>
          <cell r="C2181" t="str">
            <v>M2</v>
          </cell>
          <cell r="D2181">
            <v>429.92</v>
          </cell>
          <cell r="E2181" t="str">
            <v>SIURB-E Jan/26</v>
          </cell>
        </row>
        <row r="2182">
          <cell r="A2182">
            <v>13080016</v>
          </cell>
          <cell r="B2182" t="str">
            <v>COLAGEM DE TACOS SOLTOS - SEM FORNECIMENTO DE TACOS</v>
          </cell>
          <cell r="C2182" t="str">
            <v>M2</v>
          </cell>
          <cell r="D2182">
            <v>39.72</v>
          </cell>
          <cell r="E2182" t="str">
            <v>SIURB-E Jan/26</v>
          </cell>
        </row>
        <row r="2183">
          <cell r="A2183">
            <v>13080017</v>
          </cell>
          <cell r="B2183" t="str">
            <v>REPREGAMENTO DE ASSOALHO DE MADEIRA</v>
          </cell>
          <cell r="C2183" t="str">
            <v>M2</v>
          </cell>
          <cell r="D2183">
            <v>9.4700000000000006</v>
          </cell>
          <cell r="E2183" t="str">
            <v>SIURB-E Jan/26</v>
          </cell>
        </row>
        <row r="2184">
          <cell r="A2184">
            <v>13080018</v>
          </cell>
          <cell r="B2184" t="str">
            <v>TABUAS DE MADEIRA MACIÇA PARA ASSOALHO - CUMARU</v>
          </cell>
          <cell r="C2184" t="str">
            <v>M2</v>
          </cell>
          <cell r="D2184">
            <v>546.11</v>
          </cell>
          <cell r="E2184" t="str">
            <v>SIURB-E Jan/26</v>
          </cell>
        </row>
        <row r="2185">
          <cell r="A2185">
            <v>13080041</v>
          </cell>
          <cell r="B2185" t="str">
            <v>TESTEIRA DE BORRACHA SINTÉTICA PARA DEGRAUS</v>
          </cell>
          <cell r="C2185" t="str">
            <v>M</v>
          </cell>
          <cell r="D2185">
            <v>28.58</v>
          </cell>
          <cell r="E2185" t="str">
            <v>SIURB-E Jan/26</v>
          </cell>
        </row>
        <row r="2186">
          <cell r="A2186">
            <v>13080061</v>
          </cell>
          <cell r="B2186" t="str">
            <v>POLIMENTO DE PISO DE GRANILITE OU ARGAMASSA DE ALTA RESISTÊNCIA</v>
          </cell>
          <cell r="C2186" t="str">
            <v>M2</v>
          </cell>
          <cell r="D2186">
            <v>7.5</v>
          </cell>
          <cell r="E2186" t="str">
            <v>SIURB-E Jan/26</v>
          </cell>
        </row>
        <row r="2187">
          <cell r="A2187">
            <v>13080062</v>
          </cell>
          <cell r="B2187" t="str">
            <v>POLIMENTO DE PISO DE MÁRMORE</v>
          </cell>
          <cell r="C2187" t="str">
            <v>M2</v>
          </cell>
          <cell r="D2187">
            <v>7.5</v>
          </cell>
          <cell r="E2187" t="str">
            <v>SIURB-E Jan/26</v>
          </cell>
        </row>
        <row r="2188">
          <cell r="A2188">
            <v>13080070</v>
          </cell>
          <cell r="B2188" t="str">
            <v>RESINA ACRÍLICA PARA PISO GRANILITE</v>
          </cell>
          <cell r="C2188" t="str">
            <v>M2</v>
          </cell>
          <cell r="D2188">
            <v>35.03</v>
          </cell>
          <cell r="E2188" t="str">
            <v>SIURB-E Jan/26</v>
          </cell>
        </row>
        <row r="2189">
          <cell r="A2189">
            <v>13080071</v>
          </cell>
          <cell r="B2189" t="str">
            <v>RESINA EPÓXI PARA PISO GRANILITE</v>
          </cell>
          <cell r="C2189" t="str">
            <v>M2</v>
          </cell>
          <cell r="D2189">
            <v>56.8</v>
          </cell>
          <cell r="E2189" t="str">
            <v>SIURB-E Jan/26</v>
          </cell>
        </row>
        <row r="2190">
          <cell r="A2190">
            <v>13080072</v>
          </cell>
          <cell r="B2190" t="str">
            <v>RESINA POLIURETANO PARA PISO GRANILITE</v>
          </cell>
          <cell r="C2190" t="str">
            <v>M2</v>
          </cell>
          <cell r="D2190">
            <v>58.33</v>
          </cell>
          <cell r="E2190" t="str">
            <v>SIURB-E Jan/26</v>
          </cell>
        </row>
        <row r="2191">
          <cell r="A2191">
            <v>13080073</v>
          </cell>
          <cell r="B2191" t="str">
            <v>RESINA ACRÍLICA PARA DEGRAU DE GRANILITE</v>
          </cell>
          <cell r="C2191" t="str">
            <v>M</v>
          </cell>
          <cell r="D2191">
            <v>18.13</v>
          </cell>
          <cell r="E2191" t="str">
            <v>SIURB-E Jan/26</v>
          </cell>
        </row>
        <row r="2192">
          <cell r="A2192">
            <v>13080074</v>
          </cell>
          <cell r="B2192" t="str">
            <v>RESINA EPÓXI PARA DEGRAU DE GRANILITE</v>
          </cell>
          <cell r="C2192" t="str">
            <v>M</v>
          </cell>
          <cell r="D2192">
            <v>29.39</v>
          </cell>
          <cell r="E2192" t="str">
            <v>SIURB-E Jan/26</v>
          </cell>
        </row>
        <row r="2193">
          <cell r="A2193">
            <v>13080075</v>
          </cell>
          <cell r="B2193" t="str">
            <v>RESINA POLIURETANO PARA DEGRAU DE GRANILITE</v>
          </cell>
          <cell r="C2193" t="str">
            <v>M</v>
          </cell>
          <cell r="D2193">
            <v>30</v>
          </cell>
          <cell r="E2193" t="str">
            <v>SIURB-E Jan/26</v>
          </cell>
        </row>
        <row r="2194">
          <cell r="A2194">
            <v>13080076</v>
          </cell>
          <cell r="B2194" t="str">
            <v>LIMPEZA POR HIDROJATEAMENTO E REJUNTAMENTO DE PISO CERÂMICO TIPO GAIL OU SIMILAR</v>
          </cell>
          <cell r="C2194" t="str">
            <v>M2</v>
          </cell>
          <cell r="D2194">
            <v>35.18</v>
          </cell>
          <cell r="E2194" t="str">
            <v>SIURB-E Jan/26</v>
          </cell>
        </row>
        <row r="2195">
          <cell r="A2195">
            <v>13102001</v>
          </cell>
          <cell r="B2195" t="str">
            <v xml:space="preserve"> PISO ELEVADO COM ESTRUTURA CONTRAVENTADA EM SISTEMA METÁLICO - EXCLUSIVE PLACAS DE REVESTIMENTO</v>
          </cell>
          <cell r="C2195" t="str">
            <v>M2</v>
          </cell>
          <cell r="D2195">
            <v>511.36</v>
          </cell>
          <cell r="E2195" t="str">
            <v>SIURB-E Jan/26</v>
          </cell>
        </row>
        <row r="2196">
          <cell r="A2196">
            <v>13102002</v>
          </cell>
          <cell r="B2196" t="str">
            <v>PISO ELEVADO PARA USO EXTERNO COM ESTRUTURA DE PLACAS AUTOTRAVANTES E SUPORTES TELESCÓPICOS POLIMÉRICO (PLÁSTICO)</v>
          </cell>
          <cell r="C2196" t="str">
            <v>M2</v>
          </cell>
          <cell r="D2196">
            <v>564.87</v>
          </cell>
          <cell r="E2196" t="str">
            <v>SIURB-E Jan/26</v>
          </cell>
        </row>
        <row r="2197">
          <cell r="A2197">
            <v>13102004</v>
          </cell>
          <cell r="B2197" t="str">
            <v>PISO ELEVADO PARA USO INTERNO COM ESTRUTURA DE PLACAS AUTOTRAVANTES E SUPORTES TELESCÓPICOS POLIMÉRICO (PLÁSTICO)</v>
          </cell>
          <cell r="C2197" t="str">
            <v>M2</v>
          </cell>
          <cell r="D2197">
            <v>471.49</v>
          </cell>
          <cell r="E2197" t="str">
            <v>SIURB-E Jan/26</v>
          </cell>
        </row>
        <row r="2198">
          <cell r="A2198">
            <v>13102005</v>
          </cell>
          <cell r="B2198" t="str">
            <v>RECOLOCAÇÃO DE PLACAS DE PISO ELEVADO EM ÁREA INTERNA OU EXTERNA</v>
          </cell>
          <cell r="C2198" t="str">
            <v>M2</v>
          </cell>
          <cell r="D2198">
            <v>32.43</v>
          </cell>
          <cell r="E2198" t="str">
            <v>SIURB-E Jan/26</v>
          </cell>
        </row>
        <row r="2199">
          <cell r="A2199">
            <v>14000000</v>
          </cell>
          <cell r="B2199" t="str">
            <v>VIDROS</v>
          </cell>
          <cell r="E2199" t="str">
            <v>SIURB-E Jan/26</v>
          </cell>
        </row>
        <row r="2200">
          <cell r="A2200">
            <v>14001000</v>
          </cell>
          <cell r="B2200" t="str">
            <v>VIDROS ENCAIXILHADOS E ESPELHOS</v>
          </cell>
          <cell r="C2200" t="str">
            <v>.</v>
          </cell>
          <cell r="D2200" t="str">
            <v>.</v>
          </cell>
          <cell r="E2200" t="str">
            <v>SIURB-E Jan/26</v>
          </cell>
        </row>
        <row r="2201">
          <cell r="A2201">
            <v>14001003</v>
          </cell>
          <cell r="B2201" t="str">
            <v>VIDRO LISO COMUM, TRANSPARENTE INCOLOR - ESPESSURA 4MM</v>
          </cell>
          <cell r="C2201" t="str">
            <v>M2</v>
          </cell>
          <cell r="D2201">
            <v>184.53</v>
          </cell>
          <cell r="E2201" t="str">
            <v>SIURB-E Jan/26</v>
          </cell>
        </row>
        <row r="2202">
          <cell r="A2202">
            <v>14001004</v>
          </cell>
          <cell r="B2202" t="str">
            <v>VIDRO LISO COMUM, TRANSPARENTE INCOLOR - ESPESSURA 5MM</v>
          </cell>
          <cell r="C2202" t="str">
            <v>M2</v>
          </cell>
          <cell r="D2202">
            <v>202.79</v>
          </cell>
          <cell r="E2202" t="str">
            <v>SIURB-E Jan/26</v>
          </cell>
        </row>
        <row r="2203">
          <cell r="A2203">
            <v>14001005</v>
          </cell>
          <cell r="B2203" t="str">
            <v>VIDRO LISO COMUM, TRANSPARENTE INCOLOR - ESPESSURA 6MM</v>
          </cell>
          <cell r="C2203" t="str">
            <v>M2</v>
          </cell>
          <cell r="D2203">
            <v>196.68</v>
          </cell>
          <cell r="E2203" t="str">
            <v>SIURB-E Jan/26</v>
          </cell>
        </row>
        <row r="2204">
          <cell r="A2204">
            <v>14001011</v>
          </cell>
          <cell r="B2204" t="str">
            <v>VIDRO IMPRESSO COMUM, TRANSLÚCIDO INCOLOR - TIPO CANELADO, 4MM</v>
          </cell>
          <cell r="C2204" t="str">
            <v>M2</v>
          </cell>
          <cell r="D2204">
            <v>166.62</v>
          </cell>
          <cell r="E2204" t="str">
            <v>SIURB-E Jan/26</v>
          </cell>
        </row>
        <row r="2205">
          <cell r="A2205">
            <v>14001030</v>
          </cell>
          <cell r="B2205" t="str">
            <v>VIDRO LISO DE SEGURANÇA, LAMINADO INCOLOR - ESPESSURA 6MM</v>
          </cell>
          <cell r="C2205" t="str">
            <v>M2</v>
          </cell>
          <cell r="D2205">
            <v>393.09</v>
          </cell>
          <cell r="E2205" t="str">
            <v>SIURB-E Jan/26</v>
          </cell>
        </row>
        <row r="2206">
          <cell r="A2206">
            <v>14001037</v>
          </cell>
          <cell r="B2206" t="str">
            <v>VIDRO LISO DE SEGURANÇA, LAMINADO LEITOSO - ESPESSURA 6MM</v>
          </cell>
          <cell r="C2206" t="str">
            <v>M2</v>
          </cell>
          <cell r="D2206">
            <v>656.27</v>
          </cell>
          <cell r="E2206" t="str">
            <v>SIURB-E Jan/26</v>
          </cell>
        </row>
        <row r="2207">
          <cell r="A2207">
            <v>14001050</v>
          </cell>
          <cell r="B2207" t="str">
            <v>VIDRO LISO DE SEGURANÇA, TEMPERADO INCOLOR - ESPESSURA 6MM</v>
          </cell>
          <cell r="C2207" t="str">
            <v>M2</v>
          </cell>
          <cell r="D2207">
            <v>388.39</v>
          </cell>
          <cell r="E2207" t="str">
            <v>SIURB-E Jan/26</v>
          </cell>
        </row>
        <row r="2208">
          <cell r="A2208">
            <v>14001052</v>
          </cell>
          <cell r="B2208" t="str">
            <v>VIDRO LISO DE SEGURANÇA, TEMPERADO INCOLOR - ESPESSURA 10MM</v>
          </cell>
          <cell r="C2208" t="str">
            <v>M2</v>
          </cell>
          <cell r="D2208">
            <v>439.92</v>
          </cell>
          <cell r="E2208" t="str">
            <v>SIURB-E Jan/26</v>
          </cell>
        </row>
        <row r="2209">
          <cell r="A2209">
            <v>14001070</v>
          </cell>
          <cell r="B2209" t="str">
            <v>ESPELHO COMUM - ESPESSURA 3MM</v>
          </cell>
          <cell r="C2209" t="str">
            <v>M2</v>
          </cell>
          <cell r="D2209">
            <v>222.78</v>
          </cell>
          <cell r="E2209" t="str">
            <v>SIURB-E Jan/26</v>
          </cell>
        </row>
        <row r="2210">
          <cell r="A2210">
            <v>14001072</v>
          </cell>
          <cell r="B2210" t="str">
            <v>ESPELHO E=3MM COM MOLDURA DE ALUMÍNIO</v>
          </cell>
          <cell r="C2210" t="str">
            <v>M2</v>
          </cell>
          <cell r="D2210">
            <v>1033.28</v>
          </cell>
          <cell r="E2210" t="str">
            <v>SIURB-E Jan/26</v>
          </cell>
        </row>
        <row r="2211">
          <cell r="A2211">
            <v>14050000</v>
          </cell>
          <cell r="B2211" t="str">
            <v>DEMOLIÇÕES</v>
          </cell>
          <cell r="C2211" t="str">
            <v>.</v>
          </cell>
          <cell r="D2211" t="str">
            <v>.</v>
          </cell>
          <cell r="E2211" t="str">
            <v>SIURB-E Jan/26</v>
          </cell>
        </row>
        <row r="2212">
          <cell r="A2212">
            <v>14050001</v>
          </cell>
          <cell r="B2212" t="str">
            <v>DEMOLIÇÃO DE VIDROS ENCAIXILHADOS EM GERAL, INCLUSIVE LIMPEZA DO CAIXILHO</v>
          </cell>
          <cell r="C2212" t="str">
            <v>M2</v>
          </cell>
          <cell r="D2212">
            <v>103.1</v>
          </cell>
          <cell r="E2212" t="str">
            <v>SIURB-E Jan/26</v>
          </cell>
        </row>
        <row r="2213">
          <cell r="A2213">
            <v>14060000</v>
          </cell>
          <cell r="B2213" t="str">
            <v>RETIRADAS</v>
          </cell>
          <cell r="C2213" t="str">
            <v>.</v>
          </cell>
          <cell r="D2213" t="str">
            <v>.</v>
          </cell>
          <cell r="E2213" t="str">
            <v>SIURB-E Jan/26</v>
          </cell>
        </row>
        <row r="2214">
          <cell r="A2214">
            <v>14060001</v>
          </cell>
          <cell r="B2214" t="str">
            <v>RETIRADA DE VIDROS ENCAIXILHADOS EM GERAL, INCLUSIVE LIMPEZA DO JANELA</v>
          </cell>
          <cell r="C2214" t="str">
            <v>M2</v>
          </cell>
          <cell r="D2214">
            <v>94.34</v>
          </cell>
          <cell r="E2214" t="str">
            <v>SIURB-E Jan/26</v>
          </cell>
        </row>
        <row r="2215">
          <cell r="A2215">
            <v>14070000</v>
          </cell>
          <cell r="B2215" t="str">
            <v>RECOLOCAÇÕES</v>
          </cell>
          <cell r="C2215" t="str">
            <v>.</v>
          </cell>
          <cell r="D2215" t="str">
            <v>.</v>
          </cell>
          <cell r="E2215" t="str">
            <v>SIURB-E Jan/26</v>
          </cell>
        </row>
        <row r="2216">
          <cell r="A2216">
            <v>14070001</v>
          </cell>
          <cell r="B2216" t="str">
            <v>RECOLOCAÇÃO DE VIDROS ENCAIXILHADOS EM GERAL</v>
          </cell>
          <cell r="C2216" t="str">
            <v>M2</v>
          </cell>
          <cell r="D2216">
            <v>118.88</v>
          </cell>
          <cell r="E2216" t="str">
            <v>SIURB-E Jan/26</v>
          </cell>
        </row>
        <row r="2217">
          <cell r="A2217">
            <v>15000000</v>
          </cell>
          <cell r="B2217" t="str">
            <v>PINTURA</v>
          </cell>
          <cell r="E2217" t="str">
            <v>SIURB-E Jan/26</v>
          </cell>
        </row>
        <row r="2218">
          <cell r="A2218">
            <v>15001000</v>
          </cell>
          <cell r="B2218" t="str">
            <v>PINTURA EM ALVENARIA E CONCRETO</v>
          </cell>
          <cell r="C2218" t="str">
            <v>.</v>
          </cell>
          <cell r="D2218" t="str">
            <v>.</v>
          </cell>
          <cell r="E2218" t="str">
            <v>SIURB-E Jan/26</v>
          </cell>
        </row>
        <row r="2219">
          <cell r="A2219">
            <v>15001001</v>
          </cell>
          <cell r="B2219" t="str">
            <v>AGUADA DE CAL - CONCRETO OU REBOCO SEM MASSA CORRIDA, INTERIOR</v>
          </cell>
          <cell r="C2219" t="str">
            <v>M2</v>
          </cell>
          <cell r="D2219">
            <v>9.34</v>
          </cell>
          <cell r="E2219" t="str">
            <v>SIURB-E Jan/26</v>
          </cell>
        </row>
        <row r="2220">
          <cell r="A2220">
            <v>15001002</v>
          </cell>
          <cell r="B2220" t="str">
            <v>AGUADA DE CAL - CONCRETO OU REBOCO SEM MASSA CORRIDA, EXTERIOR</v>
          </cell>
          <cell r="C2220" t="str">
            <v>M2</v>
          </cell>
          <cell r="D2220">
            <v>12.78</v>
          </cell>
          <cell r="E2220" t="str">
            <v>SIURB-E Jan/26</v>
          </cell>
        </row>
        <row r="2221">
          <cell r="A2221">
            <v>15001008</v>
          </cell>
          <cell r="B2221" t="str">
            <v>TINTA HIDROFUGA A BASE DE CIMENTO - CONCRETO OU REBOCO SEM MASSA CORRIDA</v>
          </cell>
          <cell r="C2221" t="str">
            <v>M2</v>
          </cell>
          <cell r="D2221">
            <v>14.45</v>
          </cell>
          <cell r="E2221" t="str">
            <v>SIURB-E Jan/26</v>
          </cell>
        </row>
        <row r="2222">
          <cell r="A2222">
            <v>15001010</v>
          </cell>
          <cell r="B2222" t="str">
            <v>TINTA PVA (LÁTEX) - CONCRETO OU REBOCO SEM MASSA CORRIDA</v>
          </cell>
          <cell r="C2222" t="str">
            <v>M2</v>
          </cell>
          <cell r="D2222">
            <v>18.13</v>
          </cell>
          <cell r="E2222" t="str">
            <v>SIURB-E Jan/26</v>
          </cell>
        </row>
        <row r="2223">
          <cell r="A2223">
            <v>15001011</v>
          </cell>
          <cell r="B2223" t="str">
            <v>TINTA PVA (LÁTEX) - REBOCO COM MASSA CORRIDA</v>
          </cell>
          <cell r="C2223" t="str">
            <v>M2</v>
          </cell>
          <cell r="D2223">
            <v>44.12</v>
          </cell>
          <cell r="E2223" t="str">
            <v>SIURB-E Jan/26</v>
          </cell>
        </row>
        <row r="2224">
          <cell r="A2224">
            <v>15001015</v>
          </cell>
          <cell r="B2224" t="str">
            <v>TINTA ACRÍLICA - CONCRETO OU REBOCO SEM MASSA CORRIDA</v>
          </cell>
          <cell r="C2224" t="str">
            <v>M2</v>
          </cell>
          <cell r="D2224">
            <v>19.170000000000002</v>
          </cell>
          <cell r="E2224" t="str">
            <v>SIURB-E Jan/26</v>
          </cell>
        </row>
        <row r="2225">
          <cell r="A2225">
            <v>15001016</v>
          </cell>
          <cell r="B2225" t="str">
            <v>TINTA ACRÍLICA - REBOCO COM MASSA CORRIDA</v>
          </cell>
          <cell r="C2225" t="str">
            <v>M2</v>
          </cell>
          <cell r="D2225">
            <v>49.33</v>
          </cell>
          <cell r="E2225" t="str">
            <v>SIURB-E Jan/26</v>
          </cell>
        </row>
        <row r="2226">
          <cell r="A2226">
            <v>15001018</v>
          </cell>
          <cell r="B2226" t="str">
            <v>TINTA ACRÍLICA COR DE CONCRETO COM MASSA TEXTURA ACRÍLICA</v>
          </cell>
          <cell r="C2226" t="str">
            <v>M2</v>
          </cell>
          <cell r="D2226">
            <v>84.67</v>
          </cell>
          <cell r="E2226" t="str">
            <v>SIURB-E Jan/26</v>
          </cell>
        </row>
        <row r="2227">
          <cell r="A2227">
            <v>15001019</v>
          </cell>
          <cell r="B2227" t="str">
            <v>TINTA ACRÍLICA TEXTURADA</v>
          </cell>
          <cell r="C2227" t="str">
            <v>M2</v>
          </cell>
          <cell r="D2227">
            <v>27.82</v>
          </cell>
          <cell r="E2227" t="str">
            <v>SIURB-E Jan/26</v>
          </cell>
        </row>
        <row r="2228">
          <cell r="A2228">
            <v>15001023</v>
          </cell>
          <cell r="B2228" t="str">
            <v>TINTA ESMALTE SINTÉTICO - CONCRETO OU REBOCO SEM MASSA CORRIDA</v>
          </cell>
          <cell r="C2228" t="str">
            <v>M2</v>
          </cell>
          <cell r="D2228">
            <v>23.66</v>
          </cell>
          <cell r="E2228" t="str">
            <v>SIURB-E Jan/26</v>
          </cell>
        </row>
        <row r="2229">
          <cell r="A2229">
            <v>15001024</v>
          </cell>
          <cell r="B2229" t="str">
            <v>TINTA ESMALTE SINTÉTICO - CONCRETO OU REBOCO COM MASSA CORRIDA</v>
          </cell>
          <cell r="C2229" t="str">
            <v>M2</v>
          </cell>
          <cell r="D2229">
            <v>66.3</v>
          </cell>
          <cell r="E2229" t="str">
            <v>SIURB-E Jan/26</v>
          </cell>
        </row>
        <row r="2230">
          <cell r="A2230">
            <v>15001036</v>
          </cell>
          <cell r="B2230" t="str">
            <v>TINTA EPÓXI - REBOCO COM MASSA BASE EPÓXI</v>
          </cell>
          <cell r="C2230" t="str">
            <v>M2</v>
          </cell>
          <cell r="D2230">
            <v>237.61</v>
          </cell>
          <cell r="E2230" t="str">
            <v>SIURB-E Jan/26</v>
          </cell>
        </row>
        <row r="2231">
          <cell r="A2231">
            <v>15001070</v>
          </cell>
          <cell r="B2231" t="str">
            <v>HIDRO-REPELENTE A BASE DE SILICONE - CONCRETO OU ALVENARIA APARENTE (2 DEMÃOS)</v>
          </cell>
          <cell r="C2231" t="str">
            <v>M2</v>
          </cell>
          <cell r="D2231">
            <v>142.63</v>
          </cell>
          <cell r="E2231" t="str">
            <v>SIURB-E Jan/26</v>
          </cell>
        </row>
        <row r="2232">
          <cell r="A2232">
            <v>15001076</v>
          </cell>
          <cell r="B2232" t="str">
            <v>VERNIZ ACRÍLICO - CONCRETO APARENTE/ ALVENARIA</v>
          </cell>
          <cell r="C2232" t="str">
            <v>M2</v>
          </cell>
          <cell r="D2232">
            <v>37.549999999999997</v>
          </cell>
          <cell r="E2232" t="str">
            <v>SIURB-E Jan/26</v>
          </cell>
        </row>
        <row r="2233">
          <cell r="A2233">
            <v>15001077</v>
          </cell>
          <cell r="B2233" t="str">
            <v>APLICAÇÃO DE VERNIZ ANTI-PICHAÇÃO - BASE SOLVENTE - 2 DEMÃOS (REMOÇÃO DA PICHAÇÃO SOMENTE A SECO OU COM ÁGUA E SABÃO)</v>
          </cell>
          <cell r="C2233" t="str">
            <v>M2</v>
          </cell>
          <cell r="D2233">
            <v>44</v>
          </cell>
          <cell r="E2233" t="str">
            <v>SIURB-E Jan/26</v>
          </cell>
        </row>
        <row r="2234">
          <cell r="A2234">
            <v>15002000</v>
          </cell>
          <cell r="B2234" t="str">
            <v>PINTURA EM MADEIRA</v>
          </cell>
          <cell r="C2234" t="str">
            <v>.</v>
          </cell>
          <cell r="D2234" t="str">
            <v>.</v>
          </cell>
          <cell r="E2234" t="str">
            <v>SIURB-E Jan/26</v>
          </cell>
        </row>
        <row r="2235">
          <cell r="A2235">
            <v>15002010</v>
          </cell>
          <cell r="B2235" t="str">
            <v>ESMALTE SINTÉTICO - ESQUADRIAS E PEÇAS DE MARCENARIA, SEM EMASSAMENTO</v>
          </cell>
          <cell r="C2235" t="str">
            <v>M2</v>
          </cell>
          <cell r="D2235">
            <v>38.64</v>
          </cell>
          <cell r="E2235" t="str">
            <v>SIURB-E Jan/26</v>
          </cell>
        </row>
        <row r="2236">
          <cell r="A2236">
            <v>15002011</v>
          </cell>
          <cell r="B2236" t="str">
            <v>ESMALTE SINTÉTICO - ESQUADRIAS E PEÇAS DE MARCENARIA, COM EMASSAMENTO</v>
          </cell>
          <cell r="C2236" t="str">
            <v>M2</v>
          </cell>
          <cell r="D2236">
            <v>63.72</v>
          </cell>
          <cell r="E2236" t="str">
            <v>SIURB-E Jan/26</v>
          </cell>
        </row>
        <row r="2237">
          <cell r="A2237">
            <v>15002012</v>
          </cell>
          <cell r="B2237" t="str">
            <v>ESMALTE SINTÉTICO - ESTRUTURAS DE MADEIRA, SEM EMASSAMENTO</v>
          </cell>
          <cell r="C2237" t="str">
            <v>M2</v>
          </cell>
          <cell r="D2237">
            <v>19.57</v>
          </cell>
          <cell r="E2237" t="str">
            <v>SIURB-E Jan/26</v>
          </cell>
        </row>
        <row r="2238">
          <cell r="A2238">
            <v>15002014</v>
          </cell>
          <cell r="B2238" t="str">
            <v>ESMALTE SINTÉTICO - RODAPÉS, GUARNIÇÕES E MOLDURAS DE MADEIRA</v>
          </cell>
          <cell r="C2238" t="str">
            <v>M</v>
          </cell>
          <cell r="D2238">
            <v>6.99</v>
          </cell>
          <cell r="E2238" t="str">
            <v>SIURB-E Jan/26</v>
          </cell>
        </row>
        <row r="2239">
          <cell r="A2239">
            <v>15002040</v>
          </cell>
          <cell r="B2239" t="str">
            <v>LÍQUIDO IMUNIZANTE PARA MADEIRA A BASE DE PIRETROIDE DISSOLVIDO EM ISOPARAFINA - COM APLICAÇÃO</v>
          </cell>
          <cell r="C2239" t="str">
            <v>M2</v>
          </cell>
          <cell r="D2239">
            <v>37.92</v>
          </cell>
          <cell r="E2239" t="str">
            <v>SIURB-E Jan/26</v>
          </cell>
        </row>
        <row r="2240">
          <cell r="A2240">
            <v>15002060</v>
          </cell>
          <cell r="B2240" t="str">
            <v>VERNIZ A BASE DE POLIURETANO TIPO "MARÍTIMO" - ESQUADRIAS E PEÇAS DE MARCENARIA</v>
          </cell>
          <cell r="C2240" t="str">
            <v>M2</v>
          </cell>
          <cell r="D2240">
            <v>30.91</v>
          </cell>
          <cell r="E2240" t="str">
            <v>SIURB-E Jan/26</v>
          </cell>
        </row>
        <row r="2241">
          <cell r="A2241">
            <v>15003000</v>
          </cell>
          <cell r="B2241" t="str">
            <v>PINTURA EM METAL</v>
          </cell>
          <cell r="C2241" t="str">
            <v>.</v>
          </cell>
          <cell r="D2241" t="str">
            <v>.</v>
          </cell>
          <cell r="E2241" t="str">
            <v>SIURB-E Jan/26</v>
          </cell>
        </row>
        <row r="2242">
          <cell r="A2242">
            <v>15003004</v>
          </cell>
          <cell r="B2242" t="str">
            <v>TINTA BETUMINOSA - INTERIOR DE CALHAS, RUFOS E RINCÕES METÁLICOS</v>
          </cell>
          <cell r="C2242" t="str">
            <v>M</v>
          </cell>
          <cell r="D2242">
            <v>11.31</v>
          </cell>
          <cell r="E2242" t="str">
            <v>SIURB-E Jan/26</v>
          </cell>
        </row>
        <row r="2243">
          <cell r="A2243">
            <v>15003010</v>
          </cell>
          <cell r="B2243" t="str">
            <v>ESMALTE SINTÉTICO - ESQUADRIAS E PEÇAS DE SERRALHERIA</v>
          </cell>
          <cell r="C2243" t="str">
            <v>M2</v>
          </cell>
          <cell r="D2243">
            <v>55.08</v>
          </cell>
          <cell r="E2243" t="str">
            <v>SIURB-E Jan/26</v>
          </cell>
        </row>
        <row r="2244">
          <cell r="A2244">
            <v>15003012</v>
          </cell>
          <cell r="B2244" t="str">
            <v>ESMALTE SINTÉTICO - ESTRUTURAS METÁLICAS</v>
          </cell>
          <cell r="C2244" t="str">
            <v>M2</v>
          </cell>
          <cell r="D2244">
            <v>31.9</v>
          </cell>
          <cell r="E2244" t="str">
            <v>SIURB-E Jan/26</v>
          </cell>
        </row>
        <row r="2245">
          <cell r="A2245">
            <v>15003014</v>
          </cell>
          <cell r="B2245" t="str">
            <v>ESMALTE SINTÉTICO - EXTERIOR DE CALHAS, RUFOS E CONDUTORES</v>
          </cell>
          <cell r="C2245" t="str">
            <v>M</v>
          </cell>
          <cell r="D2245">
            <v>19.350000000000001</v>
          </cell>
          <cell r="E2245" t="str">
            <v>SIURB-E Jan/26</v>
          </cell>
        </row>
        <row r="2246">
          <cell r="A2246">
            <v>15003101</v>
          </cell>
          <cell r="B2246" t="str">
            <v>ESMALTE SINTÉTICO APLICADO DE FORMA MECÂNICA - ESQUADRIAS E PEÇAS DE SERRALHERIA</v>
          </cell>
          <cell r="C2246" t="str">
            <v>M2</v>
          </cell>
          <cell r="D2246">
            <v>21.86</v>
          </cell>
          <cell r="E2246" t="str">
            <v>SIURB-E Jan/26</v>
          </cell>
        </row>
        <row r="2247">
          <cell r="A2247">
            <v>15050000</v>
          </cell>
          <cell r="B2247" t="str">
            <v>DEMOLIÇÕES</v>
          </cell>
          <cell r="C2247" t="str">
            <v>.</v>
          </cell>
          <cell r="D2247" t="str">
            <v>.</v>
          </cell>
          <cell r="E2247" t="str">
            <v>SIURB-E Jan/26</v>
          </cell>
        </row>
        <row r="2248">
          <cell r="A2248">
            <v>15050001</v>
          </cell>
          <cell r="B2248" t="str">
            <v>REMOÇÃO DE AGUADA DE CAL OU TINTA A BASE DE CIMENTO - ESCOVA DE AÇO</v>
          </cell>
          <cell r="C2248" t="str">
            <v>M2</v>
          </cell>
          <cell r="D2248">
            <v>3.44</v>
          </cell>
          <cell r="E2248" t="str">
            <v>SIURB-E Jan/26</v>
          </cell>
        </row>
        <row r="2249">
          <cell r="A2249">
            <v>15050003</v>
          </cell>
          <cell r="B2249" t="str">
            <v>REMOÇÃO DE PINTURA EM ALVENARIA E CONCRETO - LIXA</v>
          </cell>
          <cell r="C2249" t="str">
            <v>M2</v>
          </cell>
          <cell r="D2249">
            <v>7.8</v>
          </cell>
          <cell r="E2249" t="str">
            <v>SIURB-E Jan/26</v>
          </cell>
        </row>
        <row r="2250">
          <cell r="A2250">
            <v>15050004</v>
          </cell>
          <cell r="B2250" t="str">
            <v>REMOÇÃO DE PINTURA EM ALVENARIA E CONCRETO - REMOVEDOR</v>
          </cell>
          <cell r="C2250" t="str">
            <v>M2</v>
          </cell>
          <cell r="D2250">
            <v>15.15</v>
          </cell>
          <cell r="E2250" t="str">
            <v>SIURB-E Jan/26</v>
          </cell>
        </row>
        <row r="2251">
          <cell r="A2251">
            <v>15050005</v>
          </cell>
          <cell r="B2251" t="str">
            <v>REMOÇÃO DE PINTURA EM CONCRETO - JATEAMENTO</v>
          </cell>
          <cell r="C2251" t="str">
            <v>M2</v>
          </cell>
          <cell r="D2251">
            <v>139.37</v>
          </cell>
          <cell r="E2251" t="str">
            <v>SIURB-E Jan/26</v>
          </cell>
        </row>
        <row r="2252">
          <cell r="A2252">
            <v>15050010</v>
          </cell>
          <cell r="B2252" t="str">
            <v>REMOÇÃO DE PINTURA EM ESQUADRIAS E FORROS DE MADEIRA - LIXA</v>
          </cell>
          <cell r="C2252" t="str">
            <v>M2</v>
          </cell>
          <cell r="D2252">
            <v>10.71</v>
          </cell>
          <cell r="E2252" t="str">
            <v>SIURB-E Jan/26</v>
          </cell>
        </row>
        <row r="2253">
          <cell r="A2253">
            <v>15050011</v>
          </cell>
          <cell r="B2253" t="str">
            <v>REMOÇÃO DE PINTURA EM ESQUADRIAS E FORROS DE MADEIRA - REMOVEDOR</v>
          </cell>
          <cell r="C2253" t="str">
            <v>M2</v>
          </cell>
          <cell r="D2253">
            <v>18.59</v>
          </cell>
          <cell r="E2253" t="str">
            <v>SIURB-E Jan/26</v>
          </cell>
        </row>
        <row r="2254">
          <cell r="A2254">
            <v>15050013</v>
          </cell>
          <cell r="B2254" t="str">
            <v>REMOÇÃO DE PINTURA EM RODAPÉS E MOLDURAS DE MADEIRA - LIXA</v>
          </cell>
          <cell r="C2254" t="str">
            <v>M</v>
          </cell>
          <cell r="D2254">
            <v>1.8</v>
          </cell>
          <cell r="E2254" t="str">
            <v>SIURB-E Jan/26</v>
          </cell>
        </row>
        <row r="2255">
          <cell r="A2255">
            <v>15050014</v>
          </cell>
          <cell r="B2255" t="str">
            <v>REMOÇÃO DE PINTURA EM RODAPÉS E MOLDURAS DE MADEIRA - REMOVEDOR</v>
          </cell>
          <cell r="C2255" t="str">
            <v>M</v>
          </cell>
          <cell r="D2255">
            <v>2.69</v>
          </cell>
          <cell r="E2255" t="str">
            <v>SIURB-E Jan/26</v>
          </cell>
        </row>
        <row r="2256">
          <cell r="A2256">
            <v>15050020</v>
          </cell>
          <cell r="B2256" t="str">
            <v>REMOÇÃO DE PINTURA EM ESQUADRIAS E PEÇAS DE SERRALHERIA - LIXA</v>
          </cell>
          <cell r="C2256" t="str">
            <v>M2</v>
          </cell>
          <cell r="D2256">
            <v>10.15</v>
          </cell>
          <cell r="E2256" t="str">
            <v>SIURB-E Jan/26</v>
          </cell>
        </row>
        <row r="2257">
          <cell r="A2257">
            <v>15050021</v>
          </cell>
          <cell r="B2257" t="str">
            <v>REMOÇÃO DE PINTURA EM ESQUADRIAS E PEÇAS DE SERRALHERIA - REMOVEDOR</v>
          </cell>
          <cell r="C2257" t="str">
            <v>M2</v>
          </cell>
          <cell r="D2257">
            <v>16.87</v>
          </cell>
          <cell r="E2257" t="str">
            <v>SIURB-E Jan/26</v>
          </cell>
        </row>
        <row r="2258">
          <cell r="A2258">
            <v>15050023</v>
          </cell>
          <cell r="B2258" t="str">
            <v>REMOÇÃO DE PINTURA EM ESTRUTURAS METÁLICAS - JATEAMENTO</v>
          </cell>
          <cell r="C2258" t="str">
            <v>M2</v>
          </cell>
          <cell r="D2258">
            <v>139.37</v>
          </cell>
          <cell r="E2258" t="str">
            <v>SIURB-E Jan/26</v>
          </cell>
        </row>
        <row r="2259">
          <cell r="A2259">
            <v>15080000</v>
          </cell>
          <cell r="B2259" t="str">
            <v>SERVIÇOS PARCIAIS</v>
          </cell>
          <cell r="C2259" t="str">
            <v>.</v>
          </cell>
          <cell r="D2259" t="str">
            <v>.</v>
          </cell>
          <cell r="E2259" t="str">
            <v>SIURB-E Jan/26</v>
          </cell>
        </row>
        <row r="2260">
          <cell r="A2260">
            <v>15080001</v>
          </cell>
          <cell r="B2260" t="str">
            <v>PVA (LÁTEX) - REPINTURA DE ALVENARIA E CONCRETO, COM RETOQUES DE MASSA</v>
          </cell>
          <cell r="C2260" t="str">
            <v>M2</v>
          </cell>
          <cell r="D2260">
            <v>23.68</v>
          </cell>
          <cell r="E2260" t="str">
            <v>SIURB-E Jan/26</v>
          </cell>
        </row>
        <row r="2261">
          <cell r="A2261">
            <v>15080005</v>
          </cell>
          <cell r="B2261" t="str">
            <v>TINTA ACRÍLICA - REPINTURA DE ALVENARIA E CONCRETO COM RETOQUE DE MASSA</v>
          </cell>
          <cell r="C2261" t="str">
            <v>M2</v>
          </cell>
          <cell r="D2261">
            <v>25.33</v>
          </cell>
          <cell r="E2261" t="str">
            <v>SIURB-E Jan/26</v>
          </cell>
        </row>
        <row r="2262">
          <cell r="A2262">
            <v>15080030</v>
          </cell>
          <cell r="B2262" t="str">
            <v>ESMALTE SINTÉTICO - REPINTURA DE ESQUADRIAS DE MADEIRA</v>
          </cell>
          <cell r="C2262" t="str">
            <v>M2</v>
          </cell>
          <cell r="D2262">
            <v>23.88</v>
          </cell>
          <cell r="E2262" t="str">
            <v>SIURB-E Jan/26</v>
          </cell>
        </row>
        <row r="2263">
          <cell r="A2263">
            <v>15080031</v>
          </cell>
          <cell r="B2263" t="str">
            <v>ESMALTE SINTÉTICO - REPINTURA DE ESTRUTURAS DE MADEIRA</v>
          </cell>
          <cell r="C2263" t="str">
            <v>M2</v>
          </cell>
          <cell r="D2263">
            <v>16.5</v>
          </cell>
          <cell r="E2263" t="str">
            <v>SIURB-E Jan/26</v>
          </cell>
        </row>
        <row r="2264">
          <cell r="A2264">
            <v>15080032</v>
          </cell>
          <cell r="B2264" t="str">
            <v>ESMALTE SINTÉTICO - REPINTURA DE FORROS DE MADEIRA</v>
          </cell>
          <cell r="C2264" t="str">
            <v>M2</v>
          </cell>
          <cell r="D2264">
            <v>25.6</v>
          </cell>
          <cell r="E2264" t="str">
            <v>SIURB-E Jan/26</v>
          </cell>
        </row>
        <row r="2265">
          <cell r="A2265">
            <v>15080033</v>
          </cell>
          <cell r="B2265" t="str">
            <v>ESMALTE SINTÉTICO - REPINTURA DE RODAPÉS E MOLDURAS DE MADEIRA</v>
          </cell>
          <cell r="C2265" t="str">
            <v>M</v>
          </cell>
          <cell r="D2265">
            <v>4.3600000000000003</v>
          </cell>
          <cell r="E2265" t="str">
            <v>SIURB-E Jan/26</v>
          </cell>
        </row>
        <row r="2266">
          <cell r="A2266">
            <v>15080034</v>
          </cell>
          <cell r="B2266" t="str">
            <v>ESMALTE SINTÉTICO - REPINTURA DE ESQUADRIAS METÁLICAS</v>
          </cell>
          <cell r="C2266" t="str">
            <v>M2</v>
          </cell>
          <cell r="D2266">
            <v>27.95</v>
          </cell>
          <cell r="E2266" t="str">
            <v>SIURB-E Jan/26</v>
          </cell>
        </row>
        <row r="2267">
          <cell r="A2267">
            <v>17000000</v>
          </cell>
          <cell r="B2267" t="str">
            <v>SERV.COMPLEMENTARES</v>
          </cell>
          <cell r="E2267" t="str">
            <v>SIURB-E Jan/26</v>
          </cell>
        </row>
        <row r="2268">
          <cell r="A2268">
            <v>17001000</v>
          </cell>
          <cell r="B2268" t="str">
            <v>FECHAMENTOS</v>
          </cell>
          <cell r="C2268" t="str">
            <v>.</v>
          </cell>
          <cell r="D2268" t="str">
            <v>.</v>
          </cell>
          <cell r="E2268" t="str">
            <v>SIURB-E Jan/26</v>
          </cell>
        </row>
        <row r="2269">
          <cell r="A2269">
            <v>17001027</v>
          </cell>
          <cell r="B2269" t="str">
            <v>FP.04 - ALAMBRADO EM TUBO GALVANIZADO E TELA GALVANIZADA H=2,00M</v>
          </cell>
          <cell r="C2269" t="str">
            <v>M</v>
          </cell>
          <cell r="D2269">
            <v>590.05999999999995</v>
          </cell>
          <cell r="E2269" t="str">
            <v>SIURB-E Jan/26</v>
          </cell>
        </row>
        <row r="2270">
          <cell r="A2270">
            <v>17001028</v>
          </cell>
          <cell r="B2270" t="str">
            <v>FP.05 - ALAMBRADO EM TUBO GALVANIZADO E TELA GALVANIZADA H=1,00M</v>
          </cell>
          <cell r="C2270" t="str">
            <v>M</v>
          </cell>
          <cell r="D2270">
            <v>236.86</v>
          </cell>
          <cell r="E2270" t="str">
            <v>SIURB-E Jan/26</v>
          </cell>
        </row>
        <row r="2271">
          <cell r="A2271">
            <v>17001029</v>
          </cell>
          <cell r="B2271" t="str">
            <v>FP.03 - ALAMBRADO PARA QUADRAS DE ESPORTE - GP.6/EDIF - TG/4,5M</v>
          </cell>
          <cell r="C2271" t="str">
            <v>M</v>
          </cell>
          <cell r="D2271">
            <v>837.07</v>
          </cell>
          <cell r="E2271" t="str">
            <v>SIURB-E Jan/26</v>
          </cell>
        </row>
        <row r="2272">
          <cell r="A2272">
            <v>17001030</v>
          </cell>
          <cell r="B2272" t="str">
            <v>FP.07 - GRADIL DE FERRO PERFILADO - GE-1/EDIF</v>
          </cell>
          <cell r="C2272" t="str">
            <v>M</v>
          </cell>
          <cell r="D2272">
            <v>909.93</v>
          </cell>
          <cell r="E2272" t="str">
            <v>SIURB-E Jan/26</v>
          </cell>
        </row>
        <row r="2273">
          <cell r="A2273">
            <v>17001031</v>
          </cell>
          <cell r="B2273" t="str">
            <v>FP.01 - GRADIL DE FERRO PERFILADO, TIPO PARQUE SEM MURETA - GP-5/DEPAVE</v>
          </cell>
          <cell r="C2273" t="str">
            <v>M</v>
          </cell>
          <cell r="D2273">
            <v>1486.61</v>
          </cell>
          <cell r="E2273" t="str">
            <v>SIURB-E Jan/26</v>
          </cell>
        </row>
        <row r="2274">
          <cell r="A2274">
            <v>17001032</v>
          </cell>
          <cell r="B2274" t="str">
            <v>FP.02 - GRADIL DE FERRO PERFILADO, TIPO PARQUE COM MURETA - GPM-1/DEPAVE</v>
          </cell>
          <cell r="C2274" t="str">
            <v>M</v>
          </cell>
          <cell r="D2274">
            <v>1620.81</v>
          </cell>
          <cell r="E2274" t="str">
            <v>SIURB-E Jan/26</v>
          </cell>
        </row>
        <row r="2275">
          <cell r="A2275">
            <v>17001033</v>
          </cell>
          <cell r="B2275" t="str">
            <v>FP.06 - GRADIL/PEITORIL DE FERRO PERFILADO H=1,00M</v>
          </cell>
          <cell r="C2275" t="str">
            <v>M</v>
          </cell>
          <cell r="D2275">
            <v>355.66</v>
          </cell>
          <cell r="E2275" t="str">
            <v>SIURB-E Jan/26</v>
          </cell>
        </row>
        <row r="2276">
          <cell r="A2276">
            <v>17001034</v>
          </cell>
          <cell r="B2276" t="str">
            <v>PP.38 - PORTÃO DE FERRO PERFILADO, TIPO PARQUE (GP.5/GPM1) 2,00M, 1 FOLHA</v>
          </cell>
          <cell r="C2276" t="str">
            <v>UN</v>
          </cell>
          <cell r="D2276">
            <v>4128.66</v>
          </cell>
          <cell r="E2276" t="str">
            <v>SIURB-E Jan/26</v>
          </cell>
        </row>
        <row r="2277">
          <cell r="A2277">
            <v>17001035</v>
          </cell>
          <cell r="B2277" t="str">
            <v>PP.37 - PORTÃO DE FERRO PERFILADO, TIPO PARQUE (GP.5/GPM.1) 1,50M, 1 FOLHA</v>
          </cell>
          <cell r="C2277" t="str">
            <v>UN</v>
          </cell>
          <cell r="D2277">
            <v>3556.97</v>
          </cell>
          <cell r="E2277" t="str">
            <v>SIURB-E Jan/26</v>
          </cell>
        </row>
        <row r="2278">
          <cell r="A2278">
            <v>17001036</v>
          </cell>
          <cell r="B2278" t="str">
            <v>PP.39/PP.40 - PORTÃO DE FERRO PERFILADO TIPO PARQUE (GP.5/GPM1) 3,0M, 1 OU 2 FOLHAS</v>
          </cell>
          <cell r="C2278" t="str">
            <v>UN</v>
          </cell>
          <cell r="D2278">
            <v>5591.87</v>
          </cell>
          <cell r="E2278" t="str">
            <v>SIURB-E Jan/26</v>
          </cell>
        </row>
        <row r="2279">
          <cell r="A2279">
            <v>17001037</v>
          </cell>
          <cell r="B2279" t="str">
            <v>PP.41 - PORTÃO DE FERRO PERFILADO, TIPO PARQUE (GP-5/GPM-1) 4,00M, 2 FOLHAS</v>
          </cell>
          <cell r="C2279" t="str">
            <v>UN</v>
          </cell>
          <cell r="D2279">
            <v>6690.75</v>
          </cell>
          <cell r="E2279" t="str">
            <v>SIURB-E Jan/26</v>
          </cell>
        </row>
        <row r="2280">
          <cell r="A2280">
            <v>17001038</v>
          </cell>
          <cell r="B2280" t="str">
            <v>PP.42 - PORTÃO DE FERRO PERFILADO, TIPO PARQUE (GP-5/GPM-1) 6,00M, 2 FOLHAS</v>
          </cell>
          <cell r="C2280" t="str">
            <v>UN</v>
          </cell>
          <cell r="D2280">
            <v>9099.2099999999991</v>
          </cell>
          <cell r="E2280" t="str">
            <v>SIURB-E Jan/26</v>
          </cell>
        </row>
        <row r="2281">
          <cell r="A2281">
            <v>17001040</v>
          </cell>
          <cell r="B2281" t="str">
            <v>PP.15/19 - PORTÃO EM FERRO PERFILADO COM CHAPA, 1 FOLHA</v>
          </cell>
          <cell r="C2281" t="str">
            <v>M2</v>
          </cell>
          <cell r="D2281">
            <v>714.53</v>
          </cell>
          <cell r="E2281" t="str">
            <v>SIURB-E Jan/26</v>
          </cell>
        </row>
        <row r="2282">
          <cell r="A2282">
            <v>17001041</v>
          </cell>
          <cell r="B2282" t="str">
            <v>PP.20/24 - PORTÃO EM FERRO PERFILADO COM TELA, 1 FOLHA</v>
          </cell>
          <cell r="C2282" t="str">
            <v>M2</v>
          </cell>
          <cell r="D2282">
            <v>548.89</v>
          </cell>
          <cell r="E2282" t="str">
            <v>SIURB-E Jan/26</v>
          </cell>
        </row>
        <row r="2283">
          <cell r="A2283">
            <v>17001042</v>
          </cell>
          <cell r="B2283" t="str">
            <v>PP.25/29 - PORTÃO EM FERRO PERFILADO COM CHAPA, 2 FOLHAS</v>
          </cell>
          <cell r="C2283" t="str">
            <v>M2</v>
          </cell>
          <cell r="D2283">
            <v>709.65</v>
          </cell>
          <cell r="E2283" t="str">
            <v>SIURB-E Jan/26</v>
          </cell>
        </row>
        <row r="2284">
          <cell r="A2284">
            <v>17001043</v>
          </cell>
          <cell r="B2284" t="str">
            <v>PP.30/34 - PORTÃO EM FERRO PERFILADO COM TELA, 2 FOLHAS</v>
          </cell>
          <cell r="C2284" t="str">
            <v>M2</v>
          </cell>
          <cell r="D2284">
            <v>541.96</v>
          </cell>
          <cell r="E2284" t="str">
            <v>SIURB-E Jan/26</v>
          </cell>
        </row>
        <row r="2285">
          <cell r="A2285">
            <v>17001044</v>
          </cell>
          <cell r="B2285" t="str">
            <v>PP.43/44 - PORTÃO EM FERRO PERFILADO COM CHAPA, 1 FOLHA, H=1,00M</v>
          </cell>
          <cell r="C2285" t="str">
            <v>M2</v>
          </cell>
          <cell r="D2285">
            <v>740.19</v>
          </cell>
          <cell r="E2285" t="str">
            <v>SIURB-E Jan/26</v>
          </cell>
        </row>
        <row r="2286">
          <cell r="A2286">
            <v>17001045</v>
          </cell>
          <cell r="B2286" t="str">
            <v>PP.45/46 - PORTÃO EM FERRO PERFILADO COM TELA, 1 FOLHA, H=1,00M</v>
          </cell>
          <cell r="C2286" t="str">
            <v>M2</v>
          </cell>
          <cell r="D2286">
            <v>576.45000000000005</v>
          </cell>
          <cell r="E2286" t="str">
            <v>SIURB-E Jan/26</v>
          </cell>
        </row>
        <row r="2287">
          <cell r="A2287">
            <v>17001064</v>
          </cell>
          <cell r="B2287" t="str">
            <v>FV.15/16 - MURO DE FECHO EM BLOCOS E ESTRUTURA DE CONCRETO, FUNDAÇÃO COM BROCAS</v>
          </cell>
          <cell r="C2287" t="str">
            <v>M</v>
          </cell>
          <cell r="D2287">
            <v>899.62</v>
          </cell>
          <cell r="E2287" t="str">
            <v>SIURB-E Jan/26</v>
          </cell>
        </row>
        <row r="2288">
          <cell r="A2288">
            <v>17001070</v>
          </cell>
          <cell r="B2288" t="str">
            <v>MURO DE ARRIMO H=1,40M, COM DRENAGEM</v>
          </cell>
          <cell r="C2288" t="str">
            <v>M</v>
          </cell>
          <cell r="D2288">
            <v>2663.36</v>
          </cell>
          <cell r="E2288" t="str">
            <v>SIURB-E Jan/26</v>
          </cell>
        </row>
        <row r="2289">
          <cell r="A2289">
            <v>17001071</v>
          </cell>
          <cell r="B2289" t="str">
            <v>MURO DE ARRIMO H=2,50M, COM DRENAGEM</v>
          </cell>
          <cell r="C2289" t="str">
            <v>M</v>
          </cell>
          <cell r="D2289">
            <v>4572.8500000000004</v>
          </cell>
          <cell r="E2289" t="str">
            <v>SIURB-E Jan/26</v>
          </cell>
        </row>
        <row r="2290">
          <cell r="A2290">
            <v>17001072</v>
          </cell>
          <cell r="B2290" t="str">
            <v>MURO DE ARRIMO H=3,50M, COM DRENAGEM</v>
          </cell>
          <cell r="C2290" t="str">
            <v>M</v>
          </cell>
          <cell r="D2290">
            <v>8465.5400000000009</v>
          </cell>
          <cell r="E2290" t="str">
            <v>SIURB-E Jan/26</v>
          </cell>
        </row>
        <row r="2291">
          <cell r="A2291">
            <v>17001073</v>
          </cell>
          <cell r="B2291" t="str">
            <v>MURO DE ARRIMO H=4,50M, COM DRENAGEM</v>
          </cell>
          <cell r="C2291" t="str">
            <v>M</v>
          </cell>
          <cell r="D2291">
            <v>10000.540000000001</v>
          </cell>
          <cell r="E2291" t="str">
            <v>SIURB-E Jan/26</v>
          </cell>
        </row>
        <row r="2292">
          <cell r="A2292">
            <v>17001076</v>
          </cell>
          <cell r="B2292" t="str">
            <v>FV.08 - MURETA DE BLOCOS DE CONCRETO</v>
          </cell>
          <cell r="C2292" t="str">
            <v>M</v>
          </cell>
          <cell r="D2292">
            <v>497.19</v>
          </cell>
          <cell r="E2292" t="str">
            <v>SIURB-E Jan/26</v>
          </cell>
        </row>
        <row r="2293">
          <cell r="A2293">
            <v>17001080</v>
          </cell>
          <cell r="B2293" t="str">
            <v>FV.12/13 - MURETA DE ARRIMO EM BLOCOS DE CONCRETO, H=1,00 M</v>
          </cell>
          <cell r="C2293" t="str">
            <v>M</v>
          </cell>
          <cell r="D2293">
            <v>1234.32</v>
          </cell>
          <cell r="E2293" t="str">
            <v>SIURB-E Jan/26</v>
          </cell>
        </row>
        <row r="2294">
          <cell r="A2294">
            <v>17001081</v>
          </cell>
          <cell r="B2294" t="str">
            <v>FV.14 - MURETA DE ARRIMO EM BLOCOS DE CONCRETO H=1,00M - CHAPISCADO</v>
          </cell>
          <cell r="C2294" t="str">
            <v>M</v>
          </cell>
          <cell r="D2294">
            <v>1247.29</v>
          </cell>
          <cell r="E2294" t="str">
            <v>SIURB-E Jan/26</v>
          </cell>
        </row>
        <row r="2295">
          <cell r="A2295">
            <v>17001082</v>
          </cell>
          <cell r="B2295" t="str">
            <v>FV15/16 - MURO FECHO EM BLOCO E ESTRUT. CONCRETO FUND. EM BROCAS (H=2,5M)</v>
          </cell>
          <cell r="C2295" t="str">
            <v>M</v>
          </cell>
          <cell r="D2295">
            <v>1136.33</v>
          </cell>
          <cell r="E2295" t="str">
            <v>SIURB-E Jan/26</v>
          </cell>
        </row>
        <row r="2296">
          <cell r="A2296">
            <v>17001083</v>
          </cell>
          <cell r="B2296" t="str">
            <v>MURETA EM BLOCOS DE CONCRETO H=0,50M (REVESTIDO)</v>
          </cell>
          <cell r="C2296" t="str">
            <v>M</v>
          </cell>
          <cell r="D2296">
            <v>225.93</v>
          </cell>
          <cell r="E2296" t="str">
            <v>SIURB-E Jan/26</v>
          </cell>
        </row>
        <row r="2297">
          <cell r="A2297">
            <v>17001090</v>
          </cell>
          <cell r="B2297" t="str">
            <v>GRADIL DE FERRO GALVANIZADO ELETROFUNDIDO - BARRA 25X2MM - MALHA 65X132MM - MONTANTE COM DISTÂNCIA DE 1650MM - SEM PINTURA</v>
          </cell>
          <cell r="C2297" t="str">
            <v>M2</v>
          </cell>
          <cell r="D2297">
            <v>295.14999999999998</v>
          </cell>
          <cell r="E2297" t="str">
            <v>SIURB-E Jan/26</v>
          </cell>
        </row>
        <row r="2298">
          <cell r="A2298">
            <v>17001091</v>
          </cell>
          <cell r="B2298" t="str">
            <v>GRADIL DE FERRO GALVANIZADO ELETROFUNDIDO - BARRA 25X2MM - MALHA 65X132MM - MONTANTE COM DISTÂNCIA DE 1650MM - COM PINTURA</v>
          </cell>
          <cell r="C2298" t="str">
            <v>M2</v>
          </cell>
          <cell r="D2298">
            <v>332.94</v>
          </cell>
          <cell r="E2298" t="str">
            <v>SIURB-E Jan/26</v>
          </cell>
        </row>
        <row r="2299">
          <cell r="A2299">
            <v>17001092</v>
          </cell>
          <cell r="B2299" t="str">
            <v>PORTÃO EM FERRO GALVANIZADO ELETROFUNDIDO, MALHA 65X132MM, DE ABRIR, 1 FOLHA, SEM PINTURA</v>
          </cell>
          <cell r="C2299" t="str">
            <v>M2</v>
          </cell>
          <cell r="D2299">
            <v>951.27</v>
          </cell>
          <cell r="E2299" t="str">
            <v>SIURB-E Jan/26</v>
          </cell>
        </row>
        <row r="2300">
          <cell r="A2300">
            <v>17001093</v>
          </cell>
          <cell r="B2300" t="str">
            <v>PORTÃO EM FERRO GALVANIZADO ELETROFUNDIDO MALHA 65X132MM, DE ABRIR, 1 FOLHA, COM PINTURA ELETROLÍTICA</v>
          </cell>
          <cell r="C2300" t="str">
            <v>M2</v>
          </cell>
          <cell r="D2300">
            <v>1584.82</v>
          </cell>
          <cell r="E2300" t="str">
            <v>SIURB-E Jan/26</v>
          </cell>
        </row>
        <row r="2301">
          <cell r="A2301">
            <v>17001094</v>
          </cell>
          <cell r="B2301" t="str">
            <v>PORTÃO EM FERRO GALVANIZADO ELETROFUNDIDO MALHA 65X132MM, DE ABRIR, 2 FOLHAS, SEM PINTURA</v>
          </cell>
          <cell r="C2301" t="str">
            <v>M2</v>
          </cell>
          <cell r="D2301">
            <v>966.09</v>
          </cell>
          <cell r="E2301" t="str">
            <v>SIURB-E Jan/26</v>
          </cell>
        </row>
        <row r="2302">
          <cell r="A2302">
            <v>17001095</v>
          </cell>
          <cell r="B2302" t="str">
            <v>PORTÃO EM FERRO GALVANIZADO ELETROFUNDIDO MALHA 65X132MM, DE ABRIR, 2 FOLHAS, COM PINTURA ELETROLÍTICA</v>
          </cell>
          <cell r="C2302" t="str">
            <v>M2</v>
          </cell>
          <cell r="D2302">
            <v>1579.77</v>
          </cell>
          <cell r="E2302" t="str">
            <v>SIURB-E Jan/26</v>
          </cell>
        </row>
        <row r="2303">
          <cell r="A2303">
            <v>17001096</v>
          </cell>
          <cell r="B2303" t="str">
            <v>PORTÃO EM FERRO GALVANIZADO ELETROFUNDIDO MALHA 65X132MM, DE CORRER, SEM PINTURA</v>
          </cell>
          <cell r="C2303" t="str">
            <v>M2</v>
          </cell>
          <cell r="D2303">
            <v>1138.46</v>
          </cell>
          <cell r="E2303" t="str">
            <v>SIURB-E Jan/26</v>
          </cell>
        </row>
        <row r="2304">
          <cell r="A2304">
            <v>17001097</v>
          </cell>
          <cell r="B2304" t="str">
            <v>PORTÃO EM FERRO GALVANIZADO ELETROFUNDIDO MALHA 65X132MM, DE CORRER, COM PINTURA ELETROLÍTICA</v>
          </cell>
          <cell r="C2304" t="str">
            <v>M2</v>
          </cell>
          <cell r="D2304">
            <v>1608.67</v>
          </cell>
          <cell r="E2304" t="str">
            <v>SIURB-E Jan/26</v>
          </cell>
        </row>
        <row r="2305">
          <cell r="A2305">
            <v>17002000</v>
          </cell>
          <cell r="B2305" t="str">
            <v>PAVIMENTAÇÃO</v>
          </cell>
          <cell r="C2305" t="str">
            <v>.</v>
          </cell>
          <cell r="D2305" t="str">
            <v>.</v>
          </cell>
          <cell r="E2305" t="str">
            <v>SIURB-E Jan/26</v>
          </cell>
        </row>
        <row r="2306">
          <cell r="A2306">
            <v>17002001</v>
          </cell>
          <cell r="B2306" t="str">
            <v>NC.01 - CONCRETO SIMPLES DESEMPENADO E RIPADO, 200KG CIM/M3</v>
          </cell>
          <cell r="C2306" t="str">
            <v>M3</v>
          </cell>
          <cell r="D2306">
            <v>970.14</v>
          </cell>
          <cell r="E2306" t="str">
            <v>SIURB-E Jan/26</v>
          </cell>
        </row>
        <row r="2307">
          <cell r="A2307">
            <v>17002002</v>
          </cell>
          <cell r="B2307" t="str">
            <v>NC.02 - CONCRETO DESEMPENADO E RIPADO (PMSP-DL.1009/47), 335KG CIM/M3 - 7CM</v>
          </cell>
          <cell r="C2307" t="str">
            <v>M2</v>
          </cell>
          <cell r="D2307">
            <v>75.08</v>
          </cell>
          <cell r="E2307" t="str">
            <v>SIURB-E Jan/26</v>
          </cell>
        </row>
        <row r="2308">
          <cell r="A2308">
            <v>17002010</v>
          </cell>
          <cell r="B2308" t="str">
            <v>NC.10 - PISO DE CONCRETO INTERTRAVADO, ESPESSURA 6CM</v>
          </cell>
          <cell r="C2308" t="str">
            <v>M2</v>
          </cell>
          <cell r="D2308">
            <v>114.36</v>
          </cell>
          <cell r="E2308" t="str">
            <v>SIURB-E Jan/26</v>
          </cell>
        </row>
        <row r="2309">
          <cell r="A2309">
            <v>17002011</v>
          </cell>
          <cell r="B2309" t="str">
            <v>NC.11 - PISO DE CONCRETO INTERTRAVADO, ESPESSURA 8CM</v>
          </cell>
          <cell r="C2309" t="str">
            <v>M2</v>
          </cell>
          <cell r="D2309">
            <v>122.32</v>
          </cell>
          <cell r="E2309" t="str">
            <v>SIURB-E Jan/26</v>
          </cell>
        </row>
        <row r="2310">
          <cell r="A2310">
            <v>17002012</v>
          </cell>
          <cell r="B2310" t="str">
            <v>NC.12 - PISO DE CONCRETO INTERTRAVADO, ESPESSURA 10CM</v>
          </cell>
          <cell r="C2310" t="str">
            <v>M2</v>
          </cell>
          <cell r="D2310">
            <v>155.82</v>
          </cell>
          <cell r="E2310" t="str">
            <v>SIURB-E Jan/26</v>
          </cell>
        </row>
        <row r="2311">
          <cell r="A2311">
            <v>17002013</v>
          </cell>
          <cell r="B2311" t="str">
            <v>CONCRETO SIMPLES COM AGREGADO RECICLADO, DESEMPENADO E RIPADO -200KG CIM/M3</v>
          </cell>
          <cell r="C2311" t="str">
            <v>M3</v>
          </cell>
          <cell r="D2311">
            <v>914.09</v>
          </cell>
          <cell r="E2311" t="str">
            <v>SIURB-E Jan/26</v>
          </cell>
        </row>
        <row r="2312">
          <cell r="A2312">
            <v>17002014</v>
          </cell>
          <cell r="B2312" t="str">
            <v>CONCRETO COM AGREGADO RECICLADO DESEMPENADO E RIPADO, TIPO PMSP -DL1009/47,335KGCIM/M3-7CM</v>
          </cell>
          <cell r="C2312" t="str">
            <v>M2</v>
          </cell>
          <cell r="D2312">
            <v>71.430000000000007</v>
          </cell>
          <cell r="E2312" t="str">
            <v>SIURB-E Jan/26</v>
          </cell>
        </row>
        <row r="2313">
          <cell r="A2313">
            <v>17002015</v>
          </cell>
          <cell r="B2313" t="str">
            <v>NC.15 - LAJOTA PRÉ-MOLDADA DE CONCRETO E=7CM - JUNTA DE GRAMA</v>
          </cell>
          <cell r="C2313" t="str">
            <v>M2</v>
          </cell>
          <cell r="D2313">
            <v>81.62</v>
          </cell>
          <cell r="E2313" t="str">
            <v>SIURB-E Jan/26</v>
          </cell>
        </row>
        <row r="2314">
          <cell r="A2314">
            <v>17002018</v>
          </cell>
          <cell r="B2314" t="str">
            <v>NC.18 - LAJOTA DE CONCRETO MOLDADA "IN LOCO", TIPO PMSP E=7CM JUNTA DE PEDRISCO</v>
          </cell>
          <cell r="C2314" t="str">
            <v>M2</v>
          </cell>
          <cell r="D2314">
            <v>75.739999999999995</v>
          </cell>
          <cell r="E2314" t="str">
            <v>SIURB-E Jan/26</v>
          </cell>
        </row>
        <row r="2315">
          <cell r="A2315">
            <v>17002019</v>
          </cell>
          <cell r="B2315" t="str">
            <v>NC.19 - LAJOTA DE CONCRETO MOLDADA "IN LOCO", TIPO PMSP E=7CM - JUNTA DE ARGAMASSA</v>
          </cell>
          <cell r="C2315" t="str">
            <v>M2</v>
          </cell>
          <cell r="D2315">
            <v>78.06</v>
          </cell>
          <cell r="E2315" t="str">
            <v>SIURB-E Jan/26</v>
          </cell>
        </row>
        <row r="2316">
          <cell r="A2316">
            <v>17002025</v>
          </cell>
          <cell r="B2316" t="str">
            <v>NC.05 -  MOSAICO PORTUGUÊS, UMA OU DUAS CORES, SOBRE BASE DE AREIA</v>
          </cell>
          <cell r="C2316" t="str">
            <v>M2</v>
          </cell>
          <cell r="D2316">
            <v>305.54000000000002</v>
          </cell>
          <cell r="E2316" t="str">
            <v>SIURB-E Jan/26</v>
          </cell>
        </row>
        <row r="2317">
          <cell r="A2317">
            <v>17002026</v>
          </cell>
          <cell r="B2317" t="str">
            <v>NC.06 -  MOSAICO PORTUGUÊS, UMA OU DUAS CORES, SOBRE BASE DE CONCRETO</v>
          </cell>
          <cell r="C2317" t="str">
            <v>M2</v>
          </cell>
          <cell r="D2317">
            <v>275.52999999999997</v>
          </cell>
          <cell r="E2317" t="str">
            <v>SIURB-E Jan/26</v>
          </cell>
        </row>
        <row r="2318">
          <cell r="A2318">
            <v>17002029</v>
          </cell>
          <cell r="B2318" t="str">
            <v>PEDRISCO - FORNECIMENTO E ESPALHAMENTO COM COMPACTAÇÃO MECÂNICA</v>
          </cell>
          <cell r="C2318" t="str">
            <v>M3</v>
          </cell>
          <cell r="D2318">
            <v>271.54000000000002</v>
          </cell>
          <cell r="E2318" t="str">
            <v>SIURB-E Jan/26</v>
          </cell>
        </row>
        <row r="2319">
          <cell r="A2319">
            <v>17002030</v>
          </cell>
          <cell r="B2319" t="str">
            <v>PEDRISCO COM COMPACTAÇÃO MANUAL - ESPESSURA 5CM</v>
          </cell>
          <cell r="C2319" t="str">
            <v>M2</v>
          </cell>
          <cell r="D2319">
            <v>15.45</v>
          </cell>
          <cell r="E2319" t="str">
            <v>SIURB-E Jan/26</v>
          </cell>
        </row>
        <row r="2320">
          <cell r="A2320">
            <v>17002031</v>
          </cell>
          <cell r="B2320" t="str">
            <v>PÓ DE BRITA COM COMPACTAÇÃO MECÂNICA - ESPESSURA 10CM</v>
          </cell>
          <cell r="C2320" t="str">
            <v>M2</v>
          </cell>
          <cell r="D2320">
            <v>33.659999999999997</v>
          </cell>
          <cell r="E2320" t="str">
            <v>SIURB-E Jan/26</v>
          </cell>
        </row>
        <row r="2321">
          <cell r="A2321">
            <v>17002032</v>
          </cell>
          <cell r="B2321" t="str">
            <v>PEDRA BRITADA N.2 COM COMPACTAÇÃO MANUAL - 5CM</v>
          </cell>
          <cell r="C2321" t="str">
            <v>M2</v>
          </cell>
          <cell r="D2321">
            <v>15.42</v>
          </cell>
          <cell r="E2321" t="str">
            <v>SIURB-E Jan/26</v>
          </cell>
        </row>
        <row r="2322">
          <cell r="A2322">
            <v>17002033</v>
          </cell>
          <cell r="B2322" t="str">
            <v>PEDRISCO RECICLADO, FORNECIMENTO E ESPALHAMENTO COM  COMPACTAÇÃO MECÂNICA</v>
          </cell>
          <cell r="C2322" t="str">
            <v>M3</v>
          </cell>
          <cell r="D2322">
            <v>148.94</v>
          </cell>
          <cell r="E2322" t="str">
            <v>SIURB-E Jan/26</v>
          </cell>
        </row>
        <row r="2323">
          <cell r="A2323">
            <v>17002034</v>
          </cell>
          <cell r="B2323" t="str">
            <v>PEDRISCO RECICLADO COM COMPACTAÇÃO MANUAL - ESPESSURA 5CM</v>
          </cell>
          <cell r="C2323" t="str">
            <v>M2</v>
          </cell>
          <cell r="D2323">
            <v>7.38</v>
          </cell>
          <cell r="E2323" t="str">
            <v>SIURB-E Jan/26</v>
          </cell>
        </row>
        <row r="2324">
          <cell r="A2324">
            <v>17002035</v>
          </cell>
          <cell r="B2324" t="str">
            <v>AGREGADO RECICLADO FINO COMPACTAÇÃO MECÂNICA - ESPESSURA 10CM</v>
          </cell>
          <cell r="C2324" t="str">
            <v>M2</v>
          </cell>
          <cell r="D2324">
            <v>14.9</v>
          </cell>
          <cell r="E2324" t="str">
            <v>SIURB-E Jan/26</v>
          </cell>
        </row>
        <row r="2325">
          <cell r="A2325">
            <v>17002036</v>
          </cell>
          <cell r="B2325" t="str">
            <v>AGREGADO RECICLADO N.2 COM COMPACTAÇÃO MANUAL - 5CM</v>
          </cell>
          <cell r="C2325" t="str">
            <v>M2</v>
          </cell>
          <cell r="D2325">
            <v>7.81</v>
          </cell>
          <cell r="E2325" t="str">
            <v>SIURB-E Jan/26</v>
          </cell>
        </row>
        <row r="2326">
          <cell r="A2326">
            <v>17002038</v>
          </cell>
          <cell r="B2326" t="str">
            <v>MOSAICO PORTUGUÊS UMA OU DUAS CORES, SOBRE BASE DE CONCRETO COM AGREGADO RECICLADO</v>
          </cell>
          <cell r="C2326" t="str">
            <v>M2</v>
          </cell>
          <cell r="D2326">
            <v>258.2</v>
          </cell>
          <cell r="E2326" t="str">
            <v>SIURB-E Jan/26</v>
          </cell>
        </row>
        <row r="2327">
          <cell r="A2327">
            <v>17002040</v>
          </cell>
          <cell r="B2327" t="str">
            <v>PAVIMENTAÇÃO ASFÁLTICA PARA TRÁFEGO MÉDIO (POR PENETRAÇÃO)</v>
          </cell>
          <cell r="C2327" t="str">
            <v>M2</v>
          </cell>
          <cell r="D2327">
            <v>67.55</v>
          </cell>
          <cell r="E2327" t="str">
            <v>SIURB-E Jan/26</v>
          </cell>
        </row>
        <row r="2328">
          <cell r="A2328">
            <v>17002042</v>
          </cell>
          <cell r="B2328" t="str">
            <v>NC.27 - PASSEIO DE CONCRETO, FCK=25MPA, INCLUINDO PREPARO DA CAIXA E LASTRO DE BRITA</v>
          </cell>
          <cell r="C2328" t="str">
            <v>M3</v>
          </cell>
          <cell r="D2328">
            <v>877.54</v>
          </cell>
          <cell r="E2328" t="str">
            <v>SIURB-E Jan/26</v>
          </cell>
        </row>
        <row r="2329">
          <cell r="A2329">
            <v>17002043</v>
          </cell>
          <cell r="B2329" t="str">
            <v>NC.27 - PASSEIO DE CONCRETO ARMADO, FCK=25MPA, INCLUINDO PREPARO DA CAIXA E LASTRO DE BRITA</v>
          </cell>
          <cell r="C2329" t="str">
            <v>M3</v>
          </cell>
          <cell r="D2329">
            <v>1197.96</v>
          </cell>
          <cell r="E2329" t="str">
            <v>SIURB-E Jan/26</v>
          </cell>
        </row>
        <row r="2330">
          <cell r="A2330">
            <v>17002044</v>
          </cell>
          <cell r="B2330" t="str">
            <v>NC.27 - PASSEIO DE CONCRETO, FCK=30MPA, INCLUINDO PREPARO DA CAIXA E LASTRO DE BRITA</v>
          </cell>
          <cell r="C2330" t="str">
            <v>M3</v>
          </cell>
          <cell r="D2330">
            <v>901.84</v>
          </cell>
          <cell r="E2330" t="str">
            <v>SIURB-E Jan/26</v>
          </cell>
        </row>
        <row r="2331">
          <cell r="A2331">
            <v>17002045</v>
          </cell>
          <cell r="B2331" t="str">
            <v>NC.27 - PASSEIO DE CONCRETO ARMADO, FCK=30MPA, INCLUINDO PREPARO DA CAIXA E LASTRO DE BRITA</v>
          </cell>
          <cell r="C2331" t="str">
            <v>M3</v>
          </cell>
          <cell r="D2331">
            <v>1222.27</v>
          </cell>
          <cell r="E2331" t="str">
            <v>SIURB-E Jan/26</v>
          </cell>
        </row>
        <row r="2332">
          <cell r="A2332">
            <v>17002046</v>
          </cell>
          <cell r="B2332" t="str">
            <v>NC.27 - PISO/ PASSEIO DE CONCRETO, INCLUINDO O PREPARO DA CAIXA, LASTRO DE BRITA E A MÃO DE OBRA REFERENTE AOS SERVIÇOS NO CONCRETO: LANÇAMENTO E ACABAMENTO (RIPADO E DESEMPENADO) EXCLUSIVE O FORNECIMENTO DO CONCRETO</v>
          </cell>
          <cell r="C2332" t="str">
            <v>M3</v>
          </cell>
          <cell r="D2332">
            <v>367.27</v>
          </cell>
          <cell r="E2332" t="str">
            <v>SIURB-E Jan/26</v>
          </cell>
        </row>
        <row r="2333">
          <cell r="A2333">
            <v>17002047</v>
          </cell>
          <cell r="B2333" t="str">
            <v>NC.27 - PISO/ PASSEIO DE CONCRETO ARMADO, INCLUINDO O PREPARO DA CAIXA, LASTRO DE BRITA, TELA METÁLICA E A MÃO DE OBRA REFERENTE AOS SERVIÇOS NO CONCRETO: LANÇAMENTO E ACABAMENTO (RIPADO E DESEMPENADO), EXCLUSIVE O FORNECIMENTO DO CONCRETO</v>
          </cell>
          <cell r="C2333" t="str">
            <v>M3</v>
          </cell>
          <cell r="D2333">
            <v>687.7</v>
          </cell>
          <cell r="E2333" t="str">
            <v>SIURB-E Jan/26</v>
          </cell>
        </row>
        <row r="2334">
          <cell r="A2334">
            <v>17002050</v>
          </cell>
          <cell r="B2334" t="str">
            <v>NC.20 - GUIA DE CONCRETO RETA OU CURVA, TIPO PMSP</v>
          </cell>
          <cell r="C2334" t="str">
            <v>M</v>
          </cell>
          <cell r="D2334">
            <v>101.57</v>
          </cell>
          <cell r="E2334" t="str">
            <v>SIURB-E Jan/26</v>
          </cell>
        </row>
        <row r="2335">
          <cell r="A2335">
            <v>17002051</v>
          </cell>
          <cell r="B2335" t="str">
            <v>NC.21 - GUIA DE CONCRETO COM AGREGADO RECICLADO, RETA OU CURVA TIPO PMSP</v>
          </cell>
          <cell r="C2335" t="str">
            <v>M</v>
          </cell>
          <cell r="D2335">
            <v>101.01</v>
          </cell>
          <cell r="E2335" t="str">
            <v>SIURB-E Jan/26</v>
          </cell>
        </row>
        <row r="2336">
          <cell r="A2336">
            <v>17002052</v>
          </cell>
          <cell r="B2336" t="str">
            <v>NC.22 - SARJETA DE CONCRETO, INCLUSIVE PREPARO DE CAIXA</v>
          </cell>
          <cell r="C2336" t="str">
            <v>M3</v>
          </cell>
          <cell r="D2336">
            <v>834.91</v>
          </cell>
          <cell r="E2336" t="str">
            <v>SIURB-E Jan/26</v>
          </cell>
        </row>
        <row r="2337">
          <cell r="A2337">
            <v>17002054</v>
          </cell>
          <cell r="B2337" t="str">
            <v>REBAIXAMENTO DE GUIA</v>
          </cell>
          <cell r="C2337" t="str">
            <v>M</v>
          </cell>
          <cell r="D2337">
            <v>42.36</v>
          </cell>
          <cell r="E2337" t="str">
            <v>SIURB-E Jan/26</v>
          </cell>
        </row>
        <row r="2338">
          <cell r="A2338">
            <v>17002055</v>
          </cell>
          <cell r="B2338" t="str">
            <v>REBAIXAMENTO DE GUIA COM CONCRETO RECICLADO</v>
          </cell>
          <cell r="C2338" t="str">
            <v>M</v>
          </cell>
          <cell r="D2338">
            <v>41.54</v>
          </cell>
          <cell r="E2338" t="str">
            <v>SIURB-E Jan/26</v>
          </cell>
        </row>
        <row r="2339">
          <cell r="A2339">
            <v>17002060</v>
          </cell>
          <cell r="B2339" t="str">
            <v>NC.28 - PISO DE CONCRETO INTERTRAVADO DRENANTE, ESPESSURA 6CM</v>
          </cell>
          <cell r="C2339" t="str">
            <v>M2</v>
          </cell>
          <cell r="D2339">
            <v>116.74</v>
          </cell>
          <cell r="E2339" t="str">
            <v>SIURB-E Jan/26</v>
          </cell>
        </row>
        <row r="2340">
          <cell r="A2340">
            <v>17002061</v>
          </cell>
          <cell r="B2340" t="str">
            <v>NC.28 - PISO DE CONCRETO INTERTRAVADO DRENANTE, ESPESSURA 8CM</v>
          </cell>
          <cell r="C2340" t="str">
            <v>M2</v>
          </cell>
          <cell r="D2340">
            <v>154.25</v>
          </cell>
          <cell r="E2340" t="str">
            <v>SIURB-E Jan/26</v>
          </cell>
        </row>
        <row r="2341">
          <cell r="A2341">
            <v>17002065</v>
          </cell>
          <cell r="B2341" t="str">
            <v>NC.28 - PAVIMENTOS PERMEÁVEIS - PERFIL PARA CALÇADAS E PASSEIOS COM PISO DE CONCRETO PRÉ-MOLDADO INTERTRAVADO DRENANTE COM INFILTRAÇÃO TOTAL</v>
          </cell>
          <cell r="C2341" t="str">
            <v>M2</v>
          </cell>
          <cell r="D2341">
            <v>183.32</v>
          </cell>
          <cell r="E2341" t="str">
            <v>SIURB-E Jan/26</v>
          </cell>
        </row>
        <row r="2342">
          <cell r="A2342">
            <v>17002066</v>
          </cell>
          <cell r="B2342" t="str">
            <v>NC.28 - PAVIMENTOS PERMEÁVEIS - PERFIL PARA ESTACIONAMENTO DE VEÍCULOS LEVES COM PISOS DE CONCRETO PRÉ-MOLDADO INTERTRAVADO DRENANTE COM INFILTRAÇÃO TOTAL</v>
          </cell>
          <cell r="C2342" t="str">
            <v>M2</v>
          </cell>
          <cell r="D2342">
            <v>185.33</v>
          </cell>
          <cell r="E2342" t="str">
            <v>SIURB-E Jan/26</v>
          </cell>
        </row>
        <row r="2343">
          <cell r="A2343">
            <v>17002101</v>
          </cell>
          <cell r="B2343" t="str">
            <v>PISO DE CONCRETO INTERTRAVADO, ESPESSURA 6 CM, DUAS CORES</v>
          </cell>
          <cell r="C2343" t="str">
            <v>M2</v>
          </cell>
          <cell r="D2343">
            <v>133.66999999999999</v>
          </cell>
          <cell r="E2343" t="str">
            <v>SIURB-E Jan/26</v>
          </cell>
        </row>
        <row r="2344">
          <cell r="A2344">
            <v>17003000</v>
          </cell>
          <cell r="B2344" t="str">
            <v>DIVERSOS</v>
          </cell>
          <cell r="C2344" t="str">
            <v>.</v>
          </cell>
          <cell r="D2344" t="str">
            <v>.</v>
          </cell>
          <cell r="E2344" t="str">
            <v>SIURB-E Jan/26</v>
          </cell>
        </row>
        <row r="2345">
          <cell r="A2345">
            <v>17003019</v>
          </cell>
          <cell r="B2345" t="str">
            <v>IP.03 - PLATAFORMA COM 3 MASTROS DE BANDEIRA H.LIVRE=7,00M (EXCLUSIVE ENGASTAMENTO)</v>
          </cell>
          <cell r="C2345" t="str">
            <v>UN</v>
          </cell>
          <cell r="D2345">
            <v>7227.54</v>
          </cell>
          <cell r="E2345" t="str">
            <v>SIURB-E Jan/26</v>
          </cell>
        </row>
        <row r="2346">
          <cell r="A2346">
            <v>17003020</v>
          </cell>
          <cell r="B2346" t="str">
            <v>IP.04 - PLATAFORMA COM 3 MASTROS DE BANDEIRA H LIVRE=9,00M (EXCLUSIVE ENGASTAMENTO)</v>
          </cell>
          <cell r="C2346" t="str">
            <v>UN</v>
          </cell>
          <cell r="D2346">
            <v>9548.81</v>
          </cell>
          <cell r="E2346" t="str">
            <v>SIURB-E Jan/26</v>
          </cell>
        </row>
        <row r="2347">
          <cell r="A2347">
            <v>17003051</v>
          </cell>
          <cell r="B2347" t="str">
            <v>QC.02 - QUADRA POLIESPORTIVA - PISO ARMADO</v>
          </cell>
          <cell r="C2347" t="str">
            <v>M2</v>
          </cell>
          <cell r="D2347">
            <v>145.24</v>
          </cell>
          <cell r="E2347" t="str">
            <v>SIURB-E Jan/26</v>
          </cell>
        </row>
        <row r="2348">
          <cell r="A2348">
            <v>17003054</v>
          </cell>
          <cell r="B2348" t="str">
            <v>QC.02 - QUADRA POLIESPORTIVA PISO ARMADO COM AGREGADO RECICLADO</v>
          </cell>
          <cell r="C2348" t="str">
            <v>M2</v>
          </cell>
          <cell r="D2348">
            <v>134.99</v>
          </cell>
          <cell r="E2348" t="str">
            <v>SIURB-E Jan/26</v>
          </cell>
        </row>
        <row r="2349">
          <cell r="A2349">
            <v>17003055</v>
          </cell>
          <cell r="B2349" t="str">
            <v>QD.01 - DEMARCAÇÃO DE QUADRA COM TINTA A BASE DE BORRACHA CLORADA - VOLEIBOL</v>
          </cell>
          <cell r="C2349" t="str">
            <v>UN</v>
          </cell>
          <cell r="D2349">
            <v>297.66000000000003</v>
          </cell>
          <cell r="E2349" t="str">
            <v>SIURB-E Jan/26</v>
          </cell>
        </row>
        <row r="2350">
          <cell r="A2350">
            <v>17003056</v>
          </cell>
          <cell r="B2350" t="str">
            <v>QD.02 - DEMARCAÇÃO DE QUADRA COM TINTA A BASE DE BORRACHA. CLORADA - FUTEBOL DE SALÃO</v>
          </cell>
          <cell r="C2350" t="str">
            <v>UN</v>
          </cell>
          <cell r="D2350">
            <v>551.21</v>
          </cell>
          <cell r="E2350" t="str">
            <v>SIURB-E Jan/26</v>
          </cell>
        </row>
        <row r="2351">
          <cell r="A2351">
            <v>17003057</v>
          </cell>
          <cell r="B2351" t="str">
            <v>QD.03 - DEMARCAÇÃO DE QUADRA COM TINTA A BASE DE BORRACHA CLORADA - BASQUETE</v>
          </cell>
          <cell r="C2351" t="str">
            <v>UN</v>
          </cell>
          <cell r="D2351">
            <v>734.95</v>
          </cell>
          <cell r="E2351" t="str">
            <v>SIURB-E Jan/26</v>
          </cell>
        </row>
        <row r="2352">
          <cell r="A2352">
            <v>17003058</v>
          </cell>
          <cell r="B2352" t="str">
            <v>QD.05 - DEMARCAÇÃO DE QUADRA COM TINTA A BASE DE BORRACHA CLORADA - HANDBOL</v>
          </cell>
          <cell r="C2352" t="str">
            <v>UN</v>
          </cell>
          <cell r="D2352">
            <v>406.23</v>
          </cell>
          <cell r="E2352" t="str">
            <v>SIURB-E Jan/26</v>
          </cell>
        </row>
        <row r="2353">
          <cell r="A2353">
            <v>17003059</v>
          </cell>
          <cell r="B2353" t="str">
            <v>DEMARCAÇÃO DE VAGA DE ESTACIONAMENTO PARA PORTADORES DE DEFICIÊNCIA FÍSICA</v>
          </cell>
          <cell r="C2353" t="str">
            <v>UN</v>
          </cell>
          <cell r="D2353">
            <v>312.45999999999998</v>
          </cell>
          <cell r="E2353" t="str">
            <v>SIURB-E Jan/26</v>
          </cell>
        </row>
        <row r="2354">
          <cell r="A2354">
            <v>17003060</v>
          </cell>
          <cell r="B2354" t="str">
            <v>QD.04 - POSTES PARA VOLEIBOL, INCLUSIVE PINTURA E REDE</v>
          </cell>
          <cell r="C2354" t="str">
            <v>UN</v>
          </cell>
          <cell r="D2354">
            <v>4336.3500000000004</v>
          </cell>
          <cell r="E2354" t="str">
            <v>SIURB-E Jan/26</v>
          </cell>
        </row>
        <row r="2355">
          <cell r="A2355">
            <v>17003061</v>
          </cell>
          <cell r="B2355" t="str">
            <v>QD.04 - TRAVE PARA FUTEBOL DE SALÃO, INCLUSIVE PINTURA E REDE</v>
          </cell>
          <cell r="C2355" t="str">
            <v>UN</v>
          </cell>
          <cell r="D2355">
            <v>3588.28</v>
          </cell>
          <cell r="E2355" t="str">
            <v>SIURB-E Jan/26</v>
          </cell>
        </row>
        <row r="2356">
          <cell r="A2356">
            <v>17003063</v>
          </cell>
          <cell r="B2356" t="str">
            <v>TABELA PARA BASQUETE, ENGLOBANDO DESDE FUNDAÇÃO ATÉ A CESTA DE NYLON</v>
          </cell>
          <cell r="C2356" t="str">
            <v>UN</v>
          </cell>
          <cell r="D2356">
            <v>7281.12</v>
          </cell>
          <cell r="E2356" t="str">
            <v>SIURB-E Jan/26</v>
          </cell>
        </row>
        <row r="2357">
          <cell r="A2357">
            <v>17003065</v>
          </cell>
          <cell r="B2357" t="str">
            <v>TELA DE NYLON PARA COBERTURA DE QUADRA</v>
          </cell>
          <cell r="C2357" t="str">
            <v>M2</v>
          </cell>
          <cell r="D2357">
            <v>25.93</v>
          </cell>
          <cell r="E2357" t="str">
            <v>SIURB-E Jan/26</v>
          </cell>
        </row>
        <row r="2358">
          <cell r="A2358">
            <v>17003070</v>
          </cell>
          <cell r="B2358" t="str">
            <v>DEMARCAÇÃO E PINTURA DE SUPERFÍCIES - BORRACHA CLORADA</v>
          </cell>
          <cell r="C2358" t="str">
            <v>M2</v>
          </cell>
          <cell r="D2358">
            <v>35.04</v>
          </cell>
          <cell r="E2358" t="str">
            <v>SIURB-E Jan/26</v>
          </cell>
        </row>
        <row r="2359">
          <cell r="A2359">
            <v>17003071</v>
          </cell>
          <cell r="B2359" t="str">
            <v>DEMARCAÇÃO E PINTURA DE SUPERFÍCIES - EPÓXI</v>
          </cell>
          <cell r="C2359" t="str">
            <v>M2</v>
          </cell>
          <cell r="D2359">
            <v>56.35</v>
          </cell>
          <cell r="E2359" t="str">
            <v>SIURB-E Jan/26</v>
          </cell>
        </row>
        <row r="2360">
          <cell r="A2360">
            <v>17003072</v>
          </cell>
          <cell r="B2360" t="str">
            <v>DEMARCAÇÃO E PINTURA DE FAIXAS ATÉ 10CM - BORRACHA CLORADA</v>
          </cell>
          <cell r="C2360" t="str">
            <v>M</v>
          </cell>
          <cell r="D2360">
            <v>8.6300000000000008</v>
          </cell>
          <cell r="E2360" t="str">
            <v>SIURB-E Jan/26</v>
          </cell>
        </row>
        <row r="2361">
          <cell r="A2361">
            <v>17003073</v>
          </cell>
          <cell r="B2361" t="str">
            <v>DEMARCAÇÃO E PINTURA DE FAIXAS ATÉ 10CM - EPÓXI</v>
          </cell>
          <cell r="C2361" t="str">
            <v>M</v>
          </cell>
          <cell r="D2361">
            <v>11.85</v>
          </cell>
          <cell r="E2361" t="str">
            <v>SIURB-E Jan/26</v>
          </cell>
        </row>
        <row r="2362">
          <cell r="A2362">
            <v>17003083</v>
          </cell>
          <cell r="B2362" t="str">
            <v>HV.20 - ABRIGO PARA LIXO EM ALVENARIA - REVESTIMENTO EXTERNO COM ARGAMASSA E INTERNO COM AZULEJOS</v>
          </cell>
          <cell r="C2362" t="str">
            <v>UN</v>
          </cell>
          <cell r="D2362">
            <v>4000.09</v>
          </cell>
          <cell r="E2362" t="str">
            <v>SIURB-E Jan/26</v>
          </cell>
        </row>
        <row r="2363">
          <cell r="A2363">
            <v>17003085</v>
          </cell>
          <cell r="B2363" t="str">
            <v>IV.06 - LIXEIRA JUNTO AO ALINHAMENTO COM REVESTIMENTO INTERNO EM AZULEJOS</v>
          </cell>
          <cell r="C2363" t="str">
            <v>UN</v>
          </cell>
          <cell r="D2363">
            <v>4100.25</v>
          </cell>
          <cell r="E2363" t="str">
            <v>SIURB-E Jan/26</v>
          </cell>
        </row>
        <row r="2364">
          <cell r="A2364">
            <v>17003089</v>
          </cell>
          <cell r="B2364" t="str">
            <v>BANCADA DE CONCRETO POLIDO COM BORDAS ARREDONDADAS - ESPESSURA 30MM</v>
          </cell>
          <cell r="C2364" t="str">
            <v>M2</v>
          </cell>
          <cell r="D2364">
            <v>216.54</v>
          </cell>
          <cell r="E2364" t="str">
            <v>SIURB-E Jan/26</v>
          </cell>
        </row>
        <row r="2365">
          <cell r="A2365">
            <v>17003090</v>
          </cell>
          <cell r="B2365" t="str">
            <v>BANCADA DE CONCRETO POLIDO COM BORDAS ARREDONDADAS - ESPESSURA 40MM</v>
          </cell>
          <cell r="C2365" t="str">
            <v>M2</v>
          </cell>
          <cell r="D2365">
            <v>220.98</v>
          </cell>
          <cell r="E2365" t="str">
            <v>SIURB-E Jan/26</v>
          </cell>
        </row>
        <row r="2366">
          <cell r="A2366">
            <v>17003091</v>
          </cell>
          <cell r="B2366" t="str">
            <v>BANCADA DE CONCRETO POLIDO COM BORDAS ARREDONDADAS - ESPESSURA 50MM</v>
          </cell>
          <cell r="C2366" t="str">
            <v>M2</v>
          </cell>
          <cell r="D2366">
            <v>225.42</v>
          </cell>
          <cell r="E2366" t="str">
            <v>SIURB-E Jan/26</v>
          </cell>
        </row>
        <row r="2367">
          <cell r="A2367">
            <v>17003103</v>
          </cell>
          <cell r="B2367" t="str">
            <v>REPOSIÇÃO DOS ASSENTOS DAS ARQUIBANCADAS</v>
          </cell>
          <cell r="C2367" t="str">
            <v>UN</v>
          </cell>
          <cell r="D2367">
            <v>155.86000000000001</v>
          </cell>
          <cell r="E2367" t="str">
            <v>SIURB-E Jan/26</v>
          </cell>
        </row>
        <row r="2368">
          <cell r="A2368">
            <v>17004000</v>
          </cell>
          <cell r="B2368" t="str">
            <v>LIMPEZA</v>
          </cell>
          <cell r="C2368" t="str">
            <v>.</v>
          </cell>
          <cell r="D2368" t="str">
            <v>.</v>
          </cell>
          <cell r="E2368" t="str">
            <v>SIURB-E Jan/26</v>
          </cell>
        </row>
        <row r="2369">
          <cell r="A2369">
            <v>17004001</v>
          </cell>
          <cell r="B2369" t="str">
            <v>LIMPEZA GERAL DA OBRA</v>
          </cell>
          <cell r="C2369" t="str">
            <v>M2</v>
          </cell>
          <cell r="D2369">
            <v>15.53</v>
          </cell>
          <cell r="E2369" t="str">
            <v>SIURB-E Jan/26</v>
          </cell>
        </row>
        <row r="2370">
          <cell r="A2370">
            <v>17004009</v>
          </cell>
          <cell r="B2370" t="str">
            <v>LIMPEZA DE PISOS E REVESTIMENTO DE ARGAMASSA, CERÂMICA OU PEDRAS NATURAIS</v>
          </cell>
          <cell r="C2370" t="str">
            <v>M2</v>
          </cell>
          <cell r="D2370">
            <v>12.95</v>
          </cell>
          <cell r="E2370" t="str">
            <v>SIURB-E Jan/26</v>
          </cell>
        </row>
        <row r="2371">
          <cell r="A2371">
            <v>17004010</v>
          </cell>
          <cell r="B2371" t="str">
            <v>LIMPEZA DE VIDROS EM GERAL, INCLUSIVE CAIXILHO</v>
          </cell>
          <cell r="C2371" t="str">
            <v>M2</v>
          </cell>
          <cell r="D2371">
            <v>19.420000000000002</v>
          </cell>
          <cell r="E2371" t="str">
            <v>SIURB-E Jan/26</v>
          </cell>
        </row>
        <row r="2372">
          <cell r="A2372">
            <v>17004012</v>
          </cell>
          <cell r="B2372" t="str">
            <v>LIMPEZA E LAVAGEM DE PAREDE POR HIDROJATEAMENTO, SEM REJUNTAMENTO</v>
          </cell>
          <cell r="C2372" t="str">
            <v>M2</v>
          </cell>
          <cell r="D2372">
            <v>8.8800000000000008</v>
          </cell>
          <cell r="E2372" t="str">
            <v>SIURB-E Jan/26</v>
          </cell>
        </row>
        <row r="2373">
          <cell r="A2373">
            <v>17004013</v>
          </cell>
          <cell r="B2373" t="str">
            <v>LIMPEZA E LAVAGEM DE PAREDE COM REVESTIMENTO EM PASTILHA OU MATERIAL CERÂMICO POR HIDROJATEAMENTO COM REJUNTAMENTO</v>
          </cell>
          <cell r="C2373" t="str">
            <v>M2</v>
          </cell>
          <cell r="D2373">
            <v>12.77</v>
          </cell>
          <cell r="E2373" t="str">
            <v>SIURB-E Jan/26</v>
          </cell>
        </row>
        <row r="2374">
          <cell r="A2374">
            <v>17004014</v>
          </cell>
          <cell r="B2374" t="str">
            <v>LIMPEZA E LAVAGEM DE PISO POR HIDROJATEAMENTO</v>
          </cell>
          <cell r="C2374" t="str">
            <v>M2</v>
          </cell>
          <cell r="D2374">
            <v>8.8800000000000008</v>
          </cell>
          <cell r="E2374" t="str">
            <v>SIURB-E Jan/26</v>
          </cell>
        </row>
        <row r="2375">
          <cell r="A2375">
            <v>17004020</v>
          </cell>
          <cell r="B2375" t="str">
            <v>LIMPEZA DE CAIXA D'ÁGUA - ATÉ 1000 LITROS</v>
          </cell>
          <cell r="C2375" t="str">
            <v>UN</v>
          </cell>
          <cell r="D2375">
            <v>77.67</v>
          </cell>
          <cell r="E2375" t="str">
            <v>SIURB-E Jan/26</v>
          </cell>
        </row>
        <row r="2376">
          <cell r="A2376">
            <v>17004021</v>
          </cell>
          <cell r="B2376" t="str">
            <v>LIMPEZA DE CAIXA D'ÁGUA - DE 1001 À 10000 LITROS</v>
          </cell>
          <cell r="C2376" t="str">
            <v>UN</v>
          </cell>
          <cell r="D2376">
            <v>207.13</v>
          </cell>
          <cell r="E2376" t="str">
            <v>SIURB-E Jan/26</v>
          </cell>
        </row>
        <row r="2377">
          <cell r="A2377">
            <v>17004022</v>
          </cell>
          <cell r="B2377" t="str">
            <v>LIMPEZA DE CAIXA D'ÁGUA - ACIMA DE 10000 LITROS</v>
          </cell>
          <cell r="C2377" t="str">
            <v>UN</v>
          </cell>
          <cell r="D2377">
            <v>466.05</v>
          </cell>
          <cell r="E2377" t="str">
            <v>SIURB-E Jan/26</v>
          </cell>
        </row>
        <row r="2378">
          <cell r="A2378">
            <v>17004025</v>
          </cell>
          <cell r="B2378" t="str">
            <v>LIMPEZA DE CANALETAS DE ÁGUAS PLUVIAIS</v>
          </cell>
          <cell r="C2378" t="str">
            <v>M</v>
          </cell>
          <cell r="D2378">
            <v>3.88</v>
          </cell>
          <cell r="E2378" t="str">
            <v>SIURB-E Jan/26</v>
          </cell>
        </row>
        <row r="2379">
          <cell r="A2379">
            <v>17004030</v>
          </cell>
          <cell r="B2379" t="str">
            <v>LIMPEZA DE CAIXA DE INSPEÇÃO</v>
          </cell>
          <cell r="C2379" t="str">
            <v>UN</v>
          </cell>
          <cell r="D2379">
            <v>7.77</v>
          </cell>
          <cell r="E2379" t="str">
            <v>SIURB-E Jan/26</v>
          </cell>
        </row>
        <row r="2380">
          <cell r="A2380">
            <v>17004031</v>
          </cell>
          <cell r="B2380" t="str">
            <v>LIMPEZA DE FOSSA SÉPTICA</v>
          </cell>
          <cell r="C2380" t="str">
            <v>M3</v>
          </cell>
          <cell r="D2380">
            <v>206.82</v>
          </cell>
          <cell r="E2380" t="str">
            <v>SIURB-E Jan/26</v>
          </cell>
        </row>
        <row r="2381">
          <cell r="A2381">
            <v>17004032</v>
          </cell>
          <cell r="B2381" t="str">
            <v>LIMPEZA DE SUMIDOURO, POR VIAGEM DE 7M3</v>
          </cell>
          <cell r="C2381" t="str">
            <v>VG</v>
          </cell>
          <cell r="D2381">
            <v>1498.74</v>
          </cell>
          <cell r="E2381" t="str">
            <v>SIURB-E Jan/26</v>
          </cell>
        </row>
        <row r="2382">
          <cell r="A2382">
            <v>17004050</v>
          </cell>
          <cell r="B2382" t="str">
            <v>ENCERAMENTO E LUSTRAÇÃO DE REVESTIMENTOS E PISOS EM GERAL</v>
          </cell>
          <cell r="C2382" t="str">
            <v>M2</v>
          </cell>
          <cell r="D2382">
            <v>10.68</v>
          </cell>
          <cell r="E2382" t="str">
            <v>SIURB-E Jan/26</v>
          </cell>
        </row>
        <row r="2383">
          <cell r="A2383">
            <v>17005000</v>
          </cell>
          <cell r="B2383" t="str">
            <v>COMPLEMENTOS DO EDIFÍCIO</v>
          </cell>
          <cell r="C2383" t="str">
            <v>.</v>
          </cell>
          <cell r="D2383" t="str">
            <v>.</v>
          </cell>
          <cell r="E2383" t="str">
            <v>SIURB-E Jan/26</v>
          </cell>
        </row>
        <row r="2384">
          <cell r="A2384">
            <v>17005001</v>
          </cell>
          <cell r="B2384" t="str">
            <v>PRATELEIRA DE GRANILITE, ESPESSURA 30MM, EXCLUSIVE APOIO</v>
          </cell>
          <cell r="C2384" t="str">
            <v>M2</v>
          </cell>
          <cell r="D2384">
            <v>425.97</v>
          </cell>
          <cell r="E2384" t="str">
            <v>SIURB-E Jan/26</v>
          </cell>
        </row>
        <row r="2385">
          <cell r="A2385">
            <v>17005002</v>
          </cell>
          <cell r="B2385" t="str">
            <v>PRATELEIRA DE GRANILITE, ESPESSURA 40MM, EXCLUSIVE APOIO</v>
          </cell>
          <cell r="C2385" t="str">
            <v>M2</v>
          </cell>
          <cell r="D2385">
            <v>506.53</v>
          </cell>
          <cell r="E2385" t="str">
            <v>SIURB-E Jan/26</v>
          </cell>
        </row>
        <row r="2386">
          <cell r="A2386">
            <v>17005003</v>
          </cell>
          <cell r="B2386" t="str">
            <v>PRATELEIRA DE GRANILITE, ESPESSURA 50MM, EXCLUSIVE APOIO</v>
          </cell>
          <cell r="C2386" t="str">
            <v>M2</v>
          </cell>
          <cell r="D2386">
            <v>367.27</v>
          </cell>
          <cell r="E2386" t="str">
            <v>SIURB-E Jan/26</v>
          </cell>
        </row>
        <row r="2387">
          <cell r="A2387">
            <v>17005005</v>
          </cell>
          <cell r="B2387" t="str">
            <v>PRATELEIRA DE CONCRETO, ESPESSURA 50MM, COM BORDAS ARREDONDADAS E ENVERNIZADAS, EXCLUSIVE APOIO</v>
          </cell>
          <cell r="C2387" t="str">
            <v>M2</v>
          </cell>
          <cell r="D2387">
            <v>241.28</v>
          </cell>
          <cell r="E2387" t="str">
            <v>SIURB-E Jan/26</v>
          </cell>
        </row>
        <row r="2388">
          <cell r="A2388">
            <v>17005007</v>
          </cell>
          <cell r="B2388" t="str">
            <v>PRATELEIRA EM ARDÓSIA CINZA, POLIDA 2 LADOS, ESPESSURA 30MM, EXCLUSIVE APOIO</v>
          </cell>
          <cell r="C2388" t="str">
            <v>M2</v>
          </cell>
          <cell r="D2388">
            <v>786.8</v>
          </cell>
          <cell r="E2388" t="str">
            <v>SIURB-E Jan/26</v>
          </cell>
        </row>
        <row r="2389">
          <cell r="A2389">
            <v>17005011</v>
          </cell>
          <cell r="B2389" t="str">
            <v>EP.01 - MÃO FRANCESA DE FERRO PERFILADO</v>
          </cell>
          <cell r="C2389" t="str">
            <v>UN</v>
          </cell>
          <cell r="D2389">
            <v>58.23</v>
          </cell>
          <cell r="E2389" t="str">
            <v>SIURB-E Jan/26</v>
          </cell>
        </row>
        <row r="2390">
          <cell r="A2390">
            <v>17005012</v>
          </cell>
          <cell r="B2390" t="str">
            <v>EP.02 - MÃO FRANCESA DE FERRO PERFILADO</v>
          </cell>
          <cell r="C2390" t="str">
            <v>UN</v>
          </cell>
          <cell r="D2390">
            <v>55.62</v>
          </cell>
          <cell r="E2390" t="str">
            <v>SIURB-E Jan/26</v>
          </cell>
        </row>
        <row r="2391">
          <cell r="A2391">
            <v>17005016</v>
          </cell>
          <cell r="B2391" t="str">
            <v>DM.01 - ESTRADO DE MADEIRA APARELHADA PARA DESPENSA</v>
          </cell>
          <cell r="C2391" t="str">
            <v>M</v>
          </cell>
          <cell r="D2391">
            <v>426.19</v>
          </cell>
          <cell r="E2391" t="str">
            <v>SIURB-E Jan/26</v>
          </cell>
        </row>
        <row r="2392">
          <cell r="A2392">
            <v>17005017</v>
          </cell>
          <cell r="B2392" t="str">
            <v>DM.02/04 - ESTRADO DE MADEIRA APARELHADA PARA DESPENSA</v>
          </cell>
          <cell r="C2392" t="str">
            <v>M</v>
          </cell>
          <cell r="D2392">
            <v>307.58</v>
          </cell>
          <cell r="E2392" t="str">
            <v>SIURB-E Jan/26</v>
          </cell>
        </row>
        <row r="2393">
          <cell r="A2393">
            <v>17005020</v>
          </cell>
          <cell r="B2393" t="str">
            <v>BARRA DE APOIO PARA DEFICIENTES L=45 CM (BARRAS COM DIÂMETRO ENTRE 3,0 E 4,5CM)</v>
          </cell>
          <cell r="C2393" t="str">
            <v>UN</v>
          </cell>
          <cell r="D2393">
            <v>188.86</v>
          </cell>
          <cell r="E2393" t="str">
            <v>SIURB-E Jan/26</v>
          </cell>
        </row>
        <row r="2394">
          <cell r="A2394">
            <v>17005021</v>
          </cell>
          <cell r="B2394" t="str">
            <v>BARRA DE APOIO PARA DEFICIENTES L=80 CM (BARRAS COM DIÂMETRO ENTRE 3,0 E 4,5CM)</v>
          </cell>
          <cell r="C2394" t="str">
            <v>UN</v>
          </cell>
          <cell r="D2394">
            <v>222.65</v>
          </cell>
          <cell r="E2394" t="str">
            <v>SIURB-E Jan/26</v>
          </cell>
        </row>
        <row r="2395">
          <cell r="A2395">
            <v>17005022</v>
          </cell>
          <cell r="B2395" t="str">
            <v>BARRA DE APOIO PARA DEFICIENTES L=90 CM (BARRAS COM DIÂMETRO ENTRE 3,0 E 4,5CM)</v>
          </cell>
          <cell r="C2395" t="str">
            <v>UN</v>
          </cell>
          <cell r="D2395">
            <v>233.06</v>
          </cell>
          <cell r="E2395" t="str">
            <v>SIURB-E Jan/26</v>
          </cell>
        </row>
        <row r="2396">
          <cell r="A2396">
            <v>17005023</v>
          </cell>
          <cell r="B2396" t="str">
            <v>BARRA DE APOIO PARA CHUVEIRO PARA PORTADORES DE DEFICIÊNCIA FÍSICA (BARRAS COM DIÂMETRO ENTRE 3,0 E 4,5CM)</v>
          </cell>
          <cell r="C2396" t="str">
            <v>UN</v>
          </cell>
          <cell r="D2396">
            <v>327.82</v>
          </cell>
          <cell r="E2396" t="str">
            <v>SIURB-E Jan/26</v>
          </cell>
        </row>
        <row r="2397">
          <cell r="A2397">
            <v>17005024</v>
          </cell>
          <cell r="B2397" t="str">
            <v>DP.04 - CORRIMÃO EM TUBO GALVANIZADO</v>
          </cell>
          <cell r="C2397" t="str">
            <v>M</v>
          </cell>
          <cell r="D2397">
            <v>91.74</v>
          </cell>
          <cell r="E2397" t="str">
            <v>SIURB-E Jan/26</v>
          </cell>
        </row>
        <row r="2398">
          <cell r="A2398">
            <v>17005025</v>
          </cell>
          <cell r="B2398" t="str">
            <v>DP.05 - CORRIMÃO EM TUBO GALVANIZADO COM GUARDA CORPO</v>
          </cell>
          <cell r="C2398" t="str">
            <v>M</v>
          </cell>
          <cell r="D2398">
            <v>509.96</v>
          </cell>
          <cell r="E2398" t="str">
            <v>SIURB-E Jan/26</v>
          </cell>
        </row>
        <row r="2399">
          <cell r="A2399">
            <v>17005026</v>
          </cell>
          <cell r="B2399" t="str">
            <v>ANEL DE TEXTURA PARA CORRIMÃO</v>
          </cell>
          <cell r="C2399" t="str">
            <v>UN</v>
          </cell>
          <cell r="D2399">
            <v>27.58</v>
          </cell>
          <cell r="E2399" t="str">
            <v>SIURB-E Jan/26</v>
          </cell>
        </row>
        <row r="2400">
          <cell r="A2400">
            <v>17005027</v>
          </cell>
          <cell r="B2400" t="str">
            <v>BARRA DE APOIO PARA LAVATÓRIO EM "L" - PPDF</v>
          </cell>
          <cell r="C2400" t="str">
            <v>UN</v>
          </cell>
          <cell r="D2400">
            <v>438.09</v>
          </cell>
          <cell r="E2400" t="str">
            <v>SIURB-E Jan/26</v>
          </cell>
        </row>
        <row r="2401">
          <cell r="A2401">
            <v>17005033</v>
          </cell>
          <cell r="B2401" t="str">
            <v>LOUSA EM LAMINADO MELAMÍNICO BRANCO SOBRE COMPENSADO</v>
          </cell>
          <cell r="C2401" t="str">
            <v>M2</v>
          </cell>
          <cell r="D2401">
            <v>382.74</v>
          </cell>
          <cell r="E2401" t="str">
            <v>SIURB-E Jan/26</v>
          </cell>
        </row>
        <row r="2402">
          <cell r="A2402">
            <v>17005035</v>
          </cell>
          <cell r="B2402" t="str">
            <v>DM.07 - QUADRO DE AVISOS DE MADEIRA</v>
          </cell>
          <cell r="C2402" t="str">
            <v>M2</v>
          </cell>
          <cell r="D2402">
            <v>307.43</v>
          </cell>
          <cell r="E2402" t="str">
            <v>SIURB-E Jan/26</v>
          </cell>
        </row>
        <row r="2403">
          <cell r="A2403">
            <v>17005040</v>
          </cell>
          <cell r="B2403" t="str">
            <v>DM.05 - FAIXA BATE-CARTEIRA PARA SALA DE AULA</v>
          </cell>
          <cell r="C2403" t="str">
            <v>M</v>
          </cell>
          <cell r="D2403">
            <v>213.34</v>
          </cell>
          <cell r="E2403" t="str">
            <v>SIURB-E Jan/26</v>
          </cell>
        </row>
        <row r="2404">
          <cell r="A2404">
            <v>17005041</v>
          </cell>
          <cell r="B2404" t="str">
            <v>DM.06 - FIXADOR DE CARTAZES PARA SALA DE AULA</v>
          </cell>
          <cell r="C2404" t="str">
            <v>M</v>
          </cell>
          <cell r="D2404">
            <v>58.2</v>
          </cell>
          <cell r="E2404" t="str">
            <v>SIURB-E Jan/26</v>
          </cell>
        </row>
        <row r="2405">
          <cell r="A2405">
            <v>17005051</v>
          </cell>
          <cell r="B2405" t="str">
            <v>DP.01 - ESCADA MARINHEIRO DE FERRO GALVANIZADO</v>
          </cell>
          <cell r="C2405" t="str">
            <v>M</v>
          </cell>
          <cell r="D2405">
            <v>219.97</v>
          </cell>
          <cell r="E2405" t="str">
            <v>SIURB-E Jan/26</v>
          </cell>
        </row>
        <row r="2406">
          <cell r="A2406">
            <v>17005052</v>
          </cell>
          <cell r="B2406" t="str">
            <v>DP.02 - ESCADA MARINHEIRO DE FERRO GALVANIZADO COM GUARDA CORPO</v>
          </cell>
          <cell r="C2406" t="str">
            <v>M</v>
          </cell>
          <cell r="D2406">
            <v>462.81</v>
          </cell>
          <cell r="E2406" t="str">
            <v>SIURB-E Jan/26</v>
          </cell>
        </row>
        <row r="2407">
          <cell r="A2407">
            <v>17005053</v>
          </cell>
          <cell r="B2407" t="str">
            <v>DP.03 - COMPLEMENTOS PARA ESCADA MARINHEIRO DE FERRO PERFILADO</v>
          </cell>
          <cell r="C2407" t="str">
            <v>M</v>
          </cell>
          <cell r="D2407">
            <v>193.21</v>
          </cell>
          <cell r="E2407" t="str">
            <v>SIURB-E Jan/26</v>
          </cell>
        </row>
        <row r="2408">
          <cell r="A2408">
            <v>17005061</v>
          </cell>
          <cell r="B2408" t="str">
            <v>DP.06 - BATE PNEU EM TUBO DE AÇO GALVANIZADO D=3" C=2,50M</v>
          </cell>
          <cell r="C2408" t="str">
            <v>UN</v>
          </cell>
          <cell r="D2408">
            <v>868.49</v>
          </cell>
          <cell r="E2408" t="str">
            <v>SIURB-E Jan/26</v>
          </cell>
        </row>
        <row r="2409">
          <cell r="A2409">
            <v>17005075</v>
          </cell>
          <cell r="B2409" t="str">
            <v>ARMÁRIO DE AÇO COM 4 PORTAS E FECHADURA L 640XP420XH1980</v>
          </cell>
          <cell r="C2409" t="str">
            <v>UN</v>
          </cell>
          <cell r="D2409">
            <v>1362.04</v>
          </cell>
          <cell r="E2409" t="str">
            <v>SIURB-E Jan/26</v>
          </cell>
        </row>
        <row r="2410">
          <cell r="A2410">
            <v>17005080</v>
          </cell>
          <cell r="B2410" t="str">
            <v>MESA DE PREPARO PARA COZINHAS - EM MÁRMORE</v>
          </cell>
          <cell r="C2410" t="str">
            <v>UN</v>
          </cell>
          <cell r="D2410">
            <v>3451.89</v>
          </cell>
          <cell r="E2410" t="str">
            <v>SIURB-E Jan/26</v>
          </cell>
        </row>
        <row r="2411">
          <cell r="A2411">
            <v>17005090</v>
          </cell>
          <cell r="B2411" t="str">
            <v>PORTA CORTA-FOGO P90 (0,90X2,10M) COM FERRAGENS</v>
          </cell>
          <cell r="C2411" t="str">
            <v>UN</v>
          </cell>
          <cell r="D2411">
            <v>1649.23</v>
          </cell>
          <cell r="E2411" t="str">
            <v>SIURB-E Jan/26</v>
          </cell>
        </row>
        <row r="2412">
          <cell r="A2412">
            <v>17005091</v>
          </cell>
          <cell r="B2412" t="str">
            <v>PORTA CORTA-FOGO P90 - 1,05 X 2,10M, COM DOBRADIÇAS E MOLAS SEM FERRAGEM</v>
          </cell>
          <cell r="C2412" t="str">
            <v>UN</v>
          </cell>
          <cell r="D2412">
            <v>1731.27</v>
          </cell>
          <cell r="E2412" t="str">
            <v>SIURB-E Jan/26</v>
          </cell>
        </row>
        <row r="2413">
          <cell r="A2413">
            <v>17005092</v>
          </cell>
          <cell r="B2413" t="str">
            <v>PEDESTAL SINALIZADOR PARA ESTACIONAMENTO P/ DEFICIENTE</v>
          </cell>
          <cell r="C2413" t="str">
            <v>UN</v>
          </cell>
          <cell r="D2413">
            <v>863.86</v>
          </cell>
          <cell r="E2413" t="str">
            <v>SIURB-E Jan/26</v>
          </cell>
        </row>
        <row r="2414">
          <cell r="A2414">
            <v>17005093</v>
          </cell>
          <cell r="B2414" t="str">
            <v>PLACA DE IDENTIFICAÇÃO COM NÚMERO PAVIMENTO EM BRAILE</v>
          </cell>
          <cell r="C2414" t="str">
            <v>UN</v>
          </cell>
          <cell r="D2414">
            <v>65.88</v>
          </cell>
          <cell r="E2414" t="str">
            <v>SIURB-E Jan/26</v>
          </cell>
        </row>
        <row r="2415">
          <cell r="A2415">
            <v>17005094</v>
          </cell>
          <cell r="B2415" t="str">
            <v>PLACA DE IDENTIFICAÇÃO DE WC EM BRAILE FEM./ MASC.</v>
          </cell>
          <cell r="C2415" t="str">
            <v>UN</v>
          </cell>
          <cell r="D2415">
            <v>197.91</v>
          </cell>
          <cell r="E2415" t="str">
            <v>SIURB-E Jan/26</v>
          </cell>
        </row>
        <row r="2416">
          <cell r="A2416">
            <v>17005095</v>
          </cell>
          <cell r="B2416" t="str">
            <v>PLACA DE IDENTIFICAÇÃO EM BRAILE "INÍCIO E FINAL" P/ CORRIMÃO</v>
          </cell>
          <cell r="C2416" t="str">
            <v>UN</v>
          </cell>
          <cell r="D2416">
            <v>16.72</v>
          </cell>
          <cell r="E2416" t="str">
            <v>SIURB-E Jan/26</v>
          </cell>
        </row>
        <row r="2417">
          <cell r="A2417">
            <v>17005096</v>
          </cell>
          <cell r="B2417" t="str">
            <v>PLACA DE IDENTIFICAÇÃO EM BRAILE DE PAVIMENTO P/ CORRIMÃO</v>
          </cell>
          <cell r="C2417" t="str">
            <v>UN</v>
          </cell>
          <cell r="D2417">
            <v>16.190000000000001</v>
          </cell>
          <cell r="E2417" t="str">
            <v>SIURB-E Jan/26</v>
          </cell>
        </row>
        <row r="2418">
          <cell r="A2418">
            <v>17005097</v>
          </cell>
          <cell r="B2418" t="str">
            <v>PLACA PARA PORTA WC C/ DESENHO UNIVERSAL ACESSIBILIDADE</v>
          </cell>
          <cell r="C2418" t="str">
            <v>UN</v>
          </cell>
          <cell r="D2418">
            <v>35.81</v>
          </cell>
          <cell r="E2418" t="str">
            <v>SIURB-E Jan/26</v>
          </cell>
        </row>
        <row r="2419">
          <cell r="A2419">
            <v>17005098</v>
          </cell>
          <cell r="B2419" t="str">
            <v>SINALIZAÇÃO VISUAL DE DEGRAUS PARA DEFICIENTE VISUAL</v>
          </cell>
          <cell r="C2419" t="str">
            <v>UN</v>
          </cell>
          <cell r="D2419">
            <v>6.83</v>
          </cell>
          <cell r="E2419" t="str">
            <v>SIURB-E Jan/26</v>
          </cell>
        </row>
        <row r="2420">
          <cell r="A2420">
            <v>17005102</v>
          </cell>
          <cell r="B2420" t="str">
            <v>GUARDA CORPO EM TUBO GALVANIZADO 2" E FECHAMENTO COM TELA DE AÇO MALHA 1" FIO 12, H=1,21 M, INCLUSA PINTURA</v>
          </cell>
          <cell r="C2420" t="str">
            <v>M</v>
          </cell>
          <cell r="D2420">
            <v>955.64</v>
          </cell>
          <cell r="E2420" t="str">
            <v>SIURB-E Jan/26</v>
          </cell>
        </row>
        <row r="2421">
          <cell r="A2421">
            <v>17005103</v>
          </cell>
          <cell r="B2421" t="str">
            <v>SABONETEIRA DE PAREDE EM PLASTICO</v>
          </cell>
          <cell r="C2421" t="str">
            <v>UN</v>
          </cell>
          <cell r="D2421">
            <v>17.68</v>
          </cell>
          <cell r="E2421" t="str">
            <v>SIURB-E Jan/26</v>
          </cell>
        </row>
        <row r="2422">
          <cell r="A2422">
            <v>17005104</v>
          </cell>
          <cell r="B2422" t="str">
            <v>FECHADURA DE CENTRO E CONTRA FECHADURA PARA PORTA EM VIDRO TEMPERADO (CONTEMPLA RETIRADA DAS PEÇASEXISTENTES E O FORNECIMENTO E INSTALAÇÃO DAS PEÇAS NOVAS)</v>
          </cell>
          <cell r="C2422" t="str">
            <v>UN</v>
          </cell>
          <cell r="D2422">
            <v>61.77</v>
          </cell>
          <cell r="E2422" t="str">
            <v>SIURB-E Jan/26</v>
          </cell>
        </row>
        <row r="2423">
          <cell r="A2423">
            <v>17010000</v>
          </cell>
          <cell r="B2423" t="str">
            <v>EQUIPAMENTOS DIVERSOS</v>
          </cell>
          <cell r="C2423" t="str">
            <v>.</v>
          </cell>
          <cell r="D2423" t="str">
            <v>.</v>
          </cell>
          <cell r="E2423" t="str">
            <v>SIURB-E Jan/26</v>
          </cell>
        </row>
        <row r="2424">
          <cell r="A2424">
            <v>17010001</v>
          </cell>
          <cell r="B2424" t="str">
            <v>ELEVADOR ELÉTRICO SEM CASA DE MÁQUINAS - 2 PARADAS</v>
          </cell>
          <cell r="C2424" t="str">
            <v>UN</v>
          </cell>
          <cell r="D2424">
            <v>167312.95000000001</v>
          </cell>
          <cell r="E2424" t="str">
            <v>SIURB-E Jan/26</v>
          </cell>
        </row>
        <row r="2425">
          <cell r="A2425">
            <v>17010002</v>
          </cell>
          <cell r="B2425" t="str">
            <v>ELEVADOR ELÉTRICO SEM CASA DE MÁQUINAS - 3 PARADAS</v>
          </cell>
          <cell r="C2425" t="str">
            <v>UN</v>
          </cell>
          <cell r="D2425">
            <v>177316.14</v>
          </cell>
          <cell r="E2425" t="str">
            <v>SIURB-E Jan/26</v>
          </cell>
        </row>
        <row r="2426">
          <cell r="A2426">
            <v>17010003</v>
          </cell>
          <cell r="B2426" t="str">
            <v>ELEVADOR EL[ETRICO SEM CASA DE MÁQUINAS - 4 PARADAS</v>
          </cell>
          <cell r="C2426" t="str">
            <v>UN</v>
          </cell>
          <cell r="D2426">
            <v>187699.25</v>
          </cell>
          <cell r="E2426" t="str">
            <v>SIURB-E Jan/26</v>
          </cell>
        </row>
        <row r="2427">
          <cell r="A2427">
            <v>17010004</v>
          </cell>
          <cell r="B2427" t="str">
            <v>ELEVADOR ELÉTRICO SEM CASA DE MÁQUINAS - 5 PARADAS</v>
          </cell>
          <cell r="C2427" t="str">
            <v>UN</v>
          </cell>
          <cell r="D2427">
            <v>200402.31</v>
          </cell>
          <cell r="E2427" t="str">
            <v>SIURB-E Jan/26</v>
          </cell>
        </row>
        <row r="2428">
          <cell r="A2428">
            <v>17010011</v>
          </cell>
          <cell r="B2428" t="str">
            <v>DX.01/06 - COIFA EM CHAPA DE AÇO GALVANIZADO PARA FOGÃO DE 3 OU 4 BOCAS</v>
          </cell>
          <cell r="C2428" t="str">
            <v>UN</v>
          </cell>
          <cell r="D2428">
            <v>3397.32</v>
          </cell>
          <cell r="E2428" t="str">
            <v>SIURB-E Jan/26</v>
          </cell>
        </row>
        <row r="2429">
          <cell r="A2429">
            <v>17010012</v>
          </cell>
          <cell r="B2429" t="str">
            <v>DX.01/06 - COIFA EM CHAPA DE AÇO GALVANIZADO PARA FOGÃO DE 6 BOCAS</v>
          </cell>
          <cell r="C2429" t="str">
            <v>UN</v>
          </cell>
          <cell r="D2429">
            <v>4398.55</v>
          </cell>
          <cell r="E2429" t="str">
            <v>SIURB-E Jan/26</v>
          </cell>
        </row>
        <row r="2430">
          <cell r="A2430">
            <v>17010017</v>
          </cell>
          <cell r="B2430" t="str">
            <v>CHAPÉU CHINÊS PARA DUTO GALVANIZADO 35CM BIT.22 PARA EXAUSTÃO DE AR</v>
          </cell>
          <cell r="C2430" t="str">
            <v>UN</v>
          </cell>
          <cell r="D2430">
            <v>217.04</v>
          </cell>
          <cell r="E2430" t="str">
            <v>SIURB-E Jan/26</v>
          </cell>
        </row>
        <row r="2431">
          <cell r="A2431">
            <v>17010018</v>
          </cell>
          <cell r="B2431" t="str">
            <v>DUTO EM CHAPA DE AÇO GALVANIZADO N.22 - DIÂMETRO 35CM</v>
          </cell>
          <cell r="C2431" t="str">
            <v>M</v>
          </cell>
          <cell r="D2431">
            <v>312.8</v>
          </cell>
          <cell r="E2431" t="str">
            <v>SIURB-E Jan/26</v>
          </cell>
        </row>
        <row r="2432">
          <cell r="A2432">
            <v>17010019</v>
          </cell>
          <cell r="B2432" t="str">
            <v xml:space="preserve"> CURVA PARA DUTO EM CHAPA GALVANIZADA 35CM BIT.22 PARA EXAUSTÃO AR RECRAVADA A CADA 10GRAUS</v>
          </cell>
          <cell r="C2432" t="str">
            <v>UN</v>
          </cell>
          <cell r="D2432">
            <v>345.87</v>
          </cell>
          <cell r="E2432" t="str">
            <v>SIURB-E Jan/26</v>
          </cell>
        </row>
        <row r="2433">
          <cell r="A2433">
            <v>17010025</v>
          </cell>
          <cell r="B2433" t="str">
            <v>EXAUSTOR 1/2 HP PARA COIFAS</v>
          </cell>
          <cell r="C2433" t="str">
            <v>UN</v>
          </cell>
          <cell r="D2433">
            <v>2312.61</v>
          </cell>
          <cell r="E2433" t="str">
            <v>SIURB-E Jan/26</v>
          </cell>
        </row>
        <row r="2434">
          <cell r="A2434">
            <v>17010031</v>
          </cell>
          <cell r="B2434" t="str">
            <v>FOGÃO INDUSTRIAL 4 BOCAS COM FORNO E 2 QUEIMADORES DUPLOS</v>
          </cell>
          <cell r="C2434" t="str">
            <v>UN</v>
          </cell>
          <cell r="D2434">
            <v>2189.2399999999998</v>
          </cell>
          <cell r="E2434" t="str">
            <v>SIURB-E Jan/26</v>
          </cell>
        </row>
        <row r="2435">
          <cell r="A2435">
            <v>17010032</v>
          </cell>
          <cell r="B2435" t="str">
            <v>FOGÃO INDUSTRIAL 6 BOCAS COM FORNO E 2 QUEIMADORES DUPLOS</v>
          </cell>
          <cell r="C2435" t="str">
            <v>UN</v>
          </cell>
          <cell r="D2435">
            <v>2395.52</v>
          </cell>
          <cell r="E2435" t="str">
            <v>SIURB-E Jan/26</v>
          </cell>
        </row>
        <row r="2436">
          <cell r="A2436">
            <v>17010070</v>
          </cell>
          <cell r="B2436" t="str">
            <v>AUTOCLAVE - CAPACIDADE 54 LITROS</v>
          </cell>
          <cell r="C2436" t="str">
            <v>UN</v>
          </cell>
          <cell r="D2436">
            <v>23440.400000000001</v>
          </cell>
          <cell r="E2436" t="str">
            <v>SIURB-E Jan/26</v>
          </cell>
        </row>
        <row r="2437">
          <cell r="A2437">
            <v>17010071</v>
          </cell>
          <cell r="B2437" t="str">
            <v>VENTILADOR DE PAREDE, DIÂM. MÍN.=65CM</v>
          </cell>
          <cell r="C2437" t="str">
            <v>UN</v>
          </cell>
          <cell r="D2437">
            <v>880.72</v>
          </cell>
          <cell r="E2437" t="str">
            <v>SIURB-E Jan/26</v>
          </cell>
        </row>
        <row r="2438">
          <cell r="A2438">
            <v>17010073</v>
          </cell>
          <cell r="B2438" t="str">
            <v>PORTA DE VIDRO TEMPERADO 10MM OPACO COM FERRAGENS 82X210CM</v>
          </cell>
          <cell r="C2438" t="str">
            <v>UN</v>
          </cell>
          <cell r="D2438">
            <v>1897.31</v>
          </cell>
          <cell r="E2438" t="str">
            <v>SIURB-E Jan/26</v>
          </cell>
        </row>
        <row r="2439">
          <cell r="A2439">
            <v>17010074</v>
          </cell>
          <cell r="B2439" t="str">
            <v>POSTO DE CONSUMO DE O2 OU AR VÁCUO OU N2O</v>
          </cell>
          <cell r="C2439" t="str">
            <v>UN</v>
          </cell>
          <cell r="D2439">
            <v>97.24</v>
          </cell>
          <cell r="E2439" t="str">
            <v>SIURB-E Jan/26</v>
          </cell>
        </row>
        <row r="2440">
          <cell r="A2440">
            <v>17010075</v>
          </cell>
          <cell r="B2440" t="str">
            <v>ESTAÇÃO DE CHAMADA DE ENFERMEIRA</v>
          </cell>
          <cell r="C2440" t="str">
            <v>UN</v>
          </cell>
          <cell r="D2440">
            <v>346.01</v>
          </cell>
          <cell r="E2440" t="str">
            <v>SIURB-E Jan/26</v>
          </cell>
        </row>
        <row r="2441">
          <cell r="A2441">
            <v>17010076</v>
          </cell>
          <cell r="B2441" t="str">
            <v>PAINEL DE ALARME PARA O2 OU AR OU VÁCUO OU N2O, INSTALADO</v>
          </cell>
          <cell r="C2441" t="str">
            <v>UN</v>
          </cell>
          <cell r="D2441">
            <v>589.94000000000005</v>
          </cell>
          <cell r="E2441" t="str">
            <v>SIURB-E Jan/26</v>
          </cell>
        </row>
        <row r="2442">
          <cell r="A2442">
            <v>17010112</v>
          </cell>
          <cell r="B2442" t="str">
            <v>FORNECIMENTO DE CORTINA DE AR COM DUAS VELOCIDADES, PARA VÃO DE 1,00 M</v>
          </cell>
          <cell r="C2442" t="str">
            <v>UN</v>
          </cell>
          <cell r="D2442">
            <v>521.6</v>
          </cell>
          <cell r="E2442" t="str">
            <v>SIURB-E Jan/26</v>
          </cell>
        </row>
        <row r="2443">
          <cell r="A2443">
            <v>17010113</v>
          </cell>
          <cell r="B2443" t="str">
            <v>FORNECIMENTO DE CORTINA DE AR COM DUAS VELOCIDADES, PARA VÃO DE 1,20 M</v>
          </cell>
          <cell r="C2443" t="str">
            <v>UN</v>
          </cell>
          <cell r="D2443">
            <v>1008.53</v>
          </cell>
          <cell r="E2443" t="str">
            <v>SIURB-E Jan/26</v>
          </cell>
        </row>
        <row r="2444">
          <cell r="A2444">
            <v>17010114</v>
          </cell>
          <cell r="B2444" t="str">
            <v>FORNECIMENTO DE CORTINA DE AR COM DUAS VELOCIDADES, PARA VÃO DE 1,50 M</v>
          </cell>
          <cell r="C2444" t="str">
            <v>UN</v>
          </cell>
          <cell r="D2444">
            <v>1243.44</v>
          </cell>
          <cell r="E2444" t="str">
            <v>SIURB-E Jan/26</v>
          </cell>
        </row>
        <row r="2445">
          <cell r="A2445">
            <v>17030000</v>
          </cell>
          <cell r="B2445" t="str">
            <v>PLACAS DE OBRA</v>
          </cell>
          <cell r="C2445" t="str">
            <v>.</v>
          </cell>
          <cell r="D2445" t="str">
            <v>.</v>
          </cell>
          <cell r="E2445" t="str">
            <v>SIURB-E Jan/26</v>
          </cell>
        </row>
        <row r="2446">
          <cell r="A2446">
            <v>17030001</v>
          </cell>
          <cell r="B2446" t="str">
            <v>PLACA INAUGURAL - 600X500X3MM - CHAPA DE  AÇO INOX EM BAIXO RELEVO</v>
          </cell>
          <cell r="C2446" t="str">
            <v>UN</v>
          </cell>
          <cell r="D2446">
            <v>4051.43</v>
          </cell>
          <cell r="E2446" t="str">
            <v>SIURB-E Jan/26</v>
          </cell>
        </row>
        <row r="2447">
          <cell r="A2447">
            <v>17030002</v>
          </cell>
          <cell r="B2447" t="str">
            <v>PLACA DE OBRA EM CHAPA DE AÇO GALVANIZADO</v>
          </cell>
          <cell r="C2447" t="str">
            <v>M2</v>
          </cell>
          <cell r="D2447">
            <v>399.72</v>
          </cell>
          <cell r="E2447" t="str">
            <v>SIURB-E Jan/26</v>
          </cell>
        </row>
        <row r="2448">
          <cell r="A2448">
            <v>17040000</v>
          </cell>
          <cell r="B2448" t="str">
            <v>SISTEMA DE AQUECIMENTO SOLAR</v>
          </cell>
          <cell r="C2448" t="str">
            <v>.</v>
          </cell>
          <cell r="D2448" t="str">
            <v>.</v>
          </cell>
          <cell r="E2448" t="str">
            <v>SIURB-E Jan/26</v>
          </cell>
        </row>
        <row r="2449">
          <cell r="A2449">
            <v>17040001</v>
          </cell>
          <cell r="B2449" t="str">
            <v>SISTEMA DE AQUECIMENTO SOLAR ATÉ 1000L - COLETOR SOLAR PLANO FECHADO (SELO "A" DO INMETRO)</v>
          </cell>
          <cell r="C2449" t="str">
            <v>M2</v>
          </cell>
          <cell r="D2449">
            <v>2861.85</v>
          </cell>
          <cell r="E2449" t="str">
            <v>SIURB-E Jan/26</v>
          </cell>
        </row>
        <row r="2450">
          <cell r="A2450">
            <v>17040002</v>
          </cell>
          <cell r="B2450" t="str">
            <v>SISTEMA DE AQUECIMENTO SOLAR ACIMA DE 1000L - FORNECIMENTO DE COLETOR SOLAR PLANO FECHADO (SELO "A" INMETRO) - SEM INSTALAÇÃO</v>
          </cell>
          <cell r="C2450" t="str">
            <v>M2</v>
          </cell>
          <cell r="D2450">
            <v>954.27</v>
          </cell>
          <cell r="E2450" t="str">
            <v>SIURB-E Jan/26</v>
          </cell>
        </row>
        <row r="2451">
          <cell r="A2451">
            <v>17040003</v>
          </cell>
          <cell r="B2451" t="str">
            <v>SISTEMA DE AQUECIMENTO SOLAR, FORNECIMENTO DE RESERVATÓRIO TÉRMICO ATÉ 1000L, BAIXA PRESSÃO (APROVAÇÃO INMETRO) - SEM INSTALAÇÃO</v>
          </cell>
          <cell r="C2451" t="str">
            <v>L</v>
          </cell>
          <cell r="D2451">
            <v>6.46</v>
          </cell>
          <cell r="E2451" t="str">
            <v>SIURB-E Jan/26</v>
          </cell>
        </row>
        <row r="2452">
          <cell r="A2452">
            <v>17040005</v>
          </cell>
          <cell r="B2452" t="str">
            <v>SISTEMA DE AQUECIMENTO SOLAR, FORNECIMENTO DE RESERVATÓRIO TÉRMICO ATÉ 1000L, ALTA PRESSÃO (APROVAÇÃO INMETRO) - SEM INSTALAÇÃO</v>
          </cell>
          <cell r="C2452" t="str">
            <v>L</v>
          </cell>
          <cell r="D2452">
            <v>17.86</v>
          </cell>
          <cell r="E2452" t="str">
            <v>SIURB-E Jan/26</v>
          </cell>
        </row>
        <row r="2453">
          <cell r="A2453">
            <v>17040006</v>
          </cell>
          <cell r="B2453" t="str">
            <v>SISTEMA DE AQUECIMENTO SOLAR, INSTALAÇÃO DE RESERVATÓRIO TÉRMICO ATÉ 1000L</v>
          </cell>
          <cell r="C2453" t="str">
            <v>UN</v>
          </cell>
          <cell r="D2453">
            <v>4087.66</v>
          </cell>
          <cell r="E2453" t="str">
            <v>SIURB-E Jan/26</v>
          </cell>
        </row>
        <row r="2454">
          <cell r="A2454">
            <v>17040007</v>
          </cell>
          <cell r="B2454" t="str">
            <v>SISTEMA DE AQUECIMENTO SOLAR, FORNECIMENTO DE RESERVATÓRIO TÉRMICO ACIMA DE 1000L, BAIXA PRESSÃO (APROVAÇÃO INMETRO) - SEM INSTALAÇÃO</v>
          </cell>
          <cell r="C2454" t="str">
            <v>L</v>
          </cell>
          <cell r="D2454">
            <v>16.399999999999999</v>
          </cell>
          <cell r="E2454" t="str">
            <v>SIURB-E Jan/26</v>
          </cell>
        </row>
        <row r="2455">
          <cell r="A2455">
            <v>17040008</v>
          </cell>
          <cell r="B2455" t="str">
            <v>SISTEMA DE AQUECIMENTO SOLAR, FORNECIMENTO DE RESERVATÓRIO TÉRMICO ACIMA DE 1000L, ALTA PRESSÃO (APROVAÇÃO INMETRO) - SEM INSTALAÇÃO</v>
          </cell>
          <cell r="C2455" t="str">
            <v>L</v>
          </cell>
          <cell r="D2455">
            <v>16.25</v>
          </cell>
          <cell r="E2455" t="str">
            <v>SIURB-E Jan/26</v>
          </cell>
        </row>
        <row r="2456">
          <cell r="A2456">
            <v>17040010</v>
          </cell>
          <cell r="B2456" t="str">
            <v>SISTEMA DE AQUECIMENTO SOLAR (CIRCULAÇÃO FORÇADA), BOMBA HIDRÁULICA DE CIRCULAÇÃO DE ÁGUA NOS COLETORES SOLARES</v>
          </cell>
          <cell r="C2456" t="str">
            <v>UN</v>
          </cell>
          <cell r="D2456">
            <v>2350.4699999999998</v>
          </cell>
          <cell r="E2456" t="str">
            <v>SIURB-E Jan/26</v>
          </cell>
        </row>
        <row r="2457">
          <cell r="A2457">
            <v>17040011</v>
          </cell>
          <cell r="B2457" t="str">
            <v>SISTEMA DE AQUECIMENTO SOLAR (CIRCULAÇÃO FORÇADA), CONJUNTO DIGITAL PARA ACIONAMENTOS PROGRAMADOS DE EQUIPAMENTOS</v>
          </cell>
          <cell r="C2457" t="str">
            <v>UN</v>
          </cell>
          <cell r="D2457">
            <v>2031.32</v>
          </cell>
          <cell r="E2457" t="str">
            <v>SIURB-E Jan/26</v>
          </cell>
        </row>
        <row r="2458">
          <cell r="A2458">
            <v>17040013</v>
          </cell>
          <cell r="B2458" t="str">
            <v>SISTEMA DE AQUECIMENTO SOLAR PARA PISCINA, FORNECIMENTO DE COLETOR SOLAR ABERTO (SELO "A" INMETRO) - SEM INSTALAÇÃO</v>
          </cell>
          <cell r="C2458" t="str">
            <v>M2</v>
          </cell>
          <cell r="D2458">
            <v>374.67</v>
          </cell>
          <cell r="E2458" t="str">
            <v>SIURB-E Jan/26</v>
          </cell>
        </row>
        <row r="2459">
          <cell r="A2459">
            <v>17045001</v>
          </cell>
          <cell r="B2459" t="str">
            <v>ANDAIMES METÁLICOS - FORNECIMENTO</v>
          </cell>
          <cell r="C2459" t="str">
            <v>M3xMÊS</v>
          </cell>
          <cell r="D2459">
            <v>10.42</v>
          </cell>
          <cell r="E2459" t="str">
            <v>SIURB-E Jan/26</v>
          </cell>
        </row>
        <row r="2460">
          <cell r="A2460">
            <v>17045002</v>
          </cell>
          <cell r="B2460" t="str">
            <v>ANDAIMES METÁLICOS - MONTAGEM E DESMONTAGEM</v>
          </cell>
          <cell r="C2460" t="str">
            <v>M3</v>
          </cell>
          <cell r="D2460">
            <v>6.26</v>
          </cell>
          <cell r="E2460" t="str">
            <v>SIURB-E Jan/26</v>
          </cell>
        </row>
        <row r="2461">
          <cell r="A2461">
            <v>17050000</v>
          </cell>
          <cell r="B2461" t="str">
            <v>DEMOLIÇÕES</v>
          </cell>
          <cell r="C2461" t="str">
            <v>.</v>
          </cell>
          <cell r="D2461" t="str">
            <v>.</v>
          </cell>
          <cell r="E2461" t="str">
            <v>SIURB-E Jan/26</v>
          </cell>
        </row>
        <row r="2462">
          <cell r="A2462">
            <v>17050001</v>
          </cell>
          <cell r="B2462" t="str">
            <v>DEMOLIÇÃO DE MURO DE ALVENARIA - H=1,80 À 2,00M</v>
          </cell>
          <cell r="C2462" t="str">
            <v>M</v>
          </cell>
          <cell r="D2462">
            <v>64.73</v>
          </cell>
          <cell r="E2462" t="str">
            <v>SIURB-E Jan/26</v>
          </cell>
        </row>
        <row r="2463">
          <cell r="A2463">
            <v>17050015</v>
          </cell>
          <cell r="B2463" t="str">
            <v>DEMOLIÇÃO DE ALAMBRADO DE TELA GALVANIZADA</v>
          </cell>
          <cell r="C2463" t="str">
            <v>M2</v>
          </cell>
          <cell r="D2463">
            <v>2.92</v>
          </cell>
          <cell r="E2463" t="str">
            <v>SIURB-E Jan/26</v>
          </cell>
        </row>
        <row r="2464">
          <cell r="A2464">
            <v>17050020</v>
          </cell>
          <cell r="B2464" t="str">
            <v>DEMOLIÇÃO MANUAL DE CONCRETO SIMPLES</v>
          </cell>
          <cell r="C2464" t="str">
            <v>M3</v>
          </cell>
          <cell r="D2464">
            <v>284.81</v>
          </cell>
          <cell r="E2464" t="str">
            <v>SIURB-E Jan/26</v>
          </cell>
        </row>
        <row r="2465">
          <cell r="A2465">
            <v>17050021</v>
          </cell>
          <cell r="B2465" t="str">
            <v>DEMOLIÇÃO MANUAL DE CONCRETO ARMADO</v>
          </cell>
          <cell r="C2465" t="str">
            <v>M3</v>
          </cell>
          <cell r="D2465">
            <v>517.83000000000004</v>
          </cell>
          <cell r="E2465" t="str">
            <v>SIURB-E Jan/26</v>
          </cell>
        </row>
        <row r="2466">
          <cell r="A2466">
            <v>17050022</v>
          </cell>
          <cell r="B2466" t="str">
            <v>DEMOLIÇÃO MECANIZADA DE CONCRETO SIMPLES</v>
          </cell>
          <cell r="C2466" t="str">
            <v>M3</v>
          </cell>
          <cell r="D2466">
            <v>110.22</v>
          </cell>
          <cell r="E2466" t="str">
            <v>SIURB-E Jan/26</v>
          </cell>
        </row>
        <row r="2467">
          <cell r="A2467">
            <v>17050023</v>
          </cell>
          <cell r="B2467" t="str">
            <v>DEMOLIÇÃO MECANIZADA DE CONCRETO ARMADO</v>
          </cell>
          <cell r="C2467" t="str">
            <v>M3</v>
          </cell>
          <cell r="D2467">
            <v>440.85</v>
          </cell>
          <cell r="E2467" t="str">
            <v>SIURB-E Jan/26</v>
          </cell>
        </row>
        <row r="2468">
          <cell r="A2468">
            <v>17050025</v>
          </cell>
          <cell r="B2468" t="str">
            <v>DEMOLIÇÃO DE LADRILHOS HIDRÁULICOS, INCLUSIVE ARGAMASSA DE REGULARIZAÇÃO</v>
          </cell>
          <cell r="C2468" t="str">
            <v>M2</v>
          </cell>
          <cell r="D2468">
            <v>16.57</v>
          </cell>
          <cell r="E2468" t="str">
            <v>SIURB-E Jan/26</v>
          </cell>
        </row>
        <row r="2469">
          <cell r="A2469">
            <v>17050030</v>
          </cell>
          <cell r="B2469" t="str">
            <v>DEMOLIÇÃO DE LAJOTAS DE CONCRETO</v>
          </cell>
          <cell r="C2469" t="str">
            <v>M2</v>
          </cell>
          <cell r="D2469">
            <v>12.95</v>
          </cell>
          <cell r="E2469" t="str">
            <v>SIURB-E Jan/26</v>
          </cell>
        </row>
        <row r="2470">
          <cell r="A2470">
            <v>17050040</v>
          </cell>
          <cell r="B2470" t="str">
            <v>DEMOLIÇÃO DE PAVIMENTAÇÃO ASFÁLTICA, CAPA E BASE - MANUAL</v>
          </cell>
          <cell r="C2470" t="str">
            <v>M2</v>
          </cell>
          <cell r="D2470">
            <v>38.840000000000003</v>
          </cell>
          <cell r="E2470" t="str">
            <v>SIURB-E Jan/26</v>
          </cell>
        </row>
        <row r="2471">
          <cell r="A2471">
            <v>17050045</v>
          </cell>
          <cell r="B2471" t="str">
            <v>DEMOLIÇÃO DE GUIAS DE CONCRETO</v>
          </cell>
          <cell r="C2471" t="str">
            <v>M</v>
          </cell>
          <cell r="D2471">
            <v>10.36</v>
          </cell>
          <cell r="E2471" t="str">
            <v>SIURB-E Jan/26</v>
          </cell>
        </row>
        <row r="2472">
          <cell r="A2472">
            <v>17050048</v>
          </cell>
          <cell r="B2472" t="str">
            <v>DEMOLIÇÃO DE SARJETAS DE CONCRETO</v>
          </cell>
          <cell r="C2472" t="str">
            <v>M</v>
          </cell>
          <cell r="D2472">
            <v>15.73</v>
          </cell>
          <cell r="E2472" t="str">
            <v>SIURB-E Jan/26</v>
          </cell>
        </row>
        <row r="2473">
          <cell r="A2473">
            <v>17050101</v>
          </cell>
          <cell r="B2473" t="str">
            <v>DEMOLIÇÃO DE POSTE DE AMARRAÇÃO</v>
          </cell>
          <cell r="C2473" t="str">
            <v>M3</v>
          </cell>
          <cell r="D2473">
            <v>47.83</v>
          </cell>
          <cell r="E2473" t="str">
            <v>SIURB-E Jan/26</v>
          </cell>
        </row>
        <row r="2474">
          <cell r="A2474">
            <v>17060000</v>
          </cell>
          <cell r="B2474" t="str">
            <v>RETIRADAS</v>
          </cell>
          <cell r="C2474" t="str">
            <v>.</v>
          </cell>
          <cell r="D2474" t="str">
            <v>.</v>
          </cell>
          <cell r="E2474" t="str">
            <v>SIURB-E Jan/26</v>
          </cell>
        </row>
        <row r="2475">
          <cell r="A2475">
            <v>17060005</v>
          </cell>
          <cell r="B2475" t="str">
            <v>RETIRADA DE CERCA DE ARAME FARPADO, MOURÃO DE EUCALIPTO OU CONCRETO</v>
          </cell>
          <cell r="C2475" t="str">
            <v>M</v>
          </cell>
          <cell r="D2475">
            <v>12.95</v>
          </cell>
          <cell r="E2475" t="str">
            <v>SIURB-E Jan/26</v>
          </cell>
        </row>
        <row r="2476">
          <cell r="A2476">
            <v>17060030</v>
          </cell>
          <cell r="B2476" t="str">
            <v>RETIRADA DE LAJOTAS PRÉ-MOLDADAS DE CONCRETO</v>
          </cell>
          <cell r="C2476" t="str">
            <v>M2</v>
          </cell>
          <cell r="D2476">
            <v>18.12</v>
          </cell>
          <cell r="E2476" t="str">
            <v>SIURB-E Jan/26</v>
          </cell>
        </row>
        <row r="2477">
          <cell r="A2477">
            <v>17060032</v>
          </cell>
          <cell r="B2477" t="str">
            <v>RETIRADA DE FORRAS DE PEDRAS NATURAIS</v>
          </cell>
          <cell r="C2477" t="str">
            <v>M2</v>
          </cell>
          <cell r="D2477">
            <v>33.659999999999997</v>
          </cell>
          <cell r="E2477" t="str">
            <v>SIURB-E Jan/26</v>
          </cell>
        </row>
        <row r="2478">
          <cell r="A2478">
            <v>17060035</v>
          </cell>
          <cell r="B2478" t="str">
            <v>RETIRADA DE PARALELEPÍPEDOS</v>
          </cell>
          <cell r="C2478" t="str">
            <v>M2</v>
          </cell>
          <cell r="D2478">
            <v>8.0299999999999994</v>
          </cell>
          <cell r="E2478" t="str">
            <v>SIURB-E Jan/26</v>
          </cell>
        </row>
        <row r="2479">
          <cell r="A2479">
            <v>17060038</v>
          </cell>
          <cell r="B2479" t="str">
            <v>RETIRADA DE MOSAICO PORTUGUÊS</v>
          </cell>
          <cell r="C2479" t="str">
            <v>M2</v>
          </cell>
          <cell r="D2479">
            <v>15.53</v>
          </cell>
          <cell r="E2479" t="str">
            <v>SIURB-E Jan/26</v>
          </cell>
        </row>
        <row r="2480">
          <cell r="A2480">
            <v>17060045</v>
          </cell>
          <cell r="B2480" t="str">
            <v>RETIRADA DE GUIAS DE CONCRETO</v>
          </cell>
          <cell r="C2480" t="str">
            <v>M</v>
          </cell>
          <cell r="D2480">
            <v>7.51</v>
          </cell>
          <cell r="E2480" t="str">
            <v>SIURB-E Jan/26</v>
          </cell>
        </row>
        <row r="2481">
          <cell r="A2481">
            <v>17060046</v>
          </cell>
          <cell r="B2481" t="str">
            <v>RETIRADA DE PISO INTERTRAVADO</v>
          </cell>
          <cell r="C2481" t="str">
            <v>M2</v>
          </cell>
          <cell r="D2481">
            <v>18.12</v>
          </cell>
          <cell r="E2481" t="str">
            <v>SIURB-E Jan/26</v>
          </cell>
        </row>
        <row r="2482">
          <cell r="A2482">
            <v>17060050</v>
          </cell>
          <cell r="B2482" t="str">
            <v>RETIRADA DE BRINQUEDOS</v>
          </cell>
          <cell r="C2482" t="str">
            <v>UN</v>
          </cell>
          <cell r="D2482">
            <v>63.18</v>
          </cell>
          <cell r="E2482" t="str">
            <v>SIURB-E Jan/26</v>
          </cell>
        </row>
        <row r="2483">
          <cell r="A2483">
            <v>17060087</v>
          </cell>
          <cell r="B2483" t="str">
            <v>RETIRADA DE PORTA-GIZ, INCLUSIVE SUPORTES</v>
          </cell>
          <cell r="C2483" t="str">
            <v>M</v>
          </cell>
          <cell r="D2483">
            <v>13.55</v>
          </cell>
          <cell r="E2483" t="str">
            <v>SIURB-E Jan/26</v>
          </cell>
        </row>
        <row r="2484">
          <cell r="A2484">
            <v>17060090</v>
          </cell>
          <cell r="B2484" t="str">
            <v>RETIRADA DE COIFA E CHAPA PARA FOGÃO DE 3 OU 4 BOCAS</v>
          </cell>
          <cell r="C2484" t="str">
            <v>UN</v>
          </cell>
          <cell r="D2484">
            <v>60.97</v>
          </cell>
          <cell r="E2484" t="str">
            <v>SIURB-E Jan/26</v>
          </cell>
        </row>
        <row r="2485">
          <cell r="A2485">
            <v>17060091</v>
          </cell>
          <cell r="B2485" t="str">
            <v>RETIRADA DE COIFA EM CHAPA PARA FOGÃO DE 6 BOCAS</v>
          </cell>
          <cell r="C2485" t="str">
            <v>UN</v>
          </cell>
          <cell r="D2485">
            <v>76.209999999999994</v>
          </cell>
          <cell r="E2485" t="str">
            <v>SIURB-E Jan/26</v>
          </cell>
        </row>
        <row r="2486">
          <cell r="A2486">
            <v>17060092</v>
          </cell>
          <cell r="B2486" t="str">
            <v>RETIRADA DE EXAUSTOR</v>
          </cell>
          <cell r="C2486" t="str">
            <v>UN</v>
          </cell>
          <cell r="D2486">
            <v>10.75</v>
          </cell>
          <cell r="E2486" t="str">
            <v>SIURB-E Jan/26</v>
          </cell>
        </row>
        <row r="2487">
          <cell r="A2487">
            <v>17060093</v>
          </cell>
          <cell r="B2487" t="str">
            <v>RETIRADA DE DUTO DE EXAUSTÃO</v>
          </cell>
          <cell r="C2487" t="str">
            <v>M</v>
          </cell>
          <cell r="D2487">
            <v>22.86</v>
          </cell>
          <cell r="E2487" t="str">
            <v>SIURB-E Jan/26</v>
          </cell>
        </row>
        <row r="2488">
          <cell r="A2488">
            <v>17060094</v>
          </cell>
          <cell r="B2488" t="str">
            <v>RETIRADA DE PORTÃO DE FERRO PERFILADO TIPO PQ (GP5/GPM1)</v>
          </cell>
          <cell r="C2488" t="str">
            <v>M2</v>
          </cell>
          <cell r="D2488">
            <v>38.1</v>
          </cell>
          <cell r="E2488" t="str">
            <v>SIURB-E Jan/26</v>
          </cell>
        </row>
        <row r="2489">
          <cell r="A2489">
            <v>17060095</v>
          </cell>
          <cell r="B2489" t="str">
            <v>RETIRADA DE ALAMBRADO EM TELA INCLUSIVE ESTRUTURA DE SUSTENTAÇÃO (FP.04)</v>
          </cell>
          <cell r="C2489" t="str">
            <v>M</v>
          </cell>
          <cell r="D2489">
            <v>67.13</v>
          </cell>
          <cell r="E2489" t="str">
            <v>SIURB-E Jan/26</v>
          </cell>
        </row>
        <row r="2490">
          <cell r="A2490">
            <v>17060096</v>
          </cell>
          <cell r="B2490" t="str">
            <v>RETIRADA DE CERCA DE TELA GALVANIZADA E RESPECTIVOS MOURÕES (FC 04/05)</v>
          </cell>
          <cell r="C2490" t="str">
            <v>M</v>
          </cell>
          <cell r="D2490">
            <v>59.05</v>
          </cell>
          <cell r="E2490" t="str">
            <v>SIURB-E Jan/26</v>
          </cell>
        </row>
        <row r="2491">
          <cell r="A2491">
            <v>17060097</v>
          </cell>
          <cell r="B2491" t="str">
            <v>RETIRADA DE PORTÃO METÁLICO</v>
          </cell>
          <cell r="C2491" t="str">
            <v>M2</v>
          </cell>
          <cell r="D2491">
            <v>87.56</v>
          </cell>
          <cell r="E2491" t="str">
            <v>SIURB-E Jan/26</v>
          </cell>
        </row>
        <row r="2492">
          <cell r="A2492">
            <v>17060101</v>
          </cell>
          <cell r="B2492" t="str">
            <v>RETIRADA DE PISO INTERTRAVADO</v>
          </cell>
          <cell r="C2492" t="str">
            <v>M2</v>
          </cell>
          <cell r="D2492">
            <v>2.0699999999999998</v>
          </cell>
          <cell r="E2492" t="str">
            <v>SIURB-E Jan/26</v>
          </cell>
        </row>
        <row r="2493">
          <cell r="A2493">
            <v>17060102</v>
          </cell>
          <cell r="B2493" t="str">
            <v>RETIRADA DE GRADIL E GUARDA-CORPO</v>
          </cell>
          <cell r="C2493" t="str">
            <v>M2</v>
          </cell>
          <cell r="D2493">
            <v>48.92</v>
          </cell>
          <cell r="E2493" t="str">
            <v>SIURB-E Jan/26</v>
          </cell>
        </row>
        <row r="2494">
          <cell r="A2494">
            <v>17060103</v>
          </cell>
          <cell r="B2494" t="str">
            <v>RETIRADA DE MINI GUIAS DE CONCRETO</v>
          </cell>
          <cell r="C2494" t="str">
            <v>M</v>
          </cell>
          <cell r="D2494">
            <v>10.1</v>
          </cell>
          <cell r="E2494" t="str">
            <v>SIURB-E Jan/26</v>
          </cell>
        </row>
        <row r="2495">
          <cell r="A2495">
            <v>17060104</v>
          </cell>
          <cell r="B2495" t="str">
            <v>RETIRADA DE TAPUME METÁLICO</v>
          </cell>
          <cell r="C2495" t="str">
            <v>M2</v>
          </cell>
          <cell r="D2495">
            <v>8.5399999999999991</v>
          </cell>
          <cell r="E2495" t="str">
            <v>SIURB-E Jan/26</v>
          </cell>
        </row>
        <row r="2496">
          <cell r="A2496">
            <v>17070000</v>
          </cell>
          <cell r="B2496" t="str">
            <v>RECOLOCAÇÕES</v>
          </cell>
          <cell r="C2496" t="str">
            <v>.</v>
          </cell>
          <cell r="D2496" t="str">
            <v>.</v>
          </cell>
          <cell r="E2496" t="str">
            <v>SIURB-E Jan/26</v>
          </cell>
        </row>
        <row r="2497">
          <cell r="A2497">
            <v>17070001</v>
          </cell>
          <cell r="B2497" t="str">
            <v>RECOLOCAÇÃO DE TELA E TIRANTE EM ALAMBRADO</v>
          </cell>
          <cell r="C2497" t="str">
            <v>M2</v>
          </cell>
          <cell r="D2497">
            <v>44.98</v>
          </cell>
          <cell r="E2497" t="str">
            <v>SIURB-E Jan/26</v>
          </cell>
        </row>
        <row r="2498">
          <cell r="A2498">
            <v>17070035</v>
          </cell>
          <cell r="B2498" t="str">
            <v>RECOLOCAÇÃO DE PARALELEPÍPEDOS</v>
          </cell>
          <cell r="C2498" t="str">
            <v>M2</v>
          </cell>
          <cell r="D2498">
            <v>46.02</v>
          </cell>
          <cell r="E2498" t="str">
            <v>SIURB-E Jan/26</v>
          </cell>
        </row>
        <row r="2499">
          <cell r="A2499">
            <v>17070036</v>
          </cell>
          <cell r="B2499" t="str">
            <v>RECOLOCAÇÃO DE PARALELEPÍPEDO COM AREIA RECICLADA</v>
          </cell>
          <cell r="C2499" t="str">
            <v>M2</v>
          </cell>
          <cell r="D2499">
            <v>37.340000000000003</v>
          </cell>
          <cell r="E2499" t="str">
            <v>SIURB-E Jan/26</v>
          </cell>
        </row>
        <row r="2500">
          <cell r="A2500">
            <v>17070038</v>
          </cell>
          <cell r="B2500" t="str">
            <v>RECOLOCAÇÃO DE MOSAICO PORTUGUÊS SOBRE BASE DE CONCRETO</v>
          </cell>
          <cell r="C2500" t="str">
            <v>M2</v>
          </cell>
          <cell r="D2500">
            <v>91.4</v>
          </cell>
          <cell r="E2500" t="str">
            <v>SIURB-E Jan/26</v>
          </cell>
        </row>
        <row r="2501">
          <cell r="A2501">
            <v>17070039</v>
          </cell>
          <cell r="B2501" t="str">
            <v>RECOLOCAÇÃO DE MOSAICO PORTUGUÊS SOBRE BASE DE AREIA</v>
          </cell>
          <cell r="C2501" t="str">
            <v>M2</v>
          </cell>
          <cell r="D2501">
            <v>65.69</v>
          </cell>
          <cell r="E2501" t="str">
            <v>SIURB-E Jan/26</v>
          </cell>
        </row>
        <row r="2502">
          <cell r="A2502">
            <v>17070040</v>
          </cell>
          <cell r="B2502" t="str">
            <v>RECOLOCAÇÃO DE MOSAICO PORTUGUÊS SOBRE BASE DE CONCRETO COM AGREGADO RECICLADO</v>
          </cell>
          <cell r="C2502" t="str">
            <v>M2</v>
          </cell>
          <cell r="D2502">
            <v>83.88</v>
          </cell>
          <cell r="E2502" t="str">
            <v>SIURB-E Jan/26</v>
          </cell>
        </row>
        <row r="2503">
          <cell r="A2503">
            <v>17070041</v>
          </cell>
          <cell r="B2503" t="str">
            <v>RECOLOCAÇÃO DE MOSAICO PORTUGUÊS SOBRE BASE DE AREIA RECICLADA</v>
          </cell>
          <cell r="C2503" t="str">
            <v>M2</v>
          </cell>
          <cell r="D2503">
            <v>58.75</v>
          </cell>
          <cell r="E2503" t="str">
            <v>SIURB-E Jan/26</v>
          </cell>
        </row>
        <row r="2504">
          <cell r="A2504">
            <v>17070045</v>
          </cell>
          <cell r="B2504" t="str">
            <v>RECOLOCAÇÃO DE GUIAS DE CONCRETO</v>
          </cell>
          <cell r="C2504" t="str">
            <v>M</v>
          </cell>
          <cell r="D2504">
            <v>73.540000000000006</v>
          </cell>
          <cell r="E2504" t="str">
            <v>SIURB-E Jan/26</v>
          </cell>
        </row>
        <row r="2505">
          <cell r="A2505">
            <v>17070046</v>
          </cell>
          <cell r="B2505" t="str">
            <v>RECOLOCAÇÃO DE PISO INTERTRAVADO COM AREIA RECICLADA</v>
          </cell>
          <cell r="C2505" t="str">
            <v>M2</v>
          </cell>
          <cell r="D2505">
            <v>37.340000000000003</v>
          </cell>
          <cell r="E2505" t="str">
            <v>SIURB-E Jan/26</v>
          </cell>
        </row>
        <row r="2506">
          <cell r="A2506">
            <v>17070087</v>
          </cell>
          <cell r="B2506" t="str">
            <v>RECOLOCAÇÃO DE PORTA-GIZ, INCLUSIVE SUPORTES</v>
          </cell>
          <cell r="C2506" t="str">
            <v>M</v>
          </cell>
          <cell r="D2506">
            <v>31.87</v>
          </cell>
          <cell r="E2506" t="str">
            <v>SIURB-E Jan/26</v>
          </cell>
        </row>
        <row r="2507">
          <cell r="A2507">
            <v>17070090</v>
          </cell>
          <cell r="B2507" t="str">
            <v>RECOLOCAÇÃO DE COIFA EM CHAPA PARA FOGÃO DE 3 OU 4 BOCAS</v>
          </cell>
          <cell r="C2507" t="str">
            <v>UN</v>
          </cell>
          <cell r="D2507">
            <v>117.63</v>
          </cell>
          <cell r="E2507" t="str">
            <v>SIURB-E Jan/26</v>
          </cell>
        </row>
        <row r="2508">
          <cell r="A2508">
            <v>17070091</v>
          </cell>
          <cell r="B2508" t="str">
            <v>RECOLOCAÇÃO DE COIFA EM CHAPA PARA FOGÃO DE 6 BOCAS</v>
          </cell>
          <cell r="C2508" t="str">
            <v>UN</v>
          </cell>
          <cell r="D2508">
            <v>155.72999999999999</v>
          </cell>
          <cell r="E2508" t="str">
            <v>SIURB-E Jan/26</v>
          </cell>
        </row>
        <row r="2509">
          <cell r="A2509">
            <v>17070092</v>
          </cell>
          <cell r="B2509" t="str">
            <v>RECOLOCAÇÃO DE EXAUSTOR</v>
          </cell>
          <cell r="C2509" t="str">
            <v>UN</v>
          </cell>
          <cell r="D2509">
            <v>45.58</v>
          </cell>
          <cell r="E2509" t="str">
            <v>SIURB-E Jan/26</v>
          </cell>
        </row>
        <row r="2510">
          <cell r="A2510">
            <v>17070093</v>
          </cell>
          <cell r="B2510" t="str">
            <v>RECOLOCAÇÃO DE DUTO DE EXAUSTÃO</v>
          </cell>
          <cell r="C2510" t="str">
            <v>M</v>
          </cell>
          <cell r="D2510">
            <v>32.14</v>
          </cell>
          <cell r="E2510" t="str">
            <v>SIURB-E Jan/26</v>
          </cell>
        </row>
        <row r="2511">
          <cell r="A2511">
            <v>17070094</v>
          </cell>
          <cell r="B2511" t="str">
            <v>RECOLOCAÇÃO DE PORTÃO DE FERRO PERFILADO TIPO PARQUE (GP5/GPM-1)</v>
          </cell>
          <cell r="C2511" t="str">
            <v>M2</v>
          </cell>
          <cell r="D2511">
            <v>109.05</v>
          </cell>
          <cell r="E2511" t="str">
            <v>SIURB-E Jan/26</v>
          </cell>
        </row>
        <row r="2512">
          <cell r="A2512">
            <v>17070096</v>
          </cell>
          <cell r="B2512" t="str">
            <v>RECOLOCAÇÃO DE CERCA DE TELA GALVANIZADA E RESPECTIVOS MOURÕES (FC 04/05)</v>
          </cell>
          <cell r="C2512" t="str">
            <v>M</v>
          </cell>
          <cell r="D2512">
            <v>87.94</v>
          </cell>
          <cell r="E2512" t="str">
            <v>SIURB-E Jan/26</v>
          </cell>
        </row>
        <row r="2513">
          <cell r="A2513">
            <v>17070101</v>
          </cell>
          <cell r="B2513" t="str">
            <v>RECOLOCAÇÃO DE PISO INTERTRAVADO COM AREIA RECICLADA</v>
          </cell>
          <cell r="C2513" t="str">
            <v>M2</v>
          </cell>
          <cell r="D2513">
            <v>38.520000000000003</v>
          </cell>
          <cell r="E2513" t="str">
            <v>SIURB-E Jan/26</v>
          </cell>
        </row>
        <row r="2514">
          <cell r="A2514">
            <v>17070102</v>
          </cell>
          <cell r="B2514" t="str">
            <v>RECOLOCAÇÃO DE MINI GUIAS DE CONCRETO</v>
          </cell>
          <cell r="C2514" t="str">
            <v>M</v>
          </cell>
          <cell r="D2514">
            <v>42.45</v>
          </cell>
          <cell r="E2514" t="str">
            <v>SIURB-E Jan/26</v>
          </cell>
        </row>
        <row r="2515">
          <cell r="A2515">
            <v>17080000</v>
          </cell>
          <cell r="B2515" t="str">
            <v>SERVIÇOS PARCIAIS</v>
          </cell>
          <cell r="C2515" t="str">
            <v>.</v>
          </cell>
          <cell r="D2515" t="str">
            <v>.</v>
          </cell>
          <cell r="E2515" t="str">
            <v>SIURB-E Jan/26</v>
          </cell>
        </row>
        <row r="2516">
          <cell r="A2516">
            <v>17080015</v>
          </cell>
          <cell r="B2516" t="str">
            <v>TELA GALVANIZADA PARA ALAMBRADO - MALHA 2" FIO 10</v>
          </cell>
          <cell r="C2516" t="str">
            <v>M2</v>
          </cell>
          <cell r="D2516">
            <v>110.1</v>
          </cell>
          <cell r="E2516" t="str">
            <v>SIURB-E Jan/26</v>
          </cell>
        </row>
        <row r="2517">
          <cell r="A2517">
            <v>17080019</v>
          </cell>
          <cell r="B2517" t="str">
            <v>FERRO TRABALHADO PARA GRADIS</v>
          </cell>
          <cell r="C2517" t="str">
            <v>KG</v>
          </cell>
          <cell r="D2517">
            <v>14.49</v>
          </cell>
          <cell r="E2517" t="str">
            <v>SIURB-E Jan/26</v>
          </cell>
        </row>
        <row r="2518">
          <cell r="A2518">
            <v>17080070</v>
          </cell>
          <cell r="B2518" t="str">
            <v>TABELA DE BASQUETE, INCLUSIVE ARO E CESTA - MADEIRA PINTADA</v>
          </cell>
          <cell r="C2518" t="str">
            <v>UN</v>
          </cell>
          <cell r="D2518">
            <v>1382.23</v>
          </cell>
          <cell r="E2518" t="str">
            <v>SIURB-E Jan/26</v>
          </cell>
        </row>
        <row r="2519">
          <cell r="A2519">
            <v>17080072</v>
          </cell>
          <cell r="B2519" t="str">
            <v>REPINTURA DE FAIXAS ATÉ 10CM - BORRACHA CLORADA</v>
          </cell>
          <cell r="C2519" t="str">
            <v>M</v>
          </cell>
          <cell r="D2519">
            <v>8.0299999999999994</v>
          </cell>
          <cell r="E2519" t="str">
            <v>SIURB-E Jan/26</v>
          </cell>
        </row>
        <row r="2520">
          <cell r="A2520">
            <v>17080073</v>
          </cell>
          <cell r="B2520" t="str">
            <v>REPINTURA DE FAIXAS ATÉ 10CM - EPÓXI</v>
          </cell>
          <cell r="C2520" t="str">
            <v>M</v>
          </cell>
          <cell r="D2520">
            <v>11.24</v>
          </cell>
          <cell r="E2520" t="str">
            <v>SIURB-E Jan/26</v>
          </cell>
        </row>
        <row r="2521">
          <cell r="A2521">
            <v>17090003</v>
          </cell>
          <cell r="B2521" t="str">
            <v>LOCAÇÃO DE CONTAINER 2,30 X 6,00 M, ALT. 2,50 M, PARA ESCRITÓRIO, COM 1 SANITÁRIO, COMPLETO, SEM DIVISÓRIAS INTERNAS</v>
          </cell>
          <cell r="C2521" t="str">
            <v>UNXMÊS</v>
          </cell>
          <cell r="D2521">
            <v>1433.13</v>
          </cell>
          <cell r="E2521" t="str">
            <v>SIURB-E Jan/26</v>
          </cell>
        </row>
        <row r="2522">
          <cell r="A2522">
            <v>17091001</v>
          </cell>
          <cell r="B2522" t="str">
            <v>BALANCIM ELÉTRICO TIPO PLATAFORMA PARA TRANSPORTE VERTICAL, COM ALTURA ATÉ 60 METROS</v>
          </cell>
          <cell r="C2522" t="str">
            <v>MXDIÁRIA</v>
          </cell>
          <cell r="D2522">
            <v>15.5</v>
          </cell>
          <cell r="E2522" t="str">
            <v>SIURB-E Jan/26</v>
          </cell>
        </row>
        <row r="2523">
          <cell r="A2523">
            <v>17091002</v>
          </cell>
          <cell r="B2523" t="str">
            <v>BALANCIM MANIVELA TIPO ANDAIME SUSPENSO, COM CAPACIDADE DE CARGA ATÉ 445 KG</v>
          </cell>
          <cell r="C2523" t="str">
            <v>MXDIÁRIA</v>
          </cell>
          <cell r="D2523">
            <v>9.64</v>
          </cell>
          <cell r="E2523" t="str">
            <v>SIURB-E Jan/26</v>
          </cell>
        </row>
        <row r="2524">
          <cell r="A2524">
            <v>17101003</v>
          </cell>
          <cell r="B2524" t="str">
            <v>LOCAÇÃO DE CONTAINER 2,30 X 6,00 M, ALT. 2,50 M, PARA ESCRITÓRIO, COM 1 SANITÁRIO, COMPLETO, SEM DIVISÓRIAS INTERNAS</v>
          </cell>
          <cell r="C2524" t="str">
            <v>UNXMÊS</v>
          </cell>
          <cell r="D2524">
            <v>1433.13</v>
          </cell>
          <cell r="E2524" t="str">
            <v>SIURB-E Jan/26</v>
          </cell>
        </row>
        <row r="2525">
          <cell r="A2525">
            <v>18000000</v>
          </cell>
          <cell r="B2525" t="str">
            <v>PAISAGISMO</v>
          </cell>
          <cell r="E2525" t="str">
            <v>SIURB-E Jan/26</v>
          </cell>
        </row>
        <row r="2526">
          <cell r="A2526">
            <v>18001000</v>
          </cell>
          <cell r="B2526" t="str">
            <v>SERVIÇOS GERAIS</v>
          </cell>
          <cell r="C2526" t="str">
            <v>.</v>
          </cell>
          <cell r="D2526" t="str">
            <v>.</v>
          </cell>
          <cell r="E2526" t="str">
            <v>SIURB-E Jan/26</v>
          </cell>
        </row>
        <row r="2527">
          <cell r="A2527">
            <v>18001001</v>
          </cell>
          <cell r="B2527" t="str">
            <v>TUTOR E AMARILHO PARA ÁRVORES</v>
          </cell>
          <cell r="C2527" t="str">
            <v>UN</v>
          </cell>
          <cell r="D2527">
            <v>24.57</v>
          </cell>
          <cell r="E2527" t="str">
            <v>SIURB-E Jan/26</v>
          </cell>
        </row>
        <row r="2528">
          <cell r="A2528">
            <v>18001003</v>
          </cell>
          <cell r="B2528" t="str">
            <v>PROTETOR TIPO PARQUE PARA ÁRVORES</v>
          </cell>
          <cell r="C2528" t="str">
            <v>UN</v>
          </cell>
          <cell r="D2528">
            <v>129.88</v>
          </cell>
          <cell r="E2528" t="str">
            <v>SIURB-E Jan/26</v>
          </cell>
        </row>
        <row r="2529">
          <cell r="A2529">
            <v>18002000</v>
          </cell>
          <cell r="B2529" t="str">
            <v>ÁRVORES E PALMEIRAS - FORNECIMENTO E PLANTIO</v>
          </cell>
          <cell r="C2529" t="str">
            <v>.</v>
          </cell>
          <cell r="D2529" t="str">
            <v>.</v>
          </cell>
          <cell r="E2529" t="str">
            <v>SIURB-E Jan/26</v>
          </cell>
        </row>
        <row r="2530">
          <cell r="A2530">
            <v>18002003</v>
          </cell>
          <cell r="B2530" t="str">
            <v>ALECRIM DE CAMPINAS (HOLOCALIX GLAZZIOVII)</v>
          </cell>
          <cell r="C2530" t="str">
            <v>UN</v>
          </cell>
          <cell r="D2530">
            <v>321.24</v>
          </cell>
          <cell r="E2530" t="str">
            <v>SIURB-E Jan/26</v>
          </cell>
        </row>
        <row r="2531">
          <cell r="A2531">
            <v>18002004</v>
          </cell>
          <cell r="B2531" t="str">
            <v>GOIABA DA SERRA (ACCA SELLOWIANA)</v>
          </cell>
          <cell r="C2531" t="str">
            <v>UN</v>
          </cell>
          <cell r="D2531">
            <v>276.20999999999998</v>
          </cell>
          <cell r="E2531" t="str">
            <v>SIURB-E Jan/26</v>
          </cell>
        </row>
        <row r="2532">
          <cell r="A2532">
            <v>18002005</v>
          </cell>
          <cell r="B2532" t="str">
            <v>GUARITÁ  (ASTRONIUM GRAVEOLENS)</v>
          </cell>
          <cell r="C2532" t="str">
            <v>UN</v>
          </cell>
          <cell r="D2532">
            <v>310.39</v>
          </cell>
          <cell r="E2532" t="str">
            <v>SIURB-E Jan/26</v>
          </cell>
        </row>
        <row r="2533">
          <cell r="A2533">
            <v>18002006</v>
          </cell>
          <cell r="B2533" t="str">
            <v>PAU MARFIM  (BALFOURODENDRON RIEDELLIANUM)</v>
          </cell>
          <cell r="C2533" t="str">
            <v>UN</v>
          </cell>
          <cell r="D2533">
            <v>265.77</v>
          </cell>
          <cell r="E2533" t="str">
            <v>SIURB-E Jan/26</v>
          </cell>
        </row>
        <row r="2534">
          <cell r="A2534">
            <v>18002007</v>
          </cell>
          <cell r="B2534" t="str">
            <v>GUANANDI (CALOPHYLLUM BRASILIENSES)</v>
          </cell>
          <cell r="C2534" t="str">
            <v>UN</v>
          </cell>
          <cell r="D2534">
            <v>257.36</v>
          </cell>
          <cell r="E2534" t="str">
            <v>SIURB-E Jan/26</v>
          </cell>
        </row>
        <row r="2535">
          <cell r="A2535">
            <v>18002008</v>
          </cell>
          <cell r="B2535" t="str">
            <v>CAMBUCI (CAMPOMANESIA PHAEA)</v>
          </cell>
          <cell r="C2535" t="str">
            <v>UN</v>
          </cell>
          <cell r="D2535">
            <v>365.54</v>
          </cell>
          <cell r="E2535" t="str">
            <v>SIURB-E Jan/26</v>
          </cell>
        </row>
        <row r="2536">
          <cell r="A2536">
            <v>18002009</v>
          </cell>
          <cell r="B2536" t="str">
            <v>GABIROBA (CAMPOMANESIA XANTHOCARPA)</v>
          </cell>
          <cell r="C2536" t="str">
            <v>UN</v>
          </cell>
          <cell r="D2536">
            <v>325.92</v>
          </cell>
          <cell r="E2536" t="str">
            <v>SIURB-E Jan/26</v>
          </cell>
        </row>
        <row r="2537">
          <cell r="A2537">
            <v>18002010</v>
          </cell>
          <cell r="B2537" t="str">
            <v>CASSIA (CASSIA MULTIJUGA)</v>
          </cell>
          <cell r="C2537" t="str">
            <v>UN</v>
          </cell>
          <cell r="D2537">
            <v>321.11</v>
          </cell>
          <cell r="E2537" t="str">
            <v>SIURB-E Jan/26</v>
          </cell>
        </row>
        <row r="2538">
          <cell r="A2538">
            <v>18002011</v>
          </cell>
          <cell r="B2538" t="str">
            <v>CÁSSIA FERRUGEM (CASSIA FERRUGINEA)</v>
          </cell>
          <cell r="C2538" t="str">
            <v>UN</v>
          </cell>
          <cell r="D2538">
            <v>353.3</v>
          </cell>
          <cell r="E2538" t="str">
            <v>SIURB-E Jan/26</v>
          </cell>
        </row>
        <row r="2539">
          <cell r="A2539">
            <v>18002012</v>
          </cell>
          <cell r="B2539" t="str">
            <v>FALSO BARBATIMÃO (CASSIA LEPTOPHYLLA)</v>
          </cell>
          <cell r="C2539" t="str">
            <v>UN</v>
          </cell>
          <cell r="D2539">
            <v>353.3</v>
          </cell>
          <cell r="E2539" t="str">
            <v>SIURB-E Jan/26</v>
          </cell>
        </row>
        <row r="2540">
          <cell r="A2540">
            <v>18002013</v>
          </cell>
          <cell r="B2540" t="str">
            <v>PAU VIOLA (CITHAREXYLUM MYRIANTHUM)</v>
          </cell>
          <cell r="C2540" t="str">
            <v>UN</v>
          </cell>
          <cell r="D2540">
            <v>330.35</v>
          </cell>
          <cell r="E2540" t="str">
            <v>SIURB-E Jan/26</v>
          </cell>
        </row>
        <row r="2541">
          <cell r="A2541">
            <v>18002014</v>
          </cell>
          <cell r="B2541" t="str">
            <v>IPÊ VERDE (CYBYSTAX ANTISYPHILITICA)</v>
          </cell>
          <cell r="C2541" t="str">
            <v>UN</v>
          </cell>
          <cell r="D2541">
            <v>248.43</v>
          </cell>
          <cell r="E2541" t="str">
            <v>SIURB-E Jan/26</v>
          </cell>
        </row>
        <row r="2542">
          <cell r="A2542">
            <v>18002015</v>
          </cell>
          <cell r="B2542" t="str">
            <v>SAGUARAGI (COLUBRINA GLANDULOSA)</v>
          </cell>
          <cell r="C2542" t="str">
            <v>UN</v>
          </cell>
          <cell r="D2542">
            <v>280.54000000000002</v>
          </cell>
          <cell r="E2542" t="str">
            <v>SIURB-E Jan/26</v>
          </cell>
        </row>
        <row r="2543">
          <cell r="A2543">
            <v>18002016</v>
          </cell>
          <cell r="B2543" t="str">
            <v>MULUNGU ( ERYTHRINA FALCATA)</v>
          </cell>
          <cell r="C2543" t="str">
            <v>UN</v>
          </cell>
          <cell r="D2543">
            <v>392.91</v>
          </cell>
          <cell r="E2543" t="str">
            <v>SIURB-E Jan/26</v>
          </cell>
        </row>
        <row r="2544">
          <cell r="A2544">
            <v>18002017</v>
          </cell>
          <cell r="B2544" t="str">
            <v>UVAIA (EUGENIA PYRIFORMIS)</v>
          </cell>
          <cell r="C2544" t="str">
            <v>UN</v>
          </cell>
          <cell r="D2544">
            <v>456.75</v>
          </cell>
          <cell r="E2544" t="str">
            <v>SIURB-E Jan/26</v>
          </cell>
        </row>
        <row r="2545">
          <cell r="A2545">
            <v>18002018</v>
          </cell>
          <cell r="B2545" t="str">
            <v>PITANGUEIRA ( EUGENIA UNIFLORA)</v>
          </cell>
          <cell r="C2545" t="str">
            <v>UN</v>
          </cell>
          <cell r="D2545">
            <v>353.86</v>
          </cell>
          <cell r="E2545" t="str">
            <v>SIURB-E Jan/26</v>
          </cell>
        </row>
        <row r="2546">
          <cell r="A2546">
            <v>18002019</v>
          </cell>
          <cell r="B2546" t="str">
            <v>IPÊ BRANCO (HANDROANTHUS ROSEO ALBA)</v>
          </cell>
          <cell r="C2546" t="str">
            <v>UN</v>
          </cell>
          <cell r="D2546">
            <v>331.67</v>
          </cell>
          <cell r="E2546" t="str">
            <v>SIURB-E Jan/26</v>
          </cell>
        </row>
        <row r="2547">
          <cell r="A2547">
            <v>18002020</v>
          </cell>
          <cell r="B2547" t="str">
            <v>IPÊ AMARELO DO BREJO (HANDROANTHUS UMBELLATUS)</v>
          </cell>
          <cell r="C2547" t="str">
            <v>UN</v>
          </cell>
          <cell r="D2547">
            <v>391.99</v>
          </cell>
          <cell r="E2547" t="str">
            <v>SIURB-E Jan/26</v>
          </cell>
        </row>
        <row r="2548">
          <cell r="A2548">
            <v>18002021</v>
          </cell>
          <cell r="B2548" t="str">
            <v>IPÊ TABACO (HANDROANTHUS VELLOSOI)</v>
          </cell>
          <cell r="C2548" t="str">
            <v>UN</v>
          </cell>
          <cell r="D2548">
            <v>311.55</v>
          </cell>
          <cell r="E2548" t="str">
            <v>SIURB-E Jan/26</v>
          </cell>
        </row>
        <row r="2549">
          <cell r="A2549">
            <v>18002022</v>
          </cell>
          <cell r="B2549" t="str">
            <v>INGÁ FEIJÃO (INGA MARGINATA)</v>
          </cell>
          <cell r="C2549" t="str">
            <v>UN</v>
          </cell>
          <cell r="D2549">
            <v>326.66000000000003</v>
          </cell>
          <cell r="E2549" t="str">
            <v>SIURB-E Jan/26</v>
          </cell>
        </row>
        <row r="2550">
          <cell r="A2550">
            <v>18002023</v>
          </cell>
          <cell r="B2550" t="str">
            <v>JACARANDÁ DE MINAS (JACARANDA CUSPIDIFOLIA)</v>
          </cell>
          <cell r="C2550" t="str">
            <v>UN</v>
          </cell>
          <cell r="D2550">
            <v>338.25</v>
          </cell>
          <cell r="E2550" t="str">
            <v>SIURB-E Jan/26</v>
          </cell>
        </row>
        <row r="2551">
          <cell r="A2551">
            <v>18002024</v>
          </cell>
          <cell r="B2551" t="str">
            <v>CAROBÃO (JACARANDA MICRANTHA)</v>
          </cell>
          <cell r="C2551" t="str">
            <v>UN</v>
          </cell>
          <cell r="D2551">
            <v>282.88</v>
          </cell>
          <cell r="E2551" t="str">
            <v>SIURB-E Jan/26</v>
          </cell>
        </row>
        <row r="2552">
          <cell r="A2552">
            <v>18002025</v>
          </cell>
          <cell r="B2552" t="str">
            <v>IPÊ AMARELO (TABEBUIA CHRYSOTRICHA)</v>
          </cell>
          <cell r="C2552" t="str">
            <v>UN</v>
          </cell>
          <cell r="D2552">
            <v>225</v>
          </cell>
          <cell r="E2552" t="str">
            <v>SIURB-E Jan/26</v>
          </cell>
        </row>
        <row r="2553">
          <cell r="A2553">
            <v>18002026</v>
          </cell>
          <cell r="B2553" t="str">
            <v>IPÊ ROSA (TABEBUIA AVELLANEDAE)</v>
          </cell>
          <cell r="C2553" t="str">
            <v>UN</v>
          </cell>
          <cell r="D2553">
            <v>353.12</v>
          </cell>
          <cell r="E2553" t="str">
            <v>SIURB-E Jan/26</v>
          </cell>
        </row>
        <row r="2554">
          <cell r="A2554">
            <v>18002027</v>
          </cell>
          <cell r="B2554" t="str">
            <v>IPÊ ROXO (TABEBUIA IMPETIGINOSA)</v>
          </cell>
          <cell r="C2554" t="str">
            <v>UN</v>
          </cell>
          <cell r="D2554">
            <v>352.18</v>
          </cell>
          <cell r="E2554" t="str">
            <v>SIURB-E Jan/26</v>
          </cell>
        </row>
        <row r="2555">
          <cell r="A2555">
            <v>18002028</v>
          </cell>
          <cell r="B2555" t="str">
            <v>CAROBINHA (JACARANDA PUBERULA)</v>
          </cell>
          <cell r="C2555" t="str">
            <v>UN</v>
          </cell>
          <cell r="D2555">
            <v>246.89</v>
          </cell>
          <cell r="E2555" t="str">
            <v>SIURB-E Jan/26</v>
          </cell>
        </row>
        <row r="2556">
          <cell r="A2556">
            <v>18002029</v>
          </cell>
          <cell r="B2556" t="str">
            <v>EMBIRA DE SAPO - LONCHOCARPUS MUELBERGIANUS</v>
          </cell>
          <cell r="C2556" t="str">
            <v>UN</v>
          </cell>
          <cell r="D2556">
            <v>290.29000000000002</v>
          </cell>
          <cell r="E2556" t="str">
            <v>SIURB-E Jan/26</v>
          </cell>
        </row>
        <row r="2557">
          <cell r="A2557">
            <v>18002030</v>
          </cell>
          <cell r="B2557" t="str">
            <v>AÇOITA CAVALO (LUEHEA DIVARICATA)</v>
          </cell>
          <cell r="C2557" t="str">
            <v>UN</v>
          </cell>
          <cell r="D2557">
            <v>321.27</v>
          </cell>
          <cell r="E2557" t="str">
            <v>SIURB-E Jan/26</v>
          </cell>
        </row>
        <row r="2558">
          <cell r="A2558">
            <v>18002031</v>
          </cell>
          <cell r="B2558" t="str">
            <v>JACARANDÁ DO CAMPO (MICHAERIUM ACUTIFOLIUM)</v>
          </cell>
          <cell r="C2558" t="str">
            <v>UN</v>
          </cell>
          <cell r="D2558">
            <v>388.07</v>
          </cell>
          <cell r="E2558" t="str">
            <v>SIURB-E Jan/26</v>
          </cell>
        </row>
        <row r="2559">
          <cell r="A2559">
            <v>18002032</v>
          </cell>
          <cell r="B2559" t="str">
            <v>JACARANDÁ BRANCO (MICHAERIUM PARAGUAIENSIS)</v>
          </cell>
          <cell r="C2559" t="str">
            <v>UN</v>
          </cell>
          <cell r="D2559">
            <v>242.68</v>
          </cell>
          <cell r="E2559" t="str">
            <v>SIURB-E Jan/26</v>
          </cell>
        </row>
        <row r="2560">
          <cell r="A2560">
            <v>18002033</v>
          </cell>
          <cell r="B2560" t="str">
            <v>CAMBOATÁ BRANCO (MATAYBA ELAEAGNOIDES)</v>
          </cell>
          <cell r="C2560" t="str">
            <v>UN</v>
          </cell>
          <cell r="D2560">
            <v>306.14999999999998</v>
          </cell>
          <cell r="E2560" t="str">
            <v>SIURB-E Jan/26</v>
          </cell>
        </row>
        <row r="2561">
          <cell r="A2561">
            <v>18002034</v>
          </cell>
          <cell r="B2561" t="str">
            <v>AROEIRA PRETA (MYRACRODURON URUNDEUVA)</v>
          </cell>
          <cell r="C2561" t="str">
            <v>UN</v>
          </cell>
          <cell r="D2561">
            <v>247.89</v>
          </cell>
          <cell r="E2561" t="str">
            <v>SIURB-E Jan/26</v>
          </cell>
        </row>
        <row r="2562">
          <cell r="A2562">
            <v>18002035</v>
          </cell>
          <cell r="B2562" t="str">
            <v>PAINEIRA (CHORISIA SPECIOSA)</v>
          </cell>
          <cell r="C2562" t="str">
            <v>UN</v>
          </cell>
          <cell r="D2562">
            <v>371.11</v>
          </cell>
          <cell r="E2562" t="str">
            <v>SIURB-E Jan/26</v>
          </cell>
        </row>
        <row r="2563">
          <cell r="A2563">
            <v>18002036</v>
          </cell>
          <cell r="B2563" t="str">
            <v>CAMBUÍ (MYRCIA SELLOI)</v>
          </cell>
          <cell r="C2563" t="str">
            <v>UN</v>
          </cell>
          <cell r="D2563">
            <v>305.10000000000002</v>
          </cell>
          <cell r="E2563" t="str">
            <v>SIURB-E Jan/26</v>
          </cell>
        </row>
        <row r="2564">
          <cell r="A2564">
            <v>18002037</v>
          </cell>
          <cell r="B2564" t="str">
            <v>PAU-BRASIL (CAESALPINIA ECHINATA)</v>
          </cell>
          <cell r="C2564" t="str">
            <v>UN</v>
          </cell>
          <cell r="D2564">
            <v>324.32</v>
          </cell>
          <cell r="E2564" t="str">
            <v>SIURB-E Jan/26</v>
          </cell>
        </row>
        <row r="2565">
          <cell r="A2565">
            <v>18002038</v>
          </cell>
          <cell r="B2565" t="str">
            <v>CABREÚVA PARDA (MYROCARPUS FRONDOSUS)</v>
          </cell>
          <cell r="C2565" t="str">
            <v>UN</v>
          </cell>
          <cell r="D2565">
            <v>325.99</v>
          </cell>
          <cell r="E2565" t="str">
            <v>SIURB-E Jan/26</v>
          </cell>
        </row>
        <row r="2566">
          <cell r="A2566">
            <v>18002039</v>
          </cell>
          <cell r="B2566" t="str">
            <v>CABREÚVA ( MIROXYLON PERUIFERUM)</v>
          </cell>
          <cell r="C2566" t="str">
            <v>UN</v>
          </cell>
          <cell r="D2566">
            <v>358.47</v>
          </cell>
          <cell r="E2566" t="str">
            <v>SIURB-E Jan/26</v>
          </cell>
        </row>
        <row r="2567">
          <cell r="A2567">
            <v>18002040</v>
          </cell>
          <cell r="B2567" t="str">
            <v>PAU-FERRO (CAESALPINIA FERREA)</v>
          </cell>
          <cell r="C2567" t="str">
            <v>UN</v>
          </cell>
          <cell r="D2567">
            <v>315.29000000000002</v>
          </cell>
          <cell r="E2567" t="str">
            <v>SIURB-E Jan/26</v>
          </cell>
        </row>
        <row r="2568">
          <cell r="A2568">
            <v>18002041</v>
          </cell>
          <cell r="B2568" t="str">
            <v>BORDÃO DE VELHO (SAMANEA TUBULOSA)</v>
          </cell>
          <cell r="C2568" t="str">
            <v>UN</v>
          </cell>
          <cell r="D2568">
            <v>317.66000000000003</v>
          </cell>
          <cell r="E2568" t="str">
            <v>SIURB-E Jan/26</v>
          </cell>
        </row>
        <row r="2569">
          <cell r="A2569">
            <v>18002042</v>
          </cell>
          <cell r="B2569" t="str">
            <v>PITOMBA (TALISIA ESCULENTA)</v>
          </cell>
          <cell r="C2569" t="str">
            <v>UN</v>
          </cell>
          <cell r="D2569">
            <v>397.02</v>
          </cell>
          <cell r="E2569" t="str">
            <v>SIURB-E Jan/26</v>
          </cell>
        </row>
        <row r="2570">
          <cell r="A2570">
            <v>18002050</v>
          </cell>
          <cell r="B2570" t="str">
            <v>SIBIPIRUNA (CAESALPINIA PELTOPHOROIDES)</v>
          </cell>
          <cell r="C2570" t="str">
            <v>UN</v>
          </cell>
          <cell r="D2570">
            <v>381.5</v>
          </cell>
          <cell r="E2570" t="str">
            <v>SIURB-E Jan/26</v>
          </cell>
        </row>
        <row r="2571">
          <cell r="A2571">
            <v>18002052</v>
          </cell>
          <cell r="B2571" t="str">
            <v>SUINÃ (ERYTRINA SPECIOSA)</v>
          </cell>
          <cell r="C2571" t="str">
            <v>UN</v>
          </cell>
          <cell r="D2571">
            <v>181.03</v>
          </cell>
          <cell r="E2571" t="str">
            <v>SIURB-E Jan/26</v>
          </cell>
        </row>
        <row r="2572">
          <cell r="A2572">
            <v>18002055</v>
          </cell>
          <cell r="B2572" t="str">
            <v>TIPUANA (TIPUANA TIPU)</v>
          </cell>
          <cell r="C2572" t="str">
            <v>UN</v>
          </cell>
          <cell r="D2572">
            <v>447.76</v>
          </cell>
          <cell r="E2572" t="str">
            <v>SIURB-E Jan/26</v>
          </cell>
        </row>
        <row r="2573">
          <cell r="A2573">
            <v>18002061</v>
          </cell>
          <cell r="B2573" t="str">
            <v>ARECA BAMBU (CHRYSALIDO CARPUS LUTESCENS)</v>
          </cell>
          <cell r="C2573" t="str">
            <v>UN</v>
          </cell>
          <cell r="D2573">
            <v>100.84</v>
          </cell>
          <cell r="E2573" t="str">
            <v>SIURB-E Jan/26</v>
          </cell>
        </row>
        <row r="2574">
          <cell r="A2574">
            <v>18002063</v>
          </cell>
          <cell r="B2574" t="str">
            <v>BURITI (MAURITIA VINIFERA)</v>
          </cell>
          <cell r="C2574" t="str">
            <v>UN</v>
          </cell>
          <cell r="D2574">
            <v>292.43</v>
          </cell>
          <cell r="E2574" t="str">
            <v>SIURB-E Jan/26</v>
          </cell>
        </row>
        <row r="2575">
          <cell r="A2575">
            <v>18002065</v>
          </cell>
          <cell r="B2575" t="str">
            <v>COLINIA (CHAMAEDOREA ELEGANS)</v>
          </cell>
          <cell r="C2575" t="str">
            <v>UN</v>
          </cell>
          <cell r="D2575">
            <v>298.83999999999997</v>
          </cell>
          <cell r="E2575" t="str">
            <v>SIURB-E Jan/26</v>
          </cell>
        </row>
        <row r="2576">
          <cell r="A2576">
            <v>18002067</v>
          </cell>
          <cell r="B2576" t="str">
            <v>COQUEIRO (COCOS NUCIFERA)</v>
          </cell>
          <cell r="C2576" t="str">
            <v>UN</v>
          </cell>
          <cell r="D2576">
            <v>180.71</v>
          </cell>
          <cell r="E2576" t="str">
            <v>SIURB-E Jan/26</v>
          </cell>
        </row>
        <row r="2577">
          <cell r="A2577">
            <v>18002070</v>
          </cell>
          <cell r="B2577" t="str">
            <v>GUARIROBA (SYAGRUS OLERACEA)</v>
          </cell>
          <cell r="C2577" t="str">
            <v>UN</v>
          </cell>
          <cell r="D2577">
            <v>182.86</v>
          </cell>
          <cell r="E2577" t="str">
            <v>SIURB-E Jan/26</v>
          </cell>
        </row>
        <row r="2578">
          <cell r="A2578">
            <v>18002073</v>
          </cell>
          <cell r="B2578" t="str">
            <v>JERIVÁ (ARECASTRUM ROMANZOFFIANUM)</v>
          </cell>
          <cell r="C2578" t="str">
            <v>UN</v>
          </cell>
          <cell r="D2578">
            <v>177.56</v>
          </cell>
          <cell r="E2578" t="str">
            <v>SIURB-E Jan/26</v>
          </cell>
        </row>
        <row r="2579">
          <cell r="A2579">
            <v>18002075</v>
          </cell>
          <cell r="B2579" t="str">
            <v>LATÂNIA (LATANIA SPP)</v>
          </cell>
          <cell r="C2579" t="str">
            <v>UN</v>
          </cell>
          <cell r="D2579">
            <v>169.58</v>
          </cell>
          <cell r="E2579" t="str">
            <v>SIURB-E Jan/26</v>
          </cell>
        </row>
        <row r="2580">
          <cell r="A2580">
            <v>18002077</v>
          </cell>
          <cell r="B2580" t="str">
            <v>SEAFORTIA (ARCHONTO PHOENIX CUNNINGHAMIANA)</v>
          </cell>
          <cell r="C2580" t="str">
            <v>UN</v>
          </cell>
          <cell r="D2580">
            <v>168.22</v>
          </cell>
          <cell r="E2580" t="str">
            <v>SIURB-E Jan/26</v>
          </cell>
        </row>
        <row r="2581">
          <cell r="A2581">
            <v>18002080</v>
          </cell>
          <cell r="B2581" t="str">
            <v>PALMEIRA IMPERIAL (ROY STONEAOLERACEA)</v>
          </cell>
          <cell r="C2581" t="str">
            <v>UN</v>
          </cell>
          <cell r="D2581">
            <v>182.3</v>
          </cell>
          <cell r="E2581" t="str">
            <v>SIURB-E Jan/26</v>
          </cell>
        </row>
        <row r="2582">
          <cell r="A2582">
            <v>18002090</v>
          </cell>
          <cell r="B2582" t="str">
            <v>PATA DE VACA (BAUHINIA VARIEGATA)</v>
          </cell>
          <cell r="C2582" t="str">
            <v>UN</v>
          </cell>
          <cell r="D2582">
            <v>325.07</v>
          </cell>
          <cell r="E2582" t="str">
            <v>SIURB-E Jan/26</v>
          </cell>
        </row>
        <row r="2583">
          <cell r="A2583">
            <v>18002091</v>
          </cell>
          <cell r="B2583" t="str">
            <v>QUARESMEIRA (TIBOUCHINA GRANULOSA)</v>
          </cell>
          <cell r="C2583" t="str">
            <v>UN</v>
          </cell>
          <cell r="D2583">
            <v>365.35</v>
          </cell>
          <cell r="E2583" t="str">
            <v>SIURB-E Jan/26</v>
          </cell>
        </row>
        <row r="2584">
          <cell r="A2584">
            <v>18002092</v>
          </cell>
          <cell r="B2584" t="str">
            <v>MANACA DA SERRA (TIBOUCHINA MUTABILIS)</v>
          </cell>
          <cell r="C2584" t="str">
            <v>UN</v>
          </cell>
          <cell r="D2584">
            <v>318.08999999999997</v>
          </cell>
          <cell r="E2584" t="str">
            <v>SIURB-E Jan/26</v>
          </cell>
        </row>
        <row r="2585">
          <cell r="A2585">
            <v>18002101</v>
          </cell>
          <cell r="B2585" t="str">
            <v>ALGODOEIRO-DA-PRAIA (HIBISCUS TILIACEUS)</v>
          </cell>
          <cell r="C2585" t="str">
            <v>UN</v>
          </cell>
          <cell r="D2585">
            <v>192.67</v>
          </cell>
          <cell r="E2585" t="str">
            <v>SIURB-E Jan/26</v>
          </cell>
        </row>
        <row r="2586">
          <cell r="A2586">
            <v>18002103</v>
          </cell>
          <cell r="B2586" t="str">
            <v>AROEIRA PIMENTEIRA (SCHINUS TEREBINTHIFOLIA)</v>
          </cell>
          <cell r="C2586" t="str">
            <v>UN</v>
          </cell>
          <cell r="D2586">
            <v>79.47</v>
          </cell>
          <cell r="E2586" t="str">
            <v>SIURB-E Jan/26</v>
          </cell>
        </row>
        <row r="2587">
          <cell r="A2587">
            <v>18002104</v>
          </cell>
          <cell r="B2587" t="str">
            <v>CANELA AMARELA (NECTANDRA LANCEOLATA)</v>
          </cell>
          <cell r="C2587" t="str">
            <v>UN</v>
          </cell>
          <cell r="D2587">
            <v>159.43</v>
          </cell>
          <cell r="E2587" t="str">
            <v>SIURB-E Jan/26</v>
          </cell>
        </row>
        <row r="2588">
          <cell r="A2588">
            <v>18002105</v>
          </cell>
          <cell r="B2588" t="str">
            <v>CANELINHA (NECTANDRA MEGAPOTAMICA)</v>
          </cell>
          <cell r="C2588" t="str">
            <v>UN</v>
          </cell>
          <cell r="D2588">
            <v>189.12</v>
          </cell>
          <cell r="E2588" t="str">
            <v>SIURB-E Jan/26</v>
          </cell>
        </row>
        <row r="2589">
          <cell r="A2589">
            <v>18002106</v>
          </cell>
          <cell r="B2589" t="str">
            <v>IMBIRUÇU (PSEUDOBOMBAX GRANDIFLORUM)</v>
          </cell>
          <cell r="C2589" t="str">
            <v>UN</v>
          </cell>
          <cell r="D2589">
            <v>196.92</v>
          </cell>
          <cell r="E2589" t="str">
            <v>SIURB-E Jan/26</v>
          </cell>
        </row>
        <row r="2590">
          <cell r="A2590">
            <v>18002110</v>
          </cell>
          <cell r="B2590" t="str">
            <v>MOGNO BRASILEIRO (SWIETENIA MACROPHYLLA)</v>
          </cell>
          <cell r="C2590" t="str">
            <v>UN</v>
          </cell>
          <cell r="D2590">
            <v>203.02</v>
          </cell>
          <cell r="E2590" t="str">
            <v>SIURB-E Jan/26</v>
          </cell>
        </row>
        <row r="2591">
          <cell r="A2591">
            <v>18002111</v>
          </cell>
          <cell r="B2591" t="str">
            <v>PALMEIRA DAMA (RHAPIS EXCELSA)</v>
          </cell>
          <cell r="C2591" t="str">
            <v>UN</v>
          </cell>
          <cell r="D2591">
            <v>177.96</v>
          </cell>
          <cell r="E2591" t="str">
            <v>SIURB-E Jan/26</v>
          </cell>
        </row>
        <row r="2592">
          <cell r="A2592">
            <v>18002112</v>
          </cell>
          <cell r="B2592" t="str">
            <v>PAU MULATO (CALYCOPHYLLUM SPRUCEANUM)</v>
          </cell>
          <cell r="C2592" t="str">
            <v>UN</v>
          </cell>
          <cell r="D2592">
            <v>184.54</v>
          </cell>
          <cell r="E2592" t="str">
            <v>SIURB-E Jan/26</v>
          </cell>
        </row>
        <row r="2593">
          <cell r="A2593">
            <v>18002113</v>
          </cell>
          <cell r="B2593" t="str">
            <v>PEROBA POCA (ASPIDOSPEMA CYLINDROCARPON)</v>
          </cell>
          <cell r="C2593" t="str">
            <v>UN</v>
          </cell>
          <cell r="D2593">
            <v>334.53</v>
          </cell>
          <cell r="E2593" t="str">
            <v>SIURB-E Jan/26</v>
          </cell>
        </row>
        <row r="2594">
          <cell r="A2594">
            <v>18002115</v>
          </cell>
          <cell r="B2594" t="str">
            <v>SABAO DE SOLDADO (SAPINDUS SAPONARIA)</v>
          </cell>
          <cell r="C2594" t="str">
            <v>UN</v>
          </cell>
          <cell r="D2594">
            <v>75.540000000000006</v>
          </cell>
          <cell r="E2594" t="str">
            <v>SIURB-E Jan/26</v>
          </cell>
        </row>
        <row r="2595">
          <cell r="A2595">
            <v>18002116</v>
          </cell>
          <cell r="B2595" t="str">
            <v>UNHA DE VACA DO CAMPO (BAUHINIA LONGIFOLIA)</v>
          </cell>
          <cell r="C2595" t="str">
            <v>UN</v>
          </cell>
          <cell r="D2595">
            <v>178.79</v>
          </cell>
          <cell r="E2595" t="str">
            <v>SIURB-E Jan/26</v>
          </cell>
        </row>
        <row r="2596">
          <cell r="A2596">
            <v>18003000</v>
          </cell>
          <cell r="B2596" t="str">
            <v>ARBUSTOS, FORRAÇÕES E TREPADEIRAS - FORNECIMENTO E PLANTIO</v>
          </cell>
          <cell r="C2596" t="str">
            <v>.</v>
          </cell>
          <cell r="D2596" t="str">
            <v>.</v>
          </cell>
          <cell r="E2596" t="str">
            <v>SIURB-E Jan/26</v>
          </cell>
        </row>
        <row r="2597">
          <cell r="A2597">
            <v>18003001</v>
          </cell>
          <cell r="B2597" t="str">
            <v>GRAMA BATATAES EM PLACAS (PASPALUM NOTATUM)</v>
          </cell>
          <cell r="C2597" t="str">
            <v>M2</v>
          </cell>
          <cell r="D2597">
            <v>24.34</v>
          </cell>
          <cell r="E2597" t="str">
            <v>SIURB-E Jan/26</v>
          </cell>
        </row>
        <row r="2598">
          <cell r="A2598">
            <v>18003003</v>
          </cell>
          <cell r="B2598" t="str">
            <v>GRAMA SÃO CARLOS EM PLACAS (ANOXONOPUS OBTUSIFOLIUS)</v>
          </cell>
          <cell r="C2598" t="str">
            <v>M2</v>
          </cell>
          <cell r="D2598">
            <v>32.57</v>
          </cell>
          <cell r="E2598" t="str">
            <v>SIURB-E Jan/26</v>
          </cell>
        </row>
        <row r="2599">
          <cell r="A2599">
            <v>18003005</v>
          </cell>
          <cell r="B2599" t="str">
            <v>GRAMA ESMERALDA</v>
          </cell>
          <cell r="C2599" t="str">
            <v>M2</v>
          </cell>
          <cell r="D2599">
            <v>24.66</v>
          </cell>
          <cell r="E2599" t="str">
            <v>SIURB-E Jan/26</v>
          </cell>
        </row>
        <row r="2600">
          <cell r="A2600">
            <v>18003007</v>
          </cell>
          <cell r="B2600" t="str">
            <v>GRAMA PRETA (OPHIOPOGUM JAPONICUS) - 36 MUDAS POR M2</v>
          </cell>
          <cell r="C2600" t="str">
            <v>M2</v>
          </cell>
          <cell r="D2600">
            <v>72.86</v>
          </cell>
          <cell r="E2600" t="str">
            <v>SIURB-E Jan/26</v>
          </cell>
        </row>
        <row r="2601">
          <cell r="A2601">
            <v>18003013</v>
          </cell>
          <cell r="B2601" t="str">
            <v>CINERARIA (SENECIO CINERARIA)</v>
          </cell>
          <cell r="C2601" t="str">
            <v>DÚZIA</v>
          </cell>
          <cell r="D2601">
            <v>83.12</v>
          </cell>
          <cell r="E2601" t="str">
            <v>SIURB-E Jan/26</v>
          </cell>
        </row>
        <row r="2602">
          <cell r="A2602">
            <v>18003015</v>
          </cell>
          <cell r="B2602" t="str">
            <v>CLOROFITO (CLOROPHYTUM CROMOSSUM)</v>
          </cell>
          <cell r="C2602" t="str">
            <v>DÚZIA</v>
          </cell>
          <cell r="D2602">
            <v>52.34</v>
          </cell>
          <cell r="E2602" t="str">
            <v>SIURB-E Jan/26</v>
          </cell>
        </row>
        <row r="2603">
          <cell r="A2603">
            <v>18003017</v>
          </cell>
          <cell r="B2603" t="str">
            <v>FILODENDRO (PHILODENDRON BIPINNATIFIDUM)</v>
          </cell>
          <cell r="C2603" t="str">
            <v>DÚZIA</v>
          </cell>
          <cell r="D2603">
            <v>93.58</v>
          </cell>
          <cell r="E2603" t="str">
            <v>SIURB-E Jan/26</v>
          </cell>
        </row>
        <row r="2604">
          <cell r="A2604">
            <v>18003019</v>
          </cell>
          <cell r="B2604" t="str">
            <v>HERA (HEDERA HELIX)</v>
          </cell>
          <cell r="C2604" t="str">
            <v>DÚZIA</v>
          </cell>
          <cell r="D2604">
            <v>54.59</v>
          </cell>
          <cell r="E2604" t="str">
            <v>SIURB-E Jan/26</v>
          </cell>
        </row>
        <row r="2605">
          <cell r="A2605">
            <v>18003021</v>
          </cell>
          <cell r="B2605" t="str">
            <v>LÍRIO (HEMEROCALLIS FLAVA)</v>
          </cell>
          <cell r="C2605" t="str">
            <v>DÚZIA</v>
          </cell>
          <cell r="D2605">
            <v>94.08</v>
          </cell>
          <cell r="E2605" t="str">
            <v>SIURB-E Jan/26</v>
          </cell>
        </row>
        <row r="2606">
          <cell r="A2606">
            <v>18003023</v>
          </cell>
          <cell r="B2606" t="str">
            <v>MARIA SEM VERGONHA (IMPATIENS SPP)</v>
          </cell>
          <cell r="C2606" t="str">
            <v>DÚZIA</v>
          </cell>
          <cell r="D2606">
            <v>59.11</v>
          </cell>
          <cell r="E2606" t="str">
            <v>SIURB-E Jan/26</v>
          </cell>
        </row>
        <row r="2607">
          <cell r="A2607">
            <v>18003025</v>
          </cell>
          <cell r="B2607" t="str">
            <v>MONSTERA (MONSTERA DELICIOSA)</v>
          </cell>
          <cell r="C2607" t="str">
            <v>UN</v>
          </cell>
          <cell r="D2607">
            <v>101.94</v>
          </cell>
          <cell r="E2607" t="str">
            <v>SIURB-E Jan/26</v>
          </cell>
        </row>
        <row r="2608">
          <cell r="A2608">
            <v>18003027</v>
          </cell>
          <cell r="B2608" t="str">
            <v>PILEA (PILEA CADIEREI)</v>
          </cell>
          <cell r="C2608" t="str">
            <v>DÚZIA</v>
          </cell>
          <cell r="D2608">
            <v>54.01</v>
          </cell>
          <cell r="E2608" t="str">
            <v>SIURB-E Jan/26</v>
          </cell>
        </row>
        <row r="2609">
          <cell r="A2609">
            <v>18003029</v>
          </cell>
          <cell r="B2609" t="str">
            <v>VEDELIA (WEDELIA PALUDARIS)</v>
          </cell>
          <cell r="C2609" t="str">
            <v>DÚZIA</v>
          </cell>
          <cell r="D2609">
            <v>56.3</v>
          </cell>
          <cell r="E2609" t="str">
            <v>SIURB-E Jan/26</v>
          </cell>
        </row>
        <row r="2610">
          <cell r="A2610">
            <v>18003041</v>
          </cell>
          <cell r="B2610" t="str">
            <v>IPOMÉIA (IPOMEIA LEARII)</v>
          </cell>
          <cell r="C2610" t="str">
            <v>UN</v>
          </cell>
          <cell r="D2610">
            <v>95.65</v>
          </cell>
          <cell r="E2610" t="str">
            <v>SIURB-E Jan/26</v>
          </cell>
        </row>
        <row r="2611">
          <cell r="A2611">
            <v>18003043</v>
          </cell>
          <cell r="B2611" t="str">
            <v>JASMIM ESTRELA (TRACHELOSPERMOM JASMINDA)</v>
          </cell>
          <cell r="C2611" t="str">
            <v>UN</v>
          </cell>
          <cell r="D2611">
            <v>80.13</v>
          </cell>
          <cell r="E2611" t="str">
            <v>SIURB-E Jan/26</v>
          </cell>
        </row>
        <row r="2612">
          <cell r="A2612">
            <v>18003045</v>
          </cell>
          <cell r="B2612" t="str">
            <v>LÁGRIMA DE CRISTO (CLERODENDRON THOMSONAE)</v>
          </cell>
          <cell r="C2612" t="str">
            <v>UN</v>
          </cell>
          <cell r="D2612">
            <v>75.989999999999995</v>
          </cell>
          <cell r="E2612" t="str">
            <v>SIURB-E Jan/26</v>
          </cell>
        </row>
        <row r="2613">
          <cell r="A2613">
            <v>18003047</v>
          </cell>
          <cell r="B2613" t="str">
            <v>MARACUJÁ (PASSIFLORA COERULEA)</v>
          </cell>
          <cell r="C2613" t="str">
            <v>UN</v>
          </cell>
          <cell r="D2613">
            <v>62.92</v>
          </cell>
          <cell r="E2613" t="str">
            <v>SIURB-E Jan/26</v>
          </cell>
        </row>
        <row r="2614">
          <cell r="A2614">
            <v>18003049</v>
          </cell>
          <cell r="B2614" t="str">
            <v>PRIMAVERA (BOUGAINVILLEA GLABRA)</v>
          </cell>
          <cell r="C2614" t="str">
            <v>UN</v>
          </cell>
          <cell r="D2614">
            <v>89.42</v>
          </cell>
          <cell r="E2614" t="str">
            <v>SIURB-E Jan/26</v>
          </cell>
        </row>
        <row r="2615">
          <cell r="A2615">
            <v>18003051</v>
          </cell>
          <cell r="B2615" t="str">
            <v>TUMBERGIA (THUNBERGIA GRANDIFLORA)</v>
          </cell>
          <cell r="C2615" t="str">
            <v>UN</v>
          </cell>
          <cell r="D2615">
            <v>68.98</v>
          </cell>
          <cell r="E2615" t="str">
            <v>SIURB-E Jan/26</v>
          </cell>
        </row>
        <row r="2616">
          <cell r="A2616">
            <v>18003053</v>
          </cell>
          <cell r="B2616" t="str">
            <v>UNHA DE GATO (FICUS PUMILA)</v>
          </cell>
          <cell r="C2616" t="str">
            <v>UN</v>
          </cell>
          <cell r="D2616">
            <v>9.16</v>
          </cell>
          <cell r="E2616" t="str">
            <v>SIURB-E Jan/26</v>
          </cell>
        </row>
        <row r="2617">
          <cell r="A2617">
            <v>18003061</v>
          </cell>
          <cell r="B2617" t="str">
            <v>ABUTILOM (ABUTILON STRIATUM)</v>
          </cell>
          <cell r="C2617" t="str">
            <v>UN</v>
          </cell>
          <cell r="D2617">
            <v>55.03</v>
          </cell>
          <cell r="E2617" t="str">
            <v>SIURB-E Jan/26</v>
          </cell>
        </row>
        <row r="2618">
          <cell r="A2618">
            <v>18003063</v>
          </cell>
          <cell r="B2618" t="str">
            <v>ACALIFA (ACALYPHA WILKESIANA)</v>
          </cell>
          <cell r="C2618" t="str">
            <v>UN</v>
          </cell>
          <cell r="D2618">
            <v>63.16</v>
          </cell>
          <cell r="E2618" t="str">
            <v>SIURB-E Jan/26</v>
          </cell>
        </row>
        <row r="2619">
          <cell r="A2619">
            <v>18003065</v>
          </cell>
          <cell r="B2619" t="str">
            <v>ALAMANDA (ALLAMANDA NERIIFOLIA)</v>
          </cell>
          <cell r="C2619" t="str">
            <v>UN</v>
          </cell>
          <cell r="D2619">
            <v>69.23</v>
          </cell>
          <cell r="E2619" t="str">
            <v>SIURB-E Jan/26</v>
          </cell>
        </row>
        <row r="2620">
          <cell r="A2620">
            <v>18003067</v>
          </cell>
          <cell r="B2620" t="str">
            <v>AZALÉA (RHODODENDRON INDICUM)</v>
          </cell>
          <cell r="C2620" t="str">
            <v>UN</v>
          </cell>
          <cell r="D2620">
            <v>72.760000000000005</v>
          </cell>
          <cell r="E2620" t="str">
            <v>SIURB-E Jan/26</v>
          </cell>
        </row>
        <row r="2621">
          <cell r="A2621">
            <v>18003069</v>
          </cell>
          <cell r="B2621" t="str">
            <v>BAMBUZINHO (BAMBUZA GRACILIS)</v>
          </cell>
          <cell r="C2621" t="str">
            <v>UN</v>
          </cell>
          <cell r="D2621">
            <v>87.25</v>
          </cell>
          <cell r="E2621" t="str">
            <v>SIURB-E Jan/26</v>
          </cell>
        </row>
        <row r="2622">
          <cell r="A2622">
            <v>18003071</v>
          </cell>
          <cell r="B2622" t="str">
            <v>BELA EMÍLIA (PLUMBAGO CAPENSIS)</v>
          </cell>
          <cell r="C2622" t="str">
            <v>UN</v>
          </cell>
          <cell r="D2622">
            <v>47.08</v>
          </cell>
          <cell r="E2622" t="str">
            <v>SIURB-E Jan/26</v>
          </cell>
        </row>
        <row r="2623">
          <cell r="A2623">
            <v>18003073</v>
          </cell>
          <cell r="B2623" t="str">
            <v>CAMARÃO (BELOPERONE GUTATA)</v>
          </cell>
          <cell r="C2623" t="str">
            <v>UN</v>
          </cell>
          <cell r="D2623">
            <v>54.53</v>
          </cell>
          <cell r="E2623" t="str">
            <v>SIURB-E Jan/26</v>
          </cell>
        </row>
        <row r="2624">
          <cell r="A2624">
            <v>18003075</v>
          </cell>
          <cell r="B2624" t="str">
            <v>COSMOS (COSMOS BIPINNATUS)</v>
          </cell>
          <cell r="C2624" t="str">
            <v>UN</v>
          </cell>
          <cell r="D2624">
            <v>42</v>
          </cell>
          <cell r="E2624" t="str">
            <v>SIURB-E Jan/26</v>
          </cell>
        </row>
        <row r="2625">
          <cell r="A2625">
            <v>18003077</v>
          </cell>
          <cell r="B2625" t="str">
            <v>DRACENA (DRACAENA FRAGRANS)</v>
          </cell>
          <cell r="C2625" t="str">
            <v>UN</v>
          </cell>
          <cell r="D2625">
            <v>64.38</v>
          </cell>
          <cell r="E2625" t="str">
            <v>SIURB-E Jan/26</v>
          </cell>
        </row>
        <row r="2626">
          <cell r="A2626">
            <v>18003079</v>
          </cell>
          <cell r="B2626" t="str">
            <v>ESPONJINHA (CALLIANDRA TWEEDII)</v>
          </cell>
          <cell r="C2626" t="str">
            <v>UN</v>
          </cell>
          <cell r="D2626">
            <v>65.36</v>
          </cell>
          <cell r="E2626" t="str">
            <v>SIURB-E Jan/26</v>
          </cell>
        </row>
        <row r="2627">
          <cell r="A2627">
            <v>18003083</v>
          </cell>
          <cell r="B2627" t="str">
            <v>HIBISCO (HIBISCUS ROSA SINENSIS)</v>
          </cell>
          <cell r="C2627" t="str">
            <v>UN</v>
          </cell>
          <cell r="D2627">
            <v>61.14</v>
          </cell>
          <cell r="E2627" t="str">
            <v>SIURB-E Jan/26</v>
          </cell>
        </row>
        <row r="2628">
          <cell r="A2628">
            <v>18003085</v>
          </cell>
          <cell r="B2628" t="str">
            <v>MALVAVISCO (MALVAVISCUS MOLLIS)</v>
          </cell>
          <cell r="C2628" t="str">
            <v>UN</v>
          </cell>
          <cell r="D2628">
            <v>53.76</v>
          </cell>
          <cell r="E2628" t="str">
            <v>SIURB-E Jan/26</v>
          </cell>
        </row>
        <row r="2629">
          <cell r="A2629">
            <v>18003087</v>
          </cell>
          <cell r="B2629" t="str">
            <v>PIRACANTA (PYRACANTHA COCCINEA)</v>
          </cell>
          <cell r="C2629" t="str">
            <v>UN</v>
          </cell>
          <cell r="D2629">
            <v>92.89</v>
          </cell>
          <cell r="E2629" t="str">
            <v>SIURB-E Jan/26</v>
          </cell>
        </row>
        <row r="2630">
          <cell r="A2630">
            <v>18003101</v>
          </cell>
          <cell r="B2630" t="str">
            <v>ABACAXI ROXO (TRADESCANIA SPATHACEA)</v>
          </cell>
          <cell r="C2630" t="str">
            <v>UN</v>
          </cell>
          <cell r="D2630">
            <v>47.06</v>
          </cell>
          <cell r="E2630" t="str">
            <v>SIURB-E Jan/26</v>
          </cell>
        </row>
        <row r="2631">
          <cell r="A2631">
            <v>18003106</v>
          </cell>
          <cell r="B2631" t="str">
            <v>BEIJO PINTADO (IMPATIENS HAWKERI)</v>
          </cell>
          <cell r="C2631" t="str">
            <v>UN</v>
          </cell>
          <cell r="D2631">
            <v>45.13</v>
          </cell>
          <cell r="E2631" t="str">
            <v>SIURB-E Jan/26</v>
          </cell>
        </row>
        <row r="2632">
          <cell r="A2632">
            <v>18003107</v>
          </cell>
          <cell r="B2632" t="str">
            <v>BOCA DE LEÃO (ANTIRRHINUM MAJUS)</v>
          </cell>
          <cell r="C2632" t="str">
            <v>UN</v>
          </cell>
          <cell r="D2632">
            <v>47.52</v>
          </cell>
          <cell r="E2632" t="str">
            <v>SIURB-E Jan/26</v>
          </cell>
        </row>
        <row r="2633">
          <cell r="A2633">
            <v>18003108</v>
          </cell>
          <cell r="B2633" t="str">
            <v>CAPIM DO TEXAS (PENNISETUM SETACEUM)</v>
          </cell>
          <cell r="C2633" t="str">
            <v>UN</v>
          </cell>
          <cell r="D2633">
            <v>60.01</v>
          </cell>
          <cell r="E2633" t="str">
            <v>SIURB-E Jan/26</v>
          </cell>
        </row>
        <row r="2634">
          <cell r="A2634">
            <v>18003110</v>
          </cell>
          <cell r="B2634" t="str">
            <v>CÓLEUS (COLEUS SCUTELLARIOIDES)</v>
          </cell>
          <cell r="C2634" t="str">
            <v>UN</v>
          </cell>
          <cell r="D2634">
            <v>48.11</v>
          </cell>
          <cell r="E2634" t="str">
            <v>SIURB-E Jan/26</v>
          </cell>
        </row>
        <row r="2635">
          <cell r="A2635">
            <v>18003112</v>
          </cell>
          <cell r="B2635" t="str">
            <v>GRAMA AMENDOIM (ARACHIS REPENS)</v>
          </cell>
          <cell r="C2635" t="str">
            <v>UN</v>
          </cell>
          <cell r="D2635">
            <v>31.4</v>
          </cell>
          <cell r="E2635" t="str">
            <v>SIURB-E Jan/26</v>
          </cell>
        </row>
        <row r="2636">
          <cell r="A2636">
            <v>18003114</v>
          </cell>
          <cell r="B2636" t="str">
            <v>MORÉIA (DIETES IRIDIOIDES)</v>
          </cell>
          <cell r="C2636" t="str">
            <v>UN</v>
          </cell>
          <cell r="D2636">
            <v>67.260000000000005</v>
          </cell>
          <cell r="E2636" t="str">
            <v>SIURB-E Jan/26</v>
          </cell>
        </row>
        <row r="2637">
          <cell r="A2637">
            <v>18003115</v>
          </cell>
          <cell r="B2637" t="str">
            <v>PEPERÔMIA (PEPEROMIA)</v>
          </cell>
          <cell r="C2637" t="str">
            <v>UN</v>
          </cell>
          <cell r="D2637">
            <v>84.21</v>
          </cell>
          <cell r="E2637" t="str">
            <v>SIURB-E Jan/26</v>
          </cell>
        </row>
        <row r="2638">
          <cell r="A2638">
            <v>18003118</v>
          </cell>
          <cell r="B2638" t="str">
            <v>TREVO ROXO (OXALIS TRIANGULARIS)</v>
          </cell>
          <cell r="C2638" t="str">
            <v>UN</v>
          </cell>
          <cell r="D2638">
            <v>54.25</v>
          </cell>
          <cell r="E2638" t="str">
            <v>SIURB-E Jan/26</v>
          </cell>
        </row>
        <row r="2639">
          <cell r="A2639">
            <v>18003121</v>
          </cell>
          <cell r="B2639" t="str">
            <v>GRAMA SINTÉTICA DECORATIVA ALTURA 10 A 32 MM - FORNECIMENTO E INSTALAÇÃO, EXCLUSIVE CAMADAS DE BASE</v>
          </cell>
          <cell r="C2639" t="str">
            <v>UN</v>
          </cell>
          <cell r="D2639">
            <v>182.18</v>
          </cell>
          <cell r="E2639" t="str">
            <v>SIURB-E Jan/26</v>
          </cell>
        </row>
        <row r="2640">
          <cell r="A2640">
            <v>18003122</v>
          </cell>
          <cell r="B2640" t="str">
            <v>GRAMA SINTÉTICA ESPORTIVA ALTURA 50 MM - FORNECIMENTO E INSTALAÇÃO, EXCLUSIVE CAMADAS DE BASE</v>
          </cell>
          <cell r="C2640" t="str">
            <v>M2</v>
          </cell>
          <cell r="D2640">
            <v>163.63</v>
          </cell>
          <cell r="E2640" t="str">
            <v>SIURB-E Jan/26</v>
          </cell>
        </row>
        <row r="2641">
          <cell r="A2641">
            <v>18003123</v>
          </cell>
          <cell r="B2641" t="str">
            <v>GRAMA SINTÉTICA ESPORTIVA ALTURA 50 MM - FORNECIMENTO E INSTALAÇÃO, INCLUINDO CAMADAS DE BASE</v>
          </cell>
          <cell r="C2641" t="str">
            <v>M2</v>
          </cell>
          <cell r="D2641">
            <v>203.3</v>
          </cell>
          <cell r="E2641" t="str">
            <v>SIURB-E Jan/26</v>
          </cell>
        </row>
        <row r="2642">
          <cell r="A2642">
            <v>18003124</v>
          </cell>
          <cell r="B2642" t="str">
            <v>SUBSTITUIÇÃO DE GRAMA SINTÉTICA DECORATIVA ALTURA 10 A 32 MM - FORNECIMENTO E INSTALAÇÃO, EXCLUSIVE CAMADAS DE BASE</v>
          </cell>
          <cell r="C2642" t="str">
            <v>M2</v>
          </cell>
          <cell r="D2642">
            <v>196.77</v>
          </cell>
          <cell r="E2642" t="str">
            <v>SIURB-E Jan/26</v>
          </cell>
        </row>
        <row r="2643">
          <cell r="A2643">
            <v>18003125</v>
          </cell>
          <cell r="B2643" t="str">
            <v>SUBSTITUIÇÃO DE GRAMA SINTÉTICA ESPORTIVA ALTURA DE 50 MM - FORNECIMENTO E INSTALAÇÃO, EXCLUSIVE CAMADAS DE BASE</v>
          </cell>
          <cell r="C2643" t="str">
            <v>M2</v>
          </cell>
          <cell r="D2643">
            <v>178.22</v>
          </cell>
          <cell r="E2643" t="str">
            <v>SIURB-E Jan/26</v>
          </cell>
        </row>
        <row r="2644">
          <cell r="A2644">
            <v>18006003</v>
          </cell>
          <cell r="B2644" t="str">
            <v>MULTI EXERCITADOR CONJUGADO COM 6 FUNÇÕES</v>
          </cell>
          <cell r="C2644" t="str">
            <v>UN</v>
          </cell>
          <cell r="D2644">
            <v>6605.3</v>
          </cell>
          <cell r="E2644" t="str">
            <v>SIURB-E Jan/26</v>
          </cell>
        </row>
        <row r="2645">
          <cell r="A2645">
            <v>18010000</v>
          </cell>
          <cell r="B2645" t="str">
            <v>TRATAMENTO PAISAGÍSTICO DE PISOS</v>
          </cell>
          <cell r="C2645" t="str">
            <v>.</v>
          </cell>
          <cell r="D2645" t="str">
            <v>.</v>
          </cell>
          <cell r="E2645" t="str">
            <v>SIURB-E Jan/26</v>
          </cell>
        </row>
        <row r="2646">
          <cell r="A2646">
            <v>18010050</v>
          </cell>
          <cell r="B2646" t="str">
            <v>NR.10 - ORLA PARA ÁRVORE EM PARALELEPÍPEDO - 1,20 X 1,20 M</v>
          </cell>
          <cell r="C2646" t="str">
            <v>UN</v>
          </cell>
          <cell r="D2646">
            <v>382.88</v>
          </cell>
          <cell r="E2646" t="str">
            <v>SIURB-E Jan/26</v>
          </cell>
        </row>
        <row r="2647">
          <cell r="A2647">
            <v>18010056</v>
          </cell>
          <cell r="B2647" t="str">
            <v>NC.26 - ORLA DE SEPARAÇÃO EM CONCRETO</v>
          </cell>
          <cell r="C2647" t="str">
            <v>M</v>
          </cell>
          <cell r="D2647">
            <v>112.44</v>
          </cell>
          <cell r="E2647" t="str">
            <v>SIURB-E Jan/26</v>
          </cell>
        </row>
        <row r="2648">
          <cell r="A2648">
            <v>18010060</v>
          </cell>
          <cell r="B2648" t="str">
            <v>GRELHA DE CONCRETO PARA PISOS GRAMADOS 60X45X9,5CM</v>
          </cell>
          <cell r="C2648" t="str">
            <v>M2</v>
          </cell>
          <cell r="D2648">
            <v>108.24</v>
          </cell>
          <cell r="E2648" t="str">
            <v>SIURB-E Jan/26</v>
          </cell>
        </row>
        <row r="2649">
          <cell r="A2649">
            <v>18010090</v>
          </cell>
          <cell r="B2649" t="str">
            <v>HD.16 - TORNEIRA PARA JARDIM</v>
          </cell>
          <cell r="C2649" t="str">
            <v>UN</v>
          </cell>
          <cell r="D2649">
            <v>538.6</v>
          </cell>
          <cell r="E2649" t="str">
            <v>SIURB-E Jan/26</v>
          </cell>
        </row>
        <row r="2650">
          <cell r="A2650">
            <v>18012000</v>
          </cell>
          <cell r="B2650" t="str">
            <v>MOBILIÁRIO EXTERNO</v>
          </cell>
          <cell r="C2650" t="str">
            <v>.</v>
          </cell>
          <cell r="D2650" t="str">
            <v>.</v>
          </cell>
          <cell r="E2650" t="str">
            <v>SIURB-E Jan/26</v>
          </cell>
        </row>
        <row r="2651">
          <cell r="A2651">
            <v>18012001</v>
          </cell>
          <cell r="B2651" t="str">
            <v>IC.01 - BANCO DE CONCRETO POLIDO COM PINTURA EM POLIURETANO</v>
          </cell>
          <cell r="C2651" t="str">
            <v>M</v>
          </cell>
          <cell r="D2651">
            <v>336.76</v>
          </cell>
          <cell r="E2651" t="str">
            <v>SIURB-E Jan/26</v>
          </cell>
        </row>
        <row r="2652">
          <cell r="A2652">
            <v>18012002</v>
          </cell>
          <cell r="B2652" t="str">
            <v>IC.02 - CONJUNTO MESA E BANCOS EM CONCRETO</v>
          </cell>
          <cell r="C2652" t="str">
            <v>CJ</v>
          </cell>
          <cell r="D2652">
            <v>1929.05</v>
          </cell>
          <cell r="E2652" t="str">
            <v>SIURB-E Jan/26</v>
          </cell>
        </row>
        <row r="2653">
          <cell r="A2653">
            <v>18012003</v>
          </cell>
          <cell r="B2653" t="str">
            <v>IC.03 - BANCO EM CONCRETO APARENTE - L=40CM</v>
          </cell>
          <cell r="C2653" t="str">
            <v>M</v>
          </cell>
          <cell r="D2653">
            <v>310.31</v>
          </cell>
          <cell r="E2653" t="str">
            <v>SIURB-E Jan/26</v>
          </cell>
        </row>
        <row r="2654">
          <cell r="A2654">
            <v>18012004</v>
          </cell>
          <cell r="B2654" t="str">
            <v>IC.04 - BANCO EM CONCRETO APARENTE - L=50CM</v>
          </cell>
          <cell r="C2654" t="str">
            <v>M</v>
          </cell>
          <cell r="D2654">
            <v>343.27</v>
          </cell>
          <cell r="E2654" t="str">
            <v>SIURB-E Jan/26</v>
          </cell>
        </row>
        <row r="2655">
          <cell r="A2655">
            <v>18012005</v>
          </cell>
          <cell r="B2655" t="str">
            <v>IC.05 - BANCO EM CONCRETO APARENTE COM BALANÇO DE 40CM</v>
          </cell>
          <cell r="C2655" t="str">
            <v>M</v>
          </cell>
          <cell r="D2655">
            <v>482.15</v>
          </cell>
          <cell r="E2655" t="str">
            <v>SIURB-E Jan/26</v>
          </cell>
        </row>
        <row r="2656">
          <cell r="A2656">
            <v>18012006</v>
          </cell>
          <cell r="B2656" t="str">
            <v>IC.06 - BANCO EM CONCRETO APARENTE, TIPO PMSP</v>
          </cell>
          <cell r="C2656" t="str">
            <v>M</v>
          </cell>
          <cell r="D2656">
            <v>352.07</v>
          </cell>
          <cell r="E2656" t="str">
            <v>SIURB-E Jan/26</v>
          </cell>
        </row>
        <row r="2657">
          <cell r="A2657">
            <v>18012012</v>
          </cell>
          <cell r="B2657" t="str">
            <v>IV.02/03 - BANCO EM BLOCOS DE CONCRETO APARENTE</v>
          </cell>
          <cell r="C2657" t="str">
            <v>M</v>
          </cell>
          <cell r="D2657">
            <v>555.35</v>
          </cell>
          <cell r="E2657" t="str">
            <v>SIURB-E Jan/26</v>
          </cell>
        </row>
        <row r="2658">
          <cell r="A2658">
            <v>18012017</v>
          </cell>
          <cell r="B2658" t="str">
            <v>IV.07 - BANCO EM ALVENARIA APARENTE E CONCRETO</v>
          </cell>
          <cell r="C2658" t="str">
            <v>M</v>
          </cell>
          <cell r="D2658">
            <v>423.32</v>
          </cell>
          <cell r="E2658" t="str">
            <v>SIURB-E Jan/26</v>
          </cell>
        </row>
        <row r="2659">
          <cell r="A2659">
            <v>18012018</v>
          </cell>
          <cell r="B2659" t="str">
            <v>IV.08 - BANCO EM ALVENARIA REVESTIDA E CONCRETO</v>
          </cell>
          <cell r="C2659" t="str">
            <v>M</v>
          </cell>
          <cell r="D2659">
            <v>455.76</v>
          </cell>
          <cell r="E2659" t="str">
            <v>SIURB-E Jan/26</v>
          </cell>
        </row>
        <row r="2660">
          <cell r="A2660">
            <v>18012019</v>
          </cell>
          <cell r="B2660" t="str">
            <v>IV.09 - BANCO JARDINEIRA EM ALVENARIA DE TIJOLO APARENTE</v>
          </cell>
          <cell r="C2660" t="str">
            <v>M</v>
          </cell>
          <cell r="D2660">
            <v>625.1</v>
          </cell>
          <cell r="E2660" t="str">
            <v>SIURB-E Jan/26</v>
          </cell>
        </row>
        <row r="2661">
          <cell r="A2661">
            <v>18012101</v>
          </cell>
          <cell r="B2661" t="str">
            <v>BANCO DE CONCRETO PRE-FABRICADO  - L=140CM</v>
          </cell>
          <cell r="C2661" t="str">
            <v>UN</v>
          </cell>
          <cell r="D2661">
            <v>488.93</v>
          </cell>
          <cell r="E2661" t="str">
            <v>SIURB-E Jan/26</v>
          </cell>
        </row>
        <row r="2662">
          <cell r="A2662">
            <v>18013000</v>
          </cell>
          <cell r="B2662" t="str">
            <v>BRINQUEDOS EDIFICADOS</v>
          </cell>
          <cell r="C2662" t="str">
            <v>.</v>
          </cell>
          <cell r="D2662" t="str">
            <v>.</v>
          </cell>
          <cell r="E2662" t="str">
            <v>SIURB-E Jan/26</v>
          </cell>
        </row>
        <row r="2663">
          <cell r="A2663">
            <v>18013021</v>
          </cell>
          <cell r="B2663" t="str">
            <v>RV.01 - MINI ANFITEATRO</v>
          </cell>
          <cell r="C2663" t="str">
            <v>UN</v>
          </cell>
          <cell r="D2663">
            <v>14982.15</v>
          </cell>
          <cell r="E2663" t="str">
            <v>SIURB-E Jan/26</v>
          </cell>
        </row>
        <row r="2664">
          <cell r="A2664">
            <v>18013026</v>
          </cell>
          <cell r="B2664" t="str">
            <v>RV.06 - MURAL EM ALVENARIA</v>
          </cell>
          <cell r="C2664" t="str">
            <v>UN</v>
          </cell>
          <cell r="D2664">
            <v>3567.92</v>
          </cell>
          <cell r="E2664" t="str">
            <v>SIURB-E Jan/26</v>
          </cell>
        </row>
        <row r="2665">
          <cell r="A2665">
            <v>18013041</v>
          </cell>
          <cell r="B2665" t="str">
            <v>RV.11 - TANQUE DE AREIA - GENÉRICO - ESCAVAÇÃO E APILOAMENTO</v>
          </cell>
          <cell r="C2665" t="str">
            <v>M3</v>
          </cell>
          <cell r="D2665">
            <v>69.91</v>
          </cell>
          <cell r="E2665" t="str">
            <v>SIURB-E Jan/26</v>
          </cell>
        </row>
        <row r="2666">
          <cell r="A2666">
            <v>18013042</v>
          </cell>
          <cell r="B2666" t="str">
            <v>RV.11 - TANQUE DE AREIA - GENÉRICO - DRENAGEM</v>
          </cell>
          <cell r="C2666" t="str">
            <v>M</v>
          </cell>
          <cell r="D2666">
            <v>124.67</v>
          </cell>
          <cell r="E2666" t="str">
            <v>SIURB-E Jan/26</v>
          </cell>
        </row>
        <row r="2667">
          <cell r="A2667">
            <v>18013043</v>
          </cell>
          <cell r="B2667" t="str">
            <v>RV.11 - TANQUE DE AREIA - GENÉRICO - LASTRO DE CONCRETO</v>
          </cell>
          <cell r="C2667" t="str">
            <v>M3</v>
          </cell>
          <cell r="D2667">
            <v>560.59</v>
          </cell>
          <cell r="E2667" t="str">
            <v>SIURB-E Jan/26</v>
          </cell>
        </row>
        <row r="2668">
          <cell r="A2668">
            <v>18013044</v>
          </cell>
          <cell r="B2668" t="str">
            <v>RV.11 - TANQUE DE AREIA - GENÉRICO - BORDA BAIXA</v>
          </cell>
          <cell r="C2668" t="str">
            <v>M</v>
          </cell>
          <cell r="D2668">
            <v>438.49</v>
          </cell>
          <cell r="E2668" t="str">
            <v>SIURB-E Jan/26</v>
          </cell>
        </row>
        <row r="2669">
          <cell r="A2669">
            <v>18013045</v>
          </cell>
          <cell r="B2669" t="str">
            <v>RV.11 - TANQUE DE AREIA - GENÉRICO - BORDA ALTA</v>
          </cell>
          <cell r="C2669" t="str">
            <v>M</v>
          </cell>
          <cell r="D2669">
            <v>548.94000000000005</v>
          </cell>
          <cell r="E2669" t="str">
            <v>SIURB-E Jan/26</v>
          </cell>
        </row>
        <row r="2670">
          <cell r="A2670">
            <v>18013046</v>
          </cell>
          <cell r="B2670" t="str">
            <v>RV.11 - TANQUE DE AREIA - GENÉRICO - FORNECIMENTO E APLICAÇÃO DE AREIA LAVADA</v>
          </cell>
          <cell r="C2670" t="str">
            <v>M3</v>
          </cell>
          <cell r="D2670">
            <v>199.7</v>
          </cell>
          <cell r="E2670" t="str">
            <v>SIURB-E Jan/26</v>
          </cell>
        </row>
        <row r="2671">
          <cell r="A2671">
            <v>18013051</v>
          </cell>
          <cell r="B2671" t="str">
            <v>BRINQUEDO - TRENZINHO DE TUBOS DE CONCRETO/FABES</v>
          </cell>
          <cell r="C2671" t="str">
            <v>UN</v>
          </cell>
          <cell r="D2671">
            <v>4743.78</v>
          </cell>
          <cell r="E2671" t="str">
            <v>SIURB-E Jan/26</v>
          </cell>
        </row>
        <row r="2672">
          <cell r="A2672">
            <v>18013053</v>
          </cell>
          <cell r="B2672" t="str">
            <v>RV.07 - FORTINHO</v>
          </cell>
          <cell r="C2672" t="str">
            <v>UN</v>
          </cell>
          <cell r="D2672">
            <v>8036.2</v>
          </cell>
          <cell r="E2672" t="str">
            <v>SIURB-E Jan/26</v>
          </cell>
        </row>
        <row r="2673">
          <cell r="A2673">
            <v>18014000</v>
          </cell>
          <cell r="B2673" t="str">
            <v>BRINQUEDOS INDUSTRIALIZADOS</v>
          </cell>
          <cell r="C2673" t="str">
            <v>.</v>
          </cell>
          <cell r="D2673" t="str">
            <v>.</v>
          </cell>
          <cell r="E2673" t="str">
            <v>SIURB-E Jan/26</v>
          </cell>
        </row>
        <row r="2674">
          <cell r="A2674">
            <v>18014005</v>
          </cell>
          <cell r="B2674" t="str">
            <v>CARROSSEL PARA 20 LUGARES,  DIÂMETRO 2,20M, FORNECIMENTO E INSTALAÇÃO</v>
          </cell>
          <cell r="C2674" t="str">
            <v>UN</v>
          </cell>
          <cell r="D2674">
            <v>4767.09</v>
          </cell>
          <cell r="E2674" t="str">
            <v>SIURB-E Jan/26</v>
          </cell>
        </row>
        <row r="2675">
          <cell r="A2675">
            <v>18014008</v>
          </cell>
          <cell r="B2675" t="str">
            <v>ESCORREGADOR COMPR=3,00M H=1,80M - ESTRUTURA METÁLICA</v>
          </cell>
          <cell r="C2675" t="str">
            <v>UN</v>
          </cell>
          <cell r="D2675">
            <v>4181.46</v>
          </cell>
          <cell r="E2675" t="str">
            <v>SIURB-E Jan/26</v>
          </cell>
        </row>
        <row r="2676">
          <cell r="A2676">
            <v>18014011</v>
          </cell>
          <cell r="B2676" t="str">
            <v>GANGORRA COM 3 PRANCHAS COMPR=3,00M H=0,70M - ESTRUTURA METÁLICA</v>
          </cell>
          <cell r="C2676" t="str">
            <v>UN</v>
          </cell>
          <cell r="D2676">
            <v>2984.92</v>
          </cell>
          <cell r="E2676" t="str">
            <v>SIURB-E Jan/26</v>
          </cell>
        </row>
        <row r="2677">
          <cell r="A2677">
            <v>18014015</v>
          </cell>
          <cell r="B2677" t="str">
            <v>BALANÇO DE 3 LUGARES COM PNEUS COMPR=4,50M H=2,50M - ESTRUTURA METÁLICA</v>
          </cell>
          <cell r="C2677" t="str">
            <v>UN</v>
          </cell>
          <cell r="D2677">
            <v>2586.15</v>
          </cell>
          <cell r="E2677" t="str">
            <v>SIURB-E Jan/26</v>
          </cell>
        </row>
        <row r="2678">
          <cell r="A2678">
            <v>18014016</v>
          </cell>
          <cell r="B2678" t="str">
            <v>BRINQUEDO TIPO BALANÇO FRONTAL DUPLO PARA CADEIRANTE COM ESTRUTURA EM TUBOS DE AÇO CARBONO - INSTALADO</v>
          </cell>
          <cell r="C2678" t="str">
            <v>UN</v>
          </cell>
          <cell r="D2678">
            <v>15228.88</v>
          </cell>
          <cell r="E2678" t="str">
            <v>SIURB-E Jan/26</v>
          </cell>
        </row>
        <row r="2679">
          <cell r="A2679">
            <v>18014022</v>
          </cell>
          <cell r="B2679" t="str">
            <v>ESCADA HORIZONTAL COMPR=1,80M H=1,80M - ESTRUTURA METÁLICA</v>
          </cell>
          <cell r="C2679" t="str">
            <v>UN</v>
          </cell>
          <cell r="D2679">
            <v>2461.85</v>
          </cell>
          <cell r="E2679" t="str">
            <v>SIURB-E Jan/26</v>
          </cell>
        </row>
        <row r="2680">
          <cell r="A2680">
            <v>18014024</v>
          </cell>
          <cell r="B2680" t="str">
            <v>GAIOLA LABIRINTO (1,5X1,5X2,0)M - ESTRUTURA METÁLICA</v>
          </cell>
          <cell r="C2680" t="str">
            <v>UN</v>
          </cell>
          <cell r="D2680">
            <v>3075</v>
          </cell>
          <cell r="E2680" t="str">
            <v>SIURB-E Jan/26</v>
          </cell>
        </row>
        <row r="2681">
          <cell r="A2681">
            <v>18014030</v>
          </cell>
          <cell r="B2681" t="str">
            <v>PLACAS DE E.V.A. ESP.30MM PARA USO INTERNO, TIPO TATAMI, COLOCADAS</v>
          </cell>
          <cell r="C2681" t="str">
            <v>M2</v>
          </cell>
          <cell r="D2681">
            <v>92.96</v>
          </cell>
          <cell r="E2681" t="str">
            <v>SIURB-E Jan/26</v>
          </cell>
        </row>
        <row r="2682">
          <cell r="A2682">
            <v>18014041</v>
          </cell>
          <cell r="B2682" t="str">
            <v>PLAYGROUND BRINQUEDOS DE MADEIRA - CASA TARZAN COM RAMPA ESCALADA, ESCORREGADOR, PONTE E ESCADA MARINHEIRO</v>
          </cell>
          <cell r="C2682" t="str">
            <v>UN</v>
          </cell>
          <cell r="D2682">
            <v>8878.81</v>
          </cell>
          <cell r="E2682" t="str">
            <v>SIURB-E Jan/26</v>
          </cell>
        </row>
        <row r="2683">
          <cell r="A2683">
            <v>18014042</v>
          </cell>
          <cell r="B2683" t="str">
            <v>PLAYGROUND BRINQUEDOS DE MADEIRA - CASA TARZAN COM RAMPA ESCALADA, ESCORREGADOR E ESCADA MARINHEIRO</v>
          </cell>
          <cell r="C2683" t="str">
            <v>UN</v>
          </cell>
          <cell r="D2683">
            <v>7697.5</v>
          </cell>
          <cell r="E2683" t="str">
            <v>SIURB-E Jan/26</v>
          </cell>
        </row>
        <row r="2684">
          <cell r="A2684">
            <v>18014043</v>
          </cell>
          <cell r="B2684" t="str">
            <v>PLAYGROUND BRINQUEDOS DE MADEIRA - CASA TARZAN COM ESCORREGADOR E ESCADA MARINHEIRO</v>
          </cell>
          <cell r="C2684" t="str">
            <v>UN</v>
          </cell>
          <cell r="D2684">
            <v>6758.41</v>
          </cell>
          <cell r="E2684" t="str">
            <v>SIURB-E Jan/26</v>
          </cell>
        </row>
        <row r="2685">
          <cell r="A2685">
            <v>18014044</v>
          </cell>
          <cell r="B2685" t="str">
            <v>PLAYGROUND BRINQUEDOS DE MADEIRA - DOIS CAVALINHOS E DUAS GANGORRAS</v>
          </cell>
          <cell r="C2685" t="str">
            <v>UN</v>
          </cell>
          <cell r="D2685">
            <v>5474.18</v>
          </cell>
          <cell r="E2685" t="str">
            <v>SIURB-E Jan/26</v>
          </cell>
        </row>
        <row r="2686">
          <cell r="A2686">
            <v>18014045</v>
          </cell>
          <cell r="B2686" t="str">
            <v>PLAYGROUND BRINQUEDOS DE MADEIRA - ESCORREGADOR ( ALT.=1,80M COMP.=3,00M)</v>
          </cell>
          <cell r="C2686" t="str">
            <v>UN</v>
          </cell>
          <cell r="D2686">
            <v>4767.67</v>
          </cell>
          <cell r="E2686" t="str">
            <v>SIURB-E Jan/26</v>
          </cell>
        </row>
        <row r="2687">
          <cell r="A2687">
            <v>18014046</v>
          </cell>
          <cell r="B2687" t="str">
            <v>PLAYGROUND BRINQUEDOS DE MADEIRA - GANGORRA DUPLA</v>
          </cell>
          <cell r="C2687" t="str">
            <v>UN</v>
          </cell>
          <cell r="D2687">
            <v>1689.92</v>
          </cell>
          <cell r="E2687" t="str">
            <v>SIURB-E Jan/26</v>
          </cell>
        </row>
        <row r="2688">
          <cell r="A2688">
            <v>18014047</v>
          </cell>
          <cell r="B2688" t="str">
            <v>PLAYGROUND BRINQUEDOS DE MADEIRA - ARGOLA E TRAPÉZIO</v>
          </cell>
          <cell r="C2688" t="str">
            <v>UN</v>
          </cell>
          <cell r="D2688">
            <v>1529.07</v>
          </cell>
          <cell r="E2688" t="str">
            <v>SIURB-E Jan/26</v>
          </cell>
        </row>
        <row r="2689">
          <cell r="A2689">
            <v>18014048</v>
          </cell>
          <cell r="B2689" t="str">
            <v>PLAYGROUND BRINQUEDOS DE MADEIRA - BALANÇA DUPLA</v>
          </cell>
          <cell r="C2689" t="str">
            <v>UN</v>
          </cell>
          <cell r="D2689">
            <v>2906.64</v>
          </cell>
          <cell r="E2689" t="str">
            <v>SIURB-E Jan/26</v>
          </cell>
        </row>
        <row r="2690">
          <cell r="A2690">
            <v>18014049</v>
          </cell>
          <cell r="B2690" t="str">
            <v>PLAYGROUND BRINQUEDOS DE MADEIRA - ESCADA HORIZONTAL</v>
          </cell>
          <cell r="C2690" t="str">
            <v>UN</v>
          </cell>
          <cell r="D2690">
            <v>2234.61</v>
          </cell>
          <cell r="E2690" t="str">
            <v>SIURB-E Jan/26</v>
          </cell>
        </row>
        <row r="2691">
          <cell r="A2691">
            <v>18014101</v>
          </cell>
          <cell r="B2691" t="str">
            <v xml:space="preserve"> PLAYGROUND CONJUGADO TIPO 1 - TAMANHO GRANDE - PARA CRIANÇAS MAIORES QUE 5 ANOS DE IDADE. FORNECIMENTO E INSTALAÇÃO</v>
          </cell>
          <cell r="C2691" t="str">
            <v>UN</v>
          </cell>
          <cell r="D2691">
            <v>133101.75</v>
          </cell>
          <cell r="E2691" t="str">
            <v>SIURB-E Jan/26</v>
          </cell>
        </row>
        <row r="2692">
          <cell r="A2692">
            <v>18014102</v>
          </cell>
          <cell r="B2692" t="str">
            <v>PLAYGROUND CONJUGADO TIPO 2 - TAMANHO GRANDE - PARA CRIANÇAS ATÉ 5 ANOS DE IDADE. FORNECIMENTO E INSTALAÇÃO</v>
          </cell>
          <cell r="C2692" t="str">
            <v>UN</v>
          </cell>
          <cell r="D2692">
            <v>135947.42000000001</v>
          </cell>
          <cell r="E2692" t="str">
            <v>SIURB-E Jan/26</v>
          </cell>
        </row>
        <row r="2693">
          <cell r="A2693">
            <v>18014103</v>
          </cell>
          <cell r="B2693" t="str">
            <v>PLAYGROUND CONJUGADO TIPO 3 - TAMANHO MÉDIO - PARA CRIANÇAS A PARTIR DE 5 ANOS DE IDADE. FORNECIMENTO E INSTALAÇÃO</v>
          </cell>
          <cell r="C2693" t="str">
            <v>UN</v>
          </cell>
          <cell r="D2693">
            <v>57505.98</v>
          </cell>
          <cell r="E2693" t="str">
            <v>SIURB-E Jan/26</v>
          </cell>
        </row>
        <row r="2694">
          <cell r="A2694">
            <v>18014104</v>
          </cell>
          <cell r="B2694" t="str">
            <v>PLAYGROUND CONJUGADO TIPO 4 - TAMANHO MÉDIO - PARA CRIANÇAS ATÉ DE 5 ANOS DE IDADE. FORNECIMENTO E INSTALAÇÃO</v>
          </cell>
          <cell r="C2694" t="str">
            <v>UN</v>
          </cell>
          <cell r="D2694">
            <v>57505.98</v>
          </cell>
          <cell r="E2694" t="str">
            <v>SIURB-E Jan/26</v>
          </cell>
        </row>
        <row r="2695">
          <cell r="A2695">
            <v>18014105</v>
          </cell>
          <cell r="B2695" t="str">
            <v>PLAYGROUND CONJUGADO TIPO 5 - TAMANHO PEQUENO - PARA CRIANÇAS A PARTIR DE 5 ANOS DE IDADE. FORNECIMENTO E INSTALAÇÃO</v>
          </cell>
          <cell r="C2695" t="str">
            <v>UN</v>
          </cell>
          <cell r="D2695">
            <v>29897.79</v>
          </cell>
          <cell r="E2695" t="str">
            <v>SIURB-E Jan/26</v>
          </cell>
        </row>
        <row r="2696">
          <cell r="A2696">
            <v>18014106</v>
          </cell>
          <cell r="B2696" t="str">
            <v>PLAYGROUND CONJUGADO TIPO 6 - TAMANHO PEQUENO - PARA CRIANÇAS ATÉ 5 ANOS DE IDADE. FORNECIMENTO E INSTALAÇÃO</v>
          </cell>
          <cell r="C2696" t="str">
            <v>UN</v>
          </cell>
          <cell r="D2696">
            <v>15349.44</v>
          </cell>
          <cell r="E2696" t="str">
            <v>SIURB-E Jan/26</v>
          </cell>
        </row>
        <row r="2697">
          <cell r="A2697">
            <v>18014107</v>
          </cell>
          <cell r="B2697" t="str">
            <v>PLAYGROUND CONJUGADO TIPO 7 - INCLUSIVO - PARA CRIANÇAS DE 1 A 14 ANOS DE IDADE. FORNECIMENTO E INSTALAÇÃO</v>
          </cell>
          <cell r="C2697" t="str">
            <v>UN</v>
          </cell>
          <cell r="D2697">
            <v>32581.72</v>
          </cell>
          <cell r="E2697" t="str">
            <v>SIURB-E Jan/26</v>
          </cell>
        </row>
        <row r="2698">
          <cell r="A2698">
            <v>18015000</v>
          </cell>
          <cell r="B2698" t="str">
            <v>BRINQUEDOS - SERVIÇOS</v>
          </cell>
          <cell r="C2698" t="str">
            <v>.</v>
          </cell>
          <cell r="D2698" t="str">
            <v>.</v>
          </cell>
          <cell r="E2698" t="str">
            <v>SIURB-E Jan/26</v>
          </cell>
        </row>
        <row r="2699">
          <cell r="A2699">
            <v>18015001</v>
          </cell>
          <cell r="B2699" t="str">
            <v>APARELHOS DE GINÁTICA EM MADEIRA - BARRA DUPLA EM DOIS NIVEIS</v>
          </cell>
          <cell r="C2699" t="str">
            <v>UN</v>
          </cell>
          <cell r="D2699">
            <v>1593.47</v>
          </cell>
          <cell r="E2699" t="str">
            <v>SIURB-E Jan/26</v>
          </cell>
        </row>
        <row r="2700">
          <cell r="A2700">
            <v>18015002</v>
          </cell>
          <cell r="B2700" t="str">
            <v>APARELHOS DE GINÁTICA EM MADEIRA - BARREIRA SIMPLES</v>
          </cell>
          <cell r="C2700" t="str">
            <v>UN</v>
          </cell>
          <cell r="D2700">
            <v>2725.53</v>
          </cell>
          <cell r="E2700" t="str">
            <v>SIURB-E Jan/26</v>
          </cell>
        </row>
        <row r="2701">
          <cell r="A2701">
            <v>18015003</v>
          </cell>
          <cell r="B2701" t="str">
            <v>APARELHOS DE GINÁTICA EM MADEIRA - BARRAS PARALELAS</v>
          </cell>
          <cell r="C2701" t="str">
            <v>UN</v>
          </cell>
          <cell r="D2701">
            <v>1705.04</v>
          </cell>
          <cell r="E2701" t="str">
            <v>SIURB-E Jan/26</v>
          </cell>
        </row>
        <row r="2702">
          <cell r="A2702">
            <v>18015010</v>
          </cell>
          <cell r="B2702" t="str">
            <v>RD.06 - CARACOL - DEMARCAÇÃO DE PISO</v>
          </cell>
          <cell r="C2702" t="str">
            <v>UN</v>
          </cell>
          <cell r="D2702">
            <v>451.29</v>
          </cell>
          <cell r="E2702" t="str">
            <v>SIURB-E Jan/26</v>
          </cell>
        </row>
        <row r="2703">
          <cell r="A2703">
            <v>18015013</v>
          </cell>
          <cell r="B2703" t="str">
            <v>RD.04 - AMARELINHA DEMARCAÇÃO DE PISO</v>
          </cell>
          <cell r="C2703" t="str">
            <v>UN</v>
          </cell>
          <cell r="D2703">
            <v>196.66</v>
          </cell>
          <cell r="E2703" t="str">
            <v>SIURB-E Jan/26</v>
          </cell>
        </row>
        <row r="2704">
          <cell r="A2704">
            <v>18015014</v>
          </cell>
          <cell r="B2704" t="str">
            <v>RD.05 - XADREZ - DEMARCAÇÃO DE PISO</v>
          </cell>
          <cell r="C2704" t="str">
            <v>UN</v>
          </cell>
          <cell r="D2704">
            <v>1312.98</v>
          </cell>
          <cell r="E2704" t="str">
            <v>SIURB-E Jan/26</v>
          </cell>
        </row>
        <row r="2705">
          <cell r="A2705">
            <v>18015050</v>
          </cell>
          <cell r="B2705" t="str">
            <v>FORNECIMENTO E APLICAÇÃO DE AREIA FINA</v>
          </cell>
          <cell r="C2705" t="str">
            <v>M3</v>
          </cell>
          <cell r="D2705">
            <v>271.58</v>
          </cell>
          <cell r="E2705" t="str">
            <v>SIURB-E Jan/26</v>
          </cell>
        </row>
        <row r="2706">
          <cell r="A2706">
            <v>18015051</v>
          </cell>
          <cell r="B2706" t="str">
            <v>FORNECIMENTO E APLICAÇÃO  DE PEDRA N.2</v>
          </cell>
          <cell r="C2706" t="str">
            <v>M3</v>
          </cell>
          <cell r="D2706">
            <v>248.29</v>
          </cell>
          <cell r="E2706" t="str">
            <v>SIURB-E Jan/26</v>
          </cell>
        </row>
        <row r="2707">
          <cell r="A2707">
            <v>18016001</v>
          </cell>
          <cell r="B2707" t="str">
            <v>SURF DUPLO CONJUGADO (EXERCITADOR PARA IDOSOS)</v>
          </cell>
          <cell r="C2707" t="str">
            <v>UN</v>
          </cell>
          <cell r="D2707">
            <v>2387.21</v>
          </cell>
          <cell r="E2707" t="str">
            <v>SIURB-E Jan/26</v>
          </cell>
        </row>
        <row r="2708">
          <cell r="A2708">
            <v>18016002</v>
          </cell>
          <cell r="B2708" t="str">
            <v>ROTAÇÃO DIAGONAL DUPLA - APARELHO DUPLO CONJUGADO</v>
          </cell>
          <cell r="C2708" t="str">
            <v>UN</v>
          </cell>
          <cell r="D2708">
            <v>1986.45</v>
          </cell>
          <cell r="E2708" t="str">
            <v>SIURB-E Jan/26</v>
          </cell>
        </row>
        <row r="2709">
          <cell r="A2709">
            <v>18016003</v>
          </cell>
          <cell r="B2709" t="str">
            <v>MULTI EXERCITADOR CONJUGADO COM 6 FUNÇÕES</v>
          </cell>
          <cell r="C2709" t="str">
            <v>UN</v>
          </cell>
          <cell r="D2709">
            <v>6604.57</v>
          </cell>
          <cell r="E2709" t="str">
            <v>SIURB-E Jan/26</v>
          </cell>
        </row>
        <row r="2710">
          <cell r="A2710">
            <v>18016004</v>
          </cell>
          <cell r="B2710" t="str">
            <v>SIMULADOR DE CAVALGADA</v>
          </cell>
          <cell r="C2710" t="str">
            <v>UN</v>
          </cell>
          <cell r="D2710">
            <v>4184.93</v>
          </cell>
          <cell r="E2710" t="str">
            <v>SIURB-E Jan/26</v>
          </cell>
        </row>
        <row r="2711">
          <cell r="A2711">
            <v>18016005</v>
          </cell>
          <cell r="B2711" t="str">
            <v>SIMULADOR DE CAVALGADA TRIPLO</v>
          </cell>
          <cell r="C2711" t="str">
            <v>UN</v>
          </cell>
          <cell r="D2711">
            <v>6324.62</v>
          </cell>
          <cell r="E2711" t="str">
            <v>SIURB-E Jan/26</v>
          </cell>
        </row>
        <row r="2712">
          <cell r="A2712">
            <v>18016006</v>
          </cell>
          <cell r="B2712" t="str">
            <v>ALONGADOR COM 3 ALTURAS CONJUGADO</v>
          </cell>
          <cell r="C2712" t="str">
            <v>UN</v>
          </cell>
          <cell r="D2712">
            <v>2676.72</v>
          </cell>
          <cell r="E2712" t="str">
            <v>SIURB-E Jan/26</v>
          </cell>
        </row>
        <row r="2713">
          <cell r="A2713">
            <v>18016007</v>
          </cell>
          <cell r="B2713" t="str">
            <v>PRESSÃO DE PERNAS TRIPLO CONJUGADO</v>
          </cell>
          <cell r="C2713" t="str">
            <v>UN</v>
          </cell>
          <cell r="D2713">
            <v>3873.41</v>
          </cell>
          <cell r="E2713" t="str">
            <v>SIURB-E Jan/26</v>
          </cell>
        </row>
        <row r="2714">
          <cell r="A2714">
            <v>18016008</v>
          </cell>
          <cell r="B2714" t="str">
            <v>REMADA SENTADA</v>
          </cell>
          <cell r="C2714" t="str">
            <v>UN</v>
          </cell>
          <cell r="D2714">
            <v>2269.14</v>
          </cell>
          <cell r="E2714" t="str">
            <v>SIURB-E Jan/26</v>
          </cell>
        </row>
        <row r="2715">
          <cell r="A2715">
            <v>18016009</v>
          </cell>
          <cell r="B2715" t="str">
            <v>SIMULADOR DE CAMINHADA DUPLO CONJUGADO</v>
          </cell>
          <cell r="C2715" t="str">
            <v>UN</v>
          </cell>
          <cell r="D2715">
            <v>3930.23</v>
          </cell>
          <cell r="E2715" t="str">
            <v>SIURB-E Jan/26</v>
          </cell>
        </row>
        <row r="2716">
          <cell r="A2716">
            <v>18016010</v>
          </cell>
          <cell r="B2716" t="str">
            <v>SIMULADOR DE CAMINHADA TRIPLO CONJUGADO</v>
          </cell>
          <cell r="C2716" t="str">
            <v>UN</v>
          </cell>
          <cell r="D2716">
            <v>5614.5</v>
          </cell>
          <cell r="E2716" t="str">
            <v>SIURB-E Jan/26</v>
          </cell>
        </row>
        <row r="2717">
          <cell r="A2717">
            <v>18016011</v>
          </cell>
          <cell r="B2717" t="str">
            <v>ROTAÇÃO VERTICAL DUPLO</v>
          </cell>
          <cell r="C2717" t="str">
            <v>UN</v>
          </cell>
          <cell r="D2717">
            <v>1447.18</v>
          </cell>
          <cell r="E2717" t="str">
            <v>SIURB-E Jan/26</v>
          </cell>
        </row>
        <row r="2718">
          <cell r="A2718">
            <v>18016012</v>
          </cell>
          <cell r="B2718" t="str">
            <v>ROTAÇÃO VERTICAL TRIPLO CONJUGADO</v>
          </cell>
          <cell r="C2718" t="str">
            <v>UN</v>
          </cell>
          <cell r="D2718">
            <v>2080.91</v>
          </cell>
          <cell r="E2718" t="str">
            <v>SIURB-E Jan/26</v>
          </cell>
        </row>
        <row r="2719">
          <cell r="A2719">
            <v>18016013</v>
          </cell>
          <cell r="B2719" t="str">
            <v>ESQUI DUPLO CONJUGADO</v>
          </cell>
          <cell r="C2719" t="str">
            <v>UN</v>
          </cell>
          <cell r="D2719">
            <v>5082.99</v>
          </cell>
          <cell r="E2719" t="str">
            <v>SIURB-E Jan/26</v>
          </cell>
        </row>
        <row r="2720">
          <cell r="A2720">
            <v>18016014</v>
          </cell>
          <cell r="B2720" t="str">
            <v>ESQUI TRIPLO CONJUGADO</v>
          </cell>
          <cell r="C2720" t="str">
            <v>UN</v>
          </cell>
          <cell r="D2720">
            <v>7037.17</v>
          </cell>
          <cell r="E2720" t="str">
            <v>SIURB-E Jan/26</v>
          </cell>
        </row>
        <row r="2721">
          <cell r="A2721">
            <v>18016015</v>
          </cell>
          <cell r="B2721" t="str">
            <v>BICICLETA DE CADEIRA INDIVIDUAL</v>
          </cell>
          <cell r="C2721" t="str">
            <v>UN</v>
          </cell>
          <cell r="D2721">
            <v>1968.28</v>
          </cell>
          <cell r="E2721" t="str">
            <v>SIURB-E Jan/26</v>
          </cell>
        </row>
        <row r="2722">
          <cell r="A2722">
            <v>18016016</v>
          </cell>
          <cell r="B2722" t="str">
            <v>BICICLETA DE CADEIRA TRIPLA</v>
          </cell>
          <cell r="C2722" t="str">
            <v>UN</v>
          </cell>
          <cell r="D2722">
            <v>5557.49</v>
          </cell>
          <cell r="E2722" t="str">
            <v>SIURB-E Jan/26</v>
          </cell>
        </row>
        <row r="2723">
          <cell r="A2723">
            <v>18016017</v>
          </cell>
          <cell r="B2723" t="str">
            <v>PUXADOR PEITORAL DUPLO STAR</v>
          </cell>
          <cell r="C2723" t="str">
            <v>UN</v>
          </cell>
          <cell r="D2723">
            <v>3674.9</v>
          </cell>
          <cell r="E2723" t="str">
            <v>SIURB-E Jan/26</v>
          </cell>
        </row>
        <row r="2724">
          <cell r="A2724">
            <v>18016018</v>
          </cell>
          <cell r="B2724" t="str">
            <v>TWIST TRIPLO</v>
          </cell>
          <cell r="C2724" t="str">
            <v>UN</v>
          </cell>
          <cell r="D2724">
            <v>3085.98</v>
          </cell>
          <cell r="E2724" t="str">
            <v>SIURB-E Jan/26</v>
          </cell>
        </row>
        <row r="2725">
          <cell r="A2725">
            <v>18016019</v>
          </cell>
          <cell r="B2725" t="str">
            <v>PLACA ORIENTADORA VERTICAL</v>
          </cell>
          <cell r="C2725" t="str">
            <v>UN</v>
          </cell>
          <cell r="D2725">
            <v>3424.46</v>
          </cell>
          <cell r="E2725" t="str">
            <v>SIURB-E Jan/26</v>
          </cell>
        </row>
        <row r="2726">
          <cell r="A2726">
            <v>18016020</v>
          </cell>
          <cell r="B2726" t="str">
            <v>LIXEIRA DUPLA</v>
          </cell>
          <cell r="C2726" t="str">
            <v>UN</v>
          </cell>
          <cell r="D2726">
            <v>1437.79</v>
          </cell>
          <cell r="E2726" t="str">
            <v>SIURB-E Jan/26</v>
          </cell>
        </row>
        <row r="2727">
          <cell r="A2727">
            <v>18060000</v>
          </cell>
          <cell r="B2727" t="str">
            <v>RETIRADAS</v>
          </cell>
          <cell r="C2727" t="str">
            <v>.</v>
          </cell>
          <cell r="D2727" t="str">
            <v>.</v>
          </cell>
          <cell r="E2727" t="str">
            <v>SIURB-E Jan/26</v>
          </cell>
        </row>
        <row r="2728">
          <cell r="A2728">
            <v>18060007</v>
          </cell>
          <cell r="B2728" t="str">
            <v>RETIRADA DE GRAMA</v>
          </cell>
          <cell r="C2728" t="str">
            <v>M2</v>
          </cell>
          <cell r="D2728">
            <v>7.77</v>
          </cell>
          <cell r="E2728" t="str">
            <v>SIURB-E Jan/26</v>
          </cell>
        </row>
        <row r="2729">
          <cell r="A2729">
            <v>18070000</v>
          </cell>
          <cell r="B2729" t="str">
            <v>RECOLOCAÇÕES</v>
          </cell>
          <cell r="C2729" t="str">
            <v>.</v>
          </cell>
          <cell r="D2729" t="str">
            <v>.</v>
          </cell>
          <cell r="E2729" t="str">
            <v>SIURB-E Jan/26</v>
          </cell>
        </row>
        <row r="2730">
          <cell r="A2730">
            <v>18070007</v>
          </cell>
          <cell r="B2730" t="str">
            <v>RECOLOCAÇÃO DE GRAMA</v>
          </cell>
          <cell r="C2730" t="str">
            <v>M2</v>
          </cell>
          <cell r="D2730">
            <v>49.48</v>
          </cell>
          <cell r="E2730" t="str">
            <v>SIURB-E Jan/26</v>
          </cell>
        </row>
        <row r="2731">
          <cell r="A2731">
            <v>18070040</v>
          </cell>
          <cell r="B2731" t="str">
            <v>TRANSPLANTE DE ÁRVORES COM DIÂMETRO ATÉ 30CM</v>
          </cell>
          <cell r="C2731" t="str">
            <v>UN</v>
          </cell>
          <cell r="D2731">
            <v>1614.83</v>
          </cell>
          <cell r="E2731" t="str">
            <v>SIURB-E Jan/26</v>
          </cell>
        </row>
        <row r="2732">
          <cell r="A2732">
            <v>18070041</v>
          </cell>
          <cell r="B2732" t="str">
            <v>TRANSPLANTE DE ÁRVORES COM DAP MAIOR OU IGUAL A 30CM</v>
          </cell>
          <cell r="C2732" t="str">
            <v>UN</v>
          </cell>
          <cell r="D2732">
            <v>11289.75</v>
          </cell>
          <cell r="E2732" t="str">
            <v>SIURB-E Jan/26</v>
          </cell>
        </row>
        <row r="2733">
          <cell r="A2733">
            <v>18080000</v>
          </cell>
          <cell r="B2733" t="str">
            <v>SERVIÇOS PARCIAIS</v>
          </cell>
          <cell r="C2733" t="str">
            <v>.</v>
          </cell>
          <cell r="D2733" t="str">
            <v>.</v>
          </cell>
          <cell r="E2733" t="str">
            <v>SIURB-E Jan/26</v>
          </cell>
        </row>
        <row r="2734">
          <cell r="A2734">
            <v>18080001</v>
          </cell>
          <cell r="B2734" t="str">
            <v>REVOLVIMENTO E AJUSTE DO SOLO</v>
          </cell>
          <cell r="C2734" t="str">
            <v>M2</v>
          </cell>
          <cell r="D2734">
            <v>12.95</v>
          </cell>
          <cell r="E2734" t="str">
            <v>SIURB-E Jan/26</v>
          </cell>
        </row>
        <row r="2735">
          <cell r="A2735">
            <v>18080011</v>
          </cell>
          <cell r="B2735" t="str">
            <v>TERRA PREPARADA PARA PLANTIO</v>
          </cell>
          <cell r="C2735" t="str">
            <v>M3</v>
          </cell>
          <cell r="D2735">
            <v>297.38</v>
          </cell>
          <cell r="E2735" t="str">
            <v>SIURB-E Jan/26</v>
          </cell>
        </row>
        <row r="2736">
          <cell r="A2736">
            <v>18080013</v>
          </cell>
          <cell r="B2736" t="str">
            <v>CALCAREO DOLOMITICO</v>
          </cell>
          <cell r="C2736" t="str">
            <v>KG</v>
          </cell>
          <cell r="D2736">
            <v>1.33</v>
          </cell>
          <cell r="E2736" t="str">
            <v>SIURB-E Jan/26</v>
          </cell>
        </row>
        <row r="2737">
          <cell r="A2737">
            <v>18080015</v>
          </cell>
          <cell r="B2737" t="str">
            <v>ADUBO QUÍMICO NPK, 10:10:10</v>
          </cell>
          <cell r="C2737" t="str">
            <v>KG</v>
          </cell>
          <cell r="D2737">
            <v>7.42</v>
          </cell>
          <cell r="E2737" t="str">
            <v>SIURB-E Jan/26</v>
          </cell>
        </row>
        <row r="2738">
          <cell r="A2738">
            <v>18080030</v>
          </cell>
          <cell r="B2738" t="str">
            <v>PREPARO DO SOLO PARA PLANTIO DE GRAMA BATATAES</v>
          </cell>
          <cell r="C2738" t="str">
            <v>M2</v>
          </cell>
          <cell r="D2738">
            <v>12.95</v>
          </cell>
          <cell r="E2738" t="str">
            <v>SIURB-E Jan/26</v>
          </cell>
        </row>
        <row r="2739">
          <cell r="A2739">
            <v>18080035</v>
          </cell>
          <cell r="B2739" t="str">
            <v>RECOLOCAÇÃO DE TERRA DE JARDIM</v>
          </cell>
          <cell r="C2739" t="str">
            <v>M3</v>
          </cell>
          <cell r="D2739">
            <v>336.22</v>
          </cell>
          <cell r="E2739" t="str">
            <v>SIURB-E Jan/26</v>
          </cell>
        </row>
        <row r="2740">
          <cell r="A2740">
            <v>18101001</v>
          </cell>
          <cell r="B2740" t="str">
            <v>RV.12 - PISO EMBORRACHADO PARA AMORTECIMENTO DE IMPACTO, ESPESSURA 2,5 CM OU SIMILAR QUE ATENDA ABSORÇÃO DE IMPACTO A QUEDA DE ALTURA DE 1,20M CONFORME NBR 16071</v>
          </cell>
          <cell r="C2740" t="str">
            <v>M2</v>
          </cell>
          <cell r="D2740">
            <v>342.44</v>
          </cell>
          <cell r="E2740" t="str">
            <v>SIURB-E Jan/26</v>
          </cell>
        </row>
        <row r="2741">
          <cell r="A2741">
            <v>18101002</v>
          </cell>
          <cell r="B2741" t="str">
            <v>RV.12 - PISO EMBORRACHADO PARA AMORTECIMENTO DE IMPACTO, ESPESSURA 5,0 CM OU SIMILAR QUE ATENDA ABSORÇÃO DE IMPACTO A QUEDA DE ALTURA DE 1,50M CONFORME NBR 16071</v>
          </cell>
          <cell r="C2741" t="str">
            <v>M2</v>
          </cell>
          <cell r="D2741">
            <v>420.43</v>
          </cell>
          <cell r="E2741" t="str">
            <v>SIURB-E Jan/26</v>
          </cell>
        </row>
        <row r="2742">
          <cell r="A2742">
            <v>18101003</v>
          </cell>
          <cell r="B2742" t="str">
            <v>PISO INTERTRAVADO EMBORRACHADO PARA PLAYGROUND</v>
          </cell>
          <cell r="C2742" t="str">
            <v>M2</v>
          </cell>
          <cell r="D2742">
            <v>444.43</v>
          </cell>
          <cell r="E2742" t="str">
            <v>SIURB-E Jan/26</v>
          </cell>
        </row>
        <row r="2743">
          <cell r="A2743">
            <v>20000000</v>
          </cell>
          <cell r="B2743" t="str">
            <v>SERVICOS TECNICOS</v>
          </cell>
          <cell r="E2743" t="str">
            <v>SIURB-E Jan/26</v>
          </cell>
        </row>
        <row r="2744">
          <cell r="A2744">
            <v>20001000</v>
          </cell>
          <cell r="B2744" t="str">
            <v>TOPOGRAFIA</v>
          </cell>
          <cell r="C2744" t="str">
            <v>.</v>
          </cell>
          <cell r="D2744" t="str">
            <v>.</v>
          </cell>
          <cell r="E2744" t="str">
            <v>SIURB-E Jan/26</v>
          </cell>
        </row>
        <row r="2745">
          <cell r="A2745">
            <v>20001001</v>
          </cell>
          <cell r="B2745" t="str">
            <v>LEVANTAMENTO PLANIMÉTRICO DE PERÍMETRO - ATÉ 1.000M</v>
          </cell>
          <cell r="C2745" t="str">
            <v>GL</v>
          </cell>
          <cell r="D2745">
            <v>3629.38</v>
          </cell>
          <cell r="E2745" t="str">
            <v>SIURB-E Jan/26</v>
          </cell>
        </row>
        <row r="2746">
          <cell r="A2746">
            <v>20001002</v>
          </cell>
          <cell r="B2746" t="str">
            <v>LEVANTAMENTO PLANIMÉTRICO DE PERÍMETRO - EXCEDENTE 1.000M</v>
          </cell>
          <cell r="C2746" t="str">
            <v>M</v>
          </cell>
          <cell r="D2746">
            <v>2.82</v>
          </cell>
          <cell r="E2746" t="str">
            <v>SIURB-E Jan/26</v>
          </cell>
        </row>
        <row r="2747">
          <cell r="A2747">
            <v>20001013</v>
          </cell>
          <cell r="B2747" t="str">
            <v>LEVANTAMENTO PLANIALTIMÉTRICO DE ÁREAS - ATÉ 10.000M2</v>
          </cell>
          <cell r="C2747" t="str">
            <v>GL</v>
          </cell>
          <cell r="D2747">
            <v>6910.75</v>
          </cell>
          <cell r="E2747" t="str">
            <v>SIURB-E Jan/26</v>
          </cell>
        </row>
        <row r="2748">
          <cell r="A2748">
            <v>20001014</v>
          </cell>
          <cell r="B2748" t="str">
            <v>LEVANTAMENTO PLANIALTIMÉTRICO DE ÁREAS - EXCEDENTE A 10.000M2</v>
          </cell>
          <cell r="C2748" t="str">
            <v>M2</v>
          </cell>
          <cell r="D2748">
            <v>0.59</v>
          </cell>
          <cell r="E2748" t="str">
            <v>SIURB-E Jan/26</v>
          </cell>
        </row>
        <row r="2749">
          <cell r="A2749">
            <v>20001021</v>
          </cell>
          <cell r="B2749" t="str">
            <v>ACRÉSCIMO FACE AO GRAU DE DIFICULDADE - TERRENO ACIDENTADO</v>
          </cell>
          <cell r="C2749" t="str">
            <v>%</v>
          </cell>
          <cell r="D2749">
            <v>20</v>
          </cell>
          <cell r="E2749" t="str">
            <v>SIURB-E Jan/26</v>
          </cell>
        </row>
        <row r="2750">
          <cell r="A2750">
            <v>20001022</v>
          </cell>
          <cell r="B2750" t="str">
            <v>ACRÉSCIMO FACE AO GRAU DE DIFICULDADE - TERRENO COBERTO PARA VEGETAÇÃO</v>
          </cell>
          <cell r="C2750" t="str">
            <v>%</v>
          </cell>
          <cell r="D2750">
            <v>50</v>
          </cell>
          <cell r="E2750" t="str">
            <v>SIURB-E Jan/26</v>
          </cell>
        </row>
        <row r="2751">
          <cell r="A2751">
            <v>20001023</v>
          </cell>
          <cell r="B2751" t="str">
            <v>ACRÉSCIMO FACE AO GRAU DE DIFICULDADE - TERRENO PANTANOSO</v>
          </cell>
          <cell r="C2751" t="str">
            <v>%</v>
          </cell>
          <cell r="D2751">
            <v>100</v>
          </cell>
          <cell r="E2751" t="str">
            <v>SIURB-E Jan/26</v>
          </cell>
        </row>
        <row r="2752">
          <cell r="A2752">
            <v>20001024</v>
          </cell>
          <cell r="B2752" t="str">
            <v>ACRÉSCIMO FACE AO GRAU DE DIFICULDADE - TERRENO COM CADASTRO</v>
          </cell>
          <cell r="C2752" t="str">
            <v>%</v>
          </cell>
          <cell r="D2752">
            <v>30</v>
          </cell>
          <cell r="E2752" t="str">
            <v>SIURB-E Jan/26</v>
          </cell>
        </row>
        <row r="2753">
          <cell r="A2753">
            <v>20001031</v>
          </cell>
          <cell r="B2753" t="str">
            <v>ACRÉSCIMO PARA ELABORAÇÃO DE CÁLCULOS - ÁREAS, DISTÂNCIAS E AZIMUTES</v>
          </cell>
          <cell r="C2753" t="str">
            <v>%</v>
          </cell>
          <cell r="D2753">
            <v>10</v>
          </cell>
          <cell r="E2753" t="str">
            <v>SIURB-E Jan/26</v>
          </cell>
        </row>
        <row r="2754">
          <cell r="A2754">
            <v>20001032</v>
          </cell>
          <cell r="B2754" t="str">
            <v>ACRÉSCIMO PARA ELABORAÇÃO DE CÁLCULOS - NIVELAMENTO DE SECÇÕES TRANSVERSAIS</v>
          </cell>
          <cell r="C2754" t="str">
            <v>%</v>
          </cell>
          <cell r="D2754">
            <v>50</v>
          </cell>
          <cell r="E2754" t="str">
            <v>SIURB-E Jan/26</v>
          </cell>
        </row>
        <row r="2755">
          <cell r="A2755">
            <v>20001033</v>
          </cell>
          <cell r="B2755" t="str">
            <v>ACRÉSCIMO PARA ELABORAÇÃO DE CÁLCULOS - MOVIMENTO DE TERRA</v>
          </cell>
          <cell r="C2755" t="str">
            <v>%</v>
          </cell>
          <cell r="D2755">
            <v>10</v>
          </cell>
          <cell r="E2755" t="str">
            <v>SIURB-E Jan/26</v>
          </cell>
        </row>
        <row r="2756">
          <cell r="A2756">
            <v>20002000</v>
          </cell>
          <cell r="B2756" t="str">
            <v>SONDAGEM</v>
          </cell>
          <cell r="C2756" t="str">
            <v>.</v>
          </cell>
          <cell r="D2756" t="str">
            <v>.</v>
          </cell>
          <cell r="E2756" t="str">
            <v>SIURB-E Jan/26</v>
          </cell>
        </row>
        <row r="2757">
          <cell r="A2757">
            <v>20002001</v>
          </cell>
          <cell r="B2757" t="str">
            <v>TRADO MANUAL</v>
          </cell>
          <cell r="C2757" t="str">
            <v>M</v>
          </cell>
          <cell r="D2757">
            <v>114.56</v>
          </cell>
          <cell r="E2757" t="str">
            <v>SIURB-E Jan/26</v>
          </cell>
        </row>
        <row r="2758">
          <cell r="A2758">
            <v>20002002</v>
          </cell>
          <cell r="B2758" t="str">
            <v>MOBILIZAÇÃO E INSTALAÇÃO DE 1  EQUIPAMENTO PARA EXECUÇÃO DE SONDAGEM A PERCUSSÃO</v>
          </cell>
          <cell r="C2758" t="str">
            <v>UN</v>
          </cell>
          <cell r="D2758">
            <v>769.5</v>
          </cell>
          <cell r="E2758" t="str">
            <v>SIURB-E Jan/26</v>
          </cell>
        </row>
        <row r="2759">
          <cell r="A2759">
            <v>20002003</v>
          </cell>
          <cell r="B2759" t="str">
            <v>DESLOCAMENTO DE EQUIPAMENTO ENTRE FUROS EM TERRENO PLANO, CONSIDERANDO A DISTÂNCIA ATÉ 100M, PARA SONDAGEM A PERCUSSÃO</v>
          </cell>
          <cell r="C2759" t="str">
            <v>UN</v>
          </cell>
          <cell r="D2759">
            <v>105.85</v>
          </cell>
          <cell r="E2759" t="str">
            <v>SIURB-E Jan/26</v>
          </cell>
        </row>
        <row r="2760">
          <cell r="A2760">
            <v>20002004</v>
          </cell>
          <cell r="B2760" t="str">
            <v>DESLOCAMENTO DE EQUIPAMENTO ENTRE FUROS EM TERRENO PLANO, CONSIDERANDO A DISTÂNCIA DE 100 À 200M, PARA FUNDAÇÃO A PERCUSSÃO</v>
          </cell>
          <cell r="C2760" t="str">
            <v>UN</v>
          </cell>
          <cell r="D2760">
            <v>211.71</v>
          </cell>
          <cell r="E2760" t="str">
            <v>SIURB-E Jan/26</v>
          </cell>
        </row>
        <row r="2761">
          <cell r="A2761">
            <v>20002005</v>
          </cell>
          <cell r="B2761" t="str">
            <v>DESLOCAMENTO DE EQUIPAMENTO ENTRE FUROS EM TERRENO PLANO, CONSIDERANDO A DISTÂNCIA ACIMA DE 200M, PARA SONDAGEM A PERCUSSÃO</v>
          </cell>
          <cell r="C2761" t="str">
            <v>UN</v>
          </cell>
          <cell r="D2761">
            <v>317.56</v>
          </cell>
          <cell r="E2761" t="str">
            <v>SIURB-E Jan/26</v>
          </cell>
        </row>
        <row r="2762">
          <cell r="A2762">
            <v>20002006</v>
          </cell>
          <cell r="B2762" t="str">
            <v>DESLOCAMENTO DE EQUIPAMENTO ENTRE FUROS EM TERRENO ACIDENTADO, CONSIDERANDO A DISTÂNCIA ATÉ 50M, PARA SONDAGEM A PERCUSSÃO</v>
          </cell>
          <cell r="C2762" t="str">
            <v>UN</v>
          </cell>
          <cell r="D2762">
            <v>105.85</v>
          </cell>
          <cell r="E2762" t="str">
            <v>SIURB-E Jan/26</v>
          </cell>
        </row>
        <row r="2763">
          <cell r="A2763">
            <v>20002007</v>
          </cell>
          <cell r="B2763" t="str">
            <v>DESLOCAMENTO DE EQUIPAMENTO ENTRE FUROS EM TERRENO ACIDENTADO, CONSIDERANDO A DISTÂNCIA ACIMA DE 50M, PARA SONDAGEM A PERCUSSÃO</v>
          </cell>
          <cell r="C2763" t="str">
            <v>UN</v>
          </cell>
          <cell r="D2763">
            <v>185.82</v>
          </cell>
          <cell r="E2763" t="str">
            <v>SIURB-E Jan/26</v>
          </cell>
        </row>
        <row r="2764">
          <cell r="A2764">
            <v>20002008</v>
          </cell>
          <cell r="B2764" t="str">
            <v>EXECUÇÃO DE PLATAFORMA EM TERRENO ALAGADIÇO OU ACIDENTADO, PARA SONDAGEM A PERCUSSÃO</v>
          </cell>
          <cell r="C2764" t="str">
            <v>UN</v>
          </cell>
          <cell r="D2764">
            <v>231.87</v>
          </cell>
          <cell r="E2764" t="str">
            <v>SIURB-E Jan/26</v>
          </cell>
        </row>
        <row r="2765">
          <cell r="A2765">
            <v>20002009</v>
          </cell>
          <cell r="B2765" t="str">
            <v>PERFURAÇÃO E EXECUÇÃO DE ENSAIO PENETROMÉTRICO OU DE LAVAGEM POR TEMPO</v>
          </cell>
          <cell r="C2765" t="str">
            <v>M</v>
          </cell>
          <cell r="D2765">
            <v>181.91</v>
          </cell>
          <cell r="E2765" t="str">
            <v>SIURB-E Jan/26</v>
          </cell>
        </row>
        <row r="2766">
          <cell r="A2766">
            <v>20003000</v>
          </cell>
          <cell r="B2766" t="str">
            <v>SERVIÇOS TÉCNICOS</v>
          </cell>
          <cell r="C2766" t="str">
            <v>.</v>
          </cell>
          <cell r="D2766" t="str">
            <v>.</v>
          </cell>
          <cell r="E2766" t="str">
            <v>SIURB-E Jan/26</v>
          </cell>
        </row>
        <row r="2767">
          <cell r="A2767">
            <v>20003001</v>
          </cell>
          <cell r="B2767" t="str">
            <v>COORDENADOR GERAL</v>
          </cell>
          <cell r="C2767" t="str">
            <v>H</v>
          </cell>
          <cell r="D2767">
            <v>530.28</v>
          </cell>
          <cell r="E2767" t="str">
            <v>SIURB-E Jan/26</v>
          </cell>
        </row>
        <row r="2768">
          <cell r="A2768">
            <v>20003002</v>
          </cell>
          <cell r="B2768" t="str">
            <v>ENGENHEIRO/ ARQUITETO SÊNIOR</v>
          </cell>
          <cell r="C2768" t="str">
            <v>H</v>
          </cell>
          <cell r="D2768">
            <v>322.26</v>
          </cell>
          <cell r="E2768" t="str">
            <v>SIURB-E Jan/26</v>
          </cell>
        </row>
        <row r="2769">
          <cell r="A2769">
            <v>20003003</v>
          </cell>
          <cell r="B2769" t="str">
            <v>ENGENHEIRO/ ARQUITETO JUNIOR</v>
          </cell>
          <cell r="C2769" t="str">
            <v>H</v>
          </cell>
          <cell r="D2769">
            <v>130.30000000000001</v>
          </cell>
          <cell r="E2769" t="str">
            <v>SIURB-E Jan/26</v>
          </cell>
        </row>
        <row r="2770">
          <cell r="A2770">
            <v>20003004</v>
          </cell>
          <cell r="B2770" t="str">
            <v>ENGENHEIRO/ ARQUITETO PLENO</v>
          </cell>
          <cell r="C2770" t="str">
            <v>H</v>
          </cell>
          <cell r="D2770">
            <v>190.43</v>
          </cell>
          <cell r="E2770" t="str">
            <v>SIURB-E Jan/26</v>
          </cell>
        </row>
        <row r="2771">
          <cell r="A2771">
            <v>20003005</v>
          </cell>
          <cell r="B2771" t="str">
            <v>PROJETISTA</v>
          </cell>
          <cell r="C2771" t="str">
            <v>H</v>
          </cell>
          <cell r="D2771">
            <v>157.07</v>
          </cell>
          <cell r="E2771" t="str">
            <v>SIURB-E Jan/26</v>
          </cell>
        </row>
        <row r="2772">
          <cell r="A2772">
            <v>20003006</v>
          </cell>
          <cell r="B2772" t="str">
            <v>DESENHISTA PROJETISTA</v>
          </cell>
          <cell r="C2772" t="str">
            <v>H</v>
          </cell>
          <cell r="D2772">
            <v>73.84</v>
          </cell>
          <cell r="E2772" t="str">
            <v>SIURB-E Jan/26</v>
          </cell>
        </row>
        <row r="2773">
          <cell r="A2773">
            <v>20003007</v>
          </cell>
          <cell r="B2773" t="str">
            <v>COORDENADOR SETORIAL</v>
          </cell>
          <cell r="C2773" t="str">
            <v>H</v>
          </cell>
          <cell r="D2773">
            <v>530.28</v>
          </cell>
          <cell r="E2773" t="str">
            <v>SIURB-E Jan/26</v>
          </cell>
        </row>
        <row r="2774">
          <cell r="A2774">
            <v>20003008</v>
          </cell>
          <cell r="B2774" t="str">
            <v>CONSULTOR</v>
          </cell>
          <cell r="C2774" t="str">
            <v>H</v>
          </cell>
          <cell r="D2774">
            <v>530.28</v>
          </cell>
          <cell r="E2774" t="str">
            <v>SIURB-E Jan/26</v>
          </cell>
        </row>
        <row r="2775">
          <cell r="A2775">
            <v>20003009</v>
          </cell>
          <cell r="B2775" t="str">
            <v>PROJETISTA CADISTA</v>
          </cell>
          <cell r="C2775" t="str">
            <v>H</v>
          </cell>
          <cell r="D2775">
            <v>73.84</v>
          </cell>
          <cell r="E2775" t="str">
            <v>SIURB-E Jan/26</v>
          </cell>
        </row>
        <row r="2776">
          <cell r="A2776">
            <v>20003021</v>
          </cell>
          <cell r="B2776" t="str">
            <v>DESENVOLVIMENTO DE PRANCHA DE DESENHO TÉCNICO/ DETALHAMENTO FORMATO A1</v>
          </cell>
          <cell r="C2776" t="str">
            <v>UN</v>
          </cell>
          <cell r="D2776">
            <v>2014.19</v>
          </cell>
          <cell r="E2776" t="str">
            <v>SIURB-E Jan/26</v>
          </cell>
        </row>
        <row r="2777">
          <cell r="A2777">
            <v>20003024</v>
          </cell>
          <cell r="B2777" t="str">
            <v>DESENHISTA CADISTA</v>
          </cell>
          <cell r="C2777" t="str">
            <v>H</v>
          </cell>
          <cell r="D2777">
            <v>67.05</v>
          </cell>
          <cell r="E2777" t="str">
            <v>SIURB-E Jan/26</v>
          </cell>
        </row>
        <row r="2778">
          <cell r="A2778">
            <v>20003050</v>
          </cell>
          <cell r="B2778" t="str">
            <v>SERVIÇO DE PLOTAGEM EM PAPEL SULFITE, TAMANHO A1, PRETO E BRANCO</v>
          </cell>
          <cell r="C2778" t="str">
            <v>UN</v>
          </cell>
          <cell r="D2778">
            <v>11.61</v>
          </cell>
          <cell r="E2778" t="str">
            <v>SIURB-E Jan/26</v>
          </cell>
        </row>
        <row r="2779">
          <cell r="A2779">
            <v>20003051</v>
          </cell>
          <cell r="B2779" t="str">
            <v>SERVIÇO DE PLOTAGEM EM PAPEL SULFITE, TAMANHO A0, PRETO E BRANCO</v>
          </cell>
          <cell r="C2779" t="str">
            <v>UN</v>
          </cell>
          <cell r="D2779">
            <v>13.74</v>
          </cell>
          <cell r="E2779" t="str">
            <v>SIURB-E Jan/26</v>
          </cell>
        </row>
        <row r="2780">
          <cell r="A2780">
            <v>20003052</v>
          </cell>
          <cell r="B2780" t="str">
            <v>SERVIÇO DE PLOTAGEM EM PAPEL SULFITE, TAMANHO A1, COLORIDA</v>
          </cell>
          <cell r="C2780" t="str">
            <v>UN</v>
          </cell>
          <cell r="D2780">
            <v>15.07</v>
          </cell>
          <cell r="E2780" t="str">
            <v>SIURB-E Jan/26</v>
          </cell>
        </row>
        <row r="2781">
          <cell r="A2781">
            <v>20003053</v>
          </cell>
          <cell r="B2781" t="str">
            <v>SERVIÇO DE PLOTAGEM EM PAPEL SULFITE, TAMANHO A0, COLORIDA</v>
          </cell>
          <cell r="C2781" t="str">
            <v>UN</v>
          </cell>
          <cell r="D2781">
            <v>19.78</v>
          </cell>
          <cell r="E2781" t="str">
            <v>SIURB-E Jan/26</v>
          </cell>
        </row>
        <row r="2782">
          <cell r="A2782">
            <v>20003054</v>
          </cell>
          <cell r="B2782" t="str">
            <v>CÓPIA XEROX EM TAMANHO OFÍCIO, UMA FACE, PRETO E BRANCO</v>
          </cell>
          <cell r="C2782" t="str">
            <v>UN</v>
          </cell>
          <cell r="D2782">
            <v>1.61</v>
          </cell>
          <cell r="E2782" t="str">
            <v>SIURB-E Jan/26</v>
          </cell>
        </row>
        <row r="2783">
          <cell r="A2783">
            <v>20003055</v>
          </cell>
          <cell r="B2783" t="str">
            <v>CÓPIA XEROX EM TAMANHO OFÍCIO, UMA FACE, COLORIDA</v>
          </cell>
          <cell r="C2783" t="str">
            <v>UN</v>
          </cell>
          <cell r="D2783">
            <v>2.63</v>
          </cell>
          <cell r="E2783" t="str">
            <v>SIURB-E Jan/26</v>
          </cell>
        </row>
        <row r="2784">
          <cell r="A2784">
            <v>20003056</v>
          </cell>
          <cell r="B2784" t="str">
            <v>CÓPIA XEROX EM TAMANHO A3, UMA FACE, PRETO E BRANCO</v>
          </cell>
          <cell r="C2784" t="str">
            <v>UN</v>
          </cell>
          <cell r="D2784">
            <v>2.0099999999999998</v>
          </cell>
          <cell r="E2784" t="str">
            <v>SIURB-E Jan/26</v>
          </cell>
        </row>
        <row r="2785">
          <cell r="A2785">
            <v>20003057</v>
          </cell>
          <cell r="B2785" t="str">
            <v>CÓPIA XEROX EM TAMANHO A3, UMA FACE, COLORIDA</v>
          </cell>
          <cell r="C2785" t="str">
            <v>UN</v>
          </cell>
          <cell r="D2785">
            <v>5.52</v>
          </cell>
          <cell r="E2785" t="str">
            <v>SIURB-E Jan/26</v>
          </cell>
        </row>
        <row r="2786">
          <cell r="A2786">
            <v>20003058</v>
          </cell>
          <cell r="B2786" t="str">
            <v>CÓPIA XEROX - PRETO E BRANCO</v>
          </cell>
          <cell r="C2786" t="str">
            <v>M2</v>
          </cell>
          <cell r="D2786">
            <v>17.91</v>
          </cell>
          <cell r="E2786" t="str">
            <v>SIURB-E Jan/26</v>
          </cell>
        </row>
        <row r="2787">
          <cell r="A2787">
            <v>20003059</v>
          </cell>
          <cell r="B2787" t="str">
            <v>ENGENHEIRO DA OBRA</v>
          </cell>
          <cell r="C2787" t="str">
            <v>H</v>
          </cell>
          <cell r="D2787">
            <v>183.27</v>
          </cell>
          <cell r="E2787" t="str">
            <v>SIURB-E Jan/26</v>
          </cell>
        </row>
        <row r="2788">
          <cell r="A2788">
            <v>20003060</v>
          </cell>
          <cell r="B2788" t="str">
            <v>PROJETO BÁSICO (PRANCHA A1)</v>
          </cell>
          <cell r="C2788" t="str">
            <v>UN</v>
          </cell>
          <cell r="D2788">
            <v>5205.4799999999996</v>
          </cell>
          <cell r="E2788" t="str">
            <v>SIURB-E Jan/26</v>
          </cell>
        </row>
        <row r="2789">
          <cell r="A2789">
            <v>20003061</v>
          </cell>
          <cell r="B2789" t="str">
            <v>PROJETO EXECUTIVO (PRANCHA A1)</v>
          </cell>
          <cell r="C2789" t="str">
            <v>UN</v>
          </cell>
          <cell r="D2789">
            <v>4003.86</v>
          </cell>
          <cell r="E2789" t="str">
            <v>SIURB-E Jan/26</v>
          </cell>
        </row>
        <row r="2790">
          <cell r="A2790">
            <v>20003070</v>
          </cell>
          <cell r="B2790" t="str">
            <v>LEVANTAMENTO CADASTRAL DE EDIFICAÇÃO ATÉ 500M2</v>
          </cell>
          <cell r="C2790" t="str">
            <v>UN</v>
          </cell>
          <cell r="D2790">
            <v>4418.1000000000004</v>
          </cell>
          <cell r="E2790" t="str">
            <v>SIURB-E Jan/26</v>
          </cell>
        </row>
        <row r="2791">
          <cell r="A2791">
            <v>20003071</v>
          </cell>
          <cell r="B2791" t="str">
            <v>LEVANTAMENTO CADASTRAL DE EDIFICAÇÃO EXCEDENTE ENTRE 501M2 À 2000M2</v>
          </cell>
          <cell r="C2791" t="str">
            <v>M2</v>
          </cell>
          <cell r="D2791">
            <v>7.51</v>
          </cell>
          <cell r="E2791" t="str">
            <v>SIURB-E Jan/26</v>
          </cell>
        </row>
        <row r="2792">
          <cell r="A2792">
            <v>20003072</v>
          </cell>
          <cell r="B2792" t="str">
            <v>LEVANTAMENTO CADASTRAL DE EDIFICAÇÃO EXCEDENTE ENTRE 2001M2 À 5000M2</v>
          </cell>
          <cell r="C2792" t="str">
            <v>M2</v>
          </cell>
          <cell r="D2792">
            <v>6.63</v>
          </cell>
          <cell r="E2792" t="str">
            <v>SIURB-E Jan/26</v>
          </cell>
        </row>
        <row r="2793">
          <cell r="A2793">
            <v>20003073</v>
          </cell>
          <cell r="B2793" t="str">
            <v>LEVANTAMENTO CADASTRAL DE EDIFICAÇÃO EXCEDENTE ACIMA DE 5001M2</v>
          </cell>
          <cell r="C2793" t="str">
            <v>M2</v>
          </cell>
          <cell r="D2793">
            <v>3.98</v>
          </cell>
          <cell r="E2793" t="str">
            <v>SIURB-E Jan/26</v>
          </cell>
        </row>
        <row r="2794">
          <cell r="A2794">
            <v>20003074</v>
          </cell>
          <cell r="B2794" t="str">
            <v>LEVANTAMENTO CADASTRAL INSTALAÇÕES ELÉTRICAS ATÉ 500M2</v>
          </cell>
          <cell r="C2794" t="str">
            <v>GL</v>
          </cell>
          <cell r="D2794">
            <v>2368.19</v>
          </cell>
          <cell r="E2794" t="str">
            <v>SIURB-E Jan/26</v>
          </cell>
        </row>
        <row r="2795">
          <cell r="A2795">
            <v>20003075</v>
          </cell>
          <cell r="B2795" t="str">
            <v>LEVANT. CADASTRAL INSTALAÇÕES ELÉTRICAS EXCEDENTE ENTRE 501M2 À 2000M2</v>
          </cell>
          <cell r="C2795" t="str">
            <v>M2</v>
          </cell>
          <cell r="D2795">
            <v>4.03</v>
          </cell>
          <cell r="E2795" t="str">
            <v>SIURB-E Jan/26</v>
          </cell>
        </row>
        <row r="2796">
          <cell r="A2796">
            <v>20003076</v>
          </cell>
          <cell r="B2796" t="str">
            <v>LEVANTAMENTO CADASTRAL INSTALAÇÕES ELÉTRICAS EXCEDENTE ENTRE 2001M2 À 5000M2</v>
          </cell>
          <cell r="C2796" t="str">
            <v>M2</v>
          </cell>
          <cell r="D2796">
            <v>3.55</v>
          </cell>
          <cell r="E2796" t="str">
            <v>SIURB-E Jan/26</v>
          </cell>
        </row>
        <row r="2797">
          <cell r="A2797">
            <v>20003077</v>
          </cell>
          <cell r="B2797" t="str">
            <v>LEVANTAMENTO CADASTRAL INSTALAÇÕES ELÉTRICAS EXCEDENTE ACIMA DE  5000M2</v>
          </cell>
          <cell r="C2797" t="str">
            <v>M2</v>
          </cell>
          <cell r="D2797">
            <v>2.13</v>
          </cell>
          <cell r="E2797" t="str">
            <v>SIURB-E Jan/26</v>
          </cell>
        </row>
        <row r="2798">
          <cell r="A2798">
            <v>20003078</v>
          </cell>
          <cell r="B2798" t="str">
            <v>LEVANTAMENTO CADASTRAL INSTALAÇÕES HIDRO-SANITÁRIAS ATÉ 500M2</v>
          </cell>
          <cell r="C2798" t="str">
            <v>UN</v>
          </cell>
          <cell r="D2798">
            <v>1846.98</v>
          </cell>
          <cell r="E2798" t="str">
            <v>SIURB-E Jan/26</v>
          </cell>
        </row>
        <row r="2799">
          <cell r="A2799">
            <v>20003079</v>
          </cell>
          <cell r="B2799" t="str">
            <v>LEVANTAMENTO CADASTRAL INSTALAÇÕES HIDRO-SANITÁRIAS EXCEDENTE ENTRE 501M2 À 2000M2</v>
          </cell>
          <cell r="C2799" t="str">
            <v>M2</v>
          </cell>
          <cell r="D2799">
            <v>3.14</v>
          </cell>
          <cell r="E2799" t="str">
            <v>SIURB-E Jan/26</v>
          </cell>
        </row>
        <row r="2800">
          <cell r="A2800">
            <v>20003080</v>
          </cell>
          <cell r="B2800" t="str">
            <v>LEVANTAMENTO CADASTRAL INSTALAÇÕES HIDRO-SANITÁRIAS EXCEDENTE ENTRE 2001 M2 À 5000M2</v>
          </cell>
          <cell r="C2800" t="str">
            <v>M2</v>
          </cell>
          <cell r="D2800">
            <v>2.77</v>
          </cell>
          <cell r="E2800" t="str">
            <v>SIURB-E Jan/26</v>
          </cell>
        </row>
        <row r="2801">
          <cell r="A2801">
            <v>20003081</v>
          </cell>
          <cell r="B2801" t="str">
            <v>LEVANTAMENTO CADASTRAL INSTALAÇÕES HIDRO-SANITÁRIAS EXCEDENTE ACIMA DE 5000M2</v>
          </cell>
          <cell r="C2801" t="str">
            <v>M2</v>
          </cell>
          <cell r="D2801">
            <v>1.66</v>
          </cell>
          <cell r="E2801" t="str">
            <v>SIURB-E Jan/26</v>
          </cell>
        </row>
        <row r="2802">
          <cell r="A2802">
            <v>20004041</v>
          </cell>
          <cell r="B2802" t="str">
            <v>CADASTRAMENTO DE VEGETAÇÃO ARBOREA ATÉ 30 EXEMPLARES</v>
          </cell>
          <cell r="C2802" t="str">
            <v>GL</v>
          </cell>
          <cell r="D2802">
            <v>4640.82</v>
          </cell>
          <cell r="E2802" t="str">
            <v>SIURB-E Jan/26</v>
          </cell>
        </row>
        <row r="2803">
          <cell r="A2803">
            <v>20004042</v>
          </cell>
          <cell r="B2803" t="str">
            <v>CADASTRAMENTO/ INVENTÁRIO DE VEGETAÇÃO ARBOREA ACIMA DE 30 EXEMPLARES</v>
          </cell>
          <cell r="C2803" t="str">
            <v>UN</v>
          </cell>
          <cell r="D2803">
            <v>127.75</v>
          </cell>
          <cell r="E2803" t="str">
            <v>SIURB-E Jan/26</v>
          </cell>
        </row>
        <row r="2804">
          <cell r="A2804">
            <v>20005030</v>
          </cell>
          <cell r="B2804" t="str">
            <v>PARECER TÉCNICO DE FUNDAÇÃO PARA ÁREA CONSTRUÍDA ATÉ 2000M2</v>
          </cell>
          <cell r="C2804" t="str">
            <v>GL</v>
          </cell>
          <cell r="D2804">
            <v>5302.84</v>
          </cell>
          <cell r="E2804" t="str">
            <v>SIURB-E Jan/26</v>
          </cell>
        </row>
        <row r="2805">
          <cell r="A2805">
            <v>20005031</v>
          </cell>
          <cell r="B2805" t="str">
            <v>PARECER TÉCNICO DE FUNDAÇÃO PARA ÁREA CONSTRUÍDA DE 2001 À 5000M2</v>
          </cell>
          <cell r="C2805" t="str">
            <v>GL</v>
          </cell>
          <cell r="D2805">
            <v>8484.5499999999993</v>
          </cell>
          <cell r="E2805" t="str">
            <v>SIURB-E Jan/26</v>
          </cell>
        </row>
        <row r="2806">
          <cell r="A2806">
            <v>20005032</v>
          </cell>
          <cell r="B2806" t="str">
            <v>PARECER TÉCNICO DE FUNDAÇÃO PARA ÁREA CONSTRUÍDA DE 5001 À 10000M2</v>
          </cell>
          <cell r="C2806" t="str">
            <v>GL</v>
          </cell>
          <cell r="D2806">
            <v>14847.96</v>
          </cell>
          <cell r="E2806" t="str">
            <v>SIURB-E Jan/26</v>
          </cell>
        </row>
        <row r="2807">
          <cell r="A2807">
            <v>20005033</v>
          </cell>
          <cell r="B2807" t="str">
            <v>DESENVOLVIMENTO DE PROJETO TÉCNICO DE PREVENÇÃO E COMBATE A INCÊNDIO E APROVAÇÃO JUNTO AO CORPO DE BOMBEIROS PARA EDIFICAÇÕES ATÉ 2000 M2</v>
          </cell>
          <cell r="C2807" t="str">
            <v>GL</v>
          </cell>
          <cell r="D2807">
            <v>7769.69</v>
          </cell>
          <cell r="E2807" t="str">
            <v>SIURB-E Jan/26</v>
          </cell>
        </row>
        <row r="2808">
          <cell r="A2808">
            <v>20005034</v>
          </cell>
          <cell r="B2808" t="str">
            <v>DESENVOLVIMENTO DE PROJETO TÉCNICO DE PREVENÇÃO E COMBATE A INCÊNDIO E APROVAÇÃO JUNTO AO CORPO DE BOMBEIROS PARA EDIFICAÇÕES DE 2001 M2 À 5000 M2</v>
          </cell>
          <cell r="C2808" t="str">
            <v>GL</v>
          </cell>
          <cell r="D2808">
            <v>10063.69</v>
          </cell>
          <cell r="E2808" t="str">
            <v>SIURB-E Jan/26</v>
          </cell>
        </row>
        <row r="2809">
          <cell r="A2809">
            <v>20005035</v>
          </cell>
          <cell r="B2809" t="str">
            <v>DESENVOLVIMENTO DE PROJETO TÉCNICO DE PREVENÇÃO E COMBATE A INCÊNDIO E APROVAÇÃO JUNTO AO CORPO DE BOMBEIROS PARA EDIFICAÇÕES DE  5001 M2 À 10000 M2</v>
          </cell>
          <cell r="C2809" t="str">
            <v>GL</v>
          </cell>
          <cell r="D2809">
            <v>13637.25</v>
          </cell>
          <cell r="E2809" t="str">
            <v>SIURB-E Jan/26</v>
          </cell>
        </row>
        <row r="2810">
          <cell r="A2810">
            <v>20005036</v>
          </cell>
          <cell r="B2810" t="str">
            <v>SERVIÇOS TÉCNICOS PROFISSIONAIS PARA OBTENÇÃO DO AVCB JUNTO AO CORPO DE BOMBEIROS PARA EDIFICAÇÕES ATÉ 2000 M2</v>
          </cell>
          <cell r="C2810" t="str">
            <v>GL</v>
          </cell>
          <cell r="D2810">
            <v>3963.51</v>
          </cell>
          <cell r="E2810" t="str">
            <v>SIURB-E Jan/26</v>
          </cell>
        </row>
        <row r="2811">
          <cell r="A2811">
            <v>20005037</v>
          </cell>
          <cell r="B2811" t="str">
            <v>SERVIÇOS TÉCNICOS PROFISSIONAIS PARA OBTENÇÃO DO AVCB JUNTO AO CORPO DE BOMBEIROS PARA EDIFICAÇÕES DE 2001 À 5000 M2</v>
          </cell>
          <cell r="C2811" t="str">
            <v>GL</v>
          </cell>
          <cell r="D2811">
            <v>5945.27</v>
          </cell>
          <cell r="E2811" t="str">
            <v>SIURB-E Jan/26</v>
          </cell>
        </row>
        <row r="2812">
          <cell r="A2812">
            <v>20005038</v>
          </cell>
          <cell r="B2812" t="str">
            <v>SERVIÇOS TÉCNICOS PROFISSIONAIS PARA OBTENÇÃO DO AVCB JUNTO AO CORPO DE BOMBEIROS PARA EDIFICAÇÕES DE 5001 À 10000 M2</v>
          </cell>
          <cell r="C2812" t="str">
            <v>GL</v>
          </cell>
          <cell r="D2812">
            <v>8917.9</v>
          </cell>
          <cell r="E2812" t="str">
            <v>SIURB-E Jan/26</v>
          </cell>
        </row>
        <row r="2813">
          <cell r="A2813">
            <v>20006000</v>
          </cell>
          <cell r="B2813" t="str">
            <v>CONTROLE TECNOLÓGICO</v>
          </cell>
          <cell r="C2813" t="str">
            <v>.</v>
          </cell>
          <cell r="D2813" t="str">
            <v>.</v>
          </cell>
          <cell r="E2813" t="str">
            <v>SIURB-E Jan/26</v>
          </cell>
        </row>
        <row r="2814">
          <cell r="A2814">
            <v>20006001</v>
          </cell>
          <cell r="B2814" t="str">
            <v>CONCRETO - ESTUDOS E ENSAIOS</v>
          </cell>
          <cell r="C2814" t="str">
            <v>UN</v>
          </cell>
          <cell r="D2814">
            <v>2970.21</v>
          </cell>
          <cell r="E2814" t="str">
            <v>SIURB-E Jan/26</v>
          </cell>
        </row>
        <row r="2815">
          <cell r="A2815">
            <v>20006002</v>
          </cell>
          <cell r="B2815" t="str">
            <v>CONCRETO - ENSAIOS DE RUPTURA A COMPRESSÃO (CORPOS DE PROVA)</v>
          </cell>
          <cell r="C2815" t="str">
            <v>UN</v>
          </cell>
          <cell r="D2815">
            <v>20.61</v>
          </cell>
          <cell r="E2815" t="str">
            <v>SIURB-E Jan/26</v>
          </cell>
        </row>
        <row r="2816">
          <cell r="A2816">
            <v>20006003</v>
          </cell>
          <cell r="B2816" t="str">
            <v>CONTROLE TECNOLÓGICO DE CONCRETO - MOBILIZAÇÃO PARA MOLDAGEM E/OU COLETA DOS CORPOS DE PROVA DE CONCRETO</v>
          </cell>
          <cell r="C2816" t="str">
            <v>VIAGEM</v>
          </cell>
          <cell r="D2816">
            <v>316.37</v>
          </cell>
          <cell r="E2816" t="str">
            <v>SIURB-E Jan/26</v>
          </cell>
        </row>
        <row r="2817">
          <cell r="A2817">
            <v>20006004</v>
          </cell>
          <cell r="B2817" t="str">
            <v>CONTROLE TECNOLÓGICO DE CONCRETO MOLDAGEM DE CORPO DE PROVA</v>
          </cell>
          <cell r="C2817" t="str">
            <v>PERÍODO</v>
          </cell>
          <cell r="D2817">
            <v>291.58999999999997</v>
          </cell>
          <cell r="E2817" t="str">
            <v>SIURB-E Jan/26</v>
          </cell>
        </row>
        <row r="2818">
          <cell r="A2818">
            <v>20006005</v>
          </cell>
          <cell r="B2818" t="str">
            <v>CONTROLE TECNOLÓGICO DE CONCRETO - ENSAIO DE ESCLEROMETRIA EM 10 PONTOS COM 16 TIROS POR PONTO</v>
          </cell>
          <cell r="C2818" t="str">
            <v>ENS.</v>
          </cell>
          <cell r="D2818">
            <v>2083</v>
          </cell>
          <cell r="E2818" t="str">
            <v>SIURB-E Jan/26</v>
          </cell>
        </row>
        <row r="2819">
          <cell r="A2819">
            <v>20006011</v>
          </cell>
          <cell r="B2819" t="str">
            <v>AÇO - ENSAIOS DE TRAÇÃO EM BARRAS</v>
          </cell>
          <cell r="C2819" t="str">
            <v>UN</v>
          </cell>
          <cell r="D2819">
            <v>83.57</v>
          </cell>
          <cell r="E2819" t="str">
            <v>SIURB-E Jan/26</v>
          </cell>
        </row>
        <row r="2820">
          <cell r="A2820">
            <v>20006012</v>
          </cell>
          <cell r="B2820" t="str">
            <v>AÇO - ENSAIOS DE DOBRAMENTO EM BARRAS</v>
          </cell>
          <cell r="C2820" t="str">
            <v>UN</v>
          </cell>
          <cell r="D2820">
            <v>21.17</v>
          </cell>
          <cell r="E2820" t="str">
            <v>SIURB-E Jan/26</v>
          </cell>
        </row>
        <row r="2821">
          <cell r="A2821">
            <v>20006013</v>
          </cell>
          <cell r="B2821" t="str">
            <v>AÇO - ENSAIOS DE VERIFICAÇÃO DE BITOLA</v>
          </cell>
          <cell r="C2821" t="str">
            <v>UN</v>
          </cell>
          <cell r="D2821">
            <v>22.13</v>
          </cell>
          <cell r="E2821" t="str">
            <v>SIURB-E Jan/26</v>
          </cell>
        </row>
        <row r="2822">
          <cell r="A2822">
            <v>20006014</v>
          </cell>
          <cell r="B2822" t="str">
            <v>ENSAIO DE ISOLAÇÃO DE CABO DE MÉDIA TENSÃO</v>
          </cell>
          <cell r="C2822" t="str">
            <v>Un</v>
          </cell>
          <cell r="D2822">
            <v>4177.95</v>
          </cell>
          <cell r="E2822" t="str">
            <v>SIURB-E Jan/26</v>
          </cell>
        </row>
        <row r="2823">
          <cell r="A2823">
            <v>20006015</v>
          </cell>
          <cell r="B2823" t="str">
            <v>ENSAIO DE ISOLAÇÃO DE TRANFORMADOR DE POTÊNCIA</v>
          </cell>
          <cell r="C2823" t="str">
            <v>Un</v>
          </cell>
          <cell r="D2823">
            <v>4235.41</v>
          </cell>
          <cell r="E2823" t="str">
            <v>SIURB-E Jan/26</v>
          </cell>
        </row>
        <row r="2824">
          <cell r="A2824">
            <v>20006016</v>
          </cell>
          <cell r="B2824" t="str">
            <v>ENSAIO DE RELAÇÃO DE TRANSFORMAÇÃO EM TRANSFORMADOR DE POTÊNCIA</v>
          </cell>
          <cell r="C2824" t="str">
            <v>Un</v>
          </cell>
          <cell r="D2824">
            <v>3859.95</v>
          </cell>
          <cell r="E2824" t="str">
            <v>SIURB-E Jan/26</v>
          </cell>
        </row>
        <row r="2825">
          <cell r="A2825">
            <v>20006017</v>
          </cell>
          <cell r="B2825" t="str">
            <v>ENSAIO DE RESISTÊNCIA DE ISOLAÇÃO DE CHAVE SECCIONADORA CLASSE 15KV</v>
          </cell>
          <cell r="C2825" t="str">
            <v>Un</v>
          </cell>
          <cell r="D2825">
            <v>3917.52</v>
          </cell>
          <cell r="E2825" t="str">
            <v>SIURB-E Jan/26</v>
          </cell>
        </row>
        <row r="2826">
          <cell r="A2826">
            <v>20006018</v>
          </cell>
          <cell r="B2826" t="str">
            <v>PARAMETRIZAÇÃO DO RELÊ DE PROTEÇÃO INDIRETA DE DISJUNTOR EM MÉDIA TENSÃO</v>
          </cell>
          <cell r="C2826" t="str">
            <v>Un</v>
          </cell>
          <cell r="D2826">
            <v>4117.29</v>
          </cell>
          <cell r="E2826" t="str">
            <v>SIURB-E Jan/26</v>
          </cell>
        </row>
      </sheetData>
      <sheetData sheetId="1">
        <row r="1">
          <cell r="A1" t="str">
            <v>CÓDIGO</v>
          </cell>
          <cell r="B1" t="str">
            <v>DESCRIÇÃO</v>
          </cell>
          <cell r="C1" t="str">
            <v>UNIDADE</v>
          </cell>
          <cell r="D1" t="str">
            <v>CUSTO UNIT R$</v>
          </cell>
        </row>
        <row r="2">
          <cell r="A2">
            <v>1000000</v>
          </cell>
          <cell r="B2" t="str">
            <v>TOPOGRAFIA - EQUIPAMENTOS E SERVIÇOS</v>
          </cell>
        </row>
        <row r="3">
          <cell r="A3">
            <v>1009000</v>
          </cell>
          <cell r="B3" t="str">
            <v>LEVANTAMENTO PLANIMÉTRICO CADASTRAL</v>
          </cell>
          <cell r="C3" t="str">
            <v>M2</v>
          </cell>
          <cell r="D3">
            <v>0.74</v>
          </cell>
          <cell r="E3" t="str">
            <v>SIURB-I Jan/26</v>
          </cell>
        </row>
        <row r="4">
          <cell r="A4">
            <v>1010000</v>
          </cell>
          <cell r="B4" t="str">
            <v>LEVANTAMENTO PLANIALTIMÉTRICO CADASTRAL</v>
          </cell>
          <cell r="C4" t="str">
            <v>M2</v>
          </cell>
          <cell r="D4">
            <v>0.9</v>
          </cell>
          <cell r="E4" t="str">
            <v>SIURB-I Jan/26</v>
          </cell>
        </row>
        <row r="5">
          <cell r="A5">
            <v>1011000</v>
          </cell>
          <cell r="B5" t="str">
            <v>LOCAÇÃO DE EIXO DE REFERÊNCIA PARA PROJETO DE VIA PÚBLICA</v>
          </cell>
          <cell r="C5" t="str">
            <v>M</v>
          </cell>
          <cell r="D5">
            <v>6.55</v>
          </cell>
          <cell r="E5" t="str">
            <v>SIURB-I Jan/26</v>
          </cell>
        </row>
        <row r="6">
          <cell r="A6">
            <v>1013000</v>
          </cell>
          <cell r="B6" t="str">
            <v>NIVELAMENTO DE SEÇÕES TRANSVERSAIS</v>
          </cell>
          <cell r="C6" t="str">
            <v>M/SEC</v>
          </cell>
          <cell r="D6">
            <v>3.88</v>
          </cell>
          <cell r="E6" t="str">
            <v>SIURB-I Jan/26</v>
          </cell>
        </row>
        <row r="7">
          <cell r="A7">
            <v>1014000</v>
          </cell>
          <cell r="B7" t="str">
            <v>LEVANTAMENTO PLANIMÉTRICO DE VIA PÚBLICA E SEMI-CADASTRO DE IMÓVEIS</v>
          </cell>
          <cell r="C7" t="str">
            <v>M</v>
          </cell>
          <cell r="D7">
            <v>6.11</v>
          </cell>
          <cell r="E7" t="str">
            <v>SIURB-I Jan/26</v>
          </cell>
        </row>
        <row r="8">
          <cell r="A8">
            <v>1015000</v>
          </cell>
          <cell r="B8" t="str">
            <v>NIVELAMENTO DO EIXO DE VIA PÚBLICA INCLUSIVE SOLEIRAS, GUIAS E TAMPÕES</v>
          </cell>
          <cell r="C8" t="str">
            <v>M</v>
          </cell>
          <cell r="D8">
            <v>6.01</v>
          </cell>
          <cell r="E8" t="str">
            <v>SIURB-I Jan/26</v>
          </cell>
        </row>
        <row r="9">
          <cell r="A9">
            <v>1016000</v>
          </cell>
          <cell r="B9" t="str">
            <v>CADASTRO DE GALERIA EXISTENTE</v>
          </cell>
          <cell r="C9" t="str">
            <v>PV</v>
          </cell>
          <cell r="D9">
            <v>275.63</v>
          </cell>
          <cell r="E9" t="str">
            <v>SIURB-I Jan/26</v>
          </cell>
        </row>
        <row r="10">
          <cell r="A10">
            <v>1017000</v>
          </cell>
          <cell r="B10" t="str">
            <v>ELEMENTOS PARA LOCAÇÃO DE OBRA DE ARTE</v>
          </cell>
          <cell r="C10" t="str">
            <v>M/ EIXO</v>
          </cell>
          <cell r="D10">
            <v>8.23</v>
          </cell>
          <cell r="E10" t="str">
            <v>SIURB-I Jan/26</v>
          </cell>
        </row>
        <row r="11">
          <cell r="A11">
            <v>1018000</v>
          </cell>
          <cell r="B11" t="str">
            <v>TRANSPORTE DE COTA DE REFERÊNCIA DE NÍVEL</v>
          </cell>
          <cell r="C11" t="str">
            <v>M</v>
          </cell>
          <cell r="D11">
            <v>2.76</v>
          </cell>
          <cell r="E11" t="str">
            <v>SIURB-I Jan/26</v>
          </cell>
        </row>
        <row r="12">
          <cell r="A12">
            <v>1019000</v>
          </cell>
          <cell r="B12" t="str">
            <v>NIVELAMENTO GEOMÉTRICO NO INTERIOR DA GALERIA</v>
          </cell>
          <cell r="C12" t="str">
            <v>M</v>
          </cell>
          <cell r="D12">
            <v>11.04</v>
          </cell>
          <cell r="E12" t="str">
            <v>SIURB-I Jan/26</v>
          </cell>
        </row>
        <row r="13">
          <cell r="A13">
            <v>1020000</v>
          </cell>
          <cell r="B13" t="str">
            <v>CADASTRO ESPECIAL DE GALERIA MOLDADA (1:500)</v>
          </cell>
          <cell r="C13" t="str">
            <v>M</v>
          </cell>
          <cell r="D13">
            <v>13.86</v>
          </cell>
          <cell r="E13" t="str">
            <v>SIURB-I Jan/26</v>
          </cell>
        </row>
        <row r="14">
          <cell r="A14">
            <v>1021000</v>
          </cell>
          <cell r="B14" t="str">
            <v>NIVELAMENTO GEOMÉTRICO DE FUNDO DO CANAL OU CÓRREGO</v>
          </cell>
          <cell r="C14" t="str">
            <v>M</v>
          </cell>
          <cell r="D14">
            <v>9.27</v>
          </cell>
          <cell r="E14" t="str">
            <v>SIURB-I Jan/26</v>
          </cell>
        </row>
        <row r="15">
          <cell r="A15">
            <v>1022000</v>
          </cell>
          <cell r="B15" t="str">
            <v>RELATÓRIO TÉCNICO</v>
          </cell>
          <cell r="C15" t="str">
            <v>M</v>
          </cell>
          <cell r="D15">
            <v>20.68</v>
          </cell>
          <cell r="E15" t="str">
            <v>SIURB-I Jan/26</v>
          </cell>
        </row>
        <row r="16">
          <cell r="A16">
            <v>1023000</v>
          </cell>
          <cell r="B16" t="str">
            <v>CADASTRO DE CANALIZAÇÕES CIRCULARES</v>
          </cell>
          <cell r="C16" t="str">
            <v>M</v>
          </cell>
          <cell r="D16">
            <v>6.93</v>
          </cell>
          <cell r="E16" t="str">
            <v>SIURB-I Jan/26</v>
          </cell>
        </row>
        <row r="17">
          <cell r="A17">
            <v>1024000</v>
          </cell>
          <cell r="B17" t="str">
            <v>CADASTRO E AMARRAÇÃO DE CAIXA DE INSPEÇÃO, OU CAIXA DE CONCORDÂNCIA, OU CAIXA MORTA</v>
          </cell>
          <cell r="C17" t="str">
            <v>UN</v>
          </cell>
          <cell r="D17">
            <v>111.24</v>
          </cell>
          <cell r="E17" t="str">
            <v>SIURB-I Jan/26</v>
          </cell>
        </row>
        <row r="18">
          <cell r="A18">
            <v>1025000</v>
          </cell>
          <cell r="B18" t="str">
            <v>CADASTRO E AMARRAÇÂO DE BOCA DE LOBO OU LEÃO</v>
          </cell>
          <cell r="C18" t="str">
            <v>UN</v>
          </cell>
          <cell r="D18">
            <v>61.43</v>
          </cell>
          <cell r="E18" t="str">
            <v>SIURB-I Jan/26</v>
          </cell>
        </row>
        <row r="19">
          <cell r="A19">
            <v>1026000</v>
          </cell>
          <cell r="B19" t="str">
            <v>CADASTRO E AMARRAÇÃO DE PV</v>
          </cell>
          <cell r="C19" t="str">
            <v>UN</v>
          </cell>
          <cell r="D19">
            <v>90.67</v>
          </cell>
          <cell r="E19" t="str">
            <v>SIURB-I Jan/26</v>
          </cell>
        </row>
        <row r="20">
          <cell r="A20">
            <v>1027000</v>
          </cell>
          <cell r="B20" t="str">
            <v>CADASTRO E AMARRAÇÃO DE PV RECOBERTO</v>
          </cell>
          <cell r="C20" t="str">
            <v>UN</v>
          </cell>
          <cell r="D20">
            <v>251.44</v>
          </cell>
          <cell r="E20" t="str">
            <v>SIURB-I Jan/26</v>
          </cell>
        </row>
        <row r="21">
          <cell r="A21">
            <v>1028000</v>
          </cell>
          <cell r="B21" t="str">
            <v>TRANSPORTE DE COORDENADAS</v>
          </cell>
          <cell r="C21" t="str">
            <v>M</v>
          </cell>
          <cell r="D21">
            <v>2.72</v>
          </cell>
          <cell r="E21" t="str">
            <v>SIURB-I Jan/26</v>
          </cell>
        </row>
        <row r="22">
          <cell r="A22">
            <v>1031000</v>
          </cell>
          <cell r="B22" t="str">
            <v>ESTAÇÃO TOTAL PRECISÃO 5", TIPO "LEICA" TC-705 OU SIMILAR, INCLUSIVE ACESSÓRIOS</v>
          </cell>
          <cell r="C22" t="str">
            <v>H</v>
          </cell>
          <cell r="D22">
            <v>15.9</v>
          </cell>
          <cell r="E22" t="str">
            <v>SIURB-I Jan/26</v>
          </cell>
        </row>
        <row r="23">
          <cell r="A23">
            <v>1032000</v>
          </cell>
          <cell r="B23" t="str">
            <v>ESTAÇÃO TOTAL PRECISÃO 3", TIPO "LEICA" TC-1103 OU SIMILAR, INCLUSIVE ACESSÓRIOS</v>
          </cell>
          <cell r="C23" t="str">
            <v>H</v>
          </cell>
          <cell r="D23">
            <v>11.28</v>
          </cell>
          <cell r="E23" t="str">
            <v>SIURB-I Jan/26</v>
          </cell>
        </row>
        <row r="24">
          <cell r="A24">
            <v>1033000</v>
          </cell>
          <cell r="B24" t="str">
            <v>ESTAÇÃO TOTAL PRECISÃO 1,5", TIPO "LEICA" TC 1101 OU SIMILAR, INCLUSIVE ACESSÓRIOS</v>
          </cell>
          <cell r="C24" t="str">
            <v>H</v>
          </cell>
          <cell r="D24">
            <v>15.82</v>
          </cell>
          <cell r="E24" t="str">
            <v>SIURB-I Jan/26</v>
          </cell>
        </row>
        <row r="25">
          <cell r="A25">
            <v>1034000</v>
          </cell>
          <cell r="B25" t="str">
            <v>TEODOLITO DE PRECISÃO 10", TIPO "LEICA" TC 110 OU SIMILAR, INCLUSIVE ACESSÓRIOS</v>
          </cell>
          <cell r="C25" t="str">
            <v>H</v>
          </cell>
          <cell r="D25">
            <v>1.46</v>
          </cell>
          <cell r="E25" t="str">
            <v>SIURB-I Jan/26</v>
          </cell>
        </row>
        <row r="26">
          <cell r="A26">
            <v>1035000</v>
          </cell>
          <cell r="B26" t="str">
            <v>NÍVEL PRECISÃO 1,5 MM/KM, TIPO "LEICA" NA2 OU SIMILAR</v>
          </cell>
          <cell r="C26" t="str">
            <v>H</v>
          </cell>
          <cell r="D26">
            <v>1.29</v>
          </cell>
          <cell r="E26" t="str">
            <v>SIURB-I Jan/26</v>
          </cell>
        </row>
        <row r="27">
          <cell r="A27">
            <v>1036000</v>
          </cell>
          <cell r="B27" t="str">
            <v>NÍVEL PRECISÃO 0,7 MM/KM, TIPO "LEICA" NA2 OU SIMILAR, INCLUSIVE ACESSÓRIOS</v>
          </cell>
          <cell r="C27" t="str">
            <v>H</v>
          </cell>
          <cell r="D27">
            <v>5.56</v>
          </cell>
          <cell r="E27" t="str">
            <v>SIURB-I Jan/26</v>
          </cell>
        </row>
        <row r="28">
          <cell r="A28">
            <v>1037000</v>
          </cell>
          <cell r="B28" t="str">
            <v>NÍVEL PRECISÃO 0,3 MM/KM, TIPO "LEICA" NA2, ACOPLADO COM GPM3 OU SIMILAR, INCLUSIVE ACESSÓRIOS</v>
          </cell>
          <cell r="C28" t="str">
            <v>H</v>
          </cell>
          <cell r="D28">
            <v>6.74</v>
          </cell>
          <cell r="E28" t="str">
            <v>SIURB-I Jan/26</v>
          </cell>
        </row>
        <row r="29">
          <cell r="A29">
            <v>2000000</v>
          </cell>
          <cell r="B29" t="str">
            <v>SONDAGENS E ENSAIOS</v>
          </cell>
          <cell r="E29" t="str">
            <v>SIURB-I Jan/26</v>
          </cell>
        </row>
        <row r="30">
          <cell r="A30">
            <v>2001000</v>
          </cell>
          <cell r="B30" t="str">
            <v>SONDAGEM MANUAL</v>
          </cell>
          <cell r="C30" t="str">
            <v>.</v>
          </cell>
          <cell r="D30" t="str">
            <v>.</v>
          </cell>
          <cell r="E30" t="str">
            <v>SIURB-I Jan/26</v>
          </cell>
        </row>
        <row r="31">
          <cell r="A31">
            <v>2001001</v>
          </cell>
          <cell r="B31" t="str">
            <v>SONDAGEM A TRADO MANUAL</v>
          </cell>
          <cell r="C31" t="str">
            <v>M</v>
          </cell>
          <cell r="D31">
            <v>114.55</v>
          </cell>
          <cell r="E31" t="str">
            <v>SIURB-I Jan/26</v>
          </cell>
        </row>
        <row r="32">
          <cell r="A32">
            <v>2001002</v>
          </cell>
          <cell r="B32" t="str">
            <v>SONDAGEM COM EXTRAÇÃO DE AMOSTRAS NAS CONDIÇÕES NATURAIS</v>
          </cell>
          <cell r="C32" t="str">
            <v>UN</v>
          </cell>
          <cell r="D32">
            <v>192.48</v>
          </cell>
          <cell r="E32" t="str">
            <v>SIURB-I Jan/26</v>
          </cell>
        </row>
        <row r="33">
          <cell r="A33">
            <v>2002000</v>
          </cell>
          <cell r="B33" t="str">
            <v>SONDAGEM A PERCUSSÃO</v>
          </cell>
          <cell r="C33" t="str">
            <v>.</v>
          </cell>
          <cell r="D33" t="str">
            <v>.</v>
          </cell>
          <cell r="E33" t="str">
            <v>SIURB-I Jan/26</v>
          </cell>
        </row>
        <row r="34">
          <cell r="A34">
            <v>2002002</v>
          </cell>
          <cell r="B34" t="str">
            <v>MOBILIZAÇÃO E INSTALAÇÃO DE 1 EQUIPAMENTO</v>
          </cell>
          <cell r="C34" t="str">
            <v>UN</v>
          </cell>
          <cell r="D34">
            <v>769.5</v>
          </cell>
          <cell r="E34" t="str">
            <v>SIURB-I Jan/26</v>
          </cell>
        </row>
        <row r="35">
          <cell r="A35">
            <v>2002004</v>
          </cell>
          <cell r="B35" t="str">
            <v>DESLOCAMENTO DE EQUIPAMENTO ENTRE FUROS EM TERRENO PLANO, CONSIDERANDO A DISTÂNCIA ATÉ 100M</v>
          </cell>
          <cell r="C35" t="str">
            <v>UN</v>
          </cell>
          <cell r="D35">
            <v>105.85</v>
          </cell>
          <cell r="E35" t="str">
            <v>SIURB-I Jan/26</v>
          </cell>
        </row>
        <row r="36">
          <cell r="A36">
            <v>2002005</v>
          </cell>
          <cell r="B36" t="str">
            <v>DESLOCAMENTO DE EQUIPAMENTO ENTRE FUROS EM TERRENO PLANO, CONSIDERANDO A DISTÂNCIA DE 100 À 200M</v>
          </cell>
          <cell r="C36" t="str">
            <v>UN</v>
          </cell>
          <cell r="D36">
            <v>211.7</v>
          </cell>
          <cell r="E36" t="str">
            <v>SIURB-I Jan/26</v>
          </cell>
        </row>
        <row r="37">
          <cell r="A37">
            <v>2002006</v>
          </cell>
          <cell r="B37" t="str">
            <v>DESLOCAMENTO DE EQUIPAMENTO ENTRE FUROS EM TERRENO PLANO, CONSIDERANDO A DISTÂNCIA ACIMA DE 200M</v>
          </cell>
          <cell r="C37" t="str">
            <v>UN</v>
          </cell>
          <cell r="D37">
            <v>317.56</v>
          </cell>
          <cell r="E37" t="str">
            <v>SIURB-I Jan/26</v>
          </cell>
        </row>
        <row r="38">
          <cell r="A38">
            <v>2002007</v>
          </cell>
          <cell r="B38" t="str">
            <v>DESLOCAMENTO DE EQUIPAMENTO EM TERRENO ACIDENTADO, CONSIDERANDO A DISTÂNCIA ATÉ 50M</v>
          </cell>
          <cell r="C38" t="str">
            <v>UN</v>
          </cell>
          <cell r="D38">
            <v>105.85</v>
          </cell>
          <cell r="E38" t="str">
            <v>SIURB-I Jan/26</v>
          </cell>
        </row>
        <row r="39">
          <cell r="A39">
            <v>2002008</v>
          </cell>
          <cell r="B39" t="str">
            <v>DESLOCAMENTO DE EQUIPAMENTO EM TERRENO ACIDENTADO, CONSIDERANDO A DISTÂNCIA ACIMA DE 50M</v>
          </cell>
          <cell r="C39" t="str">
            <v>UN</v>
          </cell>
          <cell r="D39">
            <v>185.81</v>
          </cell>
          <cell r="E39" t="str">
            <v>SIURB-I Jan/26</v>
          </cell>
        </row>
        <row r="40">
          <cell r="A40">
            <v>2002009</v>
          </cell>
          <cell r="B40" t="str">
            <v>EXECUÇÃO DE PLATAFORMA EM TERRENO ALAGADIÇO OU ACIDENTADO</v>
          </cell>
          <cell r="C40" t="str">
            <v>UN</v>
          </cell>
          <cell r="D40">
            <v>231.87</v>
          </cell>
          <cell r="E40" t="str">
            <v>SIURB-I Jan/26</v>
          </cell>
        </row>
        <row r="41">
          <cell r="A41">
            <v>2002010</v>
          </cell>
          <cell r="B41" t="str">
            <v>PERFURAÇÃO E EXECUÇÃO  DE  ENSAIO PENETOMÉTRICO OU DE LAVAGEM POR TEMPO</v>
          </cell>
          <cell r="C41" t="str">
            <v>M</v>
          </cell>
          <cell r="D41">
            <v>181.9</v>
          </cell>
          <cell r="E41" t="str">
            <v>SIURB-I Jan/26</v>
          </cell>
        </row>
        <row r="42">
          <cell r="A42">
            <v>2003000</v>
          </cell>
          <cell r="B42" t="str">
            <v>SONDAGEM ROTATIVA</v>
          </cell>
          <cell r="C42" t="str">
            <v>.</v>
          </cell>
          <cell r="D42" t="str">
            <v>.</v>
          </cell>
          <cell r="E42" t="str">
            <v>SIURB-I Jan/26</v>
          </cell>
        </row>
        <row r="43">
          <cell r="A43">
            <v>2003001</v>
          </cell>
          <cell r="B43" t="str">
            <v>MOBILIZAÇÃO E INSTALAÇÃO DE 1 EQUIPAMENTO, CONSIDERANDO A DISTÂNCIA ATÉ 10KM</v>
          </cell>
          <cell r="C43" t="str">
            <v>UN</v>
          </cell>
          <cell r="D43">
            <v>486.31</v>
          </cell>
          <cell r="E43" t="str">
            <v>SIURB-I Jan/26</v>
          </cell>
        </row>
        <row r="44">
          <cell r="A44">
            <v>2003002</v>
          </cell>
          <cell r="B44" t="str">
            <v>MOBILIZAÇÃO E INSTALAÇÃO DE 1 EQUIPAMENTO, CONSIDERANDO A DISTÂNCIA DE 10 À 20KM</v>
          </cell>
          <cell r="C44" t="str">
            <v>UN</v>
          </cell>
          <cell r="D44">
            <v>763.77</v>
          </cell>
          <cell r="E44" t="str">
            <v>SIURB-I Jan/26</v>
          </cell>
        </row>
        <row r="45">
          <cell r="A45">
            <v>2003003</v>
          </cell>
          <cell r="B45" t="str">
            <v>MOBILIZAÇÃO E INSTALAÇÃO DE 1 EQUIPAMENTO, CONSIDERANDO A DISTÂNCIA ACIMA DE 20KM</v>
          </cell>
          <cell r="C45" t="str">
            <v>UN</v>
          </cell>
          <cell r="D45">
            <v>1041.24</v>
          </cell>
          <cell r="E45" t="str">
            <v>SIURB-I Jan/26</v>
          </cell>
        </row>
        <row r="46">
          <cell r="A46">
            <v>2003005</v>
          </cell>
          <cell r="B46" t="str">
            <v>DESLOCAMENTO DE EQUIPAMENTO ENTRE FUROS EM TERRENO PLANO, CONSIDERANDO A DISTÂNCIA ATÉ 100M</v>
          </cell>
          <cell r="C46" t="str">
            <v>UN</v>
          </cell>
          <cell r="D46">
            <v>208.84</v>
          </cell>
          <cell r="E46" t="str">
            <v>SIURB-I Jan/26</v>
          </cell>
        </row>
        <row r="47">
          <cell r="A47">
            <v>2003006</v>
          </cell>
          <cell r="B47" t="str">
            <v>DESLOCAMENTO DE EQUIPAMENTO ENTRE FUROS EM TERRENO PLANO, CONSIDERANDO A DISTÂNCIA DE 100 À 200M</v>
          </cell>
          <cell r="C47" t="str">
            <v>UN</v>
          </cell>
          <cell r="D47">
            <v>313.27</v>
          </cell>
          <cell r="E47" t="str">
            <v>SIURB-I Jan/26</v>
          </cell>
        </row>
        <row r="48">
          <cell r="A48">
            <v>2003007</v>
          </cell>
          <cell r="B48" t="str">
            <v>DESLOCAMENTO DE EQUIPAMENTO ENTRE FUROS EM TERRENO PLANO, CONSIDERANDO A DISTÂNCIA ACIMA DE 200M</v>
          </cell>
          <cell r="C48" t="str">
            <v>UN</v>
          </cell>
          <cell r="D48">
            <v>417.69</v>
          </cell>
          <cell r="E48" t="str">
            <v>SIURB-I Jan/26</v>
          </cell>
        </row>
        <row r="49">
          <cell r="A49">
            <v>2003008</v>
          </cell>
          <cell r="B49" t="str">
            <v>DESLOCAMENTO DE EQUIPAMENTO ENTRE FUROS EM TERRENO ACIDENTADO, CONSIDERANDO A DISTÂNCIA ATÉ 50M</v>
          </cell>
          <cell r="C49" t="str">
            <v>UN</v>
          </cell>
          <cell r="D49">
            <v>208.84</v>
          </cell>
          <cell r="E49" t="str">
            <v>SIURB-I Jan/26</v>
          </cell>
        </row>
        <row r="50">
          <cell r="A50">
            <v>2003009</v>
          </cell>
          <cell r="B50" t="str">
            <v>DESLOCAMENTO DE EQUIPAMENTO ENTRE FUROS EM TERRENO ACIDENTADO, CONSIDERANDO A DISTÂNCIA ACIMA DE 50M</v>
          </cell>
          <cell r="C50" t="str">
            <v>UN</v>
          </cell>
          <cell r="D50">
            <v>313.27</v>
          </cell>
          <cell r="E50" t="str">
            <v>SIURB-I Jan/26</v>
          </cell>
        </row>
        <row r="51">
          <cell r="A51">
            <v>2003010</v>
          </cell>
          <cell r="B51" t="str">
            <v>EXECUÇÃO DE PLATAFORMA EM TERRENO ALAGADIÇO OU ACIDENTADO</v>
          </cell>
          <cell r="C51" t="str">
            <v>UN</v>
          </cell>
          <cell r="D51">
            <v>509.85</v>
          </cell>
          <cell r="E51" t="str">
            <v>SIURB-I Jan/26</v>
          </cell>
        </row>
        <row r="52">
          <cell r="A52">
            <v>2003011</v>
          </cell>
          <cell r="B52" t="str">
            <v>PERFURAÇÃO EM SOLOS OU ROCHAS DECOMPOSTAS HX</v>
          </cell>
          <cell r="C52" t="str">
            <v>M</v>
          </cell>
          <cell r="D52">
            <v>418.4</v>
          </cell>
          <cell r="E52" t="str">
            <v>SIURB-I Jan/26</v>
          </cell>
        </row>
        <row r="53">
          <cell r="A53">
            <v>2003012</v>
          </cell>
          <cell r="B53" t="str">
            <v>PERFURAÇÃO EM SOLOS OU ROCHAS DECOMPOSTAS NX</v>
          </cell>
          <cell r="C53" t="str">
            <v>M</v>
          </cell>
          <cell r="D53">
            <v>417.89</v>
          </cell>
          <cell r="E53" t="str">
            <v>SIURB-I Jan/26</v>
          </cell>
        </row>
        <row r="54">
          <cell r="A54">
            <v>2003013</v>
          </cell>
          <cell r="B54" t="str">
            <v>PERFURAÇÃO EM SOLOS OU ROCHAS DECOMPOSTAS BX</v>
          </cell>
          <cell r="C54" t="str">
            <v>M</v>
          </cell>
          <cell r="D54">
            <v>417.29</v>
          </cell>
          <cell r="E54" t="str">
            <v>SIURB-I Jan/26</v>
          </cell>
        </row>
        <row r="55">
          <cell r="A55">
            <v>2003014</v>
          </cell>
          <cell r="B55" t="str">
            <v>PERFURAÇÃO EM SOLOS OU ROCHAS DECOMPOSTAS AX</v>
          </cell>
          <cell r="C55" t="str">
            <v>M</v>
          </cell>
          <cell r="D55">
            <v>417.21</v>
          </cell>
          <cell r="E55" t="str">
            <v>SIURB-I Jan/26</v>
          </cell>
        </row>
        <row r="56">
          <cell r="A56">
            <v>2003015</v>
          </cell>
          <cell r="B56" t="str">
            <v>PERFURAÇÃO EM ROCHA MOLE (FILITOS, SILTITOS, ARENITOS, E ROCHAS AFINS), ACRÉSCIMO DE ... (EM RELAÇÃO AO PREÇO DA PERFURAÇÃO EM SOLOS E ROCHAS DECOMPOSTAS)</v>
          </cell>
          <cell r="C56" t="str">
            <v>%</v>
          </cell>
          <cell r="D56">
            <v>100</v>
          </cell>
          <cell r="E56" t="str">
            <v>SIURB-I Jan/26</v>
          </cell>
        </row>
        <row r="57">
          <cell r="A57">
            <v>2003016</v>
          </cell>
          <cell r="B57" t="str">
            <v>PERFURAÇÃO EM ROCHA DURA OU EXTRA-DURA (GRANITOS, GNAISSES, QUARTZITOS E ROCHAS AFINS), ACRÉSCIMO DE... (EM RELAÇÃO AO PREÇO DA PERFURAÇÃO EM SOLOS OU ROCHAS DECOMPOSTAS)</v>
          </cell>
          <cell r="C57" t="str">
            <v>%</v>
          </cell>
          <cell r="D57">
            <v>300</v>
          </cell>
          <cell r="E57" t="str">
            <v>SIURB-I Jan/26</v>
          </cell>
        </row>
        <row r="58">
          <cell r="A58">
            <v>2004000</v>
          </cell>
          <cell r="B58" t="str">
            <v>POÇOS DE INSPEÇÃO</v>
          </cell>
          <cell r="C58" t="str">
            <v>.</v>
          </cell>
          <cell r="D58" t="str">
            <v>.</v>
          </cell>
          <cell r="E58" t="str">
            <v>SIURB-I Jan/26</v>
          </cell>
        </row>
        <row r="59">
          <cell r="A59">
            <v>2004001</v>
          </cell>
          <cell r="B59" t="str">
            <v>EXECUÇÃO DE POÇO COM 1M2 DE ÁREA</v>
          </cell>
          <cell r="C59" t="str">
            <v>M</v>
          </cell>
          <cell r="D59">
            <v>119.35</v>
          </cell>
          <cell r="E59" t="str">
            <v>SIURB-I Jan/26</v>
          </cell>
        </row>
        <row r="60">
          <cell r="A60">
            <v>2004002</v>
          </cell>
          <cell r="B60" t="str">
            <v>EXECUÇÃO E MATERIAL PARA ESCORAMENTO</v>
          </cell>
          <cell r="C60" t="str">
            <v>M</v>
          </cell>
          <cell r="D60">
            <v>661.13</v>
          </cell>
          <cell r="E60" t="str">
            <v>SIURB-I Jan/26</v>
          </cell>
        </row>
        <row r="61">
          <cell r="A61">
            <v>2004003</v>
          </cell>
          <cell r="B61" t="str">
            <v>REATERRO DO POÇO</v>
          </cell>
          <cell r="C61" t="str">
            <v>M</v>
          </cell>
          <cell r="D61">
            <v>10.35</v>
          </cell>
          <cell r="E61" t="str">
            <v>SIURB-I Jan/26</v>
          </cell>
        </row>
        <row r="62">
          <cell r="A62">
            <v>2005000</v>
          </cell>
          <cell r="B62" t="str">
            <v>ENSAIOS "IN SITU"</v>
          </cell>
          <cell r="C62" t="str">
            <v>.</v>
          </cell>
          <cell r="D62" t="str">
            <v>.</v>
          </cell>
          <cell r="E62" t="str">
            <v>SIURB-I Jan/26</v>
          </cell>
        </row>
        <row r="63">
          <cell r="A63">
            <v>2005003</v>
          </cell>
          <cell r="B63" t="str">
            <v>INSTALAÇÃO DE MEDIDOR DE NÍVEL D'ÁGUA</v>
          </cell>
          <cell r="C63" t="str">
            <v>M</v>
          </cell>
          <cell r="D63">
            <v>142.15</v>
          </cell>
          <cell r="E63" t="str">
            <v>SIURB-I Jan/26</v>
          </cell>
        </row>
        <row r="64">
          <cell r="A64">
            <v>2005004</v>
          </cell>
          <cell r="B64" t="str">
            <v>INSTALAÇÃO DE PIEZOMETRO</v>
          </cell>
          <cell r="C64" t="str">
            <v>M</v>
          </cell>
          <cell r="D64">
            <v>298.2</v>
          </cell>
          <cell r="E64" t="str">
            <v>SIURB-I Jan/26</v>
          </cell>
        </row>
        <row r="65">
          <cell r="A65">
            <v>2005103</v>
          </cell>
          <cell r="B65" t="str">
            <v>ENSAIO DE DETERMINAÇÃO DA CONSISTÊNCIA PELO ABATIMENTO DO TRONCO DE CONE</v>
          </cell>
          <cell r="C65" t="str">
            <v>UM</v>
          </cell>
          <cell r="D65">
            <v>774.29</v>
          </cell>
          <cell r="E65" t="str">
            <v>SIURB-I Jan/26</v>
          </cell>
        </row>
        <row r="66">
          <cell r="A66">
            <v>2006000</v>
          </cell>
          <cell r="B66" t="str">
            <v>ENSAIOS DE LABORATÓRIO</v>
          </cell>
          <cell r="C66" t="str">
            <v>.</v>
          </cell>
          <cell r="D66" t="str">
            <v>.</v>
          </cell>
          <cell r="E66" t="str">
            <v>SIURB-I Jan/26</v>
          </cell>
        </row>
        <row r="67">
          <cell r="A67">
            <v>2006001</v>
          </cell>
          <cell r="B67" t="str">
            <v>ENSAIOS DE LABORATÓRIO - UMIDADE NATURAL</v>
          </cell>
          <cell r="C67" t="str">
            <v>ENS.</v>
          </cell>
          <cell r="D67">
            <v>34.67</v>
          </cell>
          <cell r="E67" t="str">
            <v>SIURB-I Jan/26</v>
          </cell>
        </row>
        <row r="68">
          <cell r="A68">
            <v>2006002</v>
          </cell>
          <cell r="B68" t="str">
            <v>ENSAIOS DE LABORATÓRIO - LIMITE DE LIQUIDEZ</v>
          </cell>
          <cell r="C68" t="str">
            <v>ENS.</v>
          </cell>
          <cell r="D68">
            <v>151.82</v>
          </cell>
          <cell r="E68" t="str">
            <v>SIURB-I Jan/26</v>
          </cell>
        </row>
        <row r="69">
          <cell r="A69">
            <v>2006003</v>
          </cell>
          <cell r="B69" t="str">
            <v>ENSAIOS DE LABORATÓRIO - PLASTICIDADE</v>
          </cell>
          <cell r="C69" t="str">
            <v>ENS.</v>
          </cell>
          <cell r="D69">
            <v>123.97</v>
          </cell>
          <cell r="E69" t="str">
            <v>SIURB-I Jan/26</v>
          </cell>
        </row>
        <row r="70">
          <cell r="A70">
            <v>2006004</v>
          </cell>
          <cell r="B70" t="str">
            <v>ENSAIOS DE LABORATÓRIO - COMPACTAÇÃO</v>
          </cell>
          <cell r="C70" t="str">
            <v>ENS.</v>
          </cell>
          <cell r="D70">
            <v>378.21</v>
          </cell>
          <cell r="E70" t="str">
            <v>SIURB-I Jan/26</v>
          </cell>
        </row>
        <row r="71">
          <cell r="A71">
            <v>2006005</v>
          </cell>
          <cell r="B71" t="str">
            <v>ENSAIOS DE LABORATÓRIO - GRANULOMETRIA</v>
          </cell>
          <cell r="C71" t="str">
            <v>ENS.</v>
          </cell>
          <cell r="D71">
            <v>231.81</v>
          </cell>
          <cell r="E71" t="str">
            <v>SIURB-I Jan/26</v>
          </cell>
        </row>
        <row r="72">
          <cell r="A72">
            <v>2006006</v>
          </cell>
          <cell r="B72" t="str">
            <v>ENSAIOS DE LABORATÓRIO - PROCTOR SIMPLES</v>
          </cell>
          <cell r="C72" t="str">
            <v>ENS.</v>
          </cell>
          <cell r="D72">
            <v>419.84</v>
          </cell>
          <cell r="E72" t="str">
            <v>SIURB-I Jan/26</v>
          </cell>
        </row>
        <row r="73">
          <cell r="A73">
            <v>2006007</v>
          </cell>
          <cell r="B73" t="str">
            <v>ENSAIOS DE LABORATÓRIO - CBR MOLDADO</v>
          </cell>
          <cell r="C73" t="str">
            <v>ENS.</v>
          </cell>
          <cell r="D73">
            <v>350.71</v>
          </cell>
          <cell r="E73" t="str">
            <v>SIURB-I Jan/26</v>
          </cell>
        </row>
        <row r="74">
          <cell r="A74">
            <v>2006008</v>
          </cell>
          <cell r="B74" t="str">
            <v>ENSAIOS DE LABORATÓRIO - ENSAIO DE CBR INDEFORMADO</v>
          </cell>
          <cell r="C74" t="str">
            <v>ENS.</v>
          </cell>
          <cell r="D74">
            <v>279.24</v>
          </cell>
          <cell r="E74" t="str">
            <v>SIURB-I Jan/26</v>
          </cell>
        </row>
        <row r="75">
          <cell r="A75">
            <v>2006009</v>
          </cell>
          <cell r="B75" t="str">
            <v>ENSAIOS DE LABORATÓRIO - CBR-5 PONTOS (MOLDADO)</v>
          </cell>
          <cell r="C75" t="str">
            <v>ENS.</v>
          </cell>
          <cell r="D75">
            <v>948.3</v>
          </cell>
          <cell r="E75" t="str">
            <v>SIURB-I Jan/26</v>
          </cell>
        </row>
        <row r="76">
          <cell r="A76">
            <v>2006010</v>
          </cell>
          <cell r="B76" t="str">
            <v>ENSAIOS DE LABORATÓRIO - CBR-5 PONTOS (INDEFORMADO)</v>
          </cell>
          <cell r="C76" t="str">
            <v>ENS.</v>
          </cell>
          <cell r="D76">
            <v>713.76</v>
          </cell>
          <cell r="E76" t="str">
            <v>SIURB-I Jan/26</v>
          </cell>
        </row>
        <row r="77">
          <cell r="A77">
            <v>2006011</v>
          </cell>
          <cell r="B77" t="str">
            <v>ENSAIOS DE LABORATÓRIO - LOS ANGELES</v>
          </cell>
          <cell r="C77" t="str">
            <v>ENS.</v>
          </cell>
          <cell r="D77">
            <v>777.28</v>
          </cell>
          <cell r="E77" t="str">
            <v>SIURB-I Jan/26</v>
          </cell>
        </row>
        <row r="78">
          <cell r="A78">
            <v>2006013</v>
          </cell>
          <cell r="B78" t="str">
            <v>ENSAIOS DE LABORATÓRIO - DURABILIDADE</v>
          </cell>
          <cell r="C78" t="str">
            <v>ENS.</v>
          </cell>
          <cell r="D78">
            <v>821.58</v>
          </cell>
          <cell r="E78" t="str">
            <v>SIURB-I Jan/26</v>
          </cell>
        </row>
        <row r="79">
          <cell r="A79">
            <v>2006014</v>
          </cell>
          <cell r="B79" t="str">
            <v>ENSAIOS DE LABORATÓRIO - ADESIVIDADE</v>
          </cell>
          <cell r="C79" t="str">
            <v>ENS.</v>
          </cell>
          <cell r="D79">
            <v>419.84</v>
          </cell>
          <cell r="E79" t="str">
            <v>SIURB-I Jan/26</v>
          </cell>
        </row>
        <row r="80">
          <cell r="A80">
            <v>2006015</v>
          </cell>
          <cell r="B80" t="str">
            <v>ENSAIOS DE LABORATÓRIO - VISCOSIDADE</v>
          </cell>
          <cell r="C80" t="str">
            <v>ENS.</v>
          </cell>
          <cell r="D80">
            <v>278.95999999999998</v>
          </cell>
          <cell r="E80" t="str">
            <v>SIURB-I Jan/26</v>
          </cell>
        </row>
        <row r="81">
          <cell r="A81">
            <v>2006017</v>
          </cell>
          <cell r="B81" t="str">
            <v>ENSAIOS DE LABORATÓRIO - PONTO DE FULGOR</v>
          </cell>
          <cell r="C81" t="str">
            <v>ENS.</v>
          </cell>
          <cell r="D81">
            <v>238.51</v>
          </cell>
          <cell r="E81" t="str">
            <v>SIURB-I Jan/26</v>
          </cell>
        </row>
        <row r="82">
          <cell r="A82">
            <v>2006018</v>
          </cell>
          <cell r="B82" t="str">
            <v>ENSAIOS DE LABORATÓRIO - PENETRAÇÃO</v>
          </cell>
          <cell r="C82" t="str">
            <v>ENS.</v>
          </cell>
          <cell r="D82">
            <v>353.44</v>
          </cell>
          <cell r="E82" t="str">
            <v>SIURB-I Jan/26</v>
          </cell>
        </row>
        <row r="83">
          <cell r="A83">
            <v>2006019</v>
          </cell>
          <cell r="B83" t="str">
            <v>ENSAIOS DE LABORATÓRIO - PONTO DE AMOLECIMENTO</v>
          </cell>
          <cell r="C83" t="str">
            <v>ENS.</v>
          </cell>
          <cell r="D83">
            <v>209.92</v>
          </cell>
          <cell r="E83" t="str">
            <v>SIURB-I Jan/26</v>
          </cell>
        </row>
        <row r="84">
          <cell r="A84">
            <v>2006021</v>
          </cell>
          <cell r="B84" t="str">
            <v>ENSAIOS DE LABORATÓRIO - DOSAGEM MARSHALL, GRANULOMETRIA, TEOR DE ASFALTO, ESTABILIDADE E FLUÊNCIA</v>
          </cell>
          <cell r="C84" t="str">
            <v>ENS.</v>
          </cell>
          <cell r="D84">
            <v>3402.65</v>
          </cell>
          <cell r="E84" t="str">
            <v>SIURB-I Jan/26</v>
          </cell>
        </row>
        <row r="85">
          <cell r="A85">
            <v>2006022</v>
          </cell>
          <cell r="B85" t="str">
            <v>CONTROLE TECNOLÓGICO DE CONCRETO - ENSAIO DE ESCLEROMETRIA EM 10 PONTOS COM 16 TIROS POR PONTO</v>
          </cell>
          <cell r="C85" t="str">
            <v>ENS.</v>
          </cell>
          <cell r="D85">
            <v>2083</v>
          </cell>
          <cell r="E85" t="str">
            <v>SIURB-I Jan/26</v>
          </cell>
        </row>
        <row r="86">
          <cell r="A86">
            <v>2006101</v>
          </cell>
          <cell r="B86" t="str">
            <v>ENSAIO DE CARACTERIZAÇÃO DE RESÍDUOS SÓLIDOS CONFORME NBR 10.004</v>
          </cell>
          <cell r="C86" t="str">
            <v>UN</v>
          </cell>
          <cell r="D86">
            <v>4546.17</v>
          </cell>
          <cell r="E86" t="str">
            <v>SIURB-I Jan/26</v>
          </cell>
        </row>
        <row r="87">
          <cell r="A87">
            <v>2006102</v>
          </cell>
          <cell r="B87" t="str">
            <v>ENSAIO DE CARACTERIZAÇÃO DE SOLO CONFORME SMA 039/2004 E VOR 256/E/2016</v>
          </cell>
          <cell r="C87" t="str">
            <v>UN</v>
          </cell>
          <cell r="D87">
            <v>1291.93</v>
          </cell>
          <cell r="E87" t="str">
            <v>SIURB-I Jan/26</v>
          </cell>
        </row>
        <row r="88">
          <cell r="A88">
            <v>2006103</v>
          </cell>
          <cell r="B88" t="str">
            <v>ENSAIO DE CLASSIFICAÇÃO DE SOLO CONFORME METODOLOGIA MCT</v>
          </cell>
          <cell r="C88" t="str">
            <v>UN</v>
          </cell>
          <cell r="D88">
            <v>462.34</v>
          </cell>
          <cell r="E88" t="str">
            <v>SIURB-I Jan/26</v>
          </cell>
        </row>
        <row r="89">
          <cell r="A89">
            <v>2006104</v>
          </cell>
          <cell r="B89" t="str">
            <v>ENSAIO DE COMPRESSÃO UNIAXIAL - CONCRETO CONFORME NBR 5739</v>
          </cell>
          <cell r="C89" t="str">
            <v>UN</v>
          </cell>
          <cell r="D89">
            <v>14.89</v>
          </cell>
          <cell r="E89" t="str">
            <v>SIURB-I Jan/26</v>
          </cell>
        </row>
        <row r="90">
          <cell r="A90">
            <v>2006105</v>
          </cell>
          <cell r="B90" t="str">
            <v>ENSAIO TRIAXIAL ADENSADO DRENADO (CD) RSAT (SIGMA3 = 100 KPA, SIGMA3 = 300 KPA OU SIGMA3 = 800 KPA)</v>
          </cell>
          <cell r="C90" t="str">
            <v>UN</v>
          </cell>
          <cell r="D90">
            <v>8281.2000000000007</v>
          </cell>
          <cell r="E90" t="str">
            <v>SIURB-I Jan/26</v>
          </cell>
        </row>
        <row r="91">
          <cell r="A91">
            <v>2006106</v>
          </cell>
          <cell r="B91" t="str">
            <v>ENSAIO TRIAXIAL ADENSADO NÃO DRENADO (CU) RSAT (SIGMA3 = 100 KPA, SIGMA3 = 300 KPA OU SIGMA3 = 800 KPA)</v>
          </cell>
          <cell r="C91" t="str">
            <v>UN</v>
          </cell>
          <cell r="D91">
            <v>7430.44</v>
          </cell>
          <cell r="E91" t="str">
            <v>SIURB-I Jan/26</v>
          </cell>
        </row>
        <row r="92">
          <cell r="A92">
            <v>2006108</v>
          </cell>
          <cell r="B92" t="str">
            <v>ENSAIO TRIAXIAL NÃO ADENSADO NÃO DRENADO (UU) RSAT (SIGMA3 = 100 KPA, SIGMA3 = 300 KPA OU SIGMA3 = 800 KPA)</v>
          </cell>
          <cell r="C92" t="str">
            <v>UN</v>
          </cell>
          <cell r="D92">
            <v>5228.5200000000004</v>
          </cell>
          <cell r="E92" t="str">
            <v>SIURB-I Jan/26</v>
          </cell>
        </row>
        <row r="93">
          <cell r="A93">
            <v>2006109</v>
          </cell>
          <cell r="B93" t="str">
            <v>ENSAIOS DE LABORATÓRIO - GRANULOMETRIA COM SEDIMENTAÇÃO</v>
          </cell>
          <cell r="C93" t="str">
            <v>UN</v>
          </cell>
          <cell r="D93">
            <v>328.15</v>
          </cell>
          <cell r="E93" t="str">
            <v>SIURB-I Jan/26</v>
          </cell>
        </row>
        <row r="94">
          <cell r="A94">
            <v>3000000</v>
          </cell>
          <cell r="B94" t="str">
            <v>PROJETOS, ESTUDOS E SERVIÇOS</v>
          </cell>
          <cell r="E94" t="str">
            <v>SIURB-I Jan/26</v>
          </cell>
        </row>
        <row r="95">
          <cell r="A95">
            <v>3001000</v>
          </cell>
          <cell r="B95" t="str">
            <v>DIMENSIONAMENTO DE PAVIMENTO</v>
          </cell>
          <cell r="C95" t="str">
            <v>FURO</v>
          </cell>
          <cell r="D95">
            <v>148.91999999999999</v>
          </cell>
          <cell r="E95" t="str">
            <v>SIURB-I Jan/26</v>
          </cell>
        </row>
        <row r="96">
          <cell r="A96">
            <v>3002000</v>
          </cell>
          <cell r="B96" t="str">
            <v>PROJETO EM PLANTA PARA PAVIMENTAÇÃO DE VIA PÚBLICA COM UMA PISTA</v>
          </cell>
          <cell r="C96" t="str">
            <v>M</v>
          </cell>
          <cell r="D96">
            <v>1.68</v>
          </cell>
          <cell r="E96" t="str">
            <v>SIURB-I Jan/26</v>
          </cell>
        </row>
        <row r="97">
          <cell r="A97">
            <v>3003000</v>
          </cell>
          <cell r="B97" t="str">
            <v>PROJETO EM PERFIL DE PAVIMENTAÇÃO DE VIA PÚBLICA COM UMA PISTA</v>
          </cell>
          <cell r="C97" t="str">
            <v>M</v>
          </cell>
          <cell r="D97">
            <v>0.8</v>
          </cell>
          <cell r="E97" t="str">
            <v>SIURB-I Jan/26</v>
          </cell>
        </row>
        <row r="98">
          <cell r="A98">
            <v>3004000</v>
          </cell>
          <cell r="B98" t="str">
            <v>PROJETO HIDRÁULICO DE GALERIA PLUVIAL EM TUBOS</v>
          </cell>
          <cell r="C98" t="str">
            <v>M</v>
          </cell>
          <cell r="D98">
            <v>5.66</v>
          </cell>
          <cell r="E98" t="str">
            <v>SIURB-I Jan/26</v>
          </cell>
        </row>
        <row r="99">
          <cell r="A99">
            <v>3005000</v>
          </cell>
          <cell r="B99" t="str">
            <v>PROJETO HIDRÁULICO DE GALERIA PLUVIAL MOLDADA EXCLUINDO O PROJETO ESTRUTURAL</v>
          </cell>
          <cell r="C99" t="str">
            <v>M</v>
          </cell>
          <cell r="D99">
            <v>12.18</v>
          </cell>
          <cell r="E99" t="str">
            <v>SIURB-I Jan/26</v>
          </cell>
        </row>
        <row r="100">
          <cell r="A100">
            <v>3006000</v>
          </cell>
          <cell r="B100" t="str">
            <v>PROJETO HIDRÁULICO DE REFORÇO DE GALERIA EXISTENTE, EM TUBOS</v>
          </cell>
          <cell r="C100" t="str">
            <v>M</v>
          </cell>
          <cell r="D100">
            <v>5.0199999999999996</v>
          </cell>
          <cell r="E100" t="str">
            <v>SIURB-I Jan/26</v>
          </cell>
        </row>
        <row r="101">
          <cell r="A101">
            <v>3007000</v>
          </cell>
          <cell r="B101" t="str">
            <v>ESTUDO HIDROLÓGICO DE VIA PÚBLICA INTEGRANTE DE PROGRAMA DE PAVIMENTAÇÃO, QUE VIER A DISPENSAR GALERIA OU EXIGÍ-LA MOLDADA</v>
          </cell>
          <cell r="C101" t="str">
            <v>M</v>
          </cell>
          <cell r="D101">
            <v>3.78</v>
          </cell>
          <cell r="E101" t="str">
            <v>SIURB-I Jan/26</v>
          </cell>
        </row>
        <row r="102">
          <cell r="A102">
            <v>3008000</v>
          </cell>
          <cell r="B102" t="str">
            <v>ESTUDO HIDROLÓGICO DE VIA PÚBLICA INTEGRANTE DE PROGRAMA DE PAVIMENTAÇÃO E PROJETO HIDRÁULICO, SE NECESSÁRIA GALERIA EM TUBOS</v>
          </cell>
          <cell r="C102" t="str">
            <v>M</v>
          </cell>
          <cell r="D102">
            <v>5.68</v>
          </cell>
          <cell r="E102" t="str">
            <v>SIURB-I Jan/26</v>
          </cell>
        </row>
        <row r="103">
          <cell r="A103">
            <v>3009000</v>
          </cell>
          <cell r="B103" t="str">
            <v>ESTUDO HIDROLÓGICO DE ÁREA ARRUADA</v>
          </cell>
          <cell r="C103" t="str">
            <v>KM2</v>
          </cell>
          <cell r="D103">
            <v>2564.98</v>
          </cell>
          <cell r="E103" t="str">
            <v>SIURB-I Jan/26</v>
          </cell>
        </row>
        <row r="104">
          <cell r="A104">
            <v>3010000</v>
          </cell>
          <cell r="B104" t="str">
            <v>ESTUDO HIDROLÓGICO DE ÁREA NÃO ARRUADA</v>
          </cell>
          <cell r="C104" t="str">
            <v>KM2</v>
          </cell>
          <cell r="D104">
            <v>1123.32</v>
          </cell>
          <cell r="E104" t="str">
            <v>SIURB-I Jan/26</v>
          </cell>
        </row>
        <row r="105">
          <cell r="A105">
            <v>3011000</v>
          </cell>
          <cell r="B105" t="str">
            <v>ESTUDO HIDRÁULICO DE VIA SITUADA EM ÁREA, OBJETO DE ESTUDO HIDROLÓGICO</v>
          </cell>
          <cell r="C105" t="str">
            <v>M</v>
          </cell>
          <cell r="D105">
            <v>3.3</v>
          </cell>
          <cell r="E105" t="str">
            <v>SIURB-I Jan/26</v>
          </cell>
        </row>
        <row r="106">
          <cell r="A106">
            <v>3012000</v>
          </cell>
          <cell r="B106" t="str">
            <v>ESTUDO HIDROLÓGICO E VERIFICAÇÃO DA SUFICIÊNCIA DE GALERIA EXISTENTE, EM TUBOS</v>
          </cell>
          <cell r="C106" t="str">
            <v>M</v>
          </cell>
          <cell r="D106">
            <v>4.6399999999999997</v>
          </cell>
          <cell r="E106" t="str">
            <v>SIURB-I Jan/26</v>
          </cell>
        </row>
        <row r="107">
          <cell r="A107">
            <v>3013000</v>
          </cell>
          <cell r="B107" t="str">
            <v>VERIFICAÇÃO NO PROJETO DE SISTEMA DE DRENAGEM, DE VIAS QUE DISPENSAM GALERIA DE ÁGUAS PLUVIAIS</v>
          </cell>
          <cell r="C107" t="str">
            <v>M</v>
          </cell>
          <cell r="D107">
            <v>0.51</v>
          </cell>
          <cell r="E107" t="str">
            <v>SIURB-I Jan/26</v>
          </cell>
        </row>
        <row r="108">
          <cell r="A108">
            <v>3014000</v>
          </cell>
          <cell r="B108" t="str">
            <v>TRANSCRIÇÃO E ADAPTAÇÃO DE SISTEMAS DE DRENAGEM PROJETADOS EM VIAS PÚBLICAS</v>
          </cell>
          <cell r="C108" t="str">
            <v>M</v>
          </cell>
          <cell r="D108">
            <v>1.47</v>
          </cell>
          <cell r="E108" t="str">
            <v>SIURB-I Jan/26</v>
          </cell>
        </row>
        <row r="109">
          <cell r="A109">
            <v>3015000</v>
          </cell>
          <cell r="B109" t="str">
            <v>CÁLCULO ESTRUTURAL DE CONCRETO ARMADO PARA PONTES, VIADUTOS, MUROS DE ARRIMO E OBRAS CONGÊNERES - PERCENTAGEM A SER APLICADA AO ORÇAMENTO DA PARTE ESTRUTURAL DA OBRA, USANDO OS PREÇOS UNITÁRIOS DA TABELA DE SIURB</v>
          </cell>
          <cell r="C109" t="str">
            <v>.</v>
          </cell>
          <cell r="D109" t="str">
            <v>.</v>
          </cell>
          <cell r="E109" t="str">
            <v>SIURB-I Jan/26</v>
          </cell>
        </row>
        <row r="110">
          <cell r="A110">
            <v>3015001</v>
          </cell>
          <cell r="B110" t="str">
            <v>CÁLCULO ESTRUTURAL DE CONCRETO ARMADO PARA PONTES, VIADUTOS, MUROS DE ARRIMO E OBRAS CONGÊNERES - PERCENTAGEM A SER APLICADA AO ORÇAMENTO DA PARTE ESTRUTURAL DA OBRA, USANDO OS PREÇOS UNITÁRIOS DA TABELA DE SMSO - ATÉ  50M3</v>
          </cell>
          <cell r="C110" t="str">
            <v>%</v>
          </cell>
          <cell r="D110">
            <v>6.75</v>
          </cell>
          <cell r="E110" t="str">
            <v>SIURB-I Jan/26</v>
          </cell>
        </row>
        <row r="111">
          <cell r="A111">
            <v>3015002</v>
          </cell>
          <cell r="B111" t="str">
            <v>CÁLCULO ESTRUTURAL DE CONCRETO ARMADO PARA PONTES, VIADUTOS, MUROS DE ARRIMO E OBRAS CONGÊNERES - PERCENTAGEM A SER APLICADA AO ORÇAMENTO DA PARTE ESTRUTURAL DA OBRA, USANDO OS PREÇOS UNITÁRIOS DA TABELA DE SMSO - ATÉ 100M3</v>
          </cell>
          <cell r="C111" t="str">
            <v>%</v>
          </cell>
          <cell r="D111">
            <v>6.12</v>
          </cell>
          <cell r="E111" t="str">
            <v>SIURB-I Jan/26</v>
          </cell>
        </row>
        <row r="112">
          <cell r="A112">
            <v>3015003</v>
          </cell>
          <cell r="B112" t="str">
            <v>CÁLCULO ESTRUTURAL DE CONCRETO ARMADO PARA PONTES, VIADUTOS, MUROS DE ARRIMO E OBRAS CONGÊNERES - PERCENTAGEM A SER APLICADA AO ORÇAMENTO DA PARTE ESTRUTURAL DA OBRA, USANDO OS PREÇOS UNITÁRIOS DA TABELA DE SMSO - ATÉ 200M3</v>
          </cell>
          <cell r="C112" t="str">
            <v>%</v>
          </cell>
          <cell r="D112">
            <v>5.76</v>
          </cell>
          <cell r="E112" t="str">
            <v>SIURB-I Jan/26</v>
          </cell>
        </row>
        <row r="113">
          <cell r="A113">
            <v>3015004</v>
          </cell>
          <cell r="B113" t="str">
            <v>CÁLCULO ESTRUTURAL DE CONCRETO ARMADO PARA PONTES, VIADUTOS, MUROS DE ARRIMO E OBRAS CONGÊNERES - PERCENTAGEM A SER APLICADA AO ORÇAMENTO DA PARTE ESTRUTURAL DA OBRA, USANDO OS PREÇOS UNITÁRIOS DA TABELA DE SMSO - ATÉ 500M3</v>
          </cell>
          <cell r="C113" t="str">
            <v>%</v>
          </cell>
          <cell r="D113">
            <v>5.49</v>
          </cell>
          <cell r="E113" t="str">
            <v>SIURB-I Jan/26</v>
          </cell>
        </row>
        <row r="114">
          <cell r="A114">
            <v>3015005</v>
          </cell>
          <cell r="B114" t="str">
            <v>CÁLCULO ESTRUTURAL DE CONCRETO ARMADO PARA PONTES, VIADUTOS, MUROS DE ARRIMO E OBRAS CONGÊNERES - PERCENTAGEM A SER APLICADA AO ORÇAMENTO DA PARTE ESTRUTURAL DA OBRA, USANDO OS PREÇOS UNITÁRIOS DA TABELA DE SMSO - ATÉ 1.000M3</v>
          </cell>
          <cell r="C114" t="str">
            <v>%</v>
          </cell>
          <cell r="D114">
            <v>4.95</v>
          </cell>
          <cell r="E114" t="str">
            <v>SIURB-I Jan/26</v>
          </cell>
        </row>
        <row r="115">
          <cell r="A115">
            <v>3015006</v>
          </cell>
          <cell r="B115" t="str">
            <v>CÁLCULO ESTRUTURAL DE CONCRETO ARMADO PARA PONTES, VIADUTOS, MUROS DE ARRIMO E OBRAS CONGÊNERES - PERCENTAGEM A SER APLICADA AO ORÇAMENTO DA PARTE ESTRUTURAL DA OBRA, USANDO OS PREÇOS UNITÁRIOS DA TABELA DE SMSO - ATÉ 2.000M3</v>
          </cell>
          <cell r="C115" t="str">
            <v>%</v>
          </cell>
          <cell r="D115">
            <v>4.5</v>
          </cell>
          <cell r="E115" t="str">
            <v>SIURB-I Jan/26</v>
          </cell>
        </row>
        <row r="116">
          <cell r="A116">
            <v>3015007</v>
          </cell>
          <cell r="B116" t="str">
            <v>CÁLCULO ESTRUTURAL DE CONCRETO ARMADO PARA PONTES, VIADUTOS, MUROS DE ARRIMO E OBRAS CONGÊNERES - PERCENTAGEM A SER APLICADA AO ORÇAMENTO DA PARTE ESTRUTURAL DA OBRA, USANDO OS PREÇOS UNITÁRIOS DA TABELA DE SMSO - ATÉ 5.000M3</v>
          </cell>
          <cell r="C116" t="str">
            <v>%</v>
          </cell>
          <cell r="D116">
            <v>4.41</v>
          </cell>
          <cell r="E116" t="str">
            <v>SIURB-I Jan/26</v>
          </cell>
        </row>
        <row r="117">
          <cell r="A117">
            <v>3015008</v>
          </cell>
          <cell r="B117" t="str">
            <v>CÁLCULO ESTRUTURAL DE CONCRETO ARMADO PARA PONTES, VIADUTOS, MUROS DE ARRIMO E OBRAS CONGÊNERES - PERCENTAGEM A SER APLICADA AO ORÇAMENTO DA PARTE ESTRUTURAL DA OBRA, USANDO OS PREÇOS UNITÁRIOS DA TABELA DE SMSO - ATÉ 10.000M3</v>
          </cell>
          <cell r="C117" t="str">
            <v>%</v>
          </cell>
          <cell r="D117">
            <v>4.32</v>
          </cell>
          <cell r="E117" t="str">
            <v>SIURB-I Jan/26</v>
          </cell>
        </row>
        <row r="118">
          <cell r="A118">
            <v>3015009</v>
          </cell>
          <cell r="B118" t="str">
            <v>CÁLCULO ESTRUTURAL DE CONCRETO ARMADO PARA PONTES, VIADUTOS, MUROS DE ARRIMO E OBRAS CONGÊNERES - PERCENTAGEM A SER APLICADA AO ORÇAMENTO DA PARTE ESTRUTURAL DA OBRA, USANDO OS PREÇOS UNITÁRIOS DA TABELA DE SMSO - ACIMA DE 10.000M3</v>
          </cell>
          <cell r="C118" t="str">
            <v>%</v>
          </cell>
          <cell r="D118">
            <v>4.2300000000000004</v>
          </cell>
          <cell r="E118" t="str">
            <v>SIURB-I Jan/26</v>
          </cell>
        </row>
        <row r="119">
          <cell r="A119">
            <v>3016000</v>
          </cell>
          <cell r="B119" t="str">
            <v>PROJETO ESTRUTURAL DE CONCRETO ARMADO PARA GALERIA MOLDADA, EM MÓDULOS DE 10M DE EXTENSÃO, PODENDO AS FUNDAÇÕES SEREM DIRETAS, SOBRE ESTACAS OU AMBAS AS SOLUÇÕES, APLICA-SE OS PERCENTUAIS DO ITEM 3.15 PARA MÓDULO; PARA REPETIÇÃO DE MÓDULOS ADOTA-SE:</v>
          </cell>
          <cell r="C119" t="str">
            <v>.</v>
          </cell>
          <cell r="D119" t="str">
            <v>.</v>
          </cell>
          <cell r="E119" t="str">
            <v>SIURB-I Jan/26</v>
          </cell>
        </row>
        <row r="120">
          <cell r="A120">
            <v>3016001</v>
          </cell>
          <cell r="B120"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20" t="str">
            <v>%</v>
          </cell>
          <cell r="D120" t="str">
            <v>25N</v>
          </cell>
          <cell r="E120" t="str">
            <v>SIURB-I Jan/26</v>
          </cell>
        </row>
        <row r="121">
          <cell r="A121">
            <v>3016002</v>
          </cell>
          <cell r="B121"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21" t="str">
            <v>%</v>
          </cell>
          <cell r="D121" t="str">
            <v>25+20N</v>
          </cell>
          <cell r="E121" t="str">
            <v>SIURB-I Jan/26</v>
          </cell>
        </row>
        <row r="122">
          <cell r="A122">
            <v>3016003</v>
          </cell>
          <cell r="B122"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22" t="str">
            <v>%</v>
          </cell>
          <cell r="D122" t="str">
            <v>75+15N</v>
          </cell>
          <cell r="E122" t="str">
            <v>SIURB-I Jan/26</v>
          </cell>
        </row>
        <row r="123">
          <cell r="A123">
            <v>3016004</v>
          </cell>
          <cell r="B123"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23" t="str">
            <v>%</v>
          </cell>
          <cell r="D123" t="str">
            <v>175+10N</v>
          </cell>
          <cell r="E123" t="str">
            <v>SIURB-I Jan/26</v>
          </cell>
        </row>
        <row r="124">
          <cell r="A124">
            <v>3016005</v>
          </cell>
          <cell r="B124"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24" t="str">
            <v>%</v>
          </cell>
          <cell r="D124" t="str">
            <v>375+5N</v>
          </cell>
          <cell r="E124" t="str">
            <v>SIURB-I Jan/26</v>
          </cell>
        </row>
        <row r="125">
          <cell r="A125">
            <v>3019000</v>
          </cell>
          <cell r="B125" t="str">
            <v>PLANILHA DE QUANTIDADE DE SERVIÇOS DE VIAS DO PROGRAMA DE PAVIMENTAÇÃO</v>
          </cell>
          <cell r="C125" t="str">
            <v>M/VIA</v>
          </cell>
          <cell r="D125">
            <v>3.35</v>
          </cell>
          <cell r="E125" t="str">
            <v>SIURB-I Jan/26</v>
          </cell>
        </row>
        <row r="126">
          <cell r="A126">
            <v>3020000</v>
          </cell>
          <cell r="B126" t="str">
            <v>CÓPIA XEROX EM TAMANHO OFÍCIO, UMA FACE, PRETO E BRANCO</v>
          </cell>
          <cell r="C126" t="str">
            <v>UN</v>
          </cell>
          <cell r="D126">
            <v>1.61</v>
          </cell>
          <cell r="E126" t="str">
            <v>SIURB-I Jan/26</v>
          </cell>
        </row>
        <row r="127">
          <cell r="A127">
            <v>3020001</v>
          </cell>
          <cell r="B127" t="str">
            <v>CÓPIA XEROX TAMANHO OFÍCIO UMA FACE COLORIDA</v>
          </cell>
          <cell r="C127" t="str">
            <v>UN</v>
          </cell>
          <cell r="D127">
            <v>2.63</v>
          </cell>
          <cell r="E127" t="str">
            <v>SIURB-I Jan/26</v>
          </cell>
        </row>
        <row r="128">
          <cell r="A128">
            <v>3020002</v>
          </cell>
          <cell r="B128" t="str">
            <v>CÓPIA XEROX TAMANHO A3 UMA FACE-PRETO E BRANCO</v>
          </cell>
          <cell r="C128" t="str">
            <v>UN</v>
          </cell>
          <cell r="D128">
            <v>2.0099999999999998</v>
          </cell>
          <cell r="E128" t="str">
            <v>SIURB-I Jan/26</v>
          </cell>
        </row>
        <row r="129">
          <cell r="A129">
            <v>3020003</v>
          </cell>
          <cell r="B129" t="str">
            <v>CÓPIA XEROX TAMANHO A3 UMA FACE COLORIDA</v>
          </cell>
          <cell r="C129" t="str">
            <v>UN</v>
          </cell>
          <cell r="D129">
            <v>5.52</v>
          </cell>
          <cell r="E129" t="str">
            <v>SIURB-I Jan/26</v>
          </cell>
        </row>
        <row r="130">
          <cell r="A130">
            <v>3020004</v>
          </cell>
          <cell r="B130" t="str">
            <v>CÓPIA XEROX PRETO E BRANCO</v>
          </cell>
          <cell r="C130" t="str">
            <v>M2</v>
          </cell>
          <cell r="D130">
            <v>17.91</v>
          </cell>
          <cell r="E130" t="str">
            <v>SIURB-I Jan/26</v>
          </cell>
        </row>
        <row r="131">
          <cell r="A131">
            <v>3022000</v>
          </cell>
          <cell r="B131" t="str">
            <v>LOCAÇÃO DE VEÍCULO DE PASSAGEIRO TIPO VW GOL OU SIMILAR, COM MOTORISTA, INCLUINDO MANUTENÇÃO E COMBUSTÍVEL (MÍNIMO 200 H/MÊS)</v>
          </cell>
          <cell r="C131" t="str">
            <v>H</v>
          </cell>
          <cell r="D131">
            <v>55.09</v>
          </cell>
          <cell r="E131" t="str">
            <v>SIURB-I Jan/26</v>
          </cell>
        </row>
        <row r="132">
          <cell r="A132">
            <v>3023000</v>
          </cell>
          <cell r="B132" t="str">
            <v>FOTO COLORIDA 10 X 15CM ( REVELAÇÃO)</v>
          </cell>
          <cell r="C132" t="str">
            <v>UN</v>
          </cell>
          <cell r="D132">
            <v>4.3499999999999996</v>
          </cell>
          <cell r="E132" t="str">
            <v>SIURB-I Jan/26</v>
          </cell>
        </row>
        <row r="133">
          <cell r="A133">
            <v>3024000</v>
          </cell>
          <cell r="B133" t="str">
            <v>CONSULTOR</v>
          </cell>
          <cell r="C133" t="str">
            <v>H</v>
          </cell>
          <cell r="D133">
            <v>530.28</v>
          </cell>
          <cell r="E133" t="str">
            <v>SIURB-I Jan/26</v>
          </cell>
        </row>
        <row r="134">
          <cell r="A134">
            <v>3025000</v>
          </cell>
          <cell r="B134" t="str">
            <v>COORDENADOR GERAL</v>
          </cell>
          <cell r="C134" t="str">
            <v>H</v>
          </cell>
          <cell r="D134">
            <v>530.28</v>
          </cell>
          <cell r="E134" t="str">
            <v>SIURB-I Jan/26</v>
          </cell>
        </row>
        <row r="135">
          <cell r="A135">
            <v>3026000</v>
          </cell>
          <cell r="B135" t="str">
            <v>COORDENADOR SETORIAL</v>
          </cell>
          <cell r="C135" t="str">
            <v>H</v>
          </cell>
          <cell r="D135">
            <v>530.28</v>
          </cell>
          <cell r="E135" t="str">
            <v>SIURB-I Jan/26</v>
          </cell>
        </row>
        <row r="136">
          <cell r="A136">
            <v>3027000</v>
          </cell>
          <cell r="B136" t="str">
            <v>ENGENHEIRO/ ARQUITETO SÊNIOR</v>
          </cell>
          <cell r="C136" t="str">
            <v>H</v>
          </cell>
          <cell r="D136">
            <v>322.26</v>
          </cell>
          <cell r="E136" t="str">
            <v>SIURB-I Jan/26</v>
          </cell>
        </row>
        <row r="137">
          <cell r="A137">
            <v>3029000</v>
          </cell>
          <cell r="B137" t="str">
            <v>ENGENHEIRO/ ARQUITETO  PLENO</v>
          </cell>
          <cell r="C137" t="str">
            <v>H</v>
          </cell>
          <cell r="D137">
            <v>190.43</v>
          </cell>
          <cell r="E137" t="str">
            <v>SIURB-I Jan/26</v>
          </cell>
        </row>
        <row r="138">
          <cell r="A138">
            <v>3030000</v>
          </cell>
          <cell r="B138" t="str">
            <v>ENGENHEIRO/ ARQUITETO JUNIOR</v>
          </cell>
          <cell r="C138" t="str">
            <v>H</v>
          </cell>
          <cell r="D138">
            <v>130.30000000000001</v>
          </cell>
          <cell r="E138" t="str">
            <v>SIURB-I Jan/26</v>
          </cell>
        </row>
        <row r="139">
          <cell r="A139">
            <v>3031000</v>
          </cell>
          <cell r="B139" t="str">
            <v>AUXILIAR DE LABORATÓRIO</v>
          </cell>
          <cell r="C139" t="str">
            <v>H</v>
          </cell>
          <cell r="D139">
            <v>28.67</v>
          </cell>
          <cell r="E139" t="str">
            <v>SIURB-I Jan/26</v>
          </cell>
        </row>
        <row r="140">
          <cell r="A140">
            <v>3032000</v>
          </cell>
          <cell r="B140" t="str">
            <v>AUXILIAR DE TOPOGRAFIA</v>
          </cell>
          <cell r="C140" t="str">
            <v>H</v>
          </cell>
          <cell r="D140">
            <v>31.41</v>
          </cell>
          <cell r="E140" t="str">
            <v>SIURB-I Jan/26</v>
          </cell>
        </row>
        <row r="141">
          <cell r="A141">
            <v>3033000</v>
          </cell>
          <cell r="B141" t="str">
            <v>TECNÓLOGO  EM CONSTRUÇÃO CIVIL NÍVEL SUPERIOR, COM 5 À 10 ANOS DE EXPERIÊNCIA</v>
          </cell>
          <cell r="C141" t="str">
            <v>H</v>
          </cell>
          <cell r="D141">
            <v>98.2</v>
          </cell>
          <cell r="E141" t="str">
            <v>SIURB-I Jan/26</v>
          </cell>
        </row>
        <row r="142">
          <cell r="A142">
            <v>3035000</v>
          </cell>
          <cell r="B142" t="str">
            <v>DESENHISTA - CADISTA</v>
          </cell>
          <cell r="C142" t="str">
            <v>H</v>
          </cell>
          <cell r="D142">
            <v>67.040000000000006</v>
          </cell>
          <cell r="E142" t="str">
            <v>SIURB-I Jan/26</v>
          </cell>
        </row>
        <row r="143">
          <cell r="A143">
            <v>3036000</v>
          </cell>
          <cell r="B143" t="str">
            <v>DESENHISTA PROJETISTA</v>
          </cell>
          <cell r="C143" t="str">
            <v>H</v>
          </cell>
          <cell r="D143">
            <v>73.84</v>
          </cell>
          <cell r="E143" t="str">
            <v>SIURB-I Jan/26</v>
          </cell>
        </row>
        <row r="144">
          <cell r="A144">
            <v>3038000</v>
          </cell>
          <cell r="B144" t="str">
            <v>LABORATORISTA DE SOLO/PAVIMENTAÇÃO</v>
          </cell>
          <cell r="C144" t="str">
            <v>H</v>
          </cell>
          <cell r="D144">
            <v>92.84</v>
          </cell>
          <cell r="E144" t="str">
            <v>SIURB-I Jan/26</v>
          </cell>
        </row>
        <row r="145">
          <cell r="A145">
            <v>3039000</v>
          </cell>
          <cell r="B145" t="str">
            <v>PROJETISTA</v>
          </cell>
          <cell r="C145" t="str">
            <v>H</v>
          </cell>
          <cell r="D145">
            <v>157.06</v>
          </cell>
          <cell r="E145" t="str">
            <v>SIURB-I Jan/26</v>
          </cell>
        </row>
        <row r="146">
          <cell r="A146">
            <v>3040000</v>
          </cell>
          <cell r="B146" t="str">
            <v>TOPÓGRAFO</v>
          </cell>
          <cell r="C146" t="str">
            <v>H</v>
          </cell>
          <cell r="D146">
            <v>78.989999999999995</v>
          </cell>
          <cell r="E146" t="str">
            <v>SIURB-I Jan/26</v>
          </cell>
        </row>
        <row r="147">
          <cell r="A147">
            <v>3041000</v>
          </cell>
          <cell r="B147" t="str">
            <v>AJUDANTE GERAL</v>
          </cell>
          <cell r="C147" t="str">
            <v>H</v>
          </cell>
          <cell r="D147">
            <v>25.89</v>
          </cell>
          <cell r="E147" t="str">
            <v>SIURB-I Jan/26</v>
          </cell>
        </row>
        <row r="148">
          <cell r="A148">
            <v>3043000</v>
          </cell>
          <cell r="B148" t="str">
            <v>DIGITADOR</v>
          </cell>
          <cell r="C148" t="str">
            <v>H</v>
          </cell>
          <cell r="D148">
            <v>30.86</v>
          </cell>
          <cell r="E148" t="str">
            <v>SIURB-I Jan/26</v>
          </cell>
        </row>
        <row r="149">
          <cell r="A149">
            <v>3046000</v>
          </cell>
          <cell r="B149" t="str">
            <v>SECRETÁRIA</v>
          </cell>
          <cell r="C149" t="str">
            <v>H</v>
          </cell>
          <cell r="D149">
            <v>63.51</v>
          </cell>
          <cell r="E149" t="str">
            <v>SIURB-I Jan/26</v>
          </cell>
        </row>
        <row r="150">
          <cell r="A150">
            <v>3047000</v>
          </cell>
          <cell r="B150" t="str">
            <v>SECRETÁRIA EXECUTIVA</v>
          </cell>
          <cell r="C150" t="str">
            <v>H</v>
          </cell>
          <cell r="D150">
            <v>104.44</v>
          </cell>
          <cell r="E150" t="str">
            <v>SIURB-I Jan/26</v>
          </cell>
        </row>
        <row r="151">
          <cell r="A151">
            <v>3050000</v>
          </cell>
          <cell r="B151" t="str">
            <v>DESENHISTA DE TOPOGRAFIA</v>
          </cell>
          <cell r="C151" t="str">
            <v>H</v>
          </cell>
          <cell r="D151">
            <v>62.45</v>
          </cell>
          <cell r="E151" t="str">
            <v>SIURB-I Jan/26</v>
          </cell>
        </row>
        <row r="152">
          <cell r="A152">
            <v>3051000</v>
          </cell>
          <cell r="B152" t="str">
            <v>TÉCNICO - NÍVEL MÉDIO</v>
          </cell>
          <cell r="C152" t="str">
            <v>H</v>
          </cell>
          <cell r="D152">
            <v>67.52</v>
          </cell>
          <cell r="E152" t="str">
            <v>SIURB-I Jan/26</v>
          </cell>
        </row>
        <row r="153">
          <cell r="A153">
            <v>3052000</v>
          </cell>
          <cell r="B153" t="str">
            <v>SERVIÇO DE PLOTAGEM EM PAPEL SULFITE, TAMANHO A1, PRETO E BRANCO</v>
          </cell>
          <cell r="C153" t="str">
            <v>UN</v>
          </cell>
          <cell r="D153">
            <v>11.61</v>
          </cell>
          <cell r="E153" t="str">
            <v>SIURB-I Jan/26</v>
          </cell>
        </row>
        <row r="154">
          <cell r="A154">
            <v>3052001</v>
          </cell>
          <cell r="B154" t="str">
            <v>PLOTAGEM EM PAPEL SULFITE, TAMANHO A1, COLORIDA (ARQUIVO ORIGINAL COM EXTENSÃO "PLT")</v>
          </cell>
          <cell r="C154" t="str">
            <v>UN</v>
          </cell>
          <cell r="D154">
            <v>15.07</v>
          </cell>
          <cell r="E154" t="str">
            <v>SIURB-I Jan/26</v>
          </cell>
        </row>
        <row r="155">
          <cell r="A155">
            <v>3052002</v>
          </cell>
          <cell r="B155" t="str">
            <v>PLOTAGEM EM PAPEL SULFITE, TAMANHO A0, PRETO E BRANCO (ARQUIVO ORIGINAL COM EXTENSÃO "PLT")</v>
          </cell>
          <cell r="C155" t="str">
            <v>UN</v>
          </cell>
          <cell r="D155">
            <v>13.74</v>
          </cell>
          <cell r="E155" t="str">
            <v>SIURB-I Jan/26</v>
          </cell>
        </row>
        <row r="156">
          <cell r="A156">
            <v>3052003</v>
          </cell>
          <cell r="B156" t="str">
            <v>PLOTAGEM EM PAPEL SULFITE,TAMANHO A0, COLORIDA (ARQUIVO ORIGINAL COM EXTENSÃO "PLT")</v>
          </cell>
          <cell r="C156" t="str">
            <v>UN</v>
          </cell>
          <cell r="D156">
            <v>19.78</v>
          </cell>
          <cell r="E156" t="str">
            <v>SIURB-I Jan/26</v>
          </cell>
        </row>
        <row r="157">
          <cell r="A157">
            <v>3053017</v>
          </cell>
          <cell r="B157" t="str">
            <v>PROJETO BÁSICO (PRANCHA A1)</v>
          </cell>
          <cell r="C157" t="str">
            <v>UN</v>
          </cell>
          <cell r="D157">
            <v>7107.79</v>
          </cell>
          <cell r="E157" t="str">
            <v>SIURB-I Jan/26</v>
          </cell>
        </row>
        <row r="158">
          <cell r="A158">
            <v>3053018</v>
          </cell>
          <cell r="B158" t="str">
            <v>PROJETO EXECUTIVO (PRANCHA A1)</v>
          </cell>
          <cell r="C158" t="str">
            <v>UN</v>
          </cell>
          <cell r="D158">
            <v>5934.2</v>
          </cell>
          <cell r="E158" t="str">
            <v>SIURB-I Jan/26</v>
          </cell>
        </row>
        <row r="159">
          <cell r="A159">
            <v>3054001</v>
          </cell>
          <cell r="B159" t="str">
            <v>ADVOGADO JÚNIOR</v>
          </cell>
          <cell r="C159" t="str">
            <v>H</v>
          </cell>
          <cell r="D159">
            <v>70.239999999999995</v>
          </cell>
          <cell r="E159" t="str">
            <v>SIURB-I Jan/26</v>
          </cell>
        </row>
        <row r="160">
          <cell r="A160">
            <v>3054002</v>
          </cell>
          <cell r="B160" t="str">
            <v>ADVOGADO PLENO</v>
          </cell>
          <cell r="C160" t="str">
            <v>H</v>
          </cell>
          <cell r="D160">
            <v>107.18</v>
          </cell>
          <cell r="E160" t="str">
            <v>SIURB-I Jan/26</v>
          </cell>
        </row>
        <row r="161">
          <cell r="A161">
            <v>3054003</v>
          </cell>
          <cell r="B161" t="str">
            <v>ADVOGADO SÊNIOR</v>
          </cell>
          <cell r="C161" t="str">
            <v>H</v>
          </cell>
          <cell r="D161">
            <v>188.08</v>
          </cell>
          <cell r="E161" t="str">
            <v>SIURB-I Jan/26</v>
          </cell>
        </row>
        <row r="162">
          <cell r="A162">
            <v>3054004</v>
          </cell>
          <cell r="B162" t="str">
            <v>GEÓLOGO JÚNIOR</v>
          </cell>
          <cell r="C162" t="str">
            <v>H</v>
          </cell>
          <cell r="D162">
            <v>123.36</v>
          </cell>
          <cell r="E162" t="str">
            <v>SIURB-I Jan/26</v>
          </cell>
        </row>
        <row r="163">
          <cell r="A163">
            <v>3054005</v>
          </cell>
          <cell r="B163" t="str">
            <v>GEÓLOGO PLENO</v>
          </cell>
          <cell r="C163" t="str">
            <v>H</v>
          </cell>
          <cell r="D163">
            <v>166.64</v>
          </cell>
          <cell r="E163" t="str">
            <v>SIURB-I Jan/26</v>
          </cell>
        </row>
        <row r="164">
          <cell r="A164">
            <v>3054006</v>
          </cell>
          <cell r="B164" t="str">
            <v>GEÓLOGO SÊNIOR</v>
          </cell>
          <cell r="C164" t="str">
            <v>H</v>
          </cell>
          <cell r="D164">
            <v>176.82</v>
          </cell>
          <cell r="E164" t="str">
            <v>SIURB-I Jan/26</v>
          </cell>
        </row>
        <row r="165">
          <cell r="A165">
            <v>3054007</v>
          </cell>
          <cell r="B165" t="str">
            <v>GEÓGRAFO JÚNIOR</v>
          </cell>
          <cell r="C165" t="str">
            <v>H</v>
          </cell>
          <cell r="D165">
            <v>120.82</v>
          </cell>
          <cell r="E165" t="str">
            <v>SIURB-I Jan/26</v>
          </cell>
        </row>
        <row r="166">
          <cell r="A166">
            <v>3054008</v>
          </cell>
          <cell r="B166" t="str">
            <v>GEÓGRAFO PLENO</v>
          </cell>
          <cell r="C166" t="str">
            <v>H</v>
          </cell>
          <cell r="D166">
            <v>160.30000000000001</v>
          </cell>
          <cell r="E166" t="str">
            <v>SIURB-I Jan/26</v>
          </cell>
        </row>
        <row r="167">
          <cell r="A167">
            <v>3054009</v>
          </cell>
          <cell r="B167" t="str">
            <v>GEÓGRAFO SÊNIOR</v>
          </cell>
          <cell r="C167" t="str">
            <v>H</v>
          </cell>
          <cell r="D167">
            <v>215.29</v>
          </cell>
          <cell r="E167" t="str">
            <v>SIURB-I Jan/26</v>
          </cell>
        </row>
        <row r="168">
          <cell r="A168">
            <v>3054010</v>
          </cell>
          <cell r="B168" t="str">
            <v>ASSISTENTE SOCIAL JÚNIOR</v>
          </cell>
          <cell r="C168" t="str">
            <v>H</v>
          </cell>
          <cell r="D168">
            <v>130.49</v>
          </cell>
          <cell r="E168" t="str">
            <v>SIURB-I Jan/26</v>
          </cell>
        </row>
        <row r="169">
          <cell r="A169">
            <v>3054011</v>
          </cell>
          <cell r="B169" t="str">
            <v>ASSISTENTE SOCIAL PLENO</v>
          </cell>
          <cell r="C169" t="str">
            <v>H</v>
          </cell>
          <cell r="D169">
            <v>176.38</v>
          </cell>
          <cell r="E169" t="str">
            <v>SIURB-I Jan/26</v>
          </cell>
        </row>
        <row r="170">
          <cell r="A170">
            <v>3054012</v>
          </cell>
          <cell r="B170" t="str">
            <v>ASSISTENTE SOCIAL SÊNIOR</v>
          </cell>
          <cell r="C170" t="str">
            <v>H</v>
          </cell>
          <cell r="D170">
            <v>213.08</v>
          </cell>
          <cell r="E170" t="str">
            <v>SIURB-I Jan/26</v>
          </cell>
        </row>
        <row r="171">
          <cell r="A171">
            <v>4000000</v>
          </cell>
          <cell r="B171" t="str">
            <v>MOVIMENTO DE TERRA</v>
          </cell>
          <cell r="E171" t="str">
            <v>SIURB-I Jan/26</v>
          </cell>
        </row>
        <row r="172">
          <cell r="A172">
            <v>4001000</v>
          </cell>
          <cell r="B172" t="str">
            <v>ESCAVAÇÃO MANUAL PARA FUNDAÇÕES E VALAS COM PROFUNDIDADE MÉDIA MENOR OU IGUAL À 1,50M</v>
          </cell>
          <cell r="C172" t="str">
            <v>M3</v>
          </cell>
          <cell r="D172">
            <v>82.59</v>
          </cell>
          <cell r="E172" t="str">
            <v>SIURB-I Jan/26</v>
          </cell>
        </row>
        <row r="173">
          <cell r="A173">
            <v>4002000</v>
          </cell>
          <cell r="B173" t="str">
            <v>ESCAVAÇÃO MANUAL PARA FUNDAÇÕES E VALAS COM PROFUNDIDADE MÉDIA MAIOR QUE 1,5M E MENOR OU IGUAL À 3,0M</v>
          </cell>
          <cell r="C173" t="str">
            <v>M3</v>
          </cell>
          <cell r="D173">
            <v>90.62</v>
          </cell>
          <cell r="E173" t="str">
            <v>SIURB-I Jan/26</v>
          </cell>
        </row>
        <row r="174">
          <cell r="A174">
            <v>4003000</v>
          </cell>
          <cell r="B174" t="str">
            <v>ESCAVAÇÃO MANUAL PARA FUNDAÇÕES E VALAS COM PROFUNDIDADE MÉDIA MAIOR QUE 3,00M</v>
          </cell>
          <cell r="C174" t="str">
            <v>M3</v>
          </cell>
          <cell r="D174">
            <v>103.56</v>
          </cell>
          <cell r="E174" t="str">
            <v>SIURB-I Jan/26</v>
          </cell>
        </row>
        <row r="175">
          <cell r="A175">
            <v>4004000</v>
          </cell>
          <cell r="B175" t="str">
            <v>ESCAVAÇÃO MECÂNICA PARA FUNDAÇÕES E VALAS COM PROFUNDIDADE MENOR OU IGUAL À 4,0M</v>
          </cell>
          <cell r="C175" t="str">
            <v>M3</v>
          </cell>
          <cell r="D175">
            <v>19.59</v>
          </cell>
          <cell r="E175" t="str">
            <v>SIURB-I Jan/26</v>
          </cell>
        </row>
        <row r="176">
          <cell r="A176">
            <v>4005000</v>
          </cell>
          <cell r="B176" t="str">
            <v>ESCAVAÇÃO MECÂNICA PARA FUNDAÇÕES E VALAS COM PROFUNDIDADE MAIOR QUE 4,0M</v>
          </cell>
          <cell r="C176" t="str">
            <v>M3</v>
          </cell>
          <cell r="D176">
            <v>18.559999999999999</v>
          </cell>
          <cell r="E176" t="str">
            <v>SIURB-I Jan/26</v>
          </cell>
        </row>
        <row r="177">
          <cell r="A177">
            <v>4006000</v>
          </cell>
          <cell r="B177" t="str">
            <v>ESCAVAÇÃO MANUAL DE CÓRREGO</v>
          </cell>
          <cell r="C177" t="str">
            <v>M3</v>
          </cell>
          <cell r="D177">
            <v>129.44999999999999</v>
          </cell>
          <cell r="E177" t="str">
            <v>SIURB-I Jan/26</v>
          </cell>
        </row>
        <row r="178">
          <cell r="A178">
            <v>4007000</v>
          </cell>
          <cell r="B178" t="str">
            <v>ESCAVAÇÃO MECÂNICA DE CÓRREGO</v>
          </cell>
          <cell r="C178" t="str">
            <v>M3</v>
          </cell>
          <cell r="D178">
            <v>8.73</v>
          </cell>
          <cell r="E178" t="str">
            <v>SIURB-I Jan/26</v>
          </cell>
        </row>
        <row r="179">
          <cell r="A179">
            <v>4008000</v>
          </cell>
          <cell r="B179" t="str">
            <v>REATERRO COMPACTADO DE FUNDAÇÃO</v>
          </cell>
          <cell r="C179" t="str">
            <v>M3</v>
          </cell>
          <cell r="D179">
            <v>17.57</v>
          </cell>
          <cell r="E179" t="str">
            <v>SIURB-I Jan/26</v>
          </cell>
        </row>
        <row r="180">
          <cell r="A180">
            <v>4009000</v>
          </cell>
          <cell r="B180" t="str">
            <v>REENCHIMENTO DE VALA COM COMPACTAÇÃO, SEM FORNECIMENTO DE TERRA</v>
          </cell>
          <cell r="C180" t="str">
            <v>M3</v>
          </cell>
          <cell r="D180">
            <v>21.23</v>
          </cell>
          <cell r="E180" t="str">
            <v>SIURB-I Jan/26</v>
          </cell>
        </row>
        <row r="181">
          <cell r="A181">
            <v>4010000</v>
          </cell>
          <cell r="B181" t="str">
            <v>ESCAVAÇÃO MECÂNICA, CARGA E REMOÇÃO DE TERRA ATÉ A DISTÂNCIA MÉDIA DE 1,0KM, COM CAMINHÃO BASCULANTE DE 10M3</v>
          </cell>
          <cell r="C181" t="str">
            <v>M3</v>
          </cell>
          <cell r="D181">
            <v>19.190000000000001</v>
          </cell>
          <cell r="E181" t="str">
            <v>SIURB-I Jan/26</v>
          </cell>
        </row>
        <row r="182">
          <cell r="A182">
            <v>4011000</v>
          </cell>
          <cell r="B182" t="str">
            <v>ESCAVAÇÃO MECÂNICA, CARGA E REMOÇÃO DE TERRA ATÉ A DISTÂNCIA MÉDIA DE 1,0KM COM CAMINHÃO BASCULANTE DE 14 M3</v>
          </cell>
          <cell r="C182" t="str">
            <v>M3</v>
          </cell>
          <cell r="D182">
            <v>22.96</v>
          </cell>
          <cell r="E182" t="str">
            <v>SIURB-I Jan/26</v>
          </cell>
        </row>
        <row r="183">
          <cell r="A183">
            <v>4012000</v>
          </cell>
          <cell r="B183" t="str">
            <v>ESCAVAÇÃO MECÂNICA, CARGA E REMOÇÃO DE TERRA ATÉ A DISTÂNCIA MÉDIA DE 1,0KM, COM CAMINHÃO BASCULANTE DE 17M3</v>
          </cell>
          <cell r="C183" t="str">
            <v>M3</v>
          </cell>
          <cell r="D183">
            <v>13.32</v>
          </cell>
          <cell r="E183" t="str">
            <v>SIURB-I Jan/26</v>
          </cell>
        </row>
        <row r="184">
          <cell r="A184">
            <v>4014000</v>
          </cell>
          <cell r="B184" t="str">
            <v>CARGA E REMOÇÃO DE TERRA ATÉ A DISTÂNCIA MÉDIA DE 1,0KM, COM CAMINHÃO BASCULANTE DE 10M3</v>
          </cell>
          <cell r="C184" t="str">
            <v>M3</v>
          </cell>
          <cell r="D184">
            <v>16.100000000000001</v>
          </cell>
          <cell r="E184" t="str">
            <v>SIURB-I Jan/26</v>
          </cell>
        </row>
        <row r="185">
          <cell r="A185">
            <v>4015000</v>
          </cell>
          <cell r="B185" t="str">
            <v>CARGA E REMOÇÃO DE TERRA ATÉ A DISTÂNCIA MÉDIA DE 1,0KM COM CAMINHÃO BASCULANTE DE 14 M3</v>
          </cell>
          <cell r="C185" t="str">
            <v>M3</v>
          </cell>
          <cell r="D185">
            <v>15.49</v>
          </cell>
          <cell r="E185" t="str">
            <v>SIURB-I Jan/26</v>
          </cell>
        </row>
        <row r="186">
          <cell r="A186">
            <v>4016000</v>
          </cell>
          <cell r="B186" t="str">
            <v>CARGA E REMOÇÃO DE TERRA ATÉ A DISTÂNCIA MÉDIA DE 1,0KM, COM CAMINHÃO BASCULANTE DE 17M3</v>
          </cell>
          <cell r="C186" t="str">
            <v>M3</v>
          </cell>
          <cell r="D186">
            <v>11.78</v>
          </cell>
          <cell r="E186" t="str">
            <v>SIURB-I Jan/26</v>
          </cell>
        </row>
        <row r="187">
          <cell r="A187">
            <v>4031000</v>
          </cell>
          <cell r="B187" t="str">
            <v>FORNECIMENTO DE TERRA, INCLUINDO ESCAVAÇÃO, CARGA E TRANSPORTE ATÉ A DISTÂNCIA MÉDIA DE 1,0KM, MEDIDO NO ATERRO COMPACTADO</v>
          </cell>
          <cell r="C187" t="str">
            <v>M3</v>
          </cell>
          <cell r="D187">
            <v>32.200000000000003</v>
          </cell>
          <cell r="E187" t="str">
            <v>SIURB-I Jan/26</v>
          </cell>
        </row>
        <row r="188">
          <cell r="A188">
            <v>4032000</v>
          </cell>
          <cell r="B188" t="str">
            <v>COMPACTAÇÃO DE TERRA, MEDIDA NO ATERRO</v>
          </cell>
          <cell r="C188" t="str">
            <v>M3</v>
          </cell>
          <cell r="D188">
            <v>9.0399999999999991</v>
          </cell>
          <cell r="E188" t="str">
            <v>SIURB-I Jan/26</v>
          </cell>
        </row>
        <row r="189">
          <cell r="A189">
            <v>4033000</v>
          </cell>
          <cell r="B189" t="str">
            <v>LIMPEZA MECANIZADA DE TERRENO, INCLUSIVE DE CAMADA VEGETAL ATÉ 30CM DE PROFUNDIDADE, SEM TRANSPORTE</v>
          </cell>
          <cell r="C189" t="str">
            <v>M2</v>
          </cell>
          <cell r="D189">
            <v>1.77</v>
          </cell>
          <cell r="E189" t="str">
            <v>SIURB-I Jan/26</v>
          </cell>
        </row>
        <row r="190">
          <cell r="A190">
            <v>4033010</v>
          </cell>
          <cell r="B190" t="str">
            <v>CORTE, RECORTE E REMOÇÃO DE ÁRVORES INCLUSIVE RAIZES DIÂM. &gt; 5 E &lt; 15CM</v>
          </cell>
          <cell r="C190" t="str">
            <v>UN</v>
          </cell>
          <cell r="D190">
            <v>234.59</v>
          </cell>
          <cell r="E190" t="str">
            <v>SIURB-I Jan/26</v>
          </cell>
        </row>
        <row r="191">
          <cell r="A191">
            <v>4033011</v>
          </cell>
          <cell r="B191" t="str">
            <v>CORTE, RECORTE E REMOÇÃO DE ÁRVORES INCLUSIVE RAIZES DIÂM. &gt; 15 E &lt; 30CM</v>
          </cell>
          <cell r="C191" t="str">
            <v>UN</v>
          </cell>
          <cell r="D191">
            <v>594.16</v>
          </cell>
          <cell r="E191" t="str">
            <v>SIURB-I Jan/26</v>
          </cell>
        </row>
        <row r="192">
          <cell r="A192">
            <v>4033012</v>
          </cell>
          <cell r="B192" t="str">
            <v>CORTE, RECORTE E REMOÇÃO DE ÁRVORES INCLUSIVE RAIZES DIÂM. &gt; 30 E &lt; 60CM</v>
          </cell>
          <cell r="C192" t="str">
            <v>UN</v>
          </cell>
          <cell r="D192">
            <v>742.7</v>
          </cell>
          <cell r="E192" t="str">
            <v>SIURB-I Jan/26</v>
          </cell>
        </row>
        <row r="193">
          <cell r="A193">
            <v>4033013</v>
          </cell>
          <cell r="B193" t="str">
            <v>CORTE, RECORTE E REMOÇÃO DE ÁRVORES INCLUSIVE RAIZES DIÂM. &gt; 60 E &lt; 90 CM</v>
          </cell>
          <cell r="C193" t="str">
            <v>UN</v>
          </cell>
          <cell r="D193">
            <v>891.24</v>
          </cell>
          <cell r="E193" t="str">
            <v>SIURB-I Jan/26</v>
          </cell>
        </row>
        <row r="194">
          <cell r="A194">
            <v>4033014</v>
          </cell>
          <cell r="B194" t="str">
            <v>CORTE, RECORTE E REMOÇÃO DE ÁRVORES INCLUSIVE RAIZES DIÂM. &gt; 90CM</v>
          </cell>
          <cell r="C194" t="str">
            <v>UN</v>
          </cell>
          <cell r="D194">
            <v>1039.78</v>
          </cell>
          <cell r="E194" t="str">
            <v>SIURB-I Jan/26</v>
          </cell>
        </row>
        <row r="195">
          <cell r="A195">
            <v>4035000</v>
          </cell>
          <cell r="B195" t="str">
            <v>APILOAMENTO MANUAL DE CAVA DE FUNDAÇÃO</v>
          </cell>
          <cell r="C195" t="str">
            <v>M2</v>
          </cell>
          <cell r="D195">
            <v>6.47</v>
          </cell>
          <cell r="E195" t="str">
            <v>SIURB-I Jan/26</v>
          </cell>
        </row>
        <row r="196">
          <cell r="A196">
            <v>4060000</v>
          </cell>
          <cell r="B196" t="str">
            <v>REMOÇÃO DE TERRA ALÉM DO PRIMEIRO KM COM CAMINHÃO DE 14 M3</v>
          </cell>
          <cell r="C196" t="str">
            <v>M3XKM</v>
          </cell>
          <cell r="D196">
            <v>1.91</v>
          </cell>
          <cell r="E196" t="str">
            <v>SIURB-I Jan/26</v>
          </cell>
        </row>
        <row r="197">
          <cell r="A197">
            <v>4061000</v>
          </cell>
          <cell r="B197" t="str">
            <v>REMOÇÃO DE TERRA ALÉM DO PRIMEIRO KM, COM CAMINHÃO DE 17M3</v>
          </cell>
          <cell r="C197" t="str">
            <v>M3XKM</v>
          </cell>
          <cell r="D197">
            <v>1.3</v>
          </cell>
          <cell r="E197" t="str">
            <v>SIURB-I Jan/26</v>
          </cell>
        </row>
        <row r="198">
          <cell r="A198">
            <v>4062000</v>
          </cell>
          <cell r="B198" t="str">
            <v>REMOÇÃO DE TERRA ALÉM DO PRIMEIRO KM, COM CAMINHÃO DE 10M3</v>
          </cell>
          <cell r="C198" t="str">
            <v>M3xKM</v>
          </cell>
          <cell r="D198">
            <v>3.08</v>
          </cell>
          <cell r="E198" t="str">
            <v>SIURB-I Jan/26</v>
          </cell>
        </row>
        <row r="199">
          <cell r="A199">
            <v>4063000</v>
          </cell>
          <cell r="B199" t="str">
            <v>DISPOSIÇÃO FINAL DE SOLOS E RESÍDUOS, CLASSE II A - NÃO INERTES, EM ATERRO SANITÁRIO LICENCIADO</v>
          </cell>
          <cell r="C199" t="str">
            <v>Ton</v>
          </cell>
          <cell r="D199">
            <v>183.49</v>
          </cell>
          <cell r="E199" t="str">
            <v>SIURB-I Jan/26</v>
          </cell>
        </row>
        <row r="200">
          <cell r="A200">
            <v>4064000</v>
          </cell>
          <cell r="B200" t="str">
            <v>DISPOSIÇÃO FINAL DE SOLOS E RESÍDUOS, CLASSE II B - INERTES, EM ATERRO SANITÁRIO LICENCIADO</v>
          </cell>
          <cell r="C200" t="str">
            <v>Ton</v>
          </cell>
          <cell r="D200">
            <v>124.28</v>
          </cell>
          <cell r="E200" t="str">
            <v>SIURB-I Jan/26</v>
          </cell>
        </row>
        <row r="201">
          <cell r="A201">
            <v>4065000</v>
          </cell>
          <cell r="B201" t="str">
            <v>DISPOSIÇÃO FINAL DE SOLOS E RESÍDUOS, CLASSE I - PERIGOSOS, EM ATERRO SANITÁRIO LICENCIADO</v>
          </cell>
          <cell r="C201" t="str">
            <v>Ton</v>
          </cell>
          <cell r="D201">
            <v>414.26</v>
          </cell>
          <cell r="E201" t="str">
            <v>SIURB-I Jan/26</v>
          </cell>
        </row>
        <row r="202">
          <cell r="A202">
            <v>4102001</v>
          </cell>
          <cell r="B202" t="str">
            <v>FORNECIMENTO DE MATERIAL PARA ATERRO, ATÉ 1 KM</v>
          </cell>
          <cell r="C202" t="str">
            <v>TON</v>
          </cell>
          <cell r="D202">
            <v>35.130000000000003</v>
          </cell>
          <cell r="E202" t="str">
            <v>SIURB-I Jan/26</v>
          </cell>
        </row>
        <row r="203">
          <cell r="A203">
            <v>5000000</v>
          </cell>
          <cell r="B203" t="str">
            <v>PAVIMENTAÇÃO</v>
          </cell>
          <cell r="E203" t="str">
            <v>SIURB-I Jan/26</v>
          </cell>
        </row>
        <row r="204">
          <cell r="A204">
            <v>5001000</v>
          </cell>
          <cell r="B204" t="str">
            <v>ARRANCAMENTO DE GUIAS, INCLUI CARGA EM CAMINHÃO</v>
          </cell>
          <cell r="C204" t="str">
            <v>M</v>
          </cell>
          <cell r="D204">
            <v>11.22</v>
          </cell>
          <cell r="E204" t="str">
            <v>SIURB-I Jan/26</v>
          </cell>
        </row>
        <row r="205">
          <cell r="A205">
            <v>5002000</v>
          </cell>
          <cell r="B205" t="str">
            <v>ARRANCAMENTO DE PARALELEPÍPEDOS, INCLUI CARGA EM CAMINHÃO</v>
          </cell>
          <cell r="C205" t="str">
            <v>M2</v>
          </cell>
          <cell r="D205">
            <v>19.899999999999999</v>
          </cell>
          <cell r="E205" t="str">
            <v>SIURB-I Jan/26</v>
          </cell>
        </row>
        <row r="206">
          <cell r="A206">
            <v>5003000</v>
          </cell>
          <cell r="B206" t="str">
            <v>DEMOLIÇÃO DE PAVIMENTO DE CONCRETO, SARJETA OU SARJETÃO, INCLUI CARGA EM CAMINHÃO</v>
          </cell>
          <cell r="C206" t="str">
            <v>M2</v>
          </cell>
          <cell r="D206">
            <v>34.28</v>
          </cell>
          <cell r="E206" t="str">
            <v>SIURB-I Jan/26</v>
          </cell>
        </row>
        <row r="207">
          <cell r="A207">
            <v>5004000</v>
          </cell>
          <cell r="B207" t="str">
            <v>DEMOLIÇÃO DE PAVIMENTO ASFÁLTICO, INCLUSIVE CAPA, INCLUI CARGA NO CAMINHÃO</v>
          </cell>
          <cell r="C207" t="str">
            <v>M2</v>
          </cell>
          <cell r="D207">
            <v>21.7</v>
          </cell>
          <cell r="E207" t="str">
            <v>SIURB-I Jan/26</v>
          </cell>
        </row>
        <row r="208">
          <cell r="A208">
            <v>5005000</v>
          </cell>
          <cell r="B208" t="str">
            <v>DEMOLIÇÃO DE CAPA ASFÁLTICA, INCLUI CARGA NO CAMINHÃO</v>
          </cell>
          <cell r="C208" t="str">
            <v>M2</v>
          </cell>
          <cell r="D208">
            <v>5.41</v>
          </cell>
          <cell r="E208" t="str">
            <v>SIURB-I Jan/26</v>
          </cell>
        </row>
        <row r="209">
          <cell r="A209">
            <v>5006000</v>
          </cell>
          <cell r="B209" t="str">
            <v>DEMOLIÇÃO DE ROCHA E CARGA NO CAMINHÃO (COM EMPREGO DE EXPLOSIVO)</v>
          </cell>
          <cell r="C209" t="str">
            <v>M3</v>
          </cell>
          <cell r="D209">
            <v>248.37</v>
          </cell>
          <cell r="E209" t="str">
            <v>SIURB-I Jan/26</v>
          </cell>
        </row>
        <row r="210">
          <cell r="A210">
            <v>5007000</v>
          </cell>
          <cell r="B210" t="str">
            <v>REGULARIZAÇÃO E COMPACTAÇÃO DE RUAS DE TERRA (IE-5)</v>
          </cell>
          <cell r="C210" t="str">
            <v>M2</v>
          </cell>
          <cell r="D210">
            <v>3.77</v>
          </cell>
          <cell r="E210" t="str">
            <v>SIURB-I Jan/26</v>
          </cell>
        </row>
        <row r="211">
          <cell r="A211">
            <v>5008000</v>
          </cell>
          <cell r="B211" t="str">
            <v>REMANEJAMENTO DE RAMAL DOMICILIAR DE ÁGUA, INCLUSIVE ABERTURA E FECHAMENTO DE VALA</v>
          </cell>
          <cell r="C211" t="str">
            <v>M</v>
          </cell>
          <cell r="D211">
            <v>29.84</v>
          </cell>
          <cell r="E211" t="str">
            <v>SIURB-I Jan/26</v>
          </cell>
        </row>
        <row r="212">
          <cell r="A212">
            <v>5009000</v>
          </cell>
          <cell r="B212" t="str">
            <v>REMANEJAMENTO GERAL DE ÁGUA ATÉ 4", INCLUSIVE ABERTURA E FECHAMENTO DE VALA</v>
          </cell>
          <cell r="C212" t="str">
            <v>M</v>
          </cell>
          <cell r="D212">
            <v>51.59</v>
          </cell>
          <cell r="E212" t="str">
            <v>SIURB-I Jan/26</v>
          </cell>
        </row>
        <row r="213">
          <cell r="A213">
            <v>5010000</v>
          </cell>
          <cell r="B213" t="str">
            <v>ABERTURA DE CAIXA ATÉ 40CM, INCLUI ESCAVAÇÃO, COMPACTAÇÃO, TRANSPORTE E PREPARO DO SUB-LEITO</v>
          </cell>
          <cell r="C213" t="str">
            <v>M2</v>
          </cell>
          <cell r="D213">
            <v>31.28</v>
          </cell>
          <cell r="E213" t="str">
            <v>SIURB-I Jan/26</v>
          </cell>
        </row>
        <row r="214">
          <cell r="A214">
            <v>5011000</v>
          </cell>
          <cell r="B214" t="str">
            <v>ABERTURA DE CAIXA ATÉ 25CM, INCLUI ESCAVAÇÃO, COMPACTAÇÃO, TRANSPORTE E PREPARO DO SUB-LEITO</v>
          </cell>
          <cell r="C214" t="str">
            <v>M2</v>
          </cell>
          <cell r="D214">
            <v>24.13</v>
          </cell>
          <cell r="E214" t="str">
            <v>SIURB-I Jan/26</v>
          </cell>
        </row>
        <row r="215">
          <cell r="A215">
            <v>5013000</v>
          </cell>
          <cell r="B215" t="str">
            <v>INC.27 - BASE DE CONCRETO FCK=15,00MPA PARA GUIAS, SARJETAS OU SARJETÕES</v>
          </cell>
          <cell r="C215" t="str">
            <v>M3</v>
          </cell>
          <cell r="D215">
            <v>514.79999999999995</v>
          </cell>
          <cell r="E215" t="str">
            <v>SIURB-I Jan/26</v>
          </cell>
        </row>
        <row r="216">
          <cell r="A216">
            <v>5014000</v>
          </cell>
          <cell r="B216" t="str">
            <v>FORNECIMENTO E ASSENTAMENTO DE GUIAS TIPO PMSP 100, INCLUSIVE ENCOSTAMENTO DE TERRA</v>
          </cell>
          <cell r="C216" t="str">
            <v>.</v>
          </cell>
          <cell r="D216" t="str">
            <v>.</v>
          </cell>
          <cell r="E216" t="str">
            <v>SIURB-I Jan/26</v>
          </cell>
        </row>
        <row r="217">
          <cell r="A217">
            <v>5014001</v>
          </cell>
          <cell r="B217" t="str">
            <v>INC.27 - FORNECIMENTO E ASSENTAMENTO DE GUIAS TIPO PMSP 100, INCLUSIVE ENCOSTAMENTO DE TERRA - FCK=20,0MPA</v>
          </cell>
          <cell r="C217" t="str">
            <v>M</v>
          </cell>
          <cell r="D217">
            <v>51.67</v>
          </cell>
          <cell r="E217" t="str">
            <v>SIURB-I Jan/26</v>
          </cell>
        </row>
        <row r="218">
          <cell r="A218">
            <v>5014002</v>
          </cell>
          <cell r="B218" t="str">
            <v>INC.27 - FORNECIMENTO E ASSENTAMENTO DE GUIAS TIPO PMSP 100, INCLUSIVE ENCOSTAMENTO DE TERRA - FCK=25,0MPA</v>
          </cell>
          <cell r="C218" t="str">
            <v>M</v>
          </cell>
          <cell r="D218">
            <v>53.73</v>
          </cell>
          <cell r="E218" t="str">
            <v>SIURB-I Jan/26</v>
          </cell>
        </row>
        <row r="219">
          <cell r="A219">
            <v>5014003</v>
          </cell>
          <cell r="B219" t="str">
            <v>INC.27 - FORNECIMENTO E ASSENTAMENTO DE GUIAS TIPO PMSP 100, INCLUSIVE ENCOSTAMENTO DE TERRA - FCK=30,0MPA</v>
          </cell>
          <cell r="C219" t="str">
            <v>M</v>
          </cell>
          <cell r="D219">
            <v>79.489999999999995</v>
          </cell>
          <cell r="E219" t="str">
            <v>SIURB-I Jan/26</v>
          </cell>
        </row>
        <row r="220">
          <cell r="A220">
            <v>5014004</v>
          </cell>
          <cell r="B220" t="str">
            <v>FORNECIMENTO E ASSENTAMENTO DE BLOCOS DE CONCRETO SOBRE AREIA, PARA REVITALIZAÇÃO DE CALÇADÕES, DIMENSÃO 200 X 400 X 160MM (COR NATURAL)</v>
          </cell>
          <cell r="C220" t="str">
            <v>M2</v>
          </cell>
          <cell r="D220">
            <v>331.8</v>
          </cell>
          <cell r="E220" t="str">
            <v>SIURB-I Jan/26</v>
          </cell>
        </row>
        <row r="221">
          <cell r="A221">
            <v>5014005</v>
          </cell>
          <cell r="B221" t="str">
            <v>FORNECIMENTO E ASSENTAMENTO DE BLOCOS DE CONCRETO SOBRE AREIA, PARA REVITALIZAÇÃO DE CALÇADÕES, DIMENSÃO 200 X 400 X 160MM (COR GRAFITE)</v>
          </cell>
          <cell r="C221" t="str">
            <v>M2</v>
          </cell>
          <cell r="D221">
            <v>331.8</v>
          </cell>
          <cell r="E221" t="str">
            <v>SIURB-I Jan/26</v>
          </cell>
        </row>
        <row r="222">
          <cell r="A222">
            <v>5014006</v>
          </cell>
          <cell r="B222" t="str">
            <v>FORNECIMENTO E ASSENTAMENTO DE BLOCOS DE CONCRETO SOBRE AREIA, PARA REVITALIZAÇÃO DE CALÇADÕES, DIMENSÃO 200 X 400 X 160MM (COR CINZA)</v>
          </cell>
          <cell r="C222" t="str">
            <v>M2</v>
          </cell>
          <cell r="D222">
            <v>331.8</v>
          </cell>
          <cell r="E222" t="str">
            <v>SIURB-I Jan/26</v>
          </cell>
        </row>
        <row r="223">
          <cell r="A223">
            <v>5014101</v>
          </cell>
          <cell r="B223" t="str">
            <v>FORNECIMENTO E ASSENTAMENTO DE MINI GUIAS</v>
          </cell>
          <cell r="C223" t="str">
            <v>M</v>
          </cell>
          <cell r="D223">
            <v>77.459999999999994</v>
          </cell>
          <cell r="E223" t="str">
            <v>SIURB-I Jan/26</v>
          </cell>
        </row>
        <row r="224">
          <cell r="A224">
            <v>5016000</v>
          </cell>
          <cell r="B224" t="str">
            <v>FORNECIMENTO E ASSENTAMENTO DE GUIAS PARA JARDIM 7 X 11 X 100CM (IE-3)</v>
          </cell>
          <cell r="C224" t="str">
            <v>M</v>
          </cell>
          <cell r="D224">
            <v>39.42</v>
          </cell>
          <cell r="E224" t="str">
            <v>SIURB-I Jan/26</v>
          </cell>
        </row>
        <row r="225">
          <cell r="A225">
            <v>5017000</v>
          </cell>
          <cell r="B225" t="str">
            <v>ARRANCAMENTO E REASSENTAMENTO DE GUIAS SOBRE CONCRETO</v>
          </cell>
          <cell r="C225" t="str">
            <v>M</v>
          </cell>
          <cell r="D225">
            <v>39.78</v>
          </cell>
          <cell r="E225" t="str">
            <v>SIURB-I Jan/26</v>
          </cell>
        </row>
        <row r="226">
          <cell r="A226">
            <v>5018000</v>
          </cell>
          <cell r="B226" t="str">
            <v>ABERTURA DE GARGULA COM RECONSTRUÇÃO DE TRECHO DA CANALIZAÇÃO</v>
          </cell>
          <cell r="C226" t="str">
            <v>UN</v>
          </cell>
          <cell r="D226">
            <v>43.58</v>
          </cell>
          <cell r="E226" t="str">
            <v>SIURB-I Jan/26</v>
          </cell>
        </row>
        <row r="227">
          <cell r="A227">
            <v>5019000</v>
          </cell>
          <cell r="B227" t="str">
            <v>CONSTRUÇÃO DE SARJETA OU SARJETÃO DE CONCRETO</v>
          </cell>
          <cell r="C227" t="str">
            <v>.</v>
          </cell>
          <cell r="D227" t="str">
            <v>.</v>
          </cell>
          <cell r="E227" t="str">
            <v>SIURB-I Jan/26</v>
          </cell>
        </row>
        <row r="228">
          <cell r="A228">
            <v>5019001</v>
          </cell>
          <cell r="B228" t="str">
            <v>INC.27 - CONSTRUÇÃO DE SARJETA OU SARJETÃO DE CONCRETO - FCK=25,0MPA</v>
          </cell>
          <cell r="C228" t="str">
            <v>M3</v>
          </cell>
          <cell r="D228">
            <v>651.62</v>
          </cell>
          <cell r="E228" t="str">
            <v>SIURB-I Jan/26</v>
          </cell>
        </row>
        <row r="229">
          <cell r="A229">
            <v>5019002</v>
          </cell>
          <cell r="B229" t="str">
            <v>INC.27 - CONSTRUÇÃO DE SARJETA OU SARJETÃO DE CONCRETO - FCK= 20,0MPA</v>
          </cell>
          <cell r="C229" t="str">
            <v>M3</v>
          </cell>
          <cell r="D229">
            <v>663.94</v>
          </cell>
          <cell r="E229" t="str">
            <v>SIURB-I Jan/26</v>
          </cell>
        </row>
        <row r="230">
          <cell r="A230">
            <v>5020000</v>
          </cell>
          <cell r="B230" t="str">
            <v>FUNDAÇÃO DE RACHÃO</v>
          </cell>
          <cell r="C230" t="str">
            <v>M3</v>
          </cell>
          <cell r="D230">
            <v>261.32</v>
          </cell>
          <cell r="E230" t="str">
            <v>SIURB-I Jan/26</v>
          </cell>
        </row>
        <row r="231">
          <cell r="A231">
            <v>5021000</v>
          </cell>
          <cell r="B231" t="str">
            <v>BASE DE MACADAME HIDRÁULICO</v>
          </cell>
          <cell r="C231" t="str">
            <v>.</v>
          </cell>
          <cell r="D231" t="str">
            <v>.</v>
          </cell>
          <cell r="E231" t="str">
            <v>SIURB-I Jan/26</v>
          </cell>
        </row>
        <row r="232">
          <cell r="A232">
            <v>5021001</v>
          </cell>
          <cell r="B232" t="str">
            <v>BASE DE MACADAME HIDRÁULICO</v>
          </cell>
          <cell r="C232" t="str">
            <v>M3</v>
          </cell>
          <cell r="D232">
            <v>376.81</v>
          </cell>
          <cell r="E232" t="str">
            <v>SIURB-I Jan/26</v>
          </cell>
        </row>
        <row r="233">
          <cell r="A233">
            <v>5021002</v>
          </cell>
          <cell r="B233" t="str">
            <v>CAMADA DE ISOLAMENTO SOB O MACADAME HIDRÁULICO CONFORME IE-8</v>
          </cell>
          <cell r="C233" t="str">
            <v>M3</v>
          </cell>
          <cell r="D233">
            <v>254.91</v>
          </cell>
          <cell r="E233" t="str">
            <v>SIURB-I Jan/26</v>
          </cell>
        </row>
        <row r="234">
          <cell r="A234">
            <v>5022000</v>
          </cell>
          <cell r="B234" t="str">
            <v>BASE DE COXIM DE AREIA</v>
          </cell>
          <cell r="C234" t="str">
            <v>M3</v>
          </cell>
          <cell r="D234">
            <v>229.2</v>
          </cell>
          <cell r="E234" t="str">
            <v>SIURB-I Jan/26</v>
          </cell>
        </row>
        <row r="235">
          <cell r="A235">
            <v>5023000</v>
          </cell>
          <cell r="B235" t="str">
            <v>INA.01 - BASE DE CONCRETO FCK=15,0MPA, PARA PAVIMENTO</v>
          </cell>
          <cell r="C235" t="str">
            <v>M3</v>
          </cell>
          <cell r="D235">
            <v>532.22</v>
          </cell>
          <cell r="E235" t="str">
            <v>SIURB-I Jan/26</v>
          </cell>
        </row>
        <row r="236">
          <cell r="A236">
            <v>5024000</v>
          </cell>
          <cell r="B236" t="str">
            <v>BASE DE MACADAME BETUMINOSO</v>
          </cell>
          <cell r="C236" t="str">
            <v>.</v>
          </cell>
          <cell r="D236" t="str">
            <v>.</v>
          </cell>
          <cell r="E236" t="str">
            <v>SIURB-I Jan/26</v>
          </cell>
        </row>
        <row r="237">
          <cell r="A237">
            <v>5024001</v>
          </cell>
          <cell r="B237" t="str">
            <v>BASE DE MACADAME BETUMINOSO</v>
          </cell>
          <cell r="C237" t="str">
            <v>M3</v>
          </cell>
          <cell r="D237">
            <v>938.51</v>
          </cell>
          <cell r="E237" t="str">
            <v>SIURB-I Jan/26</v>
          </cell>
        </row>
        <row r="238">
          <cell r="A238">
            <v>5024002</v>
          </cell>
          <cell r="B238" t="str">
            <v>BASE DE MACADAME BETUMINOSO COM EMULSÃO ASFÁLTICA CATIÔNICA</v>
          </cell>
          <cell r="C238" t="str">
            <v>M3</v>
          </cell>
          <cell r="D238">
            <v>996.54</v>
          </cell>
          <cell r="E238" t="str">
            <v>SIURB-I Jan/26</v>
          </cell>
        </row>
        <row r="239">
          <cell r="A239">
            <v>5025000</v>
          </cell>
          <cell r="B239" t="str">
            <v>BASE DE BINDER</v>
          </cell>
          <cell r="C239" t="str">
            <v>.</v>
          </cell>
          <cell r="D239" t="str">
            <v>.</v>
          </cell>
          <cell r="E239" t="str">
            <v>SIURB-I Jan/26</v>
          </cell>
        </row>
        <row r="240">
          <cell r="A240">
            <v>5025001</v>
          </cell>
          <cell r="B240" t="str">
            <v>INA.01 - BASE DE BINDER ABERTO (SEM TRANSPORTE)</v>
          </cell>
          <cell r="C240" t="str">
            <v>M3</v>
          </cell>
          <cell r="D240">
            <v>1120.23</v>
          </cell>
          <cell r="E240" t="str">
            <v>SIURB-I Jan/26</v>
          </cell>
        </row>
        <row r="241">
          <cell r="A241">
            <v>5025002</v>
          </cell>
          <cell r="B241" t="str">
            <v>INA.01 - BASE DE BINDER DENSO (SEM TRANSPORTE)</v>
          </cell>
          <cell r="C241" t="str">
            <v>M3</v>
          </cell>
          <cell r="D241">
            <v>1314.3</v>
          </cell>
          <cell r="E241" t="str">
            <v>SIURB-I Jan/26</v>
          </cell>
        </row>
        <row r="242">
          <cell r="A242">
            <v>5026000</v>
          </cell>
          <cell r="B242" t="str">
            <v>INA.01 - IMPRIMAÇÃO BETUMINOSA LIGANTE</v>
          </cell>
          <cell r="C242" t="str">
            <v>M2</v>
          </cell>
          <cell r="D242">
            <v>6.74</v>
          </cell>
          <cell r="E242" t="str">
            <v>SIURB-I Jan/26</v>
          </cell>
        </row>
        <row r="243">
          <cell r="A243">
            <v>5027000</v>
          </cell>
          <cell r="B243" t="str">
            <v>IMPRIMAÇÃO BETUMINOSA IMPERMEABILIZANTE</v>
          </cell>
          <cell r="C243" t="str">
            <v>M2</v>
          </cell>
          <cell r="D243">
            <v>13.71</v>
          </cell>
          <cell r="E243" t="str">
            <v>SIURB-I Jan/26</v>
          </cell>
        </row>
        <row r="244">
          <cell r="A244">
            <v>5028000</v>
          </cell>
          <cell r="B244" t="str">
            <v>INA.01 - REVESTIMENTO DE CONCRETO ASFÁLTICO (SEM TRANSPORTE)</v>
          </cell>
          <cell r="C244" t="str">
            <v>M3</v>
          </cell>
          <cell r="D244">
            <v>1572.06</v>
          </cell>
          <cell r="E244" t="str">
            <v>SIURB-I Jan/26</v>
          </cell>
        </row>
        <row r="245">
          <cell r="A245">
            <v>5028001</v>
          </cell>
          <cell r="B245" t="str">
            <v>INA.01 - REVESTIMENTO DE CONCRETO ASFÁLTICO, SEM O FORNECIMENTO DOS MATERIAIS</v>
          </cell>
          <cell r="C245" t="str">
            <v>M3</v>
          </cell>
          <cell r="D245">
            <v>146.4</v>
          </cell>
          <cell r="E245" t="str">
            <v>SIURB-I Jan/26</v>
          </cell>
        </row>
        <row r="246">
          <cell r="A246">
            <v>5029000</v>
          </cell>
          <cell r="B246" t="str">
            <v>INA.01 - REVESTIMENTO DE PRÉ-MISTURADO À QUENTE (SEM TRANSPORTE)</v>
          </cell>
          <cell r="C246" t="str">
            <v>M3</v>
          </cell>
          <cell r="D246">
            <v>1479.85</v>
          </cell>
          <cell r="E246" t="str">
            <v>SIURB-I Jan/26</v>
          </cell>
        </row>
        <row r="247">
          <cell r="A247">
            <v>5030000</v>
          </cell>
          <cell r="B247" t="str">
            <v>REVESTIMENTO DE PRÉ-MISTURADO À FRIO (SEM TRANSPORTE)</v>
          </cell>
          <cell r="C247" t="str">
            <v>M3</v>
          </cell>
          <cell r="D247">
            <v>1387.66</v>
          </cell>
          <cell r="E247" t="str">
            <v>SIURB-I Jan/26</v>
          </cell>
        </row>
        <row r="248">
          <cell r="A248">
            <v>5031000</v>
          </cell>
          <cell r="B248" t="str">
            <v>REVESTIMENTO DE MASTIQUE ASFÁLTICO, COM ESPESSURA DE 3,0CM</v>
          </cell>
          <cell r="C248" t="str">
            <v>M2</v>
          </cell>
          <cell r="D248">
            <v>74.5</v>
          </cell>
          <cell r="E248" t="str">
            <v>SIURB-I Jan/26</v>
          </cell>
        </row>
        <row r="249">
          <cell r="A249">
            <v>5032000</v>
          </cell>
          <cell r="B249" t="str">
            <v>FORNECIMENTO E ASSENTAMENTO DE PARALELEPÍPEDOS SOBRE AREIA (IE-23)</v>
          </cell>
          <cell r="C249" t="str">
            <v>M2</v>
          </cell>
          <cell r="D249">
            <v>343.99</v>
          </cell>
          <cell r="E249" t="str">
            <v>SIURB-I Jan/26</v>
          </cell>
        </row>
        <row r="250">
          <cell r="A250">
            <v>5033000</v>
          </cell>
          <cell r="B250" t="str">
            <v>FORNECIMENTO E ASSENTAMENTO DE PARALELEPÍPEDOS SOBRE BASE DE CONCRETO, FCK=15,0MPA (IE-23)</v>
          </cell>
          <cell r="C250" t="str">
            <v>M2</v>
          </cell>
          <cell r="D250">
            <v>363.85</v>
          </cell>
          <cell r="E250" t="str">
            <v>SIURB-I Jan/26</v>
          </cell>
        </row>
        <row r="251">
          <cell r="A251">
            <v>5034000</v>
          </cell>
          <cell r="B251" t="str">
            <v>ARRANCAMENTO E REASSENTAMENTO DE PARALELEPÍPEDOS SOBRE CONCRETO FCK=15,0MPA (IE-23)</v>
          </cell>
          <cell r="C251" t="str">
            <v>M2</v>
          </cell>
          <cell r="D251">
            <v>82.86</v>
          </cell>
          <cell r="E251" t="str">
            <v>SIURB-I Jan/26</v>
          </cell>
        </row>
        <row r="252">
          <cell r="A252">
            <v>5035000</v>
          </cell>
          <cell r="B252" t="str">
            <v>ARRANCAMENTO E REASSENTAMENTO DE PARALELEPÍPEDOS SOBRE AREIA (IE-23)</v>
          </cell>
          <cell r="C252" t="str">
            <v>M2</v>
          </cell>
          <cell r="D252">
            <v>60.15</v>
          </cell>
          <cell r="E252" t="str">
            <v>SIURB-I Jan/26</v>
          </cell>
        </row>
        <row r="253">
          <cell r="A253">
            <v>5036000</v>
          </cell>
          <cell r="B253" t="str">
            <v>ARRANCAMENTO, LIMPEZA E EMPILHAMENTO DE PARALELEPÍPEDOS</v>
          </cell>
          <cell r="C253" t="str">
            <v>M2</v>
          </cell>
          <cell r="D253">
            <v>15.53</v>
          </cell>
          <cell r="E253" t="str">
            <v>SIURB-I Jan/26</v>
          </cell>
        </row>
        <row r="254">
          <cell r="A254">
            <v>5037000</v>
          </cell>
          <cell r="B254" t="str">
            <v>REJUNTAMENTO DE PARALELEPÍPEDOS COM AREIA (IE-23)</v>
          </cell>
          <cell r="C254" t="str">
            <v>M2</v>
          </cell>
          <cell r="D254">
            <v>18.38</v>
          </cell>
          <cell r="E254" t="str">
            <v>SIURB-I Jan/26</v>
          </cell>
        </row>
        <row r="255">
          <cell r="A255">
            <v>5038000</v>
          </cell>
          <cell r="B255" t="str">
            <v>REJUNTAMENTO DE PARALELEPÍPEDOS COM ARGAMASSA DE CIMENTO E AREIA 1:3 (IE-23)</v>
          </cell>
          <cell r="C255" t="str">
            <v>M2</v>
          </cell>
          <cell r="D255">
            <v>19.22</v>
          </cell>
          <cell r="E255" t="str">
            <v>SIURB-I Jan/26</v>
          </cell>
        </row>
        <row r="256">
          <cell r="A256">
            <v>5039000</v>
          </cell>
          <cell r="B256" t="str">
            <v>REJUNTAMENTO DE PARALELEPÍPEDOS COM ASFALTO E PEDRISCO (IE-23)</v>
          </cell>
          <cell r="C256" t="str">
            <v>M2</v>
          </cell>
          <cell r="D256">
            <v>54.06</v>
          </cell>
          <cell r="E256" t="str">
            <v>SIURB-I Jan/26</v>
          </cell>
        </row>
        <row r="257">
          <cell r="A257">
            <v>5040000</v>
          </cell>
          <cell r="B257" t="str">
            <v>TRANSPORTE DE PARALELEPÍPEDOS</v>
          </cell>
          <cell r="C257" t="str">
            <v>M2XKM</v>
          </cell>
          <cell r="D257">
            <v>0.76</v>
          </cell>
          <cell r="E257" t="str">
            <v>SIURB-I Jan/26</v>
          </cell>
        </row>
        <row r="258">
          <cell r="A258">
            <v>5042000</v>
          </cell>
          <cell r="B258" t="str">
            <v>PASSEIO DE CONCRETO FCK=15,0MPA, INCLUSIVE PREPARO DE CAIXA E LASTRO DE BRITA</v>
          </cell>
          <cell r="C258" t="str">
            <v>M3</v>
          </cell>
          <cell r="D258">
            <v>718.58</v>
          </cell>
          <cell r="E258" t="str">
            <v>SIURB-I Jan/26</v>
          </cell>
        </row>
        <row r="259">
          <cell r="A259">
            <v>5043000</v>
          </cell>
          <cell r="B259" t="str">
            <v>PASSEIO DE MOSAICO, INCLUSIVE PREPARO DE CAIXA E BASE CONCRETO COM 7CM DE ESPESSURA</v>
          </cell>
          <cell r="C259" t="str">
            <v>M2</v>
          </cell>
          <cell r="D259">
            <v>339.53</v>
          </cell>
          <cell r="E259" t="str">
            <v>SIURB-I Jan/26</v>
          </cell>
        </row>
        <row r="260">
          <cell r="A260">
            <v>5044000</v>
          </cell>
          <cell r="B260" t="str">
            <v>PASSEIO DE LADRILHO HIDRÁULICO, INCLUSIVE PREPARO DE CAIXA E BASE DE CONCRETO COM 5CM DE ESPESSURA</v>
          </cell>
          <cell r="C260" t="str">
            <v>M2</v>
          </cell>
          <cell r="D260">
            <v>285.41000000000003</v>
          </cell>
          <cell r="E260" t="str">
            <v>SIURB-I Jan/26</v>
          </cell>
        </row>
        <row r="261">
          <cell r="A261">
            <v>5045000</v>
          </cell>
          <cell r="B261" t="str">
            <v>PLANTIO DE GRAMA EM PLACAS</v>
          </cell>
          <cell r="C261" t="str">
            <v>M2</v>
          </cell>
          <cell r="D261">
            <v>24.33</v>
          </cell>
          <cell r="E261" t="str">
            <v>SIURB-I Jan/26</v>
          </cell>
        </row>
        <row r="262">
          <cell r="A262">
            <v>5046000</v>
          </cell>
          <cell r="B262" t="str">
            <v>REVESTIMENTO PRIMÁRIO COM PEDRA BRITADA N.2 MISTURADA AO SOLO LOCAL, INCLUSIVE ESCARIFICAÇÃO, VERIFICAÇÃO, UMEDECIMENTO, COMPACTAÇÃO E ENSAIOS, CAMADA ACABADA (IE-7)</v>
          </cell>
          <cell r="C262" t="str">
            <v>M3</v>
          </cell>
          <cell r="D262">
            <v>146.9</v>
          </cell>
          <cell r="E262" t="str">
            <v>SIURB-I Jan/26</v>
          </cell>
        </row>
        <row r="263">
          <cell r="A263">
            <v>5047000</v>
          </cell>
          <cell r="B263" t="str">
            <v>BASE DE BICA CORRIDA</v>
          </cell>
          <cell r="C263" t="str">
            <v>M3</v>
          </cell>
          <cell r="D263">
            <v>241.7</v>
          </cell>
          <cell r="E263" t="str">
            <v>SIURB-I Jan/26</v>
          </cell>
        </row>
        <row r="264">
          <cell r="A264">
            <v>5048000</v>
          </cell>
          <cell r="B264" t="str">
            <v>BASE DE BRITA GRADUADA</v>
          </cell>
          <cell r="C264" t="str">
            <v>M3</v>
          </cell>
          <cell r="D264">
            <v>259.14999999999998</v>
          </cell>
          <cell r="E264" t="str">
            <v>SIURB-I Jan/26</v>
          </cell>
        </row>
        <row r="265">
          <cell r="A265">
            <v>5050000</v>
          </cell>
          <cell r="B265" t="str">
            <v>REFORÇO DE SUB-LEITO/SUB-BASE DE SOLO MELHORADO COM ADITIVO QUÍMICO - 2,0%</v>
          </cell>
          <cell r="C265" t="str">
            <v>M3</v>
          </cell>
          <cell r="D265">
            <v>90.47</v>
          </cell>
          <cell r="E265" t="str">
            <v>SIURB-I Jan/26</v>
          </cell>
        </row>
        <row r="266">
          <cell r="A266">
            <v>5051000</v>
          </cell>
          <cell r="B266" t="str">
            <v>REFORÇO DE SUB-LEITO/SUB-BASE DE SOLO MELHORADO COM ADITIVO QUÍMICO - 2,5%</v>
          </cell>
          <cell r="C266" t="str">
            <v>M3</v>
          </cell>
          <cell r="D266">
            <v>98.97</v>
          </cell>
          <cell r="E266" t="str">
            <v>SIURB-I Jan/26</v>
          </cell>
        </row>
        <row r="267">
          <cell r="A267">
            <v>5052000</v>
          </cell>
          <cell r="B267" t="str">
            <v>REFORÇO DE SUB-LEITO/SUB-BASE DE SOLO MELHORADO COM ADITIVO QUÍMICO - 3,0%</v>
          </cell>
          <cell r="C267" t="str">
            <v>M3</v>
          </cell>
          <cell r="D267">
            <v>107.47</v>
          </cell>
          <cell r="E267" t="str">
            <v>SIURB-I Jan/26</v>
          </cell>
        </row>
        <row r="268">
          <cell r="A268">
            <v>5054000</v>
          </cell>
          <cell r="B268" t="str">
            <v>REFORÇO DE SUB-LEITO/SUB-BASE DE SOLO MELHORADO COM CIMENTO 3,0% EM PESO</v>
          </cell>
          <cell r="C268" t="str">
            <v>M3</v>
          </cell>
          <cell r="D268">
            <v>66.17</v>
          </cell>
          <cell r="E268" t="str">
            <v>SIURB-I Jan/26</v>
          </cell>
        </row>
        <row r="269">
          <cell r="A269">
            <v>5055000</v>
          </cell>
          <cell r="B269" t="str">
            <v>REFORÇO DE SUB-LEITO/SUB-BASE DE SOLO MELHORADO COM CIMENTO 4,0% EM PESO</v>
          </cell>
          <cell r="C269" t="str">
            <v>M3</v>
          </cell>
          <cell r="D269">
            <v>76.94</v>
          </cell>
          <cell r="E269" t="str">
            <v>SIURB-I Jan/26</v>
          </cell>
        </row>
        <row r="270">
          <cell r="A270">
            <v>5056000</v>
          </cell>
          <cell r="B270" t="str">
            <v>REFORÇO DE SUB-LEITO/SUB-BASE DE SOLO MELHORADO COM CIMENTO 5,0% EM PESO</v>
          </cell>
          <cell r="C270" t="str">
            <v>M3</v>
          </cell>
          <cell r="D270">
            <v>87.69</v>
          </cell>
          <cell r="E270" t="str">
            <v>SIURB-I Jan/26</v>
          </cell>
        </row>
        <row r="271">
          <cell r="A271">
            <v>5057000</v>
          </cell>
          <cell r="B271" t="str">
            <v>REFORÇO DE SUB-LEITO/SUB-BASE DE SOLO  MELHORADO COM CIMENTO 6,0% EM PESO</v>
          </cell>
          <cell r="C271" t="str">
            <v>M3</v>
          </cell>
          <cell r="D271">
            <v>98.46</v>
          </cell>
          <cell r="E271" t="str">
            <v>SIURB-I Jan/26</v>
          </cell>
        </row>
        <row r="272">
          <cell r="A272">
            <v>5059000</v>
          </cell>
          <cell r="B272" t="str">
            <v>REFORÇO DE SUB-LEITO/SUB-BASE DE SOLO MELHORADO COM CAL 3,0% EM PESO</v>
          </cell>
          <cell r="C272" t="str">
            <v>M3</v>
          </cell>
          <cell r="D272">
            <v>77.209999999999994</v>
          </cell>
          <cell r="E272" t="str">
            <v>SIURB-I Jan/26</v>
          </cell>
        </row>
        <row r="273">
          <cell r="A273">
            <v>5060000</v>
          </cell>
          <cell r="B273" t="str">
            <v>REFORÇO DE SUB-LEITO/SUB-BASE DE SOLO MELHORADO COM CAL 4,0% EM PESO</v>
          </cell>
          <cell r="C273" t="str">
            <v>M3</v>
          </cell>
          <cell r="D273">
            <v>91.66</v>
          </cell>
          <cell r="E273" t="str">
            <v>SIURB-I Jan/26</v>
          </cell>
        </row>
        <row r="274">
          <cell r="A274">
            <v>5061000</v>
          </cell>
          <cell r="B274" t="str">
            <v>REFORÇO DE SUB-LEITO/SUB-BASE DE SOLO MELHORADO COM CAL 5,0% EM PESO</v>
          </cell>
          <cell r="C274" t="str">
            <v>M3</v>
          </cell>
          <cell r="D274">
            <v>106.09</v>
          </cell>
          <cell r="E274" t="str">
            <v>SIURB-I Jan/26</v>
          </cell>
        </row>
        <row r="275">
          <cell r="A275">
            <v>5062000</v>
          </cell>
          <cell r="B275" t="str">
            <v>REFORÇO DE SUB-LEITO/SUB-BASE DE SOLO MELHORADO COM CAL 6,0% EM PESO</v>
          </cell>
          <cell r="C275" t="str">
            <v>M3</v>
          </cell>
          <cell r="D275">
            <v>120.54</v>
          </cell>
          <cell r="E275" t="str">
            <v>SIURB-I Jan/26</v>
          </cell>
        </row>
        <row r="276">
          <cell r="A276">
            <v>5063000</v>
          </cell>
          <cell r="B276" t="str">
            <v>REFORÇO DE SUB-LEITO/SUB-BASE DE SOLO MELHORADO COM BRITA 30% EM VOLUME</v>
          </cell>
          <cell r="C276" t="str">
            <v>M3</v>
          </cell>
          <cell r="D276">
            <v>87.63</v>
          </cell>
          <cell r="E276" t="str">
            <v>SIURB-I Jan/26</v>
          </cell>
        </row>
        <row r="277">
          <cell r="A277">
            <v>5064000</v>
          </cell>
          <cell r="B277" t="str">
            <v>REFORÇO DE SUB-LEITO/SUB-BASE DE SOLO MELHORADO COM BRITA 40% EM VOLUME</v>
          </cell>
          <cell r="C277" t="str">
            <v>M3</v>
          </cell>
          <cell r="D277">
            <v>105.98</v>
          </cell>
          <cell r="E277" t="str">
            <v>SIURB-I Jan/26</v>
          </cell>
        </row>
        <row r="278">
          <cell r="A278">
            <v>5065000</v>
          </cell>
          <cell r="B278" t="str">
            <v>REFORÇO DE SUB-LEITO/SUB-BASE DE SOLO MELHORADO COM BRITA 50,0% EM VOLUME</v>
          </cell>
          <cell r="C278" t="str">
            <v>M3</v>
          </cell>
          <cell r="D278">
            <v>124.34</v>
          </cell>
          <cell r="E278" t="str">
            <v>SIURB-I Jan/26</v>
          </cell>
        </row>
        <row r="279">
          <cell r="A279">
            <v>5066000</v>
          </cell>
          <cell r="B279" t="str">
            <v>REFORÇO DE SUB-LEITO/SUB-BASE DE SOLO MELHORADO COM BRITA 60% EM VOLUME</v>
          </cell>
          <cell r="C279" t="str">
            <v>M3</v>
          </cell>
          <cell r="D279">
            <v>142.69999999999999</v>
          </cell>
          <cell r="E279" t="str">
            <v>SIURB-I Jan/26</v>
          </cell>
        </row>
        <row r="280">
          <cell r="A280">
            <v>5067000</v>
          </cell>
          <cell r="B280" t="str">
            <v>TRANSPORTE DE PAVIMENTO ASFÁLTICO</v>
          </cell>
          <cell r="C280" t="str">
            <v>M2XKM</v>
          </cell>
          <cell r="D280">
            <v>0.98</v>
          </cell>
          <cell r="E280" t="str">
            <v>SIURB-I Jan/26</v>
          </cell>
        </row>
        <row r="281">
          <cell r="A281">
            <v>5068000</v>
          </cell>
          <cell r="B281" t="str">
            <v>TRANSPORTE DE CAPA ASFÁLTICA</v>
          </cell>
          <cell r="C281" t="str">
            <v>M2XKM</v>
          </cell>
          <cell r="D281">
            <v>0.32</v>
          </cell>
          <cell r="E281" t="str">
            <v>SIURB-I Jan/26</v>
          </cell>
        </row>
        <row r="282">
          <cell r="A282">
            <v>5069000</v>
          </cell>
          <cell r="B282" t="str">
            <v>IRRIGAÇÃO DE RUAS</v>
          </cell>
          <cell r="C282" t="str">
            <v>M2</v>
          </cell>
          <cell r="D282">
            <v>0.52</v>
          </cell>
          <cell r="E282" t="str">
            <v>SIURB-I Jan/26</v>
          </cell>
        </row>
        <row r="283">
          <cell r="A283">
            <v>5070000</v>
          </cell>
          <cell r="B283" t="str">
            <v>ASSENTAMENTO DE PARALELEPÍPEDOS SOBRE BASE DE CONCRETO FCK=15,0MPA (IE-23)</v>
          </cell>
          <cell r="C283" t="str">
            <v>M2</v>
          </cell>
          <cell r="D283">
            <v>71.47</v>
          </cell>
          <cell r="E283" t="str">
            <v>SIURB-I Jan/26</v>
          </cell>
        </row>
        <row r="284">
          <cell r="A284">
            <v>5071000</v>
          </cell>
          <cell r="B284" t="str">
            <v>ASSENTAMENTO DE PARALELEPÍPEDOS SOBRE AREIA (IE-23)</v>
          </cell>
          <cell r="C284" t="str">
            <v>M2</v>
          </cell>
          <cell r="D284">
            <v>51.61</v>
          </cell>
          <cell r="E284" t="str">
            <v>SIURB-I Jan/26</v>
          </cell>
        </row>
        <row r="285">
          <cell r="A285">
            <v>5072000</v>
          </cell>
          <cell r="B285" t="str">
            <v>PASSEIOS DE LADRILHO HIDRÁULICO FORNECIDO PELA PREFEITURA</v>
          </cell>
          <cell r="C285" t="str">
            <v>M2</v>
          </cell>
          <cell r="D285">
            <v>126.82</v>
          </cell>
          <cell r="E285" t="str">
            <v>SIURB-I Jan/26</v>
          </cell>
        </row>
        <row r="286">
          <cell r="A286">
            <v>5073000</v>
          </cell>
          <cell r="B286" t="str">
            <v>ASSENTAMENTO DE GUIAS TIPO PMSP 100, INCLUSIVE ENCOSTAMENTO DE TERRA</v>
          </cell>
          <cell r="C286" t="str">
            <v>M</v>
          </cell>
          <cell r="D286">
            <v>22.13</v>
          </cell>
          <cell r="E286" t="str">
            <v>SIURB-I Jan/26</v>
          </cell>
        </row>
        <row r="287">
          <cell r="A287">
            <v>5074000</v>
          </cell>
          <cell r="B287" t="str">
            <v>ASSENTAMENTO DE GUIAS PARA JARDIM 7 X 11 X 100CM (IE-3)</v>
          </cell>
          <cell r="C287" t="str">
            <v>M</v>
          </cell>
          <cell r="D287">
            <v>9.07</v>
          </cell>
          <cell r="E287" t="str">
            <v>SIURB-I Jan/26</v>
          </cell>
        </row>
        <row r="288">
          <cell r="A288">
            <v>5075000</v>
          </cell>
          <cell r="B288" t="str">
            <v>REBAIXAMENTO DE GUIAS</v>
          </cell>
          <cell r="C288" t="str">
            <v>M</v>
          </cell>
          <cell r="D288">
            <v>19.57</v>
          </cell>
          <cell r="E288" t="str">
            <v>SIURB-I Jan/26</v>
          </cell>
        </row>
        <row r="289">
          <cell r="A289">
            <v>5076000</v>
          </cell>
          <cell r="B289" t="str">
            <v>TRANSPORTE DE ROCHA</v>
          </cell>
          <cell r="C289" t="str">
            <v>M3XKM</v>
          </cell>
          <cell r="D289">
            <v>12.14</v>
          </cell>
          <cell r="E289" t="str">
            <v>SIURB-I Jan/26</v>
          </cell>
        </row>
        <row r="290">
          <cell r="A290">
            <v>5077000</v>
          </cell>
          <cell r="B290" t="str">
            <v>TRANSPORTE DE PRÉ-MISTURADO À QUENTE</v>
          </cell>
          <cell r="C290" t="str">
            <v>.</v>
          </cell>
          <cell r="D290" t="str">
            <v>.</v>
          </cell>
          <cell r="E290" t="str">
            <v>SIURB-I Jan/26</v>
          </cell>
        </row>
        <row r="291">
          <cell r="A291">
            <v>5077001</v>
          </cell>
          <cell r="B291" t="str">
            <v>CARGA, DESCARGA E TRANSPORTE DE PMQ ATÉ A DISTÂNCIA MÉDIA DE IDA E VOLTA DE 1KM</v>
          </cell>
          <cell r="C291" t="str">
            <v>M3</v>
          </cell>
          <cell r="D291">
            <v>21.34</v>
          </cell>
          <cell r="E291" t="str">
            <v>SIURB-I Jan/26</v>
          </cell>
        </row>
        <row r="292">
          <cell r="A292">
            <v>5077007</v>
          </cell>
          <cell r="B292" t="str">
            <v>TRANSPORTE DE PMQ ALÉM DO PRIMEIRO KM</v>
          </cell>
          <cell r="C292" t="str">
            <v>M3XKM</v>
          </cell>
          <cell r="D292">
            <v>3.21</v>
          </cell>
          <cell r="E292" t="str">
            <v>SIURB-I Jan/26</v>
          </cell>
        </row>
        <row r="293">
          <cell r="A293">
            <v>5078000</v>
          </cell>
          <cell r="B293" t="str">
            <v>TRANSPORTE DE CONCRETO ASFÁLTICO</v>
          </cell>
          <cell r="C293" t="str">
            <v>.</v>
          </cell>
          <cell r="D293" t="str">
            <v>.</v>
          </cell>
          <cell r="E293" t="str">
            <v>SIURB-I Jan/26</v>
          </cell>
        </row>
        <row r="294">
          <cell r="A294">
            <v>5078001</v>
          </cell>
          <cell r="B294" t="str">
            <v>CARGA, DESCARGA E TRANSPORTE DE CONCRETO ASFÁLTICO ATÉ A DISTÂNCIA MÉDIA DE IDA E VOLTA DE 1KM</v>
          </cell>
          <cell r="C294" t="str">
            <v>M3</v>
          </cell>
          <cell r="D294">
            <v>22.03</v>
          </cell>
          <cell r="E294" t="str">
            <v>SIURB-I Jan/26</v>
          </cell>
        </row>
        <row r="295">
          <cell r="A295">
            <v>5078007</v>
          </cell>
          <cell r="B295" t="str">
            <v>TRANSPORTE DE CONCRETO ASFÁLTICO ALÉM DO PRIMEIRO KM</v>
          </cell>
          <cell r="C295" t="str">
            <v>M3XKM</v>
          </cell>
          <cell r="D295">
            <v>3.17</v>
          </cell>
          <cell r="E295" t="str">
            <v>SIURB-I Jan/26</v>
          </cell>
        </row>
        <row r="296">
          <cell r="A296">
            <v>5079000</v>
          </cell>
          <cell r="B296" t="str">
            <v>TRANSPORTE DE BINDER</v>
          </cell>
          <cell r="C296" t="str">
            <v>.</v>
          </cell>
          <cell r="D296" t="str">
            <v>.</v>
          </cell>
          <cell r="E296" t="str">
            <v>SIURB-I Jan/26</v>
          </cell>
        </row>
        <row r="297">
          <cell r="A297">
            <v>5079001</v>
          </cell>
          <cell r="B297" t="str">
            <v>CARGA, DESCARGA E TRANSPORTE DE BINDER ATÉ A DISTÂNCIA MÉDIA DE IDA E VOLTA DE 1KM</v>
          </cell>
          <cell r="C297" t="str">
            <v>M3</v>
          </cell>
          <cell r="D297">
            <v>22.03</v>
          </cell>
          <cell r="E297" t="str">
            <v>SIURB-I Jan/26</v>
          </cell>
        </row>
        <row r="298">
          <cell r="A298">
            <v>5079007</v>
          </cell>
          <cell r="B298" t="str">
            <v>TRANSPORTE DE BINDER ALÉM DO PRIMEIRO KM</v>
          </cell>
          <cell r="C298" t="str">
            <v>M3XKM</v>
          </cell>
          <cell r="D298">
            <v>3.17</v>
          </cell>
          <cell r="E298" t="str">
            <v>SIURB-I Jan/26</v>
          </cell>
        </row>
        <row r="299">
          <cell r="A299">
            <v>5080000</v>
          </cell>
          <cell r="B299" t="str">
            <v>TRANSPORTE DE PRÉ-MISTURADO À FRIO</v>
          </cell>
          <cell r="C299" t="str">
            <v>.</v>
          </cell>
          <cell r="D299" t="str">
            <v>.</v>
          </cell>
          <cell r="E299" t="str">
            <v>SIURB-I Jan/26</v>
          </cell>
        </row>
        <row r="300">
          <cell r="A300">
            <v>5080001</v>
          </cell>
          <cell r="B300" t="str">
            <v>CARGA, DESCARGA E TRANSPORTE DE PMF ATÉ A DISTÂNCIA MÉDIA DE IDA E VOLTA DE 1KM</v>
          </cell>
          <cell r="C300" t="str">
            <v>M3</v>
          </cell>
          <cell r="D300">
            <v>21.34</v>
          </cell>
          <cell r="E300" t="str">
            <v>SIURB-I Jan/26</v>
          </cell>
        </row>
        <row r="301">
          <cell r="A301">
            <v>5080007</v>
          </cell>
          <cell r="B301" t="str">
            <v>TRANSPORTE DE PMF ALÉM DO PRIMEIRO KM</v>
          </cell>
          <cell r="C301" t="str">
            <v>M3XKM</v>
          </cell>
          <cell r="D301">
            <v>3.21</v>
          </cell>
          <cell r="E301" t="str">
            <v>SIURB-I Jan/26</v>
          </cell>
        </row>
        <row r="302">
          <cell r="A302">
            <v>5080008</v>
          </cell>
          <cell r="B302" t="str">
            <v>TRANSPORTE DE MATERIAL BETUMINOSO RECICLADO (MISTURADO) ALÉM DO PRIMEIRO KM</v>
          </cell>
          <cell r="C302" t="str">
            <v>M3XKM</v>
          </cell>
          <cell r="D302">
            <v>2.42</v>
          </cell>
          <cell r="E302" t="str">
            <v>SIURB-I Jan/26</v>
          </cell>
        </row>
        <row r="303">
          <cell r="A303">
            <v>5081000</v>
          </cell>
          <cell r="B303" t="str">
            <v>TRANSPORTE DE PAVIMENTO DE CONCRETO, SARJETA E SARJETÃO</v>
          </cell>
          <cell r="C303" t="str">
            <v>M2XKM</v>
          </cell>
          <cell r="D303">
            <v>1.19</v>
          </cell>
          <cell r="E303" t="str">
            <v>SIURB-I Jan/26</v>
          </cell>
        </row>
        <row r="304">
          <cell r="A304">
            <v>5082000</v>
          </cell>
          <cell r="B304" t="str">
            <v>TRANSPORTE DE GUIAS</v>
          </cell>
          <cell r="C304" t="str">
            <v>MXKM</v>
          </cell>
          <cell r="D304">
            <v>0.39</v>
          </cell>
          <cell r="E304" t="str">
            <v>SIURB-I Jan/26</v>
          </cell>
        </row>
        <row r="305">
          <cell r="A305">
            <v>5084000</v>
          </cell>
          <cell r="B305" t="str">
            <v>REFORÇO DE SUB-LEITO/SUB-BASE DE SOLO MELHORADO COM BRITA 10% EM VOLUME</v>
          </cell>
          <cell r="C305" t="str">
            <v>M3</v>
          </cell>
          <cell r="D305">
            <v>50.92</v>
          </cell>
          <cell r="E305" t="str">
            <v>SIURB-I Jan/26</v>
          </cell>
        </row>
        <row r="306">
          <cell r="A306">
            <v>5085000</v>
          </cell>
          <cell r="B306" t="str">
            <v>REFORÇO DE SUB-LEITO/SUB-BASE DE SOLO MELHORADO COM BRITA 20% EM VOLUME</v>
          </cell>
          <cell r="C306" t="str">
            <v>M3</v>
          </cell>
          <cell r="D306">
            <v>69.27</v>
          </cell>
          <cell r="E306" t="str">
            <v>SIURB-I Jan/26</v>
          </cell>
        </row>
        <row r="307">
          <cell r="A307">
            <v>5086000</v>
          </cell>
          <cell r="B307" t="str">
            <v>FORNECIMENTO E ASSENTAMENTO DE BLOCOS DE CONCRETO SOBRE AREIA</v>
          </cell>
          <cell r="C307" t="str">
            <v>.</v>
          </cell>
          <cell r="D307" t="str">
            <v>.</v>
          </cell>
          <cell r="E307" t="str">
            <v>SIURB-I Jan/26</v>
          </cell>
        </row>
        <row r="308">
          <cell r="A308">
            <v>5086001</v>
          </cell>
          <cell r="B308" t="str">
            <v>FORNECIMENTO E ASSENTAMENTO DE BLOCOS DE CONCRETO SOBRE AREIA - VIAS TRÁFEGO LEVE</v>
          </cell>
          <cell r="C308" t="str">
            <v>M2</v>
          </cell>
          <cell r="D308">
            <v>114.36</v>
          </cell>
          <cell r="E308" t="str">
            <v>SIURB-I Jan/26</v>
          </cell>
        </row>
        <row r="309">
          <cell r="A309">
            <v>5086002</v>
          </cell>
          <cell r="B309" t="str">
            <v>FORNECIMENTO E ASSENTAMENTO DE BLOCOS DE CONCRETO SOBRE AREIA - VIAS TRÁFEGO MÉDIO</v>
          </cell>
          <cell r="C309" t="str">
            <v>M2</v>
          </cell>
          <cell r="D309">
            <v>122.32</v>
          </cell>
          <cell r="E309" t="str">
            <v>SIURB-I Jan/26</v>
          </cell>
        </row>
        <row r="310">
          <cell r="A310">
            <v>5086003</v>
          </cell>
          <cell r="B310" t="str">
            <v>FORNECIMENTO E ASSENTAMENTO DE BLOCOS DE CONCRETO SOBRE AREIA - VIAS ARTERIAIS</v>
          </cell>
          <cell r="C310" t="str">
            <v>M2</v>
          </cell>
          <cell r="D310">
            <v>201.04</v>
          </cell>
          <cell r="E310" t="str">
            <v>SIURB-I Jan/26</v>
          </cell>
        </row>
        <row r="311">
          <cell r="A311">
            <v>5087000</v>
          </cell>
          <cell r="B311" t="str">
            <v>FORNECIMENTO E INSTALAÇÃO DE DEFENSA METÁLICA GALVANIZADA, TIPO SEMI-MALEÁVEL SIMPLES</v>
          </cell>
          <cell r="C311" t="str">
            <v>M</v>
          </cell>
          <cell r="D311">
            <v>427.53</v>
          </cell>
          <cell r="E311" t="str">
            <v>SIURB-I Jan/26</v>
          </cell>
        </row>
        <row r="312">
          <cell r="A312">
            <v>5088000</v>
          </cell>
          <cell r="B312" t="str">
            <v>RETIRADA DE DEFENSA METÁLICA TIPO SEMI-MALEÁVEL SIMPLES</v>
          </cell>
          <cell r="C312" t="str">
            <v>M</v>
          </cell>
          <cell r="D312">
            <v>37.520000000000003</v>
          </cell>
          <cell r="E312" t="str">
            <v>SIURB-I Jan/26</v>
          </cell>
        </row>
        <row r="313">
          <cell r="A313">
            <v>5089000</v>
          </cell>
          <cell r="B313" t="str">
            <v>REMANEJAMENTO DE DEFENSA METÁLICA TIPO SEMI-MALEÁVEL SIMPLES</v>
          </cell>
          <cell r="C313" t="str">
            <v>M</v>
          </cell>
          <cell r="D313">
            <v>82.19</v>
          </cell>
          <cell r="E313" t="str">
            <v>SIURB-I Jan/26</v>
          </cell>
        </row>
        <row r="314">
          <cell r="A314">
            <v>5090000</v>
          </cell>
          <cell r="B314" t="str">
            <v>BASE DE BRITA GRADUADA TRATADA COM CIMENTO - BGTC</v>
          </cell>
          <cell r="C314" t="str">
            <v>M3</v>
          </cell>
          <cell r="D314">
            <v>319.8</v>
          </cell>
          <cell r="E314" t="str">
            <v>SIURB-I Jan/26</v>
          </cell>
        </row>
        <row r="315">
          <cell r="A315">
            <v>5091001</v>
          </cell>
          <cell r="B315" t="str">
            <v>PAVIMENTOS PERMEÁVEIS - PERFIL PARA CALÇADAS E PASSEIOS COM PISO DE CONCRETO PRÉ-MOLDADO INTERTRAVADO DRENANTE COM INFILTRAÇÃO TOTAL</v>
          </cell>
          <cell r="C315" t="str">
            <v>M2</v>
          </cell>
          <cell r="D315">
            <v>149.57</v>
          </cell>
          <cell r="E315" t="str">
            <v>SIURB-I Jan/26</v>
          </cell>
        </row>
        <row r="316">
          <cell r="A316">
            <v>5091002</v>
          </cell>
          <cell r="B316" t="str">
            <v>PAVIMENTOS PERMEÁVEIS - PERFIL PARA ESTACIONAMENTO DE VEÍCULOS LEVES COM PISOS DE CONCRETO PRÉ-MOLDADO INTERTRAVADO DRENANTE COM INFILTRAÇÃO TOTAL</v>
          </cell>
          <cell r="C316" t="str">
            <v>M2</v>
          </cell>
          <cell r="D316">
            <v>185.33</v>
          </cell>
          <cell r="E316" t="str">
            <v>SIURB-I Jan/26</v>
          </cell>
        </row>
        <row r="317">
          <cell r="A317">
            <v>5092001</v>
          </cell>
          <cell r="B317" t="str">
            <v>INC.27 - PISO/ PASSEIO DE CONCRETO, INCLUINDO O PREPARO DA CAIXA, LASTRO DE BRITA E A MÃO DE OBRA REFERENTE AOS SERVIÇOS NO CONCRETO: LANÇAMENTO E ACABAMENTO (RIPADO E DESEMPENADO) EXCLUSIVE O FORNECIMENTO DO CONCRETO</v>
          </cell>
          <cell r="C317" t="str">
            <v>M3</v>
          </cell>
          <cell r="D317">
            <v>253.79</v>
          </cell>
          <cell r="E317" t="str">
            <v>SIURB-I Jan/26</v>
          </cell>
        </row>
        <row r="318">
          <cell r="A318">
            <v>5092002</v>
          </cell>
          <cell r="B318" t="str">
            <v>INC.27 - PISO/ PASSEIO DE CONCRETO ARMADO, INCLUINDO O PREPARO DA CAIXA, LASTRO DE BRITA, TELA METÁLICA E A MÃO DE OBRA REFERENTE AOS SERVIÇOS NO CONCRETO: LANÇAMENTO E ACABAMENTO (RIPADO E DESEMPENADO), EXCLUSIVE O FORNECIMENTO DO CONCRETO</v>
          </cell>
          <cell r="C318" t="str">
            <v>M3</v>
          </cell>
          <cell r="D318">
            <v>556.66999999999996</v>
          </cell>
          <cell r="E318" t="str">
            <v>SIURB-I Jan/26</v>
          </cell>
        </row>
        <row r="319">
          <cell r="A319">
            <v>5093000</v>
          </cell>
          <cell r="B319" t="str">
            <v>INA.01 - REVESTIMENTO DE MISTURA ASFÁLTICA TIPO SMA COM POLÍMERO E FIBRA (SEM TRANSPORTE)</v>
          </cell>
          <cell r="C319" t="str">
            <v>M3</v>
          </cell>
          <cell r="D319">
            <v>1911.08</v>
          </cell>
          <cell r="E319" t="str">
            <v>SIURB-I Jan/26</v>
          </cell>
        </row>
        <row r="320">
          <cell r="A320">
            <v>5093001</v>
          </cell>
          <cell r="B320" t="str">
            <v>MICROREVESTIMENTO A QUENTE DE MISTURA ASFÁLTICA  TIPO SMA COM POLÍMERO E FIBRA (SEM TRANSPORTE), ESPESSURA INDICADA 1,5 À 2,5CM</v>
          </cell>
          <cell r="C320" t="str">
            <v>M3</v>
          </cell>
          <cell r="D320">
            <v>1783.98</v>
          </cell>
          <cell r="E320" t="str">
            <v>SIURB-I Jan/26</v>
          </cell>
        </row>
        <row r="321">
          <cell r="A321">
            <v>5094000</v>
          </cell>
          <cell r="B321" t="str">
            <v>INA.01 - REVESTIMENTO DE MISTURA ASFÁLTICA TIPO CPA COM POLÍMERO E FIBRA (SEM TRANSPORTE)</v>
          </cell>
          <cell r="C321" t="str">
            <v>M3</v>
          </cell>
          <cell r="D321">
            <v>1259.33</v>
          </cell>
          <cell r="E321" t="str">
            <v>SIURB-I Jan/26</v>
          </cell>
        </row>
        <row r="322">
          <cell r="A322">
            <v>5095000</v>
          </cell>
          <cell r="B322" t="str">
            <v>INA.01 - REVESTIMENTO DE MISTURA ASFÁLTICA TIPO CPA COM BORRACHA (SEM TRANSPORTE)</v>
          </cell>
          <cell r="C322" t="str">
            <v>M3</v>
          </cell>
          <cell r="D322">
            <v>1181.8599999999999</v>
          </cell>
          <cell r="E322" t="str">
            <v>SIURB-I Jan/26</v>
          </cell>
        </row>
        <row r="323">
          <cell r="A323">
            <v>5096000</v>
          </cell>
          <cell r="B323" t="str">
            <v>INA.01 - REVESTIMENTO DE MISTURA ASFÁLTICA TIPO "GAP GRADED" COM POLÍMERO (SEM TRANSPORTE)</v>
          </cell>
          <cell r="C323" t="str">
            <v>M3</v>
          </cell>
          <cell r="D323">
            <v>1512.19</v>
          </cell>
          <cell r="E323" t="str">
            <v>SIURB-I Jan/26</v>
          </cell>
        </row>
        <row r="324">
          <cell r="A324">
            <v>5097000</v>
          </cell>
          <cell r="B324" t="str">
            <v>INA.01 - REVESTIMENTO DE MISTURA ASFÁLTICA TIPO "GAP GRADED" COM BORRACHA (SEM TRANSPORTE)</v>
          </cell>
          <cell r="C324" t="str">
            <v>M3</v>
          </cell>
          <cell r="D324">
            <v>1456.58</v>
          </cell>
          <cell r="E324" t="str">
            <v>SIURB-I Jan/26</v>
          </cell>
        </row>
        <row r="325">
          <cell r="A325">
            <v>5099001</v>
          </cell>
          <cell r="B325" t="str">
            <v>BASE BETUMINOSA DE MATERIAIS PROVENIENTES DA FRESAGEM DE PAVIMENTOS ASFÁLTICOS (RAP) RECICLADO EM USINA MÓVEL COM ATÉ 3% DE EMULSÃO MODIFICADA COM POLÍMERO, FORNECIMENTO E APLICAÇÃO, NÃO INCLUI TRANSPORTE ATÉ O LOCAL DOS SERVIÇOS, CAMADA ACABADA</v>
          </cell>
          <cell r="C325" t="str">
            <v>M3</v>
          </cell>
          <cell r="D325">
            <v>542.91</v>
          </cell>
          <cell r="E325" t="str">
            <v>SIURB-I Jan/26</v>
          </cell>
        </row>
        <row r="326">
          <cell r="A326">
            <v>5099002</v>
          </cell>
          <cell r="B326"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26" t="str">
            <v>M3</v>
          </cell>
          <cell r="D326">
            <v>679.62</v>
          </cell>
          <cell r="E326" t="str">
            <v>SIURB-I Jan/26</v>
          </cell>
        </row>
        <row r="327">
          <cell r="A327">
            <v>5099003</v>
          </cell>
          <cell r="B327" t="str">
            <v>INA.01 - REVESTIMENTO DE MISTURA ASFÁLTICA COM POLÍMERO - FAIXA III (SEM TRANSPORTE)</v>
          </cell>
          <cell r="C327" t="str">
            <v>M3</v>
          </cell>
          <cell r="D327">
            <v>1474.48</v>
          </cell>
          <cell r="E327" t="str">
            <v>SIURB-I Jan/26</v>
          </cell>
        </row>
        <row r="328">
          <cell r="A328">
            <v>5099004</v>
          </cell>
          <cell r="B328" t="str">
            <v>INA.01 - REVESTIMENTO DE CONCRETO ASFÁLTICO USINADO MORNO ( SEM TRANSPORTE)</v>
          </cell>
          <cell r="C328" t="str">
            <v>M3</v>
          </cell>
          <cell r="D328">
            <v>1133.23</v>
          </cell>
          <cell r="E328" t="str">
            <v>SIURB-I Jan/26</v>
          </cell>
        </row>
        <row r="329">
          <cell r="A329">
            <v>5099005</v>
          </cell>
          <cell r="B329" t="str">
            <v>MICRO REVESTIMENTO ASFÁLTICO À FRIO COM EMULSÃO MODIFICADA COM POLÍMERO, COM TAXA MÉDIA DE APLICAÇÃO DE 12 KG/M2 CONFORME NORMA DNIT 035/2018 - ES</v>
          </cell>
          <cell r="C329" t="str">
            <v>M2</v>
          </cell>
          <cell r="D329">
            <v>19</v>
          </cell>
          <cell r="E329" t="str">
            <v>SIURB-I Jan/26</v>
          </cell>
        </row>
        <row r="330">
          <cell r="A330">
            <v>5099006</v>
          </cell>
          <cell r="B330" t="str">
            <v>SELAGEM DE TRINCAS À QUENTE COM EQUIPAMENTO SELA TRINCA ACOPLADO AO CAMINHÃO CARROCERIA DE MADEIRA</v>
          </cell>
          <cell r="C330" t="str">
            <v>KG</v>
          </cell>
          <cell r="D330">
            <v>19.04</v>
          </cell>
          <cell r="E330" t="str">
            <v>SIURB-I Jan/26</v>
          </cell>
        </row>
        <row r="331">
          <cell r="A331">
            <v>5099007</v>
          </cell>
          <cell r="B331" t="str">
            <v>CONCRETO ASFÁLTICO RECICLADO EM USINA FIXA COM 3% DE CAP - FORNECIMENTO E APLICAÇÃO (EXCLUSIVE TRANSPORTE)</v>
          </cell>
          <cell r="C331" t="str">
            <v>M3</v>
          </cell>
          <cell r="D331">
            <v>678.05</v>
          </cell>
          <cell r="E331" t="str">
            <v>SIURB-I Jan/26</v>
          </cell>
        </row>
        <row r="332">
          <cell r="A332">
            <v>5099102</v>
          </cell>
          <cell r="B332" t="str">
            <v>REMENDO EM CONCRETO ASFÁLTICO</v>
          </cell>
          <cell r="C332" t="str">
            <v>M3</v>
          </cell>
          <cell r="D332">
            <v>1474.38</v>
          </cell>
          <cell r="E332" t="str">
            <v>SIURB-I Jan/26</v>
          </cell>
        </row>
        <row r="333">
          <cell r="A333">
            <v>5102001</v>
          </cell>
          <cell r="B333" t="str">
            <v>FORNECIMENTO E INSTALAÇÃO DE DEFENSA METÁLICA MALEÁVEL DUPLA COM POSTE ENGASTADO</v>
          </cell>
          <cell r="C333" t="str">
            <v>M</v>
          </cell>
          <cell r="D333">
            <v>983.95</v>
          </cell>
          <cell r="E333" t="str">
            <v>SIURB-I Jan/26</v>
          </cell>
        </row>
        <row r="334">
          <cell r="A334">
            <v>5102002</v>
          </cell>
          <cell r="B334" t="str">
            <v>FORNECIMENTO E INSTALAÇÃO DE DEFENSA METÁLICA MALEÁVEL DUPLA COM POSTE REMOVÍVEL E CHUMBAMENTO QUÍMICO</v>
          </cell>
          <cell r="C334" t="str">
            <v>M</v>
          </cell>
          <cell r="D334">
            <v>1065.98</v>
          </cell>
          <cell r="E334" t="str">
            <v>SIURB-I Jan/26</v>
          </cell>
        </row>
        <row r="335">
          <cell r="A335">
            <v>5102003</v>
          </cell>
          <cell r="B335" t="str">
            <v>FORNECIMENTO E INSTALAÇÃO DE DEFENSA METÁLICA MALEÁVEL SIMPLES COM POSTE ENGASTADO</v>
          </cell>
          <cell r="C335" t="str">
            <v>M</v>
          </cell>
          <cell r="D335">
            <v>646.5</v>
          </cell>
          <cell r="E335" t="str">
            <v>SIURB-I Jan/26</v>
          </cell>
        </row>
        <row r="336">
          <cell r="A336">
            <v>5102004</v>
          </cell>
          <cell r="B336" t="str">
            <v>FORNECIMENTO E INSTALAÇÃO DE DEFENSA METÁLICA MALEÁVEL SIMPLES COM POSTE REMOVÍVEL E CHUMBAMENTO QUÍMICO</v>
          </cell>
          <cell r="C336" t="str">
            <v>M</v>
          </cell>
          <cell r="D336">
            <v>849.25</v>
          </cell>
          <cell r="E336" t="str">
            <v>SIURB-I Jan/26</v>
          </cell>
        </row>
        <row r="337">
          <cell r="A337">
            <v>5102005</v>
          </cell>
          <cell r="B337" t="str">
            <v>FORNECIMENTO E INSTALAÇÃO DE DEFENSA METÁLICA SEMIMALEÁVEL DUPLA COM POSTE ENGASTADO</v>
          </cell>
          <cell r="C337" t="str">
            <v>M</v>
          </cell>
          <cell r="D337">
            <v>809.52</v>
          </cell>
          <cell r="E337" t="str">
            <v>SIURB-I Jan/26</v>
          </cell>
        </row>
        <row r="338">
          <cell r="A338">
            <v>5102006</v>
          </cell>
          <cell r="B338" t="str">
            <v>FORNECIMENTO E INSTALAÇÃO DE DEFENSA METÁLICA SEMIMALEÁVEL DUPLA COM POSTE REMOVÍVEL E CHUMBAMENTO QUÍMICO</v>
          </cell>
          <cell r="C338" t="str">
            <v>M</v>
          </cell>
          <cell r="D338">
            <v>922.18</v>
          </cell>
          <cell r="E338" t="str">
            <v>SIURB-I Jan/26</v>
          </cell>
        </row>
        <row r="339">
          <cell r="A339">
            <v>5102007</v>
          </cell>
          <cell r="B339" t="str">
            <v>FORNECIMENTO E INSTALAÇÃO DE DEFENSA METÁLICA SEMIMALEÁVEL SIMPLES COM POSTE REMOVÍVEL E CHUMBAMENTO QUÍMICO</v>
          </cell>
          <cell r="C339" t="str">
            <v>M</v>
          </cell>
          <cell r="D339">
            <v>574.42999999999995</v>
          </cell>
          <cell r="E339" t="str">
            <v>SIURB-I Jan/26</v>
          </cell>
        </row>
        <row r="340">
          <cell r="A340">
            <v>5104001</v>
          </cell>
          <cell r="B340" t="str">
            <v>PAINEL DE MENSAGEM VARIÁVEL MÓVEL 1800 x 2800 MM</v>
          </cell>
          <cell r="C340" t="str">
            <v>MÊS</v>
          </cell>
          <cell r="D340">
            <v>9898.2000000000007</v>
          </cell>
          <cell r="E340" t="str">
            <v>SIURB-I Jan/26</v>
          </cell>
        </row>
        <row r="341">
          <cell r="A341">
            <v>5104002</v>
          </cell>
          <cell r="B341" t="str">
            <v>PAINEL DE MENSAGEM VARIÁVEL MÓVEL 900 x 1800 MM</v>
          </cell>
          <cell r="C341" t="str">
            <v>MÊS</v>
          </cell>
          <cell r="D341">
            <v>8700.34</v>
          </cell>
          <cell r="E341" t="str">
            <v>SIURB-I Jan/26</v>
          </cell>
        </row>
        <row r="342">
          <cell r="A342">
            <v>5105002</v>
          </cell>
          <cell r="B342" t="str">
            <v>REMANEJAMENTO DE PLACAS DE SINALIZAÇÃO VERTICAL VIÁRIA</v>
          </cell>
          <cell r="C342" t="str">
            <v>UN</v>
          </cell>
          <cell r="D342">
            <v>86.94</v>
          </cell>
          <cell r="E342" t="str">
            <v>SIURB-I Jan/26</v>
          </cell>
        </row>
        <row r="343">
          <cell r="A343">
            <v>5105003</v>
          </cell>
          <cell r="B343" t="str">
            <v>RETIRADA DE PLACAS DE SINALIZAÇÃO VERTICAL VIÁRIA</v>
          </cell>
          <cell r="C343" t="str">
            <v>UN</v>
          </cell>
          <cell r="D343">
            <v>47.15</v>
          </cell>
          <cell r="E343" t="str">
            <v>SIURB-I Jan/26</v>
          </cell>
        </row>
        <row r="344">
          <cell r="A344">
            <v>5107001</v>
          </cell>
          <cell r="B344" t="str">
            <v>IN.07 - REMOÇÃO DE TACHA/TACHÕES</v>
          </cell>
          <cell r="C344" t="str">
            <v>UN</v>
          </cell>
          <cell r="D344">
            <v>16.579999999999998</v>
          </cell>
          <cell r="E344" t="str">
            <v>SIURB-I Jan/26</v>
          </cell>
        </row>
        <row r="345">
          <cell r="A345">
            <v>5107002</v>
          </cell>
          <cell r="B345" t="str">
            <v>IN.07 - TACHA TIPO I BIDIRECIONAL REFLETIVA</v>
          </cell>
          <cell r="C345" t="str">
            <v>UM</v>
          </cell>
          <cell r="D345">
            <v>29.06</v>
          </cell>
          <cell r="E345" t="str">
            <v>SIURB-I Jan/26</v>
          </cell>
        </row>
        <row r="346">
          <cell r="A346">
            <v>5107003</v>
          </cell>
          <cell r="B346" t="str">
            <v>IN.07 - TACHA TIPO I MONODIRECIONAL REFLETIVA</v>
          </cell>
          <cell r="C346" t="str">
            <v>UN</v>
          </cell>
          <cell r="D346">
            <v>26.98</v>
          </cell>
          <cell r="E346" t="str">
            <v>SIURB-I Jan/26</v>
          </cell>
        </row>
        <row r="347">
          <cell r="A347">
            <v>5107004</v>
          </cell>
          <cell r="B347" t="str">
            <v>IN.07 - TACHÃO TIPO I BIDIRECIONAL</v>
          </cell>
          <cell r="C347" t="str">
            <v>UN</v>
          </cell>
          <cell r="D347">
            <v>53.93</v>
          </cell>
          <cell r="E347" t="str">
            <v>SIURB-I Jan/26</v>
          </cell>
        </row>
        <row r="348">
          <cell r="A348">
            <v>5107005</v>
          </cell>
          <cell r="B348" t="str">
            <v>IN.07 - TACHÃO TIPO I MONODIRECIONAL</v>
          </cell>
          <cell r="C348" t="str">
            <v>UN</v>
          </cell>
          <cell r="D348">
            <v>52.77</v>
          </cell>
          <cell r="E348" t="str">
            <v>SIURB-I Jan/26</v>
          </cell>
        </row>
        <row r="349">
          <cell r="A349">
            <v>5108001</v>
          </cell>
          <cell r="B349" t="str">
            <v>BOTOEIRA CONVENCIONAL PARA PEDESTRE</v>
          </cell>
          <cell r="C349" t="str">
            <v>UN</v>
          </cell>
          <cell r="D349">
            <v>456.17</v>
          </cell>
          <cell r="E349" t="str">
            <v>SIURB-I Jan/26</v>
          </cell>
        </row>
        <row r="350">
          <cell r="A350">
            <v>5110001</v>
          </cell>
          <cell r="B350" t="str">
            <v>BASE DE BRITA GRADUADA SIMPLES - BGS</v>
          </cell>
          <cell r="C350" t="str">
            <v>M3</v>
          </cell>
          <cell r="D350">
            <v>250.38</v>
          </cell>
          <cell r="E350" t="str">
            <v>SIURB-I Jan/26</v>
          </cell>
        </row>
        <row r="351">
          <cell r="A351">
            <v>5111001</v>
          </cell>
          <cell r="B351" t="str">
            <v>DEMOLIÇÃO DE PASSEIO COM MARTELETE ATÉ 30KG</v>
          </cell>
          <cell r="C351" t="str">
            <v>M3</v>
          </cell>
          <cell r="D351">
            <v>100.66</v>
          </cell>
          <cell r="E351" t="str">
            <v>SIURB-I Jan/26</v>
          </cell>
        </row>
        <row r="352">
          <cell r="A352">
            <v>5111002</v>
          </cell>
          <cell r="B352" t="str">
            <v>DEMOLIÇÃO DE PAVIMENTO RÍGIDO DE CONCRETO ARMADO</v>
          </cell>
          <cell r="C352" t="str">
            <v>M3</v>
          </cell>
          <cell r="D352">
            <v>749.31</v>
          </cell>
          <cell r="E352" t="str">
            <v>SIURB-I Jan/26</v>
          </cell>
        </row>
        <row r="353">
          <cell r="A353">
            <v>5112001</v>
          </cell>
          <cell r="B353" t="str">
            <v>CANTEIRO AVANÇADO PARA ABRIGO TIPO BRT COM VIGILÂNCIA E TAPUME METÁLICO COM REAPROVEITAMENTO DE 3 USOS DO MATERIAL</v>
          </cell>
          <cell r="C353" t="str">
            <v>MÊS</v>
          </cell>
          <cell r="D353">
            <v>55243.82</v>
          </cell>
          <cell r="E353" t="str">
            <v>SIURB-I Jan/26</v>
          </cell>
        </row>
        <row r="354">
          <cell r="A354">
            <v>5112002</v>
          </cell>
          <cell r="B354" t="str">
            <v>ESTRUTURA METÁLICA MODULAR PARA ABRIGOS DE TRANSPORTE URBANO TIPO BRT - BENEFICIAMENTO DO AÇO</v>
          </cell>
          <cell r="C354" t="str">
            <v>KG</v>
          </cell>
          <cell r="D354">
            <v>27.83</v>
          </cell>
          <cell r="E354" t="str">
            <v>SIURB-I Jan/26</v>
          </cell>
        </row>
        <row r="355">
          <cell r="A355">
            <v>5112003</v>
          </cell>
          <cell r="B355" t="str">
            <v>ESTRUTURA METÁLICA MODULAR PARA ABRIGOS DE TRANSPORTE URBANO TIPO BRT - PRÉ-MONTAGEM E TRANSPORTE</v>
          </cell>
          <cell r="C355" t="str">
            <v>KG</v>
          </cell>
          <cell r="D355">
            <v>13.83</v>
          </cell>
          <cell r="E355" t="str">
            <v>SIURB-I Jan/26</v>
          </cell>
        </row>
        <row r="356">
          <cell r="A356">
            <v>5112004</v>
          </cell>
          <cell r="B356" t="str">
            <v>ESTRUTURA METÁLICA MODULAR PARA ABRIGOS DE TRANSPORTE URBANO TIPO BRT - DESMONTAGEM, MONTAGEM E COMISSIONAMENTO DE ESTRUTURAS METÁLICAS</v>
          </cell>
          <cell r="C356" t="str">
            <v>KG</v>
          </cell>
          <cell r="D356">
            <v>25.81</v>
          </cell>
          <cell r="E356" t="str">
            <v>SIURB-I Jan/26</v>
          </cell>
        </row>
        <row r="357">
          <cell r="A357">
            <v>5112005</v>
          </cell>
          <cell r="B357" t="str">
            <v>ESTRUTURA METÁLICA MODULAR PARA ABRIGOS DE TRANSPORTE URBANO TIPO BRT - JATEAMENTO DE ESTRUTURA METÁLICA</v>
          </cell>
          <cell r="C357" t="str">
            <v>M2</v>
          </cell>
          <cell r="D357">
            <v>7.59</v>
          </cell>
          <cell r="E357" t="str">
            <v>SIURB-I Jan/26</v>
          </cell>
        </row>
        <row r="358">
          <cell r="A358">
            <v>5112006</v>
          </cell>
          <cell r="B358" t="str">
            <v>ESTRUTURA METÁLICA MODULAR PARA ABRIGOS DE TRANSPORTE URBANO TIPO BRT - FUNDO PREPARADOR DE PINTURA DE CROMATO DE ZINCO DUAS DEMÃOS</v>
          </cell>
          <cell r="C358" t="str">
            <v>M2</v>
          </cell>
          <cell r="D358">
            <v>26.59</v>
          </cell>
          <cell r="E358" t="str">
            <v>SIURB-I Jan/26</v>
          </cell>
        </row>
        <row r="359">
          <cell r="A359">
            <v>5112007</v>
          </cell>
          <cell r="B359" t="str">
            <v>ESTRUTURA METÁLICA MODULAR PARA ABRIGOS DE TRANSPORTE URBANO TIPO BRT - PINTURA DE ACABAMENTO COM TINTA EPÓXI DUAS DEMÃOS</v>
          </cell>
          <cell r="C359" t="str">
            <v>M2</v>
          </cell>
          <cell r="D359">
            <v>37.85</v>
          </cell>
          <cell r="E359" t="str">
            <v>SIURB-I Jan/26</v>
          </cell>
        </row>
        <row r="360">
          <cell r="A360">
            <v>5112008</v>
          </cell>
          <cell r="B360" t="str">
            <v>ESTRUTURA METÁLICA MODULAR PARA ABRIGOS DE TRANSPORTE URBANO TIPO BRT - PINTURA CATÓDICA DE PROTEÇÃO DE ESTRUTURAS (GALVANIZAÇÃO A FRIO)</v>
          </cell>
          <cell r="C360" t="str">
            <v>M2</v>
          </cell>
          <cell r="D360">
            <v>78.7</v>
          </cell>
          <cell r="E360" t="str">
            <v>SIURB-I Jan/26</v>
          </cell>
        </row>
        <row r="361">
          <cell r="A361">
            <v>5117001</v>
          </cell>
          <cell r="B361" t="str">
            <v>CARGA DE PNEUS EM CAMINHÃO</v>
          </cell>
          <cell r="C361" t="str">
            <v>TON</v>
          </cell>
          <cell r="D361">
            <v>27.96</v>
          </cell>
          <cell r="E361" t="str">
            <v>SIURB-I Jan/26</v>
          </cell>
        </row>
        <row r="362">
          <cell r="A362">
            <v>5119001</v>
          </cell>
          <cell r="B362" t="str">
            <v>NP.01 - PAVIMENTO ESTRUTURAL DE CONCRETO ARMADO - FCTM,K = 4,2 MPA</v>
          </cell>
          <cell r="C362" t="str">
            <v>M3</v>
          </cell>
          <cell r="D362">
            <v>735.79</v>
          </cell>
          <cell r="E362" t="str">
            <v>SIURB-I Jan/26</v>
          </cell>
        </row>
        <row r="363">
          <cell r="A363">
            <v>5119002</v>
          </cell>
          <cell r="B363" t="str">
            <v>NP.01 - PAVIMENTO ESTRUTURAL DE CONCRETO ARMADO - FCTM,K = 4,5 MPA</v>
          </cell>
          <cell r="C363" t="str">
            <v>M3</v>
          </cell>
          <cell r="D363">
            <v>706.73</v>
          </cell>
          <cell r="E363" t="str">
            <v>SIURB-I Jan/26</v>
          </cell>
        </row>
        <row r="364">
          <cell r="A364">
            <v>6000000</v>
          </cell>
          <cell r="B364" t="str">
            <v>CANALIZAÇÃO DE TUBOS</v>
          </cell>
          <cell r="E364" t="str">
            <v>SIURB-I Jan/26</v>
          </cell>
        </row>
        <row r="365">
          <cell r="A365">
            <v>6001000</v>
          </cell>
          <cell r="B365" t="str">
            <v>ARRANCAMENTO E REMOÇÃO DE CANALIZAÇÃO, 30,0CM &lt; 0 &lt; OU = A 60CM</v>
          </cell>
          <cell r="C365" t="str">
            <v>M</v>
          </cell>
          <cell r="D365">
            <v>133.29</v>
          </cell>
          <cell r="E365" t="str">
            <v>SIURB-I Jan/26</v>
          </cell>
        </row>
        <row r="366">
          <cell r="A366">
            <v>6002000</v>
          </cell>
          <cell r="B366" t="str">
            <v>ARRANCAMENTO E REMOÇÃO DE CANALIZAÇÃO 0 &gt; 60CM</v>
          </cell>
          <cell r="C366" t="str">
            <v>M</v>
          </cell>
          <cell r="D366">
            <v>303.95999999999998</v>
          </cell>
          <cell r="E366" t="str">
            <v>SIURB-I Jan/26</v>
          </cell>
        </row>
        <row r="367">
          <cell r="A367">
            <v>6003000</v>
          </cell>
          <cell r="B367" t="str">
            <v>ESCORAMENTO DESCONTÍNUO DE MADEIRA PARA CANALIZAÇÃO DE TUBOS</v>
          </cell>
          <cell r="C367" t="str">
            <v>M2</v>
          </cell>
          <cell r="D367">
            <v>78.05</v>
          </cell>
          <cell r="E367" t="str">
            <v>SIURB-I Jan/26</v>
          </cell>
        </row>
        <row r="368">
          <cell r="A368">
            <v>6004000</v>
          </cell>
          <cell r="B368" t="str">
            <v>ESCORAMENTO CONTÍNUO DE MADEIRA PARA CANALIZAÇÃO DE TUBOS</v>
          </cell>
          <cell r="C368" t="str">
            <v>M2</v>
          </cell>
          <cell r="D368">
            <v>135.44</v>
          </cell>
          <cell r="E368" t="str">
            <v>SIURB-I Jan/26</v>
          </cell>
        </row>
        <row r="369">
          <cell r="A369">
            <v>6005000</v>
          </cell>
          <cell r="B369" t="str">
            <v>IHD.23 - LASTRO DE BRITA E PÓ DE PEDRA</v>
          </cell>
          <cell r="C369" t="str">
            <v>M3</v>
          </cell>
          <cell r="D369">
            <v>277.89999999999998</v>
          </cell>
          <cell r="E369" t="str">
            <v>SIURB-I Jan/26</v>
          </cell>
        </row>
        <row r="370">
          <cell r="A370">
            <v>6006000</v>
          </cell>
          <cell r="B370" t="str">
            <v>IHD.23 - LASTRO DE CONCRETO FCK=10MPA</v>
          </cell>
          <cell r="C370" t="str">
            <v>M3</v>
          </cell>
          <cell r="D370">
            <v>503.96</v>
          </cell>
          <cell r="E370" t="str">
            <v>SIURB-I Jan/26</v>
          </cell>
        </row>
        <row r="371">
          <cell r="A371">
            <v>6007000</v>
          </cell>
          <cell r="B371" t="str">
            <v>FORNECIMENTO E ASSENTAMENTO DE TUBOS DE CONCRETO SIMPLES - DIÂMETRO 30CM</v>
          </cell>
          <cell r="C371" t="str">
            <v>M</v>
          </cell>
          <cell r="D371">
            <v>72.3</v>
          </cell>
          <cell r="E371" t="str">
            <v>SIURB-I Jan/26</v>
          </cell>
        </row>
        <row r="372">
          <cell r="A372">
            <v>6008000</v>
          </cell>
          <cell r="B372" t="str">
            <v>FORNECIMENTO E ASSENTAMENTO DE TUBOS DE CONCRETO SIMPLES - DIÂMETRO 40CM</v>
          </cell>
          <cell r="C372" t="str">
            <v>M</v>
          </cell>
          <cell r="D372">
            <v>104.23</v>
          </cell>
          <cell r="E372" t="str">
            <v>SIURB-I Jan/26</v>
          </cell>
        </row>
        <row r="373">
          <cell r="A373">
            <v>6009000</v>
          </cell>
          <cell r="B373" t="str">
            <v>FORNECIMENTO E ASSENTAMENTO DE TUBOS DE CONCRETO SIMPLES - DIÂMETRO 50CM</v>
          </cell>
          <cell r="C373" t="str">
            <v>M</v>
          </cell>
          <cell r="D373">
            <v>141.08000000000001</v>
          </cell>
          <cell r="E373" t="str">
            <v>SIURB-I Jan/26</v>
          </cell>
        </row>
        <row r="374">
          <cell r="A374">
            <v>6010000</v>
          </cell>
          <cell r="B374" t="str">
            <v>FORNECIMENTO E ASSENTAMENTO DE TUBOS DE CONCRETO ARMADO, DIÂMETRO 60CM</v>
          </cell>
          <cell r="C374" t="str">
            <v>.</v>
          </cell>
          <cell r="D374" t="str">
            <v>.</v>
          </cell>
          <cell r="E374" t="str">
            <v>SIURB-I Jan/26</v>
          </cell>
        </row>
        <row r="375">
          <cell r="A375">
            <v>6010001</v>
          </cell>
          <cell r="B375" t="str">
            <v>FORNECIMENTO E ASSENTAMENTO DE TUBOS DE CONCRETO ARMADO, DIÂMETRO 60CM - TIPO PA-2</v>
          </cell>
          <cell r="C375" t="str">
            <v>M</v>
          </cell>
          <cell r="D375">
            <v>216.39</v>
          </cell>
          <cell r="E375" t="str">
            <v>SIURB-I Jan/26</v>
          </cell>
        </row>
        <row r="376">
          <cell r="A376">
            <v>6010002</v>
          </cell>
          <cell r="B376" t="str">
            <v>FORNECIMENTO E ASSENTAMENTO DE TUBOS DE CONCRETO ARMADO, DIÂMETRO 60CM - TIPO PA-3</v>
          </cell>
          <cell r="C376" t="str">
            <v>M</v>
          </cell>
          <cell r="D376">
            <v>327.48</v>
          </cell>
          <cell r="E376" t="str">
            <v>SIURB-I Jan/26</v>
          </cell>
        </row>
        <row r="377">
          <cell r="A377">
            <v>6011000</v>
          </cell>
          <cell r="B377" t="str">
            <v>FORNECIMENTO E ASSENTAMENTO DE TUBO DE CONCRETO ARMADO, DIÂMETRO 70CM</v>
          </cell>
          <cell r="C377" t="str">
            <v>.</v>
          </cell>
          <cell r="D377" t="str">
            <v>.</v>
          </cell>
          <cell r="E377" t="str">
            <v>SIURB-I Jan/26</v>
          </cell>
        </row>
        <row r="378">
          <cell r="A378">
            <v>6011001</v>
          </cell>
          <cell r="B378" t="str">
            <v>FORNECIMENTO E ASSENTAMENTO DE TUBO DE CONCRETO ARMADO, DIÂMETRO 70CM - TIPO PA-2</v>
          </cell>
          <cell r="C378" t="str">
            <v>M</v>
          </cell>
          <cell r="D378">
            <v>280.24</v>
          </cell>
          <cell r="E378" t="str">
            <v>SIURB-I Jan/26</v>
          </cell>
        </row>
        <row r="379">
          <cell r="A379">
            <v>6011002</v>
          </cell>
          <cell r="B379" t="str">
            <v>FORNECIMENTO E ASSENTAMENTO DE TUBO DE CONCRETO ARMADO, DIÂMETRO 70CM - TIPO PA-3</v>
          </cell>
          <cell r="C379" t="str">
            <v>M</v>
          </cell>
          <cell r="D379">
            <v>324.05</v>
          </cell>
          <cell r="E379" t="str">
            <v>SIURB-I Jan/26</v>
          </cell>
        </row>
        <row r="380">
          <cell r="A380">
            <v>6012000</v>
          </cell>
          <cell r="B380" t="str">
            <v>FORNECIMENTO E ASSENTAMENTO DE TUBOS DE CONCRETO ARMADO, DIÂMETRO 80CM</v>
          </cell>
          <cell r="C380" t="str">
            <v>.</v>
          </cell>
          <cell r="D380" t="str">
            <v>.</v>
          </cell>
          <cell r="E380" t="str">
            <v>SIURB-I Jan/26</v>
          </cell>
        </row>
        <row r="381">
          <cell r="A381">
            <v>6012001</v>
          </cell>
          <cell r="B381" t="str">
            <v>FORNECIMENTO E ASSENTAMENTO DE TUBOS DE CONCRETO ARMADO, DIÂMETRO 80CM - TIPO PA-2</v>
          </cell>
          <cell r="C381" t="str">
            <v>M</v>
          </cell>
          <cell r="D381">
            <v>423.8</v>
          </cell>
          <cell r="E381" t="str">
            <v>SIURB-I Jan/26</v>
          </cell>
        </row>
        <row r="382">
          <cell r="A382">
            <v>6012002</v>
          </cell>
          <cell r="B382" t="str">
            <v>FORNECIMENTO E ASSENTAMENTO DE TUBOS DE CONCRETO ARMADO, DIÂMETRO 80CM - TIPO PA-3</v>
          </cell>
          <cell r="C382" t="str">
            <v>M</v>
          </cell>
          <cell r="D382">
            <v>513.82000000000005</v>
          </cell>
          <cell r="E382" t="str">
            <v>SIURB-I Jan/26</v>
          </cell>
        </row>
        <row r="383">
          <cell r="A383">
            <v>6013000</v>
          </cell>
          <cell r="B383" t="str">
            <v>FORNECIMENTO E ASSENTAMENTO DE TUBOS DE CONCRETO ARMADO, DIÂMETRO 90CM</v>
          </cell>
          <cell r="C383" t="str">
            <v>.</v>
          </cell>
          <cell r="D383" t="str">
            <v>.</v>
          </cell>
          <cell r="E383" t="str">
            <v>SIURB-I Jan/26</v>
          </cell>
        </row>
        <row r="384">
          <cell r="A384">
            <v>6013001</v>
          </cell>
          <cell r="B384" t="str">
            <v>FORNECIMENTO E ASSENTAMENTO DE TUBOS DE CONCRETO ARMADO, DIÂMETRO 90CM - TIPO PA-2</v>
          </cell>
          <cell r="C384" t="str">
            <v>M</v>
          </cell>
          <cell r="D384">
            <v>483.99</v>
          </cell>
          <cell r="E384" t="str">
            <v>SIURB-I Jan/26</v>
          </cell>
        </row>
        <row r="385">
          <cell r="A385">
            <v>6013002</v>
          </cell>
          <cell r="B385" t="str">
            <v>FORNECIMENTO E ASSENTAMENTO DE TUBOS DE CONCRETO ARMADO, DIÂMETRO 90CM - TIPO PA-3</v>
          </cell>
          <cell r="C385" t="str">
            <v>M</v>
          </cell>
          <cell r="D385">
            <v>550.91</v>
          </cell>
          <cell r="E385" t="str">
            <v>SIURB-I Jan/26</v>
          </cell>
        </row>
        <row r="386">
          <cell r="A386">
            <v>6014000</v>
          </cell>
          <cell r="B386" t="str">
            <v>FORNECIMENTO E ASSENTAMENTO DE TUBOS DE CONCRETO ARMADO, DIÂMETRO 100CM</v>
          </cell>
          <cell r="C386" t="str">
            <v>.</v>
          </cell>
          <cell r="D386" t="str">
            <v>.</v>
          </cell>
          <cell r="E386" t="str">
            <v>SIURB-I Jan/26</v>
          </cell>
        </row>
        <row r="387">
          <cell r="A387">
            <v>6014001</v>
          </cell>
          <cell r="B387" t="str">
            <v>FORNECIMENTO E ASSENTAMENTO DE TUBOS DE CONCRETO ARMADO, DIÂMETRO 100CM - TIPO PA-2</v>
          </cell>
          <cell r="C387" t="str">
            <v>M</v>
          </cell>
          <cell r="D387">
            <v>572.29</v>
          </cell>
          <cell r="E387" t="str">
            <v>SIURB-I Jan/26</v>
          </cell>
        </row>
        <row r="388">
          <cell r="A388">
            <v>6014002</v>
          </cell>
          <cell r="B388" t="str">
            <v>FORNECIMENTO E ASSENTAMENTO DE TUBOS DE CONCRETO ARMADO, DIÂMETRO 100CM - TIPO PA-3</v>
          </cell>
          <cell r="C388" t="str">
            <v>M</v>
          </cell>
          <cell r="D388">
            <v>729.97</v>
          </cell>
          <cell r="E388" t="str">
            <v>SIURB-I Jan/26</v>
          </cell>
        </row>
        <row r="389">
          <cell r="A389">
            <v>6016000</v>
          </cell>
          <cell r="B389" t="str">
            <v>FORNECIMENTO E ASSENTAMENTO DE TUBOS DE CONCRETO ARMADO, DIÂMETRO 120CM</v>
          </cell>
          <cell r="C389" t="str">
            <v>.</v>
          </cell>
          <cell r="D389" t="str">
            <v>.</v>
          </cell>
          <cell r="E389" t="str">
            <v>SIURB-I Jan/26</v>
          </cell>
        </row>
        <row r="390">
          <cell r="A390">
            <v>6016001</v>
          </cell>
          <cell r="B390" t="str">
            <v>FORNECIMENTO E ASSENTAMENTO DE TUBOS DE CONCRETO ARMADO, DIÂMETRO 120CM - TIPO PA-2</v>
          </cell>
          <cell r="C390" t="str">
            <v>M</v>
          </cell>
          <cell r="D390">
            <v>874.22</v>
          </cell>
          <cell r="E390" t="str">
            <v>SIURB-I Jan/26</v>
          </cell>
        </row>
        <row r="391">
          <cell r="A391">
            <v>6016002</v>
          </cell>
          <cell r="B391" t="str">
            <v>FORNECIMENTO E ASSENTAMENTO DE TUBOS DE CONCRETO ARMADO, DIÂMETRO 120CM - TIPO PA-3</v>
          </cell>
          <cell r="C391" t="str">
            <v>M</v>
          </cell>
          <cell r="D391">
            <v>1075.44</v>
          </cell>
          <cell r="E391" t="str">
            <v>SIURB-I Jan/26</v>
          </cell>
        </row>
        <row r="392">
          <cell r="A392">
            <v>6017000</v>
          </cell>
          <cell r="B392" t="str">
            <v>FORNECIMENTO E ASSENTAMENTO DE TUBOS DE CONCRETO ARMADO, DIÂMETRO 150CM</v>
          </cell>
          <cell r="C392" t="str">
            <v>.</v>
          </cell>
          <cell r="D392" t="str">
            <v>.</v>
          </cell>
          <cell r="E392" t="str">
            <v>SIURB-I Jan/26</v>
          </cell>
        </row>
        <row r="393">
          <cell r="A393">
            <v>6017001</v>
          </cell>
          <cell r="B393" t="str">
            <v>FORNECIMENTO E ASSENTAMENTO DE TUBOS DE CONCRETO ARMADO, DIÂMETRO 150CM - TIPO PA-2</v>
          </cell>
          <cell r="C393" t="str">
            <v>M</v>
          </cell>
          <cell r="D393">
            <v>1188.17</v>
          </cell>
          <cell r="E393" t="str">
            <v>SIURB-I Jan/26</v>
          </cell>
        </row>
        <row r="394">
          <cell r="A394">
            <v>6017002</v>
          </cell>
          <cell r="B394" t="str">
            <v>FORNECIMENTO E ASSENTAMENTO DE TUBOS DE CONCRETO ARMADO, DIÂMETRO 150CM - TIPO PA-3</v>
          </cell>
          <cell r="C394" t="str">
            <v>M</v>
          </cell>
          <cell r="D394">
            <v>1490.37</v>
          </cell>
          <cell r="E394" t="str">
            <v>SIURB-I Jan/26</v>
          </cell>
        </row>
        <row r="395">
          <cell r="A395">
            <v>6017003</v>
          </cell>
          <cell r="B395" t="str">
            <v>FORNECIMENTO E ASSENTAMENTO DE TUBO EM POLIETILENO DE ALTA RESISTÊNCIA PEAD, COR PRETA, COM DN 300MM</v>
          </cell>
          <cell r="C395" t="str">
            <v>M</v>
          </cell>
          <cell r="D395">
            <v>150.72999999999999</v>
          </cell>
          <cell r="E395" t="str">
            <v>SIURB-I Jan/26</v>
          </cell>
        </row>
        <row r="396">
          <cell r="A396">
            <v>6017004</v>
          </cell>
          <cell r="B396" t="str">
            <v>FORNECIMENTO E ASSENTAMENTO DE TUBO EM POLIETILENO DE ALTA RESISTÊNCIA PEAD, COR PRETA, COM DN 400MM</v>
          </cell>
          <cell r="C396" t="str">
            <v>M</v>
          </cell>
          <cell r="D396">
            <v>227.62</v>
          </cell>
          <cell r="E396" t="str">
            <v>SIURB-I Jan/26</v>
          </cell>
        </row>
        <row r="397">
          <cell r="A397">
            <v>6017005</v>
          </cell>
          <cell r="B397" t="str">
            <v>FORNECIMENTO E ASSENTAMENTO DE TUBO EM POLIETILENO DE ALTA RESISTÊNCIA PEAD, COR PRETA, COM DN 500MM</v>
          </cell>
          <cell r="C397" t="str">
            <v>M</v>
          </cell>
          <cell r="D397">
            <v>334.71</v>
          </cell>
          <cell r="E397" t="str">
            <v>SIURB-I Jan/26</v>
          </cell>
        </row>
        <row r="398">
          <cell r="A398">
            <v>6017006</v>
          </cell>
          <cell r="B398" t="str">
            <v>FORNECIMENTO E ASSENTAMENTO DE TUBO EM POLIETILENO DE ALTA RESISTÊNCIA PEAD, COR PRETA, COM DN 600MM</v>
          </cell>
          <cell r="C398" t="str">
            <v>M</v>
          </cell>
          <cell r="D398">
            <v>488.94</v>
          </cell>
          <cell r="E398" t="str">
            <v>SIURB-I Jan/26</v>
          </cell>
        </row>
        <row r="399">
          <cell r="A399">
            <v>6017007</v>
          </cell>
          <cell r="B399" t="str">
            <v>FORNECIMENTO E ASSENTAMENTO DE TUBO EM POLIETILENO DE ALTA RESISTÊNCIA PEAD, COR PRETA, COM DN 800MM</v>
          </cell>
          <cell r="C399" t="str">
            <v>M</v>
          </cell>
          <cell r="D399">
            <v>773.69</v>
          </cell>
          <cell r="E399" t="str">
            <v>SIURB-I Jan/26</v>
          </cell>
        </row>
        <row r="400">
          <cell r="A400">
            <v>6017008</v>
          </cell>
          <cell r="B400" t="str">
            <v>FORNECIMENTO E ASSENTAMENTO DE TUBO EM POLIETILENO DE ALTA RESISTÊNCIA PEAD, COR PRETA, COM DN 1000MM</v>
          </cell>
          <cell r="C400" t="str">
            <v>M</v>
          </cell>
          <cell r="D400">
            <v>1184.33</v>
          </cell>
          <cell r="E400" t="str">
            <v>SIURB-I Jan/26</v>
          </cell>
        </row>
        <row r="401">
          <cell r="A401">
            <v>6017009</v>
          </cell>
          <cell r="B401" t="str">
            <v>FORNECIMENTO E ASSENTAMENTO DE TUBO EM POLIETILENO DE ALTA RESISTÊNCIA PEAD, COR PRETA, COM DN 1200MM</v>
          </cell>
          <cell r="C401" t="str">
            <v>M</v>
          </cell>
          <cell r="D401">
            <v>1586.69</v>
          </cell>
          <cell r="E401" t="str">
            <v>SIURB-I Jan/26</v>
          </cell>
        </row>
        <row r="402">
          <cell r="A402">
            <v>6018000</v>
          </cell>
          <cell r="B402" t="str">
            <v>POÇO DE VISITA</v>
          </cell>
          <cell r="C402" t="str">
            <v>.</v>
          </cell>
          <cell r="D402" t="str">
            <v>.</v>
          </cell>
          <cell r="E402" t="str">
            <v>SIURB-I Jan/26</v>
          </cell>
        </row>
        <row r="403">
          <cell r="A403">
            <v>6018001</v>
          </cell>
          <cell r="B403" t="str">
            <v>POÇO DE VISITA TIPO 1 - 1,40 X 1,40 X 1,40M</v>
          </cell>
          <cell r="C403" t="str">
            <v>UN</v>
          </cell>
          <cell r="D403">
            <v>5615.32</v>
          </cell>
          <cell r="E403" t="str">
            <v>SIURB-I Jan/26</v>
          </cell>
        </row>
        <row r="404">
          <cell r="A404">
            <v>6018002</v>
          </cell>
          <cell r="B404" t="str">
            <v>POÇO DE VISITA TIPO 2 - 1,60 X 1,60 X 1,60M</v>
          </cell>
          <cell r="C404" t="str">
            <v>UN</v>
          </cell>
          <cell r="D404">
            <v>6817.94</v>
          </cell>
          <cell r="E404" t="str">
            <v>SIURB-I Jan/26</v>
          </cell>
        </row>
        <row r="405">
          <cell r="A405">
            <v>6018003</v>
          </cell>
          <cell r="B405" t="str">
            <v>POÇO DE VISITA TIPO 3 - 2,20 X 2,20 X 2,20M</v>
          </cell>
          <cell r="C405" t="str">
            <v>UN</v>
          </cell>
          <cell r="D405">
            <v>11381.07</v>
          </cell>
          <cell r="E405" t="str">
            <v>SIURB-I Jan/26</v>
          </cell>
        </row>
        <row r="406">
          <cell r="A406">
            <v>6019000</v>
          </cell>
          <cell r="B406" t="str">
            <v>CHAMINÉ DE POÇO DE VISITA COM ALVENARIA DE UM TIJOLO COMUM</v>
          </cell>
          <cell r="C406" t="str">
            <v>M</v>
          </cell>
          <cell r="D406">
            <v>1261.0999999999999</v>
          </cell>
          <cell r="E406" t="str">
            <v>SIURB-I Jan/26</v>
          </cell>
        </row>
        <row r="407">
          <cell r="A407">
            <v>6019101</v>
          </cell>
          <cell r="B407" t="str">
            <v>CHAMINÉ DE POÇO DE VISITA PRÉ-MOLDADA DE CONCRETO - DI 600 MM</v>
          </cell>
          <cell r="C407" t="str">
            <v>M</v>
          </cell>
          <cell r="D407">
            <v>281.25</v>
          </cell>
          <cell r="E407" t="str">
            <v>SIURB-I Jan/26</v>
          </cell>
        </row>
        <row r="408">
          <cell r="A408">
            <v>6020000</v>
          </cell>
          <cell r="B408" t="str">
            <v>TAMPÃO PARA GALERIAS DE ÁGUAS PLUVIAIS</v>
          </cell>
          <cell r="C408" t="str">
            <v>.</v>
          </cell>
          <cell r="D408" t="str">
            <v>.</v>
          </cell>
          <cell r="E408" t="str">
            <v>SIURB-I Jan/26</v>
          </cell>
        </row>
        <row r="409">
          <cell r="A409">
            <v>6020003</v>
          </cell>
          <cell r="B409" t="str">
            <v>INC.27 - INSTALAÇÃO DE TAMPÃO PARA GALERIA DE ÁGUAS PLUVIAIS - ARTICULADO, EXCETO FORNECIMENTO DE TAMPÃO</v>
          </cell>
          <cell r="C409" t="str">
            <v>UN</v>
          </cell>
          <cell r="D409">
            <v>156.51</v>
          </cell>
          <cell r="E409" t="str">
            <v>SIURB-I Jan/26</v>
          </cell>
        </row>
        <row r="410">
          <cell r="A410">
            <v>6020004</v>
          </cell>
          <cell r="B410" t="str">
            <v>INC.27 - INSTALAÇÃO DE TAMPÃO PARA GALERIA DE ÁGUAS PLUVIAIS - NÃO ARTICULADO, EXCETO FORNECIMENTO DE TAMPÃO</v>
          </cell>
          <cell r="C410" t="str">
            <v>UN</v>
          </cell>
          <cell r="D410">
            <v>156.51</v>
          </cell>
          <cell r="E410" t="str">
            <v>SIURB-I Jan/26</v>
          </cell>
        </row>
        <row r="411">
          <cell r="A411">
            <v>6020021</v>
          </cell>
          <cell r="B411" t="str">
            <v>FORNECIMENTO DE TAMPÃO DE FERRO FUNDIDO DÚCTIL CLASSE MÍNIMA 400 (40T) D=600MM - NBR 10160 ARTICULADO - P/ GAL. ÁGUAS PLUV.</v>
          </cell>
          <cell r="C411" t="str">
            <v>UN</v>
          </cell>
          <cell r="D411">
            <v>586.87</v>
          </cell>
          <cell r="E411" t="str">
            <v>SIURB-I Jan/26</v>
          </cell>
        </row>
        <row r="412">
          <cell r="A412">
            <v>6020022</v>
          </cell>
          <cell r="B412" t="str">
            <v>FORNECIMENTO DE TAMPÃO DE FERRO FUNDIDO DÚCTIL CLASSE MÍNIMA 400 (40T) D=600MM - NBR 10160 NÃO ARTICULADO - P/ GAL. ÁGUAS PLUV.</v>
          </cell>
          <cell r="C412" t="str">
            <v>UN</v>
          </cell>
          <cell r="D412">
            <v>552.66</v>
          </cell>
          <cell r="E412" t="str">
            <v>SIURB-I Jan/26</v>
          </cell>
        </row>
        <row r="413">
          <cell r="A413">
            <v>6020023</v>
          </cell>
          <cell r="B413" t="str">
            <v>FORNECIMENTO DE TAMPÃO - GRELHA DE FERRO FUNDIDO DÚCTIL CLASSE MÍNIMA 400 (40T) D=600MM - NBR 10160 ARTICULADO - P/ GAL. ÁGUAS PLUV.</v>
          </cell>
          <cell r="C413" t="str">
            <v>UN</v>
          </cell>
          <cell r="D413">
            <v>617.04999999999995</v>
          </cell>
          <cell r="E413" t="str">
            <v>SIURB-I Jan/26</v>
          </cell>
        </row>
        <row r="414">
          <cell r="A414">
            <v>6020024</v>
          </cell>
          <cell r="B414" t="str">
            <v>FORNECIMENTO DE TAMPÃO - GRELHA DE FERRO FUNDIDO DÚCTIL CLASSE MÍNIMA 400 (40T) D=600MM - NBR 10160 NÃO ARTICULADO - P/ GAL. ÁGUAS PLUV.</v>
          </cell>
          <cell r="C414" t="str">
            <v>UN</v>
          </cell>
          <cell r="D414">
            <v>562.91</v>
          </cell>
          <cell r="E414" t="str">
            <v>SIURB-I Jan/26</v>
          </cell>
        </row>
        <row r="415">
          <cell r="A415">
            <v>6020025</v>
          </cell>
          <cell r="B415" t="str">
            <v>FORNECIMENTO DE TAMPÃO MAIS ARO, AMBOS EM PLÁSTICO CLASSE MÍNIMA 400 (40T) D=600MM - ABNT - P/ GAL. ÁGUAS PLUV.</v>
          </cell>
          <cell r="C415" t="str">
            <v>UN</v>
          </cell>
          <cell r="D415">
            <v>1505.33</v>
          </cell>
          <cell r="E415" t="str">
            <v>SIURB-I Jan/26</v>
          </cell>
        </row>
        <row r="416">
          <cell r="A416">
            <v>6021000</v>
          </cell>
          <cell r="B416" t="str">
            <v>LEVANTAMENTO OU REBAIXAMENTO DE TAMPÃO DE POÇO DE VISITA</v>
          </cell>
          <cell r="C416" t="str">
            <v>UN</v>
          </cell>
          <cell r="D416">
            <v>204.11</v>
          </cell>
          <cell r="E416" t="str">
            <v>SIURB-I Jan/26</v>
          </cell>
        </row>
        <row r="417">
          <cell r="A417">
            <v>6022000</v>
          </cell>
          <cell r="B417" t="str">
            <v>BOCA DE LOBO</v>
          </cell>
          <cell r="C417" t="str">
            <v>.</v>
          </cell>
          <cell r="D417" t="str">
            <v>.</v>
          </cell>
          <cell r="E417" t="str">
            <v>SIURB-I Jan/26</v>
          </cell>
        </row>
        <row r="418">
          <cell r="A418">
            <v>6022003</v>
          </cell>
          <cell r="B418" t="str">
            <v>BOCA DE LOBO SIMPLES</v>
          </cell>
          <cell r="C418" t="str">
            <v>UN</v>
          </cell>
          <cell r="D418">
            <v>2552.75</v>
          </cell>
          <cell r="E418" t="str">
            <v>SIURB-I Jan/26</v>
          </cell>
        </row>
        <row r="419">
          <cell r="A419">
            <v>6022004</v>
          </cell>
          <cell r="B419" t="str">
            <v>BOCA DE LOBO DUPLA</v>
          </cell>
          <cell r="C419" t="str">
            <v>UN</v>
          </cell>
          <cell r="D419">
            <v>4562.26</v>
          </cell>
          <cell r="E419" t="str">
            <v>SIURB-I Jan/26</v>
          </cell>
        </row>
        <row r="420">
          <cell r="A420">
            <v>6022005</v>
          </cell>
          <cell r="B420" t="str">
            <v>BOCA DE LOBO TRIPLA</v>
          </cell>
          <cell r="C420" t="str">
            <v>UN</v>
          </cell>
          <cell r="D420">
            <v>6560.59</v>
          </cell>
          <cell r="E420" t="str">
            <v>SIURB-I Jan/26</v>
          </cell>
        </row>
        <row r="421">
          <cell r="A421">
            <v>6022006</v>
          </cell>
          <cell r="B421" t="str">
            <v>BOCA DE LOBO QUÁDRUPLA</v>
          </cell>
          <cell r="C421" t="str">
            <v>UN</v>
          </cell>
          <cell r="D421">
            <v>8566.89</v>
          </cell>
          <cell r="E421" t="str">
            <v>SIURB-I Jan/26</v>
          </cell>
        </row>
        <row r="422">
          <cell r="A422">
            <v>6023000</v>
          </cell>
          <cell r="B422" t="str">
            <v>REFORMA DE BOCA DE LOBO</v>
          </cell>
          <cell r="C422" t="str">
            <v>.</v>
          </cell>
          <cell r="D422" t="str">
            <v>.</v>
          </cell>
          <cell r="E422" t="str">
            <v>SIURB-I Jan/26</v>
          </cell>
        </row>
        <row r="423">
          <cell r="A423">
            <v>6023001</v>
          </cell>
          <cell r="B423" t="str">
            <v>REFORMA DE BOCA DE LOBO SIMPLES</v>
          </cell>
          <cell r="C423" t="str">
            <v>UN</v>
          </cell>
          <cell r="D423">
            <v>1037.8</v>
          </cell>
          <cell r="E423" t="str">
            <v>SIURB-I Jan/26</v>
          </cell>
        </row>
        <row r="424">
          <cell r="A424">
            <v>6023002</v>
          </cell>
          <cell r="B424" t="str">
            <v>REFORMA DE BOCA DE LOBO DUPLA</v>
          </cell>
          <cell r="C424" t="str">
            <v>UN</v>
          </cell>
          <cell r="D424">
            <v>1149.8599999999999</v>
          </cell>
          <cell r="E424" t="str">
            <v>SIURB-I Jan/26</v>
          </cell>
        </row>
        <row r="425">
          <cell r="A425">
            <v>6023003</v>
          </cell>
          <cell r="B425" t="str">
            <v>REFORMA DE BOCA DE LOBO TRIPLA</v>
          </cell>
          <cell r="C425" t="str">
            <v>UN</v>
          </cell>
          <cell r="D425">
            <v>1261.93</v>
          </cell>
          <cell r="E425" t="str">
            <v>SIURB-I Jan/26</v>
          </cell>
        </row>
        <row r="426">
          <cell r="A426">
            <v>6023004</v>
          </cell>
          <cell r="B426" t="str">
            <v>SUBSTITUIÇÃO DE GUIA CHAPÉU PARA BOCA DE LOBO</v>
          </cell>
          <cell r="C426" t="str">
            <v>UN</v>
          </cell>
          <cell r="D426">
            <v>102.36</v>
          </cell>
          <cell r="E426" t="str">
            <v>SIURB-I Jan/26</v>
          </cell>
        </row>
        <row r="427">
          <cell r="A427">
            <v>6023005</v>
          </cell>
          <cell r="B427" t="str">
            <v>SUBSTITUIÇÃO DE TAMPA DE CONCRETO PARA BOCA DE LOBO</v>
          </cell>
          <cell r="C427" t="str">
            <v>UN</v>
          </cell>
          <cell r="D427">
            <v>406.22</v>
          </cell>
          <cell r="E427" t="str">
            <v>SIURB-I Jan/26</v>
          </cell>
        </row>
        <row r="428">
          <cell r="A428">
            <v>6024000</v>
          </cell>
          <cell r="B428" t="str">
            <v>DRENO DE BRITA</v>
          </cell>
          <cell r="C428" t="str">
            <v>M3</v>
          </cell>
          <cell r="D428">
            <v>238.62</v>
          </cell>
          <cell r="E428" t="str">
            <v>SIURB-I Jan/26</v>
          </cell>
        </row>
        <row r="429">
          <cell r="A429">
            <v>6025000</v>
          </cell>
          <cell r="B429" t="str">
            <v>DRENO DE AREIA</v>
          </cell>
          <cell r="C429" t="str">
            <v>M3</v>
          </cell>
          <cell r="D429">
            <v>229.2</v>
          </cell>
          <cell r="E429" t="str">
            <v>SIURB-I Jan/26</v>
          </cell>
        </row>
        <row r="430">
          <cell r="A430">
            <v>6026000</v>
          </cell>
          <cell r="B430" t="str">
            <v>FORNECIMENTO E ASSENTAMENTO DE TUBO DRENO DE CONCRETO FURADO - DIÂMETRO 20,0CM</v>
          </cell>
          <cell r="C430" t="str">
            <v>M</v>
          </cell>
          <cell r="D430">
            <v>54.3</v>
          </cell>
          <cell r="E430" t="str">
            <v>SIURB-I Jan/26</v>
          </cell>
        </row>
        <row r="431">
          <cell r="A431">
            <v>6029001</v>
          </cell>
          <cell r="B431" t="str">
            <v>IHD.23 - FORNECIMENTO E ASSENTAMENTO DE TUBO DE PEAD CORRUGADO E PERFURADOPARA DRENAGEM - DIÂMETRO 2,5" (EM ACORDO COM AS NORMAS DNIT 093/06, NBR 15073 E NBR 14692)</v>
          </cell>
          <cell r="C431" t="str">
            <v>M</v>
          </cell>
          <cell r="D431">
            <v>17.55</v>
          </cell>
          <cell r="E431" t="str">
            <v>SIURB-I Jan/26</v>
          </cell>
        </row>
        <row r="432">
          <cell r="A432">
            <v>6029002</v>
          </cell>
          <cell r="B432" t="str">
            <v>IHD.23 - FORNECIMENTO E ASSENTAMENTO DE TUBO DE PEAD CORRUGADO E PERFURADOPARA DRENAGEM - DIÂMETRO 3,0" (EM ACORDO COM AS NORMAS DNIT 093/06, NBR 15073 E NBR 14692)</v>
          </cell>
          <cell r="C432" t="str">
            <v>M</v>
          </cell>
          <cell r="D432">
            <v>18.61</v>
          </cell>
          <cell r="E432" t="str">
            <v>SIURB-I Jan/26</v>
          </cell>
        </row>
        <row r="433">
          <cell r="A433">
            <v>6029003</v>
          </cell>
          <cell r="B433" t="str">
            <v>IHD.23 - FORNECIMENTO E ASSENTAMENTO DE TUBO DE PEAD CORRUGADO E PERFURADOPARA DRENAGEM - DIÂMETRO 4,0" (EM ACORDO COM AS NORMAS DNIT 093/06, NBR 15073 E NBR 14692)</v>
          </cell>
          <cell r="C433" t="str">
            <v>M</v>
          </cell>
          <cell r="D433">
            <v>19.059999999999999</v>
          </cell>
          <cell r="E433" t="str">
            <v>SIURB-I Jan/26</v>
          </cell>
        </row>
        <row r="434">
          <cell r="A434">
            <v>6029004</v>
          </cell>
          <cell r="B434" t="str">
            <v>IHD.23 - FORNECIMENTO E ASSENTAMENTO DE TUBO DE PEAD CORRUGADO E PERFURADOPARA DRENAGEM - DIÂMETRO 6,0" (EM ACORDO COM AS NORMAS DNIT 093/06, NBR 15073 E NBR 14692)</v>
          </cell>
          <cell r="C434" t="str">
            <v>M</v>
          </cell>
          <cell r="D434">
            <v>30.24</v>
          </cell>
          <cell r="E434" t="str">
            <v>SIURB-I Jan/26</v>
          </cell>
        </row>
        <row r="435">
          <cell r="A435">
            <v>6031000</v>
          </cell>
          <cell r="B435" t="str">
            <v>FORNECIMENTO E ASSENTAMENTO DE MANILHA DE CERÂMICA - DIÂMETRO 4" X 60CM</v>
          </cell>
          <cell r="C435" t="str">
            <v>M</v>
          </cell>
          <cell r="D435">
            <v>30.54</v>
          </cell>
          <cell r="E435" t="str">
            <v>SIURB-I Jan/26</v>
          </cell>
        </row>
        <row r="436">
          <cell r="A436">
            <v>6032000</v>
          </cell>
          <cell r="B436" t="str">
            <v>FORNECIMENTO E ASSENTAMENTO DE MANILHA DE CERÂMICA - DIÂMETRO 6" X 1M</v>
          </cell>
          <cell r="C436" t="str">
            <v>M</v>
          </cell>
          <cell r="D436">
            <v>34.96</v>
          </cell>
          <cell r="E436" t="str">
            <v>SIURB-I Jan/26</v>
          </cell>
        </row>
        <row r="437">
          <cell r="A437">
            <v>6033000</v>
          </cell>
          <cell r="B437" t="str">
            <v>FORNECIMENTO E ASSENTAMENTO DE MANILHA DE CERÂMICA - DIÂMETRO 8" X 1M</v>
          </cell>
          <cell r="C437" t="str">
            <v>M</v>
          </cell>
          <cell r="D437">
            <v>54.91</v>
          </cell>
          <cell r="E437" t="str">
            <v>SIURB-I Jan/26</v>
          </cell>
        </row>
        <row r="438">
          <cell r="A438">
            <v>6034000</v>
          </cell>
          <cell r="B438" t="str">
            <v>FORNECIMENTO E ASSENTAMENTO DE MANILHA DE CERÂMICA - DIÂMETRO 12" X 1M</v>
          </cell>
          <cell r="C438" t="str">
            <v>M</v>
          </cell>
          <cell r="D438">
            <v>163.89</v>
          </cell>
          <cell r="E438" t="str">
            <v>SIURB-I Jan/26</v>
          </cell>
        </row>
        <row r="439">
          <cell r="A439">
            <v>6035000</v>
          </cell>
          <cell r="B439" t="str">
            <v>LIGAÇÃO DOMICILIAR DE ESGOTO COM MANILHA DE CERÂMICA TIPO SABESP - DIÂMETRO 4"</v>
          </cell>
          <cell r="C439" t="str">
            <v>M</v>
          </cell>
          <cell r="D439">
            <v>85.89</v>
          </cell>
          <cell r="E439" t="str">
            <v>SIURB-I Jan/26</v>
          </cell>
        </row>
        <row r="440">
          <cell r="A440">
            <v>6037000</v>
          </cell>
          <cell r="B440" t="str">
            <v>ASSENTAMENTO DE MANILHA DE CERÂMICA - DIÂMETRO 4"</v>
          </cell>
          <cell r="C440" t="str">
            <v>M</v>
          </cell>
          <cell r="D440">
            <v>9.66</v>
          </cell>
          <cell r="E440" t="str">
            <v>SIURB-I Jan/26</v>
          </cell>
        </row>
        <row r="441">
          <cell r="A441">
            <v>6038000</v>
          </cell>
          <cell r="B441" t="str">
            <v>ASSENTAMENTO DE MANILHA DE CERÂMICA - DIÂMETRO 6"</v>
          </cell>
          <cell r="C441" t="str">
            <v>M</v>
          </cell>
          <cell r="D441">
            <v>9.82</v>
          </cell>
          <cell r="E441" t="str">
            <v>SIURB-I Jan/26</v>
          </cell>
        </row>
        <row r="442">
          <cell r="A442">
            <v>6039000</v>
          </cell>
          <cell r="B442" t="str">
            <v>ASSENTAMENTO DE MANILHA DE CERÂMICA - DIÂMETRO 8"</v>
          </cell>
          <cell r="C442" t="str">
            <v>M</v>
          </cell>
          <cell r="D442">
            <v>12.32</v>
          </cell>
          <cell r="E442" t="str">
            <v>SIURB-I Jan/26</v>
          </cell>
        </row>
        <row r="443">
          <cell r="A443">
            <v>6040000</v>
          </cell>
          <cell r="B443" t="str">
            <v>ASSENTAMENTO DE MANILHA DE CERÂMICA - DIÂMETRO 12"</v>
          </cell>
          <cell r="C443" t="str">
            <v>M</v>
          </cell>
          <cell r="D443">
            <v>12.64</v>
          </cell>
          <cell r="E443" t="str">
            <v>SIURB-I Jan/26</v>
          </cell>
        </row>
        <row r="444">
          <cell r="A444">
            <v>6041000</v>
          </cell>
          <cell r="B444" t="str">
            <v>ASSENTAMENTO DE TUBULAÇÃO DE FERRO FUNDIDO TIPO SABESP - DIÂMETRO 75MM</v>
          </cell>
          <cell r="C444" t="str">
            <v>M</v>
          </cell>
          <cell r="D444">
            <v>12.87</v>
          </cell>
          <cell r="E444" t="str">
            <v>SIURB-I Jan/26</v>
          </cell>
        </row>
        <row r="445">
          <cell r="A445">
            <v>6042000</v>
          </cell>
          <cell r="B445" t="str">
            <v>ASSENTAMENTO DE TUBULAÇÃO DE FERRO FUNDIDO TIPO SABESP - DIÂMETRO 100MM</v>
          </cell>
          <cell r="C445" t="str">
            <v>M</v>
          </cell>
          <cell r="D445">
            <v>14.63</v>
          </cell>
          <cell r="E445" t="str">
            <v>SIURB-I Jan/26</v>
          </cell>
        </row>
        <row r="446">
          <cell r="A446">
            <v>6044000</v>
          </cell>
          <cell r="B446" t="str">
            <v>ENSECADEIRA DE MADEIRA EM PAREDES SIMPLES, COM POSTERIOR RETIRADA DO MATERIAL</v>
          </cell>
          <cell r="C446" t="str">
            <v>M2</v>
          </cell>
          <cell r="D446">
            <v>184.27</v>
          </cell>
          <cell r="E446" t="str">
            <v>SIURB-I Jan/26</v>
          </cell>
        </row>
        <row r="447">
          <cell r="A447">
            <v>6045000</v>
          </cell>
          <cell r="B447" t="str">
            <v>ENSECADEIRA DE MADEIRA EM PAREDES DUPLAS, COM POSTERIOR RETIRADA DO MATERIAL</v>
          </cell>
          <cell r="C447" t="str">
            <v>M2</v>
          </cell>
          <cell r="D447">
            <v>305.25</v>
          </cell>
          <cell r="E447" t="str">
            <v>SIURB-I Jan/26</v>
          </cell>
        </row>
        <row r="448">
          <cell r="A448">
            <v>6046000</v>
          </cell>
          <cell r="B448" t="str">
            <v>FORNECIMENTO E ASSENTAMENTO DE CANALETA (MEIO TUBO) DE CONCRETO - DIÂMETRO 30CM</v>
          </cell>
          <cell r="C448" t="str">
            <v>M</v>
          </cell>
          <cell r="D448">
            <v>40.54</v>
          </cell>
          <cell r="E448" t="str">
            <v>SIURB-I Jan/26</v>
          </cell>
        </row>
        <row r="449">
          <cell r="A449">
            <v>6047000</v>
          </cell>
          <cell r="B449" t="str">
            <v>FORNECIMENTO E ASSENTAMENTO DE CANALETA (MEIO TUBO) DE CONCRETO - DIÂMETRO 40CM</v>
          </cell>
          <cell r="C449" t="str">
            <v>M</v>
          </cell>
          <cell r="D449">
            <v>51.9</v>
          </cell>
          <cell r="E449" t="str">
            <v>SIURB-I Jan/26</v>
          </cell>
        </row>
        <row r="450">
          <cell r="A450">
            <v>6048000</v>
          </cell>
          <cell r="B450" t="str">
            <v>FORNECIMENTO E ASSENTAMENTO DE CANALETA (MEIO TUBO) DE CONCRETO - DIÂMETRO 50CM</v>
          </cell>
          <cell r="C450" t="str">
            <v>M</v>
          </cell>
          <cell r="D450">
            <v>66.97</v>
          </cell>
          <cell r="E450" t="str">
            <v>SIURB-I Jan/26</v>
          </cell>
        </row>
        <row r="451">
          <cell r="A451">
            <v>6049000</v>
          </cell>
          <cell r="B451" t="str">
            <v>ESGOTAMENTO D'ÁGUA COM BOMBA SUBMERSA - POTÊNCIA ATÉ 5HP</v>
          </cell>
          <cell r="C451" t="str">
            <v>HPXH</v>
          </cell>
          <cell r="D451">
            <v>1.84</v>
          </cell>
          <cell r="E451" t="str">
            <v>SIURB-I Jan/26</v>
          </cell>
        </row>
        <row r="452">
          <cell r="A452">
            <v>6050000</v>
          </cell>
          <cell r="B452" t="str">
            <v>ASSENTAMENTO DE TUBOS DE CONCRETO EXISTENTE - DIÂMETRO 30CM</v>
          </cell>
          <cell r="C452" t="str">
            <v>M</v>
          </cell>
          <cell r="D452">
            <v>5.22</v>
          </cell>
          <cell r="E452" t="str">
            <v>SIURB-I Jan/26</v>
          </cell>
        </row>
        <row r="453">
          <cell r="A453">
            <v>6051000</v>
          </cell>
          <cell r="B453" t="str">
            <v>ASSENTAMENTO DE TUBOS DE CONCRETO EXISTENTE - DIÂMETRO 40CM</v>
          </cell>
          <cell r="C453" t="str">
            <v>M</v>
          </cell>
          <cell r="D453">
            <v>16.52</v>
          </cell>
          <cell r="E453" t="str">
            <v>SIURB-I Jan/26</v>
          </cell>
        </row>
        <row r="454">
          <cell r="A454">
            <v>6052000</v>
          </cell>
          <cell r="B454" t="str">
            <v>ASSENTAMENTO DE TUBOS DE CONCRETO EXISTENTE - DIÂMETRO 50CM</v>
          </cell>
          <cell r="C454" t="str">
            <v>M</v>
          </cell>
          <cell r="D454">
            <v>22.64</v>
          </cell>
          <cell r="E454" t="str">
            <v>SIURB-I Jan/26</v>
          </cell>
        </row>
        <row r="455">
          <cell r="A455">
            <v>6053000</v>
          </cell>
          <cell r="B455" t="str">
            <v>ASSENTAMENTO DE TUBOS DE CONCRETO EXISTENTE - DIÂMETRO 60CM</v>
          </cell>
          <cell r="C455" t="str">
            <v>M</v>
          </cell>
          <cell r="D455">
            <v>28.69</v>
          </cell>
          <cell r="E455" t="str">
            <v>SIURB-I Jan/26</v>
          </cell>
        </row>
        <row r="456">
          <cell r="A456">
            <v>6054000</v>
          </cell>
          <cell r="B456" t="str">
            <v>ASSENTAMENTO DE TUBOS DE CONCRETO EXISTENTE -  DIÂMETRO 70CM</v>
          </cell>
          <cell r="C456" t="str">
            <v>M</v>
          </cell>
          <cell r="D456">
            <v>34.82</v>
          </cell>
          <cell r="E456" t="str">
            <v>SIURB-I Jan/26</v>
          </cell>
        </row>
        <row r="457">
          <cell r="A457">
            <v>6055000</v>
          </cell>
          <cell r="B457" t="str">
            <v>ASSENTAMENTO DE TUBOS DE CONCRETO EXISTENTE - DIÂMETRO 80CM</v>
          </cell>
          <cell r="C457" t="str">
            <v>M</v>
          </cell>
          <cell r="D457">
            <v>43.51</v>
          </cell>
          <cell r="E457" t="str">
            <v>SIURB-I Jan/26</v>
          </cell>
        </row>
        <row r="458">
          <cell r="A458">
            <v>6056000</v>
          </cell>
          <cell r="B458" t="str">
            <v>ASSENTAMENTO DE TUBOS DE CONCRETO EXISTENTE - DIÂMETRO 90CM</v>
          </cell>
          <cell r="C458" t="str">
            <v>M</v>
          </cell>
          <cell r="D458">
            <v>40.5</v>
          </cell>
          <cell r="E458" t="str">
            <v>SIURB-I Jan/26</v>
          </cell>
        </row>
        <row r="459">
          <cell r="A459">
            <v>6057000</v>
          </cell>
          <cell r="B459" t="str">
            <v>ASSENTAMENTO DE TUBOS DE CONCRETO EXISTENTE - DIÂMETRO 100CM</v>
          </cell>
          <cell r="C459" t="str">
            <v>M</v>
          </cell>
          <cell r="D459">
            <v>55.97</v>
          </cell>
          <cell r="E459" t="str">
            <v>SIURB-I Jan/26</v>
          </cell>
        </row>
        <row r="460">
          <cell r="A460">
            <v>6058000</v>
          </cell>
          <cell r="B460" t="str">
            <v>ASSENTAMENTO DE TUBOS DE CONCRETO EXISTENTE - DIÂMETRO 110CM</v>
          </cell>
          <cell r="C460" t="str">
            <v>M</v>
          </cell>
          <cell r="D460">
            <v>73.38</v>
          </cell>
          <cell r="E460" t="str">
            <v>SIURB-I Jan/26</v>
          </cell>
        </row>
        <row r="461">
          <cell r="A461">
            <v>6059000</v>
          </cell>
          <cell r="B461" t="str">
            <v>ASSENTAMENTO DE TUBOS DE CONCRETO EXISTENTE - DIÂMETRO 120CM</v>
          </cell>
          <cell r="C461" t="str">
            <v>M</v>
          </cell>
          <cell r="D461">
            <v>90.77</v>
          </cell>
          <cell r="E461" t="str">
            <v>SIURB-I Jan/26</v>
          </cell>
        </row>
        <row r="462">
          <cell r="A462">
            <v>6060000</v>
          </cell>
          <cell r="B462" t="str">
            <v>ASSENTAMENTO DE TUBOS DE CONCRETO EXISTENTE - DIÂMETRO 150CM</v>
          </cell>
          <cell r="C462" t="str">
            <v>M</v>
          </cell>
          <cell r="D462">
            <v>109.78</v>
          </cell>
          <cell r="E462" t="str">
            <v>SIURB-I Jan/26</v>
          </cell>
        </row>
        <row r="463">
          <cell r="A463">
            <v>6065000</v>
          </cell>
          <cell r="B463" t="str">
            <v>BOCA DE LEÃO</v>
          </cell>
          <cell r="C463" t="str">
            <v>.</v>
          </cell>
          <cell r="D463" t="str">
            <v>.</v>
          </cell>
          <cell r="E463" t="str">
            <v>SIURB-I Jan/26</v>
          </cell>
        </row>
        <row r="464">
          <cell r="A464">
            <v>6065005</v>
          </cell>
          <cell r="B464" t="str">
            <v>INC.27 - INSTALAÇÃO DE BOCA DE LEÃO SIMPLES COM GRELHA ARTICULADA, EXCETO FORNECIMENTO DA GRELHA</v>
          </cell>
          <cell r="C464" t="str">
            <v>UN</v>
          </cell>
          <cell r="D464">
            <v>2682.83</v>
          </cell>
          <cell r="E464" t="str">
            <v>SIURB-I Jan/26</v>
          </cell>
        </row>
        <row r="465">
          <cell r="A465">
            <v>6065006</v>
          </cell>
          <cell r="B465" t="str">
            <v>INC.27 - INSTALAÇÃO DE BOCA DE LEÃO SIMPLES COM GRELHA NÃO-ARTICULADA, EXCETO FORNECIMENTO DA GRELHA</v>
          </cell>
          <cell r="C465" t="str">
            <v>UN</v>
          </cell>
          <cell r="D465">
            <v>2682.82</v>
          </cell>
          <cell r="E465" t="str">
            <v>SIURB-I Jan/26</v>
          </cell>
        </row>
        <row r="466">
          <cell r="A466">
            <v>6065007</v>
          </cell>
          <cell r="B466" t="str">
            <v>INC.27 - INSTALAÇÃO DE BOCA DE LEÃO DUPLA COM GRELHA ARTICULADA, EXCETO O FORNECIMENTO DA GRELHA</v>
          </cell>
          <cell r="C466" t="str">
            <v>UN</v>
          </cell>
          <cell r="D466">
            <v>4282.7</v>
          </cell>
          <cell r="E466" t="str">
            <v>SIURB-I Jan/26</v>
          </cell>
        </row>
        <row r="467">
          <cell r="A467">
            <v>6065008</v>
          </cell>
          <cell r="B467" t="str">
            <v>INC.27 - INSTALAÇÃO DE BOCA DE LEÃO DUPLA COM GRELHA NÃO-ARTICULADA, EXCETO O FORNECIMENTO DA GRELHA</v>
          </cell>
          <cell r="C467" t="str">
            <v>UN</v>
          </cell>
          <cell r="D467">
            <v>4282.7</v>
          </cell>
          <cell r="E467" t="str">
            <v>SIURB-I Jan/26</v>
          </cell>
        </row>
        <row r="468">
          <cell r="A468">
            <v>6065021</v>
          </cell>
          <cell r="B468" t="str">
            <v>FORNECIMENTO DE GRELHA TIPO "BOCA DE LEÃO" DE FERRO FUND. DÚCTIL CL. MÍN.250 - 25T - DIM. APR=810X270MM - NBR 10160 - T. ARTICU. - P/ GAL. ÁGUAS PLUV.</v>
          </cell>
          <cell r="C468" t="str">
            <v>UN</v>
          </cell>
          <cell r="D468">
            <v>350.55</v>
          </cell>
          <cell r="E468" t="str">
            <v>SIURB-I Jan/26</v>
          </cell>
        </row>
        <row r="469">
          <cell r="A469">
            <v>6065022</v>
          </cell>
          <cell r="B469" t="str">
            <v>FORNECIMENTO DE GRELHA TIPO "BOCA DE LEÃO" DE FERRO FUND. DÚCTIL CL. MÍN.250 - 25T - DIM. APR=810X270MM - NBR 10160 - T. NÃO ARTICU. - P/ GAL. ÁGUAS PLUV.</v>
          </cell>
          <cell r="C469" t="str">
            <v>UN</v>
          </cell>
          <cell r="D469">
            <v>341.51</v>
          </cell>
          <cell r="E469" t="str">
            <v>SIURB-I Jan/26</v>
          </cell>
        </row>
        <row r="470">
          <cell r="A470">
            <v>6065023</v>
          </cell>
          <cell r="B470" t="str">
            <v>FORNECIMENTO DE GRELHA TIPO "BOCA DE LEÃO" DE FERRO FUND. DÚCTIL CL. MÍN.D400 - 40T - DIM. APR=810X270MM - NBR 10160 - T. ARTICU. - P/ GAL. ÁGUAS PLUV.</v>
          </cell>
          <cell r="C470" t="str">
            <v>UN</v>
          </cell>
          <cell r="D470">
            <v>460.63</v>
          </cell>
          <cell r="E470" t="str">
            <v>SIURB-I Jan/26</v>
          </cell>
        </row>
        <row r="471">
          <cell r="A471">
            <v>6065024</v>
          </cell>
          <cell r="B471" t="str">
            <v>FORNECIMENTO DE GRELHA TIPO "BOCA DE LEÃO" DE FERRO FUND. DÚCTIL CL. MÍN.D400 - 40T - DIM. APR=810X270MM - NBR 10160 - T. NÃO ARTICU. - P/ GAL. ÁGUAS PLUV.</v>
          </cell>
          <cell r="C471" t="str">
            <v>UN</v>
          </cell>
          <cell r="D471">
            <v>436.05</v>
          </cell>
          <cell r="E471" t="str">
            <v>SIURB-I Jan/26</v>
          </cell>
        </row>
        <row r="472">
          <cell r="A472">
            <v>6065025</v>
          </cell>
          <cell r="B472" t="str">
            <v>FORNECIMENTO DE GRELHA TIPO "BOCA DE LEÃO" DE FERRO FUND. DÚCTIL CL. MÍN.D400 - 40T - DIM. APR=500X500MM - NBR 10160 - T. ARTICU. - P/ GAL. ÁGUAS PLUV.</v>
          </cell>
          <cell r="C472" t="str">
            <v>UN</v>
          </cell>
          <cell r="D472">
            <v>541.79</v>
          </cell>
          <cell r="E472" t="str">
            <v>SIURB-I Jan/26</v>
          </cell>
        </row>
        <row r="473">
          <cell r="A473">
            <v>6065027</v>
          </cell>
          <cell r="B473" t="str">
            <v>FORNECIMENTO DE GRELHA TIPO "BOCA DE LEÃO" DE PLÁSTICO CL. MÍNIMA 250 - 25T - DIM.APR=810X270MM - ABNT - T. ARTICU. P/ GAL. ÁGUAS PLUV.</v>
          </cell>
          <cell r="C473" t="str">
            <v>UN</v>
          </cell>
          <cell r="D473">
            <v>1421.55</v>
          </cell>
          <cell r="E473" t="str">
            <v>SIURB-I Jan/26</v>
          </cell>
        </row>
        <row r="474">
          <cell r="A474">
            <v>6066000</v>
          </cell>
          <cell r="B474" t="str">
            <v>REFORMA DE BOCA DE LEÃO</v>
          </cell>
          <cell r="C474" t="str">
            <v>.</v>
          </cell>
          <cell r="D474" t="str">
            <v>.</v>
          </cell>
          <cell r="E474" t="str">
            <v>SIURB-I Jan/26</v>
          </cell>
        </row>
        <row r="475">
          <cell r="A475">
            <v>6066001</v>
          </cell>
          <cell r="B475" t="str">
            <v>INC.27 - REFORMA DE BOCA DE LEÃO SIMPLES</v>
          </cell>
          <cell r="C475" t="str">
            <v>UN</v>
          </cell>
          <cell r="D475">
            <v>1189.53</v>
          </cell>
          <cell r="E475" t="str">
            <v>SIURB-I Jan/26</v>
          </cell>
        </row>
        <row r="476">
          <cell r="A476">
            <v>6066002</v>
          </cell>
          <cell r="B476" t="str">
            <v>INC.27 - REFORMA DE BOCA DE LEÃO DUPLA</v>
          </cell>
          <cell r="C476" t="str">
            <v>UN</v>
          </cell>
          <cell r="D476">
            <v>1367.75</v>
          </cell>
          <cell r="E476" t="str">
            <v>SIURB-I Jan/26</v>
          </cell>
        </row>
        <row r="477">
          <cell r="A477">
            <v>6066005</v>
          </cell>
          <cell r="B477" t="str">
            <v>INC.27 - SUBSTITUIÇÃO DA GRELHA TIPO "BOCA DE LEÃO" - TIPO ARTICULADA, EXCETO O FORNECIMENTO DA GRELHA</v>
          </cell>
          <cell r="C477" t="str">
            <v>UN</v>
          </cell>
          <cell r="D477">
            <v>92.95</v>
          </cell>
          <cell r="E477" t="str">
            <v>SIURB-I Jan/26</v>
          </cell>
        </row>
        <row r="478">
          <cell r="A478">
            <v>6066006</v>
          </cell>
          <cell r="B478" t="str">
            <v>INC.27 - SUBSTITUIÇÃO DE GRELHA TIPO "BOCA DE LEÃO" - TIPO NÃO-ARTICULADA, EXCETO O FORNECIMENTO DA GRELHA</v>
          </cell>
          <cell r="C478" t="str">
            <v>UN</v>
          </cell>
          <cell r="D478">
            <v>92.95</v>
          </cell>
          <cell r="E478" t="str">
            <v>SIURB-I Jan/26</v>
          </cell>
        </row>
        <row r="479">
          <cell r="A479">
            <v>6068000</v>
          </cell>
          <cell r="B479" t="str">
            <v>FORNECIMENTO E ASSENTAMENTO DE TUBO DE PVC RÍGIDO, COR BRANCA, PARA ESGOTO, JUNTAS SOLDADAS</v>
          </cell>
          <cell r="C479" t="str">
            <v>.</v>
          </cell>
          <cell r="D479" t="str">
            <v>.</v>
          </cell>
          <cell r="E479" t="str">
            <v>SIURB-I Jan/26</v>
          </cell>
        </row>
        <row r="480">
          <cell r="A480">
            <v>6068001</v>
          </cell>
          <cell r="B480" t="str">
            <v>FORNECIMENTO E ASSENTAMENTO DE TUBO DE PVC RÍGIDO, COR BRANCA, PARA ESGOTO, PONTA E BOLSA - DIÂMETRO 50MM (2")</v>
          </cell>
          <cell r="C480" t="str">
            <v>M</v>
          </cell>
          <cell r="D480">
            <v>29.45</v>
          </cell>
          <cell r="E480" t="str">
            <v>SIURB-I Jan/26</v>
          </cell>
        </row>
        <row r="481">
          <cell r="A481">
            <v>6068002</v>
          </cell>
          <cell r="B481" t="str">
            <v>FORNECIMENTO E ASSENTAMENTO DE TUBO DE PVC RÍGIDO, COR BRANCA, PARA ESGOTO, PONTA E BOLSA - DIÂMETRO 75MM (3")</v>
          </cell>
          <cell r="C481" t="str">
            <v>M</v>
          </cell>
          <cell r="D481">
            <v>41.89</v>
          </cell>
          <cell r="E481" t="str">
            <v>SIURB-I Jan/26</v>
          </cell>
        </row>
        <row r="482">
          <cell r="A482">
            <v>6068003</v>
          </cell>
          <cell r="B482" t="str">
            <v>FORNECIMENTO E ASSENTAMENTO DE TUBO DE PVC RÍGIDO, COR BRANCA, PARA ESGOTO, PONTA E BOLSA - DIÂMETRO 100MM (4")</v>
          </cell>
          <cell r="C482" t="str">
            <v>M</v>
          </cell>
          <cell r="D482">
            <v>54.65</v>
          </cell>
          <cell r="E482" t="str">
            <v>SIURB-I Jan/26</v>
          </cell>
        </row>
        <row r="483">
          <cell r="A483">
            <v>6069001</v>
          </cell>
          <cell r="B483" t="str">
            <v>IHD.23 - FORNECIMENTO E COLOCAÇÃO DE MANTA GEOTÊXTIL COM RESISTÊNCIA À TRAÇÃO LONGITUDINAL DE 7KN/M E TRAÇÃO TRANSVERSAL DE 6KN/M</v>
          </cell>
          <cell r="C483" t="str">
            <v>M2</v>
          </cell>
          <cell r="D483">
            <v>5.54</v>
          </cell>
          <cell r="E483" t="str">
            <v>SIURB-I Jan/26</v>
          </cell>
        </row>
        <row r="484">
          <cell r="A484">
            <v>6069002</v>
          </cell>
          <cell r="B484" t="str">
            <v>IHD.23 - FORNECIMENTO E COLOCAÇÃO DE MANTA GEOTÊXTIL COM RESISTÊNCIA À TRAÇÃO LONGITUDINAL DE 8KN/M E TRAÇÃO TRANSVERSAL DE 7KN/M</v>
          </cell>
          <cell r="C484" t="str">
            <v>M2</v>
          </cell>
          <cell r="D484">
            <v>6.37</v>
          </cell>
          <cell r="E484" t="str">
            <v>SIURB-I Jan/26</v>
          </cell>
        </row>
        <row r="485">
          <cell r="A485">
            <v>6069003</v>
          </cell>
          <cell r="B485" t="str">
            <v>IHD.23 - FORNECIMENTO E COLOCAÇÃO DE MANTA GEOTÊXTIL COM RESISTÊNCIA À TRAÇÃO LONGITUDINAL DE 9KN/M E TRAÇÃO TRANSVERSAL DE 8KN/M</v>
          </cell>
          <cell r="C485" t="str">
            <v>M2</v>
          </cell>
          <cell r="D485">
            <v>7.26</v>
          </cell>
          <cell r="E485" t="str">
            <v>SIURB-I Jan/26</v>
          </cell>
        </row>
        <row r="486">
          <cell r="A486">
            <v>6069004</v>
          </cell>
          <cell r="B486" t="str">
            <v>IHD.23 - FORNECIMENTO E COLOCAÇÃO DE MANTA GEOTÊXTIL COM RESISTÊNCIA À TRAÇÃO LONGITUDINAL DE 10KN/M E TRAÇÃO TRANSVERSAL DE 9KN/M</v>
          </cell>
          <cell r="C486" t="str">
            <v>M2</v>
          </cell>
          <cell r="D486">
            <v>8.6199999999999992</v>
          </cell>
          <cell r="E486" t="str">
            <v>SIURB-I Jan/26</v>
          </cell>
        </row>
        <row r="487">
          <cell r="A487">
            <v>6069005</v>
          </cell>
          <cell r="B487" t="str">
            <v>IHD.23 - FORNECIMENTO E COLOCAÇÃO DE MANTA GEOTÊXTIL COM RESISTÊNCIA À TRAÇÃO LONGITUDINAL DE 14KN/M E TRAÇÃO TRANSVERSAL DE 12KN/M</v>
          </cell>
          <cell r="C487" t="str">
            <v>M2</v>
          </cell>
          <cell r="D487">
            <v>9.74</v>
          </cell>
          <cell r="E487" t="str">
            <v>SIURB-I Jan/26</v>
          </cell>
        </row>
        <row r="488">
          <cell r="A488">
            <v>6069006</v>
          </cell>
          <cell r="B488" t="str">
            <v>IHD.23 - FORNECIMENTO E COLOCAÇÃO DE MANTA GEOTÊXTIL COM RESISTÊNCIA À TRAÇÃO LONGITUDINAL DE 16KN/M E TRAÇÃO TRANSVERSAL DE 14KN/M</v>
          </cell>
          <cell r="C488" t="str">
            <v>M2</v>
          </cell>
          <cell r="D488">
            <v>11.16</v>
          </cell>
          <cell r="E488" t="str">
            <v>SIURB-I Jan/26</v>
          </cell>
        </row>
        <row r="489">
          <cell r="A489">
            <v>6069007</v>
          </cell>
          <cell r="B489" t="str">
            <v>IHD.23 - FORNECIMENTO E COLOCAÇÃO DE MANTA GEOTÊXTIL COM RESISTÊNCIA À TRAÇÃO LONGITUDINAL DE 21KN/M E TRAÇÃO TRANSVERSAL DE 19KN/M</v>
          </cell>
          <cell r="C489" t="str">
            <v>M2</v>
          </cell>
          <cell r="D489">
            <v>14.36</v>
          </cell>
          <cell r="E489" t="str">
            <v>SIURB-I Jan/26</v>
          </cell>
        </row>
        <row r="490">
          <cell r="A490">
            <v>6069008</v>
          </cell>
          <cell r="B490" t="str">
            <v>IHD.23 - FORNECIMENTO E COLOCAÇÃO DE MANTA GEOTÊXTIL COM RESISTÊNCIA À TRAÇÃO LONGITUDINAL DE 26KN/M E TRAÇÃO TRANSVERSAL DE 23KN/M</v>
          </cell>
          <cell r="C490" t="str">
            <v>M2</v>
          </cell>
          <cell r="D490">
            <v>15.09</v>
          </cell>
          <cell r="E490" t="str">
            <v>SIURB-I Jan/26</v>
          </cell>
        </row>
        <row r="491">
          <cell r="A491">
            <v>6069009</v>
          </cell>
          <cell r="B491" t="str">
            <v>IHD.23 - FORNECIMENTO E COLOCAÇÃO DE MANTA GEOTÊXTIL COM RESISTÊNCIA À TRAÇÃO LONGITUDINAL DE 31KN/M E TRAÇÃO TRANSVERSAL DE 27KN/M</v>
          </cell>
          <cell r="C491" t="str">
            <v>M2</v>
          </cell>
          <cell r="D491">
            <v>21.21</v>
          </cell>
          <cell r="E491" t="str">
            <v>SIURB-I Jan/26</v>
          </cell>
        </row>
        <row r="492">
          <cell r="A492">
            <v>6070001</v>
          </cell>
          <cell r="B492" t="str">
            <v>IHD.23 - FORNECIMENTO E APLICAÇÃO DE GEOMEMBRANA DE PEAD - 1MM DE ESPESSURA</v>
          </cell>
          <cell r="C492" t="str">
            <v>M2</v>
          </cell>
          <cell r="D492">
            <v>37.28</v>
          </cell>
          <cell r="E492" t="str">
            <v>SIURB-I Jan/26</v>
          </cell>
        </row>
        <row r="493">
          <cell r="A493">
            <v>6070002</v>
          </cell>
          <cell r="B493" t="str">
            <v>IHD.23 - FORNECIMENTO E APLICAÇÃO DE MANTA FORMADA PELA ASSOCIAÇÃO DE UM TECIDO TÉCNICO DE POLIESTER COM FILME DE POLIETILENO DE BAIXA DENSIDADE EM ACORDO COM A NBR12824</v>
          </cell>
          <cell r="C493" t="str">
            <v>M2</v>
          </cell>
          <cell r="D493">
            <v>22.76</v>
          </cell>
          <cell r="E493" t="str">
            <v>SIURB-I Jan/26</v>
          </cell>
        </row>
        <row r="494">
          <cell r="A494">
            <v>6070003</v>
          </cell>
          <cell r="B494" t="str">
            <v>IHD.23 - FORNECIMENTO E APLICAÇÃO DE GEOCOMPOSTO FORMADO POR NÚCLEO TRIDIMENSIONAL, FLEXÍVEL DE FILAMENTO DE POLIPROPILENO, ASSOCIADO ÀS SUAS DUAS SUPERFÍCIES GEOTEXTEIS NÃO TECIDOS</v>
          </cell>
          <cell r="C494" t="str">
            <v>M2</v>
          </cell>
          <cell r="D494">
            <v>39.880000000000003</v>
          </cell>
          <cell r="E494" t="str">
            <v>SIURB-I Jan/26</v>
          </cell>
        </row>
        <row r="495">
          <cell r="A495">
            <v>6071000</v>
          </cell>
          <cell r="B495" t="str">
            <v>SERVIÇOS DE LIMPEZA MECÂNICA DOS SISTEMAS DE DRENAGEM (GALERIAS, BOCA DE LOBO, PV, ETC), COM UTILIZAÇÃO DE EQUIPAMENTO COMBINADO HIDROJATO/ SUGADOR</v>
          </cell>
          <cell r="C495" t="str">
            <v>H</v>
          </cell>
          <cell r="D495">
            <v>507.57</v>
          </cell>
          <cell r="E495" t="str">
            <v>SIURB-I Jan/26</v>
          </cell>
        </row>
        <row r="496">
          <cell r="A496">
            <v>6072000</v>
          </cell>
          <cell r="B496" t="str">
            <v>SERVIÇOS DE LIMPEZA MECÂNICA DOS SISTEMAS DE DRENAGEM (GALERIAS, BOCA DE LOBO, PV, ETC), COM UTILIZAÇÃO DE EQUIPAMENTO COMBINADO HIDROJATO/ SUGADOR/ RECICLADOR</v>
          </cell>
          <cell r="C496" t="str">
            <v>H</v>
          </cell>
          <cell r="D496">
            <v>574.20000000000005</v>
          </cell>
          <cell r="E496" t="str">
            <v>SIURB-I Jan/26</v>
          </cell>
        </row>
        <row r="497">
          <cell r="A497">
            <v>7000000</v>
          </cell>
          <cell r="B497" t="str">
            <v>GALERIAS MOLDADAS, CÓRREGOS E DRENAGEM</v>
          </cell>
          <cell r="E497" t="str">
            <v>SIURB-I Jan/26</v>
          </cell>
        </row>
        <row r="498">
          <cell r="A498">
            <v>7001000</v>
          </cell>
          <cell r="B498" t="str">
            <v>ESCORAMENTO CONTÍNUO DE MADEIRA PARA GALERIAS MOLDADAS, COM REAPROVEITAMENTO</v>
          </cell>
          <cell r="C498" t="str">
            <v>M2</v>
          </cell>
          <cell r="D498">
            <v>145.66</v>
          </cell>
          <cell r="E498" t="str">
            <v>SIURB-I Jan/26</v>
          </cell>
        </row>
        <row r="499">
          <cell r="A499">
            <v>7003000</v>
          </cell>
          <cell r="B499" t="str">
            <v>ESCORAMENTO PARA GALERIAS MOLDADAS UTILIZANDO PERFIS METÁLICOS, COM REAPROVEITAMENTO</v>
          </cell>
          <cell r="C499" t="str">
            <v>.</v>
          </cell>
          <cell r="D499" t="str">
            <v>.</v>
          </cell>
          <cell r="E499" t="str">
            <v>SIURB-I Jan/26</v>
          </cell>
        </row>
        <row r="500">
          <cell r="A500">
            <v>7003001</v>
          </cell>
          <cell r="B500" t="str">
            <v>ESCORAMENTO PARA GALERIAS MOLDADAS, UTILIZANDO PERFIS METÁLICOS, COM REAPROVEITAMENTO - PROFUNDIDADE &lt; OU = 4M, COM BOCA DE 3 À 5M</v>
          </cell>
          <cell r="C500" t="str">
            <v>M2</v>
          </cell>
          <cell r="D500">
            <v>387.91</v>
          </cell>
          <cell r="E500" t="str">
            <v>SIURB-I Jan/26</v>
          </cell>
        </row>
        <row r="501">
          <cell r="A501">
            <v>7003002</v>
          </cell>
          <cell r="B501" t="str">
            <v>ESCORAMENTO PARA GALERIAS MOLDADAS, UTILIZANDO PERFIS METÁLICOS, COM REAPROVEITAMENTO - PROFUNDIDADE &lt; OU = 4M, COM BOCA DE 5 À 8M</v>
          </cell>
          <cell r="C501" t="str">
            <v>M2</v>
          </cell>
          <cell r="D501">
            <v>425.85</v>
          </cell>
          <cell r="E501" t="str">
            <v>SIURB-I Jan/26</v>
          </cell>
        </row>
        <row r="502">
          <cell r="A502">
            <v>7003003</v>
          </cell>
          <cell r="B502" t="str">
            <v>ESCORAMENTO PARA GALERIAS MOLDADAS, UTILIZANDO PERFIS METÁLICOS, COM REAPROVEITAMENTO - PROFUNDIDADE &gt; 4M, &lt; OU = 6M, COM BOCA DE 3 À 5M</v>
          </cell>
          <cell r="C502" t="str">
            <v>M2</v>
          </cell>
          <cell r="D502">
            <v>413.22</v>
          </cell>
          <cell r="E502" t="str">
            <v>SIURB-I Jan/26</v>
          </cell>
        </row>
        <row r="503">
          <cell r="A503">
            <v>7003004</v>
          </cell>
          <cell r="B503" t="str">
            <v>ESCORAMENTO PARA GALERIAS MOLDADAS, UTILIZANDO PERFIS METÁLICOS, COM REAPROVEITAMENTO - PROFUNDIDADE &gt; 4M, &lt; OU = 6M, COM BOCA DE 5 À 8M</v>
          </cell>
          <cell r="C503" t="str">
            <v>M2</v>
          </cell>
          <cell r="D503">
            <v>452.9</v>
          </cell>
          <cell r="E503" t="str">
            <v>SIURB-I Jan/26</v>
          </cell>
        </row>
        <row r="504">
          <cell r="A504">
            <v>7003005</v>
          </cell>
          <cell r="B504" t="str">
            <v>ESCORAMENTO PARA GALERIAS MOLDADAS, UTILIZANDO PERFIS METÁLICOS, COM REAPROVEITAMENTO - PROFUNDIDADE &gt; 6M, &lt; OU = 8M, COM BOCA DE 3 À 5M</v>
          </cell>
          <cell r="C504" t="str">
            <v>M2</v>
          </cell>
          <cell r="D504">
            <v>552.08000000000004</v>
          </cell>
          <cell r="E504" t="str">
            <v>SIURB-I Jan/26</v>
          </cell>
        </row>
        <row r="505">
          <cell r="A505">
            <v>7003006</v>
          </cell>
          <cell r="B505" t="str">
            <v>ESCORAMENTO PARA GALERIAS MOLDADAS, UTILIZANDO PERFIS METÁLICOS, COM REAPROVEITAMENTO - PROFUNDIDADE &gt; 6M, &lt; OU = 8M, COM BOCA DE 5 À 8M</v>
          </cell>
          <cell r="C505" t="str">
            <v>M2</v>
          </cell>
          <cell r="D505">
            <v>624.64</v>
          </cell>
          <cell r="E505" t="str">
            <v>SIURB-I Jan/26</v>
          </cell>
        </row>
        <row r="506">
          <cell r="A506">
            <v>7005000</v>
          </cell>
          <cell r="B506" t="str">
            <v>PERFIS METÁLICOS PERDIDOS EM ESCORAMENTOS, NO CASO DE IMPOSSIBILIDADE DO REAPROVEITAMENTO PREVISTO NOS ITENS 7.3.</v>
          </cell>
          <cell r="C506" t="str">
            <v>M2</v>
          </cell>
          <cell r="D506">
            <v>342</v>
          </cell>
          <cell r="E506" t="str">
            <v>SIURB-I Jan/26</v>
          </cell>
        </row>
        <row r="507">
          <cell r="A507">
            <v>7006000</v>
          </cell>
          <cell r="B507" t="str">
            <v>CIMBRAMENTO EM GALERIA MOLDADA</v>
          </cell>
          <cell r="C507" t="str">
            <v>M3</v>
          </cell>
          <cell r="D507">
            <v>68.540000000000006</v>
          </cell>
          <cell r="E507" t="str">
            <v>SIURB-I Jan/26</v>
          </cell>
        </row>
        <row r="508">
          <cell r="A508">
            <v>7007000</v>
          </cell>
          <cell r="B508" t="str">
            <v>FORMA PARA GALERIA MOLDADA</v>
          </cell>
          <cell r="C508" t="str">
            <v>M2</v>
          </cell>
          <cell r="D508">
            <v>74.900000000000006</v>
          </cell>
          <cell r="E508" t="str">
            <v>SIURB-I Jan/26</v>
          </cell>
        </row>
        <row r="509">
          <cell r="A509">
            <v>7008000</v>
          </cell>
          <cell r="B509" t="str">
            <v>FORNECIMENTO E APLICAÇÃO DE AÇO CA-25</v>
          </cell>
          <cell r="C509" t="str">
            <v>KG</v>
          </cell>
          <cell r="D509">
            <v>12.01</v>
          </cell>
          <cell r="E509" t="str">
            <v>SIURB-I Jan/26</v>
          </cell>
        </row>
        <row r="510">
          <cell r="A510">
            <v>7009000</v>
          </cell>
          <cell r="B510" t="str">
            <v>FORNECIMENTO E APLICAÇÃO DE AÇO CA-50 - DIÂMETRO &lt; 1/2"</v>
          </cell>
          <cell r="C510" t="str">
            <v>KG</v>
          </cell>
          <cell r="D510">
            <v>10.34</v>
          </cell>
          <cell r="E510" t="str">
            <v>SIURB-I Jan/26</v>
          </cell>
        </row>
        <row r="511">
          <cell r="A511">
            <v>7010000</v>
          </cell>
          <cell r="B511" t="str">
            <v>FORNECIMENTO E APLICAÇÃO DE AÇO CA-50 - DIÂMETRO &gt; OU = 1/2"</v>
          </cell>
          <cell r="C511" t="str">
            <v>KG</v>
          </cell>
          <cell r="D511">
            <v>10.37</v>
          </cell>
          <cell r="E511" t="str">
            <v>SIURB-I Jan/26</v>
          </cell>
        </row>
        <row r="512">
          <cell r="A512">
            <v>7011000</v>
          </cell>
          <cell r="B512" t="str">
            <v>FORNECIMENTO E APLICAÇÃO DE AÇO CA-60</v>
          </cell>
          <cell r="C512" t="str">
            <v>KG</v>
          </cell>
          <cell r="D512">
            <v>10.72</v>
          </cell>
          <cell r="E512" t="str">
            <v>SIURB-I Jan/26</v>
          </cell>
        </row>
        <row r="513">
          <cell r="A513">
            <v>7012000</v>
          </cell>
          <cell r="B513" t="str">
            <v>FORNECIMENTO E APLICAÇÃO DE TELA DE AÇO</v>
          </cell>
          <cell r="C513" t="str">
            <v>KG</v>
          </cell>
          <cell r="D513">
            <v>10.11</v>
          </cell>
          <cell r="E513" t="str">
            <v>SIURB-I Jan/26</v>
          </cell>
        </row>
        <row r="514">
          <cell r="A514">
            <v>7013000</v>
          </cell>
          <cell r="B514" t="str">
            <v>FORNECIMENTO E APLICAÇÃO DE CONCRETO USINADO FCK=10MPA</v>
          </cell>
          <cell r="C514" t="str">
            <v>M3</v>
          </cell>
          <cell r="D514">
            <v>486.6</v>
          </cell>
          <cell r="E514" t="str">
            <v>SIURB-I Jan/26</v>
          </cell>
        </row>
        <row r="515">
          <cell r="A515">
            <v>7014000</v>
          </cell>
          <cell r="B515" t="str">
            <v>FORNECIMENTO E APLICAÇÃO DE CONCRETO USINADO FCK=15,0MPA</v>
          </cell>
          <cell r="C515" t="str">
            <v>M3</v>
          </cell>
          <cell r="D515">
            <v>507.73</v>
          </cell>
          <cell r="E515" t="str">
            <v>SIURB-I Jan/26</v>
          </cell>
        </row>
        <row r="516">
          <cell r="A516">
            <v>7015000</v>
          </cell>
          <cell r="B516" t="str">
            <v>FORNECIMENTO E APLICAÇÃO DE CONCRETO USINADO FCK=20,0MPA</v>
          </cell>
          <cell r="C516" t="str">
            <v>M3</v>
          </cell>
          <cell r="D516">
            <v>530.01</v>
          </cell>
          <cell r="E516" t="str">
            <v>SIURB-I Jan/26</v>
          </cell>
        </row>
        <row r="517">
          <cell r="A517">
            <v>7016000</v>
          </cell>
          <cell r="B517" t="str">
            <v>FORNECIMENTO E APLICAÇÃO DE CONCRETO USINADO FCK=25MPA</v>
          </cell>
          <cell r="C517" t="str">
            <v>M3</v>
          </cell>
          <cell r="D517">
            <v>553.21</v>
          </cell>
          <cell r="E517" t="str">
            <v>SIURB-I Jan/26</v>
          </cell>
        </row>
        <row r="518">
          <cell r="A518">
            <v>7017000</v>
          </cell>
          <cell r="B518" t="str">
            <v>FORNECIMENTO E APLICAÇÃO DE CONCRETO USINADO FCK=30,0MPA</v>
          </cell>
          <cell r="C518" t="str">
            <v>M3</v>
          </cell>
          <cell r="D518">
            <v>577.51</v>
          </cell>
          <cell r="E518" t="str">
            <v>SIURB-I Jan/26</v>
          </cell>
        </row>
        <row r="519">
          <cell r="A519">
            <v>7018000</v>
          </cell>
          <cell r="B519" t="str">
            <v>ENROCAMENTO DE PEDRA EM TALUDES</v>
          </cell>
          <cell r="C519" t="str">
            <v>M3</v>
          </cell>
          <cell r="D519">
            <v>531.22</v>
          </cell>
          <cell r="E519" t="str">
            <v>SIURB-I Jan/26</v>
          </cell>
        </row>
        <row r="520">
          <cell r="A520">
            <v>7019000</v>
          </cell>
          <cell r="B520" t="str">
            <v>BARBACANS DE TUBOS DE PVC - DIÂMETRO 4"</v>
          </cell>
          <cell r="C520" t="str">
            <v>UN</v>
          </cell>
          <cell r="D520">
            <v>65.16</v>
          </cell>
          <cell r="E520" t="str">
            <v>SIURB-I Jan/26</v>
          </cell>
        </row>
        <row r="521">
          <cell r="A521">
            <v>7020000</v>
          </cell>
          <cell r="B521" t="str">
            <v>MURO DE ARRIMO DE RACHÃO COM ARGAMASSA DE CIMENTO E AREIA 1:3</v>
          </cell>
          <cell r="C521" t="str">
            <v>M3</v>
          </cell>
          <cell r="D521">
            <v>898.47</v>
          </cell>
          <cell r="E521" t="str">
            <v>SIURB-I Jan/26</v>
          </cell>
        </row>
        <row r="522">
          <cell r="A522">
            <v>7022000</v>
          </cell>
          <cell r="B522" t="str">
            <v>DESASSOREAMENTO, LIMPEZA E REMOÇÃO DE MATERIAL DE GALERIA MOLDADA</v>
          </cell>
          <cell r="C522" t="str">
            <v>M3</v>
          </cell>
          <cell r="D522">
            <v>252.21</v>
          </cell>
          <cell r="E522" t="str">
            <v>SIURB-I Jan/26</v>
          </cell>
        </row>
        <row r="523">
          <cell r="A523">
            <v>7023000</v>
          </cell>
          <cell r="B523" t="str">
            <v>IN.14 - FORNECIMENTO E COLOCAÇÃO DE GABIÃO TIPO CAIXA, H = 0,50 M, DE MALHA 8 X 10CM, GALVANIZADO, DE FIO Ø = 2,7MM</v>
          </cell>
          <cell r="C523" t="str">
            <v>M3</v>
          </cell>
          <cell r="D523">
            <v>944.34</v>
          </cell>
          <cell r="E523" t="str">
            <v>SIURB-I Jan/26</v>
          </cell>
        </row>
        <row r="524">
          <cell r="A524">
            <v>7024000</v>
          </cell>
          <cell r="B524" t="str">
            <v>IN.14 - FORNECIMENTO E COLOCAÇÃO DE GABIÃO TIPO CAIXA, H = 1,00M, DE MALHA 8 X 10CM, GALVANIZADO, DE FIO Ø = 2,7MM</v>
          </cell>
          <cell r="C524" t="str">
            <v>M3</v>
          </cell>
          <cell r="D524">
            <v>769.23</v>
          </cell>
          <cell r="E524" t="str">
            <v>SIURB-I Jan/26</v>
          </cell>
        </row>
        <row r="525">
          <cell r="A525">
            <v>7025000</v>
          </cell>
          <cell r="B525" t="str">
            <v>IN.14 - FORNECIMENTO E COLOCAÇÃO DE GABIÃO TIPO CAIXA, H = 0,50M, DE MALHA 8 X 10CM, GALVANIZADO E REVESTIDO EM PVC, DE FIO Ø = 2,4MM</v>
          </cell>
          <cell r="C525" t="str">
            <v>M3</v>
          </cell>
          <cell r="D525">
            <v>979.88</v>
          </cell>
          <cell r="E525" t="str">
            <v>SIURB-I Jan/26</v>
          </cell>
        </row>
        <row r="526">
          <cell r="A526">
            <v>7026000</v>
          </cell>
          <cell r="B526" t="str">
            <v>IN.14 - FORNECIMENTO E COLOCAÇÃO DE GABIÃO TIPO CAIXA, H = 1,00M, DE MALHA 8 X 10CM, GALVANIZADO E REVESTIDO EM PVC, DE FIO Ø = 2,4MM</v>
          </cell>
          <cell r="C526" t="str">
            <v>M3</v>
          </cell>
          <cell r="D526">
            <v>826.82</v>
          </cell>
          <cell r="E526" t="str">
            <v>SIURB-I Jan/26</v>
          </cell>
        </row>
        <row r="527">
          <cell r="A527">
            <v>7030000</v>
          </cell>
          <cell r="B527" t="str">
            <v>IN.14 - FORNECIMENTO  E COLOCAÇÃO DE GABIÃO TIPO COLCHÃO RENO, H = 0,17M, DE MALHA 6 X 8CM, GALVANIZADO, REVESTIDO EM PVC, DE FIO Ø = 2,0MM</v>
          </cell>
          <cell r="C527" t="str">
            <v>M2</v>
          </cell>
          <cell r="D527">
            <v>264.52999999999997</v>
          </cell>
          <cell r="E527" t="str">
            <v>SIURB-I Jan/26</v>
          </cell>
        </row>
        <row r="528">
          <cell r="A528">
            <v>7031000</v>
          </cell>
          <cell r="B528" t="str">
            <v>IN.14 - FORNECIMENTO  E COLOCAÇÃO DE GABIÃO TIPO COLCHÃO RENO, H = 0,23M, DE MALHA 6 X 8CM, GALVANIZADO, REVESTIDO EM PVC, DE FIO Ø = 2,0MM</v>
          </cell>
          <cell r="C528" t="str">
            <v>M2</v>
          </cell>
          <cell r="D528">
            <v>309.25</v>
          </cell>
          <cell r="E528" t="str">
            <v>SIURB-I Jan/26</v>
          </cell>
        </row>
        <row r="529">
          <cell r="A529">
            <v>7032000</v>
          </cell>
          <cell r="B529" t="str">
            <v>IN.14 - FORNECIMENTO E COLOCAÇÃO DE GABIÃO TIPO COLCHÃO RENO, H = 0,30M, DE MALHA 6 X 8CM, GALVANIZADO, REVESTIDO EM PVC, DE FIO Ø = 2,0MM</v>
          </cell>
          <cell r="C529" t="str">
            <v>M2</v>
          </cell>
          <cell r="D529">
            <v>336.02</v>
          </cell>
          <cell r="E529" t="str">
            <v>SIURB-I Jan/26</v>
          </cell>
        </row>
        <row r="530">
          <cell r="A530">
            <v>7034000</v>
          </cell>
          <cell r="B530" t="str">
            <v>FORNECIMENTO E COLOCAÇÃO DE GABIÃO TIPO SACO, D = 0,65M, DE MALHA 8 X 10CM, GALVANIZADO, REVESTIDO EM PVC, DE FIO Ø = 2,4MM</v>
          </cell>
          <cell r="C530" t="str">
            <v>M3</v>
          </cell>
          <cell r="D530">
            <v>782.52</v>
          </cell>
          <cell r="E530" t="str">
            <v>SIURB-I Jan/26</v>
          </cell>
        </row>
        <row r="531">
          <cell r="A531">
            <v>7035000</v>
          </cell>
          <cell r="B531" t="str">
            <v>ESGOTAMENTO D'ÁGUA COM BOMBA SUBMERSA - POTÊNCIA ATÉ 5HP</v>
          </cell>
          <cell r="C531" t="str">
            <v>HPXH</v>
          </cell>
          <cell r="D531">
            <v>1.84</v>
          </cell>
          <cell r="E531" t="str">
            <v>SIURB-I Jan/26</v>
          </cell>
        </row>
        <row r="532">
          <cell r="A532">
            <v>7040001</v>
          </cell>
          <cell r="B532" t="str">
            <v>FORNECIMENTO E COLOCAÇÃO DE MANTA GEOTÊXTIL COM RESISTÊNCIA À TRAÇÃO LONGITUDINAL DE 7KN/M E TRAÇÃO TRANSVERSAL DE 6KN/M EM JUNTA DE DILATAÇÃO</v>
          </cell>
          <cell r="C532" t="str">
            <v>M2</v>
          </cell>
          <cell r="D532">
            <v>14.62</v>
          </cell>
          <cell r="E532" t="str">
            <v>SIURB-I Jan/26</v>
          </cell>
        </row>
        <row r="533">
          <cell r="A533">
            <v>7040002</v>
          </cell>
          <cell r="B533" t="str">
            <v>FORNECIMENTO E COLOCAÇÃO DE MANTA GEOTÊXTIL COM RESISTÊNCIA À TRAÇÃO LONGITUDINAL DE 8KN/M E TRAÇÃO TRANSVERSAL DE 7KN/M EM JUNTA DE DILATAÇÃO</v>
          </cell>
          <cell r="C533" t="str">
            <v>M2</v>
          </cell>
          <cell r="D533">
            <v>15.46</v>
          </cell>
          <cell r="E533" t="str">
            <v>SIURB-I Jan/26</v>
          </cell>
        </row>
        <row r="534">
          <cell r="A534">
            <v>7040003</v>
          </cell>
          <cell r="B534" t="str">
            <v>FORNECIMENTO E COLOCAÇÃO DE MANTA GEOTÊXTIL COM RESISTÊNCIA À TRAÇÃO LONGITUDINAL DE 9KN/M E TRAÇÃO TRANSVERSAL DE 8KN/M EM JUNTA DE DILATAÇÃO</v>
          </cell>
          <cell r="C534" t="str">
            <v>M2</v>
          </cell>
          <cell r="D534">
            <v>16.37</v>
          </cell>
          <cell r="E534" t="str">
            <v>SIURB-I Jan/26</v>
          </cell>
        </row>
        <row r="535">
          <cell r="A535">
            <v>7040004</v>
          </cell>
          <cell r="B535" t="str">
            <v>FORNECIMENTO E COLOCAÇÃO DE MANTA GEOTÊXTIL COM RESISTÊNCIA À TRAÇÃO LONGITUDINAL DE 10KN/M E TRAÇÃO TRANSVERSAL DE 9KN/M EM JUNTA DE DILATAÇÃO</v>
          </cell>
          <cell r="C535" t="str">
            <v>M2</v>
          </cell>
          <cell r="D535">
            <v>17.760000000000002</v>
          </cell>
          <cell r="E535" t="str">
            <v>SIURB-I Jan/26</v>
          </cell>
        </row>
        <row r="536">
          <cell r="A536">
            <v>7040005</v>
          </cell>
          <cell r="B536" t="str">
            <v>FORNECIMENTO E COLOCAÇÃO DE MANTA GEOTÊXTIL COM RESISTÊNCIA À TRAÇÃO LONGITUDINAL DE 14KN/M E TRAÇÃO TRANSVERSAL DE 12KN/M EM JUNTA DE DILATAÇÃO</v>
          </cell>
          <cell r="C536" t="str">
            <v>M2</v>
          </cell>
          <cell r="D536">
            <v>18.899999999999999</v>
          </cell>
          <cell r="E536" t="str">
            <v>SIURB-I Jan/26</v>
          </cell>
        </row>
        <row r="537">
          <cell r="A537">
            <v>7040006</v>
          </cell>
          <cell r="B537" t="str">
            <v>FORNECIMENTO E COLOCAÇÃO DE MANTA GEOTÊXTIL COM RESISTÊNCIA À TRAÇÃO LONGITUDINAL DE 16KN/M E TRAÇÃO TRANSVERSAL DE 14KN/M EM JUNTA DE DILATAÇÃO</v>
          </cell>
          <cell r="C537" t="str">
            <v>M2</v>
          </cell>
          <cell r="D537">
            <v>20.34</v>
          </cell>
          <cell r="E537" t="str">
            <v>SIURB-I Jan/26</v>
          </cell>
        </row>
        <row r="538">
          <cell r="A538">
            <v>7040007</v>
          </cell>
          <cell r="B538" t="str">
            <v>FORNECIMENTO E COLOCAÇÃO DE MANTA GEOTÊXTIL COM RESISTÊNCIA À TRAÇÃO LONGITUDINAL DE 21KN/M E TRAÇÃO TRANSVERSAL DE 19KN/M EM JUNTA DE DILATAÇÃO</v>
          </cell>
          <cell r="C538" t="str">
            <v>M2</v>
          </cell>
          <cell r="D538">
            <v>23.61</v>
          </cell>
          <cell r="E538" t="str">
            <v>SIURB-I Jan/26</v>
          </cell>
        </row>
        <row r="539">
          <cell r="A539">
            <v>7040008</v>
          </cell>
          <cell r="B539" t="str">
            <v>FORNECIMENTO E COLOCAÇÃO DE MANTA GEOTÊXTIL COM RESISTÊNCIA À TRAÇÃO LONGITUDINAL DE 26KN/M E TRAÇÃO TRANSVERSAL DE 23KN/M EM JUNTA DE DILATAÇÃO</v>
          </cell>
          <cell r="C539" t="str">
            <v>M2</v>
          </cell>
          <cell r="D539">
            <v>24.35</v>
          </cell>
          <cell r="E539" t="str">
            <v>SIURB-I Jan/26</v>
          </cell>
        </row>
        <row r="540">
          <cell r="A540">
            <v>7040009</v>
          </cell>
          <cell r="B540" t="str">
            <v>FORNECIMENTO E COLOCAÇÃO DE MANTA GEOTÊXTIL COM RESISTÊNCIA À TRAÇÃO LONGITUDINAL DE 31KN/M E TRAÇÃO TRANSVERSAL DE 27KN/M EM JUNTA DE DILATAÇÃO</v>
          </cell>
          <cell r="C540" t="str">
            <v>M2</v>
          </cell>
          <cell r="D540">
            <v>30.59</v>
          </cell>
          <cell r="E540" t="str">
            <v>SIURB-I Jan/26</v>
          </cell>
        </row>
        <row r="541">
          <cell r="A541">
            <v>7101001</v>
          </cell>
          <cell r="B541" t="str">
            <v>FORNECIMENTO DE ADUELA PRÉ-FABRICADA EM CONCRETO ARMADO, SEÇÃO 1,50 X 1,50 X 0,15 – H ATERRO = 1,00 A 2,50 M – LINHA SIMPLES (BSCC), DIMENSIONADA PARA SOBRECARGA DE TRABALHO TB 45</v>
          </cell>
          <cell r="C541" t="str">
            <v>UN</v>
          </cell>
          <cell r="D541">
            <v>3216.19</v>
          </cell>
          <cell r="E541" t="str">
            <v>SIURB-I Jan/26</v>
          </cell>
        </row>
        <row r="542">
          <cell r="A542">
            <v>7101002</v>
          </cell>
          <cell r="B542" t="str">
            <v>FORNECIMENTO DE ADUELA PRÉ-FABRICADA EM CONCRETO ARMADO, SEÇÃO 2,00 X 1,50 X 0,15 – H ATERRO = 1,00 A 2,50 M – LINHA SIMPLES (BSCC), DIMENSIONADA PARA SOBRECARGA DE TRABALHO TB 45</v>
          </cell>
          <cell r="C542" t="str">
            <v>UN</v>
          </cell>
          <cell r="D542">
            <v>3658.18</v>
          </cell>
          <cell r="E542" t="str">
            <v>SIURB-I Jan/26</v>
          </cell>
        </row>
        <row r="543">
          <cell r="A543">
            <v>7101003</v>
          </cell>
          <cell r="B543" t="str">
            <v>FORNECIMENTO DE ADUELA PRÉ-FABRICADA EM CONCRETO ARMADO, SEÇÃO 2,00 X 2,00 X 0,15 – H ATERRO = 1,00 A 2,50 M – LINHA SIMPLES (BSCC), DIMENSIONADA PARA SOBRECARGA DE TRABALHO TB 45</v>
          </cell>
          <cell r="C543" t="str">
            <v>UN</v>
          </cell>
          <cell r="D543">
            <v>4083.93</v>
          </cell>
          <cell r="E543" t="str">
            <v>SIURB-I Jan/26</v>
          </cell>
        </row>
        <row r="544">
          <cell r="A544">
            <v>7101005</v>
          </cell>
          <cell r="B544" t="str">
            <v>FORNECIMENTO DE ADUELA PRÉ-FABRICADA EM CONCRETO ARMADO, SEÇÃO 2,50 X 2,00 X 0,15 – H ATERRO = 1,00 A 2,50 M – LINHA SIMPLES (BSCC), DIMENSIONADA PARA SOBRECARGA DE TRABALHO TB 45</v>
          </cell>
          <cell r="C544" t="str">
            <v>UN</v>
          </cell>
          <cell r="D544">
            <v>4630.03</v>
          </cell>
          <cell r="E544" t="str">
            <v>SIURB-I Jan/26</v>
          </cell>
        </row>
        <row r="545">
          <cell r="A545">
            <v>7101006</v>
          </cell>
          <cell r="B545" t="str">
            <v>FORNECIMENTO DE ADUELA PRÉ-FABRICADA EM CONCRETO ARMADO, SEÇÃO 2,50 X 2,50 X 0,15 – H ATERRO = 1,00 A 2,50 M – LINHA SIMPLES (BSCC), DIMENSIONADA PARA SOBRECARGA DE TRABALHO TB 45</v>
          </cell>
          <cell r="C545" t="str">
            <v>UN</v>
          </cell>
          <cell r="D545">
            <v>4880.43</v>
          </cell>
          <cell r="E545" t="str">
            <v>SIURB-I Jan/26</v>
          </cell>
        </row>
        <row r="546">
          <cell r="A546">
            <v>7101007</v>
          </cell>
          <cell r="B546" t="str">
            <v>FORNECIMENTO DE ADUELA PRÉ-FABRICADA EM CONCRETO ARMADO, SEÇÃO 3,00 X 2,00 X 0,20 – H ATERRO = 1,00 A 2,50 M – LINHA SIMPLES (BSCC), DIMENSIONADA PARA SOBRECARGA DE TRABALHO TB 45</v>
          </cell>
          <cell r="C546" t="str">
            <v>UN</v>
          </cell>
          <cell r="D546">
            <v>6546.74</v>
          </cell>
          <cell r="E546" t="str">
            <v>SIURB-I Jan/26</v>
          </cell>
        </row>
        <row r="547">
          <cell r="A547">
            <v>7101008</v>
          </cell>
          <cell r="B547" t="str">
            <v>FORNECIMENTO DE ADUELA PRÉ-FABRICADA EM CONCRETO ARMADO, SEÇÃO 3,00 X 2,50 X 0,20 – H ATERRO = 1,00 A 2,50 M – LINHA SIMPLES (BSCC), DIMENSIONADA PARA SOBRECARGA DE TRABALHO TB 45</v>
          </cell>
          <cell r="C547" t="str">
            <v>UN</v>
          </cell>
          <cell r="D547">
            <v>7134.73</v>
          </cell>
          <cell r="E547" t="str">
            <v>SIURB-I Jan/26</v>
          </cell>
        </row>
        <row r="548">
          <cell r="A548">
            <v>7101009</v>
          </cell>
          <cell r="B548" t="str">
            <v>FORNECIMENTO DE ADUELA PRÉ-FABRICADA EM CONCRETO ARMADO, SEÇÃO 3,00 X 3,00 X 0,20 – H ATERRO = 1,00 A 2,50 M – LINHA SIMPLES (BSCC), DIMENSIONADA PARA SOBRECARGA DE TRABALHO TB 45</v>
          </cell>
          <cell r="C548" t="str">
            <v>UN</v>
          </cell>
          <cell r="D548">
            <v>7810.38</v>
          </cell>
          <cell r="E548" t="str">
            <v>SIURB-I Jan/26</v>
          </cell>
        </row>
        <row r="549">
          <cell r="A549">
            <v>7102001</v>
          </cell>
          <cell r="B549" t="str">
            <v>LANÇAMENTO E ASSENTAMENTO DE ADUELAS PRÉ-FABRICADAS EM CONCRETO ARMADO, SEÇÃO 1,50 X 1,50 X 0,15 – H ATERRO = 1,00 A 2,50 M – LINHA SIMPLES (BSCC), DIMENSIONADA PARA SOBRECARGA DE TRABALHO TB 45</v>
          </cell>
          <cell r="C549" t="str">
            <v>M</v>
          </cell>
          <cell r="D549">
            <v>524.79999999999995</v>
          </cell>
          <cell r="E549" t="str">
            <v>SIURB-I Jan/26</v>
          </cell>
        </row>
        <row r="550">
          <cell r="A550">
            <v>7102002</v>
          </cell>
          <cell r="B550" t="str">
            <v>LANÇAMENTO E ASSENTAMENTO DE ADUELAS PRÉ-FABRICADAS EM CONCRETO ARMADO, SEÇÃO 2,00 X 1,50 X 0,15 – H ATERRO = 1,00 A 2,50 M – LINHA SIMPLES (BSCC), DIMENSIONADA PARA SOBRECARGA DE TRABALHO TB 45</v>
          </cell>
          <cell r="C550" t="str">
            <v>M</v>
          </cell>
          <cell r="D550">
            <v>589.45000000000005</v>
          </cell>
          <cell r="E550" t="str">
            <v>SIURB-I Jan/26</v>
          </cell>
        </row>
        <row r="551">
          <cell r="A551">
            <v>7102003</v>
          </cell>
          <cell r="B551" t="str">
            <v>LANÇAMENTO E ASSENTAMENTO DE ADUELAS PRÉ-FABRICADAS EM CONCRETO ARMADO, SEÇÃO 2,00 X 2,00 X 0,15 – H ATERRO = 1,00 A 2,50 M – LINHA SIMPLES (BSCC), DIMENSIONADA PARA SOBRECARGA DE TRABALHO TB 45</v>
          </cell>
          <cell r="C551" t="str">
            <v>M</v>
          </cell>
          <cell r="D551">
            <v>589.45000000000005</v>
          </cell>
          <cell r="E551" t="str">
            <v>SIURB-I Jan/26</v>
          </cell>
        </row>
        <row r="552">
          <cell r="A552">
            <v>7102004</v>
          </cell>
          <cell r="B552" t="str">
            <v>LANÇAMENTO E ASSENTAMENTO DE ADUELAS PRÉ-FABRICADAS EM CONCRETO ARMADO, SEÇÃO 2,50 X 2,00 X 0,15 – H ATERRO = 1,00 A 2,50 M – LINHA SIMPLES (BSCC), DIMENSIONADA PARA SOBRECARGA DE TRABALHO TB 45</v>
          </cell>
          <cell r="C552" t="str">
            <v>M</v>
          </cell>
          <cell r="D552">
            <v>653.76</v>
          </cell>
          <cell r="E552" t="str">
            <v>SIURB-I Jan/26</v>
          </cell>
        </row>
        <row r="553">
          <cell r="A553">
            <v>7102005</v>
          </cell>
          <cell r="B553" t="str">
            <v>LANÇAMENTO E ASSENTAMENTO DE ADUELAS PRÉ-FABRICADAS EM CONCRETO ARMADO, SEÇÃO 2,50 X 2,50 X 0,15 – H ATERRO = 1,00 A 2,50 M – LINHA SIMPLES (BSCC), DIMENSIONADA PARA SOBRECARGA DE TRABALHO TB 45</v>
          </cell>
          <cell r="C553" t="str">
            <v>M</v>
          </cell>
          <cell r="D553">
            <v>653.76</v>
          </cell>
          <cell r="E553" t="str">
            <v>SIURB-I Jan/26</v>
          </cell>
        </row>
        <row r="554">
          <cell r="A554">
            <v>7102006</v>
          </cell>
          <cell r="B554" t="str">
            <v>LANÇAMENTO E ASSENTAMENTO DE ADUELAS PRÉ-FABRICADAS EM CONCRETO ARMADO, SEÇÃO 3,00 X 2,00 X 0,20 – H ATERRO = 1,00 A 2,50 M – LINHA SIMPLES (BSCC), DIMENSIONADA PARA SOBRECARGA DE TRABALHO TB 45</v>
          </cell>
          <cell r="C554" t="str">
            <v>M</v>
          </cell>
          <cell r="D554">
            <v>692.24</v>
          </cell>
          <cell r="E554" t="str">
            <v>SIURB-I Jan/26</v>
          </cell>
        </row>
        <row r="555">
          <cell r="A555">
            <v>7102007</v>
          </cell>
          <cell r="B555" t="str">
            <v>LANÇAMENTO E ASSENTAMENTO DE ADUELAS PRÉ-FABRICADAS EM CONCRETO ARMADO, SEÇÃO 3,00 X 2,50 X 0,20 – H ATERRO = 1,00 A 2,50 M – LINHA SIMPLES (BSCC), DIMENSIONADA PARA SOBRECARGA DE TRABALHO TB 45</v>
          </cell>
          <cell r="C555" t="str">
            <v>M</v>
          </cell>
          <cell r="D555">
            <v>752.72</v>
          </cell>
          <cell r="E555" t="str">
            <v>SIURB-I Jan/26</v>
          </cell>
        </row>
        <row r="556">
          <cell r="A556">
            <v>7102008</v>
          </cell>
          <cell r="B556" t="str">
            <v>LANÇAMENTO E ASSENTAMENTO DE ADUELAS PRÉ-FABRICADAS EM CONCRETO ARMADO, SEÇÃO 3,00 X 3,00 X 0,20 – H ATERRO = 1,00 A 2,50 M – LINHA SIMPLES (BSCC), DIMENSIONADA PARA SOBRECARGA DE TRABALHO TB 45</v>
          </cell>
          <cell r="C556" t="str">
            <v>M</v>
          </cell>
          <cell r="D556">
            <v>752.72</v>
          </cell>
          <cell r="E556" t="str">
            <v>SIURB-I Jan/26</v>
          </cell>
        </row>
        <row r="557">
          <cell r="A557">
            <v>7103001</v>
          </cell>
          <cell r="B557" t="str">
            <v>FORNECIMENTO DE CANAL U PRÉ-FABRICADO EM CONCRETO ARMADO  1,50 X 1,50 X 0,15 - TB 45</v>
          </cell>
          <cell r="C557" t="str">
            <v>UN</v>
          </cell>
          <cell r="D557">
            <v>2585.6999999999998</v>
          </cell>
          <cell r="E557" t="str">
            <v>SIURB-I Jan/26</v>
          </cell>
        </row>
        <row r="558">
          <cell r="A558">
            <v>7103002</v>
          </cell>
          <cell r="B558" t="str">
            <v>FORNECIMENTO DE CANAL U PRÉ-FABRICADO EM CONCRETO ARMADO 2,00 X 1,50 X 0,15 - TB 45</v>
          </cell>
          <cell r="C558" t="str">
            <v>UN</v>
          </cell>
          <cell r="D558">
            <v>2849.72</v>
          </cell>
          <cell r="E558" t="str">
            <v>SIURB-I Jan/26</v>
          </cell>
        </row>
        <row r="559">
          <cell r="A559">
            <v>7103003</v>
          </cell>
          <cell r="B559" t="str">
            <v>FORNECIMENTO DE CANAL U PRÉ-FABRICADO EM CONCRETO ARMADO 2,00 X 2,00 X 0,20 - TB 45</v>
          </cell>
          <cell r="C559" t="str">
            <v>UN</v>
          </cell>
          <cell r="D559">
            <v>4484.45</v>
          </cell>
          <cell r="E559" t="str">
            <v>SIURB-I Jan/26</v>
          </cell>
        </row>
        <row r="560">
          <cell r="A560">
            <v>7103004</v>
          </cell>
          <cell r="B560" t="str">
            <v>FORNECIMENTO DE CANAL U PRÉ-FABRICADO EM CONCRETO ARMADO 2,50 X 1,50 X 0,20 - TB 45</v>
          </cell>
          <cell r="C560" t="str">
            <v>UN</v>
          </cell>
          <cell r="D560">
            <v>4165.3</v>
          </cell>
          <cell r="E560" t="str">
            <v>SIURB-I Jan/26</v>
          </cell>
        </row>
        <row r="561">
          <cell r="A561">
            <v>7103005</v>
          </cell>
          <cell r="B561" t="str">
            <v>FORNECIMENTO DE CANAL U PRÉ-FABRICADO EM CONCRETO ARMADO 2,50 X 2,00 X 0,20 - TB 45</v>
          </cell>
          <cell r="C561" t="str">
            <v>UN</v>
          </cell>
          <cell r="D561">
            <v>4652.99</v>
          </cell>
          <cell r="E561" t="str">
            <v>SIURB-I Jan/26</v>
          </cell>
        </row>
        <row r="562">
          <cell r="A562">
            <v>7103006</v>
          </cell>
          <cell r="B562" t="str">
            <v>FORNECIMENTO DE CANAL U PRÉ-FABRICADO EM CONCRETO ARMADO 2,50 X 2,50 X 0,20 - TB 45</v>
          </cell>
          <cell r="C562" t="str">
            <v>UN</v>
          </cell>
          <cell r="D562">
            <v>5485.34</v>
          </cell>
          <cell r="E562" t="str">
            <v>SIURB-I Jan/26</v>
          </cell>
        </row>
        <row r="563">
          <cell r="A563">
            <v>7103007</v>
          </cell>
          <cell r="B563" t="str">
            <v>FORNECIMENTO DE CANAL U PRÉ-FABRICADO EM CONCRETO ARMADO 3,00 X 1,50 X 0,20 - TB 45</v>
          </cell>
          <cell r="C563" t="str">
            <v>UN</v>
          </cell>
          <cell r="D563">
            <v>4360.71</v>
          </cell>
          <cell r="E563" t="str">
            <v>SIURB-I Jan/26</v>
          </cell>
        </row>
        <row r="564">
          <cell r="A564">
            <v>7103008</v>
          </cell>
          <cell r="B564" t="str">
            <v>FORNECIMENTO DE CANAL U PRÉ-FABRICADO EM CONCRETO ARMADO 3,00 X 2,00 X 0,20 COM ARRANQUES - TB 45</v>
          </cell>
          <cell r="C564" t="str">
            <v>UN</v>
          </cell>
          <cell r="D564">
            <v>5052.45</v>
          </cell>
          <cell r="E564" t="str">
            <v>SIURB-I Jan/26</v>
          </cell>
        </row>
        <row r="565">
          <cell r="A565">
            <v>7103009</v>
          </cell>
          <cell r="B565" t="str">
            <v>FORNECIMENTO DE CANAL U PRÉ-FABRICADO EM CONCRETO ARMADO 3,00 X 2,50 X 0,25 - TB 45</v>
          </cell>
          <cell r="C565" t="str">
            <v>UN</v>
          </cell>
          <cell r="D565">
            <v>7131.97</v>
          </cell>
          <cell r="E565" t="str">
            <v>SIURB-I Jan/26</v>
          </cell>
        </row>
        <row r="566">
          <cell r="A566">
            <v>7103010</v>
          </cell>
          <cell r="B566" t="str">
            <v>FORNECIMENTO DE CANAL U PRÉ-FABRICADO EM CONCRETO ARMADO 4,00 X 2,50 X 0,25 COM ARRANQUES - TB 45</v>
          </cell>
          <cell r="C566" t="str">
            <v>UN</v>
          </cell>
          <cell r="D566">
            <v>8025.61</v>
          </cell>
          <cell r="E566" t="str">
            <v>SIURB-I Jan/26</v>
          </cell>
        </row>
        <row r="567">
          <cell r="A567">
            <v>7103011</v>
          </cell>
          <cell r="B567" t="str">
            <v>FORNECIMENTO DE CANAL U PRÉ-FABRICADO EM CONCRETO ARMADO 4,00 X 3,00 X 0,25 COM ARRANQUES - TB 45</v>
          </cell>
          <cell r="C567" t="str">
            <v>UN</v>
          </cell>
          <cell r="D567">
            <v>8656.16</v>
          </cell>
          <cell r="E567" t="str">
            <v>SIURB-I Jan/26</v>
          </cell>
        </row>
        <row r="568">
          <cell r="A568">
            <v>7103012</v>
          </cell>
          <cell r="B568" t="str">
            <v>FORNECIMENTO DE CANAL U PRÉ-FABRICADO EM CONCRETO ARMADO 5,00 X 1,00 X 0,25 COM ARRANQUES - TB 45</v>
          </cell>
          <cell r="C568" t="str">
            <v>UN</v>
          </cell>
          <cell r="D568">
            <v>7357.68</v>
          </cell>
          <cell r="E568" t="str">
            <v>SIURB-I Jan/26</v>
          </cell>
        </row>
        <row r="569">
          <cell r="A569">
            <v>7103013</v>
          </cell>
          <cell r="B569" t="str">
            <v>FORNECIMENTO DE CANAL U PRÉ-FABRICADO EM CONCRETO ARMADO 5,00 X 2,50 X 0,25 COM ARRANQUES - TB 45</v>
          </cell>
          <cell r="C569" t="str">
            <v>UN</v>
          </cell>
          <cell r="D569">
            <v>10026.950000000001</v>
          </cell>
          <cell r="E569" t="str">
            <v>SIURB-I Jan/26</v>
          </cell>
        </row>
        <row r="570">
          <cell r="A570">
            <v>7103014</v>
          </cell>
          <cell r="B570" t="str">
            <v>FORNECIMENTO DE CANAL U PRÉ-FABRICADO EM CONCRETO ARMADO 5,00 X 3,00 X 0,25 COM ARRANQUES - TB 45</v>
          </cell>
          <cell r="C570" t="str">
            <v>UN</v>
          </cell>
          <cell r="D570">
            <v>10850.16</v>
          </cell>
          <cell r="E570" t="str">
            <v>SIURB-I Jan/26</v>
          </cell>
        </row>
        <row r="571">
          <cell r="A571">
            <v>7103015</v>
          </cell>
          <cell r="B571" t="str">
            <v>FORNECIMENTO DE CANAL U PRÉ-FABRICADO EM CONCRETO ARMADO 6,00 X 3,00 X 0,30 COM ARRANQUES - TB 45</v>
          </cell>
          <cell r="C571" t="str">
            <v>UN</v>
          </cell>
          <cell r="D571">
            <v>16132.41</v>
          </cell>
          <cell r="E571" t="str">
            <v>SIURB-I Jan/26</v>
          </cell>
        </row>
        <row r="572">
          <cell r="A572">
            <v>7104001</v>
          </cell>
          <cell r="B572" t="str">
            <v>LANÇAMENTO E ASSENTAMENTO DE CANAL U PRÉ-FABRICADAS EM CONCRETO ARMADO  1,50 X 1,50 X 0,15 - TB 45</v>
          </cell>
          <cell r="C572" t="str">
            <v>M</v>
          </cell>
          <cell r="D572">
            <v>513.66999999999996</v>
          </cell>
          <cell r="E572" t="str">
            <v>SIURB-I Jan/26</v>
          </cell>
        </row>
        <row r="573">
          <cell r="A573">
            <v>7104002</v>
          </cell>
          <cell r="B573" t="str">
            <v>LANÇAMENTO E ASSENTAMENTO DE CANAL U PRÉ-FABRICADAS EM CONCRETO ARMADO 2,00 X 1,50 X 0,15 - TB 45</v>
          </cell>
          <cell r="C573" t="str">
            <v>M</v>
          </cell>
          <cell r="D573">
            <v>513.66999999999996</v>
          </cell>
          <cell r="E573" t="str">
            <v>SIURB-I Jan/26</v>
          </cell>
        </row>
        <row r="574">
          <cell r="A574">
            <v>7104003</v>
          </cell>
          <cell r="B574" t="str">
            <v>LANÇAMENTO E ASSENTAMENTO DE CANAL U PRÉ-FABRICADAS EM CONCRETO ARMADO 2,00 X 2,00 X 0,20 - TB 45</v>
          </cell>
          <cell r="C574" t="str">
            <v>M</v>
          </cell>
          <cell r="D574">
            <v>513.66999999999996</v>
          </cell>
          <cell r="E574" t="str">
            <v>SIURB-I Jan/26</v>
          </cell>
        </row>
        <row r="575">
          <cell r="A575">
            <v>7104004</v>
          </cell>
          <cell r="B575" t="str">
            <v>LANÇAMENTO E ASSENTAMENTO DE CANAL U PRÉ-FABRICADAS EM CONCRETO ARMADO 2,50 X 1,50 X 0,20 - TB 45</v>
          </cell>
          <cell r="C575" t="str">
            <v>M</v>
          </cell>
          <cell r="D575">
            <v>615.86</v>
          </cell>
          <cell r="E575" t="str">
            <v>SIURB-I Jan/26</v>
          </cell>
        </row>
        <row r="576">
          <cell r="A576">
            <v>7104005</v>
          </cell>
          <cell r="B576" t="str">
            <v>LANÇAMENTO E ASSENTAMENTO DE CANAL U PRÉ-FABRICADAS EM CONCRETO ARMADO 2,50 X 2,00 X 0,20 - TB 45</v>
          </cell>
          <cell r="C576" t="str">
            <v>M</v>
          </cell>
          <cell r="D576">
            <v>630.44000000000005</v>
          </cell>
          <cell r="E576" t="str">
            <v>SIURB-I Jan/26</v>
          </cell>
        </row>
        <row r="577">
          <cell r="A577">
            <v>7104006</v>
          </cell>
          <cell r="B577" t="str">
            <v>LANÇAMENTO E ASSENTAMENTO DE CANAL U PRÉ-FABRICADAS EM CONCRETO ARMADO 2,50 X 2,50 X 0,20 - TB 45</v>
          </cell>
          <cell r="C577" t="str">
            <v>M
M</v>
          </cell>
          <cell r="D577">
            <v>636.5</v>
          </cell>
          <cell r="E577" t="str">
            <v>SIURB-I Jan/26</v>
          </cell>
        </row>
        <row r="578">
          <cell r="A578">
            <v>7104007</v>
          </cell>
          <cell r="B578" t="str">
            <v>LANÇAMENTO E ASSENTAMENTO DE CANAL U PRÉ-FABRICADAS EM CONCRETO ARMADO 3,00 X 1,50 X 0,20 - TB 45</v>
          </cell>
          <cell r="C578" t="str">
            <v>M</v>
          </cell>
          <cell r="D578">
            <v>625.25</v>
          </cell>
          <cell r="E578" t="str">
            <v>SIURB-I Jan/26</v>
          </cell>
        </row>
        <row r="579">
          <cell r="A579">
            <v>7104008</v>
          </cell>
          <cell r="B579" t="str">
            <v>LANÇAMENTO E ASSENTAMENTO DE CANAL U PRÉ-FABRICADAS EM CONCRETO ARMADO 3,00 X 2,00 X 0,20 COM ARRANQUES - TB 45</v>
          </cell>
          <cell r="C579" t="str">
            <v>M</v>
          </cell>
          <cell r="D579">
            <v>636.09</v>
          </cell>
          <cell r="E579" t="str">
            <v>SIURB-I Jan/26</v>
          </cell>
        </row>
        <row r="580">
          <cell r="A580">
            <v>7104009</v>
          </cell>
          <cell r="B580" t="str">
            <v>LANÇAMENTO E ASSENTAMENTO DE CANAL U PRÉ-FABRICADAS EM CONCRETO ARMADO 3,00 X 2,50 X 0,25 - TB 45</v>
          </cell>
          <cell r="C580" t="str">
            <v>M</v>
          </cell>
          <cell r="D580">
            <v>637.36</v>
          </cell>
          <cell r="E580" t="str">
            <v>SIURB-I Jan/26</v>
          </cell>
        </row>
        <row r="581">
          <cell r="A581">
            <v>7104010</v>
          </cell>
          <cell r="B581" t="str">
            <v>LANÇAMENTO E ASSENTAMENTO DE CANAL U PRÉ-FABRICADAS EM CONCRETO ARMADO 4,00 X 2,50 X 0,25 COM ARRANQUES - TB 45</v>
          </cell>
          <cell r="C581" t="str">
            <v>M</v>
          </cell>
          <cell r="D581">
            <v>666.39</v>
          </cell>
          <cell r="E581" t="str">
            <v>SIURB-I Jan/26</v>
          </cell>
        </row>
        <row r="582">
          <cell r="A582">
            <v>7104011</v>
          </cell>
          <cell r="B582" t="str">
            <v>LANÇAMENTO E ASSENTAMENTO DE CANAL U PRÉ-FABRICADAS EM CONCRETO ARMADO 4,00 X 3,00 X 0,25 COM ARRANQUES - TB 45</v>
          </cell>
          <cell r="C582" t="str">
            <v>M</v>
          </cell>
          <cell r="D582">
            <v>656.87</v>
          </cell>
          <cell r="E582" t="str">
            <v>SIURB-I Jan/26</v>
          </cell>
        </row>
        <row r="583">
          <cell r="A583">
            <v>7104012</v>
          </cell>
          <cell r="B583" t="str">
            <v>LANÇAMENTO E ASSENTAMENTO DE CANAL U PRÉ-FABRICADAS EM CONCRETO ARMADO 5,00 X 1,00 X 0,25 COM ARRANQUES - TB 45</v>
          </cell>
          <cell r="C583" t="str">
            <v>M</v>
          </cell>
          <cell r="D583">
            <v>649.87</v>
          </cell>
          <cell r="E583" t="str">
            <v>SIURB-I Jan/26</v>
          </cell>
        </row>
        <row r="584">
          <cell r="A584">
            <v>7104013</v>
          </cell>
          <cell r="B584" t="str">
            <v>LANÇAMENTO E ASSENTAMENTO DE CANAL U PRÉ-FABRICADAS EM CONCRETO ARMADO 5,00 X 2,50 X 0,25 COM ARRANQUES - TB 45</v>
          </cell>
          <cell r="C584" t="str">
            <v>M</v>
          </cell>
          <cell r="D584">
            <v>739.91</v>
          </cell>
          <cell r="E584" t="str">
            <v>SIURB-I Jan/26</v>
          </cell>
        </row>
        <row r="585">
          <cell r="A585">
            <v>7104014</v>
          </cell>
          <cell r="B585" t="str">
            <v>LANÇAMENTO E ASSENTAMENTO DE CANAL U PRÉ-FABRICADAS EM CONCRETO ARMADO 5,00 X 3,00 X 0,25 COM ARRANQUES - TB 45</v>
          </cell>
          <cell r="C585" t="str">
            <v>M</v>
          </cell>
          <cell r="D585">
            <v>734.57</v>
          </cell>
          <cell r="E585" t="str">
            <v>SIURB-I Jan/26</v>
          </cell>
        </row>
        <row r="586">
          <cell r="A586">
            <v>7104015</v>
          </cell>
          <cell r="B586" t="str">
            <v>LANÇAMENTO E ASSENTAMENTO DE CANAL U PRÉ-FABRICADAS EM CONCRETO ARMADO 6,00 X 3,00 X 0,30 COM ARRANQUES - TB 45</v>
          </cell>
          <cell r="C586" t="str">
            <v>M</v>
          </cell>
          <cell r="D586">
            <v>764.74</v>
          </cell>
          <cell r="E586" t="str">
            <v>SIURB-I Jan/26</v>
          </cell>
        </row>
        <row r="587">
          <cell r="A587">
            <v>7106002</v>
          </cell>
          <cell r="B587" t="str">
            <v>CANALETA E GRELHA EMBUTIDA DE CONCRETO POLÍMERO 95MPA ANTIFURTO CLASSE D400 26,2X30,5X100CM, OU SILMILAR. QUE ATENDA A VAZÃO 22,10 L/S. DECLIVIDADE 0% ACABAMENTO TRÁFEGO DE PEDESTRES E ACESSIBILIDADE</v>
          </cell>
          <cell r="C587" t="str">
            <v>M</v>
          </cell>
          <cell r="D587">
            <v>803.8</v>
          </cell>
          <cell r="E587" t="str">
            <v>SIURB-I Jan/26</v>
          </cell>
        </row>
        <row r="588">
          <cell r="A588">
            <v>7106003</v>
          </cell>
          <cell r="B588" t="str">
            <v>CANALETA E GRELHA EMBUTIDA DE CONCRETO POLÍMERO 95MPA ANTIFURTO CLASSE D400 26,2X70,5X100CM, OU SILMILAR. QUE ATENDA A VAZÃO 83,20 L/S. DECLIVIDADE 0% ACABAMENTO TRÁFEGO DE PEDESTRES E ACESSIBILIDADE</v>
          </cell>
          <cell r="C588" t="str">
            <v>M</v>
          </cell>
          <cell r="D588">
            <v>1194.3499999999999</v>
          </cell>
          <cell r="E588" t="str">
            <v>SIURB-I Jan/26</v>
          </cell>
        </row>
        <row r="589">
          <cell r="A589">
            <v>7106004</v>
          </cell>
          <cell r="B589" t="str">
            <v>CANALETA E GRELHA EMBUTIDA DE CONCRETO POLÍMERO 95MPA ANTIFURTO CLASSE F900 20,6X30X100CM OU SIMILAR. QUE ATENDA A VAZÃO 14,5 L/S. DECLIVIDADE 0%. ACABAMENTO TRÁFEGO VEÍCULOS</v>
          </cell>
          <cell r="C589" t="str">
            <v>M</v>
          </cell>
          <cell r="D589">
            <v>824.34</v>
          </cell>
          <cell r="E589" t="str">
            <v>SIURB-I Jan/26</v>
          </cell>
        </row>
        <row r="590">
          <cell r="A590">
            <v>7106005</v>
          </cell>
          <cell r="B590" t="str">
            <v>CANALETA E GRELHA EMBUTIDA DE CONCRETO POLÍMERO 95MPA ANTIFURTO CLASSE F900 26,2X32,5X100CM OU SILMILAR. QUE ATENDA A VAZÃO 22,1 L/S.DECLIVIDADE 0% ACABAMENTO TRÁFEGO VEÏCULOS.</v>
          </cell>
          <cell r="C590" t="str">
            <v>M</v>
          </cell>
          <cell r="D590">
            <v>899.36</v>
          </cell>
          <cell r="E590" t="str">
            <v>SIURB-I Jan/26</v>
          </cell>
        </row>
        <row r="591">
          <cell r="A591">
            <v>7106006</v>
          </cell>
          <cell r="B591" t="str">
            <v>CANALETA E GRELHA EMBUTIDA DE CONCRETO POLÍMERO 95MPA ANTIFURTO CLASSE F900 26,2X72,5X100CM, OU SILMILAR. QUE ATENDA A VAZÃO 83,20 L/S. DECLIVIDADE 0% ACABAMENTO TRÁFEGO VEICULOS</v>
          </cell>
          <cell r="C591" t="str">
            <v>M</v>
          </cell>
          <cell r="D591">
            <v>1201.5899999999999</v>
          </cell>
          <cell r="E591" t="str">
            <v>SIURB-I Jan/26</v>
          </cell>
        </row>
        <row r="592">
          <cell r="A592">
            <v>7107001</v>
          </cell>
          <cell r="B592" t="str">
            <v>IN.10 - EXECUÇÃO DE VALETA DE PROTEÇÃO DE ATERRO COM REVESTIMENTO EM CONCRETO (0,75 M3/M)</v>
          </cell>
          <cell r="C592" t="str">
            <v>M</v>
          </cell>
          <cell r="D592">
            <v>180.02</v>
          </cell>
          <cell r="E592" t="str">
            <v>SIURB-I Jan/26</v>
          </cell>
        </row>
        <row r="593">
          <cell r="A593">
            <v>7107002</v>
          </cell>
          <cell r="B593" t="str">
            <v>IN.11 - EXECUÇÃO DE VALETA DE PROTEÇÃO DE CORTE (0,75 M3/M)</v>
          </cell>
          <cell r="C593" t="str">
            <v>M</v>
          </cell>
          <cell r="D593">
            <v>70.83</v>
          </cell>
          <cell r="E593" t="str">
            <v>SIURB-I Jan/26</v>
          </cell>
        </row>
        <row r="594">
          <cell r="A594">
            <v>7107003</v>
          </cell>
          <cell r="B594" t="str">
            <v>IN.12 - EXECUÇÃO DE VALETA DE PROTEÇÃO DE CORTE COM REVESTIMENTO EM CONCRETO (0,75 M3/M)</v>
          </cell>
          <cell r="C594" t="str">
            <v>M</v>
          </cell>
          <cell r="D594">
            <v>180.02</v>
          </cell>
          <cell r="E594" t="str">
            <v>SIURB-I Jan/26</v>
          </cell>
        </row>
        <row r="595">
          <cell r="A595">
            <v>7109001</v>
          </cell>
          <cell r="B595" t="str">
            <v>IN.14 - FORNECIMENTO E COLOCAÇÃO DE GABIÃO TIPO COLCHÃO RENO, H = 0,30M, DE MALHA 6 X 2CM, GALVANIZADO, REVESTIDO EM PVC, DE FIO Ø = 2,20MM</v>
          </cell>
          <cell r="C595" t="str">
            <v>M2</v>
          </cell>
          <cell r="D595">
            <v>325.45</v>
          </cell>
          <cell r="E595" t="str">
            <v>SIURB-I Jan/26</v>
          </cell>
        </row>
        <row r="596">
          <cell r="A596">
            <v>7109002</v>
          </cell>
          <cell r="B596" t="str">
            <v>FORNECIMENTO E COLOCAÇÃO DE GABIÃO TIPO CAIXA, H = 1,00M, DE MALHA 8 X 10CM, GALVANIZADO E REVESTIDO EM PVC, DE FIO Ø = 2,7MM, ENCHIMENTO COM RESÍDUO DE CONSTRUÇÃO E DEMOLIÇÃO</v>
          </cell>
          <cell r="C596" t="str">
            <v>M3</v>
          </cell>
          <cell r="D596">
            <v>1166.6099999999999</v>
          </cell>
          <cell r="E596" t="str">
            <v>SIURB-I Jan/26</v>
          </cell>
        </row>
        <row r="597">
          <cell r="A597">
            <v>8000000</v>
          </cell>
          <cell r="B597" t="str">
            <v>PONTES E VIADUTOS</v>
          </cell>
          <cell r="E597" t="str">
            <v>SIURB-I Jan/26</v>
          </cell>
        </row>
        <row r="598">
          <cell r="A598">
            <v>8001000</v>
          </cell>
          <cell r="B598" t="str">
            <v>FORNECIMENTO E CRAVAÇÃO DE ESTACAS DE EUCALIPTO - DIÂMETRO 20 À 30CM</v>
          </cell>
          <cell r="C598" t="str">
            <v>M</v>
          </cell>
          <cell r="D598">
            <v>130.76</v>
          </cell>
          <cell r="E598" t="str">
            <v>SIURB-I Jan/26</v>
          </cell>
        </row>
        <row r="599">
          <cell r="A599">
            <v>8006000</v>
          </cell>
          <cell r="B599" t="str">
            <v>FORNECIMENTO E CRAVAÇÃO DE ESTACA METÁLICA - PERFIL DE AÇO LAMINADO W 250X32,7</v>
          </cell>
          <cell r="C599" t="str">
            <v>M</v>
          </cell>
          <cell r="D599">
            <v>374.83</v>
          </cell>
          <cell r="E599" t="str">
            <v>SIURB-I Jan/26</v>
          </cell>
        </row>
        <row r="600">
          <cell r="A600">
            <v>8007000</v>
          </cell>
          <cell r="B600" t="str">
            <v>FORNECIMENTO E CRAVAÇÃO DE ESTACA METÁLICA - PERFIL DE AÇO LAMINADO W 310X52</v>
          </cell>
          <cell r="C600" t="str">
            <v>M</v>
          </cell>
          <cell r="D600">
            <v>548.39</v>
          </cell>
          <cell r="E600" t="str">
            <v>SIURB-I Jan/26</v>
          </cell>
        </row>
        <row r="601">
          <cell r="A601">
            <v>8013000</v>
          </cell>
          <cell r="B601" t="str">
            <v>FORMA PARA SAPATAS E BALDRAMES</v>
          </cell>
          <cell r="C601" t="str">
            <v>M2</v>
          </cell>
          <cell r="D601">
            <v>83.05</v>
          </cell>
          <cell r="E601" t="str">
            <v>SIURB-I Jan/26</v>
          </cell>
        </row>
        <row r="602">
          <cell r="A602">
            <v>8014000</v>
          </cell>
          <cell r="B602" t="str">
            <v>FORMA COMUM</v>
          </cell>
          <cell r="C602" t="str">
            <v>.</v>
          </cell>
          <cell r="D602" t="str">
            <v>.</v>
          </cell>
          <cell r="E602" t="str">
            <v>SIURB-I Jan/26</v>
          </cell>
        </row>
        <row r="603">
          <cell r="A603">
            <v>8014001</v>
          </cell>
          <cell r="B603" t="str">
            <v>FORMA COMUM, INCLUSIVE CIMBRAMENTO</v>
          </cell>
          <cell r="C603" t="str">
            <v>M2</v>
          </cell>
          <cell r="D603">
            <v>88.67</v>
          </cell>
          <cell r="E603" t="str">
            <v>SIURB-I Jan/26</v>
          </cell>
        </row>
        <row r="604">
          <cell r="A604">
            <v>8014002</v>
          </cell>
          <cell r="B604" t="str">
            <v>FORMA COMUM, EXCLUSIVE  CIMBRAMENTO</v>
          </cell>
          <cell r="C604" t="str">
            <v>M2</v>
          </cell>
          <cell r="D604">
            <v>84.27</v>
          </cell>
          <cell r="E604" t="str">
            <v>SIURB-I Jan/26</v>
          </cell>
        </row>
        <row r="605">
          <cell r="A605">
            <v>8015000</v>
          </cell>
          <cell r="B605" t="str">
            <v>FORMA PARA CONCRETO APARENTE</v>
          </cell>
          <cell r="C605" t="str">
            <v>.</v>
          </cell>
          <cell r="D605" t="str">
            <v>.</v>
          </cell>
          <cell r="E605" t="str">
            <v>SIURB-I Jan/26</v>
          </cell>
        </row>
        <row r="606">
          <cell r="A606">
            <v>8015001</v>
          </cell>
          <cell r="B606" t="str">
            <v>FORMA PARA CONCRETO APARENTE, INCLUSIVE CIMBRAMENTO DE ALTURA ATÉ 3M</v>
          </cell>
          <cell r="C606" t="str">
            <v>M2</v>
          </cell>
          <cell r="D606">
            <v>113.87</v>
          </cell>
          <cell r="E606" t="str">
            <v>SIURB-I Jan/26</v>
          </cell>
        </row>
        <row r="607">
          <cell r="A607">
            <v>8015002</v>
          </cell>
          <cell r="B607" t="str">
            <v>FORMA PARA CONCRETO APARENTE, EXCLUSIVE CIMBRAMENTO</v>
          </cell>
          <cell r="C607" t="str">
            <v>M2</v>
          </cell>
          <cell r="D607">
            <v>90.05</v>
          </cell>
          <cell r="E607" t="str">
            <v>SIURB-I Jan/26</v>
          </cell>
        </row>
        <row r="608">
          <cell r="A608">
            <v>8016000</v>
          </cell>
          <cell r="B608" t="str">
            <v>FORMA INTERNA NÃO RECUPERÁVEL, INCLUSIVE CIMBRAMENTO ATÉ 3,00M</v>
          </cell>
          <cell r="C608" t="str">
            <v>M2</v>
          </cell>
          <cell r="D608">
            <v>132.43</v>
          </cell>
          <cell r="E608" t="str">
            <v>SIURB-I Jan/26</v>
          </cell>
        </row>
        <row r="609">
          <cell r="A609">
            <v>8018001</v>
          </cell>
          <cell r="B609" t="str">
            <v>CIMBRAMENTO METÁLICO DE ALTURA MAIOR QUE 3,00M - FORNECIMENTO DOS MATERIAIS</v>
          </cell>
          <cell r="C609" t="str">
            <v>M3XMÊS</v>
          </cell>
          <cell r="D609">
            <v>11.83</v>
          </cell>
          <cell r="E609" t="str">
            <v>SIURB-I Jan/26</v>
          </cell>
        </row>
        <row r="610">
          <cell r="A610">
            <v>8018002</v>
          </cell>
          <cell r="B610" t="str">
            <v>CIMBRAMENTO METÁLICO DE ALTURA MAIOR QUE 3,00M, MONTAGEM E POSTERIOR DESMONTAGEM, INCLUSIVE O TRANSPORTE DOS MATERIAIS</v>
          </cell>
          <cell r="C610" t="str">
            <v>M3</v>
          </cell>
          <cell r="D610">
            <v>37.94</v>
          </cell>
          <cell r="E610" t="str">
            <v>SIURB-I Jan/26</v>
          </cell>
        </row>
        <row r="611">
          <cell r="A611">
            <v>8019000</v>
          </cell>
          <cell r="B611" t="str">
            <v>FORNECIMENTO E APLICAÇÃO DE AÇO CA-25</v>
          </cell>
          <cell r="C611" t="str">
            <v>KG</v>
          </cell>
          <cell r="D611">
            <v>12.01</v>
          </cell>
          <cell r="E611" t="str">
            <v>SIURB-I Jan/26</v>
          </cell>
        </row>
        <row r="612">
          <cell r="A612">
            <v>8020000</v>
          </cell>
          <cell r="B612" t="str">
            <v>FORNECIMENTO E APLICAÇÃO DE AÇO CA-50 - DIÂMETRO MENOR QUE 1/2"</v>
          </cell>
          <cell r="C612" t="str">
            <v>KG</v>
          </cell>
          <cell r="D612">
            <v>10.37</v>
          </cell>
          <cell r="E612" t="str">
            <v>SIURB-I Jan/26</v>
          </cell>
        </row>
        <row r="613">
          <cell r="A613">
            <v>8021000</v>
          </cell>
          <cell r="B613" t="str">
            <v>FORNECIMENTO E APLICAÇÃO DE AÇO CA-50 - DIÂMETRO MAIOR OU IGUAL À 1/2"</v>
          </cell>
          <cell r="C613" t="str">
            <v>KG</v>
          </cell>
          <cell r="D613">
            <v>10.37</v>
          </cell>
          <cell r="E613" t="str">
            <v>SIURB-I Jan/26</v>
          </cell>
        </row>
        <row r="614">
          <cell r="A614">
            <v>8022000</v>
          </cell>
          <cell r="B614" t="str">
            <v>FORNECIMENTO E APLICAÇÃO DE AÇO CA-60</v>
          </cell>
          <cell r="C614" t="str">
            <v>KG</v>
          </cell>
          <cell r="D614">
            <v>10.72</v>
          </cell>
          <cell r="E614" t="str">
            <v>SIURB-I Jan/26</v>
          </cell>
        </row>
        <row r="615">
          <cell r="A615">
            <v>8023000</v>
          </cell>
          <cell r="B615" t="str">
            <v>FORNECIMENTO E APLICAÇÃO DE TELA DE AÇO</v>
          </cell>
          <cell r="C615" t="str">
            <v>KG</v>
          </cell>
          <cell r="D615">
            <v>10.11</v>
          </cell>
          <cell r="E615" t="str">
            <v>SIURB-I Jan/26</v>
          </cell>
        </row>
        <row r="616">
          <cell r="A616">
            <v>8024000</v>
          </cell>
          <cell r="B616" t="str">
            <v>FORNECIMENTO E APLICAÇÃO DE CONCRETO USINADO FCK=10MPA - BOMBEADO</v>
          </cell>
          <cell r="C616" t="str">
            <v>M3</v>
          </cell>
          <cell r="D616">
            <v>474.41</v>
          </cell>
          <cell r="E616" t="str">
            <v>SIURB-I Jan/26</v>
          </cell>
        </row>
        <row r="617">
          <cell r="A617">
            <v>8025000</v>
          </cell>
          <cell r="B617" t="str">
            <v>FORNECIMENTO E APLICAÇÃO DE CONCRETO USINADO FCK=15,0MPA - BOMBEADO</v>
          </cell>
          <cell r="C617" t="str">
            <v>M3</v>
          </cell>
          <cell r="D617">
            <v>495.63</v>
          </cell>
          <cell r="E617" t="str">
            <v>SIURB-I Jan/26</v>
          </cell>
        </row>
        <row r="618">
          <cell r="A618">
            <v>8026000</v>
          </cell>
          <cell r="B618" t="str">
            <v>FORNECIMENTO E APLICAÇÃO DE CONCRETO USINADO FCK=20,0MPA - BOMBEADO</v>
          </cell>
          <cell r="C618" t="str">
            <v>M3</v>
          </cell>
          <cell r="D618">
            <v>519.78</v>
          </cell>
          <cell r="E618" t="str">
            <v>SIURB-I Jan/26</v>
          </cell>
        </row>
        <row r="619">
          <cell r="A619">
            <v>8027000</v>
          </cell>
          <cell r="B619" t="str">
            <v>FORNECIMENTO E APLICAÇÃO DE CONCRETO USINADO FCK=25MPA -BOMBEADO</v>
          </cell>
          <cell r="C619" t="str">
            <v>M3</v>
          </cell>
          <cell r="D619">
            <v>541.13</v>
          </cell>
          <cell r="E619" t="str">
            <v>SIURB-I Jan/26</v>
          </cell>
        </row>
        <row r="620">
          <cell r="A620">
            <v>8028000</v>
          </cell>
          <cell r="B620" t="str">
            <v>FORNECIMENTO E APLICAÇÃO DE CONCRETO USINADO FCK=30,0MPA - BOMBEADO</v>
          </cell>
          <cell r="C620" t="str">
            <v>M3</v>
          </cell>
          <cell r="D620">
            <v>563.66</v>
          </cell>
          <cell r="E620" t="str">
            <v>SIURB-I Jan/26</v>
          </cell>
        </row>
        <row r="621">
          <cell r="A621">
            <v>8029000</v>
          </cell>
          <cell r="B621" t="str">
            <v>FORNECIMENTO E APLICAÇÃO DE CONCRETO CICLÓPICO, CONTENDO 70% DE CONCRETO FCK=15,0MPA E 30% DE PEDRA AMARROADA</v>
          </cell>
          <cell r="C621" t="str">
            <v>M3</v>
          </cell>
          <cell r="D621">
            <v>817.46</v>
          </cell>
          <cell r="E621" t="str">
            <v>SIURB-I Jan/26</v>
          </cell>
        </row>
        <row r="622">
          <cell r="A622">
            <v>8030000</v>
          </cell>
          <cell r="B622" t="str">
            <v>ALVENARIA DE TIJOLO COMUM PARA FUNDAÇÃO</v>
          </cell>
          <cell r="C622" t="str">
            <v>M3</v>
          </cell>
          <cell r="D622">
            <v>1158.6300000000001</v>
          </cell>
          <cell r="E622" t="str">
            <v>SIURB-I Jan/26</v>
          </cell>
        </row>
        <row r="623">
          <cell r="A623">
            <v>8031000</v>
          </cell>
          <cell r="B623" t="str">
            <v>ALVENARIA DE UM TIJOLO COMUM</v>
          </cell>
          <cell r="C623" t="str">
            <v>M2</v>
          </cell>
          <cell r="D623">
            <v>283.29000000000002</v>
          </cell>
          <cell r="E623" t="str">
            <v>SIURB-I Jan/26</v>
          </cell>
        </row>
        <row r="624">
          <cell r="A624">
            <v>8032000</v>
          </cell>
          <cell r="B624" t="str">
            <v>ALVENARIA DE MEIO TIJOLO COMUM</v>
          </cell>
          <cell r="C624" t="str">
            <v>M2</v>
          </cell>
          <cell r="D624">
            <v>163.66999999999999</v>
          </cell>
          <cell r="E624" t="str">
            <v>SIURB-I Jan/26</v>
          </cell>
        </row>
        <row r="625">
          <cell r="A625">
            <v>8033000</v>
          </cell>
          <cell r="B625" t="str">
            <v>ALVENARIA EM BLOCOS DE CONCRETO 09 X 19 X 39CM</v>
          </cell>
          <cell r="C625" t="str">
            <v>M2</v>
          </cell>
          <cell r="D625">
            <v>90.11</v>
          </cell>
          <cell r="E625" t="str">
            <v>SIURB-I Jan/26</v>
          </cell>
        </row>
        <row r="626">
          <cell r="A626">
            <v>8034000</v>
          </cell>
          <cell r="B626" t="str">
            <v>ALVENARIA EM BLOCOS DE CONCRETO 19 X 19 X 39CM</v>
          </cell>
          <cell r="C626" t="str">
            <v>M2</v>
          </cell>
          <cell r="D626">
            <v>127.07</v>
          </cell>
          <cell r="E626" t="str">
            <v>SIURB-I Jan/26</v>
          </cell>
        </row>
        <row r="627">
          <cell r="A627">
            <v>8035000</v>
          </cell>
          <cell r="B627" t="str">
            <v>ALVENARIA DE PEDRA SECA</v>
          </cell>
          <cell r="C627" t="str">
            <v>M3</v>
          </cell>
          <cell r="D627">
            <v>547.34</v>
          </cell>
          <cell r="E627" t="str">
            <v>SIURB-I Jan/26</v>
          </cell>
        </row>
        <row r="628">
          <cell r="A628">
            <v>8036000</v>
          </cell>
          <cell r="B628" t="str">
            <v>ALVENARIA DE PEDRA ARGAMASSADA</v>
          </cell>
          <cell r="C628" t="str">
            <v>M3</v>
          </cell>
          <cell r="D628">
            <v>839.76</v>
          </cell>
          <cell r="E628" t="str">
            <v>SIURB-I Jan/26</v>
          </cell>
        </row>
        <row r="629">
          <cell r="A629">
            <v>8037000</v>
          </cell>
          <cell r="B629" t="str">
            <v>CHAPISCO COM ARGAMASSA DE CIMENTO E AREIA 1:6</v>
          </cell>
          <cell r="C629" t="str">
            <v>M2</v>
          </cell>
          <cell r="D629">
            <v>11.18</v>
          </cell>
          <cell r="E629" t="str">
            <v>SIURB-I Jan/26</v>
          </cell>
        </row>
        <row r="630">
          <cell r="A630">
            <v>8038000</v>
          </cell>
          <cell r="B630" t="str">
            <v>REVESTIMENTO COM 2CM DE ARGAMASSA, CIMENTO E AREIA 1:3</v>
          </cell>
          <cell r="C630" t="str">
            <v>M2</v>
          </cell>
          <cell r="D630">
            <v>64.12</v>
          </cell>
          <cell r="E630" t="str">
            <v>SIURB-I Jan/26</v>
          </cell>
        </row>
        <row r="631">
          <cell r="A631">
            <v>8039000</v>
          </cell>
          <cell r="B631" t="str">
            <v>EMBOÇO COM ARGAMASSA DE CIMENTO, CAL E AREIA NO TRAÇO 1:2:8</v>
          </cell>
          <cell r="C631" t="str">
            <v>M2</v>
          </cell>
          <cell r="D631">
            <v>36.44</v>
          </cell>
          <cell r="E631" t="str">
            <v>SIURB-I Jan/26</v>
          </cell>
        </row>
        <row r="632">
          <cell r="A632">
            <v>8040000</v>
          </cell>
          <cell r="B632" t="str">
            <v>REBOCO</v>
          </cell>
          <cell r="C632" t="str">
            <v>M2</v>
          </cell>
          <cell r="D632">
            <v>26.87</v>
          </cell>
          <cell r="E632" t="str">
            <v>SIURB-I Jan/26</v>
          </cell>
        </row>
        <row r="633">
          <cell r="A633">
            <v>8041000</v>
          </cell>
          <cell r="B633" t="str">
            <v>IMPERMEABILIZAÇÃO DE CONCRETO EM CONTATO COM A TERRA</v>
          </cell>
          <cell r="C633" t="str">
            <v>M2</v>
          </cell>
          <cell r="D633">
            <v>86.2</v>
          </cell>
          <cell r="E633" t="str">
            <v>SIURB-I Jan/26</v>
          </cell>
        </row>
        <row r="634">
          <cell r="A634">
            <v>8042000</v>
          </cell>
          <cell r="B634" t="str">
            <v>IMPERMEABILIZAÇÃO DE TABULEIROS</v>
          </cell>
          <cell r="C634" t="str">
            <v>M2</v>
          </cell>
          <cell r="D634">
            <v>230.11</v>
          </cell>
          <cell r="E634" t="str">
            <v>SIURB-I Jan/26</v>
          </cell>
        </row>
        <row r="635">
          <cell r="A635">
            <v>8043000</v>
          </cell>
          <cell r="B635" t="str">
            <v>JUNTA TIPO FUNGENBAND O-12 OU SIMILAR</v>
          </cell>
          <cell r="C635" t="str">
            <v>M</v>
          </cell>
          <cell r="D635">
            <v>51.75</v>
          </cell>
          <cell r="E635" t="str">
            <v>SIURB-I Jan/26</v>
          </cell>
        </row>
        <row r="636">
          <cell r="A636">
            <v>8044000</v>
          </cell>
          <cell r="B636" t="str">
            <v>JUNTA TIPO FUNGENBAND O-22 OU SIMILAR</v>
          </cell>
          <cell r="C636" t="str">
            <v>M</v>
          </cell>
          <cell r="D636">
            <v>101.59</v>
          </cell>
          <cell r="E636" t="str">
            <v>SIURB-I Jan/26</v>
          </cell>
        </row>
        <row r="637">
          <cell r="A637">
            <v>8045000</v>
          </cell>
          <cell r="B637" t="str">
            <v>APOIO DE NEOPRENE SIMPLES</v>
          </cell>
          <cell r="C637" t="str">
            <v>DM3</v>
          </cell>
          <cell r="D637">
            <v>59.58</v>
          </cell>
          <cell r="E637" t="str">
            <v>SIURB-I Jan/26</v>
          </cell>
        </row>
        <row r="638">
          <cell r="A638">
            <v>8046000</v>
          </cell>
          <cell r="B638" t="str">
            <v>APOIO DE NEOPRENE FRETADO</v>
          </cell>
          <cell r="C638" t="str">
            <v>DM3</v>
          </cell>
          <cell r="D638">
            <v>163.66999999999999</v>
          </cell>
          <cell r="E638" t="str">
            <v>SIURB-I Jan/26</v>
          </cell>
        </row>
        <row r="639">
          <cell r="A639">
            <v>8048000</v>
          </cell>
          <cell r="B639" t="str">
            <v>GRADIL DE FERRO MODELO PMSP</v>
          </cell>
          <cell r="C639" t="str">
            <v>.</v>
          </cell>
          <cell r="D639" t="str">
            <v>.</v>
          </cell>
          <cell r="E639" t="str">
            <v>SIURB-I Jan/26</v>
          </cell>
        </row>
        <row r="640">
          <cell r="A640">
            <v>8048001</v>
          </cell>
          <cell r="B640" t="str">
            <v>GRADIL DE FERRO MODELO PMSP, INCLUI PINTURA</v>
          </cell>
          <cell r="C640" t="str">
            <v>M</v>
          </cell>
          <cell r="D640">
            <v>1148.8599999999999</v>
          </cell>
          <cell r="E640" t="str">
            <v>SIURB-I Jan/26</v>
          </cell>
        </row>
        <row r="641">
          <cell r="A641">
            <v>8048002</v>
          </cell>
          <cell r="B641" t="str">
            <v>PINTURA DE GRADIL DE FERRO, MODELO PMSP</v>
          </cell>
          <cell r="C641" t="str">
            <v>M2</v>
          </cell>
          <cell r="D641">
            <v>82.55</v>
          </cell>
          <cell r="E641" t="str">
            <v>SIURB-I Jan/26</v>
          </cell>
        </row>
        <row r="642">
          <cell r="A642">
            <v>8049000</v>
          </cell>
          <cell r="B642" t="str">
            <v>DEMOLIÇÃO DE CONCRETO SIMPLES</v>
          </cell>
          <cell r="C642" t="str">
            <v>M3</v>
          </cell>
          <cell r="D642">
            <v>110.22</v>
          </cell>
          <cell r="E642" t="str">
            <v>SIURB-I Jan/26</v>
          </cell>
        </row>
        <row r="643">
          <cell r="A643">
            <v>8050000</v>
          </cell>
          <cell r="B643" t="str">
            <v>DEMOLIÇÃO DE ALVENARIA</v>
          </cell>
          <cell r="C643" t="str">
            <v>M3</v>
          </cell>
          <cell r="D643">
            <v>87.41</v>
          </cell>
          <cell r="E643" t="str">
            <v>SIURB-I Jan/26</v>
          </cell>
        </row>
        <row r="644">
          <cell r="A644">
            <v>8051000</v>
          </cell>
          <cell r="B644" t="str">
            <v>DEMOLIÇÃO DE CONCRETO ARMADO</v>
          </cell>
          <cell r="C644" t="str">
            <v>M3</v>
          </cell>
          <cell r="D644">
            <v>444.92</v>
          </cell>
          <cell r="E644" t="str">
            <v>SIURB-I Jan/26</v>
          </cell>
        </row>
        <row r="645">
          <cell r="A645">
            <v>8053000</v>
          </cell>
          <cell r="B645" t="str">
            <v>CORTE DE PERFIL DE AÇO 10"</v>
          </cell>
          <cell r="C645" t="str">
            <v>UN</v>
          </cell>
          <cell r="D645">
            <v>223.17</v>
          </cell>
          <cell r="E645" t="str">
            <v>SIURB-I Jan/26</v>
          </cell>
        </row>
        <row r="646">
          <cell r="A646">
            <v>8054000</v>
          </cell>
          <cell r="B646" t="str">
            <v>CORTE DE PERFIL DE AÇO 12"</v>
          </cell>
          <cell r="C646" t="str">
            <v>UN</v>
          </cell>
          <cell r="D646">
            <v>259.27</v>
          </cell>
          <cell r="E646" t="str">
            <v>SIURB-I Jan/26</v>
          </cell>
        </row>
        <row r="647">
          <cell r="A647">
            <v>8055000</v>
          </cell>
          <cell r="B647" t="str">
            <v>EMENDA DE TOPO DE PERFIL DE AÇO 10"</v>
          </cell>
          <cell r="C647" t="str">
            <v>UN</v>
          </cell>
          <cell r="D647">
            <v>628.94000000000005</v>
          </cell>
          <cell r="E647" t="str">
            <v>SIURB-I Jan/26</v>
          </cell>
        </row>
        <row r="648">
          <cell r="A648">
            <v>8056000</v>
          </cell>
          <cell r="B648" t="str">
            <v>EMENDA DE TOPO DE PERFIL DE AÇO 12"</v>
          </cell>
          <cell r="C648" t="str">
            <v>UN</v>
          </cell>
          <cell r="D648">
            <v>781.47</v>
          </cell>
          <cell r="E648" t="str">
            <v>SIURB-I Jan/26</v>
          </cell>
        </row>
        <row r="649">
          <cell r="A649">
            <v>8057000</v>
          </cell>
          <cell r="B649" t="str">
            <v>FORNECIMENTO E COLOCAÇÃO DE JUNTA DE DILATAÇÃO DE ELASTÔMERO DE NEOPRENE, TIPO JEENE JJ 2540 VV OU SIMILAR</v>
          </cell>
          <cell r="C649" t="str">
            <v>M</v>
          </cell>
          <cell r="D649">
            <v>563.88</v>
          </cell>
          <cell r="E649" t="str">
            <v>SIURB-I Jan/26</v>
          </cell>
        </row>
        <row r="650">
          <cell r="A650">
            <v>8058000</v>
          </cell>
          <cell r="B650" t="str">
            <v>FORNECIMENTO E COLOCAÇÃO DE JUNTA DE DILATAÇÃO DE ELASTÔMERO DE NEOPRENE, TIPO JEENE JJ 3550 VV OU SIMILAR</v>
          </cell>
          <cell r="C650" t="str">
            <v>M</v>
          </cell>
          <cell r="D650">
            <v>960</v>
          </cell>
          <cell r="E650" t="str">
            <v>SIURB-I Jan/26</v>
          </cell>
        </row>
        <row r="651">
          <cell r="A651">
            <v>8062000</v>
          </cell>
          <cell r="B651" t="str">
            <v>FORNECIMENTO E COLOCAÇÃO DE AÇO DE PROTENSÃO CP-190-RB - 4 Ø=1/2" INCLUINDO BAINHA, PROTENSÃO E INJEÇÃO</v>
          </cell>
          <cell r="C651" t="str">
            <v>KG</v>
          </cell>
          <cell r="D651">
            <v>29.98</v>
          </cell>
          <cell r="E651" t="str">
            <v>SIURB-I Jan/26</v>
          </cell>
        </row>
        <row r="652">
          <cell r="A652">
            <v>8063000</v>
          </cell>
          <cell r="B652" t="str">
            <v>FORNECIMENTO E COLOCAÇÃO DE AÇO DE PROTENSÃO CP-190-RB 6 Ø = 1/2"   INCLUINDO BAINHA, PROTENSÃO E INJEÇÃO</v>
          </cell>
          <cell r="C652" t="str">
            <v>KG</v>
          </cell>
          <cell r="D652">
            <v>28.11</v>
          </cell>
          <cell r="E652" t="str">
            <v>SIURB-I Jan/26</v>
          </cell>
        </row>
        <row r="653">
          <cell r="A653">
            <v>8064000</v>
          </cell>
          <cell r="B653" t="str">
            <v>FORNECIMENTO E COLOCAÇÃO DE AÇO DE PROTENSÃO CP-190-RB - 12 Ø = 1/2" INCLUINDO BAINHA, PROTENSÃO E INJEÇÃO</v>
          </cell>
          <cell r="C653" t="str">
            <v>KG</v>
          </cell>
          <cell r="D653">
            <v>26.66</v>
          </cell>
          <cell r="E653" t="str">
            <v>SIURB-I Jan/26</v>
          </cell>
        </row>
        <row r="654">
          <cell r="A654">
            <v>8065000</v>
          </cell>
          <cell r="B654" t="str">
            <v>ICO.03 - ANCORAGEM ATIVA SÉRIE V- 4 Ø = 1/2"</v>
          </cell>
          <cell r="C654" t="str">
            <v>UN</v>
          </cell>
          <cell r="D654">
            <v>391.17</v>
          </cell>
          <cell r="E654" t="str">
            <v>SIURB-I Jan/26</v>
          </cell>
        </row>
        <row r="655">
          <cell r="A655">
            <v>8066000</v>
          </cell>
          <cell r="B655" t="str">
            <v>ICO.03 - ANCORAGEM ATIVA SÉRIE V-6 - Ø = 1/2"</v>
          </cell>
          <cell r="C655" t="str">
            <v>UN</v>
          </cell>
          <cell r="D655">
            <v>565.71</v>
          </cell>
          <cell r="E655" t="str">
            <v>SIURB-I Jan/26</v>
          </cell>
        </row>
        <row r="656">
          <cell r="A656">
            <v>8067000</v>
          </cell>
          <cell r="B656" t="str">
            <v>ICO.03 - ANCORAGEM ATIVA SÉRIE V-12 - Ø = 1/2"</v>
          </cell>
          <cell r="C656" t="str">
            <v>UN</v>
          </cell>
          <cell r="D656">
            <v>1099.47</v>
          </cell>
          <cell r="E656" t="str">
            <v>SIURB-I Jan/26</v>
          </cell>
        </row>
        <row r="657">
          <cell r="A657">
            <v>8068000</v>
          </cell>
          <cell r="B657" t="str">
            <v>BROCA, DIÂMETRO 25CM, PROFUNDIDADE ATÉ 4M</v>
          </cell>
          <cell r="C657" t="str">
            <v>M</v>
          </cell>
          <cell r="D657">
            <v>97.93</v>
          </cell>
          <cell r="E657" t="str">
            <v>SIURB-I Jan/26</v>
          </cell>
        </row>
        <row r="658">
          <cell r="A658">
            <v>8070000</v>
          </cell>
          <cell r="B658" t="str">
            <v>ALVENARIA DE BLOCOS DE CONCRETO 14 X 19 X 39CM</v>
          </cell>
          <cell r="C658" t="str">
            <v>M2</v>
          </cell>
          <cell r="D658">
            <v>104.86</v>
          </cell>
          <cell r="E658" t="str">
            <v>SIURB-I Jan/26</v>
          </cell>
        </row>
        <row r="659">
          <cell r="A659">
            <v>8071000</v>
          </cell>
          <cell r="B659" t="str">
            <v>INC.27 - FORNECIMENTO E COLOCAÇÃO DE JUNTA DE DILATAÇÃO DE ELASTÔMERO DE NEOPRENE, TIPO JEENE JJ6080VV OU SIMILAR</v>
          </cell>
          <cell r="C659" t="str">
            <v>M</v>
          </cell>
          <cell r="D659">
            <v>1164.3499999999999</v>
          </cell>
          <cell r="E659" t="str">
            <v>SIURB-I Jan/26</v>
          </cell>
        </row>
        <row r="660">
          <cell r="A660">
            <v>8072000</v>
          </cell>
          <cell r="B660" t="str">
            <v>INC.27 - FORNECIMENTO E COLOCAÇÃO DE JUNTA DE DILATAÇÃO DE ELASTÔMERO DE NEOPRENE, TIPO JEENE JJ 99120 VV OU SIMILAR</v>
          </cell>
          <cell r="C660" t="str">
            <v>M</v>
          </cell>
          <cell r="D660">
            <v>1452.41</v>
          </cell>
          <cell r="E660" t="str">
            <v>SIURB-I Jan/26</v>
          </cell>
        </row>
        <row r="661">
          <cell r="A661">
            <v>8073000</v>
          </cell>
          <cell r="B661" t="str">
            <v>FORNECIMENTO E COLOCAÇÃO DE AÇO DE PROTENSÃO CP-190 RB 12 DIÂMETRO 5/8", INCLUIDO BAINHA, PROTENSÃO E INJEÇÃO</v>
          </cell>
          <cell r="C661" t="str">
            <v>KG</v>
          </cell>
          <cell r="D661">
            <v>25.55</v>
          </cell>
          <cell r="E661" t="str">
            <v>SIURB-I Jan/26</v>
          </cell>
        </row>
        <row r="662">
          <cell r="A662">
            <v>8076000</v>
          </cell>
          <cell r="B662" t="str">
            <v>INC.27 - FORNECIMENTO E COLOCAÇÃO DE JUNTA DE DILATAÇÃO DE ELASTÔMERO DE NEOPRENE, TIPO JEENE JJ 0411 M OU SIMILAR</v>
          </cell>
          <cell r="C662" t="str">
            <v>M</v>
          </cell>
          <cell r="D662">
            <v>37.700000000000003</v>
          </cell>
          <cell r="E662" t="str">
            <v>SIURB-I Jan/26</v>
          </cell>
        </row>
        <row r="663">
          <cell r="A663">
            <v>8077000</v>
          </cell>
          <cell r="B663" t="str">
            <v>INC.27 - FORNECIMENTO E COLOCAÇÃO DE JUNTA DILATAÇÃO ELASTÔMERO NEOPRENE, JEENE JJ2027M OU SIMILAR</v>
          </cell>
          <cell r="C663" t="str">
            <v>M</v>
          </cell>
          <cell r="D663">
            <v>164</v>
          </cell>
          <cell r="E663" t="str">
            <v>SIURB-I Jan/26</v>
          </cell>
        </row>
        <row r="664">
          <cell r="A664">
            <v>8078000</v>
          </cell>
          <cell r="B664" t="str">
            <v>INC.27 - FORNECIMENTO E COLOCAÇÃO DE JUNTA DE DILATAÇÃO DE ELASTÔMERO DE NEOPRENE, TIPO JEENE JJ5070 OU SIMILAR</v>
          </cell>
          <cell r="C664" t="str">
            <v>M</v>
          </cell>
          <cell r="D664">
            <v>1084.44</v>
          </cell>
          <cell r="E664" t="str">
            <v>SIURB-I Jan/26</v>
          </cell>
        </row>
        <row r="665">
          <cell r="A665">
            <v>8079000</v>
          </cell>
          <cell r="B665" t="str">
            <v>ICO.03 - ANCORAGEM ATIVA SÉRIE V 12 Ø = 5/8 "</v>
          </cell>
          <cell r="C665" t="str">
            <v>UN</v>
          </cell>
          <cell r="D665">
            <v>1660.62</v>
          </cell>
          <cell r="E665" t="str">
            <v>SIURB-I Jan/26</v>
          </cell>
        </row>
        <row r="666">
          <cell r="A666">
            <v>8080000</v>
          </cell>
          <cell r="B666" t="str">
            <v>CARGA E REMOÇÃO DE ENTULHO ATÉ A DISTÂNCIA MÉDIA DE IDA E VOLTA DE 1KM</v>
          </cell>
          <cell r="C666" t="str">
            <v>M3</v>
          </cell>
          <cell r="D666">
            <v>19.25</v>
          </cell>
          <cell r="E666" t="str">
            <v>SIURB-I Jan/26</v>
          </cell>
        </row>
        <row r="667">
          <cell r="A667">
            <v>8086000</v>
          </cell>
          <cell r="B667" t="str">
            <v>REMOÇÃO DE ENTULHO ALÉM DO PRIMEIRO KM</v>
          </cell>
          <cell r="C667" t="str">
            <v>M3XKM</v>
          </cell>
          <cell r="D667">
            <v>1.71</v>
          </cell>
          <cell r="E667" t="str">
            <v>SIURB-I Jan/26</v>
          </cell>
        </row>
        <row r="668">
          <cell r="A668">
            <v>8087000</v>
          </cell>
          <cell r="B668" t="str">
            <v>BRITAGEM DOS MATERIAIS PROVENIENTES DOS RESÍDUOS DA CONSTRUÇÃO CIVIL</v>
          </cell>
          <cell r="C668" t="str">
            <v>M3</v>
          </cell>
          <cell r="D668">
            <v>33.03</v>
          </cell>
          <cell r="E668" t="str">
            <v>SIURB-I Jan/26</v>
          </cell>
        </row>
        <row r="669">
          <cell r="A669">
            <v>8104001</v>
          </cell>
          <cell r="B669" t="str">
            <v>ANCORAGEM ATIVA SÉRIE V-10 - Ø= 12,7 MM</v>
          </cell>
          <cell r="C669" t="str">
            <v>UN</v>
          </cell>
          <cell r="D669">
            <v>948.32</v>
          </cell>
          <cell r="E669" t="str">
            <v>SIURB-I Jan/26</v>
          </cell>
        </row>
        <row r="670">
          <cell r="A670">
            <v>8104002</v>
          </cell>
          <cell r="B670" t="str">
            <v>ICO.03 - ANCORAGEM ATIVA SÉRIE V-10 - Ø= 15,2 MM</v>
          </cell>
          <cell r="C670" t="str">
            <v>UN</v>
          </cell>
          <cell r="D670">
            <v>1521.63</v>
          </cell>
          <cell r="E670" t="str">
            <v>SIURB-I Jan/26</v>
          </cell>
        </row>
        <row r="671">
          <cell r="A671">
            <v>8104003</v>
          </cell>
          <cell r="B671" t="str">
            <v>ANCORAGEM ATIVA SÉRIE V-19 - Ø= 12,7 MM</v>
          </cell>
          <cell r="C671" t="str">
            <v>UN</v>
          </cell>
          <cell r="D671">
            <v>1875.06</v>
          </cell>
          <cell r="E671" t="str">
            <v>SIURB-I Jan/26</v>
          </cell>
        </row>
        <row r="672">
          <cell r="A672">
            <v>8104004</v>
          </cell>
          <cell r="B672" t="str">
            <v xml:space="preserve"> ANCORAGEM ATIVA SÉRIE V-19 - Ø= 15,2 MM</v>
          </cell>
          <cell r="C672" t="str">
            <v>UN</v>
          </cell>
          <cell r="D672">
            <v>2885.5</v>
          </cell>
          <cell r="E672" t="str">
            <v>SIURB-I Jan/26</v>
          </cell>
        </row>
        <row r="673">
          <cell r="A673">
            <v>8104009</v>
          </cell>
          <cell r="B673" t="str">
            <v>ICO.03 - ANCORAGEM PASSIVA TIPO LAÇO SÉRIE V-10 - Ø= 12,7 MM</v>
          </cell>
          <cell r="C673" t="str">
            <v>UN</v>
          </cell>
          <cell r="D673">
            <v>173.54</v>
          </cell>
          <cell r="E673" t="str">
            <v>SIURB-I Jan/26</v>
          </cell>
        </row>
        <row r="674">
          <cell r="A674">
            <v>8104010</v>
          </cell>
          <cell r="B674" t="str">
            <v>ICO.03 - ANCORAGEM PASSIVA TIPO LAÇO SÉRIE V-10 - Ø= 15,2 MM</v>
          </cell>
          <cell r="C674" t="str">
            <v>UN</v>
          </cell>
          <cell r="D674">
            <v>185.07</v>
          </cell>
          <cell r="E674" t="str">
            <v>SIURB-I Jan/26</v>
          </cell>
        </row>
        <row r="675">
          <cell r="A675">
            <v>8104011</v>
          </cell>
          <cell r="B675" t="str">
            <v xml:space="preserve"> ANCORAGEM PASSIVA TIPO LAÇO SÉRIE V-19 - Ø= 12,7 MM</v>
          </cell>
          <cell r="C675" t="str">
            <v>UN</v>
          </cell>
          <cell r="D675">
            <v>265.29000000000002</v>
          </cell>
          <cell r="E675" t="str">
            <v>SIURB-I Jan/26</v>
          </cell>
        </row>
        <row r="676">
          <cell r="A676">
            <v>8104012</v>
          </cell>
          <cell r="B676" t="str">
            <v>ICO.03 - ANCORAGEM PASSIVA TIPO LAÇO SÉRIE V-19 - Ø= 15,2 MM</v>
          </cell>
          <cell r="C676" t="str">
            <v>UN</v>
          </cell>
          <cell r="D676">
            <v>270.05</v>
          </cell>
          <cell r="E676" t="str">
            <v>SIURB-I Jan/26</v>
          </cell>
        </row>
        <row r="677">
          <cell r="A677">
            <v>9000000</v>
          </cell>
          <cell r="B677" t="str">
            <v>FRESAGEM</v>
          </cell>
          <cell r="E677" t="str">
            <v>SIURB-I Jan/26</v>
          </cell>
        </row>
        <row r="678">
          <cell r="A678">
            <v>9001000</v>
          </cell>
          <cell r="B678" t="str">
            <v>FRESAGEM DE PAVIMENTO ASFÁLTICO COM ESPESSURA ATÉ 3CM, EM VIAS EXPRESSAS, INCLUSIVE REMOÇÃO DO MATERIAL FRESADO ATÉ 10KM E VARRIÇÃO</v>
          </cell>
          <cell r="C678" t="str">
            <v>M2</v>
          </cell>
          <cell r="D678">
            <v>15.9</v>
          </cell>
          <cell r="E678" t="str">
            <v>SIURB-I Jan/26</v>
          </cell>
        </row>
        <row r="679">
          <cell r="A679">
            <v>9002000</v>
          </cell>
          <cell r="B679" t="str">
            <v>FRESAGEM DE PAVIMENTO ASFÁLTICO COM ESPESSURA ATÉ 3CM, EM VIAS ARTERIAIS, INCLUSIVE REMOÇÃO DO MATERIAL FRESADO ATÉ 10KM E VARRIÇÃO</v>
          </cell>
          <cell r="C679" t="str">
            <v>M2</v>
          </cell>
          <cell r="D679">
            <v>16.829999999999998</v>
          </cell>
          <cell r="E679" t="str">
            <v>SIURB-I Jan/26</v>
          </cell>
        </row>
        <row r="680">
          <cell r="A680">
            <v>9003000</v>
          </cell>
          <cell r="B680" t="str">
            <v>FRESAGEM DE PAVIMENTO ASFÁLTICO COM ESPESSURA ATÉ 5CM, EM VIAS EXPRESSAS, INCLUSIVE REMOÇÃO DO MATERIAL FRESADO ATÉ 10KM E VARRIÇÃO</v>
          </cell>
          <cell r="C680" t="str">
            <v>M2</v>
          </cell>
          <cell r="D680">
            <v>20.38</v>
          </cell>
          <cell r="E680" t="str">
            <v>SIURB-I Jan/26</v>
          </cell>
        </row>
        <row r="681">
          <cell r="A681">
            <v>9004000</v>
          </cell>
          <cell r="B681" t="str">
            <v>FRESAGEM DE PAVIMENTO ASFÁLTICO COM ESPESSURA ATÉ 5CM, EM VIAS ARTERIAIS, INCLUSIVE REMOÇÃO DO MATERIAL FRESADO ATÉ 10KM E VARRIÇÃO</v>
          </cell>
          <cell r="C681" t="str">
            <v>M2</v>
          </cell>
          <cell r="D681">
            <v>21.98</v>
          </cell>
          <cell r="E681" t="str">
            <v>SIURB-I Jan/26</v>
          </cell>
        </row>
        <row r="682">
          <cell r="A682">
            <v>10000000</v>
          </cell>
          <cell r="B682" t="str">
            <v>RECUPERAÇÃO ESTRUTURAL DE OBRAS DE ARTE (PONTES E VIADUTOS)</v>
          </cell>
          <cell r="E682" t="str">
            <v>SIURB-I Jan/26</v>
          </cell>
        </row>
        <row r="683">
          <cell r="A683">
            <v>10001000</v>
          </cell>
          <cell r="B683" t="str">
            <v>ANDAIMES METÁLICOS</v>
          </cell>
          <cell r="C683" t="str">
            <v>.</v>
          </cell>
          <cell r="D683" t="str">
            <v>.</v>
          </cell>
          <cell r="E683" t="str">
            <v>SIURB-I Jan/26</v>
          </cell>
        </row>
        <row r="684">
          <cell r="A684">
            <v>10001001</v>
          </cell>
          <cell r="B684" t="str">
            <v>ANDAIMES METÁLICOS - FORNECIMENTO</v>
          </cell>
          <cell r="C684" t="str">
            <v>M3XMES</v>
          </cell>
          <cell r="D684">
            <v>10.42</v>
          </cell>
          <cell r="E684" t="str">
            <v>SIURB-I Jan/26</v>
          </cell>
        </row>
        <row r="685">
          <cell r="A685">
            <v>10001002</v>
          </cell>
          <cell r="B685" t="str">
            <v>ANDAIMES METÁLICOS - MONTAGEM E DESMONTAGEM</v>
          </cell>
          <cell r="C685" t="str">
            <v>M3</v>
          </cell>
          <cell r="D685">
            <v>4.8600000000000003</v>
          </cell>
          <cell r="E685" t="str">
            <v>SIURB-I Jan/26</v>
          </cell>
        </row>
        <row r="686">
          <cell r="A686">
            <v>10002000</v>
          </cell>
          <cell r="B686" t="str">
            <v>PLATAFORMA DE MADEIRA A SEREM ARMADAS SOBRE ANDAIMES METÁLICOS</v>
          </cell>
          <cell r="C686" t="str">
            <v>M2</v>
          </cell>
          <cell r="D686">
            <v>10.74</v>
          </cell>
          <cell r="E686" t="str">
            <v>SIURB-I Jan/26</v>
          </cell>
        </row>
        <row r="687">
          <cell r="A687">
            <v>10003000</v>
          </cell>
          <cell r="B687" t="str">
            <v>IN.21 - APICOAMENTO DE SUPERFÍCIES DE CONCRETO (COM EQUIPAMENTO PNEUMÁTICO)</v>
          </cell>
          <cell r="C687" t="str">
            <v>M2</v>
          </cell>
          <cell r="D687">
            <v>44.69</v>
          </cell>
          <cell r="E687" t="str">
            <v>SIURB-I Jan/26</v>
          </cell>
        </row>
        <row r="688">
          <cell r="A688">
            <v>10004000</v>
          </cell>
          <cell r="B688" t="str">
            <v>CORTE E REMOÇÃO SUPERFICIAL DE CONCRETO ATÉ 3 CM DE PROFUNDIDADE</v>
          </cell>
          <cell r="C688" t="str">
            <v>M2</v>
          </cell>
          <cell r="D688">
            <v>154.33000000000001</v>
          </cell>
          <cell r="E688" t="str">
            <v>SIURB-I Jan/26</v>
          </cell>
        </row>
        <row r="689">
          <cell r="A689">
            <v>10005000</v>
          </cell>
          <cell r="B689" t="str">
            <v>JATEAMENTO PARA LIMPEZA DE FERRAGENS E SUPERFÍCIES DE CONCRETO</v>
          </cell>
          <cell r="C689" t="str">
            <v>M2</v>
          </cell>
          <cell r="D689">
            <v>139.36000000000001</v>
          </cell>
          <cell r="E689" t="str">
            <v>SIURB-I Jan/26</v>
          </cell>
        </row>
        <row r="690">
          <cell r="A690">
            <v>10006000</v>
          </cell>
          <cell r="B690" t="str">
            <v>FORNECIMENTO, PREPARO E APLICAÇÃO DE ADESIVO EPOXÍDICO PARA COLAGEM</v>
          </cell>
          <cell r="C690" t="str">
            <v>M2</v>
          </cell>
          <cell r="D690">
            <v>53.96</v>
          </cell>
          <cell r="E690" t="str">
            <v>SIURB-I Jan/26</v>
          </cell>
        </row>
        <row r="691">
          <cell r="A691">
            <v>10007000</v>
          </cell>
          <cell r="B691" t="str">
            <v>FORNECIMENTO, PREPARO E APLICAÇÃO DE CONCRETO PROJETADO, MEDIDO NO PROJETO</v>
          </cell>
          <cell r="C691" t="str">
            <v>.</v>
          </cell>
          <cell r="D691" t="str">
            <v>.</v>
          </cell>
          <cell r="E691" t="str">
            <v>SIURB-I Jan/26</v>
          </cell>
        </row>
        <row r="692">
          <cell r="A692">
            <v>10007002</v>
          </cell>
          <cell r="B692" t="str">
            <v>FORNECIMENTO, PREPARO E APLICAÇÃO DE CONCRETO PROJETADO, MEDIDO NO PROJETO - FCK = 20MPA - EM OBRAS DE CONTENÇÃO</v>
          </cell>
          <cell r="C692" t="str">
            <v>M3</v>
          </cell>
          <cell r="D692">
            <v>1003.88</v>
          </cell>
          <cell r="E692" t="str">
            <v>SIURB-I Jan/26</v>
          </cell>
        </row>
        <row r="693">
          <cell r="A693">
            <v>10007003</v>
          </cell>
          <cell r="B693" t="str">
            <v>FORNECIMENTO, PREPARO E APLICAÇÃO DE CONCRETO PROJETADO, MEDIDO NO PROJETO - FCK = 25MPA - EM OBRAS DE CONTENÇÃO</v>
          </cell>
          <cell r="C693" t="str">
            <v>M3</v>
          </cell>
          <cell r="D693">
            <v>1024.5</v>
          </cell>
          <cell r="E693" t="str">
            <v>SIURB-I Jan/26</v>
          </cell>
        </row>
        <row r="694">
          <cell r="A694">
            <v>10007004</v>
          </cell>
          <cell r="B694" t="str">
            <v>FORNECIMENTO, PREPARO E APLICAÇÃO DE CONCRETO PROJETADO, MEDIDO NO PROJETO - FCK = 30MPA - EM OBRAS DE CONTENÇÃO</v>
          </cell>
          <cell r="C694" t="str">
            <v>M3</v>
          </cell>
          <cell r="D694">
            <v>1056.8</v>
          </cell>
          <cell r="E694" t="str">
            <v>SIURB-I Jan/26</v>
          </cell>
        </row>
        <row r="695">
          <cell r="A695">
            <v>10008000</v>
          </cell>
          <cell r="B695" t="str">
            <v>GRAUTE</v>
          </cell>
          <cell r="C695" t="str">
            <v>.</v>
          </cell>
          <cell r="D695" t="str">
            <v>.</v>
          </cell>
          <cell r="E695" t="str">
            <v>SIURB-I Jan/26</v>
          </cell>
        </row>
        <row r="696">
          <cell r="A696">
            <v>10008001</v>
          </cell>
          <cell r="B696" t="str">
            <v>GRAUTE COM PEDRISCO - FORNECIMENTO, PREPARO E APLICAÇÃO</v>
          </cell>
          <cell r="C696" t="str">
            <v>M3</v>
          </cell>
          <cell r="D696">
            <v>3968.57</v>
          </cell>
          <cell r="E696" t="str">
            <v>SIURB-I Jan/26</v>
          </cell>
        </row>
        <row r="697">
          <cell r="A697">
            <v>10008002</v>
          </cell>
          <cell r="B697" t="str">
            <v>GRAUTE - FORNECIMENTO, PREPARO E APLICAÇÃO</v>
          </cell>
          <cell r="C697" t="str">
            <v>M3</v>
          </cell>
          <cell r="D697">
            <v>3917.22</v>
          </cell>
          <cell r="E697" t="str">
            <v>SIURB-I Jan/26</v>
          </cell>
        </row>
        <row r="698">
          <cell r="A698">
            <v>10009000</v>
          </cell>
          <cell r="B698" t="str">
            <v>COLMATAÇÃO DE FISSURAS COM FORNECIMENTO E APLICAÇÃO DE ARGAMASSA EPOXÍDICA</v>
          </cell>
          <cell r="C698" t="str">
            <v>M</v>
          </cell>
          <cell r="D698">
            <v>16.63</v>
          </cell>
          <cell r="E698" t="str">
            <v>SIURB-I Jan/26</v>
          </cell>
        </row>
        <row r="699">
          <cell r="A699">
            <v>10010000</v>
          </cell>
          <cell r="B699" t="str">
            <v>BICOS DE INJEÇÃO PARA RESINAS - FORNECIMENTO, INSTALAÇÃO E POSTERIOR CORTE</v>
          </cell>
          <cell r="C699" t="str">
            <v>UN</v>
          </cell>
          <cell r="D699">
            <v>7.56</v>
          </cell>
          <cell r="E699" t="str">
            <v>SIURB-I Jan/26</v>
          </cell>
        </row>
        <row r="700">
          <cell r="A700">
            <v>10011000</v>
          </cell>
          <cell r="B700" t="str">
            <v>TRATAMENTO DE TRINCAS INATIVAS COM INJEÇÃO DE RESINA EPÓXI</v>
          </cell>
          <cell r="C700" t="str">
            <v>KG</v>
          </cell>
          <cell r="D700">
            <v>179.81</v>
          </cell>
          <cell r="E700" t="str">
            <v>SIURB-I Jan/26</v>
          </cell>
        </row>
        <row r="701">
          <cell r="A701">
            <v>10012000</v>
          </cell>
          <cell r="B701" t="str">
            <v>CALDA DE CIMENTO PARA INJEÇÃO - FORNECIMENTO, PREPARO E APLICAÇÃO</v>
          </cell>
          <cell r="C701" t="str">
            <v>L</v>
          </cell>
          <cell r="D701">
            <v>1.41</v>
          </cell>
          <cell r="E701" t="str">
            <v>SIURB-I Jan/26</v>
          </cell>
        </row>
        <row r="702">
          <cell r="A702">
            <v>10013000</v>
          </cell>
          <cell r="B702" t="str">
            <v>TRATAMENTO DE TRINCAS INATIVAS COM INJEÇÃO DE RESINA EPÓXI DE BAIXA VISCOSIDADE, BICOMPONENTE, ISENTA DE SOLVENTES</v>
          </cell>
          <cell r="C702" t="str">
            <v>KG</v>
          </cell>
          <cell r="D702">
            <v>171.53</v>
          </cell>
          <cell r="E702" t="str">
            <v>SIURB-I Jan/26</v>
          </cell>
        </row>
        <row r="703">
          <cell r="A703">
            <v>10015000</v>
          </cell>
          <cell r="B703" t="str">
            <v>CURA QUÍMICA</v>
          </cell>
          <cell r="C703" t="str">
            <v>M2</v>
          </cell>
          <cell r="D703">
            <v>2.2400000000000002</v>
          </cell>
          <cell r="E703" t="str">
            <v>SIURB-I Jan/26</v>
          </cell>
        </row>
        <row r="704">
          <cell r="A704">
            <v>10016000</v>
          </cell>
          <cell r="B704" t="str">
            <v>SINALIZAÇÃO</v>
          </cell>
          <cell r="C704" t="str">
            <v>.</v>
          </cell>
          <cell r="D704" t="str">
            <v>.</v>
          </cell>
          <cell r="E704" t="str">
            <v>SIURB-I Jan/26</v>
          </cell>
        </row>
        <row r="705">
          <cell r="A705">
            <v>10016001</v>
          </cell>
          <cell r="B705" t="str">
            <v>SINALIZAÇÃO - TAPUME MÓVEL</v>
          </cell>
          <cell r="C705" t="str">
            <v>M2</v>
          </cell>
          <cell r="D705">
            <v>67.2</v>
          </cell>
          <cell r="E705" t="str">
            <v>SIURB-I Jan/26</v>
          </cell>
        </row>
        <row r="706">
          <cell r="A706">
            <v>10016002</v>
          </cell>
          <cell r="B706" t="str">
            <v>SINALIZAÇÃO - ILUMINAÇÃO</v>
          </cell>
          <cell r="C706" t="str">
            <v>M</v>
          </cell>
          <cell r="D706">
            <v>17.309999999999999</v>
          </cell>
          <cell r="E706" t="str">
            <v>SIURB-I Jan/26</v>
          </cell>
        </row>
        <row r="707">
          <cell r="A707">
            <v>10016003</v>
          </cell>
          <cell r="B707" t="str">
            <v>PLACA DE OBRA EM CHAPA DE AÇO GALVANIZADO</v>
          </cell>
          <cell r="C707" t="str">
            <v>M2</v>
          </cell>
          <cell r="D707">
            <v>399.1</v>
          </cell>
          <cell r="E707" t="str">
            <v>SIURB-I Jan/26</v>
          </cell>
        </row>
        <row r="708">
          <cell r="A708">
            <v>10017000</v>
          </cell>
          <cell r="B708" t="str">
            <v>HIDROJATEAMENTO DE ALTA PRESSÃO PARA LIMPEZA DE SUPERFÍCIES</v>
          </cell>
          <cell r="C708" t="str">
            <v>M2</v>
          </cell>
          <cell r="D708">
            <v>0.45</v>
          </cell>
          <cell r="E708" t="str">
            <v>SIURB-I Jan/26</v>
          </cell>
        </row>
        <row r="709">
          <cell r="A709">
            <v>10018000</v>
          </cell>
          <cell r="B709" t="str">
            <v>PROTEÇÃO PARA TERCEIROS COM TELA DE NYLON</v>
          </cell>
          <cell r="C709" t="str">
            <v>M2</v>
          </cell>
          <cell r="D709">
            <v>4.54</v>
          </cell>
          <cell r="E709" t="str">
            <v>SIURB-I Jan/26</v>
          </cell>
        </row>
        <row r="710">
          <cell r="A710">
            <v>10019000</v>
          </cell>
          <cell r="B710" t="str">
            <v>LIXAMENTO MECÂNICO DE SUPERFÍCIES DE CONCRETO</v>
          </cell>
          <cell r="C710" t="str">
            <v>M2</v>
          </cell>
          <cell r="D710">
            <v>8.09</v>
          </cell>
          <cell r="E710" t="str">
            <v>SIURB-I Jan/26</v>
          </cell>
        </row>
        <row r="711">
          <cell r="A711">
            <v>10020000</v>
          </cell>
          <cell r="B711" t="str">
            <v>FORNECIMENTO E APLICAÇÃO DE RESINA EPOXÍDICA PARA CHUMBAMENTO DE ARMADURAS EM FUROS DE CONCRETO</v>
          </cell>
          <cell r="C711" t="str">
            <v>KG</v>
          </cell>
          <cell r="D711">
            <v>101.26</v>
          </cell>
          <cell r="E711" t="str">
            <v>SIURB-I Jan/26</v>
          </cell>
        </row>
        <row r="712">
          <cell r="A712">
            <v>10021000</v>
          </cell>
          <cell r="B712" t="str">
            <v>CORTE DE CONCRETO COM DISCO DIAMANTADO ATÉ PROFUNDIDADE DE 13CM</v>
          </cell>
          <cell r="C712" t="str">
            <v>M2</v>
          </cell>
          <cell r="D712">
            <v>155.57</v>
          </cell>
          <cell r="E712" t="str">
            <v>SIURB-I Jan/26</v>
          </cell>
        </row>
        <row r="713">
          <cell r="A713">
            <v>10022000</v>
          </cell>
          <cell r="B713" t="str">
            <v>REMOÇÃO DE PINTURA EXISTENTE COM REMOVEDOR "PINTOFF" OU SIMILAR</v>
          </cell>
          <cell r="C713" t="str">
            <v>M2</v>
          </cell>
          <cell r="D713">
            <v>17.34</v>
          </cell>
          <cell r="E713" t="str">
            <v>SIURB-I Jan/26</v>
          </cell>
        </row>
        <row r="714">
          <cell r="A714">
            <v>10023000</v>
          </cell>
          <cell r="B714" t="str">
            <v>TINTA PVA (LÁTEX) - CONCRETO OU REBOCO SEM MASSA CORRIDA</v>
          </cell>
          <cell r="C714" t="str">
            <v>M2</v>
          </cell>
          <cell r="D714">
            <v>18.12</v>
          </cell>
          <cell r="E714" t="str">
            <v>SIURB-I Jan/26</v>
          </cell>
        </row>
        <row r="715">
          <cell r="A715">
            <v>10024000</v>
          </cell>
          <cell r="B715" t="str">
            <v>FURAÇÃO EM CONCRETO ARMADO</v>
          </cell>
          <cell r="C715" t="str">
            <v>.</v>
          </cell>
          <cell r="D715" t="str">
            <v>.</v>
          </cell>
          <cell r="E715" t="str">
            <v>SIURB-I Jan/26</v>
          </cell>
        </row>
        <row r="716">
          <cell r="A716">
            <v>10024001</v>
          </cell>
          <cell r="B716" t="str">
            <v>FURAÇÃO EM CONCRETO - DIÂMETRO 5/8"</v>
          </cell>
          <cell r="C716" t="str">
            <v>CM</v>
          </cell>
          <cell r="D716">
            <v>0.92</v>
          </cell>
          <cell r="E716" t="str">
            <v>SIURB-I Jan/26</v>
          </cell>
        </row>
        <row r="717">
          <cell r="A717">
            <v>10024002</v>
          </cell>
          <cell r="B717" t="str">
            <v>FURAÇÃO EM CONCRETO - DIÂMETRO 3/4"</v>
          </cell>
          <cell r="C717" t="str">
            <v>CM</v>
          </cell>
          <cell r="D717">
            <v>1.1499999999999999</v>
          </cell>
          <cell r="E717" t="str">
            <v>SIURB-I Jan/26</v>
          </cell>
        </row>
        <row r="718">
          <cell r="A718">
            <v>10024003</v>
          </cell>
          <cell r="B718" t="str">
            <v>FURAÇÃO EM CONCRETO - DIÂMETRO 1"</v>
          </cell>
          <cell r="C718" t="str">
            <v>CM</v>
          </cell>
          <cell r="D718">
            <v>1.47</v>
          </cell>
          <cell r="E718" t="str">
            <v>SIURB-I Jan/26</v>
          </cell>
        </row>
        <row r="719">
          <cell r="A719">
            <v>10024004</v>
          </cell>
          <cell r="B719" t="str">
            <v>FURAÇÃO EM CONCRETO - DIÂMETRO 1 1/4"</v>
          </cell>
          <cell r="C719" t="str">
            <v>CM</v>
          </cell>
          <cell r="D719">
            <v>4.3600000000000003</v>
          </cell>
          <cell r="E719" t="str">
            <v>SIURB-I Jan/26</v>
          </cell>
        </row>
        <row r="720">
          <cell r="A720">
            <v>10024005</v>
          </cell>
          <cell r="B720" t="str">
            <v>FURAÇÃO EM CONCRETO ARMADO - DIÂMETRO 2"</v>
          </cell>
          <cell r="C720" t="str">
            <v>CM</v>
          </cell>
          <cell r="D720">
            <v>4.51</v>
          </cell>
          <cell r="E720" t="str">
            <v>SIURB-I Jan/26</v>
          </cell>
        </row>
        <row r="721">
          <cell r="A721">
            <v>10024006</v>
          </cell>
          <cell r="B721" t="str">
            <v>FURAÇÃO EM CONCRETO ARMADO - DIÂMETRO 3"</v>
          </cell>
          <cell r="C721" t="str">
            <v>CM</v>
          </cell>
          <cell r="D721">
            <v>4.8499999999999996</v>
          </cell>
          <cell r="E721" t="str">
            <v>SIURB-I Jan/26</v>
          </cell>
        </row>
        <row r="722">
          <cell r="A722">
            <v>10024007</v>
          </cell>
          <cell r="B722" t="str">
            <v>FURAÇÃO EM CONCRETO ARMADO - DIÂMETRO 4"</v>
          </cell>
          <cell r="C722" t="str">
            <v>CM</v>
          </cell>
          <cell r="D722">
            <v>5.13</v>
          </cell>
          <cell r="E722" t="str">
            <v>SIURB-I Jan/26</v>
          </cell>
        </row>
        <row r="723">
          <cell r="A723">
            <v>10024008</v>
          </cell>
          <cell r="B723" t="str">
            <v>FURAÇÃO DE CONCRETO ARMADO - DIÂMETRO 1 1/2"</v>
          </cell>
          <cell r="C723" t="str">
            <v>CM</v>
          </cell>
          <cell r="D723">
            <v>4.1100000000000003</v>
          </cell>
          <cell r="E723" t="str">
            <v>SIURB-I Jan/26</v>
          </cell>
        </row>
        <row r="724">
          <cell r="A724">
            <v>10024101</v>
          </cell>
          <cell r="B724" t="str">
            <v>FURAÇÃO EM CONCRETO ARMADO - DIÂMETRO 2 1/2"</v>
          </cell>
          <cell r="C724" t="str">
            <v>CM</v>
          </cell>
          <cell r="D724">
            <v>3.97</v>
          </cell>
          <cell r="E724" t="str">
            <v>SIURB-I Jan/26</v>
          </cell>
        </row>
        <row r="725">
          <cell r="A725">
            <v>10025001</v>
          </cell>
          <cell r="B725" t="str">
            <v>APLICAÇÃO DE TINTA ANTI-PICHAÇÃO - BASE SOLVENTE - 2 DEMÃOS</v>
          </cell>
          <cell r="C725" t="str">
            <v>M2</v>
          </cell>
          <cell r="D725">
            <v>84.21</v>
          </cell>
          <cell r="E725" t="str">
            <v>SIURB-I Jan/26</v>
          </cell>
        </row>
        <row r="726">
          <cell r="A726">
            <v>10025003</v>
          </cell>
          <cell r="B726" t="str">
            <v>APLICAÇÃO DE VERNIZ ANTI-PICHAÇÃO - BASE SOLVENTE - 2 DEMÃOS (REMOÇÃO DA PICHAÇÃO SOMENTE A SECO OU COM ÁGUA E SABÃO)</v>
          </cell>
          <cell r="C726" t="str">
            <v>M2</v>
          </cell>
          <cell r="D726">
            <v>44</v>
          </cell>
          <cell r="E726" t="str">
            <v>SIURB-I Jan/26</v>
          </cell>
        </row>
        <row r="727">
          <cell r="A727">
            <v>10101001</v>
          </cell>
          <cell r="B727" t="str">
            <v>FORNECIMENTO E APLICAÇÃO DE ADESIVO ESTRUTURAL A BASE DE RESINA EPÓXI, BICOMPONENTE, FLUIDO</v>
          </cell>
          <cell r="C727" t="str">
            <v>M2</v>
          </cell>
          <cell r="D727">
            <v>211.12</v>
          </cell>
          <cell r="E727" t="str">
            <v>SIURB-I Jan/26</v>
          </cell>
        </row>
        <row r="728">
          <cell r="A728">
            <v>10102001</v>
          </cell>
          <cell r="B728" t="str">
            <v>FURAÇÃO PARA 10,0MM EM CONCRETO ARMADO, INCLUSIVE COLAGEM DE ARMADURA (PARA 8MM)</v>
          </cell>
          <cell r="C728" t="str">
            <v>CM</v>
          </cell>
          <cell r="D728">
            <v>1.0900000000000001</v>
          </cell>
          <cell r="E728" t="str">
            <v>SIURB-I Jan/26</v>
          </cell>
        </row>
        <row r="729">
          <cell r="A729">
            <v>10102002</v>
          </cell>
          <cell r="B729" t="str">
            <v>FURAÇÃO PARA 12,5MM EM CONCRETO ARMADO, INCLUSIVE COLAGEM DE ARMADURA (PARA 10MM)</v>
          </cell>
          <cell r="C729" t="str">
            <v>CM</v>
          </cell>
          <cell r="D729">
            <v>1.1100000000000001</v>
          </cell>
          <cell r="E729" t="str">
            <v>SIURB-I Jan/26</v>
          </cell>
        </row>
        <row r="730">
          <cell r="A730">
            <v>10103001</v>
          </cell>
          <cell r="B730" t="str">
            <v>IX.01 - APICOAMENTO DE SUPERFÍCIES DE CONCRETO (COM EQUIPAMENTO ELÉTRICO)</v>
          </cell>
          <cell r="C730" t="str">
            <v>M2</v>
          </cell>
          <cell r="D730">
            <v>35.35</v>
          </cell>
          <cell r="E730" t="str">
            <v>SIURB-I Jan/26</v>
          </cell>
        </row>
        <row r="731">
          <cell r="A731">
            <v>10105001</v>
          </cell>
          <cell r="B731" t="str">
            <v>ARGAMASSA CIMENTÍCIA COM POLÍMERO INCORPORADO</v>
          </cell>
          <cell r="C731" t="str">
            <v>M2</v>
          </cell>
          <cell r="D731">
            <v>192.93</v>
          </cell>
          <cell r="E731" t="str">
            <v>SIURB-I Jan/26</v>
          </cell>
        </row>
        <row r="732">
          <cell r="A732">
            <v>10106001</v>
          </cell>
          <cell r="B732" t="str">
            <v xml:space="preserve"> REPARO SUPERFICIAL DO CONCRETO COM ARGAMASSA INDUSTRIALIZADA POLIMÉRICA BICOMPONENTE</v>
          </cell>
          <cell r="C732" t="str">
            <v>M3</v>
          </cell>
          <cell r="D732">
            <v>9271.5300000000007</v>
          </cell>
          <cell r="E732" t="str">
            <v>SIURB-I Jan/26</v>
          </cell>
        </row>
        <row r="733">
          <cell r="A733">
            <v>10107001</v>
          </cell>
          <cell r="B733" t="str">
            <v>APLICAÇÃO MECANIZADA DE CURA QUÍMICA</v>
          </cell>
          <cell r="C733" t="str">
            <v>M2</v>
          </cell>
          <cell r="D733">
            <v>1.91</v>
          </cell>
          <cell r="E733" t="str">
            <v>SIURB-I Jan/26</v>
          </cell>
        </row>
        <row r="734">
          <cell r="A734">
            <v>10108001</v>
          </cell>
          <cell r="B734" t="str">
            <v>LIXAMENTO MANUAL DE SUPERFÍCIE DE CONCRETO</v>
          </cell>
          <cell r="C734" t="str">
            <v>M2</v>
          </cell>
          <cell r="D734">
            <v>3.2</v>
          </cell>
          <cell r="E734" t="str">
            <v>SIURB-I Jan/26</v>
          </cell>
        </row>
        <row r="735">
          <cell r="A735">
            <v>10109001</v>
          </cell>
          <cell r="B735" t="str">
            <v>PINTURA COM SELADOR PARA TINTA ACRILICA</v>
          </cell>
          <cell r="C735" t="str">
            <v>M2</v>
          </cell>
          <cell r="D735">
            <v>4.7</v>
          </cell>
          <cell r="E735" t="str">
            <v>SIURB-I Jan/26</v>
          </cell>
        </row>
        <row r="736">
          <cell r="A736">
            <v>10111001</v>
          </cell>
          <cell r="B736" t="str">
            <v>FORNECIMENTO E INSTALAÇÃO DE FIBRA DE CARBONO PARA REFORÇO ESTRUTURAL DE ALTA RESISTÊNCIA</v>
          </cell>
          <cell r="C736" t="str">
            <v>M2</v>
          </cell>
          <cell r="D736">
            <v>418.41</v>
          </cell>
          <cell r="E736" t="str">
            <v>SIURB-I Jan/26</v>
          </cell>
        </row>
        <row r="737">
          <cell r="A737">
            <v>10112001</v>
          </cell>
          <cell r="B737" t="str">
            <v>REMOÇÃO DE PERFIL ELASTOMÉRICO DA JUNTA DE DILATAÇÃO</v>
          </cell>
          <cell r="C737" t="str">
            <v>M</v>
          </cell>
          <cell r="D737">
            <v>27.33</v>
          </cell>
          <cell r="E737" t="str">
            <v>SIURB-I Jan/26</v>
          </cell>
        </row>
        <row r="738">
          <cell r="A738">
            <v>10116001</v>
          </cell>
          <cell r="B738" t="str">
            <v>ESTUCAMENTO COM ARGAMASSA POLIMÉRICA RESISTENTE A SULFATOS</v>
          </cell>
          <cell r="C738" t="str">
            <v>M2</v>
          </cell>
          <cell r="D738">
            <v>21.14</v>
          </cell>
          <cell r="E738" t="str">
            <v>SIURB-I Jan/26</v>
          </cell>
        </row>
        <row r="739">
          <cell r="A739">
            <v>10116002</v>
          </cell>
          <cell r="B739" t="str">
            <v xml:space="preserve"> ESTUCAMENTO E LIXAMENTO DE ELEMENTO CONCRETO DETERIORADO</v>
          </cell>
          <cell r="C739" t="str">
            <v>M2</v>
          </cell>
          <cell r="D739">
            <v>23.05</v>
          </cell>
          <cell r="E739" t="str">
            <v>SIURB-I Jan/26</v>
          </cell>
        </row>
        <row r="740">
          <cell r="A740">
            <v>10117002</v>
          </cell>
          <cell r="B740" t="str">
            <v>LOCAÇÃO E OPERAÇÃO DE PLATAFORMA MECANIZADA DE INSPEÇÃO SOB PONTES COMPRIMENTO DA PLATAFORMA SOB A PONTE DE 6 M</v>
          </cell>
          <cell r="C740" t="str">
            <v>DIA</v>
          </cell>
          <cell r="D740">
            <v>5696.31</v>
          </cell>
          <cell r="E740" t="str">
            <v>SIURB-I Jan/26</v>
          </cell>
        </row>
        <row r="741">
          <cell r="A741">
            <v>10117003</v>
          </cell>
          <cell r="B741" t="str">
            <v>PLATAFORMA ELEVATÓRIA ARTICULADA ELÉTRICA COM ALCANCE DE 14 M</v>
          </cell>
          <cell r="C741" t="str">
            <v>DIA</v>
          </cell>
          <cell r="D741">
            <v>17717.169999999998</v>
          </cell>
          <cell r="E741" t="str">
            <v>SIURB-I Jan/26</v>
          </cell>
        </row>
        <row r="742">
          <cell r="A742">
            <v>10117004</v>
          </cell>
          <cell r="B742" t="str">
            <v>PLATAFORMA ELEVATÓRIA ARTICULADA ELÉTRICA COM ALCANCE DE 7 M</v>
          </cell>
          <cell r="C742" t="str">
            <v>DIA</v>
          </cell>
          <cell r="D742">
            <v>19430.28</v>
          </cell>
          <cell r="E742" t="str">
            <v>SIURB-I Jan/26</v>
          </cell>
        </row>
        <row r="743">
          <cell r="A743">
            <v>10117005</v>
          </cell>
          <cell r="B743" t="str">
            <v>PLATAFORMA ELEVATÓRIA TESOURA ELÉTRICA COM ALTURA MÁXIMA DE TRABALHO ATÉ 10 M</v>
          </cell>
          <cell r="C743" t="str">
            <v>DIA</v>
          </cell>
          <cell r="D743">
            <v>6523.64</v>
          </cell>
          <cell r="E743" t="str">
            <v>SIURB-I Jan/26</v>
          </cell>
        </row>
        <row r="744">
          <cell r="A744">
            <v>10118002</v>
          </cell>
          <cell r="B744" t="str">
            <v>ICO.03 - BARRA DE AÇO ROSCADA DE ALTA CAPACIDADE PARA TIRANTE - D= 25 MM. TENSÃO DE ESCOAMENTO MÍNIMA 500 MPA</v>
          </cell>
          <cell r="C744" t="str">
            <v>M</v>
          </cell>
          <cell r="D744">
            <v>81.45</v>
          </cell>
          <cell r="E744" t="str">
            <v>SIURB-I Jan/26</v>
          </cell>
        </row>
        <row r="745">
          <cell r="A745">
            <v>10118003</v>
          </cell>
          <cell r="B745" t="str">
            <v>ICO.03 - BARRA DE AÇO ROSCADA DE ALTA CAPACIDADE PARA TIRANTE - D= 25 MM. TENSÃO DE ESCOAMENTO MÍNIMA 900 MPA</v>
          </cell>
          <cell r="C745" t="str">
            <v>M</v>
          </cell>
          <cell r="D745">
            <v>85.73</v>
          </cell>
          <cell r="E745" t="str">
            <v>SIURB-I Jan/26</v>
          </cell>
        </row>
        <row r="746">
          <cell r="A746">
            <v>10118004</v>
          </cell>
          <cell r="B746" t="str">
            <v>ICO.03 - BARRA DE AÇO ROSCADA DE ALTA CAPACIDADE PARA TIRANTE - D= 32 MM. TENSÃO DE ESCOAMENTO MÍNIMA 500 MPA</v>
          </cell>
          <cell r="C746" t="str">
            <v>M</v>
          </cell>
          <cell r="D746">
            <v>130.84</v>
          </cell>
          <cell r="E746" t="str">
            <v>SIURB-I Jan/26</v>
          </cell>
        </row>
        <row r="747">
          <cell r="A747">
            <v>10118005</v>
          </cell>
          <cell r="B747" t="str">
            <v>ICO.03 - BARRA DE AÇO ROSCADA DE ALTA CAPACIDADE PARA TIRANTE - D= 32 MM. TENSÃO DE ESCOAMENTO MÍNIMA 900 MPA</v>
          </cell>
          <cell r="C747" t="str">
            <v>M</v>
          </cell>
          <cell r="D747">
            <v>242.65</v>
          </cell>
          <cell r="E747" t="str">
            <v>SIURB-I Jan/26</v>
          </cell>
        </row>
        <row r="748">
          <cell r="A748">
            <v>10118006</v>
          </cell>
          <cell r="B748" t="str">
            <v>ICO.03 - BARRA DE AÇO ROSCADA DE ALTA CAPACIDADE PARA TIRANTE - D= 36 MM. TENSÃO DE ESCOAMENTO MÍNIMA 500 MPA</v>
          </cell>
          <cell r="C748" t="str">
            <v>M</v>
          </cell>
          <cell r="D748">
            <v>188.4</v>
          </cell>
          <cell r="E748" t="str">
            <v>SIURB-I Jan/26</v>
          </cell>
        </row>
        <row r="749">
          <cell r="A749">
            <v>10118007</v>
          </cell>
          <cell r="B749" t="str">
            <v>ICO.03 - BARRA DE AÇO ROSCADA DE ALTA CAPACIDADE PARA TIRANTE - D= 36 MM. TENSÃO DE ESCOAMENTO MÍNIMA 900 MPA</v>
          </cell>
          <cell r="C749" t="str">
            <v>M</v>
          </cell>
          <cell r="D749">
            <v>318.64999999999998</v>
          </cell>
          <cell r="E749" t="str">
            <v>SIURB-I Jan/26</v>
          </cell>
        </row>
        <row r="750">
          <cell r="A750">
            <v>11000000</v>
          </cell>
          <cell r="B750" t="str">
            <v>CUSTO HORÁRIO EM OPERAÇÃO DE MÁQUINAS E VIATURAS (INCLUI COMBUSTÍVEL E OPERADOR)</v>
          </cell>
          <cell r="E750" t="str">
            <v>SIURB-I Jan/26</v>
          </cell>
        </row>
        <row r="751">
          <cell r="A751">
            <v>11002000</v>
          </cell>
          <cell r="B751" t="str">
            <v>CAMINHÃO BASCULANTE 4,0M3</v>
          </cell>
          <cell r="C751" t="str">
            <v>H</v>
          </cell>
          <cell r="D751">
            <v>229.53</v>
          </cell>
          <cell r="E751" t="str">
            <v>SIURB-I Jan/26</v>
          </cell>
        </row>
        <row r="752">
          <cell r="A752">
            <v>11003000</v>
          </cell>
          <cell r="B752" t="str">
            <v>CAMINHÃO CARGA SECA CAPACIDADE  8TON.</v>
          </cell>
          <cell r="C752" t="str">
            <v>H</v>
          </cell>
          <cell r="D752">
            <v>217.52</v>
          </cell>
          <cell r="E752" t="str">
            <v>SIURB-I Jan/26</v>
          </cell>
        </row>
        <row r="753">
          <cell r="A753">
            <v>11004000</v>
          </cell>
          <cell r="B753" t="str">
            <v>CAMINHÃO CARGA SECA CAPACIDADE 8TON COM GUINDASTE</v>
          </cell>
          <cell r="C753" t="str">
            <v>H</v>
          </cell>
          <cell r="D753">
            <v>237.83</v>
          </cell>
          <cell r="E753" t="str">
            <v>SIURB-I Jan/26</v>
          </cell>
        </row>
        <row r="754">
          <cell r="A754">
            <v>11005000</v>
          </cell>
          <cell r="B754" t="str">
            <v>CAMINHÃO COM TANQUE IRRIGADOR DE 6000 LITROS</v>
          </cell>
          <cell r="C754" t="str">
            <v>H</v>
          </cell>
          <cell r="D754">
            <v>226.06</v>
          </cell>
          <cell r="E754" t="str">
            <v>SIURB-I Jan/26</v>
          </cell>
        </row>
        <row r="755">
          <cell r="A755">
            <v>11006000</v>
          </cell>
          <cell r="B755" t="str">
            <v>CAMINHÃO TRATOR COM SEMI REBOQUE PLANO CARREGA TUDO</v>
          </cell>
          <cell r="C755" t="str">
            <v>H</v>
          </cell>
          <cell r="D755">
            <v>448.14</v>
          </cell>
          <cell r="E755" t="str">
            <v>SIURB-I Jan/26</v>
          </cell>
        </row>
        <row r="756">
          <cell r="A756">
            <v>11007000</v>
          </cell>
          <cell r="B756" t="str">
            <v>COMPRESSOR PORTÁTIL - 295 PCM</v>
          </cell>
          <cell r="C756" t="str">
            <v>H</v>
          </cell>
          <cell r="D756">
            <v>100.17</v>
          </cell>
          <cell r="E756" t="str">
            <v>SIURB-I Jan/26</v>
          </cell>
        </row>
        <row r="757">
          <cell r="A757">
            <v>11008000</v>
          </cell>
          <cell r="B757" t="str">
            <v>CARRO POPULAR 50% EM OPERAÇÃO</v>
          </cell>
          <cell r="C757" t="str">
            <v>H</v>
          </cell>
          <cell r="D757">
            <v>55.09</v>
          </cell>
          <cell r="E757" t="str">
            <v>SIURB-I Jan/26</v>
          </cell>
        </row>
        <row r="758">
          <cell r="A758">
            <v>11009000</v>
          </cell>
          <cell r="B758" t="str">
            <v>MOTONIVELADORA - 125HP</v>
          </cell>
          <cell r="C758" t="str">
            <v>H</v>
          </cell>
          <cell r="D758">
            <v>344.13</v>
          </cell>
          <cell r="E758" t="str">
            <v>SIURB-I Jan/26</v>
          </cell>
        </row>
        <row r="759">
          <cell r="A759">
            <v>11010000</v>
          </cell>
          <cell r="B759" t="str">
            <v>MOTONIVELADORA</v>
          </cell>
          <cell r="C759" t="str">
            <v>H</v>
          </cell>
          <cell r="D759">
            <v>336.65</v>
          </cell>
          <cell r="E759" t="str">
            <v>SIURB-I Jan/26</v>
          </cell>
        </row>
        <row r="760">
          <cell r="A760">
            <v>11011000</v>
          </cell>
          <cell r="B760" t="str">
            <v>PÁ CARREGADEIRA DE PNEUS - 1,80M3</v>
          </cell>
          <cell r="C760" t="str">
            <v>H</v>
          </cell>
          <cell r="D760">
            <v>295.06</v>
          </cell>
          <cell r="E760" t="str">
            <v>SIURB-I Jan/26</v>
          </cell>
        </row>
        <row r="761">
          <cell r="A761">
            <v>11014000</v>
          </cell>
          <cell r="B761" t="str">
            <v>RETROESCAVADEIRA CAP CAÇAMBA FRONTAL 0,76M3</v>
          </cell>
          <cell r="C761" t="str">
            <v>H</v>
          </cell>
          <cell r="D761">
            <v>179.78</v>
          </cell>
          <cell r="E761" t="str">
            <v>SIURB-I Jan/26</v>
          </cell>
        </row>
        <row r="762">
          <cell r="A762">
            <v>11015000</v>
          </cell>
          <cell r="B762" t="str">
            <v>ROLO COMPACTADOR VIBRATÓRIO LISO 4T</v>
          </cell>
          <cell r="C762" t="str">
            <v>H</v>
          </cell>
          <cell r="D762">
            <v>135.21</v>
          </cell>
          <cell r="E762" t="str">
            <v>SIURB-I Jan/26</v>
          </cell>
        </row>
        <row r="763">
          <cell r="A763">
            <v>11017000</v>
          </cell>
          <cell r="B763" t="str">
            <v>ROLO COMPACTADOR  PÉ DE CARNEIRO DE UM CIL. 12,2 TON</v>
          </cell>
          <cell r="C763" t="str">
            <v>H</v>
          </cell>
          <cell r="D763">
            <v>308.14999999999998</v>
          </cell>
          <cell r="E763" t="str">
            <v>SIURB-I Jan/26</v>
          </cell>
        </row>
        <row r="764">
          <cell r="A764">
            <v>11018000</v>
          </cell>
          <cell r="B764" t="str">
            <v>TRATOR DE TRAÇÃO AGRÍCOLA</v>
          </cell>
          <cell r="C764" t="str">
            <v>H</v>
          </cell>
          <cell r="D764">
            <v>165.63</v>
          </cell>
          <cell r="E764" t="str">
            <v>SIURB-I Jan/26</v>
          </cell>
        </row>
        <row r="765">
          <cell r="A765">
            <v>11019000</v>
          </cell>
          <cell r="B765" t="str">
            <v>TRATOR DE ESTEIRA - 9TON</v>
          </cell>
          <cell r="C765" t="str">
            <v>H</v>
          </cell>
          <cell r="D765">
            <v>311.10000000000002</v>
          </cell>
          <cell r="E765" t="str">
            <v>SIURB-I Jan/26</v>
          </cell>
        </row>
        <row r="766">
          <cell r="A766">
            <v>11020000</v>
          </cell>
          <cell r="B766" t="str">
            <v>TRATOR DE ESTEIRA - 16TON</v>
          </cell>
          <cell r="C766" t="str">
            <v>H</v>
          </cell>
          <cell r="D766">
            <v>427.87</v>
          </cell>
          <cell r="E766" t="str">
            <v>SIURB-I Jan/26</v>
          </cell>
        </row>
        <row r="767">
          <cell r="A767">
            <v>11022000</v>
          </cell>
          <cell r="B767" t="str">
            <v>FURGÃO LONGO, TETO ALTO  50% EM OPERAÇÃO</v>
          </cell>
          <cell r="C767" t="str">
            <v>H</v>
          </cell>
          <cell r="D767">
            <v>100.84</v>
          </cell>
          <cell r="E767" t="str">
            <v>SIURB-I Jan/26</v>
          </cell>
        </row>
        <row r="768">
          <cell r="A768">
            <v>11023000</v>
          </cell>
          <cell r="B768" t="str">
            <v>CAMINHÃO BASCULANTE 10M3</v>
          </cell>
          <cell r="C768" t="str">
            <v>H</v>
          </cell>
          <cell r="D768">
            <v>323.77</v>
          </cell>
          <cell r="E768" t="str">
            <v>SIURB-I Jan/26</v>
          </cell>
        </row>
        <row r="769">
          <cell r="A769">
            <v>11024000</v>
          </cell>
          <cell r="B769" t="str">
            <v>ROMPEDOR</v>
          </cell>
          <cell r="C769" t="str">
            <v>H</v>
          </cell>
          <cell r="D769">
            <v>35.25</v>
          </cell>
          <cell r="E769" t="str">
            <v>SIURB-I Jan/26</v>
          </cell>
        </row>
        <row r="770">
          <cell r="A770">
            <v>11025000</v>
          </cell>
          <cell r="B770" t="str">
            <v>CAMINHÃO ESPARGIDOR - 6000L</v>
          </cell>
          <cell r="C770" t="str">
            <v>H</v>
          </cell>
          <cell r="D770">
            <v>284.5</v>
          </cell>
          <cell r="E770" t="str">
            <v>SIURB-I Jan/26</v>
          </cell>
        </row>
        <row r="771">
          <cell r="A771">
            <v>11027000</v>
          </cell>
          <cell r="B771" t="str">
            <v>GUINDASTE DE LANÇA FIXA SOBRE ESTEIRAS - 12T</v>
          </cell>
          <cell r="C771" t="str">
            <v>H</v>
          </cell>
          <cell r="D771">
            <v>138.86000000000001</v>
          </cell>
          <cell r="E771" t="str">
            <v>SIURB-I Jan/26</v>
          </cell>
        </row>
        <row r="772">
          <cell r="A772">
            <v>11028000</v>
          </cell>
          <cell r="B772" t="str">
            <v>GUINDASTE HIDRÁULICO SOBRE PNEUS - 20/25 T</v>
          </cell>
          <cell r="C772" t="str">
            <v>H</v>
          </cell>
          <cell r="D772">
            <v>518.12</v>
          </cell>
          <cell r="E772" t="str">
            <v>SIURB-I Jan/26</v>
          </cell>
        </row>
        <row r="773">
          <cell r="A773">
            <v>12000000</v>
          </cell>
          <cell r="B773" t="str">
            <v>MÃO DE OBRA PARA SERVIÇOS NAS SUBPREFEITURAS  (INCLUI ENCARGOS SOCIAIS)</v>
          </cell>
          <cell r="E773" t="str">
            <v>SIURB-I Jan/26</v>
          </cell>
        </row>
        <row r="774">
          <cell r="A774">
            <v>12002000</v>
          </cell>
          <cell r="B774" t="str">
            <v>CALCETEIRO</v>
          </cell>
          <cell r="C774" t="str">
            <v>H</v>
          </cell>
          <cell r="D774">
            <v>32.76</v>
          </cell>
          <cell r="E774" t="str">
            <v>SIURB-I Jan/26</v>
          </cell>
        </row>
        <row r="775">
          <cell r="A775">
            <v>12003000</v>
          </cell>
          <cell r="B775" t="str">
            <v>CARPINTEIRO</v>
          </cell>
          <cell r="C775" t="str">
            <v>H</v>
          </cell>
          <cell r="D775">
            <v>33.86</v>
          </cell>
          <cell r="E775" t="str">
            <v>SIURB-I Jan/26</v>
          </cell>
        </row>
        <row r="776">
          <cell r="A776">
            <v>12004000</v>
          </cell>
          <cell r="B776" t="str">
            <v>ELETRICISTA</v>
          </cell>
          <cell r="C776" t="str">
            <v>H</v>
          </cell>
          <cell r="D776">
            <v>35.82</v>
          </cell>
          <cell r="E776" t="str">
            <v>SIURB-I Jan/26</v>
          </cell>
        </row>
        <row r="777">
          <cell r="A777">
            <v>12005000</v>
          </cell>
          <cell r="B777" t="str">
            <v>ENCANADOR</v>
          </cell>
          <cell r="C777" t="str">
            <v>H</v>
          </cell>
          <cell r="D777">
            <v>32.549999999999997</v>
          </cell>
          <cell r="E777" t="str">
            <v>SIURB-I Jan/26</v>
          </cell>
        </row>
        <row r="778">
          <cell r="A778">
            <v>12006000</v>
          </cell>
          <cell r="B778" t="str">
            <v>ESGOTEIRO</v>
          </cell>
          <cell r="C778" t="str">
            <v>H</v>
          </cell>
          <cell r="D778">
            <v>35.64</v>
          </cell>
          <cell r="E778" t="str">
            <v>SIURB-I Jan/26</v>
          </cell>
        </row>
        <row r="779">
          <cell r="A779">
            <v>12007000</v>
          </cell>
          <cell r="B779" t="str">
            <v>FERREIRO</v>
          </cell>
          <cell r="C779" t="str">
            <v>H</v>
          </cell>
          <cell r="D779">
            <v>33.4</v>
          </cell>
          <cell r="E779" t="str">
            <v>SIURB-I Jan/26</v>
          </cell>
        </row>
        <row r="780">
          <cell r="A780">
            <v>12008000</v>
          </cell>
          <cell r="B780" t="str">
            <v>MOTORISTA DE CAMINHÃO</v>
          </cell>
          <cell r="C780" t="str">
            <v>H</v>
          </cell>
          <cell r="D780">
            <v>41.28</v>
          </cell>
          <cell r="E780" t="str">
            <v>SIURB-I Jan/26</v>
          </cell>
        </row>
        <row r="781">
          <cell r="A781">
            <v>12009000</v>
          </cell>
          <cell r="B781" t="str">
            <v>OPERADOR DE MÁQUINA PESADA</v>
          </cell>
          <cell r="C781" t="str">
            <v>H</v>
          </cell>
          <cell r="D781">
            <v>46.66</v>
          </cell>
          <cell r="E781" t="str">
            <v>SIURB-I Jan/26</v>
          </cell>
        </row>
        <row r="782">
          <cell r="A782">
            <v>12010000</v>
          </cell>
          <cell r="B782" t="str">
            <v>PEDREIRO</v>
          </cell>
          <cell r="C782" t="str">
            <v>H</v>
          </cell>
          <cell r="D782">
            <v>32.479999999999997</v>
          </cell>
          <cell r="E782" t="str">
            <v>SIURB-I Jan/26</v>
          </cell>
        </row>
        <row r="783">
          <cell r="A783">
            <v>12011000</v>
          </cell>
          <cell r="B783" t="str">
            <v>SERVENTE</v>
          </cell>
          <cell r="C783" t="str">
            <v>H</v>
          </cell>
          <cell r="D783">
            <v>25.89</v>
          </cell>
          <cell r="E783" t="str">
            <v>SIURB-I Jan/26</v>
          </cell>
        </row>
        <row r="784">
          <cell r="A784">
            <v>12012000</v>
          </cell>
          <cell r="B784" t="str">
            <v>ENCARREGADO</v>
          </cell>
          <cell r="C784" t="str">
            <v>H</v>
          </cell>
          <cell r="D784">
            <v>73.400000000000006</v>
          </cell>
          <cell r="E784" t="str">
            <v>SIURB-I Jan/26</v>
          </cell>
        </row>
        <row r="785">
          <cell r="A785">
            <v>12013000</v>
          </cell>
          <cell r="B785" t="str">
            <v>ENGENHEIRO DA OBRA</v>
          </cell>
          <cell r="C785" t="str">
            <v>H</v>
          </cell>
          <cell r="D785">
            <v>183.27</v>
          </cell>
          <cell r="E785" t="str">
            <v>SIURB-I Jan/26</v>
          </cell>
        </row>
        <row r="786">
          <cell r="A786">
            <v>13000000</v>
          </cell>
          <cell r="B786" t="str">
            <v>FUNDAÇÕES</v>
          </cell>
          <cell r="E786" t="str">
            <v>SIURB-I Jan/26</v>
          </cell>
        </row>
        <row r="787">
          <cell r="A787">
            <v>13001000</v>
          </cell>
          <cell r="B787" t="str">
            <v>EXECUÇÃO DE ESTACA RAIZ, SEM O FORNECIMENTO DOS MATERIAIS</v>
          </cell>
          <cell r="C787" t="str">
            <v>.</v>
          </cell>
          <cell r="D787" t="str">
            <v>.</v>
          </cell>
          <cell r="E787" t="str">
            <v>SIURB-I Jan/26</v>
          </cell>
        </row>
        <row r="788">
          <cell r="A788">
            <v>13001001</v>
          </cell>
          <cell r="B788" t="str">
            <v>ESTACA TIPO RAIZ, 100MM, COM PERFURAÇÃO EM SOLO - 10T</v>
          </cell>
          <cell r="C788" t="str">
            <v>M</v>
          </cell>
          <cell r="D788">
            <v>238.74</v>
          </cell>
          <cell r="E788" t="str">
            <v>SIURB-I Jan/26</v>
          </cell>
        </row>
        <row r="789">
          <cell r="A789">
            <v>13001002</v>
          </cell>
          <cell r="B789" t="str">
            <v>ESTACA TIPO RAIZ, 100MM, COM PERFURAÇÃO EM ROCHA - 10T</v>
          </cell>
          <cell r="C789" t="str">
            <v>M</v>
          </cell>
          <cell r="D789">
            <v>711.22</v>
          </cell>
          <cell r="E789" t="str">
            <v>SIURB-I Jan/26</v>
          </cell>
        </row>
        <row r="790">
          <cell r="A790">
            <v>13001003</v>
          </cell>
          <cell r="B790" t="str">
            <v>ESTACA TIPO RAIZ, 120MM, COM PERFURAÇÃO EM SOLO - 15T</v>
          </cell>
          <cell r="C790" t="str">
            <v>M</v>
          </cell>
          <cell r="D790">
            <v>252.62</v>
          </cell>
          <cell r="E790" t="str">
            <v>SIURB-I Jan/26</v>
          </cell>
        </row>
        <row r="791">
          <cell r="A791">
            <v>13001004</v>
          </cell>
          <cell r="B791" t="str">
            <v>ESTACA TIPO RAIZ, 120MM, COM PERFURAÇÃO EM ROCHA - 15T</v>
          </cell>
          <cell r="C791" t="str">
            <v>M</v>
          </cell>
          <cell r="D791">
            <v>793.98</v>
          </cell>
          <cell r="E791" t="str">
            <v>SIURB-I Jan/26</v>
          </cell>
        </row>
        <row r="792">
          <cell r="A792">
            <v>13001005</v>
          </cell>
          <cell r="B792" t="str">
            <v>ESTACA TIPO RAIZ, 150MM, COM PERFURAÇÃO EM SOLO - 25T</v>
          </cell>
          <cell r="C792" t="str">
            <v>M</v>
          </cell>
          <cell r="D792">
            <v>295.79000000000002</v>
          </cell>
          <cell r="E792" t="str">
            <v>SIURB-I Jan/26</v>
          </cell>
        </row>
        <row r="793">
          <cell r="A793">
            <v>13001006</v>
          </cell>
          <cell r="B793" t="str">
            <v>ESTACA TIPO RAIZ, 150MM, COM PERFURAÇÃO EM ROCHA - 25T</v>
          </cell>
          <cell r="C793" t="str">
            <v>M</v>
          </cell>
          <cell r="D793">
            <v>884.55</v>
          </cell>
          <cell r="E793" t="str">
            <v>SIURB-I Jan/26</v>
          </cell>
        </row>
        <row r="794">
          <cell r="A794">
            <v>13001007</v>
          </cell>
          <cell r="B794" t="str">
            <v>ESTACA TIPO RAIZ, 160MM, COM PERFURAÇÃO EM SOLO - 35T</v>
          </cell>
          <cell r="C794" t="str">
            <v>M</v>
          </cell>
          <cell r="D794">
            <v>300</v>
          </cell>
          <cell r="E794" t="str">
            <v>SIURB-I Jan/26</v>
          </cell>
        </row>
        <row r="795">
          <cell r="A795">
            <v>13001008</v>
          </cell>
          <cell r="B795" t="str">
            <v>ESTACA TIPO RAIZ, 160MM, COM PERFURAÇÃO EM ROCHA - 35T</v>
          </cell>
          <cell r="C795" t="str">
            <v>M</v>
          </cell>
          <cell r="D795">
            <v>898.44</v>
          </cell>
          <cell r="E795" t="str">
            <v>SIURB-I Jan/26</v>
          </cell>
        </row>
        <row r="796">
          <cell r="A796">
            <v>13001009</v>
          </cell>
          <cell r="B796" t="str">
            <v>ESTACA TIPO RAIZ, 200MM, COM PERFURAÇÃO EM SOLO - 50T</v>
          </cell>
          <cell r="C796" t="str">
            <v>M</v>
          </cell>
          <cell r="D796">
            <v>310.45999999999998</v>
          </cell>
          <cell r="E796" t="str">
            <v>SIURB-I Jan/26</v>
          </cell>
        </row>
        <row r="797">
          <cell r="A797">
            <v>13001010</v>
          </cell>
          <cell r="B797" t="str">
            <v>ESTACA TIPO RAIZ, 200MM, COM PERFURAÇÃO EM ROCHA - 50T</v>
          </cell>
          <cell r="C797" t="str">
            <v>M</v>
          </cell>
          <cell r="D797">
            <v>1009.85</v>
          </cell>
          <cell r="E797" t="str">
            <v>SIURB-I Jan/26</v>
          </cell>
        </row>
        <row r="798">
          <cell r="A798">
            <v>13001011</v>
          </cell>
          <cell r="B798" t="str">
            <v>ESTACA TIPO RAIZ, 250MM, COM PERFURAÇÃO EM SOLO - 80T</v>
          </cell>
          <cell r="C798" t="str">
            <v>M</v>
          </cell>
          <cell r="D798">
            <v>341.11</v>
          </cell>
          <cell r="E798" t="str">
            <v>SIURB-I Jan/26</v>
          </cell>
        </row>
        <row r="799">
          <cell r="A799">
            <v>13001012</v>
          </cell>
          <cell r="B799" t="str">
            <v>ESTACA TIPO RAIZ, 250MM, COM PERFURAÇÃO EM ROCHA - 80T</v>
          </cell>
          <cell r="C799" t="str">
            <v>M</v>
          </cell>
          <cell r="D799">
            <v>1119.94</v>
          </cell>
          <cell r="E799" t="str">
            <v>SIURB-I Jan/26</v>
          </cell>
        </row>
        <row r="800">
          <cell r="A800">
            <v>13001013</v>
          </cell>
          <cell r="B800" t="str">
            <v>ESTACA TIPO RAIZ, 310MM, COM PERFURAÇÃO EM SOLO - 100T</v>
          </cell>
          <cell r="C800" t="str">
            <v>M</v>
          </cell>
          <cell r="D800">
            <v>407.55</v>
          </cell>
          <cell r="E800" t="str">
            <v>SIURB-I Jan/26</v>
          </cell>
        </row>
        <row r="801">
          <cell r="A801">
            <v>13001014</v>
          </cell>
          <cell r="B801" t="str">
            <v>ESTACA TIPO RAIZ, 310MM, COM PERFURAÇÃO EM ROCHA - 100T</v>
          </cell>
          <cell r="C801" t="str">
            <v>M</v>
          </cell>
          <cell r="D801">
            <v>1314.07</v>
          </cell>
          <cell r="E801" t="str">
            <v>SIURB-I Jan/26</v>
          </cell>
        </row>
        <row r="802">
          <cell r="A802">
            <v>13001015</v>
          </cell>
          <cell r="B802" t="str">
            <v>ESTACA TIPO RAIZ, 400MM, COM PERFURAÇÃO EM SOLO - 130T</v>
          </cell>
          <cell r="C802" t="str">
            <v>M</v>
          </cell>
          <cell r="D802">
            <v>458.21</v>
          </cell>
          <cell r="E802" t="str">
            <v>SIURB-I Jan/26</v>
          </cell>
        </row>
        <row r="803">
          <cell r="A803">
            <v>13001016</v>
          </cell>
          <cell r="B803" t="str">
            <v>ESTACA TIPO RAIZ, 400MM, COM PERFURAÇÃO EM ROCHA - 130T</v>
          </cell>
          <cell r="C803" t="str">
            <v>M</v>
          </cell>
          <cell r="D803">
            <v>1503.72</v>
          </cell>
          <cell r="E803" t="str">
            <v>SIURB-I Jan/26</v>
          </cell>
        </row>
        <row r="804">
          <cell r="A804">
            <v>13002000</v>
          </cell>
          <cell r="B804" t="str">
            <v>MATERIAIS PARA A ESTACA TIPO RAIZ (AS QUANTIDADES SERÃO LEVANTADAS NO PROJETO)</v>
          </cell>
          <cell r="C804" t="str">
            <v>.</v>
          </cell>
          <cell r="D804" t="str">
            <v>.</v>
          </cell>
          <cell r="E804" t="str">
            <v>SIURB-I Jan/26</v>
          </cell>
        </row>
        <row r="805">
          <cell r="A805">
            <v>13002001</v>
          </cell>
          <cell r="B805" t="str">
            <v>MATERIAIS PARA A ESTACA TIPO RAIZ (AS QUANTIDADES SERÃO LEVANTADAS NO PROJETO) - FORNECIMENTO DE CIMENTO COMUM</v>
          </cell>
          <cell r="C805" t="str">
            <v>KG</v>
          </cell>
          <cell r="D805">
            <v>0.65</v>
          </cell>
          <cell r="E805" t="str">
            <v>SIURB-I Jan/26</v>
          </cell>
        </row>
        <row r="806">
          <cell r="A806">
            <v>13002002</v>
          </cell>
          <cell r="B806" t="str">
            <v>MATERIAIS PARA A ESTACA TIPO RAIZ (AS QUANTIDADES SERÃO LEVANTADAS NO PROJETO) - FORNECIMENTO DE AREIA</v>
          </cell>
          <cell r="C806" t="str">
            <v>M3</v>
          </cell>
          <cell r="D806">
            <v>170.71</v>
          </cell>
          <cell r="E806" t="str">
            <v>SIURB-I Jan/26</v>
          </cell>
        </row>
        <row r="807">
          <cell r="A807">
            <v>13002003</v>
          </cell>
          <cell r="B807" t="str">
            <v>MATERIAIS PARA A ESTACA TIPO RAIZ (AS QUANTIDADES SERÃO LEVANTADAS NO PROJETO) - FORNECIMENTO DE AÇO CA-50, COM BITOLA &gt; = 12,5MM</v>
          </cell>
          <cell r="C807" t="str">
            <v>KG</v>
          </cell>
          <cell r="D807">
            <v>6.07</v>
          </cell>
          <cell r="E807" t="str">
            <v>SIURB-I Jan/26</v>
          </cell>
        </row>
        <row r="808">
          <cell r="A808">
            <v>13002004</v>
          </cell>
          <cell r="B808" t="str">
            <v>MATERIAIS PARA A ESTACA TIPO RAIZ (AS QUANTIDADES SERÃO LEVANTADAS NO PROJETO) - FORNECIMENTO DE AÇO CA-50, COM BITOLA = &lt; 12,5MM</v>
          </cell>
          <cell r="C808" t="str">
            <v>KG</v>
          </cell>
          <cell r="D808">
            <v>6.18</v>
          </cell>
          <cell r="E808" t="str">
            <v>SIURB-I Jan/26</v>
          </cell>
        </row>
        <row r="809">
          <cell r="A809">
            <v>13002005</v>
          </cell>
          <cell r="B809" t="str">
            <v>MATERIAIS PARA A ESTACA TIPO RAIZ (AS QUANTIDADES SERÃO LEVANTADAS NO PROJETO) - FORNECIMENTO DE ÁGUA</v>
          </cell>
          <cell r="C809" t="str">
            <v>M3</v>
          </cell>
          <cell r="D809">
            <v>50.87</v>
          </cell>
          <cell r="E809" t="str">
            <v>SIURB-I Jan/26</v>
          </cell>
        </row>
        <row r="810">
          <cell r="A810">
            <v>13002006</v>
          </cell>
          <cell r="B810" t="str">
            <v>MATERIAIS PARA A ESTACA TIPO RAIZ (AS QUANTIDADES SERÃO LEVANTADAS NO PROJETO) - FORNECIMENTO DE ARAME RECOZIDO N.18</v>
          </cell>
          <cell r="C810" t="str">
            <v>KG</v>
          </cell>
          <cell r="D810">
            <v>12.33</v>
          </cell>
          <cell r="E810" t="str">
            <v>SIURB-I Jan/26</v>
          </cell>
        </row>
        <row r="811">
          <cell r="A811">
            <v>14000000</v>
          </cell>
          <cell r="B811" t="str">
            <v>SERVIÇOS COM AGREGADOS RECICLADOS DE RESÍDUOS DA CONSTRUÇÃO</v>
          </cell>
          <cell r="E811" t="str">
            <v>SIURB-I Jan/26</v>
          </cell>
        </row>
        <row r="812">
          <cell r="A812">
            <v>14001000</v>
          </cell>
          <cell r="B812" t="str">
            <v>SERVIÇOS NÃO INCLUINDO O FORNECIMENTO DOS  AGREGADOS RECICLADOS</v>
          </cell>
          <cell r="C812" t="str">
            <v>.</v>
          </cell>
          <cell r="D812" t="str">
            <v>.</v>
          </cell>
          <cell r="E812" t="str">
            <v>SIURB-I Jan/26</v>
          </cell>
        </row>
        <row r="813">
          <cell r="A813">
            <v>14001001</v>
          </cell>
          <cell r="B813" t="str">
            <v>FUNDAÇÃO DE RACHÃO</v>
          </cell>
          <cell r="C813" t="str">
            <v>M3</v>
          </cell>
          <cell r="D813">
            <v>32.15</v>
          </cell>
          <cell r="E813" t="str">
            <v>SIURB-I Jan/26</v>
          </cell>
        </row>
        <row r="814">
          <cell r="A814">
            <v>14001002</v>
          </cell>
          <cell r="B814" t="str">
            <v>REVESTIMENTO PRIMÁRIO COM AGREGADO RECICLADO MISTURADO AO SOLO LOCAL, INCLUSIVE ESCARIFICAÇÃO, VERIFICAÇÃO, UMEDECIMENTO, COMPACTAÇÃO E ENSAIOS, CAMADA ACABADA, SEM FORNECIMENTO DE AGREGADO</v>
          </cell>
          <cell r="C814" t="str">
            <v>M3</v>
          </cell>
          <cell r="D814">
            <v>85.72</v>
          </cell>
          <cell r="E814" t="str">
            <v>SIURB-I Jan/26</v>
          </cell>
        </row>
        <row r="815">
          <cell r="A815">
            <v>14001003</v>
          </cell>
          <cell r="B815" t="str">
            <v>BASE DE AGREGADO RECICLADO, SEM FORNECIMENTO DE AGREGADO</v>
          </cell>
          <cell r="C815" t="str">
            <v>M3</v>
          </cell>
          <cell r="D815">
            <v>40.65</v>
          </cell>
          <cell r="E815" t="str">
            <v>SIURB-I Jan/26</v>
          </cell>
        </row>
        <row r="816">
          <cell r="A816">
            <v>14001004</v>
          </cell>
          <cell r="B816" t="str">
            <v>REFORÇO SO SUB-LEITO/SUB-BASE DE SOLO MELHORADO COM AGREGADO RECICLADO 10% EM VOLUME, SEM FORNECIMENTO DE AGREGADO</v>
          </cell>
          <cell r="C816" t="str">
            <v>M3</v>
          </cell>
          <cell r="D816">
            <v>32.56</v>
          </cell>
          <cell r="E816" t="str">
            <v>SIURB-I Jan/26</v>
          </cell>
        </row>
        <row r="817">
          <cell r="A817">
            <v>14001005</v>
          </cell>
          <cell r="B817" t="str">
            <v>REFORÇO DO SUB-LEITO/SUB-BASE DE SOLO MELHORADO COM AGREGADO RECICLADO 20% EM VOLUME, SEM FORNECIMENTO DE AGREGADO</v>
          </cell>
          <cell r="C817" t="str">
            <v>M3</v>
          </cell>
          <cell r="D817">
            <v>32.56</v>
          </cell>
          <cell r="E817" t="str">
            <v>SIURB-I Jan/26</v>
          </cell>
        </row>
        <row r="818">
          <cell r="A818">
            <v>14001006</v>
          </cell>
          <cell r="B818" t="str">
            <v>REFORÇO DO SUB-LEITO/SUB-BASE DE SOLO MELHORADO COM AGREGADO RECICLADO 30% EM VOLUME, SEM FORNECIMENTO DE AGREGADO</v>
          </cell>
          <cell r="C818" t="str">
            <v>M3</v>
          </cell>
          <cell r="D818">
            <v>32.56</v>
          </cell>
          <cell r="E818" t="str">
            <v>SIURB-I Jan/26</v>
          </cell>
        </row>
        <row r="819">
          <cell r="A819">
            <v>14001007</v>
          </cell>
          <cell r="B819" t="str">
            <v>REFORÇO DO SUB-LEITO/SUB-BASE DE SOLO MELHORADO COM AGREGADO RECICLADO 40% EM VOLUME, SEM FORNECIMENTO DE AGREGADO</v>
          </cell>
          <cell r="C819" t="str">
            <v>M3</v>
          </cell>
          <cell r="D819">
            <v>32.56</v>
          </cell>
          <cell r="E819" t="str">
            <v>SIURB-I Jan/26</v>
          </cell>
        </row>
        <row r="820">
          <cell r="A820">
            <v>14001008</v>
          </cell>
          <cell r="B820" t="str">
            <v>REFORÇO DO SUB-LEITO/SUB-BASE DE SOLO MELHORADO COM AGREGADO RECICLADO 50% EM VOLUME, SEM FORNECIMENTO DE AGREGADO</v>
          </cell>
          <cell r="C820" t="str">
            <v>M3</v>
          </cell>
          <cell r="D820">
            <v>32.56</v>
          </cell>
          <cell r="E820" t="str">
            <v>SIURB-I Jan/26</v>
          </cell>
        </row>
        <row r="821">
          <cell r="A821">
            <v>14001009</v>
          </cell>
          <cell r="B821" t="str">
            <v>REFORÇO DO SUB-LEITO/SUB-BASE DE SOLO MELHORADO COM AGREGADO RECICLADO 60% EM VOLUME, SEM FORNECIMENTO DE AGREGADO</v>
          </cell>
          <cell r="C821" t="str">
            <v>M3</v>
          </cell>
          <cell r="D821">
            <v>32.56</v>
          </cell>
          <cell r="E821" t="str">
            <v>SIURB-I Jan/26</v>
          </cell>
        </row>
        <row r="822">
          <cell r="A822">
            <v>14001010</v>
          </cell>
          <cell r="B822" t="str">
            <v>LASTRO DE AGREGADO RECICLADO, SEM FORNECIMENTO DE AGREGADO</v>
          </cell>
          <cell r="C822" t="str">
            <v>M3</v>
          </cell>
          <cell r="D822">
            <v>28.04</v>
          </cell>
          <cell r="E822" t="str">
            <v>SIURB-I Jan/26</v>
          </cell>
        </row>
        <row r="823">
          <cell r="A823">
            <v>14001011</v>
          </cell>
          <cell r="B823" t="str">
            <v>DRENO DE AGREGADO RECICLADO, SEM FORNECIMENTO DE AGREGADO</v>
          </cell>
          <cell r="C823" t="str">
            <v>M3</v>
          </cell>
          <cell r="D823">
            <v>51.78</v>
          </cell>
          <cell r="E823" t="str">
            <v>SIURB-I Jan/26</v>
          </cell>
        </row>
        <row r="824">
          <cell r="A824">
            <v>14002000</v>
          </cell>
          <cell r="B824" t="str">
            <v>SERVIÇOS INCLUINDO O FORNECIMENTO DOS AGREGADOS RECICLADOS</v>
          </cell>
          <cell r="C824" t="str">
            <v>.</v>
          </cell>
          <cell r="D824" t="str">
            <v>.</v>
          </cell>
          <cell r="E824" t="str">
            <v>SIURB-I Jan/26</v>
          </cell>
        </row>
        <row r="825">
          <cell r="A825">
            <v>14002001</v>
          </cell>
          <cell r="B825" t="str">
            <v>FUNDAÇÃO DE AGREGADO RECICLADO, COM FORNECIMENTO DE AGREGADO</v>
          </cell>
          <cell r="C825" t="str">
            <v>M3</v>
          </cell>
          <cell r="D825">
            <v>173.91</v>
          </cell>
          <cell r="E825" t="str">
            <v>SIURB-I Jan/26</v>
          </cell>
        </row>
        <row r="826">
          <cell r="A826">
            <v>14002002</v>
          </cell>
          <cell r="B826" t="str">
            <v>REVESTIMENTO PRIMÁRIO COM AGREGADO RECICLADO MISTURADO AO SOLO LOCAL, COM FORNECIMENTO DE AGREGADO</v>
          </cell>
          <cell r="C826" t="str">
            <v>M3</v>
          </cell>
          <cell r="D826">
            <v>120.53</v>
          </cell>
          <cell r="E826" t="str">
            <v>SIURB-I Jan/26</v>
          </cell>
        </row>
        <row r="827">
          <cell r="A827">
            <v>14002003</v>
          </cell>
          <cell r="B827" t="str">
            <v>BASE DE AGREGADO RECICLADO, COM FORNECIMENTO DE AGREGADO</v>
          </cell>
          <cell r="C827" t="str">
            <v>M3</v>
          </cell>
          <cell r="D827">
            <v>145.09</v>
          </cell>
          <cell r="E827" t="str">
            <v>SIURB-I Jan/26</v>
          </cell>
        </row>
        <row r="828">
          <cell r="A828">
            <v>14002004</v>
          </cell>
          <cell r="B828" t="str">
            <v>REFORÇO DO SUB-LEITO/SUB-BASE DE SOLO MELHORADO COM AGREGADO RECICLADO 10% EM VOLUME, COM FORNECIMENTO DE AGREGADO</v>
          </cell>
          <cell r="C828" t="str">
            <v>M3</v>
          </cell>
          <cell r="D828">
            <v>43</v>
          </cell>
          <cell r="E828" t="str">
            <v>SIURB-I Jan/26</v>
          </cell>
        </row>
        <row r="829">
          <cell r="A829">
            <v>14002005</v>
          </cell>
          <cell r="B829" t="str">
            <v>REFORÇO DO SUB-LEITO/SUB-BASE DE SOLO MELHORADO COM AGREGADO RECICLADO 20% EM VOLUME, COM FORNECIMENTO DE AGREGADO</v>
          </cell>
          <cell r="C829" t="str">
            <v>M3</v>
          </cell>
          <cell r="D829">
            <v>53.45</v>
          </cell>
          <cell r="E829" t="str">
            <v>SIURB-I Jan/26</v>
          </cell>
        </row>
        <row r="830">
          <cell r="A830">
            <v>14002006</v>
          </cell>
          <cell r="B830" t="str">
            <v>REFORÇO DO SUB-LEITO/SUB-BASE DE SOLO MELHORADO COM AGREGADO RECICLADO 30% EM VOLUME, COM FORNECIMENTO DE AGREGADO</v>
          </cell>
          <cell r="C830" t="str">
            <v>M3</v>
          </cell>
          <cell r="D830">
            <v>63.89</v>
          </cell>
          <cell r="E830" t="str">
            <v>SIURB-I Jan/26</v>
          </cell>
        </row>
        <row r="831">
          <cell r="A831">
            <v>14002007</v>
          </cell>
          <cell r="B831" t="str">
            <v>REFORÇO DO SUB-LEITO/SUB-BASE DE SOLO MELHORADO COM AGREGADO RECICLADO 40% EM VOLUME, COM FORNECIMENTO DE AGREGADO</v>
          </cell>
          <cell r="C831" t="str">
            <v>M3</v>
          </cell>
          <cell r="D831">
            <v>74.33</v>
          </cell>
          <cell r="E831" t="str">
            <v>SIURB-I Jan/26</v>
          </cell>
        </row>
        <row r="832">
          <cell r="A832">
            <v>14002008</v>
          </cell>
          <cell r="B832" t="str">
            <v>REFORÇO DO SUB-LEITO/SUB-BASE DE SOLO MELHORADO COM AGREGADO RECICLADO 50% EM VOLUME, COM FORNECIMENTO DE AGREGADO</v>
          </cell>
          <cell r="C832" t="str">
            <v>M3</v>
          </cell>
          <cell r="D832">
            <v>84.78</v>
          </cell>
          <cell r="E832" t="str">
            <v>SIURB-I Jan/26</v>
          </cell>
        </row>
        <row r="833">
          <cell r="A833">
            <v>14002009</v>
          </cell>
          <cell r="B833" t="str">
            <v>REFORÇO DO SUB-LEITO/SUB-BASE DE SOLO MELHORADO COM AGREGADO RECICLADO 60% EM VOLUME, COM FORNECIMENTO DE AGREGADO</v>
          </cell>
          <cell r="C833" t="str">
            <v>M3</v>
          </cell>
          <cell r="D833">
            <v>95.22</v>
          </cell>
          <cell r="E833" t="str">
            <v>SIURB-I Jan/26</v>
          </cell>
        </row>
        <row r="834">
          <cell r="A834">
            <v>14002010</v>
          </cell>
          <cell r="B834" t="str">
            <v>LASTRO DE AGREGADO RECICLADO, COM FORNECIMENTO DE AGREGADO</v>
          </cell>
          <cell r="C834" t="str">
            <v>M3</v>
          </cell>
          <cell r="D834">
            <v>132.47999999999999</v>
          </cell>
          <cell r="E834" t="str">
            <v>SIURB-I Jan/26</v>
          </cell>
        </row>
        <row r="835">
          <cell r="A835">
            <v>14002011</v>
          </cell>
          <cell r="B835" t="str">
            <v>DRENO DE AGREGADO RECICLADO, COM FORNECIMENTO DE AGREGADO</v>
          </cell>
          <cell r="C835" t="str">
            <v>M3</v>
          </cell>
          <cell r="D835">
            <v>156.21</v>
          </cell>
          <cell r="E835" t="str">
            <v>SIURB-I Jan/26</v>
          </cell>
        </row>
        <row r="836">
          <cell r="A836">
            <v>15000000</v>
          </cell>
          <cell r="B836" t="str">
            <v>TÚNEIS</v>
          </cell>
          <cell r="E836" t="str">
            <v>SIURB-I Jan/26</v>
          </cell>
        </row>
        <row r="837">
          <cell r="A837">
            <v>15001000</v>
          </cell>
          <cell r="B837" t="str">
            <v>ESCAVAÇÃO MANUAL EM SOLO PARA EXECUÇÃO DE TÚNEL POR SISTEMA NÃO DESTRUTIVO, INCLUSIVE REMOÇÃO DO MATERIAL ESCAVADO ATÉ FORA DO POÇO</v>
          </cell>
          <cell r="C837" t="str">
            <v>M3</v>
          </cell>
          <cell r="D837">
            <v>384.62</v>
          </cell>
          <cell r="E837" t="str">
            <v>SIURB-I Jan/26</v>
          </cell>
        </row>
        <row r="838">
          <cell r="A838">
            <v>15002000</v>
          </cell>
          <cell r="B838" t="str">
            <v>ESCAVAÇÃO MANUAL EM SOLO PARA EXECUÇÃO DE POÇO DE ACESSO</v>
          </cell>
          <cell r="C838" t="str">
            <v>M3</v>
          </cell>
          <cell r="D838">
            <v>169.37</v>
          </cell>
          <cell r="E838" t="str">
            <v>SIURB-I Jan/26</v>
          </cell>
        </row>
        <row r="839">
          <cell r="A839">
            <v>15003000</v>
          </cell>
          <cell r="B839" t="str">
            <v>ILUMINAÇÃO E VENTILAÇÃO PARA EXECUÇÃO DE TÚNEL POR SISTEMA NÃO DESTRUTIVO</v>
          </cell>
          <cell r="C839" t="str">
            <v>M</v>
          </cell>
          <cell r="D839">
            <v>115.47</v>
          </cell>
          <cell r="E839" t="str">
            <v>SIURB-I Jan/26</v>
          </cell>
        </row>
        <row r="840">
          <cell r="A840">
            <v>15004000</v>
          </cell>
          <cell r="B840" t="str">
            <v>EXECUÇÃO DE POÇO DE ACESSO EM CHAPA DE AÇO CORRUGADA, INCLUSA MONTAGEM DAS CHAPAS E CONSOLIDAÇÃO EXTERNA COM INJEÇÃO DE SOLO-CIMENTO, SEM FORNECIMENTO DE SOLO, CIMENTO E CHAPAS DE AÇO</v>
          </cell>
          <cell r="C840" t="str">
            <v>.</v>
          </cell>
          <cell r="D840" t="str">
            <v>.</v>
          </cell>
          <cell r="E840" t="str">
            <v>SIURB-I Jan/26</v>
          </cell>
        </row>
        <row r="841">
          <cell r="A841">
            <v>15004001</v>
          </cell>
          <cell r="B841" t="str">
            <v>EXECUÇÃO DE POÇO DE ACESSO EM CHAPA DE AÇO CORRUGADA, INCLUSA MONTAGEM DAS CHAPAS E CONSOLIDAÇÃO EXTERNA COM INJEÇÃO DE SOLO-CIMENTO, SEM FORNECIMENTO DE SOLO, CIMENTO E CHAPAS DE AÇO - DIÂMETRO 2,40M</v>
          </cell>
          <cell r="C841" t="str">
            <v>M</v>
          </cell>
          <cell r="D841">
            <v>396.86</v>
          </cell>
          <cell r="E841" t="str">
            <v>SIURB-I Jan/26</v>
          </cell>
        </row>
        <row r="842">
          <cell r="A842">
            <v>15004002</v>
          </cell>
          <cell r="B842" t="str">
            <v>EXECUÇÃO DE POÇO DE ACESSO EM CHAPA DE AÇO CORRUGADA, INCLUSA MONTAGEM DAS CHAPAS E CONSOLIDAÇÃO EXTERNA COM INJEÇÃO DE SOLO-CIMENTO, SEM FORNECIMENTO DE SOLO, CIMENTO E CHAPAS DE AÇO - DIÂMETRO 2,60M</v>
          </cell>
          <cell r="C842" t="str">
            <v>M</v>
          </cell>
          <cell r="D842">
            <v>436.89</v>
          </cell>
          <cell r="E842" t="str">
            <v>SIURB-I Jan/26</v>
          </cell>
        </row>
        <row r="843">
          <cell r="A843">
            <v>15004003</v>
          </cell>
          <cell r="B843" t="str">
            <v>EXECUÇÃO DE POÇO DE ACESSO EM CHAPA DE AÇO CORRUGADA, INCLUSA MONTAGEM DAS CHAPAS E CONSOLIDAÇÃO EXTERNA COM INJEÇÃO DE SOLO-CIMENTO, SEM FORNECIMENTO DE SOLO, CIMENTO E CHAPAS DE AÇO - DIÂMETRO 2,80M</v>
          </cell>
          <cell r="C843" t="str">
            <v>M</v>
          </cell>
          <cell r="D843">
            <v>475.76</v>
          </cell>
          <cell r="E843" t="str">
            <v>SIURB-I Jan/26</v>
          </cell>
        </row>
        <row r="844">
          <cell r="A844">
            <v>15004004</v>
          </cell>
          <cell r="B844" t="str">
            <v>EXECUÇÃO DE POÇO DE ACESSO EM CHAPA DE AÇO CORRUGADA, INCLUSA MONTAGEM DAS CHAPAS E CONSOLIDAÇÃO EXTERNA COM INJEÇÃO DE SOLO-CIMENTO, SEM FORNECIMENTO DE SOLO, CIMENTO E CHAPAS DE AÇO - DIÂMETRO 3,00M</v>
          </cell>
          <cell r="C844" t="str">
            <v>M</v>
          </cell>
          <cell r="D844">
            <v>515.79999999999995</v>
          </cell>
          <cell r="E844" t="str">
            <v>SIURB-I Jan/26</v>
          </cell>
        </row>
        <row r="845">
          <cell r="A845">
            <v>15004005</v>
          </cell>
          <cell r="B845" t="str">
            <v>EXECUÇÃO DE POÇO DE ACESSO EM CHAPA DE AÇO CORRUGADA, INCLUSA MONTAGEM DAS CHAPAS E CONSOLIDAÇÃO EXTERNA COM INJEÇÃO DE SOLO-CIMENTO, SEM FORNECIMENTO DE SOLO, CIMENTO E CHAPAS DE AÇO - DIÂMETRO 3,20M</v>
          </cell>
          <cell r="C845" t="str">
            <v>M</v>
          </cell>
          <cell r="D845">
            <v>555.83000000000004</v>
          </cell>
          <cell r="E845" t="str">
            <v>SIURB-I Jan/26</v>
          </cell>
        </row>
        <row r="846">
          <cell r="A846">
            <v>15005000</v>
          </cell>
          <cell r="B846" t="str">
            <v>EXECUÇÃO DE "TUNNEL LINER" INCLUSA MONTAGEM DAS CHAPAS E CONSOLIDAÇÃO EXTERNA COM INJEÇÃO DE SOLO-CIMENTO, SEM FORNECIMENTO DAS CHAPAS DE AÇO, SOLO E CIMENTO</v>
          </cell>
          <cell r="C846" t="str">
            <v>.</v>
          </cell>
          <cell r="D846" t="str">
            <v>.</v>
          </cell>
          <cell r="E846" t="str">
            <v>SIURB-I Jan/26</v>
          </cell>
        </row>
        <row r="847">
          <cell r="A847">
            <v>15005001</v>
          </cell>
          <cell r="B847" t="str">
            <v>EXECUÇÃO DE "TUNNEL LINER" INCLUSA MONTAGEM DAS CHAPAS E CONSOLIDAÇÃO EXTERNA COM INJEÇÃO DE SOLO-CIMENTO, SEM FORNECIMENTO DAS CHAPAS DE AÇO, SOLO E CIMENTO - DIÂMETRO 1,60M</v>
          </cell>
          <cell r="C847" t="str">
            <v>M</v>
          </cell>
          <cell r="D847">
            <v>403.84</v>
          </cell>
          <cell r="E847" t="str">
            <v>SIURB-I Jan/26</v>
          </cell>
        </row>
        <row r="848">
          <cell r="A848">
            <v>15005002</v>
          </cell>
          <cell r="B848" t="str">
            <v>EXECUÇÃO DE "TUNNEL LINER" INCLUSA MONTAGEM DAS CHAPAS E CONSOLIDAÇÃO EXTERNA COM INJEÇÃO DE SOLO-CIMENTO, SEM FORNECIMENTO DAS CHAPAS DE AÇO, SOLO E CIMENTO - DIÂMETRO 1,80M</v>
          </cell>
          <cell r="C848" t="str">
            <v>M</v>
          </cell>
          <cell r="D848">
            <v>445.04</v>
          </cell>
          <cell r="E848" t="str">
            <v>SIURB-I Jan/26</v>
          </cell>
        </row>
        <row r="849">
          <cell r="A849">
            <v>15005003</v>
          </cell>
          <cell r="B849" t="str">
            <v>EXECUÇÃO DE "TUNNEL LINER" INCLUSA MONTAGEM DAS CHAPAS E CONSOLIDAÇÃO EXTERNA COM INJEÇÃO DE SOLO-CIMENTO, SEM FORNECIMENTO DAS CHAPAS DE AÇO, SOLO E CIMENTO - DIÂMETRO 2,00M</v>
          </cell>
          <cell r="C849" t="str">
            <v>M</v>
          </cell>
          <cell r="D849">
            <v>485.08</v>
          </cell>
          <cell r="E849" t="str">
            <v>SIURB-I Jan/26</v>
          </cell>
        </row>
        <row r="850">
          <cell r="A850">
            <v>15005004</v>
          </cell>
          <cell r="B850" t="str">
            <v>EXECUÇÃO DE "TUNNEL LINER" INCLUSA MONTAGEM DAS CHAPAS E CONSOLIDAÇÃO EXTERNA COM INJEÇÃO DE SOLO-CIMENTO, SEM FORNECIMENTO DAS CHAPAS DE AÇO, SOLO E CIMENTO - DIÂMETRO 2,20M</v>
          </cell>
          <cell r="C850" t="str">
            <v>M</v>
          </cell>
          <cell r="D850">
            <v>525.12</v>
          </cell>
          <cell r="E850" t="str">
            <v>SIURB-I Jan/26</v>
          </cell>
        </row>
        <row r="851">
          <cell r="A851">
            <v>15006000</v>
          </cell>
          <cell r="B851" t="str">
            <v>FORNECIMENTO DE CHAPA DE AÇO CORRUGADA, TIPO "TUNNEL LINER", GALVANIZADA</v>
          </cell>
          <cell r="C851" t="str">
            <v>.</v>
          </cell>
          <cell r="D851" t="str">
            <v>.</v>
          </cell>
          <cell r="E851" t="str">
            <v>SIURB-I Jan/26</v>
          </cell>
        </row>
        <row r="852">
          <cell r="A852">
            <v>15006001</v>
          </cell>
          <cell r="B852" t="str">
            <v>FORNECIMENTO DE CHAPA DE AÇO CORRUGADA, TIPO "TUNNEL LINER", GALVANIZADA - DIÂMETRO 1,60M E ESPESSURA 2,70MM</v>
          </cell>
          <cell r="C852" t="str">
            <v>M</v>
          </cell>
          <cell r="D852">
            <v>6252.63</v>
          </cell>
          <cell r="E852" t="str">
            <v>SIURB-I Jan/26</v>
          </cell>
        </row>
        <row r="853">
          <cell r="A853">
            <v>15006002</v>
          </cell>
          <cell r="B853" t="str">
            <v>FORNECIMENTO DE CHAPA DE AÇO CORRUGADA, TIPO "TUNNEL LINER", GALVANIZADA - DIÂMETRO 1,80M E ESPESSURA 2,70MM</v>
          </cell>
          <cell r="C853" t="str">
            <v>M</v>
          </cell>
          <cell r="D853">
            <v>7140.35</v>
          </cell>
          <cell r="E853" t="str">
            <v>SIURB-I Jan/26</v>
          </cell>
        </row>
        <row r="854">
          <cell r="A854">
            <v>15006003</v>
          </cell>
          <cell r="B854" t="str">
            <v>FORNECIMENTO DE CHAPA DE AÇO CORRUGADA, TIPO "TUNNEL LINER", GALVANIZADA - DIÂMETRO 2,00M E ESPESSURA 2,70MM</v>
          </cell>
          <cell r="C854" t="str">
            <v>M</v>
          </cell>
          <cell r="D854">
            <v>7835.08</v>
          </cell>
          <cell r="E854" t="str">
            <v>SIURB-I Jan/26</v>
          </cell>
        </row>
        <row r="855">
          <cell r="A855">
            <v>15006004</v>
          </cell>
          <cell r="B855" t="str">
            <v>FORNECIMENTO DE CHAPA DE AÇO CORRUGADA, TIPO "TUNNEL LINER", GALVANIZADA - DIÂMETRO 2,20M E ESPESSURA 2,70MM</v>
          </cell>
          <cell r="C855" t="str">
            <v>M</v>
          </cell>
          <cell r="D855">
            <v>8684.2099999999991</v>
          </cell>
          <cell r="E855" t="str">
            <v>SIURB-I Jan/26</v>
          </cell>
        </row>
        <row r="856">
          <cell r="A856">
            <v>15006005</v>
          </cell>
          <cell r="B856" t="str">
            <v>FORNECIMENTO DE CHAPA DE AÇO CORRUGADA, TIPO "TUNNEL LINER", GALVANIZADA - DIÂMETRO 2,40M E ESPESSURA 2,70MM</v>
          </cell>
          <cell r="C856" t="str">
            <v>M</v>
          </cell>
          <cell r="D856">
            <v>9417.5400000000009</v>
          </cell>
          <cell r="E856" t="str">
            <v>SIURB-I Jan/26</v>
          </cell>
        </row>
        <row r="857">
          <cell r="A857">
            <v>15006006</v>
          </cell>
          <cell r="B857" t="str">
            <v>FORNECIMENTO DE CHAPA DE AÇO CORRUGADA, TIPO "TUNNEL LINER", GALVANIZADA - DIÂMETRO 2,60M E ESPESSURA 2,70MM</v>
          </cell>
          <cell r="C857" t="str">
            <v>M</v>
          </cell>
          <cell r="D857">
            <v>10266.66</v>
          </cell>
          <cell r="E857" t="str">
            <v>SIURB-I Jan/26</v>
          </cell>
        </row>
        <row r="858">
          <cell r="A858">
            <v>15006007</v>
          </cell>
          <cell r="B858" t="str">
            <v>FORNECIMENTO DE CHAPA DE AÇO CORRUGADA, TIPO "TUNNEL LINER", GALVANIZADA - DIÂMETRO 2,80M E ESPESSURA 2,70MM</v>
          </cell>
          <cell r="C858" t="str">
            <v>M</v>
          </cell>
          <cell r="D858">
            <v>10961.4</v>
          </cell>
          <cell r="E858" t="str">
            <v>SIURB-I Jan/26</v>
          </cell>
        </row>
        <row r="859">
          <cell r="A859">
            <v>15006008</v>
          </cell>
          <cell r="B859" t="str">
            <v>FORNECIMENTO DE CHAPA DE AÇO CORRUGADA, TIPO "TUNNEL LINER", GALVANIZADA - DIÂMETRO 3,00M E ESPESSURA 2,70MM</v>
          </cell>
          <cell r="C859" t="str">
            <v>M</v>
          </cell>
          <cell r="D859">
            <v>11810.52</v>
          </cell>
          <cell r="E859" t="str">
            <v>SIURB-I Jan/26</v>
          </cell>
        </row>
        <row r="860">
          <cell r="A860">
            <v>15006009</v>
          </cell>
          <cell r="B860" t="str">
            <v>FORNECIMENTO DE CHAPA DE AÇO CORRUGADA, TIPO "TUNNEL LINER", GALVANIZADA - DIÂMETRO 3,20M E ESPESSURA 2,70MM</v>
          </cell>
          <cell r="C860" t="str">
            <v>M</v>
          </cell>
          <cell r="D860">
            <v>12543.85</v>
          </cell>
          <cell r="E860" t="str">
            <v>SIURB-I Jan/26</v>
          </cell>
        </row>
        <row r="861">
          <cell r="A861">
            <v>15006010</v>
          </cell>
          <cell r="B861" t="str">
            <v>FORNECIMENTO DE CHAPA DE AÇO CORRUGADA, TIPO "TUNNEL LINER", GALVANIZADA - DIÂMETRO 2,00M E ESPESSURA 3,40MM</v>
          </cell>
          <cell r="C861" t="str">
            <v>M</v>
          </cell>
          <cell r="D861">
            <v>9192.77</v>
          </cell>
          <cell r="E861" t="str">
            <v>SIURB-I Jan/26</v>
          </cell>
        </row>
        <row r="862">
          <cell r="A862">
            <v>15006011</v>
          </cell>
          <cell r="B862" t="str">
            <v>FORNECIMENTO DE CHAPA DE AÇO CORRUGADA, TIPO "TUNNEL LINER", GALVANIZADA - DIÂMETRO 2,20M E ESPESSURA 3,40MM</v>
          </cell>
          <cell r="C862" t="str">
            <v>M</v>
          </cell>
          <cell r="D862">
            <v>10185.59</v>
          </cell>
          <cell r="E862" t="str">
            <v>SIURB-I Jan/26</v>
          </cell>
        </row>
        <row r="863">
          <cell r="A863">
            <v>15006012</v>
          </cell>
          <cell r="B863" t="str">
            <v>FORNECIMENTO DE CHAPA DE AÇO CORRUGADA, TIPO "TUNNEL LINER", GALVANIZADA - DIÂMETRO 2,40M E ESPESSURA 3,40MM</v>
          </cell>
          <cell r="C863" t="str">
            <v>M</v>
          </cell>
          <cell r="D863">
            <v>11031.32</v>
          </cell>
          <cell r="E863" t="str">
            <v>SIURB-I Jan/26</v>
          </cell>
        </row>
        <row r="864">
          <cell r="A864">
            <v>15006013</v>
          </cell>
          <cell r="B864" t="str">
            <v>FORNECIMENTO DE CHAPA DE AÇO CORRUGADA, TIPO "TUNNEL LINER", GALVANIZADA - DIÂMETRO 2,60M E ESPESSURA 3,40MM</v>
          </cell>
          <cell r="C864" t="str">
            <v>M</v>
          </cell>
          <cell r="D864">
            <v>12024.14</v>
          </cell>
          <cell r="E864" t="str">
            <v>SIURB-I Jan/26</v>
          </cell>
        </row>
        <row r="865">
          <cell r="A865">
            <v>15006014</v>
          </cell>
          <cell r="B865" t="str">
            <v>FORNECIMENTO DE CHAPA DE AÇO CORRUGADA, TIPO "TUNNEL LINER", GALVANIZADA - DIÂMETRO 2,80M E ESPESSURA 3,40MM</v>
          </cell>
          <cell r="C865" t="str">
            <v>M</v>
          </cell>
          <cell r="D865">
            <v>12869.87</v>
          </cell>
          <cell r="E865" t="str">
            <v>SIURB-I Jan/26</v>
          </cell>
        </row>
        <row r="866">
          <cell r="A866">
            <v>15006015</v>
          </cell>
          <cell r="B866" t="str">
            <v>FORNECIMENTO DE CHAPA DE AÇO CORRUGADA, TIPO "TUNNEL LINER", GALVANIZADA - DIÂMETRO 3,00M E ESPESSURA 3,40MM</v>
          </cell>
          <cell r="C866" t="str">
            <v>M</v>
          </cell>
          <cell r="D866">
            <v>13862.69</v>
          </cell>
          <cell r="E866" t="str">
            <v>SIURB-I Jan/26</v>
          </cell>
        </row>
        <row r="867">
          <cell r="A867">
            <v>15006016</v>
          </cell>
          <cell r="B867" t="str">
            <v>FORNECIMENTO DE CHAPA DE AÇO CORRUGADA, TIPO "TUNNEL LINER", GALVANIZADA - DIÂMETRO 3,20M E ESPESSURA 3,40MM</v>
          </cell>
          <cell r="C867" t="str">
            <v>M</v>
          </cell>
          <cell r="D867">
            <v>14708.43</v>
          </cell>
          <cell r="E867" t="str">
            <v>SIURB-I Jan/26</v>
          </cell>
        </row>
        <row r="868">
          <cell r="A868">
            <v>15007000</v>
          </cell>
          <cell r="B868" t="str">
            <v>FORNECIMENTO DE CHAPA PRETA DE AÇO CORRUGADA, TIPO "TUNNEL LINER"</v>
          </cell>
          <cell r="C868" t="str">
            <v>.</v>
          </cell>
          <cell r="D868" t="str">
            <v>.</v>
          </cell>
          <cell r="E868" t="str">
            <v>SIURB-I Jan/26</v>
          </cell>
        </row>
        <row r="869">
          <cell r="A869">
            <v>15007001</v>
          </cell>
          <cell r="B869" t="str">
            <v>FORNECIMENTO DE CHAPA PRETA DE AÇO CORRUGADA, TIPO "TUNNEL LINER" - DIÂMETRO 1,60M E ESPESSURA 2,50MM</v>
          </cell>
          <cell r="C869" t="str">
            <v>M</v>
          </cell>
          <cell r="D869">
            <v>4195.3900000000003</v>
          </cell>
          <cell r="E869" t="str">
            <v>SIURB-I Jan/26</v>
          </cell>
        </row>
        <row r="870">
          <cell r="A870">
            <v>15007002</v>
          </cell>
          <cell r="B870" t="str">
            <v>FORNECIMENTO DE CHAPA PRETA DE AÇO CORRUGADA, TIPO "TUNNEL LINER" - DIÂMETRO 1,80M E ESPESSURA 2,50MM</v>
          </cell>
          <cell r="C870" t="str">
            <v>M</v>
          </cell>
          <cell r="D870">
            <v>4790.87</v>
          </cell>
          <cell r="E870" t="str">
            <v>SIURB-I Jan/26</v>
          </cell>
        </row>
        <row r="871">
          <cell r="A871">
            <v>15007003</v>
          </cell>
          <cell r="B871" t="str">
            <v>FORNECIMENTO DE CHAPA PRETA DE AÇO CORRUGADA, TIPO "TUNNEL LINER" - DIÂMETRO 2,00M E ESPESSURA 2,50MM</v>
          </cell>
          <cell r="C871" t="str">
            <v>M</v>
          </cell>
          <cell r="D871">
            <v>5278.07</v>
          </cell>
          <cell r="E871" t="str">
            <v>SIURB-I Jan/26</v>
          </cell>
        </row>
        <row r="872">
          <cell r="A872">
            <v>15007004</v>
          </cell>
          <cell r="B872" t="str">
            <v>FORNECIMENTO DE CHAPA PRETA DE AÇO CORRUGADA, TIPO "TUNNEL LINER" - DIÂMETRO 2,20M E ESPESSURA 2,50MM</v>
          </cell>
          <cell r="C872" t="str">
            <v>M</v>
          </cell>
          <cell r="D872">
            <v>5873.55</v>
          </cell>
          <cell r="E872" t="str">
            <v>SIURB-I Jan/26</v>
          </cell>
        </row>
        <row r="873">
          <cell r="A873">
            <v>15007005</v>
          </cell>
          <cell r="B873" t="str">
            <v>FORNECIMENTO DE CHAPA PRETA DE AÇO CORRUGADA, TIPO "TUNNEL LINER" - DIÂMETRO 2,40M E ESPESSURA 2,50MM</v>
          </cell>
          <cell r="C873" t="str">
            <v>M</v>
          </cell>
          <cell r="D873">
            <v>6333.69</v>
          </cell>
          <cell r="E873" t="str">
            <v>SIURB-I Jan/26</v>
          </cell>
        </row>
        <row r="874">
          <cell r="A874">
            <v>15007006</v>
          </cell>
          <cell r="B874" t="str">
            <v>FORNECIMENTO DE CHAPA PRETA DE AÇO CORRUGADA, TIPO "TUNNEL LINER" - DIÂMETRO 2,60M E ESPESSURA 2,50MM</v>
          </cell>
          <cell r="C874" t="str">
            <v>M</v>
          </cell>
          <cell r="D874">
            <v>6875.03</v>
          </cell>
          <cell r="E874" t="str">
            <v>SIURB-I Jan/26</v>
          </cell>
        </row>
        <row r="875">
          <cell r="A875">
            <v>15007007</v>
          </cell>
          <cell r="B875" t="str">
            <v>FORNECIMENTO DE CHAPA PRETA DE AÇO CORRUGADA, TIPO "TUNNEL LINER" - DIÂMETRO 2,80M E ESPESSURA 2,50MM</v>
          </cell>
          <cell r="C875" t="str">
            <v>M</v>
          </cell>
          <cell r="D875">
            <v>7335.17</v>
          </cell>
          <cell r="E875" t="str">
            <v>SIURB-I Jan/26</v>
          </cell>
        </row>
        <row r="876">
          <cell r="A876">
            <v>15007008</v>
          </cell>
          <cell r="B876" t="str">
            <v>FORNECIMENTO DE CHAPA PRETA DE AÇO CORRUGADA, TIPO "TUNNEL LINER" - DIÂMETRO 3,00M E ESPESSURA 2,50MM</v>
          </cell>
          <cell r="C876" t="str">
            <v>M</v>
          </cell>
          <cell r="D876">
            <v>7930.65</v>
          </cell>
          <cell r="E876" t="str">
            <v>SIURB-I Jan/26</v>
          </cell>
        </row>
        <row r="877">
          <cell r="A877">
            <v>15007009</v>
          </cell>
          <cell r="B877" t="str">
            <v>FORNECIMENTO DE CHAPA PRETA DE AÇO CORRUGADA, TIPO "TUNNEL LINER" - DIÂMETRO 3,20M E ESPESSURA 2,50MM</v>
          </cell>
          <cell r="C877" t="str">
            <v>M</v>
          </cell>
          <cell r="D877">
            <v>8417.85</v>
          </cell>
          <cell r="E877" t="str">
            <v>SIURB-I Jan/26</v>
          </cell>
        </row>
        <row r="878">
          <cell r="A878">
            <v>15007010</v>
          </cell>
          <cell r="B878" t="str">
            <v>FORNECIMENTO DE CHAPA PRETA DE AÇO CORRUGADA, TIPO "TUNNEL LINER" - DIÂMETRO 2,00M E ESPESSURA 3,40MM</v>
          </cell>
          <cell r="C878" t="str">
            <v>M</v>
          </cell>
          <cell r="D878">
            <v>6520.14</v>
          </cell>
          <cell r="E878" t="str">
            <v>SIURB-I Jan/26</v>
          </cell>
        </row>
        <row r="879">
          <cell r="A879">
            <v>15007011</v>
          </cell>
          <cell r="B879" t="str">
            <v>FORNECIMENTO DE CHAPA PRETA DE AÇO CORRUGADA, TIPO "TUNNEL LINER" - DIÂMETRO 2,20M E ESPESSURA 3,40MM</v>
          </cell>
          <cell r="C879" t="str">
            <v>M</v>
          </cell>
          <cell r="D879">
            <v>7223.56</v>
          </cell>
          <cell r="E879" t="str">
            <v>SIURB-I Jan/26</v>
          </cell>
        </row>
        <row r="880">
          <cell r="A880">
            <v>15007012</v>
          </cell>
          <cell r="B880" t="str">
            <v>FORNECIMENTO DE CHAPA PRETA DE AÇO CORRUGADA, TIPO "TUNNEL LINER" - DIÂMETRO 2,40M E ESPESSURA 3,40MM</v>
          </cell>
          <cell r="C880" t="str">
            <v>M</v>
          </cell>
          <cell r="D880">
            <v>7818.76</v>
          </cell>
          <cell r="E880" t="str">
            <v>SIURB-I Jan/26</v>
          </cell>
        </row>
        <row r="881">
          <cell r="A881">
            <v>15007013</v>
          </cell>
          <cell r="B881" t="str">
            <v>FORNECIMENTO DE CHAPA PRETA DE AÇO CORRUGADA, TIPO "TUNNEL LINER" - DIÂMETRO 2,60M E ESPESSURA 3,40MM</v>
          </cell>
          <cell r="C881" t="str">
            <v>M</v>
          </cell>
          <cell r="D881">
            <v>8522.17</v>
          </cell>
          <cell r="E881" t="str">
            <v>SIURB-I Jan/26</v>
          </cell>
        </row>
        <row r="882">
          <cell r="A882">
            <v>15007014</v>
          </cell>
          <cell r="B882" t="str">
            <v>FORNECIMENTO DE CHAPA PRETA DE AÇO CORRUGADA, TIPO "TUNNEL LINER" - DIÂMETRO 2,80M E ESPESSURA 3,40MM</v>
          </cell>
          <cell r="C882" t="str">
            <v>M</v>
          </cell>
          <cell r="D882">
            <v>9117.3700000000008</v>
          </cell>
          <cell r="E882" t="str">
            <v>SIURB-I Jan/26</v>
          </cell>
        </row>
        <row r="883">
          <cell r="A883">
            <v>15007015</v>
          </cell>
          <cell r="B883" t="str">
            <v>FORNECIMENTO DE CHAPA PRETA DE AÇO CORRUGADA, TIPO "TUNNEL LINER" - DIÂMETRO 3,00M E ESPESSURA 3,40MM</v>
          </cell>
          <cell r="C883" t="str">
            <v>M</v>
          </cell>
          <cell r="D883">
            <v>9820.7900000000009</v>
          </cell>
          <cell r="E883" t="str">
            <v>SIURB-I Jan/26</v>
          </cell>
        </row>
        <row r="884">
          <cell r="A884">
            <v>15007016</v>
          </cell>
          <cell r="B884" t="str">
            <v>FORNECIMENTO DE CHAPA PRETA DE AÇO CORRUGADA, TIPO "TUNNEL LINER" - DIÂMETRO 3,20M E ESPESSURA 3,40MM</v>
          </cell>
          <cell r="C884" t="str">
            <v>M</v>
          </cell>
          <cell r="D884">
            <v>10415.99</v>
          </cell>
          <cell r="E884" t="str">
            <v>SIURB-I Jan/26</v>
          </cell>
        </row>
        <row r="885">
          <cell r="A885">
            <v>15008000</v>
          </cell>
          <cell r="B885" t="str">
            <v>CAMBOTAS METÁLICAS PARA TÚNEL NATM</v>
          </cell>
          <cell r="C885" t="str">
            <v>KG</v>
          </cell>
          <cell r="D885">
            <v>16.940000000000001</v>
          </cell>
          <cell r="E885" t="str">
            <v>SIURB-I Jan/26</v>
          </cell>
        </row>
        <row r="886">
          <cell r="A886">
            <v>15009000</v>
          </cell>
          <cell r="B886" t="str">
            <v>FORNECIMENTO E APLICAÇÃO DE ENFILAGEM, COM TUBO DE AÇO, DIÂMETRO 2 1/2" E PAREDE DE 5,16MM DE ESPESSURA, EXCETO INJEÇÃO, PARA IMPLATAÇÃO DE TÚNEL NATM</v>
          </cell>
          <cell r="C886" t="str">
            <v>M</v>
          </cell>
          <cell r="D886">
            <v>129.86000000000001</v>
          </cell>
          <cell r="E886" t="str">
            <v>SIURB-I Jan/26</v>
          </cell>
        </row>
        <row r="887">
          <cell r="A887">
            <v>15010000</v>
          </cell>
          <cell r="B887" t="str">
            <v>FORMAS METÁLICAS PARA CONCRETAGEM DO REVESTIMENTO INTERNO DE "TUNNEL LINER", FORNECIMENTO, MONTAGEM E POSTERIOR DESMONTAGEM</v>
          </cell>
          <cell r="C887" t="str">
            <v>M2</v>
          </cell>
          <cell r="D887">
            <v>53.29</v>
          </cell>
          <cell r="E887" t="str">
            <v>SIURB-I Jan/26</v>
          </cell>
        </row>
        <row r="888">
          <cell r="A888">
            <v>16001001</v>
          </cell>
          <cell r="B888" t="str">
            <v>RELATÓRIO DE CONSULTA PRÉVIA</v>
          </cell>
          <cell r="C888" t="str">
            <v>UN</v>
          </cell>
          <cell r="D888">
            <v>27001.87</v>
          </cell>
          <cell r="E888" t="str">
            <v>SIURB-I Jan/26</v>
          </cell>
        </row>
        <row r="889">
          <cell r="A889">
            <v>16001104</v>
          </cell>
          <cell r="B889" t="str">
            <v>PLANO DE TRABALHO</v>
          </cell>
          <cell r="C889" t="str">
            <v>UN</v>
          </cell>
          <cell r="D889">
            <v>16387.54</v>
          </cell>
          <cell r="E889" t="str">
            <v>SIURB-I Jan/26</v>
          </cell>
        </row>
        <row r="890">
          <cell r="A890">
            <v>16001105</v>
          </cell>
          <cell r="B890" t="str">
            <v>PLANO DE RECUPERAÇÃO DE ÁREAS DEGRADADAS - PRAD (CONFORME RESOLUÇÃO CADES 284/2024, ANEXO ÚNICO, ITEM 18, OU A QUE VIER SUBSTITUÍ-LA)</v>
          </cell>
          <cell r="C890" t="str">
            <v>UN</v>
          </cell>
          <cell r="D890">
            <v>190917.15</v>
          </cell>
          <cell r="E890" t="str">
            <v>SIURB-I Jan/26</v>
          </cell>
        </row>
        <row r="891">
          <cell r="A891">
            <v>16001106</v>
          </cell>
          <cell r="B891" t="str">
            <v>ESTUDO AMBIENTAL SIMPLIFICADO - EAS (CORFOME RESOLUÇÃO CADES 284/2024, ANEXO ÚNICO, ITENS 20 a 24, OU A QUE VIER SUBSTITUÍ-LA)</v>
          </cell>
          <cell r="C891" t="str">
            <v>UN</v>
          </cell>
          <cell r="D891">
            <v>253138.27</v>
          </cell>
          <cell r="E891" t="str">
            <v>SIURB-I Jan/26</v>
          </cell>
        </row>
        <row r="892">
          <cell r="A892">
            <v>16001107</v>
          </cell>
          <cell r="B892" t="str">
            <v>ESTUDO DE VIABILIDADE AMBIENTAL - EVA (CONFORME RESOLUÇÃO CADES 284/2024, ANEXO ÚNICO, itens 8 À 15, OU A QUE QUE VIER SUBSTITUÍ-LA)</v>
          </cell>
          <cell r="C892" t="str">
            <v>UN</v>
          </cell>
          <cell r="D892">
            <v>504627.68</v>
          </cell>
          <cell r="E892" t="str">
            <v>SIURB-I Jan/26</v>
          </cell>
        </row>
        <row r="893">
          <cell r="A893">
            <v>16001108</v>
          </cell>
          <cell r="B893" t="str">
            <v>ESTUDO DE IMPACTO AMBIENTAL e RELATÓRIO DE IMPACTO AMBIENTAL - EIA/RIMA (CONFORME RESOLUÇÃO CADES 284/2024 ANEXO ÚNICO, ITENS 1, 2, 3, 5 e 6, OU A QUE VIERSUBSTITUÍ-LA).</v>
          </cell>
          <cell r="C893" t="str">
            <v>UN</v>
          </cell>
          <cell r="D893">
            <v>766179.4</v>
          </cell>
          <cell r="E893" t="str">
            <v>SIURB-I Jan/26</v>
          </cell>
        </row>
        <row r="894">
          <cell r="A894">
            <v>16001109</v>
          </cell>
          <cell r="B894" t="str">
            <v>ELABORAÇÃO DE 1 (um) PROGRAMA AMBIENTAL PARA COMPOSIÇÃO DO PLANO BÁSICO AMBIENTAL (PBA)</v>
          </cell>
          <cell r="C894" t="str">
            <v>UN</v>
          </cell>
          <cell r="D894">
            <v>12965.74</v>
          </cell>
          <cell r="E894" t="str">
            <v>SIURB-I Jan/26</v>
          </cell>
        </row>
        <row r="895">
          <cell r="A895">
            <v>16001110</v>
          </cell>
          <cell r="B895" t="str">
            <v>MANUAL DE LIMPEZA DOS RESERVATÓRIOS (ENTREGA ÚNICA)</v>
          </cell>
          <cell r="C895" t="str">
            <v>UN</v>
          </cell>
          <cell r="D895">
            <v>9494.36</v>
          </cell>
          <cell r="E895" t="str">
            <v>SIURB-I Jan/26</v>
          </cell>
        </row>
        <row r="896">
          <cell r="A896">
            <v>16001111</v>
          </cell>
          <cell r="B896" t="str">
            <v>REQUERIMENTO, ESTUDOS, DOCUMENTOS, MAPAS E PLANTAS PARA OBTENÇÃO DO ALVARÁ METROPOLITANO (CETESB)</v>
          </cell>
          <cell r="C896" t="str">
            <v>UN</v>
          </cell>
          <cell r="D896">
            <v>52409.22</v>
          </cell>
          <cell r="E896" t="str">
            <v>SIURB-I Jan/26</v>
          </cell>
        </row>
        <row r="897">
          <cell r="A897">
            <v>16001112</v>
          </cell>
          <cell r="B897" t="str">
            <v>REQUERIMENTO, ESTUDOS, DOCUMENTOS, MAPAS E PLANTAS PARA OBTENÇÃO DA OUTORGA da SP AGUAS (DAEE)</v>
          </cell>
          <cell r="C897" t="str">
            <v>UN</v>
          </cell>
          <cell r="D897">
            <v>11818.09</v>
          </cell>
          <cell r="E897" t="str">
            <v>SIURB-I Jan/26</v>
          </cell>
        </row>
        <row r="898">
          <cell r="A898">
            <v>16001113</v>
          </cell>
          <cell r="B898" t="str">
            <v>AUDIÊNCIA PÚBLICA</v>
          </cell>
          <cell r="C898" t="str">
            <v>UN</v>
          </cell>
          <cell r="D898">
            <v>31919.4</v>
          </cell>
          <cell r="E898" t="str">
            <v>SIURB-I Jan/26</v>
          </cell>
        </row>
        <row r="899">
          <cell r="A899">
            <v>16001114</v>
          </cell>
          <cell r="B899" t="str">
            <v>RELATÓRIO DE ATENDIMENTO A LAP, OBTENÇÃO DA LAI</v>
          </cell>
          <cell r="C899" t="str">
            <v>UN</v>
          </cell>
          <cell r="D899">
            <v>80712.11</v>
          </cell>
          <cell r="E899" t="str">
            <v>SIURB-I Jan/26</v>
          </cell>
        </row>
        <row r="900">
          <cell r="A900">
            <v>16002050</v>
          </cell>
          <cell r="B900" t="str">
            <v>ELABORAÇÃO DE DOCUMENTOS TÉCNICOS PARA O TERMO DE COMPROMISSO AMBIENTAL - TCA OU TERMO DE COMPROMISSO DE RECUPERAÇÃO AMBIENTAL - TCRA PARA ATÉ 100 EXEMPLARES ARBÓREOS</v>
          </cell>
          <cell r="C900" t="str">
            <v>UN</v>
          </cell>
          <cell r="D900">
            <v>28253.87</v>
          </cell>
          <cell r="E900" t="str">
            <v>SIURB-I Jan/26</v>
          </cell>
        </row>
        <row r="901">
          <cell r="A901">
            <v>16002051</v>
          </cell>
          <cell r="B901" t="str">
            <v>ELABORAÇÃO DE DOCUMENTOS TÉCNICOS PARA O TERMO DE COMPROMISSO AMBIENTAL - TCA  OU TERMO DE COMPROMISSO DE RECUPERAÇÃO AMBIENTAL - TCRA DE 101 ATÉ 1000 EXEMPLARES ARBÓREOS</v>
          </cell>
          <cell r="C901" t="str">
            <v>UN</v>
          </cell>
          <cell r="D901">
            <v>41880.43</v>
          </cell>
          <cell r="E901" t="str">
            <v>SIURB-I Jan/26</v>
          </cell>
        </row>
        <row r="902">
          <cell r="A902">
            <v>16002052</v>
          </cell>
          <cell r="B902" t="str">
            <v>ELABORAÇÃO DE DOCUMENTOS TÉCNICOS PARA O TERMO DE COMPROMISSO AMBIENTAL - TCA OU TERMO DE COMPROMISSO DE RECUPERAÇÃO AMBIENTAL - TCRA PARA MAIS DE 1000 EXEMPLARES ARBÓREOS</v>
          </cell>
          <cell r="C902" t="str">
            <v>UN</v>
          </cell>
          <cell r="D902">
            <v>59800.01</v>
          </cell>
          <cell r="E902" t="str">
            <v>SIURB-I Jan/26</v>
          </cell>
        </row>
        <row r="903">
          <cell r="A903">
            <v>16002053</v>
          </cell>
          <cell r="B903" t="str">
            <v>ELABORAÇÃO DE ADITIVO AO TERMO DE COMPROMISSO AMBIENTAL - TCA</v>
          </cell>
          <cell r="C903" t="str">
            <v>UN</v>
          </cell>
          <cell r="D903">
            <v>23836.58</v>
          </cell>
          <cell r="E903" t="str">
            <v>SIURB-I Jan/26</v>
          </cell>
        </row>
        <row r="904">
          <cell r="A904">
            <v>16003001</v>
          </cell>
          <cell r="B904" t="str">
            <v>RELATÓRIO DE AVALIAÇÃO PRELIMINAR CONFORME CETESB DD N°38/2017/C</v>
          </cell>
          <cell r="C904" t="str">
            <v>UN</v>
          </cell>
          <cell r="D904">
            <v>20555.490000000002</v>
          </cell>
          <cell r="E904" t="str">
            <v>SIURB-I Jan/26</v>
          </cell>
        </row>
        <row r="905">
          <cell r="A905">
            <v>16003002</v>
          </cell>
          <cell r="B905" t="str">
            <v>RELATÓRIO DE INVESTIGAÇÃO CONFIRMATÓRIA OU DETALHADA CONFORME CETESB DD nº 38/2017/C  E DD nº 125/2021/E</v>
          </cell>
          <cell r="C905" t="str">
            <v>UN</v>
          </cell>
          <cell r="D905">
            <v>33825.72</v>
          </cell>
          <cell r="E905" t="str">
            <v>SIURB-I Jan/26</v>
          </cell>
        </row>
        <row r="906">
          <cell r="A906">
            <v>16003003</v>
          </cell>
          <cell r="B906" t="str">
            <v>SERVIÇOS DE CAMPO PARA AMOSTRAGEM DE AGUA E SOLO CONFORME CETESB DD nº 38/2017/C E DD nº 125/2021/E PARA ÁREAS ATÉ 1200 m²</v>
          </cell>
          <cell r="C906" t="str">
            <v>UN</v>
          </cell>
          <cell r="D906">
            <v>30508.400000000001</v>
          </cell>
          <cell r="E906" t="str">
            <v>SIURB-I Jan/26</v>
          </cell>
        </row>
        <row r="907">
          <cell r="A907">
            <v>16003004</v>
          </cell>
          <cell r="B907" t="str">
            <v>SERVIÇOS DE CAMPO PARA AMOSTRAGEM DE AGUA E SOLO CONFORME CETESB DD nº 38/2017/C E DD nº 125/2021/E PARA ÁREAS ACIMA 1200 m² ATÉ 2400 m²</v>
          </cell>
          <cell r="C907" t="str">
            <v>UN</v>
          </cell>
          <cell r="D907">
            <v>65900.06</v>
          </cell>
          <cell r="E907" t="str">
            <v>SIURB-I Jan/26</v>
          </cell>
        </row>
        <row r="908">
          <cell r="A908">
            <v>16003005</v>
          </cell>
          <cell r="B908" t="str">
            <v>SERVIÇOS DE CAMPO PARA AMOSTRAGEM DE AGUA E SOLO CONFORME CETESB DD nº 38/2017/C E DD nº 125/2021/E PARA ÁREAS ACIMA DE 2400 m²</v>
          </cell>
          <cell r="C908" t="str">
            <v>UN</v>
          </cell>
          <cell r="D908">
            <v>104708.23</v>
          </cell>
          <cell r="E908" t="str">
            <v>SIURB-I Jan/26</v>
          </cell>
        </row>
        <row r="909">
          <cell r="A909">
            <v>16004001</v>
          </cell>
          <cell r="B909" t="str">
            <v>FICHA DE CARACTERIZAÇÃO DO EMPREENDIMENTO - FCA, CONFORME INSTRUÇÃO NORMATIVA IPHAN N°01/2015</v>
          </cell>
          <cell r="C909" t="str">
            <v>UN</v>
          </cell>
          <cell r="D909">
            <v>9612.6200000000008</v>
          </cell>
          <cell r="E909" t="str">
            <v>SIURB-I Jan/26</v>
          </cell>
        </row>
        <row r="910">
          <cell r="A910">
            <v>16004002</v>
          </cell>
          <cell r="B910" t="str">
            <v>RELATÓRIO DE AVALIAÇÃO DE IMPACTO AOS BENS CULTURAIS TOMBADOS, VALORADOS E REGISTRADOS</v>
          </cell>
          <cell r="C910" t="str">
            <v>UN</v>
          </cell>
          <cell r="D910">
            <v>17567.7</v>
          </cell>
          <cell r="E910" t="str">
            <v>SIURB-I Jan/26</v>
          </cell>
        </row>
        <row r="911">
          <cell r="A911">
            <v>16004003</v>
          </cell>
          <cell r="B911" t="str">
            <v>PROJETO DE AVALIAÇÃO DE IMPACTO AO PATRIMÔNIO ARQUEOLÓGICO</v>
          </cell>
          <cell r="C911" t="str">
            <v>UN</v>
          </cell>
          <cell r="D911">
            <v>17589.990000000002</v>
          </cell>
          <cell r="E911" t="str">
            <v>SIURB-I Jan/26</v>
          </cell>
        </row>
        <row r="912">
          <cell r="A912">
            <v>16004004</v>
          </cell>
          <cell r="B912" t="str">
            <v>RELATÓRIO DE AVALIAÇÃO DE IMPACTO AO PATRIMÔNIO ARQUEOLÓGICO</v>
          </cell>
          <cell r="C912" t="str">
            <v>UN</v>
          </cell>
          <cell r="D912">
            <v>7806.11</v>
          </cell>
          <cell r="E912" t="str">
            <v>SIURB-I Jan/26</v>
          </cell>
        </row>
        <row r="913">
          <cell r="A913">
            <v>16004005</v>
          </cell>
          <cell r="B913" t="str">
            <v>PROGRAMA DE GESTÃO DOS BENS CULTURAIS TOMBADOS, VALORADOS E REGISTRADOS</v>
          </cell>
          <cell r="C913" t="str">
            <v>UN</v>
          </cell>
          <cell r="D913">
            <v>17496.89</v>
          </cell>
          <cell r="E913" t="str">
            <v>SIURB-I Jan/26</v>
          </cell>
        </row>
        <row r="914">
          <cell r="A914">
            <v>16004006</v>
          </cell>
          <cell r="B914" t="str">
            <v>RELATÓRIO DE GESTÃO DOS BENS CULTURAIS TOMBADOS, VALORADOS E REGISTRADOS</v>
          </cell>
          <cell r="C914" t="str">
            <v>UN</v>
          </cell>
          <cell r="D914">
            <v>7630.84</v>
          </cell>
          <cell r="E914" t="str">
            <v>SIURB-I Jan/26</v>
          </cell>
        </row>
        <row r="915">
          <cell r="A915">
            <v>16004007</v>
          </cell>
          <cell r="B915" t="str">
            <v>PROJETO DE SALVAMENTO ARQUEOLÓGICO</v>
          </cell>
          <cell r="C915" t="str">
            <v>UN</v>
          </cell>
          <cell r="D915">
            <v>16619.62</v>
          </cell>
          <cell r="E915" t="str">
            <v>SIURB-I Jan/26</v>
          </cell>
        </row>
        <row r="916">
          <cell r="A916">
            <v>16004008</v>
          </cell>
          <cell r="B916" t="str">
            <v>RELATÓRIO DE SALVAMENTO ARQUEOLÓGICO</v>
          </cell>
          <cell r="C916" t="str">
            <v>UN</v>
          </cell>
          <cell r="D916">
            <v>16669.919999999998</v>
          </cell>
          <cell r="E916" t="str">
            <v>SIURB-I Jan/26</v>
          </cell>
        </row>
        <row r="917">
          <cell r="A917">
            <v>16004009</v>
          </cell>
          <cell r="B917" t="str">
            <v>PROJETO E RELATÓRIO INTEGRADO DE EDUCAÇÃO PATRIMONIAL</v>
          </cell>
          <cell r="C917" t="str">
            <v>UN</v>
          </cell>
          <cell r="D917">
            <v>17487.95</v>
          </cell>
          <cell r="E917" t="str">
            <v>SIURB-I Jan/26</v>
          </cell>
        </row>
        <row r="918">
          <cell r="A918">
            <v>16005001</v>
          </cell>
          <cell r="B918" t="str">
            <v>RELATÓRIO SEMESTRAL DE ATENDIMENTO À LAI - LICENÇA AMBIENTAL DE INSTALAÇÃO OBTIDA ATRAVÉS DE EAS (ESTUDO AMBIENTAL SIMPLIFICADO)</v>
          </cell>
          <cell r="C918" t="str">
            <v>UN</v>
          </cell>
          <cell r="D918">
            <v>8558.09</v>
          </cell>
          <cell r="E918" t="str">
            <v>SIURB-I Jan/26</v>
          </cell>
        </row>
        <row r="919">
          <cell r="A919">
            <v>16005002</v>
          </cell>
          <cell r="B919" t="str">
            <v>RELATÓRIO SEMESTRAL DE ATENDIMENTO À LAI - LICENÇA AMBIENTAL DE INSTALAÇÃO OBTIDA ATRAVÉS DE EVA (ESTUDO DE VIABILIDADE AMBIENTAL - EVA).</v>
          </cell>
          <cell r="C919" t="str">
            <v>UN</v>
          </cell>
          <cell r="D919">
            <v>10996.72</v>
          </cell>
          <cell r="E919" t="str">
            <v>SIURB-I Jan/26</v>
          </cell>
        </row>
        <row r="920">
          <cell r="A920">
            <v>16005003</v>
          </cell>
          <cell r="B920" t="str">
            <v>RELATÓRIO SEMESTRAL DE ATENDIMENTO À LAI - LICENÇA AMBIENTAL DE INSTALAÇÃO OBTIDA ATRAVÉS DE EIA/RIMA</v>
          </cell>
          <cell r="C920" t="str">
            <v>UN</v>
          </cell>
          <cell r="D920">
            <v>13498.73</v>
          </cell>
          <cell r="E920" t="str">
            <v>SIURB-I Jan/26</v>
          </cell>
        </row>
        <row r="921">
          <cell r="A921">
            <v>16005004</v>
          </cell>
          <cell r="B921" t="str">
            <v>IMPLEMENTAÇÃO E RELATÓRIO MENSAL DOS PROGRAMAS AMBIENTAIS DE OBRAS DISPENSADAS DE LICENCIAMENTO AMBIENTAL</v>
          </cell>
          <cell r="C921" t="str">
            <v>UN</v>
          </cell>
          <cell r="D921">
            <v>32515.22</v>
          </cell>
          <cell r="E921" t="str">
            <v>SIURB-I Jan/26</v>
          </cell>
        </row>
        <row r="922">
          <cell r="A922">
            <v>16005005</v>
          </cell>
          <cell r="B922" t="str">
            <v>IMPLEMENTAÇÃO E RELATÓRIO MENSAL DOS PROGRAMAS AMBIENTAIS DE OBRAS PREVISTOS NO ESTUDO AMBIENTAL SIMPLIFICADO - EAS</v>
          </cell>
          <cell r="C922" t="str">
            <v>UN</v>
          </cell>
          <cell r="D922">
            <v>38749.42</v>
          </cell>
          <cell r="E922" t="str">
            <v>SIURB-I Jan/26</v>
          </cell>
        </row>
        <row r="923">
          <cell r="A923">
            <v>16005006</v>
          </cell>
          <cell r="B923" t="str">
            <v>IMPLEMENTAÇÃO E  RELATÓRIO MENSAL DOS PROGRAMAS AMBIENTAIS DE OBRAS PREVISTOS NO ESTUDO DE VIABILIDADE AMBIENTAL - EVA</v>
          </cell>
          <cell r="C923" t="str">
            <v>UN</v>
          </cell>
          <cell r="D923">
            <v>55878.25</v>
          </cell>
          <cell r="E923" t="str">
            <v>SIURB-I Jan/26</v>
          </cell>
        </row>
        <row r="924">
          <cell r="A924">
            <v>16005007</v>
          </cell>
          <cell r="B924" t="str">
            <v>IMPLEMENTAÇÃO E RELATÓRIO MENSAL DOS PROGRAMAS AMBIENTAIS DE OBRAS PREVISTOS NO EIA/RIMA</v>
          </cell>
          <cell r="C924" t="str">
            <v>UN</v>
          </cell>
          <cell r="D924">
            <v>84387.69</v>
          </cell>
          <cell r="E924" t="str">
            <v>SIURB-I Jan/26</v>
          </cell>
        </row>
      </sheetData>
      <sheetData sheetId="2">
        <row r="1">
          <cell r="A1" t="str">
            <v>SINAPI - Sistema Nacional de Pesquisa de Custos e Índices da Construção Civil</v>
          </cell>
        </row>
        <row r="2">
          <cell r="A2" t="str">
            <v>RELATÓRIO DE CUSTOS DE COMPOSIÇÕES - ENCARGOS SOCIAIS SEM DESONERAÇÃO</v>
          </cell>
        </row>
        <row r="3">
          <cell r="A3" t="str">
            <v>Mês de Referência:</v>
          </cell>
          <cell r="B3" t="str">
            <v>05/2026</v>
          </cell>
          <cell r="D3" t="str">
            <v>Encargos sociais sobre a mão de obra:</v>
          </cell>
        </row>
        <row r="4">
          <cell r="A4" t="str">
            <v>Data de emissão:</v>
          </cell>
          <cell r="B4" t="str">
            <v>12/06/2026</v>
          </cell>
          <cell r="D4" t="str">
            <v>(SEM DESONERAÇÃO)</v>
          </cell>
          <cell r="E4" t="str">
            <v>SP</v>
          </cell>
        </row>
        <row r="5">
          <cell r="D5" t="str">
            <v>Localidade</v>
          </cell>
          <cell r="E5" t="str">
            <v>SAO PAULO</v>
          </cell>
        </row>
        <row r="6">
          <cell r="A6" t="str">
            <v>Observação:</v>
          </cell>
          <cell r="B6" t="str">
            <v>%AS (porcentagem Atribuído São Paulo) corresponde a porcentagem do custo total da</v>
          </cell>
          <cell r="D6" t="str">
            <v>Horista</v>
          </cell>
          <cell r="E6">
            <v>1.1500999999999999</v>
          </cell>
        </row>
        <row r="7">
          <cell r="B7" t="str">
            <v>composição que foi obtida utilizando preços de insumos de São Paulo por indisponibilidade</v>
          </cell>
          <cell r="D7" t="str">
            <v>Mensalista</v>
          </cell>
          <cell r="E7">
            <v>0.71179999999999999</v>
          </cell>
        </row>
        <row r="8">
          <cell r="B8" t="str">
            <v>dos preços de insumos necessários à composição no estado em questão. Custo zerado (hífen)</v>
          </cell>
        </row>
        <row r="9">
          <cell r="B9" t="str">
            <v>indica que pelo menos um dos itens da composição não tem custo/preço.</v>
          </cell>
          <cell r="E9" t="str">
            <v>SP</v>
          </cell>
        </row>
        <row r="10">
          <cell r="A10" t="str">
            <v>Código da
Composição</v>
          </cell>
          <cell r="B10" t="str">
            <v>Descrição</v>
          </cell>
          <cell r="C10" t="str">
            <v>Unidade</v>
          </cell>
          <cell r="D10" t="str">
            <v>Custo (R$)</v>
          </cell>
          <cell r="E10" t="str">
            <v>Grupo</v>
          </cell>
          <cell r="F10" t="str">
            <v>Mês de Referência</v>
          </cell>
        </row>
        <row r="11">
          <cell r="A11">
            <v>104658</v>
          </cell>
          <cell r="B11" t="str">
            <v>PISO PODOTÁTIL DE ALERTA OU DIRECIONAL, DE CONCRETO, ASSENTADO SOBRE ARGAMASSA. AF_03/2024</v>
          </cell>
          <cell r="C11" t="str">
            <v>M2</v>
          </cell>
          <cell r="D11">
            <v>203.44</v>
          </cell>
          <cell r="E11" t="str">
            <v>Acessibilidade</v>
          </cell>
          <cell r="F11" t="str">
            <v>SINAPI Mai/26</v>
          </cell>
        </row>
        <row r="12">
          <cell r="A12">
            <v>105002</v>
          </cell>
          <cell r="B12" t="str">
            <v>RAMPA DE ACESSIBILIDADE EM CONCRETO MOLDADO IN LOCO, EM CALÇADA NOVA COM LARGURA MAIOR OU IGUAL À 3,00 M, FCK 25MPA, COM PISO PODOTÁTIL. AF_03/2024</v>
          </cell>
          <cell r="C12" t="str">
            <v>UN</v>
          </cell>
          <cell r="D12">
            <v>819.08</v>
          </cell>
          <cell r="E12" t="str">
            <v>Acessibilidade</v>
          </cell>
          <cell r="F12" t="str">
            <v>SINAPI Mai/26</v>
          </cell>
        </row>
        <row r="13">
          <cell r="A13">
            <v>105004</v>
          </cell>
          <cell r="B13" t="str">
            <v>RAMPA DE ACESSIBILIDADE EM CONCRETO MOLDADO IN LOCO, EM CALÇADA NOVA COM LARGURA MENOR À 3,00 M, FCK 25MPA, COM PISO PODOTÁTIL. AF_03/2024</v>
          </cell>
          <cell r="C13" t="str">
            <v>M2</v>
          </cell>
          <cell r="D13">
            <v>138.94</v>
          </cell>
          <cell r="E13" t="str">
            <v>Acessibilidade</v>
          </cell>
          <cell r="F13" t="str">
            <v>SINAPI Mai/26</v>
          </cell>
        </row>
        <row r="14">
          <cell r="A14">
            <v>105003</v>
          </cell>
          <cell r="B14" t="str">
            <v>RAMPA DE ACESSIBILIDADE EM CONCRETO MOLDADO IN LOCO, EM CALÇADA PRÉ EXISTENTE COM LARGURA MAIOR OU IGUAL À 3,00 M, FCK 25MPA, COM PISO PODOTÁTIL. AF_03/2024</v>
          </cell>
          <cell r="C14" t="str">
            <v>UN</v>
          </cell>
          <cell r="D14">
            <v>1390.56</v>
          </cell>
          <cell r="E14" t="str">
            <v>Acessibilidade</v>
          </cell>
          <cell r="F14" t="str">
            <v>SINAPI Mai/26</v>
          </cell>
        </row>
        <row r="15">
          <cell r="A15">
            <v>105005</v>
          </cell>
          <cell r="B15" t="str">
            <v>RAMPA DE ACESSIBILIDADE EM CONCRETO MOLDADO IN LOCO, EM CALÇADA PRÉ EXISTENTE COM LARGURA MENOR À 3,00 M, FCK 25MPA, COM PISO PODOTÁTIL. AF_03/2024</v>
          </cell>
          <cell r="C15" t="str">
            <v>M2</v>
          </cell>
          <cell r="D15">
            <v>244.75</v>
          </cell>
          <cell r="E15" t="str">
            <v>Acessibilidade</v>
          </cell>
          <cell r="F15" t="str">
            <v>SINAPI Mai/26</v>
          </cell>
        </row>
        <row r="16">
          <cell r="A16">
            <v>105006</v>
          </cell>
          <cell r="B16" t="str">
            <v>RAMPA DE ACESSIBILIDADE EM CONCRETO PRÉ MOLDADO, EM CALÇADA NOVA COM LARGURA MAIOR OU IGUAL À 3,00 M, FCK 25MPA, COM PISO PODOTÁTIL. AF_03/2024</v>
          </cell>
          <cell r="C16" t="str">
            <v>UN</v>
          </cell>
          <cell r="D16">
            <v>0</v>
          </cell>
          <cell r="E16" t="str">
            <v>Acessibilidade</v>
          </cell>
          <cell r="F16" t="str">
            <v>SINAPI Mai/26</v>
          </cell>
        </row>
        <row r="17">
          <cell r="A17">
            <v>104999</v>
          </cell>
          <cell r="B17" t="str">
            <v>RAMPA DE ACESSIBILIDADE EM CONCRETO PRÉ MOLDADO, EM CALÇADA PRÉ EXISTENTE COM LARGURA MAIOR OU IGUAL À 3,00 M, FCK 25MPA, COM PISO PODOTÁTIL. AF_03/2024</v>
          </cell>
          <cell r="C17" t="str">
            <v>UN</v>
          </cell>
          <cell r="D17">
            <v>0</v>
          </cell>
          <cell r="E17" t="str">
            <v>Acessibilidade</v>
          </cell>
          <cell r="F17" t="str">
            <v>SINAPI Mai/26</v>
          </cell>
        </row>
        <row r="18">
          <cell r="A18">
            <v>105000</v>
          </cell>
          <cell r="B18" t="str">
            <v>RAMPA DE ACESSIBILIDADE PARA ACESSO A EDIFICAÇÕES COM INCLINAÇÃO DE 8,33% EM CONCRETO MOLDADO IN LOCO, COM LARGURA DE 1,20M, FCK 25MPA, NÃO ARMADA, COM JUNTA A CADA 2M COM CORTE À SECO. AF_03/2024</v>
          </cell>
          <cell r="C18" t="str">
            <v>M</v>
          </cell>
          <cell r="D18">
            <v>1331.94</v>
          </cell>
          <cell r="E18" t="str">
            <v>Acessibilidade</v>
          </cell>
          <cell r="F18" t="str">
            <v>SINAPI Mai/26</v>
          </cell>
        </row>
        <row r="19">
          <cell r="A19">
            <v>105001</v>
          </cell>
          <cell r="B19" t="str">
            <v>RAMPA DE ACESSIBILIDADE PARA ACESSO A EDIFICAÇÕES COM INCLINAÇÃO DE 8,33% EM CONCRETO MOLDADO IN LOCO, COM LARGURA DE 1,50M, FCK 25MPA, NÃO ARMADA, COM JUNTA A CADA 2M COM CORTE À SECO. AF_03/2024</v>
          </cell>
          <cell r="C19" t="str">
            <v>M</v>
          </cell>
          <cell r="D19">
            <v>1364.65</v>
          </cell>
          <cell r="E19" t="str">
            <v>Acessibilidade</v>
          </cell>
          <cell r="F19" t="str">
            <v>SINAPI Mai/26</v>
          </cell>
        </row>
        <row r="20">
          <cell r="A20">
            <v>89306</v>
          </cell>
          <cell r="B20" t="str">
            <v>ALVENARIA ESTRUTURAL DE BLOCOS CERÂMICOS 14X19X29, (ESPESSURA DE 14 CM), UTILIZANDO COLHER DE PEDREIRO E ARGAMASSA DE ASSENTAMENTO COM PREPARO EM BETONEIRA. AF_03/2023</v>
          </cell>
          <cell r="C20" t="str">
            <v>M2</v>
          </cell>
          <cell r="D20">
            <v>112.28</v>
          </cell>
          <cell r="E20" t="str">
            <v>Alvenaria Estrutural - Blocos Cerâmicos</v>
          </cell>
          <cell r="F20" t="str">
            <v>SINAPI Mai/26</v>
          </cell>
        </row>
        <row r="21">
          <cell r="A21">
            <v>89307</v>
          </cell>
          <cell r="B21" t="str">
            <v>ALVENARIA ESTRUTURAL DE BLOCOS CERÂMICOS 14X19X29, (ESPESSURA DE 14 CM), UTILIZANDO COLHER DE PEDREIRO E ARGAMASSA DE ASSENTAMENTO COM PREPARO MANUAL. AF_03/2023</v>
          </cell>
          <cell r="C21" t="str">
            <v>M2</v>
          </cell>
          <cell r="D21">
            <v>115.46</v>
          </cell>
          <cell r="E21" t="str">
            <v>Alvenaria Estrutural - Blocos Cerâmicos</v>
          </cell>
          <cell r="F21" t="str">
            <v>SINAPI Mai/26</v>
          </cell>
        </row>
        <row r="22">
          <cell r="A22">
            <v>89290</v>
          </cell>
          <cell r="B22" t="str">
            <v>ALVENARIA ESTRUTURAL DE BLOCOS CERÂMICOS 14X19X29, (ESPESSURA DE 14 CM), UTILIZANDO PALHETA E ARGAMASSA DE ASSENTAMENTO COM PREPARO EM BETONEIRA. AF_03/2023</v>
          </cell>
          <cell r="C22" t="str">
            <v>M2</v>
          </cell>
          <cell r="D22">
            <v>91.8</v>
          </cell>
          <cell r="E22" t="str">
            <v>Alvenaria Estrutural - Blocos Cerâmicos</v>
          </cell>
          <cell r="F22" t="str">
            <v>SINAPI Mai/26</v>
          </cell>
        </row>
        <row r="23">
          <cell r="A23">
            <v>89291</v>
          </cell>
          <cell r="B23" t="str">
            <v>ALVENARIA ESTRUTURAL DE BLOCOS CERÂMICOS 14X19X29, (ESPESSURA DE 14 CM), UTILIZANDO PALHETA E ARGAMASSA DE ASSENTAMENTO COM PREPARO MANUAL. AF_03/2023</v>
          </cell>
          <cell r="C23" t="str">
            <v>M2</v>
          </cell>
          <cell r="D23">
            <v>94.17</v>
          </cell>
          <cell r="E23" t="str">
            <v>Alvenaria Estrutural - Blocos Cerâmicos</v>
          </cell>
          <cell r="F23" t="str">
            <v>SINAPI Mai/26</v>
          </cell>
        </row>
        <row r="24">
          <cell r="A24">
            <v>89298</v>
          </cell>
          <cell r="B24" t="str">
            <v>ALVENARIA ESTRUTURAL DE BLOCOS CERÂMICOS 14X19X39, (ESPESSURA DE 14 CM), UTILIZANDO COLHER DE PEDREIRO E ARGAMASSA DE ASSENTAMENTO COM PREPARO EM BETONEIRA. AF_03/2023</v>
          </cell>
          <cell r="C24" t="str">
            <v>M2</v>
          </cell>
          <cell r="D24">
            <v>95.63</v>
          </cell>
          <cell r="E24" t="str">
            <v>Alvenaria Estrutural - Blocos Cerâmicos</v>
          </cell>
          <cell r="F24" t="str">
            <v>SINAPI Mai/26</v>
          </cell>
        </row>
        <row r="25">
          <cell r="A25">
            <v>89299</v>
          </cell>
          <cell r="B25" t="str">
            <v>ALVENARIA ESTRUTURAL DE BLOCOS CERÂMICOS 14X19X39, (ESPESSURA DE 14 CM), UTILIZANDO COLHER DE PEDREIRO E ARGAMASSA DE ASSENTAMENTO COM PREPARO MANUAL. AF_03/2023</v>
          </cell>
          <cell r="C25" t="str">
            <v>M2</v>
          </cell>
          <cell r="D25">
            <v>98.47</v>
          </cell>
          <cell r="E25" t="str">
            <v>Alvenaria Estrutural - Blocos Cerâmicos</v>
          </cell>
          <cell r="F25" t="str">
            <v>SINAPI Mai/26</v>
          </cell>
        </row>
        <row r="26">
          <cell r="A26">
            <v>89282</v>
          </cell>
          <cell r="B26" t="str">
            <v>ALVENARIA ESTRUTURAL DE BLOCOS CERÂMICOS 14X19X39, (ESPESSURA DE 14 CM), UTILIZANDO PALHETA E ARGAMASSA DE ASSENTAMENTO COM PREPARO EM BETONEIRA. AF_03/2023</v>
          </cell>
          <cell r="C26" t="str">
            <v>M2</v>
          </cell>
          <cell r="D26">
            <v>81.34</v>
          </cell>
          <cell r="E26" t="str">
            <v>Alvenaria Estrutural - Blocos Cerâmicos</v>
          </cell>
          <cell r="F26" t="str">
            <v>SINAPI Mai/26</v>
          </cell>
        </row>
        <row r="27">
          <cell r="A27">
            <v>89283</v>
          </cell>
          <cell r="B27" t="str">
            <v>ALVENARIA ESTRUTURAL DE BLOCOS CERÂMICOS 14X19X39, (ESPESSURA DE 14 CM), UTILIZANDO PALHETA E ARGAMASSA DE ASSENTAMENTO COM PREPARO MANUAL. AF_03/2023</v>
          </cell>
          <cell r="C27" t="str">
            <v>M2</v>
          </cell>
          <cell r="D27">
            <v>83.47</v>
          </cell>
          <cell r="E27" t="str">
            <v>Alvenaria Estrutural - Blocos Cerâmicos</v>
          </cell>
          <cell r="F27" t="str">
            <v>SINAPI Mai/26</v>
          </cell>
        </row>
        <row r="28">
          <cell r="A28">
            <v>89480</v>
          </cell>
          <cell r="B28" t="str">
            <v>ALVENARIA DE BLOCOS DE CONCRETO ESTRUTURAL 14X19X29 CM (ESPESSURA 14 CM), FBK = 14 MPA, UTILIZANDO COLHER DE PEDREIRO. AF_10/2022</v>
          </cell>
          <cell r="C28" t="str">
            <v>M2</v>
          </cell>
          <cell r="D28">
            <v>184.94</v>
          </cell>
          <cell r="E28" t="str">
            <v>Alvenaria Estrutural - Blocos de Concreto</v>
          </cell>
          <cell r="F28" t="str">
            <v>SINAPI Mai/26</v>
          </cell>
        </row>
        <row r="29">
          <cell r="A29">
            <v>89464</v>
          </cell>
          <cell r="B29" t="str">
            <v>ALVENARIA DE BLOCOS DE CONCRETO ESTRUTURAL 14X19X29 CM (ESPESSURA 14 CM), FBK = 14,0 MPA, UTILIZANDO PALHETA. AF_10/2022</v>
          </cell>
          <cell r="C29" t="str">
            <v>M2</v>
          </cell>
          <cell r="D29">
            <v>159.32</v>
          </cell>
          <cell r="E29" t="str">
            <v>Alvenaria Estrutural - Blocos de Concreto</v>
          </cell>
          <cell r="F29" t="str">
            <v>SINAPI Mai/26</v>
          </cell>
        </row>
        <row r="30">
          <cell r="A30">
            <v>89478</v>
          </cell>
          <cell r="B30" t="str">
            <v>ALVENARIA DE BLOCOS DE CONCRETO ESTRUTURAL 14X19X29 CM (ESPESSURA 14 CM), FBK = 4,5 MPA, UTILIZANDO COLHER DE PEDREIRO. AF_10/2022</v>
          </cell>
          <cell r="C30" t="str">
            <v>M2</v>
          </cell>
          <cell r="D30">
            <v>160.07</v>
          </cell>
          <cell r="E30" t="str">
            <v>Alvenaria Estrutural - Blocos de Concreto</v>
          </cell>
          <cell r="F30" t="str">
            <v>SINAPI Mai/26</v>
          </cell>
        </row>
        <row r="31">
          <cell r="A31">
            <v>89462</v>
          </cell>
          <cell r="B31" t="str">
            <v>ALVENARIA DE BLOCOS DE CONCRETO ESTRUTURAL 14X19X29 CM (ESPESSURA 14 CM), FBK = 4,5 MPA, UTILIZANDO PALHETA. AF_10/2022</v>
          </cell>
          <cell r="C31" t="str">
            <v>M2</v>
          </cell>
          <cell r="D31">
            <v>135.79</v>
          </cell>
          <cell r="E31" t="str">
            <v>Alvenaria Estrutural - Blocos de Concreto</v>
          </cell>
          <cell r="F31" t="str">
            <v>SINAPI Mai/26</v>
          </cell>
        </row>
        <row r="32">
          <cell r="A32">
            <v>104444</v>
          </cell>
          <cell r="B32" t="str">
            <v>ALVENARIA DE BLOCOS DE CONCRETO ESTRUTURAL 14X19X29 CM (ESPESSURA 14 CM), FBK = 8 MPA, UTILIZANDO COLHER DE PEDREIRO. AF_10/2022</v>
          </cell>
          <cell r="C32" t="str">
            <v>M2</v>
          </cell>
          <cell r="D32">
            <v>0</v>
          </cell>
          <cell r="E32" t="str">
            <v>Alvenaria Estrutural - Blocos de Concreto</v>
          </cell>
          <cell r="F32" t="str">
            <v>SINAPI Mai/26</v>
          </cell>
        </row>
        <row r="33">
          <cell r="A33">
            <v>104442</v>
          </cell>
          <cell r="B33" t="str">
            <v>ALVENARIA DE BLOCOS DE CONCRETO ESTRUTURAL 14X19X29 CM (ESPESSURA 14 CM), FBK = 8 MPA, UTILIZANDO PALHETA. AF_10/2022</v>
          </cell>
          <cell r="C33" t="str">
            <v>M2</v>
          </cell>
          <cell r="D33">
            <v>0</v>
          </cell>
          <cell r="E33" t="str">
            <v>Alvenaria Estrutural - Blocos de Concreto</v>
          </cell>
          <cell r="F33" t="str">
            <v>SINAPI Mai/26</v>
          </cell>
        </row>
        <row r="34">
          <cell r="A34">
            <v>89472</v>
          </cell>
          <cell r="B34" t="str">
            <v>ALVENARIA DE BLOCOS DE CONCRETO ESTRUTURAL 14X19X39 CM (ESPESSURA 14 CM), FBK = 14 MPA, UTILIZANDO COLHER DE PEDREIRO. AF_10/2022</v>
          </cell>
          <cell r="C34" t="str">
            <v>M2</v>
          </cell>
          <cell r="D34">
            <v>138.84</v>
          </cell>
          <cell r="E34" t="str">
            <v>Alvenaria Estrutural - Blocos de Concreto</v>
          </cell>
          <cell r="F34" t="str">
            <v>SINAPI Mai/26</v>
          </cell>
        </row>
        <row r="35">
          <cell r="A35">
            <v>89455</v>
          </cell>
          <cell r="B35" t="str">
            <v>ALVENARIA DE BLOCOS DE CONCRETO ESTRUTURAL 14X19X39 CM (ESPESSURA 14 CM), FBK = 14 MPA, UTILIZANDO PALHETA. AF_10/2022</v>
          </cell>
          <cell r="C35" t="str">
            <v>M2</v>
          </cell>
          <cell r="D35">
            <v>122.98</v>
          </cell>
          <cell r="E35" t="str">
            <v>Alvenaria Estrutural - Blocos de Concreto</v>
          </cell>
          <cell r="F35" t="str">
            <v>SINAPI Mai/26</v>
          </cell>
        </row>
        <row r="36">
          <cell r="A36">
            <v>89470</v>
          </cell>
          <cell r="B36" t="str">
            <v>ALVENARIA DE BLOCOS DE CONCRETO ESTRUTURAL 14X19X39 CM (ESPESSURA 14 CM), FBK = 4,5 MPA, UTILIZANDO COLHER DE PEDREIRO. AF_10/2022</v>
          </cell>
          <cell r="C36" t="str">
            <v>M2</v>
          </cell>
          <cell r="D36">
            <v>116.34</v>
          </cell>
          <cell r="E36" t="str">
            <v>Alvenaria Estrutural - Blocos de Concreto</v>
          </cell>
          <cell r="F36" t="str">
            <v>SINAPI Mai/26</v>
          </cell>
        </row>
        <row r="37">
          <cell r="A37">
            <v>89453</v>
          </cell>
          <cell r="B37" t="str">
            <v>ALVENARIA DE BLOCOS DE CONCRETO ESTRUTURAL 14X19X39 CM (ESPESSURA 14 CM), FBK = 4,5 MPA, UTILIZANDO PALHETA. AF_10/2022</v>
          </cell>
          <cell r="C37" t="str">
            <v>M2</v>
          </cell>
          <cell r="D37">
            <v>101.83</v>
          </cell>
          <cell r="E37" t="str">
            <v>Alvenaria Estrutural - Blocos de Concreto</v>
          </cell>
          <cell r="F37" t="str">
            <v>SINAPI Mai/26</v>
          </cell>
        </row>
        <row r="38">
          <cell r="A38">
            <v>104443</v>
          </cell>
          <cell r="B38" t="str">
            <v>ALVENARIA DE BLOCOS DE CONCRETO ESTRUTURAL 14X19X39 CM (ESPESSURA 14 CM), FBK = 8 MPA, UTILIZANDO COLHER DE PEDREIRO. AF_10/2022</v>
          </cell>
          <cell r="C38" t="str">
            <v>M2</v>
          </cell>
          <cell r="D38">
            <v>0</v>
          </cell>
          <cell r="E38" t="str">
            <v>Alvenaria Estrutural - Blocos de Concreto</v>
          </cell>
          <cell r="F38" t="str">
            <v>SINAPI Mai/26</v>
          </cell>
        </row>
        <row r="39">
          <cell r="A39">
            <v>104441</v>
          </cell>
          <cell r="B39" t="str">
            <v>ALVENARIA DE BLOCOS DE CONCRETO ESTRUTURAL 14X19X39 CM (ESPESSURA 14 CM), FBK = 8 MPA, UTILIZANDO PALHETA. AF_10/2022</v>
          </cell>
          <cell r="C39" t="str">
            <v>M2</v>
          </cell>
          <cell r="D39">
            <v>0</v>
          </cell>
          <cell r="E39" t="str">
            <v>Alvenaria Estrutural - Blocos de Concreto</v>
          </cell>
          <cell r="F39" t="str">
            <v>SINAPI Mai/26</v>
          </cell>
        </row>
        <row r="40">
          <cell r="A40">
            <v>103354</v>
          </cell>
          <cell r="B40" t="str">
            <v>ALVENARIA DE VEDAÇÃO DE BLOCOS CERÂMICOS FURADOS NA HORIZONTAL DE 11,5X14X24 CM (ESPESSURA 11,5 CM) E ARGAMASSA DE ASSENTAMENTO COM PREPARO EM BETONEIRA. AF_12/2021</v>
          </cell>
          <cell r="C40" t="str">
            <v>M2</v>
          </cell>
          <cell r="D40">
            <v>105.9</v>
          </cell>
          <cell r="E40" t="str">
            <v>Alvenaria de Vedação</v>
          </cell>
          <cell r="F40" t="str">
            <v>SINAPI Mai/26</v>
          </cell>
        </row>
        <row r="41">
          <cell r="A41">
            <v>103355</v>
          </cell>
          <cell r="B41" t="str">
            <v>ALVENARIA DE VEDAÇÃO DE BLOCOS CERÂMICOS FURADOS NA HORIZONTAL DE 11,5X14X24 CM (ESPESSURA 11,5 CM) E ARGAMASSA DE ASSENTAMENTO COM PREPARO MANUAL. AF_12/2021</v>
          </cell>
          <cell r="C41" t="str">
            <v>M2</v>
          </cell>
          <cell r="D41">
            <v>107.77</v>
          </cell>
          <cell r="E41" t="str">
            <v>Alvenaria de Vedação</v>
          </cell>
          <cell r="F41" t="str">
            <v>SINAPI Mai/26</v>
          </cell>
        </row>
        <row r="42">
          <cell r="A42">
            <v>103330</v>
          </cell>
          <cell r="B42" t="str">
            <v>ALVENARIA DE VEDAÇÃO DE BLOCOS CERÂMICOS FURADOS NA HORIZONTAL DE 11,5X19X19 CM (ESPESSURA 11,5 CM) E ARGAMASSA DE ASSENTAMENTO COM PREPARO EM BETONEIRA. AF_12/2021</v>
          </cell>
          <cell r="C42" t="str">
            <v>M2</v>
          </cell>
          <cell r="D42">
            <v>97.42</v>
          </cell>
          <cell r="E42" t="str">
            <v>Alvenaria de Vedação</v>
          </cell>
          <cell r="F42" t="str">
            <v>SINAPI Mai/26</v>
          </cell>
        </row>
        <row r="43">
          <cell r="A43">
            <v>103331</v>
          </cell>
          <cell r="B43" t="str">
            <v>ALVENARIA DE VEDAÇÃO DE BLOCOS CERÂMICOS FURADOS NA HORIZONTAL DE 11,5X19X19 CM (ESPESSURA 11,5 CM) E ARGAMASSA DE ASSENTAMENTO COM PREPARO MANUAL. AF_12/2021</v>
          </cell>
          <cell r="C43" t="str">
            <v>M2</v>
          </cell>
          <cell r="D43">
            <v>99.19</v>
          </cell>
          <cell r="E43" t="str">
            <v>Alvenaria de Vedação</v>
          </cell>
          <cell r="F43" t="str">
            <v>SINAPI Mai/26</v>
          </cell>
        </row>
        <row r="44">
          <cell r="A44">
            <v>103358</v>
          </cell>
          <cell r="B44" t="str">
            <v>ALVENARIA DE VEDAÇÃO DE BLOCOS CERÂMICOS FURADOS NA HORIZONTAL DE 11,5X19X29 CM (ESPESSURA 11,5 CM) E ARGAMASSA DE ASSENTAMENTO COM PREPARO EM BETONEIRA. AF_12/2021</v>
          </cell>
          <cell r="C44" t="str">
            <v>M2</v>
          </cell>
          <cell r="D44">
            <v>81.91</v>
          </cell>
          <cell r="E44" t="str">
            <v>Alvenaria de Vedação</v>
          </cell>
          <cell r="F44" t="str">
            <v>SINAPI Mai/26</v>
          </cell>
        </row>
        <row r="45">
          <cell r="A45">
            <v>103359</v>
          </cell>
          <cell r="B45" t="str">
            <v>ALVENARIA DE VEDAÇÃO DE BLOCOS CERÂMICOS FURADOS NA HORIZONTAL DE 11,5X19X29 CM (ESPESSURA 11,5 CM) E ARGAMASSA DE ASSENTAMENTO COM PREPARO MANUAL. AF_12/2021</v>
          </cell>
          <cell r="C45" t="str">
            <v>M2</v>
          </cell>
          <cell r="D45">
            <v>83.4</v>
          </cell>
          <cell r="E45" t="str">
            <v>Alvenaria de Vedação</v>
          </cell>
          <cell r="F45" t="str">
            <v>SINAPI Mai/26</v>
          </cell>
        </row>
        <row r="46">
          <cell r="A46">
            <v>103366</v>
          </cell>
          <cell r="B46" t="str">
            <v>ALVENARIA DE VEDAÇÃO DE BLOCOS CERÂMICOS FURADOS NA HORIZONTAL DE 11,5X19X39 CM (ESPESSURA 11,5 CM) E ARGAMASSA DE ASSENTAMENTO COM PREPARO EM BETONEIRA. AF_12/2021</v>
          </cell>
          <cell r="C46" t="str">
            <v>M2</v>
          </cell>
          <cell r="D46">
            <v>70.680000000000007</v>
          </cell>
          <cell r="E46" t="str">
            <v>Alvenaria de Vedação</v>
          </cell>
          <cell r="F46" t="str">
            <v>SINAPI Mai/26</v>
          </cell>
        </row>
        <row r="47">
          <cell r="A47">
            <v>103367</v>
          </cell>
          <cell r="B47" t="str">
            <v>ALVENARIA DE VEDAÇÃO DE BLOCOS CERÂMICOS FURADOS NA HORIZONTAL DE 11,5X19X39 CM (ESPESSURA 11,5 CM) E ARGAMASSA DE ASSENTAMENTO COM PREPARO MANUAL. AF_12/2021</v>
          </cell>
          <cell r="C47" t="str">
            <v>M2</v>
          </cell>
          <cell r="D47">
            <v>72.03</v>
          </cell>
          <cell r="E47" t="str">
            <v>Alvenaria de Vedação</v>
          </cell>
          <cell r="F47" t="str">
            <v>SINAPI Mai/26</v>
          </cell>
        </row>
        <row r="48">
          <cell r="A48">
            <v>103360</v>
          </cell>
          <cell r="B48" t="str">
            <v>ALVENARIA DE VEDAÇÃO DE BLOCOS CERÂMICOS FURADOS NA HORIZONTAL DE 14X19X29 CM (ESPESSURA 14 CM) E ARGAMASSA DE ASSENTAMENTO COM PREPARO EM BETONEIRA. AF_12/2021</v>
          </cell>
          <cell r="C48" t="str">
            <v>M2</v>
          </cell>
          <cell r="D48">
            <v>95.83</v>
          </cell>
          <cell r="E48" t="str">
            <v>Alvenaria de Vedação</v>
          </cell>
          <cell r="F48" t="str">
            <v>SINAPI Mai/26</v>
          </cell>
        </row>
        <row r="49">
          <cell r="A49">
            <v>103361</v>
          </cell>
          <cell r="B49" t="str">
            <v>ALVENARIA DE VEDAÇÃO DE BLOCOS CERÂMICOS FURADOS NA HORIZONTAL DE 14X19X29 CM (ESPESSURA 14 CM) E ARGAMASSA DE ASSENTAMENTO COM PREPARO MANUAL. AF_12/2021</v>
          </cell>
          <cell r="C49" t="str">
            <v>M2</v>
          </cell>
          <cell r="D49">
            <v>97.72</v>
          </cell>
          <cell r="E49" t="str">
            <v>Alvenaria de Vedação</v>
          </cell>
          <cell r="F49" t="str">
            <v>SINAPI Mai/26</v>
          </cell>
        </row>
        <row r="50">
          <cell r="A50">
            <v>103368</v>
          </cell>
          <cell r="B50" t="str">
            <v>ALVENARIA DE VEDAÇÃO DE BLOCOS CERÂMICOS FURADOS NA HORIZONTAL DE 14X19X39 CM (ESPESSURA 14 CM) E ARGAMASSA DE ASSENTAMENTO COM PREPARO EM BETONEIRA. AF_12/2021</v>
          </cell>
          <cell r="C50" t="str">
            <v>M2</v>
          </cell>
          <cell r="D50">
            <v>80.3</v>
          </cell>
          <cell r="E50" t="str">
            <v>Alvenaria de Vedação</v>
          </cell>
          <cell r="F50" t="str">
            <v>SINAPI Mai/26</v>
          </cell>
        </row>
        <row r="51">
          <cell r="A51">
            <v>103369</v>
          </cell>
          <cell r="B51" t="str">
            <v>ALVENARIA DE VEDAÇÃO DE BLOCOS CERÂMICOS FURADOS NA HORIZONTAL DE 14X19X39 CM (ESPESSURA 14 CM) E ARGAMASSA DE ASSENTAMENTO COM PREPARO MANUAL. AF_12/2021</v>
          </cell>
          <cell r="C51" t="str">
            <v>M2</v>
          </cell>
          <cell r="D51">
            <v>82.01</v>
          </cell>
          <cell r="E51" t="str">
            <v>Alvenaria de Vedação</v>
          </cell>
          <cell r="F51" t="str">
            <v>SINAPI Mai/26</v>
          </cell>
        </row>
        <row r="52">
          <cell r="A52">
            <v>103334</v>
          </cell>
          <cell r="B52" t="str">
            <v>ALVENARIA DE VEDAÇÃO DE BLOCOS CERÂMICOS FURADOS NA HORIZONTAL DE 14X9X19 CM (ESPESSURA 14 CM, BLOCO DEITADO) E ARGAMASSA DE ASSENTAMENTO COM PREPARO EM BETONEIRA. AF_12/2021</v>
          </cell>
          <cell r="C52" t="str">
            <v>M2</v>
          </cell>
          <cell r="D52">
            <v>172.8</v>
          </cell>
          <cell r="E52" t="str">
            <v>Alvenaria de Vedação</v>
          </cell>
          <cell r="F52" t="str">
            <v>SINAPI Mai/26</v>
          </cell>
        </row>
        <row r="53">
          <cell r="A53">
            <v>103335</v>
          </cell>
          <cell r="B53" t="str">
            <v>ALVENARIA DE VEDAÇÃO DE BLOCOS CERÂMICOS FURADOS NA HORIZONTAL DE 14X9X19 CM (ESPESSURA 14 CM, BLOCO DEITADO) E ARGAMASSA DE ASSENTAMENTO COM PREPARO MANUAL. AF_12/2021</v>
          </cell>
          <cell r="C53" t="str">
            <v>M2</v>
          </cell>
          <cell r="D53">
            <v>176.09</v>
          </cell>
          <cell r="E53" t="str">
            <v>Alvenaria de Vedação</v>
          </cell>
          <cell r="F53" t="str">
            <v>SINAPI Mai/26</v>
          </cell>
        </row>
        <row r="54">
          <cell r="A54">
            <v>103362</v>
          </cell>
          <cell r="B54" t="str">
            <v>ALVENARIA DE VEDAÇÃO DE BLOCOS CERÂMICOS FURADOS NA HORIZONTAL DE 19X19X29 CM (ESPESSURA 19 CM) E ARGAMASSA DE ASSENTAMENTO COM PREPARO EM BETONEIRA. AF_12/2021</v>
          </cell>
          <cell r="C54" t="str">
            <v>M2</v>
          </cell>
          <cell r="D54">
            <v>115.54</v>
          </cell>
          <cell r="E54" t="str">
            <v>Alvenaria de Vedação</v>
          </cell>
          <cell r="F54" t="str">
            <v>SINAPI Mai/26</v>
          </cell>
        </row>
        <row r="55">
          <cell r="A55">
            <v>103363</v>
          </cell>
          <cell r="B55" t="str">
            <v>ALVENARIA DE VEDAÇÃO DE BLOCOS CERÂMICOS FURADOS NA HORIZONTAL DE 19X19X29 CM (ESPESSURA 19 CM) E ARGAMASSA DE ASSENTAMENTO COM PREPARO MANUAL. AF_12/2021</v>
          </cell>
          <cell r="C55" t="str">
            <v>M2</v>
          </cell>
          <cell r="D55">
            <v>117.67</v>
          </cell>
          <cell r="E55" t="str">
            <v>Alvenaria de Vedação</v>
          </cell>
          <cell r="F55" t="str">
            <v>SINAPI Mai/26</v>
          </cell>
        </row>
        <row r="56">
          <cell r="A56">
            <v>103370</v>
          </cell>
          <cell r="B56" t="str">
            <v>ALVENARIA DE VEDAÇÃO DE BLOCOS CERÂMICOS FURADOS NA HORIZONTAL DE 19X19X39 CM (ESPESSURA 19 CM) E ARGAMASSA DE ASSENTAMENTO COM PREPARO EM BETONEIRA. AF_12/2021</v>
          </cell>
          <cell r="C56" t="str">
            <v>M2</v>
          </cell>
          <cell r="D56">
            <v>100.64</v>
          </cell>
          <cell r="E56" t="str">
            <v>Alvenaria de Vedação</v>
          </cell>
          <cell r="F56" t="str">
            <v>SINAPI Mai/26</v>
          </cell>
        </row>
        <row r="57">
          <cell r="A57">
            <v>103371</v>
          </cell>
          <cell r="B57" t="str">
            <v>ALVENARIA DE VEDAÇÃO DE BLOCOS CERÂMICOS FURADOS NA HORIZONTAL DE 19X19X39 CM (ESPESSURA 19 CM) E ARGAMASSA DE ASSENTAMENTO COM PREPARO MANUAL. AF_12/2021</v>
          </cell>
          <cell r="C57" t="str">
            <v>M2</v>
          </cell>
          <cell r="D57">
            <v>102.56</v>
          </cell>
          <cell r="E57" t="str">
            <v>Alvenaria de Vedação</v>
          </cell>
          <cell r="F57" t="str">
            <v>SINAPI Mai/26</v>
          </cell>
        </row>
        <row r="58">
          <cell r="A58">
            <v>103332</v>
          </cell>
          <cell r="B58" t="str">
            <v>ALVENARIA DE VEDAÇÃO DE BLOCOS CERÂMICOS FURADOS NA HORIZONTAL DE 9X14X19 CM (ESPESSURA 9 CM) E ARGAMASSA DE ASSENTAMENTO COM PREPARO EM BETONEIRA. AF_12/2021</v>
          </cell>
          <cell r="C58" t="str">
            <v>M2</v>
          </cell>
          <cell r="D58">
            <v>146.93</v>
          </cell>
          <cell r="E58" t="str">
            <v>Alvenaria de Vedação</v>
          </cell>
          <cell r="F58" t="str">
            <v>SINAPI Mai/26</v>
          </cell>
        </row>
        <row r="59">
          <cell r="A59">
            <v>103333</v>
          </cell>
          <cell r="B59" t="str">
            <v>ALVENARIA DE VEDAÇÃO DE BLOCOS CERÂMICOS FURADOS NA HORIZONTAL DE 9X14X19 CM (ESPESSURA 9 CM) E ARGAMASSA DE ASSENTAMENTO COM PREPARO MANUAL. AF_12/2021</v>
          </cell>
          <cell r="C59" t="str">
            <v>M2</v>
          </cell>
          <cell r="D59">
            <v>148.82</v>
          </cell>
          <cell r="E59" t="str">
            <v>Alvenaria de Vedação</v>
          </cell>
          <cell r="F59" t="str">
            <v>SINAPI Mai/26</v>
          </cell>
        </row>
        <row r="60">
          <cell r="A60">
            <v>103352</v>
          </cell>
          <cell r="B60" t="str">
            <v>ALVENARIA DE VEDAÇÃO DE BLOCOS CERÂMICOS FURADOS NA HORIZONTAL DE 9X14X24 CM (ESPESSURA 9 CM) E ARGAMASSA DE ASSENTAMENTO COM PREPARO EM BETONEIRA. AF_12/2021</v>
          </cell>
          <cell r="C60" t="str">
            <v>M2</v>
          </cell>
          <cell r="D60">
            <v>125.19</v>
          </cell>
          <cell r="E60" t="str">
            <v>Alvenaria de Vedação</v>
          </cell>
          <cell r="F60" t="str">
            <v>SINAPI Mai/26</v>
          </cell>
        </row>
        <row r="61">
          <cell r="A61">
            <v>103353</v>
          </cell>
          <cell r="B61" t="str">
            <v>ALVENARIA DE VEDAÇÃO DE BLOCOS CERÂMICOS FURADOS NA HORIZONTAL DE 9X14X24 CM (ESPESSURA 9 CM) E ARGAMASSA DE ASSENTAMENTO COM PREPARO MANUAL. AF_12/2021</v>
          </cell>
          <cell r="C61" t="str">
            <v>M2</v>
          </cell>
          <cell r="D61">
            <v>126.94</v>
          </cell>
          <cell r="E61" t="str">
            <v>Alvenaria de Vedação</v>
          </cell>
          <cell r="F61" t="str">
            <v>SINAPI Mai/26</v>
          </cell>
        </row>
        <row r="62">
          <cell r="A62">
            <v>103328</v>
          </cell>
          <cell r="B62" t="str">
            <v>ALVENARIA DE VEDAÇÃO DE BLOCOS CERÂMICOS FURADOS NA HORIZONTAL DE 9X19X19 CM (ESPESSURA 9 CM) E ARGAMASSA DE ASSENTAMENTO COM PREPARO EM BETONEIRA. AF_12/2021</v>
          </cell>
          <cell r="C62" t="str">
            <v>M2</v>
          </cell>
          <cell r="D62">
            <v>114.22</v>
          </cell>
          <cell r="E62" t="str">
            <v>Alvenaria de Vedação</v>
          </cell>
          <cell r="F62" t="str">
            <v>SINAPI Mai/26</v>
          </cell>
        </row>
        <row r="63">
          <cell r="A63">
            <v>103329</v>
          </cell>
          <cell r="B63" t="str">
            <v>ALVENARIA DE VEDAÇÃO DE BLOCOS CERÂMICOS FURADOS NA HORIZONTAL DE 9X19X19 CM (ESPESSURA 9 CM) E ARGAMASSA DE ASSENTAMENTO COM PREPARO MANUAL. AF_12/2021</v>
          </cell>
          <cell r="C63" t="str">
            <v>M2</v>
          </cell>
          <cell r="D63">
            <v>115.86</v>
          </cell>
          <cell r="E63" t="str">
            <v>Alvenaria de Vedação</v>
          </cell>
          <cell r="F63" t="str">
            <v>SINAPI Mai/26</v>
          </cell>
        </row>
        <row r="64">
          <cell r="A64">
            <v>103356</v>
          </cell>
          <cell r="B64" t="str">
            <v>ALVENARIA DE VEDAÇÃO DE BLOCOS CERÂMICOS FURADOS NA HORIZONTAL DE 9X19X29 CM (ESPESSURA 9 CM) E ARGAMASSA DE ASSENTAMENTO COM PREPARO EM BETONEIRA. AF_12/2021</v>
          </cell>
          <cell r="C64" t="str">
            <v>M2</v>
          </cell>
          <cell r="D64">
            <v>71.14</v>
          </cell>
          <cell r="E64" t="str">
            <v>Alvenaria de Vedação</v>
          </cell>
          <cell r="F64" t="str">
            <v>SINAPI Mai/26</v>
          </cell>
        </row>
        <row r="65">
          <cell r="A65">
            <v>103357</v>
          </cell>
          <cell r="B65" t="str">
            <v>ALVENARIA DE VEDAÇÃO DE BLOCOS CERÂMICOS FURADOS NA HORIZONTAL DE 9X19X29 CM (ESPESSURA 9 CM) E ARGAMASSA DE ASSENTAMENTO COM PREPARO MANUAL. AF_12/2021</v>
          </cell>
          <cell r="C65" t="str">
            <v>M2</v>
          </cell>
          <cell r="D65">
            <v>72.53</v>
          </cell>
          <cell r="E65" t="str">
            <v>Alvenaria de Vedação</v>
          </cell>
          <cell r="F65" t="str">
            <v>SINAPI Mai/26</v>
          </cell>
        </row>
        <row r="66">
          <cell r="A66">
            <v>103364</v>
          </cell>
          <cell r="B66" t="str">
            <v>ALVENARIA DE VEDAÇÃO DE BLOCOS CERÂMICOS FURADOS NA HORIZONTAL DE 9X19X39 CM (ESPESSURA 9 CM) E ARGAMASSA DE ASSENTAMENTO COM PREPARO EM BETONEIRA. AF_12/2021</v>
          </cell>
          <cell r="C66" t="str">
            <v>M2</v>
          </cell>
          <cell r="D66">
            <v>58.83</v>
          </cell>
          <cell r="E66" t="str">
            <v>Alvenaria de Vedação</v>
          </cell>
          <cell r="F66" t="str">
            <v>SINAPI Mai/26</v>
          </cell>
        </row>
        <row r="67">
          <cell r="A67">
            <v>103365</v>
          </cell>
          <cell r="B67" t="str">
            <v>ALVENARIA DE VEDAÇÃO DE BLOCOS CERÂMICOS FURADOS NA HORIZONTAL DE 9X19X39 CM (ESPESSURA 9 CM) E ARGAMASSA DE ASSENTAMENTO COM PREPARO MANUAL. AF_12/2021</v>
          </cell>
          <cell r="C67" t="str">
            <v>M2</v>
          </cell>
          <cell r="D67">
            <v>59.86</v>
          </cell>
          <cell r="E67" t="str">
            <v>Alvenaria de Vedação</v>
          </cell>
          <cell r="F67" t="str">
            <v>SINAPI Mai/26</v>
          </cell>
        </row>
        <row r="68">
          <cell r="A68">
            <v>103350</v>
          </cell>
          <cell r="B68" t="str">
            <v>ALVENARIA DE VEDAÇÃO DE BLOCOS CERÂMICOS FURADOS NA HORIZONTAL DE 9X9X19 CM (ESPESSURA 9 CM) E ARGAMASSA DE ASSENTAMENTO COM PREPARO EM BETONEIRA. AF_12/2021</v>
          </cell>
          <cell r="C68" t="str">
            <v>M2</v>
          </cell>
          <cell r="D68">
            <v>212.31</v>
          </cell>
          <cell r="E68" t="str">
            <v>Alvenaria de Vedação</v>
          </cell>
          <cell r="F68" t="str">
            <v>SINAPI Mai/26</v>
          </cell>
        </row>
        <row r="69">
          <cell r="A69">
            <v>103351</v>
          </cell>
          <cell r="B69" t="str">
            <v>ALVENARIA DE VEDAÇÃO DE BLOCOS CERÂMICOS FURADOS NA HORIZONTAL DE 9X9X19 CM (ESPESSURA 9 CM) E ARGAMASSA DE ASSENTAMENTO COM PREPARO MANUAL. AF_12/2021</v>
          </cell>
          <cell r="C69" t="str">
            <v>M2</v>
          </cell>
          <cell r="D69">
            <v>214.72</v>
          </cell>
          <cell r="E69" t="str">
            <v>Alvenaria de Vedação</v>
          </cell>
          <cell r="F69" t="str">
            <v>SINAPI Mai/26</v>
          </cell>
        </row>
        <row r="70">
          <cell r="A70">
            <v>103344</v>
          </cell>
          <cell r="B70" t="str">
            <v>ALVENARIA DE VEDAÇÃO DE BLOCOS CERÂMICOS FURADOS NA VERTICAL DE 11,5X19X29 CM (ESPESSURA 11,5 CM) E ARGAMASSA DE ASSENTAMENTO COM PREPARO EM BETONEIRA. AF_12/2021</v>
          </cell>
          <cell r="C70" t="str">
            <v>M2</v>
          </cell>
          <cell r="D70">
            <v>95.23</v>
          </cell>
          <cell r="E70" t="str">
            <v>Alvenaria de Vedação</v>
          </cell>
          <cell r="F70" t="str">
            <v>SINAPI Mai/26</v>
          </cell>
        </row>
        <row r="71">
          <cell r="A71">
            <v>103345</v>
          </cell>
          <cell r="B71" t="str">
            <v>ALVENARIA DE VEDAÇÃO DE BLOCOS CERÂMICOS FURADOS NA VERTICAL DE 11,5X19X29 CM (ESPESSURA 11,5 CM) E ARGAMASSA DE ASSENTAMENTO COM PREPARO MANUAL. AF_12/2021</v>
          </cell>
          <cell r="C71" t="str">
            <v>M2</v>
          </cell>
          <cell r="D71">
            <v>97.42</v>
          </cell>
          <cell r="E71" t="str">
            <v>Alvenaria de Vedação</v>
          </cell>
          <cell r="F71" t="str">
            <v>SINAPI Mai/26</v>
          </cell>
        </row>
        <row r="72">
          <cell r="A72">
            <v>103348</v>
          </cell>
          <cell r="B72" t="str">
            <v>ALVENARIA DE VEDAÇÃO DE BLOCOS CERÂMICOS FURADOS NA VERTICAL DE 11,5X19X39 CM (ESPESSURA 11,5 CM) E ARGAMASSA DE ASSENTAMENTO COM PREPARO EM BETONEIRA. AF_12/2021</v>
          </cell>
          <cell r="C72" t="str">
            <v>M2</v>
          </cell>
          <cell r="D72">
            <v>79.58</v>
          </cell>
          <cell r="E72" t="str">
            <v>Alvenaria de Vedação</v>
          </cell>
          <cell r="F72" t="str">
            <v>SINAPI Mai/26</v>
          </cell>
        </row>
        <row r="73">
          <cell r="A73">
            <v>103349</v>
          </cell>
          <cell r="B73" t="str">
            <v>ALVENARIA DE VEDAÇÃO DE BLOCOS CERÂMICOS FURADOS NA VERTICAL DE 11,5X19X39 CM (ESPESSURA 11,5 CM) E ARGAMASSA DE ASSENTAMENTO COM PREPARO MANUAL. AF_12/2021</v>
          </cell>
          <cell r="C73" t="str">
            <v>M2</v>
          </cell>
          <cell r="D73">
            <v>81.58</v>
          </cell>
          <cell r="E73" t="str">
            <v>Alvenaria de Vedação</v>
          </cell>
          <cell r="F73" t="str">
            <v>SINAPI Mai/26</v>
          </cell>
        </row>
        <row r="74">
          <cell r="A74">
            <v>103346</v>
          </cell>
          <cell r="B74" t="str">
            <v>ALVENARIA DE VEDAÇÃO DE BLOCOS CERÂMICOS FURADOS NA VERTICAL DE 14X19X29 CM (ESPESSURA 14 CM) E ARGAMASSA DE ASSENTAMENTO COM PREPARO EM BETONEIRA. AF_12/2021</v>
          </cell>
          <cell r="C74" t="str">
            <v>M2</v>
          </cell>
          <cell r="D74">
            <v>106.35</v>
          </cell>
          <cell r="E74" t="str">
            <v>Alvenaria de Vedação</v>
          </cell>
          <cell r="F74" t="str">
            <v>SINAPI Mai/26</v>
          </cell>
        </row>
        <row r="75">
          <cell r="A75">
            <v>103347</v>
          </cell>
          <cell r="B75" t="str">
            <v>ALVENARIA DE VEDAÇÃO DE BLOCOS CERÂMICOS FURADOS NA VERTICAL DE 14X19X29 CM (ESPESSURA 14 CM) E ARGAMASSA DE ASSENTAMENTO COM PREPARO MANUAL. AF_12/2021</v>
          </cell>
          <cell r="C75" t="str">
            <v>M2</v>
          </cell>
          <cell r="D75">
            <v>108.69</v>
          </cell>
          <cell r="E75" t="str">
            <v>Alvenaria de Vedação</v>
          </cell>
          <cell r="F75" t="str">
            <v>SINAPI Mai/26</v>
          </cell>
        </row>
        <row r="76">
          <cell r="A76">
            <v>103324</v>
          </cell>
          <cell r="B76" t="str">
            <v>ALVENARIA DE VEDAÇÃO DE BLOCOS CERÂMICOS FURADOS NA VERTICAL DE 14X19X39 CM (ESPESSURA 14 CM) E ARGAMASSA DE ASSENTAMENTO COM PREPARO EM BETONEIRA. AF_12/2021</v>
          </cell>
          <cell r="C76" t="str">
            <v>M2</v>
          </cell>
          <cell r="D76">
            <v>90.37</v>
          </cell>
          <cell r="E76" t="str">
            <v>Alvenaria de Vedação</v>
          </cell>
          <cell r="F76" t="str">
            <v>SINAPI Mai/26</v>
          </cell>
        </row>
        <row r="77">
          <cell r="A77">
            <v>103325</v>
          </cell>
          <cell r="B77" t="str">
            <v>ALVENARIA DE VEDAÇÃO DE BLOCOS CERÂMICOS FURADOS NA VERTICAL DE 14X19X39 CM (ESPESSURA 14 CM) E ARGAMASSA DE ASSENTAMENTO COM PREPARO MANUAL. AF_12/2021</v>
          </cell>
          <cell r="C77" t="str">
            <v>M2</v>
          </cell>
          <cell r="D77">
            <v>92.5</v>
          </cell>
          <cell r="E77" t="str">
            <v>Alvenaria de Vedação</v>
          </cell>
          <cell r="F77" t="str">
            <v>SINAPI Mai/26</v>
          </cell>
        </row>
        <row r="78">
          <cell r="A78">
            <v>103326</v>
          </cell>
          <cell r="B78" t="str">
            <v>ALVENARIA DE VEDAÇÃO DE BLOCOS CERÂMICOS FURADOS NA VERTICAL DE 19X19X39 CM (ESPESSURA 19 CM) E ARGAMASSA DE ASSENTAMENTO COM PREPARO EM BETONEIRA. AF_12/2021</v>
          </cell>
          <cell r="C78" t="str">
            <v>M2</v>
          </cell>
          <cell r="D78">
            <v>106.23</v>
          </cell>
          <cell r="E78" t="str">
            <v>Alvenaria de Vedação</v>
          </cell>
          <cell r="F78" t="str">
            <v>SINAPI Mai/26</v>
          </cell>
        </row>
        <row r="79">
          <cell r="A79">
            <v>103327</v>
          </cell>
          <cell r="B79" t="str">
            <v>ALVENARIA DE VEDAÇÃO DE BLOCOS CERÂMICOS FURADOS NA VERTICAL DE 19X19X39 CM (ESPESSURA 19 CM) E ARGAMASSA DE ASSENTAMENTO COM PREPARO MANUAL. AF_12/2021</v>
          </cell>
          <cell r="C79" t="str">
            <v>M2</v>
          </cell>
          <cell r="D79">
            <v>108.72</v>
          </cell>
          <cell r="E79" t="str">
            <v>Alvenaria de Vedação</v>
          </cell>
          <cell r="F79" t="str">
            <v>SINAPI Mai/26</v>
          </cell>
        </row>
        <row r="80">
          <cell r="A80">
            <v>103322</v>
          </cell>
          <cell r="B80" t="str">
            <v>ALVENARIA DE VEDAÇÃO DE BLOCOS CERÂMICOS FURADOS NA VERTICAL DE 9X19X39 CM (ESPESSURA 9 CM) E ARGAMASSA DE ASSENTAMENTO COM PREPARO EM BETONEIRA. AF_12/2021</v>
          </cell>
          <cell r="C80" t="str">
            <v>M2</v>
          </cell>
          <cell r="D80">
            <v>67.19</v>
          </cell>
          <cell r="E80" t="str">
            <v>Alvenaria de Vedação</v>
          </cell>
          <cell r="F80" t="str">
            <v>SINAPI Mai/26</v>
          </cell>
        </row>
        <row r="81">
          <cell r="A81">
            <v>103323</v>
          </cell>
          <cell r="B81" t="str">
            <v>ALVENARIA DE VEDAÇÃO DE BLOCOS CERÂMICOS FURADOS NA VERTICAL DE 9X19X39 CM (ESPESSURA 9 CM) E ARGAMASSA DE ASSENTAMENTO COM PREPARO MANUAL. AF_12/2021</v>
          </cell>
          <cell r="C81" t="str">
            <v>M2</v>
          </cell>
          <cell r="D81">
            <v>69.06</v>
          </cell>
          <cell r="E81" t="str">
            <v>Alvenaria de Vedação</v>
          </cell>
          <cell r="F81" t="str">
            <v>SINAPI Mai/26</v>
          </cell>
        </row>
        <row r="82">
          <cell r="A82">
            <v>103338</v>
          </cell>
          <cell r="B82" t="str">
            <v>ALVENARIA DE VEDAÇÃO DE BLOCOS VAZADOS DE CONCRETO APARENTE DE 14X19X39 CM (ESPESSURA 14 CM) E ARGAMASSA DE ASSENTAMENTO COM PREPARO EM BETONEIRA. AF_12/2021</v>
          </cell>
          <cell r="C82" t="str">
            <v>M2</v>
          </cell>
          <cell r="D82">
            <v>134.74</v>
          </cell>
          <cell r="E82" t="str">
            <v>Alvenaria de Vedação</v>
          </cell>
          <cell r="F82" t="str">
            <v>SINAPI Mai/26</v>
          </cell>
        </row>
        <row r="83">
          <cell r="A83">
            <v>103339</v>
          </cell>
          <cell r="B83" t="str">
            <v>ALVENARIA DE VEDAÇÃO DE BLOCOS VAZADOS DE CONCRETO APARENTE DE 14X19X39 CM (ESPESSURA 14 CM) E ARGAMASSA DE ASSENTAMENTO COM PREPARO MANUAL. AF_12/2021</v>
          </cell>
          <cell r="C83" t="str">
            <v>M2</v>
          </cell>
          <cell r="D83">
            <v>136.57</v>
          </cell>
          <cell r="E83" t="str">
            <v>Alvenaria de Vedação</v>
          </cell>
          <cell r="F83" t="str">
            <v>SINAPI Mai/26</v>
          </cell>
        </row>
        <row r="84">
          <cell r="A84">
            <v>103340</v>
          </cell>
          <cell r="B84" t="str">
            <v>ALVENARIA DE VEDAÇÃO DE BLOCOS VAZADOS DE CONCRETO APARENTE DE 19X19X39 CM (ESPESSURA 19 CM) E ARGAMASSA DE ASSENTAMENTO COM PREPARO EM BETONEIRA. AF_12/2021</v>
          </cell>
          <cell r="C84" t="str">
            <v>M2</v>
          </cell>
          <cell r="D84">
            <v>162.12</v>
          </cell>
          <cell r="E84" t="str">
            <v>Alvenaria de Vedação</v>
          </cell>
          <cell r="F84" t="str">
            <v>SINAPI Mai/26</v>
          </cell>
        </row>
        <row r="85">
          <cell r="A85">
            <v>103341</v>
          </cell>
          <cell r="B85" t="str">
            <v>ALVENARIA DE VEDAÇÃO DE BLOCOS VAZADOS DE CONCRETO APARENTE DE 19X19X39 CM (ESPESSURA 19 CM) E ARGAMASSA DE ASSENTAMENTO COM PREPARO MANUAL. AF_12/2021</v>
          </cell>
          <cell r="C85" t="str">
            <v>M2</v>
          </cell>
          <cell r="D85">
            <v>164.42</v>
          </cell>
          <cell r="E85" t="str">
            <v>Alvenaria de Vedação</v>
          </cell>
          <cell r="F85" t="str">
            <v>SINAPI Mai/26</v>
          </cell>
        </row>
        <row r="86">
          <cell r="A86">
            <v>103336</v>
          </cell>
          <cell r="B86" t="str">
            <v>ALVENARIA DE VEDAÇÃO DE BLOCOS VAZADOS DE CONCRETO APARENTE DE 9X19X39 CM (ESPESSURA 9 CM) E ARGAMASSA DE ASSENTAMENTO COM PREPARO EM BETONEIRA. AF_12/2021</v>
          </cell>
          <cell r="C86" t="str">
            <v>M2</v>
          </cell>
          <cell r="D86">
            <v>102.2</v>
          </cell>
          <cell r="E86" t="str">
            <v>Alvenaria de Vedação</v>
          </cell>
          <cell r="F86" t="str">
            <v>SINAPI Mai/26</v>
          </cell>
        </row>
        <row r="87">
          <cell r="A87">
            <v>103337</v>
          </cell>
          <cell r="B87" t="str">
            <v>ALVENARIA DE VEDAÇÃO DE BLOCOS VAZADOS DE CONCRETO APARENTE DE 9X19X39 CM (ESPESSURA 9 CM) E ARGAMASSA DE ASSENTAMENTO COM PREPARO MANUAL. AF_12/2021</v>
          </cell>
          <cell r="C87" t="str">
            <v>M2</v>
          </cell>
          <cell r="D87">
            <v>103.76</v>
          </cell>
          <cell r="E87" t="str">
            <v>Alvenaria de Vedação</v>
          </cell>
          <cell r="F87" t="str">
            <v>SINAPI Mai/26</v>
          </cell>
        </row>
        <row r="88">
          <cell r="A88">
            <v>103342</v>
          </cell>
          <cell r="B88" t="str">
            <v>ALVENARIA DE VEDAÇÃO DE BLOCOS VAZADOS DE CONCRETO DE 14X19X29 CM (ESPESSURA 14 CM) E ARGAMASSA DE ASSENTAMENTO COM PREPARO EM BETONEIRA. AF_12/2021</v>
          </cell>
          <cell r="C88" t="str">
            <v>M2</v>
          </cell>
          <cell r="D88">
            <v>136.71</v>
          </cell>
          <cell r="E88" t="str">
            <v>Alvenaria de Vedação</v>
          </cell>
          <cell r="F88" t="str">
            <v>SINAPI Mai/26</v>
          </cell>
        </row>
        <row r="89">
          <cell r="A89">
            <v>103343</v>
          </cell>
          <cell r="B89" t="str">
            <v>ALVENARIA DE VEDAÇÃO DE BLOCOS VAZADOS DE CONCRETO DE 14X19X29 CM (ESPESSURA 14 CM) E ARGAMASSA DE ASSENTAMENTO COM PREPARO MANUAL. AF_12/2021</v>
          </cell>
          <cell r="C89" t="str">
            <v>M2</v>
          </cell>
          <cell r="D89">
            <v>138.74</v>
          </cell>
          <cell r="E89" t="str">
            <v>Alvenaria de Vedação</v>
          </cell>
          <cell r="F89" t="str">
            <v>SINAPI Mai/26</v>
          </cell>
        </row>
        <row r="90">
          <cell r="A90">
            <v>103318</v>
          </cell>
          <cell r="B90" t="str">
            <v>ALVENARIA DE VEDAÇÃO DE BLOCOS VAZADOS DE CONCRETO DE 14X19X39 CM (ESPESSURA 14 CM) E ARGAMASSA DE ASSENTAMENTO COM PREPARO EM BETONEIRA. AF_12/2021</v>
          </cell>
          <cell r="C90" t="str">
            <v>M2</v>
          </cell>
          <cell r="D90">
            <v>117.16</v>
          </cell>
          <cell r="E90" t="str">
            <v>Alvenaria de Vedação</v>
          </cell>
          <cell r="F90" t="str">
            <v>SINAPI Mai/26</v>
          </cell>
        </row>
        <row r="91">
          <cell r="A91">
            <v>103319</v>
          </cell>
          <cell r="B91" t="str">
            <v>ALVENARIA DE VEDAÇÃO DE BLOCOS VAZADOS DE CONCRETO DE 14X19X39 CM (ESPESSURA 14 CM) E ARGAMASSA DE ASSENTAMENTO COM PREPARO MANUAL. AF_12/2021</v>
          </cell>
          <cell r="C91" t="str">
            <v>M2</v>
          </cell>
          <cell r="D91">
            <v>118.99</v>
          </cell>
          <cell r="E91" t="str">
            <v>Alvenaria de Vedação</v>
          </cell>
          <cell r="F91" t="str">
            <v>SINAPI Mai/26</v>
          </cell>
        </row>
        <row r="92">
          <cell r="A92">
            <v>103320</v>
          </cell>
          <cell r="B92" t="str">
            <v>ALVENARIA DE VEDAÇÃO DE BLOCOS VAZADOS DE CONCRETO DE 19X19X39 CM (ESPESSURA 19 CM) E ARGAMASSA DE ASSENTAMENTO COM PREPARO EM BETONEIRA. AF_12/2021</v>
          </cell>
          <cell r="C92" t="str">
            <v>M2</v>
          </cell>
          <cell r="D92">
            <v>140.16</v>
          </cell>
          <cell r="E92" t="str">
            <v>Alvenaria de Vedação</v>
          </cell>
          <cell r="F92" t="str">
            <v>SINAPI Mai/26</v>
          </cell>
        </row>
        <row r="93">
          <cell r="A93">
            <v>103321</v>
          </cell>
          <cell r="B93" t="str">
            <v>ALVENARIA DE VEDAÇÃO DE BLOCOS VAZADOS DE CONCRETO DE 19X19X39 CM (ESPESSURA 19 CM) E ARGAMASSA DE ASSENTAMENTO COM PREPARO MANUAL. AF_12/2021</v>
          </cell>
          <cell r="C93" t="str">
            <v>M2</v>
          </cell>
          <cell r="D93">
            <v>142.46</v>
          </cell>
          <cell r="E93" t="str">
            <v>Alvenaria de Vedação</v>
          </cell>
          <cell r="F93" t="str">
            <v>SINAPI Mai/26</v>
          </cell>
        </row>
        <row r="94">
          <cell r="A94">
            <v>103316</v>
          </cell>
          <cell r="B94" t="str">
            <v>ALVENARIA DE VEDAÇÃO DE BLOCOS VAZADOS DE CONCRETO DE 9X19X39 CM (ESPESSURA 9 CM) E ARGAMASSA DE ASSENTAMENTO COM PREPARO EM BETONEIRA. AF_12/2021</v>
          </cell>
          <cell r="C94" t="str">
            <v>M2</v>
          </cell>
          <cell r="D94">
            <v>90.08</v>
          </cell>
          <cell r="E94" t="str">
            <v>Alvenaria de Vedação</v>
          </cell>
          <cell r="F94" t="str">
            <v>SINAPI Mai/26</v>
          </cell>
        </row>
        <row r="95">
          <cell r="A95">
            <v>103317</v>
          </cell>
          <cell r="B95" t="str">
            <v>ALVENARIA DE VEDAÇÃO DE BLOCOS VAZADOS DE CONCRETO DE 9X19X39 CM (ESPESSURA 9 CM) E ARGAMASSA DE ASSENTAMENTO COM PREPARO MANUAL. AF_12/2021</v>
          </cell>
          <cell r="C95" t="str">
            <v>M2</v>
          </cell>
          <cell r="D95">
            <v>91.64</v>
          </cell>
          <cell r="E95" t="str">
            <v>Alvenaria de Vedação</v>
          </cell>
          <cell r="F95" t="str">
            <v>SINAPI Mai/26</v>
          </cell>
        </row>
        <row r="96">
          <cell r="A96">
            <v>101166</v>
          </cell>
          <cell r="B96" t="str">
            <v>ALVENARIA DE EMBASAMENTO COM BLOCO ESTRUTURAL DE CERÂMICA, DE 14X19X29CM E ARGAMASSA DE ASSENTAMENTO COM PREPARO EM BETONEIRA. AF_05/2020</v>
          </cell>
          <cell r="C96" t="str">
            <v>M3</v>
          </cell>
          <cell r="D96">
            <v>772.75</v>
          </cell>
          <cell r="E96" t="str">
            <v>Alvenarias Diversas</v>
          </cell>
          <cell r="F96" t="str">
            <v>SINAPI Mai/26</v>
          </cell>
        </row>
        <row r="97">
          <cell r="A97">
            <v>101165</v>
          </cell>
          <cell r="B97" t="str">
            <v>ALVENARIA DE EMBASAMENTO COM BLOCO ESTRUTURAL DE CONCRETO, DE 14X19X29CM E ARGAMASSA DE ASSENTAMENTO COM PREPARO EM BETONEIRA. AF_05/2020</v>
          </cell>
          <cell r="C97" t="str">
            <v>M3</v>
          </cell>
          <cell r="D97">
            <v>1169.73</v>
          </cell>
          <cell r="E97" t="str">
            <v>Alvenarias Diversas</v>
          </cell>
          <cell r="F97" t="str">
            <v>SINAPI Mai/26</v>
          </cell>
        </row>
        <row r="98">
          <cell r="A98">
            <v>101163</v>
          </cell>
          <cell r="B98" t="str">
            <v>ALVENARIA DE VEDAÇÃO COM BLOCO DE VIDRO VAZADO, TIPO VENEZIANA, DE 6X20X20CM E ARGAMASSA DE ASSENTAMENTO COM PREPARO EM BETONEIRA. AF_05/2020</v>
          </cell>
          <cell r="C98" t="str">
            <v>M2</v>
          </cell>
          <cell r="D98">
            <v>691.23</v>
          </cell>
          <cell r="E98" t="str">
            <v>Alvenarias Diversas</v>
          </cell>
          <cell r="F98" t="str">
            <v>SINAPI Mai/26</v>
          </cell>
        </row>
        <row r="99">
          <cell r="A99">
            <v>101164</v>
          </cell>
          <cell r="B99" t="str">
            <v>ALVENARIA DE VEDAÇÃO COM BLOCO DE VIDRO, TIPO CANELADO, DE 8X19X19CM E ARGAMASSA DE ASSENTAMENTO COM PREPARO EM BETONEIRA. AF_05/2020</v>
          </cell>
          <cell r="C99" t="str">
            <v>M2</v>
          </cell>
          <cell r="D99">
            <v>701.11</v>
          </cell>
          <cell r="E99" t="str">
            <v>Alvenarias Diversas</v>
          </cell>
          <cell r="F99" t="str">
            <v>SINAPI Mai/26</v>
          </cell>
        </row>
        <row r="100">
          <cell r="A100">
            <v>101162</v>
          </cell>
          <cell r="B100" t="str">
            <v>ALVENARIA DE VEDAÇÃO COM ELEMENTO VAZADO DE CERÂMICA (COBOGÓ) DE 7X20X20CM E ARGAMASSA DE ASSENTAMENTO COM PREPARO EM BETONEIRA. AF_05/2020</v>
          </cell>
          <cell r="C100" t="str">
            <v>M2</v>
          </cell>
          <cell r="D100">
            <v>183.76</v>
          </cell>
          <cell r="E100" t="str">
            <v>Alvenarias Diversas</v>
          </cell>
          <cell r="F100" t="str">
            <v>SINAPI Mai/26</v>
          </cell>
        </row>
        <row r="101">
          <cell r="A101">
            <v>101161</v>
          </cell>
          <cell r="B101" t="str">
            <v>ALVENARIA DE VEDAÇÃO COM ELEMENTO VAZADO DE CONCRETO (COBOGÓ) DE 7X50X50CM E ARGAMASSA DE ASSENTAMENTO COM PREPARO EM BETONEIRA. AF_05/2020</v>
          </cell>
          <cell r="C101" t="str">
            <v>M2</v>
          </cell>
          <cell r="D101">
            <v>268.76</v>
          </cell>
          <cell r="E101" t="str">
            <v>Alvenarias Diversas</v>
          </cell>
          <cell r="F101" t="str">
            <v>SINAPI Mai/26</v>
          </cell>
        </row>
        <row r="102">
          <cell r="A102">
            <v>101160</v>
          </cell>
          <cell r="B102" t="str">
            <v>ALVENARIA DE VEDAÇÃO DE BLOCO DE SOLO-CIMENTO (TIJOLO ECOLÓGICO) DE 7X15X30CM (ESPESSURA 15CM). AF_05/2020</v>
          </cell>
          <cell r="C102" t="str">
            <v>M2</v>
          </cell>
          <cell r="D102">
            <v>0</v>
          </cell>
          <cell r="E102" t="str">
            <v>Alvenarias Diversas</v>
          </cell>
          <cell r="F102" t="str">
            <v>SINAPI Mai/26</v>
          </cell>
        </row>
        <row r="103">
          <cell r="A103">
            <v>101159</v>
          </cell>
          <cell r="B103" t="str">
            <v>ALVENARIA DE VEDAÇÃO DE BLOCOS CERÂMICOS MACIÇOS DE 5X10X20CM (ESPESSURA 10CM) E ARGAMASSA DE ASSENTAMENTO COM PREPARO EM BETONEIRA. AF_05/2020</v>
          </cell>
          <cell r="C103" t="str">
            <v>M2</v>
          </cell>
          <cell r="D103">
            <v>160.68</v>
          </cell>
          <cell r="E103" t="str">
            <v>Alvenarias Diversas</v>
          </cell>
          <cell r="F103" t="str">
            <v>SINAPI Mai/26</v>
          </cell>
        </row>
        <row r="104">
          <cell r="A104">
            <v>101154</v>
          </cell>
          <cell r="B104" t="str">
            <v>ALVENARIA DE VEDAÇÃO DE BLOCOS DE CONCRETO CELULAR DE 10X30X60CM (ESPESSURA 10CM) E ARGAMASSA DE ASSENTAMENTO COM PREPARO EM BETONEIRA. AF_05/2020</v>
          </cell>
          <cell r="C104" t="str">
            <v>M2</v>
          </cell>
          <cell r="D104">
            <v>157.28</v>
          </cell>
          <cell r="E104" t="str">
            <v>Alvenarias Diversas</v>
          </cell>
          <cell r="F104" t="str">
            <v>SINAPI Mai/26</v>
          </cell>
        </row>
        <row r="105">
          <cell r="A105">
            <v>101155</v>
          </cell>
          <cell r="B105" t="str">
            <v>ALVENARIA DE VEDAÇÃO DE BLOCOS DE CONCRETO CELULAR DE 15X30X60CM (ESPESSURA 15CM) E ARGAMASSA DE ASSENTAMENTO COM PREPARO EM BETONEIRA. AF_05/2020</v>
          </cell>
          <cell r="C105" t="str">
            <v>M2</v>
          </cell>
          <cell r="D105">
            <v>221.21</v>
          </cell>
          <cell r="E105" t="str">
            <v>Alvenarias Diversas</v>
          </cell>
          <cell r="F105" t="str">
            <v>SINAPI Mai/26</v>
          </cell>
        </row>
        <row r="106">
          <cell r="A106">
            <v>101156</v>
          </cell>
          <cell r="B106" t="str">
            <v>ALVENARIA DE VEDAÇÃO DE BLOCOS DE CONCRETO CELULAR DE 20X30X60CM (ESPESSURA 20CM) E ARGAMASSA DE ASSENTAMENTO COM PREPARO EM BETONEIRA. AF_05/2020</v>
          </cell>
          <cell r="C106" t="str">
            <v>M2</v>
          </cell>
          <cell r="D106">
            <v>324.3</v>
          </cell>
          <cell r="E106" t="str">
            <v>Alvenarias Diversas</v>
          </cell>
          <cell r="F106" t="str">
            <v>SINAPI Mai/26</v>
          </cell>
        </row>
        <row r="107">
          <cell r="A107">
            <v>101158</v>
          </cell>
          <cell r="B107" t="str">
            <v>ALVENARIA DE VEDAÇÃO DE BLOCOS DE GESSO DE 10X50X66CM (ESPESSURA 10CM). AF_05/2020</v>
          </cell>
          <cell r="C107" t="str">
            <v>M2</v>
          </cell>
          <cell r="D107">
            <v>85.95</v>
          </cell>
          <cell r="E107" t="str">
            <v>Alvenarias Diversas</v>
          </cell>
          <cell r="F107" t="str">
            <v>SINAPI Mai/26</v>
          </cell>
        </row>
        <row r="108">
          <cell r="A108">
            <v>101157</v>
          </cell>
          <cell r="B108" t="str">
            <v>ALVENARIA DE VEDAÇÃO DE BLOCOS DE GESSO DE 7X50X66CM (ESPESSURA 7CM). AF_05/2020</v>
          </cell>
          <cell r="C108" t="str">
            <v>M2</v>
          </cell>
          <cell r="D108">
            <v>66.53</v>
          </cell>
          <cell r="E108" t="str">
            <v>Alvenarias Diversas</v>
          </cell>
          <cell r="F108" t="str">
            <v>SINAPI Mai/26</v>
          </cell>
        </row>
        <row r="109">
          <cell r="A109">
            <v>87382</v>
          </cell>
          <cell r="B109" t="str">
            <v>ARGAMASSA INDUSTRIALIZADA MULTIUSO PARA REVESTIMENTOS E ASSENTAMENTO DA ALVENARIA, PREPARO COM MISTURADOR DE EIXO HORIZONTAL DE 160 KG. AF_08/2019</v>
          </cell>
          <cell r="C109" t="str">
            <v>M3</v>
          </cell>
          <cell r="D109">
            <v>1612.9</v>
          </cell>
          <cell r="E109" t="str">
            <v>Argamassas</v>
          </cell>
          <cell r="F109" t="str">
            <v>SINAPI Mai/26</v>
          </cell>
        </row>
        <row r="110">
          <cell r="A110">
            <v>87383</v>
          </cell>
          <cell r="B110" t="str">
            <v>ARGAMASSA INDUSTRIALIZADA MULTIUSO PARA REVESTIMENTOS E ASSENTAMENTO DA ALVENARIA, PREPARO COM MISTURADOR DE EIXO HORIZONTAL DE 300 KG. AF_08/2019</v>
          </cell>
          <cell r="C110" t="str">
            <v>M3</v>
          </cell>
          <cell r="D110">
            <v>1594.45</v>
          </cell>
          <cell r="E110" t="str">
            <v>Argamassas</v>
          </cell>
          <cell r="F110" t="str">
            <v>SINAPI Mai/26</v>
          </cell>
        </row>
        <row r="111">
          <cell r="A111">
            <v>87384</v>
          </cell>
          <cell r="B111" t="str">
            <v>ARGAMASSA INDUSTRIALIZADA MULTIUSO PARA REVESTIMENTOS E ASSENTAMENTO DA ALVENARIA, PREPARO COM MISTURADOR DE EIXO HORIZONTAL DE 600 KG. AF_08/2019</v>
          </cell>
          <cell r="C111" t="str">
            <v>M3</v>
          </cell>
          <cell r="D111">
            <v>1572.96</v>
          </cell>
          <cell r="E111" t="str">
            <v>Argamassas</v>
          </cell>
          <cell r="F111" t="str">
            <v>SINAPI Mai/26</v>
          </cell>
        </row>
        <row r="112">
          <cell r="A112">
            <v>87398</v>
          </cell>
          <cell r="B112" t="str">
            <v>ARGAMASSA INDUSTRIALIZADA MULTIUSO PARA REVESTIMENTOS E ASSENTAMENTO DA ALVENARIA, PREPARO MANUAL. AF_08/2019</v>
          </cell>
          <cell r="C112" t="str">
            <v>M3</v>
          </cell>
          <cell r="D112">
            <v>1883.89</v>
          </cell>
          <cell r="E112" t="str">
            <v>Argamassas</v>
          </cell>
          <cell r="F112" t="str">
            <v>SINAPI Mai/26</v>
          </cell>
        </row>
        <row r="113">
          <cell r="A113">
            <v>87395</v>
          </cell>
          <cell r="B113" t="str">
            <v>ARGAMASSA INDUSTRIALIZADA PARA CHAPISCO COLANTE, PREPARO COM MISTURADOR DE EIXO HORIZONTAL DE 160 KG. AF_08/2019</v>
          </cell>
          <cell r="C113" t="str">
            <v>M3</v>
          </cell>
          <cell r="D113">
            <v>3121.16</v>
          </cell>
          <cell r="E113" t="str">
            <v>Argamassas</v>
          </cell>
          <cell r="F113" t="str">
            <v>SINAPI Mai/26</v>
          </cell>
        </row>
        <row r="114">
          <cell r="A114">
            <v>87396</v>
          </cell>
          <cell r="B114" t="str">
            <v>ARGAMASSA INDUSTRIALIZADA PARA CHAPISCO COLANTE, PREPARO COM MISTURADOR DE EIXO HORIZONTAL DE 300 KG. AF_08/2019</v>
          </cell>
          <cell r="C114" t="str">
            <v>M3</v>
          </cell>
          <cell r="D114">
            <v>3122.47</v>
          </cell>
          <cell r="E114" t="str">
            <v>Argamassas</v>
          </cell>
          <cell r="F114" t="str">
            <v>SINAPI Mai/26</v>
          </cell>
        </row>
        <row r="115">
          <cell r="A115">
            <v>87397</v>
          </cell>
          <cell r="B115" t="str">
            <v>ARGAMASSA INDUSTRIALIZADA PARA CHAPISCO COLANTE, PREPARO COM MISTURADOR DE EIXO HORIZONTAL DE 600 KG. AF_08/2019</v>
          </cell>
          <cell r="C115" t="str">
            <v>M3</v>
          </cell>
          <cell r="D115">
            <v>3125.79</v>
          </cell>
          <cell r="E115" t="str">
            <v>Argamassas</v>
          </cell>
          <cell r="F115" t="str">
            <v>SINAPI Mai/26</v>
          </cell>
        </row>
        <row r="116">
          <cell r="A116">
            <v>87402</v>
          </cell>
          <cell r="B116" t="str">
            <v>ARGAMASSA INDUSTRIALIZADA PARA CHAPISCO COLANTE, PREPARO MANUAL. AF_08/2019</v>
          </cell>
          <cell r="C116" t="str">
            <v>M3</v>
          </cell>
          <cell r="D116">
            <v>3462.36</v>
          </cell>
          <cell r="E116" t="str">
            <v>Argamassas</v>
          </cell>
          <cell r="F116" t="str">
            <v>SINAPI Mai/26</v>
          </cell>
        </row>
        <row r="117">
          <cell r="A117">
            <v>87391</v>
          </cell>
          <cell r="B117" t="str">
            <v>ARGAMASSA INDUSTRIALIZADA PARA CHAPISCO ROLADO, PREPARO COM MISTURADOR DE EIXO HORIZONTAL DE 160 KG. AF_08/2019</v>
          </cell>
          <cell r="C117" t="str">
            <v>M3</v>
          </cell>
          <cell r="D117">
            <v>4880.63</v>
          </cell>
          <cell r="E117" t="str">
            <v>Argamassas</v>
          </cell>
          <cell r="F117" t="str">
            <v>SINAPI Mai/26</v>
          </cell>
        </row>
        <row r="118">
          <cell r="A118">
            <v>87393</v>
          </cell>
          <cell r="B118" t="str">
            <v>ARGAMASSA INDUSTRIALIZADA PARA CHAPISCO ROLADO, PREPARO COM MISTURADOR DE EIXO HORIZONTAL DE 300 KG. AF_08/2019</v>
          </cell>
          <cell r="C118" t="str">
            <v>M3</v>
          </cell>
          <cell r="D118">
            <v>4905.57</v>
          </cell>
          <cell r="E118" t="str">
            <v>Argamassas</v>
          </cell>
          <cell r="F118" t="str">
            <v>SINAPI Mai/26</v>
          </cell>
        </row>
        <row r="119">
          <cell r="A119">
            <v>87394</v>
          </cell>
          <cell r="B119" t="str">
            <v>ARGAMASSA INDUSTRIALIZADA PARA CHAPISCO ROLADO, PREPARO COM MISTURADOR DE EIXO HORIZONTAL DE 600 KG. AF_08/2019</v>
          </cell>
          <cell r="C119" t="str">
            <v>M3</v>
          </cell>
          <cell r="D119">
            <v>4931.47</v>
          </cell>
          <cell r="E119" t="str">
            <v>Argamassas</v>
          </cell>
          <cell r="F119" t="str">
            <v>SINAPI Mai/26</v>
          </cell>
        </row>
        <row r="120">
          <cell r="A120">
            <v>87401</v>
          </cell>
          <cell r="B120" t="str">
            <v>ARGAMASSA INDUSTRIALIZADA PARA CHAPISCO ROLADO, PREPARO MANUAL. AF_08/2019</v>
          </cell>
          <cell r="C120" t="str">
            <v>M3</v>
          </cell>
          <cell r="D120">
            <v>5257.86</v>
          </cell>
          <cell r="E120" t="str">
            <v>Argamassas</v>
          </cell>
          <cell r="F120" t="str">
            <v>SINAPI Mai/26</v>
          </cell>
        </row>
        <row r="121">
          <cell r="A121">
            <v>87407</v>
          </cell>
          <cell r="B121" t="str">
            <v>ARGAMASSA INDUSTRIALIZADA PARA REVESTIMENTOS, MISTURA E PROJEÇÃO DE 1,5 M³/H DE ARGAMASSA. AF_08/2019</v>
          </cell>
          <cell r="C121" t="str">
            <v>M3</v>
          </cell>
          <cell r="D121">
            <v>1645.49</v>
          </cell>
          <cell r="E121" t="str">
            <v>Argamassas</v>
          </cell>
          <cell r="F121" t="str">
            <v>SINAPI Mai/26</v>
          </cell>
        </row>
        <row r="122">
          <cell r="A122">
            <v>87408</v>
          </cell>
          <cell r="B122" t="str">
            <v>ARGAMASSA INDUSTRIALIZADA PARA REVESTIMENTOS, MISTURA E PROJEÇÃO DE 2 M³/H DE ARGAMASSA. AF_08/2019</v>
          </cell>
          <cell r="C122" t="str">
            <v>M3</v>
          </cell>
          <cell r="D122">
            <v>1618.11</v>
          </cell>
          <cell r="E122" t="str">
            <v>Argamassas</v>
          </cell>
          <cell r="F122" t="str">
            <v>SINAPI Mai/26</v>
          </cell>
        </row>
        <row r="123">
          <cell r="A123">
            <v>87404</v>
          </cell>
          <cell r="B123" t="str">
            <v>ARGAMASSA PARA REVESTIMENTO DECORATIVO MONOCAMADA (MONOCAPA), MISTURA E PROJEÇÃO DE 1,5 M3/H DE ARGAMASSA. AF_08/2019</v>
          </cell>
          <cell r="C123" t="str">
            <v>M3</v>
          </cell>
          <cell r="D123">
            <v>4587.07</v>
          </cell>
          <cell r="E123" t="str">
            <v>Argamassas</v>
          </cell>
          <cell r="F123" t="str">
            <v>SINAPI Mai/26</v>
          </cell>
        </row>
        <row r="124">
          <cell r="A124">
            <v>87405</v>
          </cell>
          <cell r="B124" t="str">
            <v>ARGAMASSA PARA REVESTIMENTO DECORATIVO MONOCAMADA (MONOCAPA), MISTURA E PROJEÇÃO DE 2 M3/H DE ARGAMASSA. AF_08/2019</v>
          </cell>
          <cell r="C124" t="str">
            <v>M3</v>
          </cell>
          <cell r="D124">
            <v>4572.6400000000003</v>
          </cell>
          <cell r="E124" t="str">
            <v>Argamassas</v>
          </cell>
          <cell r="F124" t="str">
            <v>SINAPI Mai/26</v>
          </cell>
        </row>
        <row r="125">
          <cell r="A125">
            <v>87388</v>
          </cell>
          <cell r="B125" t="str">
            <v>ARGAMASSA PARA REVESTIMENTO DECORATIVO MONOCAMADA (MONOCAPA), PREPARO COM MISTURADOR DE EIXO HORIZONTAL DE 160 KG. AF_08/2019</v>
          </cell>
          <cell r="C125" t="str">
            <v>M3</v>
          </cell>
          <cell r="D125">
            <v>4382.6400000000003</v>
          </cell>
          <cell r="E125" t="str">
            <v>Argamassas</v>
          </cell>
          <cell r="F125" t="str">
            <v>SINAPI Mai/26</v>
          </cell>
        </row>
        <row r="126">
          <cell r="A126">
            <v>87389</v>
          </cell>
          <cell r="B126" t="str">
            <v>ARGAMASSA PARA REVESTIMENTO DECORATIVO MONOCAMADA (MONOCAPA), PREPARO COM MISTURADOR DE EIXO HORIZONTAL DE 300 KG. AF_08/2019</v>
          </cell>
          <cell r="C126" t="str">
            <v>M3</v>
          </cell>
          <cell r="D126">
            <v>4382.95</v>
          </cell>
          <cell r="E126" t="str">
            <v>Argamassas</v>
          </cell>
          <cell r="F126" t="str">
            <v>SINAPI Mai/26</v>
          </cell>
        </row>
        <row r="127">
          <cell r="A127">
            <v>87390</v>
          </cell>
          <cell r="B127" t="str">
            <v>ARGAMASSA PARA REVESTIMENTO DECORATIVO MONOCAMADA (MONOCAPA), PREPARO COM MISTURADOR DE EIXO HORIZONTAL DE 600 KG. AF_08/2019</v>
          </cell>
          <cell r="C127" t="str">
            <v>M3</v>
          </cell>
          <cell r="D127">
            <v>4390.5200000000004</v>
          </cell>
          <cell r="E127" t="str">
            <v>Argamassas</v>
          </cell>
          <cell r="F127" t="str">
            <v>SINAPI Mai/26</v>
          </cell>
        </row>
        <row r="128">
          <cell r="A128">
            <v>87385</v>
          </cell>
          <cell r="B128" t="str">
            <v>ARGAMASSA PRONTA PARA CONTRAPISO, PREPARO COM MISTURADOR DE EIXO HORIZONTAL DE 160 KG. AF_08/2019</v>
          </cell>
          <cell r="C128" t="str">
            <v>M3</v>
          </cell>
          <cell r="D128">
            <v>1880.27</v>
          </cell>
          <cell r="E128" t="str">
            <v>Argamassas</v>
          </cell>
          <cell r="F128" t="str">
            <v>SINAPI Mai/26</v>
          </cell>
        </row>
        <row r="129">
          <cell r="A129">
            <v>87386</v>
          </cell>
          <cell r="B129" t="str">
            <v>ARGAMASSA PRONTA PARA CONTRAPISO, PREPARO COM MISTURADOR DE EIXO HORIZONTAL DE 300 KG. AF_08/2019</v>
          </cell>
          <cell r="C129" t="str">
            <v>M3</v>
          </cell>
          <cell r="D129">
            <v>1852.18</v>
          </cell>
          <cell r="E129" t="str">
            <v>Argamassas</v>
          </cell>
          <cell r="F129" t="str">
            <v>SINAPI Mai/26</v>
          </cell>
        </row>
        <row r="130">
          <cell r="A130">
            <v>87387</v>
          </cell>
          <cell r="B130" t="str">
            <v>ARGAMASSA PRONTA PARA CONTRAPISO, PREPARO COM MISTURADOR DE EIXO HORIZONTAL DE 600 KG. AF_08/2019</v>
          </cell>
          <cell r="C130" t="str">
            <v>M3</v>
          </cell>
          <cell r="D130">
            <v>1831.33</v>
          </cell>
          <cell r="E130" t="str">
            <v>Argamassas</v>
          </cell>
          <cell r="F130" t="str">
            <v>SINAPI Mai/26</v>
          </cell>
        </row>
        <row r="131">
          <cell r="A131">
            <v>87399</v>
          </cell>
          <cell r="B131" t="str">
            <v>ARGAMASSA PRONTA PARA CONTRAPISO, PREPARO MANUAL. AF_08/2019</v>
          </cell>
          <cell r="C131" t="str">
            <v>M3</v>
          </cell>
          <cell r="D131">
            <v>2152.4699999999998</v>
          </cell>
          <cell r="E131" t="str">
            <v>Argamassas</v>
          </cell>
          <cell r="F131" t="str">
            <v>SINAPI Mai/26</v>
          </cell>
        </row>
        <row r="132">
          <cell r="A132">
            <v>88627</v>
          </cell>
          <cell r="B132" t="str">
            <v>ARGAMASSA TRAÇO 1:0,5:4,5 (EM VOLUME DE CIMENTO, CAL E AREIA MÉDIA ÚMIDA) PARA ASSENTAMENTO DE ALVENARIA, PREPARO MANUAL. AF_08/2019</v>
          </cell>
          <cell r="C132" t="str">
            <v>M3</v>
          </cell>
          <cell r="D132">
            <v>707.8</v>
          </cell>
          <cell r="E132" t="str">
            <v>Argamassas</v>
          </cell>
          <cell r="F132" t="str">
            <v>SINAPI Mai/26</v>
          </cell>
        </row>
        <row r="133">
          <cell r="A133">
            <v>100463</v>
          </cell>
          <cell r="B133" t="str">
            <v>ARGAMASSA TRAÇO 1:0,5:4,5 (EM VOLUME DE CIMENTO, CAL E AREIA MÉDIA ÚMIDA), PREPARO MECÂNICO COM BETONEIRA 250 L. AF_08/2019</v>
          </cell>
          <cell r="C133" t="str">
            <v>M3</v>
          </cell>
          <cell r="D133">
            <v>0</v>
          </cell>
          <cell r="E133" t="str">
            <v>Argamassas</v>
          </cell>
          <cell r="F133" t="str">
            <v>SINAPI Mai/26</v>
          </cell>
        </row>
        <row r="134">
          <cell r="A134">
            <v>88626</v>
          </cell>
          <cell r="B134" t="str">
            <v>ARGAMASSA TRAÇO 1:0,5:4,5 (EM VOLUME DE CIMENTO, CAL E AREIA MÉDIA ÚMIDA), PREPARO MECÂNICO COM BETONEIRA 400 L. AF_08/2019</v>
          </cell>
          <cell r="C134" t="str">
            <v>M3</v>
          </cell>
          <cell r="D134">
            <v>570.69000000000005</v>
          </cell>
          <cell r="E134" t="str">
            <v>Argamassas</v>
          </cell>
          <cell r="F134" t="str">
            <v>SINAPI Mai/26</v>
          </cell>
        </row>
        <row r="135">
          <cell r="A135">
            <v>100488</v>
          </cell>
          <cell r="B135" t="str">
            <v>ARGAMASSA TRAÇO 1:0,5:4,5 (EM VOLUME DE CIMENTO, CAL E AREIA MÉDIA ÚMIDA), PREPARO MECÂNICO COM BETONEIRA 600 L. AF_08/2019</v>
          </cell>
          <cell r="C135" t="str">
            <v>M3</v>
          </cell>
          <cell r="D135">
            <v>552.41999999999996</v>
          </cell>
          <cell r="E135" t="str">
            <v>Argamassas</v>
          </cell>
          <cell r="F135" t="str">
            <v>SINAPI Mai/26</v>
          </cell>
        </row>
        <row r="136">
          <cell r="A136">
            <v>100464</v>
          </cell>
          <cell r="B136" t="str">
            <v>ARGAMASSA TRAÇO 1:0,5:4,5 (EM VOLUME DE CIMENTO, CAL E AREIA MÉDIA ÚMIDA), PREPARO MECÂNICO COM MISTURADOR DE EIXO HORIZONTAL DE 160 KG. AF_08/2019</v>
          </cell>
          <cell r="C136" t="str">
            <v>M3</v>
          </cell>
          <cell r="D136">
            <v>614.29999999999995</v>
          </cell>
          <cell r="E136" t="str">
            <v>Argamassas</v>
          </cell>
          <cell r="F136" t="str">
            <v>SINAPI Mai/26</v>
          </cell>
        </row>
        <row r="137">
          <cell r="A137">
            <v>100465</v>
          </cell>
          <cell r="B137" t="str">
            <v>ARGAMASSA TRAÇO 1:0,5:4,5 (EM VOLUME DE CIMENTO, CAL E AREIA MÉDIA ÚMIDA), PREPARO MECÂNICO COM MISTURADOR DE EIXO HORIZONTAL DE 300 KG. AF_08/2019</v>
          </cell>
          <cell r="C137" t="str">
            <v>M3</v>
          </cell>
          <cell r="D137">
            <v>553.89</v>
          </cell>
          <cell r="E137" t="str">
            <v>Argamassas</v>
          </cell>
          <cell r="F137" t="str">
            <v>SINAPI Mai/26</v>
          </cell>
        </row>
        <row r="138">
          <cell r="A138">
            <v>100466</v>
          </cell>
          <cell r="B138" t="str">
            <v>ARGAMASSA TRAÇO 1:0,5:4,5 (EM VOLUME DE CIMENTO, CAL E AREIA MÉDIA ÚMIDA), PREPARO MECÂNICO COM MISTURADOR DE EIXO HORIZONTAL DE 600 KG. AF_08/2019</v>
          </cell>
          <cell r="C138" t="str">
            <v>M3</v>
          </cell>
          <cell r="D138">
            <v>522.46</v>
          </cell>
          <cell r="E138" t="str">
            <v>Argamassas</v>
          </cell>
          <cell r="F138" t="str">
            <v>SINAPI Mai/26</v>
          </cell>
        </row>
        <row r="139">
          <cell r="A139">
            <v>87368</v>
          </cell>
          <cell r="B139" t="str">
            <v>ARGAMASSA TRAÇO 1:1,5:7,5 (EM VOLUME DE CIMENTO, CAL E AREIA MÉDIA ÚMIDA) PARA EMBOÇO/MASSA ÚNICA/ASSENTAMENTO DE ALVENARIA DE VEDAÇÃO, PREPARO MANUAL. AF_08/2019</v>
          </cell>
          <cell r="C139" t="str">
            <v>M3</v>
          </cell>
          <cell r="D139">
            <v>767.32</v>
          </cell>
          <cell r="E139" t="str">
            <v>Argamassas</v>
          </cell>
          <cell r="F139" t="str">
            <v>SINAPI Mai/26</v>
          </cell>
        </row>
        <row r="140">
          <cell r="A140">
            <v>100450</v>
          </cell>
          <cell r="B140" t="str">
            <v>ARGAMASSA TRAÇO 1:1,5:7,5 (EM VOLUME DE CIMENTO, CAL E AREIA MÉDIA ÚMIDA) PARA EMBOÇO/MASSA ÚNICA/ASSENTAMENTO DE ALVENARIA DE VEDAÇÃO, PREPARO MECÂNICO COM BETONEIRA 250 L. AF_08/2019</v>
          </cell>
          <cell r="C140" t="str">
            <v>M3</v>
          </cell>
          <cell r="D140">
            <v>0</v>
          </cell>
          <cell r="E140" t="str">
            <v>Argamassas</v>
          </cell>
          <cell r="F140" t="str">
            <v>SINAPI Mai/26</v>
          </cell>
        </row>
        <row r="141">
          <cell r="A141">
            <v>87289</v>
          </cell>
          <cell r="B141" t="str">
            <v>ARGAMASSA TRAÇO 1:1,5:7,5 (EM VOLUME DE CIMENTO, CAL E AREIA MÉDIA ÚMIDA) PARA EMBOÇO/MASSA ÚNICA/ASSENTAMENTO DE ALVENARIA DE VEDAÇÃO, PREPARO MECÂNICO COM BETONEIRA 400 L. AF_08/2019</v>
          </cell>
          <cell r="C141" t="str">
            <v>M3</v>
          </cell>
          <cell r="D141">
            <v>593.13</v>
          </cell>
          <cell r="E141" t="str">
            <v>Argamassas</v>
          </cell>
          <cell r="F141" t="str">
            <v>SINAPI Mai/26</v>
          </cell>
        </row>
        <row r="142">
          <cell r="A142">
            <v>87290</v>
          </cell>
          <cell r="B142" t="str">
            <v>ARGAMASSA TRAÇO 1:1,5:7,5 (EM VOLUME DE CIMENTO, CAL E AREIA MÉDIA ÚMIDA) PARA EMBOÇO/MASSA ÚNICA/ASSENTAMENTO DE ALVENARIA DE VEDAÇÃO, PREPARO MECÂNICO COM BETONEIRA 600 L. AF_08/2019</v>
          </cell>
          <cell r="C142" t="str">
            <v>M3</v>
          </cell>
          <cell r="D142">
            <v>573.05999999999995</v>
          </cell>
          <cell r="E142" t="str">
            <v>Argamassas</v>
          </cell>
          <cell r="F142" t="str">
            <v>SINAPI Mai/26</v>
          </cell>
        </row>
        <row r="143">
          <cell r="A143">
            <v>87333</v>
          </cell>
          <cell r="B143" t="str">
            <v>ARGAMASSA TRAÇO 1:1,5:7,5 (EM VOLUME DE CIMENTO, CAL E AREIA MÉDIA ÚMIDA) PARA EMBOÇO/MASSA ÚNICA/ASSENTAMENTO DE ALVENARIA DE VEDAÇÃO, PREPARO MECÂNICO COM MISTURADOR DE EIXO HORIZONTAL DE 300 KG. AF_08/2019</v>
          </cell>
          <cell r="C143" t="str">
            <v>M3</v>
          </cell>
          <cell r="D143">
            <v>604</v>
          </cell>
          <cell r="E143" t="str">
            <v>Argamassas</v>
          </cell>
          <cell r="F143" t="str">
            <v>SINAPI Mai/26</v>
          </cell>
        </row>
        <row r="144">
          <cell r="A144">
            <v>87334</v>
          </cell>
          <cell r="B144" t="str">
            <v>ARGAMASSA TRAÇO 1:1,5:7,5 (EM VOLUME DE CIMENTO, CAL E AREIA MÉDIA ÚMIDA) PARA EMBOÇO/MASSA ÚNICA/ASSENTAMENTO DE ALVENARIA DE VEDAÇÃO, PREPARO MECÂNICO COM MISTURADOR DE EIXO HORIZONTAL DE 600 KG. AF_08/2019</v>
          </cell>
          <cell r="C144" t="str">
            <v>M3</v>
          </cell>
          <cell r="D144">
            <v>544.72</v>
          </cell>
          <cell r="E144" t="str">
            <v>Argamassas</v>
          </cell>
          <cell r="F144" t="str">
            <v>SINAPI Mai/26</v>
          </cell>
        </row>
        <row r="145">
          <cell r="A145">
            <v>105515</v>
          </cell>
          <cell r="B145" t="str">
            <v>ARGAMASSA TRAÇO 1:1,93 (EM VOLUME DE CIMENTO E AREIA MÉDIA ÚMIDA), FCK 20MPA, PREPARO MECÂNICO COM MISTURADOR DUPLO HORIZONTAL DE ALTA TURBULÊNCIA. AF_03/2020</v>
          </cell>
          <cell r="C145" t="str">
            <v>M3</v>
          </cell>
          <cell r="D145">
            <v>865.56</v>
          </cell>
          <cell r="E145" t="str">
            <v>Argamassas</v>
          </cell>
          <cell r="F145" t="str">
            <v>SINAPI Mai/26</v>
          </cell>
        </row>
        <row r="146">
          <cell r="A146">
            <v>87367</v>
          </cell>
          <cell r="B146" t="str">
            <v>ARGAMASSA TRAÇO 1:1:6 (EM VOLUME DE CIMENTO, CAL E AREIA MÉDIA ÚMIDA) PARA EMBOÇO/MASSA ÚNICA/ASSENTAMENTO DE ALVENARIA DE VEDAÇÃO, PREPARO MANUAL. AF_08/2019</v>
          </cell>
          <cell r="C146" t="str">
            <v>M3</v>
          </cell>
          <cell r="D146">
            <v>777.71</v>
          </cell>
          <cell r="E146" t="str">
            <v>Argamassas</v>
          </cell>
          <cell r="F146" t="str">
            <v>SINAPI Mai/26</v>
          </cell>
        </row>
        <row r="147">
          <cell r="A147">
            <v>100449</v>
          </cell>
          <cell r="B147" t="str">
            <v>ARGAMASSA TRAÇO 1:1:6 (EM VOLUME DE CIMENTO, CAL E AREIA MÉDIA ÚMIDA) PARA EMBOÇO/MASSA ÚNICA/ASSENTAMENTO DE ALVENARIA DE VEDAÇÃO, PREPARO MECÂNICO COM BETONEIRA 250 L. AF_08/2019</v>
          </cell>
          <cell r="C147" t="str">
            <v>M3</v>
          </cell>
          <cell r="D147">
            <v>0</v>
          </cell>
          <cell r="E147" t="str">
            <v>Argamassas</v>
          </cell>
          <cell r="F147" t="str">
            <v>SINAPI Mai/26</v>
          </cell>
        </row>
        <row r="148">
          <cell r="A148">
            <v>87286</v>
          </cell>
          <cell r="B148" t="str">
            <v>ARGAMASSA TRAÇO 1:1:6 (EM VOLUME DE CIMENTO, CAL E AREIA MÉDIA ÚMIDA) PARA EMBOÇO/MASSA ÚNICA/ASSENTAMENTO DE ALVENARIA DE VEDAÇÃO, PREPARO MECÂNICO COM BETONEIRA 400 L. AF_08/2019</v>
          </cell>
          <cell r="C148" t="str">
            <v>M3</v>
          </cell>
          <cell r="D148">
            <v>612.45000000000005</v>
          </cell>
          <cell r="E148" t="str">
            <v>Argamassas</v>
          </cell>
          <cell r="F148" t="str">
            <v>SINAPI Mai/26</v>
          </cell>
        </row>
        <row r="149">
          <cell r="A149">
            <v>87287</v>
          </cell>
          <cell r="B149" t="str">
            <v>ARGAMASSA TRAÇO 1:1:6 (EM VOLUME DE CIMENTO, CAL E AREIA MÉDIA ÚMIDA) PARA EMBOÇO/MASSA ÚNICA/ASSENTAMENTO DE ALVENARIA DE VEDAÇÃO, PREPARO MECÂNICO COM BETONEIRA 600 L. AF_08/2019</v>
          </cell>
          <cell r="C149" t="str">
            <v>M3</v>
          </cell>
          <cell r="D149">
            <v>576.77</v>
          </cell>
          <cell r="E149" t="str">
            <v>Argamassas</v>
          </cell>
          <cell r="F149" t="str">
            <v>SINAPI Mai/26</v>
          </cell>
        </row>
        <row r="150">
          <cell r="A150">
            <v>87331</v>
          </cell>
          <cell r="B150" t="str">
            <v>ARGAMASSA TRAÇO 1:1:6 (EM VOLUME DE CIMENTO, CAL E AREIA MÉDIA ÚMIDA) PARA EMBOÇO/MASSA ÚNICA/ASSENTAMENTO DE ALVENARIA DE VEDAÇÃO, PREPARO MECÂNICO COM MISTURADOR DE EIXO HORIZONTAL DE 300 KG. AF_08/2019</v>
          </cell>
          <cell r="C150" t="str">
            <v>M3</v>
          </cell>
          <cell r="D150">
            <v>647.38</v>
          </cell>
          <cell r="E150" t="str">
            <v>Argamassas</v>
          </cell>
          <cell r="F150" t="str">
            <v>SINAPI Mai/26</v>
          </cell>
        </row>
        <row r="151">
          <cell r="A151">
            <v>87332</v>
          </cell>
          <cell r="B151" t="str">
            <v>ARGAMASSA TRAÇO 1:1:6 (EM VOLUME DE CIMENTO, CAL E AREIA MÉDIA ÚMIDA) PARA EMBOÇO/MASSA ÚNICA/ASSENTAMENTO DE ALVENARIA DE VEDAÇÃO, PREPARO MECÂNICO COM MISTURADOR DE EIXO HORIZONTAL DE 600 KG. AF_08/2019</v>
          </cell>
          <cell r="C151" t="str">
            <v>M3</v>
          </cell>
          <cell r="D151">
            <v>550.84</v>
          </cell>
          <cell r="E151" t="str">
            <v>Argamassas</v>
          </cell>
          <cell r="F151" t="str">
            <v>SINAPI Mai/26</v>
          </cell>
        </row>
        <row r="152">
          <cell r="A152">
            <v>87369</v>
          </cell>
          <cell r="B152" t="str">
            <v>ARGAMASSA TRAÇO 1:2:8 (EM VOLUME DE CIMENTO, CAL E AREIA MÉDIA ÚMIDA) PARA EMBOÇO/MASSA ÚNICA/ASSENTAMENTO DE ALVENARIA DE VEDAÇÃO, PREPARO MANUAL. AF_08/2019</v>
          </cell>
          <cell r="C152" t="str">
            <v>M3</v>
          </cell>
          <cell r="D152">
            <v>784.82</v>
          </cell>
          <cell r="E152" t="str">
            <v>Argamassas</v>
          </cell>
          <cell r="F152" t="str">
            <v>SINAPI Mai/26</v>
          </cell>
        </row>
        <row r="153">
          <cell r="A153">
            <v>100451</v>
          </cell>
          <cell r="B153" t="str">
            <v>ARGAMASSA TRAÇO 1:2:8 (EM VOLUME DE CIMENTO, CAL E AREIA MÉDIA ÚMIDA) PARA EMBOÇO/MASSA ÚNICA/ASSENTAMENTO DE ALVENARIA DE VEDAÇÃO, PREPARO MECÂNICO COM BETONEIRA 250 L. AF_08/2019</v>
          </cell>
          <cell r="C153" t="str">
            <v>M3</v>
          </cell>
          <cell r="D153">
            <v>0</v>
          </cell>
          <cell r="E153" t="str">
            <v>Argamassas</v>
          </cell>
          <cell r="F153" t="str">
            <v>SINAPI Mai/26</v>
          </cell>
        </row>
        <row r="154">
          <cell r="A154">
            <v>87292</v>
          </cell>
          <cell r="B154" t="str">
            <v>ARGAMASSA TRAÇO 1:2:8 (EM VOLUME DE CIMENTO, CAL E AREIA MÉDIA ÚMIDA) PARA EMBOÇO/MASSA ÚNICA/ASSENTAMENTO DE ALVENARIA DE VEDAÇÃO, PREPARO MECÂNICO COM BETONEIRA 400 L. AF_08/2019</v>
          </cell>
          <cell r="C154" t="str">
            <v>M3</v>
          </cell>
          <cell r="D154">
            <v>605.03</v>
          </cell>
          <cell r="E154" t="str">
            <v>Argamassas</v>
          </cell>
          <cell r="F154" t="str">
            <v>SINAPI Mai/26</v>
          </cell>
        </row>
        <row r="155">
          <cell r="A155">
            <v>87335</v>
          </cell>
          <cell r="B155" t="str">
            <v>ARGAMASSA TRAÇO 1:2:8 (EM VOLUME DE CIMENTO, CAL E AREIA MÉDIA ÚMIDA) PARA EMBOÇO/MASSA ÚNICA/ASSENTAMENTO DE ALVENARIA DE VEDAÇÃO, PREPARO MECÂNICO COM MISTURADOR DE EIXO HORIZONTAL DE 300 KG. AF_08/2019</v>
          </cell>
          <cell r="C155" t="str">
            <v>M3</v>
          </cell>
          <cell r="D155">
            <v>591.79999999999995</v>
          </cell>
          <cell r="E155" t="str">
            <v>Argamassas</v>
          </cell>
          <cell r="F155" t="str">
            <v>SINAPI Mai/26</v>
          </cell>
        </row>
        <row r="156">
          <cell r="A156">
            <v>87336</v>
          </cell>
          <cell r="B156" t="str">
            <v>ARGAMASSA TRAÇO 1:2:8 (EM VOLUME DE CIMENTO, CAL E AREIA MÉDIA ÚMIDA) PARA EMBOÇO/MASSA ÚNICA/ASSENTAMENTO DE ALVENARIA DE VEDAÇÃO, PREPARO MECÂNICO COM MISTURADOR DE EIXO HORIZONTAL DE 600 KG. AF_08/2019</v>
          </cell>
          <cell r="C156" t="str">
            <v>M3</v>
          </cell>
          <cell r="D156">
            <v>563.85</v>
          </cell>
          <cell r="E156" t="str">
            <v>Argamassas</v>
          </cell>
          <cell r="F156" t="str">
            <v>SINAPI Mai/26</v>
          </cell>
        </row>
        <row r="157">
          <cell r="A157">
            <v>87370</v>
          </cell>
          <cell r="B157" t="str">
            <v>ARGAMASSA TRAÇO 1:2:9 (EM VOLUME DE CIMENTO, CAL E AREIA MÉDIA ÚMIDA) PARA EMBOÇO/MASSA ÚNICA/ASSENTAMENTO DE ALVENARIA DE VEDAÇÃO, PREPARO MANUAL. AF_08/2019</v>
          </cell>
          <cell r="C157" t="str">
            <v>M3</v>
          </cell>
          <cell r="D157">
            <v>759.82</v>
          </cell>
          <cell r="E157" t="str">
            <v>Argamassas</v>
          </cell>
          <cell r="F157" t="str">
            <v>SINAPI Mai/26</v>
          </cell>
        </row>
        <row r="158">
          <cell r="A158">
            <v>100452</v>
          </cell>
          <cell r="B158" t="str">
            <v>ARGAMASSA TRAÇO 1:2:9 (EM VOLUME DE CIMENTO, CAL E AREIA MÉDIA ÚMIDA) PARA EMBOÇO/MASSA ÚNICA/ASSENTAMENTO DE ALVENARIA DE VEDAÇÃO, PREPARO MECÂNICO COM BETONEIRA 250 L. AF_08/2019</v>
          </cell>
          <cell r="C158" t="str">
            <v>M3</v>
          </cell>
          <cell r="D158">
            <v>0</v>
          </cell>
          <cell r="E158" t="str">
            <v>Argamassas</v>
          </cell>
          <cell r="F158" t="str">
            <v>SINAPI Mai/26</v>
          </cell>
        </row>
        <row r="159">
          <cell r="A159">
            <v>88715</v>
          </cell>
          <cell r="B159" t="str">
            <v>ARGAMASSA TRAÇO 1:2:9 (EM VOLUME DE CIMENTO, CAL E AREIA MÉDIA ÚMIDA) PARA EMBOÇO/MASSA ÚNICA/ASSENTAMENTO DE ALVENARIA DE VEDAÇÃO, PREPARO MECÂNICO COM BETONEIRA 400 L. AF_08/2019</v>
          </cell>
          <cell r="C159" t="str">
            <v>M3</v>
          </cell>
          <cell r="D159">
            <v>569.72</v>
          </cell>
          <cell r="E159" t="str">
            <v>Argamassas</v>
          </cell>
          <cell r="F159" t="str">
            <v>SINAPI Mai/26</v>
          </cell>
        </row>
        <row r="160">
          <cell r="A160">
            <v>87294</v>
          </cell>
          <cell r="B160" t="str">
            <v>ARGAMASSA TRAÇO 1:2:9 (EM VOLUME DE CIMENTO, CAL E AREIA MÉDIA ÚMIDA) PARA EMBOÇO/MASSA ÚNICA/ASSENTAMENTO DE ALVENARIA DE VEDAÇÃO, PREPARO MECÂNICO COM BETONEIRA 600 L. AF_08/2019</v>
          </cell>
          <cell r="C160" t="str">
            <v>M3</v>
          </cell>
          <cell r="D160">
            <v>575.54</v>
          </cell>
          <cell r="E160" t="str">
            <v>Argamassas</v>
          </cell>
          <cell r="F160" t="str">
            <v>SINAPI Mai/26</v>
          </cell>
        </row>
        <row r="161">
          <cell r="A161">
            <v>87337</v>
          </cell>
          <cell r="B161" t="str">
            <v>ARGAMASSA TRAÇO 1:2:9 (EM VOLUME DE CIMENTO, CAL E AREIA MÉDIA ÚMIDA) PARA EMBOÇO/MASSA ÚNICA/ASSENTAMENTO DE ALVENARIA DE VEDAÇÃO, PREPARO MECÂNICO COM MISTURADOR DE EIXO HORIZONTAL DE 300 KG. AF_08/2019</v>
          </cell>
          <cell r="C161" t="str">
            <v>M3</v>
          </cell>
          <cell r="D161">
            <v>585.67999999999995</v>
          </cell>
          <cell r="E161" t="str">
            <v>Argamassas</v>
          </cell>
          <cell r="F161" t="str">
            <v>SINAPI Mai/26</v>
          </cell>
        </row>
        <row r="162">
          <cell r="A162">
            <v>100487</v>
          </cell>
          <cell r="B162" t="str">
            <v>ARGAMASSA TRAÇO 1:2:9 (EM VOLUME DE CIMENTO, CAL E AREIA MÉDIA ÚMIDA) PARA EMBOÇO/MASSA ÚNICA/ASSENTAMENTO DE ALVENARIA DE VEDAÇÃO, PREPARO MECÂNICO COM MISTURADOR DE EIXO HORIZONTAL DE 600 KG. AF_08/2019</v>
          </cell>
          <cell r="C162" t="str">
            <v>M3</v>
          </cell>
          <cell r="D162">
            <v>532.72</v>
          </cell>
          <cell r="E162" t="str">
            <v>Argamassas</v>
          </cell>
          <cell r="F162" t="str">
            <v>SINAPI Mai/26</v>
          </cell>
        </row>
        <row r="163">
          <cell r="A163">
            <v>87380</v>
          </cell>
          <cell r="B163" t="str">
            <v>ARGAMASSA TRAÇO 1:3 (EM VOLUME DE CIMENTO E AREIA GROSSA ÚMIDA) COM ADIÇÃO DE EMULSÃO POLIMÉRICA PARA CHAPISCO ROLADO, PREPARO MANUAL. AF_08/2019</v>
          </cell>
          <cell r="C163" t="str">
            <v>M3</v>
          </cell>
          <cell r="D163">
            <v>3466.16</v>
          </cell>
          <cell r="E163" t="str">
            <v>Argamassas</v>
          </cell>
          <cell r="F163" t="str">
            <v>SINAPI Mai/26</v>
          </cell>
        </row>
        <row r="164">
          <cell r="A164">
            <v>100461</v>
          </cell>
          <cell r="B164" t="str">
            <v>ARGAMASSA TRAÇO 1:3 (EM VOLUME DE CIMENTO E AREIA GROSSA ÚMIDA) COM ADIÇÃO DE EMULSÃO POLIMÉRICA PARA CHAPISCO ROLADO, PREPARO MECÂNICO COM BETONEIRA 250 L. AF_08/2019</v>
          </cell>
          <cell r="C164" t="str">
            <v>M3</v>
          </cell>
          <cell r="D164">
            <v>0</v>
          </cell>
          <cell r="E164" t="str">
            <v>Argamassas</v>
          </cell>
          <cell r="F164" t="str">
            <v>SINAPI Mai/26</v>
          </cell>
        </row>
        <row r="165">
          <cell r="A165">
            <v>87322</v>
          </cell>
          <cell r="B165" t="str">
            <v>ARGAMASSA TRAÇO 1:3 (EM VOLUME DE CIMENTO E AREIA GROSSA ÚMIDA) COM ADIÇÃO DE EMULSÃO POLIMÉRICA PARA CHAPISCO ROLADO, PREPARO MECÂNICO COM BETONEIRA 400 L. AF_08/2019</v>
          </cell>
          <cell r="C165" t="str">
            <v>M3</v>
          </cell>
          <cell r="D165">
            <v>3320.65</v>
          </cell>
          <cell r="E165" t="str">
            <v>Argamassas</v>
          </cell>
          <cell r="F165" t="str">
            <v>SINAPI Mai/26</v>
          </cell>
        </row>
        <row r="166">
          <cell r="A166">
            <v>87323</v>
          </cell>
          <cell r="B166" t="str">
            <v>ARGAMASSA TRAÇO 1:3 (EM VOLUME DE CIMENTO E AREIA GROSSA ÚMIDA) COM ADIÇÃO DE EMULSÃO POLIMÉRICA PARA CHAPISCO ROLADO, PREPARO MECÂNICO COM BETONEIRA 600 L. AF_08/2019</v>
          </cell>
          <cell r="C166" t="str">
            <v>M3</v>
          </cell>
          <cell r="D166">
            <v>3304.52</v>
          </cell>
          <cell r="E166" t="str">
            <v>Argamassas</v>
          </cell>
          <cell r="F166" t="str">
            <v>SINAPI Mai/26</v>
          </cell>
        </row>
        <row r="167">
          <cell r="A167">
            <v>87360</v>
          </cell>
          <cell r="B167" t="str">
            <v>ARGAMASSA TRAÇO 1:3 (EM VOLUME DE CIMENTO E AREIA GROSSA ÚMIDA) COM ADIÇÃO DE EMULSÃO POLIMÉRICA PARA CHAPISCO ROLADO, PREPARO MECÂNICO COM MISTURADOR DE EIXO HORIZONTAL DE 160 KG. AF_08/2019</v>
          </cell>
          <cell r="C167" t="str">
            <v>M3</v>
          </cell>
          <cell r="D167">
            <v>3317.16</v>
          </cell>
          <cell r="E167" t="str">
            <v>Argamassas</v>
          </cell>
          <cell r="F167" t="str">
            <v>SINAPI Mai/26</v>
          </cell>
        </row>
        <row r="168">
          <cell r="A168">
            <v>87361</v>
          </cell>
          <cell r="B168" t="str">
            <v>ARGAMASSA TRAÇO 1:3 (EM VOLUME DE CIMENTO E AREIA GROSSA ÚMIDA) COM ADIÇÃO DE EMULSÃO POLIMÉRICA PARA CHAPISCO ROLADO, PREPARO MECÂNICO COM MISTURADOR DE EIXO HORIZONTAL DE 300 KG. AF_08/2019</v>
          </cell>
          <cell r="C168" t="str">
            <v>M3</v>
          </cell>
          <cell r="D168">
            <v>3237.89</v>
          </cell>
          <cell r="E168" t="str">
            <v>Argamassas</v>
          </cell>
          <cell r="F168" t="str">
            <v>SINAPI Mai/26</v>
          </cell>
        </row>
        <row r="169">
          <cell r="A169">
            <v>87362</v>
          </cell>
          <cell r="B169" t="str">
            <v>ARGAMASSA TRAÇO 1:3 (EM VOLUME DE CIMENTO E AREIA GROSSA ÚMIDA) COM ADIÇÃO DE EMULSÃO POLIMÉRICA PARA CHAPISCO ROLADO, PREPARO MECÂNICO COM MISTURADOR DE EIXO HORIZONTAL DE 600 KG. AF_08/2019</v>
          </cell>
          <cell r="C169" t="str">
            <v>M3</v>
          </cell>
          <cell r="D169">
            <v>3219.85</v>
          </cell>
          <cell r="E169" t="str">
            <v>Argamassas</v>
          </cell>
          <cell r="F169" t="str">
            <v>SINAPI Mai/26</v>
          </cell>
        </row>
        <row r="170">
          <cell r="A170">
            <v>87377</v>
          </cell>
          <cell r="B170" t="str">
            <v>ARGAMASSA TRAÇO 1:3 (EM VOLUME DE CIMENTO E AREIA GROSSA ÚMIDA) PARA CHAPISCO CONVENCIONAL, PREPARO MANUAL. AF_08/2019</v>
          </cell>
          <cell r="C170" t="str">
            <v>M3</v>
          </cell>
          <cell r="D170">
            <v>733.95</v>
          </cell>
          <cell r="E170" t="str">
            <v>Argamassas</v>
          </cell>
          <cell r="F170" t="str">
            <v>SINAPI Mai/26</v>
          </cell>
        </row>
        <row r="171">
          <cell r="A171">
            <v>100458</v>
          </cell>
          <cell r="B171" t="str">
            <v>ARGAMASSA TRAÇO 1:3 (EM VOLUME DE CIMENTO E AREIA GROSSA ÚMIDA) PARA CHAPISCO CONVENCIONAL, PREPARO MECÂNICO COM BETONEIRA 250 L. AF_08/2019</v>
          </cell>
          <cell r="C171" t="str">
            <v>M3</v>
          </cell>
          <cell r="D171">
            <v>0</v>
          </cell>
          <cell r="E171" t="str">
            <v>Argamassas</v>
          </cell>
          <cell r="F171" t="str">
            <v>SINAPI Mai/26</v>
          </cell>
        </row>
        <row r="172">
          <cell r="A172">
            <v>87313</v>
          </cell>
          <cell r="B172" t="str">
            <v>ARGAMASSA TRAÇO 1:3 (EM VOLUME DE CIMENTO E AREIA GROSSA ÚMIDA) PARA CHAPISCO CONVENCIONAL, PREPARO MECÂNICO COM BETONEIRA 400 L. AF_08/2019</v>
          </cell>
          <cell r="C172" t="str">
            <v>M3</v>
          </cell>
          <cell r="D172">
            <v>546.41</v>
          </cell>
          <cell r="E172" t="str">
            <v>Argamassas</v>
          </cell>
          <cell r="F172" t="str">
            <v>SINAPI Mai/26</v>
          </cell>
        </row>
        <row r="173">
          <cell r="A173">
            <v>87314</v>
          </cell>
          <cell r="B173" t="str">
            <v>ARGAMASSA TRAÇO 1:3 (EM VOLUME DE CIMENTO E AREIA GROSSA ÚMIDA) PARA CHAPISCO CONVENCIONAL, PREPARO MECÂNICO COM BETONEIRA 600 L. AF_08/2019</v>
          </cell>
          <cell r="C173" t="str">
            <v>M3</v>
          </cell>
          <cell r="D173">
            <v>528.80999999999995</v>
          </cell>
          <cell r="E173" t="str">
            <v>Argamassas</v>
          </cell>
          <cell r="F173" t="str">
            <v>SINAPI Mai/26</v>
          </cell>
        </row>
        <row r="174">
          <cell r="A174">
            <v>87352</v>
          </cell>
          <cell r="B174" t="str">
            <v>ARGAMASSA TRAÇO 1:3 (EM VOLUME DE CIMENTO E AREIA GROSSA ÚMIDA) PARA CHAPISCO CONVENCIONAL, PREPARO MECÂNICO COM MISTURADOR DE EIXO HORIZONTAL DE 160 KG. AF_08/2019</v>
          </cell>
          <cell r="C174" t="str">
            <v>M3</v>
          </cell>
          <cell r="D174">
            <v>674.62</v>
          </cell>
          <cell r="E174" t="str">
            <v>Argamassas</v>
          </cell>
          <cell r="F174" t="str">
            <v>SINAPI Mai/26</v>
          </cell>
        </row>
        <row r="175">
          <cell r="A175">
            <v>87353</v>
          </cell>
          <cell r="B175" t="str">
            <v>ARGAMASSA TRAÇO 1:3 (EM VOLUME DE CIMENTO E AREIA GROSSA ÚMIDA) PARA CHAPISCO CONVENCIONAL, PREPARO MECÂNICO COM MISTURADOR DE EIXO HORIZONTAL DE 300 KG. AF_08/2019</v>
          </cell>
          <cell r="C175" t="str">
            <v>M3</v>
          </cell>
          <cell r="D175">
            <v>556.94000000000005</v>
          </cell>
          <cell r="E175" t="str">
            <v>Argamassas</v>
          </cell>
          <cell r="F175" t="str">
            <v>SINAPI Mai/26</v>
          </cell>
        </row>
        <row r="176">
          <cell r="A176">
            <v>87354</v>
          </cell>
          <cell r="B176" t="str">
            <v>ARGAMASSA TRAÇO 1:3 (EM VOLUME DE CIMENTO E AREIA GROSSA ÚMIDA) PARA CHAPISCO CONVENCIONAL, PREPARO MECÂNICO COM MISTURADOR DE EIXO HORIZONTAL DE 600 KG. AF_08/2019</v>
          </cell>
          <cell r="C176" t="str">
            <v>M3</v>
          </cell>
          <cell r="D176">
            <v>501.06</v>
          </cell>
          <cell r="E176" t="str">
            <v>Argamassas</v>
          </cell>
          <cell r="F176" t="str">
            <v>SINAPI Mai/26</v>
          </cell>
        </row>
        <row r="177">
          <cell r="A177">
            <v>100480</v>
          </cell>
          <cell r="B177" t="str">
            <v>ARGAMASSA TRAÇO 1:3 (EM VOLUME DE CIMENTO E AREIA MÉDIA ÚMIDA) COM ADIÇÃO DE IMPERMEABILIZANTE, PREPARO MANUAL. AF_08/2019</v>
          </cell>
          <cell r="C177" t="str">
            <v>M3</v>
          </cell>
          <cell r="D177">
            <v>862.43</v>
          </cell>
          <cell r="E177" t="str">
            <v>Argamassas</v>
          </cell>
          <cell r="F177" t="str">
            <v>SINAPI Mai/26</v>
          </cell>
        </row>
        <row r="178">
          <cell r="A178">
            <v>100476</v>
          </cell>
          <cell r="B178" t="str">
            <v>ARGAMASSA TRAÇO 1:3 (EM VOLUME DE CIMENTO E AREIA MÉDIA ÚMIDA) COM ADIÇÃO DE IMPERMEABILIZANTE, PREPARO MECÂNICO COM BETONEIRA 250 L. AF_08/2019</v>
          </cell>
          <cell r="C178" t="str">
            <v>M3</v>
          </cell>
          <cell r="D178">
            <v>0</v>
          </cell>
          <cell r="E178" t="str">
            <v>Argamassas</v>
          </cell>
          <cell r="F178" t="str">
            <v>SINAPI Mai/26</v>
          </cell>
        </row>
        <row r="179">
          <cell r="A179">
            <v>100475</v>
          </cell>
          <cell r="B179" t="str">
            <v>ARGAMASSA TRAÇO 1:3 (EM VOLUME DE CIMENTO E AREIA MÉDIA ÚMIDA) COM ADIÇÃO DE IMPERMEABILIZANTE, PREPARO MECÂNICO COM BETONEIRA 400 L. AF_08/2019</v>
          </cell>
          <cell r="C179" t="str">
            <v>M3</v>
          </cell>
          <cell r="D179">
            <v>718.38</v>
          </cell>
          <cell r="E179" t="str">
            <v>Argamassas</v>
          </cell>
          <cell r="F179" t="str">
            <v>SINAPI Mai/26</v>
          </cell>
        </row>
        <row r="180">
          <cell r="A180">
            <v>100491</v>
          </cell>
          <cell r="B180" t="str">
            <v>ARGAMASSA TRAÇO 1:3 (EM VOLUME DE CIMENTO E AREIA MÉDIA ÚMIDA) COM ADIÇÃO DE IMPERMEABILIZANTE, PREPARO MECÂNICO COM BETONEIRA 600 L. AF_08/2019</v>
          </cell>
          <cell r="C180" t="str">
            <v>M3</v>
          </cell>
          <cell r="D180">
            <v>713.09</v>
          </cell>
          <cell r="E180" t="str">
            <v>Argamassas</v>
          </cell>
          <cell r="F180" t="str">
            <v>SINAPI Mai/26</v>
          </cell>
        </row>
        <row r="181">
          <cell r="A181">
            <v>100477</v>
          </cell>
          <cell r="B181" t="str">
            <v>ARGAMASSA TRAÇO 1:3 (EM VOLUME DE CIMENTO E AREIA MÉDIA ÚMIDA) COM ADIÇÃO DE IMPERMEABILIZANTE, PREPARO MECÂNICO COM MISTURADOR DE EIXO HORIZONTAL DE 160 KG. AF_08/2019</v>
          </cell>
          <cell r="C181" t="str">
            <v>M3</v>
          </cell>
          <cell r="D181">
            <v>822.35</v>
          </cell>
          <cell r="E181" t="str">
            <v>Argamassas</v>
          </cell>
          <cell r="F181" t="str">
            <v>SINAPI Mai/26</v>
          </cell>
        </row>
        <row r="182">
          <cell r="A182">
            <v>100478</v>
          </cell>
          <cell r="B182" t="str">
            <v>ARGAMASSA TRAÇO 1:3 (EM VOLUME DE CIMENTO E AREIA MÉDIA ÚMIDA) COM ADIÇÃO DE IMPERMEABILIZANTE, PREPARO MECÂNICO COM MISTURADOR DE EIXO HORIZONTAL DE 300 KG. AF_08/2019</v>
          </cell>
          <cell r="C182" t="str">
            <v>M3</v>
          </cell>
          <cell r="D182">
            <v>703.69</v>
          </cell>
          <cell r="E182" t="str">
            <v>Argamassas</v>
          </cell>
          <cell r="F182" t="str">
            <v>SINAPI Mai/26</v>
          </cell>
        </row>
        <row r="183">
          <cell r="A183">
            <v>100479</v>
          </cell>
          <cell r="B183" t="str">
            <v>ARGAMASSA TRAÇO 1:3 (EM VOLUME DE CIMENTO E AREIA MÉDIA ÚMIDA) COM ADIÇÃO DE IMPERMEABILIZANTE, PREPARO MECÂNICO COM MISTURADOR DE EIXO HORIZONTAL DE 600 KG. AF_08/2019</v>
          </cell>
          <cell r="C183" t="str">
            <v>M3</v>
          </cell>
          <cell r="D183">
            <v>676.4</v>
          </cell>
          <cell r="E183" t="str">
            <v>Argamassas</v>
          </cell>
          <cell r="F183" t="str">
            <v>SINAPI Mai/26</v>
          </cell>
        </row>
        <row r="184">
          <cell r="A184">
            <v>87372</v>
          </cell>
          <cell r="B184" t="str">
            <v>ARGAMASSA TRAÇO 1:3 (EM VOLUME DE CIMENTO E AREIA MÉDIA ÚMIDA) PARA CONTRAPISO, PREPARO MANUAL. AF_08/2019</v>
          </cell>
          <cell r="C184" t="str">
            <v>M3</v>
          </cell>
          <cell r="D184">
            <v>882.39</v>
          </cell>
          <cell r="E184" t="str">
            <v>Argamassas</v>
          </cell>
          <cell r="F184" t="str">
            <v>SINAPI Mai/26</v>
          </cell>
        </row>
        <row r="185">
          <cell r="A185">
            <v>100453</v>
          </cell>
          <cell r="B185" t="str">
            <v>ARGAMASSA TRAÇO 1:3 (EM VOLUME DE CIMENTO E AREIA MÉDIA ÚMIDA) PARA CONTRAPISO, PREPARO MECÂNICO COM BETONEIRA 250 L. AF_08/2019</v>
          </cell>
          <cell r="C185" t="str">
            <v>M3</v>
          </cell>
          <cell r="D185">
            <v>0</v>
          </cell>
          <cell r="E185" t="str">
            <v>Argamassas</v>
          </cell>
          <cell r="F185" t="str">
            <v>SINAPI Mai/26</v>
          </cell>
        </row>
        <row r="186">
          <cell r="A186">
            <v>87298</v>
          </cell>
          <cell r="B186" t="str">
            <v>ARGAMASSA TRAÇO 1:3 (EM VOLUME DE CIMENTO E AREIA MÉDIA ÚMIDA) PARA CONTRAPISO, PREPARO MECÂNICO COM BETONEIRA 400 L. AF_08/2019</v>
          </cell>
          <cell r="C186" t="str">
            <v>M3</v>
          </cell>
          <cell r="D186">
            <v>684.12</v>
          </cell>
          <cell r="E186" t="str">
            <v>Argamassas</v>
          </cell>
          <cell r="F186" t="str">
            <v>SINAPI Mai/26</v>
          </cell>
        </row>
        <row r="187">
          <cell r="A187">
            <v>87299</v>
          </cell>
          <cell r="B187" t="str">
            <v>ARGAMASSA TRAÇO 1:3 (EM VOLUME DE CIMENTO E AREIA MÉDIA ÚMIDA) PARA CONTRAPISO, PREPARO MECÂNICO COM BETONEIRA 600 L. AF_08/2019</v>
          </cell>
          <cell r="C187" t="str">
            <v>M3</v>
          </cell>
          <cell r="D187">
            <v>459.29</v>
          </cell>
          <cell r="E187" t="str">
            <v>Argamassas</v>
          </cell>
          <cell r="F187" t="str">
            <v>SINAPI Mai/26</v>
          </cell>
        </row>
        <row r="188">
          <cell r="A188">
            <v>87339</v>
          </cell>
          <cell r="B188" t="str">
            <v>ARGAMASSA TRAÇO 1:3 (EM VOLUME DE CIMENTO E AREIA MÉDIA ÚMIDA) PARA CONTRAPISO, PREPARO MECÂNICO COM MISTURADOR DE EIXO HORIZONTAL DE 160 KG. AF_08/2019</v>
          </cell>
          <cell r="C188" t="str">
            <v>M3</v>
          </cell>
          <cell r="D188">
            <v>879.4</v>
          </cell>
          <cell r="E188" t="str">
            <v>Argamassas</v>
          </cell>
          <cell r="F188" t="str">
            <v>SINAPI Mai/26</v>
          </cell>
        </row>
        <row r="189">
          <cell r="A189">
            <v>87340</v>
          </cell>
          <cell r="B189" t="str">
            <v>ARGAMASSA TRAÇO 1:3 (EM VOLUME DE CIMENTO E AREIA MÉDIA ÚMIDA) PARA CONTRAPISO, PREPARO MECÂNICO COM MISTURADOR DE EIXO HORIZONTAL DE 300 KG. AF_08/2019</v>
          </cell>
          <cell r="C189" t="str">
            <v>M3</v>
          </cell>
          <cell r="D189">
            <v>687.53</v>
          </cell>
          <cell r="E189" t="str">
            <v>Argamassas</v>
          </cell>
          <cell r="F189" t="str">
            <v>SINAPI Mai/26</v>
          </cell>
        </row>
        <row r="190">
          <cell r="A190">
            <v>87341</v>
          </cell>
          <cell r="B190" t="str">
            <v>ARGAMASSA TRAÇO 1:3 (EM VOLUME DE CIMENTO E AREIA MÉDIA ÚMIDA) PARA CONTRAPISO, PREPARO MECÂNICO COM MISTURADOR DE EIXO HORIZONTAL DE 600 KG. AF_08/2019</v>
          </cell>
          <cell r="C190" t="str">
            <v>M3</v>
          </cell>
          <cell r="D190">
            <v>637.6</v>
          </cell>
          <cell r="E190" t="str">
            <v>Argamassas</v>
          </cell>
          <cell r="F190" t="str">
            <v>SINAPI Mai/26</v>
          </cell>
        </row>
        <row r="191">
          <cell r="A191">
            <v>88629</v>
          </cell>
          <cell r="B191" t="str">
            <v>ARGAMASSA TRAÇO 1:3 (EM VOLUME DE CIMENTO E AREIA MÉDIA ÚMIDA), PREPARO MANUAL. AF_08/2019</v>
          </cell>
          <cell r="C191" t="str">
            <v>M3</v>
          </cell>
          <cell r="D191">
            <v>712.18</v>
          </cell>
          <cell r="E191" t="str">
            <v>Argamassas</v>
          </cell>
          <cell r="F191" t="str">
            <v>SINAPI Mai/26</v>
          </cell>
        </row>
        <row r="192">
          <cell r="A192">
            <v>100467</v>
          </cell>
          <cell r="B192" t="str">
            <v>ARGAMASSA TRAÇO 1:3 (EM VOLUME DE CIMENTO E AREIA MÉDIA ÚMIDA), PREPARO MECÂNICO COM BETONEIRA 250 L. AF_08/2019</v>
          </cell>
          <cell r="C192" t="str">
            <v>M3</v>
          </cell>
          <cell r="D192">
            <v>0</v>
          </cell>
          <cell r="E192" t="str">
            <v>Argamassas</v>
          </cell>
          <cell r="F192" t="str">
            <v>SINAPI Mai/26</v>
          </cell>
        </row>
        <row r="193">
          <cell r="A193">
            <v>88628</v>
          </cell>
          <cell r="B193" t="str">
            <v>ARGAMASSA TRAÇO 1:3 (EM VOLUME DE CIMENTO E AREIA MÉDIA ÚMIDA), PREPARO MECÂNICO COM BETONEIRA 400 L. AF_08/2019</v>
          </cell>
          <cell r="C193" t="str">
            <v>M3</v>
          </cell>
          <cell r="D193">
            <v>566.08000000000004</v>
          </cell>
          <cell r="E193" t="str">
            <v>Argamassas</v>
          </cell>
          <cell r="F193" t="str">
            <v>SINAPI Mai/26</v>
          </cell>
        </row>
        <row r="194">
          <cell r="A194">
            <v>100489</v>
          </cell>
          <cell r="B194" t="str">
            <v>ARGAMASSA TRAÇO 1:3 (EM VOLUME DE CIMENTO E AREIA MÉDIA ÚMIDA), PREPARO MECÂNICO COM BETONEIRA 600 L. AF_08/2019</v>
          </cell>
          <cell r="C194" t="str">
            <v>M3</v>
          </cell>
          <cell r="D194">
            <v>559.5</v>
          </cell>
          <cell r="E194" t="str">
            <v>Argamassas</v>
          </cell>
          <cell r="F194" t="str">
            <v>SINAPI Mai/26</v>
          </cell>
        </row>
        <row r="195">
          <cell r="A195">
            <v>100468</v>
          </cell>
          <cell r="B195" t="str">
            <v>ARGAMASSA TRAÇO 1:3 (EM VOLUME DE CIMENTO E AREIA MÉDIA ÚMIDA), PREPARO MECÂNICO COM MISTURADOR DE EIXO HORIZONTAL DE 160 KG. AF_08/2019</v>
          </cell>
          <cell r="C195" t="str">
            <v>M3</v>
          </cell>
          <cell r="D195">
            <v>724.44</v>
          </cell>
          <cell r="E195" t="str">
            <v>Argamassas</v>
          </cell>
          <cell r="F195" t="str">
            <v>SINAPI Mai/26</v>
          </cell>
        </row>
        <row r="196">
          <cell r="A196">
            <v>100469</v>
          </cell>
          <cell r="B196" t="str">
            <v>ARGAMASSA TRAÇO 1:3 (EM VOLUME DE CIMENTO E AREIA MÉDIA ÚMIDA), PREPARO MECÂNICO COM MISTURADOR DE EIXO HORIZONTAL DE 300 KG. AF_08/2019</v>
          </cell>
          <cell r="C196" t="str">
            <v>M3</v>
          </cell>
          <cell r="D196">
            <v>554.89</v>
          </cell>
          <cell r="E196" t="str">
            <v>Argamassas</v>
          </cell>
          <cell r="F196" t="str">
            <v>SINAPI Mai/26</v>
          </cell>
        </row>
        <row r="197">
          <cell r="A197">
            <v>100470</v>
          </cell>
          <cell r="B197" t="str">
            <v>ARGAMASSA TRAÇO 1:3 (EM VOLUME DE CIMENTO E AREIA MÉDIA ÚMIDA), PREPARO MECÂNICO COM MISTURADOR DE EIXO HORIZONTAL DE 600 KG. AF_08/2019</v>
          </cell>
          <cell r="C197" t="str">
            <v>M3</v>
          </cell>
          <cell r="D197">
            <v>505.14</v>
          </cell>
          <cell r="E197" t="str">
            <v>Argamassas</v>
          </cell>
          <cell r="F197" t="str">
            <v>SINAPI Mai/26</v>
          </cell>
        </row>
        <row r="198">
          <cell r="A198">
            <v>87371</v>
          </cell>
          <cell r="B198" t="str">
            <v>ARGAMASSA TRAÇO 1:3:12 (EM VOLUME DE CIMENTO, CAL E AREIA MÉDIA ÚMIDA) PARA EMBOÇO/MASSA ÚNICA/ASSENTAMENTO DE ALVENARIA DE VEDAÇÃO, PREPARO MANUAL. AF_08/2019</v>
          </cell>
          <cell r="C198" t="str">
            <v>M3</v>
          </cell>
          <cell r="D198">
            <v>747.86</v>
          </cell>
          <cell r="E198" t="str">
            <v>Argamassas</v>
          </cell>
          <cell r="F198" t="str">
            <v>SINAPI Mai/26</v>
          </cell>
        </row>
        <row r="199">
          <cell r="A199">
            <v>87295</v>
          </cell>
          <cell r="B199" t="str">
            <v>ARGAMASSA TRAÇO 1:3:12 (EM VOLUME DE CIMENTO, CAL E AREIA MÉDIA ÚMIDA) PARA EMBOÇO/MASSA ÚNICA/ASSENTAMENTO DE ALVENARIA DE VEDAÇÃO, PREPARO MECÂNICO COM BETONEIRA 400 L. AF_08/2019</v>
          </cell>
          <cell r="C199" t="str">
            <v>M3</v>
          </cell>
          <cell r="D199">
            <v>607.11</v>
          </cell>
          <cell r="E199" t="str">
            <v>Argamassas</v>
          </cell>
          <cell r="F199" t="str">
            <v>SINAPI Mai/26</v>
          </cell>
        </row>
        <row r="200">
          <cell r="A200">
            <v>87296</v>
          </cell>
          <cell r="B200" t="str">
            <v>ARGAMASSA TRAÇO 1:3:12 (EM VOLUME DE CIMENTO, CAL E AREIA MÉDIA ÚMIDA) PARA EMBOÇO/MASSA ÚNICA/ASSENTAMENTO DE ALVENARIA DE VEDAÇÃO, PREPARO MECÂNICO COM BETONEIRA 600 L. AF_08/2019</v>
          </cell>
          <cell r="C200" t="str">
            <v>M3</v>
          </cell>
          <cell r="D200">
            <v>557.4</v>
          </cell>
          <cell r="E200" t="str">
            <v>Argamassas</v>
          </cell>
          <cell r="F200" t="str">
            <v>SINAPI Mai/26</v>
          </cell>
        </row>
        <row r="201">
          <cell r="A201">
            <v>87338</v>
          </cell>
          <cell r="B201" t="str">
            <v>ARGAMASSA TRAÇO 1:3:12 (EM VOLUME DE CIMENTO, CAL E AREIA MÉDIA ÚMIDA) PARA EMBOÇO/MASSA ÚNICA/ASSENTAMENTO DE ALVENARIA DE VEDAÇÃO, PREPARO MECÂNICO COM MISTURADOR DE EIXO HORIZONTAL DE 600 KG. AF_08/2019</v>
          </cell>
          <cell r="C201" t="str">
            <v>M3</v>
          </cell>
          <cell r="D201">
            <v>561.03</v>
          </cell>
          <cell r="E201" t="str">
            <v>Argamassas</v>
          </cell>
          <cell r="F201" t="str">
            <v>SINAPI Mai/26</v>
          </cell>
        </row>
        <row r="202">
          <cell r="A202">
            <v>88630</v>
          </cell>
          <cell r="B202" t="str">
            <v>ARGAMASSA TRAÇO 1:4 (CIMENTO E AREIA MÉDIA), PREPARO MECÂNICO COM BETONEIRA 400 L. AF_08/2019</v>
          </cell>
          <cell r="C202" t="str">
            <v>M3</v>
          </cell>
          <cell r="D202">
            <v>486.07</v>
          </cell>
          <cell r="E202" t="str">
            <v>Argamassas</v>
          </cell>
          <cell r="F202" t="str">
            <v>SINAPI Mai/26</v>
          </cell>
        </row>
        <row r="203">
          <cell r="A203">
            <v>87381</v>
          </cell>
          <cell r="B203" t="str">
            <v>ARGAMASSA TRAÇO 1:4 (EM VOLUME DE CIMENTO E AREIA GROSSA ÚMIDA) COM ADIÇÃO DE EMULSÃO POLIMÉRICA PARA CHAPISCO ROLADO, PREPARO MANUAL. AF_08/2019</v>
          </cell>
          <cell r="C203" t="str">
            <v>M3</v>
          </cell>
          <cell r="D203">
            <v>3404.22</v>
          </cell>
          <cell r="E203" t="str">
            <v>Argamassas</v>
          </cell>
          <cell r="F203" t="str">
            <v>SINAPI Mai/26</v>
          </cell>
        </row>
        <row r="204">
          <cell r="A204">
            <v>100462</v>
          </cell>
          <cell r="B204" t="str">
            <v>ARGAMASSA TRAÇO 1:4 (EM VOLUME DE CIMENTO E AREIA GROSSA ÚMIDA) COM ADIÇÃO DE EMULSÃO POLIMÉRICA PARA CHAPISCO ROLADO, PREPARO MECÂNICO COM BETONEIRA 250 L. AF_08/2019</v>
          </cell>
          <cell r="C204" t="str">
            <v>M3</v>
          </cell>
          <cell r="D204">
            <v>0</v>
          </cell>
          <cell r="E204" t="str">
            <v>Argamassas</v>
          </cell>
          <cell r="F204" t="str">
            <v>SINAPI Mai/26</v>
          </cell>
        </row>
        <row r="205">
          <cell r="A205">
            <v>87325</v>
          </cell>
          <cell r="B205" t="str">
            <v>ARGAMASSA TRAÇO 1:4 (EM VOLUME DE CIMENTO E AREIA GROSSA ÚMIDA) COM ADIÇÃO DE EMULSÃO POLIMÉRICA PARA CHAPISCO ROLADO, PREPARO MECÂNICO COM BETONEIRA 400 L. AF_08/2019</v>
          </cell>
          <cell r="C205" t="str">
            <v>M3</v>
          </cell>
          <cell r="D205">
            <v>3246.94</v>
          </cell>
          <cell r="E205" t="str">
            <v>Argamassas</v>
          </cell>
          <cell r="F205" t="str">
            <v>SINAPI Mai/26</v>
          </cell>
        </row>
        <row r="206">
          <cell r="A206">
            <v>87326</v>
          </cell>
          <cell r="B206" t="str">
            <v>ARGAMASSA TRAÇO 1:4 (EM VOLUME DE CIMENTO E AREIA GROSSA ÚMIDA) COM ADIÇÃO DE EMULSÃO POLIMÉRICA PARA CHAPISCO ROLADO, PREPARO MECÂNICO COM BETONEIRA 600 L. AF_08/2019</v>
          </cell>
          <cell r="C206" t="str">
            <v>M3</v>
          </cell>
          <cell r="D206">
            <v>3234.87</v>
          </cell>
          <cell r="E206" t="str">
            <v>Argamassas</v>
          </cell>
          <cell r="F206" t="str">
            <v>SINAPI Mai/26</v>
          </cell>
        </row>
        <row r="207">
          <cell r="A207">
            <v>87363</v>
          </cell>
          <cell r="B207" t="str">
            <v>ARGAMASSA TRAÇO 1:4 (EM VOLUME DE CIMENTO E AREIA GROSSA ÚMIDA) COM ADIÇÃO DE EMULSÃO POLIMÉRICA PARA CHAPISCO ROLADO, PREPARO MECÂNICO COM MISTURADOR DE EIXO HORIZONTAL DE 300 KG. AF_08/2019</v>
          </cell>
          <cell r="C207" t="str">
            <v>M3</v>
          </cell>
          <cell r="D207">
            <v>3238.3</v>
          </cell>
          <cell r="E207" t="str">
            <v>Argamassas</v>
          </cell>
          <cell r="F207" t="str">
            <v>SINAPI Mai/26</v>
          </cell>
        </row>
        <row r="208">
          <cell r="A208">
            <v>87364</v>
          </cell>
          <cell r="B208" t="str">
            <v>ARGAMASSA TRAÇO 1:4 (EM VOLUME DE CIMENTO E AREIA GROSSA ÚMIDA) COM ADIÇÃO DE EMULSÃO POLIMÉRICA PARA CHAPISCO ROLADO, PREPARO MECÂNICO COM MISTURADOR DE EIXO HORIZONTAL DE 600 KG. AF_08/2019</v>
          </cell>
          <cell r="C208" t="str">
            <v>M3</v>
          </cell>
          <cell r="D208">
            <v>3173.08</v>
          </cell>
          <cell r="E208" t="str">
            <v>Argamassas</v>
          </cell>
          <cell r="F208" t="str">
            <v>SINAPI Mai/26</v>
          </cell>
        </row>
        <row r="209">
          <cell r="A209">
            <v>87378</v>
          </cell>
          <cell r="B209" t="str">
            <v>ARGAMASSA TRAÇO 1:4 (EM VOLUME DE CIMENTO E AREIA GROSSA ÚMIDA) PARA CHAPISCO CONVENCIONAL, PREPARO MANUAL. AF_08/2019</v>
          </cell>
          <cell r="C209" t="str">
            <v>M3</v>
          </cell>
          <cell r="D209">
            <v>670.1</v>
          </cell>
          <cell r="E209" t="str">
            <v>Argamassas</v>
          </cell>
          <cell r="F209" t="str">
            <v>SINAPI Mai/26</v>
          </cell>
        </row>
        <row r="210">
          <cell r="A210">
            <v>100459</v>
          </cell>
          <cell r="B210" t="str">
            <v>ARGAMASSA TRAÇO 1:4 (EM VOLUME DE CIMENTO E AREIA GROSSA ÚMIDA) PARA CHAPISCO CONVENCIONAL, PREPARO MECÂNICO COM BETONEIRA 250 L. AF_08/2019</v>
          </cell>
          <cell r="C210" t="str">
            <v>M3</v>
          </cell>
          <cell r="D210">
            <v>0</v>
          </cell>
          <cell r="E210" t="str">
            <v>Argamassas</v>
          </cell>
          <cell r="F210" t="str">
            <v>SINAPI Mai/26</v>
          </cell>
        </row>
        <row r="211">
          <cell r="A211">
            <v>87316</v>
          </cell>
          <cell r="B211" t="str">
            <v>ARGAMASSA TRAÇO 1:4 (EM VOLUME DE CIMENTO E AREIA GROSSA ÚMIDA) PARA CHAPISCO CONVENCIONAL, PREPARO MECÂNICO COM BETONEIRA 400 L. AF_08/2019</v>
          </cell>
          <cell r="C211" t="str">
            <v>M3</v>
          </cell>
          <cell r="D211">
            <v>504.35</v>
          </cell>
          <cell r="E211" t="str">
            <v>Argamassas</v>
          </cell>
          <cell r="F211" t="str">
            <v>SINAPI Mai/26</v>
          </cell>
        </row>
        <row r="212">
          <cell r="A212">
            <v>87317</v>
          </cell>
          <cell r="B212" t="str">
            <v>ARGAMASSA TRAÇO 1:4 (EM VOLUME DE CIMENTO E AREIA GROSSA ÚMIDA) PARA CHAPISCO CONVENCIONAL, PREPARO MECÂNICO COM BETONEIRA 600 L. AF_08/2019</v>
          </cell>
          <cell r="C212" t="str">
            <v>M3</v>
          </cell>
          <cell r="D212">
            <v>475.75</v>
          </cell>
          <cell r="E212" t="str">
            <v>Argamassas</v>
          </cell>
          <cell r="F212" t="str">
            <v>SINAPI Mai/26</v>
          </cell>
        </row>
        <row r="213">
          <cell r="A213">
            <v>87355</v>
          </cell>
          <cell r="B213" t="str">
            <v>ARGAMASSA TRAÇO 1:4 (EM VOLUME DE CIMENTO E AREIA GROSSA ÚMIDA) PARA CHAPISCO CONVENCIONAL, PREPARO MECÂNICO COM MISTURADOR DE EIXO HORIZONTAL DE 160 KG. AF_08/2019</v>
          </cell>
          <cell r="C213" t="str">
            <v>M3</v>
          </cell>
          <cell r="D213">
            <v>566.63</v>
          </cell>
          <cell r="E213" t="str">
            <v>Argamassas</v>
          </cell>
          <cell r="F213" t="str">
            <v>SINAPI Mai/26</v>
          </cell>
        </row>
        <row r="214">
          <cell r="A214">
            <v>87356</v>
          </cell>
          <cell r="B214" t="str">
            <v>ARGAMASSA TRAÇO 1:4 (EM VOLUME DE CIMENTO E AREIA GROSSA ÚMIDA) PARA CHAPISCO CONVENCIONAL, PREPARO MECÂNICO COM MISTURADOR DE EIXO HORIZONTAL DE 300 KG. AF_08/2019</v>
          </cell>
          <cell r="C214" t="str">
            <v>M3</v>
          </cell>
          <cell r="D214">
            <v>485.96</v>
          </cell>
          <cell r="E214" t="str">
            <v>Argamassas</v>
          </cell>
          <cell r="F214" t="str">
            <v>SINAPI Mai/26</v>
          </cell>
        </row>
        <row r="215">
          <cell r="A215">
            <v>87357</v>
          </cell>
          <cell r="B215" t="str">
            <v>ARGAMASSA TRAÇO 1:4 (EM VOLUME DE CIMENTO E AREIA GROSSA ÚMIDA) PARA CHAPISCO CONVENCIONAL, PREPARO MECÂNICO COM MISTURADOR DE EIXO HORIZONTAL DE 600 KG. AF_08/2019</v>
          </cell>
          <cell r="C215" t="str">
            <v>M3</v>
          </cell>
          <cell r="D215">
            <v>445.61</v>
          </cell>
          <cell r="E215" t="str">
            <v>Argamassas</v>
          </cell>
          <cell r="F215" t="str">
            <v>SINAPI Mai/26</v>
          </cell>
        </row>
        <row r="216">
          <cell r="A216">
            <v>100486</v>
          </cell>
          <cell r="B216" t="str">
            <v>ARGAMASSA TRAÇO 1:4 (EM VOLUME DE CIMENTO E AREIA MÉDIA ÚMIDA) COM ADIÇÃO DE IMPERMEABILIZANTE, PREPARO MANUAL. AF_08/2019</v>
          </cell>
          <cell r="C216" t="str">
            <v>M3</v>
          </cell>
          <cell r="D216">
            <v>769.51</v>
          </cell>
          <cell r="E216" t="str">
            <v>Argamassas</v>
          </cell>
          <cell r="F216" t="str">
            <v>SINAPI Mai/26</v>
          </cell>
        </row>
        <row r="217">
          <cell r="A217">
            <v>100482</v>
          </cell>
          <cell r="B217" t="str">
            <v>ARGAMASSA TRAÇO 1:4 (EM VOLUME DE CIMENTO E AREIA MÉDIA ÚMIDA) COM ADIÇÃO DE IMPERMEABILIZANTE, PREPARO MECÂNICO COM BETONEIRA 250 L. AF_08/2019</v>
          </cell>
          <cell r="C217" t="str">
            <v>M3</v>
          </cell>
          <cell r="D217">
            <v>0</v>
          </cell>
          <cell r="E217" t="str">
            <v>Argamassas</v>
          </cell>
          <cell r="F217" t="str">
            <v>SINAPI Mai/26</v>
          </cell>
        </row>
        <row r="218">
          <cell r="A218">
            <v>100481</v>
          </cell>
          <cell r="B218" t="str">
            <v>ARGAMASSA TRAÇO 1:4 (EM VOLUME DE CIMENTO E AREIA MÉDIA ÚMIDA) COM ADIÇÃO DE IMPERMEABILIZANTE, PREPARO MECÂNICO COM BETONEIRA 400 L. AF_08/2019</v>
          </cell>
          <cell r="C218" t="str">
            <v>M3</v>
          </cell>
          <cell r="D218">
            <v>621.45000000000005</v>
          </cell>
          <cell r="E218" t="str">
            <v>Argamassas</v>
          </cell>
          <cell r="F218" t="str">
            <v>SINAPI Mai/26</v>
          </cell>
        </row>
        <row r="219">
          <cell r="A219">
            <v>100492</v>
          </cell>
          <cell r="B219" t="str">
            <v>ARGAMASSA TRAÇO 1:4 (EM VOLUME DE CIMENTO E AREIA MÉDIA ÚMIDA) COM ADIÇÃO DE IMPERMEABILIZANTE, PREPARO MECÂNICO COM BETONEIRA 600 L. AF_08/2019</v>
          </cell>
          <cell r="C219" t="str">
            <v>M3</v>
          </cell>
          <cell r="D219">
            <v>616.58000000000004</v>
          </cell>
          <cell r="E219" t="str">
            <v>Argamassas</v>
          </cell>
          <cell r="F219" t="str">
            <v>SINAPI Mai/26</v>
          </cell>
        </row>
        <row r="220">
          <cell r="A220">
            <v>100483</v>
          </cell>
          <cell r="B220" t="str">
            <v>ARGAMASSA TRAÇO 1:4 (EM VOLUME DE CIMENTO E AREIA MÉDIA ÚMIDA) COM ADIÇÃO DE IMPERMEABILIZANTE, PREPARO MECÂNICO COM MISTURADOR DE EIXO HORIZONTAL DE 160 KG. AF_08/2019</v>
          </cell>
          <cell r="C220" t="str">
            <v>M3</v>
          </cell>
          <cell r="D220">
            <v>699.08</v>
          </cell>
          <cell r="E220" t="str">
            <v>Argamassas</v>
          </cell>
          <cell r="F220" t="str">
            <v>SINAPI Mai/26</v>
          </cell>
        </row>
        <row r="221">
          <cell r="A221">
            <v>100484</v>
          </cell>
          <cell r="B221" t="str">
            <v>ARGAMASSA TRAÇO 1:4 (EM VOLUME DE CIMENTO E AREIA MÉDIA ÚMIDA) COM ADIÇÃO DE IMPERMEABILIZANTE, PREPARO MECÂNICO COM MISTURADOR DE EIXO HORIZONTAL DE 300 KG. AF_08/2019</v>
          </cell>
          <cell r="C221" t="str">
            <v>M3</v>
          </cell>
          <cell r="D221">
            <v>624.4</v>
          </cell>
          <cell r="E221" t="str">
            <v>Argamassas</v>
          </cell>
          <cell r="F221" t="str">
            <v>SINAPI Mai/26</v>
          </cell>
        </row>
        <row r="222">
          <cell r="A222">
            <v>100485</v>
          </cell>
          <cell r="B222" t="str">
            <v>ARGAMASSA TRAÇO 1:4 (EM VOLUME DE CIMENTO E AREIA MÉDIA ÚMIDA) COM ADIÇÃO DE IMPERMEABILIZANTE, PREPARO MECÂNICO COM MISTURADOR DE EIXO HORIZONTAL DE 600 KG. AF_08/2019</v>
          </cell>
          <cell r="C222" t="str">
            <v>M3</v>
          </cell>
          <cell r="D222">
            <v>590.9</v>
          </cell>
          <cell r="E222" t="str">
            <v>Argamassas</v>
          </cell>
          <cell r="F222" t="str">
            <v>SINAPI Mai/26</v>
          </cell>
        </row>
        <row r="223">
          <cell r="A223">
            <v>87373</v>
          </cell>
          <cell r="B223" t="str">
            <v>ARGAMASSA TRAÇO 1:4 (EM VOLUME DE CIMENTO E AREIA MÉDIA ÚMIDA) PARA CONTRAPISO, PREPARO MANUAL. AF_08/2019</v>
          </cell>
          <cell r="C223" t="str">
            <v>M3</v>
          </cell>
          <cell r="D223">
            <v>793.55</v>
          </cell>
          <cell r="E223" t="str">
            <v>Argamassas</v>
          </cell>
          <cell r="F223" t="str">
            <v>SINAPI Mai/26</v>
          </cell>
        </row>
        <row r="224">
          <cell r="A224">
            <v>100454</v>
          </cell>
          <cell r="B224" t="str">
            <v>ARGAMASSA TRAÇO 1:4 (EM VOLUME DE CIMENTO E AREIA MÉDIA ÚMIDA) PARA CONTRAPISO, PREPARO MECÂNICO COM BETONEIRA 250 L. AF_08/2019</v>
          </cell>
          <cell r="C224" t="str">
            <v>M3</v>
          </cell>
          <cell r="D224">
            <v>0</v>
          </cell>
          <cell r="E224" t="str">
            <v>Argamassas</v>
          </cell>
          <cell r="F224" t="str">
            <v>SINAPI Mai/26</v>
          </cell>
        </row>
        <row r="225">
          <cell r="A225">
            <v>87301</v>
          </cell>
          <cell r="B225" t="str">
            <v>ARGAMASSA TRAÇO 1:4 (EM VOLUME DE CIMENTO E AREIA MÉDIA ÚMIDA) PARA CONTRAPISO, PREPARO MECÂNICO COM BETONEIRA 400 L. AF_08/2019</v>
          </cell>
          <cell r="C225" t="str">
            <v>M3</v>
          </cell>
          <cell r="D225">
            <v>625.51</v>
          </cell>
          <cell r="E225" t="str">
            <v>Argamassas</v>
          </cell>
          <cell r="F225" t="str">
            <v>SINAPI Mai/26</v>
          </cell>
        </row>
        <row r="226">
          <cell r="A226">
            <v>87302</v>
          </cell>
          <cell r="B226" t="str">
            <v>ARGAMASSA TRAÇO 1:4 (EM VOLUME DE CIMENTO E AREIA MÉDIA ÚMIDA) PARA CONTRAPISO, PREPARO MECÂNICO COM BETONEIRA 600 L. AF_08/2019</v>
          </cell>
          <cell r="C226" t="str">
            <v>M3</v>
          </cell>
          <cell r="D226">
            <v>605.04999999999995</v>
          </cell>
          <cell r="E226" t="str">
            <v>Argamassas</v>
          </cell>
          <cell r="F226" t="str">
            <v>SINAPI Mai/26</v>
          </cell>
        </row>
        <row r="227">
          <cell r="A227">
            <v>87342</v>
          </cell>
          <cell r="B227" t="str">
            <v>ARGAMASSA TRAÇO 1:4 (EM VOLUME DE CIMENTO E AREIA MÉDIA ÚMIDA) PARA CONTRAPISO, PREPARO MECÂNICO COM MISTURADOR DE EIXO HORIZONTAL DE 160 KG. AF_08/2019</v>
          </cell>
          <cell r="C227" t="str">
            <v>M3</v>
          </cell>
          <cell r="D227">
            <v>740.3</v>
          </cell>
          <cell r="E227" t="str">
            <v>Argamassas</v>
          </cell>
          <cell r="F227" t="str">
            <v>SINAPI Mai/26</v>
          </cell>
        </row>
        <row r="228">
          <cell r="A228">
            <v>87343</v>
          </cell>
          <cell r="B228" t="str">
            <v>ARGAMASSA TRAÇO 1:4 (EM VOLUME DE CIMENTO E AREIA MÉDIA ÚMIDA) PARA CONTRAPISO, PREPARO MECÂNICO COM MISTURADOR DE EIXO HORIZONTAL DE 300 KG. AF_08/2019</v>
          </cell>
          <cell r="C228" t="str">
            <v>M3</v>
          </cell>
          <cell r="D228">
            <v>631.5</v>
          </cell>
          <cell r="E228" t="str">
            <v>Argamassas</v>
          </cell>
          <cell r="F228" t="str">
            <v>SINAPI Mai/26</v>
          </cell>
        </row>
        <row r="229">
          <cell r="A229">
            <v>87344</v>
          </cell>
          <cell r="B229" t="str">
            <v>ARGAMASSA TRAÇO 1:4 (EM VOLUME DE CIMENTO E AREIA MÉDIA ÚMIDA) PARA CONTRAPISO, PREPARO MECÂNICO COM MISTURADOR DE EIXO HORIZONTAL DE 600 KG. AF_08/2019</v>
          </cell>
          <cell r="C229" t="str">
            <v>M3</v>
          </cell>
          <cell r="D229">
            <v>568.79999999999995</v>
          </cell>
          <cell r="E229" t="str">
            <v>Argamassas</v>
          </cell>
          <cell r="F229" t="str">
            <v>SINAPI Mai/26</v>
          </cell>
        </row>
        <row r="230">
          <cell r="A230">
            <v>88631</v>
          </cell>
          <cell r="B230" t="str">
            <v>ARGAMASSA TRAÇO 1:4 (EM VOLUME DE CIMENTO E AREIA MÉDIA ÚMIDA), PREPARO MANUAL. AF_08/2019</v>
          </cell>
          <cell r="C230" t="str">
            <v>M3</v>
          </cell>
          <cell r="D230">
            <v>643.58000000000004</v>
          </cell>
          <cell r="E230" t="str">
            <v>Argamassas</v>
          </cell>
          <cell r="F230" t="str">
            <v>SINAPI Mai/26</v>
          </cell>
        </row>
        <row r="231">
          <cell r="A231">
            <v>100471</v>
          </cell>
          <cell r="B231" t="str">
            <v>ARGAMASSA TRAÇO 1:4 (EM VOLUME DE CIMENTO E AREIA MÉDIA ÚMIDA), PREPARO MECÂNICO COM BETONEIRA 250 L. AF_08/2019</v>
          </cell>
          <cell r="C231" t="str">
            <v>M3</v>
          </cell>
          <cell r="D231">
            <v>0</v>
          </cell>
          <cell r="E231" t="str">
            <v>Argamassas</v>
          </cell>
          <cell r="F231" t="str">
            <v>SINAPI Mai/26</v>
          </cell>
        </row>
        <row r="232">
          <cell r="A232">
            <v>100490</v>
          </cell>
          <cell r="B232" t="str">
            <v>ARGAMASSA TRAÇO 1:4 (EM VOLUME DE CIMENTO E AREIA MÉDIA ÚMIDA), PREPARO MECÂNICO COM BETONEIRA 600 L. AF_08/2019</v>
          </cell>
          <cell r="C232" t="str">
            <v>M3</v>
          </cell>
          <cell r="D232">
            <v>494.05</v>
          </cell>
          <cell r="E232" t="str">
            <v>Argamassas</v>
          </cell>
          <cell r="F232" t="str">
            <v>SINAPI Mai/26</v>
          </cell>
        </row>
        <row r="233">
          <cell r="A233">
            <v>100472</v>
          </cell>
          <cell r="B233" t="str">
            <v>ARGAMASSA TRAÇO 1:4 (EM VOLUME DE CIMENTO E AREIA MÉDIA ÚMIDA), PREPARO MECÂNICO COM MISTURADOR DE EIXO HORIZONTAL DE 160 KG. AF_08/2019</v>
          </cell>
          <cell r="C233" t="str">
            <v>M3</v>
          </cell>
          <cell r="D233">
            <v>581.29</v>
          </cell>
          <cell r="E233" t="str">
            <v>Argamassas</v>
          </cell>
          <cell r="F233" t="str">
            <v>SINAPI Mai/26</v>
          </cell>
        </row>
        <row r="234">
          <cell r="A234">
            <v>100473</v>
          </cell>
          <cell r="B234" t="str">
            <v>ARGAMASSA TRAÇO 1:4 (EM VOLUME DE CIMENTO E AREIA MÉDIA ÚMIDA), PREPARO MECÂNICO COM MISTURADOR DE EIXO HORIZONTAL DE 300 KG. AF_08/2019</v>
          </cell>
          <cell r="C234" t="str">
            <v>M3</v>
          </cell>
          <cell r="D234">
            <v>505.6</v>
          </cell>
          <cell r="E234" t="str">
            <v>Argamassas</v>
          </cell>
          <cell r="F234" t="str">
            <v>SINAPI Mai/26</v>
          </cell>
        </row>
        <row r="235">
          <cell r="A235">
            <v>100474</v>
          </cell>
          <cell r="B235" t="str">
            <v>ARGAMASSA TRAÇO 1:4 (EM VOLUME DE CIMENTO E AREIA MÉDIA ÚMIDA), PREPARO MECÂNICO COM MISTURADOR DE EIXO HORIZONTAL DE 600 KG. AF_08/2019</v>
          </cell>
          <cell r="C235" t="str">
            <v>M3</v>
          </cell>
          <cell r="D235">
            <v>470.14</v>
          </cell>
          <cell r="E235" t="str">
            <v>Argamassas</v>
          </cell>
          <cell r="F235" t="str">
            <v>SINAPI Mai/26</v>
          </cell>
        </row>
        <row r="236">
          <cell r="A236">
            <v>87379</v>
          </cell>
          <cell r="B236" t="str">
            <v>ARGAMASSA TRAÇO 1:5 (EM VOLUME DE CIMENTO E AREIA GROSSA ÚMIDA) COM ADIÇÃO DE EMULSÃO POLIMÉRICA PARA CHAPISCO ROLADO, PREPARO MANUAL. AF_08/2019</v>
          </cell>
          <cell r="C236" t="str">
            <v>M3</v>
          </cell>
          <cell r="D236">
            <v>3374.93</v>
          </cell>
          <cell r="E236" t="str">
            <v>Argamassas</v>
          </cell>
          <cell r="F236" t="str">
            <v>SINAPI Mai/26</v>
          </cell>
        </row>
        <row r="237">
          <cell r="A237">
            <v>100460</v>
          </cell>
          <cell r="B237" t="str">
            <v>ARGAMASSA TRAÇO 1:5 (EM VOLUME DE CIMENTO E AREIA GROSSA ÚMIDA) COM ADIÇÃO DE EMULSÃO POLIMÉRICA PARA CHAPISCO ROLADO, PREPARO MECÂNICO COM BETONEIRA 250 L. AF_08/2019</v>
          </cell>
          <cell r="C237" t="str">
            <v>M3</v>
          </cell>
          <cell r="D237">
            <v>0</v>
          </cell>
          <cell r="E237" t="str">
            <v>Argamassas</v>
          </cell>
          <cell r="F237" t="str">
            <v>SINAPI Mai/26</v>
          </cell>
        </row>
        <row r="238">
          <cell r="A238">
            <v>87319</v>
          </cell>
          <cell r="B238" t="str">
            <v>ARGAMASSA TRAÇO 1:5 (EM VOLUME DE CIMENTO E AREIA GROSSA ÚMIDA) COM ADIÇÃO DE EMULSÃO POLIMÉRICA PARA CHAPISCO ROLADO, PREPARO MECÂNICO COM BETONEIRA 400 L. AF_08/2019</v>
          </cell>
          <cell r="C238" t="str">
            <v>M3</v>
          </cell>
          <cell r="D238">
            <v>3214.99</v>
          </cell>
          <cell r="E238" t="str">
            <v>Argamassas</v>
          </cell>
          <cell r="F238" t="str">
            <v>SINAPI Mai/26</v>
          </cell>
        </row>
        <row r="239">
          <cell r="A239">
            <v>87320</v>
          </cell>
          <cell r="B239" t="str">
            <v>ARGAMASSA TRAÇO 1:5 (EM VOLUME DE CIMENTO E AREIA GROSSA ÚMIDA) COM ADIÇÃO DE EMULSÃO POLIMÉRICA PARA CHAPISCO ROLADO, PREPARO MECÂNICO COM BETONEIRA 600 L. AF_08/2019</v>
          </cell>
          <cell r="C239" t="str">
            <v>M3</v>
          </cell>
          <cell r="D239">
            <v>3210.11</v>
          </cell>
          <cell r="E239" t="str">
            <v>Argamassas</v>
          </cell>
          <cell r="F239" t="str">
            <v>SINAPI Mai/26</v>
          </cell>
        </row>
        <row r="240">
          <cell r="A240">
            <v>87358</v>
          </cell>
          <cell r="B240" t="str">
            <v>ARGAMASSA TRAÇO 1:5 (EM VOLUME DE CIMENTO E AREIA GROSSA ÚMIDA) COM ADIÇÃO DE EMULSÃO POLIMÉRICA PARA CHAPISCO ROLADO, PREPARO MECÂNICO COM MISTURADOR DE EIXO HORIZONTAL DE 300 KG. AF_08/2019</v>
          </cell>
          <cell r="C240" t="str">
            <v>M3</v>
          </cell>
          <cell r="D240">
            <v>3196.12</v>
          </cell>
          <cell r="E240" t="str">
            <v>Argamassas</v>
          </cell>
          <cell r="F240" t="str">
            <v>SINAPI Mai/26</v>
          </cell>
        </row>
        <row r="241">
          <cell r="A241">
            <v>87359</v>
          </cell>
          <cell r="B241" t="str">
            <v>ARGAMASSA TRAÇO 1:5 (EM VOLUME DE CIMENTO E AREIA GROSSA ÚMIDA) COM ADIÇÃO DE EMULSÃO POLIMÉRICA PARA CHAPISCO ROLADO, PREPARO MECÂNICO COM MISTURADOR DE EIXO HORIZONTAL DE 600 KG. AF_08/2019</v>
          </cell>
          <cell r="C241" t="str">
            <v>M3</v>
          </cell>
          <cell r="D241">
            <v>3143.56</v>
          </cell>
          <cell r="E241" t="str">
            <v>Argamassas</v>
          </cell>
          <cell r="F241" t="str">
            <v>SINAPI Mai/26</v>
          </cell>
        </row>
        <row r="242">
          <cell r="A242">
            <v>87376</v>
          </cell>
          <cell r="B242" t="str">
            <v>ARGAMASSA TRAÇO 1:5 (EM VOLUME DE CIMENTO E AREIA GROSSA ÚMIDA) PARA CHAPISCO CONVENCIONAL, PREPARO MANUAL. AF_08/2019</v>
          </cell>
          <cell r="C242" t="str">
            <v>M3</v>
          </cell>
          <cell r="D242">
            <v>639.19000000000005</v>
          </cell>
          <cell r="E242" t="str">
            <v>Argamassas</v>
          </cell>
          <cell r="F242" t="str">
            <v>SINAPI Mai/26</v>
          </cell>
        </row>
        <row r="243">
          <cell r="A243">
            <v>100457</v>
          </cell>
          <cell r="B243" t="str">
            <v>ARGAMASSA TRAÇO 1:5 (EM VOLUME DE CIMENTO E AREIA GROSSA ÚMIDA) PARA CHAPISCO CONVENCIONAL, PREPARO MECÂNICO COM BETONEIRA 250 L. AF_08/2019</v>
          </cell>
          <cell r="C243" t="str">
            <v>M3</v>
          </cell>
          <cell r="D243">
            <v>0</v>
          </cell>
          <cell r="E243" t="str">
            <v>Argamassas</v>
          </cell>
          <cell r="F243" t="str">
            <v>SINAPI Mai/26</v>
          </cell>
        </row>
        <row r="244">
          <cell r="A244">
            <v>87310</v>
          </cell>
          <cell r="B244" t="str">
            <v>ARGAMASSA TRAÇO 1:5 (EM VOLUME DE CIMENTO E AREIA GROSSA ÚMIDA) PARA CHAPISCO CONVENCIONAL, PREPARO MECÂNICO COM BETONEIRA 400 L. AF_08/2019</v>
          </cell>
          <cell r="C244" t="str">
            <v>M3</v>
          </cell>
          <cell r="D244">
            <v>458.14</v>
          </cell>
          <cell r="E244" t="str">
            <v>Argamassas</v>
          </cell>
          <cell r="F244" t="str">
            <v>SINAPI Mai/26</v>
          </cell>
        </row>
        <row r="245">
          <cell r="A245">
            <v>87311</v>
          </cell>
          <cell r="B245" t="str">
            <v>ARGAMASSA TRAÇO 1:5 (EM VOLUME DE CIMENTO E AREIA GROSSA ÚMIDA) PARA CHAPISCO CONVENCIONAL, PREPARO MECÂNICO COM BETONEIRA 600 L. AF_08/2019</v>
          </cell>
          <cell r="C245" t="str">
            <v>M3</v>
          </cell>
          <cell r="D245">
            <v>438.81</v>
          </cell>
          <cell r="E245" t="str">
            <v>Argamassas</v>
          </cell>
          <cell r="F245" t="str">
            <v>SINAPI Mai/26</v>
          </cell>
        </row>
        <row r="246">
          <cell r="A246">
            <v>87350</v>
          </cell>
          <cell r="B246" t="str">
            <v>ARGAMASSA TRAÇO 1:5 (EM VOLUME DE CIMENTO E AREIA GROSSA ÚMIDA) PARA CHAPISCO CONVENCIONAL, PREPARO MECÂNICO COM MISTURADOR DE EIXO HORIZONTAL DE 300 KG. AF_08/2019</v>
          </cell>
          <cell r="C246" t="str">
            <v>M3</v>
          </cell>
          <cell r="D246">
            <v>530.24</v>
          </cell>
          <cell r="E246" t="str">
            <v>Argamassas</v>
          </cell>
          <cell r="F246" t="str">
            <v>SINAPI Mai/26</v>
          </cell>
        </row>
        <row r="247">
          <cell r="A247">
            <v>87351</v>
          </cell>
          <cell r="B247" t="str">
            <v>ARGAMASSA TRAÇO 1:5 (EM VOLUME DE CIMENTO E AREIA GROSSA ÚMIDA) PARA CHAPISCO CONVENCIONAL, PREPARO MECÂNICO COM MISTURADOR DE EIXO HORIZONTAL DE 600 KG. AF_08/2019</v>
          </cell>
          <cell r="C247" t="str">
            <v>M3</v>
          </cell>
          <cell r="D247">
            <v>418.86</v>
          </cell>
          <cell r="E247" t="str">
            <v>Argamassas</v>
          </cell>
          <cell r="F247" t="str">
            <v>SINAPI Mai/26</v>
          </cell>
        </row>
        <row r="248">
          <cell r="A248">
            <v>87374</v>
          </cell>
          <cell r="B248" t="str">
            <v>ARGAMASSA TRAÇO 1:5 (EM VOLUME DE CIMENTO E AREIA MÉDIA ÚMIDA) PARA CONTRAPISO, PREPARO MANUAL. AF_08/2019</v>
          </cell>
          <cell r="C248" t="str">
            <v>M3</v>
          </cell>
          <cell r="D248">
            <v>748.5</v>
          </cell>
          <cell r="E248" t="str">
            <v>Argamassas</v>
          </cell>
          <cell r="F248" t="str">
            <v>SINAPI Mai/26</v>
          </cell>
        </row>
        <row r="249">
          <cell r="A249">
            <v>100455</v>
          </cell>
          <cell r="B249" t="str">
            <v>ARGAMASSA TRAÇO 1:5 (EM VOLUME DE CIMENTO E AREIA MÉDIA ÚMIDA) PARA CONTRAPISO, PREPARO MECÂNICO COM BETONEIRA 250 L. AF_08/2019</v>
          </cell>
          <cell r="C249" t="str">
            <v>M3</v>
          </cell>
          <cell r="D249">
            <v>0</v>
          </cell>
          <cell r="E249" t="str">
            <v>Argamassas</v>
          </cell>
          <cell r="F249" t="str">
            <v>SINAPI Mai/26</v>
          </cell>
        </row>
        <row r="250">
          <cell r="A250">
            <v>87304</v>
          </cell>
          <cell r="B250" t="str">
            <v>ARGAMASSA TRAÇO 1:5 (EM VOLUME DE CIMENTO E AREIA MÉDIA ÚMIDA) PARA CONTRAPISO, PREPARO MECÂNICO COM BETONEIRA 400 L. AF_08/2019</v>
          </cell>
          <cell r="C250" t="str">
            <v>M3</v>
          </cell>
          <cell r="D250">
            <v>563.92999999999995</v>
          </cell>
          <cell r="E250" t="str">
            <v>Argamassas</v>
          </cell>
          <cell r="F250" t="str">
            <v>SINAPI Mai/26</v>
          </cell>
        </row>
        <row r="251">
          <cell r="A251">
            <v>87305</v>
          </cell>
          <cell r="B251" t="str">
            <v>ARGAMASSA TRAÇO 1:5 (EM VOLUME DE CIMENTO E AREIA MÉDIA ÚMIDA) PARA CONTRAPISO, PREPARO MECÂNICO COM BETONEIRA 600 L. AF_08/2019</v>
          </cell>
          <cell r="C251" t="str">
            <v>M3</v>
          </cell>
          <cell r="D251">
            <v>562.54999999999995</v>
          </cell>
          <cell r="E251" t="str">
            <v>Argamassas</v>
          </cell>
          <cell r="F251" t="str">
            <v>SINAPI Mai/26</v>
          </cell>
        </row>
        <row r="252">
          <cell r="A252">
            <v>87345</v>
          </cell>
          <cell r="B252" t="str">
            <v>ARGAMASSA TRAÇO 1:5 (EM VOLUME DE CIMENTO E AREIA MÉDIA ÚMIDA) PARA CONTRAPISO, PREPARO MECÂNICO COM MISTURADOR DE EIXO HORIZONTAL DE 160 KG. AF_08/2019</v>
          </cell>
          <cell r="C252" t="str">
            <v>M3</v>
          </cell>
          <cell r="D252">
            <v>661.84</v>
          </cell>
          <cell r="E252" t="str">
            <v>Argamassas</v>
          </cell>
          <cell r="F252" t="str">
            <v>SINAPI Mai/26</v>
          </cell>
        </row>
        <row r="253">
          <cell r="A253">
            <v>87346</v>
          </cell>
          <cell r="B253" t="str">
            <v>ARGAMASSA TRAÇO 1:5 (EM VOLUME DE CIMENTO E AREIA MÉDIA ÚMIDA) PARA CONTRAPISO, PREPARO MECÂNICO COM MISTURADOR DE EIXO HORIZONTAL DE 300 KG. AF_08/2019</v>
          </cell>
          <cell r="C253" t="str">
            <v>M3</v>
          </cell>
          <cell r="D253">
            <v>571.64</v>
          </cell>
          <cell r="E253" t="str">
            <v>Argamassas</v>
          </cell>
          <cell r="F253" t="str">
            <v>SINAPI Mai/26</v>
          </cell>
        </row>
        <row r="254">
          <cell r="A254">
            <v>87347</v>
          </cell>
          <cell r="B254" t="str">
            <v>ARGAMASSA TRAÇO 1:5 (EM VOLUME DE CIMENTO E AREIA MÉDIA ÚMIDA) PARA CONTRAPISO, PREPARO MECÂNICO COM MISTURADOR DE EIXO HORIZONTAL DE 600 KG. AF_08/2019</v>
          </cell>
          <cell r="C254" t="str">
            <v>M3</v>
          </cell>
          <cell r="D254">
            <v>521.9</v>
          </cell>
          <cell r="E254" t="str">
            <v>Argamassas</v>
          </cell>
          <cell r="F254" t="str">
            <v>SINAPI Mai/26</v>
          </cell>
        </row>
        <row r="255">
          <cell r="A255">
            <v>87366</v>
          </cell>
          <cell r="B255" t="str">
            <v>ARGAMASSA TRAÇO 1:6 (EM VOLUME DE CIMENTO E AREIA MÉDIA ÚMIDA) COM ADIÇÃO DE PLASTIFICANTE PARA EMBOÇO/MASSA ÚNICA/ASSENTAMENTO DE ALVENARIA DE VEDAÇÃO, PREPARO MANUAL. AF_08/2019</v>
          </cell>
          <cell r="C255" t="str">
            <v>M3</v>
          </cell>
          <cell r="D255">
            <v>663.49</v>
          </cell>
          <cell r="E255" t="str">
            <v>Argamassas</v>
          </cell>
          <cell r="F255" t="str">
            <v>SINAPI Mai/26</v>
          </cell>
        </row>
        <row r="256">
          <cell r="A256">
            <v>100448</v>
          </cell>
          <cell r="B256" t="str">
            <v>ARGAMASSA TRAÇO 1:6 (EM VOLUME DE CIMENTO E AREIA MÉDIA ÚMIDA) COM ADIÇÃO DE PLASTIFICANTE PARA EMBOÇO/MASSA ÚNICA/ASSENTAMENTO DE ALVENARIA DE VEDAÇÃO, PREPARO MECÂNICO COM BETONEIRA 250 L. AF_08/2019</v>
          </cell>
          <cell r="C256" t="str">
            <v>M3</v>
          </cell>
          <cell r="D256">
            <v>0</v>
          </cell>
          <cell r="E256" t="str">
            <v>Argamassas</v>
          </cell>
          <cell r="F256" t="str">
            <v>SINAPI Mai/26</v>
          </cell>
        </row>
        <row r="257">
          <cell r="A257">
            <v>87283</v>
          </cell>
          <cell r="B257" t="str">
            <v>ARGAMASSA TRAÇO 1:6 (EM VOLUME DE CIMENTO E AREIA MÉDIA ÚMIDA) COM ADIÇÃO DE PLASTIFICANTE PARA EMBOÇO/MASSA ÚNICA/ASSENTAMENTO DE ALVENARIA DE VEDAÇÃO, PREPARO MECÂNICO COM BETONEIRA 400 L. AF_08/2019</v>
          </cell>
          <cell r="C257" t="str">
            <v>M3</v>
          </cell>
          <cell r="D257">
            <v>474.57</v>
          </cell>
          <cell r="E257" t="str">
            <v>Argamassas</v>
          </cell>
          <cell r="F257" t="str">
            <v>SINAPI Mai/26</v>
          </cell>
        </row>
        <row r="258">
          <cell r="A258">
            <v>87284</v>
          </cell>
          <cell r="B258" t="str">
            <v>ARGAMASSA TRAÇO 1:6 (EM VOLUME DE CIMENTO E AREIA MÉDIA ÚMIDA) COM ADIÇÃO DE PLASTIFICANTE PARA EMBOÇO/MASSA ÚNICA/ASSENTAMENTO DE ALVENARIA DE VEDAÇÃO, PREPARO MECÂNICO COM BETONEIRA 600 L. AF_08/2019</v>
          </cell>
          <cell r="C258" t="str">
            <v>M3</v>
          </cell>
          <cell r="D258">
            <v>458.51</v>
          </cell>
          <cell r="E258" t="str">
            <v>Argamassas</v>
          </cell>
          <cell r="F258" t="str">
            <v>SINAPI Mai/26</v>
          </cell>
        </row>
        <row r="259">
          <cell r="A259">
            <v>87329</v>
          </cell>
          <cell r="B259" t="str">
            <v>ARGAMASSA TRAÇO 1:6 (EM VOLUME DE CIMENTO E AREIA MÉDIA ÚMIDA) COM ADIÇÃO DE PLASTIFICANTE PARA EMBOÇO/MASSA ÚNICA/ASSENTAMENTO DE ALVENARIA DE VEDAÇÃO, PREPARO MECÂNICO COM MISTURADOR DE EIXO HORIZONTAL DE 300 KG. AF_08/2019</v>
          </cell>
          <cell r="C259" t="str">
            <v>M3</v>
          </cell>
          <cell r="D259">
            <v>540.78</v>
          </cell>
          <cell r="E259" t="str">
            <v>Argamassas</v>
          </cell>
          <cell r="F259" t="str">
            <v>SINAPI Mai/26</v>
          </cell>
        </row>
        <row r="260">
          <cell r="A260">
            <v>87330</v>
          </cell>
          <cell r="B260" t="str">
            <v>ARGAMASSA TRAÇO 1:6 (EM VOLUME DE CIMENTO E AREIA MÉDIA ÚMIDA) COM ADIÇÃO DE PLASTIFICANTE PARA EMBOÇO/MASSA ÚNICA/ASSENTAMENTO DE ALVENARIA DE VEDAÇÃO, PREPARO MECÂNICO COM MISTURADOR DE EIXO HORIZONTAL DE 600 KG. AF_08/2019</v>
          </cell>
          <cell r="C260" t="str">
            <v>M3</v>
          </cell>
          <cell r="D260">
            <v>436.56</v>
          </cell>
          <cell r="E260" t="str">
            <v>Argamassas</v>
          </cell>
          <cell r="F260" t="str">
            <v>SINAPI Mai/26</v>
          </cell>
        </row>
        <row r="261">
          <cell r="A261">
            <v>87375</v>
          </cell>
          <cell r="B261" t="str">
            <v>ARGAMASSA TRAÇO 1:6 (EM VOLUME DE CIMENTO E AREIA MÉDIA ÚMIDA) PARA CONTRAPISO, PREPARO MANUAL. AF_08/2019</v>
          </cell>
          <cell r="C261" t="str">
            <v>M3</v>
          </cell>
          <cell r="D261">
            <v>721.38</v>
          </cell>
          <cell r="E261" t="str">
            <v>Argamassas</v>
          </cell>
          <cell r="F261" t="str">
            <v>SINAPI Mai/26</v>
          </cell>
        </row>
        <row r="262">
          <cell r="A262">
            <v>100456</v>
          </cell>
          <cell r="B262" t="str">
            <v>ARGAMASSA TRAÇO 1:6 (EM VOLUME DE CIMENTO E AREIA MÉDIA ÚMIDA) PARA CONTRAPISO, PREPARO MECÂNICO COM BETONEIRA 250 L. AF_08/2019</v>
          </cell>
          <cell r="C262" t="str">
            <v>M3</v>
          </cell>
          <cell r="D262">
            <v>0</v>
          </cell>
          <cell r="E262" t="str">
            <v>Argamassas</v>
          </cell>
          <cell r="F262" t="str">
            <v>SINAPI Mai/26</v>
          </cell>
        </row>
        <row r="263">
          <cell r="A263">
            <v>87307</v>
          </cell>
          <cell r="B263" t="str">
            <v>ARGAMASSA TRAÇO 1:6 (EM VOLUME DE CIMENTO E AREIA MÉDIA ÚMIDA) PARA CONTRAPISO, PREPARO MECÂNICO COM BETONEIRA 400 L. AF_08/2019</v>
          </cell>
          <cell r="C263" t="str">
            <v>M3</v>
          </cell>
          <cell r="D263">
            <v>544.78</v>
          </cell>
          <cell r="E263" t="str">
            <v>Argamassas</v>
          </cell>
          <cell r="F263" t="str">
            <v>SINAPI Mai/26</v>
          </cell>
        </row>
        <row r="264">
          <cell r="A264">
            <v>87308</v>
          </cell>
          <cell r="B264" t="str">
            <v>ARGAMASSA TRAÇO 1:6 (EM VOLUME DE CIMENTO E AREIA MÉDIA ÚMIDA) PARA CONTRAPISO, PREPARO MECÂNICO COM BETONEIRA 600 L. AF_08/2019</v>
          </cell>
          <cell r="C264" t="str">
            <v>M3</v>
          </cell>
          <cell r="D264">
            <v>525.47</v>
          </cell>
          <cell r="E264" t="str">
            <v>Argamassas</v>
          </cell>
          <cell r="F264" t="str">
            <v>SINAPI Mai/26</v>
          </cell>
        </row>
        <row r="265">
          <cell r="A265">
            <v>87348</v>
          </cell>
          <cell r="B265" t="str">
            <v>ARGAMASSA TRAÇO 1:6 (EM VOLUME DE CIMENTO E AREIA MÉDIA ÚMIDA) PARA CONTRAPISO, PREPARO MECÂNICO COM MISTURADOR DE EIXO HORIZONTAL DE 160 KG. AF_08/2019</v>
          </cell>
          <cell r="C265" t="str">
            <v>M3</v>
          </cell>
          <cell r="D265">
            <v>602.48</v>
          </cell>
          <cell r="E265" t="str">
            <v>Argamassas</v>
          </cell>
          <cell r="F265" t="str">
            <v>SINAPI Mai/26</v>
          </cell>
        </row>
        <row r="266">
          <cell r="A266">
            <v>87349</v>
          </cell>
          <cell r="B266" t="str">
            <v>ARGAMASSA TRAÇO 1:6 (EM VOLUME DE CIMENTO E AREIA MÉDIA ÚMIDA) PARA CONTRAPISO, PREPARO MECÂNICO COM MISTURADOR DE EIXO HORIZONTAL DE 600 KG. AF_08/2019</v>
          </cell>
          <cell r="C266" t="str">
            <v>M3</v>
          </cell>
          <cell r="D266">
            <v>481.97</v>
          </cell>
          <cell r="E266" t="str">
            <v>Argamassas</v>
          </cell>
          <cell r="F266" t="str">
            <v>SINAPI Mai/26</v>
          </cell>
        </row>
        <row r="267">
          <cell r="A267">
            <v>87365</v>
          </cell>
          <cell r="B267" t="str">
            <v>ARGAMASSA TRAÇO 1:7 (EM VOLUME DE CIMENTO E AREIA MÉDIA ÚMIDA) COM ADIÇÃO DE PLASTIFICANTE PARA EMBOÇO/MASSA ÚNICA/ASSENTAMENTO DE ALVENARIA DE VEDAÇÃO, PREPARO MANUAL. AF_08/2019</v>
          </cell>
          <cell r="C267" t="str">
            <v>M3</v>
          </cell>
          <cell r="D267">
            <v>630.9</v>
          </cell>
          <cell r="E267" t="str">
            <v>Argamassas</v>
          </cell>
          <cell r="F267" t="str">
            <v>SINAPI Mai/26</v>
          </cell>
        </row>
        <row r="268">
          <cell r="A268">
            <v>100447</v>
          </cell>
          <cell r="B268" t="str">
            <v>ARGAMASSA TRAÇO 1:7 (EM VOLUME DE CIMENTO E AREIA MÉDIA ÚMIDA) COM ADIÇÃO DE PLASTIFICANTE PARA EMBOÇO/MASSA ÚNICA/ASSENTAMENTO DE ALVENARIA DE VEDAÇÃO, PREPARO MECÂNICO COM BETONEIRA 250 L. AF_08/2019</v>
          </cell>
          <cell r="C268" t="str">
            <v>M3</v>
          </cell>
          <cell r="D268">
            <v>0</v>
          </cell>
          <cell r="E268" t="str">
            <v>Argamassas</v>
          </cell>
          <cell r="F268" t="str">
            <v>SINAPI Mai/26</v>
          </cell>
        </row>
        <row r="269">
          <cell r="A269">
            <v>87280</v>
          </cell>
          <cell r="B269" t="str">
            <v>ARGAMASSA TRAÇO 1:7 (EM VOLUME DE CIMENTO E AREIA MÉDIA ÚMIDA) COM ADIÇÃO DE PLASTIFICANTE PARA EMBOÇO/MASSA ÚNICA/ASSENTAMENTO DE ALVENARIA DE VEDAÇÃO, PREPARO MECÂNICO COM BETONEIRA 400 L. AF_08/2019</v>
          </cell>
          <cell r="C269" t="str">
            <v>M3</v>
          </cell>
          <cell r="D269">
            <v>466.02</v>
          </cell>
          <cell r="E269" t="str">
            <v>Argamassas</v>
          </cell>
          <cell r="F269" t="str">
            <v>SINAPI Mai/26</v>
          </cell>
        </row>
        <row r="270">
          <cell r="A270">
            <v>87281</v>
          </cell>
          <cell r="B270" t="str">
            <v>ARGAMASSA TRAÇO 1:7 (EM VOLUME DE CIMENTO E AREIA MÉDIA ÚMIDA) COM ADIÇÃO DE PLASTIFICANTE PARA EMBOÇO/MASSA ÚNICA/ASSENTAMENTO DE ALVENARIA DE VEDAÇÃO, PREPARO MECÂNICO COM BETONEIRA 600 L. AF_08/2019</v>
          </cell>
          <cell r="C270" t="str">
            <v>M3</v>
          </cell>
          <cell r="D270">
            <v>450.5</v>
          </cell>
          <cell r="E270" t="str">
            <v>Argamassas</v>
          </cell>
          <cell r="F270" t="str">
            <v>SINAPI Mai/26</v>
          </cell>
        </row>
        <row r="271">
          <cell r="A271">
            <v>87327</v>
          </cell>
          <cell r="B271" t="str">
            <v>ARGAMASSA TRAÇO 1:7 (EM VOLUME DE CIMENTO E AREIA MÉDIA ÚMIDA) COM ADIÇÃO DE PLASTIFICANTE PARA EMBOÇO/MASSA ÚNICA/ASSENTAMENTO DE ALVENARIA DE VEDAÇÃO, PREPARO MECÂNICO COM MISTURADOR DE EIXO HORIZONTAL DE 300 KG. AF_08/2019</v>
          </cell>
          <cell r="C271" t="str">
            <v>M3</v>
          </cell>
          <cell r="D271">
            <v>502.1</v>
          </cell>
          <cell r="E271" t="str">
            <v>Argamassas</v>
          </cell>
          <cell r="F271" t="str">
            <v>SINAPI Mai/26</v>
          </cell>
        </row>
        <row r="272">
          <cell r="A272">
            <v>87328</v>
          </cell>
          <cell r="B272" t="str">
            <v>ARGAMASSA TRAÇO 1:7 (EM VOLUME DE CIMENTO E AREIA MÉDIA ÚMIDA) COM ADIÇÃO DE PLASTIFICANTE PARA EMBOÇO/MASSA ÚNICA/ASSENTAMENTO DE ALVENARIA DE VEDAÇÃO, PREPARO MECÂNICO COM MISTURADOR DE EIXO HORIZONTAL DE 600 KG. AF_08/2019</v>
          </cell>
          <cell r="C272" t="str">
            <v>M3</v>
          </cell>
          <cell r="D272">
            <v>409.76</v>
          </cell>
          <cell r="E272" t="str">
            <v>Argamassas</v>
          </cell>
          <cell r="F272" t="str">
            <v>SINAPI Mai/26</v>
          </cell>
        </row>
        <row r="273">
          <cell r="A273">
            <v>87410</v>
          </cell>
          <cell r="B273" t="str">
            <v>ARGAMASSA À BASE DE GESSO, MISTURA E PROJEÇÃO DE 1,5 M³/H DE ARGAMASSA. AF_08/2019</v>
          </cell>
          <cell r="C273" t="str">
            <v>M3</v>
          </cell>
          <cell r="D273">
            <v>892.43</v>
          </cell>
          <cell r="E273" t="str">
            <v>Argamassas</v>
          </cell>
          <cell r="F273" t="str">
            <v>SINAPI Mai/26</v>
          </cell>
        </row>
        <row r="274">
          <cell r="A274">
            <v>95577</v>
          </cell>
          <cell r="B274" t="str">
            <v>MONTAGEM DE ARMADURA DE ESTACAS, DIÂMETRO = 10,0 MM. AF_09/2021_PS</v>
          </cell>
          <cell r="C274" t="str">
            <v>KG</v>
          </cell>
          <cell r="D274">
            <v>9.2899999999999991</v>
          </cell>
          <cell r="E274" t="str">
            <v>Armação de Estacas</v>
          </cell>
          <cell r="F274" t="str">
            <v>SINAPI Mai/26</v>
          </cell>
        </row>
        <row r="275">
          <cell r="A275">
            <v>95578</v>
          </cell>
          <cell r="B275" t="str">
            <v>MONTAGEM DE ARMADURA DE ESTACAS, DIÂMETRO = 12,5 MM. AF_09/2021_PS</v>
          </cell>
          <cell r="C275" t="str">
            <v>KG</v>
          </cell>
          <cell r="D275">
            <v>7.57</v>
          </cell>
          <cell r="E275" t="str">
            <v>Armação de Estacas</v>
          </cell>
          <cell r="F275" t="str">
            <v>SINAPI Mai/26</v>
          </cell>
        </row>
        <row r="276">
          <cell r="A276">
            <v>95579</v>
          </cell>
          <cell r="B276" t="str">
            <v>MONTAGEM DE ARMADURA DE ESTACAS, DIÂMETRO = 16,0 MM. AF_09/2021_PS</v>
          </cell>
          <cell r="C276" t="str">
            <v>KG</v>
          </cell>
          <cell r="D276">
            <v>7.16</v>
          </cell>
          <cell r="E276" t="str">
            <v>Armação de Estacas</v>
          </cell>
          <cell r="F276" t="str">
            <v>SINAPI Mai/26</v>
          </cell>
        </row>
        <row r="277">
          <cell r="A277">
            <v>95580</v>
          </cell>
          <cell r="B277" t="str">
            <v>MONTAGEM DE ARMADURA DE ESTACAS, DIÂMETRO = 20,0 MM. AF_09/2021_PS</v>
          </cell>
          <cell r="C277" t="str">
            <v>KG</v>
          </cell>
          <cell r="D277">
            <v>8.14</v>
          </cell>
          <cell r="E277" t="str">
            <v>Armação de Estacas</v>
          </cell>
          <cell r="F277" t="str">
            <v>SINAPI Mai/26</v>
          </cell>
        </row>
        <row r="278">
          <cell r="A278">
            <v>95581</v>
          </cell>
          <cell r="B278" t="str">
            <v>MONTAGEM DE ARMADURA DE ESTACAS, DIÂMETRO = 25,0 MM. AF_09/2021_PS</v>
          </cell>
          <cell r="C278" t="str">
            <v>KG</v>
          </cell>
          <cell r="D278">
            <v>8.09</v>
          </cell>
          <cell r="E278" t="str">
            <v>Armação de Estacas</v>
          </cell>
          <cell r="F278" t="str">
            <v>SINAPI Mai/26</v>
          </cell>
        </row>
        <row r="279">
          <cell r="A279">
            <v>95582</v>
          </cell>
          <cell r="B279" t="str">
            <v>MONTAGEM DE ARMADURA DE ESTACAS, DIÂMETRO = 32,0 MM. AF_09/2021_PS</v>
          </cell>
          <cell r="C279" t="str">
            <v>KG</v>
          </cell>
          <cell r="D279">
            <v>8.7799999999999994</v>
          </cell>
          <cell r="E279" t="str">
            <v>Armação de Estacas</v>
          </cell>
          <cell r="F279" t="str">
            <v>SINAPI Mai/26</v>
          </cell>
        </row>
        <row r="280">
          <cell r="A280">
            <v>95576</v>
          </cell>
          <cell r="B280" t="str">
            <v>MONTAGEM DE ARMADURA DE ESTACAS, DIÂMETRO = 8,0 MM. AF_09/2021_PS</v>
          </cell>
          <cell r="C280" t="str">
            <v>KG</v>
          </cell>
          <cell r="D280">
            <v>11.51</v>
          </cell>
          <cell r="E280" t="str">
            <v>Armação de Estacas</v>
          </cell>
          <cell r="F280" t="str">
            <v>SINAPI Mai/26</v>
          </cell>
        </row>
        <row r="281">
          <cell r="A281">
            <v>95583</v>
          </cell>
          <cell r="B281" t="str">
            <v>MONTAGEM DE ARMADURA TRANSVERSAL DE ESTACAS DE SEÇÃO CIRCULAR, DIÂMETRO = 5,0 MM. AF_09/2021_PS</v>
          </cell>
          <cell r="C281" t="str">
            <v>KG</v>
          </cell>
          <cell r="D281">
            <v>16.53</v>
          </cell>
          <cell r="E281" t="str">
            <v>Armação de Estacas</v>
          </cell>
          <cell r="F281" t="str">
            <v>SINAPI Mai/26</v>
          </cell>
        </row>
        <row r="282">
          <cell r="A282">
            <v>95584</v>
          </cell>
          <cell r="B282" t="str">
            <v>MONTAGEM DE ARMADURA TRANSVERSAL DE ESTACAS DE SEÇÃO CIRCULAR, DIÂMETRO = 6,30 MM. AF_09/2021_PS</v>
          </cell>
          <cell r="C282" t="str">
            <v>KG</v>
          </cell>
          <cell r="D282">
            <v>13.54</v>
          </cell>
          <cell r="E282" t="str">
            <v>Armação de Estacas</v>
          </cell>
          <cell r="F282" t="str">
            <v>SINAPI Mai/26</v>
          </cell>
        </row>
        <row r="283">
          <cell r="A283">
            <v>95593</v>
          </cell>
          <cell r="B283" t="str">
            <v>MONTAGEM DE ARMADURA TRANSVERSAL DE ESTACAS DE SEÇÃO RETANGULAR, DIÂMETRO = 6,30 MM. AF_09/2021_PS</v>
          </cell>
          <cell r="C283" t="str">
            <v>KG</v>
          </cell>
          <cell r="D283">
            <v>13.54</v>
          </cell>
          <cell r="E283" t="str">
            <v>Armação de Estacas</v>
          </cell>
          <cell r="F283" t="str">
            <v>SINAPI Mai/26</v>
          </cell>
        </row>
        <row r="284">
          <cell r="A284">
            <v>95592</v>
          </cell>
          <cell r="B284" t="str">
            <v>MONTAGEM DE ARMADURA TRANVERSAL DE ESTACAS DE SEÇÃO RETANGULAR, DIÂMETRO = 5,0 MM. AF_09/2021_PS</v>
          </cell>
          <cell r="C284" t="str">
            <v>KG</v>
          </cell>
          <cell r="D284">
            <v>16.53</v>
          </cell>
          <cell r="E284" t="str">
            <v>Armação de Estacas</v>
          </cell>
          <cell r="F284" t="str">
            <v>SINAPI Mai/26</v>
          </cell>
        </row>
        <row r="285">
          <cell r="A285">
            <v>92919</v>
          </cell>
          <cell r="B285" t="str">
            <v>ARMAÇÃO DE ESTRUTURAS DIVERSAS DE CONCRETO ARMADO, EXCETO VIGAS, PILARES, LAJES E FUNDAÇÕES, UTILIZANDO AÇO CA-50 DE 10,0 MM - MONTAGEM. AF_06/2022</v>
          </cell>
          <cell r="C285" t="str">
            <v>KG</v>
          </cell>
          <cell r="D285">
            <v>11.02</v>
          </cell>
          <cell r="E285" t="str">
            <v>Armação para Estruturas de Concreto Armado</v>
          </cell>
          <cell r="F285" t="str">
            <v>SINAPI Mai/26</v>
          </cell>
        </row>
        <row r="286">
          <cell r="A286">
            <v>92921</v>
          </cell>
          <cell r="B286" t="str">
            <v>ARMAÇÃO DE ESTRUTURAS DIVERSAS DE CONCRETO ARMADO, EXCETO VIGAS, PILARES, LAJES E FUNDAÇÕES, UTILIZANDO AÇO CA-50 DE 12,5 MM - MONTAGEM. AF_06/2022</v>
          </cell>
          <cell r="C286" t="str">
            <v>KG</v>
          </cell>
          <cell r="D286">
            <v>8.8800000000000008</v>
          </cell>
          <cell r="E286" t="str">
            <v>Armação para Estruturas de Concreto Armado</v>
          </cell>
          <cell r="F286" t="str">
            <v>SINAPI Mai/26</v>
          </cell>
        </row>
        <row r="287">
          <cell r="A287">
            <v>92922</v>
          </cell>
          <cell r="B287" t="str">
            <v>ARMAÇÃO DE ESTRUTURAS DIVERSAS DE CONCRETO ARMADO, EXCETO VIGAS, PILARES, LAJES E FUNDAÇÕES, UTILIZANDO AÇO CA-50 DE 16,0 MM - MONTAGEM. AF_06/2022</v>
          </cell>
          <cell r="C287" t="str">
            <v>KG</v>
          </cell>
          <cell r="D287">
            <v>8.27</v>
          </cell>
          <cell r="E287" t="str">
            <v>Armação para Estruturas de Concreto Armado</v>
          </cell>
          <cell r="F287" t="str">
            <v>SINAPI Mai/26</v>
          </cell>
        </row>
        <row r="288">
          <cell r="A288">
            <v>92923</v>
          </cell>
          <cell r="B288" t="str">
            <v>ARMAÇÃO DE ESTRUTURAS DIVERSAS DE CONCRETO ARMADO, EXCETO VIGAS, PILARES, LAJES E FUNDAÇÕES, UTILIZANDO AÇO CA-50 DE 20,0 MM - MONTAGEM. AF_06/2022</v>
          </cell>
          <cell r="C288" t="str">
            <v>KG</v>
          </cell>
          <cell r="D288">
            <v>9.02</v>
          </cell>
          <cell r="E288" t="str">
            <v>Armação para Estruturas de Concreto Armado</v>
          </cell>
          <cell r="F288" t="str">
            <v>SINAPI Mai/26</v>
          </cell>
        </row>
        <row r="289">
          <cell r="A289">
            <v>92924</v>
          </cell>
          <cell r="B289" t="str">
            <v>ARMAÇÃO DE ESTRUTURAS DIVERSAS DE CONCRETO ARMADO, EXCETO VIGAS, PILARES, LAJES E FUNDAÇÕES, UTILIZANDO AÇO CA-50 DE 25,0 MM - MONTAGEM. AF_06/2022</v>
          </cell>
          <cell r="C289" t="str">
            <v>KG</v>
          </cell>
          <cell r="D289">
            <v>8.75</v>
          </cell>
          <cell r="E289" t="str">
            <v>Armação para Estruturas de Concreto Armado</v>
          </cell>
          <cell r="F289" t="str">
            <v>SINAPI Mai/26</v>
          </cell>
        </row>
        <row r="290">
          <cell r="A290">
            <v>104104</v>
          </cell>
          <cell r="B290" t="str">
            <v>ARMAÇÃO DE ESTRUTURAS DIVERSAS DE CONCRETO ARMADO, EXCETO VIGAS, PILARES, LAJES E FUNDAÇÕES, UTILIZANDO AÇO CA-50 DE 32,0 MM - MONTAGEM. AF_06/2022</v>
          </cell>
          <cell r="C290" t="str">
            <v>KG</v>
          </cell>
          <cell r="D290">
            <v>8.9499999999999993</v>
          </cell>
          <cell r="E290" t="str">
            <v>Armação para Estruturas de Concreto Armado</v>
          </cell>
          <cell r="F290" t="str">
            <v>SINAPI Mai/26</v>
          </cell>
        </row>
        <row r="291">
          <cell r="A291">
            <v>92916</v>
          </cell>
          <cell r="B291" t="str">
            <v>ARMAÇÃO DE ESTRUTURAS DIVERSAS DE CONCRETO ARMADO, EXCETO VIGAS, PILARES, LAJES E FUNDAÇÕES, UTILIZANDO AÇO CA-50 DE 6,3 MM - MONTAGEM. AF_06/2022</v>
          </cell>
          <cell r="C291" t="str">
            <v>KG</v>
          </cell>
          <cell r="D291">
            <v>15.11</v>
          </cell>
          <cell r="E291" t="str">
            <v>Armação para Estruturas de Concreto Armado</v>
          </cell>
          <cell r="F291" t="str">
            <v>SINAPI Mai/26</v>
          </cell>
        </row>
        <row r="292">
          <cell r="A292">
            <v>92917</v>
          </cell>
          <cell r="B292" t="str">
            <v>ARMAÇÃO DE ESTRUTURAS DIVERSAS DE CONCRETO ARMADO, EXCETO VIGAS, PILARES, LAJES E FUNDAÇÕES, UTILIZANDO AÇO CA-50 DE 8,0 MM - MONTAGEM. AF_06/2022</v>
          </cell>
          <cell r="C292" t="str">
            <v>KG</v>
          </cell>
          <cell r="D292">
            <v>13.06</v>
          </cell>
          <cell r="E292" t="str">
            <v>Armação para Estruturas de Concreto Armado</v>
          </cell>
          <cell r="F292" t="str">
            <v>SINAPI Mai/26</v>
          </cell>
        </row>
        <row r="293">
          <cell r="A293">
            <v>92915</v>
          </cell>
          <cell r="B293" t="str">
            <v>ARMAÇÃO DE ESTRUTURAS DIVERSAS DE CONCRETO ARMADO, EXCETO VIGAS, PILARES, LAJES E FUNDAÇÕES, UTILIZANDO AÇO CA-60 DE 5,0 MM - MONTAGEM. AF_06/2022</v>
          </cell>
          <cell r="C293" t="str">
            <v>KG</v>
          </cell>
          <cell r="D293">
            <v>17.59</v>
          </cell>
          <cell r="E293" t="str">
            <v>Armação para Estruturas de Concreto Armado</v>
          </cell>
          <cell r="F293" t="str">
            <v>SINAPI Mai/26</v>
          </cell>
        </row>
        <row r="294">
          <cell r="A294">
            <v>92771</v>
          </cell>
          <cell r="B294" t="str">
            <v>ARMAÇÃO DE LAJE DE ESTRUTURA CONVENCIONAL DE CONCRETO ARMADO UTILIZANDO AÇO CA-50 DE 10,0 MM - MONTAGEM. AF_06/2022</v>
          </cell>
          <cell r="C294" t="str">
            <v>KG</v>
          </cell>
          <cell r="D294">
            <v>9.14</v>
          </cell>
          <cell r="E294" t="str">
            <v>Armação para Estruturas de Concreto Armado</v>
          </cell>
          <cell r="F294" t="str">
            <v>SINAPI Mai/26</v>
          </cell>
        </row>
        <row r="295">
          <cell r="A295">
            <v>92772</v>
          </cell>
          <cell r="B295" t="str">
            <v>ARMAÇÃO DE LAJE DE ESTRUTURA CONVENCIONAL DE CONCRETO ARMADO UTILIZANDO AÇO CA-50 DE 12,5 MM - MONTAGEM. AF_06/2022</v>
          </cell>
          <cell r="C295" t="str">
            <v>KG</v>
          </cell>
          <cell r="D295">
            <v>7.5</v>
          </cell>
          <cell r="E295" t="str">
            <v>Armação para Estruturas de Concreto Armado</v>
          </cell>
          <cell r="F295" t="str">
            <v>SINAPI Mai/26</v>
          </cell>
        </row>
        <row r="296">
          <cell r="A296">
            <v>92773</v>
          </cell>
          <cell r="B296" t="str">
            <v>ARMAÇÃO DE LAJE DE ESTRUTURA CONVENCIONAL DE CONCRETO ARMADO UTILIZANDO AÇO CA-50 DE 16,0 MM - MONTAGEM. AF_06/2022</v>
          </cell>
          <cell r="C296" t="str">
            <v>KG</v>
          </cell>
          <cell r="D296">
            <v>7.28</v>
          </cell>
          <cell r="E296" t="str">
            <v>Armação para Estruturas de Concreto Armado</v>
          </cell>
          <cell r="F296" t="str">
            <v>SINAPI Mai/26</v>
          </cell>
        </row>
        <row r="297">
          <cell r="A297">
            <v>92774</v>
          </cell>
          <cell r="B297" t="str">
            <v>ARMAÇÃO DE LAJE DE ESTRUTURA CONVENCIONAL DE CONCRETO ARMADO UTILIZANDO AÇO CA-50 DE 20,0 MM - MONTAGEM. AF_06/2022</v>
          </cell>
          <cell r="C297" t="str">
            <v>KG</v>
          </cell>
          <cell r="D297">
            <v>8.32</v>
          </cell>
          <cell r="E297" t="str">
            <v>Armação para Estruturas de Concreto Armado</v>
          </cell>
          <cell r="F297" t="str">
            <v>SINAPI Mai/26</v>
          </cell>
        </row>
        <row r="298">
          <cell r="A298">
            <v>92769</v>
          </cell>
          <cell r="B298" t="str">
            <v>ARMAÇÃO DE LAJE DE ESTRUTURA CONVENCIONAL DE CONCRETO ARMADO UTILIZANDO AÇO CA-50 DE 6,3 MM - MONTAGEM. AF_06/2022</v>
          </cell>
          <cell r="C298" t="str">
            <v>KG</v>
          </cell>
          <cell r="D298">
            <v>11.78</v>
          </cell>
          <cell r="E298" t="str">
            <v>Armação para Estruturas de Concreto Armado</v>
          </cell>
          <cell r="F298" t="str">
            <v>SINAPI Mai/26</v>
          </cell>
        </row>
        <row r="299">
          <cell r="A299">
            <v>92770</v>
          </cell>
          <cell r="B299" t="str">
            <v>ARMAÇÃO DE LAJE DE ESTRUTURA CONVENCIONAL DE CONCRETO ARMADO UTILIZANDO AÇO CA-50 DE 8,0 MM - MONTAGEM. AF_06/2022</v>
          </cell>
          <cell r="C299" t="str">
            <v>KG</v>
          </cell>
          <cell r="D299">
            <v>10.55</v>
          </cell>
          <cell r="E299" t="str">
            <v>Armação para Estruturas de Concreto Armado</v>
          </cell>
          <cell r="F299" t="str">
            <v>SINAPI Mai/26</v>
          </cell>
        </row>
        <row r="300">
          <cell r="A300">
            <v>92767</v>
          </cell>
          <cell r="B300" t="str">
            <v>ARMAÇÃO DE LAJE DE ESTRUTURA CONVENCIONAL DE CONCRETO ARMADO UTILIZANDO AÇO CA-60 DE 4,2 MM - MONTAGEM. AF_06/2022</v>
          </cell>
          <cell r="C300" t="str">
            <v>KG</v>
          </cell>
          <cell r="D300">
            <v>15.78</v>
          </cell>
          <cell r="E300" t="str">
            <v>Armação para Estruturas de Concreto Armado</v>
          </cell>
          <cell r="F300" t="str">
            <v>SINAPI Mai/26</v>
          </cell>
        </row>
        <row r="301">
          <cell r="A301">
            <v>92768</v>
          </cell>
          <cell r="B301" t="str">
            <v>ARMAÇÃO DE LAJE DE ESTRUTURA CONVENCIONAL DE CONCRETO ARMADO UTILIZANDO AÇO CA-60 DE 5,0 MM - MONTAGEM. AF_06/2022</v>
          </cell>
          <cell r="C301" t="str">
            <v>KG</v>
          </cell>
          <cell r="D301">
            <v>13.28</v>
          </cell>
          <cell r="E301" t="str">
            <v>Armação para Estruturas de Concreto Armado</v>
          </cell>
          <cell r="F301" t="str">
            <v>SINAPI Mai/26</v>
          </cell>
        </row>
        <row r="302">
          <cell r="A302">
            <v>92762</v>
          </cell>
          <cell r="B302" t="str">
            <v>ARMAÇÃO DE PILAR OU VIGA DE ESTRUTURA CONVENCIONAL DE CONCRETO ARMADO UTILIZANDO AÇO CA-50 DE 10,0 MM - MONTAGEM. AF_06/2022</v>
          </cell>
          <cell r="C302" t="str">
            <v>KG</v>
          </cell>
          <cell r="D302">
            <v>9.7200000000000006</v>
          </cell>
          <cell r="E302" t="str">
            <v>Armação para Estruturas de Concreto Armado</v>
          </cell>
          <cell r="F302" t="str">
            <v>SINAPI Mai/26</v>
          </cell>
        </row>
        <row r="303">
          <cell r="A303">
            <v>92763</v>
          </cell>
          <cell r="B303" t="str">
            <v>ARMAÇÃO DE PILAR OU VIGA DE ESTRUTURA CONVENCIONAL DE CONCRETO ARMADO UTILIZANDO AÇO CA-50 DE 12,5 MM - MONTAGEM. AF_06/2022</v>
          </cell>
          <cell r="C303" t="str">
            <v>KG</v>
          </cell>
          <cell r="D303">
            <v>8.0299999999999994</v>
          </cell>
          <cell r="E303" t="str">
            <v>Armação para Estruturas de Concreto Armado</v>
          </cell>
          <cell r="F303" t="str">
            <v>SINAPI Mai/26</v>
          </cell>
        </row>
        <row r="304">
          <cell r="A304">
            <v>92764</v>
          </cell>
          <cell r="B304" t="str">
            <v>ARMAÇÃO DE PILAR OU VIGA DE ESTRUTURA CONVENCIONAL DE CONCRETO ARMADO UTILIZANDO AÇO CA-50 DE 16,0 MM - MONTAGEM. AF_06/2022</v>
          </cell>
          <cell r="C304" t="str">
            <v>KG</v>
          </cell>
          <cell r="D304">
            <v>7.62</v>
          </cell>
          <cell r="E304" t="str">
            <v>Armação para Estruturas de Concreto Armado</v>
          </cell>
          <cell r="F304" t="str">
            <v>SINAPI Mai/26</v>
          </cell>
        </row>
        <row r="305">
          <cell r="A305">
            <v>92765</v>
          </cell>
          <cell r="B305" t="str">
            <v>ARMAÇÃO DE PILAR OU VIGA DE ESTRUTURA CONVENCIONAL DE CONCRETO ARMADO UTILIZANDO AÇO CA-50 DE 20,0 MM - MONTAGEM. AF_06/2022</v>
          </cell>
          <cell r="C305" t="str">
            <v>KG</v>
          </cell>
          <cell r="D305">
            <v>8.52</v>
          </cell>
          <cell r="E305" t="str">
            <v>Armação para Estruturas de Concreto Armado</v>
          </cell>
          <cell r="F305" t="str">
            <v>SINAPI Mai/26</v>
          </cell>
        </row>
        <row r="306">
          <cell r="A306">
            <v>92766</v>
          </cell>
          <cell r="B306" t="str">
            <v>ARMAÇÃO DE PILAR OU VIGA DE ESTRUTURA CONVENCIONAL DE CONCRETO ARMADO UTILIZANDO AÇO CA-50 DE 25,0 MM - MONTAGEM. AF_06/2022</v>
          </cell>
          <cell r="C306" t="str">
            <v>KG</v>
          </cell>
          <cell r="D306">
            <v>8.36</v>
          </cell>
          <cell r="E306" t="str">
            <v>Armação para Estruturas de Concreto Armado</v>
          </cell>
          <cell r="F306" t="str">
            <v>SINAPI Mai/26</v>
          </cell>
        </row>
        <row r="307">
          <cell r="A307">
            <v>104105</v>
          </cell>
          <cell r="B307" t="str">
            <v>ARMAÇÃO DE PILAR OU VIGA DE ESTRUTURA CONVENCIONAL DE CONCRETO ARMADO UTILIZANDO AÇO CA-50 DE 32,0 MM. AF_06/2022</v>
          </cell>
          <cell r="C307" t="str">
            <v>KG</v>
          </cell>
          <cell r="D307">
            <v>8.9499999999999993</v>
          </cell>
          <cell r="E307" t="str">
            <v>Armação para Estruturas de Concreto Armado</v>
          </cell>
          <cell r="F307" t="str">
            <v>SINAPI Mai/26</v>
          </cell>
        </row>
        <row r="308">
          <cell r="A308">
            <v>92760</v>
          </cell>
          <cell r="B308" t="str">
            <v>ARMAÇÃO DE PILAR OU VIGA DE ESTRUTURA CONVENCIONAL DE CONCRETO ARMADO UTILIZANDO AÇO CA-50 DE 6,3 MM - MONTAGEM. AF_06/2022</v>
          </cell>
          <cell r="C308" t="str">
            <v>KG</v>
          </cell>
          <cell r="D308">
            <v>12.5</v>
          </cell>
          <cell r="E308" t="str">
            <v>Armação para Estruturas de Concreto Armado</v>
          </cell>
          <cell r="F308" t="str">
            <v>SINAPI Mai/26</v>
          </cell>
        </row>
        <row r="309">
          <cell r="A309">
            <v>92761</v>
          </cell>
          <cell r="B309" t="str">
            <v>ARMAÇÃO DE PILAR OU VIGA DE ESTRUTURA CONVENCIONAL DE CONCRETO ARMADO UTILIZANDO AÇO CA-50 DE 8,0 MM - MONTAGEM. AF_06/2022</v>
          </cell>
          <cell r="C309" t="str">
            <v>KG</v>
          </cell>
          <cell r="D309">
            <v>11.19</v>
          </cell>
          <cell r="E309" t="str">
            <v>Armação para Estruturas de Concreto Armado</v>
          </cell>
          <cell r="F309" t="str">
            <v>SINAPI Mai/26</v>
          </cell>
        </row>
        <row r="310">
          <cell r="A310">
            <v>92759</v>
          </cell>
          <cell r="B310" t="str">
            <v>ARMAÇÃO DE PILAR OU VIGA DE ESTRUTURA CONVENCIONAL DE CONCRETO ARMADO UTILIZANDO AÇO CA-60 DE 5,0 MM - MONTAGEM. AF_06/2022</v>
          </cell>
          <cell r="C310" t="str">
            <v>KG</v>
          </cell>
          <cell r="D310">
            <v>14.04</v>
          </cell>
          <cell r="E310" t="str">
            <v>Armação para Estruturas de Concreto Armado</v>
          </cell>
          <cell r="F310" t="str">
            <v>SINAPI Mai/26</v>
          </cell>
        </row>
        <row r="311">
          <cell r="A311">
            <v>104108</v>
          </cell>
          <cell r="B311" t="str">
            <v>ARMAÇÃO DE PILAR OU VIGA DE ESTRUTURA DE CONCRETO ARMADO EMBUTIDA EM ALVENARIA DE VEDAÇÃO UTILIZANDO AÇO CA-50 DE 10,0 MM - MONTAGEM. AF_06/2022</v>
          </cell>
          <cell r="C311" t="str">
            <v>KG</v>
          </cell>
          <cell r="D311">
            <v>12.04</v>
          </cell>
          <cell r="E311" t="str">
            <v>Armação para Estruturas de Concreto Armado</v>
          </cell>
          <cell r="F311" t="str">
            <v>SINAPI Mai/26</v>
          </cell>
        </row>
        <row r="312">
          <cell r="A312">
            <v>104107</v>
          </cell>
          <cell r="B312" t="str">
            <v>ARMAÇÃO DE PILAR OU VIGA DE ESTRUTURA DE CONCRETO ARMADO EMBUTIDA EM ALVENARIA DE VEDAÇÃO UTILIZANDO AÇO CA-50 DE 12,5 MM - MONTAGEM. AF_06/2022</v>
          </cell>
          <cell r="C312" t="str">
            <v>KG</v>
          </cell>
          <cell r="D312">
            <v>10.02</v>
          </cell>
          <cell r="E312" t="str">
            <v>Armação para Estruturas de Concreto Armado</v>
          </cell>
          <cell r="F312" t="str">
            <v>SINAPI Mai/26</v>
          </cell>
        </row>
        <row r="313">
          <cell r="A313">
            <v>104106</v>
          </cell>
          <cell r="B313" t="str">
            <v>ARMAÇÃO DE PILAR OU VIGA DE ESTRUTURA DE CONCRETO ARMADO EMBUTIDA EM ALVENARIA DE VEDAÇÃO UTILIZANDO AÇO CA-50 DE 16,0 MM - MONTAGEM. AF_06/2022</v>
          </cell>
          <cell r="C313" t="str">
            <v>KG</v>
          </cell>
          <cell r="D313">
            <v>9.1300000000000008</v>
          </cell>
          <cell r="E313" t="str">
            <v>Armação para Estruturas de Concreto Armado</v>
          </cell>
          <cell r="F313" t="str">
            <v>SINAPI Mai/26</v>
          </cell>
        </row>
        <row r="314">
          <cell r="A314">
            <v>104110</v>
          </cell>
          <cell r="B314" t="str">
            <v>ARMAÇÃO DE PILAR OU VIGA DE ESTRUTURA DE CONCRETO ARMADO EMBUTIDA EM ALVENARIA DE VEDAÇÃO UTILIZANDO AÇO CA-50 DE 6,3 MM - MONTAGEM. AF_06/2022</v>
          </cell>
          <cell r="C314" t="str">
            <v>KG</v>
          </cell>
          <cell r="D314">
            <v>18.64</v>
          </cell>
          <cell r="E314" t="str">
            <v>Armação para Estruturas de Concreto Armado</v>
          </cell>
          <cell r="F314" t="str">
            <v>SINAPI Mai/26</v>
          </cell>
        </row>
        <row r="315">
          <cell r="A315">
            <v>104109</v>
          </cell>
          <cell r="B315" t="str">
            <v>ARMAÇÃO DE PILAR OU VIGA DE ESTRUTURA DE CONCRETO ARMADO EMBUTIDA EM ALVENARIA DE VEDAÇÃO UTILIZANDO AÇO CA-50 DE 8,0 MM - MONTAGEM. AF_06/2022</v>
          </cell>
          <cell r="C315" t="str">
            <v>KG</v>
          </cell>
          <cell r="D315">
            <v>15.56</v>
          </cell>
          <cell r="E315" t="str">
            <v>Armação para Estruturas de Concreto Armado</v>
          </cell>
          <cell r="F315" t="str">
            <v>SINAPI Mai/26</v>
          </cell>
        </row>
        <row r="316">
          <cell r="A316">
            <v>104111</v>
          </cell>
          <cell r="B316" t="str">
            <v>ARMAÇÃO DE PILAR OU VIGA DE ESTRUTURA DE CONCRETO ARMADO EMBUTIDA EM ALVENARIA DE VEDAÇÃO UTILIZANDO AÇO CA-60 DE 5,0 MM - MONTAGEM. AF_06/2022</v>
          </cell>
          <cell r="C316" t="str">
            <v>KG</v>
          </cell>
          <cell r="D316">
            <v>22.36</v>
          </cell>
          <cell r="E316" t="str">
            <v>Armação para Estruturas de Concreto Armado</v>
          </cell>
          <cell r="F316" t="str">
            <v>SINAPI Mai/26</v>
          </cell>
        </row>
        <row r="317">
          <cell r="A317">
            <v>92884</v>
          </cell>
          <cell r="B317" t="str">
            <v>ARMAÇÃO UTILIZANDO AÇO CA-25 DE 10,0 MM - MONTAGEM. AF_06/2022</v>
          </cell>
          <cell r="C317" t="str">
            <v>KG</v>
          </cell>
          <cell r="D317">
            <v>10.95</v>
          </cell>
          <cell r="E317" t="str">
            <v>Armação para Estruturas de Concreto Armado</v>
          </cell>
          <cell r="F317" t="str">
            <v>SINAPI Mai/26</v>
          </cell>
        </row>
        <row r="318">
          <cell r="A318">
            <v>92885</v>
          </cell>
          <cell r="B318" t="str">
            <v>ARMAÇÃO UTILIZANDO AÇO CA-25 DE 12,5 MM - MONTAGEM. AF_06/2022</v>
          </cell>
          <cell r="C318" t="str">
            <v>KG</v>
          </cell>
          <cell r="D318">
            <v>10.11</v>
          </cell>
          <cell r="E318" t="str">
            <v>Armação para Estruturas de Concreto Armado</v>
          </cell>
          <cell r="F318" t="str">
            <v>SINAPI Mai/26</v>
          </cell>
        </row>
        <row r="319">
          <cell r="A319">
            <v>92886</v>
          </cell>
          <cell r="B319" t="str">
            <v>ARMAÇÃO UTILIZANDO AÇO CA-25 DE 16,0 MM - MONTAGEM. AF_06/2022</v>
          </cell>
          <cell r="C319" t="str">
            <v>KG</v>
          </cell>
          <cell r="D319">
            <v>9.41</v>
          </cell>
          <cell r="E319" t="str">
            <v>Armação para Estruturas de Concreto Armado</v>
          </cell>
          <cell r="F319" t="str">
            <v>SINAPI Mai/26</v>
          </cell>
        </row>
        <row r="320">
          <cell r="A320">
            <v>92887</v>
          </cell>
          <cell r="B320" t="str">
            <v>ARMAÇÃO UTILIZANDO AÇO CA-25 DE 20,0 MM - MONTAGEM. AF_06/2022</v>
          </cell>
          <cell r="C320" t="str">
            <v>KG</v>
          </cell>
          <cell r="D320">
            <v>9.18</v>
          </cell>
          <cell r="E320" t="str">
            <v>Armação para Estruturas de Concreto Armado</v>
          </cell>
          <cell r="F320" t="str">
            <v>SINAPI Mai/26</v>
          </cell>
        </row>
        <row r="321">
          <cell r="A321">
            <v>92888</v>
          </cell>
          <cell r="B321" t="str">
            <v>ARMAÇÃO UTILIZANDO AÇO CA-25 DE 25,0 MM - MONTAGEM. AF_06/2022</v>
          </cell>
          <cell r="C321" t="str">
            <v>KG</v>
          </cell>
          <cell r="D321">
            <v>8.82</v>
          </cell>
          <cell r="E321" t="str">
            <v>Armação para Estruturas de Concreto Armado</v>
          </cell>
          <cell r="F321" t="str">
            <v>SINAPI Mai/26</v>
          </cell>
        </row>
        <row r="322">
          <cell r="A322">
            <v>92882</v>
          </cell>
          <cell r="B322" t="str">
            <v>ARMAÇÃO UTILIZANDO AÇO CA-25 DE 6,3 MM - MONTAGEM. AF_06/2022</v>
          </cell>
          <cell r="C322" t="str">
            <v>KG</v>
          </cell>
          <cell r="D322">
            <v>12.9</v>
          </cell>
          <cell r="E322" t="str">
            <v>Armação para Estruturas de Concreto Armado</v>
          </cell>
          <cell r="F322" t="str">
            <v>SINAPI Mai/26</v>
          </cell>
        </row>
        <row r="323">
          <cell r="A323">
            <v>92883</v>
          </cell>
          <cell r="B323" t="str">
            <v>ARMAÇÃO UTILIZANDO AÇO CA-25 DE 8,0 MM - MONTAGEM. AF_06/2022</v>
          </cell>
          <cell r="C323" t="str">
            <v>KG</v>
          </cell>
          <cell r="D323">
            <v>11.31</v>
          </cell>
          <cell r="E323" t="str">
            <v>Armação para Estruturas de Concreto Armado</v>
          </cell>
          <cell r="F323" t="str">
            <v>SINAPI Mai/26</v>
          </cell>
        </row>
        <row r="324">
          <cell r="A324">
            <v>92877</v>
          </cell>
          <cell r="B324" t="str">
            <v>CORTE E DOBRA DE AÇO CA-25, DIÂMETRO DE 10,0 MM. AF_06/2022</v>
          </cell>
          <cell r="C324" t="str">
            <v>KG</v>
          </cell>
          <cell r="D324">
            <v>8.14</v>
          </cell>
          <cell r="E324" t="str">
            <v>Armação para Estruturas de Concreto Armado</v>
          </cell>
          <cell r="F324" t="str">
            <v>SINAPI Mai/26</v>
          </cell>
        </row>
        <row r="325">
          <cell r="A325">
            <v>92878</v>
          </cell>
          <cell r="B325" t="str">
            <v>CORTE E DOBRA DE AÇO CA-25, DIÂMETRO DE 12,5 MM. AF_06/2022</v>
          </cell>
          <cell r="C325" t="str">
            <v>KG</v>
          </cell>
          <cell r="D325">
            <v>7.91</v>
          </cell>
          <cell r="E325" t="str">
            <v>Armação para Estruturas de Concreto Armado</v>
          </cell>
          <cell r="F325" t="str">
            <v>SINAPI Mai/26</v>
          </cell>
        </row>
        <row r="326">
          <cell r="A326">
            <v>92879</v>
          </cell>
          <cell r="B326" t="str">
            <v>CORTE E DOBRA DE AÇO CA-25, DIÂMETRO DE 16,0 MM. AF_06/2022</v>
          </cell>
          <cell r="C326" t="str">
            <v>KG</v>
          </cell>
          <cell r="D326">
            <v>7.77</v>
          </cell>
          <cell r="E326" t="str">
            <v>Armação para Estruturas de Concreto Armado</v>
          </cell>
          <cell r="F326" t="str">
            <v>SINAPI Mai/26</v>
          </cell>
        </row>
        <row r="327">
          <cell r="A327">
            <v>92880</v>
          </cell>
          <cell r="B327" t="str">
            <v>CORTE E DOBRA DE AÇO CA-25, DIÂMETRO DE 20,0 MM. AF_06/2022</v>
          </cell>
          <cell r="C327" t="str">
            <v>KG</v>
          </cell>
          <cell r="D327">
            <v>7.92</v>
          </cell>
          <cell r="E327" t="str">
            <v>Armação para Estruturas de Concreto Armado</v>
          </cell>
          <cell r="F327" t="str">
            <v>SINAPI Mai/26</v>
          </cell>
        </row>
        <row r="328">
          <cell r="A328">
            <v>92881</v>
          </cell>
          <cell r="B328" t="str">
            <v>CORTE E DOBRA DE AÇO CA-25, DIÂMETRO DE 25,0 MM. AF_06/2022</v>
          </cell>
          <cell r="C328" t="str">
            <v>KG</v>
          </cell>
          <cell r="D328">
            <v>7.88</v>
          </cell>
          <cell r="E328" t="str">
            <v>Armação para Estruturas de Concreto Armado</v>
          </cell>
          <cell r="F328" t="str">
            <v>SINAPI Mai/26</v>
          </cell>
        </row>
        <row r="329">
          <cell r="A329">
            <v>92875</v>
          </cell>
          <cell r="B329" t="str">
            <v>CORTE E DOBRA DE AÇO CA-25, DIÂMETRO DE 6,3 MM. AF_06/2022</v>
          </cell>
          <cell r="C329" t="str">
            <v>KG</v>
          </cell>
          <cell r="D329">
            <v>8.27</v>
          </cell>
          <cell r="E329" t="str">
            <v>Armação para Estruturas de Concreto Armado</v>
          </cell>
          <cell r="F329" t="str">
            <v>SINAPI Mai/26</v>
          </cell>
        </row>
        <row r="330">
          <cell r="A330">
            <v>92876</v>
          </cell>
          <cell r="B330" t="str">
            <v>CORTE E DOBRA DE AÇO CA-25, DIÂMETRO DE 8,0 MM. AF_06/2022</v>
          </cell>
          <cell r="C330" t="str">
            <v>KG</v>
          </cell>
          <cell r="D330">
            <v>7.72</v>
          </cell>
          <cell r="E330" t="str">
            <v>Armação para Estruturas de Concreto Armado</v>
          </cell>
          <cell r="F330" t="str">
            <v>SINAPI Mai/26</v>
          </cell>
        </row>
        <row r="331">
          <cell r="A331">
            <v>92803</v>
          </cell>
          <cell r="B331" t="str">
            <v>CORTE E DOBRA DE AÇO CA-50, DIÂMETRO DE 10,0 MM. AF_06/2022</v>
          </cell>
          <cell r="C331" t="str">
            <v>KG</v>
          </cell>
          <cell r="D331">
            <v>7.47</v>
          </cell>
          <cell r="E331" t="str">
            <v>Armação para Estruturas de Concreto Armado</v>
          </cell>
          <cell r="F331" t="str">
            <v>SINAPI Mai/26</v>
          </cell>
        </row>
        <row r="332">
          <cell r="A332">
            <v>92804</v>
          </cell>
          <cell r="B332" t="str">
            <v>CORTE E DOBRA DE AÇO CA-50, DIÂMETRO DE 12,5 MM. AF_06/2022</v>
          </cell>
          <cell r="C332" t="str">
            <v>KG</v>
          </cell>
          <cell r="D332">
            <v>6.36</v>
          </cell>
          <cell r="E332" t="str">
            <v>Armação para Estruturas de Concreto Armado</v>
          </cell>
          <cell r="F332" t="str">
            <v>SINAPI Mai/26</v>
          </cell>
        </row>
        <row r="333">
          <cell r="A333">
            <v>92805</v>
          </cell>
          <cell r="B333" t="str">
            <v>CORTE E DOBRA DE AÇO CA-50, DIÂMETRO DE 16,0 MM. AF_06/2022</v>
          </cell>
          <cell r="C333" t="str">
            <v>KG</v>
          </cell>
          <cell r="D333">
            <v>6.25</v>
          </cell>
          <cell r="E333" t="str">
            <v>Armação para Estruturas de Concreto Armado</v>
          </cell>
          <cell r="F333" t="str">
            <v>SINAPI Mai/26</v>
          </cell>
        </row>
        <row r="334">
          <cell r="A334">
            <v>92806</v>
          </cell>
          <cell r="B334" t="str">
            <v>CORTE E DOBRA DE AÇO CA-50, DIÂMETRO DE 20,0 MM. AF_06/2022</v>
          </cell>
          <cell r="C334" t="str">
            <v>KG</v>
          </cell>
          <cell r="D334">
            <v>7.34</v>
          </cell>
          <cell r="E334" t="str">
            <v>Armação para Estruturas de Concreto Armado</v>
          </cell>
          <cell r="F334" t="str">
            <v>SINAPI Mai/26</v>
          </cell>
        </row>
        <row r="335">
          <cell r="A335">
            <v>92798</v>
          </cell>
          <cell r="B335" t="str">
            <v>CORTE E DOBRA DE AÇO CA-50, DIÂMETRO DE 25,0 MM. AF_06/2022</v>
          </cell>
          <cell r="C335" t="str">
            <v>KG</v>
          </cell>
          <cell r="D335">
            <v>7.33</v>
          </cell>
          <cell r="E335" t="str">
            <v>Armação para Estruturas de Concreto Armado</v>
          </cell>
          <cell r="F335" t="str">
            <v>SINAPI Mai/26</v>
          </cell>
        </row>
        <row r="336">
          <cell r="A336">
            <v>95448</v>
          </cell>
          <cell r="B336" t="str">
            <v>CORTE E DOBRA DE AÇO CA-50, DIÂMETRO DE 32 MM. AF_06/2022</v>
          </cell>
          <cell r="C336" t="str">
            <v>KG</v>
          </cell>
          <cell r="D336">
            <v>8.0399999999999991</v>
          </cell>
          <cell r="E336" t="str">
            <v>Armação para Estruturas de Concreto Armado</v>
          </cell>
          <cell r="F336" t="str">
            <v>SINAPI Mai/26</v>
          </cell>
        </row>
        <row r="337">
          <cell r="A337">
            <v>92801</v>
          </cell>
          <cell r="B337" t="str">
            <v>CORTE E DOBRA DE AÇO CA-50, DIÂMETRO DE 6,3 MM. AF_06/2022</v>
          </cell>
          <cell r="C337" t="str">
            <v>KG</v>
          </cell>
          <cell r="D337">
            <v>8.51</v>
          </cell>
          <cell r="E337" t="str">
            <v>Armação para Estruturas de Concreto Armado</v>
          </cell>
          <cell r="F337" t="str">
            <v>SINAPI Mai/26</v>
          </cell>
        </row>
        <row r="338">
          <cell r="A338">
            <v>92802</v>
          </cell>
          <cell r="B338" t="str">
            <v>CORTE E DOBRA DE AÇO CA-50, DIÂMETRO DE 8,0 MM. AF_06/2022</v>
          </cell>
          <cell r="C338" t="str">
            <v>KG</v>
          </cell>
          <cell r="D338">
            <v>8.1999999999999993</v>
          </cell>
          <cell r="E338" t="str">
            <v>Armação para Estruturas de Concreto Armado</v>
          </cell>
          <cell r="F338" t="str">
            <v>SINAPI Mai/26</v>
          </cell>
        </row>
        <row r="339">
          <cell r="A339">
            <v>92799</v>
          </cell>
          <cell r="B339" t="str">
            <v>CORTE E DOBRA DE AÇO CA-60, DIÂMETRO DE 4,2 MM. AF_06/2022</v>
          </cell>
          <cell r="C339" t="str">
            <v>KG</v>
          </cell>
          <cell r="D339">
            <v>10.31</v>
          </cell>
          <cell r="E339" t="str">
            <v>Armação para Estruturas de Concreto Armado</v>
          </cell>
          <cell r="F339" t="str">
            <v>SINAPI Mai/26</v>
          </cell>
        </row>
        <row r="340">
          <cell r="A340">
            <v>92800</v>
          </cell>
          <cell r="B340" t="str">
            <v>CORTE E DOBRA DE AÇO CA-60, DIÂMETRO DE 5,0 MM. AF_06/2022</v>
          </cell>
          <cell r="C340" t="str">
            <v>KG</v>
          </cell>
          <cell r="D340">
            <v>8.86</v>
          </cell>
          <cell r="E340" t="str">
            <v>Armação para Estruturas de Concreto Armado</v>
          </cell>
          <cell r="F340" t="str">
            <v>SINAPI Mai/26</v>
          </cell>
        </row>
        <row r="341">
          <cell r="A341">
            <v>95605</v>
          </cell>
          <cell r="B341" t="str">
            <v>ARRASAMENTO MECANICO DE ESTACA DE CONCRETO ARMADO, DIAMETROS DE 101 CM A 150 CM. AF_05/2021</v>
          </cell>
          <cell r="C341" t="str">
            <v>UN</v>
          </cell>
          <cell r="D341">
            <v>190.87</v>
          </cell>
          <cell r="E341" t="str">
            <v>Arrasamento de Estacas</v>
          </cell>
          <cell r="F341" t="str">
            <v>SINAPI Mai/26</v>
          </cell>
        </row>
        <row r="342">
          <cell r="A342">
            <v>95602</v>
          </cell>
          <cell r="B342" t="str">
            <v>ARRASAMENTO MECANICO DE ESTACA DE CONCRETO ARMADO, DIAMETROS DE 41 CM A 60 CM. AF_05/2021</v>
          </cell>
          <cell r="C342" t="str">
            <v>UN</v>
          </cell>
          <cell r="D342">
            <v>39.26</v>
          </cell>
          <cell r="E342" t="str">
            <v>Arrasamento de Estacas</v>
          </cell>
          <cell r="F342" t="str">
            <v>SINAPI Mai/26</v>
          </cell>
        </row>
        <row r="343">
          <cell r="A343">
            <v>95603</v>
          </cell>
          <cell r="B343" t="str">
            <v>ARRASAMENTO MECANICO DE ESTACA DE CONCRETO ARMADO, DIAMETROS DE 61 CM A 80 CM. AF_05/2021</v>
          </cell>
          <cell r="C343" t="str">
            <v>UN</v>
          </cell>
          <cell r="D343">
            <v>66.98</v>
          </cell>
          <cell r="E343" t="str">
            <v>Arrasamento de Estacas</v>
          </cell>
          <cell r="F343" t="str">
            <v>SINAPI Mai/26</v>
          </cell>
        </row>
        <row r="344">
          <cell r="A344">
            <v>95604</v>
          </cell>
          <cell r="B344" t="str">
            <v>ARRASAMENTO MECANICO DE ESTACA DE CONCRETO ARMADO, DIAMETROS DE 81 CM A 100 CM. AF_05/2021</v>
          </cell>
          <cell r="C344" t="str">
            <v>UN</v>
          </cell>
          <cell r="D344">
            <v>103.95</v>
          </cell>
          <cell r="E344" t="str">
            <v>Arrasamento de Estacas</v>
          </cell>
          <cell r="F344" t="str">
            <v>SINAPI Mai/26</v>
          </cell>
        </row>
        <row r="345">
          <cell r="A345">
            <v>95601</v>
          </cell>
          <cell r="B345" t="str">
            <v>ARRASAMENTO MECANICO DE ESTACA DE CONCRETO ARMADO, DIAMETROS DE ATÉ 40 CM. AF_05/2021</v>
          </cell>
          <cell r="C345" t="str">
            <v>UN</v>
          </cell>
          <cell r="D345">
            <v>24.52</v>
          </cell>
          <cell r="E345" t="str">
            <v>Arrasamento de Estacas</v>
          </cell>
          <cell r="F345" t="str">
            <v>SINAPI Mai/26</v>
          </cell>
        </row>
        <row r="346">
          <cell r="A346">
            <v>102521</v>
          </cell>
          <cell r="B346" t="str">
            <v>ARRASAMENTO MECÂNICO DE ESTACA BARRETE DE CONCRETO ARMADO, SEÇÃO DE 0,40 X 2,50 M. AF_05/2021</v>
          </cell>
          <cell r="C346" t="str">
            <v>UN</v>
          </cell>
          <cell r="D346">
            <v>157.46</v>
          </cell>
          <cell r="E346" t="str">
            <v>Arrasamento de Estacas</v>
          </cell>
          <cell r="F346" t="str">
            <v>SINAPI Mai/26</v>
          </cell>
        </row>
        <row r="347">
          <cell r="A347">
            <v>102522</v>
          </cell>
          <cell r="B347" t="str">
            <v>ARRASAMENTO MECÂNICO DE ESTACA BARRETE DE CONCRETO ARMADO, SEÇÃO DE 0,60 X 2,50 M. AF_05/2021</v>
          </cell>
          <cell r="C347" t="str">
            <v>UN</v>
          </cell>
          <cell r="D347">
            <v>230.99</v>
          </cell>
          <cell r="E347" t="str">
            <v>Arrasamento de Estacas</v>
          </cell>
          <cell r="F347" t="str">
            <v>SINAPI Mai/26</v>
          </cell>
        </row>
        <row r="348">
          <cell r="A348">
            <v>102523</v>
          </cell>
          <cell r="B348" t="str">
            <v>ARRASAMENTO MECÂNICO DE ESTACA BARRETE DE CONCRETO ARMADO, SEÇÃO DE 0,80 X 2,50 M. AF_05/2021</v>
          </cell>
          <cell r="C348" t="str">
            <v>UN</v>
          </cell>
          <cell r="D348">
            <v>304.52999999999997</v>
          </cell>
          <cell r="E348" t="str">
            <v>Arrasamento de Estacas</v>
          </cell>
          <cell r="F348" t="str">
            <v>SINAPI Mai/26</v>
          </cell>
        </row>
        <row r="349">
          <cell r="A349">
            <v>95608</v>
          </cell>
          <cell r="B349" t="str">
            <v>ARRASAMENTO MECÂNICO DE ESTACA METÁLICA, PERFIL LAMINADO TIPO H - FAMÍLIA 250. AF_05/2021</v>
          </cell>
          <cell r="C349" t="str">
            <v>UN</v>
          </cell>
          <cell r="D349">
            <v>44.49</v>
          </cell>
          <cell r="E349" t="str">
            <v>Arrasamento de Estacas</v>
          </cell>
          <cell r="F349" t="str">
            <v>SINAPI Mai/26</v>
          </cell>
        </row>
        <row r="350">
          <cell r="A350">
            <v>95609</v>
          </cell>
          <cell r="B350" t="str">
            <v>ARRASAMENTO MECÂNICO DE ESTACA METÁLICA, PERFIL LAMINADO TIPO H - FAMÍLIA 310. AF_05/2021</v>
          </cell>
          <cell r="C350" t="str">
            <v>UN</v>
          </cell>
          <cell r="D350">
            <v>56.43</v>
          </cell>
          <cell r="E350" t="str">
            <v>Arrasamento de Estacas</v>
          </cell>
          <cell r="F350" t="str">
            <v>SINAPI Mai/26</v>
          </cell>
        </row>
        <row r="351">
          <cell r="A351">
            <v>95607</v>
          </cell>
          <cell r="B351" t="str">
            <v>ARRASAMENTO MECÂNICO DE ESTACA METÁLICA, PERFIL LAMINADO TIPO I FAMÍLIA 250. AF_05/2021</v>
          </cell>
          <cell r="C351" t="str">
            <v>UN</v>
          </cell>
          <cell r="D351">
            <v>30.67</v>
          </cell>
          <cell r="E351" t="str">
            <v>Arrasamento de Estacas</v>
          </cell>
          <cell r="F351" t="str">
            <v>SINAPI Mai/26</v>
          </cell>
        </row>
        <row r="352">
          <cell r="A352">
            <v>106132</v>
          </cell>
          <cell r="B352" t="str">
            <v>EXECUÇÃO DE MICRORREVESTIMENTO FAIXA 2 DNIT. AF_10/2025</v>
          </cell>
          <cell r="C352" t="str">
            <v>M3</v>
          </cell>
          <cell r="D352">
            <v>0</v>
          </cell>
          <cell r="E352" t="str">
            <v>Asfalto</v>
          </cell>
          <cell r="F352" t="str">
            <v>SINAPI Mai/26</v>
          </cell>
        </row>
        <row r="353">
          <cell r="A353">
            <v>106133</v>
          </cell>
          <cell r="B353" t="str">
            <v>EXECUÇÃO DE MICRORREVESTIMENTO FAIXA 3 DNIT. AF_10/2025</v>
          </cell>
          <cell r="C353" t="str">
            <v>M3</v>
          </cell>
          <cell r="D353">
            <v>0</v>
          </cell>
          <cell r="E353" t="str">
            <v>Asfalto</v>
          </cell>
          <cell r="F353" t="str">
            <v>SINAPI Mai/26</v>
          </cell>
        </row>
        <row r="354">
          <cell r="A354">
            <v>95996</v>
          </cell>
          <cell r="B354" t="str">
            <v>EXECUÇÃO DE PAVIMENTO COM APLICAÇÃO DE CONCRETO ASFÁLTICO, CAMADA DE BINDER - EXCLUSIVE CARGA E TRANSPORTE. AF_10/2025</v>
          </cell>
          <cell r="C354" t="str">
            <v>M3</v>
          </cell>
          <cell r="D354">
            <v>1318.49</v>
          </cell>
          <cell r="E354" t="str">
            <v>Asfalto</v>
          </cell>
          <cell r="F354" t="str">
            <v>SINAPI Mai/26</v>
          </cell>
        </row>
        <row r="355">
          <cell r="A355">
            <v>95995</v>
          </cell>
          <cell r="B355" t="str">
            <v>EXECUÇÃO DE PAVIMENTO COM APLICAÇÃO DE CONCRETO ASFÁLTICO, CAMADA DE ROLAMENTO - EXCLUSIVE CARGA E TRANSPORTE. AF_10/2025</v>
          </cell>
          <cell r="C355" t="str">
            <v>M3</v>
          </cell>
          <cell r="D355">
            <v>1532.31</v>
          </cell>
          <cell r="E355" t="str">
            <v>Asfalto</v>
          </cell>
          <cell r="F355" t="str">
            <v>SINAPI Mai/26</v>
          </cell>
        </row>
        <row r="356">
          <cell r="A356">
            <v>104372</v>
          </cell>
          <cell r="B356" t="str">
            <v>EXECUÇÃO DE PAVIMENTO COM APLICAÇÃO DE PRÉ-MISTURADO A FRIO, CAMADA DE BINDER - EXCLUSIVE CARGA E TRANSPORTE. AF_10/2025</v>
          </cell>
          <cell r="C356" t="str">
            <v>M3</v>
          </cell>
          <cell r="D356">
            <v>0</v>
          </cell>
          <cell r="E356" t="str">
            <v>Asfalto</v>
          </cell>
          <cell r="F356" t="str">
            <v>SINAPI Mai/26</v>
          </cell>
        </row>
        <row r="357">
          <cell r="A357">
            <v>104371</v>
          </cell>
          <cell r="B357" t="str">
            <v>EXECUÇÃO DE PAVIMENTO COM APLICAÇÃO DE PRÉ-MISTURADO A FRIO, CAMADA DE ROLAMENTO - EXCLUSIVE CARGA E TRANSPORTE. AF_10/2025</v>
          </cell>
          <cell r="C357" t="str">
            <v>M3</v>
          </cell>
          <cell r="D357">
            <v>0</v>
          </cell>
          <cell r="E357" t="str">
            <v>Asfalto</v>
          </cell>
          <cell r="F357" t="str">
            <v>SINAPI Mai/26</v>
          </cell>
        </row>
        <row r="358">
          <cell r="A358">
            <v>106138</v>
          </cell>
          <cell r="B358" t="str">
            <v>FRESAGEM DE PAVIMENTO ASFÁLTICO, COM LARGURA DA VIA MAIOR QUE 10,00 M, EM LOCAIS COM NIVEL ALTO DE INTERFERÊNCIA. AF_10/2025</v>
          </cell>
          <cell r="C358" t="str">
            <v>M2</v>
          </cell>
          <cell r="D358">
            <v>9.06</v>
          </cell>
          <cell r="E358" t="str">
            <v>Asfalto</v>
          </cell>
          <cell r="F358" t="str">
            <v>SINAPI Mai/26</v>
          </cell>
        </row>
        <row r="359">
          <cell r="A359">
            <v>106135</v>
          </cell>
          <cell r="B359" t="str">
            <v>FRESAGEM DE PAVIMENTO ASFÁLTICO, COM LARGURA DA VIA MAIOR QUE 10,00 M, EM LOCAIS COM NIVEL BAIXO DE INTERFERÊNCIA. AF_10/2025</v>
          </cell>
          <cell r="C359" t="str">
            <v>M2</v>
          </cell>
          <cell r="D359">
            <v>7.71</v>
          </cell>
          <cell r="E359" t="str">
            <v>Asfalto</v>
          </cell>
          <cell r="F359" t="str">
            <v>SINAPI Mai/26</v>
          </cell>
        </row>
        <row r="360">
          <cell r="A360">
            <v>106137</v>
          </cell>
          <cell r="B360" t="str">
            <v>FRESAGEM DE PAVIMENTO ASFÁLTICO, COM LARGURA DA VIA MAIOR QUE 6,00 M E MENOR OU IGUAL 10,00 M, EM LOCAIS COM NIVEL ALTO DE INTERFERÊNCIA. AF_10/2025</v>
          </cell>
          <cell r="C360" t="str">
            <v>M2</v>
          </cell>
          <cell r="D360">
            <v>10.51</v>
          </cell>
          <cell r="E360" t="str">
            <v>Asfalto</v>
          </cell>
          <cell r="F360" t="str">
            <v>SINAPI Mai/26</v>
          </cell>
        </row>
        <row r="361">
          <cell r="A361">
            <v>96001</v>
          </cell>
          <cell r="B361" t="str">
            <v>FRESAGEM DE PAVIMENTO ASFÁLTICO, COM LARGURA DA VIA MAIOR QUE 6,00 M E MENOR OU IGUAL 10,00 M, EM LOCAIS COM NIVEL BAIXO DE INTERFERÊNCIA. AF_10/2025</v>
          </cell>
          <cell r="C361" t="str">
            <v>M2</v>
          </cell>
          <cell r="D361">
            <v>8.8800000000000008</v>
          </cell>
          <cell r="E361" t="str">
            <v>Asfalto</v>
          </cell>
          <cell r="F361" t="str">
            <v>SINAPI Mai/26</v>
          </cell>
        </row>
        <row r="362">
          <cell r="A362">
            <v>106136</v>
          </cell>
          <cell r="B362" t="str">
            <v>FRESAGEM DE PAVIMENTO ASFÁLTICO, COM LARGURA DA VIA MENOR OU IGUAL 6,00 M, EM LOCAIS COM NIVEL ALTO DE INTERFERÊNCIA. AF_10/2025</v>
          </cell>
          <cell r="C362" t="str">
            <v>M2</v>
          </cell>
          <cell r="D362">
            <v>12.32</v>
          </cell>
          <cell r="E362" t="str">
            <v>Asfalto</v>
          </cell>
          <cell r="F362" t="str">
            <v>SINAPI Mai/26</v>
          </cell>
        </row>
        <row r="363">
          <cell r="A363">
            <v>106134</v>
          </cell>
          <cell r="B363" t="str">
            <v>FRESAGEM DE PAVIMENTO ASFÁLTICO, COM LARGURA DA VIA MENOR OU IGUAL 6,00 M, EM LOCAIS COM NIVEL BAIXO DE INTERFERÊNCIA. AF_10/2025</v>
          </cell>
          <cell r="C363" t="str">
            <v>M2</v>
          </cell>
          <cell r="D363">
            <v>10.32</v>
          </cell>
          <cell r="E363" t="str">
            <v>Asfalto</v>
          </cell>
          <cell r="F363" t="str">
            <v>SINAPI Mai/26</v>
          </cell>
        </row>
        <row r="364">
          <cell r="A364">
            <v>94880</v>
          </cell>
          <cell r="B364" t="str">
            <v>ASSENTAMENTO DE TUBO DE PEAD CORRUGADO DE DUPLA PAREDE PARA REDE COLETORA DE ESGOTO, DN 1000 MM, JUNTA ELÁSTICA INTEGRADA (NÃO INCLUI FORNECIMENTO). AF_01/2021</v>
          </cell>
          <cell r="C364" t="str">
            <v>M</v>
          </cell>
          <cell r="D364">
            <v>51.37</v>
          </cell>
          <cell r="E364" t="str">
            <v>Assentamento de Tubos de Esgoto em PVC e PEAD</v>
          </cell>
          <cell r="F364" t="str">
            <v>SINAPI Mai/26</v>
          </cell>
        </row>
        <row r="365">
          <cell r="A365">
            <v>94882</v>
          </cell>
          <cell r="B365" t="str">
            <v>ASSENTAMENTO DE TUBO DE PEAD CORRUGADO DE DUPLA PAREDE PARA REDE COLETORA DE ESGOTO, DN 1200 MM, JUNTA ELÁSTICA INTEGRADA (NÃO INCLUI FORNECIMENTO). AF_01/2021</v>
          </cell>
          <cell r="C365" t="str">
            <v>M</v>
          </cell>
          <cell r="D365">
            <v>59.95</v>
          </cell>
          <cell r="E365" t="str">
            <v>Assentamento de Tubos de Esgoto em PVC e PEAD</v>
          </cell>
          <cell r="F365" t="str">
            <v>SINAPI Mai/26</v>
          </cell>
        </row>
        <row r="366">
          <cell r="A366">
            <v>94884</v>
          </cell>
          <cell r="B366" t="str">
            <v>ASSENTAMENTO DE TUBO DE PEAD CORRUGADO DE DUPLA PAREDE PARA REDE COLETORA DE ESGOTO, DN 1500 MM, JUNTA ELÁSTICA INTEGRADA (NÃO INCLUI FORNECIMENTO). AF_01/2021</v>
          </cell>
          <cell r="C366" t="str">
            <v>M</v>
          </cell>
          <cell r="D366">
            <v>77.319999999999993</v>
          </cell>
          <cell r="E366" t="str">
            <v>Assentamento de Tubos de Esgoto em PVC e PEAD</v>
          </cell>
          <cell r="F366" t="str">
            <v>SINAPI Mai/26</v>
          </cell>
        </row>
        <row r="367">
          <cell r="A367">
            <v>94870</v>
          </cell>
          <cell r="B367" t="str">
            <v>ASSENTAMENTO DE TUBO DE PEAD CORRUGADO DE DUPLA PAREDE PARA REDE COLETORA DE ESGOTO, DN 250 MM, JUNTA ELÁSTICA INTEGRADA (NÃO INCLUI FORNECIMENTO). AF_01/2021</v>
          </cell>
          <cell r="C367" t="str">
            <v>M</v>
          </cell>
          <cell r="D367">
            <v>2.23</v>
          </cell>
          <cell r="E367" t="str">
            <v>Assentamento de Tubos de Esgoto em PVC e PEAD</v>
          </cell>
          <cell r="F367" t="str">
            <v>SINAPI Mai/26</v>
          </cell>
        </row>
        <row r="368">
          <cell r="A368">
            <v>94872</v>
          </cell>
          <cell r="B368" t="str">
            <v>ASSENTAMENTO DE TUBO DE PEAD CORRUGADO DE DUPLA PAREDE PARA REDE COLETORA DE ESGOTO, DN 300 MM, JUNTA ELÁSTICA INTEGRADA (NÃO INCLUI FORNECIMENTO). AF_01/2021</v>
          </cell>
          <cell r="C368" t="str">
            <v>M</v>
          </cell>
          <cell r="D368">
            <v>3.27</v>
          </cell>
          <cell r="E368" t="str">
            <v>Assentamento de Tubos de Esgoto em PVC e PEAD</v>
          </cell>
          <cell r="F368" t="str">
            <v>SINAPI Mai/26</v>
          </cell>
        </row>
        <row r="369">
          <cell r="A369">
            <v>90746</v>
          </cell>
          <cell r="B369" t="str">
            <v>ASSENTAMENTO DE TUBO DE PEAD CORRUGADO DE DUPLA PAREDE PARA REDE COLETORA DE ESGOTO, DN 450 MM, JUNTA ELÁSTICA INTEGRADA (NÃO INCLUI FORNECIMENTO). AF_01/2021</v>
          </cell>
          <cell r="C369" t="str">
            <v>M</v>
          </cell>
          <cell r="D369">
            <v>5.13</v>
          </cell>
          <cell r="E369" t="str">
            <v>Assentamento de Tubos de Esgoto em PVC e PEAD</v>
          </cell>
          <cell r="F369" t="str">
            <v>SINAPI Mai/26</v>
          </cell>
        </row>
        <row r="370">
          <cell r="A370">
            <v>90747</v>
          </cell>
          <cell r="B370" t="str">
            <v>ASSENTAMENTO DE TUBO DE PEAD CORRUGADO DE DUPLA PAREDE PARA REDE COLETORA DE ESGOTO, DN 600 MM, JUNTA ELÁSTICA INTEGRADA (NÃO INCLUI FORNECIMENTO). AF_01/2021</v>
          </cell>
          <cell r="C370" t="str">
            <v>M</v>
          </cell>
          <cell r="D370">
            <v>21.15</v>
          </cell>
          <cell r="E370" t="str">
            <v>Assentamento de Tubos de Esgoto em PVC e PEAD</v>
          </cell>
          <cell r="F370" t="str">
            <v>SINAPI Mai/26</v>
          </cell>
        </row>
        <row r="371">
          <cell r="A371">
            <v>94876</v>
          </cell>
          <cell r="B371" t="str">
            <v>ASSENTAMENTO DE TUBO DE PEAD CORRUGADO DE DUPLA PAREDE PARA REDE COLETORA DE ESGOTO, DN 800 MM, JUNTA ELÁSTICA INTEGRADA (NÃO INCLUI FORNECIMENTO). AF_01/2021</v>
          </cell>
          <cell r="C371" t="str">
            <v>M</v>
          </cell>
          <cell r="D371">
            <v>34.71</v>
          </cell>
          <cell r="E371" t="str">
            <v>Assentamento de Tubos de Esgoto em PVC e PEAD</v>
          </cell>
          <cell r="F371" t="str">
            <v>SINAPI Mai/26</v>
          </cell>
        </row>
        <row r="372">
          <cell r="A372">
            <v>94878</v>
          </cell>
          <cell r="B372" t="str">
            <v>ASSENTAMENTO DE TUBO DE PEAD CORRUGADO DE DUPLA PAREDE PARA REDE COLETORA DE ESGOTO, DN 900 MM, JUNTA ELÁSTICA INTEGRADA (NÃO INCLUI FORNECIMENTO). AF_01/2021</v>
          </cell>
          <cell r="C372" t="str">
            <v>M</v>
          </cell>
          <cell r="D372">
            <v>40.270000000000003</v>
          </cell>
          <cell r="E372" t="str">
            <v>Assentamento de Tubos de Esgoto em PVC e PEAD</v>
          </cell>
          <cell r="F372" t="str">
            <v>SINAPI Mai/26</v>
          </cell>
        </row>
        <row r="373">
          <cell r="A373">
            <v>90740</v>
          </cell>
          <cell r="B373" t="str">
            <v>ASSENTAMENTO DE TUBO DE PVC CORRUGADO DE DUPLA PAREDE PARA REDE COLETORA DE ESGOTO, DN 150 MM, JUNTA ELÁSTICA (NÃO INCLUI FORNECIMENTO). AF_01/2021</v>
          </cell>
          <cell r="C373" t="str">
            <v>M</v>
          </cell>
          <cell r="D373">
            <v>6.26</v>
          </cell>
          <cell r="E373" t="str">
            <v>Assentamento de Tubos de Esgoto em PVC e PEAD</v>
          </cell>
          <cell r="F373" t="str">
            <v>SINAPI Mai/26</v>
          </cell>
        </row>
        <row r="374">
          <cell r="A374">
            <v>90741</v>
          </cell>
          <cell r="B374" t="str">
            <v>ASSENTAMENTO DE TUBO DE PVC CORRUGADO DE DUPLA PAREDE PARA REDE COLETORA DE ESGOTO, DN 200 MM, JUNTA ELÁSTICA (NÃO INCLUI FORNECIMENTO). AF_01/2021</v>
          </cell>
          <cell r="C374" t="str">
            <v>M</v>
          </cell>
          <cell r="D374">
            <v>7.14</v>
          </cell>
          <cell r="E374" t="str">
            <v>Assentamento de Tubos de Esgoto em PVC e PEAD</v>
          </cell>
          <cell r="F374" t="str">
            <v>SINAPI Mai/26</v>
          </cell>
        </row>
        <row r="375">
          <cell r="A375">
            <v>90742</v>
          </cell>
          <cell r="B375" t="str">
            <v>ASSENTAMENTO DE TUBO DE PVC CORRUGADO DE DUPLA PAREDE PARA REDE COLETORA DE ESGOTO, DN 250 MM, JUNTA ELÁSTICA (NÃO INCLUI FORNECIMENTO). AF_01/2021</v>
          </cell>
          <cell r="C375" t="str">
            <v>M</v>
          </cell>
          <cell r="D375">
            <v>8.02</v>
          </cell>
          <cell r="E375" t="str">
            <v>Assentamento de Tubos de Esgoto em PVC e PEAD</v>
          </cell>
          <cell r="F375" t="str">
            <v>SINAPI Mai/26</v>
          </cell>
        </row>
        <row r="376">
          <cell r="A376">
            <v>90743</v>
          </cell>
          <cell r="B376" t="str">
            <v>ASSENTAMENTO DE TUBO DE PVC CORRUGADO DE DUPLA PAREDE PARA REDE COLETORA DE ESGOTO, DN 300 MM, JUNTA ELÁSTICA (NÃO INCLUI FORNECIMENTO). AF_01/2021</v>
          </cell>
          <cell r="C376" t="str">
            <v>M</v>
          </cell>
          <cell r="D376">
            <v>8.89</v>
          </cell>
          <cell r="E376" t="str">
            <v>Assentamento de Tubos de Esgoto em PVC e PEAD</v>
          </cell>
          <cell r="F376" t="str">
            <v>SINAPI Mai/26</v>
          </cell>
        </row>
        <row r="377">
          <cell r="A377">
            <v>90744</v>
          </cell>
          <cell r="B377" t="str">
            <v>ASSENTAMENTO DE TUBO DE PVC CORRUGADO DE DUPLA PAREDE PARA REDE COLETORA DE ESGOTO, DN 350 MM, JUNTA ELÁSTICA (NÃO INCLUI FORNECIMENTO). AF_01/2021</v>
          </cell>
          <cell r="C377" t="str">
            <v>M</v>
          </cell>
          <cell r="D377">
            <v>9.77</v>
          </cell>
          <cell r="E377" t="str">
            <v>Assentamento de Tubos de Esgoto em PVC e PEAD</v>
          </cell>
          <cell r="F377" t="str">
            <v>SINAPI Mai/26</v>
          </cell>
        </row>
        <row r="378">
          <cell r="A378">
            <v>90745</v>
          </cell>
          <cell r="B378" t="str">
            <v>ASSENTAMENTO DE TUBO DE PVC CORRUGADO DE DUPLA PAREDE PARA REDE COLETORA DE ESGOTO, DN 400 MM, JUNTA ELÁSTICA (NÃO INCLUI FORNECIMENTO). AF_01/2021</v>
          </cell>
          <cell r="C378" t="str">
            <v>M</v>
          </cell>
          <cell r="D378">
            <v>13.12</v>
          </cell>
          <cell r="E378" t="str">
            <v>Assentamento de Tubos de Esgoto em PVC e PEAD</v>
          </cell>
          <cell r="F378" t="str">
            <v>SINAPI Mai/26</v>
          </cell>
        </row>
        <row r="379">
          <cell r="A379">
            <v>90733</v>
          </cell>
          <cell r="B379" t="str">
            <v>ASSENTAMENTO DE TUBO DE PVC PARA REDE COLETORA DE ESGOTO DE PAREDE MACIÇA, DN 100 MM, JUNTA ELÁSTICA (NÃO INCLUI FORNECIMENTO). AF_01/2021</v>
          </cell>
          <cell r="C379" t="str">
            <v>M</v>
          </cell>
          <cell r="D379">
            <v>4.74</v>
          </cell>
          <cell r="E379" t="str">
            <v>Assentamento de Tubos de Esgoto em PVC e PEAD</v>
          </cell>
          <cell r="F379" t="str">
            <v>SINAPI Mai/26</v>
          </cell>
        </row>
        <row r="380">
          <cell r="A380">
            <v>90734</v>
          </cell>
          <cell r="B380" t="str">
            <v>ASSENTAMENTO DE TUBO DE PVC PARA REDE COLETORA DE ESGOTO DE PAREDE MACIÇA, DN 150 MM, JUNTA ELÁSTICA, (NÃO INCLUI FORNECIMENTO). AF_01/2021</v>
          </cell>
          <cell r="C380" t="str">
            <v>M</v>
          </cell>
          <cell r="D380">
            <v>5.62</v>
          </cell>
          <cell r="E380" t="str">
            <v>Assentamento de Tubos de Esgoto em PVC e PEAD</v>
          </cell>
          <cell r="F380" t="str">
            <v>SINAPI Mai/26</v>
          </cell>
        </row>
        <row r="381">
          <cell r="A381">
            <v>90735</v>
          </cell>
          <cell r="B381" t="str">
            <v>ASSENTAMENTO DE TUBO DE PVC PARA REDE COLETORA DE ESGOTO DE PAREDE MACIÇA, DN 200 MM, JUNTA ELÁSTICA (NÃO INCLUI FORNECIMENTO). AF_01/2021</v>
          </cell>
          <cell r="C381" t="str">
            <v>M</v>
          </cell>
          <cell r="D381">
            <v>6.49</v>
          </cell>
          <cell r="E381" t="str">
            <v>Assentamento de Tubos de Esgoto em PVC e PEAD</v>
          </cell>
          <cell r="F381" t="str">
            <v>SINAPI Mai/26</v>
          </cell>
        </row>
        <row r="382">
          <cell r="A382">
            <v>90736</v>
          </cell>
          <cell r="B382" t="str">
            <v>ASSENTAMENTO DE TUBO DE PVC PARA REDE COLETORA DE ESGOTO DE PAREDE MACIÇA, DN 250 MM, JUNTA ELÁSTICA (NÃO INCLUI FORNECIMENTO). AF_01/2021</v>
          </cell>
          <cell r="C382" t="str">
            <v>M</v>
          </cell>
          <cell r="D382">
            <v>7.37</v>
          </cell>
          <cell r="E382" t="str">
            <v>Assentamento de Tubos de Esgoto em PVC e PEAD</v>
          </cell>
          <cell r="F382" t="str">
            <v>SINAPI Mai/26</v>
          </cell>
        </row>
        <row r="383">
          <cell r="A383">
            <v>90737</v>
          </cell>
          <cell r="B383" t="str">
            <v>ASSENTAMENTO DE TUBO DE PVC PARA REDE COLETORA DE ESGOTO DE PAREDE MACIÇA, DN 300 MM, JUNTA ELÁSTICA (NÃO INCLUI FORNECIMENTO). AF_01/2021</v>
          </cell>
          <cell r="C383" t="str">
            <v>M</v>
          </cell>
          <cell r="D383">
            <v>8.25</v>
          </cell>
          <cell r="E383" t="str">
            <v>Assentamento de Tubos de Esgoto em PVC e PEAD</v>
          </cell>
          <cell r="F383" t="str">
            <v>SINAPI Mai/26</v>
          </cell>
        </row>
        <row r="384">
          <cell r="A384">
            <v>90738</v>
          </cell>
          <cell r="B384" t="str">
            <v>ASSENTAMENTO DE TUBO DE PVC PARA REDE COLETORA DE ESGOTO DE PAREDE MACIÇA, DN 350 MM, JUNTA ELÁSTICA (NÃO INCLUI FORNECIMENTO). AF_01/2021</v>
          </cell>
          <cell r="C384" t="str">
            <v>M</v>
          </cell>
          <cell r="D384">
            <v>9.1300000000000008</v>
          </cell>
          <cell r="E384" t="str">
            <v>Assentamento de Tubos de Esgoto em PVC e PEAD</v>
          </cell>
          <cell r="F384" t="str">
            <v>SINAPI Mai/26</v>
          </cell>
        </row>
        <row r="385">
          <cell r="A385">
            <v>90739</v>
          </cell>
          <cell r="B385" t="str">
            <v>ASSENTAMENTO DE TUBO DE PVC PARA REDE COLETORA DE ESGOTO DE PAREDE MACIÇA, DN 400 MM, JUNTA ELÁSTICA (NÃO INCLUI FORNECIMENTO). AF_01/2021</v>
          </cell>
          <cell r="C385" t="str">
            <v>M</v>
          </cell>
          <cell r="D385">
            <v>11.74</v>
          </cell>
          <cell r="E385" t="str">
            <v>Assentamento de Tubos de Esgoto em PVC e PEAD</v>
          </cell>
          <cell r="F385" t="str">
            <v>SINAPI Mai/26</v>
          </cell>
        </row>
        <row r="386">
          <cell r="A386">
            <v>90724</v>
          </cell>
          <cell r="B386" t="str">
            <v>JUNTA ARGAMASSADA ENTRE TUBO DN 100 MM E O POÇO DE VISITA/ CAIXA DE CONCRETO OU ALVENARIA EM REDES DE ESGOTO. AF_01/2021</v>
          </cell>
          <cell r="C386" t="str">
            <v>UN</v>
          </cell>
          <cell r="D386">
            <v>33.39</v>
          </cell>
          <cell r="E386" t="str">
            <v>Assentamento de Tubos de Esgoto em PVC e PEAD</v>
          </cell>
          <cell r="F386" t="str">
            <v>SINAPI Mai/26</v>
          </cell>
        </row>
        <row r="387">
          <cell r="A387">
            <v>102267</v>
          </cell>
          <cell r="B387" t="str">
            <v>JUNTA ARGAMASSADA ENTRE TUBO DN 1000 MM E O POÇO DE VISITA/ CAIXA DE CONCRETO OU ALVENARIA EM REDES DE ESGOTO. AF_01/2021</v>
          </cell>
          <cell r="C387" t="str">
            <v>UN</v>
          </cell>
          <cell r="D387">
            <v>178.7</v>
          </cell>
          <cell r="E387" t="str">
            <v>Assentamento de Tubos de Esgoto em PVC e PEAD</v>
          </cell>
          <cell r="F387" t="str">
            <v>SINAPI Mai/26</v>
          </cell>
        </row>
        <row r="388">
          <cell r="A388">
            <v>102268</v>
          </cell>
          <cell r="B388" t="str">
            <v>JUNTA ARGAMASSADA ENTRE TUBO DN 1200 MM E O POÇO DE VISITA/ CAIXA DE CONCRETO OU ALVENARIA EM REDES DE ESGOTO. AF_01/2021</v>
          </cell>
          <cell r="C388" t="str">
            <v>UN</v>
          </cell>
          <cell r="D388">
            <v>201.63</v>
          </cell>
          <cell r="E388" t="str">
            <v>Assentamento de Tubos de Esgoto em PVC e PEAD</v>
          </cell>
          <cell r="F388" t="str">
            <v>SINAPI Mai/26</v>
          </cell>
        </row>
        <row r="389">
          <cell r="A389">
            <v>90725</v>
          </cell>
          <cell r="B389" t="str">
            <v>JUNTA ARGAMASSADA ENTRE TUBO DN 150 MM E O POÇO DE VISITA/ CAIXA DE CONCRETO OU ALVENARIA EM REDES DE ESGOTO. AF_01/2021</v>
          </cell>
          <cell r="C389" t="str">
            <v>UN</v>
          </cell>
          <cell r="D389">
            <v>41.03</v>
          </cell>
          <cell r="E389" t="str">
            <v>Assentamento de Tubos de Esgoto em PVC e PEAD</v>
          </cell>
          <cell r="F389" t="str">
            <v>SINAPI Mai/26</v>
          </cell>
        </row>
        <row r="390">
          <cell r="A390">
            <v>102269</v>
          </cell>
          <cell r="B390" t="str">
            <v>JUNTA ARGAMASSADA ENTRE TUBO DN 1500 MM E O POÇO DE VISITA/ CAIXA DE CONCRETO OU ALVENARIA EM REDES DE ESGOTO. AF_01/2021</v>
          </cell>
          <cell r="C390" t="str">
            <v>UN</v>
          </cell>
          <cell r="D390">
            <v>247.47</v>
          </cell>
          <cell r="E390" t="str">
            <v>Assentamento de Tubos de Esgoto em PVC e PEAD</v>
          </cell>
          <cell r="F390" t="str">
            <v>SINAPI Mai/26</v>
          </cell>
        </row>
        <row r="391">
          <cell r="A391">
            <v>90726</v>
          </cell>
          <cell r="B391" t="str">
            <v>JUNTA ARGAMASSADA ENTRE TUBO DN 200 MM E O POÇO/ CAIXA DE CONCRETO OU ALVENARIA EM REDES DE ESGOTO. AF_01/2021</v>
          </cell>
          <cell r="C391" t="str">
            <v>UN</v>
          </cell>
          <cell r="D391">
            <v>48.74</v>
          </cell>
          <cell r="E391" t="str">
            <v>Assentamento de Tubos de Esgoto em PVC e PEAD</v>
          </cell>
          <cell r="F391" t="str">
            <v>SINAPI Mai/26</v>
          </cell>
        </row>
        <row r="392">
          <cell r="A392">
            <v>90727</v>
          </cell>
          <cell r="B392" t="str">
            <v>JUNTA ARGAMASSADA ENTRE TUBO DN 250 MM E O POÇO DE VISITA/ CAIXA DE CONCRETO OU ALVENARIA EM REDES DE ESGOTO. AF_01/2021</v>
          </cell>
          <cell r="C392" t="str">
            <v>UN</v>
          </cell>
          <cell r="D392">
            <v>56.37</v>
          </cell>
          <cell r="E392" t="str">
            <v>Assentamento de Tubos de Esgoto em PVC e PEAD</v>
          </cell>
          <cell r="F392" t="str">
            <v>SINAPI Mai/26</v>
          </cell>
        </row>
        <row r="393">
          <cell r="A393">
            <v>90728</v>
          </cell>
          <cell r="B393" t="str">
            <v>JUNTA ARGAMASSADA ENTRE TUBO DN 300 MM E O POÇO DE VISITA/ CAIXA DE CONCRETO OU ALVENARIA EM REDES DE ESGOTO. AF_01/2021</v>
          </cell>
          <cell r="C393" t="str">
            <v>UN</v>
          </cell>
          <cell r="D393">
            <v>64.010000000000005</v>
          </cell>
          <cell r="E393" t="str">
            <v>Assentamento de Tubos de Esgoto em PVC e PEAD</v>
          </cell>
          <cell r="F393" t="str">
            <v>SINAPI Mai/26</v>
          </cell>
        </row>
        <row r="394">
          <cell r="A394">
            <v>90729</v>
          </cell>
          <cell r="B394" t="str">
            <v>JUNTA ARGAMASSADA ENTRE TUBO DN 350 MM E O POÇO DE VISITA/ CAIXA DE CONCRETO OU ALVENARIA EM REDES DE ESGOTO. AF_01/2021</v>
          </cell>
          <cell r="C394" t="str">
            <v>UN</v>
          </cell>
          <cell r="D394">
            <v>71.66</v>
          </cell>
          <cell r="E394" t="str">
            <v>Assentamento de Tubos de Esgoto em PVC e PEAD</v>
          </cell>
          <cell r="F394" t="str">
            <v>SINAPI Mai/26</v>
          </cell>
        </row>
        <row r="395">
          <cell r="A395">
            <v>90730</v>
          </cell>
          <cell r="B395" t="str">
            <v>JUNTA ARGAMASSADA ENTRE TUBO DN 400 MM E O POÇO DE VISITA/ CAIXA DE CONCRETO OU ALVENARIA EM REDES DE ESGOTO. AF_01/2021</v>
          </cell>
          <cell r="C395" t="str">
            <v>UN</v>
          </cell>
          <cell r="D395">
            <v>79.31</v>
          </cell>
          <cell r="E395" t="str">
            <v>Assentamento de Tubos de Esgoto em PVC e PEAD</v>
          </cell>
          <cell r="F395" t="str">
            <v>SINAPI Mai/26</v>
          </cell>
        </row>
        <row r="396">
          <cell r="A396">
            <v>90731</v>
          </cell>
          <cell r="B396" t="str">
            <v>JUNTA ARGAMASSADA ENTRE TUBO DN 450 MM E O POÇO DE VISITA/ CAIXA DE CONCRETO OU ALVENARIA EM REDES DE ESGOTO. AF_01/2021</v>
          </cell>
          <cell r="C396" t="str">
            <v>UN</v>
          </cell>
          <cell r="D396">
            <v>86.95</v>
          </cell>
          <cell r="E396" t="str">
            <v>Assentamento de Tubos de Esgoto em PVC e PEAD</v>
          </cell>
          <cell r="F396" t="str">
            <v>SINAPI Mai/26</v>
          </cell>
        </row>
        <row r="397">
          <cell r="A397">
            <v>90732</v>
          </cell>
          <cell r="B397" t="str">
            <v>JUNTA ARGAMASSADA ENTRE TUBO DN 600 MM E O POÇO DE VISITA/ CAIXA DE CONCRETO OU ALVENARIA EM REDES DE ESGOTO. AF_01/2021</v>
          </cell>
          <cell r="C397" t="str">
            <v>UN</v>
          </cell>
          <cell r="D397">
            <v>109.86</v>
          </cell>
          <cell r="E397" t="str">
            <v>Assentamento de Tubos de Esgoto em PVC e PEAD</v>
          </cell>
          <cell r="F397" t="str">
            <v>SINAPI Mai/26</v>
          </cell>
        </row>
        <row r="398">
          <cell r="A398">
            <v>102265</v>
          </cell>
          <cell r="B398" t="str">
            <v>JUNTA ARGAMASSADA ENTRE TUBO DN 800 MM E O POÇO DE VISITA/ CAIXA DE CONCRETO OU ALVENARIA EM REDES DE ESGOTO. AF_01/2021</v>
          </cell>
          <cell r="C398" t="str">
            <v>UN</v>
          </cell>
          <cell r="D398">
            <v>140.43</v>
          </cell>
          <cell r="E398" t="str">
            <v>Assentamento de Tubos de Esgoto em PVC e PEAD</v>
          </cell>
          <cell r="F398" t="str">
            <v>SINAPI Mai/26</v>
          </cell>
        </row>
        <row r="399">
          <cell r="A399">
            <v>102266</v>
          </cell>
          <cell r="B399" t="str">
            <v>JUNTA ARGAMASSADA ENTRE TUBO DN 900 MM E O POÇO DE VISITA/ CAIXA DE CONCRETO OU ALVENARIA EM REDES DE ESGOTO. AF_01/2021</v>
          </cell>
          <cell r="C399" t="str">
            <v>UN</v>
          </cell>
          <cell r="D399">
            <v>155.69999999999999</v>
          </cell>
          <cell r="E399" t="str">
            <v>Assentamento de Tubos de Esgoto em PVC e PEAD</v>
          </cell>
          <cell r="F399" t="str">
            <v>SINAPI Mai/26</v>
          </cell>
        </row>
        <row r="400">
          <cell r="A400">
            <v>94879</v>
          </cell>
          <cell r="B400" t="str">
            <v>TUBO DE PEAD CORRUGADO DE DUPLA PAREDE PARA REDE COLETORA DE ESGOTO, DN 1000 MM, JUNTA ELÁSTICA INTEGRADA - FORNECIMENTO E ASSENTAMENTO. AF_01/2021</v>
          </cell>
          <cell r="C400" t="str">
            <v>M</v>
          </cell>
          <cell r="D400">
            <v>1947.8</v>
          </cell>
          <cell r="E400" t="str">
            <v>Assentamento de Tubos de Esgoto em PVC e PEAD</v>
          </cell>
          <cell r="F400" t="str">
            <v>SINAPI Mai/26</v>
          </cell>
        </row>
        <row r="401">
          <cell r="A401">
            <v>94881</v>
          </cell>
          <cell r="B401" t="str">
            <v>TUBO DE PEAD CORRUGADO DE DUPLA PAREDE PARA REDE COLETORA DE ESGOTO, DN 1200 MM, JUNTA ELÁSTICA INTEGRADA - FORNECIMENTO E ASSENTAMENTO. AF_01/2021</v>
          </cell>
          <cell r="C401" t="str">
            <v>M</v>
          </cell>
          <cell r="D401">
            <v>2680.94</v>
          </cell>
          <cell r="E401" t="str">
            <v>Assentamento de Tubos de Esgoto em PVC e PEAD</v>
          </cell>
          <cell r="F401" t="str">
            <v>SINAPI Mai/26</v>
          </cell>
        </row>
        <row r="402">
          <cell r="A402">
            <v>94869</v>
          </cell>
          <cell r="B402" t="str">
            <v>TUBO DE PEAD CORRUGADO DE DUPLA PAREDE PARA REDE COLETORA DE ESGOTO, DN 250 MM, JUNTA ELÁSTICA INTEGRADA - FORNECIMENTO E ASSENTAMENTO. AF_01/2021</v>
          </cell>
          <cell r="C402" t="str">
            <v>M</v>
          </cell>
          <cell r="D402">
            <v>137.09</v>
          </cell>
          <cell r="E402" t="str">
            <v>Assentamento de Tubos de Esgoto em PVC e PEAD</v>
          </cell>
          <cell r="F402" t="str">
            <v>SINAPI Mai/26</v>
          </cell>
        </row>
        <row r="403">
          <cell r="A403">
            <v>94871</v>
          </cell>
          <cell r="B403" t="str">
            <v>TUBO DE PEAD CORRUGADO DE DUPLA PAREDE PARA REDE COLETORA DE ESGOTO, DN 300 MM, JUNTA ELÁSTICA INTEGRADA - FORNECIMENTO E ASSENTAMENTO. AF_01/2021</v>
          </cell>
          <cell r="C403" t="str">
            <v>M</v>
          </cell>
          <cell r="D403">
            <v>214.55</v>
          </cell>
          <cell r="E403" t="str">
            <v>Assentamento de Tubos de Esgoto em PVC e PEAD</v>
          </cell>
          <cell r="F403" t="str">
            <v>SINAPI Mai/26</v>
          </cell>
        </row>
        <row r="404">
          <cell r="A404">
            <v>90708</v>
          </cell>
          <cell r="B404" t="str">
            <v>TUBO DE PEAD CORRUGADO DE DUPLA PAREDE PARA REDE COLETORA DE ESGOTO, DN 600 MM, JUNTA ELÁSTICA INTEGRADA - FORNECIMENTO E ASSENTAMENTO. AF_01/2021</v>
          </cell>
          <cell r="C404" t="str">
            <v>M</v>
          </cell>
          <cell r="D404">
            <v>779.8</v>
          </cell>
          <cell r="E404" t="str">
            <v>Assentamento de Tubos de Esgoto em PVC e PEAD</v>
          </cell>
          <cell r="F404" t="str">
            <v>SINAPI Mai/26</v>
          </cell>
        </row>
        <row r="405">
          <cell r="A405">
            <v>94875</v>
          </cell>
          <cell r="B405" t="str">
            <v>TUBO DE PEAD CORRUGADO DE DUPLA PAREDE PARA REDE COLETORA DE ESGOTO, DN 800 MM, JUNTA ELÁSTICA INTEGRADA - FORNECIMENTO E ASSENTAMENTO. AF_01/2021</v>
          </cell>
          <cell r="C405" t="str">
            <v>M</v>
          </cell>
          <cell r="D405">
            <v>1265.78</v>
          </cell>
          <cell r="E405" t="str">
            <v>Assentamento de Tubos de Esgoto em PVC e PEAD</v>
          </cell>
          <cell r="F405" t="str">
            <v>SINAPI Mai/26</v>
          </cell>
        </row>
        <row r="406">
          <cell r="A406">
            <v>102264</v>
          </cell>
          <cell r="B406" t="str">
            <v>TUBO DE PVC BRANCO PARA REDE COLETORA DE ESGOTO CONDOMINIAL DE PAREDE MACIÇA, DN 100 MM, JUNTA ELÁSTICA - FORNECIMENTO E ASSENTAMENTO. AF_01/2021</v>
          </cell>
          <cell r="C406" t="str">
            <v>M</v>
          </cell>
          <cell r="D406">
            <v>25.33</v>
          </cell>
          <cell r="E406" t="str">
            <v>Assentamento de Tubos de Esgoto em PVC e PEAD</v>
          </cell>
          <cell r="F406" t="str">
            <v>SINAPI Mai/26</v>
          </cell>
        </row>
        <row r="407">
          <cell r="A407">
            <v>90701</v>
          </cell>
          <cell r="B407" t="str">
            <v>TUBO DE PVC CORRUGADO DE DUPLA PAREDE PARA REDE COLETORA DE ESGOTO, DN 150 MM, JUNTA ELÁSTICA - FORNECIMENTO E ASSENTAMENTO. AF_01/2021</v>
          </cell>
          <cell r="C407" t="str">
            <v>M</v>
          </cell>
          <cell r="D407">
            <v>86.59</v>
          </cell>
          <cell r="E407" t="str">
            <v>Assentamento de Tubos de Esgoto em PVC e PEAD</v>
          </cell>
          <cell r="F407" t="str">
            <v>SINAPI Mai/26</v>
          </cell>
        </row>
        <row r="408">
          <cell r="A408">
            <v>90702</v>
          </cell>
          <cell r="B408" t="str">
            <v>TUBO DE PVC CORRUGADO DE DUPLA PAREDE PARA REDE COLETORA DE ESGOTO, DN 200 MM, JUNTA ELÁSTICA - FORNECIMENTO E ASSENTAMENTO. AF_01/2021</v>
          </cell>
          <cell r="C408" t="str">
            <v>M</v>
          </cell>
          <cell r="D408">
            <v>143.19999999999999</v>
          </cell>
          <cell r="E408" t="str">
            <v>Assentamento de Tubos de Esgoto em PVC e PEAD</v>
          </cell>
          <cell r="F408" t="str">
            <v>SINAPI Mai/26</v>
          </cell>
        </row>
        <row r="409">
          <cell r="A409">
            <v>90703</v>
          </cell>
          <cell r="B409" t="str">
            <v>TUBO DE PVC CORRUGADO DE DUPLA PAREDE PARA REDE COLETORA DE ESGOTO, DN 250 MM, JUNTA ELÁSTICA - FORNECIMENTO E ASSENTAMENTO. AF_01/2021</v>
          </cell>
          <cell r="C409" t="str">
            <v>M</v>
          </cell>
          <cell r="D409">
            <v>223.25</v>
          </cell>
          <cell r="E409" t="str">
            <v>Assentamento de Tubos de Esgoto em PVC e PEAD</v>
          </cell>
          <cell r="F409" t="str">
            <v>SINAPI Mai/26</v>
          </cell>
        </row>
        <row r="410">
          <cell r="A410">
            <v>90704</v>
          </cell>
          <cell r="B410" t="str">
            <v>TUBO DE PVC CORRUGADO DE DUPLA PAREDE PARA REDE COLETORA DE ESGOTO, DN 300 MM, JUNTA ELÁSTICA - FORNECIMENTO E ASSENTAMENTO. AF_01/2021</v>
          </cell>
          <cell r="C410" t="str">
            <v>M</v>
          </cell>
          <cell r="D410">
            <v>329.86</v>
          </cell>
          <cell r="E410" t="str">
            <v>Assentamento de Tubos de Esgoto em PVC e PEAD</v>
          </cell>
          <cell r="F410" t="str">
            <v>SINAPI Mai/26</v>
          </cell>
        </row>
        <row r="411">
          <cell r="A411">
            <v>90705</v>
          </cell>
          <cell r="B411" t="str">
            <v>TUBO DE PVC CORRUGADO DE DUPLA PAREDE PARA REDE COLETORA DE ESGOTO, DN 350 MM, JUNTA ELÁSTICA - FORNECIMENTO E ASSENTAMENTO. AF_01/2021</v>
          </cell>
          <cell r="C411" t="str">
            <v>M</v>
          </cell>
          <cell r="D411">
            <v>433.89</v>
          </cell>
          <cell r="E411" t="str">
            <v>Assentamento de Tubos de Esgoto em PVC e PEAD</v>
          </cell>
          <cell r="F411" t="str">
            <v>SINAPI Mai/26</v>
          </cell>
        </row>
        <row r="412">
          <cell r="A412">
            <v>90706</v>
          </cell>
          <cell r="B412" t="str">
            <v>TUBO DE PVC CORRUGADO DE DUPLA PAREDE PARA REDE COLETORA DE ESGOTO, DN 400 MM, JUNTA ELÁSTICA - FORNECIMENTO E ASSENTAMENTO. AF_01/2021</v>
          </cell>
          <cell r="C412" t="str">
            <v>M</v>
          </cell>
          <cell r="D412">
            <v>573.84</v>
          </cell>
          <cell r="E412" t="str">
            <v>Assentamento de Tubos de Esgoto em PVC e PEAD</v>
          </cell>
          <cell r="F412" t="str">
            <v>SINAPI Mai/26</v>
          </cell>
        </row>
        <row r="413">
          <cell r="A413">
            <v>90694</v>
          </cell>
          <cell r="B413" t="str">
            <v>TUBO DE PVC PARA REDE COLETORA DE ESGOTO DE PAREDE MACIÇA, DN 100 MM, JUNTA ELÁSTICA - FORNECIMENTO E ASSENTAMENTO. AF_01/2021</v>
          </cell>
          <cell r="C413" t="str">
            <v>M</v>
          </cell>
          <cell r="D413">
            <v>58.44</v>
          </cell>
          <cell r="E413" t="str">
            <v>Assentamento de Tubos de Esgoto em PVC e PEAD</v>
          </cell>
          <cell r="F413" t="str">
            <v>SINAPI Mai/26</v>
          </cell>
        </row>
        <row r="414">
          <cell r="A414">
            <v>90695</v>
          </cell>
          <cell r="B414" t="str">
            <v>TUBO DE PVC PARA REDE COLETORA DE ESGOTO DE PAREDE MACIÇA, DN 150 MM, JUNTA ELÁSTICA - FORNECIMENTO E ASSENTAMENTO. AF_01/2021</v>
          </cell>
          <cell r="C414" t="str">
            <v>M</v>
          </cell>
          <cell r="D414">
            <v>110.81</v>
          </cell>
          <cell r="E414" t="str">
            <v>Assentamento de Tubos de Esgoto em PVC e PEAD</v>
          </cell>
          <cell r="F414" t="str">
            <v>SINAPI Mai/26</v>
          </cell>
        </row>
        <row r="415">
          <cell r="A415">
            <v>90696</v>
          </cell>
          <cell r="B415" t="str">
            <v>TUBO DE PVC PARA REDE COLETORA DE ESGOTO DE PAREDE MACIÇA, DN 200 MM, JUNTA ELÁSTICA - FORNECIMENTO E ASSENTAMENTO. AF_01/2021</v>
          </cell>
          <cell r="C415" t="str">
            <v>M</v>
          </cell>
          <cell r="D415">
            <v>184.92</v>
          </cell>
          <cell r="E415" t="str">
            <v>Assentamento de Tubos de Esgoto em PVC e PEAD</v>
          </cell>
          <cell r="F415" t="str">
            <v>SINAPI Mai/26</v>
          </cell>
        </row>
        <row r="416">
          <cell r="A416">
            <v>90697</v>
          </cell>
          <cell r="B416" t="str">
            <v>TUBO DE PVC PARA REDE COLETORA DE ESGOTO DE PAREDE MACIÇA, DN 250 MM, JUNTA ELÁSTICA - FORNECIMENTO E ASSENTAMENTO. AF_01/2021</v>
          </cell>
          <cell r="C416" t="str">
            <v>M</v>
          </cell>
          <cell r="D416">
            <v>286.7</v>
          </cell>
          <cell r="E416" t="str">
            <v>Assentamento de Tubos de Esgoto em PVC e PEAD</v>
          </cell>
          <cell r="F416" t="str">
            <v>SINAPI Mai/26</v>
          </cell>
        </row>
        <row r="417">
          <cell r="A417">
            <v>90698</v>
          </cell>
          <cell r="B417" t="str">
            <v>TUBO DE PVC PARA REDE COLETORA DE ESGOTO DE PAREDE MACIÇA, DN 300 MM, JUNTA ELÁSTICA, FORNECIMENTO E ASSENTAMENTO. AF_01/2021</v>
          </cell>
          <cell r="C417" t="str">
            <v>M</v>
          </cell>
          <cell r="D417">
            <v>438.02</v>
          </cell>
          <cell r="E417" t="str">
            <v>Assentamento de Tubos de Esgoto em PVC e PEAD</v>
          </cell>
          <cell r="F417" t="str">
            <v>SINAPI Mai/26</v>
          </cell>
        </row>
        <row r="418">
          <cell r="A418">
            <v>90699</v>
          </cell>
          <cell r="B418" t="str">
            <v>TUBO DE PVC PARA REDE COLETORA DE ESGOTO DE PAREDE MACIÇA, DN 350 MM, JUNTA ELÁSTICA - FORNECIMENTO E ASSENTAMENTO. AF_01/2021</v>
          </cell>
          <cell r="C418" t="str">
            <v>M</v>
          </cell>
          <cell r="D418">
            <v>616.36</v>
          </cell>
          <cell r="E418" t="str">
            <v>Assentamento de Tubos de Esgoto em PVC e PEAD</v>
          </cell>
          <cell r="F418" t="str">
            <v>SINAPI Mai/26</v>
          </cell>
        </row>
        <row r="419">
          <cell r="A419">
            <v>90700</v>
          </cell>
          <cell r="B419" t="str">
            <v>TUBO DE PVC PARA REDE COLETORA DE ESGOTO DE PAREDE MACIÇA, DN 400 MM, JUNTA ELÁSTICA FORNECIMENTO E ASSENTAMENTO. AF_01/2021</v>
          </cell>
          <cell r="C419" t="str">
            <v>M</v>
          </cell>
          <cell r="D419">
            <v>718.9</v>
          </cell>
          <cell r="E419" t="str">
            <v>Assentamento de Tubos de Esgoto em PVC e PEAD</v>
          </cell>
          <cell r="F419" t="str">
            <v>SINAPI Mai/26</v>
          </cell>
        </row>
        <row r="420">
          <cell r="A420">
            <v>105378</v>
          </cell>
          <cell r="B420" t="str">
            <v>ASSENTAMENTO DE CONEXÃO 2 ACESSOS ALINHADOS DE FERRO FUNDIDO PARA REDE DE ÁGUA, DN 100, JUNTA ELÁSTICA, INSTALADO EM LOCAL COM NÍVEL ALTO DE INTERFERÊNCIAS (NÃO INCLUI FORNECIMENTO). AF_05/2024</v>
          </cell>
          <cell r="C420" t="str">
            <v>UN</v>
          </cell>
          <cell r="D420">
            <v>15.17</v>
          </cell>
          <cell r="E420" t="str">
            <v>Assentamento de Tubos de PVC e Metálicos em Redes de Água</v>
          </cell>
          <cell r="F420" t="str">
            <v>SINAPI Mai/26</v>
          </cell>
        </row>
        <row r="421">
          <cell r="A421">
            <v>105373</v>
          </cell>
          <cell r="B421" t="str">
            <v>ASSENTAMENTO DE CONEXÃO 2 ACESSOS ALINHADOS DE FERRO FUNDIDO PARA REDE DE ÁGUA, DN 100, JUNTA ELÁSTICA, INSTALADO EM LOCAL COM NÍVEL BAIXO DE INTERFERÊNCIAS (NÃO INCLUI FORNECIMENTO). AF_05/2024</v>
          </cell>
          <cell r="C421" t="str">
            <v>UN</v>
          </cell>
          <cell r="D421">
            <v>11.86</v>
          </cell>
          <cell r="E421" t="str">
            <v>Assentamento de Tubos de PVC e Metálicos em Redes de Água</v>
          </cell>
          <cell r="F421" t="str">
            <v>SINAPI Mai/26</v>
          </cell>
        </row>
        <row r="422">
          <cell r="A422">
            <v>105380</v>
          </cell>
          <cell r="B422" t="str">
            <v>ASSENTAMENTO DE CONEXÃO 2 ACESSOS ALINHADOS DE FERRO FUNDIDO PARA REDE DE ÁGUA, DN 1000, JUNTA ELÁSTICA, INSTALADO EM LOCAL COM NÍVEL ALTO DE INTERFERÊNCIAS (NÃO INCLUI FORNECIMENTO). AF_05/2024</v>
          </cell>
          <cell r="C422" t="str">
            <v>UN</v>
          </cell>
          <cell r="D422">
            <v>121.91</v>
          </cell>
          <cell r="E422" t="str">
            <v>Assentamento de Tubos de PVC e Metálicos em Redes de Água</v>
          </cell>
          <cell r="F422" t="str">
            <v>SINAPI Mai/26</v>
          </cell>
        </row>
        <row r="423">
          <cell r="A423">
            <v>105267</v>
          </cell>
          <cell r="B423" t="str">
            <v>ASSENTAMENTO DE CONEXÃO 2 ACESSOS ALINHADOS DE FERRO FUNDIDO PARA REDE DE ÁGUA, DN 1000, JUNTA ELÁSTICA, INSTALADO EM LOCAL COM NÍVEL BAIXO DE INTERFERÊNCIAS (NÃO INCLUI FORNECIMENTO). AF_05/2024</v>
          </cell>
          <cell r="C423" t="str">
            <v>UN</v>
          </cell>
          <cell r="D423">
            <v>99.59</v>
          </cell>
          <cell r="E423" t="str">
            <v>Assentamento de Tubos de PVC e Metálicos em Redes de Água</v>
          </cell>
          <cell r="F423" t="str">
            <v>SINAPI Mai/26</v>
          </cell>
        </row>
        <row r="424">
          <cell r="A424">
            <v>105249</v>
          </cell>
          <cell r="B424" t="str">
            <v>ASSENTAMENTO DE CONEXÃO 2 ACESSOS ALINHADOS DE FERRO FUNDIDO PARA REDE DE ÁGUA, DN 1200, JUNTA ELÁSTICA, INSTALADO EM LOCAL COM NÍVEL ALTO DE INTERFERÊNCIAS (NÃO INCLUI FORNECIMENTO). AF_05/2024</v>
          </cell>
          <cell r="C424" t="str">
            <v>UN</v>
          </cell>
          <cell r="D424">
            <v>147.97999999999999</v>
          </cell>
          <cell r="E424" t="str">
            <v>Assentamento de Tubos de PVC e Metálicos em Redes de Água</v>
          </cell>
          <cell r="F424" t="str">
            <v>SINAPI Mai/26</v>
          </cell>
        </row>
        <row r="425">
          <cell r="A425">
            <v>105268</v>
          </cell>
          <cell r="B425" t="str">
            <v>ASSENTAMENTO DE CONEXÃO 2 ACESSOS ALINHADOS DE FERRO FUNDIDO PARA REDE DE ÁGUA, DN 1200, JUNTA ELÁSTICA, INSTALADO EM LOCAL COM NÍVEL BAIXO DE INTERFERÊNCIAS (NÃO INCLUI FORNECIMENTO). AF_05/2024</v>
          </cell>
          <cell r="C425" t="str">
            <v>UN</v>
          </cell>
          <cell r="D425">
            <v>121.62</v>
          </cell>
          <cell r="E425" t="str">
            <v>Assentamento de Tubos de PVC e Metálicos em Redes de Água</v>
          </cell>
          <cell r="F425" t="str">
            <v>SINAPI Mai/26</v>
          </cell>
        </row>
        <row r="426">
          <cell r="A426">
            <v>105379</v>
          </cell>
          <cell r="B426" t="str">
            <v>ASSENTAMENTO DE CONEXÃO 2 ACESSOS ALINHADOS DE FERRO FUNDIDO PARA REDE DE ÁGUA, DN 150, JUNTA ELÁSTICA, INSTALADO EM LOCAL COM NÍVEL ALTO DE INTERFERÊNCIAS (NÃO INCLUI FORNECIMENTO). AF_05/2024</v>
          </cell>
          <cell r="C426" t="str">
            <v>UN</v>
          </cell>
          <cell r="D426">
            <v>20.3</v>
          </cell>
          <cell r="E426" t="str">
            <v>Assentamento de Tubos de PVC e Metálicos em Redes de Água</v>
          </cell>
          <cell r="F426" t="str">
            <v>SINAPI Mai/26</v>
          </cell>
        </row>
        <row r="427">
          <cell r="A427">
            <v>105388</v>
          </cell>
          <cell r="B427" t="str">
            <v>ASSENTAMENTO DE CONEXÃO 2 ACESSOS ALINHADOS DE FERRO FUNDIDO PARA REDE DE ÁGUA, DN 150, JUNTA ELÁSTICA, INSTALADO EM LOCAL COM NÍVEL BAIXO DE INTERFERÊNCIAS (NÃO INCLUI FORNECIMENTO). AF_05/2024</v>
          </cell>
          <cell r="C427" t="str">
            <v>UN</v>
          </cell>
          <cell r="D427">
            <v>16.16</v>
          </cell>
          <cell r="E427" t="str">
            <v>Assentamento de Tubos de PVC e Metálicos em Redes de Água</v>
          </cell>
          <cell r="F427" t="str">
            <v>SINAPI Mai/26</v>
          </cell>
        </row>
        <row r="428">
          <cell r="A428">
            <v>105392</v>
          </cell>
          <cell r="B428" t="str">
            <v>ASSENTAMENTO DE CONEXÃO 2 ACESSOS ALINHADOS DE FERRO FUNDIDO PARA REDE DE ÁGUA, DN 200, JUNTA ELÁSTICA, INSTALADO EM LOCAL COM NÍVEL ALTO DE INTERFERÊNCIAS (NÃO INCLUI FORNECIMENTO). AF_05/2024</v>
          </cell>
          <cell r="C428" t="str">
            <v>UN</v>
          </cell>
          <cell r="D428">
            <v>25.44</v>
          </cell>
          <cell r="E428" t="str">
            <v>Assentamento de Tubos de PVC e Metálicos em Redes de Água</v>
          </cell>
          <cell r="F428" t="str">
            <v>SINAPI Mai/26</v>
          </cell>
        </row>
        <row r="429">
          <cell r="A429">
            <v>105389</v>
          </cell>
          <cell r="B429" t="str">
            <v>ASSENTAMENTO DE CONEXÃO 2 ACESSOS ALINHADOS DE FERRO FUNDIDO PARA REDE DE ÁGUA, DN 200, JUNTA ELÁSTICA, INSTALADO EM LOCAL COM NÍVEL BAIXO DE INTERFERÊNCIAS (NÃO INCLUI FORNECIMENTO). AF_05/2024</v>
          </cell>
          <cell r="C429" t="str">
            <v>UN</v>
          </cell>
          <cell r="D429">
            <v>20.46</v>
          </cell>
          <cell r="E429" t="str">
            <v>Assentamento de Tubos de PVC e Metálicos em Redes de Água</v>
          </cell>
          <cell r="F429" t="str">
            <v>SINAPI Mai/26</v>
          </cell>
        </row>
        <row r="430">
          <cell r="A430">
            <v>105393</v>
          </cell>
          <cell r="B430" t="str">
            <v>ASSENTAMENTO DE CONEXÃO 2 ACESSOS ALINHADOS DE FERRO FUNDIDO PARA REDE DE ÁGUA, DN 250, JUNTA ELÁSTICA, INSTALADO EM LOCAL COM NÍVEL ALTO DE INTERFERÊNCIAS (NÃO INCLUI FORNECIMENTO). AF_05/2024</v>
          </cell>
          <cell r="C430" t="str">
            <v>UN</v>
          </cell>
          <cell r="D430">
            <v>30.74</v>
          </cell>
          <cell r="E430" t="str">
            <v>Assentamento de Tubos de PVC e Metálicos em Redes de Água</v>
          </cell>
          <cell r="F430" t="str">
            <v>SINAPI Mai/26</v>
          </cell>
        </row>
        <row r="431">
          <cell r="A431">
            <v>105316</v>
          </cell>
          <cell r="B431" t="str">
            <v>ASSENTAMENTO DE CONEXÃO 2 ACESSOS ALINHADOS DE FERRO FUNDIDO PARA REDE DE ÁGUA, DN 250, JUNTA ELÁSTICA, INSTALADO EM LOCAL COM NÍVEL BAIXO DE INTERFERÊNCIAS (NÃO INCLUI FORNECIMENTO). AF_05/2024</v>
          </cell>
          <cell r="C431" t="str">
            <v>UN</v>
          </cell>
          <cell r="D431">
            <v>24.93</v>
          </cell>
          <cell r="E431" t="str">
            <v>Assentamento de Tubos de PVC e Metálicos em Redes de Água</v>
          </cell>
          <cell r="F431" t="str">
            <v>SINAPI Mai/26</v>
          </cell>
        </row>
        <row r="432">
          <cell r="A432">
            <v>105394</v>
          </cell>
          <cell r="B432" t="str">
            <v>ASSENTAMENTO DE CONEXÃO 2 ACESSOS ALINHADOS DE FERRO FUNDIDO PARA REDE DE ÁGUA, DN 300, JUNTA ELÁSTICA, INSTALADO EM LOCAL COM NÍVEL ALTO DE INTERFERÊNCIAS (NÃO INCLUI FORNECIMENTO). AF_05/2024</v>
          </cell>
          <cell r="C432" t="str">
            <v>UN</v>
          </cell>
          <cell r="D432">
            <v>36</v>
          </cell>
          <cell r="E432" t="str">
            <v>Assentamento de Tubos de PVC e Metálicos em Redes de Água</v>
          </cell>
          <cell r="F432" t="str">
            <v>SINAPI Mai/26</v>
          </cell>
        </row>
        <row r="433">
          <cell r="A433">
            <v>105317</v>
          </cell>
          <cell r="B433" t="str">
            <v>ASSENTAMENTO DE CONEXÃO 2 ACESSOS ALINHADOS DE FERRO FUNDIDO PARA REDE DE ÁGUA, DN 300, JUNTA ELÁSTICA, INSTALADO EM LOCAL COM NÍVEL BAIXO DE INTERFERÊNCIAS (NÃO INCLUI FORNECIMENTO). AF_05/2024</v>
          </cell>
          <cell r="C433" t="str">
            <v>UN</v>
          </cell>
          <cell r="D433">
            <v>29.37</v>
          </cell>
          <cell r="E433" t="str">
            <v>Assentamento de Tubos de PVC e Metálicos em Redes de Água</v>
          </cell>
          <cell r="F433" t="str">
            <v>SINAPI Mai/26</v>
          </cell>
        </row>
        <row r="434">
          <cell r="A434">
            <v>105395</v>
          </cell>
          <cell r="B434" t="str">
            <v>ASSENTAMENTO DE CONEXÃO 2 ACESSOS ALINHADOS DE FERRO FUNDIDO PARA REDE DE ÁGUA, DN 350, JUNTA ELÁSTICA, INSTALADO EM LOCAL COM NÍVEL ALTO DE INTERFERÊNCIAS (NÃO INCLUI FORNECIMENTO). AF_05/2024</v>
          </cell>
          <cell r="C434" t="str">
            <v>UN</v>
          </cell>
          <cell r="D434">
            <v>41.27</v>
          </cell>
          <cell r="E434" t="str">
            <v>Assentamento de Tubos de PVC e Metálicos em Redes de Água</v>
          </cell>
          <cell r="F434" t="str">
            <v>SINAPI Mai/26</v>
          </cell>
        </row>
        <row r="435">
          <cell r="A435">
            <v>105318</v>
          </cell>
          <cell r="B435" t="str">
            <v>ASSENTAMENTO DE CONEXÃO 2 ACESSOS ALINHADOS DE FERRO FUNDIDO PARA REDE DE ÁGUA, DN 350, JUNTA ELÁSTICA, INSTALADO EM LOCAL COM NÍVEL BAIXO DE INTERFERÊNCIAS (NÃO INCLUI FORNECIMENTO). AF_05/2024</v>
          </cell>
          <cell r="C435" t="str">
            <v>UN</v>
          </cell>
          <cell r="D435">
            <v>33.79</v>
          </cell>
          <cell r="E435" t="str">
            <v>Assentamento de Tubos de PVC e Metálicos em Redes de Água</v>
          </cell>
          <cell r="F435" t="str">
            <v>SINAPI Mai/26</v>
          </cell>
        </row>
        <row r="436">
          <cell r="A436">
            <v>105396</v>
          </cell>
          <cell r="B436" t="str">
            <v>ASSENTAMENTO DE CONEXÃO 2 ACESSOS ALINHADOS DE FERRO FUNDIDO PARA REDE DE ÁGUA, DN 400, JUNTA ELÁSTICA, INSTALADO EM LOCAL COM NÍVEL ALTO DE INTERFERÊNCIAS (NÃO INCLUI FORNECIMENTO). AF_05/2024</v>
          </cell>
          <cell r="C436" t="str">
            <v>UN</v>
          </cell>
          <cell r="D436">
            <v>46.53</v>
          </cell>
          <cell r="E436" t="str">
            <v>Assentamento de Tubos de PVC e Metálicos em Redes de Água</v>
          </cell>
          <cell r="F436" t="str">
            <v>SINAPI Mai/26</v>
          </cell>
        </row>
        <row r="437">
          <cell r="A437">
            <v>105258</v>
          </cell>
          <cell r="B437" t="str">
            <v>ASSENTAMENTO DE CONEXÃO 2 ACESSOS ALINHADOS DE FERRO FUNDIDO PARA REDE DE ÁGUA, DN 400, JUNTA ELÁSTICA, INSTALADO EM LOCAL COM NÍVEL BAIXO DE INTERFERÊNCIAS (NÃO INCLUI FORNECIMENTO). AF_05/2024</v>
          </cell>
          <cell r="C437" t="str">
            <v>UN</v>
          </cell>
          <cell r="D437">
            <v>38.229999999999997</v>
          </cell>
          <cell r="E437" t="str">
            <v>Assentamento de Tubos de PVC e Metálicos em Redes de Água</v>
          </cell>
          <cell r="F437" t="str">
            <v>SINAPI Mai/26</v>
          </cell>
        </row>
        <row r="438">
          <cell r="A438">
            <v>105397</v>
          </cell>
          <cell r="B438" t="str">
            <v>ASSENTAMENTO DE CONEXÃO 2 ACESSOS ALINHADOS DE FERRO FUNDIDO PARA REDE DE ÁGUA, DN 450, JUNTA ELÁSTICA, INSTALADO EM LOCAL COM NÍVEL ALTO DE INTERFERÊNCIAS (NÃO INCLUI FORNECIMENTO). AF_05/2024</v>
          </cell>
          <cell r="C438" t="str">
            <v>UN</v>
          </cell>
          <cell r="D438">
            <v>51.93</v>
          </cell>
          <cell r="E438" t="str">
            <v>Assentamento de Tubos de PVC e Metálicos em Redes de Água</v>
          </cell>
          <cell r="F438" t="str">
            <v>SINAPI Mai/26</v>
          </cell>
        </row>
        <row r="439">
          <cell r="A439">
            <v>105261</v>
          </cell>
          <cell r="B439" t="str">
            <v>ASSENTAMENTO DE CONEXÃO 2 ACESSOS ALINHADOS DE FERRO FUNDIDO PARA REDE DE ÁGUA, DN 450, JUNTA ELÁSTICA, INSTALADO EM LOCAL COM NÍVEL BAIXO DE INTERFERÊNCIAS (NÃO INCLUI FORNECIMENTO). AF_05/2024</v>
          </cell>
          <cell r="C439" t="str">
            <v>UN</v>
          </cell>
          <cell r="D439">
            <v>42.78</v>
          </cell>
          <cell r="E439" t="str">
            <v>Assentamento de Tubos de PVC e Metálicos em Redes de Água</v>
          </cell>
          <cell r="F439" t="str">
            <v>SINAPI Mai/26</v>
          </cell>
        </row>
        <row r="440">
          <cell r="A440">
            <v>105398</v>
          </cell>
          <cell r="B440" t="str">
            <v>ASSENTAMENTO DE CONEXÃO 2 ACESSOS ALINHADOS DE FERRO FUNDIDO PARA REDE DE ÁGUA, DN 500, JUNTA ELÁSTICA, INSTALADO EM LOCAL COM NÍVEL ALTO DE INTERFERÊNCIAS (NÃO INCLUI FORNECIMENTO). AF_05/2024</v>
          </cell>
          <cell r="C440" t="str">
            <v>UN</v>
          </cell>
          <cell r="D440">
            <v>64.31</v>
          </cell>
          <cell r="E440" t="str">
            <v>Assentamento de Tubos de PVC e Metálicos em Redes de Água</v>
          </cell>
          <cell r="F440" t="str">
            <v>SINAPI Mai/26</v>
          </cell>
        </row>
        <row r="441">
          <cell r="A441">
            <v>105262</v>
          </cell>
          <cell r="B441" t="str">
            <v>ASSENTAMENTO DE CONEXÃO 2 ACESSOS ALINHADOS DE FERRO FUNDIDO PARA REDE DE ÁGUA, DN 500, JUNTA ELÁSTICA, INSTALADO EM LOCAL COM NÍVEL BAIXO DE INTERFERÊNCIAS (NÃO INCLUI FORNECIMENTO). AF_05/2024</v>
          </cell>
          <cell r="C441" t="str">
            <v>UN</v>
          </cell>
          <cell r="D441">
            <v>52.04</v>
          </cell>
          <cell r="E441" t="str">
            <v>Assentamento de Tubos de PVC e Metálicos em Redes de Água</v>
          </cell>
          <cell r="F441" t="str">
            <v>SINAPI Mai/26</v>
          </cell>
        </row>
        <row r="442">
          <cell r="A442">
            <v>105399</v>
          </cell>
          <cell r="B442" t="str">
            <v>ASSENTAMENTO DE CONEXÃO 2 ACESSOS ALINHADOS DE FERRO FUNDIDO PARA REDE DE ÁGUA, DN 600, JUNTA ELÁSTICA, INSTALADO EM LOCAL COM NÍVEL ALTO DE INTERFERÊNCIAS (NÃO INCLUI FORNECIMENTO). AF_05/2024</v>
          </cell>
          <cell r="C442" t="str">
            <v>UN</v>
          </cell>
          <cell r="D442">
            <v>76.14</v>
          </cell>
          <cell r="E442" t="str">
            <v>Assentamento de Tubos de PVC e Metálicos em Redes de Água</v>
          </cell>
          <cell r="F442" t="str">
            <v>SINAPI Mai/26</v>
          </cell>
        </row>
        <row r="443">
          <cell r="A443">
            <v>105263</v>
          </cell>
          <cell r="B443" t="str">
            <v>ASSENTAMENTO DE CONEXÃO 2 ACESSOS ALINHADOS DE FERRO FUNDIDO PARA REDE DE ÁGUA, DN 600, JUNTA ELÁSTICA, INSTALADO EM LOCAL COM NÍVEL BAIXO DE INTERFERÊNCIAS (NÃO INCLUI FORNECIMENTO). AF_05/2024</v>
          </cell>
          <cell r="C443" t="str">
            <v>UN</v>
          </cell>
          <cell r="D443">
            <v>61.87</v>
          </cell>
          <cell r="E443" t="str">
            <v>Assentamento de Tubos de PVC e Metálicos em Redes de Água</v>
          </cell>
          <cell r="F443" t="str">
            <v>SINAPI Mai/26</v>
          </cell>
        </row>
        <row r="444">
          <cell r="A444">
            <v>105400</v>
          </cell>
          <cell r="B444" t="str">
            <v>ASSENTAMENTO DE CONEXÃO 2 ACESSOS ALINHADOS DE FERRO FUNDIDO PARA REDE DE ÁGUA, DN 700, JUNTA ELÁSTICA, INSTALADO EM LOCAL COM NÍVEL ALTO DE INTERFERÊNCIAS (NÃO INCLUI FORNECIMENTO). AF_05/2024</v>
          </cell>
          <cell r="C444" t="str">
            <v>UN</v>
          </cell>
          <cell r="D444">
            <v>87.27</v>
          </cell>
          <cell r="E444" t="str">
            <v>Assentamento de Tubos de PVC e Metálicos em Redes de Água</v>
          </cell>
          <cell r="F444" t="str">
            <v>SINAPI Mai/26</v>
          </cell>
        </row>
        <row r="445">
          <cell r="A445">
            <v>105264</v>
          </cell>
          <cell r="B445" t="str">
            <v>ASSENTAMENTO DE CONEXÃO 2 ACESSOS ALINHADOS DE FERRO FUNDIDO PARA REDE DE ÁGUA, DN 700, JUNTA ELÁSTICA, INSTALADO EM LOCAL COM NÍVEL BAIXO DE INTERFERÊNCIAS (NÃO INCLUI FORNECIMENTO). AF_05/2024</v>
          </cell>
          <cell r="C445" t="str">
            <v>UN</v>
          </cell>
          <cell r="D445">
            <v>70.97</v>
          </cell>
          <cell r="E445" t="str">
            <v>Assentamento de Tubos de PVC e Metálicos em Redes de Água</v>
          </cell>
          <cell r="F445" t="str">
            <v>SINAPI Mai/26</v>
          </cell>
        </row>
        <row r="446">
          <cell r="A446">
            <v>105297</v>
          </cell>
          <cell r="B446" t="str">
            <v>ASSENTAMENTO DE CONEXÃO 2 ACESSOS ALINHADOS DE FERRO FUNDIDO PARA REDE DE ÁGUA, DN 80, JUNTA ELÁSTICA, INSTALADO EM LOCAL COM NÍVEL ALTO DE INTERFERÊNCIAS (NÃO INCLUI FORNECIMENTO). AF_05/2024</v>
          </cell>
          <cell r="C446" t="str">
            <v>UN</v>
          </cell>
          <cell r="D446">
            <v>13.08</v>
          </cell>
          <cell r="E446" t="str">
            <v>Assentamento de Tubos de PVC e Metálicos em Redes de Água</v>
          </cell>
          <cell r="F446" t="str">
            <v>SINAPI Mai/26</v>
          </cell>
        </row>
        <row r="447">
          <cell r="A447">
            <v>105372</v>
          </cell>
          <cell r="B447" t="str">
            <v>ASSENTAMENTO DE CONEXÃO 2 ACESSOS ALINHADOS DE FERRO FUNDIDO PARA REDE DE ÁGUA, DN 80, JUNTA ELÁSTICA, INSTALADO EM LOCAL COM NÍVEL BAIXO DE INTERFERÊNCIAS (NÃO INCLUI FORNECIMENTO). AF_05/2024</v>
          </cell>
          <cell r="C447" t="str">
            <v>UN</v>
          </cell>
          <cell r="D447">
            <v>10.11</v>
          </cell>
          <cell r="E447" t="str">
            <v>Assentamento de Tubos de PVC e Metálicos em Redes de Água</v>
          </cell>
          <cell r="F447" t="str">
            <v>SINAPI Mai/26</v>
          </cell>
        </row>
        <row r="448">
          <cell r="A448">
            <v>105401</v>
          </cell>
          <cell r="B448" t="str">
            <v>ASSENTAMENTO DE CONEXÃO 2 ACESSOS ALINHADOS DE FERRO FUNDIDO PARA REDE DE ÁGUA, DN 800, JUNTA ELÁSTICA, INSTALADO EM LOCAL COM NÍVEL ALTO DE INTERFERÊNCIAS (NÃO INCLUI FORNECIMENTO). AF_05/2024</v>
          </cell>
          <cell r="C448" t="str">
            <v>UN</v>
          </cell>
          <cell r="D448">
            <v>98.65</v>
          </cell>
          <cell r="E448" t="str">
            <v>Assentamento de Tubos de PVC e Metálicos em Redes de Água</v>
          </cell>
          <cell r="F448" t="str">
            <v>SINAPI Mai/26</v>
          </cell>
        </row>
        <row r="449">
          <cell r="A449">
            <v>105265</v>
          </cell>
          <cell r="B449" t="str">
            <v>ASSENTAMENTO DE CONEXÃO 2 ACESSOS ALINHADOS DE FERRO FUNDIDO PARA REDE DE ÁGUA, DN 800, JUNTA ELÁSTICA, INSTALADO EM LOCAL COM NÍVEL BAIXO DE INTERFERÊNCIAS (NÃO INCLUI FORNECIMENTO). AF_05/2024</v>
          </cell>
          <cell r="C449" t="str">
            <v>UN</v>
          </cell>
          <cell r="D449">
            <v>80.33</v>
          </cell>
          <cell r="E449" t="str">
            <v>Assentamento de Tubos de PVC e Metálicos em Redes de Água</v>
          </cell>
          <cell r="F449" t="str">
            <v>SINAPI Mai/26</v>
          </cell>
        </row>
        <row r="450">
          <cell r="A450">
            <v>105402</v>
          </cell>
          <cell r="B450" t="str">
            <v>ASSENTAMENTO DE CONEXÃO 2 ACESSOS ALINHADOS DE FERRO FUNDIDO PARA REDE DE ÁGUA, DN 900, JUNTA ELÁSTICA, INSTALADO EM LOCAL COM NÍVEL ALTO DE INTERFERÊNCIAS (NÃO INCLUI FORNECIMENTO). AF_05/2024</v>
          </cell>
          <cell r="C450" t="str">
            <v>UN</v>
          </cell>
          <cell r="D450">
            <v>110.23</v>
          </cell>
          <cell r="E450" t="str">
            <v>Assentamento de Tubos de PVC e Metálicos em Redes de Água</v>
          </cell>
          <cell r="F450" t="str">
            <v>SINAPI Mai/26</v>
          </cell>
        </row>
        <row r="451">
          <cell r="A451">
            <v>105266</v>
          </cell>
          <cell r="B451" t="str">
            <v>ASSENTAMENTO DE CONEXÃO 2 ACESSOS ALINHADOS DE FERRO FUNDIDO PARA REDE DE ÁGUA, DN 900, JUNTA ELÁSTICA, INSTALADO EM LOCAL COM NÍVEL BAIXO DE INTERFERÊNCIAS (NÃO INCLUI FORNECIMENTO). AF_05/2024</v>
          </cell>
          <cell r="C451" t="str">
            <v>UN</v>
          </cell>
          <cell r="D451">
            <v>89.92</v>
          </cell>
          <cell r="E451" t="str">
            <v>Assentamento de Tubos de PVC e Metálicos em Redes de Água</v>
          </cell>
          <cell r="F451" t="str">
            <v>SINAPI Mai/26</v>
          </cell>
        </row>
        <row r="452">
          <cell r="A452">
            <v>105361</v>
          </cell>
          <cell r="B452" t="str">
            <v>ASSENTAMENTO DE CONEXÃO 2 ACESSOS ALINHADOS DE PVC PBA PARA REDE DE ÁGUA, DN 100, JUNTA ELÁSTICA INTEGRADA, INSTALADO EM LOCAL COM NÍVEL ALTO DE INTERFERÊNCIAS (NÃO INCLUI FORNECIMENTO). AF_05/2024</v>
          </cell>
          <cell r="C452" t="str">
            <v>UN</v>
          </cell>
          <cell r="D452">
            <v>23.68</v>
          </cell>
          <cell r="E452" t="str">
            <v>Assentamento de Tubos de PVC e Metálicos em Redes de Água</v>
          </cell>
          <cell r="F452" t="str">
            <v>SINAPI Mai/26</v>
          </cell>
        </row>
        <row r="453">
          <cell r="A453">
            <v>105382</v>
          </cell>
          <cell r="B453" t="str">
            <v>ASSENTAMENTO DE CONEXÃO 2 ACESSOS ALINHADOS DE PVC PBA PARA REDE DE ÁGUA, DN 100, JUNTA ELÁSTICA INTEGRADA, INSTALADO EM LOCAL COM NÍVEL BAIXO DE INTERFERÊNCIAS (NÃO INCLUI FORNECIMENTO). AF_05/2024</v>
          </cell>
          <cell r="C453" t="str">
            <v>UN</v>
          </cell>
          <cell r="D453">
            <v>19.48</v>
          </cell>
          <cell r="E453" t="str">
            <v>Assentamento de Tubos de PVC e Metálicos em Redes de Água</v>
          </cell>
          <cell r="F453" t="str">
            <v>SINAPI Mai/26</v>
          </cell>
        </row>
        <row r="454">
          <cell r="A454">
            <v>105359</v>
          </cell>
          <cell r="B454" t="str">
            <v>ASSENTAMENTO DE CONEXÃO 2 ACESSOS ALINHADOS DE PVC PBA PARA REDE DE ÁGUA, DN 50, JUNTA ELÁSTICA INTEGRADA, INSTALADO EM LOCAL COM NÍVEL ALTO DE INTERFERÊNCIAS (NÃO INCLUI FORNECIMENTO). AF_05/2024</v>
          </cell>
          <cell r="C454" t="str">
            <v>UN</v>
          </cell>
          <cell r="D454">
            <v>16.96</v>
          </cell>
          <cell r="E454" t="str">
            <v>Assentamento de Tubos de PVC e Metálicos em Redes de Água</v>
          </cell>
          <cell r="F454" t="str">
            <v>SINAPI Mai/26</v>
          </cell>
        </row>
        <row r="455">
          <cell r="A455">
            <v>105315</v>
          </cell>
          <cell r="B455" t="str">
            <v>ASSENTAMENTO DE CONEXÃO 2 ACESSOS ALINHADOS DE PVC PBA PARA REDE DE ÁGUA, DN 50, JUNTA ELÁSTICA INTEGRADA, INSTALADO EM LOCAL COM NÍVEL BAIXO DE INTERFERÊNCIAS (NÃO INCLUI FORNECIMENTO). AF_05/2024</v>
          </cell>
          <cell r="C455" t="str">
            <v>UN</v>
          </cell>
          <cell r="D455">
            <v>13.87</v>
          </cell>
          <cell r="E455" t="str">
            <v>Assentamento de Tubos de PVC e Metálicos em Redes de Água</v>
          </cell>
          <cell r="F455" t="str">
            <v>SINAPI Mai/26</v>
          </cell>
        </row>
        <row r="456">
          <cell r="A456">
            <v>105360</v>
          </cell>
          <cell r="B456" t="str">
            <v>ASSENTAMENTO DE CONEXÃO 2 ACESSOS ALINHADOS DE PVC PBA PARA REDE DE ÁGUA, DN 75, JUNTA ELÁSTICA INTEGRADA, INSTALADO EM LOCAL COM NÍVEL ALTO DE INTERFERÊNCIAS (NÃO INCLUI FORNECIMENTO). AF_05/2024</v>
          </cell>
          <cell r="C456" t="str">
            <v>UN</v>
          </cell>
          <cell r="D456">
            <v>20.39</v>
          </cell>
          <cell r="E456" t="str">
            <v>Assentamento de Tubos de PVC e Metálicos em Redes de Água</v>
          </cell>
          <cell r="F456" t="str">
            <v>SINAPI Mai/26</v>
          </cell>
        </row>
        <row r="457">
          <cell r="A457">
            <v>105381</v>
          </cell>
          <cell r="B457" t="str">
            <v>ASSENTAMENTO DE CONEXÃO 2 ACESSOS ALINHADOS DE PVC PBA PARA REDE DE ÁGUA, DN 75, JUNTA ELÁSTICA INTEGRADA, INSTALADO EM LOCAL COM NÍVEL BAIXO DE INTERFERÊNCIAS (NÃO INCLUI FORNECIMENTO). AF_05/2024</v>
          </cell>
          <cell r="C457" t="str">
            <v>UN</v>
          </cell>
          <cell r="D457">
            <v>16.760000000000002</v>
          </cell>
          <cell r="E457" t="str">
            <v>Assentamento de Tubos de PVC e Metálicos em Redes de Água</v>
          </cell>
          <cell r="F457" t="str">
            <v>SINAPI Mai/26</v>
          </cell>
        </row>
        <row r="458">
          <cell r="A458">
            <v>105251</v>
          </cell>
          <cell r="B458" t="str">
            <v>ASSENTAMENTO DE CONEXÃO 2 ACESSOS INCLINADOS DE FERRO FUNDIDO PARA REDE DE ÁGUA, DN 100, JUNTA ELÁSTICA, INSTALADO EM LOCAL COM NÍVEL ALTO DE INTERFERÊNCIAS (NÃO INCLUI FORNECIMENTO). AF_05/2024</v>
          </cell>
          <cell r="C458" t="str">
            <v>UN</v>
          </cell>
          <cell r="D458">
            <v>22.33</v>
          </cell>
          <cell r="E458" t="str">
            <v>Assentamento de Tubos de PVC e Metálicos em Redes de Água</v>
          </cell>
          <cell r="F458" t="str">
            <v>SINAPI Mai/26</v>
          </cell>
        </row>
        <row r="459">
          <cell r="A459">
            <v>105282</v>
          </cell>
          <cell r="B459" t="str">
            <v>ASSENTAMENTO DE CONEXÃO 2 ACESSOS INCLINADOS DE FERRO FUNDIDO PARA REDE DE ÁGUA, DN 100, JUNTA ELÁSTICA, INSTALADO EM LOCAL COM NÍVEL BAIXO DE INTERFERÊNCIAS (NÃO INCLUI FORNECIMENTO). AF_05/2024</v>
          </cell>
          <cell r="C459" t="str">
            <v>UN</v>
          </cell>
          <cell r="D459">
            <v>17.399999999999999</v>
          </cell>
          <cell r="E459" t="str">
            <v>Assentamento de Tubos de PVC e Metálicos em Redes de Água</v>
          </cell>
          <cell r="F459" t="str">
            <v>SINAPI Mai/26</v>
          </cell>
        </row>
        <row r="460">
          <cell r="A460">
            <v>105276</v>
          </cell>
          <cell r="B460" t="str">
            <v>ASSENTAMENTO DE CONEXÃO 2 ACESSOS INCLINADOS DE FERRO FUNDIDO PARA REDE DE ÁGUA, DN 1000, JUNTA ELÁSTICA, INSTALADO EM LOCAL COM NÍVEL ALTO DE INTERFERÊNCIAS (NÃO INCLUI FORNECIMENTO). AF_05/2024</v>
          </cell>
          <cell r="C460" t="str">
            <v>UN</v>
          </cell>
          <cell r="D460">
            <v>179.26</v>
          </cell>
          <cell r="E460" t="str">
            <v>Assentamento de Tubos de PVC e Metálicos em Redes de Água</v>
          </cell>
          <cell r="F460" t="str">
            <v>SINAPI Mai/26</v>
          </cell>
        </row>
        <row r="461">
          <cell r="A461">
            <v>105341</v>
          </cell>
          <cell r="B461" t="str">
            <v>ASSENTAMENTO DE CONEXÃO 2 ACESSOS INCLINADOS DE FERRO FUNDIDO PARA REDE DE ÁGUA, DN 1000, JUNTA ELÁSTICA, INSTALADO EM LOCAL COM NÍVEL BAIXO DE INTERFERÊNCIAS (NÃO INCLUI FORNECIMENTO). AF_05/2024</v>
          </cell>
          <cell r="C461" t="str">
            <v>UN</v>
          </cell>
          <cell r="D461">
            <v>145.77000000000001</v>
          </cell>
          <cell r="E461" t="str">
            <v>Assentamento de Tubos de PVC e Metálicos em Redes de Água</v>
          </cell>
          <cell r="F461" t="str">
            <v>SINAPI Mai/26</v>
          </cell>
        </row>
        <row r="462">
          <cell r="A462">
            <v>105277</v>
          </cell>
          <cell r="B462" t="str">
            <v>ASSENTAMENTO DE CONEXÃO 2 ACESSOS INCLINADOS DE FERRO FUNDIDO PARA REDE DE ÁGUA, DN 1200, JUNTA ELÁSTICA, INSTALADO EM LOCAL COM NÍVEL ALTO DE INTERFERÊNCIAS (NÃO INCLUI FORNECIMENTO). AF_05/2024</v>
          </cell>
          <cell r="C462" t="str">
            <v>UN</v>
          </cell>
          <cell r="D462">
            <v>216.14</v>
          </cell>
          <cell r="E462" t="str">
            <v>Assentamento de Tubos de PVC e Metálicos em Redes de Água</v>
          </cell>
          <cell r="F462" t="str">
            <v>SINAPI Mai/26</v>
          </cell>
        </row>
        <row r="463">
          <cell r="A463">
            <v>105342</v>
          </cell>
          <cell r="B463" t="str">
            <v>ASSENTAMENTO DE CONEXÃO 2 ACESSOS INCLINADOS DE FERRO FUNDIDO PARA REDE DE ÁGUA, DN 1200, JUNTA ELÁSTICA, INSTALADO EM LOCAL COM NÍVEL BAIXO DE INTERFERÊNCIAS (NÃO INCLUI FORNECIMENTO). AF_05/2024</v>
          </cell>
          <cell r="C463" t="str">
            <v>UN</v>
          </cell>
          <cell r="D463">
            <v>176.6</v>
          </cell>
          <cell r="E463" t="str">
            <v>Assentamento de Tubos de PVC e Metálicos em Redes de Água</v>
          </cell>
          <cell r="F463" t="str">
            <v>SINAPI Mai/26</v>
          </cell>
        </row>
        <row r="464">
          <cell r="A464">
            <v>105252</v>
          </cell>
          <cell r="B464" t="str">
            <v>ASSENTAMENTO DE CONEXÃO 2 ACESSOS INCLINADOS DE FERRO FUNDIDO PARA REDE DE ÁGUA, DN 150, JUNTA ELÁSTICA, INSTALADO EM LOCAL COM NÍVEL ALTO DE INTERFERÊNCIAS (NÃO INCLUI FORNECIMENTO). AF_05/2024</v>
          </cell>
          <cell r="C464" t="str">
            <v>UN</v>
          </cell>
          <cell r="D464">
            <v>29.93</v>
          </cell>
          <cell r="E464" t="str">
            <v>Assentamento de Tubos de PVC e Metálicos em Redes de Água</v>
          </cell>
          <cell r="F464" t="str">
            <v>SINAPI Mai/26</v>
          </cell>
        </row>
        <row r="465">
          <cell r="A465">
            <v>105298</v>
          </cell>
          <cell r="B465" t="str">
            <v>ASSENTAMENTO DE CONEXÃO 2 ACESSOS INCLINADOS DE FERRO FUNDIDO PARA REDE DE ÁGUA, DN 150, JUNTA ELÁSTICA, INSTALADO EM LOCAL COM NÍVEL BAIXO DE INTERFERÊNCIAS (NÃO INCLUI FORNECIMENTO). AF_05/2024</v>
          </cell>
          <cell r="C465" t="str">
            <v>UN</v>
          </cell>
          <cell r="D465">
            <v>23.72</v>
          </cell>
          <cell r="E465" t="str">
            <v>Assentamento de Tubos de PVC e Metálicos em Redes de Água</v>
          </cell>
          <cell r="F465" t="str">
            <v>SINAPI Mai/26</v>
          </cell>
        </row>
        <row r="466">
          <cell r="A466">
            <v>105253</v>
          </cell>
          <cell r="B466" t="str">
            <v>ASSENTAMENTO DE CONEXÃO 2 ACESSOS INCLINADOS DE FERRO FUNDIDO PARA REDE DE ÁGUA, DN 200, JUNTA ELÁSTICA, INSTALADO EM LOCAL COM NÍVEL ALTO DE INTERFERÊNCIAS (NÃO INCLUI FORNECIMENTO). AF_05/2024</v>
          </cell>
          <cell r="C466" t="str">
            <v>UN</v>
          </cell>
          <cell r="D466">
            <v>37.5</v>
          </cell>
          <cell r="E466" t="str">
            <v>Assentamento de Tubos de PVC e Metálicos em Redes de Água</v>
          </cell>
          <cell r="F466" t="str">
            <v>SINAPI Mai/26</v>
          </cell>
        </row>
        <row r="467">
          <cell r="A467">
            <v>105299</v>
          </cell>
          <cell r="B467" t="str">
            <v>ASSENTAMENTO DE CONEXÃO 2 ACESSOS INCLINADOS DE FERRO FUNDIDO PARA REDE DE ÁGUA, DN 200, JUNTA ELÁSTICA, INSTALADO EM LOCAL COM NÍVEL BAIXO DE INTERFERÊNCIAS (NÃO INCLUI FORNECIMENTO). AF_05/2024</v>
          </cell>
          <cell r="C467" t="str">
            <v>UN</v>
          </cell>
          <cell r="D467">
            <v>30.04</v>
          </cell>
          <cell r="E467" t="str">
            <v>Assentamento de Tubos de PVC e Metálicos em Redes de Água</v>
          </cell>
          <cell r="F467" t="str">
            <v>SINAPI Mai/26</v>
          </cell>
        </row>
        <row r="468">
          <cell r="A468">
            <v>105254</v>
          </cell>
          <cell r="B468" t="str">
            <v>ASSENTAMENTO DE CONEXÃO 2 ACESSOS INCLINADOS DE FERRO FUNDIDO PARA REDE DE ÁGUA, DN 250, JUNTA ELÁSTICA, INSTALADO EM LOCAL COM NÍVEL ALTO DE INTERFERÊNCIAS (NÃO INCLUI FORNECIMENTO). AF_05/2024</v>
          </cell>
          <cell r="C468" t="str">
            <v>UN</v>
          </cell>
          <cell r="D468">
            <v>45.24</v>
          </cell>
          <cell r="E468" t="str">
            <v>Assentamento de Tubos de PVC e Metálicos em Redes de Água</v>
          </cell>
          <cell r="F468" t="str">
            <v>SINAPI Mai/26</v>
          </cell>
        </row>
        <row r="469">
          <cell r="A469">
            <v>105300</v>
          </cell>
          <cell r="B469" t="str">
            <v>ASSENTAMENTO DE CONEXÃO 2 ACESSOS INCLINADOS DE FERRO FUNDIDO PARA REDE DE ÁGUA, DN 250, JUNTA ELÁSTICA, INSTALADO EM LOCAL COM NÍVEL BAIXO DE INTERFERÊNCIAS (NÃO INCLUI FORNECIMENTO). AF_05/2024</v>
          </cell>
          <cell r="C469" t="str">
            <v>UN</v>
          </cell>
          <cell r="D469">
            <v>36.520000000000003</v>
          </cell>
          <cell r="E469" t="str">
            <v>Assentamento de Tubos de PVC e Metálicos em Redes de Água</v>
          </cell>
          <cell r="F469" t="str">
            <v>SINAPI Mai/26</v>
          </cell>
        </row>
        <row r="470">
          <cell r="A470">
            <v>105255</v>
          </cell>
          <cell r="B470" t="str">
            <v>ASSENTAMENTO DE CONEXÃO 2 ACESSOS INCLINADOS DE FERRO FUNDIDO PARA REDE DE ÁGUA, DN 300, JUNTA ELÁSTICA, INSTALADO EM LOCAL COM NÍVEL ALTO DE INTERFERÊNCIAS (NÃO INCLUI FORNECIMENTO). AF_05/2024</v>
          </cell>
          <cell r="C470" t="str">
            <v>UN</v>
          </cell>
          <cell r="D470">
            <v>52.95</v>
          </cell>
          <cell r="E470" t="str">
            <v>Assentamento de Tubos de PVC e Metálicos em Redes de Água</v>
          </cell>
          <cell r="F470" t="str">
            <v>SINAPI Mai/26</v>
          </cell>
        </row>
        <row r="471">
          <cell r="A471">
            <v>105301</v>
          </cell>
          <cell r="B471" t="str">
            <v>ASSENTAMENTO DE CONEXÃO 2 ACESSOS INCLINADOS DE FERRO FUNDIDO PARA REDE DE ÁGUA, DN 300, JUNTA ELÁSTICA, INSTALADO EM LOCAL COM NÍVEL BAIXO DE INTERFERÊNCIAS (NÃO INCLUI FORNECIMENTO). AF_05/2024</v>
          </cell>
          <cell r="C471" t="str">
            <v>UN</v>
          </cell>
          <cell r="D471">
            <v>42.99</v>
          </cell>
          <cell r="E471" t="str">
            <v>Assentamento de Tubos de PVC e Metálicos em Redes de Água</v>
          </cell>
          <cell r="F471" t="str">
            <v>SINAPI Mai/26</v>
          </cell>
        </row>
        <row r="472">
          <cell r="A472">
            <v>105256</v>
          </cell>
          <cell r="B472" t="str">
            <v>ASSENTAMENTO DE CONEXÃO 2 ACESSOS INCLINADOS DE FERRO FUNDIDO PARA REDE DE ÁGUA, DN 350, JUNTA ELÁSTICA, INSTALADO EM LOCAL COM NÍVEL ALTO DE INTERFERÊNCIAS (NÃO INCLUI FORNECIMENTO). AF_05/2024</v>
          </cell>
          <cell r="C472" t="str">
            <v>UN</v>
          </cell>
          <cell r="D472">
            <v>60.66</v>
          </cell>
          <cell r="E472" t="str">
            <v>Assentamento de Tubos de PVC e Metálicos em Redes de Água</v>
          </cell>
          <cell r="F472" t="str">
            <v>SINAPI Mai/26</v>
          </cell>
        </row>
        <row r="473">
          <cell r="A473">
            <v>105302</v>
          </cell>
          <cell r="B473" t="str">
            <v>ASSENTAMENTO DE CONEXÃO 2 ACESSOS INCLINADOS DE FERRO FUNDIDO PARA REDE DE ÁGUA, DN 350, JUNTA ELÁSTICA, INSTALADO EM LOCAL COM NÍVEL BAIXO DE INTERFERÊNCIAS (NÃO INCLUI FORNECIMENTO). AF_05/2024</v>
          </cell>
          <cell r="C473" t="str">
            <v>UN</v>
          </cell>
          <cell r="D473">
            <v>49.45</v>
          </cell>
          <cell r="E473" t="str">
            <v>Assentamento de Tubos de PVC e Metálicos em Redes de Água</v>
          </cell>
          <cell r="F473" t="str">
            <v>SINAPI Mai/26</v>
          </cell>
        </row>
        <row r="474">
          <cell r="A474">
            <v>105257</v>
          </cell>
          <cell r="B474" t="str">
            <v>ASSENTAMENTO DE CONEXÃO 2 ACESSOS INCLINADOS DE FERRO FUNDIDO PARA REDE DE ÁGUA, DN 400, JUNTA ELÁSTICA, INSTALADO EM LOCAL COM NÍVEL ALTO DE INTERFERÊNCIAS (NÃO INCLUI FORNECIMENTO). AF_05/2024</v>
          </cell>
          <cell r="C474" t="str">
            <v>UN</v>
          </cell>
          <cell r="D474">
            <v>68.36</v>
          </cell>
          <cell r="E474" t="str">
            <v>Assentamento de Tubos de PVC e Metálicos em Redes de Água</v>
          </cell>
          <cell r="F474" t="str">
            <v>SINAPI Mai/26</v>
          </cell>
        </row>
        <row r="475">
          <cell r="A475">
            <v>105303</v>
          </cell>
          <cell r="B475" t="str">
            <v>ASSENTAMENTO DE CONEXÃO 2 ACESSOS INCLINADOS DE FERRO FUNDIDO PARA REDE DE ÁGUA, DN 400, JUNTA ELÁSTICA, INSTALADO EM LOCAL COM NÍVEL BAIXO DE INTERFERÊNCIAS (NÃO INCLUI FORNECIMENTO). AF_05/2024</v>
          </cell>
          <cell r="C475" t="str">
            <v>UN</v>
          </cell>
          <cell r="D475">
            <v>55.89</v>
          </cell>
          <cell r="E475" t="str">
            <v>Assentamento de Tubos de PVC e Metálicos em Redes de Água</v>
          </cell>
          <cell r="F475" t="str">
            <v>SINAPI Mai/26</v>
          </cell>
        </row>
        <row r="476">
          <cell r="A476">
            <v>105270</v>
          </cell>
          <cell r="B476" t="str">
            <v>ASSENTAMENTO DE CONEXÃO 2 ACESSOS INCLINADOS DE FERRO FUNDIDO PARA REDE DE ÁGUA, DN 450, JUNTA ELÁSTICA, INSTALADO EM LOCAL COM NÍVEL ALTO DE INTERFERÊNCIAS (NÃO INCLUI FORNECIMENTO). AF_05/2024</v>
          </cell>
          <cell r="C476" t="str">
            <v>UN</v>
          </cell>
          <cell r="D476">
            <v>76.2</v>
          </cell>
          <cell r="E476" t="str">
            <v>Assentamento de Tubos de PVC e Metálicos em Redes de Água</v>
          </cell>
          <cell r="F476" t="str">
            <v>SINAPI Mai/26</v>
          </cell>
        </row>
        <row r="477">
          <cell r="A477">
            <v>105304</v>
          </cell>
          <cell r="B477" t="str">
            <v>ASSENTAMENTO DE CONEXÃO 2 ACESSOS INCLINADOS DE FERRO FUNDIDO PARA REDE DE ÁGUA, DN 450, JUNTA ELÁSTICA, INSTALADO EM LOCAL COM NÍVEL BAIXO DE INTERFERÊNCIAS (NÃO INCLUI FORNECIMENTO). AF_05/2024</v>
          </cell>
          <cell r="C477" t="str">
            <v>UN</v>
          </cell>
          <cell r="D477">
            <v>62.49</v>
          </cell>
          <cell r="E477" t="str">
            <v>Assentamento de Tubos de PVC e Metálicos em Redes de Água</v>
          </cell>
          <cell r="F477" t="str">
            <v>SINAPI Mai/26</v>
          </cell>
        </row>
        <row r="478">
          <cell r="A478">
            <v>105271</v>
          </cell>
          <cell r="B478" t="str">
            <v>ASSENTAMENTO DE CONEXÃO 2 ACESSOS INCLINADOS DE FERRO FUNDIDO PARA REDE DE ÁGUA, DN 500, JUNTA ELÁSTICA, INSTALADO EM LOCAL COM NÍVEL ALTO DE INTERFERÊNCIAS (NÃO INCLUI FORNECIMENTO). AF_05/2024</v>
          </cell>
          <cell r="C478" t="str">
            <v>UN</v>
          </cell>
          <cell r="D478">
            <v>94.55</v>
          </cell>
          <cell r="E478" t="str">
            <v>Assentamento de Tubos de PVC e Metálicos em Redes de Água</v>
          </cell>
          <cell r="F478" t="str">
            <v>SINAPI Mai/26</v>
          </cell>
        </row>
        <row r="479">
          <cell r="A479">
            <v>105305</v>
          </cell>
          <cell r="B479" t="str">
            <v>ASSENTAMENTO DE CONEXÃO 2 ACESSOS INCLINADOS DE FERRO FUNDIDO PARA REDE DE ÁGUA, DN 500, JUNTA ELÁSTICA, INSTALADO EM LOCAL COM NÍVEL BAIXO DE INTERFERÊNCIAS (NÃO INCLUI FORNECIMENTO). AF_05/2024</v>
          </cell>
          <cell r="C479" t="str">
            <v>UN</v>
          </cell>
          <cell r="D479">
            <v>76.16</v>
          </cell>
          <cell r="E479" t="str">
            <v>Assentamento de Tubos de PVC e Metálicos em Redes de Água</v>
          </cell>
          <cell r="F479" t="str">
            <v>SINAPI Mai/26</v>
          </cell>
        </row>
        <row r="480">
          <cell r="A480">
            <v>105272</v>
          </cell>
          <cell r="B480" t="str">
            <v>ASSENTAMENTO DE CONEXÃO 2 ACESSOS INCLINADOS DE FERRO FUNDIDO PARA REDE DE ÁGUA, DN 600, JUNTA ELÁSTICA, INSTALADO EM LOCAL COM NÍVEL ALTO DE INTERFERÊNCIAS (NÃO INCLUI FORNECIMENTO). AF_05/2024</v>
          </cell>
          <cell r="C480" t="str">
            <v>UN</v>
          </cell>
          <cell r="D480">
            <v>111.81</v>
          </cell>
          <cell r="E480" t="str">
            <v>Assentamento de Tubos de PVC e Metálicos em Redes de Água</v>
          </cell>
          <cell r="F480" t="str">
            <v>SINAPI Mai/26</v>
          </cell>
        </row>
        <row r="481">
          <cell r="A481">
            <v>105306</v>
          </cell>
          <cell r="B481" t="str">
            <v>ASSENTAMENTO DE CONEXÃO 2 ACESSOS INCLINADOS DE FERRO FUNDIDO PARA REDE DE ÁGUA, DN 600, JUNTA ELÁSTICA, INSTALADO EM LOCAL COM NÍVEL BAIXO DE INTERFERÊNCIAS (NÃO INCLUI FORNECIMENTO). AF_05/2024</v>
          </cell>
          <cell r="C481" t="str">
            <v>UN</v>
          </cell>
          <cell r="D481">
            <v>90.39</v>
          </cell>
          <cell r="E481" t="str">
            <v>Assentamento de Tubos de PVC e Metálicos em Redes de Água</v>
          </cell>
          <cell r="F481" t="str">
            <v>SINAPI Mai/26</v>
          </cell>
        </row>
        <row r="482">
          <cell r="A482">
            <v>105273</v>
          </cell>
          <cell r="B482" t="str">
            <v>ASSENTAMENTO DE CONEXÃO 2 ACESSOS INCLINADOS DE FERRO FUNDIDO PARA REDE DE ÁGUA, DN 700, JUNTA ELÁSTICA, INSTALADO EM LOCAL COM NÍVEL ALTO DE INTERFERÊNCIAS (NÃO INCLUI FORNECIMENTO). AF_05/2024</v>
          </cell>
          <cell r="C482" t="str">
            <v>UN</v>
          </cell>
          <cell r="D482">
            <v>128.34</v>
          </cell>
          <cell r="E482" t="str">
            <v>Assentamento de Tubos de PVC e Metálicos em Redes de Água</v>
          </cell>
          <cell r="F482" t="str">
            <v>SINAPI Mai/26</v>
          </cell>
        </row>
        <row r="483">
          <cell r="A483">
            <v>105307</v>
          </cell>
          <cell r="B483" t="str">
            <v>ASSENTAMENTO DE CONEXÃO 2 ACESSOS INCLINADOS DE FERRO FUNDIDO PARA REDE DE ÁGUA, DN 700, JUNTA ELÁSTICA, INSTALADO EM LOCAL COM NÍVEL BAIXO DE INTERFERÊNCIAS (NÃO INCLUI FORNECIMENTO). AF_05/2024</v>
          </cell>
          <cell r="C483" t="str">
            <v>UN</v>
          </cell>
          <cell r="D483">
            <v>103.91</v>
          </cell>
          <cell r="E483" t="str">
            <v>Assentamento de Tubos de PVC e Metálicos em Redes de Água</v>
          </cell>
          <cell r="F483" t="str">
            <v>SINAPI Mai/26</v>
          </cell>
        </row>
        <row r="484">
          <cell r="A484">
            <v>105250</v>
          </cell>
          <cell r="B484" t="str">
            <v>ASSENTAMENTO DE CONEXÃO 2 ACESSOS INCLINADOS DE FERRO FUNDIDO PARA REDE DE ÁGUA, DN 80, JUNTA ELÁSTICA, INSTALADO EM LOCAL COM NÍVEL ALTO DE INTERFERÊNCIAS (NÃO INCLUI FORNECIMENTO). AF_05/2024</v>
          </cell>
          <cell r="C484" t="str">
            <v>UN</v>
          </cell>
          <cell r="D484">
            <v>19.28</v>
          </cell>
          <cell r="E484" t="str">
            <v>Assentamento de Tubos de PVC e Metálicos em Redes de Água</v>
          </cell>
          <cell r="F484" t="str">
            <v>SINAPI Mai/26</v>
          </cell>
        </row>
        <row r="485">
          <cell r="A485">
            <v>105269</v>
          </cell>
          <cell r="B485" t="str">
            <v>ASSENTAMENTO DE CONEXÃO 2 ACESSOS INCLINADOS DE FERRO FUNDIDO PARA REDE DE ÁGUA, DN 80, JUNTA ELÁSTICA, INSTALADO EM LOCAL COM NÍVEL BAIXO DE INTERFERÊNCIAS (NÃO INCLUI FORNECIMENTO). AF_05/2024</v>
          </cell>
          <cell r="C485" t="str">
            <v>UN</v>
          </cell>
          <cell r="D485">
            <v>14.83</v>
          </cell>
          <cell r="E485" t="str">
            <v>Assentamento de Tubos de PVC e Metálicos em Redes de Água</v>
          </cell>
          <cell r="F485" t="str">
            <v>SINAPI Mai/26</v>
          </cell>
        </row>
        <row r="486">
          <cell r="A486">
            <v>105274</v>
          </cell>
          <cell r="B486" t="str">
            <v>ASSENTAMENTO DE CONEXÃO 2 ACESSOS INCLINADOS DE FERRO FUNDIDO PARA REDE DE ÁGUA, DN 800, JUNTA ELÁSTICA, INSTALADO EM LOCAL COM NÍVEL ALTO DE INTERFERÊNCIAS (NÃO INCLUI FORNECIMENTO). AF_05/2024</v>
          </cell>
          <cell r="C486" t="str">
            <v>UN</v>
          </cell>
          <cell r="D486">
            <v>145.13999999999999</v>
          </cell>
          <cell r="E486" t="str">
            <v>Assentamento de Tubos de PVC e Metálicos em Redes de Água</v>
          </cell>
          <cell r="F486" t="str">
            <v>SINAPI Mai/26</v>
          </cell>
        </row>
        <row r="487">
          <cell r="A487">
            <v>105340</v>
          </cell>
          <cell r="B487" t="str">
            <v>ASSENTAMENTO DE CONEXÃO 2 ACESSOS INCLINADOS DE FERRO FUNDIDO PARA REDE DE ÁGUA, DN 800, JUNTA ELÁSTICA, INSTALADO EM LOCAL COM NÍVEL BAIXO DE INTERFERÊNCIAS (NÃO INCLUI FORNECIMENTO). AF_05/2024</v>
          </cell>
          <cell r="C487" t="str">
            <v>UN</v>
          </cell>
          <cell r="D487">
            <v>117.69</v>
          </cell>
          <cell r="E487" t="str">
            <v>Assentamento de Tubos de PVC e Metálicos em Redes de Água</v>
          </cell>
          <cell r="F487" t="str">
            <v>SINAPI Mai/26</v>
          </cell>
        </row>
        <row r="488">
          <cell r="A488">
            <v>105275</v>
          </cell>
          <cell r="B488" t="str">
            <v>ASSENTAMENTO DE CONEXÃO 2 ACESSOS INCLINADOS DE FERRO FUNDIDO PARA REDE DE ÁGUA, DN 900, JUNTA ELÁSTICA, INSTALADO EM LOCAL COM NÍVEL ALTO DE INTERFERÊNCIAS (NÃO INCLUI FORNECIMENTO). AF_05/2024</v>
          </cell>
          <cell r="C488" t="str">
            <v>UN</v>
          </cell>
          <cell r="D488">
            <v>162.13999999999999</v>
          </cell>
          <cell r="E488" t="str">
            <v>Assentamento de Tubos de PVC e Metálicos em Redes de Água</v>
          </cell>
          <cell r="F488" t="str">
            <v>SINAPI Mai/26</v>
          </cell>
        </row>
        <row r="489">
          <cell r="A489">
            <v>105390</v>
          </cell>
          <cell r="B489" t="str">
            <v>ASSENTAMENTO DE CONEXÃO 2 ACESSOS INCLINADOS DE FERRO FUNDIDO PARA REDE DE ÁGUA, DN 900, JUNTA ELÁSTICA, INSTALADO EM LOCAL COM NÍVEL BAIXO DE INTERFERÊNCIAS (NÃO INCLUI FORNECIMENTO). AF_05/2024</v>
          </cell>
          <cell r="C489" t="str">
            <v>UN</v>
          </cell>
          <cell r="D489">
            <v>131.66999999999999</v>
          </cell>
          <cell r="E489" t="str">
            <v>Assentamento de Tubos de PVC e Metálicos em Redes de Água</v>
          </cell>
          <cell r="F489" t="str">
            <v>SINAPI Mai/26</v>
          </cell>
        </row>
        <row r="490">
          <cell r="A490">
            <v>105364</v>
          </cell>
          <cell r="B490" t="str">
            <v>ASSENTAMENTO DE CONEXÃO 2 ACESSOS INCLINADOS DE PVC PBA PARA REDE DE ÁGUA, DN 100, JUNTA ELÁSTICA INTEGRADA, INSTALADO EM LOCAL COM NÍVEL ALTO DE INTERFERÊNCIAS (NÃO INCLUI FORNECIMENTO). AF_05/2024</v>
          </cell>
          <cell r="C490" t="str">
            <v>UN</v>
          </cell>
          <cell r="D490">
            <v>34.799999999999997</v>
          </cell>
          <cell r="E490" t="str">
            <v>Assentamento de Tubos de PVC e Metálicos em Redes de Água</v>
          </cell>
          <cell r="F490" t="str">
            <v>SINAPI Mai/26</v>
          </cell>
        </row>
        <row r="491">
          <cell r="A491">
            <v>105385</v>
          </cell>
          <cell r="B491" t="str">
            <v>ASSENTAMENTO DE CONEXÃO 2 ACESSOS INCLINADOS DE PVC PBA PARA REDE DE ÁGUA, DN 100, JUNTA ELÁSTICA INTEGRADA, INSTALADO EM LOCAL COM NÍVEL BAIXO DE INTERFERÊNCIAS (NÃO INCLUI FORNECIMENTO). AF_05/2024</v>
          </cell>
          <cell r="C491" t="str">
            <v>UN</v>
          </cell>
          <cell r="D491">
            <v>28.5</v>
          </cell>
          <cell r="E491" t="str">
            <v>Assentamento de Tubos de PVC e Metálicos em Redes de Água</v>
          </cell>
          <cell r="F491" t="str">
            <v>SINAPI Mai/26</v>
          </cell>
        </row>
        <row r="492">
          <cell r="A492">
            <v>105362</v>
          </cell>
          <cell r="B492" t="str">
            <v>ASSENTAMENTO DE CONEXÃO 2 ACESSOS INCLINADOS DE PVC PBA PARA REDE DE ÁGUA, DN 50, JUNTA ELÁSTICA INTEGRADA, INSTALADO EM LOCAL COM NÍVEL ALTO DE INTERFERÊNCIAS (NÃO INCLUI FORNECIMENTO). AF_05/2024</v>
          </cell>
          <cell r="C492" t="str">
            <v>UN</v>
          </cell>
          <cell r="D492">
            <v>25.11</v>
          </cell>
          <cell r="E492" t="str">
            <v>Assentamento de Tubos de PVC e Metálicos em Redes de Água</v>
          </cell>
          <cell r="F492" t="str">
            <v>SINAPI Mai/26</v>
          </cell>
        </row>
        <row r="493">
          <cell r="A493">
            <v>105383</v>
          </cell>
          <cell r="B493" t="str">
            <v>ASSENTAMENTO DE CONEXÃO 2 ACESSOS INCLINADOS DE PVC PBA PARA REDE DE ÁGUA, DN 50, JUNTA ELÁSTICA INTEGRADA, INSTALADO EM LOCAL COM NÍVEL BAIXO DE INTERFERÊNCIAS (NÃO INCLUI FORNECIMENTO). AF_05/2024</v>
          </cell>
          <cell r="C493" t="str">
            <v>UN</v>
          </cell>
          <cell r="D493">
            <v>20.5</v>
          </cell>
          <cell r="E493" t="str">
            <v>Assentamento de Tubos de PVC e Metálicos em Redes de Água</v>
          </cell>
          <cell r="F493" t="str">
            <v>SINAPI Mai/26</v>
          </cell>
        </row>
        <row r="494">
          <cell r="A494">
            <v>105363</v>
          </cell>
          <cell r="B494" t="str">
            <v>ASSENTAMENTO DE CONEXÃO 2 ACESSOS INCLINADOS DE PVC PBA PARA REDE DE ÁGUA, DN 75, JUNTA ELÁSTICA INTEGRADA, INSTALADO EM LOCAL COM NÍVEL ALTO DE INTERFERÊNCIAS (NÃO INCLUI FORNECIMENTO). AF_05/2024</v>
          </cell>
          <cell r="C494" t="str">
            <v>UN</v>
          </cell>
          <cell r="D494">
            <v>30.03</v>
          </cell>
          <cell r="E494" t="str">
            <v>Assentamento de Tubos de PVC e Metálicos em Redes de Água</v>
          </cell>
          <cell r="F494" t="str">
            <v>SINAPI Mai/26</v>
          </cell>
        </row>
        <row r="495">
          <cell r="A495">
            <v>105384</v>
          </cell>
          <cell r="B495" t="str">
            <v>ASSENTAMENTO DE CONEXÃO 2 ACESSOS INCLINADOS DE PVC PBA PARA REDE DE ÁGUA, DN 75, JUNTA ELÁSTICA INTEGRADA, INSTALADO EM LOCAL COM NÍVEL BAIXO DE INTERFERÊNCIAS (NÃO INCLUI FORNECIMENTO). AF_05/2024</v>
          </cell>
          <cell r="C495" t="str">
            <v>UN</v>
          </cell>
          <cell r="D495">
            <v>24.58</v>
          </cell>
          <cell r="E495" t="str">
            <v>Assentamento de Tubos de PVC e Metálicos em Redes de Água</v>
          </cell>
          <cell r="F495" t="str">
            <v>SINAPI Mai/26</v>
          </cell>
        </row>
        <row r="496">
          <cell r="A496">
            <v>105279</v>
          </cell>
          <cell r="B496" t="str">
            <v>ASSENTAMENTO DE CONEXÃO 3 ACESSOS DE FERRO FUNDIDO PARA REDE DE ÁGUA, DN 100, JUNTA ELÁSTICA, INSTALADO EM LOCAL COM NÍVEL ALTO DE INTERFERÊNCIAS (NÃO INCLUI FORNECIMENTO). AF_05/2024</v>
          </cell>
          <cell r="C496" t="str">
            <v>UN</v>
          </cell>
          <cell r="D496">
            <v>30.37</v>
          </cell>
          <cell r="E496" t="str">
            <v>Assentamento de Tubos de PVC e Metálicos em Redes de Água</v>
          </cell>
          <cell r="F496" t="str">
            <v>SINAPI Mai/26</v>
          </cell>
        </row>
        <row r="497">
          <cell r="A497">
            <v>105259</v>
          </cell>
          <cell r="B497" t="str">
            <v>ASSENTAMENTO DE CONEXÃO 3 ACESSOS DE FERRO FUNDIDO PARA REDE DE ÁGUA, DN 100, JUNTA ELÁSTICA, INSTALADO EM LOCAL COM NÍVEL BAIXO DE INTERFERÊNCIAS (NÃO INCLUI FORNECIMENTO). AF_05/2024</v>
          </cell>
          <cell r="C497" t="str">
            <v>UN</v>
          </cell>
          <cell r="D497">
            <v>23.77</v>
          </cell>
          <cell r="E497" t="str">
            <v>Assentamento de Tubos de PVC e Metálicos em Redes de Água</v>
          </cell>
          <cell r="F497" t="str">
            <v>SINAPI Mai/26</v>
          </cell>
        </row>
        <row r="498">
          <cell r="A498">
            <v>105357</v>
          </cell>
          <cell r="B498" t="str">
            <v>ASSENTAMENTO DE CONEXÃO 3 ACESSOS DE FERRO FUNDIDO PARA REDE DE ÁGUA, DN 1000, JUNTA ELÁSTICA, INSTALADO EM LOCAL COM NÍVEL ALTO DE INTERFERÊNCIAS (NÃO INCLUI FORNECIMENTO). AF_05/2024</v>
          </cell>
          <cell r="C498" t="str">
            <v>UN</v>
          </cell>
          <cell r="D498">
            <v>243.86</v>
          </cell>
          <cell r="E498" t="str">
            <v>Assentamento de Tubos de PVC e Metálicos em Redes de Água</v>
          </cell>
          <cell r="F498" t="str">
            <v>SINAPI Mai/26</v>
          </cell>
        </row>
        <row r="499">
          <cell r="A499">
            <v>105346</v>
          </cell>
          <cell r="B499" t="str">
            <v>ASSENTAMENTO DE CONEXÃO 3 ACESSOS DE FERRO FUNDIDO PARA REDE DE ÁGUA, DN 1000, JUNTA ELÁSTICA, INSTALADO EM LOCAL COM NÍVEL BAIXO DE INTERFERÊNCIAS (NÃO INCLUI FORNECIMENTO). AF_05/2024</v>
          </cell>
          <cell r="C499" t="str">
            <v>UN</v>
          </cell>
          <cell r="D499">
            <v>199.21</v>
          </cell>
          <cell r="E499" t="str">
            <v>Assentamento de Tubos de PVC e Metálicos em Redes de Água</v>
          </cell>
          <cell r="F499" t="str">
            <v>SINAPI Mai/26</v>
          </cell>
        </row>
        <row r="500">
          <cell r="A500">
            <v>105358</v>
          </cell>
          <cell r="B500" t="str">
            <v>ASSENTAMENTO DE CONEXÃO 3 ACESSOS DE FERRO FUNDIDO PARA REDE DE ÁGUA, DN 1200, JUNTA ELÁSTICA, INSTALADO EM LOCAL COM NÍVEL ALTO DE INTERFERÊNCIAS (NÃO INCLUI FORNECIMENTO). AF_05/2024</v>
          </cell>
          <cell r="C500" t="str">
            <v>UN</v>
          </cell>
          <cell r="D500">
            <v>295.97000000000003</v>
          </cell>
          <cell r="E500" t="str">
            <v>Assentamento de Tubos de PVC e Metálicos em Redes de Água</v>
          </cell>
          <cell r="F500" t="str">
            <v>SINAPI Mai/26</v>
          </cell>
        </row>
        <row r="501">
          <cell r="A501">
            <v>105347</v>
          </cell>
          <cell r="B501" t="str">
            <v>ASSENTAMENTO DE CONEXÃO 3 ACESSOS DE FERRO FUNDIDO PARA REDE DE ÁGUA, DN 1200, JUNTA ELÁSTICA, INSTALADO EM LOCAL COM NÍVEL BAIXO DE INTERFERÊNCIAS (NÃO INCLUI FORNECIMENTO). AF_05/2024</v>
          </cell>
          <cell r="C501" t="str">
            <v>UN</v>
          </cell>
          <cell r="D501">
            <v>243.25</v>
          </cell>
          <cell r="E501" t="str">
            <v>Assentamento de Tubos de PVC e Metálicos em Redes de Água</v>
          </cell>
          <cell r="F501" t="str">
            <v>SINAPI Mai/26</v>
          </cell>
        </row>
        <row r="502">
          <cell r="A502">
            <v>105280</v>
          </cell>
          <cell r="B502" t="str">
            <v>ASSENTAMENTO DE CONEXÃO 3 ACESSOS DE FERRO FUNDIDO PARA REDE DE ÁGUA, DN 150, JUNTA ELÁSTICA, INSTALADO EM LOCAL COM NÍVEL ALTO DE INTERFERÊNCIAS (NÃO INCLUI FORNECIMENTO). AF_05/2024</v>
          </cell>
          <cell r="C502" t="str">
            <v>UN</v>
          </cell>
          <cell r="D502">
            <v>40.630000000000003</v>
          </cell>
          <cell r="E502" t="str">
            <v>Assentamento de Tubos de PVC e Metálicos em Redes de Água</v>
          </cell>
          <cell r="F502" t="str">
            <v>SINAPI Mai/26</v>
          </cell>
        </row>
        <row r="503">
          <cell r="A503">
            <v>105283</v>
          </cell>
          <cell r="B503" t="str">
            <v>ASSENTAMENTO DE CONEXÃO 3 ACESSOS DE FERRO FUNDIDO PARA REDE DE ÁGUA, DN 150, JUNTA ELÁSTICA, INSTALADO EM LOCAL COM NÍVEL BAIXO DE INTERFERÊNCIAS (NÃO INCLUI FORNECIMENTO). AF_05/2024</v>
          </cell>
          <cell r="C503" t="str">
            <v>UN</v>
          </cell>
          <cell r="D503">
            <v>32.369999999999997</v>
          </cell>
          <cell r="E503" t="str">
            <v>Assentamento de Tubos de PVC e Metálicos em Redes de Água</v>
          </cell>
          <cell r="F503" t="str">
            <v>SINAPI Mai/26</v>
          </cell>
        </row>
        <row r="504">
          <cell r="A504">
            <v>105281</v>
          </cell>
          <cell r="B504" t="str">
            <v>ASSENTAMENTO DE CONEXÃO 3 ACESSOS DE FERRO FUNDIDO PARA REDE DE ÁGUA, DN 200, JUNTA ELÁSTICA, INSTALADO EM LOCAL COM NÍVEL ALTO DE INTERFERÊNCIAS (NÃO INCLUI FORNECIMENTO). AF_05/2024</v>
          </cell>
          <cell r="C504" t="str">
            <v>UN</v>
          </cell>
          <cell r="D504">
            <v>50.91</v>
          </cell>
          <cell r="E504" t="str">
            <v>Assentamento de Tubos de PVC e Metálicos em Redes de Água</v>
          </cell>
          <cell r="F504" t="str">
            <v>SINAPI Mai/26</v>
          </cell>
        </row>
        <row r="505">
          <cell r="A505">
            <v>105319</v>
          </cell>
          <cell r="B505" t="str">
            <v>ASSENTAMENTO DE CONEXÃO 3 ACESSOS DE FERRO FUNDIDO PARA REDE DE ÁGUA, DN 200, JUNTA ELÁSTICA, INSTALADO EM LOCAL COM NÍVEL BAIXO DE INTERFERÊNCIAS (NÃO INCLUI FORNECIMENTO). AF_05/2024</v>
          </cell>
          <cell r="C505" t="str">
            <v>UN</v>
          </cell>
          <cell r="D505">
            <v>40.97</v>
          </cell>
          <cell r="E505" t="str">
            <v>Assentamento de Tubos de PVC e Metálicos em Redes de Água</v>
          </cell>
          <cell r="F505" t="str">
            <v>SINAPI Mai/26</v>
          </cell>
        </row>
        <row r="506">
          <cell r="A506">
            <v>105284</v>
          </cell>
          <cell r="B506" t="str">
            <v>ASSENTAMENTO DE CONEXÃO 3 ACESSOS DE FERRO FUNDIDO PARA REDE DE ÁGUA, DN 250, JUNTA ELÁSTICA, INSTALADO EM LOCAL COM NÍVEL ALTO DE INTERFERÊNCIAS (NÃO INCLUI FORNECIMENTO). AF_05/2024</v>
          </cell>
          <cell r="C506" t="str">
            <v>UN</v>
          </cell>
          <cell r="D506">
            <v>61.49</v>
          </cell>
          <cell r="E506" t="str">
            <v>Assentamento de Tubos de PVC e Metálicos em Redes de Água</v>
          </cell>
          <cell r="F506" t="str">
            <v>SINAPI Mai/26</v>
          </cell>
        </row>
        <row r="507">
          <cell r="A507">
            <v>105320</v>
          </cell>
          <cell r="B507" t="str">
            <v>ASSENTAMENTO DE CONEXÃO 3 ACESSOS DE FERRO FUNDIDO PARA REDE DE ÁGUA, DN 250, JUNTA ELÁSTICA, INSTALADO EM LOCAL COM NÍVEL BAIXO DE INTERFERÊNCIAS (NÃO INCLUI FORNECIMENTO). AF_05/2024</v>
          </cell>
          <cell r="C507" t="str">
            <v>UN</v>
          </cell>
          <cell r="D507">
            <v>49.88</v>
          </cell>
          <cell r="E507" t="str">
            <v>Assentamento de Tubos de PVC e Metálicos em Redes de Água</v>
          </cell>
          <cell r="F507" t="str">
            <v>SINAPI Mai/26</v>
          </cell>
        </row>
        <row r="508">
          <cell r="A508">
            <v>105348</v>
          </cell>
          <cell r="B508" t="str">
            <v>ASSENTAMENTO DE CONEXÃO 3 ACESSOS DE FERRO FUNDIDO PARA REDE DE ÁGUA, DN 300, JUNTA ELÁSTICA, INSTALADO EM LOCAL COM NÍVEL ALTO DE INTERFERÊNCIAS (NÃO INCLUI FORNECIMENTO). AF_05/2024</v>
          </cell>
          <cell r="C508" t="str">
            <v>UN</v>
          </cell>
          <cell r="D508">
            <v>72.03</v>
          </cell>
          <cell r="E508" t="str">
            <v>Assentamento de Tubos de PVC e Metálicos em Redes de Água</v>
          </cell>
          <cell r="F508" t="str">
            <v>SINAPI Mai/26</v>
          </cell>
        </row>
        <row r="509">
          <cell r="A509">
            <v>105321</v>
          </cell>
          <cell r="B509" t="str">
            <v>ASSENTAMENTO DE CONEXÃO 3 ACESSOS DE FERRO FUNDIDO PARA REDE DE ÁGUA, DN 300, JUNTA ELÁSTICA, INSTALADO EM LOCAL COM NÍVEL BAIXO DE INTERFERÊNCIAS (NÃO INCLUI FORNECIMENTO). AF_05/2024</v>
          </cell>
          <cell r="C509" t="str">
            <v>UN</v>
          </cell>
          <cell r="D509">
            <v>58.76</v>
          </cell>
          <cell r="E509" t="str">
            <v>Assentamento de Tubos de PVC e Metálicos em Redes de Água</v>
          </cell>
          <cell r="F509" t="str">
            <v>SINAPI Mai/26</v>
          </cell>
        </row>
        <row r="510">
          <cell r="A510">
            <v>105349</v>
          </cell>
          <cell r="B510" t="str">
            <v>ASSENTAMENTO DE CONEXÃO 3 ACESSOS DE FERRO FUNDIDO PARA REDE DE ÁGUA, DN 350, JUNTA ELÁSTICA, INSTALADO EM LOCAL COM NÍVEL ALTO DE INTERFERÊNCIAS (NÃO INCLUI FORNECIMENTO). AF_05/2024</v>
          </cell>
          <cell r="C510" t="str">
            <v>UN</v>
          </cell>
          <cell r="D510">
            <v>82.56</v>
          </cell>
          <cell r="E510" t="str">
            <v>Assentamento de Tubos de PVC e Metálicos em Redes de Água</v>
          </cell>
          <cell r="F510" t="str">
            <v>SINAPI Mai/26</v>
          </cell>
        </row>
        <row r="511">
          <cell r="A511">
            <v>105322</v>
          </cell>
          <cell r="B511" t="str">
            <v>ASSENTAMENTO DE CONEXÃO 3 ACESSOS DE FERRO FUNDIDO PARA REDE DE ÁGUA, DN 350, JUNTA ELÁSTICA, INSTALADO EM LOCAL COM NÍVEL BAIXO DE INTERFERÊNCIAS (NÃO INCLUI FORNECIMENTO). AF_05/2024</v>
          </cell>
          <cell r="C511" t="str">
            <v>UN</v>
          </cell>
          <cell r="D511">
            <v>67.61</v>
          </cell>
          <cell r="E511" t="str">
            <v>Assentamento de Tubos de PVC e Metálicos em Redes de Água</v>
          </cell>
          <cell r="F511" t="str">
            <v>SINAPI Mai/26</v>
          </cell>
        </row>
        <row r="512">
          <cell r="A512">
            <v>105350</v>
          </cell>
          <cell r="B512" t="str">
            <v>ASSENTAMENTO DE CONEXÃO 3 ACESSOS DE FERRO FUNDIDO PARA REDE DE ÁGUA, DN 400, JUNTA ELÁSTICA, INSTALADO EM LOCAL COM NÍVEL ALTO DE INTERFERÊNCIAS (NÃO INCLUI FORNECIMENTO). AF_05/2024</v>
          </cell>
          <cell r="C512" t="str">
            <v>UN</v>
          </cell>
          <cell r="D512">
            <v>93.09</v>
          </cell>
          <cell r="E512" t="str">
            <v>Assentamento de Tubos de PVC e Metálicos em Redes de Água</v>
          </cell>
          <cell r="F512" t="str">
            <v>SINAPI Mai/26</v>
          </cell>
        </row>
        <row r="513">
          <cell r="A513">
            <v>105323</v>
          </cell>
          <cell r="B513" t="str">
            <v>ASSENTAMENTO DE CONEXÃO 3 ACESSOS DE FERRO FUNDIDO PARA REDE DE ÁGUA, DN 400, JUNTA ELÁSTICA, INSTALADO EM LOCAL COM NÍVEL BAIXO DE INTERFERÊNCIAS (NÃO INCLUI FORNECIMENTO). AF_05/2024</v>
          </cell>
          <cell r="C513" t="str">
            <v>UN</v>
          </cell>
          <cell r="D513">
            <v>76.47</v>
          </cell>
          <cell r="E513" t="str">
            <v>Assentamento de Tubos de PVC e Metálicos em Redes de Água</v>
          </cell>
          <cell r="F513" t="str">
            <v>SINAPI Mai/26</v>
          </cell>
        </row>
        <row r="514">
          <cell r="A514">
            <v>105351</v>
          </cell>
          <cell r="B514" t="str">
            <v>ASSENTAMENTO DE CONEXÃO 3 ACESSOS DE FERRO FUNDIDO PARA REDE DE ÁGUA, DN 450, JUNTA ELÁSTICA, INSTALADO EM LOCAL COM NÍVEL ALTO DE INTERFERÊNCIAS (NÃO INCLUI FORNECIMENTO). AF_05/2024</v>
          </cell>
          <cell r="C514" t="str">
            <v>UN</v>
          </cell>
          <cell r="D514">
            <v>103.88</v>
          </cell>
          <cell r="E514" t="str">
            <v>Assentamento de Tubos de PVC e Metálicos em Redes de Água</v>
          </cell>
          <cell r="F514" t="str">
            <v>SINAPI Mai/26</v>
          </cell>
        </row>
        <row r="515">
          <cell r="A515">
            <v>105324</v>
          </cell>
          <cell r="B515" t="str">
            <v>ASSENTAMENTO DE CONEXÃO 3 ACESSOS DE FERRO FUNDIDO PARA REDE DE ÁGUA, DN 450, JUNTA ELÁSTICA, INSTALADO EM LOCAL COM NÍVEL BAIXO DE INTERFERÊNCIAS (NÃO INCLUI FORNECIMENTO). AF_05/2024</v>
          </cell>
          <cell r="C515" t="str">
            <v>UN</v>
          </cell>
          <cell r="D515">
            <v>85.59</v>
          </cell>
          <cell r="E515" t="str">
            <v>Assentamento de Tubos de PVC e Metálicos em Redes de Água</v>
          </cell>
          <cell r="F515" t="str">
            <v>SINAPI Mai/26</v>
          </cell>
        </row>
        <row r="516">
          <cell r="A516">
            <v>105352</v>
          </cell>
          <cell r="B516" t="str">
            <v>ASSENTAMENTO DE CONEXÃO 3 ACESSOS DE FERRO FUNDIDO PARA REDE DE ÁGUA, DN 500, JUNTA ELÁSTICA, INSTALADO EM LOCAL COM NÍVEL ALTO DE INTERFERÊNCIAS (NÃO INCLUI FORNECIMENTO). AF_05/2024</v>
          </cell>
          <cell r="C516" t="str">
            <v>UN</v>
          </cell>
          <cell r="D516">
            <v>128.63999999999999</v>
          </cell>
          <cell r="E516" t="str">
            <v>Assentamento de Tubos de PVC e Metálicos em Redes de Água</v>
          </cell>
          <cell r="F516" t="str">
            <v>SINAPI Mai/26</v>
          </cell>
        </row>
        <row r="517">
          <cell r="A517">
            <v>105325</v>
          </cell>
          <cell r="B517" t="str">
            <v>ASSENTAMENTO DE CONEXÃO 3 ACESSOS DE FERRO FUNDIDO PARA REDE DE ÁGUA, DN 500, JUNTA ELÁSTICA, INSTALADO EM LOCAL COM NÍVEL BAIXO DE INTERFERÊNCIAS (NÃO INCLUI FORNECIMENTO). AF_05/2024</v>
          </cell>
          <cell r="C517" t="str">
            <v>UN</v>
          </cell>
          <cell r="D517">
            <v>104.11</v>
          </cell>
          <cell r="E517" t="str">
            <v>Assentamento de Tubos de PVC e Metálicos em Redes de Água</v>
          </cell>
          <cell r="F517" t="str">
            <v>SINAPI Mai/26</v>
          </cell>
        </row>
        <row r="518">
          <cell r="A518">
            <v>105353</v>
          </cell>
          <cell r="B518" t="str">
            <v>ASSENTAMENTO DE CONEXÃO 3 ACESSOS DE FERRO FUNDIDO PARA REDE DE ÁGUA, DN 600, JUNTA ELÁSTICA, INSTALADO EM LOCAL COM NÍVEL ALTO DE INTERFERÊNCIAS (NÃO INCLUI FORNECIMENTO). AF_05/2024</v>
          </cell>
          <cell r="C518" t="str">
            <v>UN</v>
          </cell>
          <cell r="D518">
            <v>152.31</v>
          </cell>
          <cell r="E518" t="str">
            <v>Assentamento de Tubos de PVC e Metálicos em Redes de Água</v>
          </cell>
          <cell r="F518" t="str">
            <v>SINAPI Mai/26</v>
          </cell>
        </row>
        <row r="519">
          <cell r="A519">
            <v>105326</v>
          </cell>
          <cell r="B519" t="str">
            <v>ASSENTAMENTO DE CONEXÃO 3 ACESSOS DE FERRO FUNDIDO PARA REDE DE ÁGUA, DN 600, JUNTA ELÁSTICA, INSTALADO EM LOCAL COM NÍVEL BAIXO DE INTERFERÊNCIAS (NÃO INCLUI FORNECIMENTO). AF_05/2024</v>
          </cell>
          <cell r="C519" t="str">
            <v>UN</v>
          </cell>
          <cell r="D519">
            <v>123.75</v>
          </cell>
          <cell r="E519" t="str">
            <v>Assentamento de Tubos de PVC e Metálicos em Redes de Água</v>
          </cell>
          <cell r="F519" t="str">
            <v>SINAPI Mai/26</v>
          </cell>
        </row>
        <row r="520">
          <cell r="A520">
            <v>105354</v>
          </cell>
          <cell r="B520" t="str">
            <v>ASSENTAMENTO DE CONEXÃO 3 ACESSOS DE FERRO FUNDIDO PARA REDE DE ÁGUA, DN 700, JUNTA ELÁSTICA, INSTALADO EM LOCAL COM NÍVEL ALTO DE INTERFERÊNCIAS (NÃO INCLUI FORNECIMENTO). AF_05/2024</v>
          </cell>
          <cell r="C520" t="str">
            <v>UN</v>
          </cell>
          <cell r="D520">
            <v>174.56</v>
          </cell>
          <cell r="E520" t="str">
            <v>Assentamento de Tubos de PVC e Metálicos em Redes de Água</v>
          </cell>
          <cell r="F520" t="str">
            <v>SINAPI Mai/26</v>
          </cell>
        </row>
        <row r="521">
          <cell r="A521">
            <v>105344</v>
          </cell>
          <cell r="B521" t="str">
            <v>ASSENTAMENTO DE CONEXÃO 3 ACESSOS DE FERRO FUNDIDO PARA REDE DE ÁGUA, DN 700, JUNTA ELÁSTICA, INSTALADO EM LOCAL COM NÍVEL BAIXO DE INTERFERÊNCIAS (NÃO INCLUI FORNECIMENTO). AF_05/2024</v>
          </cell>
          <cell r="C521" t="str">
            <v>UN</v>
          </cell>
          <cell r="D521">
            <v>141.97</v>
          </cell>
          <cell r="E521" t="str">
            <v>Assentamento de Tubos de PVC e Metálicos em Redes de Água</v>
          </cell>
          <cell r="F521" t="str">
            <v>SINAPI Mai/26</v>
          </cell>
        </row>
        <row r="522">
          <cell r="A522">
            <v>105278</v>
          </cell>
          <cell r="B522" t="str">
            <v>ASSENTAMENTO DE CONEXÃO 3 ACESSOS DE FERRO FUNDIDO PARA REDE DE ÁGUA, DN 80, JUNTA ELÁSTICA, INSTALADO EM LOCAL COM NÍVEL ALTO DE INTERFERÊNCIAS (NÃO INCLUI FORNECIMENTO). AF_05/2024</v>
          </cell>
          <cell r="C522" t="str">
            <v>UN</v>
          </cell>
          <cell r="D522">
            <v>26.19</v>
          </cell>
          <cell r="E522" t="str">
            <v>Assentamento de Tubos de PVC e Metálicos em Redes de Água</v>
          </cell>
          <cell r="F522" t="str">
            <v>SINAPI Mai/26</v>
          </cell>
        </row>
        <row r="523">
          <cell r="A523">
            <v>105343</v>
          </cell>
          <cell r="B523" t="str">
            <v>ASSENTAMENTO DE CONEXÃO 3 ACESSOS DE FERRO FUNDIDO PARA REDE DE ÁGUA, DN 80, JUNTA ELÁSTICA, INSTALADO EM LOCAL COM NÍVEL BAIXO DE INTERFERÊNCIAS (NÃO INCLUI FORNECIMENTO). AF_05/2024</v>
          </cell>
          <cell r="C523" t="str">
            <v>UN</v>
          </cell>
          <cell r="D523">
            <v>20.25</v>
          </cell>
          <cell r="E523" t="str">
            <v>Assentamento de Tubos de PVC e Metálicos em Redes de Água</v>
          </cell>
          <cell r="F523" t="str">
            <v>SINAPI Mai/26</v>
          </cell>
        </row>
        <row r="524">
          <cell r="A524">
            <v>105355</v>
          </cell>
          <cell r="B524" t="str">
            <v>ASSENTAMENTO DE CONEXÃO 3 ACESSOS DE FERRO FUNDIDO PARA REDE DE ÁGUA, DN 800, JUNTA ELÁSTICA, INSTALADO EM LOCAL COM NÍVEL ALTO DE INTERFERÊNCIAS (NÃO INCLUI FORNECIMENTO). AF_05/2024</v>
          </cell>
          <cell r="C524" t="str">
            <v>UN</v>
          </cell>
          <cell r="D524">
            <v>197.3</v>
          </cell>
          <cell r="E524" t="str">
            <v>Assentamento de Tubos de PVC e Metálicos em Redes de Água</v>
          </cell>
          <cell r="F524" t="str">
            <v>SINAPI Mai/26</v>
          </cell>
        </row>
        <row r="525">
          <cell r="A525">
            <v>105391</v>
          </cell>
          <cell r="B525" t="str">
            <v>ASSENTAMENTO DE CONEXÃO 3 ACESSOS DE FERRO FUNDIDO PARA REDE DE ÁGUA, DN 800, JUNTA ELÁSTICA, INSTALADO EM LOCAL COM NÍVEL BAIXO DE INTERFERÊNCIAS (NÃO INCLUI FORNECIMENTO). AF_05/2024</v>
          </cell>
          <cell r="C525" t="str">
            <v>UN</v>
          </cell>
          <cell r="D525">
            <v>160.69</v>
          </cell>
          <cell r="E525" t="str">
            <v>Assentamento de Tubos de PVC e Metálicos em Redes de Água</v>
          </cell>
          <cell r="F525" t="str">
            <v>SINAPI Mai/26</v>
          </cell>
        </row>
        <row r="526">
          <cell r="A526">
            <v>105356</v>
          </cell>
          <cell r="B526" t="str">
            <v>ASSENTAMENTO DE CONEXÃO 3 ACESSOS DE FERRO FUNDIDO PARA REDE DE ÁGUA, DN 900, JUNTA ELÁSTICA, INSTALADO EM LOCAL COM NÍVEL ALTO DE INTERFERÊNCIAS (NÃO INCLUI FORNECIMENTO). AF_05/2024</v>
          </cell>
          <cell r="C526" t="str">
            <v>UN</v>
          </cell>
          <cell r="D526">
            <v>220.47</v>
          </cell>
          <cell r="E526" t="str">
            <v>Assentamento de Tubos de PVC e Metálicos em Redes de Água</v>
          </cell>
          <cell r="F526" t="str">
            <v>SINAPI Mai/26</v>
          </cell>
        </row>
        <row r="527">
          <cell r="A527">
            <v>105345</v>
          </cell>
          <cell r="B527" t="str">
            <v>ASSENTAMENTO DE CONEXÃO 3 ACESSOS DE FERRO FUNDIDO PARA REDE DE ÁGUA, DN 900, JUNTA ELÁSTICA, INSTALADO EM LOCAL COM NÍVEL BAIXO DE INTERFERÊNCIAS (NÃO INCLUI FORNECIMENTO). AF_05/2024</v>
          </cell>
          <cell r="C527" t="str">
            <v>UN</v>
          </cell>
          <cell r="D527">
            <v>179.84</v>
          </cell>
          <cell r="E527" t="str">
            <v>Assentamento de Tubos de PVC e Metálicos em Redes de Água</v>
          </cell>
          <cell r="F527" t="str">
            <v>SINAPI Mai/26</v>
          </cell>
        </row>
        <row r="528">
          <cell r="A528">
            <v>105367</v>
          </cell>
          <cell r="B528" t="str">
            <v>ASSENTAMENTO DE CONEXÃO 3 ACESSOS DE PVC PBA PARA REDE DE ÁGUA, DN 100, JUNTA ELÁSTICA INTEGRADA, INSTALADO EM LOCAL COM NÍVEL ALTO DE INTERFERÊNCIAS (NÃO INCLUI FORNECIMENTO). AF_05/2024</v>
          </cell>
          <cell r="C528" t="str">
            <v>UN</v>
          </cell>
          <cell r="D528">
            <v>47.37</v>
          </cell>
          <cell r="E528" t="str">
            <v>Assentamento de Tubos de PVC e Metálicos em Redes de Água</v>
          </cell>
          <cell r="F528" t="str">
            <v>SINAPI Mai/26</v>
          </cell>
        </row>
        <row r="529">
          <cell r="A529">
            <v>105371</v>
          </cell>
          <cell r="B529" t="str">
            <v>ASSENTAMENTO DE CONEXÃO 3 ACESSOS DE PVC PBA PARA REDE DE ÁGUA, DN 100, JUNTA ELÁSTICA INTEGRADA, INSTALADO EM LOCAL COM NÍVEL BAIXO DE INTERFERÊNCIAS (NÃO INCLUI FORNECIMENTO). AF_05/2024</v>
          </cell>
          <cell r="C529" t="str">
            <v>UN</v>
          </cell>
          <cell r="D529">
            <v>38.979999999999997</v>
          </cell>
          <cell r="E529" t="str">
            <v>Assentamento de Tubos de PVC e Metálicos em Redes de Água</v>
          </cell>
          <cell r="F529" t="str">
            <v>SINAPI Mai/26</v>
          </cell>
        </row>
        <row r="530">
          <cell r="A530">
            <v>105365</v>
          </cell>
          <cell r="B530" t="str">
            <v>ASSENTAMENTO DE CONEXÃO 3 ACESSOS DE PVC PBA PARA REDE DE ÁGUA, DN 50, JUNTA ELÁSTICA INTEGRADA, INSTALADO EM LOCAL COM NÍVEL ALTO DE INTERFERÊNCIAS (NÃO INCLUI FORNECIMENTO). AF_05/2024</v>
          </cell>
          <cell r="C530" t="str">
            <v>UN</v>
          </cell>
          <cell r="D530">
            <v>33.909999999999997</v>
          </cell>
          <cell r="E530" t="str">
            <v>Assentamento de Tubos de PVC e Metálicos em Redes de Água</v>
          </cell>
          <cell r="F530" t="str">
            <v>SINAPI Mai/26</v>
          </cell>
        </row>
        <row r="531">
          <cell r="A531">
            <v>105386</v>
          </cell>
          <cell r="B531" t="str">
            <v>ASSENTAMENTO DE CONEXÃO 3 ACESSOS DE PVC PBA PARA REDE DE ÁGUA, DN 50, JUNTA ELÁSTICA INTEGRADA, INSTALADO EM LOCAL COM NÍVEL BAIXO DE INTERFERÊNCIAS (NÃO INCLUI FORNECIMENTO). AF_05/2024</v>
          </cell>
          <cell r="C531" t="str">
            <v>UN</v>
          </cell>
          <cell r="D531">
            <v>27.75</v>
          </cell>
          <cell r="E531" t="str">
            <v>Assentamento de Tubos de PVC e Metálicos em Redes de Água</v>
          </cell>
          <cell r="F531" t="str">
            <v>SINAPI Mai/26</v>
          </cell>
        </row>
        <row r="532">
          <cell r="A532">
            <v>105366</v>
          </cell>
          <cell r="B532" t="str">
            <v>ASSENTAMENTO DE CONEXÃO 3 ACESSOS DE PVC PBA PARA REDE DE ÁGUA, DN 75, JUNTA ELÁSTICA INTEGRADA, INSTALADO EM LOCAL COM NÍVEL ALTO DE INTERFERÊNCIAS (NÃO INCLUI FORNECIMENTO). AF_05/2024</v>
          </cell>
          <cell r="C532" t="str">
            <v>UN</v>
          </cell>
          <cell r="D532">
            <v>40.799999999999997</v>
          </cell>
          <cell r="E532" t="str">
            <v>Assentamento de Tubos de PVC e Metálicos em Redes de Água</v>
          </cell>
          <cell r="F532" t="str">
            <v>SINAPI Mai/26</v>
          </cell>
        </row>
        <row r="533">
          <cell r="A533">
            <v>105387</v>
          </cell>
          <cell r="B533" t="str">
            <v>ASSENTAMENTO DE CONEXÃO 3 ACESSOS DE PVC PBA PARA REDE DE ÁGUA, DN 75, JUNTA ELÁSTICA INTEGRADA, INSTALADO EM LOCAL COM NÍVEL BAIXO DE INTERFERÊNCIAS (NÃO INCLUI FORNECIMENTO). AF_05/2024</v>
          </cell>
          <cell r="C533" t="str">
            <v>UN</v>
          </cell>
          <cell r="D533">
            <v>33.54</v>
          </cell>
          <cell r="E533" t="str">
            <v>Assentamento de Tubos de PVC e Metálicos em Redes de Água</v>
          </cell>
          <cell r="F533" t="str">
            <v>SINAPI Mai/26</v>
          </cell>
        </row>
        <row r="534">
          <cell r="A534">
            <v>97177</v>
          </cell>
          <cell r="B534" t="str">
            <v>ASSENTAMENTO DE TUBO DE AÇO CARBONO PARA REDE DE ÁGUA, DN 1000 MM (40") OU DN 1100 MM (44"), JUNTA SOLDADA, INSTALADO EM LOCAL COM NÍVEL ALTO DE INTERFERÊNCIAS (NÃO INCLUI FORNECIMENTO). AF_05/2024</v>
          </cell>
          <cell r="C534" t="str">
            <v>M</v>
          </cell>
          <cell r="D534">
            <v>98.99</v>
          </cell>
          <cell r="E534" t="str">
            <v>Assentamento de Tubos de PVC e Metálicos em Redes de Água</v>
          </cell>
          <cell r="F534" t="str">
            <v>SINAPI Mai/26</v>
          </cell>
        </row>
        <row r="535">
          <cell r="A535">
            <v>97187</v>
          </cell>
          <cell r="B535" t="str">
            <v>ASSENTAMENTO DE TUBO DE AÇO CARBONO PARA REDE DE ÁGUA, DN 1000 MM (40") OU DN 1100 MM (44"), JUNTA SOLDADA, INSTALADO EM LOCAL COM NÍVEL BAIXO DE INTERFERÊNCIAS (NÃO INCLUI FORNECIMENTO). AF_05/2024</v>
          </cell>
          <cell r="C535" t="str">
            <v>M</v>
          </cell>
          <cell r="D535">
            <v>89.57</v>
          </cell>
          <cell r="E535" t="str">
            <v>Assentamento de Tubos de PVC e Metálicos em Redes de Água</v>
          </cell>
          <cell r="F535" t="str">
            <v>SINAPI Mai/26</v>
          </cell>
        </row>
        <row r="536">
          <cell r="A536">
            <v>97178</v>
          </cell>
          <cell r="B536" t="str">
            <v>ASSENTAMENTO DE TUBO DE AÇO CARBONO PARA REDE DE ÁGUA, DN 1200 MM (48") OU DN 1300 MM (52"), JUNTA SOLDADA, INSTALADO EM LOCAL COM NÍVEL ALTO DE INTERFERÊNCIAS (NÃO INCLUI FORNECIMENTO). AF_05/2024</v>
          </cell>
          <cell r="C536" t="str">
            <v>M</v>
          </cell>
          <cell r="D536">
            <v>120.67</v>
          </cell>
          <cell r="E536" t="str">
            <v>Assentamento de Tubos de PVC e Metálicos em Redes de Água</v>
          </cell>
          <cell r="F536" t="str">
            <v>SINAPI Mai/26</v>
          </cell>
        </row>
        <row r="537">
          <cell r="A537">
            <v>97188</v>
          </cell>
          <cell r="B537" t="str">
            <v>ASSENTAMENTO DE TUBO DE AÇO CARBONO PARA REDE DE ÁGUA, DN 1200 MM (48") OU DN 1300 MM (52"), JUNTA SOLDADA, INSTALADO EM LOCAL COM NÍVEL BAIXO DE INTERFERÊNCIAS (NÃO INCLUI FORNECIMENTO). AF_05/2024</v>
          </cell>
          <cell r="C537" t="str">
            <v>M</v>
          </cell>
          <cell r="D537">
            <v>109.28</v>
          </cell>
          <cell r="E537" t="str">
            <v>Assentamento de Tubos de PVC e Metálicos em Redes de Água</v>
          </cell>
          <cell r="F537" t="str">
            <v>SINAPI Mai/26</v>
          </cell>
        </row>
        <row r="538">
          <cell r="A538">
            <v>97179</v>
          </cell>
          <cell r="B538" t="str">
            <v>ASSENTAMENTO DE TUBO DE AÇO CARBONO PARA REDE DE ÁGUA, DN 1400 MM (56'') OU DN 1500 MM (60"), JUNTA SOLDADA, INSTALADO EM LOCAL COM NÍVEL ALTO DE INTERFERÊNCIAS (NÃO INCLUI FORNECIMENTO). AF_05/2024</v>
          </cell>
          <cell r="C538" t="str">
            <v>M</v>
          </cell>
          <cell r="D538">
            <v>142.35</v>
          </cell>
          <cell r="E538" t="str">
            <v>Assentamento de Tubos de PVC e Metálicos em Redes de Água</v>
          </cell>
          <cell r="F538" t="str">
            <v>SINAPI Mai/26</v>
          </cell>
        </row>
        <row r="539">
          <cell r="A539">
            <v>97189</v>
          </cell>
          <cell r="B539" t="str">
            <v>ASSENTAMENTO DE TUBO DE AÇO CARBONO PARA REDE DE ÁGUA, DN 1400 MM (56'') OU DN 1500 MM (60"), JUNTA SOLDADA, INSTALADO EM LOCAL COM NÍVEL BAIXO DE INTERFERÊNCIAS (NÃO INCLUI FORNECIMENTO). AF_05/2024</v>
          </cell>
          <cell r="C539" t="str">
            <v>M</v>
          </cell>
          <cell r="D539">
            <v>129</v>
          </cell>
          <cell r="E539" t="str">
            <v>Assentamento de Tubos de PVC e Metálicos em Redes de Água</v>
          </cell>
          <cell r="F539" t="str">
            <v>SINAPI Mai/26</v>
          </cell>
        </row>
        <row r="540">
          <cell r="A540">
            <v>97180</v>
          </cell>
          <cell r="B540" t="str">
            <v>ASSENTAMENTO DE TUBO DE AÇO CARBONO PARA REDE DE ÁGUA, DN 1600 MM (64") OU DN 1700 MM (68"), JUNTA SOLDADA, INSTALADO EM LOCAL COM NÍVEL ALTO DE INTERFERÊNCIAS (NÃO INCLUI FORNECIMENTO). AF_05/2024</v>
          </cell>
          <cell r="C540" t="str">
            <v>M</v>
          </cell>
          <cell r="D540">
            <v>164</v>
          </cell>
          <cell r="E540" t="str">
            <v>Assentamento de Tubos de PVC e Metálicos em Redes de Água</v>
          </cell>
          <cell r="F540" t="str">
            <v>SINAPI Mai/26</v>
          </cell>
        </row>
        <row r="541">
          <cell r="A541">
            <v>97190</v>
          </cell>
          <cell r="B541" t="str">
            <v>ASSENTAMENTO DE TUBO DE AÇO CARBONO PARA REDE DE ÁGUA, DN 1600 MM (64") OU DN 1700 MM (68"), JUNTA SOLDADA, INSTALADO EM LOCAL COM NÍVEL BAIXO DE INTERFERÊNCIAS (NÃO INCLUI FORNECIMENTO). AF_05/2024</v>
          </cell>
          <cell r="C541" t="str">
            <v>M</v>
          </cell>
          <cell r="D541">
            <v>148.71</v>
          </cell>
          <cell r="E541" t="str">
            <v>Assentamento de Tubos de PVC e Metálicos em Redes de Água</v>
          </cell>
          <cell r="F541" t="str">
            <v>SINAPI Mai/26</v>
          </cell>
        </row>
        <row r="542">
          <cell r="A542">
            <v>97181</v>
          </cell>
          <cell r="B542" t="str">
            <v>ASSENTAMENTO DE TUBO DE AÇO CARBONO PARA REDE DE ÁGUA, DN 1800 MM (72") OU DN 1900 MM (76"), JUNTA SOLDADA, INSTALADO EM LOCAL COM NÍVEL ALTO DE INTERFERÊNCIAS (NÃO INCLUI FORNECIMENTO). AF_05/2024</v>
          </cell>
          <cell r="C542" t="str">
            <v>M</v>
          </cell>
          <cell r="D542">
            <v>185.68</v>
          </cell>
          <cell r="E542" t="str">
            <v>Assentamento de Tubos de PVC e Metálicos em Redes de Água</v>
          </cell>
          <cell r="F542" t="str">
            <v>SINAPI Mai/26</v>
          </cell>
        </row>
        <row r="543">
          <cell r="A543">
            <v>97191</v>
          </cell>
          <cell r="B543" t="str">
            <v>ASSENTAMENTO DE TUBO DE AÇO CARBONO PARA REDE DE ÁGUA, DN 1800 MM (72") OU DN 1900 MM (76"), JUNTA SOLDADA, INSTALADO EM LOCAL COM NÍVEL BAIXO DE INTERFERÊNCIAS (NÃO INCLUI FORNECIMENTO). AF_05/2024</v>
          </cell>
          <cell r="C543" t="str">
            <v>M</v>
          </cell>
          <cell r="D543">
            <v>168.42</v>
          </cell>
          <cell r="E543" t="str">
            <v>Assentamento de Tubos de PVC e Metálicos em Redes de Água</v>
          </cell>
          <cell r="F543" t="str">
            <v>SINAPI Mai/26</v>
          </cell>
        </row>
        <row r="544">
          <cell r="A544">
            <v>97182</v>
          </cell>
          <cell r="B544" t="str">
            <v>ASSENTAMENTO DE TUBO DE AÇO CARBONO PARA REDE DE ÁGUA, DN 2000 MM (80") OU DN 2100 MM (84"), JUNTA SOLDADA, INSTALADO EM LOCAL COM NÍVEL ALTO DE INTERFERÊNCIAS (NÃO INCLUI FORNECIMENTO). AF_05/2024</v>
          </cell>
          <cell r="C544" t="str">
            <v>M</v>
          </cell>
          <cell r="D544">
            <v>211.91</v>
          </cell>
          <cell r="E544" t="str">
            <v>Assentamento de Tubos de PVC e Metálicos em Redes de Água</v>
          </cell>
          <cell r="F544" t="str">
            <v>SINAPI Mai/26</v>
          </cell>
        </row>
        <row r="545">
          <cell r="A545">
            <v>97192</v>
          </cell>
          <cell r="B545" t="str">
            <v>ASSENTAMENTO DE TUBO DE AÇO CARBONO PARA REDE DE ÁGUA, DN 2000 MM (80") OU DN 2100 MM (84"), JUNTA SOLDADA, INSTALADO EM LOCAL COM NÍVEL BAIXO DE INTERFERÊNCIAS (NÃO INCLUI FORNECIMENTO). AF_05/2024</v>
          </cell>
          <cell r="C545" t="str">
            <v>M</v>
          </cell>
          <cell r="D545">
            <v>191.66</v>
          </cell>
          <cell r="E545" t="str">
            <v>Assentamento de Tubos de PVC e Metálicos em Redes de Água</v>
          </cell>
          <cell r="F545" t="str">
            <v>SINAPI Mai/26</v>
          </cell>
        </row>
        <row r="546">
          <cell r="A546">
            <v>97173</v>
          </cell>
          <cell r="B546" t="str">
            <v>ASSENTAMENTO DE TUBO DE AÇO CARBONO PARA REDE DE ÁGUA, DN 600 MM (24"), JUNTA SOLDADA, INSTALADO EM LOCAL COM NÍVEL ALTO DE INTERFERÊNCIAS (NÃO INCLUI FORNECIMENTO). AF_05/2024</v>
          </cell>
          <cell r="C546" t="str">
            <v>M</v>
          </cell>
          <cell r="D546">
            <v>55.65</v>
          </cell>
          <cell r="E546" t="str">
            <v>Assentamento de Tubos de PVC e Metálicos em Redes de Água</v>
          </cell>
          <cell r="F546" t="str">
            <v>SINAPI Mai/26</v>
          </cell>
        </row>
        <row r="547">
          <cell r="A547">
            <v>97183</v>
          </cell>
          <cell r="B547" t="str">
            <v>ASSENTAMENTO DE TUBO DE AÇO CARBONO PARA REDE DE ÁGUA, DN 600 MM (24"), JUNTA SOLDADA, INSTALADO EM LOCAL COM NÍVEL BAIXO DE INTERFERÊNCIAS (NÃO INCLUI FORNECIMENTO). AF_05/2024</v>
          </cell>
          <cell r="C547" t="str">
            <v>M</v>
          </cell>
          <cell r="D547">
            <v>50.16</v>
          </cell>
          <cell r="E547" t="str">
            <v>Assentamento de Tubos de PVC e Metálicos em Redes de Água</v>
          </cell>
          <cell r="F547" t="str">
            <v>SINAPI Mai/26</v>
          </cell>
        </row>
        <row r="548">
          <cell r="A548">
            <v>97174</v>
          </cell>
          <cell r="B548" t="str">
            <v>ASSENTAMENTO DE TUBO DE AÇO CARBONO PARA REDE DE ÁGUA, DN 700 MM (28"), JUNTA SOLDADA, INSTALADO EM LOCAL COM NÍVEL ALTO DE INTERFERÊNCIAS (NÃO INCLUI FORNECIMENTO). AF_05/2024</v>
          </cell>
          <cell r="C548" t="str">
            <v>M</v>
          </cell>
          <cell r="D548">
            <v>66.47</v>
          </cell>
          <cell r="E548" t="str">
            <v>Assentamento de Tubos de PVC e Metálicos em Redes de Água</v>
          </cell>
          <cell r="F548" t="str">
            <v>SINAPI Mai/26</v>
          </cell>
        </row>
        <row r="549">
          <cell r="A549">
            <v>97184</v>
          </cell>
          <cell r="B549" t="str">
            <v>ASSENTAMENTO DE TUBO DE AÇO CARBONO PARA REDE DE ÁGUA, DN 700 MM (28"), JUNTA SOLDADA, INSTALADO EM LOCAL COM NÍVEL BAIXO DE INTERFERÊNCIAS (NÃO INCLUI FORNECIMENTO). AF_05/2024</v>
          </cell>
          <cell r="C549" t="str">
            <v>M</v>
          </cell>
          <cell r="D549">
            <v>59.99</v>
          </cell>
          <cell r="E549" t="str">
            <v>Assentamento de Tubos de PVC e Metálicos em Redes de Água</v>
          </cell>
          <cell r="F549" t="str">
            <v>SINAPI Mai/26</v>
          </cell>
        </row>
        <row r="550">
          <cell r="A550">
            <v>97175</v>
          </cell>
          <cell r="B550" t="str">
            <v>ASSENTAMENTO DE TUBO DE AÇO CARBONO PARA REDE DE ÁGUA, DN 800 MM (32"), JUNTA SOLDADA, INSTALADO EM LOCAL COM NÍVEL ALTO DE INTERFERÊNCIAS (NÃO INCLUI FORNECIMENTO). AF_05/2024</v>
          </cell>
          <cell r="C550" t="str">
            <v>M</v>
          </cell>
          <cell r="D550">
            <v>77.3</v>
          </cell>
          <cell r="E550" t="str">
            <v>Assentamento de Tubos de PVC e Metálicos em Redes de Água</v>
          </cell>
          <cell r="F550" t="str">
            <v>SINAPI Mai/26</v>
          </cell>
        </row>
        <row r="551">
          <cell r="A551">
            <v>97185</v>
          </cell>
          <cell r="B551" t="str">
            <v>ASSENTAMENTO DE TUBO DE AÇO CARBONO PARA REDE DE ÁGUA, DN 800 MM (32"), JUNTA SOLDADA, INSTALADO EM LOCAL COM NÍVEL BAIXO DE INTERFERÊNCIAS (NÃO INCLUI FORNECIMENTO). AF_05/2024</v>
          </cell>
          <cell r="C551" t="str">
            <v>M</v>
          </cell>
          <cell r="D551">
            <v>69.849999999999994</v>
          </cell>
          <cell r="E551" t="str">
            <v>Assentamento de Tubos de PVC e Metálicos em Redes de Água</v>
          </cell>
          <cell r="F551" t="str">
            <v>SINAPI Mai/26</v>
          </cell>
        </row>
        <row r="552">
          <cell r="A552">
            <v>97176</v>
          </cell>
          <cell r="B552" t="str">
            <v>ASSENTAMENTO DE TUBO DE AÇO CARBONO PARA REDE DE ÁGUA, DN 900 MM (36"), JUNTA SOLDADA, INSTALADO EM LOCAL COM NÍVEL ALTO DE INTERFERÊNCIAS (NÃO INCLUI FORNECIMENTO). AF_05/2024</v>
          </cell>
          <cell r="C552" t="str">
            <v>M</v>
          </cell>
          <cell r="D552">
            <v>88.15</v>
          </cell>
          <cell r="E552" t="str">
            <v>Assentamento de Tubos de PVC e Metálicos em Redes de Água</v>
          </cell>
          <cell r="F552" t="str">
            <v>SINAPI Mai/26</v>
          </cell>
        </row>
        <row r="553">
          <cell r="A553">
            <v>97186</v>
          </cell>
          <cell r="B553" t="str">
            <v>ASSENTAMENTO DE TUBO DE AÇO CARBONO PARA REDE DE ÁGUA, DN 900 MM (36"), JUNTA SOLDADA, INSTALADO EM LOCAL COM NÍVEL BAIXO DE INTERFERÊNCIAS (NÃO INCLUI FORNECIMENTO). AF_05/2024</v>
          </cell>
          <cell r="C553" t="str">
            <v>M</v>
          </cell>
          <cell r="D553">
            <v>79.72</v>
          </cell>
          <cell r="E553" t="str">
            <v>Assentamento de Tubos de PVC e Metálicos em Redes de Água</v>
          </cell>
          <cell r="F553" t="str">
            <v>SINAPI Mai/26</v>
          </cell>
        </row>
        <row r="554">
          <cell r="A554">
            <v>97142</v>
          </cell>
          <cell r="B554" t="str">
            <v>ASSENTAMENTO DE TUBO DE FERRO FUNDIDO PARA REDE DE ÁGUA, DN 100 MM, JUNTA ELÁSTICA, INSTALADO EM LOCAL COM NÍVEL ALTO DE INTERFERÊNCIAS (NÃO INCLUI FORNECIMENTO). AF_05/2024</v>
          </cell>
          <cell r="C554" t="str">
            <v>M</v>
          </cell>
          <cell r="D554">
            <v>7.12</v>
          </cell>
          <cell r="E554" t="str">
            <v>Assentamento de Tubos de PVC e Metálicos em Redes de Água</v>
          </cell>
          <cell r="F554" t="str">
            <v>SINAPI Mai/26</v>
          </cell>
        </row>
        <row r="555">
          <cell r="A555">
            <v>97158</v>
          </cell>
          <cell r="B555" t="str">
            <v>ASSENTAMENTO DE TUBO DE FERRO FUNDIDO PARA REDE DE ÁGUA, DN 100 MM, JUNTA ELÁSTICA, INSTALADO EM LOCAL COM NÍVEL BAIXO DE INTERFERÊNCIAS (NÃO INCLUI FORNECIMENTO). AF_05/2024</v>
          </cell>
          <cell r="C555" t="str">
            <v>M</v>
          </cell>
          <cell r="D555">
            <v>5.51</v>
          </cell>
          <cell r="E555" t="str">
            <v>Assentamento de Tubos de PVC e Metálicos em Redes de Água</v>
          </cell>
          <cell r="F555" t="str">
            <v>SINAPI Mai/26</v>
          </cell>
        </row>
        <row r="556">
          <cell r="A556">
            <v>97155</v>
          </cell>
          <cell r="B556" t="str">
            <v>ASSENTAMENTO DE TUBO DE FERRO FUNDIDO PARA REDE DE ÁGUA, DN 1000 MM, JUNTA ELÁSTICA, INSTALADO EM LOCAL COM NÍVEL ALTO DE INTERFERÊNCIAS (NÃO INCLUI FORNECIMENTO). AF_05/2024</v>
          </cell>
          <cell r="C556" t="str">
            <v>M</v>
          </cell>
          <cell r="D556">
            <v>56.91</v>
          </cell>
          <cell r="E556" t="str">
            <v>Assentamento de Tubos de PVC e Metálicos em Redes de Água</v>
          </cell>
          <cell r="F556" t="str">
            <v>SINAPI Mai/26</v>
          </cell>
        </row>
        <row r="557">
          <cell r="A557">
            <v>97171</v>
          </cell>
          <cell r="B557" t="str">
            <v>ASSENTAMENTO DE TUBO DE FERRO FUNDIDO PARA REDE DE ÁGUA, DN 1000 MM, JUNTA ELÁSTICA, INSTALADO EM LOCAL COM NÍVEL BAIXO DE INTERFERÊNCIAS (NÃO INCLUI FORNECIMENTO). AF_05/2024</v>
          </cell>
          <cell r="C557" t="str">
            <v>M</v>
          </cell>
          <cell r="D557">
            <v>46.03</v>
          </cell>
          <cell r="E557" t="str">
            <v>Assentamento de Tubos de PVC e Metálicos em Redes de Água</v>
          </cell>
          <cell r="F557" t="str">
            <v>SINAPI Mai/26</v>
          </cell>
        </row>
        <row r="558">
          <cell r="A558">
            <v>97156</v>
          </cell>
          <cell r="B558" t="str">
            <v>ASSENTAMENTO DE TUBO DE FERRO FUNDIDO PARA REDE DE ÁGUA, DN 1200 MM, JUNTA ELÁSTICA, INSTALADO EM LOCAL COM NÍVEL ALTO DE INTERFERÊNCIAS (NÃO INCLUI FORNECIMENTO). AF_05/2024</v>
          </cell>
          <cell r="C558" t="str">
            <v>M</v>
          </cell>
          <cell r="D558">
            <v>68.09</v>
          </cell>
          <cell r="E558" t="str">
            <v>Assentamento de Tubos de PVC e Metálicos em Redes de Água</v>
          </cell>
          <cell r="F558" t="str">
            <v>SINAPI Mai/26</v>
          </cell>
        </row>
        <row r="559">
          <cell r="A559">
            <v>97172</v>
          </cell>
          <cell r="B559" t="str">
            <v>ASSENTAMENTO DE TUBO DE FERRO FUNDIDO PARA REDE DE ÁGUA, DN 1200 MM, JUNTA ELÁSTICA, INSTALADO EM LOCAL COM NÍVEL BAIXO DE INTERFERÊNCIAS (NÃO INCLUI FORNECIMENTO). AF_05/2024</v>
          </cell>
          <cell r="C559" t="str">
            <v>M</v>
          </cell>
          <cell r="D559">
            <v>55.26</v>
          </cell>
          <cell r="E559" t="str">
            <v>Assentamento de Tubos de PVC e Metálicos em Redes de Água</v>
          </cell>
          <cell r="F559" t="str">
            <v>SINAPI Mai/26</v>
          </cell>
        </row>
        <row r="560">
          <cell r="A560">
            <v>97143</v>
          </cell>
          <cell r="B560" t="str">
            <v>ASSENTAMENTO DE TUBO DE FERRO FUNDIDO PARA REDE DE ÁGUA, DN 150 MM, JUNTA ELÁSTICA, INSTALADO EM LOCAL COM NÍVEL ALTO DE INTERFERÊNCIAS (NÃO INCLUI FORNECIMENTO). AF_05/2024</v>
          </cell>
          <cell r="C560" t="str">
            <v>M</v>
          </cell>
          <cell r="D560">
            <v>9.5399999999999991</v>
          </cell>
          <cell r="E560" t="str">
            <v>Assentamento de Tubos de PVC e Metálicos em Redes de Água</v>
          </cell>
          <cell r="F560" t="str">
            <v>SINAPI Mai/26</v>
          </cell>
        </row>
        <row r="561">
          <cell r="A561">
            <v>97159</v>
          </cell>
          <cell r="B561" t="str">
            <v>ASSENTAMENTO DE TUBO DE FERRO FUNDIDO PARA REDE DE ÁGUA, DN 150 MM, JUNTA ELÁSTICA, INSTALADO EM LOCAL COM NÍVEL BAIXO DE INTERFERÊNCIAS (NÃO INCLUI FORNECIMENTO). AF_05/2024</v>
          </cell>
          <cell r="C561" t="str">
            <v>M</v>
          </cell>
          <cell r="D561">
            <v>7.52</v>
          </cell>
          <cell r="E561" t="str">
            <v>Assentamento de Tubos de PVC e Metálicos em Redes de Água</v>
          </cell>
          <cell r="F561" t="str">
            <v>SINAPI Mai/26</v>
          </cell>
        </row>
        <row r="562">
          <cell r="A562">
            <v>97144</v>
          </cell>
          <cell r="B562" t="str">
            <v>ASSENTAMENTO DE TUBO DE FERRO FUNDIDO PARA REDE DE ÁGUA, DN 200 MM, JUNTA ELÁSTICA, INSTALADO EM LOCAL COM NÍVEL ALTO DE INTERFERÊNCIAS (NÃO INCLUI FORNECIMENTO). AF_05/2024</v>
          </cell>
          <cell r="C562" t="str">
            <v>M</v>
          </cell>
          <cell r="D562">
            <v>11.96</v>
          </cell>
          <cell r="E562" t="str">
            <v>Assentamento de Tubos de PVC e Metálicos em Redes de Água</v>
          </cell>
          <cell r="F562" t="str">
            <v>SINAPI Mai/26</v>
          </cell>
        </row>
        <row r="563">
          <cell r="A563">
            <v>97160</v>
          </cell>
          <cell r="B563" t="str">
            <v>ASSENTAMENTO DE TUBO DE FERRO FUNDIDO PARA REDE DE ÁGUA, DN 200 MM, JUNTA ELÁSTICA, INSTALADO EM LOCAL COM NÍVEL BAIXO DE INTERFERÊNCIAS (NÃO INCLUI FORNECIMENTO). AF_05/2024</v>
          </cell>
          <cell r="C563" t="str">
            <v>M</v>
          </cell>
          <cell r="D563">
            <v>9.5399999999999991</v>
          </cell>
          <cell r="E563" t="str">
            <v>Assentamento de Tubos de PVC e Metálicos em Redes de Água</v>
          </cell>
          <cell r="F563" t="str">
            <v>SINAPI Mai/26</v>
          </cell>
        </row>
        <row r="564">
          <cell r="A564">
            <v>97145</v>
          </cell>
          <cell r="B564" t="str">
            <v>ASSENTAMENTO DE TUBO DE FERRO FUNDIDO PARA REDE DE ÁGUA, DN 250 MM, JUNTA ELÁSTICA, INSTALADO EM LOCAL COM NÍVEL ALTO DE INTERFERÊNCIAS (NÃO INCLUI FORNECIMENTO). AF_05/2024</v>
          </cell>
          <cell r="C564" t="str">
            <v>M</v>
          </cell>
          <cell r="D564">
            <v>14.41</v>
          </cell>
          <cell r="E564" t="str">
            <v>Assentamento de Tubos de PVC e Metálicos em Redes de Água</v>
          </cell>
          <cell r="F564" t="str">
            <v>SINAPI Mai/26</v>
          </cell>
        </row>
        <row r="565">
          <cell r="A565">
            <v>97161</v>
          </cell>
          <cell r="B565" t="str">
            <v>ASSENTAMENTO DE TUBO DE FERRO FUNDIDO PARA REDE DE ÁGUA, DN 250 MM, JUNTA ELÁSTICA, INSTALADO EM LOCAL COM NÍVEL BAIXO DE INTERFERÊNCIAS (NÃO INCLUI FORNECIMENTO). AF_05/2024</v>
          </cell>
          <cell r="C565" t="str">
            <v>M</v>
          </cell>
          <cell r="D565">
            <v>11.59</v>
          </cell>
          <cell r="E565" t="str">
            <v>Assentamento de Tubos de PVC e Metálicos em Redes de Água</v>
          </cell>
          <cell r="F565" t="str">
            <v>SINAPI Mai/26</v>
          </cell>
        </row>
        <row r="566">
          <cell r="A566">
            <v>97146</v>
          </cell>
          <cell r="B566" t="str">
            <v>ASSENTAMENTO DE TUBO DE FERRO FUNDIDO PARA REDE DE ÁGUA, DN 300 MM, JUNTA ELÁSTICA, INSTALADO EM LOCAL COM NÍVEL ALTO DE INTERFERÊNCIAS (NÃO INCLUI FORNECIMENTO). AF_05/2024</v>
          </cell>
          <cell r="C566" t="str">
            <v>M</v>
          </cell>
          <cell r="D566">
            <v>16.86</v>
          </cell>
          <cell r="E566" t="str">
            <v>Assentamento de Tubos de PVC e Metálicos em Redes de Água</v>
          </cell>
          <cell r="F566" t="str">
            <v>SINAPI Mai/26</v>
          </cell>
        </row>
        <row r="567">
          <cell r="A567">
            <v>97162</v>
          </cell>
          <cell r="B567" t="str">
            <v>ASSENTAMENTO DE TUBO DE FERRO FUNDIDO PARA REDE DE ÁGUA, DN 300 MM, JUNTA ELÁSTICA, INSTALADO EM LOCAL COM NÍVEL BAIXO DE INTERFERÊNCIAS (NÃO INCLUI FORNECIMENTO). AF_05/2024</v>
          </cell>
          <cell r="C567" t="str">
            <v>M</v>
          </cell>
          <cell r="D567">
            <v>13.62</v>
          </cell>
          <cell r="E567" t="str">
            <v>Assentamento de Tubos de PVC e Metálicos em Redes de Água</v>
          </cell>
          <cell r="F567" t="str">
            <v>SINAPI Mai/26</v>
          </cell>
        </row>
        <row r="568">
          <cell r="A568">
            <v>97147</v>
          </cell>
          <cell r="B568" t="str">
            <v>ASSENTAMENTO DE TUBO DE FERRO FUNDIDO PARA REDE DE ÁGUA, DN 350 MM, JUNTA ELÁSTICA, INSTALADO EM LOCAL COM NÍVEL ALTO DE INTERFERÊNCIAS (NÃO INCLUI FORNECIMENTO). AF_05/2024</v>
          </cell>
          <cell r="C568" t="str">
            <v>M</v>
          </cell>
          <cell r="D568">
            <v>19.3</v>
          </cell>
          <cell r="E568" t="str">
            <v>Assentamento de Tubos de PVC e Metálicos em Redes de Água</v>
          </cell>
          <cell r="F568" t="str">
            <v>SINAPI Mai/26</v>
          </cell>
        </row>
        <row r="569">
          <cell r="A569">
            <v>97163</v>
          </cell>
          <cell r="B569" t="str">
            <v>ASSENTAMENTO DE TUBO DE FERRO FUNDIDO PARA REDE DE ÁGUA, DN 350 MM, JUNTA ELÁSTICA, INSTALADO EM LOCAL COM NÍVEL BAIXO DE INTERFERÊNCIAS (NÃO INCLUI FORNECIMENTO). AF_05/2024</v>
          </cell>
          <cell r="C569" t="str">
            <v>M</v>
          </cell>
          <cell r="D569">
            <v>15.66</v>
          </cell>
          <cell r="E569" t="str">
            <v>Assentamento de Tubos de PVC e Metálicos em Redes de Água</v>
          </cell>
          <cell r="F569" t="str">
            <v>SINAPI Mai/26</v>
          </cell>
        </row>
        <row r="570">
          <cell r="A570">
            <v>97148</v>
          </cell>
          <cell r="B570" t="str">
            <v>ASSENTAMENTO DE TUBO DE FERRO FUNDIDO PARA REDE DE ÁGUA, DN 400 MM, JUNTA ELÁSTICA, INSTALADO EM LOCAL COM NÍVEL ALTO DE INTERFERÊNCIAS (NÃO INCLUI FORNECIMENTO). AF_05/2024</v>
          </cell>
          <cell r="C570" t="str">
            <v>M</v>
          </cell>
          <cell r="D570">
            <v>21.73</v>
          </cell>
          <cell r="E570" t="str">
            <v>Assentamento de Tubos de PVC e Metálicos em Redes de Água</v>
          </cell>
          <cell r="F570" t="str">
            <v>SINAPI Mai/26</v>
          </cell>
        </row>
        <row r="571">
          <cell r="A571">
            <v>97164</v>
          </cell>
          <cell r="B571" t="str">
            <v>ASSENTAMENTO DE TUBO DE FERRO FUNDIDO PARA REDE DE ÁGUA, DN 400 MM, JUNTA ELÁSTICA, INSTALADO EM LOCAL COM NÍVEL BAIXO DE INTERFERÊNCIAS (NÃO INCLUI FORNECIMENTO). AF_05/2024</v>
          </cell>
          <cell r="C571" t="str">
            <v>M</v>
          </cell>
          <cell r="D571">
            <v>17.7</v>
          </cell>
          <cell r="E571" t="str">
            <v>Assentamento de Tubos de PVC e Metálicos em Redes de Água</v>
          </cell>
          <cell r="F571" t="str">
            <v>SINAPI Mai/26</v>
          </cell>
        </row>
        <row r="572">
          <cell r="A572">
            <v>97149</v>
          </cell>
          <cell r="B572" t="str">
            <v>ASSENTAMENTO DE TUBO DE FERRO FUNDIDO PARA REDE DE ÁGUA, DN 450 MM, JUNTA ELÁSTICA, INSTALADO EM LOCAL COM NÍVEL ALTO DE INTERFERÊNCIAS (NÃO INCLUI FORNECIMENTO). AF_05/2024</v>
          </cell>
          <cell r="C572" t="str">
            <v>M</v>
          </cell>
          <cell r="D572">
            <v>24.22</v>
          </cell>
          <cell r="E572" t="str">
            <v>Assentamento de Tubos de PVC e Metálicos em Redes de Água</v>
          </cell>
          <cell r="F572" t="str">
            <v>SINAPI Mai/26</v>
          </cell>
        </row>
        <row r="573">
          <cell r="A573">
            <v>97165</v>
          </cell>
          <cell r="B573" t="str">
            <v>ASSENTAMENTO DE TUBO DE FERRO FUNDIDO PARA REDE DE ÁGUA, DN 450 MM, JUNTA ELÁSTICA, INSTALADO EM LOCAL COM NÍVEL BAIXO DE INTERFERÊNCIAS (NÃO INCLUI FORNECIMENTO). AF_05/2024</v>
          </cell>
          <cell r="C573" t="str">
            <v>M</v>
          </cell>
          <cell r="D573">
            <v>19.75</v>
          </cell>
          <cell r="E573" t="str">
            <v>Assentamento de Tubos de PVC e Metálicos em Redes de Água</v>
          </cell>
          <cell r="F573" t="str">
            <v>SINAPI Mai/26</v>
          </cell>
        </row>
        <row r="574">
          <cell r="A574">
            <v>97150</v>
          </cell>
          <cell r="B574" t="str">
            <v>ASSENTAMENTO DE TUBO DE FERRO FUNDIDO PARA REDE DE ÁGUA, DN 500 MM, JUNTA ELÁSTICA, INSTALADO EM LOCAL COM NÍVEL ALTO DE INTERFERÊNCIAS (NÃO INCLUI FORNECIMENTO). AF_05/2024</v>
          </cell>
          <cell r="C574" t="str">
            <v>M</v>
          </cell>
          <cell r="D574">
            <v>30.11</v>
          </cell>
          <cell r="E574" t="str">
            <v>Assentamento de Tubos de PVC e Metálicos em Redes de Água</v>
          </cell>
          <cell r="F574" t="str">
            <v>SINAPI Mai/26</v>
          </cell>
        </row>
        <row r="575">
          <cell r="A575">
            <v>97166</v>
          </cell>
          <cell r="B575" t="str">
            <v>ASSENTAMENTO DE TUBO DE FERRO FUNDIDO PARA REDE DE ÁGUA, DN 500 MM, JUNTA ELÁSTICA, INSTALADO EM LOCAL COM NÍVEL BAIXO DE INTERFERÊNCIAS (NÃO INCLUI FORNECIMENTO). AF_05/2024</v>
          </cell>
          <cell r="C575" t="str">
            <v>M</v>
          </cell>
          <cell r="D575">
            <v>24.12</v>
          </cell>
          <cell r="E575" t="str">
            <v>Assentamento de Tubos de PVC e Metálicos em Redes de Água</v>
          </cell>
          <cell r="F575" t="str">
            <v>SINAPI Mai/26</v>
          </cell>
        </row>
        <row r="576">
          <cell r="A576">
            <v>97151</v>
          </cell>
          <cell r="B576" t="str">
            <v>ASSENTAMENTO DE TUBO DE FERRO FUNDIDO PARA REDE DE ÁGUA, DN 600 MM, JUNTA ELÁSTICA, INSTALADO EM LOCAL COM NÍVEL ALTO DE INTERFERÊNCIAS (NÃO INCLUI FORNECIMENTO). AF_05/2024</v>
          </cell>
          <cell r="C576" t="str">
            <v>M</v>
          </cell>
          <cell r="D576">
            <v>35.56</v>
          </cell>
          <cell r="E576" t="str">
            <v>Assentamento de Tubos de PVC e Metálicos em Redes de Água</v>
          </cell>
          <cell r="F576" t="str">
            <v>SINAPI Mai/26</v>
          </cell>
        </row>
        <row r="577">
          <cell r="A577">
            <v>97167</v>
          </cell>
          <cell r="B577" t="str">
            <v>ASSENTAMENTO DE TUBO DE FERRO FUNDIDO PARA REDE DE ÁGUA, DN 600 MM, JUNTA ELÁSTICA, INSTALADO EM LOCAL COM NÍVEL BAIXO DE INTERFERÊNCIAS (NÃO INCLUI FORNECIMENTO). AF_05/2024</v>
          </cell>
          <cell r="C577" t="str">
            <v>M</v>
          </cell>
          <cell r="D577">
            <v>28.6</v>
          </cell>
          <cell r="E577" t="str">
            <v>Assentamento de Tubos de PVC e Metálicos em Redes de Água</v>
          </cell>
          <cell r="F577" t="str">
            <v>SINAPI Mai/26</v>
          </cell>
        </row>
        <row r="578">
          <cell r="A578">
            <v>97152</v>
          </cell>
          <cell r="B578" t="str">
            <v>ASSENTAMENTO DE TUBO DE FERRO FUNDIDO PARA REDE DE ÁGUA, DN 700 MM, JUNTA ELÁSTICA, INSTALADO EM LOCAL COM NÍVEL ALTO DE INTERFERÊNCIAS (NÃO INCLUI FORNECIMENTO). AF_05/2024</v>
          </cell>
          <cell r="C578" t="str">
            <v>M</v>
          </cell>
          <cell r="D578">
            <v>40.76</v>
          </cell>
          <cell r="E578" t="str">
            <v>Assentamento de Tubos de PVC e Metálicos em Redes de Água</v>
          </cell>
          <cell r="F578" t="str">
            <v>SINAPI Mai/26</v>
          </cell>
        </row>
        <row r="579">
          <cell r="A579">
            <v>97168</v>
          </cell>
          <cell r="B579" t="str">
            <v>ASSENTAMENTO DE TUBO DE FERRO FUNDIDO PARA REDE DE ÁGUA, DN 700 MM, JUNTA ELÁSTICA, INSTALADO EM LOCAL COM NÍVEL BAIXO DE INTERFERÊNCIAS (NÃO INCLUI FORNECIMENTO). AF_05/2024</v>
          </cell>
          <cell r="C579" t="str">
            <v>M</v>
          </cell>
          <cell r="D579">
            <v>32.82</v>
          </cell>
          <cell r="E579" t="str">
            <v>Assentamento de Tubos de PVC e Metálicos em Redes de Água</v>
          </cell>
          <cell r="F579" t="str">
            <v>SINAPI Mai/26</v>
          </cell>
        </row>
        <row r="580">
          <cell r="A580">
            <v>97141</v>
          </cell>
          <cell r="B580" t="str">
            <v>ASSENTAMENTO DE TUBO DE FERRO FUNDIDO PARA REDE DE ÁGUA, DN 80 MM, JUNTA ELÁSTICA, INSTALADO EM LOCAL COM NÍVEL ALTO DE INTERFERÊNCIAS (NÃO INCLUI FORNECIMENTO). AF_05/2024</v>
          </cell>
          <cell r="C580" t="str">
            <v>M</v>
          </cell>
          <cell r="D580">
            <v>6.13</v>
          </cell>
          <cell r="E580" t="str">
            <v>Assentamento de Tubos de PVC e Metálicos em Redes de Água</v>
          </cell>
          <cell r="F580" t="str">
            <v>SINAPI Mai/26</v>
          </cell>
        </row>
        <row r="581">
          <cell r="A581">
            <v>97157</v>
          </cell>
          <cell r="B581" t="str">
            <v>ASSENTAMENTO DE TUBO DE FERRO FUNDIDO PARA REDE DE ÁGUA, DN 80 MM, JUNTA ELÁSTICA, INSTALADO EM LOCAL COM NÍVEL BAIXO DE INTERFERÊNCIAS (NÃO INCLUI FORNECIMENTO). AF_05/2024</v>
          </cell>
          <cell r="C581" t="str">
            <v>M</v>
          </cell>
          <cell r="D581">
            <v>4.67</v>
          </cell>
          <cell r="E581" t="str">
            <v>Assentamento de Tubos de PVC e Metálicos em Redes de Água</v>
          </cell>
          <cell r="F581" t="str">
            <v>SINAPI Mai/26</v>
          </cell>
        </row>
        <row r="582">
          <cell r="A582">
            <v>97153</v>
          </cell>
          <cell r="B582" t="str">
            <v>ASSENTAMENTO DE TUBO DE FERRO FUNDIDO PARA REDE DE ÁGUA, DN 800 MM, JUNTA ELÁSTICA, INSTALADO EM LOCAL COM NÍVEL ALTO DE INTERFERÊNCIAS (NÃO INCLUI FORNECIMENTO). AF_05/2024</v>
          </cell>
          <cell r="C582" t="str">
            <v>M</v>
          </cell>
          <cell r="D582">
            <v>46.12</v>
          </cell>
          <cell r="E582" t="str">
            <v>Assentamento de Tubos de PVC e Metálicos em Redes de Água</v>
          </cell>
          <cell r="F582" t="str">
            <v>SINAPI Mai/26</v>
          </cell>
        </row>
        <row r="583">
          <cell r="A583">
            <v>97169</v>
          </cell>
          <cell r="B583" t="str">
            <v>ASSENTAMENTO DE TUBO DE FERRO FUNDIDO PARA REDE DE ÁGUA, DN 800 MM, JUNTA ELÁSTICA, INSTALADO EM LOCAL COM NÍVEL BAIXO DE INTERFERÊNCIAS (NÃO INCLUI FORNECIMENTO). AF_05/2024</v>
          </cell>
          <cell r="C583" t="str">
            <v>M</v>
          </cell>
          <cell r="D583">
            <v>37.200000000000003</v>
          </cell>
          <cell r="E583" t="str">
            <v>Assentamento de Tubos de PVC e Metálicos em Redes de Água</v>
          </cell>
          <cell r="F583" t="str">
            <v>SINAPI Mai/26</v>
          </cell>
        </row>
        <row r="584">
          <cell r="A584">
            <v>97154</v>
          </cell>
          <cell r="B584" t="str">
            <v>ASSENTAMENTO DE TUBO DE FERRO FUNDIDO PARA REDE DE ÁGUA, DN 900 MM, JUNTA ELÁSTICA, INSTALADO EM LOCAL COM NÍVEL ALTO DE INTERFERÊNCIAS (NÃO INCLUI FORNECIMENTO). AF_05/2024</v>
          </cell>
          <cell r="C584" t="str">
            <v>M</v>
          </cell>
          <cell r="D584">
            <v>51.53</v>
          </cell>
          <cell r="E584" t="str">
            <v>Assentamento de Tubos de PVC e Metálicos em Redes de Água</v>
          </cell>
          <cell r="F584" t="str">
            <v>SINAPI Mai/26</v>
          </cell>
        </row>
        <row r="585">
          <cell r="A585">
            <v>97170</v>
          </cell>
          <cell r="B585" t="str">
            <v>ASSENTAMENTO DE TUBO DE FERRO FUNDIDO PARA REDE DE ÁGUA, DN 900 MM, JUNTA ELÁSTICA, INSTALADO EM LOCAL COM NÍVEL BAIXO DE INTERFERÊNCIAS (NÃO INCLUI FORNECIMENTO). AF_05/2024</v>
          </cell>
          <cell r="C585" t="str">
            <v>M</v>
          </cell>
          <cell r="D585">
            <v>41.62</v>
          </cell>
          <cell r="E585" t="str">
            <v>Assentamento de Tubos de PVC e Metálicos em Redes de Água</v>
          </cell>
          <cell r="F585" t="str">
            <v>SINAPI Mai/26</v>
          </cell>
        </row>
        <row r="586">
          <cell r="A586">
            <v>105311</v>
          </cell>
          <cell r="B586" t="str">
            <v>ASSENTAMENTO DE TUBO DE PVC DEFOFO OU PRFV OU RPVC PARA REDE DE ÁGUA, DN 100, JUNTA ELÁSTICA INTEGRADA, INSTALADO EM LOCAL COM NÍVEL ALTO DE INTERFERÊNCIAS (NÃO INCLUI FORNECIMENTO). AF_05/2024</v>
          </cell>
          <cell r="C586" t="str">
            <v>M</v>
          </cell>
          <cell r="D586">
            <v>5.32</v>
          </cell>
          <cell r="E586" t="str">
            <v>Assentamento de Tubos de PVC e Metálicos em Redes de Água</v>
          </cell>
          <cell r="F586" t="str">
            <v>SINAPI Mai/26</v>
          </cell>
        </row>
        <row r="587">
          <cell r="A587">
            <v>105339</v>
          </cell>
          <cell r="B587" t="str">
            <v>ASSENTAMENTO DE TUBO DE PVC DEFOFO OU PRFV OU RPVC PARA REDE DE ÁGUA, DN 100, JUNTA ELÁSTICA INTEGRADA, INSTALADO EM LOCAL COM NÍVEL BAIXO DE INTERFERÊNCIAS (NÃO INCLUI FORNECIMENTO). AF_05/2024</v>
          </cell>
          <cell r="C587" t="str">
            <v>M</v>
          </cell>
          <cell r="D587">
            <v>4.3600000000000003</v>
          </cell>
          <cell r="E587" t="str">
            <v>Assentamento de Tubos de PVC e Metálicos em Redes de Água</v>
          </cell>
          <cell r="F587" t="str">
            <v>SINAPI Mai/26</v>
          </cell>
        </row>
        <row r="588">
          <cell r="A588">
            <v>97127</v>
          </cell>
          <cell r="B588" t="str">
            <v>ASSENTAMENTO DE TUBO DE PVC DEFOFO OU PRFV OU RPVC PARA REDE DE ÁGUA, DN 150 MM, JUNTA ELÁSTICA INTEGRADA, INSTALADO EM LOCAL COM NÍVEL ALTO DE INTERFERÊNCIAS (NÃO INCLUI FORNECIMENTO). AF_05/2024</v>
          </cell>
          <cell r="C588" t="str">
            <v>M</v>
          </cell>
          <cell r="D588">
            <v>6.92</v>
          </cell>
          <cell r="E588" t="str">
            <v>Assentamento de Tubos de PVC e Metálicos em Redes de Água</v>
          </cell>
          <cell r="F588" t="str">
            <v>SINAPI Mai/26</v>
          </cell>
        </row>
        <row r="589">
          <cell r="A589">
            <v>97134</v>
          </cell>
          <cell r="B589" t="str">
            <v>ASSENTAMENTO DE TUBO DE PVC DEFOFO OU PRFV OU RPVC PARA REDE DE ÁGUA, DN 150 MM, JUNTA ELÁSTICA INTEGRADA, INSTALADO EM LOCAL COM NÍVEL BAIXO DE INTERFERÊNCIAS (NÃO INCLUI FORNECIMENTO). AF_05/2024</v>
          </cell>
          <cell r="C589" t="str">
            <v>M</v>
          </cell>
          <cell r="D589">
            <v>5.68</v>
          </cell>
          <cell r="E589" t="str">
            <v>Assentamento de Tubos de PVC e Metálicos em Redes de Água</v>
          </cell>
          <cell r="F589" t="str">
            <v>SINAPI Mai/26</v>
          </cell>
        </row>
        <row r="590">
          <cell r="A590">
            <v>97128</v>
          </cell>
          <cell r="B590" t="str">
            <v>ASSENTAMENTO DE TUBO DE PVC DEFOFO OU PRFV OU RPVC PARA REDE DE ÁGUA, DN 200 MM, JUNTA ELÁSTICA INTEGRADA, INSTALADO EM LOCAL COM NÍVEL ALTO DE INTERFERÊNCIAS (NÃO INCLUI FORNECIMENTO). AF_05/2024</v>
          </cell>
          <cell r="C590" t="str">
            <v>M</v>
          </cell>
          <cell r="D590">
            <v>12.95</v>
          </cell>
          <cell r="E590" t="str">
            <v>Assentamento de Tubos de PVC e Metálicos em Redes de Água</v>
          </cell>
          <cell r="F590" t="str">
            <v>SINAPI Mai/26</v>
          </cell>
        </row>
        <row r="591">
          <cell r="A591">
            <v>97135</v>
          </cell>
          <cell r="B591" t="str">
            <v>ASSENTAMENTO DE TUBO DE PVC DEFOFO OU PRFV OU RPVC PARA REDE DE ÁGUA, DN 200 MM, JUNTA ELÁSTICA INTEGRADA, INSTALADO EM LOCAL COM NÍVEL BAIXO DE INTERFERÊNCIAS (NÃO INCLUI FORNECIMENTO). AF_05/2024</v>
          </cell>
          <cell r="C591" t="str">
            <v>M</v>
          </cell>
          <cell r="D591">
            <v>9.9</v>
          </cell>
          <cell r="E591" t="str">
            <v>Assentamento de Tubos de PVC e Metálicos em Redes de Água</v>
          </cell>
          <cell r="F591" t="str">
            <v>SINAPI Mai/26</v>
          </cell>
        </row>
        <row r="592">
          <cell r="A592">
            <v>97129</v>
          </cell>
          <cell r="B592" t="str">
            <v>ASSENTAMENTO DE TUBO DE PVC DEFOFO OU PRFV OU RPVC PARA REDE DE ÁGUA, DN 250 MM, JUNTA ELÁSTICA INTEGRADA, INSTALADO EM LOCAL COM NÍVEL ALTO DE INTERFERÊNCIAS (NÃO INCLUI FORNECIMENTO). AF_05/2024</v>
          </cell>
          <cell r="C592" t="str">
            <v>M</v>
          </cell>
          <cell r="D592">
            <v>15.32</v>
          </cell>
          <cell r="E592" t="str">
            <v>Assentamento de Tubos de PVC e Metálicos em Redes de Água</v>
          </cell>
          <cell r="F592" t="str">
            <v>SINAPI Mai/26</v>
          </cell>
        </row>
        <row r="593">
          <cell r="A593">
            <v>97136</v>
          </cell>
          <cell r="B593" t="str">
            <v>ASSENTAMENTO DE TUBO DE PVC DEFOFO OU PRFV OU RPVC PARA REDE DE ÁGUA, DN 250 MM, JUNTA ELÁSTICA INTEGRADA, INSTALADO EM LOCAL COM NÍVEL BAIXO DE INTERFERÊNCIAS (NÃO INCLUI FORNECIMENTO). AF_05/2024</v>
          </cell>
          <cell r="C593" t="str">
            <v>M</v>
          </cell>
          <cell r="D593">
            <v>11.72</v>
          </cell>
          <cell r="E593" t="str">
            <v>Assentamento de Tubos de PVC e Metálicos em Redes de Água</v>
          </cell>
          <cell r="F593" t="str">
            <v>SINAPI Mai/26</v>
          </cell>
        </row>
        <row r="594">
          <cell r="A594">
            <v>97130</v>
          </cell>
          <cell r="B594" t="str">
            <v>ASSENTAMENTO DE TUBO DE PVC DEFOFO OU PRFV OU RPVC PARA REDE DE ÁGUA, DN 300 MM, JUNTA ELÁSTICA INTEGRADA, INSTALADO EM LOCAL COM NÍVEL ALTO DE INTERFERÊNCIAS (NÃO INCLUI FORNECIMENTO). AF_05/2024</v>
          </cell>
          <cell r="C594" t="str">
            <v>M</v>
          </cell>
          <cell r="D594">
            <v>17.72</v>
          </cell>
          <cell r="E594" t="str">
            <v>Assentamento de Tubos de PVC e Metálicos em Redes de Água</v>
          </cell>
          <cell r="F594" t="str">
            <v>SINAPI Mai/26</v>
          </cell>
        </row>
        <row r="595">
          <cell r="A595">
            <v>97137</v>
          </cell>
          <cell r="B595" t="str">
            <v>ASSENTAMENTO DE TUBO DE PVC DEFOFO OU PRFV OU RPVC PARA REDE DE ÁGUA, DN 300 MM, JUNTA ELÁSTICA INTEGRADA, INSTALADO EM LOCAL COM NÍVEL BAIXO DE INTERFERÊNCIAS (NÃO INCLUI FORNECIMENTO). AF_05/2024</v>
          </cell>
          <cell r="C595" t="str">
            <v>M</v>
          </cell>
          <cell r="D595">
            <v>13.56</v>
          </cell>
          <cell r="E595" t="str">
            <v>Assentamento de Tubos de PVC e Metálicos em Redes de Água</v>
          </cell>
          <cell r="F595" t="str">
            <v>SINAPI Mai/26</v>
          </cell>
        </row>
        <row r="596">
          <cell r="A596">
            <v>97131</v>
          </cell>
          <cell r="B596" t="str">
            <v>ASSENTAMENTO DE TUBO DE PVC DEFOFO OU PRFV OU RPVC PARA REDE DE ÁGUA, DN 350 MM, JUNTA ELÁSTICA INTEGRADA, INSTALADO EM LOCAL COM NÍVEL ALTO DE INTERFERÊNCIAS (NÃO INCLUI FORNECIMENTO). AF_05/2024</v>
          </cell>
          <cell r="C596" t="str">
            <v>M</v>
          </cell>
          <cell r="D596">
            <v>20.12</v>
          </cell>
          <cell r="E596" t="str">
            <v>Assentamento de Tubos de PVC e Metálicos em Redes de Água</v>
          </cell>
          <cell r="F596" t="str">
            <v>SINAPI Mai/26</v>
          </cell>
        </row>
        <row r="597">
          <cell r="A597">
            <v>97138</v>
          </cell>
          <cell r="B597" t="str">
            <v>ASSENTAMENTO DE TUBO DE PVC DEFOFO OU PRFV OU RPVC PARA REDE DE ÁGUA, DN 350 MM, JUNTA ELÁSTICA INTEGRADA, INSTALADO EM LOCAL COM NÍVEL BAIXO DE INTERFERÊNCIAS (NÃO INCLUI FORNECIMENTO). AF_05/2024</v>
          </cell>
          <cell r="C597" t="str">
            <v>M</v>
          </cell>
          <cell r="D597">
            <v>15.41</v>
          </cell>
          <cell r="E597" t="str">
            <v>Assentamento de Tubos de PVC e Metálicos em Redes de Água</v>
          </cell>
          <cell r="F597" t="str">
            <v>SINAPI Mai/26</v>
          </cell>
        </row>
        <row r="598">
          <cell r="A598">
            <v>97132</v>
          </cell>
          <cell r="B598" t="str">
            <v>ASSENTAMENTO DE TUBO DE PVC DEFOFO OU PRFV OU RPVC PARA REDE DE ÁGUA, DN 400 MM, JUNTA ELÁSTICA INTEGRADA, INSTALADO EM LOCAL COM NÍVEL ALTO DE INTERFERÊNCIAS (NÃO INCLUI FORNECIMENTO). AF_05/2024</v>
          </cell>
          <cell r="C598" t="str">
            <v>M</v>
          </cell>
          <cell r="D598">
            <v>22.51</v>
          </cell>
          <cell r="E598" t="str">
            <v>Assentamento de Tubos de PVC e Metálicos em Redes de Água</v>
          </cell>
          <cell r="F598" t="str">
            <v>SINAPI Mai/26</v>
          </cell>
        </row>
        <row r="599">
          <cell r="A599">
            <v>97139</v>
          </cell>
          <cell r="B599" t="str">
            <v>ASSENTAMENTO DE TUBO DE PVC DEFOFO OU PRFV OU RPVC PARA REDE DE ÁGUA, DN 400 MM, JUNTA ELÁSTICA INTEGRADA, INSTALADO EM LOCAL COM NÍVEL BAIXO DE INTERFERÊNCIAS (NÃO INCLUI FORNECIMENTO). AF_05/2024</v>
          </cell>
          <cell r="C599" t="str">
            <v>M</v>
          </cell>
          <cell r="D599">
            <v>17.239999999999998</v>
          </cell>
          <cell r="E599" t="str">
            <v>Assentamento de Tubos de PVC e Metálicos em Redes de Água</v>
          </cell>
          <cell r="F599" t="str">
            <v>SINAPI Mai/26</v>
          </cell>
        </row>
        <row r="600">
          <cell r="A600">
            <v>97133</v>
          </cell>
          <cell r="B600" t="str">
            <v>ASSENTAMENTO DE TUBO DE PVC DEFOFO OU PRFV OU RPVC PARA REDE DE ÁGUA, DN 500 MM, JUNTA ELÁSTICA INTEGRADA, INSTALADO EM LOCAL COM NÍVEL ALTO DE INTERFERÊNCIAS (NÃO INCLUI FORNECIMENTO). AF_05/2024</v>
          </cell>
          <cell r="C600" t="str">
            <v>M</v>
          </cell>
          <cell r="D600">
            <v>27.28</v>
          </cell>
          <cell r="E600" t="str">
            <v>Assentamento de Tubos de PVC e Metálicos em Redes de Água</v>
          </cell>
          <cell r="F600" t="str">
            <v>SINAPI Mai/26</v>
          </cell>
        </row>
        <row r="601">
          <cell r="A601">
            <v>97140</v>
          </cell>
          <cell r="B601" t="str">
            <v>ASSENTAMENTO DE TUBO DE PVC DEFOFO OU PRFV OU RPVC PARA REDE DE ÁGUA, DN 500 MM, JUNTA ELÁSTICA INTEGRADA, INSTALADO EM LOCAL COM NÍVEL BAIXO DE INTERFERÊNCIAS (NÃO INCLUI FORNECIMENTO). AF_05/2024</v>
          </cell>
          <cell r="C601" t="str">
            <v>M</v>
          </cell>
          <cell r="D601">
            <v>20.89</v>
          </cell>
          <cell r="E601" t="str">
            <v>Assentamento de Tubos de PVC e Metálicos em Redes de Água</v>
          </cell>
          <cell r="F601" t="str">
            <v>SINAPI Mai/26</v>
          </cell>
        </row>
        <row r="602">
          <cell r="A602">
            <v>97123</v>
          </cell>
          <cell r="B602" t="str">
            <v>ASSENTAMENTO DE TUBO DE PVC PBA PARA REDE DE ÁGUA, DN 100 MM, JUNTA ELÁSTICA INTEGRADA, INSTALADO EM LOCAL COM NÍVEL ALTO DE INTERFERÊNCIAS (NÃO INCLUI FORNECIMENTO). AF_05/2024</v>
          </cell>
          <cell r="C602" t="str">
            <v>M</v>
          </cell>
          <cell r="D602">
            <v>5.73</v>
          </cell>
          <cell r="E602" t="str">
            <v>Assentamento de Tubos de PVC e Metálicos em Redes de Água</v>
          </cell>
          <cell r="F602" t="str">
            <v>SINAPI Mai/26</v>
          </cell>
        </row>
        <row r="603">
          <cell r="A603">
            <v>97126</v>
          </cell>
          <cell r="B603" t="str">
            <v>ASSENTAMENTO DE TUBO DE PVC PBA PARA REDE DE ÁGUA, DN 100 MM, JUNTA ELÁSTICA INTEGRADA, INSTALADO EM LOCAL COM NÍVEL BAIXO DE INTERFERÊNCIAS (NÃO INCLUI FORNECIMENTO). AF_05/2024</v>
          </cell>
          <cell r="C603" t="str">
            <v>M</v>
          </cell>
          <cell r="D603">
            <v>4.7</v>
          </cell>
          <cell r="E603" t="str">
            <v>Assentamento de Tubos de PVC e Metálicos em Redes de Água</v>
          </cell>
          <cell r="F603" t="str">
            <v>SINAPI Mai/26</v>
          </cell>
        </row>
        <row r="604">
          <cell r="A604">
            <v>105308</v>
          </cell>
          <cell r="B604" t="str">
            <v>ASSENTAMENTO DE TUBO DE PVC PBA PARA REDE DE ÁGUA, DN 125, JUNTA ELÁSTICA INTEGRADA, INSTALADO EM LOCAL COM NÍVEL ALTO DE INTERFERÊNCIAS (NÃO INCLUI FORNECIMENTO). AF_05/2024</v>
          </cell>
          <cell r="C604" t="str">
            <v>M</v>
          </cell>
          <cell r="D604">
            <v>6.57</v>
          </cell>
          <cell r="E604" t="str">
            <v>Assentamento de Tubos de PVC e Metálicos em Redes de Água</v>
          </cell>
          <cell r="F604" t="str">
            <v>SINAPI Mai/26</v>
          </cell>
        </row>
        <row r="605">
          <cell r="A605">
            <v>105312</v>
          </cell>
          <cell r="B605" t="str">
            <v>ASSENTAMENTO DE TUBO DE PVC PBA PARA REDE DE ÁGUA, DN 125, JUNTA ELÁSTICA INTEGRADA, INSTALADO EM LOCAL COM NÍVEL BAIXO DE INTERFERÊNCIAS (NÃO INCLUI FORNECIMENTO). AF_05/2024</v>
          </cell>
          <cell r="C605" t="str">
            <v>M</v>
          </cell>
          <cell r="D605">
            <v>5.39</v>
          </cell>
          <cell r="E605" t="str">
            <v>Assentamento de Tubos de PVC e Metálicos em Redes de Água</v>
          </cell>
          <cell r="F605" t="str">
            <v>SINAPI Mai/26</v>
          </cell>
        </row>
        <row r="606">
          <cell r="A606">
            <v>105309</v>
          </cell>
          <cell r="B606" t="str">
            <v>ASSENTAMENTO DE TUBO DE PVC PBA PARA REDE DE ÁGUA, DN 140, JUNTA ELÁSTICA INTEGRADA, INSTALADO EM LOCAL COM NÍVEL ALTO DE INTERFERÊNCIAS (NÃO INCLUI FORNECIMENTO). AF_05/2024</v>
          </cell>
          <cell r="C606" t="str">
            <v>M</v>
          </cell>
          <cell r="D606">
            <v>7.06</v>
          </cell>
          <cell r="E606" t="str">
            <v>Assentamento de Tubos de PVC e Metálicos em Redes de Água</v>
          </cell>
          <cell r="F606" t="str">
            <v>SINAPI Mai/26</v>
          </cell>
        </row>
        <row r="607">
          <cell r="A607">
            <v>105313</v>
          </cell>
          <cell r="B607" t="str">
            <v>ASSENTAMENTO DE TUBO DE PVC PBA PARA REDE DE ÁGUA, DN 140, JUNTA ELÁSTICA INTEGRADA, INSTALADO EM LOCAL COM NÍVEL BAIXO DE INTERFERÊNCIAS (NÃO INCLUI FORNECIMENTO). AF_05/2024</v>
          </cell>
          <cell r="C607" t="str">
            <v>M</v>
          </cell>
          <cell r="D607">
            <v>5.8</v>
          </cell>
          <cell r="E607" t="str">
            <v>Assentamento de Tubos de PVC e Metálicos em Redes de Água</v>
          </cell>
          <cell r="F607" t="str">
            <v>SINAPI Mai/26</v>
          </cell>
        </row>
        <row r="608">
          <cell r="A608">
            <v>105310</v>
          </cell>
          <cell r="B608" t="str">
            <v>ASSENTAMENTO DE TUBO DE PVC PBA PARA REDE DE ÁGUA, DN 180, JUNTA ELÁSTICA INTEGRADA, INSTALADO EM LOCAL COM NÍVEL ALTO DE INTERFERÊNCIAS (NÃO INCLUI FORNECIMENTO). AF_05/2024</v>
          </cell>
          <cell r="C608" t="str">
            <v>M</v>
          </cell>
          <cell r="D608">
            <v>8.32</v>
          </cell>
          <cell r="E608" t="str">
            <v>Assentamento de Tubos de PVC e Metálicos em Redes de Água</v>
          </cell>
          <cell r="F608" t="str">
            <v>SINAPI Mai/26</v>
          </cell>
        </row>
        <row r="609">
          <cell r="A609">
            <v>105314</v>
          </cell>
          <cell r="B609" t="str">
            <v>ASSENTAMENTO DE TUBO DE PVC PBA PARA REDE DE ÁGUA, DN 180, JUNTA ELÁSTICA INTEGRADA, INSTALADO EM LOCAL COM NÍVEL BAIXO DE INTERFERÊNCIAS (NÃO INCLUI FORNECIMENTO). AF_05/2024</v>
          </cell>
          <cell r="C609" t="str">
            <v>M</v>
          </cell>
          <cell r="D609">
            <v>6.84</v>
          </cell>
          <cell r="E609" t="str">
            <v>Assentamento de Tubos de PVC e Metálicos em Redes de Água</v>
          </cell>
          <cell r="F609" t="str">
            <v>SINAPI Mai/26</v>
          </cell>
        </row>
        <row r="610">
          <cell r="A610">
            <v>97121</v>
          </cell>
          <cell r="B610" t="str">
            <v>ASSENTAMENTO DE TUBO DE PVC PBA PARA REDE DE ÁGUA, DN 50 MM, JUNTA ELÁSTICA INTEGRADA, INSTALADO EM LOCAL COM NÍVEL ALTO DE INTERFERÊNCIAS (NÃO INCLUI FORNECIMENTO). AF_05/2024</v>
          </cell>
          <cell r="C610" t="str">
            <v>M</v>
          </cell>
          <cell r="D610">
            <v>4.13</v>
          </cell>
          <cell r="E610" t="str">
            <v>Assentamento de Tubos de PVC e Metálicos em Redes de Água</v>
          </cell>
          <cell r="F610" t="str">
            <v>SINAPI Mai/26</v>
          </cell>
        </row>
        <row r="611">
          <cell r="A611">
            <v>97124</v>
          </cell>
          <cell r="B611" t="str">
            <v>ASSENTAMENTO DE TUBO DE PVC PBA PARA REDE DE ÁGUA, DN 50 MM, JUNTA ELÁSTICA INTEGRADA, INSTALADO EM LOCAL COM NÍVEL BAIXO DE INTERFERÊNCIAS (NÃO INCLUI FORNECIMENTO). AF_05/2024</v>
          </cell>
          <cell r="C611" t="str">
            <v>M</v>
          </cell>
          <cell r="D611">
            <v>3.37</v>
          </cell>
          <cell r="E611" t="str">
            <v>Assentamento de Tubos de PVC e Metálicos em Redes de Água</v>
          </cell>
          <cell r="F611" t="str">
            <v>SINAPI Mai/26</v>
          </cell>
        </row>
        <row r="612">
          <cell r="A612">
            <v>97122</v>
          </cell>
          <cell r="B612" t="str">
            <v>ASSENTAMENTO DE TUBO DE PVC PBA PARA REDE DE ÁGUA, DN 75 MM, JUNTA ELÁSTICA INTEGRADA, INSTALADO EM LOCAL COM NÍVEL ALTO DE INTERFERÊNCIAS (NÃO INCLUI FORNECIMENTO). AF_05/2024</v>
          </cell>
          <cell r="C612" t="str">
            <v>M</v>
          </cell>
          <cell r="D612">
            <v>4.9400000000000004</v>
          </cell>
          <cell r="E612" t="str">
            <v>Assentamento de Tubos de PVC e Metálicos em Redes de Água</v>
          </cell>
          <cell r="F612" t="str">
            <v>SINAPI Mai/26</v>
          </cell>
        </row>
        <row r="613">
          <cell r="A613">
            <v>97125</v>
          </cell>
          <cell r="B613" t="str">
            <v>ASSENTAMENTO DE TUBO DE PVC PBA PARA REDE DE ÁGUA, DN 75 MM, JUNTA ELÁSTICA INTEGRADA, INSTALADO EM LOCAL COM NÍVEL BAIXO DE INTERFERÊNCIAS (NÃO INCLUI FORNECIMENTO). AF_05/2024</v>
          </cell>
          <cell r="C613" t="str">
            <v>M</v>
          </cell>
          <cell r="D613">
            <v>4.04</v>
          </cell>
          <cell r="E613" t="str">
            <v>Assentamento de Tubos de PVC e Metálicos em Redes de Água</v>
          </cell>
          <cell r="F613" t="str">
            <v>SINAPI Mai/26</v>
          </cell>
        </row>
        <row r="614">
          <cell r="A614">
            <v>105296</v>
          </cell>
          <cell r="B614" t="str">
            <v>ASSENTAMENTO E FORNECIMENTO DE CURVA PVC PBA, JE, PB, 45 GRAUS, DN 100 / DE 110 MM, PARA REDE AGUA, JUNTA ELÁSTICA INTEGRADA, INSTALADO EM LOCAL COM NÍVEL ALTO DE INTERFERÊNCIAS (INCLUI FORNECIMENTO). AF_05/2024</v>
          </cell>
          <cell r="C614" t="str">
            <v>UN</v>
          </cell>
          <cell r="D614">
            <v>202</v>
          </cell>
          <cell r="E614" t="str">
            <v>Assentamento de Tubos de PVC e Metálicos em Redes de Água</v>
          </cell>
          <cell r="F614" t="str">
            <v>SINAPI Mai/26</v>
          </cell>
        </row>
        <row r="615">
          <cell r="A615">
            <v>105374</v>
          </cell>
          <cell r="B615" t="str">
            <v>ASSENTAMENTO E FORNECIMENTO DE CURVA PVC PBA, JE, PB, 45 GRAUS, DN 100 / DE 110 MM, PARA REDE AGUA, JUNTA ELÁSTICA INTEGRADA, INSTALADO EM LOCAL COM NÍVEL BAIXO DE INTERFERÊNCIAS (INCLUI FORNECIMENTO). AF_05/2024</v>
          </cell>
          <cell r="C615" t="str">
            <v>UN</v>
          </cell>
          <cell r="D615">
            <v>195.7</v>
          </cell>
          <cell r="E615" t="str">
            <v>Assentamento de Tubos de PVC e Metálicos em Redes de Água</v>
          </cell>
          <cell r="F615" t="str">
            <v>SINAPI Mai/26</v>
          </cell>
        </row>
        <row r="616">
          <cell r="A616">
            <v>105292</v>
          </cell>
          <cell r="B616" t="str">
            <v>ASSENTAMENTO E FORNECIMENTO DE CURVA PVC PBA, JE, PB, 45 GRAUS, DN 50 / DE 60 MM, PARA REDE AGUA, JUNTA ELÁSTICA INTEGRADA, INSTALADO EM LOCAL COM NÍVEL ALTO DE INTERFERÊNCIAS (INCLUI FORNECIMENTO). AF_05/2024</v>
          </cell>
          <cell r="C616" t="str">
            <v>UN</v>
          </cell>
          <cell r="D616">
            <v>61.61</v>
          </cell>
          <cell r="E616" t="str">
            <v>Assentamento de Tubos de PVC e Metálicos em Redes de Água</v>
          </cell>
          <cell r="F616" t="str">
            <v>SINAPI Mai/26</v>
          </cell>
        </row>
        <row r="617">
          <cell r="A617">
            <v>105293</v>
          </cell>
          <cell r="B617" t="str">
            <v>ASSENTAMENTO E FORNECIMENTO DE CURVA PVC PBA, JE, PB, 45 GRAUS, DN 50 / DE 60 MM, PARA REDE AGUA, JUNTA ELÁSTICA INTEGRADA, INSTALADO EM LOCAL COM NÍVEL BAIXO DE INTERFERÊNCIAS (INCLUI FORNECIMENTO). AF_05/2024</v>
          </cell>
          <cell r="C617" t="str">
            <v>UN</v>
          </cell>
          <cell r="D617">
            <v>57</v>
          </cell>
          <cell r="E617" t="str">
            <v>Assentamento de Tubos de PVC e Metálicos em Redes de Água</v>
          </cell>
          <cell r="F617" t="str">
            <v>SINAPI Mai/26</v>
          </cell>
        </row>
        <row r="618">
          <cell r="A618">
            <v>105294</v>
          </cell>
          <cell r="B618" t="str">
            <v>ASSENTAMENTO E FORNECIMENTO DE CURVA PVC PBA, JE, PB, 45 GRAUS, DN 75 / DE 85 MM, PARA REDE AGUA, JUNTA ELÁSTICA INTEGRADA, INSTALADO EM LOCAL COM NÍVEL ALTO DE INTERFERÊNCIAS (INCLUI FORNECIMENTO). AF_05/2024</v>
          </cell>
          <cell r="C618" t="str">
            <v>UN</v>
          </cell>
          <cell r="D618">
            <v>120.11</v>
          </cell>
          <cell r="E618" t="str">
            <v>Assentamento de Tubos de PVC e Metálicos em Redes de Água</v>
          </cell>
          <cell r="F618" t="str">
            <v>SINAPI Mai/26</v>
          </cell>
        </row>
        <row r="619">
          <cell r="A619">
            <v>105295</v>
          </cell>
          <cell r="B619" t="str">
            <v>ASSENTAMENTO E FORNECIMENTO DE CURVA PVC PBA, JE, PB, 45 GRAUS, DN 75 / DE 85 MM, PARA REDE AGUA, JUNTA ELÁSTICA INTEGRADA, INSTALADO EM LOCAL COM NÍVEL BAIXO DE INTERFERÊNCIAS (INCLUI FORNECIMENTO). AF_05/2024</v>
          </cell>
          <cell r="C619" t="str">
            <v>UN</v>
          </cell>
          <cell r="D619">
            <v>114.66</v>
          </cell>
          <cell r="E619" t="str">
            <v>Assentamento de Tubos de PVC e Metálicos em Redes de Água</v>
          </cell>
          <cell r="F619" t="str">
            <v>SINAPI Mai/26</v>
          </cell>
        </row>
        <row r="620">
          <cell r="A620">
            <v>105290</v>
          </cell>
          <cell r="B620" t="str">
            <v>ASSENTAMENTO E FORNECIMENTO DE LUVA SIMPLES, PVC PBA, JE, DN 100 / DE 110 MM, PARA REDE AGUA, JUNTA ELÁSTICA INTEGRADA, INSTALADO EM LOCAL COM NÍVEL ALTO DE INTERFERÊNCIAS (INCLUI FORNECIMENTO). AF_05/2024</v>
          </cell>
          <cell r="C620" t="str">
            <v>UN</v>
          </cell>
          <cell r="D620">
            <v>79.37</v>
          </cell>
          <cell r="E620" t="str">
            <v>Assentamento de Tubos de PVC e Metálicos em Redes de Água</v>
          </cell>
          <cell r="F620" t="str">
            <v>SINAPI Mai/26</v>
          </cell>
        </row>
        <row r="621">
          <cell r="A621">
            <v>105291</v>
          </cell>
          <cell r="B621" t="str">
            <v>ASSENTAMENTO E FORNECIMENTO DE LUVA SIMPLES, PVC PBA, JE, DN 100 / DE 110 MM, PARA REDE AGUA, JUNTA ELÁSTICA INTEGRADA, INSTALADO EM LOCAL COM NÍVEL BAIXO DE INTERFERÊNCIAS (INCLUI FORNECIMENTO). AF_05/2024</v>
          </cell>
          <cell r="C621" t="str">
            <v>UN</v>
          </cell>
          <cell r="D621">
            <v>75.17</v>
          </cell>
          <cell r="E621" t="str">
            <v>Assentamento de Tubos de PVC e Metálicos em Redes de Água</v>
          </cell>
          <cell r="F621" t="str">
            <v>SINAPI Mai/26</v>
          </cell>
        </row>
        <row r="622">
          <cell r="A622">
            <v>105286</v>
          </cell>
          <cell r="B622" t="str">
            <v>ASSENTAMENTO E FORNECIMENTO DE LUVA SIMPLES, PVC PBA, JE, DN 50 / DE 60 MM, PARA REDE AGUA, JUNTA ELÁSTICA INTEGRADA, INSTALADO EM LOCAL COM NÍVEL ALTO DE INTERFERÊNCIAS (INCLUI FORNECIMENTO). AF_05/2024</v>
          </cell>
          <cell r="C622" t="str">
            <v>UN</v>
          </cell>
          <cell r="D622">
            <v>37.299999999999997</v>
          </cell>
          <cell r="E622" t="str">
            <v>Assentamento de Tubos de PVC e Metálicos em Redes de Água</v>
          </cell>
          <cell r="F622" t="str">
            <v>SINAPI Mai/26</v>
          </cell>
        </row>
        <row r="623">
          <cell r="A623">
            <v>105287</v>
          </cell>
          <cell r="B623" t="str">
            <v>ASSENTAMENTO E FORNECIMENTO DE LUVA SIMPLES, PVC PBA, JE, DN 50 / DE 60 MM, PARA REDE AGUA, JUNTA ELÁSTICA INTEGRADA, INSTALADO EM LOCAL COM NÍVEL BAIXO DE INTERFERÊNCIAS (INCLUI FORNECIMENTO). AF_05/2024</v>
          </cell>
          <cell r="C623" t="str">
            <v>UN</v>
          </cell>
          <cell r="D623">
            <v>34.21</v>
          </cell>
          <cell r="E623" t="str">
            <v>Assentamento de Tubos de PVC e Metálicos em Redes de Água</v>
          </cell>
          <cell r="F623" t="str">
            <v>SINAPI Mai/26</v>
          </cell>
        </row>
        <row r="624">
          <cell r="A624">
            <v>105288</v>
          </cell>
          <cell r="B624" t="str">
            <v>ASSENTAMENTO E FORNECIMENTO DE LUVA SIMPLES, PVC PBA, JE, DN 75 / DE 85 MM, PARA REDE AGUA, JUNTA ELÁSTICA INTEGRADA, INSTALADO EM LOCAL COM NÍVEL ALTO DE INTERFERÊNCIAS (INCLUI FORNECIMENTO). AF_05/2024</v>
          </cell>
          <cell r="C624" t="str">
            <v>UN</v>
          </cell>
          <cell r="D624">
            <v>59.63</v>
          </cell>
          <cell r="E624" t="str">
            <v>Assentamento de Tubos de PVC e Metálicos em Redes de Água</v>
          </cell>
          <cell r="F624" t="str">
            <v>SINAPI Mai/26</v>
          </cell>
        </row>
        <row r="625">
          <cell r="A625">
            <v>105289</v>
          </cell>
          <cell r="B625" t="str">
            <v>ASSENTAMENTO E FORNECIMENTO DE LUVA SIMPLES, PVC PBA, JE, DN 75 / DE 85 MM, PARA REDE AGUA, JUNTA ELÁSTICA INTEGRADA, INSTALADO EM LOCAL COM NÍVEL BAIXO DE INTERFERÊNCIAS (INCLUI FORNECIMENTO). AF_05/2024</v>
          </cell>
          <cell r="C625" t="str">
            <v>UN</v>
          </cell>
          <cell r="D625">
            <v>56</v>
          </cell>
          <cell r="E625" t="str">
            <v>Assentamento de Tubos de PVC e Metálicos em Redes de Água</v>
          </cell>
          <cell r="F625" t="str">
            <v>SINAPI Mai/26</v>
          </cell>
        </row>
        <row r="626">
          <cell r="A626">
            <v>105375</v>
          </cell>
          <cell r="B626" t="str">
            <v>ASSENTAMENTO E FORNECIMENTO DE TE DE REDUCAO, PVC PBA, BBB, JE, DN 100 X 50 / DE 110 X 60 MM, PARA REDE AGUA, JUNTA ELÁSTICA INTEGRADA, INSTALADO EM LOCAL COM NÍVEL ALTO DE INTERFERÊNCIAS (INCLUI FORNECIMENTO). AF_05/2024</v>
          </cell>
          <cell r="C626" t="str">
            <v>UN</v>
          </cell>
          <cell r="D626">
            <v>160.58000000000001</v>
          </cell>
          <cell r="E626" t="str">
            <v>Assentamento de Tubos de PVC e Metálicos em Redes de Água</v>
          </cell>
          <cell r="F626" t="str">
            <v>SINAPI Mai/26</v>
          </cell>
        </row>
        <row r="627">
          <cell r="A627">
            <v>105376</v>
          </cell>
          <cell r="B627" t="str">
            <v>ASSENTAMENTO E FORNECIMENTO DE TE DE REDUCAO, PVC PBA, BBB, JE, DN 100 X 50 / DE 110 X 60 MM, PARA REDE AGUA, JUNTA ELÁSTICA INTEGRADA, INSTALADO EM LOCAL COM NÍVEL BAIXO DE INTERFERÊNCIAS (INCLUI FORNECIMENTO). AF_05/2024</v>
          </cell>
          <cell r="C627" t="str">
            <v>UN</v>
          </cell>
          <cell r="D627">
            <v>152.19</v>
          </cell>
          <cell r="E627" t="str">
            <v>Assentamento de Tubos de PVC e Metálicos em Redes de Água</v>
          </cell>
          <cell r="F627" t="str">
            <v>SINAPI Mai/26</v>
          </cell>
        </row>
        <row r="628">
          <cell r="A628">
            <v>105331</v>
          </cell>
          <cell r="B628" t="str">
            <v>ASSENTAMENTO E FORNECIMENTO DE TUBO DE PVC DEFOFO OU PRFV OU RPVC PARA REDE DE ÁGUA, DN 100, JUNTA ELÁSTICA INTEGRADA, INSTALADO EM LOCAL COM NÍVEL ALTO DE INTERFERÊNCIAS (INCLUI FORNECIMENTO). AF_05/2024</v>
          </cell>
          <cell r="C628" t="str">
            <v>M</v>
          </cell>
          <cell r="D628">
            <v>64.5</v>
          </cell>
          <cell r="E628" t="str">
            <v>Assentamento de Tubos de PVC e Metálicos em Redes de Água</v>
          </cell>
          <cell r="F628" t="str">
            <v>SINAPI Mai/26</v>
          </cell>
        </row>
        <row r="629">
          <cell r="A629">
            <v>105332</v>
          </cell>
          <cell r="B629" t="str">
            <v>ASSENTAMENTO E FORNECIMENTO DE TUBO DE PVC DEFOFO OU PRFV OU RPVC PARA REDE DE ÁGUA, DN 100, JUNTA ELÁSTICA INTEGRADA, INSTALADO EM LOCAL COM NÍVEL BAIXO DE INTERFERÊNCIAS (INCLUI FORNECIMENTO). AF_05/2024</v>
          </cell>
          <cell r="C629" t="str">
            <v>M</v>
          </cell>
          <cell r="D629">
            <v>63.54</v>
          </cell>
          <cell r="E629" t="str">
            <v>Assentamento de Tubos de PVC e Metálicos em Redes de Água</v>
          </cell>
          <cell r="F629" t="str">
            <v>SINAPI Mai/26</v>
          </cell>
        </row>
        <row r="630">
          <cell r="A630">
            <v>105333</v>
          </cell>
          <cell r="B630" t="str">
            <v>ASSENTAMENTO E FORNECIMENTO DE TUBO DE PVC DEFOFO PARA REDE DE ÁGUA, DN 200, JUNTA ELÁSTICA INTEGRADA, INSTALADO EM LOCAL COM NÍVEL ALTO DE INTERFERÊNCIAS (INCLUI FORNECIMENTO). AF_05/2024</v>
          </cell>
          <cell r="C630" t="str">
            <v>M</v>
          </cell>
          <cell r="D630">
            <v>282.85000000000002</v>
          </cell>
          <cell r="E630" t="str">
            <v>Assentamento de Tubos de PVC e Metálicos em Redes de Água</v>
          </cell>
          <cell r="F630" t="str">
            <v>SINAPI Mai/26</v>
          </cell>
        </row>
        <row r="631">
          <cell r="A631">
            <v>105334</v>
          </cell>
          <cell r="B631" t="str">
            <v>ASSENTAMENTO E FORNECIMENTO DE TUBO DE PVC DEFOFO PARA REDE DE ÁGUA, DN 200, JUNTA ELÁSTICA INTEGRADA, INSTALADO EM LOCAL COM NÍVEL BAIXO DE INTERFERÊNCIAS (INCLUI FORNECIMENTO). AF_05/2024</v>
          </cell>
          <cell r="C631" t="str">
            <v>M</v>
          </cell>
          <cell r="D631">
            <v>279.8</v>
          </cell>
          <cell r="E631" t="str">
            <v>Assentamento de Tubos de PVC e Metálicos em Redes de Água</v>
          </cell>
          <cell r="F631" t="str">
            <v>SINAPI Mai/26</v>
          </cell>
        </row>
        <row r="632">
          <cell r="A632">
            <v>105335</v>
          </cell>
          <cell r="B632" t="str">
            <v>ASSENTAMENTO E FORNECIMENTO DE TUBO DE PVC DEFOFO PARA REDE DE ÁGUA, DN 250, JUNTA ELÁSTICA INTEGRADA, INSTALADO EM LOCAL COM NÍVEL ALTO DE INTERFERÊNCIAS (INCLUI FORNECIMENTO). AF_05/2024</v>
          </cell>
          <cell r="C632" t="str">
            <v>M</v>
          </cell>
          <cell r="D632">
            <v>426.21</v>
          </cell>
          <cell r="E632" t="str">
            <v>Assentamento de Tubos de PVC e Metálicos em Redes de Água</v>
          </cell>
          <cell r="F632" t="str">
            <v>SINAPI Mai/26</v>
          </cell>
        </row>
        <row r="633">
          <cell r="A633">
            <v>105336</v>
          </cell>
          <cell r="B633" t="str">
            <v>ASSENTAMENTO E FORNECIMENTO DE TUBO DE PVC DEFOFO PARA REDE DE ÁGUA, DN 250, JUNTA ELÁSTICA INTEGRADA, INSTALADO EM LOCAL COM NÍVEL BAIXO DE INTERFERÊNCIAS (INCLUI FORNECIMENTO). AF_05/2024</v>
          </cell>
          <cell r="C633" t="str">
            <v>M</v>
          </cell>
          <cell r="D633">
            <v>422.61</v>
          </cell>
          <cell r="E633" t="str">
            <v>Assentamento de Tubos de PVC e Metálicos em Redes de Água</v>
          </cell>
          <cell r="F633" t="str">
            <v>SINAPI Mai/26</v>
          </cell>
        </row>
        <row r="634">
          <cell r="A634">
            <v>105337</v>
          </cell>
          <cell r="B634" t="str">
            <v>ASSENTAMENTO E FORNECIMENTO DE TUBO DE PVC DEFOFO PARA REDE DE ÁGUA, DN 300, JUNTA ELÁSTICA INTEGRADA, INSTALADO EM LOCAL COM NÍVEL ALTO DE INTERFERÊNCIAS (INCLUI FORNECIMENTO). AF_05/2024</v>
          </cell>
          <cell r="C634" t="str">
            <v>M</v>
          </cell>
          <cell r="D634">
            <v>601.19000000000005</v>
          </cell>
          <cell r="E634" t="str">
            <v>Assentamento de Tubos de PVC e Metálicos em Redes de Água</v>
          </cell>
          <cell r="F634" t="str">
            <v>SINAPI Mai/26</v>
          </cell>
        </row>
        <row r="635">
          <cell r="A635">
            <v>105338</v>
          </cell>
          <cell r="B635" t="str">
            <v>ASSENTAMENTO E FORNECIMENTO DE TUBO DE PVC DEFOFO PARA REDE DE ÁGUA, DN 300, JUNTA ELÁSTICA INTEGRADA, INSTALADO EM LOCAL COM NÍVEL BAIXO DE INTERFERÊNCIAS (INCLUI FORNECIMENTO). AF_05/2024</v>
          </cell>
          <cell r="C635" t="str">
            <v>M</v>
          </cell>
          <cell r="D635">
            <v>597.03</v>
          </cell>
          <cell r="E635" t="str">
            <v>Assentamento de Tubos de PVC e Metálicos em Redes de Água</v>
          </cell>
          <cell r="F635" t="str">
            <v>SINAPI Mai/26</v>
          </cell>
        </row>
        <row r="636">
          <cell r="A636">
            <v>106108</v>
          </cell>
          <cell r="B636" t="str">
            <v>ASSENTAMENTO E FORNECIMENTO DE TUBO DE PVC PBA PARA REDE DE ÁGUA, DN 100, JUNTA ELÁSTICA INTEGRADA, INSTALADO EM LOCAL COM NÍVEL ALTO DE INTERFERÊNCIAS (INCLUI FORNECIMENTO). AF_05/2024</v>
          </cell>
          <cell r="C636" t="str">
            <v>M</v>
          </cell>
          <cell r="D636">
            <v>90.81</v>
          </cell>
          <cell r="E636" t="str">
            <v>Assentamento de Tubos de PVC e Metálicos em Redes de Água</v>
          </cell>
          <cell r="F636" t="str">
            <v>SINAPI Mai/26</v>
          </cell>
        </row>
        <row r="637">
          <cell r="A637">
            <v>106109</v>
          </cell>
          <cell r="B637" t="str">
            <v>ASSENTAMENTO E FORNECIMENTO DE TUBO DE PVC PBA PARA REDE DE ÁGUA, DN 100, JUNTA ELÁSTICA INTEGRADA, INSTALADO EM LOCAL COM NÍVEL BAIXO DE INTERFERÊNCIAS (INCLUI FORNECIMENTO). AF_05/2024</v>
          </cell>
          <cell r="C637" t="str">
            <v>M</v>
          </cell>
          <cell r="D637">
            <v>89.78</v>
          </cell>
          <cell r="E637" t="str">
            <v>Assentamento de Tubos de PVC e Metálicos em Redes de Água</v>
          </cell>
          <cell r="F637" t="str">
            <v>SINAPI Mai/26</v>
          </cell>
        </row>
        <row r="638">
          <cell r="A638">
            <v>106104</v>
          </cell>
          <cell r="B638" t="str">
            <v>ASSENTAMENTO E FORNECIMENTO DE TUBO DE PVC PBA PARA REDE DE ÁGUA, DN 50, JUNTA ELÁSTICA INTEGRADA, INSTALADO EM LOCAL COM NÍVEL ALTO DE INTERFERÊNCIAS (INCLUI FORNECIMENTO). AF_05/2024</v>
          </cell>
          <cell r="C638" t="str">
            <v>M</v>
          </cell>
          <cell r="D638">
            <v>30.06</v>
          </cell>
          <cell r="E638" t="str">
            <v>Assentamento de Tubos de PVC e Metálicos em Redes de Água</v>
          </cell>
          <cell r="F638" t="str">
            <v>SINAPI Mai/26</v>
          </cell>
        </row>
        <row r="639">
          <cell r="A639">
            <v>106105</v>
          </cell>
          <cell r="B639" t="str">
            <v>ASSENTAMENTO E FORNECIMENTO DE TUBO DE PVC PBA PARA REDE DE ÁGUA, DN 50, JUNTA ELÁSTICA INTEGRADA, INSTALADO EM LOCAL COM NÍVEL BAIXO DE INTERFERÊNCIAS (INCLUI FORNECIMENTO). AF_05/2024</v>
          </cell>
          <cell r="C639" t="str">
            <v>M</v>
          </cell>
          <cell r="D639">
            <v>29.3</v>
          </cell>
          <cell r="E639" t="str">
            <v>Assentamento de Tubos de PVC e Metálicos em Redes de Água</v>
          </cell>
          <cell r="F639" t="str">
            <v>SINAPI Mai/26</v>
          </cell>
        </row>
        <row r="640">
          <cell r="A640">
            <v>106106</v>
          </cell>
          <cell r="B640" t="str">
            <v>ASSENTAMENTO E FORNECIMENTO DE TUBO DE PVC PBA PARA REDE DE ÁGUA, DN 75, JUNTA ELÁSTICA INTEGRADA, INSTALADO EM LOCAL COM NÍVEL ALTO DE INTERFERÊNCIAS (INCLUI FORNECIMENTO). AF_05/2024</v>
          </cell>
          <cell r="C640" t="str">
            <v>M</v>
          </cell>
          <cell r="D640">
            <v>55.86</v>
          </cell>
          <cell r="E640" t="str">
            <v>Assentamento de Tubos de PVC e Metálicos em Redes de Água</v>
          </cell>
          <cell r="F640" t="str">
            <v>SINAPI Mai/26</v>
          </cell>
        </row>
        <row r="641">
          <cell r="A641">
            <v>106107</v>
          </cell>
          <cell r="B641" t="str">
            <v>ASSENTAMENTO E FORNECIMENTO DE TUBO DE PVC PBA PARA REDE DE ÁGUA, DN 75, JUNTA ELÁSTICA INTEGRADA, INSTALADO EM LOCAL COM NÍVEL BAIXO DE INTERFERÊNCIAS (INCLUI FORNECIMENTO). AF_05/2024</v>
          </cell>
          <cell r="C641" t="str">
            <v>M</v>
          </cell>
          <cell r="D641">
            <v>54.96</v>
          </cell>
          <cell r="E641" t="str">
            <v>Assentamento de Tubos de PVC e Metálicos em Redes de Água</v>
          </cell>
          <cell r="F641" t="str">
            <v>SINAPI Mai/26</v>
          </cell>
        </row>
        <row r="642">
          <cell r="A642">
            <v>105377</v>
          </cell>
          <cell r="B642" t="str">
            <v>FORNECIMENTO E ASSENTAMENTO DE CURVA 45 GRAUS RANHURADA EM FERRO FUNDIDO, DN 80 MM (3") PARA REDE DE ÁGUA, INSTALADO EM LOCAL COM NÍVEL ALTO DE INTERFERÊNCIAS (INCLUI FORNECIMENTO). AF_05/2024</v>
          </cell>
          <cell r="C642" t="str">
            <v>UN</v>
          </cell>
          <cell r="D642">
            <v>50.58</v>
          </cell>
          <cell r="E642" t="str">
            <v>Assentamento de Tubos de PVC e Metálicos em Redes de Água</v>
          </cell>
          <cell r="F642" t="str">
            <v>SINAPI Mai/26</v>
          </cell>
        </row>
        <row r="643">
          <cell r="A643">
            <v>105368</v>
          </cell>
          <cell r="B643" t="str">
            <v>FORNECIMENTO E ASSENTAMENTO DE CURVA 45 GRAUS RANHURADA EM FERRO FUNDIDO, DN 80 MM (3") PARA REDE DE ÁGUA, INSTALADO EM LOCAL COM NÍVEL BAIXO DE INTERFERÊNCIAS (INCLUI FORNECIMENTO). AF_05/2024</v>
          </cell>
          <cell r="C643" t="str">
            <v>UN</v>
          </cell>
          <cell r="D643">
            <v>46.13</v>
          </cell>
          <cell r="E643" t="str">
            <v>Assentamento de Tubos de PVC e Metálicos em Redes de Água</v>
          </cell>
          <cell r="F643" t="str">
            <v>SINAPI Mai/26</v>
          </cell>
        </row>
        <row r="644">
          <cell r="A644">
            <v>105369</v>
          </cell>
          <cell r="B644" t="str">
            <v>FORNECIMENTO E ASSENTAMENTO DE TE RANHURADO EM FERRO FUNDIDO, DN 80 (3") PARA REDE DE ÁGUA, INSTALADO EM LOCAL COM NÍVEL ALTO DE INTERFERÊNCIAS (INCLUI FORNECIMENTO). AF_05/2024</v>
          </cell>
          <cell r="C644" t="str">
            <v>UN</v>
          </cell>
          <cell r="D644">
            <v>78.66</v>
          </cell>
          <cell r="E644" t="str">
            <v>Assentamento de Tubos de PVC e Metálicos em Redes de Água</v>
          </cell>
          <cell r="F644" t="str">
            <v>SINAPI Mai/26</v>
          </cell>
        </row>
        <row r="645">
          <cell r="A645">
            <v>105370</v>
          </cell>
          <cell r="B645" t="str">
            <v>FORNECIMENTO E ASSENTAMENTO DE TE RANHURADO EM FERRO FUNDIDO, DN 80 (3") PARA REDE DE ÁGUA, INSTALADO EM LOCAL COM NÍVEL BAIXO DE INTERFERÊNCIAS (INCLUI FORNECIMENTO). AF_05/2024</v>
          </cell>
          <cell r="C645" t="str">
            <v>UN</v>
          </cell>
          <cell r="D645">
            <v>72.72</v>
          </cell>
          <cell r="E645" t="str">
            <v>Assentamento de Tubos de PVC e Metálicos em Redes de Água</v>
          </cell>
          <cell r="F645" t="str">
            <v>SINAPI Mai/26</v>
          </cell>
        </row>
        <row r="646">
          <cell r="A646">
            <v>92864</v>
          </cell>
          <cell r="B646" t="str">
            <v>ASSENTAMENTO DE TUBO DE CONCRETO PARA REDES COLETORAS DE ESGOTO SANITÁRIO, DIÂMETRO DE 1000 MM, JUNTA ELÁSTICA, INSTALADO EM LOCAL COM ALTO NÍVEL DE INTERFERÊNCIAS (NÃO INCLUI FORNECIMENTO). AF_03/2024</v>
          </cell>
          <cell r="C646" t="str">
            <v>M</v>
          </cell>
          <cell r="D646">
            <v>100.27</v>
          </cell>
          <cell r="E646" t="str">
            <v>Assentamento de tubos de esgoto ou drenagem pluvial em concreto</v>
          </cell>
          <cell r="F646" t="str">
            <v>SINAPI Mai/26</v>
          </cell>
        </row>
        <row r="647">
          <cell r="A647">
            <v>92848</v>
          </cell>
          <cell r="B647" t="str">
            <v>ASSENTAMENTO DE TUBO DE CONCRETO PARA REDES COLETORAS DE ESGOTO SANITÁRIO, DIÂMETRO DE 1000 MM, JUNTA ELÁSTICA, INSTALADO EM LOCAL COM BAIXO NÍVEL DE INTERFERÊNCIAS (NÃO INCLUI FORNECIMENTO). AF_03/2024</v>
          </cell>
          <cell r="C647" t="str">
            <v>M</v>
          </cell>
          <cell r="D647">
            <v>87.9</v>
          </cell>
          <cell r="E647" t="str">
            <v>Assentamento de tubos de esgoto ou drenagem pluvial em concreto</v>
          </cell>
          <cell r="F647" t="str">
            <v>SINAPI Mai/26</v>
          </cell>
        </row>
        <row r="648">
          <cell r="A648">
            <v>104937</v>
          </cell>
          <cell r="B648" t="str">
            <v>ASSENTAMENTO DE TUBO DE CONCRETO PARA REDES COLETORAS DE ESGOTO SANITÁRIO, DIÂMETRO DE 1200 MM, JUNTA ELÁSTICA, INSTALADO EM LOCAL COM ALTO NÍVEL DE INTERFERÊNCIAS (NÃO INCLUI FORNECIMENTO). AF_03/2024</v>
          </cell>
          <cell r="C648" t="str">
            <v>M</v>
          </cell>
          <cell r="D648">
            <v>0</v>
          </cell>
          <cell r="E648" t="str">
            <v>Assentamento de tubos de esgoto ou drenagem pluvial em concreto</v>
          </cell>
          <cell r="F648" t="str">
            <v>SINAPI Mai/26</v>
          </cell>
        </row>
        <row r="649">
          <cell r="A649">
            <v>104933</v>
          </cell>
          <cell r="B649" t="str">
            <v>ASSENTAMENTO DE TUBO DE CONCRETO PARA REDES COLETORAS DE ESGOTO SANITÁRIO, DIÂMETRO DE 1200 MM, JUNTA ELÁSTICA, INSTALADO EM LOCAL COM BAIXO NÍVEL DE INTERFERÊNCIAS (NÃO INCLUI FORNECIMENTO). AF_03/2024</v>
          </cell>
          <cell r="C649" t="str">
            <v>M</v>
          </cell>
          <cell r="D649">
            <v>0</v>
          </cell>
          <cell r="E649" t="str">
            <v>Assentamento de tubos de esgoto ou drenagem pluvial em concreto</v>
          </cell>
          <cell r="F649" t="str">
            <v>SINAPI Mai/26</v>
          </cell>
        </row>
        <row r="650">
          <cell r="A650">
            <v>104939</v>
          </cell>
          <cell r="B650" t="str">
            <v>ASSENTAMENTO DE TUBO DE CONCRETO PARA REDES COLETORAS DE ESGOTO SANITÁRIO, DIÂMETRO DE 1500 MM, JUNTA ELÁSTICA, INSTALADO EM LOCAL COM ALTO NÍVEL DE INTERFERÊNCIAS (NÃO INCLUI FORNECIMENTO). AF_03/2024</v>
          </cell>
          <cell r="C650" t="str">
            <v>M</v>
          </cell>
          <cell r="D650">
            <v>0</v>
          </cell>
          <cell r="E650" t="str">
            <v>Assentamento de tubos de esgoto ou drenagem pluvial em concreto</v>
          </cell>
          <cell r="F650" t="str">
            <v>SINAPI Mai/26</v>
          </cell>
        </row>
        <row r="651">
          <cell r="A651">
            <v>104935</v>
          </cell>
          <cell r="B651" t="str">
            <v>ASSENTAMENTO DE TUBO DE CONCRETO PARA REDES COLETORAS DE ESGOTO SANITÁRIO, DIÂMETRO DE 1500 MM, JUNTA ELÁSTICA, INSTALADO EM LOCAL COM BAIXO NÍVEL DE INTERFERÊNCIAS (NÃO INCLUI FORNECIMENTO). AF_03/2024</v>
          </cell>
          <cell r="C651" t="str">
            <v>M</v>
          </cell>
          <cell r="D651">
            <v>0</v>
          </cell>
          <cell r="E651" t="str">
            <v>Assentamento de tubos de esgoto ou drenagem pluvial em concreto</v>
          </cell>
          <cell r="F651" t="str">
            <v>SINAPI Mai/26</v>
          </cell>
        </row>
        <row r="652">
          <cell r="A652">
            <v>92850</v>
          </cell>
          <cell r="B652" t="str">
            <v>ASSENTAMENTO DE TUBO DE CONCRETO PARA REDES COLETORAS DE ESGOTO SANITÁRIO, DIÂMETRO DE 300 MM, JUNTA ELÁSTICA, INSTALADO EM LOCAL COM ALTO NÍVEL DE INTERFERÊNCIAS (NÃO INCLUI FORNECIMENTO). AF_03/2024</v>
          </cell>
          <cell r="C652" t="str">
            <v>M</v>
          </cell>
          <cell r="D652">
            <v>24.85</v>
          </cell>
          <cell r="E652" t="str">
            <v>Assentamento de tubos de esgoto ou drenagem pluvial em concreto</v>
          </cell>
          <cell r="F652" t="str">
            <v>SINAPI Mai/26</v>
          </cell>
        </row>
        <row r="653">
          <cell r="A653">
            <v>92834</v>
          </cell>
          <cell r="B653" t="str">
            <v>ASSENTAMENTO DE TUBO DE CONCRETO PARA REDES COLETORAS DE ESGOTO SANITÁRIO, DIÂMETRO DE 300 MM, JUNTA ELÁSTICA, INSTALADO EM LOCAL COM BAIXO NÍVEL DE INTERFERÊNCIAS (NÃO INCLUI FORNECIMENTO). AF_03/2024</v>
          </cell>
          <cell r="C653" t="str">
            <v>M</v>
          </cell>
          <cell r="D653">
            <v>21.75</v>
          </cell>
          <cell r="E653" t="str">
            <v>Assentamento de tubos de esgoto ou drenagem pluvial em concreto</v>
          </cell>
          <cell r="F653" t="str">
            <v>SINAPI Mai/26</v>
          </cell>
        </row>
        <row r="654">
          <cell r="A654">
            <v>92852</v>
          </cell>
          <cell r="B654" t="str">
            <v>ASSENTAMENTO DE TUBO DE CONCRETO PARA REDES COLETORAS DE ESGOTO SANITÁRIO, DIÂMETRO DE 400 MM, JUNTA ELÁSTICA, INSTALADO EM LOCAL COM ALTO NÍVEL DE INTERFERÊNCIAS (NÃO INCLUI FORNECIMENTO). AF_03/2024</v>
          </cell>
          <cell r="C654" t="str">
            <v>M</v>
          </cell>
          <cell r="D654">
            <v>33.61</v>
          </cell>
          <cell r="E654" t="str">
            <v>Assentamento de tubos de esgoto ou drenagem pluvial em concreto</v>
          </cell>
          <cell r="F654" t="str">
            <v>SINAPI Mai/26</v>
          </cell>
        </row>
        <row r="655">
          <cell r="A655">
            <v>92836</v>
          </cell>
          <cell r="B655" t="str">
            <v>ASSENTAMENTO DE TUBO DE CONCRETO PARA REDES COLETORAS DE ESGOTO SANITÁRIO, DIÂMETRO DE 400 MM, JUNTA ELÁSTICA, INSTALADO EM LOCAL COM BAIXO NÍVEL DE INTERFERÊNCIAS (NÃO INCLUI FORNECIMENTO). AF_03/2024</v>
          </cell>
          <cell r="C655" t="str">
            <v>M</v>
          </cell>
          <cell r="D655">
            <v>29.19</v>
          </cell>
          <cell r="E655" t="str">
            <v>Assentamento de tubos de esgoto ou drenagem pluvial em concreto</v>
          </cell>
          <cell r="F655" t="str">
            <v>SINAPI Mai/26</v>
          </cell>
        </row>
        <row r="656">
          <cell r="A656">
            <v>92854</v>
          </cell>
          <cell r="B656" t="str">
            <v>ASSENTAMENTO DE TUBO DE CONCRETO PARA REDES COLETORAS DE ESGOTO SANITÁRIO, DIÂMETRO DE 500 MM, JUNTA ELÁSTICA, INSTALADO EM LOCAL COM ALTO NÍVEL DE INTERFERÊNCIAS (NÃO INCLUI FORNECIMENTO). AF_03/2024</v>
          </cell>
          <cell r="C656" t="str">
            <v>M</v>
          </cell>
          <cell r="D656">
            <v>42.69</v>
          </cell>
          <cell r="E656" t="str">
            <v>Assentamento de tubos de esgoto ou drenagem pluvial em concreto</v>
          </cell>
          <cell r="F656" t="str">
            <v>SINAPI Mai/26</v>
          </cell>
        </row>
        <row r="657">
          <cell r="A657">
            <v>92838</v>
          </cell>
          <cell r="B657" t="str">
            <v>ASSENTAMENTO DE TUBO DE CONCRETO PARA REDES COLETORAS DE ESGOTO SANITÁRIO, DIÂMETRO DE 500 MM, JUNTA ELÁSTICA, INSTALADO EM LOCAL COM BAIXO NÍVEL DE INTERFERÊNCIAS (NÃO INCLUI FORNECIMENTO). AF_03/2024</v>
          </cell>
          <cell r="C657" t="str">
            <v>M</v>
          </cell>
          <cell r="D657">
            <v>36.950000000000003</v>
          </cell>
          <cell r="E657" t="str">
            <v>Assentamento de tubos de esgoto ou drenagem pluvial em concreto</v>
          </cell>
          <cell r="F657" t="str">
            <v>SINAPI Mai/26</v>
          </cell>
        </row>
        <row r="658">
          <cell r="A658">
            <v>92856</v>
          </cell>
          <cell r="B658" t="str">
            <v>ASSENTAMENTO DE TUBO DE CONCRETO PARA REDES COLETORAS DE ESGOTO SANITÁRIO, DIÂMETRO DE 600 MM, JUNTA ELÁSTICA, INSTALADO EM LOCAL COM ALTO NÍVEL DE INTERFERÊNCIAS (NÃO INCLUI FORNECIMENTO). AF_03/2024</v>
          </cell>
          <cell r="C658" t="str">
            <v>M</v>
          </cell>
          <cell r="D658">
            <v>52.02</v>
          </cell>
          <cell r="E658" t="str">
            <v>Assentamento de tubos de esgoto ou drenagem pluvial em concreto</v>
          </cell>
          <cell r="F658" t="str">
            <v>SINAPI Mai/26</v>
          </cell>
        </row>
        <row r="659">
          <cell r="A659">
            <v>92840</v>
          </cell>
          <cell r="B659" t="str">
            <v>ASSENTAMENTO DE TUBO DE CONCRETO PARA REDES COLETORAS DE ESGOTO SANITÁRIO, DIÂMETRO DE 600 MM, JUNTA ELÁSTICA, INSTALADO EM LOCAL COM BAIXO NÍVEL DE INTERFERÊNCIAS (NÃO INCLUI FORNECIMENTO). AF_03/2024</v>
          </cell>
          <cell r="C659" t="str">
            <v>M</v>
          </cell>
          <cell r="D659">
            <v>44.96</v>
          </cell>
          <cell r="E659" t="str">
            <v>Assentamento de tubos de esgoto ou drenagem pluvial em concreto</v>
          </cell>
          <cell r="F659" t="str">
            <v>SINAPI Mai/26</v>
          </cell>
        </row>
        <row r="660">
          <cell r="A660">
            <v>92858</v>
          </cell>
          <cell r="B660" t="str">
            <v>ASSENTAMENTO DE TUBO DE CONCRETO PARA REDES COLETORAS DE ESGOTO SANITÁRIO, DIÂMETRO DE 700 MM, JUNTA ELÁSTICA, INSTALADO EM LOCAL COM ALTO NÍVEL DE INTERFERÊNCIAS (NÃO INCLUI FORNECIMENTO). AF_03/2024</v>
          </cell>
          <cell r="C660" t="str">
            <v>M</v>
          </cell>
          <cell r="D660">
            <v>64.13</v>
          </cell>
          <cell r="E660" t="str">
            <v>Assentamento de tubos de esgoto ou drenagem pluvial em concreto</v>
          </cell>
          <cell r="F660" t="str">
            <v>SINAPI Mai/26</v>
          </cell>
        </row>
        <row r="661">
          <cell r="A661">
            <v>92842</v>
          </cell>
          <cell r="B661" t="str">
            <v>ASSENTAMENTO DE TUBO DE CONCRETO PARA REDES COLETORAS DE ESGOTO SANITÁRIO, DIÂMETRO DE 700 MM, JUNTA ELÁSTICA, INSTALADO EM LOCAL COM BAIXO NÍVEL DE INTERFERÊNCIAS (NÃO INCLUI FORNECIMENTO). AF_03/2024</v>
          </cell>
          <cell r="C661" t="str">
            <v>M</v>
          </cell>
          <cell r="D661">
            <v>55.7</v>
          </cell>
          <cell r="E661" t="str">
            <v>Assentamento de tubos de esgoto ou drenagem pluvial em concreto</v>
          </cell>
          <cell r="F661" t="str">
            <v>SINAPI Mai/26</v>
          </cell>
        </row>
        <row r="662">
          <cell r="A662">
            <v>92860</v>
          </cell>
          <cell r="B662" t="str">
            <v>ASSENTAMENTO DE TUBO DE CONCRETO PARA REDES COLETORAS DE ESGOTO SANITÁRIO, DIÂMETRO DE 800 MM, JUNTA ELÁSTICA, INSTALADO EM LOCAL COM ALTO NÍVEL DE INTERFERÊNCIAS (NÃO INCLUI FORNECIMENTO). AF_03/2024</v>
          </cell>
          <cell r="C662" t="str">
            <v>M</v>
          </cell>
          <cell r="D662">
            <v>75.569999999999993</v>
          </cell>
          <cell r="E662" t="str">
            <v>Assentamento de tubos de esgoto ou drenagem pluvial em concreto</v>
          </cell>
          <cell r="F662" t="str">
            <v>SINAPI Mai/26</v>
          </cell>
        </row>
        <row r="663">
          <cell r="A663">
            <v>92844</v>
          </cell>
          <cell r="B663" t="str">
            <v>ASSENTAMENTO DE TUBO DE CONCRETO PARA REDES COLETORAS DE ESGOTO SANITÁRIO, DIÂMETRO DE 800 MM, JUNTA ELÁSTICA, INSTALADO EM LOCAL COM BAIXO NÍVEL DE INTERFERÊNCIAS (NÃO INCLUI FORNECIMENTO). AF_03/2024</v>
          </cell>
          <cell r="C663" t="str">
            <v>M</v>
          </cell>
          <cell r="D663">
            <v>65.83</v>
          </cell>
          <cell r="E663" t="str">
            <v>Assentamento de tubos de esgoto ou drenagem pluvial em concreto</v>
          </cell>
          <cell r="F663" t="str">
            <v>SINAPI Mai/26</v>
          </cell>
        </row>
        <row r="664">
          <cell r="A664">
            <v>92862</v>
          </cell>
          <cell r="B664" t="str">
            <v>ASSENTAMENTO DE TUBO DE CONCRETO PARA REDES COLETORAS DE ESGOTO SANITÁRIO, DIÂMETRO DE 900 MM, JUNTA ELÁSTICA, INSTALADO EM LOCAL COM ALTO NÍVEL DE INTERFERÊNCIAS (NÃO INCLUI FORNECIMENTO). AF_03/2024</v>
          </cell>
          <cell r="C664" t="str">
            <v>M</v>
          </cell>
          <cell r="D664">
            <v>86.4</v>
          </cell>
          <cell r="E664" t="str">
            <v>Assentamento de tubos de esgoto ou drenagem pluvial em concreto</v>
          </cell>
          <cell r="F664" t="str">
            <v>SINAPI Mai/26</v>
          </cell>
        </row>
        <row r="665">
          <cell r="A665">
            <v>92846</v>
          </cell>
          <cell r="B665" t="str">
            <v>ASSENTAMENTO DE TUBO DE CONCRETO PARA REDES COLETORAS DE ESGOTO SANITÁRIO, DIÂMETRO DE 900 MM, JUNTA ELÁSTICA, INSTALADO EM LOCAL COM BAIXO NÍVEL DE INTERFERÊNCIAS (NÃO INCLUI FORNECIMENTO). AF_03/2024</v>
          </cell>
          <cell r="C665" t="str">
            <v>M</v>
          </cell>
          <cell r="D665">
            <v>75.34</v>
          </cell>
          <cell r="E665" t="str">
            <v>Assentamento de tubos de esgoto ou drenagem pluvial em concreto</v>
          </cell>
          <cell r="F665" t="str">
            <v>SINAPI Mai/26</v>
          </cell>
        </row>
        <row r="666">
          <cell r="A666">
            <v>92828</v>
          </cell>
          <cell r="B666" t="str">
            <v>ASSENTAMENTO DE TUBO DE CONCRETO PARA REDES COLETORAS DE ÁGUAS PLUVIAIS, DIÂMETRO DE 1000 MM, JUNTA RÍGIDA, INSTALADO EM LOCAL COM ALTO NÍVEL DE INTERFERÊNCIAS (NÃO INCLUI FORNECIMENTO). AF_03/2024</v>
          </cell>
          <cell r="C666" t="str">
            <v>M</v>
          </cell>
          <cell r="D666">
            <v>133.38</v>
          </cell>
          <cell r="E666" t="str">
            <v>Assentamento de tubos de esgoto ou drenagem pluvial em concreto</v>
          </cell>
          <cell r="F666" t="str">
            <v>SINAPI Mai/26</v>
          </cell>
        </row>
        <row r="667">
          <cell r="A667">
            <v>92815</v>
          </cell>
          <cell r="B667" t="str">
            <v>ASSENTAMENTO DE TUBO DE CONCRETO PARA REDES COLETORAS DE ÁGUAS PLUVIAIS, DIÂMETRO DE 1000 MM, JUNTA RÍGIDA, INSTALADO EM LOCAL COM BAIXO NÍVEL DE INTERFERÊNCIAS (NÃO INCLUI FORNECIMENTO). AF_03/2024</v>
          </cell>
          <cell r="C667" t="str">
            <v>M</v>
          </cell>
          <cell r="D667">
            <v>120.98</v>
          </cell>
          <cell r="E667" t="str">
            <v>Assentamento de tubos de esgoto ou drenagem pluvial em concreto</v>
          </cell>
          <cell r="F667" t="str">
            <v>SINAPI Mai/26</v>
          </cell>
        </row>
        <row r="668">
          <cell r="A668">
            <v>92830</v>
          </cell>
          <cell r="B668" t="str">
            <v>ASSENTAMENTO DE TUBO DE CONCRETO PARA REDES COLETORAS DE ÁGUAS PLUVIAIS, DIÂMETRO DE 1200 MM, JUNTA RÍGIDA, INSTALADO EM LOCAL COM ALTO NÍVEL DE INTERFERÊNCIAS (NÃO INCLUI FORNECIMENTO). AF_03/2024</v>
          </cell>
          <cell r="C668" t="str">
            <v>M</v>
          </cell>
          <cell r="D668">
            <v>164.17</v>
          </cell>
          <cell r="E668" t="str">
            <v>Assentamento de tubos de esgoto ou drenagem pluvial em concreto</v>
          </cell>
          <cell r="F668" t="str">
            <v>SINAPI Mai/26</v>
          </cell>
        </row>
        <row r="669">
          <cell r="A669">
            <v>92817</v>
          </cell>
          <cell r="B669" t="str">
            <v>ASSENTAMENTO DE TUBO DE CONCRETO PARA REDES COLETORAS DE ÁGUAS PLUVIAIS, DIÂMETRO DE 1200 MM, JUNTA RÍGIDA, INSTALADO EM LOCAL COM BAIXO NÍVEL DE INTERFERÊNCIAS (NÃO INCLUI FORNECIMENTO). AF_03/2024</v>
          </cell>
          <cell r="C669" t="str">
            <v>M</v>
          </cell>
          <cell r="D669">
            <v>149.13999999999999</v>
          </cell>
          <cell r="E669" t="str">
            <v>Assentamento de tubos de esgoto ou drenagem pluvial em concreto</v>
          </cell>
          <cell r="F669" t="str">
            <v>SINAPI Mai/26</v>
          </cell>
        </row>
        <row r="670">
          <cell r="A670">
            <v>92832</v>
          </cell>
          <cell r="B670" t="str">
            <v>ASSENTAMENTO DE TUBO DE CONCRETO PARA REDES COLETORAS DE ÁGUAS PLUVIAIS, DIÂMETRO DE 1500 MM, JUNTA RÍGIDA, INSTALADO EM LOCAL COM ALTO NÍVEL DE INTERFERÊNCIAS (NÃO INCLUI FORNECIMENTO). AF_03/2024</v>
          </cell>
          <cell r="C670" t="str">
            <v>M</v>
          </cell>
          <cell r="D670">
            <v>212.37</v>
          </cell>
          <cell r="E670" t="str">
            <v>Assentamento de tubos de esgoto ou drenagem pluvial em concreto</v>
          </cell>
          <cell r="F670" t="str">
            <v>SINAPI Mai/26</v>
          </cell>
        </row>
        <row r="671">
          <cell r="A671">
            <v>92819</v>
          </cell>
          <cell r="B671" t="str">
            <v>ASSENTAMENTO DE TUBO DE CONCRETO PARA REDES COLETORAS DE ÁGUAS PLUVIAIS, DIÂMETRO DE 1500 MM, JUNTA RÍGIDA, INSTALADO EM LOCAL COM BAIXO NÍVEL DE INTERFERÊNCIAS (NÃO INCLUI FORNECIMENTO). AF_03/2024</v>
          </cell>
          <cell r="C671" t="str">
            <v>M</v>
          </cell>
          <cell r="D671">
            <v>193.35</v>
          </cell>
          <cell r="E671" t="str">
            <v>Assentamento de tubos de esgoto ou drenagem pluvial em concreto</v>
          </cell>
          <cell r="F671" t="str">
            <v>SINAPI Mai/26</v>
          </cell>
        </row>
        <row r="672">
          <cell r="A672">
            <v>92820</v>
          </cell>
          <cell r="B672" t="str">
            <v>ASSENTAMENTO DE TUBO DE CONCRETO PARA REDES COLETORAS DE ÁGUAS PLUVIAIS, DIÂMETRO DE 300 MM, JUNTA RÍGIDA, INSTALADO EM LOCAL COM ALTO NÍVEL DE INTERFERÊNCIAS (NÃO INCLUI FORNECIMENTO). AF_03/2024</v>
          </cell>
          <cell r="C672" t="str">
            <v>M</v>
          </cell>
          <cell r="D672">
            <v>34.04</v>
          </cell>
          <cell r="E672" t="str">
            <v>Assentamento de tubos de esgoto ou drenagem pluvial em concreto</v>
          </cell>
          <cell r="F672" t="str">
            <v>SINAPI Mai/26</v>
          </cell>
        </row>
        <row r="673">
          <cell r="A673">
            <v>92808</v>
          </cell>
          <cell r="B673" t="str">
            <v>ASSENTAMENTO DE TUBO DE CONCRETO PARA REDES COLETORAS DE ÁGUAS PLUVIAIS, DIÂMETRO DE 300 MM, JUNTA RÍGIDA, INSTALADO EM LOCAL COM BAIXO NÍVEL DE INTERFERÊNCIAS (NÃO INCLUI FORNECIMENTO). AF_03/2024</v>
          </cell>
          <cell r="C673" t="str">
            <v>M</v>
          </cell>
          <cell r="D673">
            <v>30.91</v>
          </cell>
          <cell r="E673" t="str">
            <v>Assentamento de tubos de esgoto ou drenagem pluvial em concreto</v>
          </cell>
          <cell r="F673" t="str">
            <v>SINAPI Mai/26</v>
          </cell>
        </row>
        <row r="674">
          <cell r="A674">
            <v>92821</v>
          </cell>
          <cell r="B674" t="str">
            <v>ASSENTAMENTO DE TUBO DE CONCRETO PARA REDES COLETORAS DE ÁGUAS PLUVIAIS, DIÂMETRO DE 400 MM, JUNTA RÍGIDA, INSTALADO EM LOCAL COM ALTO NÍVEL DE INTERFERÊNCIAS (NÃO INCLUI FORNECIMENTO). AF_03/2024</v>
          </cell>
          <cell r="C674" t="str">
            <v>M</v>
          </cell>
          <cell r="D674">
            <v>47.36</v>
          </cell>
          <cell r="E674" t="str">
            <v>Assentamento de tubos de esgoto ou drenagem pluvial em concreto</v>
          </cell>
          <cell r="F674" t="str">
            <v>SINAPI Mai/26</v>
          </cell>
        </row>
        <row r="675">
          <cell r="A675">
            <v>92809</v>
          </cell>
          <cell r="B675" t="str">
            <v>ASSENTAMENTO DE TUBO DE CONCRETO PARA REDES COLETORAS DE ÁGUAS PLUVIAIS, DIÂMETRO DE 400 MM, JUNTA RÍGIDA, INSTALADO EM LOCAL COM BAIXO NÍVEL DE INTERFERÊNCIAS (NÃO INCLUI FORNECIMENTO). AF_03/2024</v>
          </cell>
          <cell r="C675" t="str">
            <v>M</v>
          </cell>
          <cell r="D675">
            <v>42.93</v>
          </cell>
          <cell r="E675" t="str">
            <v>Assentamento de tubos de esgoto ou drenagem pluvial em concreto</v>
          </cell>
          <cell r="F675" t="str">
            <v>SINAPI Mai/26</v>
          </cell>
        </row>
        <row r="676">
          <cell r="A676">
            <v>92822</v>
          </cell>
          <cell r="B676" t="str">
            <v>ASSENTAMENTO DE TUBO DE CONCRETO PARA REDES COLETORAS DE ÁGUAS PLUVIAIS, DIÂMETRO DE 500 MM, JUNTA RÍGIDA, INSTALADO EM LOCAL COM ALTO NÍVEL DE INTERFERÊNCIAS (NÃO INCLUI FORNECIMENTO). AF_03/2024</v>
          </cell>
          <cell r="C676" t="str">
            <v>M</v>
          </cell>
          <cell r="D676">
            <v>61.05</v>
          </cell>
          <cell r="E676" t="str">
            <v>Assentamento de tubos de esgoto ou drenagem pluvial em concreto</v>
          </cell>
          <cell r="F676" t="str">
            <v>SINAPI Mai/26</v>
          </cell>
        </row>
        <row r="677">
          <cell r="A677">
            <v>92810</v>
          </cell>
          <cell r="B677" t="str">
            <v>ASSENTAMENTO DE TUBO DE CONCRETO PARA REDES COLETORAS DE ÁGUAS PLUVIAIS, DIÂMETRO DE 500 MM, JUNTA RÍGIDA, INSTALADO EM LOCAL COM BAIXO NÍVEL DE INTERFERÊNCIAS (NÃO INCLUI FORNECIMENTO). AF_03/2024</v>
          </cell>
          <cell r="C677" t="str">
            <v>M</v>
          </cell>
          <cell r="D677">
            <v>55.3</v>
          </cell>
          <cell r="E677" t="str">
            <v>Assentamento de tubos de esgoto ou drenagem pluvial em concreto</v>
          </cell>
          <cell r="F677" t="str">
            <v>SINAPI Mai/26</v>
          </cell>
        </row>
        <row r="678">
          <cell r="A678">
            <v>92824</v>
          </cell>
          <cell r="B678" t="str">
            <v>ASSENTAMENTO DE TUBO DE CONCRETO PARA REDES COLETORAS DE ÁGUAS PLUVIAIS, DIÂMETRO DE 600 MM, JUNTA RÍGIDA, INSTALADO EM LOCAL COM ALTO NÍVEL DE INTERFERÊNCIAS (NÃO INCLUI FORNECIMENTO). AF_03/2024</v>
          </cell>
          <cell r="C678" t="str">
            <v>M</v>
          </cell>
          <cell r="D678">
            <v>74.95</v>
          </cell>
          <cell r="E678" t="str">
            <v>Assentamento de tubos de esgoto ou drenagem pluvial em concreto</v>
          </cell>
          <cell r="F678" t="str">
            <v>SINAPI Mai/26</v>
          </cell>
        </row>
        <row r="679">
          <cell r="A679">
            <v>92811</v>
          </cell>
          <cell r="B679" t="str">
            <v>ASSENTAMENTO DE TUBO DE CONCRETO PARA REDES COLETORAS DE ÁGUAS PLUVIAIS, DIÂMETRO DE 600 MM, JUNTA RÍGIDA, INSTALADO EM LOCAL COM BAIXO NÍVEL DE INTERFERÊNCIAS (NÃO INCLUI FORNECIMENTO). AF_03/2024</v>
          </cell>
          <cell r="C679" t="str">
            <v>M</v>
          </cell>
          <cell r="D679">
            <v>67.900000000000006</v>
          </cell>
          <cell r="E679" t="str">
            <v>Assentamento de tubos de esgoto ou drenagem pluvial em concreto</v>
          </cell>
          <cell r="F679" t="str">
            <v>SINAPI Mai/26</v>
          </cell>
        </row>
        <row r="680">
          <cell r="A680">
            <v>92825</v>
          </cell>
          <cell r="B680" t="str">
            <v>ASSENTAMENTO DE TUBO DE CONCRETO PARA REDES COLETORAS DE ÁGUAS PLUVIAIS, DIÂMETRO DE 700 MM, JUNTA RÍGIDA, INSTALADO EM LOCAL COM ALTO NÍVEL DE INTERFERÊNCIAS (NÃO INCLUI FORNECIMENTO). AF_03/2024</v>
          </cell>
          <cell r="C680" t="str">
            <v>M</v>
          </cell>
          <cell r="D680">
            <v>89.16</v>
          </cell>
          <cell r="E680" t="str">
            <v>Assentamento de tubos de esgoto ou drenagem pluvial em concreto</v>
          </cell>
          <cell r="F680" t="str">
            <v>SINAPI Mai/26</v>
          </cell>
        </row>
        <row r="681">
          <cell r="A681">
            <v>92812</v>
          </cell>
          <cell r="B681" t="str">
            <v>ASSENTAMENTO DE TUBO DE CONCRETO PARA REDES COLETORAS DE ÁGUAS PLUVIAIS, DIÂMETRO DE 700 MM, JUNTA RÍGIDA, INSTALADO EM LOCAL COM BAIXO NÍVEL DE INTERFERÊNCIAS (NÃO INCLUI FORNECIMENTO). AF_03/2024</v>
          </cell>
          <cell r="C681" t="str">
            <v>M</v>
          </cell>
          <cell r="D681">
            <v>80.760000000000005</v>
          </cell>
          <cell r="E681" t="str">
            <v>Assentamento de tubos de esgoto ou drenagem pluvial em concreto</v>
          </cell>
          <cell r="F681" t="str">
            <v>SINAPI Mai/26</v>
          </cell>
        </row>
        <row r="682">
          <cell r="A682">
            <v>92826</v>
          </cell>
          <cell r="B682" t="str">
            <v>ASSENTAMENTO DE TUBO DE CONCRETO PARA REDES COLETORAS DE ÁGUAS PLUVIAIS, DIÂMETRO DE 800 MM, JUNTA RÍGIDA, INSTALADO EM LOCAL COM ALTO NÍVEL DE INTERFERÊNCIAS (NÃO INCLUI FORNECIMENTO). AF_03/2024</v>
          </cell>
          <cell r="C682" t="str">
            <v>M</v>
          </cell>
          <cell r="D682">
            <v>103.62</v>
          </cell>
          <cell r="E682" t="str">
            <v>Assentamento de tubos de esgoto ou drenagem pluvial em concreto</v>
          </cell>
          <cell r="F682" t="str">
            <v>SINAPI Mai/26</v>
          </cell>
        </row>
        <row r="683">
          <cell r="A683">
            <v>92813</v>
          </cell>
          <cell r="B683" t="str">
            <v>ASSENTAMENTO DE TUBO DE CONCRETO PARA REDES COLETORAS DE ÁGUAS PLUVIAIS, DIÂMETRO DE 800 MM, JUNTA RÍGIDA, INSTALADO EM LOCAL COM BAIXO NÍVEL DE INTERFERÊNCIAS (NÃO INCLUI FORNECIMENTO). AF_03/2024</v>
          </cell>
          <cell r="C683" t="str">
            <v>M</v>
          </cell>
          <cell r="D683">
            <v>93.92</v>
          </cell>
          <cell r="E683" t="str">
            <v>Assentamento de tubos de esgoto ou drenagem pluvial em concreto</v>
          </cell>
          <cell r="F683" t="str">
            <v>SINAPI Mai/26</v>
          </cell>
        </row>
        <row r="684">
          <cell r="A684">
            <v>92827</v>
          </cell>
          <cell r="B684" t="str">
            <v>ASSENTAMENTO DE TUBO DE CONCRETO PARA REDES COLETORAS DE ÁGUAS PLUVIAIS, DIÂMETRO DE 900 MM, JUNTA RÍGIDA, INSTALADO EM LOCAL COM ALTO NÍVEL DE INTERFERÊNCIAS (NÃO INCLUI FORNECIMENTO). AF_03/2024</v>
          </cell>
          <cell r="C684" t="str">
            <v>M</v>
          </cell>
          <cell r="D684">
            <v>118.39</v>
          </cell>
          <cell r="E684" t="str">
            <v>Assentamento de tubos de esgoto ou drenagem pluvial em concreto</v>
          </cell>
          <cell r="F684" t="str">
            <v>SINAPI Mai/26</v>
          </cell>
        </row>
        <row r="685">
          <cell r="A685">
            <v>92814</v>
          </cell>
          <cell r="B685" t="str">
            <v>ASSENTAMENTO DE TUBO DE CONCRETO PARA REDES COLETORAS DE ÁGUAS PLUVIAIS, DIÂMETRO DE 900 MM, JUNTA RÍGIDA, INSTALADO EM LOCAL COM BAIXO NÍVEL DE INTERFERÊNCIAS (NÃO INCLUI FORNECIMENTO). AF_03/2024</v>
          </cell>
          <cell r="C685" t="str">
            <v>M</v>
          </cell>
          <cell r="D685">
            <v>107.33</v>
          </cell>
          <cell r="E685" t="str">
            <v>Assentamento de tubos de esgoto ou drenagem pluvial em concreto</v>
          </cell>
          <cell r="F685" t="str">
            <v>SINAPI Mai/26</v>
          </cell>
        </row>
        <row r="686">
          <cell r="A686">
            <v>95570</v>
          </cell>
          <cell r="B686" t="str">
            <v>TUBO DE CONCRETO (SIMPLES) PARA REDES COLETORAS DE ÁGUAS PLUVIAIS, DIÂMETRO DE 300 MM, JUNTA RÍGIDA, INSTALADO EM LOCAL COM ALTO NÍVEL DE INTERFERÊNCIAS - FORNECIMENTO E ASSENTAMENTO. AF_03/2024</v>
          </cell>
          <cell r="C686" t="str">
            <v>M</v>
          </cell>
          <cell r="D686">
            <v>108.34</v>
          </cell>
          <cell r="E686" t="str">
            <v>Assentamento de tubos de esgoto ou drenagem pluvial em concreto</v>
          </cell>
          <cell r="F686" t="str">
            <v>SINAPI Mai/26</v>
          </cell>
        </row>
        <row r="687">
          <cell r="A687">
            <v>95567</v>
          </cell>
          <cell r="B687" t="str">
            <v>TUBO DE CONCRETO (SIMPLES) PARA REDES COLETORAS DE ÁGUAS PLUVIAIS, DIÂMETRO DE 300 MM, JUNTA RÍGIDA, INSTALADO EM LOCAL COM BAIXO NÍVEL DE INTERFERÊNCIAS - FORNECIMENTO E ASSENTAMENTO. AF_03/2024</v>
          </cell>
          <cell r="C687" t="str">
            <v>M</v>
          </cell>
          <cell r="D687">
            <v>105.21</v>
          </cell>
          <cell r="E687" t="str">
            <v>Assentamento de tubos de esgoto ou drenagem pluvial em concreto</v>
          </cell>
          <cell r="F687" t="str">
            <v>SINAPI Mai/26</v>
          </cell>
        </row>
        <row r="688">
          <cell r="A688">
            <v>95571</v>
          </cell>
          <cell r="B688" t="str">
            <v>TUBO DE CONCRETO (SIMPLES) PARA REDES COLETORAS DE ÁGUAS PLUVIAIS, DIÂMETRO DE 400 MM, JUNTA RÍGIDA, INSTALADO EM LOCAL COM ALTO NÍVEL DE INTERFERÊNCIAS - FORNECIMENTO E ASSENTAMENTO. AF_03/2024</v>
          </cell>
          <cell r="C688" t="str">
            <v>M</v>
          </cell>
          <cell r="D688">
            <v>135.16</v>
          </cell>
          <cell r="E688" t="str">
            <v>Assentamento de tubos de esgoto ou drenagem pluvial em concreto</v>
          </cell>
          <cell r="F688" t="str">
            <v>SINAPI Mai/26</v>
          </cell>
        </row>
        <row r="689">
          <cell r="A689">
            <v>95568</v>
          </cell>
          <cell r="B689" t="str">
            <v>TUBO DE CONCRETO (SIMPLES) PARA REDES COLETORAS DE ÁGUAS PLUVIAIS, DIÂMETRO DE 400 MM, JUNTA RÍGIDA, INSTALADO EM LOCAL COM BAIXO NÍVEL DE INTERFERÊNCIAS - FORNECIMENTO E ASSENTAMENTO. AF_03/2024</v>
          </cell>
          <cell r="C689" t="str">
            <v>M</v>
          </cell>
          <cell r="D689">
            <v>130.72999999999999</v>
          </cell>
          <cell r="E689" t="str">
            <v>Assentamento de tubos de esgoto ou drenagem pluvial em concreto</v>
          </cell>
          <cell r="F689" t="str">
            <v>SINAPI Mai/26</v>
          </cell>
        </row>
        <row r="690">
          <cell r="A690">
            <v>95572</v>
          </cell>
          <cell r="B690" t="str">
            <v>TUBO DE CONCRETO (SIMPLES) PARA REDES COLETORAS DE ÁGUAS PLUVIAIS, DIÂMETRO DE 500 MM, JUNTA RÍGIDA, INSTALADO EM LOCAL COM ALTO NÍVEL DE INTERFERÊNCIAS - FORNECIMENTO E ASSENTAMENTO. AF_03/2024</v>
          </cell>
          <cell r="C690" t="str">
            <v>M</v>
          </cell>
          <cell r="D690">
            <v>191.72</v>
          </cell>
          <cell r="E690" t="str">
            <v>Assentamento de tubos de esgoto ou drenagem pluvial em concreto</v>
          </cell>
          <cell r="F690" t="str">
            <v>SINAPI Mai/26</v>
          </cell>
        </row>
        <row r="691">
          <cell r="A691">
            <v>95569</v>
          </cell>
          <cell r="B691" t="str">
            <v>TUBO DE CONCRETO (SIMPLES) PARA REDES COLETORAS DE ÁGUAS PLUVIAIS, DIÂMETRO DE 500 MM, JUNTA RÍGIDA, INSTALADO EM LOCAL COM BAIXO NÍVEL DE INTERFERÊNCIAS - FORNECIMENTO E ASSENTAMENTO. AF_03/2024</v>
          </cell>
          <cell r="C691" t="str">
            <v>M</v>
          </cell>
          <cell r="D691">
            <v>185.97</v>
          </cell>
          <cell r="E691" t="str">
            <v>Assentamento de tubos de esgoto ou drenagem pluvial em concreto</v>
          </cell>
          <cell r="F691" t="str">
            <v>SINAPI Mai/26</v>
          </cell>
        </row>
        <row r="692">
          <cell r="A692">
            <v>92863</v>
          </cell>
          <cell r="B692" t="str">
            <v>TUBO DE CONCRETO PARA REDES COLETORAS DE ESGOTO SANITÁRIO, DIÂMETRO DE 1000 MM, JUNTA ELÁSTICA, INSTALADO EM LOCAL COM ALTO NÍVEL DE INTERFERÊNCIAS - FORNECIMENTO E ASSENTAMENTO. AF_03/2024</v>
          </cell>
          <cell r="C692" t="str">
            <v>M</v>
          </cell>
          <cell r="D692">
            <v>1185.26</v>
          </cell>
          <cell r="E692" t="str">
            <v>Assentamento de tubos de esgoto ou drenagem pluvial em concreto</v>
          </cell>
          <cell r="F692" t="str">
            <v>SINAPI Mai/26</v>
          </cell>
        </row>
        <row r="693">
          <cell r="A693">
            <v>92847</v>
          </cell>
          <cell r="B693" t="str">
            <v>TUBO DE CONCRETO PARA REDES COLETORAS DE ESGOTO SANITÁRIO, DIÂMETRO DE 1000 MM, JUNTA ELÁSTICA, INSTALADO EM LOCAL COM BAIXO NÍVEL DE INTERFERÊNCIAS - FORNECIMENTO E ASSENTAMENTO. AF_03/2024</v>
          </cell>
          <cell r="C693" t="str">
            <v>M</v>
          </cell>
          <cell r="D693">
            <v>1172.8900000000001</v>
          </cell>
          <cell r="E693" t="str">
            <v>Assentamento de tubos de esgoto ou drenagem pluvial em concreto</v>
          </cell>
          <cell r="F693" t="str">
            <v>SINAPI Mai/26</v>
          </cell>
        </row>
        <row r="694">
          <cell r="A694">
            <v>104936</v>
          </cell>
          <cell r="B694" t="str">
            <v>TUBO DE CONCRETO PARA REDES COLETORAS DE ESGOTO SANITÁRIO, DIÂMETRO DE 1200 MM, JUNTA ELÁSTICA, INSTALADO EM LOCAL COM ALTO NÍVEL DE INTERFERÊNCIAS - FORNECIMENTO E ASSENTAMENTO. AF_03/2024</v>
          </cell>
          <cell r="C694" t="str">
            <v>M</v>
          </cell>
          <cell r="D694">
            <v>0</v>
          </cell>
          <cell r="E694" t="str">
            <v>Assentamento de tubos de esgoto ou drenagem pluvial em concreto</v>
          </cell>
          <cell r="F694" t="str">
            <v>SINAPI Mai/26</v>
          </cell>
        </row>
        <row r="695">
          <cell r="A695">
            <v>104932</v>
          </cell>
          <cell r="B695" t="str">
            <v>TUBO DE CONCRETO PARA REDES COLETORAS DE ESGOTO SANITÁRIO, DIÂMETRO DE 1200 MM, JUNTA ELÁSTICA, INSTALADO EM LOCAL COM BAIXO NÍVEL DE INTERFERÊNCIAS - FORNECIMENTO E ASSENTAMENTO. AF_03/2024</v>
          </cell>
          <cell r="C695" t="str">
            <v>M</v>
          </cell>
          <cell r="D695">
            <v>0</v>
          </cell>
          <cell r="E695" t="str">
            <v>Assentamento de tubos de esgoto ou drenagem pluvial em concreto</v>
          </cell>
          <cell r="F695" t="str">
            <v>SINAPI Mai/26</v>
          </cell>
        </row>
        <row r="696">
          <cell r="A696">
            <v>104938</v>
          </cell>
          <cell r="B696" t="str">
            <v>TUBO DE CONCRETO PARA REDES COLETORAS DE ESGOTO SANITÁRIO, DIÂMETRO DE 1500 MM, JUNTA ELÁSTICA, INSTALADO EM LOCAL COM ALTO NÍVEL DE INTERFERÊNCIAS - FORNECIMENTO E ASSENTAMENTO. AF_03/2024</v>
          </cell>
          <cell r="C696" t="str">
            <v>M</v>
          </cell>
          <cell r="D696">
            <v>0</v>
          </cell>
          <cell r="E696" t="str">
            <v>Assentamento de tubos de esgoto ou drenagem pluvial em concreto</v>
          </cell>
          <cell r="F696" t="str">
            <v>SINAPI Mai/26</v>
          </cell>
        </row>
        <row r="697">
          <cell r="A697">
            <v>104934</v>
          </cell>
          <cell r="B697" t="str">
            <v>TUBO DE CONCRETO PARA REDES COLETORAS DE ESGOTO SANITÁRIO, DIÂMETRO DE 1500 MM, JUNTA ELÁSTICA, INSTALADO EM LOCAL COM BAIXO NÍVEL DE INTERFERÊNCIAS - FORNECIMENTO E ASSENTAMENTO. AF_03/2024</v>
          </cell>
          <cell r="C697" t="str">
            <v>M</v>
          </cell>
          <cell r="D697">
            <v>0</v>
          </cell>
          <cell r="E697" t="str">
            <v>Assentamento de tubos de esgoto ou drenagem pluvial em concreto</v>
          </cell>
          <cell r="F697" t="str">
            <v>SINAPI Mai/26</v>
          </cell>
        </row>
        <row r="698">
          <cell r="A698">
            <v>92849</v>
          </cell>
          <cell r="B698" t="str">
            <v>TUBO DE CONCRETO PARA REDES COLETORAS DE ESGOTO SANITÁRIO, DIÂMETRO DE 300 MM, JUNTA ELÁSTICA, INSTALADO EM LOCAL COM ALTO NÍVEL DE INTERFERÊNCIAS - FORNECIMENTO E ASSENTAMENTO. AF_03/2024</v>
          </cell>
          <cell r="C698" t="str">
            <v>M</v>
          </cell>
          <cell r="D698">
            <v>251.85</v>
          </cell>
          <cell r="E698" t="str">
            <v>Assentamento de tubos de esgoto ou drenagem pluvial em concreto</v>
          </cell>
          <cell r="F698" t="str">
            <v>SINAPI Mai/26</v>
          </cell>
        </row>
        <row r="699">
          <cell r="A699">
            <v>92833</v>
          </cell>
          <cell r="B699" t="str">
            <v>TUBO DE CONCRETO PARA REDES COLETORAS DE ESGOTO SANITÁRIO, DIÂMETRO DE 300 MM, JUNTA ELÁSTICA, INSTALADO EM LOCAL COM BAIXO NÍVEL DE INTERFERÊNCIAS - FORNECIMENTO E ASSENTAMENTO. AF_03/2024</v>
          </cell>
          <cell r="C699" t="str">
            <v>M</v>
          </cell>
          <cell r="D699">
            <v>248.75</v>
          </cell>
          <cell r="E699" t="str">
            <v>Assentamento de tubos de esgoto ou drenagem pluvial em concreto</v>
          </cell>
          <cell r="F699" t="str">
            <v>SINAPI Mai/26</v>
          </cell>
        </row>
        <row r="700">
          <cell r="A700">
            <v>92851</v>
          </cell>
          <cell r="B700" t="str">
            <v>TUBO DE CONCRETO PARA REDES COLETORAS DE ESGOTO SANITÁRIO, DIÂMETRO DE 400 MM, JUNTA ELÁSTICA, INSTALADO EM LOCAL COM ALTO NÍVEL DE INTERFERÊNCIAS - FORNECIMENTO E ASSENTAMENTO. AF_03/2024</v>
          </cell>
          <cell r="C700" t="str">
            <v>M</v>
          </cell>
          <cell r="D700">
            <v>266.44</v>
          </cell>
          <cell r="E700" t="str">
            <v>Assentamento de tubos de esgoto ou drenagem pluvial em concreto</v>
          </cell>
          <cell r="F700" t="str">
            <v>SINAPI Mai/26</v>
          </cell>
        </row>
        <row r="701">
          <cell r="A701">
            <v>92835</v>
          </cell>
          <cell r="B701" t="str">
            <v>TUBO DE CONCRETO PARA REDES COLETORAS DE ESGOTO SANITÁRIO, DIÂMETRO DE 400 MM, JUNTA ELÁSTICA, INSTALADO EM LOCAL COM BAIXO NÍVEL DE INTERFERÊNCIAS - FORNECIMENTO E ASSENTAMENTO. AF_03/2024</v>
          </cell>
          <cell r="C701" t="str">
            <v>M</v>
          </cell>
          <cell r="D701">
            <v>262.02</v>
          </cell>
          <cell r="E701" t="str">
            <v>Assentamento de tubos de esgoto ou drenagem pluvial em concreto</v>
          </cell>
          <cell r="F701" t="str">
            <v>SINAPI Mai/26</v>
          </cell>
        </row>
        <row r="702">
          <cell r="A702">
            <v>92853</v>
          </cell>
          <cell r="B702" t="str">
            <v>TUBO DE CONCRETO PARA REDES COLETORAS DE ESGOTO SANITÁRIO, DIÂMETRO DE 500 MM, JUNTA ELÁSTICA, INSTALADO EM LOCAL COM ALTO NÍVEL DE INTERFERÊNCIAS - FORNECIMENTO E ASSENTAMENTO. AF_03/2024</v>
          </cell>
          <cell r="C702" t="str">
            <v>M</v>
          </cell>
          <cell r="D702">
            <v>473.42</v>
          </cell>
          <cell r="E702" t="str">
            <v>Assentamento de tubos de esgoto ou drenagem pluvial em concreto</v>
          </cell>
          <cell r="F702" t="str">
            <v>SINAPI Mai/26</v>
          </cell>
        </row>
        <row r="703">
          <cell r="A703">
            <v>92837</v>
          </cell>
          <cell r="B703" t="str">
            <v>TUBO DE CONCRETO PARA REDES COLETORAS DE ESGOTO SANITÁRIO, DIÂMETRO DE 500 MM, JUNTA ELÁSTICA, INSTALADO EM LOCAL COM BAIXO NÍVEL DE INTERFERÊNCIAS - FORNECIMENTO E ASSENTAMENTO. AF_03/2024</v>
          </cell>
          <cell r="C703" t="str">
            <v>M</v>
          </cell>
          <cell r="D703">
            <v>467.68</v>
          </cell>
          <cell r="E703" t="str">
            <v>Assentamento de tubos de esgoto ou drenagem pluvial em concreto</v>
          </cell>
          <cell r="F703" t="str">
            <v>SINAPI Mai/26</v>
          </cell>
        </row>
        <row r="704">
          <cell r="A704">
            <v>92855</v>
          </cell>
          <cell r="B704" t="str">
            <v>TUBO DE CONCRETO PARA REDES COLETORAS DE ESGOTO SANITÁRIO, DIÂMETRO DE 600 MM, JUNTA ELÁSTICA, INSTALADO EM LOCAL COM ALTO NÍVEL DE INTERFERÊNCIAS - FORNECIMENTO E ASSENTAMENTO. AF_03/2024</v>
          </cell>
          <cell r="C704" t="str">
            <v>M</v>
          </cell>
          <cell r="D704">
            <v>580.54</v>
          </cell>
          <cell r="E704" t="str">
            <v>Assentamento de tubos de esgoto ou drenagem pluvial em concreto</v>
          </cell>
          <cell r="F704" t="str">
            <v>SINAPI Mai/26</v>
          </cell>
        </row>
        <row r="705">
          <cell r="A705">
            <v>92839</v>
          </cell>
          <cell r="B705" t="str">
            <v>TUBO DE CONCRETO PARA REDES COLETORAS DE ESGOTO SANITÁRIO, DIÂMETRO DE 600 MM, JUNTA ELÁSTICA, INSTALADO EM LOCAL COM BAIXO NÍVEL DE INTERFERÊNCIAS - FORNECIMENTO E ASSENTAMENTO. AF_03/2024</v>
          </cell>
          <cell r="C705" t="str">
            <v>M</v>
          </cell>
          <cell r="D705">
            <v>573.48</v>
          </cell>
          <cell r="E705" t="str">
            <v>Assentamento de tubos de esgoto ou drenagem pluvial em concreto</v>
          </cell>
          <cell r="F705" t="str">
            <v>SINAPI Mai/26</v>
          </cell>
        </row>
        <row r="706">
          <cell r="A706">
            <v>92857</v>
          </cell>
          <cell r="B706" t="str">
            <v>TUBO DE CONCRETO PARA REDES COLETORAS DE ESGOTO SANITÁRIO, DIÂMETRO DE 700 MM, JUNTA ELÁSTICA, INSTALADO EM LOCAL COM ALTO NÍVEL DE INTERFERÊNCIAS - FORNECIMENTO E ASSENTAMENTO. AF_03/2024</v>
          </cell>
          <cell r="C706" t="str">
            <v>M</v>
          </cell>
          <cell r="D706">
            <v>754.46</v>
          </cell>
          <cell r="E706" t="str">
            <v>Assentamento de tubos de esgoto ou drenagem pluvial em concreto</v>
          </cell>
          <cell r="F706" t="str">
            <v>SINAPI Mai/26</v>
          </cell>
        </row>
        <row r="707">
          <cell r="A707">
            <v>92841</v>
          </cell>
          <cell r="B707" t="str">
            <v>TUBO DE CONCRETO PARA REDES COLETORAS DE ESGOTO SANITÁRIO, DIÂMETRO DE 700 MM, JUNTA ELÁSTICA, INSTALADO EM LOCAL COM BAIXO NÍVEL DE INTERFERÊNCIAS - FORNECIMENTO E ASSENTAMENTO. AF_03/2024</v>
          </cell>
          <cell r="C707" t="str">
            <v>M</v>
          </cell>
          <cell r="D707">
            <v>746.03</v>
          </cell>
          <cell r="E707" t="str">
            <v>Assentamento de tubos de esgoto ou drenagem pluvial em concreto</v>
          </cell>
          <cell r="F707" t="str">
            <v>SINAPI Mai/26</v>
          </cell>
        </row>
        <row r="708">
          <cell r="A708">
            <v>92859</v>
          </cell>
          <cell r="B708" t="str">
            <v>TUBO DE CONCRETO PARA REDES COLETORAS DE ESGOTO SANITÁRIO, DIÂMETRO DE 800 MM, JUNTA ELÁSTICA, INSTALADO EM LOCAL COM ALTO NÍVEL DE INTERFERÊNCIAS - FORNECIMENTO E ASSENTAMENTO. AF_03/2024</v>
          </cell>
          <cell r="C708" t="str">
            <v>M</v>
          </cell>
          <cell r="D708">
            <v>781.16</v>
          </cell>
          <cell r="E708" t="str">
            <v>Assentamento de tubos de esgoto ou drenagem pluvial em concreto</v>
          </cell>
          <cell r="F708" t="str">
            <v>SINAPI Mai/26</v>
          </cell>
        </row>
        <row r="709">
          <cell r="A709">
            <v>92843</v>
          </cell>
          <cell r="B709" t="str">
            <v>TUBO DE CONCRETO PARA REDES COLETORAS DE ESGOTO SANITÁRIO, DIÂMETRO DE 800 MM, JUNTA ELÁSTICA, INSTALADO EM LOCAL COM BAIXO NÍVEL DE INTERFERÊNCIAS - FORNECIMENTO E ASSENTAMENTO. AF_03/2024</v>
          </cell>
          <cell r="C709" t="str">
            <v>M</v>
          </cell>
          <cell r="D709">
            <v>771.42</v>
          </cell>
          <cell r="E709" t="str">
            <v>Assentamento de tubos de esgoto ou drenagem pluvial em concreto</v>
          </cell>
          <cell r="F709" t="str">
            <v>SINAPI Mai/26</v>
          </cell>
        </row>
        <row r="710">
          <cell r="A710">
            <v>92861</v>
          </cell>
          <cell r="B710" t="str">
            <v>TUBO DE CONCRETO PARA REDES COLETORAS DE ESGOTO SANITÁRIO, DIÂMETRO DE 900 MM, JUNTA ELÁSTICA, INSTALADO EM LOCAL COM ALTO NÍVEL DE INTERFERÊNCIAS - FORNECIMENTO E ASSENTAMENTO. AF_03/2024</v>
          </cell>
          <cell r="C710" t="str">
            <v>M</v>
          </cell>
          <cell r="D710">
            <v>1156.26</v>
          </cell>
          <cell r="E710" t="str">
            <v>Assentamento de tubos de esgoto ou drenagem pluvial em concreto</v>
          </cell>
          <cell r="F710" t="str">
            <v>SINAPI Mai/26</v>
          </cell>
        </row>
        <row r="711">
          <cell r="A711">
            <v>92845</v>
          </cell>
          <cell r="B711" t="str">
            <v>TUBO DE CONCRETO PARA REDES COLETORAS DE ESGOTO SANITÁRIO, DIÂMETRO DE 900 MM, JUNTA ELÁSTICA, INSTALADO EM LOCAL COM BAIXO NÍVEL DE INTERFERÊNCIAS - FORNECIMENTO E ASSENTAMENTO. AF_03/2024</v>
          </cell>
          <cell r="C711" t="str">
            <v>M</v>
          </cell>
          <cell r="D711">
            <v>1145.2</v>
          </cell>
          <cell r="E711" t="str">
            <v>Assentamento de tubos de esgoto ou drenagem pluvial em concreto</v>
          </cell>
          <cell r="F711" t="str">
            <v>SINAPI Mai/26</v>
          </cell>
        </row>
        <row r="712">
          <cell r="A712">
            <v>92226</v>
          </cell>
          <cell r="B712" t="str">
            <v>TUBO DE CONCRETO PARA REDES COLETORAS DE ÁGUAS PLUVIAIS, DIÂMETRO DE 1000 MM, JUNTA RÍGIDA, INSTALADO EM LOCAL COM ALTO NÍVEL DE INTERFERÊNCIAS - FORNECIMENTO E ASSENTAMENTO. AF_03/2024</v>
          </cell>
          <cell r="C712" t="str">
            <v>M</v>
          </cell>
          <cell r="D712">
            <v>673.54</v>
          </cell>
          <cell r="E712" t="str">
            <v>Assentamento de tubos de esgoto ou drenagem pluvial em concreto</v>
          </cell>
          <cell r="F712" t="str">
            <v>SINAPI Mai/26</v>
          </cell>
        </row>
        <row r="713">
          <cell r="A713">
            <v>92216</v>
          </cell>
          <cell r="B713" t="str">
            <v>TUBO DE CONCRETO PARA REDES COLETORAS DE ÁGUAS PLUVIAIS, DIÂMETRO DE 1000 MM, JUNTA RÍGIDA, INSTALADO EM LOCAL COM BAIXO NÍVEL DE INTERFERÊNCIAS - FORNECIMENTO E ASSENTAMENTO. AF_03/2024</v>
          </cell>
          <cell r="C713" t="str">
            <v>M</v>
          </cell>
          <cell r="D713">
            <v>661.14</v>
          </cell>
          <cell r="E713" t="str">
            <v>Assentamento de tubos de esgoto ou drenagem pluvial em concreto</v>
          </cell>
          <cell r="F713" t="str">
            <v>SINAPI Mai/26</v>
          </cell>
        </row>
        <row r="714">
          <cell r="A714">
            <v>92829</v>
          </cell>
          <cell r="B714" t="str">
            <v>TUBO DE CONCRETO PARA REDES COLETORAS DE ÁGUAS PLUVIAIS, DIÂMETRO DE 1200 MM, JUNTA RÍGIDA, INSTALADO EM LOCAL COM ALTO NÍVEL DE INTERFERÊNCIAS - FORNECIMENTO E ASSENTAMENTO. AF_03/2024</v>
          </cell>
          <cell r="C714" t="str">
            <v>M</v>
          </cell>
          <cell r="D714">
            <v>970.92</v>
          </cell>
          <cell r="E714" t="str">
            <v>Assentamento de tubos de esgoto ou drenagem pluvial em concreto</v>
          </cell>
          <cell r="F714" t="str">
            <v>SINAPI Mai/26</v>
          </cell>
        </row>
        <row r="715">
          <cell r="A715">
            <v>92816</v>
          </cell>
          <cell r="B715" t="str">
            <v>TUBO DE CONCRETO PARA REDES COLETORAS DE ÁGUAS PLUVIAIS, DIÂMETRO DE 1200 MM, JUNTA RÍGIDA, INSTALADO EM LOCAL COM BAIXO NÍVEL DE INTERFERÊNCIAS - FORNECIMENTO E ASSENTAMENTO. AF_03/2024</v>
          </cell>
          <cell r="C715" t="str">
            <v>M</v>
          </cell>
          <cell r="D715">
            <v>955.89</v>
          </cell>
          <cell r="E715" t="str">
            <v>Assentamento de tubos de esgoto ou drenagem pluvial em concreto</v>
          </cell>
          <cell r="F715" t="str">
            <v>SINAPI Mai/26</v>
          </cell>
        </row>
        <row r="716">
          <cell r="A716">
            <v>92831</v>
          </cell>
          <cell r="B716" t="str">
            <v>TUBO DE CONCRETO PARA REDES COLETORAS DE ÁGUAS PLUVIAIS, DIÂMETRO DE 1500 MM, JUNTA RÍGIDA, INSTALADO EM LOCAL COM ALTO NÍVEL DE INTERFERÊNCIAS - FORNECIMENTO E ASSENTAMENTO. AF_03/2024</v>
          </cell>
          <cell r="C716" t="str">
            <v>M</v>
          </cell>
          <cell r="D716">
            <v>1381.18</v>
          </cell>
          <cell r="E716" t="str">
            <v>Assentamento de tubos de esgoto ou drenagem pluvial em concreto</v>
          </cell>
          <cell r="F716" t="str">
            <v>SINAPI Mai/26</v>
          </cell>
        </row>
        <row r="717">
          <cell r="A717">
            <v>92818</v>
          </cell>
          <cell r="B717" t="str">
            <v>TUBO DE CONCRETO PARA REDES COLETORAS DE ÁGUAS PLUVIAIS, DIÂMETRO DE 1500 MM, JUNTA RÍGIDA, INSTALADO EM LOCAL COM BAIXO NÍVEL DE INTERFERÊNCIAS - FORNECIMENTO E ASSENTAMENTO. AF_03/2024</v>
          </cell>
          <cell r="C717" t="str">
            <v>M</v>
          </cell>
          <cell r="D717">
            <v>1362.16</v>
          </cell>
          <cell r="E717" t="str">
            <v>Assentamento de tubos de esgoto ou drenagem pluvial em concreto</v>
          </cell>
          <cell r="F717" t="str">
            <v>SINAPI Mai/26</v>
          </cell>
        </row>
        <row r="718">
          <cell r="A718">
            <v>95566</v>
          </cell>
          <cell r="B718" t="str">
            <v>TUBO DE CONCRETO PARA REDES COLETORAS DE ÁGUAS PLUVIAIS, DIÂMETRO DE 300MM, JUNTA RÍGIDA, INSTALADO EM LOCAL COM ALTO NÍVEL DE INTERFERÊNCIAS - FORNECIMENTO E ASSENTAMENTO. AF_03/2024</v>
          </cell>
          <cell r="C718" t="str">
            <v>M</v>
          </cell>
          <cell r="D718">
            <v>160.91999999999999</v>
          </cell>
          <cell r="E718" t="str">
            <v>Assentamento de tubos de esgoto ou drenagem pluvial em concreto</v>
          </cell>
          <cell r="F718" t="str">
            <v>SINAPI Mai/26</v>
          </cell>
        </row>
        <row r="719">
          <cell r="A719">
            <v>95565</v>
          </cell>
          <cell r="B719" t="str">
            <v>TUBO DE CONCRETO PARA REDES COLETORAS DE ÁGUAS PLUVIAIS, DIÂMETRO DE 300MM, JUNTA RÍGIDA, INSTALADO EM LOCAL COM BAIXO NÍVEL DE INTERFERÊNCIAS - FORNECIMENTO E ASSENTAMENTO. AF_03/2024</v>
          </cell>
          <cell r="C719" t="str">
            <v>M</v>
          </cell>
          <cell r="D719">
            <v>157.79</v>
          </cell>
          <cell r="E719" t="str">
            <v>Assentamento de tubos de esgoto ou drenagem pluvial em concreto</v>
          </cell>
          <cell r="F719" t="str">
            <v>SINAPI Mai/26</v>
          </cell>
        </row>
        <row r="720">
          <cell r="A720">
            <v>92219</v>
          </cell>
          <cell r="B720" t="str">
            <v>TUBO DE CONCRETO PARA REDES COLETORAS DE ÁGUAS PLUVIAIS, DIÂMETRO DE 400 MM, JUNTA RÍGIDA, INSTALADO EM LOCAL COM ALTO NÍVEL DE INTERFERÊNCIAS - FORNECIMENTO E ASSENTAMENTO. AF_03/2024</v>
          </cell>
          <cell r="C720" t="str">
            <v>M</v>
          </cell>
          <cell r="D720">
            <v>190.55</v>
          </cell>
          <cell r="E720" t="str">
            <v>Assentamento de tubos de esgoto ou drenagem pluvial em concreto</v>
          </cell>
          <cell r="F720" t="str">
            <v>SINAPI Mai/26</v>
          </cell>
        </row>
        <row r="721">
          <cell r="A721">
            <v>92210</v>
          </cell>
          <cell r="B721" t="str">
            <v>TUBO DE CONCRETO PARA REDES COLETORAS DE ÁGUAS PLUVIAIS, DIÂMETRO DE 400 MM, JUNTA RÍGIDA, INSTALADO EM LOCAL COM BAIXO NÍVEL DE INTERFERÊNCIAS - FORNECIMENTO E ASSENTAMENTO. AF_03/2024</v>
          </cell>
          <cell r="C721" t="str">
            <v>M</v>
          </cell>
          <cell r="D721">
            <v>186.12</v>
          </cell>
          <cell r="E721" t="str">
            <v>Assentamento de tubos de esgoto ou drenagem pluvial em concreto</v>
          </cell>
          <cell r="F721" t="str">
            <v>SINAPI Mai/26</v>
          </cell>
        </row>
        <row r="722">
          <cell r="A722">
            <v>92220</v>
          </cell>
          <cell r="B722" t="str">
            <v>TUBO DE CONCRETO PARA REDES COLETORAS DE ÁGUAS PLUVIAIS, DIÂMETRO DE 500 MM, JUNTA RÍGIDA, INSTALADO EM LOCAL COM ALTO NÍVEL DE INTERFERÊNCIAS - FORNECIMENTO E ASSENTAMENTO. AF_03/2024</v>
          </cell>
          <cell r="C722" t="str">
            <v>M</v>
          </cell>
          <cell r="D722">
            <v>232.17</v>
          </cell>
          <cell r="E722" t="str">
            <v>Assentamento de tubos de esgoto ou drenagem pluvial em concreto</v>
          </cell>
          <cell r="F722" t="str">
            <v>SINAPI Mai/26</v>
          </cell>
        </row>
        <row r="723">
          <cell r="A723">
            <v>92211</v>
          </cell>
          <cell r="B723" t="str">
            <v>TUBO DE CONCRETO PARA REDES COLETORAS DE ÁGUAS PLUVIAIS, DIÂMETRO DE 500 MM, JUNTA RÍGIDA, INSTALADO EM LOCAL COM BAIXO NÍVEL DE INTERFERÊNCIAS - FORNECIMENTO E ASSENTAMENTO. AF_03/2024</v>
          </cell>
          <cell r="C723" t="str">
            <v>M</v>
          </cell>
          <cell r="D723">
            <v>226.42</v>
          </cell>
          <cell r="E723" t="str">
            <v>Assentamento de tubos de esgoto ou drenagem pluvial em concreto</v>
          </cell>
          <cell r="F723" t="str">
            <v>SINAPI Mai/26</v>
          </cell>
        </row>
        <row r="724">
          <cell r="A724">
            <v>92221</v>
          </cell>
          <cell r="B724" t="str">
            <v>TUBO DE CONCRETO PARA REDES COLETORAS DE ÁGUAS PLUVIAIS, DIÂMETRO DE 600 MM, JUNTA RÍGIDA, INSTALADO EM LOCAL COM ALTO NÍVEL DE INTERFERÊNCIAS - FORNECIMENTO E ASSENTAMENTO. AF_03/2024</v>
          </cell>
          <cell r="C724" t="str">
            <v>M</v>
          </cell>
          <cell r="D724">
            <v>352.02</v>
          </cell>
          <cell r="E724" t="str">
            <v>Assentamento de tubos de esgoto ou drenagem pluvial em concreto</v>
          </cell>
          <cell r="F724" t="str">
            <v>SINAPI Mai/26</v>
          </cell>
        </row>
        <row r="725">
          <cell r="A725">
            <v>92212</v>
          </cell>
          <cell r="B725" t="str">
            <v>TUBO DE CONCRETO PARA REDES COLETORAS DE ÁGUAS PLUVIAIS, DIÂMETRO DE 600 MM, JUNTA RÍGIDA, INSTALADO EM LOCAL COM BAIXO NÍVEL DE INTERFERÊNCIAS - FORNECIMENTO E ASSENTAMENTO. AF_03/2024</v>
          </cell>
          <cell r="C725" t="str">
            <v>M</v>
          </cell>
          <cell r="D725">
            <v>344.97</v>
          </cell>
          <cell r="E725" t="str">
            <v>Assentamento de tubos de esgoto ou drenagem pluvial em concreto</v>
          </cell>
          <cell r="F725" t="str">
            <v>SINAPI Mai/26</v>
          </cell>
        </row>
        <row r="726">
          <cell r="A726">
            <v>92222</v>
          </cell>
          <cell r="B726" t="str">
            <v>TUBO DE CONCRETO PARA REDES COLETORAS DE ÁGUAS PLUVIAIS, DIÂMETRO DE 700 MM, JUNTA RÍGIDA, INSTALADO EM LOCAL COM ALTO NÍVEL DE INTERFERÊNCIAS - FORNECIMENTO E ASSENTAMENTO. AF_03/2024</v>
          </cell>
          <cell r="C726" t="str">
            <v>M</v>
          </cell>
          <cell r="D726">
            <v>466.8</v>
          </cell>
          <cell r="E726" t="str">
            <v>Assentamento de tubos de esgoto ou drenagem pluvial em concreto</v>
          </cell>
          <cell r="F726" t="str">
            <v>SINAPI Mai/26</v>
          </cell>
        </row>
        <row r="727">
          <cell r="A727">
            <v>92213</v>
          </cell>
          <cell r="B727" t="str">
            <v>TUBO DE CONCRETO PARA REDES COLETORAS DE ÁGUAS PLUVIAIS, DIÂMETRO DE 700 MM, JUNTA RÍGIDA, INSTALADO EM LOCAL COM BAIXO NÍVEL DE INTERFERÊNCIAS - FORNECIMENTO E ASSENTAMENTO. AF_03/2024</v>
          </cell>
          <cell r="C727" t="str">
            <v>M</v>
          </cell>
          <cell r="D727">
            <v>458.4</v>
          </cell>
          <cell r="E727" t="str">
            <v>Assentamento de tubos de esgoto ou drenagem pluvial em concreto</v>
          </cell>
          <cell r="F727" t="str">
            <v>SINAPI Mai/26</v>
          </cell>
        </row>
        <row r="728">
          <cell r="A728">
            <v>92223</v>
          </cell>
          <cell r="B728" t="str">
            <v>TUBO DE CONCRETO PARA REDES COLETORAS DE ÁGUAS PLUVIAIS, DIÂMETRO DE 800 MM, JUNTA RÍGIDA, INSTALADO EM LOCAL COM ALTO NÍVEL DE INTERFERÊNCIAS - FORNECIMENTO E ASSENTAMENTO. AF_03/2024</v>
          </cell>
          <cell r="C728" t="str">
            <v>M</v>
          </cell>
          <cell r="D728">
            <v>564.61</v>
          </cell>
          <cell r="E728" t="str">
            <v>Assentamento de tubos de esgoto ou drenagem pluvial em concreto</v>
          </cell>
          <cell r="F728" t="str">
            <v>SINAPI Mai/26</v>
          </cell>
        </row>
        <row r="729">
          <cell r="A729">
            <v>92214</v>
          </cell>
          <cell r="B729" t="str">
            <v>TUBO DE CONCRETO PARA REDES COLETORAS DE ÁGUAS PLUVIAIS, DIÂMETRO DE 800 MM, JUNTA RÍGIDA, INSTALADO EM LOCAL COM BAIXO NÍVEL DE INTERFERÊNCIAS - FORNECIMENTO E ASSENTAMENTO. AF_03/2024</v>
          </cell>
          <cell r="C729" t="str">
            <v>M</v>
          </cell>
          <cell r="D729">
            <v>554.91</v>
          </cell>
          <cell r="E729" t="str">
            <v>Assentamento de tubos de esgoto ou drenagem pluvial em concreto</v>
          </cell>
          <cell r="F729" t="str">
            <v>SINAPI Mai/26</v>
          </cell>
        </row>
        <row r="730">
          <cell r="A730">
            <v>92224</v>
          </cell>
          <cell r="B730" t="str">
            <v>TUBO DE CONCRETO PARA REDES COLETORAS DE ÁGUAS PLUVIAIS, DIÂMETRO DE 900 MM, JUNTA RÍGIDA, INSTALADO EM LOCAL COM ALTO NÍVEL DE INTERFERÊNCIAS - FORNECIMENTO E ASSENTAMENTO. AF_03/2024</v>
          </cell>
          <cell r="C730" t="str">
            <v>M</v>
          </cell>
          <cell r="D730">
            <v>648.07000000000005</v>
          </cell>
          <cell r="E730" t="str">
            <v>Assentamento de tubos de esgoto ou drenagem pluvial em concreto</v>
          </cell>
          <cell r="F730" t="str">
            <v>SINAPI Mai/26</v>
          </cell>
        </row>
        <row r="731">
          <cell r="A731">
            <v>92215</v>
          </cell>
          <cell r="B731" t="str">
            <v>TUBO DE CONCRETO PARA REDES COLETORAS DE ÁGUAS PLUVIAIS, DIÂMETRO DE 900 MM, JUNTA RÍGIDA, INSTALADO EM LOCAL COM BAIXO NÍVEL DE INTERFERÊNCIAS - FORNECIMENTO E ASSENTAMENTO. AF_03/2024</v>
          </cell>
          <cell r="C731" t="str">
            <v>M</v>
          </cell>
          <cell r="D731">
            <v>637.01</v>
          </cell>
          <cell r="E731" t="str">
            <v>Assentamento de tubos de esgoto ou drenagem pluvial em concreto</v>
          </cell>
          <cell r="F731" t="str">
            <v>SINAPI Mai/26</v>
          </cell>
        </row>
        <row r="732">
          <cell r="A732">
            <v>94342</v>
          </cell>
          <cell r="B732" t="str">
            <v>ATERRO MANUAL DE VALAS COM AREIA PARA ATERRO. AF_08/2023</v>
          </cell>
          <cell r="C732" t="str">
            <v>M3</v>
          </cell>
          <cell r="D732">
            <v>99.67</v>
          </cell>
          <cell r="E732" t="str">
            <v>Aterro e Reaterro de Valas</v>
          </cell>
          <cell r="F732" t="str">
            <v>SINAPI Mai/26</v>
          </cell>
        </row>
        <row r="733">
          <cell r="A733">
            <v>94319</v>
          </cell>
          <cell r="B733" t="str">
            <v>ATERRO MANUAL DE VALAS COM SOLO ARGILO-ARENOSO. AF_08/2023</v>
          </cell>
          <cell r="C733" t="str">
            <v>M3</v>
          </cell>
          <cell r="D733">
            <v>91.17</v>
          </cell>
          <cell r="E733" t="str">
            <v>Aterro e Reaterro de Valas</v>
          </cell>
          <cell r="F733" t="str">
            <v>SINAPI Mai/26</v>
          </cell>
        </row>
        <row r="734">
          <cell r="A734">
            <v>94304</v>
          </cell>
          <cell r="B734" t="str">
            <v>ATERRO MECANIZADO DE VALA COM ESCAVADEIRA HIDRÁULICA (CAPACIDADE DA CAÇAMBA: 0,8 M³ / POTÊNCIA: 111 HP), LARGURA ATÉ 2,5 M, PROFUNDIDADE ATÉ 1,5 M, COM SOLO ARGILO-ARENOSO. AF_08/2023</v>
          </cell>
          <cell r="C734" t="str">
            <v>M3</v>
          </cell>
          <cell r="D734">
            <v>83.18</v>
          </cell>
          <cell r="E734" t="str">
            <v>Aterro e Reaterro de Valas</v>
          </cell>
          <cell r="F734" t="str">
            <v>SINAPI Mai/26</v>
          </cell>
        </row>
        <row r="735">
          <cell r="A735">
            <v>94306</v>
          </cell>
          <cell r="B735" t="str">
            <v>ATERRO MECANIZADO DE VALA COM ESCAVADEIRA HIDRÁULICA (CAPACIDADE DA CAÇAMBA: 0,8 M³ / POTÊNCIA: 111 HP), LARGURA ATÉ 2,5 M, PROFUNDIDADE DE 1,5 A 3,0 M, COM SOLO ARGILO-ARENOSO. AF_08/2023</v>
          </cell>
          <cell r="C735" t="str">
            <v>M3</v>
          </cell>
          <cell r="D735">
            <v>75.510000000000005</v>
          </cell>
          <cell r="E735" t="str">
            <v>Aterro e Reaterro de Valas</v>
          </cell>
          <cell r="F735" t="str">
            <v>SINAPI Mai/26</v>
          </cell>
        </row>
        <row r="736">
          <cell r="A736">
            <v>94327</v>
          </cell>
          <cell r="B736" t="str">
            <v>ATERRO MECANIZADO DE VALA COM ESCAVADEIRA HIDRÁULICA (CAPACIDADE DA CAÇAMBA: 0,8 M³/POTÊNCIA: 111 HP), LARGURA ATÉ 2,5 M, PROFUNDIDADE ATÉ 1,5 M, COM AREIA PARA ATERRO. AF_08/2023</v>
          </cell>
          <cell r="C736" t="str">
            <v>M3</v>
          </cell>
          <cell r="D736">
            <v>91.68</v>
          </cell>
          <cell r="E736" t="str">
            <v>Aterro e Reaterro de Valas</v>
          </cell>
          <cell r="F736" t="str">
            <v>SINAPI Mai/26</v>
          </cell>
        </row>
        <row r="737">
          <cell r="A737">
            <v>94329</v>
          </cell>
          <cell r="B737" t="str">
            <v>ATERRO MECANIZADO DE VALA COM ESCAVADEIRA HIDRÁULICA (CAPACIDADE DA CAÇAMBA: 0,8 M³/POTÊNCIA: 111 HP), LARGURA ATÉ 2,5 M, PROFUNDIDADE DE 1,5 A 3,0 M, COM AREIA PARA ATERRO. AF_08/2023</v>
          </cell>
          <cell r="C737" t="str">
            <v>M3</v>
          </cell>
          <cell r="D737">
            <v>84.01</v>
          </cell>
          <cell r="E737" t="str">
            <v>Aterro e Reaterro de Valas</v>
          </cell>
          <cell r="F737" t="str">
            <v>SINAPI Mai/26</v>
          </cell>
        </row>
        <row r="738">
          <cell r="A738">
            <v>94333</v>
          </cell>
          <cell r="B738" t="str">
            <v>ATERRO MECANIZADO DE VALA COM ESCAVADEIRA HIDRÁULICA (CAPACIDADE DA CAÇAMBA: 0,8 M³/POTÊNCIA: 111 HP), LARGURA ATÉ 2,5 M, PROFUNDIDADE DE 3,0 A 6,0 M, COM AREIA PARA ATERRO. AF_08/2023</v>
          </cell>
          <cell r="C738" t="str">
            <v>M3</v>
          </cell>
          <cell r="D738">
            <v>80.55</v>
          </cell>
          <cell r="E738" t="str">
            <v>Aterro e Reaterro de Valas</v>
          </cell>
          <cell r="F738" t="str">
            <v>SINAPI Mai/26</v>
          </cell>
        </row>
        <row r="739">
          <cell r="A739">
            <v>94310</v>
          </cell>
          <cell r="B739" t="str">
            <v>ATERRO MECANIZADO DE VALA COM ESCAVADEIRA HIDRÁULICA (CAPACIDADE DA CAÇAMBA: 0,8 M³/POTÊNCIA: 111 HP), LARGURA ATÉ 2,5 M, PROFUNDIDADE DE 3,0 A 6,0 M, COM SOLO ARGILO-ARENOSO. AF_08/2023</v>
          </cell>
          <cell r="C739" t="str">
            <v>M3</v>
          </cell>
          <cell r="D739">
            <v>72.05</v>
          </cell>
          <cell r="E739" t="str">
            <v>Aterro e Reaterro de Valas</v>
          </cell>
          <cell r="F739" t="str">
            <v>SINAPI Mai/26</v>
          </cell>
        </row>
        <row r="740">
          <cell r="A740">
            <v>104739</v>
          </cell>
          <cell r="B740" t="str">
            <v>ATERRO MECANIZADO DE VALA COM MINICARREGADEIRA, COM AREIA PARA ATERRO. AF_08/2023</v>
          </cell>
          <cell r="C740" t="str">
            <v>M3</v>
          </cell>
          <cell r="D740">
            <v>97.42</v>
          </cell>
          <cell r="E740" t="str">
            <v>Aterro e Reaterro de Valas</v>
          </cell>
          <cell r="F740" t="str">
            <v>SINAPI Mai/26</v>
          </cell>
        </row>
        <row r="741">
          <cell r="A741">
            <v>104738</v>
          </cell>
          <cell r="B741" t="str">
            <v>ATERRO MECANIZADO DE VALA COM MINICARREGADEIRA, COM SOLO ARGILO-ARENOSO. AF_08/2023</v>
          </cell>
          <cell r="C741" t="str">
            <v>M3</v>
          </cell>
          <cell r="D741">
            <v>88.92</v>
          </cell>
          <cell r="E741" t="str">
            <v>Aterro e Reaterro de Valas</v>
          </cell>
          <cell r="F741" t="str">
            <v>SINAPI Mai/26</v>
          </cell>
        </row>
        <row r="742">
          <cell r="A742">
            <v>94316</v>
          </cell>
          <cell r="B742" t="str">
            <v>ATERRO MECANIZADO DE VALA COM RETROESCAVADEIRA (CAPACIDADE DA CAÇAMBA DA RETRO: 0,26 M³ / POTÊNCIA: 88 HP), LARGURA ATÉ 1,5 M, PROFUNDIDADE ATÉ 1,5 M, COM SOLO ARGILO-ARENOSO. AF_08/2023</v>
          </cell>
          <cell r="C742" t="str">
            <v>M3</v>
          </cell>
          <cell r="D742">
            <v>77.72</v>
          </cell>
          <cell r="E742" t="str">
            <v>Aterro e Reaterro de Valas</v>
          </cell>
          <cell r="F742" t="str">
            <v>SINAPI Mai/26</v>
          </cell>
        </row>
        <row r="743">
          <cell r="A743">
            <v>94318</v>
          </cell>
          <cell r="B743" t="str">
            <v>ATERRO MECANIZADO DE VALA COM RETROESCAVADEIRA (CAPACIDADE DA CAÇAMBA DA RETRO: 0,26 M³ / POTÊNCIA: 88 HP), LARGURA ATÉ 1,5 M, PROFUNDIDADE DE 1,5 A 3,0 M, COM SOLO ARGILO-ARENOSO. AF_08/2023</v>
          </cell>
          <cell r="C743" t="str">
            <v>M3</v>
          </cell>
          <cell r="D743">
            <v>70.81</v>
          </cell>
          <cell r="E743" t="str">
            <v>Aterro e Reaterro de Valas</v>
          </cell>
          <cell r="F743" t="str">
            <v>SINAPI Mai/26</v>
          </cell>
        </row>
        <row r="744">
          <cell r="A744">
            <v>94339</v>
          </cell>
          <cell r="B744" t="str">
            <v>ATERRO MECANIZADO DE VALA COM RETROESCAVADEIRA (CAPACIDADE DA CAÇAMBA DA RETRO: 0,26 M³/POTÊNCIA: 88 HP), LARGURA ATÉ 1,5 M, PROFUNDIDADE ATÉ 1,5 M, COM AREIA PARA ATERRO. AF_08/2023</v>
          </cell>
          <cell r="C744" t="str">
            <v>M3</v>
          </cell>
          <cell r="D744">
            <v>86.22</v>
          </cell>
          <cell r="E744" t="str">
            <v>Aterro e Reaterro de Valas</v>
          </cell>
          <cell r="F744" t="str">
            <v>SINAPI Mai/26</v>
          </cell>
        </row>
        <row r="745">
          <cell r="A745">
            <v>94341</v>
          </cell>
          <cell r="B745" t="str">
            <v>ATERRO MECANIZADO DE VALA COM RETROESCAVADEIRA (CAPACIDADE DA CAÇAMBA DA RETRO: 0,26 M³/POTÊNCIA: 88 HP), LARGURA ATÉ 1,5 M, PROFUNDIDADE DE 1,5 A 3,0 M, COM AREIA PARA ATERRO. AF_08/2023</v>
          </cell>
          <cell r="C745" t="str">
            <v>M3</v>
          </cell>
          <cell r="D745">
            <v>79.31</v>
          </cell>
          <cell r="E745" t="str">
            <v>Aterro e Reaterro de Valas</v>
          </cell>
          <cell r="F745" t="str">
            <v>SINAPI Mai/26</v>
          </cell>
        </row>
        <row r="746">
          <cell r="A746">
            <v>104742</v>
          </cell>
          <cell r="B746" t="str">
            <v>COMPACTAÇÃO DE VALAS COM ROLO COMPRESSOR. AF_08/2023</v>
          </cell>
          <cell r="C746" t="str">
            <v>M2</v>
          </cell>
          <cell r="D746">
            <v>9.1999999999999993</v>
          </cell>
          <cell r="E746" t="str">
            <v>Aterro e Reaterro de Valas</v>
          </cell>
          <cell r="F746" t="str">
            <v>SINAPI Mai/26</v>
          </cell>
        </row>
        <row r="747">
          <cell r="A747">
            <v>93382</v>
          </cell>
          <cell r="B747" t="str">
            <v>REATERRO MANUAL DE VALAS, COM COMPACTADOR DE SOLOS DE PERCUSSÃO. AF_08/2023</v>
          </cell>
          <cell r="C747" t="str">
            <v>M3</v>
          </cell>
          <cell r="D747">
            <v>35.79</v>
          </cell>
          <cell r="E747" t="str">
            <v>Aterro e Reaterro de Valas</v>
          </cell>
          <cell r="F747" t="str">
            <v>SINAPI Mai/26</v>
          </cell>
        </row>
        <row r="748">
          <cell r="A748">
            <v>104737</v>
          </cell>
          <cell r="B748" t="str">
            <v>REATERRO MANUAL DE VALAS, COM PLACA VIBRATÓRIA. AF_08/2023</v>
          </cell>
          <cell r="C748" t="str">
            <v>M3</v>
          </cell>
          <cell r="D748">
            <v>30.34</v>
          </cell>
          <cell r="E748" t="str">
            <v>Aterro e Reaterro de Valas</v>
          </cell>
          <cell r="F748" t="str">
            <v>SINAPI Mai/26</v>
          </cell>
        </row>
        <row r="749">
          <cell r="A749">
            <v>93369</v>
          </cell>
          <cell r="B749" t="str">
            <v>REATERRO MECANIZADO DE VALA COM ESCAVADEIRA HIDRÁULICA (CAPACIDADE DA CAÇAMBA: 0,8 M³/POTÊNCIA: 111 HP), LARGURA 1,5 A 2,5 M, PROFUNDIDADE 1,5 A 3,0 M, COM SOLO (SEM SUBSTITUIÇÃO) DE 1ª CATEGORIA, COM COMPACTADOR DE SOLOS DE PERCUSSÃO. AF_08/2023</v>
          </cell>
          <cell r="C749" t="str">
            <v>M3</v>
          </cell>
          <cell r="D749">
            <v>20.13</v>
          </cell>
          <cell r="E749" t="str">
            <v>Aterro e Reaterro de Valas</v>
          </cell>
          <cell r="F749" t="str">
            <v>SINAPI Mai/26</v>
          </cell>
        </row>
        <row r="750">
          <cell r="A750">
            <v>93373</v>
          </cell>
          <cell r="B750" t="str">
            <v>REATERRO MECANIZADO DE VALA COM ESCAVADEIRA HIDRÁULICA (CAPACIDADE DA CAÇAMBA: 0,8 M³/POTÊNCIA: 111 HP), LARGURA 1,5 A 2,5 M, PROFUNDIDADE 3,0 A 6,0 M, COM SOLO (SEM SUBSTITUIÇÃO) DE 1ª CATEGORIA, COM COMPACTADOR DE SOLOS DE PERCUSSÃO. AF_08/2023</v>
          </cell>
          <cell r="C750" t="str">
            <v>M3</v>
          </cell>
          <cell r="D750">
            <v>16.670000000000002</v>
          </cell>
          <cell r="E750" t="str">
            <v>Aterro e Reaterro de Valas</v>
          </cell>
          <cell r="F750" t="str">
            <v>SINAPI Mai/26</v>
          </cell>
        </row>
        <row r="751">
          <cell r="A751">
            <v>93368</v>
          </cell>
          <cell r="B751" t="str">
            <v>REATERRO MECANIZADO DE VALA COM ESCAVADEIRA HIDRÁULICA (CAPACIDADE DA CAÇAMBA: 0,8 M³/POTÊNCIA: 111 HP), LARGURA ATÉ 1,5 M, PROFUNDIDADE DE 1,5 A 3,0 M, COM SOLO (SEM SUBSTITUIÇÃO) DE 1ª CATEGORIA, COM COMPACTADOR DE SOLOS DE PERCUSSÃO. AF_08/2023</v>
          </cell>
          <cell r="C751" t="str">
            <v>M3</v>
          </cell>
          <cell r="D751">
            <v>24.39</v>
          </cell>
          <cell r="E751" t="str">
            <v>Aterro e Reaterro de Valas</v>
          </cell>
          <cell r="F751" t="str">
            <v>SINAPI Mai/26</v>
          </cell>
        </row>
        <row r="752">
          <cell r="A752">
            <v>104729</v>
          </cell>
          <cell r="B752" t="str">
            <v>REATERRO MECANIZADO DE VALA COM ESCAVADEIRA HIDRÁULICA (CAPACIDADE DA CAÇAMBA: 0,8 M³/POTÊNCIA: 111 HP), LARGURA ATÉ 1,5 M, PROFUNDIDADE DE 1,5 A 3,0 M, COM SOLO (SEM SUBSTITUIÇÃO) DE 1ª CATEGORIA, COM PLACA VIBRATÓRIA. AF_08/2023</v>
          </cell>
          <cell r="C752" t="str">
            <v>M3</v>
          </cell>
          <cell r="D752">
            <v>19.350000000000001</v>
          </cell>
          <cell r="E752" t="str">
            <v>Aterro e Reaterro de Valas</v>
          </cell>
          <cell r="F752" t="str">
            <v>SINAPI Mai/26</v>
          </cell>
        </row>
        <row r="753">
          <cell r="A753">
            <v>93372</v>
          </cell>
          <cell r="B753" t="str">
            <v>REATERRO MECANIZADO DE VALA COM ESCAVADEIRA HIDRÁULICA (CAPACIDADE DA CAÇAMBA: 0,8 M³/POTÊNCIA: 111 HP), LARGURA ATÉ 1,5 M, PROFUNDIDADE DE 3,0 A 6,0 M, COM SOLO (SEM SUBSTITUIÇÃO) DE 1ª CATEGORIA, COM COMPACTADOR DE SOLOS DE PERCUSSÃO. AF_08/2023</v>
          </cell>
          <cell r="C753" t="str">
            <v>M3</v>
          </cell>
          <cell r="D753">
            <v>19.37</v>
          </cell>
          <cell r="E753" t="str">
            <v>Aterro e Reaterro de Valas</v>
          </cell>
          <cell r="F753" t="str">
            <v>SINAPI Mai/26</v>
          </cell>
        </row>
        <row r="754">
          <cell r="A754">
            <v>104731</v>
          </cell>
          <cell r="B754" t="str">
            <v>REATERRO MECANIZADO DE VALA COM ESCAVADEIRA HIDRÁULICA (CAPACIDADE DA CAÇAMBA: 0,8 M³/POTÊNCIA: 111 HP), LARGURA ATÉ 1,5 M, PROFUNDIDADE DE 3,0 A 6,0 M, COM SOLO (SEM SUBSTITUIÇÃO) DE 1ª CATEGORIA, COM PLACA VIBRATÓRIA. AF_08/2023</v>
          </cell>
          <cell r="C754" t="str">
            <v>M3</v>
          </cell>
          <cell r="D754">
            <v>14.35</v>
          </cell>
          <cell r="E754" t="str">
            <v>Aterro e Reaterro de Valas</v>
          </cell>
          <cell r="F754" t="str">
            <v>SINAPI Mai/26</v>
          </cell>
        </row>
        <row r="755">
          <cell r="A755">
            <v>93367</v>
          </cell>
          <cell r="B755" t="str">
            <v>REATERRO MECANIZADO DE VALA COM ESCAVADEIRA HIDRÁULICA (CAPACIDADE DA CAÇAMBA: 0,8 M³/POTÊNCIA: 111 HP), LARGURA DE 1,5 A 2,5 M, PROFUNDIDADE ATÉ 1,5 M, COM SOLO (SEM SUBSTITUIÇÃO) DE 1ª CATEGORIA, COM COMPACTADOR DE SOLOS DE PERCUSSÃO. AF_08/2023</v>
          </cell>
          <cell r="C755" t="str">
            <v>M3</v>
          </cell>
          <cell r="D755">
            <v>27.8</v>
          </cell>
          <cell r="E755" t="str">
            <v>Aterro e Reaterro de Valas</v>
          </cell>
          <cell r="F755" t="str">
            <v>SINAPI Mai/26</v>
          </cell>
        </row>
        <row r="756">
          <cell r="A756">
            <v>104728</v>
          </cell>
          <cell r="B756" t="str">
            <v>REATERRO MECANIZADO DE VALA COM ESCAVADEIRA HIDRÁULICA (CAPACIDADE DA CAÇAMBA: 0,8 M³/POTÊNCIA: 111 HP), LARGURA DE 1,5 A 2,5 M, PROFUNDIDADE ATÉ 1,5 M, COM SOLO (SEM SUBSTITUIÇÃO) DE 1ª CATEGORIA, COM PLACA VIBRATÓRIA. AF_08/2023</v>
          </cell>
          <cell r="C756" t="str">
            <v>M3</v>
          </cell>
          <cell r="D756">
            <v>22.73</v>
          </cell>
          <cell r="E756" t="str">
            <v>Aterro e Reaterro de Valas</v>
          </cell>
          <cell r="F756" t="str">
            <v>SINAPI Mai/26</v>
          </cell>
        </row>
        <row r="757">
          <cell r="A757">
            <v>104730</v>
          </cell>
          <cell r="B757" t="str">
            <v>REATERRO MECANIZADO DE VALA COM ESCAVADEIRA HIDRÁULICA (CAPACIDADE DA CAÇAMBA: 0,8 M³/POTÊNCIA: 111 HP), LARGURA DE 1,5 A 2,5 M, PROFUNDIDADE DE 1,5 A 3,0 M, COM SOLO (SEM SUBSTITUIÇÃO) DE 1ª CATEGORIA, COM PLACA VIBRATÓRIA. AF_08/2023</v>
          </cell>
          <cell r="C757" t="str">
            <v>M3</v>
          </cell>
          <cell r="D757">
            <v>15.11</v>
          </cell>
          <cell r="E757" t="str">
            <v>Aterro e Reaterro de Valas</v>
          </cell>
          <cell r="F757" t="str">
            <v>SINAPI Mai/26</v>
          </cell>
        </row>
        <row r="758">
          <cell r="A758">
            <v>104732</v>
          </cell>
          <cell r="B758" t="str">
            <v>REATERRO MECANIZADO DE VALA COM ESCAVADEIRA HIDRÁULICA (CAPACIDADE DA CAÇAMBA: 0,8 M³/POTÊNCIA: 111 HP), LARGURA DE 1,5 A 2,5 M, PROFUNDIDADE DE 3,0 A 6,0 M, COM SOLO (SEM SUBSTITUIÇÃO) DE 1ª CATEGORIA, COM PLACA VIBRATÓRIA. AF_08/2023</v>
          </cell>
          <cell r="C758" t="str">
            <v>M3</v>
          </cell>
          <cell r="D758">
            <v>11.65</v>
          </cell>
          <cell r="E758" t="str">
            <v>Aterro e Reaterro de Valas</v>
          </cell>
          <cell r="F758" t="str">
            <v>SINAPI Mai/26</v>
          </cell>
        </row>
        <row r="759">
          <cell r="A759">
            <v>104740</v>
          </cell>
          <cell r="B759" t="str">
            <v>REATERRO MECANIZADO DE VALA COM MINICARREGADEIRA, COM COMPACTADOR DE SOLOS DE PERCUSSÃO. AF_08/2023</v>
          </cell>
          <cell r="C759" t="str">
            <v>M3</v>
          </cell>
          <cell r="D759">
            <v>33.54</v>
          </cell>
          <cell r="E759" t="str">
            <v>Aterro e Reaterro de Valas</v>
          </cell>
          <cell r="F759" t="str">
            <v>SINAPI Mai/26</v>
          </cell>
        </row>
        <row r="760">
          <cell r="A760">
            <v>104741</v>
          </cell>
          <cell r="B760" t="str">
            <v>REATERRO MECANIZADO DE VALA COM MINICARREGADEIRA, COM PLACA VIBRATÓRIA. AF_08/2023</v>
          </cell>
          <cell r="C760" t="str">
            <v>M3</v>
          </cell>
          <cell r="D760">
            <v>28.08</v>
          </cell>
          <cell r="E760" t="str">
            <v>Aterro e Reaterro de Valas</v>
          </cell>
          <cell r="F760" t="str">
            <v>SINAPI Mai/26</v>
          </cell>
        </row>
        <row r="761">
          <cell r="A761">
            <v>93381</v>
          </cell>
          <cell r="B761" t="str">
            <v>REATERRO MECANIZADO DE VALA COM RETROESCAVADEIRA (CAPACIDADE DA CAÇAMBA DA RETRO: 0,26 M³/POTÊNCIA: 88 HP), LARGURA 0,8 A 1,5 M, PROFUNDIDADE 1,5 A 3,0 M, COM SOLO (SEM SUBSTITUIÇÃO) DE 1ª CATEGORIA E COMPACTADOR DE SOLOS DE PERCUSSÃO. AF_08/2023</v>
          </cell>
          <cell r="C761" t="str">
            <v>M3</v>
          </cell>
          <cell r="D761">
            <v>15.43</v>
          </cell>
          <cell r="E761" t="str">
            <v>Aterro e Reaterro de Valas</v>
          </cell>
          <cell r="F761" t="str">
            <v>SINAPI Mai/26</v>
          </cell>
        </row>
        <row r="762">
          <cell r="A762">
            <v>93379</v>
          </cell>
          <cell r="B762" t="str">
            <v>REATERRO MECANIZADO DE VALA COM RETROESCAVADEIRA (CAPACIDADE DA CAÇAMBA DA RETRO: 0,26 M³/POTÊNCIA: 88 HP), LARGURA 0,8 A 1,5 M, PROFUNDIDADE ATÉ 1,5 M, COM SOLO (SEM SUBSTITUIÇÃO) DE 1ª CATEGORIA, COM COMPACTADOR DE SOLOS DE PERCUSSÃO AF_08/2023</v>
          </cell>
          <cell r="C762" t="str">
            <v>M3</v>
          </cell>
          <cell r="D762">
            <v>22.34</v>
          </cell>
          <cell r="E762" t="str">
            <v>Aterro e Reaterro de Valas</v>
          </cell>
          <cell r="F762" t="str">
            <v>SINAPI Mai/26</v>
          </cell>
        </row>
        <row r="763">
          <cell r="A763">
            <v>93380</v>
          </cell>
          <cell r="B763" t="str">
            <v>REATERRO MECANIZADO DE VALA COM RETROESCAVADEIRA (CAPACIDADE DA CAÇAMBA DA RETRO: 0,26 M³/POTÊNCIA: 88 HP), LARGURA ATÉ 0,8 M, PROFUNDIDADE 1,5 A 3,0 M, COM SOLO (SEM SUBSTITUIÇÃO) DE 1ª CATEGORIA, COM COMPACTADOR DE SOLOS DE PERCUSSÃO AF_08/2023</v>
          </cell>
          <cell r="C763" t="str">
            <v>M3</v>
          </cell>
          <cell r="D763">
            <v>19.010000000000002</v>
          </cell>
          <cell r="E763" t="str">
            <v>Aterro e Reaterro de Valas</v>
          </cell>
          <cell r="F763" t="str">
            <v>SINAPI Mai/26</v>
          </cell>
        </row>
        <row r="764">
          <cell r="A764">
            <v>93378</v>
          </cell>
          <cell r="B764" t="str">
            <v>REATERRO MECANIZADO DE VALA COM RETROESCAVADEIRA (CAPACIDADE DA CAÇAMBA DA RETRO: 0,26 M³/POTÊNCIA: 88 HP), LARGURA ATÉ 0,8 M, PROFUNDIDADE ATÉ 1,5 M, COM SOLO (SEM SUBSTITUIÇÃO) DE 1ª CATEGORIA, COM COMPACTADOR DE SOLOS DE PERCUSSÃO. AF_08/2023</v>
          </cell>
          <cell r="C764" t="str">
            <v>M3</v>
          </cell>
          <cell r="D764">
            <v>29.04</v>
          </cell>
          <cell r="E764" t="str">
            <v>Aterro e Reaterro de Valas</v>
          </cell>
          <cell r="F764" t="str">
            <v>SINAPI Mai/26</v>
          </cell>
        </row>
        <row r="765">
          <cell r="A765">
            <v>104733</v>
          </cell>
          <cell r="B765" t="str">
            <v>REATERRO MECANIZADO DE VALA COM RETROESCAVADEIRA (CAPACIDADE DA CAÇAMBA DA RETRO: 0,26 M³/POTÊNCIA: 88 HP), LARGURA ATÉ 0,8 M, PROFUNDIDADE ATÉ 1,5 M, COM SOLO (SEM SUBSTITUIÇÃO) DE 1ª CATEGORIA, COM PLACA VIBRATÓRIA. AF_08/2023</v>
          </cell>
          <cell r="C765" t="str">
            <v>M3</v>
          </cell>
          <cell r="D765">
            <v>23.59</v>
          </cell>
          <cell r="E765" t="str">
            <v>Aterro e Reaterro de Valas</v>
          </cell>
          <cell r="F765" t="str">
            <v>SINAPI Mai/26</v>
          </cell>
        </row>
        <row r="766">
          <cell r="A766">
            <v>104735</v>
          </cell>
          <cell r="B766" t="str">
            <v>REATERRO MECANIZADO DE VALA COM RETROESCAVADEIRA (CAPACIDADE DA CAÇAMBA DA RETRO: 0,26 M³/POTÊNCIA: 88 HP), LARGURA ATÉ 0,8 M, PROFUNDIDADE DE 1,5 A 3,0 M, COM SOLO (SEM SUBSTITUIÇÃO) DE 1ª CATEGORIA, COM PLACA VIBRATÓRIA. AF_08/2023</v>
          </cell>
          <cell r="C766" t="str">
            <v>M3</v>
          </cell>
          <cell r="D766">
            <v>13.9</v>
          </cell>
          <cell r="E766" t="str">
            <v>Aterro e Reaterro de Valas</v>
          </cell>
          <cell r="F766" t="str">
            <v>SINAPI Mai/26</v>
          </cell>
        </row>
        <row r="767">
          <cell r="A767">
            <v>104734</v>
          </cell>
          <cell r="B767" t="str">
            <v>REATERRO MECANIZADO DE VALA COM RETROESCAVADEIRA (CAPACIDADE DA CAÇAMBA DA RETRO: 0,26 M³/POTÊNCIA: 88 HP), LARGURA DE 0,8 A 1,5 M, PROFUNDIDADE ATÉ 1,5 M, COM SOLO (SEM SUBSTITUIÇÃO) DE 1ª CATEGORIA, COM PLACA VIBRATÓRIA. AF_08/2023</v>
          </cell>
          <cell r="C767" t="str">
            <v>M3</v>
          </cell>
          <cell r="D767">
            <v>17.09</v>
          </cell>
          <cell r="E767" t="str">
            <v>Aterro e Reaterro de Valas</v>
          </cell>
          <cell r="F767" t="str">
            <v>SINAPI Mai/26</v>
          </cell>
        </row>
        <row r="768">
          <cell r="A768">
            <v>104736</v>
          </cell>
          <cell r="B768" t="str">
            <v>REATERRO MECANIZADO DE VALA COM RETROESCAVADEIRA (CAPACIDADE DA CAÇAMBA DA RETRO: 0,26 M³/POTÊNCIA: 88 HP), LARGURA DE 0,8 A 1,5 M, PROFUNDIDADE DE 1,5 A 3,0 M, COM SOLO (SEM SUBSTITUIÇÃO) DE 1ª CATEGORIA, COM PLACA VIBRATÓRIA. AF_08/2023</v>
          </cell>
          <cell r="C768" t="str">
            <v>M3</v>
          </cell>
          <cell r="D768">
            <v>10.39</v>
          </cell>
          <cell r="E768" t="str">
            <v>Aterro e Reaterro de Valas</v>
          </cell>
          <cell r="F768" t="str">
            <v>SINAPI Mai/26</v>
          </cell>
        </row>
        <row r="769">
          <cell r="A769">
            <v>105732</v>
          </cell>
          <cell r="B769" t="str">
            <v>CONSTRUÇÃO DE BASE E SUB-BASE PARA PAVIMENTAÇÃO DE BRITA GRADUADA SIMPLES TRATADA COM CIMENTO, COM ESPESSURA DE 10 CM - EXCLUSIVE CARGA E TRANSPORTE. AF_09/2024</v>
          </cell>
          <cell r="C769" t="str">
            <v>M3</v>
          </cell>
          <cell r="D769">
            <v>226.35</v>
          </cell>
          <cell r="E769" t="str">
            <v>Aterros, Bases, Sub bases e Imprimações</v>
          </cell>
          <cell r="F769" t="str">
            <v>SINAPI Mai/26</v>
          </cell>
        </row>
        <row r="770">
          <cell r="A770">
            <v>96397</v>
          </cell>
          <cell r="B770" t="str">
            <v>CONSTRUÇÃO DE BASE E SUB-BASE PARA PAVIMENTAÇÃO DE BRITA GRADUADA SIMPLES TRATADA COM CIMENTO, COM ESPESSURA DE 15 CM - EXCLUSIVE CARGA E TRANSPORTE. AF_09/2024</v>
          </cell>
          <cell r="C770" t="str">
            <v>M3</v>
          </cell>
          <cell r="D770">
            <v>221.36</v>
          </cell>
          <cell r="E770" t="str">
            <v>Aterros, Bases, Sub bases e Imprimações</v>
          </cell>
          <cell r="F770" t="str">
            <v>SINAPI Mai/26</v>
          </cell>
        </row>
        <row r="771">
          <cell r="A771">
            <v>105735</v>
          </cell>
          <cell r="B771" t="str">
            <v>CONSTRUÇÃO DE BASE E SUB-BASE PARA PAVIMENTAÇÃO DE BRITA GRADUADA SIMPLES TRATADA COM CIMENTO, COM ESPESSURA DE 20 CM - EXCLUSIVE CARGA E TRANSPORTE. AF_09/2024</v>
          </cell>
          <cell r="C771" t="str">
            <v>M3</v>
          </cell>
          <cell r="D771">
            <v>218.85</v>
          </cell>
          <cell r="E771" t="str">
            <v>Aterros, Bases, Sub bases e Imprimações</v>
          </cell>
          <cell r="F771" t="str">
            <v>SINAPI Mai/26</v>
          </cell>
        </row>
        <row r="772">
          <cell r="A772">
            <v>105727</v>
          </cell>
          <cell r="B772" t="str">
            <v>CONSTRUÇÃO DE BASE E SUB-BASE PARA PAVIMENTAÇÃO DE BRITA GRADUADA SIMPLES, COM ESPESSURA DE 10 CM - EXCLUSIVE CARGA E TRANSPORTE. AF_09/2024</v>
          </cell>
          <cell r="C772" t="str">
            <v>M3</v>
          </cell>
          <cell r="D772">
            <v>162.4</v>
          </cell>
          <cell r="E772" t="str">
            <v>Aterros, Bases, Sub bases e Imprimações</v>
          </cell>
          <cell r="F772" t="str">
            <v>SINAPI Mai/26</v>
          </cell>
        </row>
        <row r="773">
          <cell r="A773">
            <v>96396</v>
          </cell>
          <cell r="B773" t="str">
            <v>CONSTRUÇÃO DE BASE E SUB-BASE PARA PAVIMENTAÇÃO DE BRITA GRADUADA SIMPLES, COM ESPESSURA DE 15 CM - EXCLUSIVE CARGA E TRANSPORTE. AF_09/2024</v>
          </cell>
          <cell r="C773" t="str">
            <v>M3</v>
          </cell>
          <cell r="D773">
            <v>158.54</v>
          </cell>
          <cell r="E773" t="str">
            <v>Aterros, Bases, Sub bases e Imprimações</v>
          </cell>
          <cell r="F773" t="str">
            <v>SINAPI Mai/26</v>
          </cell>
        </row>
        <row r="774">
          <cell r="A774">
            <v>105730</v>
          </cell>
          <cell r="B774" t="str">
            <v>CONSTRUÇÃO DE BASE E SUB-BASE PARA PAVIMENTAÇÃO DE BRITA GRADUADA SIMPLES, COM ESPESSURA DE 20 CM - EXCLUSIVE CARGA E TRANSPORTE. AF_09/2024</v>
          </cell>
          <cell r="C774" t="str">
            <v>M3</v>
          </cell>
          <cell r="D774">
            <v>156.61000000000001</v>
          </cell>
          <cell r="E774" t="str">
            <v>Aterros, Bases, Sub bases e Imprimações</v>
          </cell>
          <cell r="F774" t="str">
            <v>SINAPI Mai/26</v>
          </cell>
        </row>
        <row r="775">
          <cell r="A775">
            <v>105737</v>
          </cell>
          <cell r="B775" t="str">
            <v>CONSTRUÇÃO DE BASE E SUB-BASE PARA PAVIMENTAÇÃO DE CONCRETO COMPACTADO COM ROLO, COM ESPESSURA DE 10 CM - EXCLUSIVE CARGA E TRANSPORTE. AF_09/2024</v>
          </cell>
          <cell r="C775" t="str">
            <v>M3</v>
          </cell>
          <cell r="D775">
            <v>308.08</v>
          </cell>
          <cell r="E775" t="str">
            <v>Aterros, Bases, Sub bases e Imprimações</v>
          </cell>
          <cell r="F775" t="str">
            <v>SINAPI Mai/26</v>
          </cell>
        </row>
        <row r="776">
          <cell r="A776">
            <v>96398</v>
          </cell>
          <cell r="B776" t="str">
            <v>CONSTRUÇÃO DE BASE E SUB-BASE PARA PAVIMENTAÇÃO DE CONCRETO COMPACTADO COM ROLO, COM ESPESSURA DE 15 CM - EXCLUSIVE CARGA E TRANSPORTE. AF_09/2024</v>
          </cell>
          <cell r="C776" t="str">
            <v>M3</v>
          </cell>
          <cell r="D776">
            <v>304.33</v>
          </cell>
          <cell r="E776" t="str">
            <v>Aterros, Bases, Sub bases e Imprimações</v>
          </cell>
          <cell r="F776" t="str">
            <v>SINAPI Mai/26</v>
          </cell>
        </row>
        <row r="777">
          <cell r="A777">
            <v>105740</v>
          </cell>
          <cell r="B777" t="str">
            <v>CONSTRUÇÃO DE BASE E SUB-BASE PARA PAVIMENTAÇÃO DE CONCRETO COMPACTADO COM ROLO, COM ESPESSURA DE 20 CM - EXCLUSIVE CARGA E TRANSPORTE. AF_09/2024</v>
          </cell>
          <cell r="C777" t="str">
            <v>M3</v>
          </cell>
          <cell r="D777">
            <v>302.35000000000002</v>
          </cell>
          <cell r="E777" t="str">
            <v>Aterros, Bases, Sub bases e Imprimações</v>
          </cell>
          <cell r="F777" t="str">
            <v>SINAPI Mai/26</v>
          </cell>
        </row>
        <row r="778">
          <cell r="A778">
            <v>105749</v>
          </cell>
          <cell r="B778" t="str">
            <v>CONSTRUÇÃO DE BASE E SUB-BASE PARA PAVIMENTAÇÃO DE MACADAME SECO, COM ESPESSURA DE 10 CM - EXCLUSIVE CARGA E TRANSPORTE. AF_09/2024</v>
          </cell>
          <cell r="C778" t="str">
            <v>M3</v>
          </cell>
          <cell r="D778">
            <v>146.68</v>
          </cell>
          <cell r="E778" t="str">
            <v>Aterros, Bases, Sub bases e Imprimações</v>
          </cell>
          <cell r="F778" t="str">
            <v>SINAPI Mai/26</v>
          </cell>
        </row>
        <row r="779">
          <cell r="A779">
            <v>96400</v>
          </cell>
          <cell r="B779" t="str">
            <v>CONSTRUÇÃO DE BASE E SUB-BASE PARA PAVIMENTAÇÃO DE MACADAME SECO, COM ESPESSURA DE 15 CM - EXCLUSIVE CARGA E TRANSPORTE. AF_09/2024</v>
          </cell>
          <cell r="C779" t="str">
            <v>M3</v>
          </cell>
          <cell r="D779">
            <v>144.6</v>
          </cell>
          <cell r="E779" t="str">
            <v>Aterros, Bases, Sub bases e Imprimações</v>
          </cell>
          <cell r="F779" t="str">
            <v>SINAPI Mai/26</v>
          </cell>
        </row>
        <row r="780">
          <cell r="A780">
            <v>105752</v>
          </cell>
          <cell r="B780" t="str">
            <v>CONSTRUÇÃO DE BASE E SUB-BASE PARA PAVIMENTAÇÃO DE MACADAME SECO, COM ESPESSURA DE 20 CM - EXCLUSIVE CARGA E TRANSPORTE. AF_09/2024</v>
          </cell>
          <cell r="C780" t="str">
            <v>M3</v>
          </cell>
          <cell r="D780">
            <v>142.78</v>
          </cell>
          <cell r="E780" t="str">
            <v>Aterros, Bases, Sub bases e Imprimações</v>
          </cell>
          <cell r="F780" t="str">
            <v>SINAPI Mai/26</v>
          </cell>
        </row>
        <row r="781">
          <cell r="A781">
            <v>105754</v>
          </cell>
          <cell r="B781" t="str">
            <v>CONSTRUÇÃO DE BASE E SUB-BASE PARA PAVIMENTAÇÃO DE MACADAME SECO, COM ESPESSURA DE 25 CM - EXCLUSIVE CARGA E TRANSPORTE. AF_09/2024</v>
          </cell>
          <cell r="C781" t="str">
            <v>M3</v>
          </cell>
          <cell r="D781">
            <v>141.06</v>
          </cell>
          <cell r="E781" t="str">
            <v>Aterros, Bases, Sub bases e Imprimações</v>
          </cell>
          <cell r="F781" t="str">
            <v>SINAPI Mai/26</v>
          </cell>
        </row>
        <row r="782">
          <cell r="A782">
            <v>105742</v>
          </cell>
          <cell r="B782" t="str">
            <v>CONSTRUÇÃO DE BASE E SUB-BASE PARA PAVIMENTAÇÃO DE RACHÃO, COM ESPESSURA DE 30 CM - EXCLUSIVE CARGA E TRANSPORTE. AF_09/2024</v>
          </cell>
          <cell r="C782" t="str">
            <v>M3</v>
          </cell>
          <cell r="D782">
            <v>111.41</v>
          </cell>
          <cell r="E782" t="str">
            <v>Aterros, Bases, Sub bases e Imprimações</v>
          </cell>
          <cell r="F782" t="str">
            <v>SINAPI Mai/26</v>
          </cell>
        </row>
        <row r="783">
          <cell r="A783">
            <v>96399</v>
          </cell>
          <cell r="B783" t="str">
            <v>CONSTRUÇÃO DE BASE E SUB-BASE PARA PAVIMENTAÇÃO DE RACHÃO, COM ESPESSURA DE 40 CM - EXCLUSIVE CARGA E TRANSPORTE. AF_09/2024</v>
          </cell>
          <cell r="C783" t="str">
            <v>M3</v>
          </cell>
          <cell r="D783">
            <v>109.54</v>
          </cell>
          <cell r="E783" t="str">
            <v>Aterros, Bases, Sub bases e Imprimações</v>
          </cell>
          <cell r="F783" t="str">
            <v>SINAPI Mai/26</v>
          </cell>
        </row>
        <row r="784">
          <cell r="A784">
            <v>105745</v>
          </cell>
          <cell r="B784" t="str">
            <v>CONSTRUÇÃO DE BASE E SUB-BASE PARA PAVIMENTAÇÃO DE RACHÃO, COM ESPESSURA DE 50 CM - EXCLUSIVE CARGA E TRANSPORTE. AF_09/2024</v>
          </cell>
          <cell r="C784" t="str">
            <v>M3</v>
          </cell>
          <cell r="D784">
            <v>107.65</v>
          </cell>
          <cell r="E784" t="str">
            <v>Aterros, Bases, Sub bases e Imprimações</v>
          </cell>
          <cell r="F784" t="str">
            <v>SINAPI Mai/26</v>
          </cell>
        </row>
        <row r="785">
          <cell r="A785">
            <v>105747</v>
          </cell>
          <cell r="B785" t="str">
            <v>CONSTRUÇÃO DE BASE E SUB-BASE PARA PAVIMENTAÇÃO DE RACHÃO, COM ESPESSURA DE 60 CM - EXCLUSIVE CARGA E TRANSPORTE. AF_09/2024</v>
          </cell>
          <cell r="C785" t="str">
            <v>M3</v>
          </cell>
          <cell r="D785">
            <v>105.77</v>
          </cell>
          <cell r="E785" t="str">
            <v>Aterros, Bases, Sub bases e Imprimações</v>
          </cell>
          <cell r="F785" t="str">
            <v>SINAPI Mai/26</v>
          </cell>
        </row>
        <row r="786">
          <cell r="A786">
            <v>105657</v>
          </cell>
          <cell r="B786" t="str">
            <v>CONSTRUÇÃO DE BASE E SUB-BASE PARA PAVIMENTAÇÃO DE SOLO (PREDOMINANTEMENTE ARENOSO) BRITA - 40%-60% COM CIMENTO - 4%, MISTURA EM PISTA, COM ESPESSURA DE 10 CM - EXCLUSIVE ESCAVAÇÃO, CARGA E TRANSPORTE E SOLO. AF_09/2024</v>
          </cell>
          <cell r="C786" t="str">
            <v>M3</v>
          </cell>
          <cell r="D786">
            <v>171.94</v>
          </cell>
          <cell r="E786" t="str">
            <v>Aterros, Bases, Sub bases e Imprimações</v>
          </cell>
          <cell r="F786" t="str">
            <v>SINAPI Mai/26</v>
          </cell>
        </row>
        <row r="787">
          <cell r="A787">
            <v>100566</v>
          </cell>
          <cell r="B787" t="str">
            <v>CONSTRUÇÃO DE BASE E SUB-BASE PARA PAVIMENTAÇÃO DE SOLO (PREDOMINANTEMENTE ARENOSO) BRITA - 40%-60% COM CIMENTO - 4%, MISTURA EM PISTA, COM ESPESSURA DE 15 CM - EXCLUSIVE ESCAVAÇÃO, CARGA E TRANSPORTE E SOLO. AF_09/2024</v>
          </cell>
          <cell r="C787" t="str">
            <v>M3</v>
          </cell>
          <cell r="D787">
            <v>163.72999999999999</v>
          </cell>
          <cell r="E787" t="str">
            <v>Aterros, Bases, Sub bases e Imprimações</v>
          </cell>
          <cell r="F787" t="str">
            <v>SINAPI Mai/26</v>
          </cell>
        </row>
        <row r="788">
          <cell r="A788">
            <v>105666</v>
          </cell>
          <cell r="B788" t="str">
            <v>CONSTRUÇÃO DE BASE E SUB-BASE PARA PAVIMENTAÇÃO DE SOLO (PREDOMINANTEMENTE ARENOSO) BRITA - 40%-60% COM CIMENTO - 4%, MISTURA EM PISTA, COM ESPESSURA DE 20 CM - EXCLUSIVE ESCAVAÇÃO, CARGA E TRANSPORTE E SOLO. AF_09/2024</v>
          </cell>
          <cell r="C788" t="str">
            <v>M3</v>
          </cell>
          <cell r="D788">
            <v>159.63</v>
          </cell>
          <cell r="E788" t="str">
            <v>Aterros, Bases, Sub bases e Imprimações</v>
          </cell>
          <cell r="F788" t="str">
            <v>SINAPI Mai/26</v>
          </cell>
        </row>
        <row r="789">
          <cell r="A789">
            <v>105639</v>
          </cell>
          <cell r="B789" t="str">
            <v>CONSTRUÇÃO DE BASE E SUB-BASE PARA PAVIMENTAÇÃO DE SOLO (PREDOMINANTEMENTE ARENOSO) BRITA - 40%-60% COM CIMENTO - 4%, MISTURA EM USINA, COM ESPESSURA DE 10 CM - EXCLUSIVE CARGA E TRANSPORTE. AF_09/2024</v>
          </cell>
          <cell r="C789" t="str">
            <v>M3</v>
          </cell>
          <cell r="D789">
            <v>195.25</v>
          </cell>
          <cell r="E789" t="str">
            <v>Aterros, Bases, Sub bases e Imprimações</v>
          </cell>
          <cell r="F789" t="str">
            <v>SINAPI Mai/26</v>
          </cell>
        </row>
        <row r="790">
          <cell r="A790">
            <v>105645</v>
          </cell>
          <cell r="B790" t="str">
            <v>CONSTRUÇÃO DE BASE E SUB-BASE PARA PAVIMENTAÇÃO DE SOLO (PREDOMINANTEMENTE ARENOSO) BRITA - 40%-60% COM CIMENTO - 4%, MISTURA EM USINA, COM ESPESSURA DE 15 CM - EXCLUSIVE CARGA E TRANSPORTE. AF_09/2024</v>
          </cell>
          <cell r="C790" t="str">
            <v>M3</v>
          </cell>
          <cell r="D790">
            <v>191.39</v>
          </cell>
          <cell r="E790" t="str">
            <v>Aterros, Bases, Sub bases e Imprimações</v>
          </cell>
          <cell r="F790" t="str">
            <v>SINAPI Mai/26</v>
          </cell>
        </row>
        <row r="791">
          <cell r="A791">
            <v>105651</v>
          </cell>
          <cell r="B791" t="str">
            <v>CONSTRUÇÃO DE BASE E SUB-BASE PARA PAVIMENTAÇÃO DE SOLO (PREDOMINANTEMENTE ARENOSO) BRITA - 40%-60% COM CIMENTO - 4%, MISTURA EM USINA, COM ESPESSURA DE 20 CM - EXCLUSIVE CARGA E TRANSPORTE. AF_09/2024</v>
          </cell>
          <cell r="C791" t="str">
            <v>M3</v>
          </cell>
          <cell r="D791">
            <v>189.46</v>
          </cell>
          <cell r="E791" t="str">
            <v>Aterros, Bases, Sub bases e Imprimações</v>
          </cell>
          <cell r="F791" t="str">
            <v>SINAPI Mai/26</v>
          </cell>
        </row>
        <row r="792">
          <cell r="A792">
            <v>105658</v>
          </cell>
          <cell r="B792" t="str">
            <v>CONSTRUÇÃO DE BASE E SUB-BASE PARA PAVIMENTAÇÃO DE SOLO (PREDOMINANTEMENTE ARENOSO) BRITA - 40%-60% COM CIMENTO - 6%, MISTURA EM PISTA, COM ESPESSURA DE 10 CM - EXCLUSIVE ESCAVAÇÃO, CARGA E TRANSPORTE E SOLO. AF_09/2024</v>
          </cell>
          <cell r="C792" t="str">
            <v>M3</v>
          </cell>
          <cell r="D792">
            <v>201.93</v>
          </cell>
          <cell r="E792" t="str">
            <v>Aterros, Bases, Sub bases e Imprimações</v>
          </cell>
          <cell r="F792" t="str">
            <v>SINAPI Mai/26</v>
          </cell>
        </row>
        <row r="793">
          <cell r="A793">
            <v>100567</v>
          </cell>
          <cell r="B793" t="str">
            <v>CONSTRUÇÃO DE BASE E SUB-BASE PARA PAVIMENTAÇÃO DE SOLO (PREDOMINANTEMENTE ARENOSO) BRITA - 40%-60% COM CIMENTO - 6%, MISTURA EM PISTA, COM ESPESSURA DE 15 CM - EXCLUSIVE ESCAVAÇÃO, CARGA E TRANSPORTE E SOLO. AF_09/2024</v>
          </cell>
          <cell r="C793" t="str">
            <v>M3</v>
          </cell>
          <cell r="D793">
            <v>193.72</v>
          </cell>
          <cell r="E793" t="str">
            <v>Aterros, Bases, Sub bases e Imprimações</v>
          </cell>
          <cell r="F793" t="str">
            <v>SINAPI Mai/26</v>
          </cell>
        </row>
        <row r="794">
          <cell r="A794">
            <v>105667</v>
          </cell>
          <cell r="B794" t="str">
            <v>CONSTRUÇÃO DE BASE E SUB-BASE PARA PAVIMENTAÇÃO DE SOLO (PREDOMINANTEMENTE ARENOSO) BRITA - 40%-60% COM CIMENTO - 6%, MISTURA EM PISTA, COM ESPESSURA DE 20 CM - EXCLUSIVE ESCAVAÇÃO, CARGA E TRANSPORTE E SOLO. AF_09/2024</v>
          </cell>
          <cell r="C794" t="str">
            <v>M3</v>
          </cell>
          <cell r="D794">
            <v>189.62</v>
          </cell>
          <cell r="E794" t="str">
            <v>Aterros, Bases, Sub bases e Imprimações</v>
          </cell>
          <cell r="F794" t="str">
            <v>SINAPI Mai/26</v>
          </cell>
        </row>
        <row r="795">
          <cell r="A795">
            <v>105640</v>
          </cell>
          <cell r="B795" t="str">
            <v>CONSTRUÇÃO DE BASE E SUB-BASE PARA PAVIMENTAÇÃO DE SOLO (PREDOMINANTEMENTE ARENOSO) BRITA - 40%-60% COM CIMENTO - 6%, MISTURA EM USINA, COM ESPESSURA DE 10 CM - EXCLUSIVE CARGA E TRANSPORTE. AF_09/2024</v>
          </cell>
          <cell r="C795" t="str">
            <v>M3</v>
          </cell>
          <cell r="D795">
            <v>223.27</v>
          </cell>
          <cell r="E795" t="str">
            <v>Aterros, Bases, Sub bases e Imprimações</v>
          </cell>
          <cell r="F795" t="str">
            <v>SINAPI Mai/26</v>
          </cell>
        </row>
        <row r="796">
          <cell r="A796">
            <v>105646</v>
          </cell>
          <cell r="B796" t="str">
            <v>CONSTRUÇÃO DE BASE E SUB-BASE PARA PAVIMENTAÇÃO DE SOLO (PREDOMINANTEMENTE ARENOSO) BRITA - 40%-60% COM CIMENTO - 6%, MISTURA EM USINA, COM ESPESSURA DE 15 CM - EXCLUSIVE CARGA E TRANSPORTE. AF_09/2024</v>
          </cell>
          <cell r="C796" t="str">
            <v>M3</v>
          </cell>
          <cell r="D796">
            <v>219.41</v>
          </cell>
          <cell r="E796" t="str">
            <v>Aterros, Bases, Sub bases e Imprimações</v>
          </cell>
          <cell r="F796" t="str">
            <v>SINAPI Mai/26</v>
          </cell>
        </row>
        <row r="797">
          <cell r="A797">
            <v>105652</v>
          </cell>
          <cell r="B797" t="str">
            <v>CONSTRUÇÃO DE BASE E SUB-BASE PARA PAVIMENTAÇÃO DE SOLO (PREDOMINANTEMENTE ARENOSO) BRITA - 40%-60% COM CIMENTO - 6%, MISTURA EM USINA, COM ESPESSURA DE 20 CM - EXCLUSIVE CARGA E TRANSPORTE. AF_09/2024</v>
          </cell>
          <cell r="C797" t="str">
            <v>M3</v>
          </cell>
          <cell r="D797">
            <v>217.48</v>
          </cell>
          <cell r="E797" t="str">
            <v>Aterros, Bases, Sub bases e Imprimações</v>
          </cell>
          <cell r="F797" t="str">
            <v>SINAPI Mai/26</v>
          </cell>
        </row>
        <row r="798">
          <cell r="A798">
            <v>105659</v>
          </cell>
          <cell r="B798" t="str">
            <v>CONSTRUÇÃO DE BASE E SUB-BASE PARA PAVIMENTAÇÃO DE SOLO (PREDOMINANTEMENTE ARENOSO) BRITA - 40%-60% COM CIMENTO - 8%, MISTURA EM PISTA, COM ESPESSURA DE 10 CM - EXCLUSIVE ESCAVAÇÃO, CARGA E TRANSPORTE E SOLO. AF_09/2024</v>
          </cell>
          <cell r="C798" t="str">
            <v>M3</v>
          </cell>
          <cell r="D798">
            <v>231.5</v>
          </cell>
          <cell r="E798" t="str">
            <v>Aterros, Bases, Sub bases e Imprimações</v>
          </cell>
          <cell r="F798" t="str">
            <v>SINAPI Mai/26</v>
          </cell>
        </row>
        <row r="799">
          <cell r="A799">
            <v>100568</v>
          </cell>
          <cell r="B799" t="str">
            <v>CONSTRUÇÃO DE BASE E SUB-BASE PARA PAVIMENTAÇÃO DE SOLO (PREDOMINANTEMENTE ARENOSO) BRITA - 40%-60% COM CIMENTO - 8%, MISTURA EM PISTA, COM ESPESSURA DE 15 CM - EXCLUSIVE ESCAVAÇÃO, CARGA E TRANSPORTE E SOLO. AF_09/2024</v>
          </cell>
          <cell r="C799" t="str">
            <v>M3</v>
          </cell>
          <cell r="D799">
            <v>223.29</v>
          </cell>
          <cell r="E799" t="str">
            <v>Aterros, Bases, Sub bases e Imprimações</v>
          </cell>
          <cell r="F799" t="str">
            <v>SINAPI Mai/26</v>
          </cell>
        </row>
        <row r="800">
          <cell r="A800">
            <v>105668</v>
          </cell>
          <cell r="B800" t="str">
            <v>CONSTRUÇÃO DE BASE E SUB-BASE PARA PAVIMENTAÇÃO DE SOLO (PREDOMINANTEMENTE ARENOSO) BRITA - 40%-60% COM CIMENTO - 8%, MISTURA EM PISTA, COM ESPESSURA DE 20 CM - EXCLUSIVE ESCAVAÇÃO, CARGA E TRANSPORTE E SOLO. AF_09/2024</v>
          </cell>
          <cell r="C800" t="str">
            <v>M3</v>
          </cell>
          <cell r="D800">
            <v>219.19</v>
          </cell>
          <cell r="E800" t="str">
            <v>Aterros, Bases, Sub bases e Imprimações</v>
          </cell>
          <cell r="F800" t="str">
            <v>SINAPI Mai/26</v>
          </cell>
        </row>
        <row r="801">
          <cell r="A801">
            <v>105641</v>
          </cell>
          <cell r="B801" t="str">
            <v>CONSTRUÇÃO DE BASE E SUB-BASE PARA PAVIMENTAÇÃO DE SOLO (PREDOMINANTEMENTE ARENOSO) BRITA - 40%-60% COM CIMENTO - 8%, MISTURA EM USINA, COM ESPESSURA DE 10 CM - EXCLUSIVE CARGA E TRANSPORTE. AF_09/2024</v>
          </cell>
          <cell r="C801" t="str">
            <v>M3</v>
          </cell>
          <cell r="D801">
            <v>251.31</v>
          </cell>
          <cell r="E801" t="str">
            <v>Aterros, Bases, Sub bases e Imprimações</v>
          </cell>
          <cell r="F801" t="str">
            <v>SINAPI Mai/26</v>
          </cell>
        </row>
        <row r="802">
          <cell r="A802">
            <v>105647</v>
          </cell>
          <cell r="B802" t="str">
            <v>CONSTRUÇÃO DE BASE E SUB-BASE PARA PAVIMENTAÇÃO DE SOLO (PREDOMINANTEMENTE ARENOSO) BRITA - 40%-60% COM CIMENTO - 8%, MISTURA EM USINA, COM ESPESSURA DE 15 CM - EXCLUSIVE CARGA E TRANSPORTE. AF_09/2024</v>
          </cell>
          <cell r="C802" t="str">
            <v>M3</v>
          </cell>
          <cell r="D802">
            <v>247.45</v>
          </cell>
          <cell r="E802" t="str">
            <v>Aterros, Bases, Sub bases e Imprimações</v>
          </cell>
          <cell r="F802" t="str">
            <v>SINAPI Mai/26</v>
          </cell>
        </row>
        <row r="803">
          <cell r="A803">
            <v>105653</v>
          </cell>
          <cell r="B803" t="str">
            <v>CONSTRUÇÃO DE BASE E SUB-BASE PARA PAVIMENTAÇÃO DE SOLO (PREDOMINANTEMENTE ARENOSO) BRITA - 40%-60% COM CIMENTO - 8%, MISTURA EM USINA, COM ESPESSURA DE 20 CM - EXCLUSIVE CARGA E TRANSPORTE. AF_09/2024</v>
          </cell>
          <cell r="C803" t="str">
            <v>M3</v>
          </cell>
          <cell r="D803">
            <v>245.52</v>
          </cell>
          <cell r="E803" t="str">
            <v>Aterros, Bases, Sub bases e Imprimações</v>
          </cell>
          <cell r="F803" t="str">
            <v>SINAPI Mai/26</v>
          </cell>
        </row>
        <row r="804">
          <cell r="A804">
            <v>105710</v>
          </cell>
          <cell r="B804" t="str">
            <v>CONSTRUÇÃO DE BASE E SUB-BASE PARA PAVIMENTAÇÃO DE SOLO (PREDOMINANTEMENTE ARENOSO) BRITA - 40%-60%, MISTURA EM PISTA, COM ESPESSURA DE 10 CM - EXCLUSIVE ESCAVAÇÃO, CARGA E TRANSPORTE E SOLO. AF_09/2024</v>
          </cell>
          <cell r="C804" t="str">
            <v>M3</v>
          </cell>
          <cell r="D804">
            <v>107.95</v>
          </cell>
          <cell r="E804" t="str">
            <v>Aterros, Bases, Sub bases e Imprimações</v>
          </cell>
          <cell r="F804" t="str">
            <v>SINAPI Mai/26</v>
          </cell>
        </row>
        <row r="805">
          <cell r="A805">
            <v>100564</v>
          </cell>
          <cell r="B805" t="str">
            <v>CONSTRUÇÃO DE BASE E SUB-BASE PARA PAVIMENTAÇÃO DE SOLO (PREDOMINANTEMENTE ARENOSO) BRITA - 40%-60%, MISTURA EM PISTA, COM ESPESSURA DE 15 CM - EXCLUSIVE ESCAVAÇÃO, CARGA E TRANSPORTE E SOLO. AF_09/2024</v>
          </cell>
          <cell r="C805" t="str">
            <v>M3</v>
          </cell>
          <cell r="D805">
            <v>99.74</v>
          </cell>
          <cell r="E805" t="str">
            <v>Aterros, Bases, Sub bases e Imprimações</v>
          </cell>
          <cell r="F805" t="str">
            <v>SINAPI Mai/26</v>
          </cell>
        </row>
        <row r="806">
          <cell r="A806">
            <v>105711</v>
          </cell>
          <cell r="B806" t="str">
            <v>CONSTRUÇÃO DE BASE E SUB-BASE PARA PAVIMENTAÇÃO DE SOLO (PREDOMINANTEMENTE ARENOSO) BRITA - 40%-60%, MISTURA EM PISTA, COM ESPESSURA DE 20 CM - EXCLUSIVE ESCAVAÇÃO, CARGA E TRANSPORTE E SOLO. AF_09/2024</v>
          </cell>
          <cell r="C806" t="str">
            <v>M3</v>
          </cell>
          <cell r="D806">
            <v>95.63</v>
          </cell>
          <cell r="E806" t="str">
            <v>Aterros, Bases, Sub bases e Imprimações</v>
          </cell>
          <cell r="F806" t="str">
            <v>SINAPI Mai/26</v>
          </cell>
        </row>
        <row r="807">
          <cell r="A807">
            <v>105705</v>
          </cell>
          <cell r="B807" t="str">
            <v>CONSTRUÇÃO DE BASE E SUB-BASE PARA PAVIMENTAÇÃO DE SOLO (PREDOMINANTEMENTE ARENOSO) BRITA - 40%-60%, MISTURA EM USINA, COM ESPESSURA DE 10 CM - EXCLUSIVE CARGA E TRANSPORTE. AF_09/2024</v>
          </cell>
          <cell r="C807" t="str">
            <v>M3</v>
          </cell>
          <cell r="D807">
            <v>139.16999999999999</v>
          </cell>
          <cell r="E807" t="str">
            <v>Aterros, Bases, Sub bases e Imprimações</v>
          </cell>
          <cell r="F807" t="str">
            <v>SINAPI Mai/26</v>
          </cell>
        </row>
        <row r="808">
          <cell r="A808">
            <v>105706</v>
          </cell>
          <cell r="B808" t="str">
            <v>CONSTRUÇÃO DE BASE E SUB-BASE PARA PAVIMENTAÇÃO DE SOLO (PREDOMINANTEMENTE ARENOSO) BRITA - 40%-60%, MISTURA EM USINA, COM ESPESSURA DE 15 CM - EXCLUSIVE CARGA E TRANSPORTE. AF_09/2024</v>
          </cell>
          <cell r="C808" t="str">
            <v>M3</v>
          </cell>
          <cell r="D808">
            <v>135.31</v>
          </cell>
          <cell r="E808" t="str">
            <v>Aterros, Bases, Sub bases e Imprimações</v>
          </cell>
          <cell r="F808" t="str">
            <v>SINAPI Mai/26</v>
          </cell>
        </row>
        <row r="809">
          <cell r="A809">
            <v>105708</v>
          </cell>
          <cell r="B809" t="str">
            <v>CONSTRUÇÃO DE BASE E SUB-BASE PARA PAVIMENTAÇÃO DE SOLO (PREDOMINANTEMENTE ARENOSO) BRITA - 40%-60%, MISTURA EM USINA, COM ESPESSURA DE 20 CM - EXCLUSIVE CARGA E TRANSPORTE. AF_09/2024</v>
          </cell>
          <cell r="C809" t="str">
            <v>M3</v>
          </cell>
          <cell r="D809">
            <v>133.38</v>
          </cell>
          <cell r="E809" t="str">
            <v>Aterros, Bases, Sub bases e Imprimações</v>
          </cell>
          <cell r="F809" t="str">
            <v>SINAPI Mai/26</v>
          </cell>
        </row>
        <row r="810">
          <cell r="A810">
            <v>105690</v>
          </cell>
          <cell r="B810" t="str">
            <v>CONSTRUÇÃO DE BASE E SUB-BASE PARA PAVIMENTAÇÃO DE SOLO (PREDOMINANTEMENTE ARENOSO) BRITA - 50%-50% COM CIMENTO - 4%, MISTURA EM PISTA, COM ESPESSURA DE 10 CM - EXCLUSIVE ESCAVAÇÃO, CARGA E TRANSPORTE E SOLO. AF_09/2024</v>
          </cell>
          <cell r="C810" t="str">
            <v>M3</v>
          </cell>
          <cell r="D810">
            <v>160.44</v>
          </cell>
          <cell r="E810" t="str">
            <v>Aterros, Bases, Sub bases e Imprimações</v>
          </cell>
          <cell r="F810" t="str">
            <v>SINAPI Mai/26</v>
          </cell>
        </row>
        <row r="811">
          <cell r="A811">
            <v>100569</v>
          </cell>
          <cell r="B811" t="str">
            <v>CONSTRUÇÃO DE BASE E SUB-BASE PARA PAVIMENTAÇÃO DE SOLO (PREDOMINANTEMENTE ARENOSO) BRITA - 50%-50% COM CIMENTO - 4%, MISTURA EM PISTA, COM ESPESSURA DE 15 CM - EXCLUSIVE ESCAVAÇÃO, CARGA E TRANSPORTE E SOLO. AF_09/2024</v>
          </cell>
          <cell r="C811" t="str">
            <v>M3</v>
          </cell>
          <cell r="D811">
            <v>152.22999999999999</v>
          </cell>
          <cell r="E811" t="str">
            <v>Aterros, Bases, Sub bases e Imprimações</v>
          </cell>
          <cell r="F811" t="str">
            <v>SINAPI Mai/26</v>
          </cell>
        </row>
        <row r="812">
          <cell r="A812">
            <v>105699</v>
          </cell>
          <cell r="B812" t="str">
            <v>CONSTRUÇÃO DE BASE E SUB-BASE PARA PAVIMENTAÇÃO DE SOLO (PREDOMINANTEMENTE ARENOSO) BRITA - 50%-50% COM CIMENTO - 4%, MISTURA EM PISTA, COM ESPESSURA DE 20 CM - EXCLUSIVE ESCAVAÇÃO, CARGA E TRANSPORTE E SOLO. AF_09/2024</v>
          </cell>
          <cell r="C812" t="str">
            <v>M3</v>
          </cell>
          <cell r="D812">
            <v>148.13</v>
          </cell>
          <cell r="E812" t="str">
            <v>Aterros, Bases, Sub bases e Imprimações</v>
          </cell>
          <cell r="F812" t="str">
            <v>SINAPI Mai/26</v>
          </cell>
        </row>
        <row r="813">
          <cell r="A813">
            <v>105672</v>
          </cell>
          <cell r="B813" t="str">
            <v>CONSTRUÇÃO DE BASE E SUB-BASE PARA PAVIMENTAÇÃO DE SOLO (PREDOMINANTEMENTE ARENOSO) BRITA - 50%-50% COM CIMENTO - 4%, MISTURA EM USINA, COM ESPESSURA DE 10 CM - EXCLUSIVE CARGA E TRANSPORTE. AF_09/2024</v>
          </cell>
          <cell r="C813" t="str">
            <v>M3</v>
          </cell>
          <cell r="D813">
            <v>177.76</v>
          </cell>
          <cell r="E813" t="str">
            <v>Aterros, Bases, Sub bases e Imprimações</v>
          </cell>
          <cell r="F813" t="str">
            <v>SINAPI Mai/26</v>
          </cell>
        </row>
        <row r="814">
          <cell r="A814">
            <v>105678</v>
          </cell>
          <cell r="B814" t="str">
            <v>CONSTRUÇÃO DE BASE E SUB-BASE PARA PAVIMENTAÇÃO DE SOLO (PREDOMINANTEMENTE ARENOSO) BRITA - 50%-50% COM CIMENTO - 4%, MISTURA EM USINA, COM ESPESSURA DE 15 CM - EXCLUSIVE CARGA E TRANSPORTE. AF_09/2024</v>
          </cell>
          <cell r="C814" t="str">
            <v>M3</v>
          </cell>
          <cell r="D814">
            <v>173.9</v>
          </cell>
          <cell r="E814" t="str">
            <v>Aterros, Bases, Sub bases e Imprimações</v>
          </cell>
          <cell r="F814" t="str">
            <v>SINAPI Mai/26</v>
          </cell>
        </row>
        <row r="815">
          <cell r="A815">
            <v>105684</v>
          </cell>
          <cell r="B815" t="str">
            <v>CONSTRUÇÃO DE BASE E SUB-BASE PARA PAVIMENTAÇÃO DE SOLO (PREDOMINANTEMENTE ARENOSO) BRITA - 50%-50% COM CIMENTO - 4%, MISTURA EM USINA, COM ESPESSURA DE 20 CM - EXCLUSIVE CARGA E TRANSPORTE. AF_09/2024</v>
          </cell>
          <cell r="C815" t="str">
            <v>M3</v>
          </cell>
          <cell r="D815">
            <v>171.97</v>
          </cell>
          <cell r="E815" t="str">
            <v>Aterros, Bases, Sub bases e Imprimações</v>
          </cell>
          <cell r="F815" t="str">
            <v>SINAPI Mai/26</v>
          </cell>
        </row>
        <row r="816">
          <cell r="A816">
            <v>105691</v>
          </cell>
          <cell r="B816" t="str">
            <v>CONSTRUÇÃO DE BASE E SUB-BASE PARA PAVIMENTAÇÃO DE SOLO (PREDOMINANTEMENTE ARENOSO) BRITA - 50%-50% COM CIMENTO - 6%, MISTURA EM PISTA, COM ESPESSURA DE 10 CM - EXCLUSIVE ESCAVAÇÃO, CARGA E TRANSPORTE E SOLO. AF_09/2024</v>
          </cell>
          <cell r="C816" t="str">
            <v>M3</v>
          </cell>
          <cell r="D816">
            <v>190.67</v>
          </cell>
          <cell r="E816" t="str">
            <v>Aterros, Bases, Sub bases e Imprimações</v>
          </cell>
          <cell r="F816" t="str">
            <v>SINAPI Mai/26</v>
          </cell>
        </row>
        <row r="817">
          <cell r="A817">
            <v>100570</v>
          </cell>
          <cell r="B817" t="str">
            <v>CONSTRUÇÃO DE BASE E SUB-BASE PARA PAVIMENTAÇÃO DE SOLO (PREDOMINANTEMENTE ARENOSO) BRITA - 50%-50% COM CIMENTO - 6%, MISTURA EM PISTA, COM ESPESSURA DE 15 CM - EXCLUSIVE ESCAVAÇÃO, CARGA E TRANSPORTE E SOLO. AF_09/2024</v>
          </cell>
          <cell r="C817" t="str">
            <v>M3</v>
          </cell>
          <cell r="D817">
            <v>182.46</v>
          </cell>
          <cell r="E817" t="str">
            <v>Aterros, Bases, Sub bases e Imprimações</v>
          </cell>
          <cell r="F817" t="str">
            <v>SINAPI Mai/26</v>
          </cell>
        </row>
        <row r="818">
          <cell r="A818">
            <v>105700</v>
          </cell>
          <cell r="B818" t="str">
            <v>CONSTRUÇÃO DE BASE E SUB-BASE PARA PAVIMENTAÇÃO DE SOLO (PREDOMINANTEMENTE ARENOSO) BRITA - 50%-50% COM CIMENTO - 6%, MISTURA EM PISTA, COM ESPESSURA DE 20 CM - EXCLUSIVE ESCAVAÇÃO, CARGA E TRANSPORTE E SOLO. AF_09/2024</v>
          </cell>
          <cell r="C818" t="str">
            <v>M3</v>
          </cell>
          <cell r="D818">
            <v>178.36</v>
          </cell>
          <cell r="E818" t="str">
            <v>Aterros, Bases, Sub bases e Imprimações</v>
          </cell>
          <cell r="F818" t="str">
            <v>SINAPI Mai/26</v>
          </cell>
        </row>
        <row r="819">
          <cell r="A819">
            <v>105673</v>
          </cell>
          <cell r="B819" t="str">
            <v>CONSTRUÇÃO DE BASE E SUB-BASE PARA PAVIMENTAÇÃO DE SOLO (PREDOMINANTEMENTE ARENOSO) BRITA - 50%-50% COM CIMENTO - 6%, MISTURA EM USINA, COM ESPESSURA DE 10 CM - EXCLUSIVE CARGA E TRANSPORTE. AF_09/2024</v>
          </cell>
          <cell r="C819" t="str">
            <v>M3</v>
          </cell>
          <cell r="D819">
            <v>206.14</v>
          </cell>
          <cell r="E819" t="str">
            <v>Aterros, Bases, Sub bases e Imprimações</v>
          </cell>
          <cell r="F819" t="str">
            <v>SINAPI Mai/26</v>
          </cell>
        </row>
        <row r="820">
          <cell r="A820">
            <v>105679</v>
          </cell>
          <cell r="B820" t="str">
            <v>CONSTRUÇÃO DE BASE E SUB-BASE PARA PAVIMENTAÇÃO DE SOLO (PREDOMINANTEMENTE ARENOSO) BRITA - 50%-50% COM CIMENTO - 6%, MISTURA EM USINA, COM ESPESSURA DE 15 CM - EXCLUSIVE CARGA E TRANSPORTE. AF_09/2024</v>
          </cell>
          <cell r="C820" t="str">
            <v>M3</v>
          </cell>
          <cell r="D820">
            <v>202.28</v>
          </cell>
          <cell r="E820" t="str">
            <v>Aterros, Bases, Sub bases e Imprimações</v>
          </cell>
          <cell r="F820" t="str">
            <v>SINAPI Mai/26</v>
          </cell>
        </row>
        <row r="821">
          <cell r="A821">
            <v>105685</v>
          </cell>
          <cell r="B821" t="str">
            <v>CONSTRUÇÃO DE BASE E SUB-BASE PARA PAVIMENTAÇÃO DE SOLO (PREDOMINANTEMENTE ARENOSO) BRITA - 50%-50% COM CIMENTO - 6%, MISTURA EM USINA, COM ESPESSURA DE 20 CM - EXCLUSIVE CARGA E TRANSPORTE. AF_09/2024</v>
          </cell>
          <cell r="C821" t="str">
            <v>M3</v>
          </cell>
          <cell r="D821">
            <v>200.35</v>
          </cell>
          <cell r="E821" t="str">
            <v>Aterros, Bases, Sub bases e Imprimações</v>
          </cell>
          <cell r="F821" t="str">
            <v>SINAPI Mai/26</v>
          </cell>
        </row>
        <row r="822">
          <cell r="A822">
            <v>105692</v>
          </cell>
          <cell r="B822" t="str">
            <v>CONSTRUÇÃO DE BASE E SUB-BASE PARA PAVIMENTAÇÃO DE SOLO (PREDOMINANTEMENTE ARENOSO) BRITA - 50%-50% COM CIMENTO - 8%, MISTURA EM PISTA, COM ESPESSURA DE 10 CM - EXCLUSIVE ESCAVAÇÃO, CARGA E TRANSPORTE E SOLO. AF_09/2024</v>
          </cell>
          <cell r="C822" t="str">
            <v>M3</v>
          </cell>
          <cell r="D822">
            <v>220.48</v>
          </cell>
          <cell r="E822" t="str">
            <v>Aterros, Bases, Sub bases e Imprimações</v>
          </cell>
          <cell r="F822" t="str">
            <v>SINAPI Mai/26</v>
          </cell>
        </row>
        <row r="823">
          <cell r="A823">
            <v>100571</v>
          </cell>
          <cell r="B823" t="str">
            <v>CONSTRUÇÃO DE BASE E SUB-BASE PARA PAVIMENTAÇÃO DE SOLO (PREDOMINANTEMENTE ARENOSO) BRITA - 50%-50% COM CIMENTO - 8%, MISTURA EM PISTA, COM ESPESSURA DE 15 CM - EXCLUSIVE ESCAVAÇÃO, CARGA E TRANSPORTE E SOLO. AF_09/2024</v>
          </cell>
          <cell r="C823" t="str">
            <v>M3</v>
          </cell>
          <cell r="D823">
            <v>212.27</v>
          </cell>
          <cell r="E823" t="str">
            <v>Aterros, Bases, Sub bases e Imprimações</v>
          </cell>
          <cell r="F823" t="str">
            <v>SINAPI Mai/26</v>
          </cell>
        </row>
        <row r="824">
          <cell r="A824">
            <v>105701</v>
          </cell>
          <cell r="B824" t="str">
            <v>CONSTRUÇÃO DE BASE E SUB-BASE PARA PAVIMENTAÇÃO DE SOLO (PREDOMINANTEMENTE ARENOSO) BRITA - 50%-50% COM CIMENTO - 8%, MISTURA EM PISTA, COM ESPESSURA DE 20 CM - EXCLUSIVE ESCAVAÇÃO, CARGA E TRANSPORTE E SOLO. AF_09/2024</v>
          </cell>
          <cell r="C824" t="str">
            <v>M3</v>
          </cell>
          <cell r="D824">
            <v>208.17</v>
          </cell>
          <cell r="E824" t="str">
            <v>Aterros, Bases, Sub bases e Imprimações</v>
          </cell>
          <cell r="F824" t="str">
            <v>SINAPI Mai/26</v>
          </cell>
        </row>
        <row r="825">
          <cell r="A825">
            <v>105674</v>
          </cell>
          <cell r="B825" t="str">
            <v>CONSTRUÇÃO DE BASE E SUB-BASE PARA PAVIMENTAÇÃO DE SOLO (PREDOMINANTEMENTE ARENOSO) BRITA - 50%-50% COM CIMENTO - 8%, MISTURA EM USINA, COM ESPESSURA DE 10 CM - EXCLUSIVE CARGA E TRANSPORTE. AF_09/2024</v>
          </cell>
          <cell r="C825" t="str">
            <v>M3</v>
          </cell>
          <cell r="D825">
            <v>234.54</v>
          </cell>
          <cell r="E825" t="str">
            <v>Aterros, Bases, Sub bases e Imprimações</v>
          </cell>
          <cell r="F825" t="str">
            <v>SINAPI Mai/26</v>
          </cell>
        </row>
        <row r="826">
          <cell r="A826">
            <v>105680</v>
          </cell>
          <cell r="B826" t="str">
            <v>CONSTRUÇÃO DE BASE E SUB-BASE PARA PAVIMENTAÇÃO DE SOLO (PREDOMINANTEMENTE ARENOSO) BRITA - 50%-50% COM CIMENTO - 8%, MISTURA EM USINA, COM ESPESSURA DE 15 CM - EXCLUSIVE CARGA E TRANSPORTE. AF_09/2024</v>
          </cell>
          <cell r="C826" t="str">
            <v>M3</v>
          </cell>
          <cell r="D826">
            <v>230.68</v>
          </cell>
          <cell r="E826" t="str">
            <v>Aterros, Bases, Sub bases e Imprimações</v>
          </cell>
          <cell r="F826" t="str">
            <v>SINAPI Mai/26</v>
          </cell>
        </row>
        <row r="827">
          <cell r="A827">
            <v>105686</v>
          </cell>
          <cell r="B827" t="str">
            <v>CONSTRUÇÃO DE BASE E SUB-BASE PARA PAVIMENTAÇÃO DE SOLO (PREDOMINANTEMENTE ARENOSO) BRITA - 50%-50% COM CIMENTO - 8%, MISTURA EM USINA, COM ESPESSURA DE 20 CM - EXCLUSIVE CARGA E TRANSPORTE. AF_09/2024</v>
          </cell>
          <cell r="C827" t="str">
            <v>M3</v>
          </cell>
          <cell r="D827">
            <v>228.75</v>
          </cell>
          <cell r="E827" t="str">
            <v>Aterros, Bases, Sub bases e Imprimações</v>
          </cell>
          <cell r="F827" t="str">
            <v>SINAPI Mai/26</v>
          </cell>
        </row>
        <row r="828">
          <cell r="A828">
            <v>105718</v>
          </cell>
          <cell r="B828" t="str">
            <v>CONSTRUÇÃO DE BASE E SUB-BASE PARA PAVIMENTAÇÃO DE SOLO (PREDOMINANTEMENTE ARENOSO) BRITA - 50%-50%, MISTURA EM PISTA, COM ESPESSURA DE 10 CM - EXCLUSIVE ESCAVAÇÃO, CARGA E TRANSPORTE E SOLO. AF_09/2024</v>
          </cell>
          <cell r="C828" t="str">
            <v>M3</v>
          </cell>
          <cell r="D828">
            <v>95.97</v>
          </cell>
          <cell r="E828" t="str">
            <v>Aterros, Bases, Sub bases e Imprimações</v>
          </cell>
          <cell r="F828" t="str">
            <v>SINAPI Mai/26</v>
          </cell>
        </row>
        <row r="829">
          <cell r="A829">
            <v>100565</v>
          </cell>
          <cell r="B829" t="str">
            <v>CONSTRUÇÃO DE BASE E SUB-BASE PARA PAVIMENTAÇÃO DE SOLO (PREDOMINANTEMENTE ARENOSO) BRITA - 50%-50%, MISTURA EM PISTA, COM ESPESSURA DE 15 CM - EXCLUSIVE ESCAVAÇÃO, CARGA E TRANSPORTE E SOLO. AF_09/2024</v>
          </cell>
          <cell r="C829" t="str">
            <v>M3</v>
          </cell>
          <cell r="D829">
            <v>87.76</v>
          </cell>
          <cell r="E829" t="str">
            <v>Aterros, Bases, Sub bases e Imprimações</v>
          </cell>
          <cell r="F829" t="str">
            <v>SINAPI Mai/26</v>
          </cell>
        </row>
        <row r="830">
          <cell r="A830">
            <v>105581</v>
          </cell>
          <cell r="B830" t="str">
            <v>CONSTRUÇÃO DE BASE E SUB-BASE PARA PAVIMENTAÇÃO DE SOLO (PREDOMINANTEMENTE ARENOSO) BRITA - 50%-50%, MISTURA EM PISTA, COM ESPESSURA DE 20 CM - EXCLUSIVE ESCAVAÇÃO, CARGA E TRANSPORTE E SOLO. AF_09/2024</v>
          </cell>
          <cell r="C830" t="str">
            <v>M3</v>
          </cell>
          <cell r="D830">
            <v>83.65</v>
          </cell>
          <cell r="E830" t="str">
            <v>Aterros, Bases, Sub bases e Imprimações</v>
          </cell>
          <cell r="F830" t="str">
            <v>SINAPI Mai/26</v>
          </cell>
        </row>
        <row r="831">
          <cell r="A831">
            <v>105713</v>
          </cell>
          <cell r="B831" t="str">
            <v>CONSTRUÇÃO DE BASE E SUB-BASE PARA PAVIMENTAÇÃO DE SOLO (PREDOMINANTEMENTE ARENOSO) BRITA - 50%-50%, MISTURA EM USINA, COM ESPESSURA DE 10 CM - EXCLUSIVE CARGA E TRANSPORTE. AF_09/2024</v>
          </cell>
          <cell r="C831" t="str">
            <v>M3</v>
          </cell>
          <cell r="D831">
            <v>120.96</v>
          </cell>
          <cell r="E831" t="str">
            <v>Aterros, Bases, Sub bases e Imprimações</v>
          </cell>
          <cell r="F831" t="str">
            <v>SINAPI Mai/26</v>
          </cell>
        </row>
        <row r="832">
          <cell r="A832">
            <v>105714</v>
          </cell>
          <cell r="B832" t="str">
            <v>CONSTRUÇÃO DE BASE E SUB-BASE PARA PAVIMENTAÇÃO DE SOLO (PREDOMINANTEMENTE ARENOSO) BRITA - 50%-50%, MISTURA EM USINA, COM ESPESSURA DE 15 CM - EXCLUSIVE CARGA E TRANSPORTE. AF_09/2024</v>
          </cell>
          <cell r="C832" t="str">
            <v>M3</v>
          </cell>
          <cell r="D832">
            <v>117.1</v>
          </cell>
          <cell r="E832" t="str">
            <v>Aterros, Bases, Sub bases e Imprimações</v>
          </cell>
          <cell r="F832" t="str">
            <v>SINAPI Mai/26</v>
          </cell>
        </row>
        <row r="833">
          <cell r="A833">
            <v>105716</v>
          </cell>
          <cell r="B833" t="str">
            <v>CONSTRUÇÃO DE BASE E SUB-BASE PARA PAVIMENTAÇÃO DE SOLO (PREDOMINANTEMENTE ARENOSO) BRITA - 50%-50%, MISTURA EM USINA, COM ESPESSURA DE 20 CM - EXCLUSIVE CARGA E TRANSPORTE. AF_09/2024</v>
          </cell>
          <cell r="C833" t="str">
            <v>M3</v>
          </cell>
          <cell r="D833">
            <v>115.17</v>
          </cell>
          <cell r="E833" t="str">
            <v>Aterros, Bases, Sub bases e Imprimações</v>
          </cell>
          <cell r="F833" t="str">
            <v>SINAPI Mai/26</v>
          </cell>
        </row>
        <row r="834">
          <cell r="A834">
            <v>105624</v>
          </cell>
          <cell r="B834" t="str">
            <v>CONSTRUÇÃO DE BASE E SUB-BASE PARA PAVIMENTAÇÃO DE SOLO (PREDOMINANTEMENTE ARENOSO) COM CIMENTO - 6%, MISTURA EM PISTA, COM ESPESSURA DE 10 CM - EXCLUSIVE ESCAVAÇÃO, CARGA E TRANSPORTE E SOLO. AF_09/2024</v>
          </cell>
          <cell r="C834" t="str">
            <v>M3</v>
          </cell>
          <cell r="D834">
            <v>120.49</v>
          </cell>
          <cell r="E834" t="str">
            <v>Aterros, Bases, Sub bases e Imprimações</v>
          </cell>
          <cell r="F834" t="str">
            <v>SINAPI Mai/26</v>
          </cell>
        </row>
        <row r="835">
          <cell r="A835">
            <v>96391</v>
          </cell>
          <cell r="B835" t="str">
            <v>CONSTRUÇÃO DE BASE E SUB-BASE PARA PAVIMENTAÇÃO DE SOLO (PREDOMINANTEMENTE ARENOSO) COM CIMENTO - 6%, MISTURA EM PISTA, COM ESPESSURA DE 15 CM - EXCLUSIVE ESCAVAÇÃO, CARGA E TRANSPORTE E SOLO. AF_09/2024</v>
          </cell>
          <cell r="C835" t="str">
            <v>M3</v>
          </cell>
          <cell r="D835">
            <v>113.92</v>
          </cell>
          <cell r="E835" t="str">
            <v>Aterros, Bases, Sub bases e Imprimações</v>
          </cell>
          <cell r="F835" t="str">
            <v>SINAPI Mai/26</v>
          </cell>
        </row>
        <row r="836">
          <cell r="A836">
            <v>105632</v>
          </cell>
          <cell r="B836" t="str">
            <v>CONSTRUÇÃO DE BASE E SUB-BASE PARA PAVIMENTAÇÃO DE SOLO (PREDOMINANTEMENTE ARENOSO) COM CIMENTO - 6%, MISTURA EM PISTA, COM ESPESSURA DE 20 CM - EXCLUSIVE ESCAVAÇÃO, CARGA E TRANSPORTE E SOLO. AF_09/2024</v>
          </cell>
          <cell r="C836" t="str">
            <v>M3</v>
          </cell>
          <cell r="D836">
            <v>112.89</v>
          </cell>
          <cell r="E836" t="str">
            <v>Aterros, Bases, Sub bases e Imprimações</v>
          </cell>
          <cell r="F836" t="str">
            <v>SINAPI Mai/26</v>
          </cell>
        </row>
        <row r="837">
          <cell r="A837">
            <v>105601</v>
          </cell>
          <cell r="B837" t="str">
            <v>CONSTRUÇÃO DE BASE E SUB-BASE PARA PAVIMENTAÇÃO DE SOLO (PREDOMINANTEMENTE ARENOSO) COM CIMENTO - 6%, MISTURA EM USINA, COM ESPESSURA DE 10 CM - EXCLUSIVE CARGA E TRANSPORTE. AF_09/2024</v>
          </cell>
          <cell r="C837" t="str">
            <v>M3</v>
          </cell>
          <cell r="D837">
            <v>113.07</v>
          </cell>
          <cell r="E837" t="str">
            <v>Aterros, Bases, Sub bases e Imprimações</v>
          </cell>
          <cell r="F837" t="str">
            <v>SINAPI Mai/26</v>
          </cell>
        </row>
        <row r="838">
          <cell r="A838">
            <v>105609</v>
          </cell>
          <cell r="B838" t="str">
            <v>CONSTRUÇÃO DE BASE E SUB-BASE PARA PAVIMENTAÇÃO DE SOLO (PREDOMINANTEMENTE ARENOSO) COM CIMENTO - 6%, MISTURA EM USINA, COM ESPESSURA DE 15 CM - EXCLUSIVE CARGA E TRANSPORTE. AF_09/2024</v>
          </cell>
          <cell r="C838" t="str">
            <v>M3</v>
          </cell>
          <cell r="D838">
            <v>110.55</v>
          </cell>
          <cell r="E838" t="str">
            <v>Aterros, Bases, Sub bases e Imprimações</v>
          </cell>
          <cell r="F838" t="str">
            <v>SINAPI Mai/26</v>
          </cell>
        </row>
        <row r="839">
          <cell r="A839">
            <v>105617</v>
          </cell>
          <cell r="B839" t="str">
            <v>CONSTRUÇÃO DE BASE E SUB-BASE PARA PAVIMENTAÇÃO DE SOLO (PREDOMINANTEMENTE ARENOSO) COM CIMENTO - 6%, MISTURA EM USINA, COM ESPESSURA DE 20 CM - EXCLUSIVE CARGA E TRANSPORTE. AF_09/2024</v>
          </cell>
          <cell r="C839" t="str">
            <v>M3</v>
          </cell>
          <cell r="D839">
            <v>108.75</v>
          </cell>
          <cell r="E839" t="str">
            <v>Aterros, Bases, Sub bases e Imprimações</v>
          </cell>
          <cell r="F839" t="str">
            <v>SINAPI Mai/26</v>
          </cell>
        </row>
        <row r="840">
          <cell r="A840">
            <v>105625</v>
          </cell>
          <cell r="B840" t="str">
            <v>CONSTRUÇÃO DE BASE E SUB-BASE PARA PAVIMENTAÇÃO DE SOLO (PREDOMINANTEMENTE ARENOSO) COM CIMENTO - 8%, MISTURA EM PISTA, COM ESPESSURA DE 10 CM - EXCLUSIVE ESCAVAÇÃO, CARGA E TRANSPORTE E SOLO. AF_09/2024</v>
          </cell>
          <cell r="C840" t="str">
            <v>M3</v>
          </cell>
          <cell r="D840">
            <v>151.5</v>
          </cell>
          <cell r="E840" t="str">
            <v>Aterros, Bases, Sub bases e Imprimações</v>
          </cell>
          <cell r="F840" t="str">
            <v>SINAPI Mai/26</v>
          </cell>
        </row>
        <row r="841">
          <cell r="A841">
            <v>96392</v>
          </cell>
          <cell r="B841" t="str">
            <v>CONSTRUÇÃO DE BASE E SUB-BASE PARA PAVIMENTAÇÃO DE SOLO (PREDOMINANTEMENTE ARENOSO) COM CIMENTO - 8%, MISTURA EM PISTA, COM ESPESSURA DE 15 CM - EXCLUSIVE ESCAVAÇÃO, CARGA E TRANSPORTE E SOLO. AF_09/2024</v>
          </cell>
          <cell r="C841" t="str">
            <v>M3</v>
          </cell>
          <cell r="D841">
            <v>144.93</v>
          </cell>
          <cell r="E841" t="str">
            <v>Aterros, Bases, Sub bases e Imprimações</v>
          </cell>
          <cell r="F841" t="str">
            <v>SINAPI Mai/26</v>
          </cell>
        </row>
        <row r="842">
          <cell r="A842">
            <v>105633</v>
          </cell>
          <cell r="B842" t="str">
            <v>CONSTRUÇÃO DE BASE E SUB-BASE PARA PAVIMENTAÇÃO DE SOLO (PREDOMINANTEMENTE ARENOSO) COM CIMENTO - 8%, MISTURA EM PISTA, COM ESPESSURA DE 20 CM - EXCLUSIVE ESCAVAÇÃO, CARGA E TRANSPORTE E SOLO. AF_09/2024</v>
          </cell>
          <cell r="C842" t="str">
            <v>M3</v>
          </cell>
          <cell r="D842">
            <v>143.9</v>
          </cell>
          <cell r="E842" t="str">
            <v>Aterros, Bases, Sub bases e Imprimações</v>
          </cell>
          <cell r="F842" t="str">
            <v>SINAPI Mai/26</v>
          </cell>
        </row>
        <row r="843">
          <cell r="A843">
            <v>105602</v>
          </cell>
          <cell r="B843" t="str">
            <v>CONSTRUÇÃO DE BASE E SUB-BASE PARA PAVIMENTAÇÃO DE SOLO (PREDOMINANTEMENTE ARENOSO) COM CIMENTO - 8%, MISTURA EM USINA, COM ESPESSURA DE 10 CM - EXCLUSIVE CARGA E TRANSPORTE. AF_09/2024</v>
          </cell>
          <cell r="C843" t="str">
            <v>M3</v>
          </cell>
          <cell r="D843">
            <v>143.29</v>
          </cell>
          <cell r="E843" t="str">
            <v>Aterros, Bases, Sub bases e Imprimações</v>
          </cell>
          <cell r="F843" t="str">
            <v>SINAPI Mai/26</v>
          </cell>
        </row>
        <row r="844">
          <cell r="A844">
            <v>105610</v>
          </cell>
          <cell r="B844" t="str">
            <v>CONSTRUÇÃO DE BASE E SUB-BASE PARA PAVIMENTAÇÃO DE SOLO (PREDOMINANTEMENTE ARENOSO) COM CIMENTO - 8%, MISTURA EM USINA, COM ESPESSURA DE 15 CM - EXCLUSIVE CARGA E TRANSPORTE. AF_09/2024</v>
          </cell>
          <cell r="C844" t="str">
            <v>M3</v>
          </cell>
          <cell r="D844">
            <v>140.77000000000001</v>
          </cell>
          <cell r="E844" t="str">
            <v>Aterros, Bases, Sub bases e Imprimações</v>
          </cell>
          <cell r="F844" t="str">
            <v>SINAPI Mai/26</v>
          </cell>
        </row>
        <row r="845">
          <cell r="A845">
            <v>105618</v>
          </cell>
          <cell r="B845" t="str">
            <v>CONSTRUÇÃO DE BASE E SUB-BASE PARA PAVIMENTAÇÃO DE SOLO (PREDOMINANTEMENTE ARENOSO) COM CIMENTO - 8%, MISTURA EM USINA, COM ESPESSURA DE 20 CM - EXCLUSIVE CARGA E TRANSPORTE. AF_09/2024</v>
          </cell>
          <cell r="C845" t="str">
            <v>M3</v>
          </cell>
          <cell r="D845">
            <v>138.97</v>
          </cell>
          <cell r="E845" t="str">
            <v>Aterros, Bases, Sub bases e Imprimações</v>
          </cell>
          <cell r="F845" t="str">
            <v>SINAPI Mai/26</v>
          </cell>
        </row>
        <row r="846">
          <cell r="A846">
            <v>105571</v>
          </cell>
          <cell r="B846" t="str">
            <v>CONSTRUÇÃO DE BASE E SUB-BASE PARA PAVIMENTAÇÃO DE SOLO (PREDOMINANTEMENTE ARENOSO) MELHORADO COM CIMENTO - 2%, MISTURA EM PISTA, COM ESPESSURA DE 10 CM - EXCLUSIVE ESCAVAÇÃO, CARGA E TRANSPORTE E SOLO. AF_09/2024</v>
          </cell>
          <cell r="C846" t="str">
            <v>M3</v>
          </cell>
          <cell r="D846">
            <v>56.78</v>
          </cell>
          <cell r="E846" t="str">
            <v>Aterros, Bases, Sub bases e Imprimações</v>
          </cell>
          <cell r="F846" t="str">
            <v>SINAPI Mai/26</v>
          </cell>
        </row>
        <row r="847">
          <cell r="A847">
            <v>96389</v>
          </cell>
          <cell r="B847" t="str">
            <v>CONSTRUÇÃO DE BASE E SUB-BASE PARA PAVIMENTAÇÃO DE SOLO (PREDOMINANTEMENTE ARENOSO) MELHORADO COM CIMENTO - 2%, MISTURA EM PISTA, COM ESPESSURA DE 15 CM - EXCLUSIVE ESCAVAÇÃO, CARGA E TRANSPORTE E SOLO. AF_09/2024</v>
          </cell>
          <cell r="C847" t="str">
            <v>M3</v>
          </cell>
          <cell r="D847">
            <v>50.21</v>
          </cell>
          <cell r="E847" t="str">
            <v>Aterros, Bases, Sub bases e Imprimações</v>
          </cell>
          <cell r="F847" t="str">
            <v>SINAPI Mai/26</v>
          </cell>
        </row>
        <row r="848">
          <cell r="A848">
            <v>105575</v>
          </cell>
          <cell r="B848" t="str">
            <v>CONSTRUÇÃO DE BASE E SUB-BASE PARA PAVIMENTAÇÃO DE SOLO (PREDOMINANTEMENTE ARENOSO) MELHORADO COM CIMENTO - 2%, MISTURA EM PISTA, COM ESPESSURA DE 20 CM - EXCLUSIVE ESCAVAÇÃO, CARGA E TRANSPORTE E SOLO. AF_09/2024</v>
          </cell>
          <cell r="C848" t="str">
            <v>M3</v>
          </cell>
          <cell r="D848">
            <v>49.18</v>
          </cell>
          <cell r="E848" t="str">
            <v>Aterros, Bases, Sub bases e Imprimações</v>
          </cell>
          <cell r="F848" t="str">
            <v>SINAPI Mai/26</v>
          </cell>
        </row>
        <row r="849">
          <cell r="A849">
            <v>105599</v>
          </cell>
          <cell r="B849" t="str">
            <v>CONSTRUÇÃO DE BASE E SUB-BASE PARA PAVIMENTAÇÃO DE SOLO (PREDOMINANTEMENTE ARENOSO) MELHORADO COM CIMENTO - 2%, MISTURA EM USINA, COM ESPESSURA DE 10 CM - EXCLUSIVE CARGA E TRANSPORTE. AF_09/2024</v>
          </cell>
          <cell r="C849" t="str">
            <v>M3</v>
          </cell>
          <cell r="D849">
            <v>52.64</v>
          </cell>
          <cell r="E849" t="str">
            <v>Aterros, Bases, Sub bases e Imprimações</v>
          </cell>
          <cell r="F849" t="str">
            <v>SINAPI Mai/26</v>
          </cell>
        </row>
        <row r="850">
          <cell r="A850">
            <v>105607</v>
          </cell>
          <cell r="B850" t="str">
            <v>CONSTRUÇÃO DE BASE E SUB-BASE PARA PAVIMENTAÇÃO DE SOLO (PREDOMINANTEMENTE ARENOSO) MELHORADO COM CIMENTO - 2%, MISTURA EM USINA, COM ESPESSURA DE 15 CM - EXCLUSIVE CARGA E TRANSPORTE. AF_09/2024</v>
          </cell>
          <cell r="C850" t="str">
            <v>M3</v>
          </cell>
          <cell r="D850">
            <v>50.12</v>
          </cell>
          <cell r="E850" t="str">
            <v>Aterros, Bases, Sub bases e Imprimações</v>
          </cell>
          <cell r="F850" t="str">
            <v>SINAPI Mai/26</v>
          </cell>
        </row>
        <row r="851">
          <cell r="A851">
            <v>105615</v>
          </cell>
          <cell r="B851" t="str">
            <v>CONSTRUÇÃO DE BASE E SUB-BASE PARA PAVIMENTAÇÃO DE SOLO (PREDOMINANTEMENTE ARENOSO) MELHORADO COM CIMENTO - 2%, MISTURA EM USINA, COM ESPESSURA DE 20 CM - EXCLUSIVE CARGA E TRANSPORTE. AF_09/2024</v>
          </cell>
          <cell r="C851" t="str">
            <v>M3</v>
          </cell>
          <cell r="D851">
            <v>48.32</v>
          </cell>
          <cell r="E851" t="str">
            <v>Aterros, Bases, Sub bases e Imprimações</v>
          </cell>
          <cell r="F851" t="str">
            <v>SINAPI Mai/26</v>
          </cell>
        </row>
        <row r="852">
          <cell r="A852">
            <v>105623</v>
          </cell>
          <cell r="B852" t="str">
            <v>CONSTRUÇÃO DE BASE E SUB-BASE PARA PAVIMENTAÇÃO DE SOLO (PREDOMINANTEMENTE ARENOSO) MELHORADO COM CIMENTO - 4%, MISTURA EM PISTA, COM ESPESSURA DE 10 CM - EXCLUSIVE ESCAVAÇÃO, CARGA E TRANSPORTE E SOLO. AF_09/2024</v>
          </cell>
          <cell r="C852" t="str">
            <v>M3</v>
          </cell>
          <cell r="D852">
            <v>89.07</v>
          </cell>
          <cell r="E852" t="str">
            <v>Aterros, Bases, Sub bases e Imprimações</v>
          </cell>
          <cell r="F852" t="str">
            <v>SINAPI Mai/26</v>
          </cell>
        </row>
        <row r="853">
          <cell r="A853">
            <v>96390</v>
          </cell>
          <cell r="B853" t="str">
            <v>CONSTRUÇÃO DE BASE E SUB-BASE PARA PAVIMENTAÇÃO DE SOLO (PREDOMINANTEMENTE ARENOSO) MELHORADO COM CIMENTO - 4%, MISTURA EM PISTA, COM ESPESSURA DE 15 CM - EXCLUSIVE ESCAVAÇÃO, CARGA E TRANSPORTE E SOLO. AF_09/2024</v>
          </cell>
          <cell r="C853" t="str">
            <v>M3</v>
          </cell>
          <cell r="D853">
            <v>82.5</v>
          </cell>
          <cell r="E853" t="str">
            <v>Aterros, Bases, Sub bases e Imprimações</v>
          </cell>
          <cell r="F853" t="str">
            <v>SINAPI Mai/26</v>
          </cell>
        </row>
        <row r="854">
          <cell r="A854">
            <v>105631</v>
          </cell>
          <cell r="B854" t="str">
            <v>CONSTRUÇÃO DE BASE E SUB-BASE PARA PAVIMENTAÇÃO DE SOLO (PREDOMINANTEMENTE ARENOSO) MELHORADO COM CIMENTO - 4%, MISTURA EM PISTA, COM ESPESSURA DE 20 CM - EXCLUSIVE ESCAVAÇÃO, CARGA E TRANSPORTE E SOLO. AF_09/2024</v>
          </cell>
          <cell r="C854" t="str">
            <v>M3</v>
          </cell>
          <cell r="D854">
            <v>81.47</v>
          </cell>
          <cell r="E854" t="str">
            <v>Aterros, Bases, Sub bases e Imprimações</v>
          </cell>
          <cell r="F854" t="str">
            <v>SINAPI Mai/26</v>
          </cell>
        </row>
        <row r="855">
          <cell r="A855">
            <v>105600</v>
          </cell>
          <cell r="B855" t="str">
            <v>CONSTRUÇÃO DE BASE E SUB-BASE PARA PAVIMENTAÇÃO DE SOLO (PREDOMINANTEMENTE ARENOSO) MELHORADO COM CIMENTO - 4%, MISTURA EM USINA, COM ESPESSURA DE 10 CM - EXCLUSIVE CARGA E TRANSPORTE. AF_09/2024</v>
          </cell>
          <cell r="C855" t="str">
            <v>M3</v>
          </cell>
          <cell r="D855">
            <v>82.86</v>
          </cell>
          <cell r="E855" t="str">
            <v>Aterros, Bases, Sub bases e Imprimações</v>
          </cell>
          <cell r="F855" t="str">
            <v>SINAPI Mai/26</v>
          </cell>
        </row>
        <row r="856">
          <cell r="A856">
            <v>105608</v>
          </cell>
          <cell r="B856" t="str">
            <v>CONSTRUÇÃO DE BASE E SUB-BASE PARA PAVIMENTAÇÃO DE SOLO (PREDOMINANTEMENTE ARENOSO) MELHORADO COM CIMENTO - 4%, MISTURA EM USINA, COM ESPESSURA DE 15 CM - EXCLUSIVE CARGA E TRANSPORTE. AF_09/2024</v>
          </cell>
          <cell r="C856" t="str">
            <v>M3</v>
          </cell>
          <cell r="D856">
            <v>80.34</v>
          </cell>
          <cell r="E856" t="str">
            <v>Aterros, Bases, Sub bases e Imprimações</v>
          </cell>
          <cell r="F856" t="str">
            <v>SINAPI Mai/26</v>
          </cell>
        </row>
        <row r="857">
          <cell r="A857">
            <v>105616</v>
          </cell>
          <cell r="B857" t="str">
            <v>CONSTRUÇÃO DE BASE E SUB-BASE PARA PAVIMENTAÇÃO DE SOLO (PREDOMINANTEMENTE ARENOSO) MELHORADO COM CIMENTO - 4%, MISTURA EM USINA, COM ESPESSURA DE 20 CM - EXCLUSIVE CARGA E TRANSPORTE. AF_09/2024</v>
          </cell>
          <cell r="C857" t="str">
            <v>M3</v>
          </cell>
          <cell r="D857">
            <v>78.540000000000006</v>
          </cell>
          <cell r="E857" t="str">
            <v>Aterros, Bases, Sub bases e Imprimações</v>
          </cell>
          <cell r="F857" t="str">
            <v>SINAPI Mai/26</v>
          </cell>
        </row>
        <row r="858">
          <cell r="A858">
            <v>105585</v>
          </cell>
          <cell r="B858" t="str">
            <v>CONSTRUÇÃO DE BASE E SUB-BASE PARA PAVIMENTAÇÃO DE SOLO (PREDOMINANTEMENTE ARGILOSO) BRITA - 40%-60%, MISTURA EM PISTA, COM ESPESSURA DE 10 CM - EXCLUSIVE ESCAVAÇÃO, CARGA E TRANSPORTE E SOLO. AF_09/2024</v>
          </cell>
          <cell r="C858" t="str">
            <v>M3</v>
          </cell>
          <cell r="D858">
            <v>117.14</v>
          </cell>
          <cell r="E858" t="str">
            <v>Aterros, Bases, Sub bases e Imprimações</v>
          </cell>
          <cell r="F858" t="str">
            <v>SINAPI Mai/26</v>
          </cell>
        </row>
        <row r="859">
          <cell r="A859">
            <v>100572</v>
          </cell>
          <cell r="B859" t="str">
            <v>CONSTRUÇÃO DE BASE E SUB-BASE PARA PAVIMENTAÇÃO DE SOLO (PREDOMINANTEMENTE ARGILOSO) BRITA - 40%-60%, MISTURA EM PISTA, COM ESPESSURA DE 15 CM - EXCLUSIVE ESCAVAÇÃO, CARGA E TRANSPORTE E SOLO. AF_09/2024</v>
          </cell>
          <cell r="C859" t="str">
            <v>M3</v>
          </cell>
          <cell r="D859">
            <v>105.89</v>
          </cell>
          <cell r="E859" t="str">
            <v>Aterros, Bases, Sub bases e Imprimações</v>
          </cell>
          <cell r="F859" t="str">
            <v>SINAPI Mai/26</v>
          </cell>
        </row>
        <row r="860">
          <cell r="A860">
            <v>105588</v>
          </cell>
          <cell r="B860" t="str">
            <v>CONSTRUÇÃO DE BASE E SUB-BASE PARA PAVIMENTAÇÃO DE SOLO (PREDOMINANTEMENTE ARGILOSO) BRITA - 40%-60%, MISTURA EM PISTA, COM ESPESSURA DE 20 CM - EXCLUSIVE ESCAVAÇÃO, CARGA E TRANSPORTE E SOLO. AF_09/2024</v>
          </cell>
          <cell r="C860" t="str">
            <v>M3</v>
          </cell>
          <cell r="D860">
            <v>104.78</v>
          </cell>
          <cell r="E860" t="str">
            <v>Aterros, Bases, Sub bases e Imprimações</v>
          </cell>
          <cell r="F860" t="str">
            <v>SINAPI Mai/26</v>
          </cell>
        </row>
        <row r="861">
          <cell r="A861">
            <v>105583</v>
          </cell>
          <cell r="B861" t="str">
            <v>CONSTRUÇÃO DE BASE E SUB-BASE PARA PAVIMENTAÇÃO DE SOLO (PREDOMINANTEMENTE ARGILOSO) BRITA - 40%-60%, MISTURA EM USINA, COM ESPESSURA DE 10 CM - EXCLUSIVE CARGA E TRANSPORTE. AF_09/2024</v>
          </cell>
          <cell r="C861" t="str">
            <v>M3</v>
          </cell>
          <cell r="D861">
            <v>145.9</v>
          </cell>
          <cell r="E861" t="str">
            <v>Aterros, Bases, Sub bases e Imprimações</v>
          </cell>
          <cell r="F861" t="str">
            <v>SINAPI Mai/26</v>
          </cell>
        </row>
        <row r="862">
          <cell r="A862">
            <v>105719</v>
          </cell>
          <cell r="B862" t="str">
            <v>CONSTRUÇÃO DE BASE E SUB-BASE PARA PAVIMENTAÇÃO DE SOLO (PREDOMINANTEMENTE ARGILOSO) BRITA - 40%-60%, MISTURA EM USINA, COM ESPESSURA DE 15 CM - EXCLUSIVE CARGA E TRANSPORTE. AF_09/2024</v>
          </cell>
          <cell r="C862" t="str">
            <v>M3</v>
          </cell>
          <cell r="D862">
            <v>139.80000000000001</v>
          </cell>
          <cell r="E862" t="str">
            <v>Aterros, Bases, Sub bases e Imprimações</v>
          </cell>
          <cell r="F862" t="str">
            <v>SINAPI Mai/26</v>
          </cell>
        </row>
        <row r="863">
          <cell r="A863">
            <v>105721</v>
          </cell>
          <cell r="B863" t="str">
            <v>CONSTRUÇÃO DE BASE E SUB-BASE PARA PAVIMENTAÇÃO DE SOLO (PREDOMINANTEMENTE ARGILOSO) BRITA - 40%-60%, MISTURA EM USINA, COM ESPESSURA DE 20 CM - EXCLUSIVE CARGA E TRANSPORTE. AF_09/2024</v>
          </cell>
          <cell r="C863" t="str">
            <v>M3</v>
          </cell>
          <cell r="D863">
            <v>140.09</v>
          </cell>
          <cell r="E863" t="str">
            <v>Aterros, Bases, Sub bases e Imprimações</v>
          </cell>
          <cell r="F863" t="str">
            <v>SINAPI Mai/26</v>
          </cell>
        </row>
        <row r="864">
          <cell r="A864">
            <v>105592</v>
          </cell>
          <cell r="B864" t="str">
            <v>CONSTRUÇÃO DE BASE E SUB-BASE PARA PAVIMENTAÇÃO DE SOLO (PREDOMINANTEMENTE ARGILOSO) BRITA - 50%-50%, MISTURA EM PISTA, COM ESPESSURA DE 10 CM - EXCLUSIVE ESCAVAÇÃO, CARGA E TRANSPORTE E SOLO. AF_09/2024</v>
          </cell>
          <cell r="C864" t="str">
            <v>M3</v>
          </cell>
          <cell r="D864">
            <v>105.16</v>
          </cell>
          <cell r="E864" t="str">
            <v>Aterros, Bases, Sub bases e Imprimações</v>
          </cell>
          <cell r="F864" t="str">
            <v>SINAPI Mai/26</v>
          </cell>
        </row>
        <row r="865">
          <cell r="A865">
            <v>100573</v>
          </cell>
          <cell r="B865" t="str">
            <v>CONSTRUÇÃO DE BASE E SUB-BASE PARA PAVIMENTAÇÃO DE SOLO (PREDOMINANTEMENTE ARGILOSO) BRITA - 50%-50%, MISTURA EM PISTA, COM ESPESSURA DE 15 CM - EXCLUSIVE ESCAVAÇÃO, CARGA E TRANSPORTE E SOLO. AF_09/2024</v>
          </cell>
          <cell r="C865" t="str">
            <v>M3</v>
          </cell>
          <cell r="D865">
            <v>93.91</v>
          </cell>
          <cell r="E865" t="str">
            <v>Aterros, Bases, Sub bases e Imprimações</v>
          </cell>
          <cell r="F865" t="str">
            <v>SINAPI Mai/26</v>
          </cell>
        </row>
        <row r="866">
          <cell r="A866">
            <v>105595</v>
          </cell>
          <cell r="B866" t="str">
            <v>CONSTRUÇÃO DE BASE E SUB-BASE PARA PAVIMENTAÇÃO DE SOLO (PREDOMINANTEMENTE ARGILOSO) BRITA - 50%-50%, MISTURA EM PISTA, COM ESPESSURA DE 20 CM - EXCLUSIVE ESCAVAÇÃO, CARGA E TRANSPORTE E SOLO. AF_09/2024</v>
          </cell>
          <cell r="C866" t="str">
            <v>M3</v>
          </cell>
          <cell r="D866">
            <v>92.8</v>
          </cell>
          <cell r="E866" t="str">
            <v>Aterros, Bases, Sub bases e Imprimações</v>
          </cell>
          <cell r="F866" t="str">
            <v>SINAPI Mai/26</v>
          </cell>
        </row>
        <row r="867">
          <cell r="A867">
            <v>105590</v>
          </cell>
          <cell r="B867" t="str">
            <v>CONSTRUÇÃO DE BASE E SUB-BASE PARA PAVIMENTAÇÃO DE SOLO (PREDOMINANTEMENTE ARGILOSO) BRITA - 50%-50%, MISTURA EM USINA, COM ESPESSURA DE 10 CM - EXCLUSIVE CARGA E TRANSPORTE. AF_09/2024</v>
          </cell>
          <cell r="C867" t="str">
            <v>M3</v>
          </cell>
          <cell r="D867">
            <v>127.69</v>
          </cell>
          <cell r="E867" t="str">
            <v>Aterros, Bases, Sub bases e Imprimações</v>
          </cell>
          <cell r="F867" t="str">
            <v>SINAPI Mai/26</v>
          </cell>
        </row>
        <row r="868">
          <cell r="A868">
            <v>105723</v>
          </cell>
          <cell r="B868" t="str">
            <v>CONSTRUÇÃO DE BASE E SUB-BASE PARA PAVIMENTAÇÃO DE SOLO (PREDOMINANTEMENTE ARGILOSO) BRITA - 50%-50%, MISTURA EM USINA, COM ESPESSURA DE 15 CM - EXCLUSIVE CARGA E TRANSPORTE. AF_09/2024</v>
          </cell>
          <cell r="C868" t="str">
            <v>M3</v>
          </cell>
          <cell r="D868">
            <v>121.59</v>
          </cell>
          <cell r="E868" t="str">
            <v>Aterros, Bases, Sub bases e Imprimações</v>
          </cell>
          <cell r="F868" t="str">
            <v>SINAPI Mai/26</v>
          </cell>
        </row>
        <row r="869">
          <cell r="A869">
            <v>105725</v>
          </cell>
          <cell r="B869" t="str">
            <v>CONSTRUÇÃO DE BASE E SUB-BASE PARA PAVIMENTAÇÃO DE SOLO (PREDOMINANTEMENTE ARGILOSO) BRITA - 50%-50%, MISTURA EM USINA, COM ESPESSURA DE 20 CM - EXCLUSIVE CARGA E TRANSPORTE. AF_09/2024</v>
          </cell>
          <cell r="C869" t="str">
            <v>M3</v>
          </cell>
          <cell r="D869">
            <v>121.88</v>
          </cell>
          <cell r="E869" t="str">
            <v>Aterros, Bases, Sub bases e Imprimações</v>
          </cell>
          <cell r="F869" t="str">
            <v>SINAPI Mai/26</v>
          </cell>
        </row>
        <row r="870">
          <cell r="A870">
            <v>105566</v>
          </cell>
          <cell r="B870" t="str">
            <v>CONSTRUÇÃO DE BASE E SUB-BASE PARA PAVIMENTAÇÃO DE SOLO DE COMPORTAMENTO LATERÍTICO (ARENOSO), COM ESPESSURA DE 10 CM - EXCLUSIVE ESCAVAÇÃO, CARGA E TRANSPORTE E SOLO. AF_09/2024</v>
          </cell>
          <cell r="C870" t="str">
            <v>M3</v>
          </cell>
          <cell r="D870">
            <v>12.63</v>
          </cell>
          <cell r="E870" t="str">
            <v>Aterros, Bases, Sub bases e Imprimações</v>
          </cell>
          <cell r="F870" t="str">
            <v>SINAPI Mai/26</v>
          </cell>
        </row>
        <row r="871">
          <cell r="A871">
            <v>96388</v>
          </cell>
          <cell r="B871" t="str">
            <v>CONSTRUÇÃO DE BASE E SUB-BASE PARA PAVIMENTAÇÃO DE SOLO DE COMPORTAMENTO LATERÍTICO (ARENOSO), COM ESPESSURA DE 15 CM - EXCLUSIVE ESCAVAÇÃO, CARGA E TRANSPORTE E SOLO. AF_09/2024</v>
          </cell>
          <cell r="C871" t="str">
            <v>M3</v>
          </cell>
          <cell r="D871">
            <v>10.1</v>
          </cell>
          <cell r="E871" t="str">
            <v>Aterros, Bases, Sub bases e Imprimações</v>
          </cell>
          <cell r="F871" t="str">
            <v>SINAPI Mai/26</v>
          </cell>
        </row>
        <row r="872">
          <cell r="A872">
            <v>105569</v>
          </cell>
          <cell r="B872" t="str">
            <v>CONSTRUÇÃO DE BASE E SUB-BASE PARA PAVIMENTAÇÃO DE SOLO DE COMPORTAMENTO LATERÍTICO (ARENOSO), COM ESPESSURA DE 20 CM - EXCLUSIVE ESCAVAÇÃO, CARGA E TRANSPORTE E SOLO. AF_09/2024</v>
          </cell>
          <cell r="C872" t="str">
            <v>M3</v>
          </cell>
          <cell r="D872">
            <v>8.39</v>
          </cell>
          <cell r="E872" t="str">
            <v>Aterros, Bases, Sub bases e Imprimações</v>
          </cell>
          <cell r="F872" t="str">
            <v>SINAPI Mai/26</v>
          </cell>
        </row>
        <row r="873">
          <cell r="A873">
            <v>101767</v>
          </cell>
          <cell r="B873" t="str">
            <v>CONSTRUÇÃO DE BASE E SUB-BASE PARA PAVIMENTAÇÃO DE SOLO ESTABILIZADO GRANULOMETRICAMENTE COM MISTURA DE SOLOS EM PISTA - EXCLUSIVE SOLO, ESCAVAÇÃO, CARGA E TRANSPORTE. AF_09/2024</v>
          </cell>
          <cell r="C873" t="str">
            <v>M3</v>
          </cell>
          <cell r="D873">
            <v>34.39</v>
          </cell>
          <cell r="E873" t="str">
            <v>Aterros, Bases, Sub bases e Imprimações</v>
          </cell>
          <cell r="F873" t="str">
            <v>SINAPI Mai/26</v>
          </cell>
        </row>
        <row r="874">
          <cell r="A874">
            <v>101768</v>
          </cell>
          <cell r="B874" t="str">
            <v>CONSTRUÇÃO DE BASE E SUB-BASE PARA PAVIMENTAÇÃO DE SOLO ESTABILIZADO GRANULOMETRICAMENTE SEM MISTURA DE SOLOS - EXCLUSIVE SOLO, ESCAVAÇÃO, CARGA E TRANSPORTE. AF_09/2024</v>
          </cell>
          <cell r="C874" t="str">
            <v>M3</v>
          </cell>
          <cell r="D874">
            <v>29</v>
          </cell>
          <cell r="E874" t="str">
            <v>Aterros, Bases, Sub bases e Imprimações</v>
          </cell>
          <cell r="F874" t="str">
            <v>SINAPI Mai/26</v>
          </cell>
        </row>
        <row r="875">
          <cell r="A875">
            <v>100574</v>
          </cell>
          <cell r="B875" t="str">
            <v>ESPALHAMENTO DE MATERIAL COM TRATOR DE ESTEIRAS. AF_09/2024</v>
          </cell>
          <cell r="C875" t="str">
            <v>M3</v>
          </cell>
          <cell r="D875">
            <v>1.6</v>
          </cell>
          <cell r="E875" t="str">
            <v>Aterros, Bases, Sub bases e Imprimações</v>
          </cell>
          <cell r="F875" t="str">
            <v>SINAPI Mai/26</v>
          </cell>
        </row>
        <row r="876">
          <cell r="A876">
            <v>102470</v>
          </cell>
          <cell r="B876" t="str">
            <v>EXECUÇÃO DE IMPRIMAÇÃO COM ASFALTO DILUÍDO CM-30, PARA OBRAS DE CONSTRUÇÃO DE PAVIMENTOS. AF_09/2024</v>
          </cell>
          <cell r="C876" t="str">
            <v>M2</v>
          </cell>
          <cell r="D876">
            <v>0</v>
          </cell>
          <cell r="E876" t="str">
            <v>Aterros, Bases, Sub bases e Imprimações</v>
          </cell>
          <cell r="F876" t="str">
            <v>SINAPI Mai/26</v>
          </cell>
        </row>
        <row r="877">
          <cell r="A877">
            <v>105756</v>
          </cell>
          <cell r="B877" t="str">
            <v>EXECUÇÃO DE IMPRIMAÇÃO COM ASFALTO DILUÍDO CM-30, PARA OBRAS DE RECONSTRUÇÃO DE PAVIMENTOS. AF_09/2024</v>
          </cell>
          <cell r="C877" t="str">
            <v>M2</v>
          </cell>
          <cell r="D877">
            <v>0</v>
          </cell>
          <cell r="E877" t="str">
            <v>Aterros, Bases, Sub bases e Imprimações</v>
          </cell>
          <cell r="F877" t="str">
            <v>SINAPI Mai/26</v>
          </cell>
        </row>
        <row r="878">
          <cell r="A878">
            <v>104375</v>
          </cell>
          <cell r="B878" t="str">
            <v>EXECUÇÃO DE PINTURA DE LIGAÇÃO COM EMULSÃO ASFÁLTICA RR-2C, PARA OBRAS DE CONSTRUÇÃO DE PAVIMENTOS. AF_09/2024</v>
          </cell>
          <cell r="C878" t="str">
            <v>M2</v>
          </cell>
          <cell r="D878">
            <v>0</v>
          </cell>
          <cell r="E878" t="str">
            <v>Aterros, Bases, Sub bases e Imprimações</v>
          </cell>
          <cell r="F878" t="str">
            <v>SINAPI Mai/26</v>
          </cell>
        </row>
        <row r="879">
          <cell r="A879">
            <v>105757</v>
          </cell>
          <cell r="B879" t="str">
            <v>EXECUÇÃO DE PINTURA DE LIGAÇÃO COM EMULSÃO ASFÁLTICA RR-2C, PARA OBRAS DE RECONSTRUÇÃO DE PAVIMENTOS. AF_09/2024</v>
          </cell>
          <cell r="C879" t="str">
            <v>M2</v>
          </cell>
          <cell r="D879">
            <v>0</v>
          </cell>
          <cell r="E879" t="str">
            <v>Aterros, Bases, Sub bases e Imprimações</v>
          </cell>
          <cell r="F879" t="str">
            <v>SINAPI Mai/26</v>
          </cell>
        </row>
        <row r="880">
          <cell r="A880">
            <v>105562</v>
          </cell>
          <cell r="B880" t="str">
            <v>EXECUÇÃO E COMPACTAÇÃO DE CAMADA FINAL DE ATERRO (100% DE ENERGIA DO PROCTOR NORMAL) COM SOLO PREDOMINANTEMENTE ARENOSO, EM CAMADAS COM ESPESSURA DE 10 CM - EXCLUSIVE ESCAVAÇÃO, CARGA E TRANSPORTE E SOLO. AF_09/2024</v>
          </cell>
          <cell r="C880" t="str">
            <v>M3</v>
          </cell>
          <cell r="D880">
            <v>9.31</v>
          </cell>
          <cell r="E880" t="str">
            <v>Aterros, Bases, Sub bases e Imprimações</v>
          </cell>
          <cell r="F880" t="str">
            <v>SINAPI Mai/26</v>
          </cell>
        </row>
        <row r="881">
          <cell r="A881">
            <v>105563</v>
          </cell>
          <cell r="B881" t="str">
            <v>EXECUÇÃO E COMPACTAÇÃO DE CAMADA FINAL DE ATERRO (100% DE ENERGIA DO PROCTOR NORMAL) COM SOLO PREDOMINANTEMENTE ARENOSO, EM CAMADAS COM ESPESSURA DE 15 CM - EXCLUSIVE ESCAVAÇÃO, CARGA E TRANSPORTE E SOLO. AF_09/2024</v>
          </cell>
          <cell r="C881" t="str">
            <v>M3</v>
          </cell>
          <cell r="D881">
            <v>7.52</v>
          </cell>
          <cell r="E881" t="str">
            <v>Aterros, Bases, Sub bases e Imprimações</v>
          </cell>
          <cell r="F881" t="str">
            <v>SINAPI Mai/26</v>
          </cell>
        </row>
        <row r="882">
          <cell r="A882">
            <v>105565</v>
          </cell>
          <cell r="B882" t="str">
            <v>EXECUÇÃO E COMPACTAÇÃO DE CAMADA FINAL DE ATERRO (100% DE ENERGIA DO PROCTOR NORMAL) COM SOLO PREDOMINANTEMENTE ARENOSO, EM CAMADAS COM ESPESSURA DE 20 CM - EXCLUSIVE ESCAVAÇÃO, CARGA E TRANSPORTE E SOLO. AF_09/2024</v>
          </cell>
          <cell r="C882" t="str">
            <v>M3</v>
          </cell>
          <cell r="D882">
            <v>6.99</v>
          </cell>
          <cell r="E882" t="str">
            <v>Aterros, Bases, Sub bases e Imprimações</v>
          </cell>
          <cell r="F882" t="str">
            <v>SINAPI Mai/26</v>
          </cell>
        </row>
        <row r="883">
          <cell r="A883">
            <v>105557</v>
          </cell>
          <cell r="B883" t="str">
            <v>EXECUÇÃO E COMPACTAÇÃO DE CAMADA FINAL DE ATERRO (100% DE ENERGIA DO PROCTOR NORMAL) COM SOLO PREDOMINANTEMENTE ARGILOSO, EM CAMADAS COM ESPESSURA DE 10 CM - EXCLUSIVE ESCAVAÇÃO, CARGA E TRANSPORTE E SOLO. AF_09/2024</v>
          </cell>
          <cell r="C883" t="str">
            <v>M3</v>
          </cell>
          <cell r="D883">
            <v>17.95</v>
          </cell>
          <cell r="E883" t="str">
            <v>Aterros, Bases, Sub bases e Imprimações</v>
          </cell>
          <cell r="F883" t="str">
            <v>SINAPI Mai/26</v>
          </cell>
        </row>
        <row r="884">
          <cell r="A884">
            <v>105558</v>
          </cell>
          <cell r="B884" t="str">
            <v>EXECUÇÃO E COMPACTAÇÃO DE CAMADA FINAL DE ATERRO (100% DE ENERGIA DO PROCTOR NORMAL) COM SOLO PREDOMINANTEMENTE ARGILOSO, EM CAMADAS COM ESPESSURA DE 15 CM - EXCLUSIVE ESCAVAÇÃO, CARGA E TRANSPORTE E SOLO. AF_09/2024</v>
          </cell>
          <cell r="C884" t="str">
            <v>M3</v>
          </cell>
          <cell r="D884">
            <v>15.47</v>
          </cell>
          <cell r="E884" t="str">
            <v>Aterros, Bases, Sub bases e Imprimações</v>
          </cell>
          <cell r="F884" t="str">
            <v>SINAPI Mai/26</v>
          </cell>
        </row>
        <row r="885">
          <cell r="A885">
            <v>105560</v>
          </cell>
          <cell r="B885" t="str">
            <v>EXECUÇÃO E COMPACTAÇÃO DE CAMADA FINAL DE ATERRO (100% DE ENERGIA DO PROCTOR NORMAL) COM SOLO PREDOMINANTEMENTE ARGILOSO, EM CAMADAS COM ESPESSURA DE 20 CM - EXCLUSIVE ESCAVAÇÃO, CARGA E TRANSPORTE E SOLO. AF_09/2024</v>
          </cell>
          <cell r="C885" t="str">
            <v>M3</v>
          </cell>
          <cell r="D885">
            <v>14.13</v>
          </cell>
          <cell r="E885" t="str">
            <v>Aterros, Bases, Sub bases e Imprimações</v>
          </cell>
          <cell r="F885" t="str">
            <v>SINAPI Mai/26</v>
          </cell>
        </row>
        <row r="886">
          <cell r="A886">
            <v>96386</v>
          </cell>
          <cell r="B886" t="str">
            <v>EXECUÇÃO E COMPACTAÇÃO DE CORPO DE ATERRO (95% DE ENERGIA DO PROCTOR NORMAL) COM SOLO PREDOMINANTEMENTE ARENOSO ESPESSURA 15CM - EXCLUSIVE MATERIAL, ESCAVAÇÃO, CARGA E TRANSPORTE. AF_09/2024</v>
          </cell>
          <cell r="C886" t="str">
            <v>M3</v>
          </cell>
          <cell r="D886">
            <v>7.46</v>
          </cell>
          <cell r="E886" t="str">
            <v>Aterros, Bases, Sub bases e Imprimações</v>
          </cell>
          <cell r="F886" t="str">
            <v>SINAPI Mai/26</v>
          </cell>
        </row>
        <row r="887">
          <cell r="A887">
            <v>105564</v>
          </cell>
          <cell r="B887" t="str">
            <v>EXECUÇÃO E COMPACTAÇÃO DE CORPO DE ATERRO (95% DE ENERGIA DO PROCTOR NORMAL) COM SOLO PREDOMINANTEMENTE ARENOSO, EM CAMADAS COM ESPESSURA DE 20 CM - EXCLUSIVE ESCAVAÇÃO, CARGA E TRANSPORTE E SOLO. AF_09/2024</v>
          </cell>
          <cell r="C887" t="str">
            <v>M3</v>
          </cell>
          <cell r="D887">
            <v>6.94</v>
          </cell>
          <cell r="E887" t="str">
            <v>Aterros, Bases, Sub bases e Imprimações</v>
          </cell>
          <cell r="F887" t="str">
            <v>SINAPI Mai/26</v>
          </cell>
        </row>
        <row r="888">
          <cell r="A888">
            <v>105561</v>
          </cell>
          <cell r="B888" t="str">
            <v>EXECUÇÃO E COMPACTAÇÃO DE CORPO DE ATERRO DE ATERRO (95% DE ENERGIA DO PROCTOR NORMAL) COM SOLO PREDOMINANTEMENTE ARENOSO, EM CAMADAS COM ESPESSURA DE 10 CM - EXCLUSIVE ESCAVAÇÃO, CARGA E TRANSPORTE E SOLO. AF_09/2024</v>
          </cell>
          <cell r="C888" t="str">
            <v>M3</v>
          </cell>
          <cell r="D888">
            <v>9.1300000000000008</v>
          </cell>
          <cell r="E888" t="str">
            <v>Aterros, Bases, Sub bases e Imprimações</v>
          </cell>
          <cell r="F888" t="str">
            <v>SINAPI Mai/26</v>
          </cell>
        </row>
        <row r="889">
          <cell r="A889">
            <v>96385</v>
          </cell>
          <cell r="B889" t="str">
            <v>EXECUÇÃO E COMPACTAÇÃO DE CORPO DE ATERRO DE ATERRO (95% DE ENERGIA DO PROCTOR NORMAL) COM SOLO PREDOMINANTEMENTE ARGILOSO ESPESSURA 15 CM - EXCLUSIVE MATERIAL, ESCAVAÇÃO, CARGA E TRANSPORTE. AF_09/2024</v>
          </cell>
          <cell r="C889" t="str">
            <v>M3</v>
          </cell>
          <cell r="D889">
            <v>13.97</v>
          </cell>
          <cell r="E889" t="str">
            <v>Aterros, Bases, Sub bases e Imprimações</v>
          </cell>
          <cell r="F889" t="str">
            <v>SINAPI Mai/26</v>
          </cell>
        </row>
        <row r="890">
          <cell r="A890">
            <v>105556</v>
          </cell>
          <cell r="B890" t="str">
            <v>EXECUÇÃO E COMPACTAÇÃO DE CORPO DE ATERRO DE ATERRO (95% DE ENERGIA DO PROCTOR NORMAL) COM SOLO PREDOMINANTEMENTE ARGILOSO, EM CAMADAS COM ESPESSURA DE 10 CM - EXCLUSIVE ESCAVAÇÃO, CARGA E TRANSPORTE E SOLO. AF_09/2024</v>
          </cell>
          <cell r="C890" t="str">
            <v>M3</v>
          </cell>
          <cell r="D890">
            <v>15.69</v>
          </cell>
          <cell r="E890" t="str">
            <v>Aterros, Bases, Sub bases e Imprimações</v>
          </cell>
          <cell r="F890" t="str">
            <v>SINAPI Mai/26</v>
          </cell>
        </row>
        <row r="891">
          <cell r="A891">
            <v>105559</v>
          </cell>
          <cell r="B891" t="str">
            <v>EXECUÇÃO E COMPACTAÇÃO DE CORPO DE ATERRO DE ATERRO (95% DE ENERGIA DO PROCTOR NORMAL) COM SOLO PREDOMINANTEMENTE ARGILOSO, EM CAMADAS COM ESPESSURA DE 20 CM - EXCLUSIVE ESCAVAÇÃO, CARGA E TRANSPORTE E SOLO. AF_09/2024</v>
          </cell>
          <cell r="C891" t="str">
            <v>M3</v>
          </cell>
          <cell r="D891">
            <v>11.87</v>
          </cell>
          <cell r="E891" t="str">
            <v>Aterros, Bases, Sub bases e Imprimações</v>
          </cell>
          <cell r="F891" t="str">
            <v>SINAPI Mai/26</v>
          </cell>
        </row>
        <row r="892">
          <cell r="A892">
            <v>105733</v>
          </cell>
          <cell r="B892" t="str">
            <v>RECONSTRUÇÃO DE BASE E SUB-BASE PARA PAVIMENTAÇÃO DE BRITA GRADUADA SIMPLES TRATADA COM CIMENTO, COM ESPESSURA DE 10 CM - EXCLUSIVE CARGA E TRANSPORTE. AF_09/2024</v>
          </cell>
          <cell r="C892" t="str">
            <v>M3</v>
          </cell>
          <cell r="D892">
            <v>234.95</v>
          </cell>
          <cell r="E892" t="str">
            <v>Aterros, Bases, Sub bases e Imprimações</v>
          </cell>
          <cell r="F892" t="str">
            <v>SINAPI Mai/26</v>
          </cell>
        </row>
        <row r="893">
          <cell r="A893">
            <v>105734</v>
          </cell>
          <cell r="B893" t="str">
            <v>RECONSTRUÇÃO DE BASE E SUB-BASE PARA PAVIMENTAÇÃO DE BRITA GRADUADA SIMPLES TRATADA COM CIMENTO, COM ESPESSURA DE 15 CM - EXCLUSIVE CARGA E TRANSPORTE. AF_09/2024</v>
          </cell>
          <cell r="C893" t="str">
            <v>M3</v>
          </cell>
          <cell r="D893">
            <v>228.04</v>
          </cell>
          <cell r="E893" t="str">
            <v>Aterros, Bases, Sub bases e Imprimações</v>
          </cell>
          <cell r="F893" t="str">
            <v>SINAPI Mai/26</v>
          </cell>
        </row>
        <row r="894">
          <cell r="A894">
            <v>105736</v>
          </cell>
          <cell r="B894" t="str">
            <v>RECONSTRUÇÃO DE BASE E SUB-BASE PARA PAVIMENTAÇÃO DE BRITA GRADUADA SIMPLES TRATADA COM CIMENTO, COM ESPESSURA DE 20 CM - EXCLUSIVE CARGA E TRANSPORTE. AF_09/2024</v>
          </cell>
          <cell r="C894" t="str">
            <v>M3</v>
          </cell>
          <cell r="D894">
            <v>224.59</v>
          </cell>
          <cell r="E894" t="str">
            <v>Aterros, Bases, Sub bases e Imprimações</v>
          </cell>
          <cell r="F894" t="str">
            <v>SINAPI Mai/26</v>
          </cell>
        </row>
        <row r="895">
          <cell r="A895">
            <v>105728</v>
          </cell>
          <cell r="B895" t="str">
            <v>RECONSTRUÇÃO DE BASE E SUB-BASE PARA PAVIMENTAÇÃO DE BRITA GRADUADA SIMPLES, COM ESPESSURA DE 10 CM - EXCLUSIVE CARGA E TRANSPORTE. AF_09/2024</v>
          </cell>
          <cell r="C895" t="str">
            <v>M3</v>
          </cell>
          <cell r="D895">
            <v>169.56</v>
          </cell>
          <cell r="E895" t="str">
            <v>Aterros, Bases, Sub bases e Imprimações</v>
          </cell>
          <cell r="F895" t="str">
            <v>SINAPI Mai/26</v>
          </cell>
        </row>
        <row r="896">
          <cell r="A896">
            <v>105729</v>
          </cell>
          <cell r="B896" t="str">
            <v>RECONSTRUÇÃO DE BASE E SUB-BASE PARA PAVIMENTAÇÃO DE BRITA GRADUADA SIMPLES, COM ESPESSURA DE 15 CM - EXCLUSIVE CARGA E TRANSPORTE. AF_09/2024</v>
          </cell>
          <cell r="C896" t="str">
            <v>M3</v>
          </cell>
          <cell r="D896">
            <v>164.28</v>
          </cell>
          <cell r="E896" t="str">
            <v>Aterros, Bases, Sub bases e Imprimações</v>
          </cell>
          <cell r="F896" t="str">
            <v>SINAPI Mai/26</v>
          </cell>
        </row>
        <row r="897">
          <cell r="A897">
            <v>105731</v>
          </cell>
          <cell r="B897" t="str">
            <v>RECONSTRUÇÃO DE BASE E SUB-BASE PARA PAVIMENTAÇÃO DE BRITA GRADUADA SIMPLES, COM ESPESSURA DE 20 CM - EXCLUSIVE CARGA E TRANSPORTE. AF_09/2024</v>
          </cell>
          <cell r="C897" t="str">
            <v>M3</v>
          </cell>
          <cell r="D897">
            <v>161.61000000000001</v>
          </cell>
          <cell r="E897" t="str">
            <v>Aterros, Bases, Sub bases e Imprimações</v>
          </cell>
          <cell r="F897" t="str">
            <v>SINAPI Mai/26</v>
          </cell>
        </row>
        <row r="898">
          <cell r="A898">
            <v>105738</v>
          </cell>
          <cell r="B898" t="str">
            <v>RECONSTRUÇÃO DE BASE E SUB-BASE PARA PAVIMENTAÇÃO DE CONCRETO COMPACTADO COM ROLO, COM ESPESSURA DE 10 CM - EXCLUSIVE CARGA E TRANSPORTE. AF_09/2024</v>
          </cell>
          <cell r="C898" t="str">
            <v>M3</v>
          </cell>
          <cell r="D898">
            <v>315.25</v>
          </cell>
          <cell r="E898" t="str">
            <v>Aterros, Bases, Sub bases e Imprimações</v>
          </cell>
          <cell r="F898" t="str">
            <v>SINAPI Mai/26</v>
          </cell>
        </row>
        <row r="899">
          <cell r="A899">
            <v>105739</v>
          </cell>
          <cell r="B899" t="str">
            <v>RECONSTRUÇÃO DE BASE E SUB-BASE PARA PAVIMENTAÇÃO DE CONCRETO COMPACTADO COM ROLO, COM ESPESSURA DE 15 CM - EXCLUSIVE CARGA E TRANSPORTE. AF_09/2024</v>
          </cell>
          <cell r="C899" t="str">
            <v>M3</v>
          </cell>
          <cell r="D899">
            <v>310.07</v>
          </cell>
          <cell r="E899" t="str">
            <v>Aterros, Bases, Sub bases e Imprimações</v>
          </cell>
          <cell r="F899" t="str">
            <v>SINAPI Mai/26</v>
          </cell>
        </row>
        <row r="900">
          <cell r="A900">
            <v>105741</v>
          </cell>
          <cell r="B900" t="str">
            <v>RECONSTRUÇÃO DE BASE E SUB-BASE PARA PAVIMENTAÇÃO DE CONCRETO COMPACTADO COM ROLO, COM ESPESSURA DE 20 CM - EXCLUSIVE CARGA E TRANSPORTE. AF_09/2024</v>
          </cell>
          <cell r="C900" t="str">
            <v>M3</v>
          </cell>
          <cell r="D900">
            <v>307.35000000000002</v>
          </cell>
          <cell r="E900" t="str">
            <v>Aterros, Bases, Sub bases e Imprimações</v>
          </cell>
          <cell r="F900" t="str">
            <v>SINAPI Mai/26</v>
          </cell>
        </row>
        <row r="901">
          <cell r="A901">
            <v>105750</v>
          </cell>
          <cell r="B901" t="str">
            <v>RECONSTRUÇÃO DE BASE E SUB-BASE PARA PAVIMENTAÇÃO DE MACADAME SECO, COM ESPESSURA DE 10 CM - EXCLUSIVE CARGA E TRANSPORTE. AF_09/2024</v>
          </cell>
          <cell r="C901" t="str">
            <v>M3</v>
          </cell>
          <cell r="D901">
            <v>158.38</v>
          </cell>
          <cell r="E901" t="str">
            <v>Aterros, Bases, Sub bases e Imprimações</v>
          </cell>
          <cell r="F901" t="str">
            <v>SINAPI Mai/26</v>
          </cell>
        </row>
        <row r="902">
          <cell r="A902">
            <v>105751</v>
          </cell>
          <cell r="B902" t="str">
            <v>RECONSTRUÇÃO DE BASE E SUB-BASE PARA PAVIMENTAÇÃO DE MACADAME SECO, COM ESPESSURA DE 15 CM - EXCLUSIVE CARGA E TRANSPORTE. AF_09/2024</v>
          </cell>
          <cell r="C902" t="str">
            <v>M3</v>
          </cell>
          <cell r="D902">
            <v>155.68</v>
          </cell>
          <cell r="E902" t="str">
            <v>Aterros, Bases, Sub bases e Imprimações</v>
          </cell>
          <cell r="F902" t="str">
            <v>SINAPI Mai/26</v>
          </cell>
        </row>
        <row r="903">
          <cell r="A903">
            <v>105753</v>
          </cell>
          <cell r="B903" t="str">
            <v>RECONSTRUÇÃO DE BASE E SUB-BASE PARA PAVIMENTAÇÃO DE MACADAME SECO, COM ESPESSURA DE 20 CM - EXCLUSIVE CARGA E TRANSPORTE. AF_09/2024</v>
          </cell>
          <cell r="C903" t="str">
            <v>M3</v>
          </cell>
          <cell r="D903">
            <v>153.22999999999999</v>
          </cell>
          <cell r="E903" t="str">
            <v>Aterros, Bases, Sub bases e Imprimações</v>
          </cell>
          <cell r="F903" t="str">
            <v>SINAPI Mai/26</v>
          </cell>
        </row>
        <row r="904">
          <cell r="A904">
            <v>105755</v>
          </cell>
          <cell r="B904" t="str">
            <v>RECONSTRUÇÃO DE BASE E SUB-BASE PARA PAVIMENTAÇÃO DE MACADAME SECO, COM ESPESSURA DE 25 CM - EXCLUSIVE CARGA E TRANSPORTE. AF_09/2024</v>
          </cell>
          <cell r="C904" t="str">
            <v>M3</v>
          </cell>
          <cell r="D904">
            <v>150.86000000000001</v>
          </cell>
          <cell r="E904" t="str">
            <v>Aterros, Bases, Sub bases e Imprimações</v>
          </cell>
          <cell r="F904" t="str">
            <v>SINAPI Mai/26</v>
          </cell>
        </row>
        <row r="905">
          <cell r="A905">
            <v>105743</v>
          </cell>
          <cell r="B905" t="str">
            <v>RECONSTRUÇÃO DE BASE E SUB-BASE PARA PAVIMENTAÇÃO DE RACHÃO, COM ESPESSURA DE 30 CM - EXCLUSIVE CARGA E TRANSPORTE. AF_09/2024</v>
          </cell>
          <cell r="C905" t="str">
            <v>M3</v>
          </cell>
          <cell r="D905">
            <v>119.58</v>
          </cell>
          <cell r="E905" t="str">
            <v>Aterros, Bases, Sub bases e Imprimações</v>
          </cell>
          <cell r="F905" t="str">
            <v>SINAPI Mai/26</v>
          </cell>
        </row>
        <row r="906">
          <cell r="A906">
            <v>105744</v>
          </cell>
          <cell r="B906" t="str">
            <v>RECONSTRUÇÃO DE BASE E SUB-BASE PARA PAVIMENTAÇÃO DE RACHÃO, COM ESPESSURA DE 40 CM - EXCLUSIVE CARGA E TRANSPORTE. AF_09/2024</v>
          </cell>
          <cell r="C906" t="str">
            <v>M3</v>
          </cell>
          <cell r="D906">
            <v>116.96</v>
          </cell>
          <cell r="E906" t="str">
            <v>Aterros, Bases, Sub bases e Imprimações</v>
          </cell>
          <cell r="F906" t="str">
            <v>SINAPI Mai/26</v>
          </cell>
        </row>
        <row r="907">
          <cell r="A907">
            <v>105746</v>
          </cell>
          <cell r="B907" t="str">
            <v>RECONSTRUÇÃO DE BASE E SUB-BASE PARA PAVIMENTAÇÃO DE RACHÃO, COM ESPESSURA DE 50 CM - EXCLUSIVE CARGA E TRANSPORTE. AF_09/2024</v>
          </cell>
          <cell r="C907" t="str">
            <v>M3</v>
          </cell>
          <cell r="D907">
            <v>114.32</v>
          </cell>
          <cell r="E907" t="str">
            <v>Aterros, Bases, Sub bases e Imprimações</v>
          </cell>
          <cell r="F907" t="str">
            <v>SINAPI Mai/26</v>
          </cell>
        </row>
        <row r="908">
          <cell r="A908">
            <v>105748</v>
          </cell>
          <cell r="B908" t="str">
            <v>RECONSTRUÇÃO DE BASE E SUB-BASE PARA PAVIMENTAÇÃO DE RACHÃO, COM ESPESSURA DE 60 CM - EXCLUSIVE CARGA E TRANSPORTE. AF_09/2024</v>
          </cell>
          <cell r="C908" t="str">
            <v>M3</v>
          </cell>
          <cell r="D908">
            <v>111.67</v>
          </cell>
          <cell r="E908" t="str">
            <v>Aterros, Bases, Sub bases e Imprimações</v>
          </cell>
          <cell r="F908" t="str">
            <v>SINAPI Mai/26</v>
          </cell>
        </row>
        <row r="909">
          <cell r="A909">
            <v>105660</v>
          </cell>
          <cell r="B909" t="str">
            <v>RECONSTRUÇÃO DE BASE E SUB-BASE PARA PAVIMENTAÇÃO DE SOLO (PREDOMINANTEMENTE ARENOSO) BRITA - 40%-60% COM CIMENTO - 4%, MISTURA EM PISTA, COM ESPESSURA DE 10 CM - EXCLUSIVE ESCAVAÇÃO, CARGA E TRANSPORTE E SOLO. AF_09/2024</v>
          </cell>
          <cell r="C909" t="str">
            <v>M3</v>
          </cell>
          <cell r="D909">
            <v>185.75</v>
          </cell>
          <cell r="E909" t="str">
            <v>Aterros, Bases, Sub bases e Imprimações</v>
          </cell>
          <cell r="F909" t="str">
            <v>SINAPI Mai/26</v>
          </cell>
        </row>
        <row r="910">
          <cell r="A910">
            <v>105663</v>
          </cell>
          <cell r="B910" t="str">
            <v>RECONSTRUÇÃO DE BASE E SUB-BASE PARA PAVIMENTAÇÃO DE SOLO (PREDOMINANTEMENTE ARENOSO) BRITA - 40%-60% COM CIMENTO - 4%, MISTURA EM PISTA, COM ESPESSURA DE 15 CM - EXCLUSIVE ESCAVAÇÃO, CARGA E TRANSPORTE E SOLO. AF_09/2024</v>
          </cell>
          <cell r="C910" t="str">
            <v>M3</v>
          </cell>
          <cell r="D910">
            <v>174.26</v>
          </cell>
          <cell r="E910" t="str">
            <v>Aterros, Bases, Sub bases e Imprimações</v>
          </cell>
          <cell r="F910" t="str">
            <v>SINAPI Mai/26</v>
          </cell>
        </row>
        <row r="911">
          <cell r="A911">
            <v>105669</v>
          </cell>
          <cell r="B911" t="str">
            <v>RECONSTRUÇÃO DE BASE E SUB-BASE PARA PAVIMENTAÇÃO DE SOLO (PREDOMINANTEMENTE ARENOSO) BRITA - 40%-60% COM CIMENTO - 4%, MISTURA EM PISTA, COM ESPESSURA DE 20 CM - EXCLUSIVE ESCAVAÇÃO, CARGA E TRANSPORTE E SOLO. AF_09/2024</v>
          </cell>
          <cell r="C911" t="str">
            <v>M3</v>
          </cell>
          <cell r="D911">
            <v>168.5</v>
          </cell>
          <cell r="E911" t="str">
            <v>Aterros, Bases, Sub bases e Imprimações</v>
          </cell>
          <cell r="F911" t="str">
            <v>SINAPI Mai/26</v>
          </cell>
        </row>
        <row r="912">
          <cell r="A912">
            <v>105642</v>
          </cell>
          <cell r="B912" t="str">
            <v>RECONSTRUÇÃO DE BASE E SUB-BASE PARA PAVIMENTAÇÃO DE SOLO (PREDOMINANTEMENTE ARENOSO) BRITA - 40%-60% COM CIMENTO - 4%, MISTURA EM USINA, COM ESPESSURA DE 10 CM - EXCLUSIVE CARGA E TRANSPORTE. AF_09/2024</v>
          </cell>
          <cell r="C912" t="str">
            <v>M3</v>
          </cell>
          <cell r="D912">
            <v>202.41</v>
          </cell>
          <cell r="E912" t="str">
            <v>Aterros, Bases, Sub bases e Imprimações</v>
          </cell>
          <cell r="F912" t="str">
            <v>SINAPI Mai/26</v>
          </cell>
        </row>
        <row r="913">
          <cell r="A913">
            <v>105648</v>
          </cell>
          <cell r="B913" t="str">
            <v>RECONSTRUÇÃO DE BASE E SUB-BASE PARA PAVIMENTAÇÃO DE SOLO (PREDOMINANTEMENTE ARENOSO) BRITA - 40%-60% COM CIMENTO - 4%, MISTURA EM USINA, COM ESPESSURA DE 15 CM - EXCLUSIVE CARGA E TRANSPORTE. AF_09/2024</v>
          </cell>
          <cell r="C913" t="str">
            <v>M3</v>
          </cell>
          <cell r="D913">
            <v>197.13</v>
          </cell>
          <cell r="E913" t="str">
            <v>Aterros, Bases, Sub bases e Imprimações</v>
          </cell>
          <cell r="F913" t="str">
            <v>SINAPI Mai/26</v>
          </cell>
        </row>
        <row r="914">
          <cell r="A914">
            <v>105654</v>
          </cell>
          <cell r="B914" t="str">
            <v>RECONSTRUÇÃO DE BASE E SUB-BASE PARA PAVIMENTAÇÃO DE SOLO (PREDOMINANTEMENTE ARENOSO) BRITA - 40%-60% COM CIMENTO - 4%, MISTURA EM USINA, COM ESPESSURA DE 20 CM - EXCLUSIVE CARGA E TRANSPORTE. AF_09/2024</v>
          </cell>
          <cell r="C914" t="str">
            <v>M3</v>
          </cell>
          <cell r="D914">
            <v>194.46</v>
          </cell>
          <cell r="E914" t="str">
            <v>Aterros, Bases, Sub bases e Imprimações</v>
          </cell>
          <cell r="F914" t="str">
            <v>SINAPI Mai/26</v>
          </cell>
        </row>
        <row r="915">
          <cell r="A915">
            <v>105661</v>
          </cell>
          <cell r="B915" t="str">
            <v>RECONSTRUÇÃO DE BASE E SUB-BASE PARA PAVIMENTAÇÃO DE SOLO (PREDOMINANTEMENTE ARENOSO) BRITA - 40%-60% COM CIMENTO - 6%, MISTURA EM PISTA, COM ESPESSURA DE 10 CM - EXCLUSIVE ESCAVAÇÃO, CARGA E TRANSPORTE E SOLO. AF_09/2024</v>
          </cell>
          <cell r="C915" t="str">
            <v>M3</v>
          </cell>
          <cell r="D915">
            <v>215.74</v>
          </cell>
          <cell r="E915" t="str">
            <v>Aterros, Bases, Sub bases e Imprimações</v>
          </cell>
          <cell r="F915" t="str">
            <v>SINAPI Mai/26</v>
          </cell>
        </row>
        <row r="916">
          <cell r="A916">
            <v>105664</v>
          </cell>
          <cell r="B916" t="str">
            <v>RECONSTRUÇÃO DE BASE E SUB-BASE PARA PAVIMENTAÇÃO DE SOLO (PREDOMINANTEMENTE ARENOSO) BRITA - 40%-60% COM CIMENTO - 6%, MISTURA EM PISTA, COM ESPESSURA DE 15 CM - EXCLUSIVE ESCAVAÇÃO, CARGA E TRANSPORTE E SOLO. AF_09/2024</v>
          </cell>
          <cell r="C916" t="str">
            <v>M3</v>
          </cell>
          <cell r="D916">
            <v>204.25</v>
          </cell>
          <cell r="E916" t="str">
            <v>Aterros, Bases, Sub bases e Imprimações</v>
          </cell>
          <cell r="F916" t="str">
            <v>SINAPI Mai/26</v>
          </cell>
        </row>
        <row r="917">
          <cell r="A917">
            <v>105670</v>
          </cell>
          <cell r="B917" t="str">
            <v>RECONSTRUÇÃO DE BASE E SUB-BASE PARA PAVIMENTAÇÃO DE SOLO (PREDOMINANTEMENTE ARENOSO) BRITA - 40%-60% COM CIMENTO - 6%, MISTURA EM PISTA, COM ESPESSURA DE 20 CM - EXCLUSIVE ESCAVAÇÃO, CARGA E TRANSPORTE E SOLO. AF_09/2024</v>
          </cell>
          <cell r="C917" t="str">
            <v>M3</v>
          </cell>
          <cell r="D917">
            <v>198.49</v>
          </cell>
          <cell r="E917" t="str">
            <v>Aterros, Bases, Sub bases e Imprimações</v>
          </cell>
          <cell r="F917" t="str">
            <v>SINAPI Mai/26</v>
          </cell>
        </row>
        <row r="918">
          <cell r="A918">
            <v>105643</v>
          </cell>
          <cell r="B918" t="str">
            <v>RECONSTRUÇÃO DE BASE E SUB-BASE PARA PAVIMENTAÇÃO DE SOLO (PREDOMINANTEMENTE ARENOSO) BRITA - 40%-60% COM CIMENTO - 6%, MISTURA EM USINA, COM ESPESSURA DE 10 CM - EXCLUSIVE CARGA E TRANSPORTE. AF_09/2024</v>
          </cell>
          <cell r="C918" t="str">
            <v>M3</v>
          </cell>
          <cell r="D918">
            <v>230.43</v>
          </cell>
          <cell r="E918" t="str">
            <v>Aterros, Bases, Sub bases e Imprimações</v>
          </cell>
          <cell r="F918" t="str">
            <v>SINAPI Mai/26</v>
          </cell>
        </row>
        <row r="919">
          <cell r="A919">
            <v>105649</v>
          </cell>
          <cell r="B919" t="str">
            <v>RECONSTRUÇÃO DE BASE E SUB-BASE PARA PAVIMENTAÇÃO DE SOLO (PREDOMINANTEMENTE ARENOSO) BRITA - 40%-60% COM CIMENTO - 6%, MISTURA EM USINA, COM ESPESSURA DE 15 CM - EXCLUSIVE CARGA E TRANSPORTE. AF_09/2024</v>
          </cell>
          <cell r="C919" t="str">
            <v>M3</v>
          </cell>
          <cell r="D919">
            <v>225.15</v>
          </cell>
          <cell r="E919" t="str">
            <v>Aterros, Bases, Sub bases e Imprimações</v>
          </cell>
          <cell r="F919" t="str">
            <v>SINAPI Mai/26</v>
          </cell>
        </row>
        <row r="920">
          <cell r="A920">
            <v>105655</v>
          </cell>
          <cell r="B920" t="str">
            <v>RECONSTRUÇÃO DE BASE E SUB-BASE PARA PAVIMENTAÇÃO DE SOLO (PREDOMINANTEMENTE ARENOSO) BRITA - 40%-60% COM CIMENTO - 6%, MISTURA EM USINA, COM ESPESSURA DE 20 CM - EXCLUSIVE CARGA E TRANSPORTE. AF_09/2024</v>
          </cell>
          <cell r="C920" t="str">
            <v>M3</v>
          </cell>
          <cell r="D920">
            <v>222.48</v>
          </cell>
          <cell r="E920" t="str">
            <v>Aterros, Bases, Sub bases e Imprimações</v>
          </cell>
          <cell r="F920" t="str">
            <v>SINAPI Mai/26</v>
          </cell>
        </row>
        <row r="921">
          <cell r="A921">
            <v>105662</v>
          </cell>
          <cell r="B921" t="str">
            <v>RECONSTRUÇÃO DE BASE E SUB-BASE PARA PAVIMENTAÇÃO DE SOLO (PREDOMINANTEMENTE ARENOSO) BRITA - 40%-60% COM CIMENTO - 8%, MISTURA EM PISTA, COM ESPESSURA DE 10 CM - EXCLUSIVE ESCAVAÇÃO, CARGA E TRANSPORTE E SOLO. AF_09/2024</v>
          </cell>
          <cell r="C921" t="str">
            <v>M3</v>
          </cell>
          <cell r="D921">
            <v>245.31</v>
          </cell>
          <cell r="E921" t="str">
            <v>Aterros, Bases, Sub bases e Imprimações</v>
          </cell>
          <cell r="F921" t="str">
            <v>SINAPI Mai/26</v>
          </cell>
        </row>
        <row r="922">
          <cell r="A922">
            <v>105665</v>
          </cell>
          <cell r="B922" t="str">
            <v>RECONSTRUÇÃO DE BASE E SUB-BASE PARA PAVIMENTAÇÃO DE SOLO (PREDOMINANTEMENTE ARENOSO) BRITA - 40%-60% COM CIMENTO - 8%, MISTURA EM PISTA, COM ESPESSURA DE 15 CM - EXCLUSIVE ESCAVAÇÃO, CARGA E TRANSPORTE E SOLO. AF_09/2024</v>
          </cell>
          <cell r="C922" t="str">
            <v>M3</v>
          </cell>
          <cell r="D922">
            <v>233.82</v>
          </cell>
          <cell r="E922" t="str">
            <v>Aterros, Bases, Sub bases e Imprimações</v>
          </cell>
          <cell r="F922" t="str">
            <v>SINAPI Mai/26</v>
          </cell>
        </row>
        <row r="923">
          <cell r="A923">
            <v>105671</v>
          </cell>
          <cell r="B923" t="str">
            <v>RECONSTRUÇÃO DE BASE E SUB-BASE PARA PAVIMENTAÇÃO DE SOLO (PREDOMINANTEMENTE ARENOSO) BRITA - 40%-60% COM CIMENTO - 8%, MISTURA EM PISTA, COM ESPESSURA DE 20 CM - EXCLUSIVE ESCAVAÇÃO, CARGA E TRANSPORTE E SOLO. AF_09/2024</v>
          </cell>
          <cell r="C923" t="str">
            <v>M3</v>
          </cell>
          <cell r="D923">
            <v>228.06</v>
          </cell>
          <cell r="E923" t="str">
            <v>Aterros, Bases, Sub bases e Imprimações</v>
          </cell>
          <cell r="F923" t="str">
            <v>SINAPI Mai/26</v>
          </cell>
        </row>
        <row r="924">
          <cell r="A924">
            <v>105644</v>
          </cell>
          <cell r="B924" t="str">
            <v>RECONSTRUÇÃO DE BASE E SUB-BASE PARA PAVIMENTAÇÃO DE SOLO (PREDOMINANTEMENTE ARENOSO) BRITA - 40%-60% COM CIMENTO - 8%, MISTURA EM USINA, COM ESPESSURA DE 10 CM - EXCLUSIVE CARGA E TRANSPORTE. AF_09/2024</v>
          </cell>
          <cell r="C924" t="str">
            <v>M3</v>
          </cell>
          <cell r="D924">
            <v>258.47000000000003</v>
          </cell>
          <cell r="E924" t="str">
            <v>Aterros, Bases, Sub bases e Imprimações</v>
          </cell>
          <cell r="F924" t="str">
            <v>SINAPI Mai/26</v>
          </cell>
        </row>
        <row r="925">
          <cell r="A925">
            <v>105650</v>
          </cell>
          <cell r="B925" t="str">
            <v>RECONSTRUÇÃO DE BASE E SUB-BASE PARA PAVIMENTAÇÃO DE SOLO (PREDOMINANTEMENTE ARENOSO) BRITA - 40%-60% COM CIMENTO - 8%, MISTURA EM USINA, COM ESPESSURA DE 15 CM - EXCLUSIVE CARGA E TRANSPORTE. AF_09/2024</v>
          </cell>
          <cell r="C925" t="str">
            <v>M3</v>
          </cell>
          <cell r="D925">
            <v>253.19</v>
          </cell>
          <cell r="E925" t="str">
            <v>Aterros, Bases, Sub bases e Imprimações</v>
          </cell>
          <cell r="F925" t="str">
            <v>SINAPI Mai/26</v>
          </cell>
        </row>
        <row r="926">
          <cell r="A926">
            <v>105656</v>
          </cell>
          <cell r="B926" t="str">
            <v>RECONSTRUÇÃO DE BASE E SUB-BASE PARA PAVIMENTAÇÃO DE SOLO (PREDOMINANTEMENTE ARENOSO) BRITA - 40%-60% COM CIMENTO - 8%, MISTURA EM USINA, COM ESPESSURA DE 20 CM - EXCLUSIVE CARGA E TRANSPORTE. AF_09/2024</v>
          </cell>
          <cell r="C926" t="str">
            <v>M3</v>
          </cell>
          <cell r="D926">
            <v>250.52</v>
          </cell>
          <cell r="E926" t="str">
            <v>Aterros, Bases, Sub bases e Imprimações</v>
          </cell>
          <cell r="F926" t="str">
            <v>SINAPI Mai/26</v>
          </cell>
        </row>
        <row r="927">
          <cell r="A927">
            <v>105577</v>
          </cell>
          <cell r="B927" t="str">
            <v>RECONSTRUÇÃO DE BASE E SUB-BASE PARA PAVIMENTAÇÃO DE SOLO (PREDOMINANTEMENTE ARENOSO) BRITA - 40%-60%, MISTURA EM PISTA, COM ESPESSURA DE 10 CM - EXCLUSIVE ESCAVAÇÃO, CARGA E TRANSPORTE E SOLO. AF_09/2024</v>
          </cell>
          <cell r="C927" t="str">
            <v>M3</v>
          </cell>
          <cell r="D927">
            <v>121.76</v>
          </cell>
          <cell r="E927" t="str">
            <v>Aterros, Bases, Sub bases e Imprimações</v>
          </cell>
          <cell r="F927" t="str">
            <v>SINAPI Mai/26</v>
          </cell>
        </row>
        <row r="928">
          <cell r="A928">
            <v>105578</v>
          </cell>
          <cell r="B928" t="str">
            <v>RECONSTRUÇÃO DE BASE E SUB-BASE PARA PAVIMENTAÇÃO DE SOLO (PREDOMINANTEMENTE ARENOSO) BRITA - 40%-60%, MISTURA EM PISTA, COM ESPESSURA DE 15 CM - EXCLUSIVE ESCAVAÇÃO, CARGA E TRANSPORTE E SOLO. AF_09/2024</v>
          </cell>
          <cell r="C928" t="str">
            <v>M3</v>
          </cell>
          <cell r="D928">
            <v>110.27</v>
          </cell>
          <cell r="E928" t="str">
            <v>Aterros, Bases, Sub bases e Imprimações</v>
          </cell>
          <cell r="F928" t="str">
            <v>SINAPI Mai/26</v>
          </cell>
        </row>
        <row r="929">
          <cell r="A929">
            <v>105712</v>
          </cell>
          <cell r="B929" t="str">
            <v>RECONSTRUÇÃO DE BASE E SUB-BASE PARA PAVIMENTAÇÃO DE SOLO (PREDOMINANTEMENTE ARENOSO) BRITA - 40%-60%, MISTURA EM PISTA, COM ESPESSURA DE 20 CM - EXCLUSIVE ESCAVAÇÃO, CARGA E TRANSPORTE E SOLO. AF_09/2024</v>
          </cell>
          <cell r="C929" t="str">
            <v>M3</v>
          </cell>
          <cell r="D929">
            <v>104.51</v>
          </cell>
          <cell r="E929" t="str">
            <v>Aterros, Bases, Sub bases e Imprimações</v>
          </cell>
          <cell r="F929" t="str">
            <v>SINAPI Mai/26</v>
          </cell>
        </row>
        <row r="930">
          <cell r="A930">
            <v>105637</v>
          </cell>
          <cell r="B930" t="str">
            <v>RECONSTRUÇÃO DE BASE E SUB-BASE PARA PAVIMENTAÇÃO DE SOLO (PREDOMINANTEMENTE ARENOSO) BRITA - 40%-60%, MISTURA EM USINA, COM ESPESSURA DE 10 CM - EXCLUSIVE CARGA E TRANSPORTE. AF_09/2024</v>
          </cell>
          <cell r="C930" t="str">
            <v>M3</v>
          </cell>
          <cell r="D930">
            <v>146.33000000000001</v>
          </cell>
          <cell r="E930" t="str">
            <v>Aterros, Bases, Sub bases e Imprimações</v>
          </cell>
          <cell r="F930" t="str">
            <v>SINAPI Mai/26</v>
          </cell>
        </row>
        <row r="931">
          <cell r="A931">
            <v>105707</v>
          </cell>
          <cell r="B931" t="str">
            <v>RECONSTRUÇÃO DE BASE E SUB-BASE PARA PAVIMENTAÇÃO DE SOLO (PREDOMINANTEMENTE ARENOSO) BRITA - 40%-60%, MISTURA EM USINA, COM ESPESSURA DE 15 CM - EXCLUSIVE CARGA E TRANSPORTE. AF_09/2024</v>
          </cell>
          <cell r="C931" t="str">
            <v>M3</v>
          </cell>
          <cell r="D931">
            <v>141.05000000000001</v>
          </cell>
          <cell r="E931" t="str">
            <v>Aterros, Bases, Sub bases e Imprimações</v>
          </cell>
          <cell r="F931" t="str">
            <v>SINAPI Mai/26</v>
          </cell>
        </row>
        <row r="932">
          <cell r="A932">
            <v>105709</v>
          </cell>
          <cell r="B932" t="str">
            <v>RECONSTRUÇÃO DE BASE E SUB-BASE PARA PAVIMENTAÇÃO DE SOLO (PREDOMINANTEMENTE ARENOSO) BRITA - 40%-60%, MISTURA EM USINA, COM ESPESSURA DE 20 CM - EXCLUSIVE CARGA E TRANSPORTE. AF_09/2024</v>
          </cell>
          <cell r="C932" t="str">
            <v>M3</v>
          </cell>
          <cell r="D932">
            <v>138.38</v>
          </cell>
          <cell r="E932" t="str">
            <v>Aterros, Bases, Sub bases e Imprimações</v>
          </cell>
          <cell r="F932" t="str">
            <v>SINAPI Mai/26</v>
          </cell>
        </row>
        <row r="933">
          <cell r="A933">
            <v>105693</v>
          </cell>
          <cell r="B933" t="str">
            <v>RECONSTRUÇÃO DE BASE E SUB-BASE PARA PAVIMENTAÇÃO DE SOLO (PREDOMINANTEMENTE ARENOSO) BRITA - 50%-50% COM CIMENTO - 4%, MISTURA EM PISTA, COM ESPESSURA DE 10 CM - EXCLUSIVE ESCAVAÇÃO, CARGA E TRANSPORTE E SOLO. AF_09/2024</v>
          </cell>
          <cell r="C933" t="str">
            <v>M3</v>
          </cell>
          <cell r="D933">
            <v>174.25</v>
          </cell>
          <cell r="E933" t="str">
            <v>Aterros, Bases, Sub bases e Imprimações</v>
          </cell>
          <cell r="F933" t="str">
            <v>SINAPI Mai/26</v>
          </cell>
        </row>
        <row r="934">
          <cell r="A934">
            <v>105696</v>
          </cell>
          <cell r="B934" t="str">
            <v>RECONSTRUÇÃO DE BASE E SUB-BASE PARA PAVIMENTAÇÃO DE SOLO (PREDOMINANTEMENTE ARENOSO) BRITA - 50%-50% COM CIMENTO - 4%, MISTURA EM PISTA, COM ESPESSURA DE 15 CM - EXCLUSIVE ESCAVAÇÃO, CARGA E TRANSPORTE E SOLO. AF_09/2024</v>
          </cell>
          <cell r="C934" t="str">
            <v>M3</v>
          </cell>
          <cell r="D934">
            <v>162.76</v>
          </cell>
          <cell r="E934" t="str">
            <v>Aterros, Bases, Sub bases e Imprimações</v>
          </cell>
          <cell r="F934" t="str">
            <v>SINAPI Mai/26</v>
          </cell>
        </row>
        <row r="935">
          <cell r="A935">
            <v>105702</v>
          </cell>
          <cell r="B935" t="str">
            <v>RECONSTRUÇÃO DE BASE E SUB-BASE PARA PAVIMENTAÇÃO DE SOLO (PREDOMINANTEMENTE ARENOSO) BRITA - 50%-50% COM CIMENTO - 4%, MISTURA EM PISTA, COM ESPESSURA DE 20 CM - EXCLUSIVE ESCAVAÇÃO, CARGA E TRANSPORTE E SOLO. AF_09/2024</v>
          </cell>
          <cell r="C935" t="str">
            <v>M3</v>
          </cell>
          <cell r="D935">
            <v>157</v>
          </cell>
          <cell r="E935" t="str">
            <v>Aterros, Bases, Sub bases e Imprimações</v>
          </cell>
          <cell r="F935" t="str">
            <v>SINAPI Mai/26</v>
          </cell>
        </row>
        <row r="936">
          <cell r="A936">
            <v>105675</v>
          </cell>
          <cell r="B936" t="str">
            <v>RECONSTRUÇÃO DE BASE E SUB-BASE PARA PAVIMENTAÇÃO DE SOLO (PREDOMINANTEMENTE ARENOSO) BRITA - 50%-50% COM CIMENTO - 4%, MISTURA EM USINA, COM ESPESSURA DE 10 CM - EXCLUSIVE CARGA E TRANSPORTE. AF_09/2024</v>
          </cell>
          <cell r="C936" t="str">
            <v>M3</v>
          </cell>
          <cell r="D936">
            <v>184.92</v>
          </cell>
          <cell r="E936" t="str">
            <v>Aterros, Bases, Sub bases e Imprimações</v>
          </cell>
          <cell r="F936" t="str">
            <v>SINAPI Mai/26</v>
          </cell>
        </row>
        <row r="937">
          <cell r="A937">
            <v>105681</v>
          </cell>
          <cell r="B937" t="str">
            <v>RECONSTRUÇÃO DE BASE E SUB-BASE PARA PAVIMENTAÇÃO DE SOLO (PREDOMINANTEMENTE ARENOSO) BRITA - 50%-50% COM CIMENTO - 4%, MISTURA EM USINA, COM ESPESSURA DE 15 CM - EXCLUSIVE CARGA E TRANSPORTE. AF_09/2024</v>
          </cell>
          <cell r="C937" t="str">
            <v>M3</v>
          </cell>
          <cell r="D937">
            <v>179.64</v>
          </cell>
          <cell r="E937" t="str">
            <v>Aterros, Bases, Sub bases e Imprimações</v>
          </cell>
          <cell r="F937" t="str">
            <v>SINAPI Mai/26</v>
          </cell>
        </row>
        <row r="938">
          <cell r="A938">
            <v>105687</v>
          </cell>
          <cell r="B938" t="str">
            <v>RECONSTRUÇÃO DE BASE E SUB-BASE PARA PAVIMENTAÇÃO DE SOLO (PREDOMINANTEMENTE ARENOSO) BRITA - 50%-50% COM CIMENTO - 4%, MISTURA EM USINA, COM ESPESSURA DE 20 CM - EXCLUSIVE CARGA E TRANSPORTE. AF_09/2024</v>
          </cell>
          <cell r="C938" t="str">
            <v>M3</v>
          </cell>
          <cell r="D938">
            <v>176.97</v>
          </cell>
          <cell r="E938" t="str">
            <v>Aterros, Bases, Sub bases e Imprimações</v>
          </cell>
          <cell r="F938" t="str">
            <v>SINAPI Mai/26</v>
          </cell>
        </row>
        <row r="939">
          <cell r="A939">
            <v>105694</v>
          </cell>
          <cell r="B939" t="str">
            <v>RECONSTRUÇÃO DE BASE E SUB-BASE PARA PAVIMENTAÇÃO DE SOLO (PREDOMINANTEMENTE ARENOSO) BRITA - 50%-50% COM CIMENTO - 6%, MISTURA EM PISTA, COM ESPESSURA DE 10 CM - EXCLUSIVE ESCAVAÇÃO, CARGA E TRANSPORTE E SOLO. AF_09/2024</v>
          </cell>
          <cell r="C939" t="str">
            <v>M3</v>
          </cell>
          <cell r="D939">
            <v>204.48</v>
          </cell>
          <cell r="E939" t="str">
            <v>Aterros, Bases, Sub bases e Imprimações</v>
          </cell>
          <cell r="F939" t="str">
            <v>SINAPI Mai/26</v>
          </cell>
        </row>
        <row r="940">
          <cell r="A940">
            <v>105697</v>
          </cell>
          <cell r="B940" t="str">
            <v>RECONSTRUÇÃO DE BASE E SUB-BASE PARA PAVIMENTAÇÃO DE SOLO (PREDOMINANTEMENTE ARENOSO) BRITA - 50%-50% COM CIMENTO - 6%, MISTURA EM PISTA, COM ESPESSURA DE 15 CM - EXCLUSIVE ESCAVAÇÃO, CARGA E TRANSPORTE E SOLO. AF_09/2024</v>
          </cell>
          <cell r="C940" t="str">
            <v>M3</v>
          </cell>
          <cell r="D940">
            <v>192.99</v>
          </cell>
          <cell r="E940" t="str">
            <v>Aterros, Bases, Sub bases e Imprimações</v>
          </cell>
          <cell r="F940" t="str">
            <v>SINAPI Mai/26</v>
          </cell>
        </row>
        <row r="941">
          <cell r="A941">
            <v>105703</v>
          </cell>
          <cell r="B941" t="str">
            <v>RECONSTRUÇÃO DE BASE E SUB-BASE PARA PAVIMENTAÇÃO DE SOLO (PREDOMINANTEMENTE ARENOSO) BRITA - 50%-50% COM CIMENTO - 6%, MISTURA EM PISTA, COM ESPESSURA DE 20 CM - EXCLUSIVE ESCAVAÇÃO, CARGA E TRANSPORTE E SOLO. AF_09/2024</v>
          </cell>
          <cell r="C941" t="str">
            <v>M3</v>
          </cell>
          <cell r="D941">
            <v>187.23</v>
          </cell>
          <cell r="E941" t="str">
            <v>Aterros, Bases, Sub bases e Imprimações</v>
          </cell>
          <cell r="F941" t="str">
            <v>SINAPI Mai/26</v>
          </cell>
        </row>
        <row r="942">
          <cell r="A942">
            <v>105676</v>
          </cell>
          <cell r="B942" t="str">
            <v>RECONSTRUÇÃO DE BASE E SUB-BASE PARA PAVIMENTAÇÃO DE SOLO (PREDOMINANTEMENTE ARENOSO) BRITA - 50%-50% COM CIMENTO - 6%, MISTURA EM USINA, COM ESPESSURA DE 10 CM - EXCLUSIVE CARGA E TRANSPORTE. AF_09/2024</v>
          </cell>
          <cell r="C942" t="str">
            <v>M3</v>
          </cell>
          <cell r="D942">
            <v>213.3</v>
          </cell>
          <cell r="E942" t="str">
            <v>Aterros, Bases, Sub bases e Imprimações</v>
          </cell>
          <cell r="F942" t="str">
            <v>SINAPI Mai/26</v>
          </cell>
        </row>
        <row r="943">
          <cell r="A943">
            <v>105682</v>
          </cell>
          <cell r="B943" t="str">
            <v>RECONSTRUÇÃO DE BASE E SUB-BASE PARA PAVIMENTAÇÃO DE SOLO (PREDOMINANTEMENTE ARENOSO) BRITA - 50%-50% COM CIMENTO - 6%, MISTURA EM USINA, COM ESPESSURA DE 15 CM - EXCLUSIVE CARGA E TRANSPORTE. AF_09/2024</v>
          </cell>
          <cell r="C943" t="str">
            <v>M3</v>
          </cell>
          <cell r="D943">
            <v>208.02</v>
          </cell>
          <cell r="E943" t="str">
            <v>Aterros, Bases, Sub bases e Imprimações</v>
          </cell>
          <cell r="F943" t="str">
            <v>SINAPI Mai/26</v>
          </cell>
        </row>
        <row r="944">
          <cell r="A944">
            <v>105688</v>
          </cell>
          <cell r="B944" t="str">
            <v>RECONSTRUÇÃO DE BASE E SUB-BASE PARA PAVIMENTAÇÃO DE SOLO (PREDOMINANTEMENTE ARENOSO) BRITA - 50%-50% COM CIMENTO - 6%, MISTURA EM USINA, COM ESPESSURA DE 20 CM - EXCLUSIVE CARGA E TRANSPORTE. AF_09/2024</v>
          </cell>
          <cell r="C944" t="str">
            <v>M3</v>
          </cell>
          <cell r="D944">
            <v>205.35</v>
          </cell>
          <cell r="E944" t="str">
            <v>Aterros, Bases, Sub bases e Imprimações</v>
          </cell>
          <cell r="F944" t="str">
            <v>SINAPI Mai/26</v>
          </cell>
        </row>
        <row r="945">
          <cell r="A945">
            <v>105695</v>
          </cell>
          <cell r="B945" t="str">
            <v>RECONSTRUÇÃO DE BASE E SUB-BASE PARA PAVIMENTAÇÃO DE SOLO (PREDOMINANTEMENTE ARENOSO) BRITA - 50%-50% COM CIMENTO - 8%, MISTURA EM PISTA, COM ESPESSURA DE 10 CM - EXCLUSIVE ESCAVAÇÃO, CARGA E TRANSPORTE E SOLO. AF_09/2024</v>
          </cell>
          <cell r="C945" t="str">
            <v>M3</v>
          </cell>
          <cell r="D945">
            <v>234.29</v>
          </cell>
          <cell r="E945" t="str">
            <v>Aterros, Bases, Sub bases e Imprimações</v>
          </cell>
          <cell r="F945" t="str">
            <v>SINAPI Mai/26</v>
          </cell>
        </row>
        <row r="946">
          <cell r="A946">
            <v>105698</v>
          </cell>
          <cell r="B946" t="str">
            <v>RECONSTRUÇÃO DE BASE E SUB-BASE PARA PAVIMENTAÇÃO DE SOLO (PREDOMINANTEMENTE ARENOSO) BRITA - 50%-50% COM CIMENTO - 8%, MISTURA EM PISTA, COM ESPESSURA DE 15 CM - EXCLUSIVE ESCAVAÇÃO, CARGA E TRANSPORTE E SOLO. AF_09/2024</v>
          </cell>
          <cell r="C946" t="str">
            <v>M3</v>
          </cell>
          <cell r="D946">
            <v>222.8</v>
          </cell>
          <cell r="E946" t="str">
            <v>Aterros, Bases, Sub bases e Imprimações</v>
          </cell>
          <cell r="F946" t="str">
            <v>SINAPI Mai/26</v>
          </cell>
        </row>
        <row r="947">
          <cell r="A947">
            <v>105704</v>
          </cell>
          <cell r="B947" t="str">
            <v>RECONSTRUÇÃO DE BASE E SUB-BASE PARA PAVIMENTAÇÃO DE SOLO (PREDOMINANTEMENTE ARENOSO) BRITA - 50%-50% COM CIMENTO - 8%, MISTURA EM PISTA, COM ESPESSURA DE 20 CM - EXCLUSIVE ESCAVAÇÃO, CARGA E TRANSPORTE E SOLO. AF_09/2024</v>
          </cell>
          <cell r="C947" t="str">
            <v>M3</v>
          </cell>
          <cell r="D947">
            <v>217.04</v>
          </cell>
          <cell r="E947" t="str">
            <v>Aterros, Bases, Sub bases e Imprimações</v>
          </cell>
          <cell r="F947" t="str">
            <v>SINAPI Mai/26</v>
          </cell>
        </row>
        <row r="948">
          <cell r="A948">
            <v>105677</v>
          </cell>
          <cell r="B948" t="str">
            <v>RECONSTRUÇÃO DE BASE E SUB-BASE PARA PAVIMENTAÇÃO DE SOLO (PREDOMINANTEMENTE ARENOSO) BRITA - 50%-50% COM CIMENTO - 8%, MISTURA EM USINA, COM ESPESSURA DE 10 CM - EXCLUSIVE CARGA E TRANSPORTE. AF_09/2024</v>
          </cell>
          <cell r="C948" t="str">
            <v>M3</v>
          </cell>
          <cell r="D948">
            <v>241.7</v>
          </cell>
          <cell r="E948" t="str">
            <v>Aterros, Bases, Sub bases e Imprimações</v>
          </cell>
          <cell r="F948" t="str">
            <v>SINAPI Mai/26</v>
          </cell>
        </row>
        <row r="949">
          <cell r="A949">
            <v>105683</v>
          </cell>
          <cell r="B949" t="str">
            <v>RECONSTRUÇÃO DE BASE E SUB-BASE PARA PAVIMENTAÇÃO DE SOLO (PREDOMINANTEMENTE ARENOSO) BRITA - 50%-50% COM CIMENTO - 8%, MISTURA EM USINA, COM ESPESSURA DE 15 CM - EXCLUSIVE CARGA E TRANSPORTE. AF_09/2024</v>
          </cell>
          <cell r="C949" t="str">
            <v>M3</v>
          </cell>
          <cell r="D949">
            <v>236.42</v>
          </cell>
          <cell r="E949" t="str">
            <v>Aterros, Bases, Sub bases e Imprimações</v>
          </cell>
          <cell r="F949" t="str">
            <v>SINAPI Mai/26</v>
          </cell>
        </row>
        <row r="950">
          <cell r="A950">
            <v>105689</v>
          </cell>
          <cell r="B950" t="str">
            <v>RECONSTRUÇÃO DE BASE E SUB-BASE PARA PAVIMENTAÇÃO DE SOLO (PREDOMINANTEMENTE ARENOSO) BRITA - 50%-50% COM CIMENTO - 8%, MISTURA EM USINA, COM ESPESSURA DE 20 CM - EXCLUSIVE CARGA E TRANSPORTE. AF_09/2024</v>
          </cell>
          <cell r="C950" t="str">
            <v>M3</v>
          </cell>
          <cell r="D950">
            <v>233.75</v>
          </cell>
          <cell r="E950" t="str">
            <v>Aterros, Bases, Sub bases e Imprimações</v>
          </cell>
          <cell r="F950" t="str">
            <v>SINAPI Mai/26</v>
          </cell>
        </row>
        <row r="951">
          <cell r="A951">
            <v>105579</v>
          </cell>
          <cell r="B951" t="str">
            <v>RECONSTRUÇÃO DE BASE E SUB-BASE PARA PAVIMENTAÇÃO DE SOLO (PREDOMINANTEMENTE ARENOSO) BRITA - 50%-50%, MISTURA EM PISTA, COM ESPESSURA DE 10 CM - EXCLUSIVE ESCAVAÇÃO, CARGA E TRANSPORTE E SOLO. AF_09/2024</v>
          </cell>
          <cell r="C951" t="str">
            <v>M3</v>
          </cell>
          <cell r="D951">
            <v>109.78</v>
          </cell>
          <cell r="E951" t="str">
            <v>Aterros, Bases, Sub bases e Imprimações</v>
          </cell>
          <cell r="F951" t="str">
            <v>SINAPI Mai/26</v>
          </cell>
        </row>
        <row r="952">
          <cell r="A952">
            <v>105580</v>
          </cell>
          <cell r="B952" t="str">
            <v>RECONSTRUÇÃO DE BASE E SUB-BASE PARA PAVIMENTAÇÃO DE SOLO (PREDOMINANTEMENTE ARENOSO) BRITA - 50%-50%, MISTURA EM PISTA, COM ESPESSURA DE 15 CM - EXCLUSIVE ESCAVAÇÃO, CARGA E TRANSPORTE E SOLO. AF_09/2024</v>
          </cell>
          <cell r="C952" t="str">
            <v>M3</v>
          </cell>
          <cell r="D952">
            <v>98.29</v>
          </cell>
          <cell r="E952" t="str">
            <v>Aterros, Bases, Sub bases e Imprimações</v>
          </cell>
          <cell r="F952" t="str">
            <v>SINAPI Mai/26</v>
          </cell>
        </row>
        <row r="953">
          <cell r="A953">
            <v>105582</v>
          </cell>
          <cell r="B953" t="str">
            <v>RECONSTRUÇÃO DE BASE E SUB-BASE PARA PAVIMENTAÇÃO DE SOLO (PREDOMINANTEMENTE ARENOSO) BRITA - 50%-50%, MISTURA EM PISTA, COM ESPESSURA DE 20 CM - EXCLUSIVE ESCAVAÇÃO, CARGA E TRANSPORTE E SOLO. AF_09/2024</v>
          </cell>
          <cell r="C953" t="str">
            <v>M3</v>
          </cell>
          <cell r="D953">
            <v>92.53</v>
          </cell>
          <cell r="E953" t="str">
            <v>Aterros, Bases, Sub bases e Imprimações</v>
          </cell>
          <cell r="F953" t="str">
            <v>SINAPI Mai/26</v>
          </cell>
        </row>
        <row r="954">
          <cell r="A954">
            <v>105638</v>
          </cell>
          <cell r="B954" t="str">
            <v>RECONSTRUÇÃO DE BASE E SUB-BASE PARA PAVIMENTAÇÃO DE SOLO (PREDOMINANTEMENTE ARENOSO) BRITA - 50%-50%, MISTURA EM USINA, COM ESPESSURA DE 10 CM - EXCLUSIVE CARGA E TRANSPORTE. AF_09/2024</v>
          </cell>
          <cell r="C954" t="str">
            <v>M3</v>
          </cell>
          <cell r="D954">
            <v>128.12</v>
          </cell>
          <cell r="E954" t="str">
            <v>Aterros, Bases, Sub bases e Imprimações</v>
          </cell>
          <cell r="F954" t="str">
            <v>SINAPI Mai/26</v>
          </cell>
        </row>
        <row r="955">
          <cell r="A955">
            <v>105715</v>
          </cell>
          <cell r="B955" t="str">
            <v>RECONSTRUÇÃO DE BASE E SUB-BASE PARA PAVIMENTAÇÃO DE SOLO (PREDOMINANTEMENTE ARENOSO) BRITA - 50%-50%, MISTURA EM USINA, COM ESPESSURA DE 15 CM - EXCLUSIVE CARGA E TRANSPORTE. AF_09/2024</v>
          </cell>
          <cell r="C955" t="str">
            <v>M3</v>
          </cell>
          <cell r="D955">
            <v>122.84</v>
          </cell>
          <cell r="E955" t="str">
            <v>Aterros, Bases, Sub bases e Imprimações</v>
          </cell>
          <cell r="F955" t="str">
            <v>SINAPI Mai/26</v>
          </cell>
        </row>
        <row r="956">
          <cell r="A956">
            <v>105717</v>
          </cell>
          <cell r="B956" t="str">
            <v>RECONSTRUÇÃO DE BASE E SUB-BASE PARA PAVIMENTAÇÃO DE SOLO (PREDOMINANTEMENTE ARENOSO) BRITA - 50%-50%, MISTURA EM USINA, COM ESPESSURA DE 20 CM - EXCLUSIVE CARGA E TRANSPORTE. AF_09/2024</v>
          </cell>
          <cell r="C956" t="str">
            <v>M3</v>
          </cell>
          <cell r="D956">
            <v>120.17</v>
          </cell>
          <cell r="E956" t="str">
            <v>Aterros, Bases, Sub bases e Imprimações</v>
          </cell>
          <cell r="F956" t="str">
            <v>SINAPI Mai/26</v>
          </cell>
        </row>
        <row r="957">
          <cell r="A957">
            <v>105626</v>
          </cell>
          <cell r="B957" t="str">
            <v>RECONSTRUÇÃO DE BASE E SUB-BASE PARA PAVIMENTAÇÃO DE SOLO (PREDOMINANTEMENTE ARENOSO) COM CIMENTO - 6%, MISTURA EM PISTA, COM ESPESSURA DE 10 CM - EXCLUSIVE ESCAVAÇÃO, CARGA E TRANSPORTE E SOLO. AF_09/2024</v>
          </cell>
          <cell r="C957" t="str">
            <v>M3</v>
          </cell>
          <cell r="D957">
            <v>128.4</v>
          </cell>
          <cell r="E957" t="str">
            <v>Aterros, Bases, Sub bases e Imprimações</v>
          </cell>
          <cell r="F957" t="str">
            <v>SINAPI Mai/26</v>
          </cell>
        </row>
        <row r="958">
          <cell r="A958">
            <v>105629</v>
          </cell>
          <cell r="B958" t="str">
            <v>RECONSTRUÇÃO DE BASE E SUB-BASE PARA PAVIMENTAÇÃO DE SOLO (PREDOMINANTEMENTE ARENOSO) COM CIMENTO - 6%, MISTURA EM PISTA, COM ESPESSURA DE 15 CM - EXCLUSIVE ESCAVAÇÃO, CARGA E TRANSPORTE E SOLO. AF_09/2024</v>
          </cell>
          <cell r="C958" t="str">
            <v>M3</v>
          </cell>
          <cell r="D958">
            <v>119.18</v>
          </cell>
          <cell r="E958" t="str">
            <v>Aterros, Bases, Sub bases e Imprimações</v>
          </cell>
          <cell r="F958" t="str">
            <v>SINAPI Mai/26</v>
          </cell>
        </row>
        <row r="959">
          <cell r="A959">
            <v>105635</v>
          </cell>
          <cell r="B959" t="str">
            <v>RECONSTRUÇÃO DE BASE E SUB-BASE PARA PAVIMENTAÇÃO DE SOLO (PREDOMINANTEMENTE ARENOSO) COM CIMENTO - 6%, MISTURA EM PISTA, COM ESPESSURA DE 20 CM - EXCLUSIVE ESCAVAÇÃO, CARGA E TRANSPORTE E SOLO. AF_09/2024</v>
          </cell>
          <cell r="C959" t="str">
            <v>M3</v>
          </cell>
          <cell r="D959">
            <v>117.91</v>
          </cell>
          <cell r="E959" t="str">
            <v>Aterros, Bases, Sub bases e Imprimações</v>
          </cell>
          <cell r="F959" t="str">
            <v>SINAPI Mai/26</v>
          </cell>
        </row>
        <row r="960">
          <cell r="A960">
            <v>105605</v>
          </cell>
          <cell r="B960" t="str">
            <v>RECONSTRUÇÃO DE BASE E SUB-BASE PARA PAVIMENTAÇÃO DE SOLO (PREDOMINANTEMENTE ARENOSO) COM CIMENTO - 6%, MISTURA EM USINA, COM ESPESSURA DE 10 CM - EXCLUSIVE CARGA E TRANSPORTE. AF_09/2024</v>
          </cell>
          <cell r="C960" t="str">
            <v>M3</v>
          </cell>
          <cell r="D960">
            <v>117.19</v>
          </cell>
          <cell r="E960" t="str">
            <v>Aterros, Bases, Sub bases e Imprimações</v>
          </cell>
          <cell r="F960" t="str">
            <v>SINAPI Mai/26</v>
          </cell>
        </row>
        <row r="961">
          <cell r="A961">
            <v>105613</v>
          </cell>
          <cell r="B961" t="str">
            <v>RECONSTRUÇÃO DE BASE E SUB-BASE PARA PAVIMENTAÇÃO DE SOLO (PREDOMINANTEMENTE ARENOSO) COM CIMENTO - 6%, MISTURA EM USINA, COM ESPESSURA DE 15 CM - EXCLUSIVE CARGA E TRANSPORTE. AF_09/2024</v>
          </cell>
          <cell r="C961" t="str">
            <v>M3</v>
          </cell>
          <cell r="D961">
            <v>113.77</v>
          </cell>
          <cell r="E961" t="str">
            <v>Aterros, Bases, Sub bases e Imprimações</v>
          </cell>
          <cell r="F961" t="str">
            <v>SINAPI Mai/26</v>
          </cell>
        </row>
        <row r="962">
          <cell r="A962">
            <v>105621</v>
          </cell>
          <cell r="B962" t="str">
            <v>RECONSTRUÇÃO DE BASE E SUB-BASE PARA PAVIMENTAÇÃO DE SOLO (PREDOMINANTEMENTE ARENOSO) COM CIMENTO - 6%, MISTURA EM USINA, COM ESPESSURA DE 20 CM - EXCLUSIVE CARGA E TRANSPORTE. AF_09/2024</v>
          </cell>
          <cell r="C962" t="str">
            <v>M3</v>
          </cell>
          <cell r="D962">
            <v>111.33</v>
          </cell>
          <cell r="E962" t="str">
            <v>Aterros, Bases, Sub bases e Imprimações</v>
          </cell>
          <cell r="F962" t="str">
            <v>SINAPI Mai/26</v>
          </cell>
        </row>
        <row r="963">
          <cell r="A963">
            <v>105627</v>
          </cell>
          <cell r="B963" t="str">
            <v>RECONSTRUÇÃO DE BASE E SUB-BASE PARA PAVIMENTAÇÃO DE SOLO (PREDOMINANTEMENTE ARENOSO) COM CIMENTO - 8%, MISTURA EM PISTA, COM ESPESSURA DE 10 CM - EXCLUSIVE ESCAVAÇÃO, CARGA E TRANSPORTE E SOLO. AF_09/2024</v>
          </cell>
          <cell r="C963" t="str">
            <v>M3</v>
          </cell>
          <cell r="D963">
            <v>159.41</v>
          </cell>
          <cell r="E963" t="str">
            <v>Aterros, Bases, Sub bases e Imprimações</v>
          </cell>
          <cell r="F963" t="str">
            <v>SINAPI Mai/26</v>
          </cell>
        </row>
        <row r="964">
          <cell r="A964">
            <v>105630</v>
          </cell>
          <cell r="B964" t="str">
            <v>RECONSTRUÇÃO DE BASE E SUB-BASE PARA PAVIMENTAÇÃO DE SOLO (PREDOMINANTEMENTE ARENOSO) COM CIMENTO - 8%, MISTURA EM PISTA, COM ESPESSURA DE 15 CM - EXCLUSIVE ESCAVAÇÃO, CARGA E TRANSPORTE E SOLO. AF_09/2024</v>
          </cell>
          <cell r="C964" t="str">
            <v>M3</v>
          </cell>
          <cell r="D964">
            <v>150.19</v>
          </cell>
          <cell r="E964" t="str">
            <v>Aterros, Bases, Sub bases e Imprimações</v>
          </cell>
          <cell r="F964" t="str">
            <v>SINAPI Mai/26</v>
          </cell>
        </row>
        <row r="965">
          <cell r="A965">
            <v>105636</v>
          </cell>
          <cell r="B965" t="str">
            <v>RECONSTRUÇÃO DE BASE E SUB-BASE PARA PAVIMENTAÇÃO DE SOLO (PREDOMINANTEMENTE ARENOSO) COM CIMENTO - 8%, MISTURA EM PISTA, COM ESPESSURA DE 20 CM - EXCLUSIVE ESCAVAÇÃO, CARGA E TRANSPORTE E SOLO. AF_09/2024</v>
          </cell>
          <cell r="C965" t="str">
            <v>M3</v>
          </cell>
          <cell r="D965">
            <v>148.91999999999999</v>
          </cell>
          <cell r="E965" t="str">
            <v>Aterros, Bases, Sub bases e Imprimações</v>
          </cell>
          <cell r="F965" t="str">
            <v>SINAPI Mai/26</v>
          </cell>
        </row>
        <row r="966">
          <cell r="A966">
            <v>105606</v>
          </cell>
          <cell r="B966" t="str">
            <v>RECONSTRUÇÃO DE BASE E SUB-BASE PARA PAVIMENTAÇÃO DE SOLO (PREDOMINANTEMENTE ARENOSO) COM CIMENTO - 8%, MISTURA EM USINA, COM ESPESSURA DE 10 CM - EXCLUSIVE CARGA E TRANSPORTE. AF_09/2024</v>
          </cell>
          <cell r="C966" t="str">
            <v>M3</v>
          </cell>
          <cell r="D966">
            <v>147.41</v>
          </cell>
          <cell r="E966" t="str">
            <v>Aterros, Bases, Sub bases e Imprimações</v>
          </cell>
          <cell r="F966" t="str">
            <v>SINAPI Mai/26</v>
          </cell>
        </row>
        <row r="967">
          <cell r="A967">
            <v>105614</v>
          </cell>
          <cell r="B967" t="str">
            <v>RECONSTRUÇÃO DE BASE E SUB-BASE PARA PAVIMENTAÇÃO DE SOLO (PREDOMINANTEMENTE ARENOSO) COM CIMENTO - 8%, MISTURA EM USINA, COM ESPESSURA DE 15 CM - EXCLUSIVE CARGA E TRANSPORTE. AF_09/2024</v>
          </cell>
          <cell r="C967" t="str">
            <v>M3</v>
          </cell>
          <cell r="D967">
            <v>143.99</v>
          </cell>
          <cell r="E967" t="str">
            <v>Aterros, Bases, Sub bases e Imprimações</v>
          </cell>
          <cell r="F967" t="str">
            <v>SINAPI Mai/26</v>
          </cell>
        </row>
        <row r="968">
          <cell r="A968">
            <v>105622</v>
          </cell>
          <cell r="B968" t="str">
            <v>RECONSTRUÇÃO DE BASE E SUB-BASE PARA PAVIMENTAÇÃO DE SOLO (PREDOMINANTEMENTE ARENOSO) COM CIMENTO - 8%, MISTURA EM USINA, COM ESPESSURA DE 20 CM - EXCLUSIVE CARGA E TRANSPORTE. AF_09/2024</v>
          </cell>
          <cell r="C968" t="str">
            <v>M3</v>
          </cell>
          <cell r="D968">
            <v>141.55000000000001</v>
          </cell>
          <cell r="E968" t="str">
            <v>Aterros, Bases, Sub bases e Imprimações</v>
          </cell>
          <cell r="F968" t="str">
            <v>SINAPI Mai/26</v>
          </cell>
        </row>
        <row r="969">
          <cell r="A969">
            <v>105572</v>
          </cell>
          <cell r="B969" t="str">
            <v>RECONSTRUÇÃO DE BASE E SUB-BASE PARA PAVIMENTAÇÃO DE SOLO (PREDOMINANTEMENTE ARENOSO) MELHORADO COM CIMENTO - 2%, MISTURA EM PISTA, COM ESPESSURA DE 10 CM - EXCLUSIVE ESCAVAÇÃO, CARGA E TRANSPORTE E SOLO. AF_09/2024</v>
          </cell>
          <cell r="C969" t="str">
            <v>M3</v>
          </cell>
          <cell r="D969">
            <v>64.69</v>
          </cell>
          <cell r="E969" t="str">
            <v>Aterros, Bases, Sub bases e Imprimações</v>
          </cell>
          <cell r="F969" t="str">
            <v>SINAPI Mai/26</v>
          </cell>
        </row>
        <row r="970">
          <cell r="A970">
            <v>105574</v>
          </cell>
          <cell r="B970" t="str">
            <v>RECONSTRUÇÃO DE BASE E SUB-BASE PARA PAVIMENTAÇÃO DE SOLO (PREDOMINANTEMENTE ARENOSO) MELHORADO COM CIMENTO - 2%, MISTURA EM PISTA, COM ESPESSURA DE 15 CM - EXCLUSIVE ESCAVAÇÃO, CARGA E TRANSPORTE E SOLO. AF_09/2024</v>
          </cell>
          <cell r="C970" t="str">
            <v>M3</v>
          </cell>
          <cell r="D970">
            <v>55.47</v>
          </cell>
          <cell r="E970" t="str">
            <v>Aterros, Bases, Sub bases e Imprimações</v>
          </cell>
          <cell r="F970" t="str">
            <v>SINAPI Mai/26</v>
          </cell>
        </row>
        <row r="971">
          <cell r="A971">
            <v>105576</v>
          </cell>
          <cell r="B971" t="str">
            <v>RECONSTRUÇÃO DE BASE E SUB-BASE PARA PAVIMENTAÇÃO DE SOLO (PREDOMINANTEMENTE ARENOSO) MELHORADO COM CIMENTO - 2%, MISTURA EM PISTA, COM ESPESSURA DE 20 CM - EXCLUSIVE ESCAVAÇÃO, CARGA E TRANSPORTE E SOLO. AF_09/2024</v>
          </cell>
          <cell r="C971" t="str">
            <v>M3</v>
          </cell>
          <cell r="D971">
            <v>54.2</v>
          </cell>
          <cell r="E971" t="str">
            <v>Aterros, Bases, Sub bases e Imprimações</v>
          </cell>
          <cell r="F971" t="str">
            <v>SINAPI Mai/26</v>
          </cell>
        </row>
        <row r="972">
          <cell r="A972">
            <v>105603</v>
          </cell>
          <cell r="B972" t="str">
            <v>RECONSTRUÇÃO DE BASE E SUB-BASE PARA PAVIMENTAÇÃO DE SOLO (PREDOMINANTEMENTE ARENOSO) MELHORADO COM CIMENTO - 2%, MISTURA EM USINA, COM ESPESSURA DE 10 CM - EXCLUSIVE CARGA E TRANSPORTE. AF_09/2024</v>
          </cell>
          <cell r="C972" t="str">
            <v>M3</v>
          </cell>
          <cell r="D972">
            <v>56.76</v>
          </cell>
          <cell r="E972" t="str">
            <v>Aterros, Bases, Sub bases e Imprimações</v>
          </cell>
          <cell r="F972" t="str">
            <v>SINAPI Mai/26</v>
          </cell>
        </row>
        <row r="973">
          <cell r="A973">
            <v>105611</v>
          </cell>
          <cell r="B973" t="str">
            <v>RECONSTRUÇÃO DE BASE E SUB-BASE PARA PAVIMENTAÇÃO DE SOLO (PREDOMINANTEMENTE ARENOSO) MELHORADO COM CIMENTO - 2%, MISTURA EM USINA, COM ESPESSURA DE 15 CM - EXCLUSIVE CARGA E TRANSPORTE. AF_09/2024</v>
          </cell>
          <cell r="C973" t="str">
            <v>M3</v>
          </cell>
          <cell r="D973">
            <v>53.34</v>
          </cell>
          <cell r="E973" t="str">
            <v>Aterros, Bases, Sub bases e Imprimações</v>
          </cell>
          <cell r="F973" t="str">
            <v>SINAPI Mai/26</v>
          </cell>
        </row>
        <row r="974">
          <cell r="A974">
            <v>105619</v>
          </cell>
          <cell r="B974" t="str">
            <v>RECONSTRUÇÃO DE BASE E SUB-BASE PARA PAVIMENTAÇÃO DE SOLO (PREDOMINANTEMENTE ARENOSO) MELHORADO COM CIMENTO - 2%, MISTURA EM USINA, COM ESPESSURA DE 20 CM - EXCLUSIVE CARGA E TRANSPORTE. AF_09/2024</v>
          </cell>
          <cell r="C974" t="str">
            <v>M3</v>
          </cell>
          <cell r="D974">
            <v>50.9</v>
          </cell>
          <cell r="E974" t="str">
            <v>Aterros, Bases, Sub bases e Imprimações</v>
          </cell>
          <cell r="F974" t="str">
            <v>SINAPI Mai/26</v>
          </cell>
        </row>
        <row r="975">
          <cell r="A975">
            <v>105573</v>
          </cell>
          <cell r="B975" t="str">
            <v>RECONSTRUÇÃO DE BASE E SUB-BASE PARA PAVIMENTAÇÃO DE SOLO (PREDOMINANTEMENTE ARENOSO) MELHORADO COM CIMENTO - 4%, MISTURA EM PISTA, COM ESPESSURA DE 10 CM - EXCLUSIVE ESCAVAÇÃO, CARGA E TRANSPORTE E SOLO. AF_09/2024</v>
          </cell>
          <cell r="C975" t="str">
            <v>M3</v>
          </cell>
          <cell r="D975">
            <v>96.98</v>
          </cell>
          <cell r="E975" t="str">
            <v>Aterros, Bases, Sub bases e Imprimações</v>
          </cell>
          <cell r="F975" t="str">
            <v>SINAPI Mai/26</v>
          </cell>
        </row>
        <row r="976">
          <cell r="A976">
            <v>105628</v>
          </cell>
          <cell r="B976" t="str">
            <v>RECONSTRUÇÃO DE BASE E SUB-BASE PARA PAVIMENTAÇÃO DE SOLO (PREDOMINANTEMENTE ARENOSO) MELHORADO COM CIMENTO - 4%, MISTURA EM PISTA, COM ESPESSURA DE 15 CM - EXCLUSIVE ESCAVAÇÃO, CARGA E TRANSPORTE E SOLO. AF_09/2024</v>
          </cell>
          <cell r="C976" t="str">
            <v>M3</v>
          </cell>
          <cell r="D976">
            <v>87.76</v>
          </cell>
          <cell r="E976" t="str">
            <v>Aterros, Bases, Sub bases e Imprimações</v>
          </cell>
          <cell r="F976" t="str">
            <v>SINAPI Mai/26</v>
          </cell>
        </row>
        <row r="977">
          <cell r="A977">
            <v>105634</v>
          </cell>
          <cell r="B977" t="str">
            <v>RECONSTRUÇÃO DE BASE E SUB-BASE PARA PAVIMENTAÇÃO DE SOLO (PREDOMINANTEMENTE ARENOSO) MELHORADO COM CIMENTO - 4%, MISTURA EM PISTA, COM ESPESSURA DE 20 CM - EXCLUSIVE ESCAVAÇÃO, CARGA E TRANSPORTE E SOLO. AF_09/2024</v>
          </cell>
          <cell r="C977" t="str">
            <v>M3</v>
          </cell>
          <cell r="D977">
            <v>86.49</v>
          </cell>
          <cell r="E977" t="str">
            <v>Aterros, Bases, Sub bases e Imprimações</v>
          </cell>
          <cell r="F977" t="str">
            <v>SINAPI Mai/26</v>
          </cell>
        </row>
        <row r="978">
          <cell r="A978">
            <v>105604</v>
          </cell>
          <cell r="B978" t="str">
            <v>RECONSTRUÇÃO DE BASE E SUB-BASE PARA PAVIMENTAÇÃO DE SOLO (PREDOMINANTEMENTE ARENOSO) MELHORADO COM CIMENTO - 4%, MISTURA EM USINA, COM ESPESSURA DE 10 CM - EXCLUSIVE CARGA E TRANSPORTE. AF_09/2024</v>
          </cell>
          <cell r="C978" t="str">
            <v>M3</v>
          </cell>
          <cell r="D978">
            <v>86.98</v>
          </cell>
          <cell r="E978" t="str">
            <v>Aterros, Bases, Sub bases e Imprimações</v>
          </cell>
          <cell r="F978" t="str">
            <v>SINAPI Mai/26</v>
          </cell>
        </row>
        <row r="979">
          <cell r="A979">
            <v>105612</v>
          </cell>
          <cell r="B979" t="str">
            <v>RECONSTRUÇÃO DE BASE E SUB-BASE PARA PAVIMENTAÇÃO DE SOLO (PREDOMINANTEMENTE ARENOSO) MELHORADO COM CIMENTO - 4%, MISTURA EM USINA, COM ESPESSURA DE 15 CM - EXCLUSIVE CARGA E TRANSPORTE. AF_09/2024</v>
          </cell>
          <cell r="C979" t="str">
            <v>M3</v>
          </cell>
          <cell r="D979">
            <v>83.56</v>
          </cell>
          <cell r="E979" t="str">
            <v>Aterros, Bases, Sub bases e Imprimações</v>
          </cell>
          <cell r="F979" t="str">
            <v>SINAPI Mai/26</v>
          </cell>
        </row>
        <row r="980">
          <cell r="A980">
            <v>105620</v>
          </cell>
          <cell r="B980" t="str">
            <v>RECONSTRUÇÃO DE BASE E SUB-BASE PARA PAVIMENTAÇÃO DE SOLO (PREDOMINANTEMENTE ARENOSO) MELHORADO COM CIMENTO - 4%, MISTURA EM USINA, COM ESPESSURA DE 20 CM - EXCLUSIVE CARGA E TRANSPORTE. AF_09/2024</v>
          </cell>
          <cell r="C980" t="str">
            <v>M3</v>
          </cell>
          <cell r="D980">
            <v>81.12</v>
          </cell>
          <cell r="E980" t="str">
            <v>Aterros, Bases, Sub bases e Imprimações</v>
          </cell>
          <cell r="F980" t="str">
            <v>SINAPI Mai/26</v>
          </cell>
        </row>
        <row r="981">
          <cell r="A981">
            <v>105586</v>
          </cell>
          <cell r="B981" t="str">
            <v>RECONSTRUÇÃO DE BASE E SUB-BASE PARA PAVIMENTAÇÃO DE SOLO (PREDOMINANTEMENTE ARGILOSO) BRITA - 40%-60%, MISTURA EM PISTA, COM ESPESSURA DE 10 CM - EXCLUSIVE ESCAVAÇÃO, CARGA E TRANSPORTE E SOLO. AF_09/2024</v>
          </cell>
          <cell r="C981" t="str">
            <v>M3</v>
          </cell>
          <cell r="D981">
            <v>134.96</v>
          </cell>
          <cell r="E981" t="str">
            <v>Aterros, Bases, Sub bases e Imprimações</v>
          </cell>
          <cell r="F981" t="str">
            <v>SINAPI Mai/26</v>
          </cell>
        </row>
        <row r="982">
          <cell r="A982">
            <v>105587</v>
          </cell>
          <cell r="B982" t="str">
            <v>RECONSTRUÇÃO DE BASE E SUB-BASE PARA PAVIMENTAÇÃO DE SOLO (PREDOMINANTEMENTE ARGILOSO) BRITA - 40%-60%, MISTURA EM PISTA, COM ESPESSURA DE 15 CM - EXCLUSIVE ESCAVAÇÃO, CARGA E TRANSPORTE E SOLO. AF_09/2024</v>
          </cell>
          <cell r="C982" t="str">
            <v>M3</v>
          </cell>
          <cell r="D982">
            <v>119.08</v>
          </cell>
          <cell r="E982" t="str">
            <v>Aterros, Bases, Sub bases e Imprimações</v>
          </cell>
          <cell r="F982" t="str">
            <v>SINAPI Mai/26</v>
          </cell>
        </row>
        <row r="983">
          <cell r="A983">
            <v>105589</v>
          </cell>
          <cell r="B983" t="str">
            <v>RECONSTRUÇÃO DE BASE E SUB-BASE PARA PAVIMENTAÇÃO DE SOLO (PREDOMINANTEMENTE ARGILOSO) BRITA - 40%-60%, MISTURA EM PISTA, COM ESPESSURA DE 20 CM - EXCLUSIVE ESCAVAÇÃO, CARGA E TRANSPORTE E SOLO. AF_09/2024</v>
          </cell>
          <cell r="C983" t="str">
            <v>M3</v>
          </cell>
          <cell r="D983">
            <v>117.64</v>
          </cell>
          <cell r="E983" t="str">
            <v>Aterros, Bases, Sub bases e Imprimações</v>
          </cell>
          <cell r="F983" t="str">
            <v>SINAPI Mai/26</v>
          </cell>
        </row>
        <row r="984">
          <cell r="A984">
            <v>105584</v>
          </cell>
          <cell r="B984" t="str">
            <v>RECONSTRUÇÃO DE BASE E SUB-BASE PARA PAVIMENTAÇÃO DE SOLO (PREDOMINANTEMENTE ARGILOSO) BRITA - 40%-60%, MISTURA EM USINA, COM ESPESSURA DE 10 CM - EXCLUSIVE CARGA E TRANSPORTE. AF_09/2024</v>
          </cell>
          <cell r="C984" t="str">
            <v>M3</v>
          </cell>
          <cell r="D984">
            <v>155.97</v>
          </cell>
          <cell r="E984" t="str">
            <v>Aterros, Bases, Sub bases e Imprimações</v>
          </cell>
          <cell r="F984" t="str">
            <v>SINAPI Mai/26</v>
          </cell>
        </row>
        <row r="985">
          <cell r="A985">
            <v>105720</v>
          </cell>
          <cell r="B985" t="str">
            <v>RECONSTRUÇÃO DE BASE E SUB-BASE PARA PAVIMENTAÇÃO DE SOLO (PREDOMINANTEMENTE ARGILOSO) BRITA - 40%-60%, MISTURA EM USINA, COM ESPESSURA DE 15 CM - EXCLUSIVE CARGA E TRANSPORTE. AF_09/2024</v>
          </cell>
          <cell r="C985" t="str">
            <v>M3</v>
          </cell>
          <cell r="D985">
            <v>147.47999999999999</v>
          </cell>
          <cell r="E985" t="str">
            <v>Aterros, Bases, Sub bases e Imprimações</v>
          </cell>
          <cell r="F985" t="str">
            <v>SINAPI Mai/26</v>
          </cell>
        </row>
        <row r="986">
          <cell r="A986">
            <v>105722</v>
          </cell>
          <cell r="B986" t="str">
            <v>RECONSTRUÇÃO DE BASE E SUB-BASE PARA PAVIMENTAÇÃO DE SOLO (PREDOMINANTEMENTE ARGILOSO) BRITA - 40%-60%, MISTURA EM USINA, COM ESPESSURA DE 20 CM - EXCLUSIVE CARGA E TRANSPORTE. AF_09/2024</v>
          </cell>
          <cell r="C986" t="str">
            <v>M3</v>
          </cell>
          <cell r="D986">
            <v>147.99</v>
          </cell>
          <cell r="E986" t="str">
            <v>Aterros, Bases, Sub bases e Imprimações</v>
          </cell>
          <cell r="F986" t="str">
            <v>SINAPI Mai/26</v>
          </cell>
        </row>
        <row r="987">
          <cell r="A987">
            <v>105593</v>
          </cell>
          <cell r="B987" t="str">
            <v>RECONSTRUÇÃO DE BASE E SUB-BASE PARA PAVIMENTAÇÃO DE SOLO (PREDOMINANTEMENTE ARGILOSO) BRITA - 50%-50%, MISTURA EM PISTA, COM ESPESSURA DE 10 CM - EXCLUSIVE ESCAVAÇÃO, CARGA E TRANSPORTE E SOLO. AF_09/2024</v>
          </cell>
          <cell r="C987" t="str">
            <v>M3</v>
          </cell>
          <cell r="D987">
            <v>122.98</v>
          </cell>
          <cell r="E987" t="str">
            <v>Aterros, Bases, Sub bases e Imprimações</v>
          </cell>
          <cell r="F987" t="str">
            <v>SINAPI Mai/26</v>
          </cell>
        </row>
        <row r="988">
          <cell r="A988">
            <v>105594</v>
          </cell>
          <cell r="B988" t="str">
            <v>RECONSTRUÇÃO DE BASE E SUB-BASE PARA PAVIMENTAÇÃO DE SOLO (PREDOMINANTEMENTE ARGILOSO) BRITA - 50%-50%, MISTURA EM PISTA, COM ESPESSURA DE 15 CM - EXCLUSIVE ESCAVAÇÃO, CARGA E TRANSPORTE E SOLO. AF_09/2024</v>
          </cell>
          <cell r="C988" t="str">
            <v>M3</v>
          </cell>
          <cell r="D988">
            <v>107.1</v>
          </cell>
          <cell r="E988" t="str">
            <v>Aterros, Bases, Sub bases e Imprimações</v>
          </cell>
          <cell r="F988" t="str">
            <v>SINAPI Mai/26</v>
          </cell>
        </row>
        <row r="989">
          <cell r="A989">
            <v>105596</v>
          </cell>
          <cell r="B989" t="str">
            <v>RECONSTRUÇÃO DE BASE E SUB-BASE PARA PAVIMENTAÇÃO DE SOLO (PREDOMINANTEMENTE ARGILOSO) BRITA - 50%-50%, MISTURA EM PISTA, COM ESPESSURA DE 20 CM - EXCLUSIVE ESCAVAÇÃO, CARGA E TRANSPORTE E SOLO. AF_09/2024</v>
          </cell>
          <cell r="C989" t="str">
            <v>M3</v>
          </cell>
          <cell r="D989">
            <v>105.66</v>
          </cell>
          <cell r="E989" t="str">
            <v>Aterros, Bases, Sub bases e Imprimações</v>
          </cell>
          <cell r="F989" t="str">
            <v>SINAPI Mai/26</v>
          </cell>
        </row>
        <row r="990">
          <cell r="A990">
            <v>105591</v>
          </cell>
          <cell r="B990" t="str">
            <v>RECONSTRUÇÃO DE BASE E SUB-BASE PARA PAVIMENTAÇÃO DE SOLO (PREDOMINANTEMENTE ARGILOSO) BRITA - 50%-50%, MISTURA EM USINA, COM ESPESSURA DE 10 CM - EXCLUSIVE CARGA E TRANSPORTE. AF_09/2024</v>
          </cell>
          <cell r="C990" t="str">
            <v>M3</v>
          </cell>
          <cell r="D990">
            <v>137.76</v>
          </cell>
          <cell r="E990" t="str">
            <v>Aterros, Bases, Sub bases e Imprimações</v>
          </cell>
          <cell r="F990" t="str">
            <v>SINAPI Mai/26</v>
          </cell>
        </row>
        <row r="991">
          <cell r="A991">
            <v>105724</v>
          </cell>
          <cell r="B991" t="str">
            <v>RECONSTRUÇÃO DE BASE E SUB-BASE PARA PAVIMENTAÇÃO DE SOLO (PREDOMINANTEMENTE ARGILOSO) BRITA - 50%-50%, MISTURA EM USINA, COM ESPESSURA DE 15 CM - EXCLUSIVE CARGA E TRANSPORTE. AF_09/2024</v>
          </cell>
          <cell r="C991" t="str">
            <v>M3</v>
          </cell>
          <cell r="D991">
            <v>129.27000000000001</v>
          </cell>
          <cell r="E991" t="str">
            <v>Aterros, Bases, Sub bases e Imprimações</v>
          </cell>
          <cell r="F991" t="str">
            <v>SINAPI Mai/26</v>
          </cell>
        </row>
        <row r="992">
          <cell r="A992">
            <v>105726</v>
          </cell>
          <cell r="B992" t="str">
            <v>RECONSTRUÇÃO DE BASE E SUB-BASE PARA PAVIMENTAÇÃO DE SOLO (PREDOMINANTEMENTE ARGILOSO) BRITA - 50%-50%, MISTURA EM USINA, COM ESPESSURA DE 20 CM - EXCLUSIVE CARGA E TRANSPORTE. AF_09/2024</v>
          </cell>
          <cell r="C992" t="str">
            <v>M3</v>
          </cell>
          <cell r="D992">
            <v>129.78</v>
          </cell>
          <cell r="E992" t="str">
            <v>Aterros, Bases, Sub bases e Imprimações</v>
          </cell>
          <cell r="F992" t="str">
            <v>SINAPI Mai/26</v>
          </cell>
        </row>
        <row r="993">
          <cell r="A993">
            <v>105567</v>
          </cell>
          <cell r="B993" t="str">
            <v>RECONSTRUÇÃO DE BASE E SUB-BASE PARA PAVIMENTAÇÃO DE SOLO DE COMPORTAMENTO LATERÍTICO (ARENOSO), COM ESPESSURA DE 10 CM - EXCLUSIVE ESCAVAÇÃO, CARGA E TRANSPORTE E SOLO. AF_09/2024</v>
          </cell>
          <cell r="C993" t="str">
            <v>M3</v>
          </cell>
          <cell r="D993">
            <v>16.75</v>
          </cell>
          <cell r="E993" t="str">
            <v>Aterros, Bases, Sub bases e Imprimações</v>
          </cell>
          <cell r="F993" t="str">
            <v>SINAPI Mai/26</v>
          </cell>
        </row>
        <row r="994">
          <cell r="A994">
            <v>105568</v>
          </cell>
          <cell r="B994" t="str">
            <v>RECONSTRUÇÃO DE BASE E SUB-BASE PARA PAVIMENTAÇÃO DE SOLO DE COMPORTAMENTO LATERÍTICO (ARENOSO), COM ESPESSURA DE 15 CM - EXCLUSIVE ESCAVAÇÃO, CARGA E TRANSPORTE E SOLO. AF_09/2024</v>
          </cell>
          <cell r="C994" t="str">
            <v>M3</v>
          </cell>
          <cell r="D994">
            <v>13.33</v>
          </cell>
          <cell r="E994" t="str">
            <v>Aterros, Bases, Sub bases e Imprimações</v>
          </cell>
          <cell r="F994" t="str">
            <v>SINAPI Mai/26</v>
          </cell>
        </row>
        <row r="995">
          <cell r="A995">
            <v>105570</v>
          </cell>
          <cell r="B995" t="str">
            <v>RECONSTRUÇÃO DE BASE E SUB-BASE PARA PAVIMENTAÇÃO DE SOLO DE COMPORTAMENTO LATERÍTICO (ARENOSO), COM ESPESSURA DE 20 CM - EXCLUSIVE ESCAVAÇÃO, CARGA E TRANSPORTE E SOLO. AF_09/2024</v>
          </cell>
          <cell r="C995" t="str">
            <v>M3</v>
          </cell>
          <cell r="D995">
            <v>11.01</v>
          </cell>
          <cell r="E995" t="str">
            <v>Aterros, Bases, Sub bases e Imprimações</v>
          </cell>
          <cell r="F995" t="str">
            <v>SINAPI Mai/26</v>
          </cell>
        </row>
        <row r="996">
          <cell r="A996">
            <v>100575</v>
          </cell>
          <cell r="B996" t="str">
            <v>REGULARIZAÇÃO DE SUPERFÍCIES COM MOTONIVELADORA. AF_09/2024</v>
          </cell>
          <cell r="C996" t="str">
            <v>M2</v>
          </cell>
          <cell r="D996">
            <v>0.66</v>
          </cell>
          <cell r="E996" t="str">
            <v>Aterros, Bases, Sub bases e Imprimações</v>
          </cell>
          <cell r="F996" t="str">
            <v>SINAPI Mai/26</v>
          </cell>
        </row>
        <row r="997">
          <cell r="A997">
            <v>100577</v>
          </cell>
          <cell r="B997" t="str">
            <v>REGULARIZAÇÃO E COMPACTAÇÃO DE SUBLEITO DE SOLO PREDOMINANTEMENTE ARENOSO, PARA OBRAS DE CONSTRUÇÃO DE PAVIMENTOS. AF_09/2024</v>
          </cell>
          <cell r="C997" t="str">
            <v>M2</v>
          </cell>
          <cell r="D997">
            <v>1.62</v>
          </cell>
          <cell r="E997" t="str">
            <v>Aterros, Bases, Sub bases e Imprimações</v>
          </cell>
          <cell r="F997" t="str">
            <v>SINAPI Mai/26</v>
          </cell>
        </row>
        <row r="998">
          <cell r="A998">
            <v>105598</v>
          </cell>
          <cell r="B998" t="str">
            <v>REGULARIZAÇÃO E COMPACTAÇÃO DE SUBLEITO DE SOLO PREDOMINANTEMENTE ARENOSO, PARA OBRAS DE RECONSTRUÇÃO DE PAVIMENTOS. AF_09/2024</v>
          </cell>
          <cell r="C998" t="str">
            <v>M2</v>
          </cell>
          <cell r="D998">
            <v>2.17</v>
          </cell>
          <cell r="E998" t="str">
            <v>Aterros, Bases, Sub bases e Imprimações</v>
          </cell>
          <cell r="F998" t="str">
            <v>SINAPI Mai/26</v>
          </cell>
        </row>
        <row r="999">
          <cell r="A999">
            <v>100576</v>
          </cell>
          <cell r="B999" t="str">
            <v>REGULARIZAÇÃO E COMPACTAÇÃO DE SUBLEITO DE SOLO PREDOMINANTEMENTE ARGILOSO, PARA OBRAS DE CONSTRUÇÃO DE PAVIMENTOS. AF_09/2024</v>
          </cell>
          <cell r="C999" t="str">
            <v>M2</v>
          </cell>
          <cell r="D999">
            <v>3.22</v>
          </cell>
          <cell r="E999" t="str">
            <v>Aterros, Bases, Sub bases e Imprimações</v>
          </cell>
          <cell r="F999" t="str">
            <v>SINAPI Mai/26</v>
          </cell>
        </row>
        <row r="1000">
          <cell r="A1000">
            <v>105597</v>
          </cell>
          <cell r="B1000" t="str">
            <v>REGULARIZAÇÃO E COMPACTAÇÃO DE SUBLEITO DE SOLO PREDOMINANTEMENTE ARGILOSO, PARA OBRAS DE RECONSTRUÇÃO DE PAVIMENTOS. AF_09/2024</v>
          </cell>
          <cell r="C1000" t="str">
            <v>M2</v>
          </cell>
          <cell r="D1000">
            <v>4.41</v>
          </cell>
          <cell r="E1000" t="str">
            <v>Aterros, Bases, Sub bases e Imprimações</v>
          </cell>
          <cell r="F1000" t="str">
            <v>SINAPI Mai/26</v>
          </cell>
        </row>
        <row r="1001">
          <cell r="A1001">
            <v>102730</v>
          </cell>
          <cell r="B1001" t="str">
            <v>ARMAÇÃO DE MURO ALA E MURO TESTA UTILIZANDO AÇO CA-50 DE 10 MM - MONTAGEM. AF_07/2021</v>
          </cell>
          <cell r="C1001" t="str">
            <v>KG</v>
          </cell>
          <cell r="D1001">
            <v>10.87</v>
          </cell>
          <cell r="E1001" t="str">
            <v>Bocas para Bueiros</v>
          </cell>
          <cell r="F1001" t="str">
            <v>SINAPI Mai/26</v>
          </cell>
        </row>
        <row r="1002">
          <cell r="A1002">
            <v>102731</v>
          </cell>
          <cell r="B1002" t="str">
            <v>ARMAÇÃO DE MURO ALA E MURO TESTA UTILIZANDO AÇO CA-50 DE 12,5 MM - MONTAGEM. AF_07/2021</v>
          </cell>
          <cell r="C1002" t="str">
            <v>KG</v>
          </cell>
          <cell r="D1002">
            <v>8.99</v>
          </cell>
          <cell r="E1002" t="str">
            <v>Bocas para Bueiros</v>
          </cell>
          <cell r="F1002" t="str">
            <v>SINAPI Mai/26</v>
          </cell>
        </row>
        <row r="1003">
          <cell r="A1003">
            <v>102732</v>
          </cell>
          <cell r="B1003" t="str">
            <v>ARMAÇÃO DE MURO ALA E MURO TESTA UTILIZANDO AÇO CA-50 DE 16 MM - MONTAGEM. AF_07/2021</v>
          </cell>
          <cell r="C1003" t="str">
            <v>KG</v>
          </cell>
          <cell r="D1003">
            <v>8.19</v>
          </cell>
          <cell r="E1003" t="str">
            <v>Bocas para Bueiros</v>
          </cell>
          <cell r="F1003" t="str">
            <v>SINAPI Mai/26</v>
          </cell>
        </row>
        <row r="1004">
          <cell r="A1004">
            <v>102733</v>
          </cell>
          <cell r="B1004" t="str">
            <v>ARMAÇÃO DE MURO ALA E MURO TESTA UTILIZANDO AÇO CA-50 DE 20 MM - MONTAGEM. AF_07/2021</v>
          </cell>
          <cell r="C1004" t="str">
            <v>KG</v>
          </cell>
          <cell r="D1004">
            <v>8.8000000000000007</v>
          </cell>
          <cell r="E1004" t="str">
            <v>Bocas para Bueiros</v>
          </cell>
          <cell r="F1004" t="str">
            <v>SINAPI Mai/26</v>
          </cell>
        </row>
        <row r="1005">
          <cell r="A1005">
            <v>102728</v>
          </cell>
          <cell r="B1005" t="str">
            <v>ARMAÇÃO DE MURO ALA E MURO TESTA UTILIZANDO AÇO CA-50 DE 6,3 MM - MONTAGEM. AF_07/2021</v>
          </cell>
          <cell r="C1005" t="str">
            <v>KG</v>
          </cell>
          <cell r="D1005">
            <v>14.2</v>
          </cell>
          <cell r="E1005" t="str">
            <v>Bocas para Bueiros</v>
          </cell>
          <cell r="F1005" t="str">
            <v>SINAPI Mai/26</v>
          </cell>
        </row>
        <row r="1006">
          <cell r="A1006">
            <v>102729</v>
          </cell>
          <cell r="B1006" t="str">
            <v>ARMAÇÃO DE MURO ALA E MURO TESTA UTILIZANDO AÇO CA-50 DE 8 MM - MONTAGEM. AF_07/2021</v>
          </cell>
          <cell r="C1006" t="str">
            <v>KG</v>
          </cell>
          <cell r="D1006">
            <v>12.59</v>
          </cell>
          <cell r="E1006" t="str">
            <v>Bocas para Bueiros</v>
          </cell>
          <cell r="F1006" t="str">
            <v>SINAPI Mai/26</v>
          </cell>
        </row>
        <row r="1007">
          <cell r="A1007">
            <v>102734</v>
          </cell>
          <cell r="B1007" t="str">
            <v>ARMAÇÃO DE SOLEIRA UTILIZANDO AÇO CA-50 DE 6,3 MM - MONTAGEM. AF_07/2021</v>
          </cell>
          <cell r="C1007" t="str">
            <v>KG</v>
          </cell>
          <cell r="D1007">
            <v>12.89</v>
          </cell>
          <cell r="E1007" t="str">
            <v>Bocas para Bueiros</v>
          </cell>
          <cell r="F1007" t="str">
            <v>SINAPI Mai/26</v>
          </cell>
        </row>
        <row r="1008">
          <cell r="A1008">
            <v>102735</v>
          </cell>
          <cell r="B1008" t="str">
            <v>ARMAÇÃO DE SOLEIRA UTILIZANDO AÇO CA-50 DE 8 MM - MONTAGEM. AF_07/2021</v>
          </cell>
          <cell r="C1008" t="str">
            <v>KG</v>
          </cell>
          <cell r="D1008">
            <v>11.48</v>
          </cell>
          <cell r="E1008" t="str">
            <v>Bocas para Bueiros</v>
          </cell>
          <cell r="F1008" t="str">
            <v>SINAPI Mai/26</v>
          </cell>
        </row>
        <row r="1009">
          <cell r="A1009">
            <v>102765</v>
          </cell>
          <cell r="B1009" t="str">
            <v>BOCA PARA BUEIRO DUPLO CELULAR 150 X 150 CM EM CONCRETO, ALAS COM ESCONSIDADE DE 30°, INCLUINDO FÔRMAS E MATERIAIS. AF_07/2021</v>
          </cell>
          <cell r="C1009" t="str">
            <v>UN</v>
          </cell>
          <cell r="D1009">
            <v>16069.4</v>
          </cell>
          <cell r="E1009" t="str">
            <v>Bocas para Bueiros</v>
          </cell>
          <cell r="F1009" t="str">
            <v>SINAPI Mai/26</v>
          </cell>
        </row>
        <row r="1010">
          <cell r="A1010">
            <v>102795</v>
          </cell>
          <cell r="B1010" t="str">
            <v>BOCA PARA BUEIRO DUPLO CELULAR 150 X 150 CM EM GABIÃO, ALAS COM ESCONSIDADE DE 45°, INCLUINDO FÔRMAS E MATERIAIS. AF_07/2021</v>
          </cell>
          <cell r="C1010" t="str">
            <v>UN</v>
          </cell>
          <cell r="D1010">
            <v>33458.39</v>
          </cell>
          <cell r="E1010" t="str">
            <v>Bocas para Bueiros</v>
          </cell>
          <cell r="F1010" t="str">
            <v>SINAPI Mai/26</v>
          </cell>
        </row>
        <row r="1011">
          <cell r="A1011">
            <v>102766</v>
          </cell>
          <cell r="B1011" t="str">
            <v>BOCA PARA BUEIRO DUPLO CELULAR 200 X 200 CM EM CONCRETO, ALAS COM ESCONSIDADE DE 30°, INCLUINDO FÔRMAS E MATERIAIS. AF_07/2021</v>
          </cell>
          <cell r="C1011" t="str">
            <v>UN</v>
          </cell>
          <cell r="D1011">
            <v>23996.6</v>
          </cell>
          <cell r="E1011" t="str">
            <v>Bocas para Bueiros</v>
          </cell>
          <cell r="F1011" t="str">
            <v>SINAPI Mai/26</v>
          </cell>
        </row>
        <row r="1012">
          <cell r="A1012">
            <v>102796</v>
          </cell>
          <cell r="B1012" t="str">
            <v>BOCA PARA BUEIRO DUPLO CELULAR 200 X 200 CM EM GABIÃO, ALAS COM ESCONSIDADE DE 45°, INCLUINDO FÔRMAS E MATERIAIS. AF_07/2021</v>
          </cell>
          <cell r="C1012" t="str">
            <v>UN</v>
          </cell>
          <cell r="D1012">
            <v>53632.09</v>
          </cell>
          <cell r="E1012" t="str">
            <v>Bocas para Bueiros</v>
          </cell>
          <cell r="F1012" t="str">
            <v>SINAPI Mai/26</v>
          </cell>
        </row>
        <row r="1013">
          <cell r="A1013">
            <v>102767</v>
          </cell>
          <cell r="B1013" t="str">
            <v>BOCA PARA BUEIRO DUPLO CELULAR 250 X 250 CM EM CONCRETO, ALAS COM ESCONSIDADE DE 30°, INCLUINDO FÔRMAS E MATERIAIS. AF_07/2021</v>
          </cell>
          <cell r="C1013" t="str">
            <v>UN</v>
          </cell>
          <cell r="D1013">
            <v>33361.07</v>
          </cell>
          <cell r="E1013" t="str">
            <v>Bocas para Bueiros</v>
          </cell>
          <cell r="F1013" t="str">
            <v>SINAPI Mai/26</v>
          </cell>
        </row>
        <row r="1014">
          <cell r="A1014">
            <v>102797</v>
          </cell>
          <cell r="B1014" t="str">
            <v>BOCA PARA BUEIRO DUPLO CELULAR 250 X 250 CM EM GABIÃO, ALAS COM ESCONSIDADE DE 45°, INCLUINDO FÔRMAS E MATERIAIS. AF_07/2021</v>
          </cell>
          <cell r="C1014" t="str">
            <v>UN</v>
          </cell>
          <cell r="D1014">
            <v>75897.91</v>
          </cell>
          <cell r="E1014" t="str">
            <v>Bocas para Bueiros</v>
          </cell>
          <cell r="F1014" t="str">
            <v>SINAPI Mai/26</v>
          </cell>
        </row>
        <row r="1015">
          <cell r="A1015">
            <v>102768</v>
          </cell>
          <cell r="B1015" t="str">
            <v>BOCA PARA BUEIRO DUPLO CELULAR 300 X 300 CM EM CONCRETO, ALAS COM ESCONSIDADE DE 30°, INCLUINDO FÔRMAS E MATERIAIS. AF_07/2021</v>
          </cell>
          <cell r="C1015" t="str">
            <v>UN</v>
          </cell>
          <cell r="D1015">
            <v>46179.11</v>
          </cell>
          <cell r="E1015" t="str">
            <v>Bocas para Bueiros</v>
          </cell>
          <cell r="F1015" t="str">
            <v>SINAPI Mai/26</v>
          </cell>
        </row>
        <row r="1016">
          <cell r="A1016">
            <v>102798</v>
          </cell>
          <cell r="B1016" t="str">
            <v>BOCA PARA BUEIRO DUPLO CELULAR 300 X 300 CM EM GABIÃO, ALAS COM ESCONSIDADE DE 45°, INCLUINDO FÔRMAS E MATERIAIS. AF_07/2021</v>
          </cell>
          <cell r="C1016" t="str">
            <v>UN</v>
          </cell>
          <cell r="D1016">
            <v>92707.92</v>
          </cell>
          <cell r="E1016" t="str">
            <v>Bocas para Bueiros</v>
          </cell>
          <cell r="F1016" t="str">
            <v>SINAPI Mai/26</v>
          </cell>
        </row>
        <row r="1017">
          <cell r="A1017">
            <v>102744</v>
          </cell>
          <cell r="B1017" t="str">
            <v>BOCA PARA BUEIRO DUPLO TUBULAR D = 100 CM EM CONCRETO, ALAS COM ESCONSIDADE DE 0°, INCLUINDO FÔRMAS E MATERIAIS. AF_07/2021</v>
          </cell>
          <cell r="C1017" t="str">
            <v>UN</v>
          </cell>
          <cell r="D1017">
            <v>6676.3</v>
          </cell>
          <cell r="E1017" t="str">
            <v>Bocas para Bueiros</v>
          </cell>
          <cell r="F1017" t="str">
            <v>SINAPI Mai/26</v>
          </cell>
        </row>
        <row r="1018">
          <cell r="A1018">
            <v>102755</v>
          </cell>
          <cell r="B1018" t="str">
            <v>BOCA PARA BUEIRO DUPLO TUBULAR D = 100 CM EM CONCRETO, ALAS COM ESCONSIDADE DE 30°, INCLUINDO FÔRMAS E MATERIAIS. AF_07/2021</v>
          </cell>
          <cell r="C1018" t="str">
            <v>UN</v>
          </cell>
          <cell r="D1018">
            <v>10256.67</v>
          </cell>
          <cell r="E1018" t="str">
            <v>Bocas para Bueiros</v>
          </cell>
          <cell r="F1018" t="str">
            <v>SINAPI Mai/26</v>
          </cell>
        </row>
        <row r="1019">
          <cell r="A1019">
            <v>102782</v>
          </cell>
          <cell r="B1019" t="str">
            <v>BOCA PARA BUEIRO DUPLO TUBULAR D = 100 CM EM GABIÃO, ALAS COM ESCONSIDADE DE 45°, INCLUINDO FÔRMAS E MATERIAIS. AF_07/2021</v>
          </cell>
          <cell r="C1019" t="str">
            <v>UN</v>
          </cell>
          <cell r="D1019">
            <v>16342.31</v>
          </cell>
          <cell r="E1019" t="str">
            <v>Bocas para Bueiros</v>
          </cell>
          <cell r="F1019" t="str">
            <v>SINAPI Mai/26</v>
          </cell>
        </row>
        <row r="1020">
          <cell r="A1020">
            <v>102745</v>
          </cell>
          <cell r="B1020" t="str">
            <v>BOCA PARA BUEIRO DUPLO TUBULAR D = 120 CM EM CONCRETO, ALAS COM ESCONSIDADE DE 0°, INCLUINDO FÔRMAS E MATERIAIS. AF_07/2021</v>
          </cell>
          <cell r="C1020" t="str">
            <v>UN</v>
          </cell>
          <cell r="D1020">
            <v>9351.74</v>
          </cell>
          <cell r="E1020" t="str">
            <v>Bocas para Bueiros</v>
          </cell>
          <cell r="F1020" t="str">
            <v>SINAPI Mai/26</v>
          </cell>
        </row>
        <row r="1021">
          <cell r="A1021">
            <v>102756</v>
          </cell>
          <cell r="B1021" t="str">
            <v>BOCA PARA BUEIRO DUPLO TUBULAR D = 120 CM EM CONCRETO, ALAS COM ESCONSIDADE DE 30°, INCLUINDO FÔRMAS E MATERIAIS. AF_07/2021</v>
          </cell>
          <cell r="C1021" t="str">
            <v>UN</v>
          </cell>
          <cell r="D1021">
            <v>15167.62</v>
          </cell>
          <cell r="E1021" t="str">
            <v>Bocas para Bueiros</v>
          </cell>
          <cell r="F1021" t="str">
            <v>SINAPI Mai/26</v>
          </cell>
        </row>
        <row r="1022">
          <cell r="A1022">
            <v>102783</v>
          </cell>
          <cell r="B1022" t="str">
            <v>BOCA PARA BUEIRO DUPLO TUBULAR D = 120 CM EM GABIÃO, ALAS COM ESCONSIDADE DE 45°, INCLUINDO FÔRMAS E MATERIAIS. AF_07/2021</v>
          </cell>
          <cell r="C1022" t="str">
            <v>UN</v>
          </cell>
          <cell r="D1022">
            <v>21662.959999999999</v>
          </cell>
          <cell r="E1022" t="str">
            <v>Bocas para Bueiros</v>
          </cell>
          <cell r="F1022" t="str">
            <v>SINAPI Mai/26</v>
          </cell>
        </row>
        <row r="1023">
          <cell r="A1023">
            <v>102746</v>
          </cell>
          <cell r="B1023" t="str">
            <v>BOCA PARA BUEIRO DUPLO TUBULAR D = 150 CM EM CONCRETO, ALAS COM ESCONSIDADE DE 0°, INCLUINDO FÔRMAS E MATERIAIS. AF_07/2021</v>
          </cell>
          <cell r="C1023" t="str">
            <v>UN</v>
          </cell>
          <cell r="D1023">
            <v>16159.31</v>
          </cell>
          <cell r="E1023" t="str">
            <v>Bocas para Bueiros</v>
          </cell>
          <cell r="F1023" t="str">
            <v>SINAPI Mai/26</v>
          </cell>
        </row>
        <row r="1024">
          <cell r="A1024">
            <v>102757</v>
          </cell>
          <cell r="B1024" t="str">
            <v>BOCA PARA BUEIRO DUPLO TUBULAR D = 150 CM EM CONCRETO, ALAS COM ESCONSIDADE DE 30°, INCLUINDO FÔRMAS E MATERIAIS. AF_07/2021</v>
          </cell>
          <cell r="C1024" t="str">
            <v>UN</v>
          </cell>
          <cell r="D1024">
            <v>28121.96</v>
          </cell>
          <cell r="E1024" t="str">
            <v>Bocas para Bueiros</v>
          </cell>
          <cell r="F1024" t="str">
            <v>SINAPI Mai/26</v>
          </cell>
        </row>
        <row r="1025">
          <cell r="A1025">
            <v>102784</v>
          </cell>
          <cell r="B1025" t="str">
            <v>BOCA PARA BUEIRO DUPLO TUBULAR D = 150 CM EM GABIÃO, ALAS COM ESCONSIDADE DE 45°, INCLUINDO FÔRMAS E MATERIAIS. AF_07/2021</v>
          </cell>
          <cell r="C1025" t="str">
            <v>UN</v>
          </cell>
          <cell r="D1025">
            <v>32889.22</v>
          </cell>
          <cell r="E1025" t="str">
            <v>Bocas para Bueiros</v>
          </cell>
          <cell r="F1025" t="str">
            <v>SINAPI Mai/26</v>
          </cell>
        </row>
        <row r="1026">
          <cell r="A1026">
            <v>102779</v>
          </cell>
          <cell r="B1026" t="str">
            <v>BOCA PARA BUEIRO DUPLO TUBULAR D = 40 CM EM GABIÃO, ALAS COM ESCONSIDADE DE 45°, INCLUINDO FÔRMAS E MATERIAIS. AF_07/2021</v>
          </cell>
          <cell r="C1026" t="str">
            <v>UN</v>
          </cell>
          <cell r="D1026">
            <v>8691.06</v>
          </cell>
          <cell r="E1026" t="str">
            <v>Bocas para Bueiros</v>
          </cell>
          <cell r="F1026" t="str">
            <v>SINAPI Mai/26</v>
          </cell>
        </row>
        <row r="1027">
          <cell r="A1027">
            <v>102780</v>
          </cell>
          <cell r="B1027" t="str">
            <v>BOCA PARA BUEIRO DUPLO TUBULAR D = 60 CM EM GABIÃO, ALAS COM ESCONSIDADE DE 45°, INCLUINDO FÔRMAS E MATERIAIS. AF_07/2021</v>
          </cell>
          <cell r="C1027" t="str">
            <v>UN</v>
          </cell>
          <cell r="D1027">
            <v>10003.620000000001</v>
          </cell>
          <cell r="E1027" t="str">
            <v>Bocas para Bueiros</v>
          </cell>
          <cell r="F1027" t="str">
            <v>SINAPI Mai/26</v>
          </cell>
        </row>
        <row r="1028">
          <cell r="A1028">
            <v>102743</v>
          </cell>
          <cell r="B1028" t="str">
            <v>BOCA PARA BUEIRO DUPLO TUBULAR D = 80 CM EM CONCRETO, ALAS COM ESCONSIDADE DE 0°, INCLUINDO FÔRMAS E MATERIAIS. AF_07/2021</v>
          </cell>
          <cell r="C1028" t="str">
            <v>UN</v>
          </cell>
          <cell r="D1028">
            <v>4473.78</v>
          </cell>
          <cell r="E1028" t="str">
            <v>Bocas para Bueiros</v>
          </cell>
          <cell r="F1028" t="str">
            <v>SINAPI Mai/26</v>
          </cell>
        </row>
        <row r="1029">
          <cell r="A1029">
            <v>102781</v>
          </cell>
          <cell r="B1029" t="str">
            <v>BOCA PARA BUEIRO DUPLO TUBULAR D = 80 CM EM GABIÃO, ALAS COM ESCONSIDADE DE 45°, INCLUINDO FÔRMAS E MATERIAIS. AF_07/2021</v>
          </cell>
          <cell r="C1029" t="str">
            <v>UN</v>
          </cell>
          <cell r="D1029">
            <v>14792.2</v>
          </cell>
          <cell r="E1029" t="str">
            <v>Bocas para Bueiros</v>
          </cell>
          <cell r="F1029" t="str">
            <v>SINAPI Mai/26</v>
          </cell>
        </row>
        <row r="1030">
          <cell r="A1030">
            <v>102761</v>
          </cell>
          <cell r="B1030" t="str">
            <v>BOCA PARA BUEIRO SIMPLES CELULAR 150 X 150 CM EM CONCRETO, ALAS COM ESCONSIDADE DE 30°, INCLUINDO FÔRMAS E MATERIAIS. AF_07/2021</v>
          </cell>
          <cell r="C1030" t="str">
            <v>UN</v>
          </cell>
          <cell r="D1030">
            <v>12867.76</v>
          </cell>
          <cell r="E1030" t="str">
            <v>Bocas para Bueiros</v>
          </cell>
          <cell r="F1030" t="str">
            <v>SINAPI Mai/26</v>
          </cell>
        </row>
        <row r="1031">
          <cell r="A1031">
            <v>102791</v>
          </cell>
          <cell r="B1031" t="str">
            <v>BOCA PARA BUEIRO SIMPLES CELULAR 150 X 150 CM EM GABIÃO, ALAS COM ESCONSIDADE DE 45°, INCLUINDO FÔRMAS E MATERIAIS. AF_07/2021</v>
          </cell>
          <cell r="C1031" t="str">
            <v>UN</v>
          </cell>
          <cell r="D1031">
            <v>31331.08</v>
          </cell>
          <cell r="E1031" t="str">
            <v>Bocas para Bueiros</v>
          </cell>
          <cell r="F1031" t="str">
            <v>SINAPI Mai/26</v>
          </cell>
        </row>
        <row r="1032">
          <cell r="A1032">
            <v>102762</v>
          </cell>
          <cell r="B1032" t="str">
            <v>BOCA PARA BUEIRO SIMPLES CELULAR 200 X 200 CM EM CONCRETO, ALAS COM ESCONSIDADE DE 30°, INCLUINDO FÔRMAS E MATERIAIS. AF_07/2021</v>
          </cell>
          <cell r="C1032" t="str">
            <v>UN</v>
          </cell>
          <cell r="D1032">
            <v>19699.740000000002</v>
          </cell>
          <cell r="E1032" t="str">
            <v>Bocas para Bueiros</v>
          </cell>
          <cell r="F1032" t="str">
            <v>SINAPI Mai/26</v>
          </cell>
        </row>
        <row r="1033">
          <cell r="A1033">
            <v>102792</v>
          </cell>
          <cell r="B1033" t="str">
            <v>BOCA PARA BUEIRO SIMPLES CELULAR 200 X 200 CM EM GABIÃO, ALAS COM ESCONSIDADE DE 45°, INCLUINDO FÔRMAS E MATERIAIS. AF_07/2021</v>
          </cell>
          <cell r="C1033" t="str">
            <v>UN</v>
          </cell>
          <cell r="D1033">
            <v>50694.19</v>
          </cell>
          <cell r="E1033" t="str">
            <v>Bocas para Bueiros</v>
          </cell>
          <cell r="F1033" t="str">
            <v>SINAPI Mai/26</v>
          </cell>
        </row>
        <row r="1034">
          <cell r="A1034">
            <v>102763</v>
          </cell>
          <cell r="B1034" t="str">
            <v>BOCA PARA BUEIRO SIMPLES CELULAR 250 X 250 CM EM CONCRETO, ALAS COM ESCONSIDADE DE 30°, INCLUINDO FÔRMAS E MATERIAIS. AF_07/2021</v>
          </cell>
          <cell r="C1034" t="str">
            <v>UN</v>
          </cell>
          <cell r="D1034">
            <v>27256.47</v>
          </cell>
          <cell r="E1034" t="str">
            <v>Bocas para Bueiros</v>
          </cell>
          <cell r="F1034" t="str">
            <v>SINAPI Mai/26</v>
          </cell>
        </row>
        <row r="1035">
          <cell r="A1035">
            <v>102793</v>
          </cell>
          <cell r="B1035" t="str">
            <v>BOCA PARA BUEIRO SIMPLES CELULAR 250 X 250 CM EM GABIÃO, ALAS COM ESCONSIDADE DE 45°, INCLUINDO FÔRMAS E MATERIAIS. AF_07/2021</v>
          </cell>
          <cell r="C1035" t="str">
            <v>UN</v>
          </cell>
          <cell r="D1035">
            <v>67873.679999999993</v>
          </cell>
          <cell r="E1035" t="str">
            <v>Bocas para Bueiros</v>
          </cell>
          <cell r="F1035" t="str">
            <v>SINAPI Mai/26</v>
          </cell>
        </row>
        <row r="1036">
          <cell r="A1036">
            <v>102764</v>
          </cell>
          <cell r="B1036" t="str">
            <v>BOCA PARA BUEIRO SIMPLES CELULAR 300 X 300 CM EM CONCRETO, ALAS COM ESCONSIDADE DE 30°, INCLUINDO FÔRMAS E MATERIAIS. AF_07/2021</v>
          </cell>
          <cell r="C1036" t="str">
            <v>UN</v>
          </cell>
          <cell r="D1036">
            <v>38091.57</v>
          </cell>
          <cell r="E1036" t="str">
            <v>Bocas para Bueiros</v>
          </cell>
          <cell r="F1036" t="str">
            <v>SINAPI Mai/26</v>
          </cell>
        </row>
        <row r="1037">
          <cell r="A1037">
            <v>102794</v>
          </cell>
          <cell r="B1037" t="str">
            <v>BOCA PARA BUEIRO SIMPLES CELULAR 300 X 300 CM EM GABIÃO, ALAS COM ESCONSIDADE DE 45°, INCLUINDO FÔRMAS E MATERIAIS. AF_07/2021</v>
          </cell>
          <cell r="C1037" t="str">
            <v>UN</v>
          </cell>
          <cell r="D1037">
            <v>96958.66</v>
          </cell>
          <cell r="E1037" t="str">
            <v>Bocas para Bueiros</v>
          </cell>
          <cell r="F1037" t="str">
            <v>SINAPI Mai/26</v>
          </cell>
        </row>
        <row r="1038">
          <cell r="A1038">
            <v>102740</v>
          </cell>
          <cell r="B1038" t="str">
            <v>BOCA PARA BUEIRO SIMPLES TUBULAR D = 100 CM EM CONCRETO, ALAS COM ESCONSIDADE DE 0°, INCLUINDO FÔRMAS E MATERIAIS. AF_07/2021</v>
          </cell>
          <cell r="C1038" t="str">
            <v>UN</v>
          </cell>
          <cell r="D1038">
            <v>5502.34</v>
          </cell>
          <cell r="E1038" t="str">
            <v>Bocas para Bueiros</v>
          </cell>
          <cell r="F1038" t="str">
            <v>SINAPI Mai/26</v>
          </cell>
        </row>
        <row r="1039">
          <cell r="A1039">
            <v>102752</v>
          </cell>
          <cell r="B1039" t="str">
            <v>BOCA PARA BUEIRO SIMPLES TUBULAR D = 100 CM EM CONCRETO, ALAS COM ESCONSIDADE DE 30°, INCLUINDO FÔRMAS E MATERIAIS. AF_07/2021</v>
          </cell>
          <cell r="C1039" t="str">
            <v>UN</v>
          </cell>
          <cell r="D1039">
            <v>7354.78</v>
          </cell>
          <cell r="E1039" t="str">
            <v>Bocas para Bueiros</v>
          </cell>
          <cell r="F1039" t="str">
            <v>SINAPI Mai/26</v>
          </cell>
        </row>
        <row r="1040">
          <cell r="A1040">
            <v>102776</v>
          </cell>
          <cell r="B1040" t="str">
            <v>BOCA PARA BUEIRO SIMPLES TUBULAR D = 100 CM EM GABIÃO, ALAS COM ESCONSIDADE DE 45°, INCLUINDO FÔRMAS E MATERIAIS. AF_07/2021</v>
          </cell>
          <cell r="C1040" t="str">
            <v>UN</v>
          </cell>
          <cell r="D1040">
            <v>12947.58</v>
          </cell>
          <cell r="E1040" t="str">
            <v>Bocas para Bueiros</v>
          </cell>
          <cell r="F1040" t="str">
            <v>SINAPI Mai/26</v>
          </cell>
        </row>
        <row r="1041">
          <cell r="A1041">
            <v>102741</v>
          </cell>
          <cell r="B1041" t="str">
            <v>BOCA PARA BUEIRO SIMPLES TUBULAR D = 120 CM EM CONCRETO, ALAS COM ESCONSIDADE DE 0°, INCLUINDO FÔRMAS E MATERIAIS. AF_07/2021</v>
          </cell>
          <cell r="C1041" t="str">
            <v>UN</v>
          </cell>
          <cell r="D1041">
            <v>7698.73</v>
          </cell>
          <cell r="E1041" t="str">
            <v>Bocas para Bueiros</v>
          </cell>
          <cell r="F1041" t="str">
            <v>SINAPI Mai/26</v>
          </cell>
        </row>
        <row r="1042">
          <cell r="A1042">
            <v>102753</v>
          </cell>
          <cell r="B1042" t="str">
            <v>BOCA PARA BUEIRO SIMPLES TUBULAR D = 120 CM EM CONCRETO, ALAS COM ESCONSIDADE DE 30°, INCLUINDO FÔRMAS E MATERIAIS. AF_07/2021</v>
          </cell>
          <cell r="C1042" t="str">
            <v>UN</v>
          </cell>
          <cell r="D1042">
            <v>10842.98</v>
          </cell>
          <cell r="E1042" t="str">
            <v>Bocas para Bueiros</v>
          </cell>
          <cell r="F1042" t="str">
            <v>SINAPI Mai/26</v>
          </cell>
        </row>
        <row r="1043">
          <cell r="A1043">
            <v>102777</v>
          </cell>
          <cell r="B1043" t="str">
            <v>BOCA PARA BUEIRO SIMPLES TUBULAR D = 120 CM EM GABIÃO, ALAS COM ESCONSIDADE DE 45°, INCLUINDO FÔRMAS E MATERIAIS. AF_07/2021</v>
          </cell>
          <cell r="C1043" t="str">
            <v>UN</v>
          </cell>
          <cell r="D1043">
            <v>19580.79</v>
          </cell>
          <cell r="E1043" t="str">
            <v>Bocas para Bueiros</v>
          </cell>
          <cell r="F1043" t="str">
            <v>SINAPI Mai/26</v>
          </cell>
        </row>
        <row r="1044">
          <cell r="A1044">
            <v>102742</v>
          </cell>
          <cell r="B1044" t="str">
            <v>BOCA PARA BUEIRO SIMPLES TUBULAR D = 150 CM EM CONCRETO, ALAS COM ESCONSIDADE DE 0°, INCLUINDO FÔRMAS E MATERIAIS. AF_07/2021</v>
          </cell>
          <cell r="C1044" t="str">
            <v>UN</v>
          </cell>
          <cell r="D1044">
            <v>13289.64</v>
          </cell>
          <cell r="E1044" t="str">
            <v>Bocas para Bueiros</v>
          </cell>
          <cell r="F1044" t="str">
            <v>SINAPI Mai/26</v>
          </cell>
        </row>
        <row r="1045">
          <cell r="A1045">
            <v>102754</v>
          </cell>
          <cell r="B1045" t="str">
            <v>BOCA PARA BUEIRO SIMPLES TUBULAR D = 150 CM EM CONCRETO, ALAS COM ESCONSIDADE DE 30°, INCLUINDO FÔRMAS E MATERIAIS. AF_07/2021</v>
          </cell>
          <cell r="C1045" t="str">
            <v>UN</v>
          </cell>
          <cell r="D1045">
            <v>20544.490000000002</v>
          </cell>
          <cell r="E1045" t="str">
            <v>Bocas para Bueiros</v>
          </cell>
          <cell r="F1045" t="str">
            <v>SINAPI Mai/26</v>
          </cell>
        </row>
        <row r="1046">
          <cell r="A1046">
            <v>102778</v>
          </cell>
          <cell r="B1046" t="str">
            <v>BOCA PARA BUEIRO SIMPLES TUBULAR D = 150 CM EM GABIÃO, ALAS COM ESCONSIDADE DE 45°, INCLUINDO FÔRMAS E MATERIAIS. AF_07/2021</v>
          </cell>
          <cell r="C1046" t="str">
            <v>UN</v>
          </cell>
          <cell r="D1046">
            <v>28453.08</v>
          </cell>
          <cell r="E1046" t="str">
            <v>Bocas para Bueiros</v>
          </cell>
          <cell r="F1046" t="str">
            <v>SINAPI Mai/26</v>
          </cell>
        </row>
        <row r="1047">
          <cell r="A1047">
            <v>102737</v>
          </cell>
          <cell r="B1047" t="str">
            <v>BOCA PARA BUEIRO SIMPLES TUBULAR D = 40 CM EM CONCRETO, ALAS COM ESCONSIDADE DE 0°, INCLUINDO FÔRMAS E MATERIAIS. AF_07/2021</v>
          </cell>
          <cell r="C1047" t="str">
            <v>UN</v>
          </cell>
          <cell r="D1047">
            <v>1085.0899999999999</v>
          </cell>
          <cell r="E1047" t="str">
            <v>Bocas para Bueiros</v>
          </cell>
          <cell r="F1047" t="str">
            <v>SINAPI Mai/26</v>
          </cell>
        </row>
        <row r="1048">
          <cell r="A1048">
            <v>102773</v>
          </cell>
          <cell r="B1048" t="str">
            <v>BOCA PARA BUEIRO SIMPLES TUBULAR D = 40 CM EM GABIÃO, ALAS COM ESCONSIDADE DE 45°, INCLUINDO FÔRMAS E MATERIAIS. AF_07/2021</v>
          </cell>
          <cell r="C1048" t="str">
            <v>UN</v>
          </cell>
          <cell r="D1048">
            <v>8691.06</v>
          </cell>
          <cell r="E1048" t="str">
            <v>Bocas para Bueiros</v>
          </cell>
          <cell r="F1048" t="str">
            <v>SINAPI Mai/26</v>
          </cell>
        </row>
        <row r="1049">
          <cell r="A1049">
            <v>102738</v>
          </cell>
          <cell r="B1049" t="str">
            <v>BOCA PARA BUEIRO SIMPLES TUBULAR D = 60 CM EM CONCRETO, ALAS COM ESCONSIDADE DE 0°, INCLUINDO FÔRMAS E MATERIAIS. AF_07/2021</v>
          </cell>
          <cell r="C1049" t="str">
            <v>UN</v>
          </cell>
          <cell r="D1049">
            <v>2208.8000000000002</v>
          </cell>
          <cell r="E1049" t="str">
            <v>Bocas para Bueiros</v>
          </cell>
          <cell r="F1049" t="str">
            <v>SINAPI Mai/26</v>
          </cell>
        </row>
        <row r="1050">
          <cell r="A1050">
            <v>102750</v>
          </cell>
          <cell r="B1050" t="str">
            <v>BOCA PARA BUEIRO SIMPLES TUBULAR D = 60 CM EM CONCRETO, ALAS COM ESCONSIDADE DE 30°, INCLUINDO FÔRMAS E MATERIAIS. AF_07/2021</v>
          </cell>
          <cell r="C1050" t="str">
            <v>UN</v>
          </cell>
          <cell r="D1050">
            <v>2687.15</v>
          </cell>
          <cell r="E1050" t="str">
            <v>Bocas para Bueiros</v>
          </cell>
          <cell r="F1050" t="str">
            <v>SINAPI Mai/26</v>
          </cell>
        </row>
        <row r="1051">
          <cell r="A1051">
            <v>102774</v>
          </cell>
          <cell r="B1051" t="str">
            <v>BOCA PARA BUEIRO SIMPLES TUBULAR D = 60 CM EM GABIÃO, ALAS COM ESCONSIDADE DE 45°, INCLUINDO FÔRMAS E MATERIAIS. AF_07/2021</v>
          </cell>
          <cell r="C1051" t="str">
            <v>UN</v>
          </cell>
          <cell r="D1051">
            <v>8691.06</v>
          </cell>
          <cell r="E1051" t="str">
            <v>Bocas para Bueiros</v>
          </cell>
          <cell r="F1051" t="str">
            <v>SINAPI Mai/26</v>
          </cell>
        </row>
        <row r="1052">
          <cell r="A1052">
            <v>102739</v>
          </cell>
          <cell r="B1052" t="str">
            <v>BOCA PARA BUEIRO SIMPLES TUBULAR D = 80 CM EM CONCRETO, ALAS COM ESCONSIDADE DE 0°, INCLUINDO FÔRMAS E MATERIAIS. AF_07/2021</v>
          </cell>
          <cell r="C1052" t="str">
            <v>UN</v>
          </cell>
          <cell r="D1052">
            <v>3683.89</v>
          </cell>
          <cell r="E1052" t="str">
            <v>Bocas para Bueiros</v>
          </cell>
          <cell r="F1052" t="str">
            <v>SINAPI Mai/26</v>
          </cell>
        </row>
        <row r="1053">
          <cell r="A1053">
            <v>102751</v>
          </cell>
          <cell r="B1053" t="str">
            <v>BOCA PARA BUEIRO SIMPLES TUBULAR D = 80 CM EM CONCRETO, ALAS COM ESCONSIDADE DE 30°, INCLUINDO FÔRMAS E MATERIAIS. AF_07/2021</v>
          </cell>
          <cell r="C1053" t="str">
            <v>UN</v>
          </cell>
          <cell r="D1053">
            <v>4638.32</v>
          </cell>
          <cell r="E1053" t="str">
            <v>Bocas para Bueiros</v>
          </cell>
          <cell r="F1053" t="str">
            <v>SINAPI Mai/26</v>
          </cell>
        </row>
        <row r="1054">
          <cell r="A1054">
            <v>102775</v>
          </cell>
          <cell r="B1054" t="str">
            <v>BOCA PARA BUEIRO SIMPLES TUBULAR D = 80 CM EM GABIÃO, ALAS COM ESCONSIDADE DE 45°, INCLUINDO FÔRMAS E MATERIAIS. AF_07/2021</v>
          </cell>
          <cell r="C1054" t="str">
            <v>UN</v>
          </cell>
          <cell r="D1054">
            <v>12947.58</v>
          </cell>
          <cell r="E1054" t="str">
            <v>Bocas para Bueiros</v>
          </cell>
          <cell r="F1054" t="str">
            <v>SINAPI Mai/26</v>
          </cell>
        </row>
        <row r="1055">
          <cell r="A1055">
            <v>102769</v>
          </cell>
          <cell r="B1055" t="str">
            <v>BOCA PARA BUEIRO TRIPLO CELULAR 150 X 150 CM EM CONCRETO, ALAS COM ESCONSIDADE DE 30°, INCLUINDO FÔRMAS E MATERIAIS. AF_07/2021</v>
          </cell>
          <cell r="C1055" t="str">
            <v>UN</v>
          </cell>
          <cell r="D1055">
            <v>18598.400000000001</v>
          </cell>
          <cell r="E1055" t="str">
            <v>Bocas para Bueiros</v>
          </cell>
          <cell r="F1055" t="str">
            <v>SINAPI Mai/26</v>
          </cell>
        </row>
        <row r="1056">
          <cell r="A1056">
            <v>102799</v>
          </cell>
          <cell r="B1056" t="str">
            <v>BOCA PARA BUEIRO TRIPLO CELULAR 150 X 150 CM EM GABIÃO, ALAS COM ESCONSIDADE DE 45°, INCLUINDO FÔRMAS E MATERIAIS. AF_07/2021</v>
          </cell>
          <cell r="C1056" t="str">
            <v>UN</v>
          </cell>
          <cell r="D1056">
            <v>34167.81</v>
          </cell>
          <cell r="E1056" t="str">
            <v>Bocas para Bueiros</v>
          </cell>
          <cell r="F1056" t="str">
            <v>SINAPI Mai/26</v>
          </cell>
        </row>
        <row r="1057">
          <cell r="A1057">
            <v>102770</v>
          </cell>
          <cell r="B1057" t="str">
            <v>BOCA PARA BUEIRO TRIPLO CELULAR 200 X 200 CM EM CONCRETO, ALAS COM ESCONSIDADE DE 30°, INCLUINDO FÔRMAS E MATERIAIS. AF_07/2021</v>
          </cell>
          <cell r="C1057" t="str">
            <v>UN</v>
          </cell>
          <cell r="D1057">
            <v>28337.23</v>
          </cell>
          <cell r="E1057" t="str">
            <v>Bocas para Bueiros</v>
          </cell>
          <cell r="F1057" t="str">
            <v>SINAPI Mai/26</v>
          </cell>
        </row>
        <row r="1058">
          <cell r="A1058">
            <v>102800</v>
          </cell>
          <cell r="B1058" t="str">
            <v>BOCA PARA BUEIRO TRIPLO CELULAR 200 X 200 CM EM GABIÃO, ALAS COM ESCONSIDADE DE 45°, INCLUINDO FÔRMAS E MATERIAIS. AF_07/2021</v>
          </cell>
          <cell r="C1058" t="str">
            <v>UN</v>
          </cell>
          <cell r="D1058">
            <v>58912.43</v>
          </cell>
          <cell r="E1058" t="str">
            <v>Bocas para Bueiros</v>
          </cell>
          <cell r="F1058" t="str">
            <v>SINAPI Mai/26</v>
          </cell>
        </row>
        <row r="1059">
          <cell r="A1059">
            <v>102771</v>
          </cell>
          <cell r="B1059" t="str">
            <v>BOCA PARA BUEIRO TRIPLO CELULAR 250 X 250 CM EM CONCRETO, ALAS COM ESCONSIDADE DE 30°, INCLUINDO FÔRMAS E MATERIAIS. AF_07/2021</v>
          </cell>
          <cell r="C1059" t="str">
            <v>UN</v>
          </cell>
          <cell r="D1059">
            <v>39381.449999999997</v>
          </cell>
          <cell r="E1059" t="str">
            <v>Bocas para Bueiros</v>
          </cell>
          <cell r="F1059" t="str">
            <v>SINAPI Mai/26</v>
          </cell>
        </row>
        <row r="1060">
          <cell r="A1060">
            <v>102801</v>
          </cell>
          <cell r="B1060" t="str">
            <v>BOCA PARA BUEIRO TRIPLO CELULAR 250 X 250 CM EM GABIÃO, ALAS COM ESCONSIDADE DE 45°, INCLUINDO FÔRMAS E MATERIAIS. AF_07/2021</v>
          </cell>
          <cell r="C1060" t="str">
            <v>UN</v>
          </cell>
          <cell r="D1060">
            <v>82269.919999999998</v>
          </cell>
          <cell r="E1060" t="str">
            <v>Bocas para Bueiros</v>
          </cell>
          <cell r="F1060" t="str">
            <v>SINAPI Mai/26</v>
          </cell>
        </row>
        <row r="1061">
          <cell r="A1061">
            <v>102772</v>
          </cell>
          <cell r="B1061" t="str">
            <v>BOCA PARA BUEIRO TRIPLO CELULAR 300 X 300 CM EM CONCRETO, ALAS COM ESCONSIDADE DE 30°, INCLUINDO FÔRMAS E MATERIAIS. AF_07/2021</v>
          </cell>
          <cell r="C1061" t="str">
            <v>UN</v>
          </cell>
          <cell r="D1061">
            <v>54774.58</v>
          </cell>
          <cell r="E1061" t="str">
            <v>Bocas para Bueiros</v>
          </cell>
          <cell r="F1061" t="str">
            <v>SINAPI Mai/26</v>
          </cell>
        </row>
        <row r="1062">
          <cell r="A1062">
            <v>102802</v>
          </cell>
          <cell r="B1062" t="str">
            <v>BOCA PARA BUEIRO TRIPLO CELULAR 300 X 300 CM EM GABIÃO, ALAS COM ESCONSIDADE DE 45°, INCLUINDO FÔRMAS E MATERIAIS. AF_07/2021</v>
          </cell>
          <cell r="C1062" t="str">
            <v>UN</v>
          </cell>
          <cell r="D1062">
            <v>98553.64</v>
          </cell>
          <cell r="E1062" t="str">
            <v>Bocas para Bueiros</v>
          </cell>
          <cell r="F1062" t="str">
            <v>SINAPI Mai/26</v>
          </cell>
        </row>
        <row r="1063">
          <cell r="A1063">
            <v>102747</v>
          </cell>
          <cell r="B1063" t="str">
            <v>BOCA PARA BUEIRO TRIPLO TUBULAR D = 100 CM EM CONCRETO, ALAS COM ESCONSIDADE DE 0°, INCLUINDO FÔRMAS E MATERIAIS. AF_07/2021</v>
          </cell>
          <cell r="C1063" t="str">
            <v>UN</v>
          </cell>
          <cell r="D1063">
            <v>8286.2999999999993</v>
          </cell>
          <cell r="E1063" t="str">
            <v>Bocas para Bueiros</v>
          </cell>
          <cell r="F1063" t="str">
            <v>SINAPI Mai/26</v>
          </cell>
        </row>
        <row r="1064">
          <cell r="A1064">
            <v>102758</v>
          </cell>
          <cell r="B1064" t="str">
            <v>BOCA PARA BUEIRO TRIPLO TUBULAR D = 100 CM EM CONCRETO, ALAS COM ESCONSIDADE DE 30°, INCLUINDO FÔRMAS E MATERIAIS. AF_07/2021</v>
          </cell>
          <cell r="C1064" t="str">
            <v>UN</v>
          </cell>
          <cell r="D1064">
            <v>13172.33</v>
          </cell>
          <cell r="E1064" t="str">
            <v>Bocas para Bueiros</v>
          </cell>
          <cell r="F1064" t="str">
            <v>SINAPI Mai/26</v>
          </cell>
        </row>
        <row r="1065">
          <cell r="A1065">
            <v>102788</v>
          </cell>
          <cell r="B1065" t="str">
            <v>BOCA PARA BUEIRO TRIPLO TUBULAR D = 100 CM EM GABIÃO, ALAS COM ESCONSIDADE DE 45°, INCLUINDO FÔRMAS E MATERIAIS. AF_07/2021</v>
          </cell>
          <cell r="C1065" t="str">
            <v>UN</v>
          </cell>
          <cell r="D1065">
            <v>17837.189999999999</v>
          </cell>
          <cell r="E1065" t="str">
            <v>Bocas para Bueiros</v>
          </cell>
          <cell r="F1065" t="str">
            <v>SINAPI Mai/26</v>
          </cell>
        </row>
        <row r="1066">
          <cell r="A1066">
            <v>102748</v>
          </cell>
          <cell r="B1066" t="str">
            <v>BOCA PARA BUEIRO TRIPLO TUBULAR D = 120 CM EM CONCRETO, ALAS COM ESCONSIDADE DE 0°, INCLUINDO FÔRMAS E MATERIAIS. AF_07/2021</v>
          </cell>
          <cell r="C1066" t="str">
            <v>UN</v>
          </cell>
          <cell r="D1066">
            <v>11557.81</v>
          </cell>
          <cell r="E1066" t="str">
            <v>Bocas para Bueiros</v>
          </cell>
          <cell r="F1066" t="str">
            <v>SINAPI Mai/26</v>
          </cell>
        </row>
        <row r="1067">
          <cell r="A1067">
            <v>102759</v>
          </cell>
          <cell r="B1067" t="str">
            <v>BOCA PARA BUEIRO TRIPLO TUBULAR D = 120 CM EM CONCRETO, ALAS COM ESCONSIDADE DE 30°, INCLUINDO FÔRMAS E MATERIAIS. AF_07/2021</v>
          </cell>
          <cell r="C1067" t="str">
            <v>UN</v>
          </cell>
          <cell r="D1067">
            <v>19513.11</v>
          </cell>
          <cell r="E1067" t="str">
            <v>Bocas para Bueiros</v>
          </cell>
          <cell r="F1067" t="str">
            <v>SINAPI Mai/26</v>
          </cell>
        </row>
        <row r="1068">
          <cell r="A1068">
            <v>102789</v>
          </cell>
          <cell r="B1068" t="str">
            <v>BOCA PARA BUEIRO TRIPLO TUBULAR D = 120 CM EM GABIÃO, ALAS COM ESCONSIDADE DE 45°, INCLUINDO FÔRMAS E MATERIAIS. AF_07/2021</v>
          </cell>
          <cell r="C1068" t="str">
            <v>UN</v>
          </cell>
          <cell r="D1068">
            <v>23413.79</v>
          </cell>
          <cell r="E1068" t="str">
            <v>Bocas para Bueiros</v>
          </cell>
          <cell r="F1068" t="str">
            <v>SINAPI Mai/26</v>
          </cell>
        </row>
        <row r="1069">
          <cell r="A1069">
            <v>102749</v>
          </cell>
          <cell r="B1069" t="str">
            <v>BOCA PARA BUEIRO TRIPLO TUBULAR D = 150 CM EM CONCRETO, ALAS COM ESCONSIDADE DE 0°, INCLUINDO FÔRMAS E MATERIAIS. AF_07/2021</v>
          </cell>
          <cell r="C1069" t="str">
            <v>UN</v>
          </cell>
          <cell r="D1069">
            <v>19781.16</v>
          </cell>
          <cell r="E1069" t="str">
            <v>Bocas para Bueiros</v>
          </cell>
          <cell r="F1069" t="str">
            <v>SINAPI Mai/26</v>
          </cell>
        </row>
        <row r="1070">
          <cell r="A1070">
            <v>102760</v>
          </cell>
          <cell r="B1070" t="str">
            <v>BOCA PARA BUEIRO TRIPLO TUBULAR D = 150 CM EM CONCRETO, ALAS COM ESCONSIDADE DE 30°, INCLUINDO FÔRMAS E MATERIAIS. AF_07/2021</v>
          </cell>
          <cell r="C1070" t="str">
            <v>UN</v>
          </cell>
          <cell r="D1070">
            <v>35846</v>
          </cell>
          <cell r="E1070" t="str">
            <v>Bocas para Bueiros</v>
          </cell>
          <cell r="F1070" t="str">
            <v>SINAPI Mai/26</v>
          </cell>
        </row>
        <row r="1071">
          <cell r="A1071">
            <v>102790</v>
          </cell>
          <cell r="B1071" t="str">
            <v>BOCA PARA BUEIRO TRIPLO TUBULAR D = 150 CM EM GABIÃO, ALAS COM ESCONSIDADE DE 45°, INCLUINDO FÔRMAS E MATERIAIS. AF_07/2021</v>
          </cell>
          <cell r="C1071" t="str">
            <v>UN</v>
          </cell>
          <cell r="D1071">
            <v>38245.74</v>
          </cell>
          <cell r="E1071" t="str">
            <v>Bocas para Bueiros</v>
          </cell>
          <cell r="F1071" t="str">
            <v>SINAPI Mai/26</v>
          </cell>
        </row>
        <row r="1072">
          <cell r="A1072">
            <v>102785</v>
          </cell>
          <cell r="B1072" t="str">
            <v>BOCA PARA BUEIRO TRIPLO TUBULAR D = 40 CM EM GABIÃO, ALAS COM ESCONSIDADE DE 45°, INCLUINDO FÔRMAS E MATERIAIS. AF_07/2021</v>
          </cell>
          <cell r="C1072" t="str">
            <v>UN</v>
          </cell>
          <cell r="D1072">
            <v>10003.620000000001</v>
          </cell>
          <cell r="E1072" t="str">
            <v>Bocas para Bueiros</v>
          </cell>
          <cell r="F1072" t="str">
            <v>SINAPI Mai/26</v>
          </cell>
        </row>
        <row r="1073">
          <cell r="A1073">
            <v>102786</v>
          </cell>
          <cell r="B1073" t="str">
            <v>BOCA PARA BUEIRO TRIPLO TUBULAR D = 60 CM EM GABIÃO, ALAS COM ESCONSIDADE DE 45°, INCLUINDO FÔRMAS E MATERIAIS. AF_07/2021</v>
          </cell>
          <cell r="C1073" t="str">
            <v>UN</v>
          </cell>
          <cell r="D1073">
            <v>11021.66</v>
          </cell>
          <cell r="E1073" t="str">
            <v>Bocas para Bueiros</v>
          </cell>
          <cell r="F1073" t="str">
            <v>SINAPI Mai/26</v>
          </cell>
        </row>
        <row r="1074">
          <cell r="A1074">
            <v>102787</v>
          </cell>
          <cell r="B1074" t="str">
            <v>BOCA PARA BUEIRO TRIPLO TUBULAR D = 80 CM EM GABIÃO, ALAS COM ESCONSIDADE DE 45°, INCLUINDO FÔRMAS E MATERIAIS. AF_07/2021</v>
          </cell>
          <cell r="C1074" t="str">
            <v>UN</v>
          </cell>
          <cell r="D1074">
            <v>16342.31</v>
          </cell>
          <cell r="E1074" t="str">
            <v>Bocas para Bueiros</v>
          </cell>
          <cell r="F1074" t="str">
            <v>SINAPI Mai/26</v>
          </cell>
        </row>
        <row r="1075">
          <cell r="A1075">
            <v>102736</v>
          </cell>
          <cell r="B1075" t="str">
            <v>CONCRETAGEM DE BOCA PARA BUEIRO, FCK = 20 MPA, COM USO DE BOMBA - LANÇAMENTO, ADENSAMENTO E ACABAMENTO. AF_07/2021</v>
          </cell>
          <cell r="C1075" t="str">
            <v>M3</v>
          </cell>
          <cell r="D1075">
            <v>625.54999999999995</v>
          </cell>
          <cell r="E1075" t="str">
            <v>Bocas para Bueiros</v>
          </cell>
          <cell r="F1075" t="str">
            <v>SINAPI Mai/26</v>
          </cell>
        </row>
        <row r="1076">
          <cell r="A1076">
            <v>102727</v>
          </cell>
          <cell r="B1076" t="str">
            <v>FABRICAÇÃO, MONTAGEM E DESMONTAGEM DE FÔRMA PARA BOCA PARA BUEIRO, EM CHAPA DE MADEIRA COMPENSADA RESINADA, E = 17 MM, 2 UTILIZAÇÕES. AF_07/2021</v>
          </cell>
          <cell r="C1076" t="str">
            <v>M2</v>
          </cell>
          <cell r="D1076">
            <v>104.87</v>
          </cell>
          <cell r="E1076" t="str">
            <v>Bocas para Bueiros</v>
          </cell>
          <cell r="F1076" t="str">
            <v>SINAPI Mai/26</v>
          </cell>
        </row>
        <row r="1077">
          <cell r="A1077">
            <v>102111</v>
          </cell>
          <cell r="B1077" t="str">
            <v>BOMBA CENTRÍFUGA, MONOFÁSICA, 0,5 CV OU 0,49 HP, HM 6 A 20 M, Q 1,2 A 8,3 M3/H - FORNECIMENTO E INSTALAÇÃO. AF_11/2025_PS</v>
          </cell>
          <cell r="C1077" t="str">
            <v>UN</v>
          </cell>
          <cell r="D1077">
            <v>993.59</v>
          </cell>
          <cell r="E1077" t="str">
            <v>Bombas Hidráulicas - Centrífugas, Horizontais e Submersíveis</v>
          </cell>
          <cell r="F1077" t="str">
            <v>SINAPI Mai/26</v>
          </cell>
        </row>
        <row r="1078">
          <cell r="A1078">
            <v>102113</v>
          </cell>
          <cell r="B1078" t="str">
            <v>BOMBA CENTRÍFUGA, TRIFÁSICA, 1,0 CV OU 0,99 HP, HM 14 A 40 M, Q 0,6 A 8,4 M3/H - FORNECIMENTO E INSTALAÇÃO. AF_11/2025_PS</v>
          </cell>
          <cell r="C1078" t="str">
            <v>UN</v>
          </cell>
          <cell r="D1078">
            <v>1484.81</v>
          </cell>
          <cell r="E1078" t="str">
            <v>Bombas Hidráulicas - Centrífugas, Horizontais e Submersíveis</v>
          </cell>
          <cell r="F1078" t="str">
            <v>SINAPI Mai/26</v>
          </cell>
        </row>
        <row r="1079">
          <cell r="A1079">
            <v>102116</v>
          </cell>
          <cell r="B1079" t="str">
            <v>BOMBA CENTRÍFUGA, TRIFÁSICA, 1,5 CV OU 1,48 HP, HM 10 A 24 M, Q 6,1 A 21,9 M3/H - FORNECIMENTO E INSTALAÇÃO. AF_11/2025_PS</v>
          </cell>
          <cell r="C1079" t="str">
            <v>UN</v>
          </cell>
          <cell r="D1079">
            <v>1576.85</v>
          </cell>
          <cell r="E1079" t="str">
            <v>Bombas Hidráulicas - Centrífugas, Horizontais e Submersíveis</v>
          </cell>
          <cell r="F1079" t="str">
            <v>SINAPI Mai/26</v>
          </cell>
        </row>
        <row r="1080">
          <cell r="A1080">
            <v>102132</v>
          </cell>
          <cell r="B1080" t="str">
            <v>BOMBA CENTRÍFUGA, TRIFÁSICA, 1,5 CV OU 1,48 HP, HM 10 A 24 M, Q 6,1 A 21,9 M3/H, 2 UNIDADES, INCLUSO QUADRO ELÉTRICO - FORNECIMENTO E INSTALAÇÃO. AF_11/2025</v>
          </cell>
          <cell r="C1080" t="str">
            <v>UN</v>
          </cell>
          <cell r="D1080">
            <v>0</v>
          </cell>
          <cell r="E1080" t="str">
            <v>Bombas Hidráulicas - Centrífugas, Horizontais e Submersíveis</v>
          </cell>
          <cell r="F1080" t="str">
            <v>SINAPI Mai/26</v>
          </cell>
        </row>
        <row r="1081">
          <cell r="A1081">
            <v>102115</v>
          </cell>
          <cell r="B1081" t="str">
            <v>BOMBA CENTRÍFUGA, TRIFÁSICA, 1,5 CV OU 1,48 HP, HM 10 A 70 M, Q 1,8 A 5,3 M3/H - FORNECIMENTO E INSTALAÇÃO. AF_11/2025_PS</v>
          </cell>
          <cell r="C1081" t="str">
            <v>UN</v>
          </cell>
          <cell r="D1081">
            <v>2422.0300000000002</v>
          </cell>
          <cell r="E1081" t="str">
            <v>Bombas Hidráulicas - Centrífugas, Horizontais e Submersíveis</v>
          </cell>
          <cell r="F1081" t="str">
            <v>SINAPI Mai/26</v>
          </cell>
        </row>
        <row r="1082">
          <cell r="A1082">
            <v>102122</v>
          </cell>
          <cell r="B1082" t="str">
            <v>BOMBA CENTRÍFUGA, TRIFÁSICA, 10 CV OU 9,86 HP, HM 85 A 140 M, Q 4,2 A 14,9 M3/H - FORNECIMENTO E INSTALAÇÃO. AF_11/2025_PS</v>
          </cell>
          <cell r="C1082" t="str">
            <v>UN</v>
          </cell>
          <cell r="D1082">
            <v>6676.27</v>
          </cell>
          <cell r="E1082" t="str">
            <v>Bombas Hidráulicas - Centrífugas, Horizontais e Submersíveis</v>
          </cell>
          <cell r="F1082" t="str">
            <v>SINAPI Mai/26</v>
          </cell>
        </row>
        <row r="1083">
          <cell r="A1083">
            <v>102118</v>
          </cell>
          <cell r="B1083" t="str">
            <v>BOMBA CENTRÍFUGA, TRIFÁSICA, 3 CV OU 2,96 HP, HM 34 A 40 M, Q 8,6 A 14,8 M3/H - FORNECIMENTO E INSTALAÇÃO. AF_11/2025_PS</v>
          </cell>
          <cell r="C1083" t="str">
            <v>UN</v>
          </cell>
          <cell r="D1083">
            <v>2088.62</v>
          </cell>
          <cell r="E1083" t="str">
            <v>Bombas Hidráulicas - Centrífugas, Horizontais e Submersíveis</v>
          </cell>
          <cell r="F1083" t="str">
            <v>SINAPI Mai/26</v>
          </cell>
        </row>
        <row r="1084">
          <cell r="A1084">
            <v>102133</v>
          </cell>
          <cell r="B1084" t="str">
            <v>BOMBA CENTRÍFUGA, TRIFÁSICA, 3 CV OU 2,96 HP, HM 34 A 40 M, Q 8,6 A 14,8 M3/H, 2 UNIDADES, INCLUSO QUADRO ELÉTRICO - FORNECIMENTO E INSTALAÇÃO. AF_11/2025</v>
          </cell>
          <cell r="C1084" t="str">
            <v>UN</v>
          </cell>
          <cell r="D1084">
            <v>0</v>
          </cell>
          <cell r="E1084" t="str">
            <v>Bombas Hidráulicas - Centrífugas, Horizontais e Submersíveis</v>
          </cell>
          <cell r="F1084" t="str">
            <v>SINAPI Mai/26</v>
          </cell>
        </row>
        <row r="1085">
          <cell r="A1085">
            <v>102126</v>
          </cell>
          <cell r="B1085" t="str">
            <v>BOMBA SUBMERSÍVEL, TRIFÁSICA, 3,80 CV OU 3,75 HP, HM 5 A 25,5 M, Q 3,6 A 61,2 M3/H - FORNECIMENTO E INSTALAÇÃO. AF_11/2025</v>
          </cell>
          <cell r="C1085" t="str">
            <v>UN</v>
          </cell>
          <cell r="D1085">
            <v>11110.99</v>
          </cell>
          <cell r="E1085" t="str">
            <v>Bombas Hidráulicas - Centrífugas, Horizontais e Submersíveis</v>
          </cell>
          <cell r="F1085" t="str">
            <v>SINAPI Mai/26</v>
          </cell>
        </row>
        <row r="1086">
          <cell r="A1086">
            <v>102137</v>
          </cell>
          <cell r="B1086" t="str">
            <v>CHAVE DE BOIA AUTOMÁTICA SUPERIOR/INFERIOR 15A/250V - FORNECIMENTO E INSTALAÇÃO. AF_11/2025</v>
          </cell>
          <cell r="C1086" t="str">
            <v>UN</v>
          </cell>
          <cell r="D1086">
            <v>160.91999999999999</v>
          </cell>
          <cell r="E1086" t="str">
            <v>Bombas Hidráulicas - Centrífugas, Horizontais e Submersíveis</v>
          </cell>
          <cell r="F1086" t="str">
            <v>SINAPI Mai/26</v>
          </cell>
        </row>
        <row r="1087">
          <cell r="A1087">
            <v>106258</v>
          </cell>
          <cell r="B1087" t="str">
            <v>CONJUNTO FLUTUANTE DE SUCÇÃO DE 1", TECHNIK OU EQUIVALENTE - FORNECIMENTO E INSTALAÇÃO. AF_11/2025</v>
          </cell>
          <cell r="C1087" t="str">
            <v>UN</v>
          </cell>
          <cell r="D1087">
            <v>0</v>
          </cell>
          <cell r="E1087" t="str">
            <v>Bombas Hidráulicas - Centrífugas, Horizontais e Submersíveis</v>
          </cell>
          <cell r="F1087" t="str">
            <v>SINAPI Mai/26</v>
          </cell>
        </row>
        <row r="1088">
          <cell r="A1088">
            <v>102112</v>
          </cell>
          <cell r="B1088" t="str">
            <v>INSTALAÇÃO DE BOMBA CENTRÍFUGA, MONOFÁSICA, 0,5 CV OU 0,49 HP, HM 6 A 20 M, Q 1,2 A 8,3 M3/H (SEM FORNECIMENTO). AF_11/2025_PS</v>
          </cell>
          <cell r="C1088" t="str">
            <v>UN</v>
          </cell>
          <cell r="D1088">
            <v>284.36</v>
          </cell>
          <cell r="E1088" t="str">
            <v>Bombas Hidráulicas - Centrífugas, Horizontais e Submersíveis</v>
          </cell>
          <cell r="F1088" t="str">
            <v>SINAPI Mai/26</v>
          </cell>
        </row>
        <row r="1089">
          <cell r="A1089">
            <v>102114</v>
          </cell>
          <cell r="B1089" t="str">
            <v>INSTALAÇÃO DE BOMBA CENTRÍFUGA, TRIFÁSICA, 1,0 CV OU 0,99 HP, HM 14 A 40 M, Q 0,6 A 8,4 M3/H (SEM FORNECIMENTO). AF_11/2025_PS</v>
          </cell>
          <cell r="C1089" t="str">
            <v>UN</v>
          </cell>
          <cell r="D1089">
            <v>289.27999999999997</v>
          </cell>
          <cell r="E1089" t="str">
            <v>Bombas Hidráulicas - Centrífugas, Horizontais e Submersíveis</v>
          </cell>
          <cell r="F1089" t="str">
            <v>SINAPI Mai/26</v>
          </cell>
        </row>
        <row r="1090">
          <cell r="A1090">
            <v>102117</v>
          </cell>
          <cell r="B1090" t="str">
            <v>INSTALAÇÃO DE BOMBA CENTRÍFUGA, TRIFÁSICA, 1,5 CV OU 1,48 HP (SEM FORNECIMENTO). AF_11/2025_PS</v>
          </cell>
          <cell r="C1090" t="str">
            <v>UN</v>
          </cell>
          <cell r="D1090">
            <v>295.24</v>
          </cell>
          <cell r="E1090" t="str">
            <v>Bombas Hidráulicas - Centrífugas, Horizontais e Submersíveis</v>
          </cell>
          <cell r="F1090" t="str">
            <v>SINAPI Mai/26</v>
          </cell>
        </row>
        <row r="1091">
          <cell r="A1091">
            <v>102123</v>
          </cell>
          <cell r="B1091" t="str">
            <v>INSTALAÇÃO DE BOMBA CENTRÍFUGA, TRIFÁSICA, 10 CV OU 9,86 HP, HM 85 A 140 M, Q 4,2 A 14,9 M3/H (SEM FORNECIMENTO). AF_11/2025_PS</v>
          </cell>
          <cell r="C1091" t="str">
            <v>UN</v>
          </cell>
          <cell r="D1091">
            <v>369.39</v>
          </cell>
          <cell r="E1091" t="str">
            <v>Bombas Hidráulicas - Centrífugas, Horizontais e Submersíveis</v>
          </cell>
          <cell r="F1091" t="str">
            <v>SINAPI Mai/26</v>
          </cell>
        </row>
        <row r="1092">
          <cell r="A1092">
            <v>102119</v>
          </cell>
          <cell r="B1092" t="str">
            <v>INSTALAÇÃO DE BOMBA CENTRÍFUGA, TRIFÁSICA, 3 CV OU 2,96 HP, HM 34 A 40 M, Q 8,6 A 14,8 M3/H (SEM FORNECIMENTO). AF_11/2025_PS</v>
          </cell>
          <cell r="C1092" t="str">
            <v>UN</v>
          </cell>
          <cell r="D1092">
            <v>300.38</v>
          </cell>
          <cell r="E1092" t="str">
            <v>Bombas Hidráulicas - Centrífugas, Horizontais e Submersíveis</v>
          </cell>
          <cell r="F1092" t="str">
            <v>SINAPI Mai/26</v>
          </cell>
        </row>
        <row r="1093">
          <cell r="A1093">
            <v>102127</v>
          </cell>
          <cell r="B1093" t="str">
            <v>INSTALAÇÃO DE BOMBA SUBMERSÍVEL, TRIFÁSICA, 3,80 CV OU 3,75 HP, HM 5 A 25,5 M, Q 3,6 A 61,2 M3/H (SEM FORNECIMENTO). AF_11/2025</v>
          </cell>
          <cell r="C1093" t="str">
            <v>UN</v>
          </cell>
          <cell r="D1093">
            <v>882.87</v>
          </cell>
          <cell r="E1093" t="str">
            <v>Bombas Hidráulicas - Centrífugas, Horizontais e Submersíveis</v>
          </cell>
          <cell r="F1093" t="str">
            <v>SINAPI Mai/26</v>
          </cell>
        </row>
        <row r="1094">
          <cell r="A1094">
            <v>102121</v>
          </cell>
          <cell r="B1094" t="str">
            <v>INSTALAÇÃO DE MOTO BOMBA HORIZONTAL ATÉ 10 CV, HM 75 A 80 M, Q 25,4 A 48 M3/H (SEM FORNECIMENTO). AF_11/2025_PS</v>
          </cell>
          <cell r="C1094" t="str">
            <v>UN</v>
          </cell>
          <cell r="D1094">
            <v>354.08</v>
          </cell>
          <cell r="E1094" t="str">
            <v>Bombas Hidráulicas - Centrífugas, Horizontais e Submersíveis</v>
          </cell>
          <cell r="F1094" t="str">
            <v>SINAPI Mai/26</v>
          </cell>
        </row>
        <row r="1095">
          <cell r="A1095">
            <v>102138</v>
          </cell>
          <cell r="B1095" t="str">
            <v>INSTALAÇÃO DE MOTO BOMBA HORIZONTAL DE 12,5 A 25 CV, HM 140 M (SEM FORNECIMENTO). AF_11/2025_PS</v>
          </cell>
          <cell r="C1095" t="str">
            <v>UN</v>
          </cell>
          <cell r="D1095">
            <v>394.28</v>
          </cell>
          <cell r="E1095" t="str">
            <v>Bombas Hidráulicas - Centrífugas, Horizontais e Submersíveis</v>
          </cell>
          <cell r="F1095" t="str">
            <v>SINAPI Mai/26</v>
          </cell>
        </row>
        <row r="1096">
          <cell r="A1096">
            <v>102129</v>
          </cell>
          <cell r="B1096" t="str">
            <v>INSTALAÇÃO DE MOTO BOMBA SUBMERSÍVEL ATÉ 10 CV, HM 21 M (SEM FORNECIMENTO). AF_11/2025</v>
          </cell>
          <cell r="C1096" t="str">
            <v>UN</v>
          </cell>
          <cell r="D1096">
            <v>1174.7</v>
          </cell>
          <cell r="E1096" t="str">
            <v>Bombas Hidráulicas - Centrífugas, Horizontais e Submersíveis</v>
          </cell>
          <cell r="F1096" t="str">
            <v>SINAPI Mai/26</v>
          </cell>
        </row>
        <row r="1097">
          <cell r="A1097">
            <v>102131</v>
          </cell>
          <cell r="B1097" t="str">
            <v>INSTALAÇÃO DE MOTO BOMBA SUBMERSÍVEL DE 11 A 25 CV, HM 33 M (SEM FORNECIMENTO). AF_11/2025</v>
          </cell>
          <cell r="C1097" t="str">
            <v>UN</v>
          </cell>
          <cell r="D1097">
            <v>1284.6400000000001</v>
          </cell>
          <cell r="E1097" t="str">
            <v>Bombas Hidráulicas - Centrífugas, Horizontais e Submersíveis</v>
          </cell>
          <cell r="F1097" t="str">
            <v>SINAPI Mai/26</v>
          </cell>
        </row>
        <row r="1098">
          <cell r="A1098">
            <v>102120</v>
          </cell>
          <cell r="B1098" t="str">
            <v>MOTO BOMBA HORIZONTAL ATÉ 10 CV, HM 75 A 80 M, Q 25,4 A 48 M3/H- FORNECIMENTO E INSTALAÇÃO. AF_11/2025</v>
          </cell>
          <cell r="C1098" t="str">
            <v>UN</v>
          </cell>
          <cell r="D1098">
            <v>0</v>
          </cell>
          <cell r="E1098" t="str">
            <v>Bombas Hidráulicas - Centrífugas, Horizontais e Submersíveis</v>
          </cell>
          <cell r="F1098" t="str">
            <v>SINAPI Mai/26</v>
          </cell>
        </row>
        <row r="1099">
          <cell r="A1099">
            <v>102334</v>
          </cell>
          <cell r="B1099" t="str">
            <v>MOTO BOMBA HORIZONTAL DE 12,5 A 25CV, HM 140 M - FORNECIMENTO E INSTALAÇÃO. AF_11/2025</v>
          </cell>
          <cell r="C1099" t="str">
            <v>UN</v>
          </cell>
          <cell r="D1099">
            <v>0</v>
          </cell>
          <cell r="E1099" t="str">
            <v>Bombas Hidráulicas - Centrífugas, Horizontais e Submersíveis</v>
          </cell>
          <cell r="F1099" t="str">
            <v>SINAPI Mai/26</v>
          </cell>
        </row>
        <row r="1100">
          <cell r="A1100">
            <v>102128</v>
          </cell>
          <cell r="B1100" t="str">
            <v>MOTO BOMBA SUBMERSÍVEL ATÉ 10 CV, HM 21 M - FORNECIMENTO E INSTALAÇÃO. AF_11/2025</v>
          </cell>
          <cell r="C1100" t="str">
            <v>UN</v>
          </cell>
          <cell r="D1100">
            <v>0</v>
          </cell>
          <cell r="E1100" t="str">
            <v>Bombas Hidráulicas - Centrífugas, Horizontais e Submersíveis</v>
          </cell>
          <cell r="F1100" t="str">
            <v>SINAPI Mai/26</v>
          </cell>
        </row>
        <row r="1101">
          <cell r="A1101">
            <v>102130</v>
          </cell>
          <cell r="B1101" t="str">
            <v>MOTO BOMBA SUBMERSÍVEL DE 11 A 25 CV, HM 33 M - FORNECIMENTO E INSTALAÇÃO. AF_11/2025</v>
          </cell>
          <cell r="C1101" t="str">
            <v>UN</v>
          </cell>
          <cell r="D1101">
            <v>0</v>
          </cell>
          <cell r="E1101" t="str">
            <v>Bombas Hidráulicas - Centrífugas, Horizontais e Submersíveis</v>
          </cell>
          <cell r="F1101" t="str">
            <v>SINAPI Mai/26</v>
          </cell>
        </row>
        <row r="1102">
          <cell r="A1102">
            <v>104941</v>
          </cell>
          <cell r="B1102" t="str">
            <v>FORNECIMENTO E INSTALAÇÃO DE BRISE DE ALUMÍNIO B57, COM PINTURA ELETROSTÁTICA BRANCA, ACABAMENTO LISO, FIXADO EM PORTA-PAINEL RANHURADO. AF_03/2024</v>
          </cell>
          <cell r="C1102" t="str">
            <v>M2</v>
          </cell>
          <cell r="D1102">
            <v>0</v>
          </cell>
          <cell r="E1102" t="str">
            <v>Brises</v>
          </cell>
          <cell r="F1102" t="str">
            <v>SINAPI Mai/26</v>
          </cell>
        </row>
        <row r="1103">
          <cell r="A1103">
            <v>104942</v>
          </cell>
          <cell r="B1103" t="str">
            <v>FORNECIMENTO E INSTALAÇÃO DE BRISE DE ALUZINC SL4, COM PINTURA ELETROSTÁTICA BRANCA, INCLINAÇÃO DE 45°, ACABAMENTO LISO, FIXADO EM PORTA-PAINEL RANHURADO. AF_03/2024</v>
          </cell>
          <cell r="C1103" t="str">
            <v>M2</v>
          </cell>
          <cell r="D1103">
            <v>0</v>
          </cell>
          <cell r="E1103" t="str">
            <v>Brises</v>
          </cell>
          <cell r="F1103" t="str">
            <v>SINAPI Mai/26</v>
          </cell>
        </row>
        <row r="1104">
          <cell r="A1104">
            <v>104940</v>
          </cell>
          <cell r="B1104" t="str">
            <v>FORNECIMENTO E INSTALAÇÃO DE CAIXA DE ALUMÍNIO PROTETORA PARA CONDENSADORA DE AR-CONDICIONADO, PINTURA ELETROSTÁTICA BRANCA, DIMENSÕES 100 CM X 78 CM X 50 CM. AF_03/2024</v>
          </cell>
          <cell r="C1104" t="str">
            <v>UN</v>
          </cell>
          <cell r="D1104">
            <v>0</v>
          </cell>
          <cell r="E1104" t="str">
            <v>Brises</v>
          </cell>
          <cell r="F1104" t="str">
            <v>SINAPI Mai/26</v>
          </cell>
        </row>
        <row r="1105">
          <cell r="A1105">
            <v>104943</v>
          </cell>
          <cell r="B1105" t="str">
            <v>FORNECIMENTO E INSTALAÇÃO DE CONJUNTO DE BRISE EM REQUADRO DE ALUMÍNIO DESLIZANTE, COM PERFIS INTERNOS TUBULARES FIXOS, COM PINTURA ELETROSTÁTICA BRANCA, ACABAMENTO, 150 CM X 265 CM. AF_03/2024</v>
          </cell>
          <cell r="C1105" t="str">
            <v>M2</v>
          </cell>
          <cell r="D1105">
            <v>0</v>
          </cell>
          <cell r="E1105" t="str">
            <v>Brises</v>
          </cell>
          <cell r="F1105" t="str">
            <v>SINAPI Mai/26</v>
          </cell>
        </row>
        <row r="1106">
          <cell r="A1106">
            <v>101801</v>
          </cell>
          <cell r="B1106" t="str">
            <v>CAIXA COM GRELHA RETANGULAR DE FERRO FUNDIDO, EM ALVENARIA COM BLOCOS DE CONCRETO, DIMENSÕES INTERNAS: 0,30 X 1,00 X 1,00. AF_12/2020</v>
          </cell>
          <cell r="C1106" t="str">
            <v>UN</v>
          </cell>
          <cell r="D1106">
            <v>1153.79</v>
          </cell>
          <cell r="E1106" t="str">
            <v>Caixas Enterradas</v>
          </cell>
          <cell r="F1106" t="str">
            <v>SINAPI Mai/26</v>
          </cell>
        </row>
        <row r="1107">
          <cell r="A1107">
            <v>101800</v>
          </cell>
          <cell r="B1107" t="str">
            <v>CAIXA COM GRELHA RETANGULAR DE FERRO FUNDIDO, EM ALVENARIA COM TIJOLOS CERÂMICOS MACIÇOS, DIMENSÕES INTERNAS: 0,30 X 1,00 X 1,00. AF_12/2020</v>
          </cell>
          <cell r="C1107" t="str">
            <v>UN</v>
          </cell>
          <cell r="D1107">
            <v>1590.16</v>
          </cell>
          <cell r="E1107" t="str">
            <v>Caixas Enterradas</v>
          </cell>
          <cell r="F1107" t="str">
            <v>SINAPI Mai/26</v>
          </cell>
        </row>
        <row r="1108">
          <cell r="A1108">
            <v>98108</v>
          </cell>
          <cell r="B1108" t="str">
            <v>CAIXA DE GORDURA DUPLA (CAPACIDADE: 126 L), RETANGULAR, EM ALVENARIA COM BLOCOS DE CONCRETO, DIMENSÕES INTERNAS = 0,4X0,7 M, ALTURA INTERNA = 0,8 M. AF_12/2020</v>
          </cell>
          <cell r="C1108" t="str">
            <v>UN</v>
          </cell>
          <cell r="D1108">
            <v>588.24</v>
          </cell>
          <cell r="E1108" t="str">
            <v>Caixas Enterradas</v>
          </cell>
          <cell r="F1108" t="str">
            <v>SINAPI Mai/26</v>
          </cell>
        </row>
        <row r="1109">
          <cell r="A1109">
            <v>98105</v>
          </cell>
          <cell r="B1109" t="str">
            <v>CAIXA DE GORDURA DUPLA (CAPACIDADE: 126 L), RETANGULAR, EM ALVENARIA COM TIJOLOS CERÂMICOS MACIÇOS, DIMENSÕES INTERNAS = 0,4X0,7 M, ALTURA INTERNA = 0,8 M. AF_12/2020</v>
          </cell>
          <cell r="C1109" t="str">
            <v>UN</v>
          </cell>
          <cell r="D1109">
            <v>752.2</v>
          </cell>
          <cell r="E1109" t="str">
            <v>Caixas Enterradas</v>
          </cell>
          <cell r="F1109" t="str">
            <v>SINAPI Mai/26</v>
          </cell>
        </row>
        <row r="1110">
          <cell r="A1110">
            <v>98109</v>
          </cell>
          <cell r="B1110" t="str">
            <v>CAIXA DE GORDURA ESPECIAL (CAPACIDADE: 312 L - PARA ATÉ 146 PESSOAS SERVIDAS NO PICO), RETANGULAR, EM ALVENARIA COM BLOCOS DE CONCRETO, DIMENSÕES INTERNAS = 0,4X1,2 M, ALTURA INTERNA = 1 M. AF_12/2020</v>
          </cell>
          <cell r="C1110" t="str">
            <v>UN</v>
          </cell>
          <cell r="D1110">
            <v>954.72</v>
          </cell>
          <cell r="E1110" t="str">
            <v>Caixas Enterradas</v>
          </cell>
          <cell r="F1110" t="str">
            <v>SINAPI Mai/26</v>
          </cell>
        </row>
        <row r="1111">
          <cell r="A1111">
            <v>98106</v>
          </cell>
          <cell r="B1111" t="str">
            <v>CAIXA DE GORDURA ESPECIAL (CAPACIDADE: 312 L - PARA ATÉ 146 PESSOAS SERVIDAS NO PICO), RETANGULAR, EM ALVENARIA COM TIJOLOS CERÂMICOS MACIÇOS, DIMENSÕES INTERNAS = 0,4X1,2 M, ALTURA INTERNA = 1 M. AF_12/2020</v>
          </cell>
          <cell r="C1111" t="str">
            <v>UN</v>
          </cell>
          <cell r="D1111">
            <v>1238.8</v>
          </cell>
          <cell r="E1111" t="str">
            <v>Caixas Enterradas</v>
          </cell>
          <cell r="F1111" t="str">
            <v>SINAPI Mai/26</v>
          </cell>
        </row>
        <row r="1112">
          <cell r="A1112">
            <v>98110</v>
          </cell>
          <cell r="B1112" t="str">
            <v>CAIXA DE GORDURA PEQUENA (CAPACIDADE: 19 L), CIRCULAR, EM PVC, DIÂMETRO INTERNO= 0,3 M. AF_12/2020</v>
          </cell>
          <cell r="C1112" t="str">
            <v>UN</v>
          </cell>
          <cell r="D1112">
            <v>441.11</v>
          </cell>
          <cell r="E1112" t="str">
            <v>Caixas Enterradas</v>
          </cell>
          <cell r="F1112" t="str">
            <v>SINAPI Mai/26</v>
          </cell>
        </row>
        <row r="1113">
          <cell r="A1113">
            <v>98107</v>
          </cell>
          <cell r="B1113" t="str">
            <v>CAIXA DE GORDURA SIMPLES (CAPACIDADE: 36 L), RETANGULAR, EM ALVENARIA COM BLOCOS DE CONCRETO, DIMENSÕES INTERNAS = 0,2X0,4 M, ALTURA INTERNA = 0,8 M. AF_12/2020</v>
          </cell>
          <cell r="C1113" t="str">
            <v>UN</v>
          </cell>
          <cell r="D1113">
            <v>329.26</v>
          </cell>
          <cell r="E1113" t="str">
            <v>Caixas Enterradas</v>
          </cell>
          <cell r="F1113" t="str">
            <v>SINAPI Mai/26</v>
          </cell>
        </row>
        <row r="1114">
          <cell r="A1114">
            <v>98104</v>
          </cell>
          <cell r="B1114" t="str">
            <v>CAIXA DE GORDURA SIMPLES (CAPACIDADE: 36L), RETANGULAR, EM ALVENARIA COM TIJOLOS CERÂMICOS MACIÇOS, DIMENSÕES INTERNAS = 0,2X0,4 M, ALTURA INTERNA = 0,8 M. AF_12/2020</v>
          </cell>
          <cell r="C1114" t="str">
            <v>UN</v>
          </cell>
          <cell r="D1114">
            <v>430.78</v>
          </cell>
          <cell r="E1114" t="str">
            <v>Caixas Enterradas</v>
          </cell>
          <cell r="F1114" t="str">
            <v>SINAPI Mai/26</v>
          </cell>
        </row>
        <row r="1115">
          <cell r="A1115">
            <v>98102</v>
          </cell>
          <cell r="B1115" t="str">
            <v>CAIXA DE GORDURA SIMPLES, CIRCULAR, EM CONCRETO PRÉ-MOLDADO, DIÂMETRO INTERNO = 0,4 M, ALTURA INTERNA = 0,4 M. AF_12/2020</v>
          </cell>
          <cell r="C1115" t="str">
            <v>UN</v>
          </cell>
          <cell r="D1115">
            <v>204.91</v>
          </cell>
          <cell r="E1115" t="str">
            <v>Caixas Enterradas</v>
          </cell>
          <cell r="F1115" t="str">
            <v>SINAPI Mai/26</v>
          </cell>
        </row>
        <row r="1116">
          <cell r="A1116">
            <v>98111</v>
          </cell>
          <cell r="B1116" t="str">
            <v>CAIXA DE INSPEÇÃO PARA ATERRAMENTO, CIRCULAR, EM POLIETILENO, DIÂMETRO INTERNO = 0,3 M. AF_12/2020</v>
          </cell>
          <cell r="C1116" t="str">
            <v>UN</v>
          </cell>
          <cell r="D1116">
            <v>60.49</v>
          </cell>
          <cell r="E1116" t="str">
            <v>Caixas Enterradas</v>
          </cell>
          <cell r="F1116" t="str">
            <v>SINAPI Mai/26</v>
          </cell>
        </row>
        <row r="1117">
          <cell r="A1117">
            <v>97891</v>
          </cell>
          <cell r="B1117" t="str">
            <v>CAIXA ENTERRADA ELÉTRICA RETANGULAR, EM ALVENARIA COM BLOCOS DE CONCRETO, FUNDO COM BRITA, DIMENSÕES INTERNAS: 0,4X0,4X0,4 M. AF_12/2020</v>
          </cell>
          <cell r="C1117" t="str">
            <v>UN</v>
          </cell>
          <cell r="D1117">
            <v>242.94</v>
          </cell>
          <cell r="E1117" t="str">
            <v>Caixas Enterradas</v>
          </cell>
          <cell r="F1117" t="str">
            <v>SINAPI Mai/26</v>
          </cell>
        </row>
        <row r="1118">
          <cell r="A1118">
            <v>97892</v>
          </cell>
          <cell r="B1118" t="str">
            <v>CAIXA ENTERRADA ELÉTRICA RETANGULAR, EM ALVENARIA COM BLOCOS DE CONCRETO, FUNDO COM BRITA, DIMENSÕES INTERNAS: 0,6X0,6X0,6 M. AF_12/2020</v>
          </cell>
          <cell r="C1118" t="str">
            <v>UN</v>
          </cell>
          <cell r="D1118">
            <v>454.03</v>
          </cell>
          <cell r="E1118" t="str">
            <v>Caixas Enterradas</v>
          </cell>
          <cell r="F1118" t="str">
            <v>SINAPI Mai/26</v>
          </cell>
        </row>
        <row r="1119">
          <cell r="A1119">
            <v>97893</v>
          </cell>
          <cell r="B1119" t="str">
            <v>CAIXA ENTERRADA ELÉTRICA RETANGULAR, EM ALVENARIA COM BLOCOS DE CONCRETO, FUNDO COM BRITA, DIMENSÕES INTERNAS: 0,8X0,8X0,6 M. AF_12/2020</v>
          </cell>
          <cell r="C1119" t="str">
            <v>UN</v>
          </cell>
          <cell r="D1119">
            <v>626.04</v>
          </cell>
          <cell r="E1119" t="str">
            <v>Caixas Enterradas</v>
          </cell>
          <cell r="F1119" t="str">
            <v>SINAPI Mai/26</v>
          </cell>
        </row>
        <row r="1120">
          <cell r="A1120">
            <v>97894</v>
          </cell>
          <cell r="B1120" t="str">
            <v>CAIXA ENTERRADA ELÉTRICA RETANGULAR, EM ALVENARIA COM BLOCOS DE CONCRETO, FUNDO COM BRITA, DIMENSÕES INTERNAS: 1X1X0,6 M. AF_12/2020</v>
          </cell>
          <cell r="C1120" t="str">
            <v>UN</v>
          </cell>
          <cell r="D1120">
            <v>689.71</v>
          </cell>
          <cell r="E1120" t="str">
            <v>Caixas Enterradas</v>
          </cell>
          <cell r="F1120" t="str">
            <v>SINAPI Mai/26</v>
          </cell>
        </row>
        <row r="1121">
          <cell r="A1121">
            <v>97886</v>
          </cell>
          <cell r="B1121" t="str">
            <v>CAIXA ENTERRADA ELÉTRICA RETANGULAR, EM ALVENARIA COM TIJOLOS CERÂMICOS MACIÇOS, FUNDO COM BRITA, DIMENSÕES INTERNAS: 0,3X0,3X0,3 M. AF_12/2020</v>
          </cell>
          <cell r="C1121" t="str">
            <v>UN</v>
          </cell>
          <cell r="D1121">
            <v>194.32</v>
          </cell>
          <cell r="E1121" t="str">
            <v>Caixas Enterradas</v>
          </cell>
          <cell r="F1121" t="str">
            <v>SINAPI Mai/26</v>
          </cell>
        </row>
        <row r="1122">
          <cell r="A1122">
            <v>97887</v>
          </cell>
          <cell r="B1122" t="str">
            <v>CAIXA ENTERRADA ELÉTRICA RETANGULAR, EM ALVENARIA COM TIJOLOS CERÂMICOS MACIÇOS, FUNDO COM BRITA, DIMENSÕES INTERNAS: 0,4X0,4X0,4 M. AF_12/2020</v>
          </cell>
          <cell r="C1122" t="str">
            <v>UN</v>
          </cell>
          <cell r="D1122">
            <v>306.37</v>
          </cell>
          <cell r="E1122" t="str">
            <v>Caixas Enterradas</v>
          </cell>
          <cell r="F1122" t="str">
            <v>SINAPI Mai/26</v>
          </cell>
        </row>
        <row r="1123">
          <cell r="A1123">
            <v>97888</v>
          </cell>
          <cell r="B1123" t="str">
            <v>CAIXA ENTERRADA ELÉTRICA RETANGULAR, EM ALVENARIA COM TIJOLOS CERÂMICOS MACIÇOS, FUNDO COM BRITA, DIMENSÕES INTERNAS: 0,6X0,6X0,6 M. AF_12/2020</v>
          </cell>
          <cell r="C1123" t="str">
            <v>UN</v>
          </cell>
          <cell r="D1123">
            <v>588.14</v>
          </cell>
          <cell r="E1123" t="str">
            <v>Caixas Enterradas</v>
          </cell>
          <cell r="F1123" t="str">
            <v>SINAPI Mai/26</v>
          </cell>
        </row>
        <row r="1124">
          <cell r="A1124">
            <v>97889</v>
          </cell>
          <cell r="B1124" t="str">
            <v>CAIXA ENTERRADA ELÉTRICA RETANGULAR, EM ALVENARIA COM TIJOLOS CERÂMICOS MACIÇOS, FUNDO COM BRITA, DIMENSÕES INTERNAS: 0,8X0,8X0,6 M. AF_12/2020</v>
          </cell>
          <cell r="C1124" t="str">
            <v>UN</v>
          </cell>
          <cell r="D1124">
            <v>797.08</v>
          </cell>
          <cell r="E1124" t="str">
            <v>Caixas Enterradas</v>
          </cell>
          <cell r="F1124" t="str">
            <v>SINAPI Mai/26</v>
          </cell>
        </row>
        <row r="1125">
          <cell r="A1125">
            <v>97890</v>
          </cell>
          <cell r="B1125" t="str">
            <v>CAIXA ENTERRADA ELÉTRICA RETANGULAR, EM ALVENARIA COM TIJOLOS CERÂMICOS MACIÇOS, FUNDO COM BRITA, DIMENSÕES INTERNAS: 1X1X0,6 M. AF_12/2020</v>
          </cell>
          <cell r="C1125" t="str">
            <v>UN</v>
          </cell>
          <cell r="D1125">
            <v>896.96</v>
          </cell>
          <cell r="E1125" t="str">
            <v>Caixas Enterradas</v>
          </cell>
          <cell r="F1125" t="str">
            <v>SINAPI Mai/26</v>
          </cell>
        </row>
        <row r="1126">
          <cell r="A1126">
            <v>97881</v>
          </cell>
          <cell r="B1126" t="str">
            <v>CAIXA ENTERRADA ELÉTRICA RETANGULAR, EM CONCRETO PRÉ-MOLDADO, FUNDO COM BRITA, DIMENSÕES INTERNAS: 0,3X0,3X0,3 M. AF_12/2020</v>
          </cell>
          <cell r="C1126" t="str">
            <v>UN</v>
          </cell>
          <cell r="D1126">
            <v>156.80000000000001</v>
          </cell>
          <cell r="E1126" t="str">
            <v>Caixas Enterradas</v>
          </cell>
          <cell r="F1126" t="str">
            <v>SINAPI Mai/26</v>
          </cell>
        </row>
        <row r="1127">
          <cell r="A1127">
            <v>97882</v>
          </cell>
          <cell r="B1127" t="str">
            <v>CAIXA ENTERRADA ELÉTRICA RETANGULAR, EM CONCRETO PRÉ-MOLDADO, FUNDO COM BRITA, DIMENSÕES INTERNAS: 0,4X0,4X0,4 M. AF_12/2020</v>
          </cell>
          <cell r="C1127" t="str">
            <v>UN</v>
          </cell>
          <cell r="D1127">
            <v>248.61</v>
          </cell>
          <cell r="E1127" t="str">
            <v>Caixas Enterradas</v>
          </cell>
          <cell r="F1127" t="str">
            <v>SINAPI Mai/26</v>
          </cell>
        </row>
        <row r="1128">
          <cell r="A1128">
            <v>97883</v>
          </cell>
          <cell r="B1128" t="str">
            <v>CAIXA ENTERRADA ELÉTRICA RETANGULAR, EM CONCRETO PRÉ-MOLDADO, FUNDO COM BRITA, DIMENSÕES INTERNAS: 0,6X0,6X0,5 M. AF_12/2020</v>
          </cell>
          <cell r="C1128" t="str">
            <v>UN</v>
          </cell>
          <cell r="D1128">
            <v>479.01</v>
          </cell>
          <cell r="E1128" t="str">
            <v>Caixas Enterradas</v>
          </cell>
          <cell r="F1128" t="str">
            <v>SINAPI Mai/26</v>
          </cell>
        </row>
        <row r="1129">
          <cell r="A1129">
            <v>97884</v>
          </cell>
          <cell r="B1129" t="str">
            <v>CAIXA ENTERRADA ELÉTRICA RETANGULAR, EM CONCRETO PRÉ-MOLDADO, FUNDO COM BRITA, DIMENSÕES INTERNAS: 0,8X0,8X0,5 M. AF_12/2020</v>
          </cell>
          <cell r="C1129" t="str">
            <v>UN</v>
          </cell>
          <cell r="D1129">
            <v>941.59</v>
          </cell>
          <cell r="E1129" t="str">
            <v>Caixas Enterradas</v>
          </cell>
          <cell r="F1129" t="str">
            <v>SINAPI Mai/26</v>
          </cell>
        </row>
        <row r="1130">
          <cell r="A1130">
            <v>97885</v>
          </cell>
          <cell r="B1130" t="str">
            <v>CAIXA ENTERRADA ELÉTRICA RETANGULAR, EM CONCRETO PRÉ-MOLDADO, FUNDO COM BRITA, DIMENSÕES INTERNAS: 1X1X0,5 M. AF_12/2020</v>
          </cell>
          <cell r="C1130" t="str">
            <v>UN</v>
          </cell>
          <cell r="D1130">
            <v>1459.35</v>
          </cell>
          <cell r="E1130" t="str">
            <v>Caixas Enterradas</v>
          </cell>
          <cell r="F1130" t="str">
            <v>SINAPI Mai/26</v>
          </cell>
        </row>
        <row r="1131">
          <cell r="A1131">
            <v>99250</v>
          </cell>
          <cell r="B1131" t="str">
            <v>CAIXA ENTERRADA HIDRÁULICA RETANGULAR EM ALVENARIA COM TIJOLOS CERÂMICOS MACIÇOS, DIMENSÕES INTERNAS: 0,3X0,3X0,3 M PARA REDE DE DRENAGEM. AF_12/2020</v>
          </cell>
          <cell r="C1131" t="str">
            <v>UN</v>
          </cell>
          <cell r="D1131">
            <v>213.82</v>
          </cell>
          <cell r="E1131" t="str">
            <v>Caixas Enterradas</v>
          </cell>
          <cell r="F1131" t="str">
            <v>SINAPI Mai/26</v>
          </cell>
        </row>
        <row r="1132">
          <cell r="A1132">
            <v>97900</v>
          </cell>
          <cell r="B1132" t="str">
            <v>CAIXA ENTERRADA HIDRÁULICA RETANGULAR EM ALVENARIA COM TIJOLOS CERÂMICOS MACIÇOS, DIMENSÕES INTERNAS: 0,3X0,3X0,3 M PARA REDE DE ESGOTO. AF_12/2020</v>
          </cell>
          <cell r="C1132" t="str">
            <v>UN</v>
          </cell>
          <cell r="D1132">
            <v>218.39</v>
          </cell>
          <cell r="E1132" t="str">
            <v>Caixas Enterradas</v>
          </cell>
          <cell r="F1132" t="str">
            <v>SINAPI Mai/26</v>
          </cell>
        </row>
        <row r="1133">
          <cell r="A1133">
            <v>99251</v>
          </cell>
          <cell r="B1133" t="str">
            <v>CAIXA ENTERRADA HIDRÁULICA RETANGULAR EM ALVENARIA COM TIJOLOS CERÂMICOS MACIÇOS, DIMENSÕES INTERNAS: 0,4X0,4X0,4 M PARA REDE DE DRENAGEM. AF_12/2020</v>
          </cell>
          <cell r="C1133" t="str">
            <v>UN</v>
          </cell>
          <cell r="D1133">
            <v>334.91</v>
          </cell>
          <cell r="E1133" t="str">
            <v>Caixas Enterradas</v>
          </cell>
          <cell r="F1133" t="str">
            <v>SINAPI Mai/26</v>
          </cell>
        </row>
        <row r="1134">
          <cell r="A1134">
            <v>97901</v>
          </cell>
          <cell r="B1134" t="str">
            <v>CAIXA ENTERRADA HIDRÁULICA RETANGULAR EM ALVENARIA COM TIJOLOS CERÂMICOS MACIÇOS, DIMENSÕES INTERNAS: 0,4X0,4X0,4 M PARA REDE DE ESGOTO. AF_12/2020</v>
          </cell>
          <cell r="C1134" t="str">
            <v>UN</v>
          </cell>
          <cell r="D1134">
            <v>342.75</v>
          </cell>
          <cell r="E1134" t="str">
            <v>Caixas Enterradas</v>
          </cell>
          <cell r="F1134" t="str">
            <v>SINAPI Mai/26</v>
          </cell>
        </row>
        <row r="1135">
          <cell r="A1135">
            <v>99253</v>
          </cell>
          <cell r="B1135" t="str">
            <v>CAIXA ENTERRADA HIDRÁULICA RETANGULAR EM ALVENARIA COM TIJOLOS CERÂMICOS MACIÇOS, DIMENSÕES INTERNAS: 0,6X0,6X0,6 M PARA REDE DE DRENAGEM. AF_12/2020</v>
          </cell>
          <cell r="C1135" t="str">
            <v>UN</v>
          </cell>
          <cell r="D1135">
            <v>643.87</v>
          </cell>
          <cell r="E1135" t="str">
            <v>Caixas Enterradas</v>
          </cell>
          <cell r="F1135" t="str">
            <v>SINAPI Mai/26</v>
          </cell>
        </row>
        <row r="1136">
          <cell r="A1136">
            <v>97902</v>
          </cell>
          <cell r="B1136" t="str">
            <v>CAIXA ENTERRADA HIDRÁULICA RETANGULAR EM ALVENARIA COM TIJOLOS CERÂMICOS MACIÇOS, DIMENSÕES INTERNAS: 0,6X0,6X0,6 M PARA REDE DE ESGOTO. AF_12/2020</v>
          </cell>
          <cell r="C1136" t="str">
            <v>UN</v>
          </cell>
          <cell r="D1136">
            <v>661.48</v>
          </cell>
          <cell r="E1136" t="str">
            <v>Caixas Enterradas</v>
          </cell>
          <cell r="F1136" t="str">
            <v>SINAPI Mai/26</v>
          </cell>
        </row>
        <row r="1137">
          <cell r="A1137">
            <v>99255</v>
          </cell>
          <cell r="B1137" t="str">
            <v>CAIXA ENTERRADA HIDRÁULICA RETANGULAR EM ALVENARIA COM TIJOLOS CERÂMICOS MACIÇOS, DIMENSÕES INTERNAS: 0,8X0,8X0,6 M PARA REDE DE DRENAGEM. AF_12/2020</v>
          </cell>
          <cell r="C1137" t="str">
            <v>UN</v>
          </cell>
          <cell r="D1137">
            <v>895.78</v>
          </cell>
          <cell r="E1137" t="str">
            <v>Caixas Enterradas</v>
          </cell>
          <cell r="F1137" t="str">
            <v>SINAPI Mai/26</v>
          </cell>
        </row>
        <row r="1138">
          <cell r="A1138">
            <v>97903</v>
          </cell>
          <cell r="B1138" t="str">
            <v>CAIXA ENTERRADA HIDRÁULICA RETANGULAR EM ALVENARIA COM TIJOLOS CERÂMICOS MACIÇOS, DIMENSÕES INTERNAS: 0,8X0,8X0,6 M PARA REDE DE ESGOTO. AF_12/2020</v>
          </cell>
          <cell r="C1138" t="str">
            <v>UN</v>
          </cell>
          <cell r="D1138">
            <v>919.92</v>
          </cell>
          <cell r="E1138" t="str">
            <v>Caixas Enterradas</v>
          </cell>
          <cell r="F1138" t="str">
            <v>SINAPI Mai/26</v>
          </cell>
        </row>
        <row r="1139">
          <cell r="A1139">
            <v>99257</v>
          </cell>
          <cell r="B1139" t="str">
            <v>CAIXA ENTERRADA HIDRÁULICA RETANGULAR EM ALVENARIA COM TIJOLOS CERÂMICOS MACIÇOS, DIMENSÕES INTERNAS: 1X1X0,6 M PARA REDE DE DRENAGEM. AF_12/2020</v>
          </cell>
          <cell r="C1139" t="str">
            <v>UN</v>
          </cell>
          <cell r="D1139">
            <v>1035.6199999999999</v>
          </cell>
          <cell r="E1139" t="str">
            <v>Caixas Enterradas</v>
          </cell>
          <cell r="F1139" t="str">
            <v>SINAPI Mai/26</v>
          </cell>
        </row>
        <row r="1140">
          <cell r="A1140">
            <v>97904</v>
          </cell>
          <cell r="B1140" t="str">
            <v>CAIXA ENTERRADA HIDRÁULICA RETANGULAR EM ALVENARIA COM TIJOLOS CERÂMICOS MACIÇOS, DIMENSÕES INTERNAS: 1X1X0,6 M PARA REDE DE ESGOTO. AF_12/2020</v>
          </cell>
          <cell r="C1140" t="str">
            <v>UN</v>
          </cell>
          <cell r="D1140">
            <v>1066.8399999999999</v>
          </cell>
          <cell r="E1140" t="str">
            <v>Caixas Enterradas</v>
          </cell>
          <cell r="F1140" t="str">
            <v>SINAPI Mai/26</v>
          </cell>
        </row>
        <row r="1141">
          <cell r="A1141">
            <v>99258</v>
          </cell>
          <cell r="B1141" t="str">
            <v>CAIXA ENTERRADA HIDRÁULICA RETANGULAR, EM ALVENARIA COM BLOCOS DE CONCRETO, DIMENSÕES INTERNAS: 0,4X0,4X0,4 M PARA REDE DE DRENAGEM. AF_12/2020</v>
          </cell>
          <cell r="C1141" t="str">
            <v>UN</v>
          </cell>
          <cell r="D1141">
            <v>282.02</v>
          </cell>
          <cell r="E1141" t="str">
            <v>Caixas Enterradas</v>
          </cell>
          <cell r="F1141" t="str">
            <v>SINAPI Mai/26</v>
          </cell>
        </row>
        <row r="1142">
          <cell r="A1142">
            <v>97905</v>
          </cell>
          <cell r="B1142" t="str">
            <v>CAIXA ENTERRADA HIDRÁULICA RETANGULAR, EM ALVENARIA COM BLOCOS DE CONCRETO, DIMENSÕES INTERNAS: 0,4X0,4X0,4 M PARA REDE DE ESGOTO. AF_12/2020</v>
          </cell>
          <cell r="C1142" t="str">
            <v>UN</v>
          </cell>
          <cell r="D1142">
            <v>287</v>
          </cell>
          <cell r="E1142" t="str">
            <v>Caixas Enterradas</v>
          </cell>
          <cell r="F1142" t="str">
            <v>SINAPI Mai/26</v>
          </cell>
        </row>
        <row r="1143">
          <cell r="A1143">
            <v>99260</v>
          </cell>
          <cell r="B1143" t="str">
            <v>CAIXA ENTERRADA HIDRÁULICA RETANGULAR, EM ALVENARIA COM BLOCOS DE CONCRETO, DIMENSÕES INTERNAS: 0,6X0,6X0,6 M PARA REDE DE DRENAGEM. AF_12/2020</v>
          </cell>
          <cell r="C1143" t="str">
            <v>UN</v>
          </cell>
          <cell r="D1143">
            <v>519.17999999999995</v>
          </cell>
          <cell r="E1143" t="str">
            <v>Caixas Enterradas</v>
          </cell>
          <cell r="F1143" t="str">
            <v>SINAPI Mai/26</v>
          </cell>
        </row>
        <row r="1144">
          <cell r="A1144">
            <v>97906</v>
          </cell>
          <cell r="B1144" t="str">
            <v>CAIXA ENTERRADA HIDRÁULICA RETANGULAR, EM ALVENARIA COM BLOCOS DE CONCRETO, DIMENSÕES INTERNAS: 0,6X0,6X0,6 M PARA REDE DE ESGOTO. AF_12/2020</v>
          </cell>
          <cell r="C1144" t="str">
            <v>UN</v>
          </cell>
          <cell r="D1144">
            <v>530.26</v>
          </cell>
          <cell r="E1144" t="str">
            <v>Caixas Enterradas</v>
          </cell>
          <cell r="F1144" t="str">
            <v>SINAPI Mai/26</v>
          </cell>
        </row>
        <row r="1145">
          <cell r="A1145">
            <v>99262</v>
          </cell>
          <cell r="B1145" t="str">
            <v>CAIXA ENTERRADA HIDRÁULICA RETANGULAR, EM ALVENARIA COM BLOCOS DE CONCRETO, DIMENSÕES INTERNAS: 0,8X0,8X0,6 M PARA REDE DE DRENAGEM. AF_12/2020</v>
          </cell>
          <cell r="C1145" t="str">
            <v>UN</v>
          </cell>
          <cell r="D1145">
            <v>736.67</v>
          </cell>
          <cell r="E1145" t="str">
            <v>Caixas Enterradas</v>
          </cell>
          <cell r="F1145" t="str">
            <v>SINAPI Mai/26</v>
          </cell>
        </row>
        <row r="1146">
          <cell r="A1146">
            <v>97907</v>
          </cell>
          <cell r="B1146" t="str">
            <v>CAIXA ENTERRADA HIDRÁULICA RETANGULAR, EM ALVENARIA COM BLOCOS DE CONCRETO, DIMENSÕES INTERNAS: 0,8X0,8X0,6 M PARA REDE DE ESGOTO. AF_12/2020</v>
          </cell>
          <cell r="C1146" t="str">
            <v>UN</v>
          </cell>
          <cell r="D1146">
            <v>752.49</v>
          </cell>
          <cell r="E1146" t="str">
            <v>Caixas Enterradas</v>
          </cell>
          <cell r="F1146" t="str">
            <v>SINAPI Mai/26</v>
          </cell>
        </row>
        <row r="1147">
          <cell r="A1147">
            <v>99264</v>
          </cell>
          <cell r="B1147" t="str">
            <v>CAIXA ENTERRADA HIDRÁULICA RETANGULAR, EM ALVENARIA COM BLOCOS DE CONCRETO, DIMENSÕES INTERNAS: 1X1X0,6 M PARA REDE DE DRENAGEM. AF_12/2020</v>
          </cell>
          <cell r="C1147" t="str">
            <v>UN</v>
          </cell>
          <cell r="D1147">
            <v>847.35</v>
          </cell>
          <cell r="E1147" t="str">
            <v>Caixas Enterradas</v>
          </cell>
          <cell r="F1147" t="str">
            <v>SINAPI Mai/26</v>
          </cell>
        </row>
        <row r="1148">
          <cell r="A1148">
            <v>97908</v>
          </cell>
          <cell r="B1148" t="str">
            <v>CAIXA ENTERRADA HIDRÁULICA RETANGULAR, EM ALVENARIA COM BLOCOS DE CONCRETO, DIMENSÕES INTERNAS: 1X1X0,6 M PARA REDE DE ESGOTO. AF_12/2020</v>
          </cell>
          <cell r="C1148" t="str">
            <v>UN</v>
          </cell>
          <cell r="D1148">
            <v>868.74</v>
          </cell>
          <cell r="E1148" t="str">
            <v>Caixas Enterradas</v>
          </cell>
          <cell r="F1148" t="str">
            <v>SINAPI Mai/26</v>
          </cell>
        </row>
        <row r="1149">
          <cell r="A1149">
            <v>97895</v>
          </cell>
          <cell r="B1149" t="str">
            <v>CAIXA ENTERRADA HIDRÁULICA RETANGULAR, EM CONCRETO PRÉ-MOLDADO, DIMENSÕES INTERNAS: 0,3X0,3X0,3 M. AF_12/2020</v>
          </cell>
          <cell r="C1149" t="str">
            <v>UN</v>
          </cell>
          <cell r="D1149">
            <v>215.45</v>
          </cell>
          <cell r="E1149" t="str">
            <v>Caixas Enterradas</v>
          </cell>
          <cell r="F1149" t="str">
            <v>SINAPI Mai/26</v>
          </cell>
        </row>
        <row r="1150">
          <cell r="A1150">
            <v>97896</v>
          </cell>
          <cell r="B1150" t="str">
            <v>CAIXA ENTERRADA HIDRÁULICA RETANGULAR, EM CONCRETO PRÉ-MOLDADO, DIMENSÕES INTERNAS: 0,4X0,4X0,4 M. AF_12/2020</v>
          </cell>
          <cell r="C1150" t="str">
            <v>UN</v>
          </cell>
          <cell r="D1150">
            <v>399.78</v>
          </cell>
          <cell r="E1150" t="str">
            <v>Caixas Enterradas</v>
          </cell>
          <cell r="F1150" t="str">
            <v>SINAPI Mai/26</v>
          </cell>
        </row>
        <row r="1151">
          <cell r="A1151">
            <v>97897</v>
          </cell>
          <cell r="B1151" t="str">
            <v>CAIXA ENTERRADA HIDRÁULICA RETANGULAR, EM CONCRETO PRÉ-MOLDADO, DIMENSÕES INTERNAS: 0,6X0,6X0,5 M. AF_12/2020</v>
          </cell>
          <cell r="C1151" t="str">
            <v>UN</v>
          </cell>
          <cell r="D1151">
            <v>518.77</v>
          </cell>
          <cell r="E1151" t="str">
            <v>Caixas Enterradas</v>
          </cell>
          <cell r="F1151" t="str">
            <v>SINAPI Mai/26</v>
          </cell>
        </row>
        <row r="1152">
          <cell r="A1152">
            <v>97898</v>
          </cell>
          <cell r="B1152" t="str">
            <v>CAIXA ENTERRADA HIDRÁULICA RETANGULAR, EM CONCRETO PRÉ-MOLDADO, DIMENSÕES INTERNAS: 0,8X0,8X0,5 M. AF_12/2020</v>
          </cell>
          <cell r="C1152" t="str">
            <v>UN</v>
          </cell>
          <cell r="D1152">
            <v>999.26</v>
          </cell>
          <cell r="E1152" t="str">
            <v>Caixas Enterradas</v>
          </cell>
          <cell r="F1152" t="str">
            <v>SINAPI Mai/26</v>
          </cell>
        </row>
        <row r="1153">
          <cell r="A1153">
            <v>97899</v>
          </cell>
          <cell r="B1153" t="str">
            <v>CAIXA ENTERRADA HIDRÁULICA RETANGULAR, EM CONCRETO PRÉ-MOLDADO, DIMENSÕES INTERNAS: 1X1X0,5 M. AF_12/2020</v>
          </cell>
          <cell r="C1153" t="str">
            <v>UN</v>
          </cell>
          <cell r="D1153">
            <v>0</v>
          </cell>
          <cell r="E1153" t="str">
            <v>Caixas Enterradas</v>
          </cell>
          <cell r="F1153" t="str">
            <v>SINAPI Mai/26</v>
          </cell>
        </row>
        <row r="1154">
          <cell r="A1154">
            <v>101795</v>
          </cell>
          <cell r="B1154" t="str">
            <v>CAIXA ENTERRADA PARA INSTALAÇÕES TELEFÔNICAS TIPO R1, EM ALVENARIA COM BLOCOS DE CONCRETO, DIMENSÕES INTERNAS: 0,35X0,60X0,60 M, EXCLUINDO TAMPÃO. AF_12/2020</v>
          </cell>
          <cell r="C1154" t="str">
            <v>UN</v>
          </cell>
          <cell r="D1154">
            <v>680.07</v>
          </cell>
          <cell r="E1154" t="str">
            <v>Caixas Enterradas</v>
          </cell>
          <cell r="F1154" t="str">
            <v>SINAPI Mai/26</v>
          </cell>
        </row>
        <row r="1155">
          <cell r="A1155">
            <v>101796</v>
          </cell>
          <cell r="B1155" t="str">
            <v>CAIXA ENTERRADA PARA INSTALAÇÕES TELEFÔNICAS TIPO R2, EM ALVENARIA COM BLOCOS DE CONCRETO, DIMENSÕES INTERNAS: 0,52X1,07X0,60 M, EXCLUINDO TAMPÃO. AF_12/2020</v>
          </cell>
          <cell r="C1155" t="str">
            <v>UN</v>
          </cell>
          <cell r="D1155">
            <v>0</v>
          </cell>
          <cell r="E1155" t="str">
            <v>Caixas Enterradas</v>
          </cell>
          <cell r="F1155" t="str">
            <v>SINAPI Mai/26</v>
          </cell>
        </row>
        <row r="1156">
          <cell r="A1156">
            <v>101797</v>
          </cell>
          <cell r="B1156" t="str">
            <v>CAIXA ENTERRADA PARA INSTALAÇÕES TELEFÔNICAS TIPO R3, EM ALVENARIA COM BLOCOS DE CONCRETO, DIMENSÕES INTERNAS: 1,2X1,5X1,40 M, EXCLUINDO TAMPÃO. AF_12/2020</v>
          </cell>
          <cell r="C1156" t="str">
            <v>UN</v>
          </cell>
          <cell r="D1156">
            <v>0</v>
          </cell>
          <cell r="E1156" t="str">
            <v>Caixas Enterradas</v>
          </cell>
          <cell r="F1156" t="str">
            <v>SINAPI Mai/26</v>
          </cell>
        </row>
        <row r="1157">
          <cell r="A1157">
            <v>101802</v>
          </cell>
          <cell r="B1157" t="str">
            <v>CAIXA ENTERRADA RETENTORA DE AREIA RETANGULAR, EM ALVENARIA COM BLOCOS DE CONCRETO, DIMENSÕES INTERNAS: 1,00 X 1,00 X 1,20 M, EXCLUINDO TAMPÃO. AF_12/2020</v>
          </cell>
          <cell r="C1157" t="str">
            <v>UN</v>
          </cell>
          <cell r="D1157">
            <v>1982.8</v>
          </cell>
          <cell r="E1157" t="str">
            <v>Caixas Enterradas</v>
          </cell>
          <cell r="F1157" t="str">
            <v>SINAPI Mai/26</v>
          </cell>
        </row>
        <row r="1158">
          <cell r="A1158">
            <v>101803</v>
          </cell>
          <cell r="B1158" t="str">
            <v>CAIXA ENTERRADA SEPARADORA DE ÓLEO RETANGULAR, EM ALVENARIA COM BLOCOS DE CONCRETO, DIMENSÕES INTERNAS: 0,6 X 0,6 X 1,00 M, EXCLUINDO TAMPÃO. AF_12/2020</v>
          </cell>
          <cell r="C1158" t="str">
            <v>UN</v>
          </cell>
          <cell r="D1158">
            <v>1277.6500000000001</v>
          </cell>
          <cell r="E1158" t="str">
            <v>Caixas Enterradas</v>
          </cell>
          <cell r="F1158" t="str">
            <v>SINAPI Mai/26</v>
          </cell>
        </row>
        <row r="1159">
          <cell r="A1159">
            <v>101804</v>
          </cell>
          <cell r="B1159" t="str">
            <v>CAIXA ENTERRADA SEPARADORA DE ÓLEO RETANGULAR, EM ALVENARIA COM BLOCOS DE CONCRETO, DIMENSÕES INTERNAS: 0,8 X 0,8 X 1,00 M, EXCLUINDO TAMPÃO. AF_12/2020</v>
          </cell>
          <cell r="C1159" t="str">
            <v>UN</v>
          </cell>
          <cell r="D1159">
            <v>1588.11</v>
          </cell>
          <cell r="E1159" t="str">
            <v>Caixas Enterradas</v>
          </cell>
          <cell r="F1159" t="str">
            <v>SINAPI Mai/26</v>
          </cell>
        </row>
        <row r="1160">
          <cell r="A1160">
            <v>101805</v>
          </cell>
          <cell r="B1160" t="str">
            <v>CAIXA ENTERRADA SEPARADORA DE ÓLEO RETANGULAR, EM ALVENARIA COM BLOCOS DE CONCRETO, DIMENSÕES INTERNAS: 1,00 X 1,00 X 1,00 M, EXCLUINDO TAMPÃO. AF_12/2020</v>
          </cell>
          <cell r="C1160" t="str">
            <v>UN</v>
          </cell>
          <cell r="D1160">
            <v>2016.63</v>
          </cell>
          <cell r="E1160" t="str">
            <v>Caixas Enterradas</v>
          </cell>
          <cell r="F1160" t="str">
            <v>SINAPI Mai/26</v>
          </cell>
        </row>
        <row r="1161">
          <cell r="A1161">
            <v>98115</v>
          </cell>
          <cell r="B1161" t="str">
            <v>TAMPA CIRCULAR PARA ESGOTO E DRENAGEM, EM CONCRETO PRÉ-MOLDADO, DIÂMETRO INTERNO = 0,60 M E ALTURA = 0,10 M. AF_12/2020</v>
          </cell>
          <cell r="C1161" t="str">
            <v>UN</v>
          </cell>
          <cell r="D1161">
            <v>115.31</v>
          </cell>
          <cell r="E1161" t="str">
            <v>Caixas Enterradas</v>
          </cell>
          <cell r="F1161" t="str">
            <v>SINAPI Mai/26</v>
          </cell>
        </row>
        <row r="1162">
          <cell r="A1162">
            <v>98114</v>
          </cell>
          <cell r="B1162" t="str">
            <v>TAMPA CIRCULAR PARA ESGOTO E DRENAGEM, EM FERRO FUNDIDO, DIÂMETRO INTERNO = 0,6 M. AF_12/2020</v>
          </cell>
          <cell r="C1162" t="str">
            <v>UN</v>
          </cell>
          <cell r="D1162">
            <v>618.91999999999996</v>
          </cell>
          <cell r="E1162" t="str">
            <v>Caixas Enterradas</v>
          </cell>
          <cell r="F1162" t="str">
            <v>SINAPI Mai/26</v>
          </cell>
        </row>
        <row r="1163">
          <cell r="A1163">
            <v>98112</v>
          </cell>
          <cell r="B1163" t="str">
            <v>TIL (TUBO DE INSPEÇÃO E LIMPEZA) CONDOMINIAL PARA ESGOTO, EM PVC, DN 100 X 100 MM. AF_12/2020</v>
          </cell>
          <cell r="C1163" t="str">
            <v>UN</v>
          </cell>
          <cell r="D1163">
            <v>121.29</v>
          </cell>
          <cell r="E1163" t="str">
            <v>Caixas Enterradas</v>
          </cell>
          <cell r="F1163" t="str">
            <v>SINAPI Mai/26</v>
          </cell>
        </row>
        <row r="1164">
          <cell r="A1164">
            <v>100128</v>
          </cell>
          <cell r="B1164" t="str">
            <v>TIL (TUBO DE INSPEÇÃO E LIMPEZA) RADIAL PARA ESGOTO, EM PVC, DN 300X200 MM. AF_12/2020</v>
          </cell>
          <cell r="C1164" t="str">
            <v>UN</v>
          </cell>
          <cell r="D1164">
            <v>1982.27</v>
          </cell>
          <cell r="E1164" t="str">
            <v>Caixas Enterradas</v>
          </cell>
          <cell r="F1164" t="str">
            <v>SINAPI Mai/26</v>
          </cell>
        </row>
        <row r="1165">
          <cell r="A1165">
            <v>102623</v>
          </cell>
          <cell r="B1165" t="str">
            <v>CAIXA D´ÁGUA EM POLIETILENO, 1000 LITROS (INCLUSOS TUBOS, CONEXÕES E TORNEIRA DE BÓIA) - FORNECIMENTO E INSTALAÇÃO. AF_06/2021</v>
          </cell>
          <cell r="C1165" t="str">
            <v>UN</v>
          </cell>
          <cell r="D1165">
            <v>950.12</v>
          </cell>
          <cell r="E1165" t="str">
            <v>Caixas de Água para Edificações</v>
          </cell>
          <cell r="F1165" t="str">
            <v>SINAPI Mai/26</v>
          </cell>
        </row>
        <row r="1166">
          <cell r="A1166">
            <v>102607</v>
          </cell>
          <cell r="B1166" t="str">
            <v>CAIXA D´ÁGUA EM POLIETILENO, 1000 LITROS - FORNECIMENTO E INSTALAÇÃO. AF_06/2021</v>
          </cell>
          <cell r="C1166" t="str">
            <v>UN</v>
          </cell>
          <cell r="D1166">
            <v>497.07</v>
          </cell>
          <cell r="E1166" t="str">
            <v>Caixas de Água para Edificações</v>
          </cell>
          <cell r="F1166" t="str">
            <v>SINAPI Mai/26</v>
          </cell>
        </row>
        <row r="1167">
          <cell r="A1167">
            <v>102608</v>
          </cell>
          <cell r="B1167" t="str">
            <v>CAIXA D´ÁGUA EM POLIETILENO, 1500 LITROS - FORNECIMENTO E INSTALAÇÃO. AF_06/2021</v>
          </cell>
          <cell r="C1167" t="str">
            <v>UN</v>
          </cell>
          <cell r="D1167">
            <v>1136.5</v>
          </cell>
          <cell r="E1167" t="str">
            <v>Caixas de Água para Edificações</v>
          </cell>
          <cell r="F1167" t="str">
            <v>SINAPI Mai/26</v>
          </cell>
        </row>
        <row r="1168">
          <cell r="A1168">
            <v>102609</v>
          </cell>
          <cell r="B1168" t="str">
            <v>CAIXA D´ÁGUA EM POLIETILENO, 2000 LITROS - FORNECIMENTO E INSTALAÇÃO. AF_06/2021</v>
          </cell>
          <cell r="C1168" t="str">
            <v>UN</v>
          </cell>
          <cell r="D1168">
            <v>1292.17</v>
          </cell>
          <cell r="E1168" t="str">
            <v>Caixas de Água para Edificações</v>
          </cell>
          <cell r="F1168" t="str">
            <v>SINAPI Mai/26</v>
          </cell>
        </row>
        <row r="1169">
          <cell r="A1169">
            <v>102610</v>
          </cell>
          <cell r="B1169" t="str">
            <v>CAIXA D´ÁGUA EM POLIETILENO, 3000 LITROS - FORNECIMENTO E INSTALAÇÃO. AF_06/2021</v>
          </cell>
          <cell r="C1169" t="str">
            <v>UN</v>
          </cell>
          <cell r="D1169">
            <v>2218.38</v>
          </cell>
          <cell r="E1169" t="str">
            <v>Caixas de Água para Edificações</v>
          </cell>
          <cell r="F1169" t="str">
            <v>SINAPI Mai/26</v>
          </cell>
        </row>
        <row r="1170">
          <cell r="A1170">
            <v>102622</v>
          </cell>
          <cell r="B1170" t="str">
            <v>CAIXA D´ÁGUA EM POLIETILENO, 500 LITROS (INCLUSOS TUBOS, CONEXÕES E TORNEIRA DE BÓIA) - FORNECIMENTO E INSTALAÇÃO. AF_06/2021</v>
          </cell>
          <cell r="C1170" t="str">
            <v>UN</v>
          </cell>
          <cell r="D1170">
            <v>694.98</v>
          </cell>
          <cell r="E1170" t="str">
            <v>Caixas de Água para Edificações</v>
          </cell>
          <cell r="F1170" t="str">
            <v>SINAPI Mai/26</v>
          </cell>
        </row>
        <row r="1171">
          <cell r="A1171">
            <v>102605</v>
          </cell>
          <cell r="B1171" t="str">
            <v>CAIXA D´ÁGUA EM POLIETILENO, 500 LITROS - FORNECIMENTO E INSTALAÇÃO. AF_06/2021</v>
          </cell>
          <cell r="C1171" t="str">
            <v>UN</v>
          </cell>
          <cell r="D1171">
            <v>301.61</v>
          </cell>
          <cell r="E1171" t="str">
            <v>Caixas de Água para Edificações</v>
          </cell>
          <cell r="F1171" t="str">
            <v>SINAPI Mai/26</v>
          </cell>
        </row>
        <row r="1172">
          <cell r="A1172">
            <v>102606</v>
          </cell>
          <cell r="B1172" t="str">
            <v>CAIXA D´ÁGUA EM POLIETILENO, 750 LITROS - FORNECIMENTO E INSTALAÇÃO. AF_06/2021</v>
          </cell>
          <cell r="C1172" t="str">
            <v>UN</v>
          </cell>
          <cell r="D1172">
            <v>464.13</v>
          </cell>
          <cell r="E1172" t="str">
            <v>Caixas de Água para Edificações</v>
          </cell>
          <cell r="F1172" t="str">
            <v>SINAPI Mai/26</v>
          </cell>
        </row>
        <row r="1173">
          <cell r="A1173">
            <v>102613</v>
          </cell>
          <cell r="B1173" t="str">
            <v>CAIXA D´ÁGUA EM POLIÉSTER REFORÇADO COM FIBRA DE VIDRO, 1000 LITROS - FORNECIMENTO E INSTALAÇÃO. AF_06/2021</v>
          </cell>
          <cell r="C1173" t="str">
            <v>UN</v>
          </cell>
          <cell r="D1173">
            <v>695.65</v>
          </cell>
          <cell r="E1173" t="str">
            <v>Caixas de Água para Edificações</v>
          </cell>
          <cell r="F1173" t="str">
            <v>SINAPI Mai/26</v>
          </cell>
        </row>
        <row r="1174">
          <cell r="A1174">
            <v>102619</v>
          </cell>
          <cell r="B1174" t="str">
            <v>CAIXA D´ÁGUA EM POLIÉSTER REFORÇADO COM FIBRA DE VIDRO, 10000 LITROS - FORNECIMENTO E INSTALAÇÃO. AF_06/2021</v>
          </cell>
          <cell r="C1174" t="str">
            <v>UN</v>
          </cell>
          <cell r="D1174">
            <v>5911.02</v>
          </cell>
          <cell r="E1174" t="str">
            <v>Caixas de Água para Edificações</v>
          </cell>
          <cell r="F1174" t="str">
            <v>SINAPI Mai/26</v>
          </cell>
        </row>
        <row r="1175">
          <cell r="A1175">
            <v>102614</v>
          </cell>
          <cell r="B1175" t="str">
            <v>CAIXA D´ÁGUA EM POLIÉSTER REFORÇADO COM FIBRA DE VIDRO, 1500 LITROS - FORNECIMENTO E INSTALAÇÃO. AF_06/2021</v>
          </cell>
          <cell r="C1175" t="str">
            <v>UN</v>
          </cell>
          <cell r="D1175">
            <v>1068.8800000000001</v>
          </cell>
          <cell r="E1175" t="str">
            <v>Caixas de Água para Edificações</v>
          </cell>
          <cell r="F1175" t="str">
            <v>SINAPI Mai/26</v>
          </cell>
        </row>
        <row r="1176">
          <cell r="A1176">
            <v>102620</v>
          </cell>
          <cell r="B1176" t="str">
            <v>CAIXA D´ÁGUA EM POLIÉSTER REFORÇADO COM FIBRA DE VIDRO, 15000 LITROS - FORNECIMENTO E INSTALAÇÃO. AF_06/2021</v>
          </cell>
          <cell r="C1176" t="str">
            <v>UN</v>
          </cell>
          <cell r="D1176">
            <v>8583.82</v>
          </cell>
          <cell r="E1176" t="str">
            <v>Caixas de Água para Edificações</v>
          </cell>
          <cell r="F1176" t="str">
            <v>SINAPI Mai/26</v>
          </cell>
        </row>
        <row r="1177">
          <cell r="A1177">
            <v>102615</v>
          </cell>
          <cell r="B1177" t="str">
            <v>CAIXA D´ÁGUA EM POLIÉSTER REFORÇADO COM FIBRA DE VIDRO, 2000 LITROS - FORNECIMENTO E INSTALAÇÃO. AF_06/2021</v>
          </cell>
          <cell r="C1177" t="str">
            <v>UN</v>
          </cell>
          <cell r="D1177">
            <v>1341.43</v>
          </cell>
          <cell r="E1177" t="str">
            <v>Caixas de Água para Edificações</v>
          </cell>
          <cell r="F1177" t="str">
            <v>SINAPI Mai/26</v>
          </cell>
        </row>
        <row r="1178">
          <cell r="A1178">
            <v>102621</v>
          </cell>
          <cell r="B1178" t="str">
            <v>CAIXA D´ÁGUA EM POLIÉSTER REFORÇADO COM FIBRA DE VIDRO, 20000 LITROS - FORNECIMENTO E INSTALAÇÃO. AF_06/2021</v>
          </cell>
          <cell r="C1178" t="str">
            <v>UN</v>
          </cell>
          <cell r="D1178">
            <v>13189.76</v>
          </cell>
          <cell r="E1178" t="str">
            <v>Caixas de Água para Edificações</v>
          </cell>
          <cell r="F1178" t="str">
            <v>SINAPI Mai/26</v>
          </cell>
        </row>
        <row r="1179">
          <cell r="A1179">
            <v>102616</v>
          </cell>
          <cell r="B1179" t="str">
            <v>CAIXA D´ÁGUA EM POLIÉSTER REFORÇADO COM FIBRA DE VIDRO, 3000 LITROS - FORNECIMENTO E INSTALAÇÃO. AF_06/2021</v>
          </cell>
          <cell r="C1179" t="str">
            <v>UN</v>
          </cell>
          <cell r="D1179">
            <v>1984.92</v>
          </cell>
          <cell r="E1179" t="str">
            <v>Caixas de Água para Edificações</v>
          </cell>
          <cell r="F1179" t="str">
            <v>SINAPI Mai/26</v>
          </cell>
        </row>
        <row r="1180">
          <cell r="A1180">
            <v>102611</v>
          </cell>
          <cell r="B1180" t="str">
            <v>CAIXA D´ÁGUA EM POLIÉSTER REFORÇADO COM FIBRA DE VIDRO, 500 LITROS - FORNECIMENTO E INSTALAÇÃO. AF_06/2021</v>
          </cell>
          <cell r="C1180" t="str">
            <v>UN</v>
          </cell>
          <cell r="D1180">
            <v>499.95</v>
          </cell>
          <cell r="E1180" t="str">
            <v>Caixas de Água para Edificações</v>
          </cell>
          <cell r="F1180" t="str">
            <v>SINAPI Mai/26</v>
          </cell>
        </row>
        <row r="1181">
          <cell r="A1181">
            <v>102617</v>
          </cell>
          <cell r="B1181" t="str">
            <v>CAIXA D´ÁGUA EM POLIÉSTER REFORÇADO COM FIBRA DE VIDRO, 5000 LITROS - FORNECIMENTO E INSTALAÇÃO. AF_06/2021</v>
          </cell>
          <cell r="C1181" t="str">
            <v>UN</v>
          </cell>
          <cell r="D1181">
            <v>3663.28</v>
          </cell>
          <cell r="E1181" t="str">
            <v>Caixas de Água para Edificações</v>
          </cell>
          <cell r="F1181" t="str">
            <v>SINAPI Mai/26</v>
          </cell>
        </row>
        <row r="1182">
          <cell r="A1182">
            <v>102618</v>
          </cell>
          <cell r="B1182" t="str">
            <v>CAIXA D´ÁGUA EM POLIÉSTER REFORÇADO COM FIBRA DE VIDRO, 7000 LITROS - FORNECIMENTO E INSTALAÇÃO. AF_06/2021</v>
          </cell>
          <cell r="C1182" t="str">
            <v>UN</v>
          </cell>
          <cell r="D1182">
            <v>4405.3999999999996</v>
          </cell>
          <cell r="E1182" t="str">
            <v>Caixas de Água para Edificações</v>
          </cell>
          <cell r="F1182" t="str">
            <v>SINAPI Mai/26</v>
          </cell>
        </row>
        <row r="1183">
          <cell r="A1183">
            <v>102612</v>
          </cell>
          <cell r="B1183" t="str">
            <v>CAIXA D´ÁGUA EM POLIÉSTER REFORÇADO COM FIBRA DE VIDRO, 750 LITROS - FORNECIMENTO E INSTALAÇÃO. AF_06/2021</v>
          </cell>
          <cell r="C1183" t="str">
            <v>UN</v>
          </cell>
          <cell r="D1183">
            <v>717.02</v>
          </cell>
          <cell r="E1183" t="str">
            <v>Caixas de Água para Edificações</v>
          </cell>
          <cell r="F1183" t="str">
            <v>SINAPI Mai/26</v>
          </cell>
        </row>
        <row r="1184">
          <cell r="A1184">
            <v>102603</v>
          </cell>
          <cell r="B1184" t="str">
            <v>FURO EM CAIXA D'ÁGUA COM ESPESSURA DE 2 ATÉ 5 MM E DIÂMETRO DE 100 MM. AF_06/2021</v>
          </cell>
          <cell r="C1184" t="str">
            <v>UN</v>
          </cell>
          <cell r="D1184">
            <v>14.97</v>
          </cell>
          <cell r="E1184" t="str">
            <v>Caixas de Água para Edificações</v>
          </cell>
          <cell r="F1184" t="str">
            <v>SINAPI Mai/26</v>
          </cell>
        </row>
        <row r="1185">
          <cell r="A1185">
            <v>102587</v>
          </cell>
          <cell r="B1185" t="str">
            <v>FURO EM CAIXA D'ÁGUA COM ESPESSURA DE 2 ATÉ 5 MM E DIÂMETRO DE 15 MM. AF_06/2021</v>
          </cell>
          <cell r="C1185" t="str">
            <v>UN</v>
          </cell>
          <cell r="D1185">
            <v>5.13</v>
          </cell>
          <cell r="E1185" t="str">
            <v>Caixas de Água para Edificações</v>
          </cell>
          <cell r="F1185" t="str">
            <v>SINAPI Mai/26</v>
          </cell>
        </row>
        <row r="1186">
          <cell r="A1186">
            <v>102589</v>
          </cell>
          <cell r="B1186" t="str">
            <v>FURO EM CAIXA D'ÁGUA COM ESPESSURA DE 2 ATÉ 5 MM E DIÂMETRO DE 20 MM. AF_06/2021</v>
          </cell>
          <cell r="C1186" t="str">
            <v>UN</v>
          </cell>
          <cell r="D1186">
            <v>5.71</v>
          </cell>
          <cell r="E1186" t="str">
            <v>Caixas de Água para Edificações</v>
          </cell>
          <cell r="F1186" t="str">
            <v>SINAPI Mai/26</v>
          </cell>
        </row>
        <row r="1187">
          <cell r="A1187">
            <v>102591</v>
          </cell>
          <cell r="B1187" t="str">
            <v>FURO EM CAIXA D'ÁGUA COM ESPESSURA DE 2 ATÉ 5 MM E DIÂMETRO DE 25 MM. AF_06/2021</v>
          </cell>
          <cell r="C1187" t="str">
            <v>UN</v>
          </cell>
          <cell r="D1187">
            <v>6.28</v>
          </cell>
          <cell r="E1187" t="str">
            <v>Caixas de Água para Edificações</v>
          </cell>
          <cell r="F1187" t="str">
            <v>SINAPI Mai/26</v>
          </cell>
        </row>
        <row r="1188">
          <cell r="A1188">
            <v>102593</v>
          </cell>
          <cell r="B1188" t="str">
            <v>FURO EM CAIXA D'ÁGUA COM ESPESSURA DE 2 ATÉ 5 MM E DIÂMETRO DE 32 MM. AF_06/2021</v>
          </cell>
          <cell r="C1188" t="str">
            <v>UN</v>
          </cell>
          <cell r="D1188">
            <v>7.09</v>
          </cell>
          <cell r="E1188" t="str">
            <v>Caixas de Água para Edificações</v>
          </cell>
          <cell r="F1188" t="str">
            <v>SINAPI Mai/26</v>
          </cell>
        </row>
        <row r="1189">
          <cell r="A1189">
            <v>102595</v>
          </cell>
          <cell r="B1189" t="str">
            <v>FURO EM CAIXA D'ÁGUA COM ESPESSURA DE 2 ATÉ 5 MM E DIÂMETRO DE 40 MM. AF_06/2021</v>
          </cell>
          <cell r="C1189" t="str">
            <v>UN</v>
          </cell>
          <cell r="D1189">
            <v>8.02</v>
          </cell>
          <cell r="E1189" t="str">
            <v>Caixas de Água para Edificações</v>
          </cell>
          <cell r="F1189" t="str">
            <v>SINAPI Mai/26</v>
          </cell>
        </row>
        <row r="1190">
          <cell r="A1190">
            <v>102597</v>
          </cell>
          <cell r="B1190" t="str">
            <v>FURO EM CAIXA D'ÁGUA COM ESPESSURA DE 2 ATÉ 5 MM E DIÂMETRO DE 50 MM. AF_06/2021</v>
          </cell>
          <cell r="C1190" t="str">
            <v>UN</v>
          </cell>
          <cell r="D1190">
            <v>9.18</v>
          </cell>
          <cell r="E1190" t="str">
            <v>Caixas de Água para Edificações</v>
          </cell>
          <cell r="F1190" t="str">
            <v>SINAPI Mai/26</v>
          </cell>
        </row>
        <row r="1191">
          <cell r="A1191">
            <v>102599</v>
          </cell>
          <cell r="B1191" t="str">
            <v>FURO EM CAIXA D'ÁGUA COM ESPESSURA DE 2 ATÉ 5 MM E DIÂMETRO DE 60 MM. AF_06/2021</v>
          </cell>
          <cell r="C1191" t="str">
            <v>UN</v>
          </cell>
          <cell r="D1191">
            <v>10.34</v>
          </cell>
          <cell r="E1191" t="str">
            <v>Caixas de Água para Edificações</v>
          </cell>
          <cell r="F1191" t="str">
            <v>SINAPI Mai/26</v>
          </cell>
        </row>
        <row r="1192">
          <cell r="A1192">
            <v>102601</v>
          </cell>
          <cell r="B1192" t="str">
            <v>FURO EM CAIXA D'ÁGUA COM ESPESSURA DE 2 ATÉ 5 MM E DIÂMETRO DE 75 MM. AF_06/2021</v>
          </cell>
          <cell r="C1192" t="str">
            <v>UN</v>
          </cell>
          <cell r="D1192">
            <v>12.08</v>
          </cell>
          <cell r="E1192" t="str">
            <v>Caixas de Água para Edificações</v>
          </cell>
          <cell r="F1192" t="str">
            <v>SINAPI Mai/26</v>
          </cell>
        </row>
        <row r="1193">
          <cell r="A1193">
            <v>102604</v>
          </cell>
          <cell r="B1193" t="str">
            <v>FURO EM CAIXA D'ÁGUA COM ESPESSURA DE 6 ATÉ 8 MM E DIÂMETRO DE 100 MM. AF_06/2021</v>
          </cell>
          <cell r="C1193" t="str">
            <v>UN</v>
          </cell>
          <cell r="D1193">
            <v>17.260000000000002</v>
          </cell>
          <cell r="E1193" t="str">
            <v>Caixas de Água para Edificações</v>
          </cell>
          <cell r="F1193" t="str">
            <v>SINAPI Mai/26</v>
          </cell>
        </row>
        <row r="1194">
          <cell r="A1194">
            <v>102588</v>
          </cell>
          <cell r="B1194" t="str">
            <v>FURO EM CAIXA D'ÁGUA COM ESPESSURA DE 6 ATÉ 8 MM E DIÂMETRO DE 15 MM. AF_06/2021</v>
          </cell>
          <cell r="C1194" t="str">
            <v>UN</v>
          </cell>
          <cell r="D1194">
            <v>7.42</v>
          </cell>
          <cell r="E1194" t="str">
            <v>Caixas de Água para Edificações</v>
          </cell>
          <cell r="F1194" t="str">
            <v>SINAPI Mai/26</v>
          </cell>
        </row>
        <row r="1195">
          <cell r="A1195">
            <v>102590</v>
          </cell>
          <cell r="B1195" t="str">
            <v>FURO EM CAIXA D'ÁGUA COM ESPESSURA DE 6 ATÉ 8 MM E DIÂMETRO DE 20 MM. AF_06/2021</v>
          </cell>
          <cell r="C1195" t="str">
            <v>UN</v>
          </cell>
          <cell r="D1195">
            <v>8</v>
          </cell>
          <cell r="E1195" t="str">
            <v>Caixas de Água para Edificações</v>
          </cell>
          <cell r="F1195" t="str">
            <v>SINAPI Mai/26</v>
          </cell>
        </row>
        <row r="1196">
          <cell r="A1196">
            <v>102592</v>
          </cell>
          <cell r="B1196" t="str">
            <v>FURO EM CAIXA D'ÁGUA COM ESPESSURA DE 6 ATÉ 8 MM E DIÂMETRO DE 25 MM. AF_06/2021</v>
          </cell>
          <cell r="C1196" t="str">
            <v>UN</v>
          </cell>
          <cell r="D1196">
            <v>8.58</v>
          </cell>
          <cell r="E1196" t="str">
            <v>Caixas de Água para Edificações</v>
          </cell>
          <cell r="F1196" t="str">
            <v>SINAPI Mai/26</v>
          </cell>
        </row>
        <row r="1197">
          <cell r="A1197">
            <v>102594</v>
          </cell>
          <cell r="B1197" t="str">
            <v>FURO EM CAIXA D'ÁGUA COM ESPESSURA DE 6 ATÉ 8 MM E DIÂMETRO DE 32 MM. AF_06/2021</v>
          </cell>
          <cell r="C1197" t="str">
            <v>UN</v>
          </cell>
          <cell r="D1197">
            <v>9.4</v>
          </cell>
          <cell r="E1197" t="str">
            <v>Caixas de Água para Edificações</v>
          </cell>
          <cell r="F1197" t="str">
            <v>SINAPI Mai/26</v>
          </cell>
        </row>
        <row r="1198">
          <cell r="A1198">
            <v>102596</v>
          </cell>
          <cell r="B1198" t="str">
            <v>FURO EM CAIXA D'ÁGUA COM ESPESSURA DE 6 ATÉ 8 MM E DIÂMETRO DE 40 MM. AF_06/2021</v>
          </cell>
          <cell r="C1198" t="str">
            <v>UN</v>
          </cell>
          <cell r="D1198">
            <v>10.32</v>
          </cell>
          <cell r="E1198" t="str">
            <v>Caixas de Água para Edificações</v>
          </cell>
          <cell r="F1198" t="str">
            <v>SINAPI Mai/26</v>
          </cell>
        </row>
        <row r="1199">
          <cell r="A1199">
            <v>102598</v>
          </cell>
          <cell r="B1199" t="str">
            <v>FURO EM CAIXA D'ÁGUA COM ESPESSURA DE 6 ATÉ 8 MM E DIÂMETRO DE 50 MM. AF_06/2021</v>
          </cell>
          <cell r="C1199" t="str">
            <v>UN</v>
          </cell>
          <cell r="D1199">
            <v>11.47</v>
          </cell>
          <cell r="E1199" t="str">
            <v>Caixas de Água para Edificações</v>
          </cell>
          <cell r="F1199" t="str">
            <v>SINAPI Mai/26</v>
          </cell>
        </row>
        <row r="1200">
          <cell r="A1200">
            <v>102600</v>
          </cell>
          <cell r="B1200" t="str">
            <v>FURO EM CAIXA D'ÁGUA COM ESPESSURA DE 6 ATÉ 8 MM E DIÂMETRO DE 60 MM. AF_06/2021</v>
          </cell>
          <cell r="C1200" t="str">
            <v>UN</v>
          </cell>
          <cell r="D1200">
            <v>12.63</v>
          </cell>
          <cell r="E1200" t="str">
            <v>Caixas de Água para Edificações</v>
          </cell>
          <cell r="F1200" t="str">
            <v>SINAPI Mai/26</v>
          </cell>
        </row>
        <row r="1201">
          <cell r="A1201">
            <v>102602</v>
          </cell>
          <cell r="B1201" t="str">
            <v>FURO EM CAIXA D'ÁGUA COM ESPESSURA DE 6 ATÉ 8 MM E DIÂMETRO DE 75 MM. AF_06/2021</v>
          </cell>
          <cell r="C1201" t="str">
            <v>UN</v>
          </cell>
          <cell r="D1201">
            <v>14.37</v>
          </cell>
          <cell r="E1201" t="str">
            <v>Caixas de Água para Edificações</v>
          </cell>
          <cell r="F1201" t="str">
            <v>SINAPI Mai/26</v>
          </cell>
        </row>
        <row r="1202">
          <cell r="A1202">
            <v>103005</v>
          </cell>
          <cell r="B1202" t="str">
            <v>CAIXA COM GRELHA RETANGULAR DE FERRO FUNDIDO, EM ALVENARIA COM TIJOLOS CERÂMICOS MACIÇOS, DIMENSÕES INTERNAS: 0,15 X 1,00 X 0,3 M. AF_05/2025</v>
          </cell>
          <cell r="C1202" t="str">
            <v>UN</v>
          </cell>
          <cell r="D1202">
            <v>658.91</v>
          </cell>
          <cell r="E1202" t="str">
            <v>Canaletas, Grelhas e Caixas com Grelha para Drenagem</v>
          </cell>
          <cell r="F1202" t="str">
            <v>SINAPI Mai/26</v>
          </cell>
        </row>
        <row r="1203">
          <cell r="A1203">
            <v>103006</v>
          </cell>
          <cell r="B1203" t="str">
            <v>CAIXA COM GRELHA RETANGULAR DE FERRO FUNDIDO, EM ALVENARIA COM TIJOLOS CERÂMICOS MACIÇOS, DIMENSÕES INTERNAS: 0,20 X 1,00 X 0,4 M. AF_05/2025</v>
          </cell>
          <cell r="C1203" t="str">
            <v>UN</v>
          </cell>
          <cell r="D1203">
            <v>836.7</v>
          </cell>
          <cell r="E1203" t="str">
            <v>Canaletas, Grelhas e Caixas com Grelha para Drenagem</v>
          </cell>
          <cell r="F1203" t="str">
            <v>SINAPI Mai/26</v>
          </cell>
        </row>
        <row r="1204">
          <cell r="A1204">
            <v>103007</v>
          </cell>
          <cell r="B1204" t="str">
            <v>CAIXA COM GRELHA RETANGULAR DE FERRO FUNDIDO, EM ALVENARIA COM TIJOLOS CERÂMICOS MACIÇOS, DIMENSÕES INTERNAS: 0,30 X 1,00 X 0,5 M. AF_05/2025</v>
          </cell>
          <cell r="C1204" t="str">
            <v>UN</v>
          </cell>
          <cell r="D1204">
            <v>1104.47</v>
          </cell>
          <cell r="E1204" t="str">
            <v>Canaletas, Grelhas e Caixas com Grelha para Drenagem</v>
          </cell>
          <cell r="F1204" t="str">
            <v>SINAPI Mai/26</v>
          </cell>
        </row>
        <row r="1205">
          <cell r="A1205">
            <v>103004</v>
          </cell>
          <cell r="B1205" t="str">
            <v>CANALETA DE CONCRETO POLIMÉRICO COM GRELHA, LARGURA DE 13 CM - FORNECIMENTO E INSTALAÇÃO. AF_05/2025</v>
          </cell>
          <cell r="C1205" t="str">
            <v>M</v>
          </cell>
          <cell r="D1205">
            <v>0</v>
          </cell>
          <cell r="E1205" t="str">
            <v>Canaletas, Grelhas e Caixas com Grelha para Drenagem</v>
          </cell>
          <cell r="F1205" t="str">
            <v>SINAPI Mai/26</v>
          </cell>
        </row>
        <row r="1206">
          <cell r="A1206">
            <v>102989</v>
          </cell>
          <cell r="B1206" t="str">
            <v>CANALETA MEIA CANA PRÉ-MOLDADA DE CONCRETO (D = 20 CM) - FORNECIMENTO E INSTALAÇÃO. AF_05/2025</v>
          </cell>
          <cell r="C1206" t="str">
            <v>M</v>
          </cell>
          <cell r="D1206">
            <v>47.36</v>
          </cell>
          <cell r="E1206" t="str">
            <v>Canaletas, Grelhas e Caixas com Grelha para Drenagem</v>
          </cell>
          <cell r="F1206" t="str">
            <v>SINAPI Mai/26</v>
          </cell>
        </row>
        <row r="1207">
          <cell r="A1207">
            <v>102990</v>
          </cell>
          <cell r="B1207" t="str">
            <v>CANALETA MEIA CANA PRÉ-MOLDADA DE CONCRETO (D = 30 CM) - FORNECIMENTO E INSTALAÇÃO. AF_05/2025</v>
          </cell>
          <cell r="C1207" t="str">
            <v>M</v>
          </cell>
          <cell r="D1207">
            <v>59.55</v>
          </cell>
          <cell r="E1207" t="str">
            <v>Canaletas, Grelhas e Caixas com Grelha para Drenagem</v>
          </cell>
          <cell r="F1207" t="str">
            <v>SINAPI Mai/26</v>
          </cell>
        </row>
        <row r="1208">
          <cell r="A1208">
            <v>102991</v>
          </cell>
          <cell r="B1208" t="str">
            <v>CANALETA MEIA CANA PRÉ-MOLDADA DE CONCRETO (D = 40 CM) - FORNECIMENTO E INSTALAÇÃO. AF_05/2025</v>
          </cell>
          <cell r="C1208" t="str">
            <v>M</v>
          </cell>
          <cell r="D1208">
            <v>78.400000000000006</v>
          </cell>
          <cell r="E1208" t="str">
            <v>Canaletas, Grelhas e Caixas com Grelha para Drenagem</v>
          </cell>
          <cell r="F1208" t="str">
            <v>SINAPI Mai/26</v>
          </cell>
        </row>
        <row r="1209">
          <cell r="A1209">
            <v>102992</v>
          </cell>
          <cell r="B1209" t="str">
            <v>CANALETA MEIA CANA PRÉ-MOLDADA DE CONCRETO (D = 50 CM) - FORNECIMENTO E INSTALAÇÃO. AF_05/2025</v>
          </cell>
          <cell r="C1209" t="str">
            <v>M</v>
          </cell>
          <cell r="D1209">
            <v>114.12</v>
          </cell>
          <cell r="E1209" t="str">
            <v>Canaletas, Grelhas e Caixas com Grelha para Drenagem</v>
          </cell>
          <cell r="F1209" t="str">
            <v>SINAPI Mai/26</v>
          </cell>
        </row>
        <row r="1210">
          <cell r="A1210">
            <v>102993</v>
          </cell>
          <cell r="B1210" t="str">
            <v>CANALETA MEIA CANA PRÉ-MOLDADA DE CONCRETO (D = 60 CM) - FORNECIMENTO E INSTALAÇÃO. AF_05/2025</v>
          </cell>
          <cell r="C1210" t="str">
            <v>M</v>
          </cell>
          <cell r="D1210">
            <v>148.41999999999999</v>
          </cell>
          <cell r="E1210" t="str">
            <v>Canaletas, Grelhas e Caixas com Grelha para Drenagem</v>
          </cell>
          <cell r="F1210" t="str">
            <v>SINAPI Mai/26</v>
          </cell>
        </row>
        <row r="1211">
          <cell r="A1211">
            <v>102994</v>
          </cell>
          <cell r="B1211" t="str">
            <v>CANALETA MEIA CANA PRÉ-MOLDADA DE CONCRETO (D = 80 CM) - FORNECIMENTO E INSTALAÇÃO. AF_05/2025</v>
          </cell>
          <cell r="C1211" t="str">
            <v>M</v>
          </cell>
          <cell r="D1211">
            <v>277.22000000000003</v>
          </cell>
          <cell r="E1211" t="str">
            <v>Canaletas, Grelhas e Caixas com Grelha para Drenagem</v>
          </cell>
          <cell r="F1211" t="str">
            <v>SINAPI Mai/26</v>
          </cell>
        </row>
        <row r="1212">
          <cell r="A1212">
            <v>106017</v>
          </cell>
          <cell r="B1212" t="str">
            <v>CANALETA PRÉ-MOLDADA DE CONCRETO, COM GRELHA PERFURADA DE CONCRETO, GEOMETRIA RETANGULAR, COM DIMENSÕES INTERNAS: L=0,20 M; H=0,20 M; C=*0,60* M - FORNECIMENTO E INSTALAÇÃO. AF_05/2025</v>
          </cell>
          <cell r="C1212" t="str">
            <v>UN</v>
          </cell>
          <cell r="D1212">
            <v>0</v>
          </cell>
          <cell r="E1212" t="str">
            <v>Canaletas, Grelhas e Caixas com Grelha para Drenagem</v>
          </cell>
          <cell r="F1212" t="str">
            <v>SINAPI Mai/26</v>
          </cell>
        </row>
        <row r="1213">
          <cell r="A1213">
            <v>105944</v>
          </cell>
          <cell r="B1213" t="str">
            <v>CONCRETAGEM DE VALETA/ CANALETA MOLDADA IN LOCO. AF_05/2025</v>
          </cell>
          <cell r="C1213" t="str">
            <v>M3</v>
          </cell>
          <cell r="D1213">
            <v>841.3</v>
          </cell>
          <cell r="E1213" t="str">
            <v>Canaletas, Grelhas e Caixas com Grelha para Drenagem</v>
          </cell>
          <cell r="F1213" t="str">
            <v>SINAPI Mai/26</v>
          </cell>
        </row>
        <row r="1214">
          <cell r="A1214">
            <v>106004</v>
          </cell>
          <cell r="B1214" t="str">
            <v>EXECUÇÃO DE CANALETA DE CONCRETO ARMADO MOLDADA IN LOCO, ESPESSURA DE 0,1 M, GEOMETRIA QUADRADA, COM DIMENSÕES INTERNAS: L=0,20 M; H=0,20 M. AF_05/2025</v>
          </cell>
          <cell r="C1214" t="str">
            <v>M</v>
          </cell>
          <cell r="D1214">
            <v>193.21</v>
          </cell>
          <cell r="E1214" t="str">
            <v>Canaletas, Grelhas e Caixas com Grelha para Drenagem</v>
          </cell>
          <cell r="F1214" t="str">
            <v>SINAPI Mai/26</v>
          </cell>
        </row>
        <row r="1215">
          <cell r="A1215">
            <v>106005</v>
          </cell>
          <cell r="B1215" t="str">
            <v>EXECUÇÃO DE CANALETA DE CONCRETO ARMADO MOLDADA IN LOCO, ESPESSURA DE 0,1 M, GEOMETRIA QUADRADA, COM DIMENSÕES INTERNAS: L=0,25 M; H=0,25 M. AF_05/2025</v>
          </cell>
          <cell r="C1215" t="str">
            <v>M</v>
          </cell>
          <cell r="D1215">
            <v>228.56</v>
          </cell>
          <cell r="E1215" t="str">
            <v>Canaletas, Grelhas e Caixas com Grelha para Drenagem</v>
          </cell>
          <cell r="F1215" t="str">
            <v>SINAPI Mai/26</v>
          </cell>
        </row>
        <row r="1216">
          <cell r="A1216">
            <v>106006</v>
          </cell>
          <cell r="B1216" t="str">
            <v>EXECUÇÃO DE CANALETA DE CONCRETO ARMADO MOLDADA IN LOCO, ESPESSURA DE 0,1 M, GEOMETRIA QUADRADA, COM DIMENSÕES INTERNAS: L=0,30 M; H=0,30 M. AF_05/2025</v>
          </cell>
          <cell r="C1216" t="str">
            <v>M</v>
          </cell>
          <cell r="D1216">
            <v>272.05</v>
          </cell>
          <cell r="E1216" t="str">
            <v>Canaletas, Grelhas e Caixas com Grelha para Drenagem</v>
          </cell>
          <cell r="F1216" t="str">
            <v>SINAPI Mai/26</v>
          </cell>
        </row>
        <row r="1217">
          <cell r="A1217">
            <v>106007</v>
          </cell>
          <cell r="B1217" t="str">
            <v>EXECUÇÃO DE CANALETA DE CONCRETO ARMADO MOLDADA IN LOCO, ESPESSURA DE 0,1 M, GEOMETRIA QUADRADA, COM DIMENSÕES INTERNAS: L=0,35 M; H=0,35 M. AF_05/2025</v>
          </cell>
          <cell r="C1217" t="str">
            <v>M</v>
          </cell>
          <cell r="D1217">
            <v>310.13</v>
          </cell>
          <cell r="E1217" t="str">
            <v>Canaletas, Grelhas e Caixas com Grelha para Drenagem</v>
          </cell>
          <cell r="F1217" t="str">
            <v>SINAPI Mai/26</v>
          </cell>
        </row>
        <row r="1218">
          <cell r="A1218">
            <v>106008</v>
          </cell>
          <cell r="B1218" t="str">
            <v>EXECUÇÃO DE CANALETA DE CONCRETO ARMADO MOLDADA IN LOCO, ESPESSURA DE 0,1 M, GEOMETRIA QUADRADA, COM DIMENSÕES INTERNAS: L=0,40 M; H=0,40 M. AF_05/2025</v>
          </cell>
          <cell r="C1218" t="str">
            <v>M</v>
          </cell>
          <cell r="D1218">
            <v>348.19</v>
          </cell>
          <cell r="E1218" t="str">
            <v>Canaletas, Grelhas e Caixas com Grelha para Drenagem</v>
          </cell>
          <cell r="F1218" t="str">
            <v>SINAPI Mai/26</v>
          </cell>
        </row>
        <row r="1219">
          <cell r="A1219">
            <v>106009</v>
          </cell>
          <cell r="B1219" t="str">
            <v>EXECUÇÃO DE CANALETA DE CONCRETO ARMADO MOLDADA IN LOCO, ESPESSURA DE 0,1 M, GEOMETRIA QUADRADA, COM DIMENSÕES INTERNAS: L=0,50 M; H=0,50 M. AF_05/2025</v>
          </cell>
          <cell r="C1219" t="str">
            <v>M</v>
          </cell>
          <cell r="D1219">
            <v>429.76</v>
          </cell>
          <cell r="E1219" t="str">
            <v>Canaletas, Grelhas e Caixas com Grelha para Drenagem</v>
          </cell>
          <cell r="F1219" t="str">
            <v>SINAPI Mai/26</v>
          </cell>
        </row>
        <row r="1220">
          <cell r="A1220">
            <v>106010</v>
          </cell>
          <cell r="B1220" t="str">
            <v>EXECUÇÃO DE CANALETA DE CONCRETO ARMADO MOLDADA IN LOCO, ESPESSURA DE 0,1 M, GEOMETRIA QUADRADA, COM DIMENSÕES INTERNAS: L=0,60 M; H=0,60 M. AF_05/2025</v>
          </cell>
          <cell r="C1220" t="str">
            <v>M</v>
          </cell>
          <cell r="D1220">
            <v>503.19</v>
          </cell>
          <cell r="E1220" t="str">
            <v>Canaletas, Grelhas e Caixas com Grelha para Drenagem</v>
          </cell>
          <cell r="F1220" t="str">
            <v>SINAPI Mai/26</v>
          </cell>
        </row>
        <row r="1221">
          <cell r="A1221">
            <v>106011</v>
          </cell>
          <cell r="B1221" t="str">
            <v>EXECUÇÃO DE CANALETA DE CONCRETO MOLDADO IN LOCO, COM GRELHA DE CONCRETO; ESPESSURA DE 0,15 M, GEOMETRIA RETANGULAR, COM DIMENSÕES INTERNAS: L=0,4 M; H=*0,3*M. AF_05/2025</v>
          </cell>
          <cell r="C1221" t="str">
            <v>M</v>
          </cell>
          <cell r="D1221">
            <v>871.79</v>
          </cell>
          <cell r="E1221" t="str">
            <v>Canaletas, Grelhas e Caixas com Grelha para Drenagem</v>
          </cell>
          <cell r="F1221" t="str">
            <v>SINAPI Mai/26</v>
          </cell>
        </row>
        <row r="1222">
          <cell r="A1222">
            <v>106013</v>
          </cell>
          <cell r="B1222" t="str">
            <v>EXECUÇÃO DE CANALETA DE CONCRETO MOLDADO IN LOCO, COM GRELHA DE CONCRETO; ESPESSURA DE 0,15 M, GEOMETRIA RETANGULAR, COM DIMENSÕES INTERNAS: L=0,60 M; H=0,50 M. AF_05/2025</v>
          </cell>
          <cell r="C1222" t="str">
            <v>M</v>
          </cell>
          <cell r="D1222">
            <v>1091.23</v>
          </cell>
          <cell r="E1222" t="str">
            <v>Canaletas, Grelhas e Caixas com Grelha para Drenagem</v>
          </cell>
          <cell r="F1222" t="str">
            <v>SINAPI Mai/26</v>
          </cell>
        </row>
        <row r="1223">
          <cell r="A1223">
            <v>106012</v>
          </cell>
          <cell r="B1223" t="str">
            <v>EXECUÇÃO DE CANALETA DE CONCRETO MOLDADO IN LOCO, COM GRELHA DE CONCRETO; ESPESSURA DE 0,15 M, GEOMETRIA RETANGULAR, COM DIMENSÕES INTERNAS:L=*0,6* M; H=* 0,3* M. AF_05/2025</v>
          </cell>
          <cell r="C1223" t="str">
            <v>M</v>
          </cell>
          <cell r="D1223">
            <v>959.03</v>
          </cell>
          <cell r="E1223" t="str">
            <v>Canaletas, Grelhas e Caixas com Grelha para Drenagem</v>
          </cell>
          <cell r="F1223" t="str">
            <v>SINAPI Mai/26</v>
          </cell>
        </row>
        <row r="1224">
          <cell r="A1224">
            <v>106014</v>
          </cell>
          <cell r="B1224" t="str">
            <v>EXECUÇÃO DE CANALETA DE CONCRETO MOLDADO IN LOCO, COM GRELHA DE CONCRETO; ESPESSURA DE 0,20 M, GEOMETRIA RETANGULAR, COM DIMENSÕES INTERNAS: L=0,80 M; H=0,30 M. AF_05/2025</v>
          </cell>
          <cell r="C1224" t="str">
            <v>M</v>
          </cell>
          <cell r="D1224">
            <v>1217.24</v>
          </cell>
          <cell r="E1224" t="str">
            <v>Canaletas, Grelhas e Caixas com Grelha para Drenagem</v>
          </cell>
          <cell r="F1224" t="str">
            <v>SINAPI Mai/26</v>
          </cell>
        </row>
        <row r="1225">
          <cell r="A1225">
            <v>106015</v>
          </cell>
          <cell r="B1225" t="str">
            <v>EXECUÇÃO DE CANALETA DE CONCRETO MOLDADO IN LOCO, COM GRELHA DE CONCRETO; ESPESSURA DE 0,20 M, GEOMETRIA RETANGULAR, COM DIMENSÕES INTERNAS: L=0,80 M; H=0,60 M. AF_05/2025</v>
          </cell>
          <cell r="C1225" t="str">
            <v>M</v>
          </cell>
          <cell r="D1225">
            <v>1461.95</v>
          </cell>
          <cell r="E1225" t="str">
            <v>Canaletas, Grelhas e Caixas com Grelha para Drenagem</v>
          </cell>
          <cell r="F1225" t="str">
            <v>SINAPI Mai/26</v>
          </cell>
        </row>
        <row r="1226">
          <cell r="A1226">
            <v>106016</v>
          </cell>
          <cell r="B1226" t="str">
            <v>EXECUÇÃO DE CANALETA DE CONCRETO MOLDADO IN LOCO, COM GRELHA DE CONCRETO; ESPESSURA DE 0,20 M, GEOMETRIA RETANGULAR, COM DIMENSÕES INTERNAS: L=0,80 M; H=0,90 M. AF_05/2025</v>
          </cell>
          <cell r="C1226" t="str">
            <v>M</v>
          </cell>
          <cell r="D1226">
            <v>1720.7</v>
          </cell>
          <cell r="E1226" t="str">
            <v>Canaletas, Grelhas e Caixas com Grelha para Drenagem</v>
          </cell>
          <cell r="F1226" t="str">
            <v>SINAPI Mai/26</v>
          </cell>
        </row>
        <row r="1227">
          <cell r="A1227">
            <v>106003</v>
          </cell>
          <cell r="B1227" t="str">
            <v>EXECUÇÃO DE VALETA DE CONCRETO ARMADO MOLDADO IN LOCO, ESPESSURA DE 0,08 M, GEOMETRIA TRAPEIZOIDAL, COM DIMENSÕES INTERNAS: B1=*1,20* M; B2=*0,4* M; H=0,4 M. AF_05/2025</v>
          </cell>
          <cell r="C1227" t="str">
            <v>M</v>
          </cell>
          <cell r="D1227">
            <v>179.81</v>
          </cell>
          <cell r="E1227" t="str">
            <v>Canaletas, Grelhas e Caixas com Grelha para Drenagem</v>
          </cell>
          <cell r="F1227" t="str">
            <v>SINAPI Mai/26</v>
          </cell>
        </row>
        <row r="1228">
          <cell r="A1228">
            <v>105997</v>
          </cell>
          <cell r="B1228" t="str">
            <v>EXECUÇÃO DE VALETA DE CONCRETO ARMADO MOLDADO IN LOCO, ESPESSURA DE 0,08 M, GEOMETRIA TRAPEIZOIDAL, COM DIMENSÕES INTERNAS: B1=0,6 M; B2=0,20 M; H=0,20 M. AF_05/2025</v>
          </cell>
          <cell r="C1228" t="str">
            <v>M</v>
          </cell>
          <cell r="D1228">
            <v>98.43</v>
          </cell>
          <cell r="E1228" t="str">
            <v>Canaletas, Grelhas e Caixas com Grelha para Drenagem</v>
          </cell>
          <cell r="F1228" t="str">
            <v>SINAPI Mai/26</v>
          </cell>
        </row>
        <row r="1229">
          <cell r="A1229">
            <v>105998</v>
          </cell>
          <cell r="B1229" t="str">
            <v>EXECUÇÃO DE VALETA DE CONCRETO ARMADO MOLDADO IN LOCO, ESPESSURA DE 0,08 M, GEOMETRIA TRAPEIZOIDAL, COM DIMENSÕES INTERNAS: B1=0,7 M; B2=0,30 M; H=0,20 M. AF_05/2025</v>
          </cell>
          <cell r="C1229" t="str">
            <v>M</v>
          </cell>
          <cell r="D1229">
            <v>109.06</v>
          </cell>
          <cell r="E1229" t="str">
            <v>Canaletas, Grelhas e Caixas com Grelha para Drenagem</v>
          </cell>
          <cell r="F1229" t="str">
            <v>SINAPI Mai/26</v>
          </cell>
        </row>
        <row r="1230">
          <cell r="A1230">
            <v>105999</v>
          </cell>
          <cell r="B1230" t="str">
            <v>EXECUÇÃO DE VALETA DE CONCRETO ARMADO MOLDADO IN LOCO, ESPESSURA DE 0,08 M, GEOMETRIA TRAPEIZOIDAL, COM DIMENSÕES INTERNAS: B1=0,8 M; B2=0,30 M; H=0,25 M. AF_05/2025</v>
          </cell>
          <cell r="C1230" t="str">
            <v>M</v>
          </cell>
          <cell r="D1230">
            <v>124.09</v>
          </cell>
          <cell r="E1230" t="str">
            <v>Canaletas, Grelhas e Caixas com Grelha para Drenagem</v>
          </cell>
          <cell r="F1230" t="str">
            <v>SINAPI Mai/26</v>
          </cell>
        </row>
        <row r="1231">
          <cell r="A1231">
            <v>106000</v>
          </cell>
          <cell r="B1231" t="str">
            <v>EXECUÇÃO DE VALETA DE CONCRETO ARMADO MOLDADO IN LOCO, ESPESSURA DE 0,08 M, GEOMETRIA TRAPEIZOIDAL, COM DIMENSÕES INTERNAS: B1=0,9 M; B2=0,30 M; H=0,30 M. AF_05/2025</v>
          </cell>
          <cell r="C1231" t="str">
            <v>M</v>
          </cell>
          <cell r="D1231">
            <v>139.12</v>
          </cell>
          <cell r="E1231" t="str">
            <v>Canaletas, Grelhas e Caixas com Grelha para Drenagem</v>
          </cell>
          <cell r="F1231" t="str">
            <v>SINAPI Mai/26</v>
          </cell>
        </row>
        <row r="1232">
          <cell r="A1232">
            <v>106001</v>
          </cell>
          <cell r="B1232" t="str">
            <v>EXECUÇÃO DE VALETA DE CONCRETO ARMADO MOLDADO IN LOCO, ESPESSURA DE 0,08 M, GEOMETRIA TRAPEIZOIDAL, COM DIMENSÕES INTERNAS: B1=1,0 M; B2=0,40 M; H=0,30 M. AF_05/2025</v>
          </cell>
          <cell r="C1232" t="str">
            <v>M</v>
          </cell>
          <cell r="D1232">
            <v>149.76</v>
          </cell>
          <cell r="E1232" t="str">
            <v>Canaletas, Grelhas e Caixas com Grelha para Drenagem</v>
          </cell>
          <cell r="F1232" t="str">
            <v>SINAPI Mai/26</v>
          </cell>
        </row>
        <row r="1233">
          <cell r="A1233">
            <v>106002</v>
          </cell>
          <cell r="B1233" t="str">
            <v>EXECUÇÃO DE VALETA DE CONCRETO ARMADO MOLDADO IN LOCO, ESPESSURA DE 0,08 M, GEOMETRIA TRAPEIZOIDAL, COM DIMENSÕES INTERNAS: B1=1,1 M; B2=0,40 M; H=0,35 M. AF_05/2025</v>
          </cell>
          <cell r="C1233" t="str">
            <v>M</v>
          </cell>
          <cell r="D1233">
            <v>164.78</v>
          </cell>
          <cell r="E1233" t="str">
            <v>Canaletas, Grelhas e Caixas com Grelha para Drenagem</v>
          </cell>
          <cell r="F1233" t="str">
            <v>SINAPI Mai/26</v>
          </cell>
        </row>
        <row r="1234">
          <cell r="A1234">
            <v>105992</v>
          </cell>
          <cell r="B1234" t="str">
            <v>EXECUÇÃO DE VALETA DE CONCRETO MOLDADO IN LOCO, ESPESSURA DE 0,08 M, GEOMETRIA TRAPEIZOIDAL, COM DIMENSÕES INTERNAS: B1=*1,0* M; B2=0,40 M; H=*0,30* M. AF_05/2025</v>
          </cell>
          <cell r="C1234" t="str">
            <v>M</v>
          </cell>
          <cell r="D1234">
            <v>108.95</v>
          </cell>
          <cell r="E1234" t="str">
            <v>Canaletas, Grelhas e Caixas com Grelha para Drenagem</v>
          </cell>
          <cell r="F1234" t="str">
            <v>SINAPI Mai/26</v>
          </cell>
        </row>
        <row r="1235">
          <cell r="A1235">
            <v>105993</v>
          </cell>
          <cell r="B1235" t="str">
            <v>EXECUÇÃO DE VALETA DE CONCRETO MOLDADO IN LOCO, ESPESSURA DE 0,08 M, GEOMETRIA TRAPEIZOIDAL, COM DIMENSÕES INTERNAS: B1=*1,2* M; B2=*0,4* M; H= 0,4 M. AF_05/2025</v>
          </cell>
          <cell r="C1235" t="str">
            <v>M</v>
          </cell>
          <cell r="D1235">
            <v>130.72999999999999</v>
          </cell>
          <cell r="E1235" t="str">
            <v>Canaletas, Grelhas e Caixas com Grelha para Drenagem</v>
          </cell>
          <cell r="F1235" t="str">
            <v>SINAPI Mai/26</v>
          </cell>
        </row>
        <row r="1236">
          <cell r="A1236">
            <v>105994</v>
          </cell>
          <cell r="B1236" t="str">
            <v>EXECUÇÃO DE VALETA DE CONCRETO MOLDADO IN LOCO, ESPESSURA DE 0,08 M, GEOMETRIA TRAPEIZOIDAL, COM DIMENSÕES INTERNAS: B1=*1,5* M; B2=*0,50* M; H=*0,50* M. AF_05/2025</v>
          </cell>
          <cell r="C1236" t="str">
            <v>M</v>
          </cell>
          <cell r="D1236">
            <v>160.22</v>
          </cell>
          <cell r="E1236" t="str">
            <v>Canaletas, Grelhas e Caixas com Grelha para Drenagem</v>
          </cell>
          <cell r="F1236" t="str">
            <v>SINAPI Mai/26</v>
          </cell>
        </row>
        <row r="1237">
          <cell r="A1237">
            <v>105995</v>
          </cell>
          <cell r="B1237" t="str">
            <v>EXECUÇÃO DE VALETA DE CONCRETO MOLDADO IN LOCO, ESPESSURA DE 0,08 M, GEOMETRIA TRAPEIZOIDAL, COM DIMENSÕES INTERNAS: B1=*1,8* M; B2=*0,60* M; H=*0,6* M. AF_05/2025</v>
          </cell>
          <cell r="C1237" t="str">
            <v>M</v>
          </cell>
          <cell r="D1237">
            <v>189.8</v>
          </cell>
          <cell r="E1237" t="str">
            <v>Canaletas, Grelhas e Caixas com Grelha para Drenagem</v>
          </cell>
          <cell r="F1237" t="str">
            <v>SINAPI Mai/26</v>
          </cell>
        </row>
        <row r="1238">
          <cell r="A1238">
            <v>105996</v>
          </cell>
          <cell r="B1238" t="str">
            <v>EXECUÇÃO DE VALETA DE CONCRETO MOLDADO IN LOCO, ESPESSURA DE 0,08 M, GEOMETRIA TRAPEIZOIDAL, COM DIMENSÕES INTERNAS: B1=*2,0* M; B2=*0,8* M; H=0,6 M. AF_05/2025</v>
          </cell>
          <cell r="C1238" t="str">
            <v>M</v>
          </cell>
          <cell r="D1238">
            <v>205.21</v>
          </cell>
          <cell r="E1238" t="str">
            <v>Canaletas, Grelhas e Caixas com Grelha para Drenagem</v>
          </cell>
          <cell r="F1238" t="str">
            <v>SINAPI Mai/26</v>
          </cell>
        </row>
        <row r="1239">
          <cell r="A1239">
            <v>105988</v>
          </cell>
          <cell r="B1239" t="str">
            <v>EXECUÇÃO DE VALETA DE CONCRETO MOLDADO IN LOCO, ESPESSURA DE 0,08 M, GEOMETRIA TRAPEIZOIDAL, COM DIMENSÕES INTERNAS: B1=0,6M; B2=0,20 M; H=0,20 M. AF_05/2025</v>
          </cell>
          <cell r="C1239" t="str">
            <v>M</v>
          </cell>
          <cell r="D1239">
            <v>71.75</v>
          </cell>
          <cell r="E1239" t="str">
            <v>Canaletas, Grelhas e Caixas com Grelha para Drenagem</v>
          </cell>
          <cell r="F1239" t="str">
            <v>SINAPI Mai/26</v>
          </cell>
        </row>
        <row r="1240">
          <cell r="A1240">
            <v>105989</v>
          </cell>
          <cell r="B1240" t="str">
            <v>EXECUÇÃO DE VALETA DE CONCRETO MOLDADO IN LOCO, ESPESSURA DE 0,08 M, GEOMETRIA TRAPEIZOIDAL, COM DIMENSÕES INTERNAS: B1=0,7 M; B2=0,30 M; H=0,20 M. AF_05/2025</v>
          </cell>
          <cell r="C1240" t="str">
            <v>M</v>
          </cell>
          <cell r="D1240">
            <v>79.459999999999994</v>
          </cell>
          <cell r="E1240" t="str">
            <v>Canaletas, Grelhas e Caixas com Grelha para Drenagem</v>
          </cell>
          <cell r="F1240" t="str">
            <v>SINAPI Mai/26</v>
          </cell>
        </row>
        <row r="1241">
          <cell r="A1241">
            <v>105990</v>
          </cell>
          <cell r="B1241" t="str">
            <v>EXECUÇÃO DE VALETA DE CONCRETO MOLDADO IN LOCO, ESPESSURA DE 0,08 M, GEOMETRIA TRAPEIZOIDAL, COM DIMENSÕES INTERNAS: B1=0,8 M; B2=0,30 M; H=0,25 M. AF_05/2025</v>
          </cell>
          <cell r="C1241" t="str">
            <v>M</v>
          </cell>
          <cell r="D1241">
            <v>90.35</v>
          </cell>
          <cell r="E1241" t="str">
            <v>Canaletas, Grelhas e Caixas com Grelha para Drenagem</v>
          </cell>
          <cell r="F1241" t="str">
            <v>SINAPI Mai/26</v>
          </cell>
        </row>
        <row r="1242">
          <cell r="A1242">
            <v>105991</v>
          </cell>
          <cell r="B1242" t="str">
            <v>EXECUÇÃO DE VALETA DE CONCRETO MOLDADO IN LOCO, ESPESSURA DE 0,08 M, GEOMETRIA TRAPEIZOIDAL, COM DIMENSÕES INTERNAS: B1=0,9 M; B2=0,30 M; H=0,30 M. AF_05/2025</v>
          </cell>
          <cell r="C1242" t="str">
            <v>M</v>
          </cell>
          <cell r="D1242">
            <v>101.24</v>
          </cell>
          <cell r="E1242" t="str">
            <v>Canaletas, Grelhas e Caixas com Grelha para Drenagem</v>
          </cell>
          <cell r="F1242" t="str">
            <v>SINAPI Mai/26</v>
          </cell>
        </row>
        <row r="1243">
          <cell r="A1243">
            <v>105987</v>
          </cell>
          <cell r="B1243" t="str">
            <v>EXECUÇÃO DE VALETA DE CONCRETO MOLDADO IN LOCO, ESPESSURA DE 0,08 M, GEOMETRIA TRAPEIZOIDAL, COM DIMENSÕES INTERNAS: B1=1,2 M; B2=0,6 M; H=0,3 M. AF_05/2025</v>
          </cell>
          <cell r="C1243" t="str">
            <v>M</v>
          </cell>
          <cell r="D1243">
            <v>124.35</v>
          </cell>
          <cell r="E1243" t="str">
            <v>Canaletas, Grelhas e Caixas com Grelha para Drenagem</v>
          </cell>
          <cell r="F1243" t="str">
            <v>SINAPI Mai/26</v>
          </cell>
        </row>
        <row r="1244">
          <cell r="A1244">
            <v>105986</v>
          </cell>
          <cell r="B1244" t="str">
            <v>EXECUÇÃO DE VALETA DE CONCRETO MOLDADO IN LOCO, ESPESSURA DE 0,08 M, GEOMETRIA TRAPEIZOIDAL, COM DIMENSÕES INTERNAS: B1=1,6 M; B2=1,0 M; H=0,3 M. AF_05/2025</v>
          </cell>
          <cell r="C1244" t="str">
            <v>M</v>
          </cell>
          <cell r="D1244">
            <v>155.19</v>
          </cell>
          <cell r="E1244" t="str">
            <v>Canaletas, Grelhas e Caixas com Grelha para Drenagem</v>
          </cell>
          <cell r="F1244" t="str">
            <v>SINAPI Mai/26</v>
          </cell>
        </row>
        <row r="1245">
          <cell r="A1245">
            <v>106019</v>
          </cell>
          <cell r="B1245" t="str">
            <v>GRELHA ARTICULADA PARA CALHA DE PISO 20X50 CM - FORNECIMENTO E INSTALAÇÃO. AF_05/2025</v>
          </cell>
          <cell r="C1245" t="str">
            <v>UN</v>
          </cell>
          <cell r="D1245">
            <v>0</v>
          </cell>
          <cell r="E1245" t="str">
            <v>Canaletas, Grelhas e Caixas com Grelha para Drenagem</v>
          </cell>
          <cell r="F1245" t="str">
            <v>SINAPI Mai/26</v>
          </cell>
        </row>
        <row r="1246">
          <cell r="A1246">
            <v>103001</v>
          </cell>
          <cell r="B1246" t="str">
            <v>GRELHA DE FERRO FUNDIDO SIMPLES COM REQUADRO, 150 X 1000 MM, ASSENTADA COM ARGAMASSA 1 : 3 CIMENTO: AREIA - FORNECIMENTO E INSTALAÇÃO. AF_05/2025</v>
          </cell>
          <cell r="C1246" t="str">
            <v>UN</v>
          </cell>
          <cell r="D1246">
            <v>201.51</v>
          </cell>
          <cell r="E1246" t="str">
            <v>Canaletas, Grelhas e Caixas com Grelha para Drenagem</v>
          </cell>
          <cell r="F1246" t="str">
            <v>SINAPI Mai/26</v>
          </cell>
        </row>
        <row r="1247">
          <cell r="A1247">
            <v>103002</v>
          </cell>
          <cell r="B1247" t="str">
            <v>GRELHA DE FERRO FUNDIDO SIMPLES COM REQUADRO, 200 X 1000 MM, ASSENTADA COM ARGAMASSA 1 : 3 CIMENTO: AREIA - FORNECIMENTO E INSTALAÇÃO. AF_05/2025</v>
          </cell>
          <cell r="C1247" t="str">
            <v>UN</v>
          </cell>
          <cell r="D1247">
            <v>251.48</v>
          </cell>
          <cell r="E1247" t="str">
            <v>Canaletas, Grelhas e Caixas com Grelha para Drenagem</v>
          </cell>
          <cell r="F1247" t="str">
            <v>SINAPI Mai/26</v>
          </cell>
        </row>
        <row r="1248">
          <cell r="A1248">
            <v>103003</v>
          </cell>
          <cell r="B1248" t="str">
            <v>GRELHA DE FERRO FUNDIDO SIMPLES COM REQUADRO, 300 X 1000 MM, ASSENTADA COM ARGAMASSA 1 : 3 CIMENTO: AREIA - FORNECIMENTO E INSTALAÇÃO. AF_05/2025</v>
          </cell>
          <cell r="C1248" t="str">
            <v>UN</v>
          </cell>
          <cell r="D1248">
            <v>351.41</v>
          </cell>
          <cell r="E1248" t="str">
            <v>Canaletas, Grelhas e Caixas com Grelha para Drenagem</v>
          </cell>
          <cell r="F1248" t="str">
            <v>SINAPI Mai/26</v>
          </cell>
        </row>
        <row r="1249">
          <cell r="A1249">
            <v>106018</v>
          </cell>
          <cell r="B1249" t="str">
            <v>GRELHA PARA CALHA DE PISO 20X50 CM - FORNECIMENTO E INSTALAÇÃO. AF_05/2025</v>
          </cell>
          <cell r="C1249" t="str">
            <v>UN</v>
          </cell>
          <cell r="D1249">
            <v>0</v>
          </cell>
          <cell r="E1249" t="str">
            <v>Canaletas, Grelhas e Caixas com Grelha para Drenagem</v>
          </cell>
          <cell r="F1249" t="str">
            <v>SINAPI Mai/26</v>
          </cell>
        </row>
        <row r="1250">
          <cell r="A1250">
            <v>105945</v>
          </cell>
          <cell r="B1250" t="str">
            <v>PREPARO DE SOLO E GABARITO DE MADEIRA PARA VALETA MOLDADA IN LOCO COM GEOMETRIA TRAPEZOIDAL. AF_05/2025</v>
          </cell>
          <cell r="C1250" t="str">
            <v>M2</v>
          </cell>
          <cell r="D1250">
            <v>9.74</v>
          </cell>
          <cell r="E1250" t="str">
            <v>Canaletas, Grelhas e Caixas com Grelha para Drenagem</v>
          </cell>
          <cell r="F1250" t="str">
            <v>SINAPI Mai/26</v>
          </cell>
        </row>
        <row r="1251">
          <cell r="A1251">
            <v>98522</v>
          </cell>
          <cell r="B1251" t="str">
            <v>ALAMBRADO EM MOURÕES DE CONCRETO, COM TELA DE ARAME GALVANIZADO (INCLUSIVE MURETA EM CONCRETO). AF_12/2025</v>
          </cell>
          <cell r="C1251" t="str">
            <v>M</v>
          </cell>
          <cell r="D1251">
            <v>175.95</v>
          </cell>
          <cell r="E1251" t="str">
            <v>Cercas, Protetores e Alambrados</v>
          </cell>
          <cell r="F1251" t="str">
            <v>SINAPI Mai/26</v>
          </cell>
        </row>
        <row r="1252">
          <cell r="A1252">
            <v>98523</v>
          </cell>
          <cell r="B1252" t="str">
            <v>ALAMBRADO EM PERFIS METÁLICOS RETANGULARES COM GRADIL METÁLICO (EXCLUSIVE MURETA EM CONCRETO). AF_12/2025</v>
          </cell>
          <cell r="C1252" t="str">
            <v>M</v>
          </cell>
          <cell r="D1252">
            <v>0</v>
          </cell>
          <cell r="E1252" t="str">
            <v>Cercas, Protetores e Alambrados</v>
          </cell>
          <cell r="F1252" t="str">
            <v>SINAPI Mai/26</v>
          </cell>
        </row>
        <row r="1253">
          <cell r="A1253">
            <v>102364</v>
          </cell>
          <cell r="B1253" t="str">
            <v>ALAMBRADO PARA QUADRA POLIESPORTIVA, ESTRUTURADO POR TUBOS DE AÇO GALVANIZADO, (MONTANTES COM DIÂMETRO 2", TRAVESSAS E ESCORAS COM DIÂMETRO 1 ¼"), COM TELA DE ARAME GALVANIZADO, FIO 10 BWG E MALHA QUADRADA 5X5CM (EXCETO MURETA). AF_12/2025</v>
          </cell>
          <cell r="C1253" t="str">
            <v>M2</v>
          </cell>
          <cell r="D1253">
            <v>187.4</v>
          </cell>
          <cell r="E1253" t="str">
            <v>Cercas, Protetores e Alambrados</v>
          </cell>
          <cell r="F1253" t="str">
            <v>SINAPI Mai/26</v>
          </cell>
        </row>
        <row r="1254">
          <cell r="A1254">
            <v>102363</v>
          </cell>
          <cell r="B1254" t="str">
            <v>ALAMBRADO PARA QUADRA POLIESPORTIVA, ESTRUTURADO POR TUBOS DE AÇO GALVANIZADO, (MONTANTES COM DIÂMETRO 2", TRAVESSAS E ESCORAS COM DIÂMETRO 1 ¼"), COM TELA DE ARAME GALVANIZADO, FIO 12 BWG E MALHA QUADRADA 5X5CM (EXCETO MURETA). AF_12/2025</v>
          </cell>
          <cell r="C1254" t="str">
            <v>M2</v>
          </cell>
          <cell r="D1254">
            <v>166.08</v>
          </cell>
          <cell r="E1254" t="str">
            <v>Cercas, Protetores e Alambrados</v>
          </cell>
          <cell r="F1254" t="str">
            <v>SINAPI Mai/26</v>
          </cell>
        </row>
        <row r="1255">
          <cell r="A1255">
            <v>102362</v>
          </cell>
          <cell r="B1255" t="str">
            <v>ALAMBRADO PARA QUADRA POLIESPORTIVA, ESTRUTURADO POR TUBOS DE AÇO GALVANIZADO, (MONTANTES COM DIÂMETRO 2", TRAVESSAS E ESCORAS COM DIÂMETRO 1 ¼"), COM TELA DE ARAME GALVANIZADO, FIO 14 BWG E MALHA QUADRADA 5X5CM (EXCETO MURETA). AF_12/2025</v>
          </cell>
          <cell r="C1255" t="str">
            <v>M2</v>
          </cell>
          <cell r="D1255">
            <v>154.01</v>
          </cell>
          <cell r="E1255" t="str">
            <v>Cercas, Protetores e Alambrados</v>
          </cell>
          <cell r="F1255" t="str">
            <v>SINAPI Mai/26</v>
          </cell>
        </row>
        <row r="1256">
          <cell r="A1256">
            <v>101196</v>
          </cell>
          <cell r="B1256" t="str">
            <v>CERCA COM MOURÕES DE CONCRETO, RETO, 15X15 CM, H= 2,30 M, ESPAÇAMENTO DE 2,5 M, CRAVADOS 0,5 M, ESCORAS DE 10X10 CM A CADA 50 M, COM 12 FIOS DE ARAME DE AÇO OVALADO 15X17 - FORNECIMENTO E INSTALAÇÃO. AF_12/2025</v>
          </cell>
          <cell r="C1256" t="str">
            <v>M</v>
          </cell>
          <cell r="D1256">
            <v>0</v>
          </cell>
          <cell r="E1256" t="str">
            <v>Cercas, Protetores e Alambrados</v>
          </cell>
          <cell r="F1256" t="str">
            <v>SINAPI Mai/26</v>
          </cell>
        </row>
        <row r="1257">
          <cell r="A1257">
            <v>101195</v>
          </cell>
          <cell r="B1257" t="str">
            <v>CERCA COM MOURÕES DE CONCRETO, RETO, 15X15 CM,H= 2,30 M, ESPAÇAMENTO DE 2,5 M, CRAVADOS 0,5 M, ESCORAS DE 10X10 CM A CADA 50 M, COM 9 FIOS DE ARAME DE AÇO OVALADO 15X17 - FORNECIMENTO E INSTALAÇÃO. AF_12/2025</v>
          </cell>
          <cell r="C1257" t="str">
            <v>M</v>
          </cell>
          <cell r="D1257">
            <v>0</v>
          </cell>
          <cell r="E1257" t="str">
            <v>Cercas, Protetores e Alambrados</v>
          </cell>
          <cell r="F1257" t="str">
            <v>SINAPI Mai/26</v>
          </cell>
        </row>
        <row r="1258">
          <cell r="A1258">
            <v>101193</v>
          </cell>
          <cell r="B1258" t="str">
            <v>CERCA COM MOURÕES DE CONCRETO, RETO, H=2,30 M, ESPAÇAMENTO DE 2,5 M, CRAVADOS 0,5 M, COM 4 FIOS DE ARAME DE AÇO OVALADO 15X17 - FORNECIMENTO E INSTALAÇÃO. AF_12/2025</v>
          </cell>
          <cell r="C1258" t="str">
            <v>M</v>
          </cell>
          <cell r="D1258">
            <v>56</v>
          </cell>
          <cell r="E1258" t="str">
            <v>Cercas, Protetores e Alambrados</v>
          </cell>
          <cell r="F1258" t="str">
            <v>SINAPI Mai/26</v>
          </cell>
        </row>
        <row r="1259">
          <cell r="A1259">
            <v>106459</v>
          </cell>
          <cell r="B1259" t="str">
            <v>CERCA COM MOURÕES DE CONCRETO, RETO, H=2,30 M, ESPAÇAMENTO DE 2,5 M, CRAVADOS 0,5 M, COM 4 FIOS DE ARAME FARPADO Nº 14 OU 16 CLASSE 250 - FORNECIMENTO E INSTALAÇÃO. AF_12/2025</v>
          </cell>
          <cell r="C1259" t="str">
            <v>M</v>
          </cell>
          <cell r="D1259">
            <v>56.14</v>
          </cell>
          <cell r="E1259" t="str">
            <v>Cercas, Protetores e Alambrados</v>
          </cell>
          <cell r="F1259" t="str">
            <v>SINAPI Mai/26</v>
          </cell>
        </row>
        <row r="1260">
          <cell r="A1260">
            <v>101194</v>
          </cell>
          <cell r="B1260" t="str">
            <v>CERCA COM MOURÕES DE CONCRETO, RETO, H=2,30 M, ESPAÇAMENTO DE 2,5 M, CRAVADOS 0,5 M, COM 4 FIOS DE ARAME MISTO - FORNECIMENTO E INSTALAÇÃO. AF_12/2025</v>
          </cell>
          <cell r="C1260" t="str">
            <v>M</v>
          </cell>
          <cell r="D1260">
            <v>56.33</v>
          </cell>
          <cell r="E1260" t="str">
            <v>Cercas, Protetores e Alambrados</v>
          </cell>
          <cell r="F1260" t="str">
            <v>SINAPI Mai/26</v>
          </cell>
        </row>
        <row r="1261">
          <cell r="A1261">
            <v>101190</v>
          </cell>
          <cell r="B1261" t="str">
            <v>CERCA COM MOURÕES DE CONCRETO, RETO, H=3,00 M, ESPAÇAMENTO DE 2,5 M, CRAVADOS 0,5 M, COM 4 FIOS DE ARAME DE AÇO OVALADO 15X17 - FORNECIMENTO E INSTALAÇÃO. AF_12/2025</v>
          </cell>
          <cell r="C1261" t="str">
            <v>M</v>
          </cell>
          <cell r="D1261">
            <v>61.01</v>
          </cell>
          <cell r="E1261" t="str">
            <v>Cercas, Protetores e Alambrados</v>
          </cell>
          <cell r="F1261" t="str">
            <v>SINAPI Mai/26</v>
          </cell>
        </row>
        <row r="1262">
          <cell r="A1262">
            <v>106458</v>
          </cell>
          <cell r="B1262" t="str">
            <v>CERCA COM MOURÕES DE CONCRETO, RETO, H=3,00 M, ESPAÇAMENTO DE 2,5 M, CRAVADOS 0,5 M, COM 4 FIOS DE ARAME FARPADO Nº 14 OU 16 CLASSE 250 - FORNECIMENTO E INSTALAÇÃO. AF_12/2025</v>
          </cell>
          <cell r="C1262" t="str">
            <v>M</v>
          </cell>
          <cell r="D1262">
            <v>61.15</v>
          </cell>
          <cell r="E1262" t="str">
            <v>Cercas, Protetores e Alambrados</v>
          </cell>
          <cell r="F1262" t="str">
            <v>SINAPI Mai/26</v>
          </cell>
        </row>
        <row r="1263">
          <cell r="A1263">
            <v>101191</v>
          </cell>
          <cell r="B1263" t="str">
            <v>CERCA COM MOURÕES DE CONCRETO, RETO, H=3,00 M, ESPAÇAMENTO DE 2,5 M, CRAVADOS 0,5 M, COM 4 FIOS DE ARAME MISTO - FORNECIMENTO E INSTALAÇÃO. AF_12/2025</v>
          </cell>
          <cell r="C1263" t="str">
            <v>M</v>
          </cell>
          <cell r="D1263">
            <v>61.34</v>
          </cell>
          <cell r="E1263" t="str">
            <v>Cercas, Protetores e Alambrados</v>
          </cell>
          <cell r="F1263" t="str">
            <v>SINAPI Mai/26</v>
          </cell>
        </row>
        <row r="1264">
          <cell r="A1264">
            <v>101198</v>
          </cell>
          <cell r="B1264" t="str">
            <v>CERCA COM MOURÕES DE CONCRETO, SEÇÃO "T" PONTA INCLINADA, 10X10 CM, ESPAÇAMENTO DE 2,5 M, CRAVADOS 0,5 M, COM 11 FIOS DE ARAME DE AÇO OVALADO 15X17 - FORNECIMENTO E INSTALAÇÃO. AF_12/2025</v>
          </cell>
          <cell r="C1264" t="str">
            <v>M</v>
          </cell>
          <cell r="D1264">
            <v>89.63</v>
          </cell>
          <cell r="E1264" t="str">
            <v>Cercas, Protetores e Alambrados</v>
          </cell>
          <cell r="F1264" t="str">
            <v>SINAPI Mai/26</v>
          </cell>
        </row>
        <row r="1265">
          <cell r="A1265">
            <v>106460</v>
          </cell>
          <cell r="B1265" t="str">
            <v>CERCA COM MOURÕES DE CONCRETO, SEÇÃO "T" PONTA INCLINADA, 10X10CM, ESPAÇAMENTO DE 2,5M, CRAVADOS 0,5M, COM 11 FIOS DE ARAME FARPADO Nº 14 OU 16 - FORNECIMENTO E INSTALAÇÃO. AF_12/2025</v>
          </cell>
          <cell r="C1265" t="str">
            <v>M</v>
          </cell>
          <cell r="D1265">
            <v>89.99</v>
          </cell>
          <cell r="E1265" t="str">
            <v>Cercas, Protetores e Alambrados</v>
          </cell>
          <cell r="F1265" t="str">
            <v>SINAPI Mai/26</v>
          </cell>
        </row>
        <row r="1266">
          <cell r="A1266">
            <v>101199</v>
          </cell>
          <cell r="B1266" t="str">
            <v>CERCA COM MOURÕES DE CONCRETO, SEÇÃO "T" PONTA INCLINADA, 10X10CM, ESPAÇAMENTO DE 2,5M, CRAVADOS 0,5M, COM 11 FIOS DE ARAME MISTO - FORNECIMENTO E INSTALAÇÃO. AF_12/2025</v>
          </cell>
          <cell r="C1266" t="str">
            <v>M</v>
          </cell>
          <cell r="D1266">
            <v>90.44</v>
          </cell>
          <cell r="E1266" t="str">
            <v>Cercas, Protetores e Alambrados</v>
          </cell>
          <cell r="F1266" t="str">
            <v>SINAPI Mai/26</v>
          </cell>
        </row>
        <row r="1267">
          <cell r="A1267">
            <v>101203</v>
          </cell>
          <cell r="B1267" t="str">
            <v>CERCA COM MOURÕES DE MADEIRA ROLIÇA, DIÂMETRO 11 CM, ESPAÇAMENTO DE 2,5 M, ALTURA LIVRE DE 1,7 M, CRAVADOS 0,5 M, COM 5 FIOS DE ARAME DE AÇO OVALADO 15X17 - FORNECIMENTO E INSTALAÇÃO. AF_12/2025</v>
          </cell>
          <cell r="C1267" t="str">
            <v>M</v>
          </cell>
          <cell r="D1267">
            <v>41.08</v>
          </cell>
          <cell r="E1267" t="str">
            <v>Cercas, Protetores e Alambrados</v>
          </cell>
          <cell r="F1267" t="str">
            <v>SINAPI Mai/26</v>
          </cell>
        </row>
        <row r="1268">
          <cell r="A1268">
            <v>101204</v>
          </cell>
          <cell r="B1268" t="str">
            <v>CERCA COM MOURÕES DE MADEIRA ROLIÇA, DIÂMETRO 11 CM, ESPAÇAMENTO DE 2,5 M, ALTURA LIVRE DE 1,7 M, CRAVADOS 0,5 M, COM 5 FIOS DE ARAME MISTO - FORNECIMENTO E INSTALAÇÃO. AF_12/2025</v>
          </cell>
          <cell r="C1268" t="str">
            <v>M</v>
          </cell>
          <cell r="D1268">
            <v>41.41</v>
          </cell>
          <cell r="E1268" t="str">
            <v>Cercas, Protetores e Alambrados</v>
          </cell>
          <cell r="F1268" t="str">
            <v>SINAPI Mai/26</v>
          </cell>
        </row>
        <row r="1269">
          <cell r="A1269">
            <v>106257</v>
          </cell>
          <cell r="B1269" t="str">
            <v>CERCA COM MOURÕES DE MADEIRA ROLIÇA, DIÂMETRO 11CM, ESPAÇAMENTO DE 2,5M, ALTURA LIVRE DE 1,7M, CRAVADOS 0,5M, COM 5 FIOS DE ARAME FARPADO Nº 14 OU 16 CLASSE 250 - FORNECIMENTO E INSTALAÇÃO. AF_12/2025</v>
          </cell>
          <cell r="C1269" t="str">
            <v>M</v>
          </cell>
          <cell r="D1269">
            <v>41.25</v>
          </cell>
          <cell r="E1269" t="str">
            <v>Cercas, Protetores e Alambrados</v>
          </cell>
          <cell r="F1269" t="str">
            <v>SINAPI Mai/26</v>
          </cell>
        </row>
        <row r="1270">
          <cell r="A1270">
            <v>106461</v>
          </cell>
          <cell r="B1270" t="str">
            <v>CERCA COM MOURÕES DE MADEIRA, 7,5X7,5 CM, ESPAÇAMENTO DE 2,5 M, ALTURA LIVRE DE 2 M, CRAVADOS 0,5 M, COM 4 FIOS DE ARAME FARPADO Nº 14 OU 16 CLASSE 250 - FORNECIMENTO E INSTALAÇÃO. AF_12/2025</v>
          </cell>
          <cell r="C1270" t="str">
            <v>M</v>
          </cell>
          <cell r="D1270">
            <v>60.3</v>
          </cell>
          <cell r="E1270" t="str">
            <v>Cercas, Protetores e Alambrados</v>
          </cell>
          <cell r="F1270" t="str">
            <v>SINAPI Mai/26</v>
          </cell>
        </row>
        <row r="1271">
          <cell r="A1271">
            <v>106462</v>
          </cell>
          <cell r="B1271" t="str">
            <v>CERCA COM MOURÕES DE MADEIRA, 7,5X7,5CM, ESPAÇAMENTO DE 2,5M, ALTURA LIVRE DE 2M, CRAVADOS 0,5M, COM 8 FIOS DE ARAME FARPADO Nº 14 OU 16 CLASSE 250 - FORNECIMENTO E INSTALAÇÃO. AF_12/2025</v>
          </cell>
          <cell r="C1271" t="str">
            <v>M</v>
          </cell>
          <cell r="D1271">
            <v>74.349999999999994</v>
          </cell>
          <cell r="E1271" t="str">
            <v>Cercas, Protetores e Alambrados</v>
          </cell>
          <cell r="F1271" t="str">
            <v>SINAPI Mai/26</v>
          </cell>
        </row>
        <row r="1272">
          <cell r="A1272">
            <v>106479</v>
          </cell>
          <cell r="B1272" t="str">
            <v>INSTALAÇÃO DE ESCORAS PARA ALAMBRADO EM TUBO AÇO GALVANIZADO COM COSTURA, CLASSE MÉDIA, DN 1.1/4", E = *3,25* MM, PESO *3,14* KG/M. AF_12/2025</v>
          </cell>
          <cell r="C1272" t="str">
            <v>M</v>
          </cell>
          <cell r="D1272">
            <v>67.05</v>
          </cell>
          <cell r="E1272" t="str">
            <v>Cercas, Protetores e Alambrados</v>
          </cell>
          <cell r="F1272" t="str">
            <v>SINAPI Mai/26</v>
          </cell>
        </row>
        <row r="1273">
          <cell r="A1273">
            <v>106483</v>
          </cell>
          <cell r="B1273" t="str">
            <v>INSTALAÇÃO DE MOURÃO DE CONCRETO PONTA INCLINADA (CURVA), *10 X 10* CM, H= *2,60* M + CURVA DE 0,40 M. AF_12/2025</v>
          </cell>
          <cell r="C1273" t="str">
            <v>UN</v>
          </cell>
          <cell r="D1273">
            <v>101.69</v>
          </cell>
          <cell r="E1273" t="str">
            <v>Cercas, Protetores e Alambrados</v>
          </cell>
          <cell r="F1273" t="str">
            <v>SINAPI Mai/26</v>
          </cell>
        </row>
        <row r="1274">
          <cell r="A1274">
            <v>106484</v>
          </cell>
          <cell r="B1274" t="str">
            <v>INSTALAÇÃO DE MOURÃO DE CONCRETO PONTA INCLINADA (CURVA), SEÇÃO "T", H = 2,80 M + CURVA COM 0,45 M, COM FUROS PARA FIOS. AF_12/2025</v>
          </cell>
          <cell r="C1274" t="str">
            <v>UN</v>
          </cell>
          <cell r="D1274">
            <v>109.1</v>
          </cell>
          <cell r="E1274" t="str">
            <v>Cercas, Protetores e Alambrados</v>
          </cell>
          <cell r="F1274" t="str">
            <v>SINAPI Mai/26</v>
          </cell>
        </row>
        <row r="1275">
          <cell r="A1275">
            <v>106480</v>
          </cell>
          <cell r="B1275" t="str">
            <v>INSTALAÇÃO DE MOURÃO DE CONCRETO RETO, SEÇÃO QUADRADA *10 X 10* CM, H= 2,30 A 2,50 M. AF_12/2025</v>
          </cell>
          <cell r="C1275" t="str">
            <v>UN</v>
          </cell>
          <cell r="D1275">
            <v>98.25</v>
          </cell>
          <cell r="E1275" t="str">
            <v>Cercas, Protetores e Alambrados</v>
          </cell>
          <cell r="F1275" t="str">
            <v>SINAPI Mai/26</v>
          </cell>
        </row>
        <row r="1276">
          <cell r="A1276">
            <v>106482</v>
          </cell>
          <cell r="B1276" t="str">
            <v>INSTALAÇÃO DE MOURÃO DE CONCRETO RETO, SEÇÃO QUADRADA *15 X 15* CM, H= 2,30 M. AF_12/2025</v>
          </cell>
          <cell r="C1276" t="str">
            <v>UN</v>
          </cell>
          <cell r="D1276">
            <v>0</v>
          </cell>
          <cell r="E1276" t="str">
            <v>Cercas, Protetores e Alambrados</v>
          </cell>
          <cell r="F1276" t="str">
            <v>SINAPI Mai/26</v>
          </cell>
        </row>
        <row r="1277">
          <cell r="A1277">
            <v>106481</v>
          </cell>
          <cell r="B1277" t="str">
            <v>INSTALAÇÃO DE MOURÃO DE CONCRETO RETO, SEÇÃO QUADRADA, *10 X 10* CM, H= 3,00 M. AF_12/2025</v>
          </cell>
          <cell r="C1277" t="str">
            <v>UN</v>
          </cell>
          <cell r="D1277">
            <v>110.77</v>
          </cell>
          <cell r="E1277" t="str">
            <v>Cercas, Protetores e Alambrados</v>
          </cell>
          <cell r="F1277" t="str">
            <v>SINAPI Mai/26</v>
          </cell>
        </row>
        <row r="1278">
          <cell r="A1278">
            <v>106467</v>
          </cell>
          <cell r="B1278" t="str">
            <v>INSTALAÇÃO DE TELA DE ARAME GALVANIZADA REVESTIDA EM PVC, PARA ALAMBRADO COM TUBOS DE AÇO, QUADRANGULAR / LOSANGULAR, FIO 2,11 MM (14 BWG), MALHA 5 X 5 CM, H = 2 M. AF_12/2025</v>
          </cell>
          <cell r="C1278" t="str">
            <v>M2</v>
          </cell>
          <cell r="D1278">
            <v>0</v>
          </cell>
          <cell r="E1278" t="str">
            <v>Cercas, Protetores e Alambrados</v>
          </cell>
          <cell r="F1278" t="str">
            <v>SINAPI Mai/26</v>
          </cell>
        </row>
        <row r="1279">
          <cell r="A1279">
            <v>106465</v>
          </cell>
          <cell r="B1279" t="str">
            <v>INSTALAÇÃO DE TELA DE ARAME GALVANIZADA REVESTIDA EM PVC, PARA ALAMBRADO COM TUBOS DE AÇO, QUADRANGULAR / LOSANGULAR, FIO 2,77 MM (12 BWG), MALHA 5 X 5 CM, H = 2 M. AF_12/2025</v>
          </cell>
          <cell r="C1279" t="str">
            <v>M2</v>
          </cell>
          <cell r="D1279">
            <v>0</v>
          </cell>
          <cell r="E1279" t="str">
            <v>Cercas, Protetores e Alambrados</v>
          </cell>
          <cell r="F1279" t="str">
            <v>SINAPI Mai/26</v>
          </cell>
        </row>
        <row r="1280">
          <cell r="A1280">
            <v>106469</v>
          </cell>
          <cell r="B1280" t="str">
            <v>INSTALAÇÃO DE TELA DE ARAME GALVANIZADA, PARA ALAMBRADO COM MOURÕES DE CONCRETO, QUADRANGULAR / LOSANGULAR, FIO 2,11 MM (14 BWG), MALHA 8 X 8 CM, H = 2 M, COM REVESTIMENTO EM PVC. AF_12/2025</v>
          </cell>
          <cell r="C1280" t="str">
            <v>M2</v>
          </cell>
          <cell r="D1280">
            <v>33.51</v>
          </cell>
          <cell r="E1280" t="str">
            <v>Cercas, Protetores e Alambrados</v>
          </cell>
          <cell r="F1280" t="str">
            <v>SINAPI Mai/26</v>
          </cell>
        </row>
        <row r="1281">
          <cell r="A1281">
            <v>106468</v>
          </cell>
          <cell r="B1281" t="str">
            <v>INSTALAÇÃO DE TELA DE ARAME GALVANIZADA, PARA ALAMBRADO COM MOURÕES DE CONCRETO, QUADRANGULAR / LOSANGULAR, FIO 2,11 MM (14 BWG), MALHA 8 X 8 CM, H = 2 M. AF_12/2025</v>
          </cell>
          <cell r="C1281" t="str">
            <v>M2</v>
          </cell>
          <cell r="D1281">
            <v>21.46</v>
          </cell>
          <cell r="E1281" t="str">
            <v>Cercas, Protetores e Alambrados</v>
          </cell>
          <cell r="F1281" t="str">
            <v>SINAPI Mai/26</v>
          </cell>
        </row>
        <row r="1282">
          <cell r="A1282">
            <v>106466</v>
          </cell>
          <cell r="B1282" t="str">
            <v>INSTALAÇÃO DE TELA DE ARAME GALVANIZADA, PARA ALAMBRADO COM TUBOS DE AÇO, QUADRANGULAR / LOSANGULAR, FIO 2,11 MM (14 BWG), MALHA 5 X 5 CM, H = 2 M. AF_12/2025</v>
          </cell>
          <cell r="C1282" t="str">
            <v>M2</v>
          </cell>
          <cell r="D1282">
            <v>45.69</v>
          </cell>
          <cell r="E1282" t="str">
            <v>Cercas, Protetores e Alambrados</v>
          </cell>
          <cell r="F1282" t="str">
            <v>SINAPI Mai/26</v>
          </cell>
        </row>
        <row r="1283">
          <cell r="A1283">
            <v>106464</v>
          </cell>
          <cell r="B1283" t="str">
            <v>INSTALAÇÃO DE TELA DE ARAME GALVANIZADA, PARA ALAMBRADO COM TUBOS DE AÇO, QUADRANGULAR / LOSANGULAR, FIO 2,77 MM (12 BWG), MALHA 5 X 5 CM, H = 2 M. AF_12/2025</v>
          </cell>
          <cell r="C1283" t="str">
            <v>M2</v>
          </cell>
          <cell r="D1283">
            <v>59.61</v>
          </cell>
          <cell r="E1283" t="str">
            <v>Cercas, Protetores e Alambrados</v>
          </cell>
          <cell r="F1283" t="str">
            <v>SINAPI Mai/26</v>
          </cell>
        </row>
        <row r="1284">
          <cell r="A1284">
            <v>106476</v>
          </cell>
          <cell r="B1284" t="str">
            <v>INSTALAÇÃO DE TRAVESSA PARA ALAMBRADO EM TUBO AÇO GALVANIZADO COM COSTURA, CLASSE MÉDIA, DN 1 1/4", E = *3,25* MM, PESO *3,14* KG/M, COM ESPAÇAMENTO DE 2,0 A 2,5 M. AF_12/2025</v>
          </cell>
          <cell r="C1284" t="str">
            <v>M</v>
          </cell>
          <cell r="D1284">
            <v>62.68</v>
          </cell>
          <cell r="E1284" t="str">
            <v>Cercas, Protetores e Alambrados</v>
          </cell>
          <cell r="F1284" t="str">
            <v>SINAPI Mai/26</v>
          </cell>
        </row>
        <row r="1285">
          <cell r="A1285">
            <v>106477</v>
          </cell>
          <cell r="B1285" t="str">
            <v>INSTALAÇÃO DE TRAVESSA PARA ALAMBRADO EM TUBO AÇO GALVANIZADO COM COSTURA, CLASSE MÉDIA, DN 1", E = *3,25* MM, PESO *3,14* KG/M, COM ESPAÇAMENTO DE 2,0 A 2,5 M. AF_12/2025</v>
          </cell>
          <cell r="C1285" t="str">
            <v>M</v>
          </cell>
          <cell r="D1285">
            <v>53.02</v>
          </cell>
          <cell r="E1285" t="str">
            <v>Cercas, Protetores e Alambrados</v>
          </cell>
          <cell r="F1285" t="str">
            <v>SINAPI Mai/26</v>
          </cell>
        </row>
        <row r="1286">
          <cell r="A1286">
            <v>106478</v>
          </cell>
          <cell r="B1286" t="str">
            <v>INSTALAÇÃO DE TRAVESSA PARA ALAMBRADO EM TUBO AÇO GALVANIZADO COM COSTURA, CLASSE MÉDIA, DN 2 1/2", E = *3,65* MM, PESO *6,51* KG/M, COM ESPAÇAMENTO DE 2,0 A 2,5 M. AF_12/2025</v>
          </cell>
          <cell r="C1286" t="str">
            <v>M</v>
          </cell>
          <cell r="D1286">
            <v>112.97</v>
          </cell>
          <cell r="E1286" t="str">
            <v>Cercas, Protetores e Alambrados</v>
          </cell>
          <cell r="F1286" t="str">
            <v>SINAPI Mai/26</v>
          </cell>
        </row>
        <row r="1287">
          <cell r="A1287">
            <v>106471</v>
          </cell>
          <cell r="B1287" t="str">
            <v>INSTALAÇÃO MONTANTE, PARA ALAMBRADO COM 1 M DE ALTURA, EM TUBO AÇO GALVANIZADO COM COSTURA, CLASSE MÉDIA, DN 2 1/2", E = *3,65* MM, PESO *6,51* KG/M. AF_12/2025</v>
          </cell>
          <cell r="C1287" t="str">
            <v>M</v>
          </cell>
          <cell r="D1287">
            <v>144.30000000000001</v>
          </cell>
          <cell r="E1287" t="str">
            <v>Cercas, Protetores e Alambrados</v>
          </cell>
          <cell r="F1287" t="str">
            <v>SINAPI Mai/26</v>
          </cell>
        </row>
        <row r="1288">
          <cell r="A1288">
            <v>106470</v>
          </cell>
          <cell r="B1288" t="str">
            <v>INSTALAÇÃO MONTANTE, PARA ALAMBRADO COM 1 M DE ALTURA, EM TUBO AÇO GALVANIZADO COM COSTURA, CLASSE MÉDIA, DN 2", E = *3,65* MM, PESO *5,10* KG/M. AF_12/2025</v>
          </cell>
          <cell r="C1288" t="str">
            <v>M</v>
          </cell>
          <cell r="D1288">
            <v>125.75</v>
          </cell>
          <cell r="E1288" t="str">
            <v>Cercas, Protetores e Alambrados</v>
          </cell>
          <cell r="F1288" t="str">
            <v>SINAPI Mai/26</v>
          </cell>
        </row>
        <row r="1289">
          <cell r="A1289">
            <v>106472</v>
          </cell>
          <cell r="B1289" t="str">
            <v>INSTALAÇÃO MONTANTE, PARA ALAMBRADO COM 1 M DE ALTURA, EM TUBO AÇO GALVANIZADO COM COSTURA, CLASSE MÉDIA, DN 3", E = *3,35* MM, PESO *7,32* KG/M. AF_12/2025</v>
          </cell>
          <cell r="C1289" t="str">
            <v>M</v>
          </cell>
          <cell r="D1289">
            <v>177.48</v>
          </cell>
          <cell r="E1289" t="str">
            <v>Cercas, Protetores e Alambrados</v>
          </cell>
          <cell r="F1289" t="str">
            <v>SINAPI Mai/26</v>
          </cell>
        </row>
        <row r="1290">
          <cell r="A1290">
            <v>106475</v>
          </cell>
          <cell r="B1290" t="str">
            <v>INSTALAÇÃO MONTANTE, PARA ALAMBRADO COM 2,40 A 5,00 M DE ALTURA, EM TUBO AÇO GALVANIZADO COM COSTURA, CLASSE MÉDIA, DN 3", E = *3,35* MM, PESO *7,32* KG/M. AF_12/2025</v>
          </cell>
          <cell r="C1290" t="str">
            <v>M</v>
          </cell>
          <cell r="D1290">
            <v>142.16999999999999</v>
          </cell>
          <cell r="E1290" t="str">
            <v>Cercas, Protetores e Alambrados</v>
          </cell>
          <cell r="F1290" t="str">
            <v>SINAPI Mai/26</v>
          </cell>
        </row>
        <row r="1291">
          <cell r="A1291">
            <v>106474</v>
          </cell>
          <cell r="B1291" t="str">
            <v>INSTALAÇÃO MONTANTE, PARA ALAMBRADO DE 2,40 A 5,00 M DE ALTURA, EM TUBO AÇO GALVANIZADO COM COSTURA, CLASSE MÉDIA, DN 2 1/2", E = *3,65* MM, PESO *6,51* KG/M. AF_12/2025</v>
          </cell>
          <cell r="C1291" t="str">
            <v>M</v>
          </cell>
          <cell r="D1291">
            <v>108.75</v>
          </cell>
          <cell r="E1291" t="str">
            <v>Cercas, Protetores e Alambrados</v>
          </cell>
          <cell r="F1291" t="str">
            <v>SINAPI Mai/26</v>
          </cell>
        </row>
        <row r="1292">
          <cell r="A1292">
            <v>106473</v>
          </cell>
          <cell r="B1292" t="str">
            <v>INSTALAÇÃO MONTANTE, PARA ALAMBRADO DE 2,40 A 5,00 M DE ALTURA, EM TUBO AÇO GALVANIZADO COM COSTURA, CLASSE MÉDIA, DN 2", E = *3,65* MM, PESO *5,10* KG/M. AF_12/2025</v>
          </cell>
          <cell r="C1292" t="str">
            <v>M</v>
          </cell>
          <cell r="D1292">
            <v>90</v>
          </cell>
          <cell r="E1292" t="str">
            <v>Cercas, Protetores e Alambrados</v>
          </cell>
          <cell r="F1292" t="str">
            <v>SINAPI Mai/26</v>
          </cell>
        </row>
        <row r="1293">
          <cell r="A1293">
            <v>101205</v>
          </cell>
          <cell r="B1293" t="str">
            <v>PORTÃO COM MOURÕES DE MADEIRA ROLIÇA, DIÂMETRO 11 CM, COM 5 FIOS DE ARAME FARPADO Nº 14 CLASSE 250, SEM DOBRADIÇAS - FORNECIMENTO E INSTALAÇÃO. AF_12/2025</v>
          </cell>
          <cell r="C1293" t="str">
            <v>M</v>
          </cell>
          <cell r="D1293">
            <v>41.25</v>
          </cell>
          <cell r="E1293" t="str">
            <v>Cercas, Protetores e Alambrados</v>
          </cell>
          <cell r="F1293" t="str">
            <v>SINAPI Mai/26</v>
          </cell>
        </row>
        <row r="1294">
          <cell r="A1294">
            <v>106463</v>
          </cell>
          <cell r="B1294" t="str">
            <v>PORTÃO DE ABRIR/GIRO, ESTRUTURADO POR TUBOS DE AÇO GALVANIZADO, COM TELA DE ARAME, PARA PEDESTRE - COMPLETO. AF_12/2025</v>
          </cell>
          <cell r="C1294" t="str">
            <v>M2</v>
          </cell>
          <cell r="D1294">
            <v>0</v>
          </cell>
          <cell r="E1294" t="str">
            <v>Cercas, Protetores e Alambrados</v>
          </cell>
          <cell r="F1294" t="str">
            <v>SINAPI Mai/26</v>
          </cell>
        </row>
        <row r="1295">
          <cell r="A1295">
            <v>106457</v>
          </cell>
          <cell r="B1295" t="str">
            <v>RECOMPOSIÇÃO PARCIAL DE ARAME FARPADO Nº 14 OU 16 CLASSE 250, FIXADO EM CERCA COM MOURÕES DE CONCRETO - FORNECIMENTO E INSTALAÇÃO. AF_12/2025</v>
          </cell>
          <cell r="C1295" t="str">
            <v>M</v>
          </cell>
          <cell r="D1295">
            <v>7.05</v>
          </cell>
          <cell r="E1295" t="str">
            <v>Cercas, Protetores e Alambrados</v>
          </cell>
          <cell r="F1295" t="str">
            <v>SINAPI Mai/26</v>
          </cell>
        </row>
        <row r="1296">
          <cell r="A1296">
            <v>87905</v>
          </cell>
          <cell r="B1296" t="str">
            <v>CHAPISCO APLICADO EM ALVENARIA (COM PRESENÇA DE VÃOS) E ESTRUTURAS DE CONCRETO DE FACHADA, COM COLHER DE PEDREIRO. ARGAMASSA TRAÇO 1:3 COM PREPARO EM BETONEIRA 400L. AF_10/2022</v>
          </cell>
          <cell r="C1296" t="str">
            <v>M2</v>
          </cell>
          <cell r="D1296">
            <v>9.98</v>
          </cell>
          <cell r="E1296" t="str">
            <v>Chapisco</v>
          </cell>
          <cell r="F1296" t="str">
            <v>SINAPI Mai/26</v>
          </cell>
        </row>
        <row r="1297">
          <cell r="A1297">
            <v>87904</v>
          </cell>
          <cell r="B1297" t="str">
            <v>CHAPISCO APLICADO EM ALVENARIA (COM PRESENÇA DE VÃOS) E ESTRUTURAS DE CONCRETO DE FACHADA, COM COLHER DE PEDREIRO. ARGAMASSA TRAÇO 1:3 COM PREPARO MANUAL. AF_10/2022</v>
          </cell>
          <cell r="C1297" t="str">
            <v>M2</v>
          </cell>
          <cell r="D1297">
            <v>10.67</v>
          </cell>
          <cell r="E1297" t="str">
            <v>Chapisco</v>
          </cell>
          <cell r="F1297" t="str">
            <v>SINAPI Mai/26</v>
          </cell>
        </row>
        <row r="1298">
          <cell r="A1298">
            <v>87908</v>
          </cell>
          <cell r="B1298" t="str">
            <v>CHAPISCO APLICADO EM ALVENARIA (COM PRESENÇA DE VÃOS) E ESTRUTURAS DE CONCRETO DE FACHADA, COM EQUIPAMENTO DE PROJEÇÃO. ARGAMASSA TRAÇO 1:3 COM PREPARO EM BETONEIRA 400 L. AF_10/2022</v>
          </cell>
          <cell r="C1298" t="str">
            <v>M2</v>
          </cell>
          <cell r="D1298">
            <v>7.33</v>
          </cell>
          <cell r="E1298" t="str">
            <v>Chapisco</v>
          </cell>
          <cell r="F1298" t="str">
            <v>SINAPI Mai/26</v>
          </cell>
        </row>
        <row r="1299">
          <cell r="A1299">
            <v>87907</v>
          </cell>
          <cell r="B1299" t="str">
            <v>CHAPISCO APLICADO EM ALVENARIA (COM PRESENÇA DE VÃOS) E ESTRUTURAS DE CONCRETO DE FACHADA, COM EQUIPAMENTO DE PROJEÇÃO. ARGAMASSA TRAÇO 1:3 COM PREPARO MANUAL. AF_10/2022</v>
          </cell>
          <cell r="C1299" t="str">
            <v>M2</v>
          </cell>
          <cell r="D1299">
            <v>8.02</v>
          </cell>
          <cell r="E1299" t="str">
            <v>Chapisco</v>
          </cell>
          <cell r="F1299" t="str">
            <v>SINAPI Mai/26</v>
          </cell>
        </row>
        <row r="1300">
          <cell r="A1300">
            <v>87903</v>
          </cell>
          <cell r="B1300" t="str">
            <v>CHAPISCO APLICADO EM ALVENARIA (COM PRESENÇA DE VÃOS) E ESTRUTURAS DE CONCRETO DE FACHADA, COM ROLO PARA TEXTURA ACRÍLICA. ARGAMASSA INDUSTRIALIZADA COM PREPARO EM MISTURADOR 300 KG. AF_10/2022</v>
          </cell>
          <cell r="C1300" t="str">
            <v>M2</v>
          </cell>
          <cell r="D1300">
            <v>12.31</v>
          </cell>
          <cell r="E1300" t="str">
            <v>Chapisco</v>
          </cell>
          <cell r="F1300" t="str">
            <v>SINAPI Mai/26</v>
          </cell>
        </row>
        <row r="1301">
          <cell r="A1301">
            <v>87902</v>
          </cell>
          <cell r="B1301" t="str">
            <v>CHAPISCO APLICADO EM ALVENARIA (COM PRESENÇA DE VÃOS) E ESTRUTURAS DE CONCRETO DE FACHADA, COM ROLO PARA TEXTURA ACRÍLICA. ARGAMASSA INDUSTRIALIZADA COM PREPARO MANUAL. AF_10/2022</v>
          </cell>
          <cell r="C1301" t="str">
            <v>M2</v>
          </cell>
          <cell r="D1301">
            <v>12.84</v>
          </cell>
          <cell r="E1301" t="str">
            <v>Chapisco</v>
          </cell>
          <cell r="F1301" t="str">
            <v>SINAPI Mai/26</v>
          </cell>
        </row>
        <row r="1302">
          <cell r="A1302">
            <v>87900</v>
          </cell>
          <cell r="B1302" t="str">
            <v>CHAPISCO APLICADO EM ALVENARIA (COM PRESENÇA DE VÃOS) E ESTRUTURAS DE CONCRETO DE FACHADA, COM ROLO PARA TEXTURA ACRÍLICA. ARGAMASSA TRAÇO 1:4 E EMULSÃO POLIMÉRICA (ADESIVO) COM PREPARO EM BETONEIRA 400L. AF_10/2022</v>
          </cell>
          <cell r="C1302" t="str">
            <v>M2</v>
          </cell>
          <cell r="D1302">
            <v>9.83</v>
          </cell>
          <cell r="E1302" t="str">
            <v>Chapisco</v>
          </cell>
          <cell r="F1302" t="str">
            <v>SINAPI Mai/26</v>
          </cell>
        </row>
        <row r="1303">
          <cell r="A1303">
            <v>87899</v>
          </cell>
          <cell r="B1303" t="str">
            <v>CHAPISCO APLICADO EM ALVENARIA (COM PRESENÇA DE VÃOS) E ESTRUTURAS DE CONCRETO DE FACHADA, COM ROLO PARA TEXTURA ACRÍLICA. ARGAMASSA TRAÇO 1:4 E EMULSÃO POLIMÉRICA (ADESIVO) COM PREPARO MANUAL. AF_10/2022</v>
          </cell>
          <cell r="C1303" t="str">
            <v>M2</v>
          </cell>
          <cell r="D1303">
            <v>10.06</v>
          </cell>
          <cell r="E1303" t="str">
            <v>Chapisco</v>
          </cell>
          <cell r="F1303" t="str">
            <v>SINAPI Mai/26</v>
          </cell>
        </row>
        <row r="1304">
          <cell r="A1304">
            <v>87894</v>
          </cell>
          <cell r="B1304" t="str">
            <v>CHAPISCO APLICADO EM ALVENARIA (SEM PRESENÇA DE VÃOS) E ESTRUTURAS DE CONCRETO DE FACHADA, COM COLHER DE PEDREIRO. ARGAMASSA TRAÇO 1:3 COM PREPARO EM BETONEIRA 400L. AF_10/2022</v>
          </cell>
          <cell r="C1304" t="str">
            <v>M2</v>
          </cell>
          <cell r="D1304">
            <v>8.4600000000000009</v>
          </cell>
          <cell r="E1304" t="str">
            <v>Chapisco</v>
          </cell>
          <cell r="F1304" t="str">
            <v>SINAPI Mai/26</v>
          </cell>
        </row>
        <row r="1305">
          <cell r="A1305">
            <v>87893</v>
          </cell>
          <cell r="B1305" t="str">
            <v>CHAPISCO APLICADO EM ALVENARIA (SEM PRESENÇA DE VÃOS) E ESTRUTURAS DE CONCRETO DE FACHADA, COM COLHER DE PEDREIRO. ARGAMASSA TRAÇO 1:3 COM PREPARO MANUAL. AF_10/2022</v>
          </cell>
          <cell r="C1305" t="str">
            <v>M2</v>
          </cell>
          <cell r="D1305">
            <v>9.15</v>
          </cell>
          <cell r="E1305" t="str">
            <v>Chapisco</v>
          </cell>
          <cell r="F1305" t="str">
            <v>SINAPI Mai/26</v>
          </cell>
        </row>
        <row r="1306">
          <cell r="A1306">
            <v>87897</v>
          </cell>
          <cell r="B1306" t="str">
            <v>CHAPISCO APLICADO EM ALVENARIA (SEM PRESENÇA DE VÃOS) E ESTRUTURAS DE CONCRETO DE FACHADA, COM EQUIPAMENTO DE PROJEÇÃO. ARGAMASSA TRAÇO 1:3 COM PREPARO EM BETONEIRA 400 L. AF_10/2022</v>
          </cell>
          <cell r="C1306" t="str">
            <v>M2</v>
          </cell>
          <cell r="D1306">
            <v>5.93</v>
          </cell>
          <cell r="E1306" t="str">
            <v>Chapisco</v>
          </cell>
          <cell r="F1306" t="str">
            <v>SINAPI Mai/26</v>
          </cell>
        </row>
        <row r="1307">
          <cell r="A1307">
            <v>87896</v>
          </cell>
          <cell r="B1307" t="str">
            <v>CHAPISCO APLICADO EM ALVENARIA (SEM PRESENÇA DE VÃOS) E ESTRUTURAS DE CONCRETO DE FACHADA, COM EQUIPAMENTO DE PROJEÇÃO. ARGAMASSA TRAÇO 1:3 COM PREPARO MANUAL. AF_10/2022</v>
          </cell>
          <cell r="C1307" t="str">
            <v>M2</v>
          </cell>
          <cell r="D1307">
            <v>6.62</v>
          </cell>
          <cell r="E1307" t="str">
            <v>Chapisco</v>
          </cell>
          <cell r="F1307" t="str">
            <v>SINAPI Mai/26</v>
          </cell>
        </row>
        <row r="1308">
          <cell r="A1308">
            <v>87892</v>
          </cell>
          <cell r="B1308" t="str">
            <v>CHAPISCO APLICADO EM ALVENARIA (SEM PRESENÇA DE VÃOS) E ESTRUTURAS DE CONCRETO DE FACHADA, COM ROLO PARA TEXTURA ACRÍLICA. ARGAMASSA INDUSTRIALIZADA COM PREPARO EM MISTURADOR 300 KG. AF_10/2022</v>
          </cell>
          <cell r="C1308" t="str">
            <v>M2</v>
          </cell>
          <cell r="D1308">
            <v>11.35</v>
          </cell>
          <cell r="E1308" t="str">
            <v>Chapisco</v>
          </cell>
          <cell r="F1308" t="str">
            <v>SINAPI Mai/26</v>
          </cell>
        </row>
        <row r="1309">
          <cell r="A1309">
            <v>87891</v>
          </cell>
          <cell r="B1309" t="str">
            <v>CHAPISCO APLICADO EM ALVENARIA (SEM PRESENÇA DE VÃOS) E ESTRUTURAS DE CONCRETO DE FACHADA, COM ROLO PARA TEXTURA ACRÍLICA. ARGAMASSA INDUSTRIALIZADA COM PREPARO MANUAL. AF_10/2022</v>
          </cell>
          <cell r="C1309" t="str">
            <v>M2</v>
          </cell>
          <cell r="D1309">
            <v>11.88</v>
          </cell>
          <cell r="E1309" t="str">
            <v>Chapisco</v>
          </cell>
          <cell r="F1309" t="str">
            <v>SINAPI Mai/26</v>
          </cell>
        </row>
        <row r="1310">
          <cell r="A1310">
            <v>87889</v>
          </cell>
          <cell r="B1310" t="str">
            <v>CHAPISCO APLICADO EM ALVENARIA (SEM PRESENÇA DE VÃOS) E ESTRUTURAS DE CONCRETO DE FACHADA, COM ROLO PARA TEXTURA ACRÍLICA. ARGAMASSA TRAÇO 1:4 E EMULSÃO POLIMÉRICA (ADESIVO) COM PREPARO EM BETONEIRA 400L. AF_10/2022</v>
          </cell>
          <cell r="C1310" t="str">
            <v>M2</v>
          </cell>
          <cell r="D1310">
            <v>8.8699999999999992</v>
          </cell>
          <cell r="E1310" t="str">
            <v>Chapisco</v>
          </cell>
          <cell r="F1310" t="str">
            <v>SINAPI Mai/26</v>
          </cell>
        </row>
        <row r="1311">
          <cell r="A1311">
            <v>87888</v>
          </cell>
          <cell r="B1311" t="str">
            <v>CHAPISCO APLICADO EM ALVENARIA (SEM PRESENÇA DE VÃOS) E ESTRUTURAS DE CONCRETO DE FACHADA, COM ROLO PARA TEXTURA ACRÍLICA. ARGAMASSA TRAÇO 1:4 E EMULSÃO POLIMÉRICA (ADESIVO) COM PREPARO MANUAL. AF_10/2022</v>
          </cell>
          <cell r="C1311" t="str">
            <v>M2</v>
          </cell>
          <cell r="D1311">
            <v>9.1</v>
          </cell>
          <cell r="E1311" t="str">
            <v>Chapisco</v>
          </cell>
          <cell r="F1311" t="str">
            <v>SINAPI Mai/26</v>
          </cell>
        </row>
        <row r="1312">
          <cell r="A1312">
            <v>104411</v>
          </cell>
          <cell r="B1312" t="str">
            <v>CHAPISCO APLICADO EM ALVENARIA E ESTRUTURAS DE CONCRETO INTERNAS, COM EQUIPAMENTO DE PROJEÇÃO. ARGAMASSA TRAÇO 1:3 COM PREPARO EM BETONEIRA 400 L. AF_10/2022</v>
          </cell>
          <cell r="C1312" t="str">
            <v>M2</v>
          </cell>
          <cell r="D1312">
            <v>5.23</v>
          </cell>
          <cell r="E1312" t="str">
            <v>Chapisco</v>
          </cell>
          <cell r="F1312" t="str">
            <v>SINAPI Mai/26</v>
          </cell>
        </row>
        <row r="1313">
          <cell r="A1313">
            <v>104410</v>
          </cell>
          <cell r="B1313" t="str">
            <v>CHAPISCO APLICADO EM ALVENARIA E ESTRUTURAS DE CONCRETO INTERNAS, COM EQUIPAMENTO DE PROJEÇÃO. ARGAMASSA TRAÇO 1:3 COM PREPARO MANUAL. AF_10/2022</v>
          </cell>
          <cell r="C1313" t="str">
            <v>M2</v>
          </cell>
          <cell r="D1313">
            <v>6.02</v>
          </cell>
          <cell r="E1313" t="str">
            <v>Chapisco</v>
          </cell>
          <cell r="F1313" t="str">
            <v>SINAPI Mai/26</v>
          </cell>
        </row>
        <row r="1314">
          <cell r="A1314">
            <v>87879</v>
          </cell>
          <cell r="B1314" t="str">
            <v>CHAPISCO APLICADO EM ALVENARIAS E ESTRUTURAS DE CONCRETO INTERNAS, COM COLHER DE PEDREIRO. ARGAMASSA TRAÇO 1:3 COM PREPARO EM BETONEIRA 400L. AF_10/2022</v>
          </cell>
          <cell r="C1314" t="str">
            <v>M2</v>
          </cell>
          <cell r="D1314">
            <v>5.25</v>
          </cell>
          <cell r="E1314" t="str">
            <v>Chapisco</v>
          </cell>
          <cell r="F1314" t="str">
            <v>SINAPI Mai/26</v>
          </cell>
        </row>
        <row r="1315">
          <cell r="A1315">
            <v>87878</v>
          </cell>
          <cell r="B1315" t="str">
            <v>CHAPISCO APLICADO EM ALVENARIAS E ESTRUTURAS DE CONCRETO INTERNAS, COM COLHER DE PEDREIRO. ARGAMASSA TRAÇO 1:3 COM PREPARO MANUAL. AF_10/2022</v>
          </cell>
          <cell r="C1315" t="str">
            <v>M2</v>
          </cell>
          <cell r="D1315">
            <v>5.94</v>
          </cell>
          <cell r="E1315" t="str">
            <v>Chapisco</v>
          </cell>
          <cell r="F1315" t="str">
            <v>SINAPI Mai/26</v>
          </cell>
        </row>
        <row r="1316">
          <cell r="A1316">
            <v>87885</v>
          </cell>
          <cell r="B1316" t="str">
            <v>CHAPISCO APLICADO NO TETO OU EM ALVENARIA E ESTRUTURA, COM ROLO PARA TEXTURA ACRÍLICA. ARGAMASSA INDUSTRIALIZADA COM PREPARO EM MISTURADOR 300 KG. AF_10/2022</v>
          </cell>
          <cell r="C1316" t="str">
            <v>M2</v>
          </cell>
          <cell r="D1316">
            <v>9.19</v>
          </cell>
          <cell r="E1316" t="str">
            <v>Chapisco</v>
          </cell>
          <cell r="F1316" t="str">
            <v>SINAPI Mai/26</v>
          </cell>
        </row>
        <row r="1317">
          <cell r="A1317">
            <v>87884</v>
          </cell>
          <cell r="B1317" t="str">
            <v>CHAPISCO APLICADO NO TETO OU EM ALVENARIA E ESTRUTURA, COM ROLO PARA TEXTURA ACRÍLICA. ARGAMASSA INDUSTRIALIZADA COM PREPARO MANUAL. AF_10/2022</v>
          </cell>
          <cell r="C1317" t="str">
            <v>M2</v>
          </cell>
          <cell r="D1317">
            <v>9.7200000000000006</v>
          </cell>
          <cell r="E1317" t="str">
            <v>Chapisco</v>
          </cell>
          <cell r="F1317" t="str">
            <v>SINAPI Mai/26</v>
          </cell>
        </row>
        <row r="1318">
          <cell r="A1318">
            <v>87882</v>
          </cell>
          <cell r="B1318" t="str">
            <v>CHAPISCO APLICADO NO TETO OU EM ALVENARIA E ESTRUTURA, COM ROLO PARA TEXTURA ACRÍLICA. ARGAMASSA TRAÇO 1:4 E EMULSÃO POLIMÉRICA (ADESIVO) COM PREPARO EM BETONEIRA 400L. AF_10/2022</v>
          </cell>
          <cell r="C1318" t="str">
            <v>M2</v>
          </cell>
          <cell r="D1318">
            <v>6.71</v>
          </cell>
          <cell r="E1318" t="str">
            <v>Chapisco</v>
          </cell>
          <cell r="F1318" t="str">
            <v>SINAPI Mai/26</v>
          </cell>
        </row>
        <row r="1319">
          <cell r="A1319">
            <v>87881</v>
          </cell>
          <cell r="B1319" t="str">
            <v>CHAPISCO APLICADO NO TETO OU EM ALVENARIA E ESTRUTURA, COM ROLO PARA TEXTURA ACRÍLICA. ARGAMASSA TRAÇO 1:4 E EMULSÃO POLIMÉRICA (ADESIVO) COM PREPARO MANUAL. AF_10/2022</v>
          </cell>
          <cell r="C1319" t="str">
            <v>M2</v>
          </cell>
          <cell r="D1319">
            <v>6.94</v>
          </cell>
          <cell r="E1319" t="str">
            <v>Chapisco</v>
          </cell>
          <cell r="F1319" t="str">
            <v>SINAPI Mai/26</v>
          </cell>
        </row>
        <row r="1320">
          <cell r="A1320">
            <v>87887</v>
          </cell>
          <cell r="B1320" t="str">
            <v>CHAPISCO APLICADO NO TETO OU EM ESTRUTURA, COM DESEMPENADEIRA DENTADA. ARGAMASSA INDUSTRIALIZADA COM PREPARO EM MISTURADOR 300 KG. AF_10/2022</v>
          </cell>
          <cell r="C1320" t="str">
            <v>M2</v>
          </cell>
          <cell r="D1320">
            <v>16.75</v>
          </cell>
          <cell r="E1320" t="str">
            <v>Chapisco</v>
          </cell>
          <cell r="F1320" t="str">
            <v>SINAPI Mai/26</v>
          </cell>
        </row>
        <row r="1321">
          <cell r="A1321">
            <v>87886</v>
          </cell>
          <cell r="B1321" t="str">
            <v>CHAPISCO APLICADO NO TETO OU EM ESTRUTURA, COM DESEMPENADEIRA DENTADA. ARGAMASSA INDUSTRIALIZADA COM PREPARO MANUAL. AF_10/2022</v>
          </cell>
          <cell r="C1321" t="str">
            <v>M2</v>
          </cell>
          <cell r="D1321">
            <v>17.91</v>
          </cell>
          <cell r="E1321" t="str">
            <v>Chapisco</v>
          </cell>
          <cell r="F1321" t="str">
            <v>SINAPI Mai/26</v>
          </cell>
        </row>
        <row r="1322">
          <cell r="A1322">
            <v>87911</v>
          </cell>
          <cell r="B1322" t="str">
            <v>CHAPISCO APLICADO SOMENTE NA ESTRUTURA DE CONCRETO DA FACHADA, COM DESEMPENADEIRA DENTADA. ARGAMASSA INDUSTRIALIZADA COM PREPARO EM MISTURADOR 300 KG. AF_10/2022</v>
          </cell>
          <cell r="C1322" t="str">
            <v>M2</v>
          </cell>
          <cell r="D1322">
            <v>23.97</v>
          </cell>
          <cell r="E1322" t="str">
            <v>Chapisco</v>
          </cell>
          <cell r="F1322" t="str">
            <v>SINAPI Mai/26</v>
          </cell>
        </row>
        <row r="1323">
          <cell r="A1323">
            <v>87910</v>
          </cell>
          <cell r="B1323" t="str">
            <v>CHAPISCO APLICADO SOMENTE NA ESTRUTURA DE CONCRETO DA FACHADA, COM DESEMPENADEIRA DENTADA. ARGAMASSA INDUSTRIALIZADA COM PREPARO MANUAL. AF_10/2022</v>
          </cell>
          <cell r="C1323" t="str">
            <v>M2</v>
          </cell>
          <cell r="D1323">
            <v>25.13</v>
          </cell>
          <cell r="E1323" t="str">
            <v>Chapisco</v>
          </cell>
          <cell r="F1323" t="str">
            <v>SINAPI Mai/26</v>
          </cell>
        </row>
        <row r="1324">
          <cell r="A1324">
            <v>103686</v>
          </cell>
          <cell r="B1324" t="str">
            <v>CONCRETAGEM DE ESCADAS, FCK=25 MPA, COM USO DE BOMBA - LANÇAMENTO, ADENSAMENTO E ACABAMENTO. AF_02/2022_PS</v>
          </cell>
          <cell r="C1324" t="str">
            <v>M3</v>
          </cell>
          <cell r="D1324">
            <v>721.61</v>
          </cell>
          <cell r="E1324" t="str">
            <v>Concretagem para Estruturas de Concreto Armado</v>
          </cell>
          <cell r="F1324" t="str">
            <v>SINAPI Mai/26</v>
          </cell>
        </row>
        <row r="1325">
          <cell r="A1325">
            <v>103685</v>
          </cell>
          <cell r="B1325" t="str">
            <v>CONCRETAGEM DE MURETAS, FCK=25 MPA, COM USO DE BOMBA - LANÇAMENTO, ADENSAMENTO E ACABAMENTO. AF_02/2022_PS</v>
          </cell>
          <cell r="C1325" t="str">
            <v>M3</v>
          </cell>
          <cell r="D1325">
            <v>643.91999999999996</v>
          </cell>
          <cell r="E1325" t="str">
            <v>Concretagem para Estruturas de Concreto Armado</v>
          </cell>
          <cell r="F1325" t="str">
            <v>SINAPI Mai/26</v>
          </cell>
        </row>
        <row r="1326">
          <cell r="A1326">
            <v>103669</v>
          </cell>
          <cell r="B1326" t="str">
            <v>CONCRETAGEM DE PILARES, FCK = 25 MPA, COM USO DE BALDES - LANÇAMENTO, ADENSAMENTO E ACABAMENTO. AF_02/2022</v>
          </cell>
          <cell r="C1326" t="str">
            <v>M3</v>
          </cell>
          <cell r="D1326">
            <v>1021.92</v>
          </cell>
          <cell r="E1326" t="str">
            <v>Concretagem para Estruturas de Concreto Armado</v>
          </cell>
          <cell r="F1326" t="str">
            <v>SINAPI Mai/26</v>
          </cell>
        </row>
        <row r="1327">
          <cell r="A1327">
            <v>103672</v>
          </cell>
          <cell r="B1327" t="str">
            <v>CONCRETAGEM DE PILARES, FCK = 25 MPA, COM USO DE BOMBA - LANÇAMENTO, ADENSAMENTO E ACABAMENTO. AF_02/2022_PS</v>
          </cell>
          <cell r="C1327" t="str">
            <v>M3</v>
          </cell>
          <cell r="D1327">
            <v>638.34</v>
          </cell>
          <cell r="E1327" t="str">
            <v>Concretagem para Estruturas de Concreto Armado</v>
          </cell>
          <cell r="F1327" t="str">
            <v>SINAPI Mai/26</v>
          </cell>
        </row>
        <row r="1328">
          <cell r="A1328">
            <v>103671</v>
          </cell>
          <cell r="B1328" t="str">
            <v>CONCRETAGEM DE PILARES, FCK = 25 MPA, COM USO DE GRUA - LANÇAMENTO, ADENSAMENTO E ACABAMENTO. AF_02/2022</v>
          </cell>
          <cell r="C1328" t="str">
            <v>M3</v>
          </cell>
          <cell r="D1328">
            <v>681.77</v>
          </cell>
          <cell r="E1328" t="str">
            <v>Concretagem para Estruturas de Concreto Armado</v>
          </cell>
          <cell r="F1328" t="str">
            <v>SINAPI Mai/26</v>
          </cell>
        </row>
        <row r="1329">
          <cell r="A1329">
            <v>103688</v>
          </cell>
          <cell r="B1329" t="str">
            <v>CONCRETAGEM DE PILARES, FCK=25 MPA, COM USO DE JERICAS EM CREMALHEIRA - LANÇAMENTO, ADENSAMENTO E ACABAMENTO. AF_02/2022</v>
          </cell>
          <cell r="C1329" t="str">
            <v>M3</v>
          </cell>
          <cell r="D1329">
            <v>859.16</v>
          </cell>
          <cell r="E1329" t="str">
            <v>Concretagem para Estruturas de Concreto Armado</v>
          </cell>
          <cell r="F1329" t="str">
            <v>SINAPI Mai/26</v>
          </cell>
        </row>
        <row r="1330">
          <cell r="A1330">
            <v>103687</v>
          </cell>
          <cell r="B1330" t="str">
            <v>CONCRETAGEM DE PILARES, FCK=25 MPA, COM USO DE JERICAS EM ELEVADOR DE CABO - LANÇAMENTO, ADENSAMENTO E ACABAMENTO. AF_02/2022</v>
          </cell>
          <cell r="C1330" t="str">
            <v>M3</v>
          </cell>
          <cell r="D1330">
            <v>1193.3399999999999</v>
          </cell>
          <cell r="E1330" t="str">
            <v>Concretagem para Estruturas de Concreto Armado</v>
          </cell>
          <cell r="F1330" t="str">
            <v>SINAPI Mai/26</v>
          </cell>
        </row>
        <row r="1331">
          <cell r="A1331">
            <v>103684</v>
          </cell>
          <cell r="B1331" t="str">
            <v>CONCRETAGEM DE RESERVATÓRIOS, FCK=25 MPA, COM USO DE BOMBA - LANÇAMENTO, ADENSAMENTO E ACABAMENTO. AF_02/2022_PS</v>
          </cell>
          <cell r="C1331" t="str">
            <v>M3</v>
          </cell>
          <cell r="D1331">
            <v>661.16</v>
          </cell>
          <cell r="E1331" t="str">
            <v>Concretagem para Estruturas de Concreto Armado</v>
          </cell>
          <cell r="F1331" t="str">
            <v>SINAPI Mai/26</v>
          </cell>
        </row>
        <row r="1332">
          <cell r="A1332">
            <v>103681</v>
          </cell>
          <cell r="B1332" t="str">
            <v>CONCRETAGEM DE VIGAS E LAJES, FCK=25 MPA, PARA LAJES MACIÇAS OU NERVURADAS COM GRUA DE CAÇAMBA DE 500 L EM EDIFICAÇÃO DE MULTIPAVIMENTOS ATÉ 16 ANDARES - LANÇAMENTO, ADENSAMENTO E ACABAMENTO. AF_02/2022</v>
          </cell>
          <cell r="C1332" t="str">
            <v>M3</v>
          </cell>
          <cell r="D1332">
            <v>715.63</v>
          </cell>
          <cell r="E1332" t="str">
            <v>Concretagem para Estruturas de Concreto Armado</v>
          </cell>
          <cell r="F1332" t="str">
            <v>SINAPI Mai/26</v>
          </cell>
        </row>
        <row r="1333">
          <cell r="A1333">
            <v>103679</v>
          </cell>
          <cell r="B1333" t="str">
            <v>CONCRETAGEM DE VIGAS E LAJES, FCK=25 MPA, PARA LAJES MACIÇAS OU NERVURADAS COM JERICAS EM CREMALHEIRA EM EDIFICAÇÃO DE MULTIPAVIMENTOS ATÉ 16 ANDARES - LANÇAMENTO, ADENSAMENTO E ACABAMENTO. AF_02/2022</v>
          </cell>
          <cell r="C1333" t="str">
            <v>M3</v>
          </cell>
          <cell r="D1333">
            <v>811.03</v>
          </cell>
          <cell r="E1333" t="str">
            <v>Concretagem para Estruturas de Concreto Armado</v>
          </cell>
          <cell r="F1333" t="str">
            <v>SINAPI Mai/26</v>
          </cell>
        </row>
        <row r="1334">
          <cell r="A1334">
            <v>103677</v>
          </cell>
          <cell r="B1334" t="str">
            <v>CONCRETAGEM DE VIGAS E LAJES, FCK=25 MPA, PARA LAJES MACIÇAS OU NERVURADAS COM JERICAS EM ELEVADOR DE CABO EM EDIFICAÇÃO DE MULTIPAVIMENTOS ATÉ 16 ANDARES - LANÇAMENTO, ADENSAMENTO E ACABAMENTO. AF_02/2022</v>
          </cell>
          <cell r="C1334" t="str">
            <v>M3</v>
          </cell>
          <cell r="D1334">
            <v>868.87</v>
          </cell>
          <cell r="E1334" t="str">
            <v>Concretagem para Estruturas de Concreto Armado</v>
          </cell>
          <cell r="F1334" t="str">
            <v>SINAPI Mai/26</v>
          </cell>
        </row>
        <row r="1335">
          <cell r="A1335">
            <v>103675</v>
          </cell>
          <cell r="B1335" t="str">
            <v>CONCRETAGEM DE VIGAS E LAJES, FCK=25 MPA, PARA LAJES MACIÇAS OU NERVURADAS COM USO DE BOMBA - LANÇAMENTO, ADENSAMENTO E ACABAMENTO. AF_02/2022_PS</v>
          </cell>
          <cell r="C1335" t="str">
            <v>M3</v>
          </cell>
          <cell r="D1335">
            <v>637.77</v>
          </cell>
          <cell r="E1335" t="str">
            <v>Concretagem para Estruturas de Concreto Armado</v>
          </cell>
          <cell r="F1335" t="str">
            <v>SINAPI Mai/26</v>
          </cell>
        </row>
        <row r="1336">
          <cell r="A1336">
            <v>103680</v>
          </cell>
          <cell r="B1336" t="str">
            <v>CONCRETAGEM DE VIGAS E LAJES, FCK=25 MPA, PARA LAJES PREMOLDADAS COM GRUA DE CAÇAMBA DE 350 L EM EDIFICAÇÃO DE MULTIPAVIMENTOS ATÉ 16 ANDARES - LANÇAMENTO, ADENSAMENTO E ACABAMENTO. AF_02/2022</v>
          </cell>
          <cell r="C1336" t="str">
            <v>M3</v>
          </cell>
          <cell r="D1336">
            <v>868.91</v>
          </cell>
          <cell r="E1336" t="str">
            <v>Concretagem para Estruturas de Concreto Armado</v>
          </cell>
          <cell r="F1336" t="str">
            <v>SINAPI Mai/26</v>
          </cell>
        </row>
        <row r="1337">
          <cell r="A1337">
            <v>103678</v>
          </cell>
          <cell r="B1337" t="str">
            <v>CONCRETAGEM DE VIGAS E LAJES, FCK=25 MPA, PARA LAJES PREMOLDADAS COM JERICAS EM CREMALHEIRA EM EDIFICAÇÃO DE MULTIPAVIMENTOS ATÉ 16 ANDARES - LANÇAMENTO, ADENSAMENTO E ACABAMENTO. AF_02/2022</v>
          </cell>
          <cell r="C1337" t="str">
            <v>M3</v>
          </cell>
          <cell r="D1337">
            <v>973.29</v>
          </cell>
          <cell r="E1337" t="str">
            <v>Concretagem para Estruturas de Concreto Armado</v>
          </cell>
          <cell r="F1337" t="str">
            <v>SINAPI Mai/26</v>
          </cell>
        </row>
        <row r="1338">
          <cell r="A1338">
            <v>103676</v>
          </cell>
          <cell r="B1338" t="str">
            <v>CONCRETAGEM DE VIGAS E LAJES, FCK=25 MPA, PARA LAJES PREMOLDADAS COM JERICAS EM ELEVADOR DE CABO EM EDIFICAÇÃO DE MULTIPAVIMENTOS ATÉ 16 ANDARES - LANÇAMENTO, ADENSAMENTO E ACABAMENTO. AF_02/2022</v>
          </cell>
          <cell r="C1338" t="str">
            <v>M3</v>
          </cell>
          <cell r="D1338">
            <v>1103.78</v>
          </cell>
          <cell r="E1338" t="str">
            <v>Concretagem para Estruturas de Concreto Armado</v>
          </cell>
          <cell r="F1338" t="str">
            <v>SINAPI Mai/26</v>
          </cell>
        </row>
        <row r="1339">
          <cell r="A1339">
            <v>103674</v>
          </cell>
          <cell r="B1339" t="str">
            <v>CONCRETAGEM DE VIGAS E LAJES, FCK=25 MPA, PARA LAJES PREMOLDADAS COM USO DE BOMBA - LANÇAMENTO, ADENSAMENTO E ACABAMENTO. AF_02/2022_PS</v>
          </cell>
          <cell r="C1339" t="str">
            <v>M3</v>
          </cell>
          <cell r="D1339">
            <v>664.52</v>
          </cell>
          <cell r="E1339" t="str">
            <v>Concretagem para Estruturas de Concreto Armado</v>
          </cell>
          <cell r="F1339" t="str">
            <v>SINAPI Mai/26</v>
          </cell>
        </row>
        <row r="1340">
          <cell r="A1340">
            <v>103683</v>
          </cell>
          <cell r="B1340" t="str">
            <v>CONCRETAGEM DE VIGAS E LAJES, FCK=25 MPA, PARA QUALQUER TIPO DE LAJE COM BALDES EM EDIFICAÇÃO DE MULTIPAVIMENTOS ATÉ 04 ANDARES - LANÇAMENTO, ADENSAMENTO E ACABAMENTO. AF_02/2022</v>
          </cell>
          <cell r="C1340" t="str">
            <v>M3</v>
          </cell>
          <cell r="D1340">
            <v>1444.07</v>
          </cell>
          <cell r="E1340" t="str">
            <v>Concretagem para Estruturas de Concreto Armado</v>
          </cell>
          <cell r="F1340" t="str">
            <v>SINAPI Mai/26</v>
          </cell>
        </row>
        <row r="1341">
          <cell r="A1341">
            <v>103682</v>
          </cell>
          <cell r="B1341" t="str">
            <v>CONCRETAGEM DE VIGAS E LAJES, FCK=25 MPA, PARA QUALQUER TIPO DE LAJE COM BALDES EM EDIFICAÇÃO TÉRREA - LANÇAMENTO, ADENSAMENTO E ACABAMENTO. AF_02/2022</v>
          </cell>
          <cell r="C1341" t="str">
            <v>M3</v>
          </cell>
          <cell r="D1341">
            <v>1048.31</v>
          </cell>
          <cell r="E1341" t="str">
            <v>Concretagem para Estruturas de Concreto Armado</v>
          </cell>
          <cell r="F1341" t="str">
            <v>SINAPI Mai/26</v>
          </cell>
        </row>
        <row r="1342">
          <cell r="A1342">
            <v>103670</v>
          </cell>
          <cell r="B1342" t="str">
            <v>LANÇAMENTO COM USO DE BALDES, ADENSAMENTO E ACABAMENTO DE CONCRETO EM ESTRUTURAS. AF_02/2022</v>
          </cell>
          <cell r="C1342" t="str">
            <v>M3</v>
          </cell>
          <cell r="D1342">
            <v>405.97</v>
          </cell>
          <cell r="E1342" t="str">
            <v>Concretagem para Estruturas de Concreto Armado</v>
          </cell>
          <cell r="F1342" t="str">
            <v>SINAPI Mai/26</v>
          </cell>
        </row>
        <row r="1343">
          <cell r="A1343">
            <v>103673</v>
          </cell>
          <cell r="B1343" t="str">
            <v>LANÇAMENTO COM USO DE BOMBA, ADENSAMENTO E ACABAMENTO DE CONCRETO EM ESTRUTURAS. AF_02/2022</v>
          </cell>
          <cell r="C1343" t="str">
            <v>M3</v>
          </cell>
          <cell r="D1343">
            <v>57.84</v>
          </cell>
          <cell r="E1343" t="str">
            <v>Concretagem para Estruturas de Concreto Armado</v>
          </cell>
          <cell r="F1343" t="str">
            <v>SINAPI Mai/26</v>
          </cell>
        </row>
        <row r="1344">
          <cell r="A1344">
            <v>91084</v>
          </cell>
          <cell r="B1344" t="str">
            <v>EXECUÇÃO DE REVESTIMENTO DE CONCRETO PROJETADO COM ESPESSURA DE 10 CM, ARMADO COM FIBRAS DE AÇO, INCLINAÇÃO DE 90°, APLICAÇÃO CONTÍNUA, UTILIZANDO EQUIPAMENTO DE PROJEÇÃO COM 3 M3/H DE CAPACIDADE. AF_07/2024</v>
          </cell>
          <cell r="C1344" t="str">
            <v>M2</v>
          </cell>
          <cell r="D1344">
            <v>261.76</v>
          </cell>
          <cell r="E1344" t="str">
            <v>Concreto Projetado</v>
          </cell>
          <cell r="F1344" t="str">
            <v>SINAPI Mai/26</v>
          </cell>
        </row>
        <row r="1345">
          <cell r="A1345">
            <v>91080</v>
          </cell>
          <cell r="B1345" t="str">
            <v>EXECUÇÃO DE REVESTIMENTO DE CONCRETO PROJETADO COM ESPESSURA DE 10 CM, ARMADO COM FIBRAS DE AÇO, INCLINAÇÃO DE 90°, APLICAÇÃO CONTÍNUA, UTILIZANDO EQUIPAMENTO DE PROJEÇÃO COM 6 M3/H DE CAPACIDADE. AF_07/2024</v>
          </cell>
          <cell r="C1345" t="str">
            <v>M2</v>
          </cell>
          <cell r="D1345">
            <v>205.03</v>
          </cell>
          <cell r="E1345" t="str">
            <v>Concreto Projetado</v>
          </cell>
          <cell r="F1345" t="str">
            <v>SINAPI Mai/26</v>
          </cell>
        </row>
        <row r="1346">
          <cell r="A1346">
            <v>91101</v>
          </cell>
          <cell r="B1346" t="str">
            <v>EXECUÇÃO DE REVESTIMENTO DE CONCRETO PROJETADO COM ESPESSURA DE 10 CM, ARMADO COM FIBRAS DE AÇO, INCLINAÇÃO DE 90°, APLICAÇÃO DESCONTÍNUA, UTILIZANDO EQUIPAMENTO DE PROJEÇÃO COM 3 M3/H DE CAPACIDADE. AF_07/2024</v>
          </cell>
          <cell r="C1346" t="str">
            <v>M2</v>
          </cell>
          <cell r="D1346">
            <v>242.76</v>
          </cell>
          <cell r="E1346" t="str">
            <v>Concreto Projetado</v>
          </cell>
          <cell r="F1346" t="str">
            <v>SINAPI Mai/26</v>
          </cell>
        </row>
        <row r="1347">
          <cell r="A1347">
            <v>91097</v>
          </cell>
          <cell r="B1347" t="str">
            <v>EXECUÇÃO DE REVESTIMENTO DE CONCRETO PROJETADO COM ESPESSURA DE 10 CM, ARMADO COM FIBRAS DE AÇO, INCLINAÇÃO DE 90°, APLICAÇÃO DESCONTÍNUA, UTILIZANDO EQUIPAMENTO DE PROJEÇÃO COM 6 M3/H DE CAPACIDADE. AF_07/2024</v>
          </cell>
          <cell r="C1347" t="str">
            <v>M2</v>
          </cell>
          <cell r="D1347">
            <v>197.86</v>
          </cell>
          <cell r="E1347" t="str">
            <v>Concreto Projetado</v>
          </cell>
          <cell r="F1347" t="str">
            <v>SINAPI Mai/26</v>
          </cell>
        </row>
        <row r="1348">
          <cell r="A1348">
            <v>91082</v>
          </cell>
          <cell r="B1348" t="str">
            <v>EXECUÇÃO DE REVESTIMENTO DE CONCRETO PROJETADO COM ESPESSURA DE 10 CM, ARMADO COM FIBRAS DE AÇO, INCLINAÇÃO MENOR QUE 90°, APLICAÇÃO CONTÍNUA, UTILIZANDO EQUIPAMENTO DE PROJEÇÃO COM 3 M3/H DE CAPACIDADE. AF_07/2024</v>
          </cell>
          <cell r="C1348" t="str">
            <v>M2</v>
          </cell>
          <cell r="D1348">
            <v>233.32</v>
          </cell>
          <cell r="E1348" t="str">
            <v>Concreto Projetado</v>
          </cell>
          <cell r="F1348" t="str">
            <v>SINAPI Mai/26</v>
          </cell>
        </row>
        <row r="1349">
          <cell r="A1349">
            <v>91078</v>
          </cell>
          <cell r="B1349" t="str">
            <v>EXECUÇÃO DE REVESTIMENTO DE CONCRETO PROJETADO COM ESPESSURA DE 10 CM, ARMADO COM FIBRAS DE AÇO, INCLINAÇÃO MENOR QUE 90°, APLICAÇÃO CONTÍNUA, UTILIZANDO EQUIPAMENTO DE PROJEÇÃO COM 6 M3/H DE CAPACIDADE. AF_07/2024</v>
          </cell>
          <cell r="C1349" t="str">
            <v>M2</v>
          </cell>
          <cell r="D1349">
            <v>191.56</v>
          </cell>
          <cell r="E1349" t="str">
            <v>Concreto Projetado</v>
          </cell>
          <cell r="F1349" t="str">
            <v>SINAPI Mai/26</v>
          </cell>
        </row>
        <row r="1350">
          <cell r="A1350">
            <v>91099</v>
          </cell>
          <cell r="B1350" t="str">
            <v>EXECUÇÃO DE REVESTIMENTO DE CONCRETO PROJETADO COM ESPESSURA DE 10 CM, ARMADO COM FIBRAS DE AÇO, INCLINAÇÃO MENOR QUE 90°, APLICAÇÃO DESCONTÍNUA, UTILIZANDO EQUIPAMENTO DE PROJEÇÃO COM 3 M3/H DE CAPACIDADE. AF_07/2024</v>
          </cell>
          <cell r="C1350" t="str">
            <v>M2</v>
          </cell>
          <cell r="D1350">
            <v>220.09</v>
          </cell>
          <cell r="E1350" t="str">
            <v>Concreto Projetado</v>
          </cell>
          <cell r="F1350" t="str">
            <v>SINAPI Mai/26</v>
          </cell>
        </row>
        <row r="1351">
          <cell r="A1351">
            <v>91095</v>
          </cell>
          <cell r="B1351" t="str">
            <v>EXECUÇÃO DE REVESTIMENTO DE CONCRETO PROJETADO COM ESPESSURA DE 10 CM, ARMADO COM FIBRAS DE AÇO, INCLINAÇÃO MENOR QUE 90°, APLICAÇÃO DESCONTÍNUA, UTILIZANDO EQUIPAMENTO DE PROJEÇÃO COM 6 M3/H DE CAPACIDADE. AF_07/2024</v>
          </cell>
          <cell r="C1351" t="str">
            <v>M2</v>
          </cell>
          <cell r="D1351">
            <v>185.95</v>
          </cell>
          <cell r="E1351" t="str">
            <v>Concreto Projetado</v>
          </cell>
          <cell r="F1351" t="str">
            <v>SINAPI Mai/26</v>
          </cell>
        </row>
        <row r="1352">
          <cell r="A1352">
            <v>91076</v>
          </cell>
          <cell r="B1352" t="str">
            <v>EXECUÇÃO DE REVESTIMENTO DE CONCRETO PROJETADO COM ESPESSURA DE 10 CM, ARMADO COM TELA, INCLINAÇÃO DE 90°, APLICAÇÃO CONTÍNUA, UTILIZANDO EQUIPAMENTO DE PROJEÇÃO COM 3 M3/H DE CAPACIDADE. AF_07/2024</v>
          </cell>
          <cell r="C1352" t="str">
            <v>M2</v>
          </cell>
          <cell r="D1352">
            <v>357.95</v>
          </cell>
          <cell r="E1352" t="str">
            <v>Concreto Projetado</v>
          </cell>
          <cell r="F1352" t="str">
            <v>SINAPI Mai/26</v>
          </cell>
        </row>
        <row r="1353">
          <cell r="A1353">
            <v>91072</v>
          </cell>
          <cell r="B1353" t="str">
            <v>EXECUÇÃO DE REVESTIMENTO DE CONCRETO PROJETADO COM ESPESSURA DE 10 CM, ARMADO COM TELA, INCLINAÇÃO DE 90°, APLICAÇÃO CONTÍNUA, UTILIZANDO EQUIPAMENTO DE PROJEÇÃO COM 6 M3/H DE CAPACIDADE. AF_07/2024</v>
          </cell>
          <cell r="C1353" t="str">
            <v>M2</v>
          </cell>
          <cell r="D1353">
            <v>313.08</v>
          </cell>
          <cell r="E1353" t="str">
            <v>Concreto Projetado</v>
          </cell>
          <cell r="F1353" t="str">
            <v>SINAPI Mai/26</v>
          </cell>
        </row>
        <row r="1354">
          <cell r="A1354">
            <v>91093</v>
          </cell>
          <cell r="B1354" t="str">
            <v>EXECUÇÃO DE REVESTIMENTO DE CONCRETO PROJETADO COM ESPESSURA DE 10 CM, ARMADO COM TELA, INCLINAÇÃO DE 90°, APLICAÇÃO DESCONTÍNUA, UTILIZANDO EQUIPAMENTO DE PROJEÇÃO COM 3 M3/H DE CAPACIDADE. AF_07/2024</v>
          </cell>
          <cell r="C1354" t="str">
            <v>M2</v>
          </cell>
          <cell r="D1354">
            <v>371.58</v>
          </cell>
          <cell r="E1354" t="str">
            <v>Concreto Projetado</v>
          </cell>
          <cell r="F1354" t="str">
            <v>SINAPI Mai/26</v>
          </cell>
        </row>
        <row r="1355">
          <cell r="A1355">
            <v>91089</v>
          </cell>
          <cell r="B1355" t="str">
            <v>EXECUÇÃO DE REVESTIMENTO DE CONCRETO PROJETADO COM ESPESSURA DE 10 CM, ARMADO COM TELA, INCLINAÇÃO DE 90°, APLICAÇÃO DESCONTÍNUA, UTILIZANDO EQUIPAMENTO DE PROJEÇÃO COM 6 M3/H DE CAPACIDADE. AF_07/2024</v>
          </cell>
          <cell r="C1355" t="str">
            <v>M2</v>
          </cell>
          <cell r="D1355">
            <v>334.89</v>
          </cell>
          <cell r="E1355" t="str">
            <v>Concreto Projetado</v>
          </cell>
          <cell r="F1355" t="str">
            <v>SINAPI Mai/26</v>
          </cell>
        </row>
        <row r="1356">
          <cell r="A1356">
            <v>91074</v>
          </cell>
          <cell r="B1356" t="str">
            <v>EXECUÇÃO DE REVESTIMENTO DE CONCRETO PROJETADO COM ESPESSURA DE 10 CM, ARMADO COM TELA, INCLINAÇÃO MENOR QUE 90°, APLICAÇÃO CONTÍNUA, UTILIZANDO EQUIPAMENTO DE PROJEÇÃO COM 3 M3/H DE CAPACIDADE. AF_07/2024</v>
          </cell>
          <cell r="C1356" t="str">
            <v>M2</v>
          </cell>
          <cell r="D1356">
            <v>229.03</v>
          </cell>
          <cell r="E1356" t="str">
            <v>Concreto Projetado</v>
          </cell>
          <cell r="F1356" t="str">
            <v>SINAPI Mai/26</v>
          </cell>
        </row>
        <row r="1357">
          <cell r="A1357">
            <v>91070</v>
          </cell>
          <cell r="B1357" t="str">
            <v>EXECUÇÃO DE REVESTIMENTO DE CONCRETO PROJETADO COM ESPESSURA DE 10 CM, ARMADO COM TELA, INCLINAÇÃO MENOR QUE 90°, APLICAÇÃO CONTÍNUA, UTILIZANDO EQUIPAMENTO DE PROJEÇÃO COM 6 M3/H DE CAPACIDADE. AF_07/2024</v>
          </cell>
          <cell r="C1357" t="str">
            <v>M2</v>
          </cell>
          <cell r="D1357">
            <v>195.19</v>
          </cell>
          <cell r="E1357" t="str">
            <v>Concreto Projetado</v>
          </cell>
          <cell r="F1357" t="str">
            <v>SINAPI Mai/26</v>
          </cell>
        </row>
        <row r="1358">
          <cell r="A1358">
            <v>91091</v>
          </cell>
          <cell r="B1358" t="str">
            <v>EXECUÇÃO DE REVESTIMENTO DE CONCRETO PROJETADO COM ESPESSURA DE 10 CM, ARMADO COM TELA, INCLINAÇÃO MENOR QUE 90°, APLICAÇÃO DESCONTÍNUA, UTILIZANDO EQUIPAMENTO DE PROJEÇÃO COM 3 M3/H DE CAPACIDADE. AF_07/2024</v>
          </cell>
          <cell r="C1358" t="str">
            <v>M2</v>
          </cell>
          <cell r="D1358">
            <v>243.45</v>
          </cell>
          <cell r="E1358" t="str">
            <v>Concreto Projetado</v>
          </cell>
          <cell r="F1358" t="str">
            <v>SINAPI Mai/26</v>
          </cell>
        </row>
        <row r="1359">
          <cell r="A1359">
            <v>91087</v>
          </cell>
          <cell r="B1359" t="str">
            <v>EXECUÇÃO DE REVESTIMENTO DE CONCRETO PROJETADO COM ESPESSURA DE 10 CM, ARMADO COM TELA, INCLINAÇÃO MENOR QUE 90°, APLICAÇÃO DESCONTÍNUA, UTILIZANDO EQUIPAMENTO DE PROJEÇÃO COM 6 M3/H DE CAPACIDADE. AF_07/2024</v>
          </cell>
          <cell r="C1359" t="str">
            <v>M2</v>
          </cell>
          <cell r="D1359">
            <v>215.26</v>
          </cell>
          <cell r="E1359" t="str">
            <v>Concreto Projetado</v>
          </cell>
          <cell r="F1359" t="str">
            <v>SINAPI Mai/26</v>
          </cell>
        </row>
        <row r="1360">
          <cell r="A1360">
            <v>91083</v>
          </cell>
          <cell r="B1360" t="str">
            <v>EXECUÇÃO DE REVESTIMENTO DE CONCRETO PROJETADO COM ESPESSURA DE 7 CM, ARMADO COM FIBRAS DE AÇO, INCLINAÇÃO DE 90°, APLICAÇÃO CONTÍNUA, UTILIZANDO EQUIPAMENTO DE PROJEÇÃO COM 3 M3/H DE CAPACIDADE. AF_07/2024</v>
          </cell>
          <cell r="C1360" t="str">
            <v>M2</v>
          </cell>
          <cell r="D1360">
            <v>325.95999999999998</v>
          </cell>
          <cell r="E1360" t="str">
            <v>Concreto Projetado</v>
          </cell>
          <cell r="F1360" t="str">
            <v>SINAPI Mai/26</v>
          </cell>
        </row>
        <row r="1361">
          <cell r="A1361">
            <v>91079</v>
          </cell>
          <cell r="B1361" t="str">
            <v>EXECUÇÃO DE REVESTIMENTO DE CONCRETO PROJETADO COM ESPESSURA DE 7 CM, ARMADO COM FIBRAS DE AÇO, INCLINAÇÃO DE 90°, APLICAÇÃO CONTÍNUA, UTILIZANDO EQUIPAMENTO DE PROJEÇÃO COM 6 M3/H DE CAPACIDADE. AF_07/2024</v>
          </cell>
          <cell r="C1361" t="str">
            <v>M2</v>
          </cell>
          <cell r="D1361">
            <v>192.77</v>
          </cell>
          <cell r="E1361" t="str">
            <v>Concreto Projetado</v>
          </cell>
          <cell r="F1361" t="str">
            <v>SINAPI Mai/26</v>
          </cell>
        </row>
        <row r="1362">
          <cell r="A1362">
            <v>91100</v>
          </cell>
          <cell r="B1362" t="str">
            <v>EXECUÇÃO DE REVESTIMENTO DE CONCRETO PROJETADO COM ESPESSURA DE 7 CM, ARMADO COM FIBRAS DE AÇO, INCLINAÇÃO DE 90°, APLICAÇÃO DESCONTÍNUA, UTILIZANDO EQUIPAMENTO DE PROJEÇÃO COM 3 M3/H DE CAPACIDADE. AF_07/2024</v>
          </cell>
          <cell r="C1362" t="str">
            <v>M2</v>
          </cell>
          <cell r="D1362">
            <v>270.05</v>
          </cell>
          <cell r="E1362" t="str">
            <v>Concreto Projetado</v>
          </cell>
          <cell r="F1362" t="str">
            <v>SINAPI Mai/26</v>
          </cell>
        </row>
        <row r="1363">
          <cell r="A1363">
            <v>91096</v>
          </cell>
          <cell r="B1363" t="str">
            <v>EXECUÇÃO DE REVESTIMENTO DE CONCRETO PROJETADO COM ESPESSURA DE 7 CM, ARMADO COM FIBRAS DE AÇO, INCLINAÇÃO DE 90°, APLICAÇÃO DESCONTÍNUA, UTILIZANDO EQUIPAMENTO DE PROJEÇÃO COM 6 M3/H DE CAPACIDADE. AF_07/2024</v>
          </cell>
          <cell r="C1363" t="str">
            <v>M2</v>
          </cell>
          <cell r="D1363">
            <v>181.93</v>
          </cell>
          <cell r="E1363" t="str">
            <v>Concreto Projetado</v>
          </cell>
          <cell r="F1363" t="str">
            <v>SINAPI Mai/26</v>
          </cell>
        </row>
        <row r="1364">
          <cell r="A1364">
            <v>91081</v>
          </cell>
          <cell r="B1364" t="str">
            <v>EXECUÇÃO DE REVESTIMENTO DE CONCRETO PROJETADO COM ESPESSURA DE 7 CM, ARMADO COM FIBRAS DE AÇO, INCLINAÇÃO MENOR QUE 90°, APLICAÇÃO CONTÍNUA, UTILIZANDO EQUIPAMENTO DE PROJEÇÃO COM 3 M3/H DE CAPACIDADE. AF_07/2024</v>
          </cell>
          <cell r="C1364" t="str">
            <v>M2</v>
          </cell>
          <cell r="D1364">
            <v>256.89</v>
          </cell>
          <cell r="E1364" t="str">
            <v>Concreto Projetado</v>
          </cell>
          <cell r="F1364" t="str">
            <v>SINAPI Mai/26</v>
          </cell>
        </row>
        <row r="1365">
          <cell r="A1365">
            <v>91077</v>
          </cell>
          <cell r="B1365" t="str">
            <v>EXECUÇÃO DE REVESTIMENTO DE CONCRETO PROJETADO COM ESPESSURA DE 7 CM, ARMADO COM FIBRAS DE AÇO, INCLINAÇÃO MENOR QUE 90°, APLICAÇÃO CONTÍNUA, UTILIZANDO EQUIPAMENTO DE PROJEÇÃO COM 6 M3/H DE CAPACIDADE. AF_07/2024</v>
          </cell>
          <cell r="C1365" t="str">
            <v>M2</v>
          </cell>
          <cell r="D1365">
            <v>175.61</v>
          </cell>
          <cell r="E1365" t="str">
            <v>Concreto Projetado</v>
          </cell>
          <cell r="F1365" t="str">
            <v>SINAPI Mai/26</v>
          </cell>
        </row>
        <row r="1366">
          <cell r="A1366">
            <v>91098</v>
          </cell>
          <cell r="B1366" t="str">
            <v>EXECUÇÃO DE REVESTIMENTO DE CONCRETO PROJETADO COM ESPESSURA DE 7 CM, ARMADO COM FIBRAS DE AÇO, INCLINAÇÃO MENOR QUE 90°, APLICAÇÃO DESCONTÍNUA, UTILIZANDO EQUIPAMENTO DE PROJEÇÃO COM 3 M3/H DE CAPACIDADE. AF_07/2024</v>
          </cell>
          <cell r="C1366" t="str">
            <v>M2</v>
          </cell>
          <cell r="D1366">
            <v>225.85</v>
          </cell>
          <cell r="E1366" t="str">
            <v>Concreto Projetado</v>
          </cell>
          <cell r="F1366" t="str">
            <v>SINAPI Mai/26</v>
          </cell>
        </row>
        <row r="1367">
          <cell r="A1367">
            <v>91094</v>
          </cell>
          <cell r="B1367" t="str">
            <v>EXECUÇÃO DE REVESTIMENTO DE CONCRETO PROJETADO COM ESPESSURA DE 7 CM, ARMADO COM FIBRAS DE AÇO, INCLINAÇÃO MENOR QUE 90°, APLICAÇÃO DESCONTÍNUA, UTILIZANDO EQUIPAMENTO DE PROJEÇÃO COM 6 M3/H DE CAPACIDADE. AF_07/2024</v>
          </cell>
          <cell r="C1367" t="str">
            <v>M2</v>
          </cell>
          <cell r="D1367">
            <v>167.72</v>
          </cell>
          <cell r="E1367" t="str">
            <v>Concreto Projetado</v>
          </cell>
          <cell r="F1367" t="str">
            <v>SINAPI Mai/26</v>
          </cell>
        </row>
        <row r="1368">
          <cell r="A1368">
            <v>91075</v>
          </cell>
          <cell r="B1368" t="str">
            <v>EXECUÇÃO DE REVESTIMENTO DE CONCRETO PROJETADO COM ESPESSURA DE 7 CM, ARMADO COM TELA, INCLINAÇÃO DE 90°, APLICAÇÃO CONTÍNUA, UTILIZANDO EQUIPAMENTO DE PROJEÇÃO COM 3 M3/H DE CAPACIDADE. AF_07/2024</v>
          </cell>
          <cell r="C1368" t="str">
            <v>M2</v>
          </cell>
          <cell r="D1368">
            <v>391.78</v>
          </cell>
          <cell r="E1368" t="str">
            <v>Concreto Projetado</v>
          </cell>
          <cell r="F1368" t="str">
            <v>SINAPI Mai/26</v>
          </cell>
        </row>
        <row r="1369">
          <cell r="A1369">
            <v>91071</v>
          </cell>
          <cell r="B1369" t="str">
            <v>EXECUÇÃO DE REVESTIMENTO DE CONCRETO PROJETADO COM ESPESSURA DE 7 CM, ARMADO COM TELA, INCLINAÇÃO DE 90°, APLICAÇÃO CONTÍNUA, UTILIZANDO EQUIPAMENTO DE PROJEÇÃO COM 6 M3/H DE CAPACIDADE. AF_07/2024</v>
          </cell>
          <cell r="C1369" t="str">
            <v>M2</v>
          </cell>
          <cell r="D1369">
            <v>305.2</v>
          </cell>
          <cell r="E1369" t="str">
            <v>Concreto Projetado</v>
          </cell>
          <cell r="F1369" t="str">
            <v>SINAPI Mai/26</v>
          </cell>
        </row>
        <row r="1370">
          <cell r="A1370">
            <v>91092</v>
          </cell>
          <cell r="B1370" t="str">
            <v>EXECUÇÃO DE REVESTIMENTO DE CONCRETO PROJETADO COM ESPESSURA DE 7 CM, ARMADO COM TELA, INCLINAÇÃO DE 90°, APLICAÇÃO DESCONTÍNUA, UTILIZANDO EQUIPAMENTO DE PROJEÇÃO COM 3 M3/H DE CAPACIDADE. AF_07/2024</v>
          </cell>
          <cell r="C1370" t="str">
            <v>M2</v>
          </cell>
          <cell r="D1370">
            <v>386.71</v>
          </cell>
          <cell r="E1370" t="str">
            <v>Concreto Projetado</v>
          </cell>
          <cell r="F1370" t="str">
            <v>SINAPI Mai/26</v>
          </cell>
        </row>
        <row r="1371">
          <cell r="A1371">
            <v>91088</v>
          </cell>
          <cell r="B1371" t="str">
            <v>EXECUÇÃO DE REVESTIMENTO DE CONCRETO PROJETADO COM ESPESSURA DE 7 CM, ARMADO COM TELA, INCLINAÇÃO DE 90°, APLICAÇÃO DESCONTÍNUA, UTILIZANDO EQUIPAMENTO DE PROJEÇÃO COM 6 M3/H DE CAPACIDADE. AF_07/2024</v>
          </cell>
          <cell r="C1371" t="str">
            <v>M2</v>
          </cell>
          <cell r="D1371">
            <v>324.58999999999997</v>
          </cell>
          <cell r="E1371" t="str">
            <v>Concreto Projetado</v>
          </cell>
          <cell r="F1371" t="str">
            <v>SINAPI Mai/26</v>
          </cell>
        </row>
        <row r="1372">
          <cell r="A1372">
            <v>91073</v>
          </cell>
          <cell r="B1372" t="str">
            <v>EXECUÇÃO DE REVESTIMENTO DE CONCRETO PROJETADO COM ESPESSURA DE 7 CM, ARMADO COM TELA, INCLINAÇÃO MENOR QUE 90°, APLICAÇÃO CONTÍNUA, UTILIZANDO EQUIPAMENTO DE PROJEÇÃO COM 3 M3/H DE CAPACIDADE. AF_07/2024</v>
          </cell>
          <cell r="C1372" t="str">
            <v>M2</v>
          </cell>
          <cell r="D1372">
            <v>242.35</v>
          </cell>
          <cell r="E1372" t="str">
            <v>Concreto Projetado</v>
          </cell>
          <cell r="F1372" t="str">
            <v>SINAPI Mai/26</v>
          </cell>
        </row>
        <row r="1373">
          <cell r="A1373">
            <v>91069</v>
          </cell>
          <cell r="B1373" t="str">
            <v>EXECUÇÃO DE REVESTIMENTO DE CONCRETO PROJETADO COM ESPESSURA DE 7 CM, ARMADO COM TELA, INCLINAÇÃO MENOR QUE 90°, APLICAÇÃO CONTÍNUA, UTILIZANDO EQUIPAMENTO DE PROJEÇÃO COM 6 M3/H DE CAPACIDADE. AF_07/2024</v>
          </cell>
          <cell r="C1373" t="str">
            <v>M2</v>
          </cell>
          <cell r="D1373">
            <v>185.08</v>
          </cell>
          <cell r="E1373" t="str">
            <v>Concreto Projetado</v>
          </cell>
          <cell r="F1373" t="str">
            <v>SINAPI Mai/26</v>
          </cell>
        </row>
        <row r="1374">
          <cell r="A1374">
            <v>91090</v>
          </cell>
          <cell r="B1374" t="str">
            <v>EXECUÇÃO DE REVESTIMENTO DE CONCRETO PROJETADO COM ESPESSURA DE 7 CM, ARMADO COM TELA, INCLINAÇÃO MENOR QUE 90°, APLICAÇÃO DESCONTÍNUA, UTILIZANDO EQUIPAMENTO DE PROJEÇÃO COM 3 M3/H DE CAPACIDADE. AF_07/2024</v>
          </cell>
          <cell r="C1374" t="str">
            <v>M2</v>
          </cell>
          <cell r="D1374">
            <v>246.84</v>
          </cell>
          <cell r="E1374" t="str">
            <v>Concreto Projetado</v>
          </cell>
          <cell r="F1374" t="str">
            <v>SINAPI Mai/26</v>
          </cell>
        </row>
        <row r="1375">
          <cell r="A1375">
            <v>91086</v>
          </cell>
          <cell r="B1375" t="str">
            <v>EXECUÇÃO DE REVESTIMENTO DE CONCRETO PROJETADO COM ESPESSURA DE 7 CM, ARMADO COM TELA, INCLINAÇÃO MENOR QUE 90°, APLICAÇÃO DESCONTÍNUA, UTILIZANDO EQUIPAMENTO DE PROJEÇÃO COM 6 M3/H DE CAPACIDADE. AF_07/2024</v>
          </cell>
          <cell r="C1375" t="str">
            <v>M2</v>
          </cell>
          <cell r="D1375">
            <v>203.6</v>
          </cell>
          <cell r="E1375" t="str">
            <v>Concreto Projetado</v>
          </cell>
          <cell r="F1375" t="str">
            <v>SINAPI Mai/26</v>
          </cell>
        </row>
        <row r="1376">
          <cell r="A1376">
            <v>105522</v>
          </cell>
          <cell r="B1376" t="str">
            <v>REVESTIMENTO VEGETAL PARA SOLO GRAMPEADO VERDE, ATRAVÉS DE HIDROSSEMEADURA. AF_07/2024</v>
          </cell>
          <cell r="C1376" t="str">
            <v>M2</v>
          </cell>
          <cell r="D1376">
            <v>0</v>
          </cell>
          <cell r="E1376" t="str">
            <v>Concreto Projetado</v>
          </cell>
          <cell r="F1376" t="str">
            <v>SINAPI Mai/26</v>
          </cell>
        </row>
        <row r="1377">
          <cell r="A1377">
            <v>104281</v>
          </cell>
          <cell r="B1377" t="str">
            <v>ANCORAGEM ATIVA PARA CABO COM 1 CORDOALHA DE DIÂMETRO NOMINAL DE 12,7 MM. AF_08/2022</v>
          </cell>
          <cell r="C1377" t="str">
            <v>UN</v>
          </cell>
          <cell r="D1377">
            <v>0</v>
          </cell>
          <cell r="E1377" t="str">
            <v>Concreto Protendido</v>
          </cell>
          <cell r="F1377" t="str">
            <v>SINAPI Mai/26</v>
          </cell>
        </row>
        <row r="1378">
          <cell r="A1378">
            <v>104287</v>
          </cell>
          <cell r="B1378" t="str">
            <v>ANCORAGEM ATIVA PARA CABO COM 1 CORDOALHA DE DIÂMETRO NOMINAL DE 15,2 MM. AF_08/2022</v>
          </cell>
          <cell r="C1378" t="str">
            <v>UN</v>
          </cell>
          <cell r="D1378">
            <v>0</v>
          </cell>
          <cell r="E1378" t="str">
            <v>Concreto Protendido</v>
          </cell>
          <cell r="F1378" t="str">
            <v>SINAPI Mai/26</v>
          </cell>
        </row>
        <row r="1379">
          <cell r="A1379">
            <v>104286</v>
          </cell>
          <cell r="B1379" t="str">
            <v>ANCORAGEM ATIVA PARA CABO COM 12 CORDOALHAS DE DIÂMETRO NOMINAL DE 12,7 MM. AF_08/2022</v>
          </cell>
          <cell r="C1379" t="str">
            <v>UN</v>
          </cell>
          <cell r="D1379">
            <v>0</v>
          </cell>
          <cell r="E1379" t="str">
            <v>Concreto Protendido</v>
          </cell>
          <cell r="F1379" t="str">
            <v>SINAPI Mai/26</v>
          </cell>
        </row>
        <row r="1380">
          <cell r="A1380">
            <v>104292</v>
          </cell>
          <cell r="B1380" t="str">
            <v>ANCORAGEM ATIVA PARA CABO COM 12 CORDOALHAS DE DIÂMETRO NOMINAL DE 15,2 MM. AF_08/2022</v>
          </cell>
          <cell r="C1380" t="str">
            <v>UN</v>
          </cell>
          <cell r="D1380">
            <v>0</v>
          </cell>
          <cell r="E1380" t="str">
            <v>Concreto Protendido</v>
          </cell>
          <cell r="F1380" t="str">
            <v>SINAPI Mai/26</v>
          </cell>
        </row>
        <row r="1381">
          <cell r="A1381">
            <v>104282</v>
          </cell>
          <cell r="B1381" t="str">
            <v>ANCORAGEM ATIVA PARA CABO COM 2 CORDOALHAS DE DIÂMETRO NOMINAL DE 12,7 MM. AF_08/2022</v>
          </cell>
          <cell r="C1381" t="str">
            <v>UN</v>
          </cell>
          <cell r="D1381">
            <v>0</v>
          </cell>
          <cell r="E1381" t="str">
            <v>Concreto Protendido</v>
          </cell>
          <cell r="F1381" t="str">
            <v>SINAPI Mai/26</v>
          </cell>
        </row>
        <row r="1382">
          <cell r="A1382">
            <v>104288</v>
          </cell>
          <cell r="B1382" t="str">
            <v>ANCORAGEM ATIVA PARA CABO COM 2 CORDOALHAS DE DIÂMETRO NOMINAL DE 15,2 MM. AF_08/2022</v>
          </cell>
          <cell r="C1382" t="str">
            <v>UN</v>
          </cell>
          <cell r="D1382">
            <v>0</v>
          </cell>
          <cell r="E1382" t="str">
            <v>Concreto Protendido</v>
          </cell>
          <cell r="F1382" t="str">
            <v>SINAPI Mai/26</v>
          </cell>
        </row>
        <row r="1383">
          <cell r="A1383">
            <v>104283</v>
          </cell>
          <cell r="B1383" t="str">
            <v>ANCORAGEM ATIVA PARA CABO COM 4 CORDOALHAS DE DIÂMETRO NOMINAL DE 12,7 MM. AF_08/2022</v>
          </cell>
          <cell r="C1383" t="str">
            <v>UN</v>
          </cell>
          <cell r="D1383">
            <v>0</v>
          </cell>
          <cell r="E1383" t="str">
            <v>Concreto Protendido</v>
          </cell>
          <cell r="F1383" t="str">
            <v>SINAPI Mai/26</v>
          </cell>
        </row>
        <row r="1384">
          <cell r="A1384">
            <v>104289</v>
          </cell>
          <cell r="B1384" t="str">
            <v>ANCORAGEM ATIVA PARA CABO COM 4 CORDOALHAS DE DIÂMETRO NOMINAL DE 15,2 MM. AF_08/2022</v>
          </cell>
          <cell r="C1384" t="str">
            <v>UN</v>
          </cell>
          <cell r="D1384">
            <v>0</v>
          </cell>
          <cell r="E1384" t="str">
            <v>Concreto Protendido</v>
          </cell>
          <cell r="F1384" t="str">
            <v>SINAPI Mai/26</v>
          </cell>
        </row>
        <row r="1385">
          <cell r="A1385">
            <v>104284</v>
          </cell>
          <cell r="B1385" t="str">
            <v>ANCORAGEM ATIVA PARA CABO COM 6 CORDOALHAS DE DIÂMETRO NOMINAL DE 12,7 MM. AF_08/2022</v>
          </cell>
          <cell r="C1385" t="str">
            <v>UN</v>
          </cell>
          <cell r="D1385">
            <v>0</v>
          </cell>
          <cell r="E1385" t="str">
            <v>Concreto Protendido</v>
          </cell>
          <cell r="F1385" t="str">
            <v>SINAPI Mai/26</v>
          </cell>
        </row>
        <row r="1386">
          <cell r="A1386">
            <v>104290</v>
          </cell>
          <cell r="B1386" t="str">
            <v>ANCORAGEM ATIVA PARA CABO COM 6 CORDOALHAS DE DIÂMETRO NOMINAL DE 15,2 MM. AF_08/2022</v>
          </cell>
          <cell r="C1386" t="str">
            <v>UN</v>
          </cell>
          <cell r="D1386">
            <v>0</v>
          </cell>
          <cell r="E1386" t="str">
            <v>Concreto Protendido</v>
          </cell>
          <cell r="F1386" t="str">
            <v>SINAPI Mai/26</v>
          </cell>
        </row>
        <row r="1387">
          <cell r="A1387">
            <v>104285</v>
          </cell>
          <cell r="B1387" t="str">
            <v>ANCORAGEM ATIVA PARA CABO COM 7 CORDOALHAS DE DIÂMETRO NOMINAL DE 12,7 MM. AF_08/2022</v>
          </cell>
          <cell r="C1387" t="str">
            <v>UN</v>
          </cell>
          <cell r="D1387">
            <v>0</v>
          </cell>
          <cell r="E1387" t="str">
            <v>Concreto Protendido</v>
          </cell>
          <cell r="F1387" t="str">
            <v>SINAPI Mai/26</v>
          </cell>
        </row>
        <row r="1388">
          <cell r="A1388">
            <v>104291</v>
          </cell>
          <cell r="B1388" t="str">
            <v>ANCORAGEM ATIVA PARA CABO COM 7 CORDOALHAS DE DIÂMETRO NOMINAL DE 15,2 MM. AF_08/2022</v>
          </cell>
          <cell r="C1388" t="str">
            <v>UN</v>
          </cell>
          <cell r="D1388">
            <v>0</v>
          </cell>
          <cell r="E1388" t="str">
            <v>Concreto Protendido</v>
          </cell>
          <cell r="F1388" t="str">
            <v>SINAPI Mai/26</v>
          </cell>
        </row>
        <row r="1389">
          <cell r="A1389">
            <v>104267</v>
          </cell>
          <cell r="B1389" t="str">
            <v>ANCORAGEM ATIVA PARA CORDOALHA COM 7 FIOS E DIÂMETRO NOMINAL DE 12,7 MM. AF_08/2022</v>
          </cell>
          <cell r="C1389" t="str">
            <v>UN</v>
          </cell>
          <cell r="D1389">
            <v>0</v>
          </cell>
          <cell r="E1389" t="str">
            <v>Concreto Protendido</v>
          </cell>
          <cell r="F1389" t="str">
            <v>SINAPI Mai/26</v>
          </cell>
        </row>
        <row r="1390">
          <cell r="A1390">
            <v>104268</v>
          </cell>
          <cell r="B1390" t="str">
            <v>ANCORAGEM ATIVA PARA CORDOALHA COM 7 FIOS E DIÂMETRO NOMINAL DE 15,2 MM. AF_08/2022</v>
          </cell>
          <cell r="C1390" t="str">
            <v>UN</v>
          </cell>
          <cell r="D1390">
            <v>0</v>
          </cell>
          <cell r="E1390" t="str">
            <v>Concreto Protendido</v>
          </cell>
          <cell r="F1390" t="str">
            <v>SINAPI Mai/26</v>
          </cell>
        </row>
        <row r="1391">
          <cell r="A1391">
            <v>104269</v>
          </cell>
          <cell r="B1391" t="str">
            <v>ANCORAGEM PASSIVA PARA CABO COM 1 CORDOALHA DE DIÂMETRO NOMINAL DE 12,7 MM. AF_08/2022</v>
          </cell>
          <cell r="C1391" t="str">
            <v>UN</v>
          </cell>
          <cell r="D1391">
            <v>0</v>
          </cell>
          <cell r="E1391" t="str">
            <v>Concreto Protendido</v>
          </cell>
          <cell r="F1391" t="str">
            <v>SINAPI Mai/26</v>
          </cell>
        </row>
        <row r="1392">
          <cell r="A1392">
            <v>104270</v>
          </cell>
          <cell r="B1392" t="str">
            <v>ANCORAGEM PASSIVA PARA CABO COM 1 CORDOALHA DE DIÂMETRO NOMINAL DE 15,2 MM. AF_08/2022</v>
          </cell>
          <cell r="C1392" t="str">
            <v>UN</v>
          </cell>
          <cell r="D1392">
            <v>0</v>
          </cell>
          <cell r="E1392" t="str">
            <v>Concreto Protendido</v>
          </cell>
          <cell r="F1392" t="str">
            <v>SINAPI Mai/26</v>
          </cell>
        </row>
        <row r="1393">
          <cell r="A1393">
            <v>104276</v>
          </cell>
          <cell r="B1393" t="str">
            <v>ANCORAGEM PASSIVA PARA CABO COM 12 CORDOALHAS DE DIÂMETRO NOMINAL DE 12,7 MM. AF_08/2022</v>
          </cell>
          <cell r="C1393" t="str">
            <v>UN</v>
          </cell>
          <cell r="D1393">
            <v>0</v>
          </cell>
          <cell r="E1393" t="str">
            <v>Concreto Protendido</v>
          </cell>
          <cell r="F1393" t="str">
            <v>SINAPI Mai/26</v>
          </cell>
        </row>
        <row r="1394">
          <cell r="A1394">
            <v>104280</v>
          </cell>
          <cell r="B1394" t="str">
            <v>ANCORAGEM PASSIVA PARA CABO COM 12 CORDOALHAS DE DIÂMETRO NOMINAL DE 15,2 MM. AF_08/2022</v>
          </cell>
          <cell r="C1394" t="str">
            <v>UN</v>
          </cell>
          <cell r="D1394">
            <v>0</v>
          </cell>
          <cell r="E1394" t="str">
            <v>Concreto Protendido</v>
          </cell>
          <cell r="F1394" t="str">
            <v>SINAPI Mai/26</v>
          </cell>
        </row>
        <row r="1395">
          <cell r="A1395">
            <v>104271</v>
          </cell>
          <cell r="B1395" t="str">
            <v>ANCORAGEM PASSIVA PARA CABO COM 2 CORDOALHAS DE DIÂMETRO NOMINAL DE 12,7 MM. AF_08/2022</v>
          </cell>
          <cell r="C1395" t="str">
            <v>UN</v>
          </cell>
          <cell r="D1395">
            <v>0</v>
          </cell>
          <cell r="E1395" t="str">
            <v>Concreto Protendido</v>
          </cell>
          <cell r="F1395" t="str">
            <v>SINAPI Mai/26</v>
          </cell>
        </row>
        <row r="1396">
          <cell r="A1396">
            <v>104272</v>
          </cell>
          <cell r="B1396" t="str">
            <v>ANCORAGEM PASSIVA PARA CABO COM 2 CORDOALHAS DE DIÂMETRO NOMINAL DE 15,2 MM. AF_08/2022</v>
          </cell>
          <cell r="C1396" t="str">
            <v>UN</v>
          </cell>
          <cell r="D1396">
            <v>0</v>
          </cell>
          <cell r="E1396" t="str">
            <v>Concreto Protendido</v>
          </cell>
          <cell r="F1396" t="str">
            <v>SINAPI Mai/26</v>
          </cell>
        </row>
        <row r="1397">
          <cell r="A1397">
            <v>104273</v>
          </cell>
          <cell r="B1397" t="str">
            <v>ANCORAGEM PASSIVA PARA CABO COM 4 CORDOALHAS DE DIÂMETRO NOMINAL DE 12,7 MM. AF_08/2022</v>
          </cell>
          <cell r="C1397" t="str">
            <v>UN</v>
          </cell>
          <cell r="D1397">
            <v>0</v>
          </cell>
          <cell r="E1397" t="str">
            <v>Concreto Protendido</v>
          </cell>
          <cell r="F1397" t="str">
            <v>SINAPI Mai/26</v>
          </cell>
        </row>
        <row r="1398">
          <cell r="A1398">
            <v>104277</v>
          </cell>
          <cell r="B1398" t="str">
            <v>ANCORAGEM PASSIVA PARA CABO COM 4 CORDOALHAS DE DIÂMETRO NOMINAL DE 15,2 MM. AF_08/2022</v>
          </cell>
          <cell r="C1398" t="str">
            <v>UN</v>
          </cell>
          <cell r="D1398">
            <v>0</v>
          </cell>
          <cell r="E1398" t="str">
            <v>Concreto Protendido</v>
          </cell>
          <cell r="F1398" t="str">
            <v>SINAPI Mai/26</v>
          </cell>
        </row>
        <row r="1399">
          <cell r="A1399">
            <v>104274</v>
          </cell>
          <cell r="B1399" t="str">
            <v>ANCORAGEM PASSIVA PARA CABO COM 6 CORDOALHAS DE DIÂMETRO NOMINAL DE 12,7 MM. AF_08/2022</v>
          </cell>
          <cell r="C1399" t="str">
            <v>UN</v>
          </cell>
          <cell r="D1399">
            <v>0</v>
          </cell>
          <cell r="E1399" t="str">
            <v>Concreto Protendido</v>
          </cell>
          <cell r="F1399" t="str">
            <v>SINAPI Mai/26</v>
          </cell>
        </row>
        <row r="1400">
          <cell r="A1400">
            <v>104278</v>
          </cell>
          <cell r="B1400" t="str">
            <v>ANCORAGEM PASSIVA PARA CABO COM 6 CORDOALHAS DE DIÂMETRO NOMINAL DE 15,2 MM. AF_08/2022</v>
          </cell>
          <cell r="C1400" t="str">
            <v>UN</v>
          </cell>
          <cell r="D1400">
            <v>0</v>
          </cell>
          <cell r="E1400" t="str">
            <v>Concreto Protendido</v>
          </cell>
          <cell r="F1400" t="str">
            <v>SINAPI Mai/26</v>
          </cell>
        </row>
        <row r="1401">
          <cell r="A1401">
            <v>104275</v>
          </cell>
          <cell r="B1401" t="str">
            <v>ANCORAGEM PASSIVA PARA CABO COM 7 CORDOALHAS DE DIÂMETRO NOMINAL DE 12,7 MM. AF_08/2022</v>
          </cell>
          <cell r="C1401" t="str">
            <v>UN</v>
          </cell>
          <cell r="D1401">
            <v>0</v>
          </cell>
          <cell r="E1401" t="str">
            <v>Concreto Protendido</v>
          </cell>
          <cell r="F1401" t="str">
            <v>SINAPI Mai/26</v>
          </cell>
        </row>
        <row r="1402">
          <cell r="A1402">
            <v>104279</v>
          </cell>
          <cell r="B1402" t="str">
            <v>ANCORAGEM PASSIVA PARA CABO COM 7 CORDOALHAS DE DIÂMETRO NOMINAL DE 15,2 MM. AF_08/2022</v>
          </cell>
          <cell r="C1402" t="str">
            <v>UN</v>
          </cell>
          <cell r="D1402">
            <v>0</v>
          </cell>
          <cell r="E1402" t="str">
            <v>Concreto Protendido</v>
          </cell>
          <cell r="F1402" t="str">
            <v>SINAPI Mai/26</v>
          </cell>
        </row>
        <row r="1403">
          <cell r="A1403">
            <v>104265</v>
          </cell>
          <cell r="B1403" t="str">
            <v>ANCORAGEM PASSIVA PARA CORDOALHA COM 7 FIOS E DIÂMETRO NOMINAL DE 12,7 MM. AF_08/2022</v>
          </cell>
          <cell r="C1403" t="str">
            <v>UN</v>
          </cell>
          <cell r="D1403">
            <v>0</v>
          </cell>
          <cell r="E1403" t="str">
            <v>Concreto Protendido</v>
          </cell>
          <cell r="F1403" t="str">
            <v>SINAPI Mai/26</v>
          </cell>
        </row>
        <row r="1404">
          <cell r="A1404">
            <v>104266</v>
          </cell>
          <cell r="B1404" t="str">
            <v>ANCORAGEM PASSIVA PARA CORDOALHA COM 7 FIOS E DIÂMETRO NOMINAL DE 15,2 MM. AF_08/2022</v>
          </cell>
          <cell r="C1404" t="str">
            <v>UN</v>
          </cell>
          <cell r="D1404">
            <v>0</v>
          </cell>
          <cell r="E1404" t="str">
            <v>Concreto Protendido</v>
          </cell>
          <cell r="F1404" t="str">
            <v>SINAPI Mai/26</v>
          </cell>
        </row>
        <row r="1405">
          <cell r="A1405">
            <v>104305</v>
          </cell>
          <cell r="B1405" t="str">
            <v>FORNECIMENTO E INSTALAÇÃO DE BAINHA CIRCULAR COM DIÂMETRO NOMINAL DE 35 MM, INCLUSIVE INJEÇÃO DE NATA DE CIMENTO. AF_08/2022</v>
          </cell>
          <cell r="C1405" t="str">
            <v>M</v>
          </cell>
          <cell r="D1405">
            <v>0</v>
          </cell>
          <cell r="E1405" t="str">
            <v>Concreto Protendido</v>
          </cell>
          <cell r="F1405" t="str">
            <v>SINAPI Mai/26</v>
          </cell>
        </row>
        <row r="1406">
          <cell r="A1406">
            <v>104306</v>
          </cell>
          <cell r="B1406" t="str">
            <v>FORNECIMENTO E INSTALAÇÃO DE BAINHA CIRCULAR COM DIÂMETRO NOMINAL DE 40 MM, INCLUSIVE INJEÇÃO DE NATA DE CIMENTO. AF_08/2022</v>
          </cell>
          <cell r="C1406" t="str">
            <v>M</v>
          </cell>
          <cell r="D1406">
            <v>0</v>
          </cell>
          <cell r="E1406" t="str">
            <v>Concreto Protendido</v>
          </cell>
          <cell r="F1406" t="str">
            <v>SINAPI Mai/26</v>
          </cell>
        </row>
        <row r="1407">
          <cell r="A1407">
            <v>104307</v>
          </cell>
          <cell r="B1407" t="str">
            <v>FORNECIMENTO E INSTALAÇÃO DE BAINHA CIRCULAR COM DIÂMETRO NOMINAL DE 50 MM, INCLUSIVE INJEÇÃO DE NATA DE CIMENTO. AF_08/2022</v>
          </cell>
          <cell r="C1407" t="str">
            <v>M</v>
          </cell>
          <cell r="D1407">
            <v>0</v>
          </cell>
          <cell r="E1407" t="str">
            <v>Concreto Protendido</v>
          </cell>
          <cell r="F1407" t="str">
            <v>SINAPI Mai/26</v>
          </cell>
        </row>
        <row r="1408">
          <cell r="A1408">
            <v>104308</v>
          </cell>
          <cell r="B1408" t="str">
            <v>FORNECIMENTO E INSTALAÇÃO DE BAINHA CIRCULAR COM DIÂMETRO NOMINAL DE 55 MM, INCLUSIVE INJEÇÃO DE NATA DE CIMENTO. AF_08/2022</v>
          </cell>
          <cell r="C1408" t="str">
            <v>M</v>
          </cell>
          <cell r="D1408">
            <v>0</v>
          </cell>
          <cell r="E1408" t="str">
            <v>Concreto Protendido</v>
          </cell>
          <cell r="F1408" t="str">
            <v>SINAPI Mai/26</v>
          </cell>
        </row>
        <row r="1409">
          <cell r="A1409">
            <v>104309</v>
          </cell>
          <cell r="B1409" t="str">
            <v>FORNECIMENTO E INSTALAÇÃO DE BAINHA CIRCULAR COM DIÂMETRO NOMINAL DE 60 MM, INCLUSIVE INJEÇÃO DE NATA DE CIMENTO. AF_08/2022</v>
          </cell>
          <cell r="C1409" t="str">
            <v>M</v>
          </cell>
          <cell r="D1409">
            <v>0</v>
          </cell>
          <cell r="E1409" t="str">
            <v>Concreto Protendido</v>
          </cell>
          <cell r="F1409" t="str">
            <v>SINAPI Mai/26</v>
          </cell>
        </row>
        <row r="1410">
          <cell r="A1410">
            <v>104310</v>
          </cell>
          <cell r="B1410" t="str">
            <v>FORNECIMENTO E INSTALAÇÃO DE BAINHA CIRCULAR COM DIÂMETRO NOMINAL DE 65 MM, INCLUSIVE INJEÇÃO DE NATA DE CIMENTO. AF_08/2022</v>
          </cell>
          <cell r="C1410" t="str">
            <v>M</v>
          </cell>
          <cell r="D1410">
            <v>0</v>
          </cell>
          <cell r="E1410" t="str">
            <v>Concreto Protendido</v>
          </cell>
          <cell r="F1410" t="str">
            <v>SINAPI Mai/26</v>
          </cell>
        </row>
        <row r="1411">
          <cell r="A1411">
            <v>104311</v>
          </cell>
          <cell r="B1411" t="str">
            <v>FORNECIMENTO E INSTALAÇÃO DE BAINHA CIRCULAR COM DIÂMETRO NOMINAL DE 80 MM, INCLUSIVE INJEÇÃO DE NATA DE CIMENTO. AF_08/2022</v>
          </cell>
          <cell r="C1411" t="str">
            <v>M</v>
          </cell>
          <cell r="D1411">
            <v>0</v>
          </cell>
          <cell r="E1411" t="str">
            <v>Concreto Protendido</v>
          </cell>
          <cell r="F1411" t="str">
            <v>SINAPI Mai/26</v>
          </cell>
        </row>
        <row r="1412">
          <cell r="A1412">
            <v>104301</v>
          </cell>
          <cell r="B1412" t="str">
            <v>FORNECIMENTO E INSTALAÇÃO DE CABO COM CORDOALHA NUA, RESISTÊNCIA À TRAÇÃO DE 190 KGF/MM² E DIÂMETRO NOMINAL DE 12,7 MM, EM VIGA. AF_08/2022</v>
          </cell>
          <cell r="C1412" t="str">
            <v>KG</v>
          </cell>
          <cell r="D1412">
            <v>0</v>
          </cell>
          <cell r="E1412" t="str">
            <v>Concreto Protendido</v>
          </cell>
          <cell r="F1412" t="str">
            <v>SINAPI Mai/26</v>
          </cell>
        </row>
        <row r="1413">
          <cell r="A1413">
            <v>104302</v>
          </cell>
          <cell r="B1413" t="str">
            <v>FORNECIMENTO E INSTALAÇÃO DE CABO COM CORDOALHA NUA, RESISTÊNCIA À TRAÇÃO DE 190 KGF/MM² E DIÂMETRO NOMINAL DE 15,2 MM, EM VIGA. AF_08/2022</v>
          </cell>
          <cell r="C1413" t="str">
            <v>KG</v>
          </cell>
          <cell r="D1413">
            <v>0</v>
          </cell>
          <cell r="E1413" t="str">
            <v>Concreto Protendido</v>
          </cell>
          <cell r="F1413" t="str">
            <v>SINAPI Mai/26</v>
          </cell>
        </row>
        <row r="1414">
          <cell r="A1414">
            <v>104303</v>
          </cell>
          <cell r="B1414" t="str">
            <v>FORNECIMENTO E INSTALAÇÃO DE CABO COM CORDOALHA NUA, RESISTÊNCIA À TRAÇÃO DE 210 KGF/MM² E DIÂMETRO NOMINAL DE 12,7 MM, EM VIGA. AF_08/2022</v>
          </cell>
          <cell r="C1414" t="str">
            <v>KG</v>
          </cell>
          <cell r="D1414">
            <v>0</v>
          </cell>
          <cell r="E1414" t="str">
            <v>Concreto Protendido</v>
          </cell>
          <cell r="F1414" t="str">
            <v>SINAPI Mai/26</v>
          </cell>
        </row>
        <row r="1415">
          <cell r="A1415">
            <v>104304</v>
          </cell>
          <cell r="B1415" t="str">
            <v>FORNECIMENTO E INSTALAÇÃO DE CABO COM CORDOALHA NUA, RESISTÊNCIA À TRAÇÃO DE 210 KGF/MM² E DIÂMETRO NOMINAL DE 15,2 MM, EM VIGA. AF_08/2022</v>
          </cell>
          <cell r="C1415" t="str">
            <v>KG</v>
          </cell>
          <cell r="D1415">
            <v>0</v>
          </cell>
          <cell r="E1415" t="str">
            <v>Concreto Protendido</v>
          </cell>
          <cell r="F1415" t="str">
            <v>SINAPI Mai/26</v>
          </cell>
        </row>
        <row r="1416">
          <cell r="A1416">
            <v>104293</v>
          </cell>
          <cell r="B1416" t="str">
            <v>FORNECIMENTO E INSTALAÇÃO DE CORDOALHA COM 7 FIOS, RESISTÊNCIA À TRAÇÃO DE 190 KGF/MM² E DIÂMETRO NOMINAL DE 12,7 MM, EM LAJE. AF_08/2022</v>
          </cell>
          <cell r="C1416" t="str">
            <v>KG</v>
          </cell>
          <cell r="D1416">
            <v>0</v>
          </cell>
          <cell r="E1416" t="str">
            <v>Concreto Protendido</v>
          </cell>
          <cell r="F1416" t="str">
            <v>SINAPI Mai/26</v>
          </cell>
        </row>
        <row r="1417">
          <cell r="A1417">
            <v>104297</v>
          </cell>
          <cell r="B1417" t="str">
            <v>FORNECIMENTO E INSTALAÇÃO DE CORDOALHA COM 7 FIOS, RESISTÊNCIA À TRAÇÃO DE 190 KGF/MM² E DIÂMETRO NOMINAL DE 12,7 MM, EM VIGA. AF_08/2022</v>
          </cell>
          <cell r="C1417" t="str">
            <v>KG</v>
          </cell>
          <cell r="D1417">
            <v>0</v>
          </cell>
          <cell r="E1417" t="str">
            <v>Concreto Protendido</v>
          </cell>
          <cell r="F1417" t="str">
            <v>SINAPI Mai/26</v>
          </cell>
        </row>
        <row r="1418">
          <cell r="A1418">
            <v>104295</v>
          </cell>
          <cell r="B1418" t="str">
            <v>FORNECIMENTO E INSTALAÇÃO DE CORDOALHA COM 7 FIOS, RESISTÊNCIA À TRAÇÃO DE 190 KGF/MM² E DIÂMETRO NOMINAL DE 15,2 MM, EM LAJE. AF_08/2022</v>
          </cell>
          <cell r="C1418" t="str">
            <v>KG</v>
          </cell>
          <cell r="D1418">
            <v>0</v>
          </cell>
          <cell r="E1418" t="str">
            <v>Concreto Protendido</v>
          </cell>
          <cell r="F1418" t="str">
            <v>SINAPI Mai/26</v>
          </cell>
        </row>
        <row r="1419">
          <cell r="A1419">
            <v>104299</v>
          </cell>
          <cell r="B1419" t="str">
            <v>FORNECIMENTO E INSTALAÇÃO DE CORDOALHA COM 7 FIOS, RESISTÊNCIA À TRAÇÃO DE 190 KGF/MM² E DIÂMETRO NOMINAL DE 15,2 MM, EM VIGA. AF_08/2022</v>
          </cell>
          <cell r="C1419" t="str">
            <v>KG</v>
          </cell>
          <cell r="D1419">
            <v>0</v>
          </cell>
          <cell r="E1419" t="str">
            <v>Concreto Protendido</v>
          </cell>
          <cell r="F1419" t="str">
            <v>SINAPI Mai/26</v>
          </cell>
        </row>
        <row r="1420">
          <cell r="A1420">
            <v>104294</v>
          </cell>
          <cell r="B1420" t="str">
            <v>FORNECIMENTO E INSTALAÇÃO DE CORDOALHA COM 7 FIOS, RESISTÊNCIA À TRAÇÃO DE 210 KGF/MM² E DIÂMETRO NOMINAL DE 12,7 MM, EM LAJE. AF_08/2022</v>
          </cell>
          <cell r="C1420" t="str">
            <v>KG</v>
          </cell>
          <cell r="D1420">
            <v>0</v>
          </cell>
          <cell r="E1420" t="str">
            <v>Concreto Protendido</v>
          </cell>
          <cell r="F1420" t="str">
            <v>SINAPI Mai/26</v>
          </cell>
        </row>
        <row r="1421">
          <cell r="A1421">
            <v>104298</v>
          </cell>
          <cell r="B1421" t="str">
            <v>FORNECIMENTO E INSTALAÇÃO DE CORDOALHA COM 7 FIOS, RESISTÊNCIA À TRAÇÃO DE 210 KGF/MM² E DIÂMETRO NOMINAL DE 12,7 MM, EM VIGA. AF_08/2022</v>
          </cell>
          <cell r="C1421" t="str">
            <v>KG</v>
          </cell>
          <cell r="D1421">
            <v>0</v>
          </cell>
          <cell r="E1421" t="str">
            <v>Concreto Protendido</v>
          </cell>
          <cell r="F1421" t="str">
            <v>SINAPI Mai/26</v>
          </cell>
        </row>
        <row r="1422">
          <cell r="A1422">
            <v>104296</v>
          </cell>
          <cell r="B1422" t="str">
            <v>FORNECIMENTO E INSTALAÇÃO DE CORDOALHA COM 7 FIOS, RESISTÊNCIA À TRAÇÃO DE 210 KGF/MM² E DIÂMETRO NOMINAL DE 15,2 MM, EM LAJE. AF_08/2022</v>
          </cell>
          <cell r="C1422" t="str">
            <v>KG</v>
          </cell>
          <cell r="D1422">
            <v>0</v>
          </cell>
          <cell r="E1422" t="str">
            <v>Concreto Protendido</v>
          </cell>
          <cell r="F1422" t="str">
            <v>SINAPI Mai/26</v>
          </cell>
        </row>
        <row r="1423">
          <cell r="A1423">
            <v>104300</v>
          </cell>
          <cell r="B1423" t="str">
            <v>FORNECIMENTO E INSTALAÇÃO DE CORDOALHA COM 7 FIOS, RESISTÊNCIA À TRAÇÃO DE 210 KGF/MM² E DIÂMETRO NOMINAL DE 15,2 MM, EM VIGA. AF_08/2022</v>
          </cell>
          <cell r="C1423" t="str">
            <v>KG</v>
          </cell>
          <cell r="D1423">
            <v>0</v>
          </cell>
          <cell r="E1423" t="str">
            <v>Concreto Protendido</v>
          </cell>
          <cell r="F1423" t="str">
            <v>SINAPI Mai/26</v>
          </cell>
        </row>
        <row r="1424">
          <cell r="A1424">
            <v>90944</v>
          </cell>
          <cell r="B1424" t="str">
            <v>CONTRAPISO ACÚSTICO EM ARGAMASSA PRONTA, PREPARO MANUAL, APLICADO EM ÁREAS SECA, ACABAMENTO NÃO REFORÇADO, ESPESSURA 6CM. AF_07/2021</v>
          </cell>
          <cell r="C1424" t="str">
            <v>M2</v>
          </cell>
          <cell r="D1424">
            <v>192.43</v>
          </cell>
          <cell r="E1424" t="str">
            <v>Contrapiso</v>
          </cell>
          <cell r="F1424" t="str">
            <v>SINAPI Mai/26</v>
          </cell>
        </row>
        <row r="1425">
          <cell r="A1425">
            <v>90934</v>
          </cell>
          <cell r="B1425" t="str">
            <v>CONTRAPISO ACÚSTICO EM ARGAMASSA PRONTA, PREPARO MANUAL, APLICADO EM ÁREAS SECAS, ACABAMENTO NÃO REFORÇADO, ESPESSURA 5CM. AF_07/2021</v>
          </cell>
          <cell r="C1425" t="str">
            <v>M2</v>
          </cell>
          <cell r="D1425">
            <v>178.34</v>
          </cell>
          <cell r="E1425" t="str">
            <v>Contrapiso</v>
          </cell>
          <cell r="F1425" t="str">
            <v>SINAPI Mai/26</v>
          </cell>
        </row>
        <row r="1426">
          <cell r="A1426">
            <v>90954</v>
          </cell>
          <cell r="B1426" t="str">
            <v>CONTRAPISO ACÚSTICO EM ARGAMASSA PRONTA, PREPARO MANUAL, APLICADO EM ÁREAS SECAS, ACABAMENTO NÃO REFORÇADO, ESPESSURA 7CM. AF_07/2021</v>
          </cell>
          <cell r="C1426" t="str">
            <v>M2</v>
          </cell>
          <cell r="D1426">
            <v>218.22</v>
          </cell>
          <cell r="E1426" t="str">
            <v>Contrapiso</v>
          </cell>
          <cell r="F1426" t="str">
            <v>SINAPI Mai/26</v>
          </cell>
        </row>
        <row r="1427">
          <cell r="A1427">
            <v>90933</v>
          </cell>
          <cell r="B1427" t="str">
            <v>CONTRAPISO ACÚSTICO EM ARGAMASSA PRONTA, PREPARO MECÂNICO COM MISTURADOR 300 KG, APLICADO EM ÁREAS SECAS, ACABAMENTO NÃO REFORÇADO, ESPESSURA 5CM. AF_07/2021</v>
          </cell>
          <cell r="C1427" t="str">
            <v>M2</v>
          </cell>
          <cell r="D1427">
            <v>160.11000000000001</v>
          </cell>
          <cell r="E1427" t="str">
            <v>Contrapiso</v>
          </cell>
          <cell r="F1427" t="str">
            <v>SINAPI Mai/26</v>
          </cell>
        </row>
        <row r="1428">
          <cell r="A1428">
            <v>90943</v>
          </cell>
          <cell r="B1428" t="str">
            <v>CONTRAPISO ACÚSTICO EM ARGAMASSA PRONTA, PREPARO MECÂNICO COM MISTURADOR 300 KG, APLICADO EM ÁREAS SECAS, ACABAMENTO NÃO REFORÇADO, ESPESSURA 6CM. AF_07/2021</v>
          </cell>
          <cell r="C1428" t="str">
            <v>M2</v>
          </cell>
          <cell r="D1428">
            <v>172.58</v>
          </cell>
          <cell r="E1428" t="str">
            <v>Contrapiso</v>
          </cell>
          <cell r="F1428" t="str">
            <v>SINAPI Mai/26</v>
          </cell>
        </row>
        <row r="1429">
          <cell r="A1429">
            <v>90953</v>
          </cell>
          <cell r="B1429" t="str">
            <v>CONTRAPISO ACÚSTICO EM ARGAMASSA PRONTA, PREPARO MECÂNICO COM MISTURADOR 300 KG, APLICADO EM ÁREAS SECAS, ACABAMENTO NÃO REFORÇADO, ESPESSURA 7CM. AF_07/2021</v>
          </cell>
          <cell r="C1429" t="str">
            <v>M2</v>
          </cell>
          <cell r="D1429">
            <v>195.4</v>
          </cell>
          <cell r="E1429" t="str">
            <v>Contrapiso</v>
          </cell>
          <cell r="F1429" t="str">
            <v>SINAPI Mai/26</v>
          </cell>
        </row>
        <row r="1430">
          <cell r="A1430">
            <v>90932</v>
          </cell>
          <cell r="B1430" t="str">
            <v>CONTRAPISO ACÚSTICO EM ARGAMASSA TRAÇO 1:4 (CIMENTO E AREIA), PREPARO MANUAL, APLICADO EM ÁREAS SECAS, ACABAMENTO NÃO REFORÇADO, ESPESSURA 5CM. AF_07/2021</v>
          </cell>
          <cell r="C1430" t="str">
            <v>M2</v>
          </cell>
          <cell r="D1430">
            <v>95.85</v>
          </cell>
          <cell r="E1430" t="str">
            <v>Contrapiso</v>
          </cell>
          <cell r="F1430" t="str">
            <v>SINAPI Mai/26</v>
          </cell>
        </row>
        <row r="1431">
          <cell r="A1431">
            <v>90942</v>
          </cell>
          <cell r="B1431" t="str">
            <v>CONTRAPISO ACÚSTICO EM ARGAMASSA TRAÇO 1:4 (CIMENTO E AREIA), PREPARO MANUAL, APLICADO EM ÁREAS SECAS, ACABAMENTO NÃO REFORÇADO, ESPESSURA 6CM. AF_07/2021</v>
          </cell>
          <cell r="C1431" t="str">
            <v>M2</v>
          </cell>
          <cell r="D1431">
            <v>102.61</v>
          </cell>
          <cell r="E1431" t="str">
            <v>Contrapiso</v>
          </cell>
          <cell r="F1431" t="str">
            <v>SINAPI Mai/26</v>
          </cell>
        </row>
        <row r="1432">
          <cell r="A1432">
            <v>90952</v>
          </cell>
          <cell r="B1432" t="str">
            <v>CONTRAPISO ACÚSTICO EM ARGAMASSA TRAÇO 1:4 (CIMENTO E AREIA), PREPARO MANUAL, APLICADO EM ÁREAS SECAS, ACABAMENTO NÃO REFORÇADO, ESPESSURA 7CM. AF_07/2021</v>
          </cell>
          <cell r="C1432" t="str">
            <v>M2</v>
          </cell>
          <cell r="D1432">
            <v>114.94</v>
          </cell>
          <cell r="E1432" t="str">
            <v>Contrapiso</v>
          </cell>
          <cell r="F1432" t="str">
            <v>SINAPI Mai/26</v>
          </cell>
        </row>
        <row r="1433">
          <cell r="A1433">
            <v>90930</v>
          </cell>
          <cell r="B1433" t="str">
            <v>CONTRAPISO ACÚSTICO EM ARGAMASSA TRAÇO 1:4 (CIMENTO E AREIA), PREPARO MECÂNICO COM BETONEIRA 400L, APLICADO EM ÁREAS SECAS, ACABAMENTO NÃO REFORÇADO, ESPESSURA 5CM. AF_07/2021</v>
          </cell>
          <cell r="C1433" t="str">
            <v>M2</v>
          </cell>
          <cell r="D1433">
            <v>85.65</v>
          </cell>
          <cell r="E1433" t="str">
            <v>Contrapiso</v>
          </cell>
          <cell r="F1433" t="str">
            <v>SINAPI Mai/26</v>
          </cell>
        </row>
        <row r="1434">
          <cell r="A1434">
            <v>90940</v>
          </cell>
          <cell r="B1434" t="str">
            <v>CONTRAPISO ACÚSTICO EM ARGAMASSA TRAÇO 1:4 (CIMENTO E AREIA), PREPARO MECÂNICO COM BETONEIRA 400L, APLICADO EM ÁREAS SECAS, ACABAMENTO NÃO REFORÇADO, ESPESSURA 6CM. AF_07/2021</v>
          </cell>
          <cell r="C1434" t="str">
            <v>M2</v>
          </cell>
          <cell r="D1434">
            <v>91.5</v>
          </cell>
          <cell r="E1434" t="str">
            <v>Contrapiso</v>
          </cell>
          <cell r="F1434" t="str">
            <v>SINAPI Mai/26</v>
          </cell>
        </row>
        <row r="1435">
          <cell r="A1435">
            <v>90950</v>
          </cell>
          <cell r="B1435" t="str">
            <v>CONTRAPISO ACÚSTICO EM ARGAMASSA TRAÇO 1:4 (CIMENTO E AREIA), PREPARO MECÂNICO COM BETONEIRA 400L, APLICADO EM ÁREAS SECAS, ACABAMENTO NÃO REFORÇADO, ESPESSURA 7CM. AF_07/2021</v>
          </cell>
          <cell r="C1435" t="str">
            <v>M2</v>
          </cell>
          <cell r="D1435">
            <v>102.17</v>
          </cell>
          <cell r="E1435" t="str">
            <v>Contrapiso</v>
          </cell>
          <cell r="F1435" t="str">
            <v>SINAPI Mai/26</v>
          </cell>
        </row>
        <row r="1436">
          <cell r="A1436">
            <v>88476</v>
          </cell>
          <cell r="B1436" t="str">
            <v>CONTRAPISO COM ARGAMASSA AUTONIVELANTE, APLICADO SOBRE LAJE, ADERIDO, ESPESSURA 2CM. AF_07/2021</v>
          </cell>
          <cell r="C1436" t="str">
            <v>M2</v>
          </cell>
          <cell r="D1436">
            <v>21.8</v>
          </cell>
          <cell r="E1436" t="str">
            <v>Contrapiso</v>
          </cell>
          <cell r="F1436" t="str">
            <v>SINAPI Mai/26</v>
          </cell>
        </row>
        <row r="1437">
          <cell r="A1437">
            <v>88477</v>
          </cell>
          <cell r="B1437" t="str">
            <v>CONTRAPISO COM ARGAMASSA AUTONIVELANTE, APLICADO SOBRE LAJE, ADERIDO, ESPESSURA 3CM. AF_07/2021</v>
          </cell>
          <cell r="C1437" t="str">
            <v>M2</v>
          </cell>
          <cell r="D1437">
            <v>30.41</v>
          </cell>
          <cell r="E1437" t="str">
            <v>Contrapiso</v>
          </cell>
          <cell r="F1437" t="str">
            <v>SINAPI Mai/26</v>
          </cell>
        </row>
        <row r="1438">
          <cell r="A1438">
            <v>88478</v>
          </cell>
          <cell r="B1438" t="str">
            <v>CONTRAPISO COM ARGAMASSA AUTONIVELANTE, APLICADO SOBRE LAJE, ADERIDO, ESPESSURA 4CM. AF_07/2021</v>
          </cell>
          <cell r="C1438" t="str">
            <v>M2</v>
          </cell>
          <cell r="D1438">
            <v>37.53</v>
          </cell>
          <cell r="E1438" t="str">
            <v>Contrapiso</v>
          </cell>
          <cell r="F1438" t="str">
            <v>SINAPI Mai/26</v>
          </cell>
        </row>
        <row r="1439">
          <cell r="A1439">
            <v>88470</v>
          </cell>
          <cell r="B1439" t="str">
            <v>CONTRAPISO COM ARGAMASSA AUTONIVELANTE, APLICADO SOBRE LAJE, NÃO ADERIDO, ESPESSURA 3CM. AF_07/2021</v>
          </cell>
          <cell r="C1439" t="str">
            <v>M2</v>
          </cell>
          <cell r="D1439">
            <v>26.43</v>
          </cell>
          <cell r="E1439" t="str">
            <v>Contrapiso</v>
          </cell>
          <cell r="F1439" t="str">
            <v>SINAPI Mai/26</v>
          </cell>
        </row>
        <row r="1440">
          <cell r="A1440">
            <v>88471</v>
          </cell>
          <cell r="B1440" t="str">
            <v>CONTRAPISO COM ARGAMASSA AUTONIVELANTE, APLICADO SOBRE LAJE, NÃO ADERIDO, ESPESSURA 4CM. AF_07/2021</v>
          </cell>
          <cell r="C1440" t="str">
            <v>M2</v>
          </cell>
          <cell r="D1440">
            <v>33.24</v>
          </cell>
          <cell r="E1440" t="str">
            <v>Contrapiso</v>
          </cell>
          <cell r="F1440" t="str">
            <v>SINAPI Mai/26</v>
          </cell>
        </row>
        <row r="1441">
          <cell r="A1441">
            <v>88472</v>
          </cell>
          <cell r="B1441" t="str">
            <v>CONTRAPISO COM ARGAMASSA AUTONIVELANTE, APLICADO SOBRE LAJE, NÃO ADERIDO, ESPESSURA 5CM. AF_07/2021</v>
          </cell>
          <cell r="C1441" t="str">
            <v>M2</v>
          </cell>
          <cell r="D1441">
            <v>38.630000000000003</v>
          </cell>
          <cell r="E1441" t="str">
            <v>Contrapiso</v>
          </cell>
          <cell r="F1441" t="str">
            <v>SINAPI Mai/26</v>
          </cell>
        </row>
        <row r="1442">
          <cell r="A1442">
            <v>87759</v>
          </cell>
          <cell r="B1442" t="str">
            <v>CONTRAPISO EM ARGAMASSA PRONTA, PREPARO MANUAL, APLICADO EM ÁREAS MOLHADAS SOBRE IMPERMEABILIZAÇÃO, ACABAMENTO NÃO REFORÇADO, ESPESSURA 3CM. AF_07/2021</v>
          </cell>
          <cell r="C1442" t="str">
            <v>M2</v>
          </cell>
          <cell r="D1442">
            <v>123.37</v>
          </cell>
          <cell r="E1442" t="str">
            <v>Contrapiso</v>
          </cell>
          <cell r="F1442" t="str">
            <v>SINAPI Mai/26</v>
          </cell>
        </row>
        <row r="1443">
          <cell r="A1443">
            <v>87769</v>
          </cell>
          <cell r="B1443" t="str">
            <v>CONTRAPISO EM ARGAMASSA PRONTA, PREPARO MANUAL, APLICADO EM ÁREAS MOLHADAS SOBRE IMPERMEABILIZAÇÃO, ACABAMENTO NÃO REFORÇADO, ESPESSURA 4CM. AF_07/2021</v>
          </cell>
          <cell r="C1443" t="str">
            <v>M2</v>
          </cell>
          <cell r="D1443">
            <v>146.09</v>
          </cell>
          <cell r="E1443" t="str">
            <v>Contrapiso</v>
          </cell>
          <cell r="F1443" t="str">
            <v>SINAPI Mai/26</v>
          </cell>
        </row>
        <row r="1444">
          <cell r="A1444">
            <v>87739</v>
          </cell>
          <cell r="B1444" t="str">
            <v>CONTRAPISO EM ARGAMASSA PRONTA, PREPARO MANUAL, APLICADO EM ÁREAS MOLHADAS SOBRE LAJE, ADERIDO, ACABAMENTO NÃO REFORÇADO, ESPESSURA 2CM. AF_07/2021</v>
          </cell>
          <cell r="C1444" t="str">
            <v>M2</v>
          </cell>
          <cell r="D1444">
            <v>97.39</v>
          </cell>
          <cell r="E1444" t="str">
            <v>Contrapiso</v>
          </cell>
          <cell r="F1444" t="str">
            <v>SINAPI Mai/26</v>
          </cell>
        </row>
        <row r="1445">
          <cell r="A1445">
            <v>87749</v>
          </cell>
          <cell r="B1445" t="str">
            <v>CONTRAPISO EM ARGAMASSA PRONTA, PREPARO MANUAL, APLICADO EM ÁREAS MOLHADAS SOBRE LAJE, ADERIDO, ACABAMENTO NÃO REFORÇADO, ESPESSURA 3CM. AF_07/2021</v>
          </cell>
          <cell r="C1445" t="str">
            <v>M2</v>
          </cell>
          <cell r="D1445">
            <v>125.06</v>
          </cell>
          <cell r="E1445" t="str">
            <v>Contrapiso</v>
          </cell>
          <cell r="F1445" t="str">
            <v>SINAPI Mai/26</v>
          </cell>
        </row>
        <row r="1446">
          <cell r="A1446">
            <v>87624</v>
          </cell>
          <cell r="B1446" t="str">
            <v>CONTRAPISO EM ARGAMASSA PRONTA, PREPARO MANUAL, APLICADO EM ÁREAS SECAS SOBRE LAJE, ADERIDO, ACABAMENTO NÃO REFORÇADO, ESPESSURA 2CM. AF_07/2021</v>
          </cell>
          <cell r="C1446" t="str">
            <v>M2</v>
          </cell>
          <cell r="D1446">
            <v>81.19</v>
          </cell>
          <cell r="E1446" t="str">
            <v>Contrapiso</v>
          </cell>
          <cell r="F1446" t="str">
            <v>SINAPI Mai/26</v>
          </cell>
        </row>
        <row r="1447">
          <cell r="A1447">
            <v>87634</v>
          </cell>
          <cell r="B1447" t="str">
            <v>CONTRAPISO EM ARGAMASSA PRONTA, PREPARO MANUAL, APLICADO EM ÁREAS SECAS SOBRE LAJE, ADERIDO, ACABAMENTO NÃO REFORÇADO, ESPESSURA 3CM. AF_07/2021</v>
          </cell>
          <cell r="C1447" t="str">
            <v>M2</v>
          </cell>
          <cell r="D1447">
            <v>108.84</v>
          </cell>
          <cell r="E1447" t="str">
            <v>Contrapiso</v>
          </cell>
          <cell r="F1447" t="str">
            <v>SINAPI Mai/26</v>
          </cell>
        </row>
        <row r="1448">
          <cell r="A1448">
            <v>87644</v>
          </cell>
          <cell r="B1448" t="str">
            <v>CONTRAPISO EM ARGAMASSA PRONTA, PREPARO MANUAL, APLICADO EM ÁREAS SECAS SOBRE LAJE, ADERIDO, ACABAMENTO NÃO REFORÇADO, ESPESSURA 4CM. AF_07/2021</v>
          </cell>
          <cell r="C1448" t="str">
            <v>M2</v>
          </cell>
          <cell r="D1448">
            <v>131.5</v>
          </cell>
          <cell r="E1448" t="str">
            <v>Contrapiso</v>
          </cell>
          <cell r="F1448" t="str">
            <v>SINAPI Mai/26</v>
          </cell>
        </row>
        <row r="1449">
          <cell r="A1449">
            <v>87684</v>
          </cell>
          <cell r="B1449" t="str">
            <v>CONTRAPISO EM ARGAMASSA PRONTA, PREPARO MANUAL, APLICADO EM ÁREAS SECAS SOBRE LAJE, NÃO ADERIDO, ACABAMENTO NÃO REFORÇADO, ESPESSURA 4CM. AF_07/2021</v>
          </cell>
          <cell r="C1449" t="str">
            <v>M2</v>
          </cell>
          <cell r="D1449">
            <v>126.81</v>
          </cell>
          <cell r="E1449" t="str">
            <v>Contrapiso</v>
          </cell>
          <cell r="F1449" t="str">
            <v>SINAPI Mai/26</v>
          </cell>
        </row>
        <row r="1450">
          <cell r="A1450">
            <v>87694</v>
          </cell>
          <cell r="B1450" t="str">
            <v>CONTRAPISO EM ARGAMASSA PRONTA, PREPARO MANUAL, APLICADO EM ÁREAS SECAS SOBRE LAJE, NÃO ADERIDO, ACABAMENTO NÃO REFORÇADO, ESPESSURA 5CM. AF_07/2021</v>
          </cell>
          <cell r="C1450" t="str">
            <v>M2</v>
          </cell>
          <cell r="D1450">
            <v>145.27000000000001</v>
          </cell>
          <cell r="E1450" t="str">
            <v>Contrapiso</v>
          </cell>
          <cell r="F1450" t="str">
            <v>SINAPI Mai/26</v>
          </cell>
        </row>
        <row r="1451">
          <cell r="A1451">
            <v>87704</v>
          </cell>
          <cell r="B1451" t="str">
            <v>CONTRAPISO EM ARGAMASSA PRONTA, PREPARO MANUAL, APLICADO EM ÁREAS SECAS SOBRE LAJE, NÃO ADERIDO, ACABAMENTO NÃO REFORÇADO, ESPESSURA 6CM. AF_07/2021</v>
          </cell>
          <cell r="C1451" t="str">
            <v>M2</v>
          </cell>
          <cell r="D1451">
            <v>157.61000000000001</v>
          </cell>
          <cell r="E1451" t="str">
            <v>Contrapiso</v>
          </cell>
          <cell r="F1451" t="str">
            <v>SINAPI Mai/26</v>
          </cell>
        </row>
        <row r="1452">
          <cell r="A1452">
            <v>87758</v>
          </cell>
          <cell r="B1452" t="str">
            <v>CONTRAPISO EM ARGAMASSA PRONTA, PREPARO MECÂNICO COM MISTURADOR 300 KG, APLICADO EM ÁREAS MOLHADAS SOBRE IMPERMEABILIZAÇÃO, ACABAMENTO NÃO REFORÇADO, ESPESSURA 3CM. AF_07/2021</v>
          </cell>
          <cell r="C1452" t="str">
            <v>M2</v>
          </cell>
          <cell r="D1452">
            <v>110.42</v>
          </cell>
          <cell r="E1452" t="str">
            <v>Contrapiso</v>
          </cell>
          <cell r="F1452" t="str">
            <v>SINAPI Mai/26</v>
          </cell>
        </row>
        <row r="1453">
          <cell r="A1453">
            <v>87768</v>
          </cell>
          <cell r="B1453" t="str">
            <v>CONTRAPISO EM ARGAMASSA PRONTA, PREPARO MECÂNICO COM MISTURADOR 300 KG, APLICADO EM ÁREAS MOLHADAS SOBRE IMPERMEABILIZAÇÃO, ACABAMENTO NÃO REFORÇADO, ESPESSURA 4CM. AF_07/2021</v>
          </cell>
          <cell r="C1453" t="str">
            <v>M2</v>
          </cell>
          <cell r="D1453">
            <v>130.16999999999999</v>
          </cell>
          <cell r="E1453" t="str">
            <v>Contrapiso</v>
          </cell>
          <cell r="F1453" t="str">
            <v>SINAPI Mai/26</v>
          </cell>
        </row>
        <row r="1454">
          <cell r="A1454">
            <v>87738</v>
          </cell>
          <cell r="B1454" t="str">
            <v>CONTRAPISO EM ARGAMASSA PRONTA, PREPARO MECÂNICO COM MISTURADOR 300 KG, APLICADO EM ÁREAS MOLHADAS SOBRE LAJE, ADERIDO, ACABAMENTO NÃO REFORÇADO, ESPESSURA 2CM. AF_07/2021</v>
          </cell>
          <cell r="C1454" t="str">
            <v>M2</v>
          </cell>
          <cell r="D1454">
            <v>88.08</v>
          </cell>
          <cell r="E1454" t="str">
            <v>Contrapiso</v>
          </cell>
          <cell r="F1454" t="str">
            <v>SINAPI Mai/26</v>
          </cell>
        </row>
        <row r="1455">
          <cell r="A1455">
            <v>87748</v>
          </cell>
          <cell r="B1455" t="str">
            <v>CONTRAPISO EM ARGAMASSA PRONTA, PREPARO MECÂNICO COM MISTURADOR 300 KG, APLICADO EM ÁREAS MOLHADAS SOBRE LAJE, ADERIDO, ACABAMENTO NÃO REFORÇADO, ESPESSURA 3CM. AF_07/2021</v>
          </cell>
          <cell r="C1455" t="str">
            <v>M2</v>
          </cell>
          <cell r="D1455">
            <v>112.11</v>
          </cell>
          <cell r="E1455" t="str">
            <v>Contrapiso</v>
          </cell>
          <cell r="F1455" t="str">
            <v>SINAPI Mai/26</v>
          </cell>
        </row>
        <row r="1456">
          <cell r="A1456">
            <v>87623</v>
          </cell>
          <cell r="B1456" t="str">
            <v>CONTRAPISO EM ARGAMASSA PRONTA, PREPARO MECÂNICO COM MISTURADOR 300 KG, APLICADO EM ÁREAS SECAS SOBRE LAJE, ADERIDO, ACABAMENTO NÃO REFORÇADO, ESPESSURA 2CM. AF_07/2021</v>
          </cell>
          <cell r="C1456" t="str">
            <v>M2</v>
          </cell>
          <cell r="D1456">
            <v>71.88</v>
          </cell>
          <cell r="E1456" t="str">
            <v>Contrapiso</v>
          </cell>
          <cell r="F1456" t="str">
            <v>SINAPI Mai/26</v>
          </cell>
        </row>
        <row r="1457">
          <cell r="A1457">
            <v>87633</v>
          </cell>
          <cell r="B1457" t="str">
            <v>CONTRAPISO EM ARGAMASSA PRONTA, PREPARO MECÂNICO COM MISTURADOR 300 KG, APLICADO EM ÁREAS SECAS SOBRE LAJE, ADERIDO, ACABAMENTO NÃO REFORÇADO, ESPESSURA 3CM. AF_07/2021</v>
          </cell>
          <cell r="C1457" t="str">
            <v>M2</v>
          </cell>
          <cell r="D1457">
            <v>95.89</v>
          </cell>
          <cell r="E1457" t="str">
            <v>Contrapiso</v>
          </cell>
          <cell r="F1457" t="str">
            <v>SINAPI Mai/26</v>
          </cell>
        </row>
        <row r="1458">
          <cell r="A1458">
            <v>87643</v>
          </cell>
          <cell r="B1458" t="str">
            <v>CONTRAPISO EM ARGAMASSA PRONTA, PREPARO MECÂNICO COM MISTURADOR 300 KG, APLICADO EM ÁREAS SECAS SOBRE LAJE, ADERIDO, ACABAMENTO NÃO REFORÇADO, ESPESSURA 4CM. AF_07/2021</v>
          </cell>
          <cell r="C1458" t="str">
            <v>M2</v>
          </cell>
          <cell r="D1458">
            <v>115.58</v>
          </cell>
          <cell r="E1458" t="str">
            <v>Contrapiso</v>
          </cell>
          <cell r="F1458" t="str">
            <v>SINAPI Mai/26</v>
          </cell>
        </row>
        <row r="1459">
          <cell r="A1459">
            <v>87683</v>
          </cell>
          <cell r="B1459" t="str">
            <v>CONTRAPISO EM ARGAMASSA PRONTA, PREPARO MECÂNICO COM MISTURADOR 300 KG, APLICADO EM ÁREAS SECAS SOBRE LAJE, NÃO ADERIDO, ACABAMENTO NÃO REFORÇADO, ESPESSURA 4CM. AF_07/2021</v>
          </cell>
          <cell r="C1459" t="str">
            <v>M2</v>
          </cell>
          <cell r="D1459">
            <v>110.89</v>
          </cell>
          <cell r="E1459" t="str">
            <v>Contrapiso</v>
          </cell>
          <cell r="F1459" t="str">
            <v>SINAPI Mai/26</v>
          </cell>
        </row>
        <row r="1460">
          <cell r="A1460">
            <v>87703</v>
          </cell>
          <cell r="B1460" t="str">
            <v>CONTRAPISO EM ARGAMASSA PRONTA, PREPARO MECÂNICO COM MISTURADOR 300 KG, APLICADO EM ÁREAS SECAS SOBRE LAJE, NÃO ADERIDO, ACABAMENTO NÃO REFORÇADO, ESPESSURA 6CM. AF_07/2021</v>
          </cell>
          <cell r="C1460" t="str">
            <v>M2</v>
          </cell>
          <cell r="D1460">
            <v>137.76</v>
          </cell>
          <cell r="E1460" t="str">
            <v>Contrapiso</v>
          </cell>
          <cell r="F1460" t="str">
            <v>SINAPI Mai/26</v>
          </cell>
        </row>
        <row r="1461">
          <cell r="A1461">
            <v>87693</v>
          </cell>
          <cell r="B1461" t="str">
            <v>CONTRAPISO EM ARGAMASSA PRONTA, PREPARO MECÂNICO COM MISTURADOR 300 KG, APLICADO EM ÁREAS SECAS SOBRE LAJE, NÃO ADERIDO, ESPESSURA 5CM. AF_07/2021</v>
          </cell>
          <cell r="C1461" t="str">
            <v>M2</v>
          </cell>
          <cell r="D1461">
            <v>127.04</v>
          </cell>
          <cell r="E1461" t="str">
            <v>Contrapiso</v>
          </cell>
          <cell r="F1461" t="str">
            <v>SINAPI Mai/26</v>
          </cell>
        </row>
        <row r="1462">
          <cell r="A1462">
            <v>87757</v>
          </cell>
          <cell r="B1462" t="str">
            <v>CONTRAPISO EM ARGAMASSA TRAÇO 1:4 (CIMENTO E AREIA), PREPARO MANUAL, APLICADO EM ÁREAS MOLHADAS SOBRE IMPERMEABILIZAÇÃO, ACABAMENTO NÃO REFORÇADO, ESPESSURA 3CM. AF_07/2021</v>
          </cell>
          <cell r="C1462" t="str">
            <v>M2</v>
          </cell>
          <cell r="D1462">
            <v>64.8</v>
          </cell>
          <cell r="E1462" t="str">
            <v>Contrapiso</v>
          </cell>
          <cell r="F1462" t="str">
            <v>SINAPI Mai/26</v>
          </cell>
        </row>
        <row r="1463">
          <cell r="A1463">
            <v>87767</v>
          </cell>
          <cell r="B1463" t="str">
            <v>CONTRAPISO EM ARGAMASSA TRAÇO 1:4 (CIMENTO E AREIA), PREPARO MANUAL, APLICADO EM ÁREAS MOLHADAS SOBRE IMPERMEABILIZAÇÃO, ACABAMENTO NÃO REFORÇADO, ESPESSURA 4CM. AF_07/2021</v>
          </cell>
          <cell r="C1463" t="str">
            <v>M2</v>
          </cell>
          <cell r="D1463">
            <v>74.06</v>
          </cell>
          <cell r="E1463" t="str">
            <v>Contrapiso</v>
          </cell>
          <cell r="F1463" t="str">
            <v>SINAPI Mai/26</v>
          </cell>
        </row>
        <row r="1464">
          <cell r="A1464">
            <v>87737</v>
          </cell>
          <cell r="B1464" t="str">
            <v>CONTRAPISO EM ARGAMASSA TRAÇO 1:4 (CIMENTO E AREIA), PREPARO MANUAL, APLICADO EM ÁREAS MOLHADAS SOBRE LAJE, ADERIDO, ACABAMENTO NÃO REFORÇADO, ESPESSURA 2CM. AF_07/2021</v>
          </cell>
          <cell r="C1464" t="str">
            <v>M2</v>
          </cell>
          <cell r="D1464">
            <v>55.27</v>
          </cell>
          <cell r="E1464" t="str">
            <v>Contrapiso</v>
          </cell>
          <cell r="F1464" t="str">
            <v>SINAPI Mai/26</v>
          </cell>
        </row>
        <row r="1465">
          <cell r="A1465">
            <v>87747</v>
          </cell>
          <cell r="B1465" t="str">
            <v>CONTRAPISO EM ARGAMASSA TRAÇO 1:4 (CIMENTO E AREIA), PREPARO MANUAL, APLICADO EM ÁREAS MOLHADAS SOBRE LAJE, ADERIDO, ACABAMENTO NÃO REFORÇADO, ESPESSURA 3CM. AF_07/2021</v>
          </cell>
          <cell r="C1465" t="str">
            <v>M2</v>
          </cell>
          <cell r="D1465">
            <v>66.489999999999995</v>
          </cell>
          <cell r="E1465" t="str">
            <v>Contrapiso</v>
          </cell>
          <cell r="F1465" t="str">
            <v>SINAPI Mai/26</v>
          </cell>
        </row>
        <row r="1466">
          <cell r="A1466">
            <v>87622</v>
          </cell>
          <cell r="B1466" t="str">
            <v>CONTRAPISO EM ARGAMASSA TRAÇO 1:4 (CIMENTO E AREIA), PREPARO MANUAL, APLICADO EM ÁREAS SECAS SOBRE LAJE, ADERIDO, ACABAMENTO NÃO REFORÇADO, ESPESSURA 2CM. AF_07/2021</v>
          </cell>
          <cell r="C1466" t="str">
            <v>M2</v>
          </cell>
          <cell r="D1466">
            <v>39.07</v>
          </cell>
          <cell r="E1466" t="str">
            <v>Contrapiso</v>
          </cell>
          <cell r="F1466" t="str">
            <v>SINAPI Mai/26</v>
          </cell>
        </row>
        <row r="1467">
          <cell r="A1467">
            <v>87632</v>
          </cell>
          <cell r="B1467" t="str">
            <v>CONTRAPISO EM ARGAMASSA TRAÇO 1:4 (CIMENTO E AREIA), PREPARO MANUAL, APLICADO EM ÁREAS SECAS SOBRE LAJE, ADERIDO, ACABAMENTO NÃO REFORÇADO, ESPESSURA 3CM. AF_07/2021</v>
          </cell>
          <cell r="C1467" t="str">
            <v>M2</v>
          </cell>
          <cell r="D1467">
            <v>50.27</v>
          </cell>
          <cell r="E1467" t="str">
            <v>Contrapiso</v>
          </cell>
          <cell r="F1467" t="str">
            <v>SINAPI Mai/26</v>
          </cell>
        </row>
        <row r="1468">
          <cell r="A1468">
            <v>87642</v>
          </cell>
          <cell r="B1468" t="str">
            <v>CONTRAPISO EM ARGAMASSA TRAÇO 1:4 (CIMENTO E AREIA), PREPARO MANUAL, APLICADO EM ÁREAS SECAS SOBRE LAJE, ADERIDO, ACABAMENTO NÃO REFORÇADO, ESPESSURA 4CM. AF_07/2021</v>
          </cell>
          <cell r="C1468" t="str">
            <v>M2</v>
          </cell>
          <cell r="D1468">
            <v>59.47</v>
          </cell>
          <cell r="E1468" t="str">
            <v>Contrapiso</v>
          </cell>
          <cell r="F1468" t="str">
            <v>SINAPI Mai/26</v>
          </cell>
        </row>
        <row r="1469">
          <cell r="A1469">
            <v>87682</v>
          </cell>
          <cell r="B1469" t="str">
            <v>CONTRAPISO EM ARGAMASSA TRAÇO 1:4 (CIMENTO E AREIA), PREPARO MANUAL, APLICADO EM ÁREAS SECAS SOBRE LAJE, NÃO ADERIDO, ACABAMENTO NÃO REFORÇADO, ESPESSURA 4CM. AF_07/2021</v>
          </cell>
          <cell r="C1469" t="str">
            <v>M2</v>
          </cell>
          <cell r="D1469">
            <v>54.78</v>
          </cell>
          <cell r="E1469" t="str">
            <v>Contrapiso</v>
          </cell>
          <cell r="F1469" t="str">
            <v>SINAPI Mai/26</v>
          </cell>
        </row>
        <row r="1470">
          <cell r="A1470">
            <v>87692</v>
          </cell>
          <cell r="B1470" t="str">
            <v>CONTRAPISO EM ARGAMASSA TRAÇO 1:4 (CIMENTO E AREIA), PREPARO MANUAL, APLICADO EM ÁREAS SECAS SOBRE LAJE, NÃO ADERIDO, ACABAMENTO NÃO REFORÇADO, ESPESSURA 5CM. AF_07/2021</v>
          </cell>
          <cell r="C1470" t="str">
            <v>M2</v>
          </cell>
          <cell r="D1470">
            <v>62.78</v>
          </cell>
          <cell r="E1470" t="str">
            <v>Contrapiso</v>
          </cell>
          <cell r="F1470" t="str">
            <v>SINAPI Mai/26</v>
          </cell>
        </row>
        <row r="1471">
          <cell r="A1471">
            <v>87702</v>
          </cell>
          <cell r="B1471" t="str">
            <v>CONTRAPISO EM ARGAMASSA TRAÇO 1:4 (CIMENTO E AREIA), PREPARO MANUAL, APLICADO EM ÁREAS SECAS SOBRE LAJE, NÃO ADERIDO, ACABAMENTO NÃO REFORÇADO, ESPESSURA 6CM. AF_07/2021</v>
          </cell>
          <cell r="C1471" t="str">
            <v>M2</v>
          </cell>
          <cell r="D1471">
            <v>67.790000000000006</v>
          </cell>
          <cell r="E1471" t="str">
            <v>Contrapiso</v>
          </cell>
          <cell r="F1471" t="str">
            <v>SINAPI Mai/26</v>
          </cell>
        </row>
        <row r="1472">
          <cell r="A1472">
            <v>87755</v>
          </cell>
          <cell r="B1472" t="str">
            <v>CONTRAPISO EM ARGAMASSA TRAÇO 1:4 (CIMENTO E AREIA), PREPARO MECÂNICO COM BETONEIRA 400 L, APLICADO EM ÁREAS MOLHADAS SOBRE IMPERMEABILIZAÇÃO, ACABAMENTO NÃO REFORÇADO, ESPESSURA 3CM. AF_07/2021</v>
          </cell>
          <cell r="C1472" t="str">
            <v>M2</v>
          </cell>
          <cell r="D1472">
            <v>57.55</v>
          </cell>
          <cell r="E1472" t="str">
            <v>Contrapiso</v>
          </cell>
          <cell r="F1472" t="str">
            <v>SINAPI Mai/26</v>
          </cell>
        </row>
        <row r="1473">
          <cell r="A1473">
            <v>87765</v>
          </cell>
          <cell r="B1473" t="str">
            <v>CONTRAPISO EM ARGAMASSA TRAÇO 1:4 (CIMENTO E AREIA), PREPARO MECÂNICO COM BETONEIRA 400 L, APLICADO EM ÁREAS MOLHADAS SOBRE IMPERMEABILIZAÇÃO, ACABAMENTO NÃO REFORÇADO, ESPESSURA 4CM. AF_07/2021</v>
          </cell>
          <cell r="C1473" t="str">
            <v>M2</v>
          </cell>
          <cell r="D1473">
            <v>65.16</v>
          </cell>
          <cell r="E1473" t="str">
            <v>Contrapiso</v>
          </cell>
          <cell r="F1473" t="str">
            <v>SINAPI Mai/26</v>
          </cell>
        </row>
        <row r="1474">
          <cell r="A1474">
            <v>87735</v>
          </cell>
          <cell r="B1474" t="str">
            <v>CONTRAPISO EM ARGAMASSA TRAÇO 1:4 (CIMENTO E AREIA), PREPARO MECÂNICO COM BETONEIRA 400 L, APLICADO EM ÁREAS MOLHADAS SOBRE LAJE, ADERIDO, ACABAMENTO NÃO REFORÇADO, ESPESSURA 2CM. AF_07/2021</v>
          </cell>
          <cell r="C1474" t="str">
            <v>M2</v>
          </cell>
          <cell r="D1474">
            <v>50.06</v>
          </cell>
          <cell r="E1474" t="str">
            <v>Contrapiso</v>
          </cell>
          <cell r="F1474" t="str">
            <v>SINAPI Mai/26</v>
          </cell>
        </row>
        <row r="1475">
          <cell r="A1475">
            <v>87745</v>
          </cell>
          <cell r="B1475" t="str">
            <v>CONTRAPISO EM ARGAMASSA TRAÇO 1:4 (CIMENTO E AREIA), PREPARO MECÂNICO COM BETONEIRA 400 L, APLICADO EM ÁREAS MOLHADAS SOBRE LAJE, ADERIDO, ACABAMENTO NÃO REFORÇADO, ESPESSURA 3CM. AF_07/2021</v>
          </cell>
          <cell r="C1475" t="str">
            <v>M2</v>
          </cell>
          <cell r="D1475">
            <v>59.24</v>
          </cell>
          <cell r="E1475" t="str">
            <v>Contrapiso</v>
          </cell>
          <cell r="F1475" t="str">
            <v>SINAPI Mai/26</v>
          </cell>
        </row>
        <row r="1476">
          <cell r="A1476">
            <v>87620</v>
          </cell>
          <cell r="B1476" t="str">
            <v>CONTRAPISO EM ARGAMASSA TRAÇO 1:4 (CIMENTO E AREIA), PREPARO MECÂNICO COM BETONEIRA 400 L, APLICADO EM ÁREAS SECAS SOBRE LAJE, ADERIDO, ACABAMENTO NÃO REFORÇADO, ESPESSURA 2CM. AF_07/2021</v>
          </cell>
          <cell r="C1476" t="str">
            <v>M2</v>
          </cell>
          <cell r="D1476">
            <v>33.86</v>
          </cell>
          <cell r="E1476" t="str">
            <v>Contrapiso</v>
          </cell>
          <cell r="F1476" t="str">
            <v>SINAPI Mai/26</v>
          </cell>
        </row>
        <row r="1477">
          <cell r="A1477">
            <v>87630</v>
          </cell>
          <cell r="B1477" t="str">
            <v>CONTRAPISO EM ARGAMASSA TRAÇO 1:4 (CIMENTO E AREIA), PREPARO MECÂNICO COM BETONEIRA 400 L, APLICADO EM ÁREAS SECAS SOBRE LAJE, ADERIDO, ACABAMENTO NÃO REFORÇADO, ESPESSURA 3CM. AF_07/2021</v>
          </cell>
          <cell r="C1477" t="str">
            <v>M2</v>
          </cell>
          <cell r="D1477">
            <v>43.02</v>
          </cell>
          <cell r="E1477" t="str">
            <v>Contrapiso</v>
          </cell>
          <cell r="F1477" t="str">
            <v>SINAPI Mai/26</v>
          </cell>
        </row>
        <row r="1478">
          <cell r="A1478">
            <v>87640</v>
          </cell>
          <cell r="B1478" t="str">
            <v>CONTRAPISO EM ARGAMASSA TRAÇO 1:4 (CIMENTO E AREIA), PREPARO MECÂNICO COM BETONEIRA 400 L, APLICADO EM ÁREAS SECAS SOBRE LAJE, ADERIDO, ACABAMENTO NÃO REFORÇADO, ESPESSURA 4CM. AF_07/2021</v>
          </cell>
          <cell r="C1478" t="str">
            <v>M2</v>
          </cell>
          <cell r="D1478">
            <v>50.57</v>
          </cell>
          <cell r="E1478" t="str">
            <v>Contrapiso</v>
          </cell>
          <cell r="F1478" t="str">
            <v>SINAPI Mai/26</v>
          </cell>
        </row>
        <row r="1479">
          <cell r="A1479">
            <v>87680</v>
          </cell>
          <cell r="B1479" t="str">
            <v>CONTRAPISO EM ARGAMASSA TRAÇO 1:4 (CIMENTO E AREIA), PREPARO MECÂNICO COM BETONEIRA 400 L, APLICADO EM ÁREAS SECAS SOBRE LAJE, NÃO ADERIDO, ACABAMENTO NÃO REFORÇADO, ESPESSURA 4CM. AF_07/2021</v>
          </cell>
          <cell r="C1479" t="str">
            <v>M2</v>
          </cell>
          <cell r="D1479">
            <v>45.88</v>
          </cell>
          <cell r="E1479" t="str">
            <v>Contrapiso</v>
          </cell>
          <cell r="F1479" t="str">
            <v>SINAPI Mai/26</v>
          </cell>
        </row>
        <row r="1480">
          <cell r="A1480">
            <v>87690</v>
          </cell>
          <cell r="B1480" t="str">
            <v>CONTRAPISO EM ARGAMASSA TRAÇO 1:4 (CIMENTO E AREIA), PREPARO MECÂNICO COM BETONEIRA 400 L, APLICADO EM ÁREAS SECAS SOBRE LAJE, NÃO ADERIDO, ACABAMENTO NÃO REFORÇADO, ESPESSURA 5CM. AF_07/2021</v>
          </cell>
          <cell r="C1480" t="str">
            <v>M2</v>
          </cell>
          <cell r="D1480">
            <v>52.58</v>
          </cell>
          <cell r="E1480" t="str">
            <v>Contrapiso</v>
          </cell>
          <cell r="F1480" t="str">
            <v>SINAPI Mai/26</v>
          </cell>
        </row>
        <row r="1481">
          <cell r="A1481">
            <v>87700</v>
          </cell>
          <cell r="B1481" t="str">
            <v>CONTRAPISO EM ARGAMASSA TRAÇO 1:4 (CIMENTO E AREIA), PREPARO MECÂNICO COM BETONEIRA 400 L, APLICADO EM ÁREAS SECAS SOBRE LAJE, NÃO ADERIDO, ACABAMENTO NÃO REFORÇADO, ESPESSURA 6CM. AF_07/2021</v>
          </cell>
          <cell r="C1481" t="str">
            <v>M2</v>
          </cell>
          <cell r="D1481">
            <v>56.68</v>
          </cell>
          <cell r="E1481" t="str">
            <v>Contrapiso</v>
          </cell>
          <cell r="F1481" t="str">
            <v>SINAPI Mai/26</v>
          </cell>
        </row>
        <row r="1482">
          <cell r="A1482">
            <v>102803</v>
          </cell>
          <cell r="B1482" t="str">
            <v>REFORÇO SUPERFICIAL PARA CONTRAPISOS DE ARGAMASSA SEMI-SECA. AF_07/2021</v>
          </cell>
          <cell r="C1482" t="str">
            <v>M2</v>
          </cell>
          <cell r="D1482">
            <v>3.02</v>
          </cell>
          <cell r="E1482" t="str">
            <v>Contrapiso</v>
          </cell>
          <cell r="F1482" t="str">
            <v>SINAPI Mai/26</v>
          </cell>
        </row>
        <row r="1483">
          <cell r="A1483">
            <v>92717</v>
          </cell>
          <cell r="B1483" t="str">
            <v>APARELHO PARA CORTE E SOLDA OXI-ACETILENO SOBRE RODAS, INCLUSIVE CILINDROS E MAÇARICOS - CHI DIURNO. AF_05/2023</v>
          </cell>
          <cell r="C1483" t="str">
            <v>CHI</v>
          </cell>
          <cell r="D1483">
            <v>0.28999999999999998</v>
          </cell>
          <cell r="E1483" t="str">
            <v>Custos Horários Produtivo e Improdutivo dos Equipamentos</v>
          </cell>
          <cell r="F1483" t="str">
            <v>SINAPI Mai/26</v>
          </cell>
        </row>
        <row r="1484">
          <cell r="A1484">
            <v>92716</v>
          </cell>
          <cell r="B1484" t="str">
            <v>APARELHO PARA CORTE E SOLDA OXI-ACETILENO SOBRE RODAS, INCLUSIVE CILINDROS E MAÇARICOS - CHP DIURNO. AF_05/2023</v>
          </cell>
          <cell r="C1484" t="str">
            <v>CHP</v>
          </cell>
          <cell r="D1484">
            <v>115.31</v>
          </cell>
          <cell r="E1484" t="str">
            <v>Custos Horários Produtivo e Improdutivo dos Equipamentos</v>
          </cell>
          <cell r="F1484" t="str">
            <v>SINAPI Mai/26</v>
          </cell>
        </row>
        <row r="1485">
          <cell r="A1485">
            <v>103668</v>
          </cell>
          <cell r="B1485" t="str">
            <v>BATE ESTACA PARA INSTALAÇÃO DE DEFENSAS METÁLICAS (GUARD RAIL) FIXO, INCLUSIVE CAMINHÃO TOCO PBT 9.700 KG, POTÊNCIA DE 160 CV - CHI DIURNO. AF_05/2023</v>
          </cell>
          <cell r="C1485" t="str">
            <v>CHI</v>
          </cell>
          <cell r="D1485">
            <v>0</v>
          </cell>
          <cell r="E1485" t="str">
            <v>Custos Horários Produtivo e Improdutivo dos Equipamentos</v>
          </cell>
          <cell r="F1485" t="str">
            <v>SINAPI Mai/26</v>
          </cell>
        </row>
        <row r="1486">
          <cell r="A1486">
            <v>103667</v>
          </cell>
          <cell r="B1486" t="str">
            <v>BATE ESTACA PARA INSTALAÇÃO DE DEFENSAS METÁLICAS (GUARD RAIL) FIXO, INCLUSIVE CAMINHÃO TOCO PBT 9.700 KG, POTÊNCIA DE 160 CV - CHP DIURNO. AF_05/2023</v>
          </cell>
          <cell r="C1486" t="str">
            <v>CHP</v>
          </cell>
          <cell r="D1486">
            <v>0</v>
          </cell>
          <cell r="E1486" t="str">
            <v>Custos Horários Produtivo e Improdutivo dos Equipamentos</v>
          </cell>
          <cell r="F1486" t="str">
            <v>SINAPI Mai/26</v>
          </cell>
        </row>
        <row r="1487">
          <cell r="A1487">
            <v>89218</v>
          </cell>
          <cell r="B1487" t="str">
            <v>BATE-ESTACAS POR GRAVIDADE, POTÊNCIA DE 160 HP, PESO DO MARTELO ATÉ 3 TONELADAS - CHI DIURNO. AF_11/2014</v>
          </cell>
          <cell r="C1487" t="str">
            <v>CHI</v>
          </cell>
          <cell r="D1487">
            <v>117.62</v>
          </cell>
          <cell r="E1487" t="str">
            <v>Custos Horários Produtivo e Improdutivo dos Equipamentos</v>
          </cell>
          <cell r="F1487" t="str">
            <v>SINAPI Mai/26</v>
          </cell>
        </row>
        <row r="1488">
          <cell r="A1488">
            <v>89843</v>
          </cell>
          <cell r="B1488" t="str">
            <v>BATE-ESTACAS POR GRAVIDADE, POTÊNCIA DE 160 HP, PESO DO MARTELO ATÉ 3 TONELADAS - CHP DIURNO. AF_11/2014</v>
          </cell>
          <cell r="C1488" t="str">
            <v>CHP</v>
          </cell>
          <cell r="D1488">
            <v>252.95</v>
          </cell>
          <cell r="E1488" t="str">
            <v>Custos Horários Produtivo e Improdutivo dos Equipamentos</v>
          </cell>
          <cell r="F1488" t="str">
            <v>SINAPI Mai/26</v>
          </cell>
        </row>
        <row r="1489">
          <cell r="A1489">
            <v>87446</v>
          </cell>
          <cell r="B1489" t="str">
            <v>BETONEIRA CAPACIDADE NOMINAL 400 L, CAPACIDADE DE MISTURA 310 L, MOTOR A DIESEL POTÊNCIA 5,0 HP, SEM CARREGADOR - CHI DIURNO. AF_05/2023</v>
          </cell>
          <cell r="C1489" t="str">
            <v>CHI</v>
          </cell>
          <cell r="D1489">
            <v>0.55000000000000004</v>
          </cell>
          <cell r="E1489" t="str">
            <v>Custos Horários Produtivo e Improdutivo dos Equipamentos</v>
          </cell>
          <cell r="F1489" t="str">
            <v>SINAPI Mai/26</v>
          </cell>
        </row>
        <row r="1490">
          <cell r="A1490">
            <v>87445</v>
          </cell>
          <cell r="B1490" t="str">
            <v>BETONEIRA CAPACIDADE NOMINAL 400 L, CAPACIDADE DE MISTURA 310 L, MOTOR A DIESEL POTÊNCIA 5,0 HP, SEM CARREGADOR - CHP DIURNO. AF_05/2023</v>
          </cell>
          <cell r="C1490" t="str">
            <v>CHP</v>
          </cell>
          <cell r="D1490">
            <v>5.95</v>
          </cell>
          <cell r="E1490" t="str">
            <v>Custos Horários Produtivo e Improdutivo dos Equipamentos</v>
          </cell>
          <cell r="F1490" t="str">
            <v>SINAPI Mai/26</v>
          </cell>
        </row>
        <row r="1491">
          <cell r="A1491">
            <v>93234</v>
          </cell>
          <cell r="B1491" t="str">
            <v>BETONEIRA CAPACIDADE NOMINAL 400 L, CAPACIDADE DE MISTURA 310 L, MOTOR A GASOLINA POTÊNCIA 5,5 HP, SEM CARREGADOR - CHI DIURNO. AF_02/2016</v>
          </cell>
          <cell r="C1491" t="str">
            <v>CHI</v>
          </cell>
          <cell r="D1491">
            <v>0.5</v>
          </cell>
          <cell r="E1491" t="str">
            <v>Custos Horários Produtivo e Improdutivo dos Equipamentos</v>
          </cell>
          <cell r="F1491" t="str">
            <v>SINAPI Mai/26</v>
          </cell>
        </row>
        <row r="1492">
          <cell r="A1492">
            <v>93233</v>
          </cell>
          <cell r="B1492" t="str">
            <v>BETONEIRA CAPACIDADE NOMINAL 400 L, CAPACIDADE DE MISTURA 310 L, MOTOR A GASOLINA POTÊNCIA 5,5 HP, SEM CARREGADOR - CHP DIURNO. AF_02/2016</v>
          </cell>
          <cell r="C1492" t="str">
            <v>CHP</v>
          </cell>
          <cell r="D1492">
            <v>6</v>
          </cell>
          <cell r="E1492" t="str">
            <v>Custos Horários Produtivo e Improdutivo dos Equipamentos</v>
          </cell>
          <cell r="F1492" t="str">
            <v>SINAPI Mai/26</v>
          </cell>
        </row>
        <row r="1493">
          <cell r="A1493">
            <v>102953</v>
          </cell>
          <cell r="B1493" t="str">
            <v>BETONEIRA CAPACIDADE NOMINAL DE 250 L, CAPACIDADE DE MISTURA DE 175 L, MOTOR ELÉTRICO MONOFÁSICO POTÊNCIA 1CV - CHI DIURNO. AF_05/2023</v>
          </cell>
          <cell r="C1493" t="str">
            <v>CHI</v>
          </cell>
          <cell r="D1493">
            <v>0</v>
          </cell>
          <cell r="E1493" t="str">
            <v>Custos Horários Produtivo e Improdutivo dos Equipamentos</v>
          </cell>
          <cell r="F1493" t="str">
            <v>SINAPI Mai/26</v>
          </cell>
        </row>
        <row r="1494">
          <cell r="A1494">
            <v>102952</v>
          </cell>
          <cell r="B1494" t="str">
            <v>BETONEIRA CAPACIDADE NOMINAL DE 250 L, CAPACIDADE DE MISTURA DE 175 L, MOTOR ELÉTRICO MONOFÁSICO POTÊNCIA 1CV - CHP DIURNO. AF_05/2023</v>
          </cell>
          <cell r="C1494" t="str">
            <v>CHP</v>
          </cell>
          <cell r="D1494">
            <v>0</v>
          </cell>
          <cell r="E1494" t="str">
            <v>Custos Horários Produtivo e Improdutivo dos Equipamentos</v>
          </cell>
          <cell r="F1494" t="str">
            <v>SINAPI Mai/26</v>
          </cell>
        </row>
        <row r="1495">
          <cell r="A1495">
            <v>88831</v>
          </cell>
          <cell r="B1495" t="str">
            <v>BETONEIRA CAPACIDADE NOMINAL DE 400 L, CAPACIDADE DE MISTURA 280 L, MOTOR ELÉTRICO TRIFÁSICO POTÊNCIA DE 2 CV, SEM CARREGADOR - CHI DIURNO. AF_05/2023</v>
          </cell>
          <cell r="C1495" t="str">
            <v>CHI</v>
          </cell>
          <cell r="D1495">
            <v>0.4</v>
          </cell>
          <cell r="E1495" t="str">
            <v>Custos Horários Produtivo e Improdutivo dos Equipamentos</v>
          </cell>
          <cell r="F1495" t="str">
            <v>SINAPI Mai/26</v>
          </cell>
        </row>
        <row r="1496">
          <cell r="A1496">
            <v>88830</v>
          </cell>
          <cell r="B1496" t="str">
            <v>BETONEIRA CAPACIDADE NOMINAL DE 400 L, CAPACIDADE DE MISTURA 280 L, MOTOR ELÉTRICO TRIFÁSICO POTÊNCIA DE 2 CV, SEM CARREGADOR - CHP DIURNO. AF_05/2023</v>
          </cell>
          <cell r="C1496" t="str">
            <v>CHP</v>
          </cell>
          <cell r="D1496">
            <v>1.86</v>
          </cell>
          <cell r="E1496" t="str">
            <v>Custos Horários Produtivo e Improdutivo dos Equipamentos</v>
          </cell>
          <cell r="F1496" t="str">
            <v>SINAPI Mai/26</v>
          </cell>
        </row>
        <row r="1497">
          <cell r="A1497">
            <v>89226</v>
          </cell>
          <cell r="B1497" t="str">
            <v>BETONEIRA CAPACIDADE NOMINAL DE 600 L, CAPACIDADE DE MISTURA 360 L, MOTOR ELÉTRICO TRIFÁSICO POTÊNCIA DE 4 CV, SEM CARREGADOR - CHI DIURNO. AF_05/2023</v>
          </cell>
          <cell r="C1497" t="str">
            <v>CHI</v>
          </cell>
          <cell r="D1497">
            <v>1.66</v>
          </cell>
          <cell r="E1497" t="str">
            <v>Custos Horários Produtivo e Improdutivo dos Equipamentos</v>
          </cell>
          <cell r="F1497" t="str">
            <v>SINAPI Mai/26</v>
          </cell>
        </row>
        <row r="1498">
          <cell r="A1498">
            <v>89225</v>
          </cell>
          <cell r="B1498" t="str">
            <v>BETONEIRA CAPACIDADE NOMINAL DE 600 L, CAPACIDADE DE MISTURA 360 L, MOTOR ELÉTRICO TRIFÁSICO POTÊNCIA DE 4 CV, SEM CARREGADOR - CHP DIURNO. AF_05/2023</v>
          </cell>
          <cell r="C1498" t="str">
            <v>CHP</v>
          </cell>
          <cell r="D1498">
            <v>5.34</v>
          </cell>
          <cell r="E1498" t="str">
            <v>Custos Horários Produtivo e Improdutivo dos Equipamentos</v>
          </cell>
          <cell r="F1498" t="str">
            <v>SINAPI Mai/26</v>
          </cell>
        </row>
        <row r="1499">
          <cell r="A1499">
            <v>89279</v>
          </cell>
          <cell r="B1499" t="str">
            <v>BETONEIRA CAPACIDADE NOMINAL DE 600 L, CAPACIDADE DE MISTURA 440 L, MOTOR A DIESEL POTÊNCIA 10 HP, COM CARREGADOR - CHI DIURNO. AF_05/2023</v>
          </cell>
          <cell r="C1499" t="str">
            <v>CHI</v>
          </cell>
          <cell r="D1499">
            <v>2.0299999999999998</v>
          </cell>
          <cell r="E1499" t="str">
            <v>Custos Horários Produtivo e Improdutivo dos Equipamentos</v>
          </cell>
          <cell r="F1499" t="str">
            <v>SINAPI Mai/26</v>
          </cell>
        </row>
        <row r="1500">
          <cell r="A1500">
            <v>89278</v>
          </cell>
          <cell r="B1500" t="str">
            <v>BETONEIRA CAPACIDADE NOMINAL DE 600 L, CAPACIDADE DE MISTURA 440 L, MOTOR A DIESEL POTÊNCIA 10 HP, COM CARREGADOR - CHP DIURNO. AF_05/2023</v>
          </cell>
          <cell r="C1500" t="str">
            <v>CHP</v>
          </cell>
          <cell r="D1500">
            <v>13.77</v>
          </cell>
          <cell r="E1500" t="str">
            <v>Custos Horários Produtivo e Improdutivo dos Equipamentos</v>
          </cell>
          <cell r="F1500" t="str">
            <v>SINAPI Mai/26</v>
          </cell>
        </row>
        <row r="1501">
          <cell r="A1501">
            <v>90651</v>
          </cell>
          <cell r="B1501" t="str">
            <v>BOMBA CENTRÍFUGA MONOESTÁGIO COM MOTOR ELÉTRICO MONOFÁSICO, POTÊNCIA 15 HP, DIÂMETRO DO ROTOR 173 MM, HM/Q = 30 MCA / 90 M3/H A 45 MCA / 55 M3/H - CHI DIURNO. AF_06/2015</v>
          </cell>
          <cell r="C1501" t="str">
            <v>CHI</v>
          </cell>
          <cell r="D1501">
            <v>0.82</v>
          </cell>
          <cell r="E1501" t="str">
            <v>Custos Horários Produtivo e Improdutivo dos Equipamentos</v>
          </cell>
          <cell r="F1501" t="str">
            <v>SINAPI Mai/26</v>
          </cell>
        </row>
        <row r="1502">
          <cell r="A1502">
            <v>90650</v>
          </cell>
          <cell r="B1502" t="str">
            <v>BOMBA CENTRÍFUGA MONOESTÁGIO COM MOTOR ELÉTRICO MONOFÁSICO, POTÊNCIA 15 HP, DIÂMETRO DO ROTOR 173 MM, HM/Q = 30 MCA / 90 M3/H A 45 MCA / 55 M3/H - CHP DIURNO. AF_06/2015</v>
          </cell>
          <cell r="C1502" t="str">
            <v>CHP</v>
          </cell>
          <cell r="D1502">
            <v>10.1</v>
          </cell>
          <cell r="E1502" t="str">
            <v>Custos Horários Produtivo e Improdutivo dos Equipamentos</v>
          </cell>
          <cell r="F1502" t="str">
            <v>SINAPI Mai/26</v>
          </cell>
        </row>
        <row r="1503">
          <cell r="A1503">
            <v>106101</v>
          </cell>
          <cell r="B1503" t="str">
            <v>BOMBA DE INJEÇÃO, ELÉTRICA, TRIFÁSICA, POTÊNCIA 7,5 CV - CHI DIURNO. AF_08/2025</v>
          </cell>
          <cell r="C1503" t="str">
            <v>CHI</v>
          </cell>
          <cell r="D1503">
            <v>0</v>
          </cell>
          <cell r="E1503" t="str">
            <v>Custos Horários Produtivo e Improdutivo dos Equipamentos</v>
          </cell>
          <cell r="F1503" t="str">
            <v>SINAPI Mai/26</v>
          </cell>
        </row>
        <row r="1504">
          <cell r="A1504">
            <v>106100</v>
          </cell>
          <cell r="B1504" t="str">
            <v>BOMBA DE INJEÇÃO, ELÉTRICA, TRIFÁSICA, POTÊNCIA 7,5 CV- CHP DIURNO. AF_08/2025</v>
          </cell>
          <cell r="C1504" t="str">
            <v>CHP</v>
          </cell>
          <cell r="D1504">
            <v>0</v>
          </cell>
          <cell r="E1504" t="str">
            <v>Custos Horários Produtivo e Improdutivo dos Equipamentos</v>
          </cell>
          <cell r="F1504" t="str">
            <v>SINAPI Mai/26</v>
          </cell>
        </row>
        <row r="1505">
          <cell r="A1505">
            <v>90657</v>
          </cell>
          <cell r="B1505" t="str">
            <v>BOMBA DE PROJEÇÃO DE CONCRETO SECO, POTÊNCIA 10 CV, VAZÃO 3 M3/H - CHI DIURNO. AF_06/2015</v>
          </cell>
          <cell r="C1505" t="str">
            <v>CHI</v>
          </cell>
          <cell r="D1505">
            <v>5</v>
          </cell>
          <cell r="E1505" t="str">
            <v>Custos Horários Produtivo e Improdutivo dos Equipamentos</v>
          </cell>
          <cell r="F1505" t="str">
            <v>SINAPI Mai/26</v>
          </cell>
        </row>
        <row r="1506">
          <cell r="A1506">
            <v>90656</v>
          </cell>
          <cell r="B1506" t="str">
            <v>BOMBA DE PROJEÇÃO DE CONCRETO SECO, POTÊNCIA 10 CV, VAZÃO 3 M3/H - CHP DIURNO. AF_06/2015</v>
          </cell>
          <cell r="C1506" t="str">
            <v>CHP</v>
          </cell>
          <cell r="D1506">
            <v>15.07</v>
          </cell>
          <cell r="E1506" t="str">
            <v>Custos Horários Produtivo e Improdutivo dos Equipamentos</v>
          </cell>
          <cell r="F1506" t="str">
            <v>SINAPI Mai/26</v>
          </cell>
        </row>
        <row r="1507">
          <cell r="A1507">
            <v>90663</v>
          </cell>
          <cell r="B1507" t="str">
            <v>BOMBA DE PROJEÇÃO DE CONCRETO SECO, POTÊNCIA 10 CV, VAZÃO 6 M3/H - CHI DIURNO. AF_06/2015</v>
          </cell>
          <cell r="C1507" t="str">
            <v>CHI</v>
          </cell>
          <cell r="D1507">
            <v>5.35</v>
          </cell>
          <cell r="E1507" t="str">
            <v>Custos Horários Produtivo e Improdutivo dos Equipamentos</v>
          </cell>
          <cell r="F1507" t="str">
            <v>SINAPI Mai/26</v>
          </cell>
        </row>
        <row r="1508">
          <cell r="A1508">
            <v>90662</v>
          </cell>
          <cell r="B1508" t="str">
            <v>BOMBA DE PROJEÇÃO DE CONCRETO SECO, POTÊNCIA 10 CV, VAZÃO 6 M3/H - CHP DIURNO. AF_06/2015</v>
          </cell>
          <cell r="C1508" t="str">
            <v>CHP</v>
          </cell>
          <cell r="D1508">
            <v>15.74</v>
          </cell>
          <cell r="E1508" t="str">
            <v>Custos Horários Produtivo e Improdutivo dos Equipamentos</v>
          </cell>
          <cell r="F1508" t="str">
            <v>SINAPI Mai/26</v>
          </cell>
        </row>
        <row r="1509">
          <cell r="A1509">
            <v>89022</v>
          </cell>
          <cell r="B1509" t="str">
            <v>BOMBA SUBMERSÍVEL ELÉTRICA TRIFÁSICA, POTÊNCIA 2,96 HP, Ø ROTOR 144 MM SEMI-ABERTO, BOCAL DE SAÍDA Ø 2", HM/Q = 2 MCA / 38,8 M3/H A 28 MCA / 5 M3/H - CHI DIURNO. AF_06/2014</v>
          </cell>
          <cell r="C1509" t="str">
            <v>CHI</v>
          </cell>
          <cell r="D1509">
            <v>0.5</v>
          </cell>
          <cell r="E1509" t="str">
            <v>Custos Horários Produtivo e Improdutivo dos Equipamentos</v>
          </cell>
          <cell r="F1509" t="str">
            <v>SINAPI Mai/26</v>
          </cell>
        </row>
        <row r="1510">
          <cell r="A1510">
            <v>89021</v>
          </cell>
          <cell r="B1510" t="str">
            <v>BOMBA SUBMERSÍVEL ELÉTRICA TRIFÁSICA, POTÊNCIA 2,96 HP, Ø ROTOR 144 MM SEMI-ABERTO, BOCAL DE SAÍDA Ø 2", HM/Q = 2 MCA / 38,8 M3/H A 28 MCA / 5 M3/H - CHP DIURNO. AF_06/2014</v>
          </cell>
          <cell r="C1510" t="str">
            <v>CHP</v>
          </cell>
          <cell r="D1510">
            <v>2.64</v>
          </cell>
          <cell r="E1510" t="str">
            <v>Custos Horários Produtivo e Improdutivo dos Equipamentos</v>
          </cell>
          <cell r="F1510" t="str">
            <v>SINAPI Mai/26</v>
          </cell>
        </row>
        <row r="1511">
          <cell r="A1511">
            <v>90644</v>
          </cell>
          <cell r="B1511" t="str">
            <v>BOMBA TRIPLEX, PARA INJEÇÃO DE NATA DE CIMENTO, VAZÃO MÁXIMA DE 100 LITROS/MINUTO, PRESSÃO MÁXIMA DE 70 BAR - CHI DIURNO. AF_06/2015</v>
          </cell>
          <cell r="C1511" t="str">
            <v>CHI</v>
          </cell>
          <cell r="D1511">
            <v>7.68</v>
          </cell>
          <cell r="E1511" t="str">
            <v>Custos Horários Produtivo e Improdutivo dos Equipamentos</v>
          </cell>
          <cell r="F1511" t="str">
            <v>SINAPI Mai/26</v>
          </cell>
        </row>
        <row r="1512">
          <cell r="A1512">
            <v>90643</v>
          </cell>
          <cell r="B1512" t="str">
            <v>BOMBA TRIPLEX, PARA INJEÇÃO DE NATA DE CIMENTO, VAZÃO MÁXIMA DE 100 LITROS/MINUTO, PRESSÃO MÁXIMA DE 70 BAR - CHP DIURNO. AF_06/2015</v>
          </cell>
          <cell r="C1512" t="str">
            <v>CHP</v>
          </cell>
          <cell r="D1512">
            <v>29.04</v>
          </cell>
          <cell r="E1512" t="str">
            <v>Custos Horários Produtivo e Improdutivo dos Equipamentos</v>
          </cell>
          <cell r="F1512" t="str">
            <v>SINAPI Mai/26</v>
          </cell>
        </row>
        <row r="1513">
          <cell r="A1513">
            <v>102811</v>
          </cell>
          <cell r="B1513" t="str">
            <v>CALDEIRA A GÁS COM TERMOSTATO, CAPACIDADE 100 LITROS - CHI DIURNO. AF_05/2023</v>
          </cell>
          <cell r="C1513" t="str">
            <v>CHI</v>
          </cell>
          <cell r="D1513">
            <v>0</v>
          </cell>
          <cell r="E1513" t="str">
            <v>Custos Horários Produtivo e Improdutivo dos Equipamentos</v>
          </cell>
          <cell r="F1513" t="str">
            <v>SINAPI Mai/26</v>
          </cell>
        </row>
        <row r="1514">
          <cell r="A1514">
            <v>102810</v>
          </cell>
          <cell r="B1514" t="str">
            <v>CALDEIRA A GÁS COM TERMOSTATO, CAPACIDADE 100 LITROS - CHP DIURNO. AF_05/2023</v>
          </cell>
          <cell r="C1514" t="str">
            <v>CHP</v>
          </cell>
          <cell r="D1514">
            <v>0</v>
          </cell>
          <cell r="E1514" t="str">
            <v>Custos Horários Produtivo e Improdutivo dos Equipamentos</v>
          </cell>
          <cell r="F1514" t="str">
            <v>SINAPI Mai/26</v>
          </cell>
        </row>
        <row r="1515">
          <cell r="A1515">
            <v>92146</v>
          </cell>
          <cell r="B1515" t="str">
            <v>CAMINHONETE CABINE SIMPLES COM MOTOR 1.6 FLEX, CÂMBIO MANUAL, POTÊNCIA 101/104 CV, 2 PORTAS - CHI DIURNO. AF_11/2015</v>
          </cell>
          <cell r="C1515" t="str">
            <v>CHI</v>
          </cell>
          <cell r="D1515">
            <v>40.130000000000003</v>
          </cell>
          <cell r="E1515" t="str">
            <v>Custos Horários Produtivo e Improdutivo dos Equipamentos</v>
          </cell>
          <cell r="F1515" t="str">
            <v>SINAPI Mai/26</v>
          </cell>
        </row>
        <row r="1516">
          <cell r="A1516">
            <v>92145</v>
          </cell>
          <cell r="B1516" t="str">
            <v>CAMINHONETE CABINE SIMPLES COM MOTOR 1.6 FLEX, CÂMBIO MANUAL, POTÊNCIA 101/104 CV, 2 PORTAS - CHP DIURNO. AF_11/2015</v>
          </cell>
          <cell r="C1516" t="str">
            <v>CHP</v>
          </cell>
          <cell r="D1516">
            <v>89.56</v>
          </cell>
          <cell r="E1516" t="str">
            <v>Custos Horários Produtivo e Improdutivo dos Equipamentos</v>
          </cell>
          <cell r="F1516" t="str">
            <v>SINAPI Mai/26</v>
          </cell>
        </row>
        <row r="1517">
          <cell r="A1517">
            <v>92139</v>
          </cell>
          <cell r="B1517" t="str">
            <v>CAMINHONETE COM MOTOR A DIESEL, POTÊNCIA 180 CV, CABINE DUPLA, 4X4 - CHI DIURNO. AF_11/2015</v>
          </cell>
          <cell r="C1517" t="str">
            <v>CHI</v>
          </cell>
          <cell r="D1517">
            <v>52.35</v>
          </cell>
          <cell r="E1517" t="str">
            <v>Custos Horários Produtivo e Improdutivo dos Equipamentos</v>
          </cell>
          <cell r="F1517" t="str">
            <v>SINAPI Mai/26</v>
          </cell>
        </row>
        <row r="1518">
          <cell r="A1518">
            <v>92138</v>
          </cell>
          <cell r="B1518" t="str">
            <v>CAMINHONETE COM MOTOR A DIESEL, POTÊNCIA 180 CV, CABINE DUPLA, 4X4 - CHP DIURNO. AF_11/2015</v>
          </cell>
          <cell r="C1518" t="str">
            <v>CHP</v>
          </cell>
          <cell r="D1518">
            <v>109.91</v>
          </cell>
          <cell r="E1518" t="str">
            <v>Custos Horários Produtivo e Improdutivo dos Equipamentos</v>
          </cell>
          <cell r="F1518" t="str">
            <v>SINAPI Mai/26</v>
          </cell>
        </row>
        <row r="1519">
          <cell r="A1519">
            <v>91387</v>
          </cell>
          <cell r="B1519" t="str">
            <v>CAMINHÃO BASCULANTE 10 M3, TRUCADO CABINE SIMPLES, PESO BRUTO TOTAL 23.000 KG, CARGA ÚTIL MÁXIMA 15.935 KG, DISTÂNCIA ENTRE EIXOS 4,80 M, POTÊNCIA 230 CV INCLUSIVE CAÇAMBA METÁLICA - CHI DIURNO. AF_06/2014</v>
          </cell>
          <cell r="C1519" t="str">
            <v>CHI</v>
          </cell>
          <cell r="D1519">
            <v>86.08</v>
          </cell>
          <cell r="E1519" t="str">
            <v>Custos Horários Produtivo e Improdutivo dos Equipamentos</v>
          </cell>
          <cell r="F1519" t="str">
            <v>SINAPI Mai/26</v>
          </cell>
        </row>
        <row r="1520">
          <cell r="A1520">
            <v>91386</v>
          </cell>
          <cell r="B1520" t="str">
            <v>CAMINHÃO BASCULANTE 10 M3, TRUCADO CABINE SIMPLES, PESO BRUTO TOTAL 23.000 KG, CARGA ÚTIL MÁXIMA 15.935 KG, DISTÂNCIA ENTRE EIXOS 4,80 M, POTÊNCIA 230 CV INCLUSIVE CAÇAMBA METÁLICA - CHP DIURNO. AF_06/2014</v>
          </cell>
          <cell r="C1520" t="str">
            <v>CHP</v>
          </cell>
          <cell r="D1520">
            <v>304.83999999999997</v>
          </cell>
          <cell r="E1520" t="str">
            <v>Custos Horários Produtivo e Improdutivo dos Equipamentos</v>
          </cell>
          <cell r="F1520" t="str">
            <v>SINAPI Mai/26</v>
          </cell>
        </row>
        <row r="1521">
          <cell r="A1521">
            <v>96036</v>
          </cell>
          <cell r="B1521" t="str">
            <v>CAMINHÃO BASCULANTE 10 M3, TRUCADO, POTÊNCIA 230 CV, INCLUSIVE CAÇAMBA METÁLICA, COM DISTRIBUIDOR DE AGREGADOS ACOPLADO - CHI DIURNO. AF_02/2017</v>
          </cell>
          <cell r="C1521" t="str">
            <v>CHI</v>
          </cell>
          <cell r="D1521">
            <v>95.53</v>
          </cell>
          <cell r="E1521" t="str">
            <v>Custos Horários Produtivo e Improdutivo dos Equipamentos</v>
          </cell>
          <cell r="F1521" t="str">
            <v>SINAPI Mai/26</v>
          </cell>
        </row>
        <row r="1522">
          <cell r="A1522">
            <v>96035</v>
          </cell>
          <cell r="B1522" t="str">
            <v>CAMINHÃO BASCULANTE 10 M3, TRUCADO, POTÊNCIA 230 CV, INCLUSIVE CAÇAMBA METÁLICA, COM DISTRIBUIDOR DE AGREGADOS ACOPLADO - CHP DIURNO. AF_02/2017</v>
          </cell>
          <cell r="C1522" t="str">
            <v>CHP</v>
          </cell>
          <cell r="D1522">
            <v>320.42</v>
          </cell>
          <cell r="E1522" t="str">
            <v>Custos Horários Produtivo e Improdutivo dos Equipamentos</v>
          </cell>
          <cell r="F1522" t="str">
            <v>SINAPI Mai/26</v>
          </cell>
        </row>
        <row r="1523">
          <cell r="A1523">
            <v>89877</v>
          </cell>
          <cell r="B1523" t="str">
            <v>CAMINHÃO BASCULANTE 14 M3, COM CAVALO MECÂNICO DE CAPACIDADE MÁXIMA DE TRAÇÃO COMBINADO DE 36000 KG, POTÊNCIA 286 CV, INCLUSIVE SEMIREBOQUE COM CAÇAMBA METÁLICA - CHI DIURNO. AF_12/2014</v>
          </cell>
          <cell r="C1523" t="str">
            <v>CHI</v>
          </cell>
          <cell r="D1523">
            <v>98.62</v>
          </cell>
          <cell r="E1523" t="str">
            <v>Custos Horários Produtivo e Improdutivo dos Equipamentos</v>
          </cell>
          <cell r="F1523" t="str">
            <v>SINAPI Mai/26</v>
          </cell>
        </row>
        <row r="1524">
          <cell r="A1524">
            <v>89876</v>
          </cell>
          <cell r="B1524" t="str">
            <v>CAMINHÃO BASCULANTE 14 M3, COM CAVALO MECÂNICO DE CAPACIDADE MÁXIMA DE TRAÇÃO COMBINADO DE 36000 KG, POTÊNCIA 286 CV, INCLUSIVE SEMIREBOQUE COM CAÇAMBA METÁLICA - CHP DIURNO. AF_12/2014</v>
          </cell>
          <cell r="C1524" t="str">
            <v>CHP</v>
          </cell>
          <cell r="D1524">
            <v>370.49</v>
          </cell>
          <cell r="E1524" t="str">
            <v>Custos Horários Produtivo e Improdutivo dos Equipamentos</v>
          </cell>
          <cell r="F1524" t="str">
            <v>SINAPI Mai/26</v>
          </cell>
        </row>
        <row r="1525">
          <cell r="A1525">
            <v>89884</v>
          </cell>
          <cell r="B1525" t="str">
            <v>CAMINHÃO BASCULANTE 18 M3, COM CAVALO MECÂNICO DE CAPACIDADE MÁXIMA DE TRAÇÃO COMBINADO DE 45000 KG, POTÊNCIA 330 CV, INCLUSIVE SEMIREBOQUE COM CAÇAMBA METÁLICA - CHI DIURNO. AF_12/2014</v>
          </cell>
          <cell r="C1525" t="str">
            <v>CHI</v>
          </cell>
          <cell r="D1525">
            <v>102.48</v>
          </cell>
          <cell r="E1525" t="str">
            <v>Custos Horários Produtivo e Improdutivo dos Equipamentos</v>
          </cell>
          <cell r="F1525" t="str">
            <v>SINAPI Mai/26</v>
          </cell>
        </row>
        <row r="1526">
          <cell r="A1526">
            <v>89883</v>
          </cell>
          <cell r="B1526" t="str">
            <v>CAMINHÃO BASCULANTE 18 M3, COM CAVALO MECÂNICO DE CAPACIDADE MÁXIMA DE TRAÇÃO COMBINADO DE 45000 KG, POTÊNCIA 330 CV, INCLUSIVE SEMIREBOQUE COM CAÇAMBA METÁLICA - CHP DIURNO. AF_12/2014</v>
          </cell>
          <cell r="C1526" t="str">
            <v>CHP</v>
          </cell>
          <cell r="D1526">
            <v>409.81</v>
          </cell>
          <cell r="E1526" t="str">
            <v>Custos Horários Produtivo e Improdutivo dos Equipamentos</v>
          </cell>
          <cell r="F1526" t="str">
            <v>SINAPI Mai/26</v>
          </cell>
        </row>
        <row r="1527">
          <cell r="A1527">
            <v>67827</v>
          </cell>
          <cell r="B1527" t="str">
            <v>CAMINHÃO BASCULANTE 6 M3 TOCO, PESO BRUTO TOTAL 16.000 KG, CARGA ÚTIL MÁXIMA 11.130 KG, DISTÂNCIA ENTRE EIXOS 5,36 M, POTÊNCIA 185 CV, INCLUSIVE CAÇAMBA METÁLICA - CHI DIURNO. AF_06/2014</v>
          </cell>
          <cell r="C1527" t="str">
            <v>CHI</v>
          </cell>
          <cell r="D1527">
            <v>76.14</v>
          </cell>
          <cell r="E1527" t="str">
            <v>Custos Horários Produtivo e Improdutivo dos Equipamentos</v>
          </cell>
          <cell r="F1527" t="str">
            <v>SINAPI Mai/26</v>
          </cell>
        </row>
        <row r="1528">
          <cell r="A1528">
            <v>67826</v>
          </cell>
          <cell r="B1528" t="str">
            <v>CAMINHÃO BASCULANTE 6 M3 TOCO, PESO BRUTO TOTAL 16.000 KG, CARGA ÚTIL MÁXIMA 11.130 KG, DISTÂNCIA ENTRE EIXOS 5,36 M, POTÊNCIA 185 CV, INCLUSIVE CAÇAMBA METÁLICA - CHP DIURNO. AF_06/2014</v>
          </cell>
          <cell r="C1528" t="str">
            <v>CHP</v>
          </cell>
          <cell r="D1528">
            <v>213.53</v>
          </cell>
          <cell r="E1528" t="str">
            <v>Custos Horários Produtivo e Improdutivo dos Equipamentos</v>
          </cell>
          <cell r="F1528" t="str">
            <v>SINAPI Mai/26</v>
          </cell>
        </row>
        <row r="1529">
          <cell r="A1529">
            <v>5961</v>
          </cell>
          <cell r="B1529" t="str">
            <v>CAMINHÃO BASCULANTE 6 M3, PESO BRUTO TOTAL 16.000 KG, CARGA ÚTIL MÁXIMA 13.071 KG, DISTÂNCIA ENTRE EIXOS 4,80 M, POTÊNCIA 230 CV INCLUSIVE CAÇAMBA METÁLICA - CHI DIURNO. AF_06/2014</v>
          </cell>
          <cell r="C1529" t="str">
            <v>CHI</v>
          </cell>
          <cell r="D1529">
            <v>74.86</v>
          </cell>
          <cell r="E1529" t="str">
            <v>Custos Horários Produtivo e Improdutivo dos Equipamentos</v>
          </cell>
          <cell r="F1529" t="str">
            <v>SINAPI Mai/26</v>
          </cell>
        </row>
        <row r="1530">
          <cell r="A1530">
            <v>5811</v>
          </cell>
          <cell r="B1530" t="str">
            <v>CAMINHÃO BASCULANTE 6 M3, PESO BRUTO TOTAL 16.000 KG, CARGA ÚTIL MÁXIMA 13.071 KG, DISTÂNCIA ENTRE EIXOS 4,80 M, POTÊNCIA 230 CV INCLUSIVE CAÇAMBA METÁLICA - CHP DIURNO. AF_06/2014</v>
          </cell>
          <cell r="C1530" t="str">
            <v>CHP</v>
          </cell>
          <cell r="D1530">
            <v>233.7</v>
          </cell>
          <cell r="E1530" t="str">
            <v>Custos Horários Produtivo e Improdutivo dos Equipamentos</v>
          </cell>
          <cell r="F1530" t="str">
            <v>SINAPI Mai/26</v>
          </cell>
        </row>
        <row r="1531">
          <cell r="A1531">
            <v>106373</v>
          </cell>
          <cell r="B1531" t="str">
            <v>CAMINHÃO BITRUCK TRAÇÃO 8X2, PBT 29.000 KG, PESO BRUTO TOTAL COMBINADO (PBTC) *36.000* KG, POTÊNCIA 321 CV, INCLUSIVE PLATAFORMA GUINCHO-SOCORRO, COMPRIMENTO ÚTIL 10 M, LARGURA 2,60 M COM GUINCHO DE ARRASTE BASCULANTE - CHI DIURNO. AF_11/2025</v>
          </cell>
          <cell r="C1531" t="str">
            <v>CHI</v>
          </cell>
          <cell r="D1531">
            <v>0</v>
          </cell>
          <cell r="E1531" t="str">
            <v>Custos Horários Produtivo e Improdutivo dos Equipamentos</v>
          </cell>
          <cell r="F1531" t="str">
            <v>SINAPI Mai/26</v>
          </cell>
        </row>
        <row r="1532">
          <cell r="A1532">
            <v>106366</v>
          </cell>
          <cell r="B1532" t="str">
            <v>CAMINHÃO BITRUCK TRAÇÃO 8X2, PBT 29.000 KG, PESO BRUTO TOTAL COMBINADO (PBTC) *36.000* KG, POTÊNCIA 321 CV, INCLUSIVE PLATAFORMA GUINCHO-SOCORRO, COMPRIMENTO ÚTIL 10 M, LARGURA 2,60 M COM GUINCHO DE ARRASTE BASCULANTE - CHP DIURNO. AF_11/2025</v>
          </cell>
          <cell r="C1532" t="str">
            <v>CHP</v>
          </cell>
          <cell r="D1532">
            <v>0</v>
          </cell>
          <cell r="E1532" t="str">
            <v>Custos Horários Produtivo e Improdutivo dos Equipamentos</v>
          </cell>
          <cell r="F1532" t="str">
            <v>SINAPI Mai/26</v>
          </cell>
        </row>
        <row r="1533">
          <cell r="A1533">
            <v>106371</v>
          </cell>
          <cell r="B1533" t="str">
            <v>CAMINHÃO BITRUCK TRAÇÃO 8X2, PBT 29.000 KG, PESO BRUTO TOTAL COMBINADO (PBTC) *36.000* KG, POTÊNCIA 321 CV, INCLUSIVE PLATAFORMA SOBRE CHASSI, COMPRIMENTO ÚTIL 10 M, LARGURA 2,60 M COM GUINCHO DE ARRASTE E RAMPA COM ACIONAMENTO ELETRO-HIDRÁULICO - CHI DIURNO. AF_11/2025</v>
          </cell>
          <cell r="C1533" t="str">
            <v>CHI</v>
          </cell>
          <cell r="D1533">
            <v>0</v>
          </cell>
          <cell r="E1533" t="str">
            <v>Custos Horários Produtivo e Improdutivo dos Equipamentos</v>
          </cell>
          <cell r="F1533" t="str">
            <v>SINAPI Mai/26</v>
          </cell>
        </row>
        <row r="1534">
          <cell r="A1534">
            <v>106364</v>
          </cell>
          <cell r="B1534" t="str">
            <v>CAMINHÃO BITRUCK TRAÇÃO 8X2, PBT 29.000 KG, PESO BRUTO TOTAL COMBINADO (PBTC) *36.000* KG, POTÊNCIA 321 CV, INCLUSIVE PLATAFORMA SOBRE CHASSI, COMPRIMENTO ÚTIL 10 M, LARGURA 2,60 M COM GUINCHO DE ARRASTE E RAMPA COM ACIONAMENTO ELETRO-HIDRÁULICO - CHP DIURNO. AF_11/2025</v>
          </cell>
          <cell r="C1534" t="str">
            <v>CHP</v>
          </cell>
          <cell r="D1534">
            <v>0</v>
          </cell>
          <cell r="E1534" t="str">
            <v>Custos Horários Produtivo e Improdutivo dos Equipamentos</v>
          </cell>
          <cell r="F1534" t="str">
            <v>SINAPI Mai/26</v>
          </cell>
        </row>
        <row r="1535">
          <cell r="A1535">
            <v>92243</v>
          </cell>
          <cell r="B1535" t="str">
            <v>CAMINHÃO DE TRANSPORTE DE MATERIAL ASFÁLTICO 20.000 L, COM CAVALO MECÂNICO DE CAPACIDADE MÁXIMA DE TRAÇÃO COMBINADO DE 45.000 KG, POTÊNCIA 330 CV, INCLUSIVE TANQUE DE ASFALTO COM MAÇARICO - CHI DIURNO. AF_12/2015</v>
          </cell>
          <cell r="C1535" t="str">
            <v>CHI</v>
          </cell>
          <cell r="D1535">
            <v>92.29</v>
          </cell>
          <cell r="E1535" t="str">
            <v>Custos Horários Produtivo e Improdutivo dos Equipamentos</v>
          </cell>
          <cell r="F1535" t="str">
            <v>SINAPI Mai/26</v>
          </cell>
        </row>
        <row r="1536">
          <cell r="A1536">
            <v>92242</v>
          </cell>
          <cell r="B1536" t="str">
            <v>CAMINHÃO DE TRANSPORTE DE MATERIAL ASFÁLTICO 20.000 L, COM CAVALO MECÂNICO DE CAPACIDADE MÁXIMA DE TRAÇÃO COMBINADO DE 45.000 KG, POTÊNCIA 330 CV, INCLUSIVE TANQUE DE ASFALTO COM MAÇARICO - CHP DIURNO. AF_12/2015</v>
          </cell>
          <cell r="C1536" t="str">
            <v>CHP</v>
          </cell>
          <cell r="D1536">
            <v>465.24</v>
          </cell>
          <cell r="E1536" t="str">
            <v>Custos Horários Produtivo e Improdutivo dos Equipamentos</v>
          </cell>
          <cell r="F1536" t="str">
            <v>SINAPI Mai/26</v>
          </cell>
        </row>
        <row r="1537">
          <cell r="A1537">
            <v>91646</v>
          </cell>
          <cell r="B1537" t="str">
            <v>CAMINHÃO DE TRANSPORTE DE MATERIAL ASFÁLTICO 30.000 L, COM CAVALO MECÂNICO DE CAPACIDADE MÁXIMA DE TRAÇÃO COMBINADO DE 66.000 KG, POTÊNCIA 360 CV, INCLUSIVE TANQUE DE ASFALTO COM SERPENTINA - CHI DIURNO. AF_08/2015</v>
          </cell>
          <cell r="C1537" t="str">
            <v>CHI</v>
          </cell>
          <cell r="D1537">
            <v>109.77</v>
          </cell>
          <cell r="E1537" t="str">
            <v>Custos Horários Produtivo e Improdutivo dos Equipamentos</v>
          </cell>
          <cell r="F1537" t="str">
            <v>SINAPI Mai/26</v>
          </cell>
        </row>
        <row r="1538">
          <cell r="A1538">
            <v>91645</v>
          </cell>
          <cell r="B1538" t="str">
            <v>CAMINHÃO DE TRANSPORTE DE MATERIAL ASFÁLTICO 30.000 L, COM CAVALO MECÂNICO DE CAPACIDADE MÁXIMA DE TRAÇÃO COMBINADO DE 66.000 KG, POTÊNCIA 360 CV, INCLUSIVE TANQUE DE ASFALTO COM SERPENTINA - CHP DIURNO. AF_08/2015</v>
          </cell>
          <cell r="C1538" t="str">
            <v>CHP</v>
          </cell>
          <cell r="D1538">
            <v>532</v>
          </cell>
          <cell r="E1538" t="str">
            <v>Custos Horários Produtivo e Improdutivo dos Equipamentos</v>
          </cell>
          <cell r="F1538" t="str">
            <v>SINAPI Mai/26</v>
          </cell>
        </row>
        <row r="1539">
          <cell r="A1539">
            <v>92107</v>
          </cell>
          <cell r="B1539" t="str">
            <v>CAMINHÃO PARA EQUIPAMENTO DE LIMPEZA A SUCÇÃO COM CAMINHÃO TRUCADO DE PESO BRUTO TOTAL 23000 KG, CARGA ÚTIL MÁXIMA 15935 KG, DISTÂNCIA ENTRE EIXOS 4,80 M, POTÊNCIA 230 CV, INCLUSIVE LIMPADORA A SUCÇÃO, TANQUE 12000 L - CHI DIURNO. AF_05/2023</v>
          </cell>
          <cell r="C1539" t="str">
            <v>CHI</v>
          </cell>
          <cell r="D1539">
            <v>106.41</v>
          </cell>
          <cell r="E1539" t="str">
            <v>Custos Horários Produtivo e Improdutivo dos Equipamentos</v>
          </cell>
          <cell r="F1539" t="str">
            <v>SINAPI Mai/26</v>
          </cell>
        </row>
        <row r="1540">
          <cell r="A1540">
            <v>92106</v>
          </cell>
          <cell r="B1540" t="str">
            <v>CAMINHÃO PARA EQUIPAMENTO DE LIMPEZA A SUCÇÃO, COM CAMINHÃO TRUCADO DE PESO BRUTO TOTAL 23000 KG, CARGA ÚTIL MÁXIMA 15935 KG, DISTÂNCIA ENTRE EIXOS 4,80 M, POTÊNCIA 230 CV, INCLUSIVE LIMPADORA A SUCÇÃO, TANQUE 12000 L - CHP DIURNO. AF_05/2023</v>
          </cell>
          <cell r="C1540" t="str">
            <v>CHP</v>
          </cell>
          <cell r="D1540">
            <v>403.72</v>
          </cell>
          <cell r="E1540" t="str">
            <v>Custos Horários Produtivo e Improdutivo dos Equipamentos</v>
          </cell>
          <cell r="F1540" t="str">
            <v>SINAPI Mai/26</v>
          </cell>
        </row>
        <row r="1541">
          <cell r="A1541">
            <v>5903</v>
          </cell>
          <cell r="B1541" t="str">
            <v>CAMINHÃO PIPA 10.000 L TRUCADO, PESO BRUTO TOTAL 23.000 KG, CARGA ÚTIL MÁXIMA 15.935 KG, DISTÂNCIA ENTRE EIXOS 4,8 M, POTÊNCIA 230 CV, INCLUSIVE TANQUE DE AÇO PARA TRANSPORTE DE ÁGUA - CHI DIURNO. AF_06/2014</v>
          </cell>
          <cell r="C1541" t="str">
            <v>CHI</v>
          </cell>
          <cell r="D1541">
            <v>85.35</v>
          </cell>
          <cell r="E1541" t="str">
            <v>Custos Horários Produtivo e Improdutivo dos Equipamentos</v>
          </cell>
          <cell r="F1541" t="str">
            <v>SINAPI Mai/26</v>
          </cell>
        </row>
        <row r="1542">
          <cell r="A1542">
            <v>5901</v>
          </cell>
          <cell r="B1542" t="str">
            <v>CAMINHÃO PIPA 10.000 L TRUCADO, PESO BRUTO TOTAL 23.000 KG, CARGA ÚTIL MÁXIMA 15.935 KG, DISTÂNCIA ENTRE EIXOS 4,8 M, POTÊNCIA 230 CV, INCLUSIVE TANQUE DE AÇO PARA TRANSPORTE DE ÁGUA - CHP DIURNO. AF_06/2014</v>
          </cell>
          <cell r="C1542" t="str">
            <v>CHP</v>
          </cell>
          <cell r="D1542">
            <v>362.15</v>
          </cell>
          <cell r="E1542" t="str">
            <v>Custos Horários Produtivo e Improdutivo dos Equipamentos</v>
          </cell>
          <cell r="F1542" t="str">
            <v>SINAPI Mai/26</v>
          </cell>
        </row>
        <row r="1543">
          <cell r="A1543">
            <v>106252</v>
          </cell>
          <cell r="B1543" t="str">
            <v>CAMINHÃO PIPA 14.000 L TRUCADO, PESO BRUTO TOTAL 23.000 KG, CARGA ÚTIL MÁXIMA 16.540 KG, DISTÂNCIA ENTRE EIXOS 4,8 M, POTÊNCIA 256 CV, INCLUSIVE TANQUE DE AÇO PARA TRANSPORTE DE ÁGUA - CHI DIURNO. AF_10/2025</v>
          </cell>
          <cell r="C1543" t="str">
            <v>CHI</v>
          </cell>
          <cell r="D1543">
            <v>84.89</v>
          </cell>
          <cell r="E1543" t="str">
            <v>Custos Horários Produtivo e Improdutivo dos Equipamentos</v>
          </cell>
          <cell r="F1543" t="str">
            <v>SINAPI Mai/26</v>
          </cell>
        </row>
        <row r="1544">
          <cell r="A1544">
            <v>106247</v>
          </cell>
          <cell r="B1544" t="str">
            <v>CAMINHÃO PIPA 14.000 L TRUCADO, PESO BRUTO TOTAL 23.000 KG, CARGA ÚTIL MÁXIMA 16.540 KG, DISTÂNCIA ENTRE EIXOS 4,8 M, POTÊNCIA 256 CV, INCLUSIVE TANQUE DE AÇO PARA TRANSPORTE DE ÁGUA - CHP DIURNO. AF_10/2025</v>
          </cell>
          <cell r="C1544" t="str">
            <v>CHP</v>
          </cell>
          <cell r="D1544">
            <v>320.68</v>
          </cell>
          <cell r="E1544" t="str">
            <v>Custos Horários Produtivo e Improdutivo dos Equipamentos</v>
          </cell>
          <cell r="F1544" t="str">
            <v>SINAPI Mai/26</v>
          </cell>
        </row>
        <row r="1545">
          <cell r="A1545">
            <v>6260</v>
          </cell>
          <cell r="B1545" t="str">
            <v>CAMINHÃO PIPA 6.000 L, PESO BRUTO TOTAL 13.000 KG, DISTÂNCIA ENTRE EIXOS 4,80 M, POTÊNCIA 189 CV INCLUSIVE TANQUE DE AÇO PARA TRANSPORTE DE ÁGUA, CAPACIDADE 6 M3 - CHI DIURNO. AF_06/2014</v>
          </cell>
          <cell r="C1545" t="str">
            <v>CHI</v>
          </cell>
          <cell r="D1545">
            <v>72.06</v>
          </cell>
          <cell r="E1545" t="str">
            <v>Custos Horários Produtivo e Improdutivo dos Equipamentos</v>
          </cell>
          <cell r="F1545" t="str">
            <v>SINAPI Mai/26</v>
          </cell>
        </row>
        <row r="1546">
          <cell r="A1546">
            <v>6259</v>
          </cell>
          <cell r="B1546" t="str">
            <v>CAMINHÃO PIPA 6.000 L, PESO BRUTO TOTAL 13.000 KG, DISTÂNCIA ENTRE EIXOS 4,80 M, POTÊNCIA 189 CV INCLUSIVE TANQUE DE AÇO PARA TRANSPORTE DE ÁGUA, CAPACIDADE 6 M3 - CHP DIURNO. AF_06/2014</v>
          </cell>
          <cell r="C1546" t="str">
            <v>CHP</v>
          </cell>
          <cell r="D1546">
            <v>293.72000000000003</v>
          </cell>
          <cell r="E1546" t="str">
            <v>Custos Horários Produtivo e Improdutivo dos Equipamentos</v>
          </cell>
          <cell r="F1546" t="str">
            <v>SINAPI Mai/26</v>
          </cell>
        </row>
        <row r="1547">
          <cell r="A1547">
            <v>104705</v>
          </cell>
          <cell r="B1547" t="str">
            <v>CAMINHÃO TANQUE PARA HIDROSSEMEADURA, COM CAPACIDADE DE 8.000 LITROS, INCLUINDO BOMBA PARA LANÇAMENTO COM MOTOR DIESEL COM POTÊNCIA DE 105 CV - CHI DIURNO. AF_06/2023</v>
          </cell>
          <cell r="C1547" t="str">
            <v>CHI</v>
          </cell>
          <cell r="D1547">
            <v>0</v>
          </cell>
          <cell r="E1547" t="str">
            <v>Custos Horários Produtivo e Improdutivo dos Equipamentos</v>
          </cell>
          <cell r="F1547" t="str">
            <v>SINAPI Mai/26</v>
          </cell>
        </row>
        <row r="1548">
          <cell r="A1548">
            <v>104704</v>
          </cell>
          <cell r="B1548" t="str">
            <v>CAMINHÃO TANQUE PARA HIDROSSEMEADURA, COM CAPACIDADE DE 8.000 LITROS, INCLUINDO BOMBA PARA LANÇAMENTO COM MOTOR DIESEL COM POTÊNCIA DE 105 CV - CHP DIURNO. AF_06/2023</v>
          </cell>
          <cell r="C1548" t="str">
            <v>CHP</v>
          </cell>
          <cell r="D1548">
            <v>0</v>
          </cell>
          <cell r="E1548" t="str">
            <v>Custos Horários Produtivo e Improdutivo dos Equipamentos</v>
          </cell>
          <cell r="F1548" t="str">
            <v>SINAPI Mai/26</v>
          </cell>
        </row>
        <row r="1549">
          <cell r="A1549">
            <v>91395</v>
          </cell>
          <cell r="B1549" t="str">
            <v>CAMINHÃO TOCO, PBT 14.300 KG, CARGA ÚTIL MÁX. 9.710 KG, DIST. ENTRE EIXOS 3,56 M, POTÊNCIA 185 CV, INCLUSIVE CARROCERIA FIXA ABERTA DE MADEIRA P/ TRANSPORTE GERAL DE CARGA SECA, DIMEN. APROX. 2,50 X 6,50 X 0,50 M - CHI DIURNO. AF_06/2014</v>
          </cell>
          <cell r="C1549" t="str">
            <v>CHI</v>
          </cell>
          <cell r="D1549">
            <v>69.52</v>
          </cell>
          <cell r="E1549" t="str">
            <v>Custos Horários Produtivo e Improdutivo dos Equipamentos</v>
          </cell>
          <cell r="F1549" t="str">
            <v>SINAPI Mai/26</v>
          </cell>
        </row>
        <row r="1550">
          <cell r="A1550">
            <v>73467</v>
          </cell>
          <cell r="B1550" t="str">
            <v>CAMINHÃO TOCO, PBT 14.300 KG, CARGA ÚTIL MÁX. 9.710 KG, DIST. ENTRE EIXOS 3,56 M, POTÊNCIA 185 CV, INCLUSIVE CARROCERIA FIXA ABERTA DE MADEIRA P/ TRANSPORTE GERAL DE CARGA SECA, DIMEN. APROX. 2,50 X 6,50 X 0,50 M - CHP DIURNO. AF_06/2014</v>
          </cell>
          <cell r="C1550" t="str">
            <v>CHP</v>
          </cell>
          <cell r="D1550">
            <v>285.24</v>
          </cell>
          <cell r="E1550" t="str">
            <v>Custos Horários Produtivo e Improdutivo dos Equipamentos</v>
          </cell>
          <cell r="F1550" t="str">
            <v>SINAPI Mai/26</v>
          </cell>
        </row>
        <row r="1551">
          <cell r="A1551">
            <v>5826</v>
          </cell>
          <cell r="B1551" t="str">
            <v>CAMINHÃO TOCO, PBT 16.000 KG, CARGA ÚTIL MÁX. 10.685 KG, DIST. ENTRE EIXOS 4,8 M, POTÊNCIA 189 CV, INCLUSIVE CARROCERIA FIXA ABERTA DE MADEIRA P/ TRANSPORTE GERAL DE CARGA SECA, DIMEN. APROX. 2,5 X 7,00 X 0,50 M - CHI DIURNO. AF_06/2014</v>
          </cell>
          <cell r="C1551" t="str">
            <v>CHI</v>
          </cell>
          <cell r="D1551">
            <v>72.53</v>
          </cell>
          <cell r="E1551" t="str">
            <v>Custos Horários Produtivo e Improdutivo dos Equipamentos</v>
          </cell>
          <cell r="F1551" t="str">
            <v>SINAPI Mai/26</v>
          </cell>
        </row>
        <row r="1552">
          <cell r="A1552">
            <v>5824</v>
          </cell>
          <cell r="B1552" t="str">
            <v>CAMINHÃO TOCO, PBT 16.000 KG, CARGA ÚTIL MÁX. 10.685 KG, DIST. ENTRE EIXOS 4,8 M, POTÊNCIA 189 CV, INCLUSIVE CARROCERIA FIXA ABERTA DE MADEIRA P/ TRANSPORTE GERAL DE CARGA SECA, DIMEN. APROX. 2,5 X 7,00 X 0,50 M - CHP DIURNO. AF_06/2014</v>
          </cell>
          <cell r="C1552" t="str">
            <v>CHP</v>
          </cell>
          <cell r="D1552">
            <v>247.5</v>
          </cell>
          <cell r="E1552" t="str">
            <v>Custos Horários Produtivo e Improdutivo dos Equipamentos</v>
          </cell>
          <cell r="F1552" t="str">
            <v>SINAPI Mai/26</v>
          </cell>
        </row>
        <row r="1553">
          <cell r="A1553">
            <v>106369</v>
          </cell>
          <cell r="B1553" t="str">
            <v>CAMINHÃO TOCO, PBT 16.000 KG, CARGA ÚTIL MÁX. 10.830 KG, DIST. ENTRE EIXOS 3,56 M, POTÊNCIA 226 CV, INCLUSIVE PLATAFORMA SOBRE CHASSI, COMPRIMENTO ÚTIL 10 M, LARGURA 2,60 M COM GUINCHO DE ARRASTE E RAMPA COM ACIONAMENTO ELETRO-HIDRÁULICO - CHI DIURNO. AF_11/2025</v>
          </cell>
          <cell r="C1553" t="str">
            <v>CHI</v>
          </cell>
          <cell r="D1553">
            <v>0</v>
          </cell>
          <cell r="E1553" t="str">
            <v>Custos Horários Produtivo e Improdutivo dos Equipamentos</v>
          </cell>
          <cell r="F1553" t="str">
            <v>SINAPI Mai/26</v>
          </cell>
        </row>
        <row r="1554">
          <cell r="A1554">
            <v>106362</v>
          </cell>
          <cell r="B1554" t="str">
            <v>CAMINHÃO TOCO, PBT 16.000 KG, CARGA ÚTIL MÁX. 10.830 KG, DIST. ENTRE EIXOS 3,56 M, POTÊNCIA 226 CV, INCLUSIVE PLATAFORMA SOBRE CHASSI, COMPRIMENTO ÚTIL 10 M, LARGURA 2,60 M COM GUINCHO DE ARRASTE E RAMPA COM ACIONAMENTO ELETRO-HIDRÁULICO - CHP DIURNO. AF_11/2025</v>
          </cell>
          <cell r="C1554" t="str">
            <v>CHP</v>
          </cell>
          <cell r="D1554">
            <v>0</v>
          </cell>
          <cell r="E1554" t="str">
            <v>Custos Horários Produtivo e Improdutivo dos Equipamentos</v>
          </cell>
          <cell r="F1554" t="str">
            <v>SINAPI Mai/26</v>
          </cell>
        </row>
        <row r="1555">
          <cell r="A1555">
            <v>106253</v>
          </cell>
          <cell r="B1555" t="str">
            <v>CAMINHÃO TOCO, PBT 23.000 KG, CARGA ÚTIL MÁX. 16.540 KG, DIST. ENTRE EIXOS 4,8 M, POTÊNCIA 256 CV, INCLUSIVE CARROCERIA FIXA ABERTA DE MADEIRA P/ TRANSPORTE GERAL DE CARGA SECA, DIMEN. APROX. 2,6 X 12,50 X 0,50 M - CHI DIURNO. AF_10/2025</v>
          </cell>
          <cell r="C1555" t="str">
            <v>CHI</v>
          </cell>
          <cell r="D1555">
            <v>88</v>
          </cell>
          <cell r="E1555" t="str">
            <v>Custos Horários Produtivo e Improdutivo dos Equipamentos</v>
          </cell>
          <cell r="F1555" t="str">
            <v>SINAPI Mai/26</v>
          </cell>
        </row>
        <row r="1556">
          <cell r="A1556">
            <v>106248</v>
          </cell>
          <cell r="B1556" t="str">
            <v>CAMINHÃO TOCO, PBT 23.000 KG, CARGA ÚTIL MÁX. 16.540 KG, DIST. ENTRE EIXOS 4,8 M, POTÊNCIA 256 CV, INCLUSIVE CARROCERIA FIXA ABERTA DE MADEIRA P/ TRANSPORTE GERAL DE CARGA SECA, DIMEN. APROX. 2,6 X 12,50 X 0,50 M - CHP DIURNO. AF_10/2025</v>
          </cell>
          <cell r="C1556" t="str">
            <v>CHP</v>
          </cell>
          <cell r="D1556">
            <v>329.84</v>
          </cell>
          <cell r="E1556" t="str">
            <v>Custos Horários Produtivo e Improdutivo dos Equipamentos</v>
          </cell>
          <cell r="F1556" t="str">
            <v>SINAPI Mai/26</v>
          </cell>
        </row>
        <row r="1557">
          <cell r="A1557">
            <v>106372</v>
          </cell>
          <cell r="B1557" t="str">
            <v>CAMINHÃO TOCO, PBT 23.000 KG, CARGA ÚTIL MÁX. 16.540 KG, DIST. ENTRE EIXOS 4,80 M, POTÊNCIA 256 CV, INCLUSIVE PLATAFORMA GUINCHO-SOCORRO, COMPRIMENTO ÚTIL 10 M, LARGURA 2,60 M COM GUINCHO DE ARRASTE BASCULANTE - CHI DIURNO. AF_11/2025</v>
          </cell>
          <cell r="C1557" t="str">
            <v>CHI</v>
          </cell>
          <cell r="D1557">
            <v>0</v>
          </cell>
          <cell r="E1557" t="str">
            <v>Custos Horários Produtivo e Improdutivo dos Equipamentos</v>
          </cell>
          <cell r="F1557" t="str">
            <v>SINAPI Mai/26</v>
          </cell>
        </row>
        <row r="1558">
          <cell r="A1558">
            <v>106365</v>
          </cell>
          <cell r="B1558" t="str">
            <v>CAMINHÃO TOCO, PBT 23.000 KG, CARGA ÚTIL MÁX. 16.540 KG, DIST. ENTRE EIXOS 4,80 M, POTÊNCIA 256 CV, INCLUSIVE PLATAFORMA GUINCHO-SOCORRO, COMPRIMENTO ÚTIL 10 M, LARGURA 2,60 M COM GUINCHO DE ARRASTE BASCULANTE - CHP DIURNO. AF_11/2025</v>
          </cell>
          <cell r="C1558" t="str">
            <v>CHP</v>
          </cell>
          <cell r="D1558">
            <v>0</v>
          </cell>
          <cell r="E1558" t="str">
            <v>Custos Horários Produtivo e Improdutivo dos Equipamentos</v>
          </cell>
          <cell r="F1558" t="str">
            <v>SINAPI Mai/26</v>
          </cell>
        </row>
        <row r="1559">
          <cell r="A1559">
            <v>106370</v>
          </cell>
          <cell r="B1559" t="str">
            <v>CAMINHÃO TOCO, PBT 23.000 KG, CARGA ÚTIL MÁX. 16.540 KG, DIST. ENTRE EIXOS 4,80 M, POTÊNCIA 256 CV, INCLUSIVE PLATAFORMA SOBRE CHASSI, COMPRIMENTO ÚTIL 10 M, LARGURA 2,60 M COM GUINCHO DE ARRASTE E RAMPA COM ACIONAMENTO ELETRO-HIDRÁULICO - CHI DIURNO. AF_11/2025</v>
          </cell>
          <cell r="C1559" t="str">
            <v>CHI</v>
          </cell>
          <cell r="D1559">
            <v>0</v>
          </cell>
          <cell r="E1559" t="str">
            <v>Custos Horários Produtivo e Improdutivo dos Equipamentos</v>
          </cell>
          <cell r="F1559" t="str">
            <v>SINAPI Mai/26</v>
          </cell>
        </row>
        <row r="1560">
          <cell r="A1560">
            <v>106363</v>
          </cell>
          <cell r="B1560" t="str">
            <v>CAMINHÃO TOCO, PBT 23.000 KG, CARGA ÚTIL MÁX. 16.540 KG, DIST. ENTRE EIXOS 4,80 M, POTÊNCIA 256 CV, INCLUSIVE PLATAFORMA SOBRE CHASSI, COMPRIMENTO ÚTIL 10 M, LARGURA 2,60 M COM GUINCHO DE ARRASTE E RAMPA COM ACIONAMENTO ELETRO-HIDRÁULICO - CHP DIURNO. AF_11/2025</v>
          </cell>
          <cell r="C1560" t="str">
            <v>CHP</v>
          </cell>
          <cell r="D1560">
            <v>0</v>
          </cell>
          <cell r="E1560" t="str">
            <v>Custos Horários Produtivo e Improdutivo dos Equipamentos</v>
          </cell>
          <cell r="F1560" t="str">
            <v>SINAPI Mai/26</v>
          </cell>
        </row>
        <row r="1561">
          <cell r="A1561">
            <v>5892</v>
          </cell>
          <cell r="B1561" t="str">
            <v>CAMINHÃO TOCO, PESO BRUTO TOTAL 14.300 KG, CARGA ÚTIL MÁXIMA 9590 KG, DISTÂNCIA ENTRE EIXOS 4,76 M, POTÊNCIA 185 CV (NÃO INCLUI CARROCERIA) - CHI DIURNO. AF_06/2014</v>
          </cell>
          <cell r="C1561" t="str">
            <v>CHI</v>
          </cell>
          <cell r="D1561">
            <v>67.27</v>
          </cell>
          <cell r="E1561" t="str">
            <v>Custos Horários Produtivo e Improdutivo dos Equipamentos</v>
          </cell>
          <cell r="F1561" t="str">
            <v>SINAPI Mai/26</v>
          </cell>
        </row>
        <row r="1562">
          <cell r="A1562">
            <v>5890</v>
          </cell>
          <cell r="B1562" t="str">
            <v>CAMINHÃO TOCO, PESO BRUTO TOTAL 14.300 KG, CARGA ÚTIL MÁXIMA 9590 KG, DISTÂNCIA ENTRE EIXOS 4,76 M, POTÊNCIA 185 CV (NÃO INCLUI CARROCERIA) - CHP DIURNO. AF_06/2014</v>
          </cell>
          <cell r="C1562" t="str">
            <v>CHP</v>
          </cell>
          <cell r="D1562">
            <v>233.8</v>
          </cell>
          <cell r="E1562" t="str">
            <v>Custos Horários Produtivo e Improdutivo dos Equipamentos</v>
          </cell>
          <cell r="F1562" t="str">
            <v>SINAPI Mai/26</v>
          </cell>
        </row>
        <row r="1563">
          <cell r="A1563">
            <v>5896</v>
          </cell>
          <cell r="B1563" t="str">
            <v>CAMINHÃO TOCO, PESO BRUTO TOTAL 16.000 KG, CARGA ÚTIL MÁXIMA DE 10.685 KG, DISTÂNCIA ENTRE EIXOS 4,80 M, POTÊNCIA 189 CV EXCLUSIVE CARROCERIA - CHI DIURNO. AF_06/2014</v>
          </cell>
          <cell r="C1563" t="str">
            <v>CHI</v>
          </cell>
          <cell r="D1563">
            <v>70.13</v>
          </cell>
          <cell r="E1563" t="str">
            <v>Custos Horários Produtivo e Improdutivo dos Equipamentos</v>
          </cell>
          <cell r="F1563" t="str">
            <v>SINAPI Mai/26</v>
          </cell>
        </row>
        <row r="1564">
          <cell r="A1564">
            <v>5894</v>
          </cell>
          <cell r="B1564" t="str">
            <v>CAMINHÃO TOCO, PESO BRUTO TOTAL 16.000 KG, CARGA ÚTIL MÁXIMA DE 10.685 KG, DISTÂNCIA ENTRE EIXOS 4,80 M, POTÊNCIA 189 CV EXCLUSIVE CARROCERIA - CHP DIURNO. AF_06/2014</v>
          </cell>
          <cell r="C1564" t="str">
            <v>CHP</v>
          </cell>
          <cell r="D1564">
            <v>242.89</v>
          </cell>
          <cell r="E1564" t="str">
            <v>Custos Horários Produtivo e Improdutivo dos Equipamentos</v>
          </cell>
          <cell r="F1564" t="str">
            <v>SINAPI Mai/26</v>
          </cell>
        </row>
        <row r="1565">
          <cell r="A1565">
            <v>91032</v>
          </cell>
          <cell r="B1565" t="str">
            <v>CAMINHÃO TRUCADO (C/ TERCEIRO EIXO) ELETRÔNICO - POTÊNCIA 231CV - PBT = 22000KG - DIST. ENTRE EIXOS 5170 MM - INCLUI CARROCERIA FIXA ABERTA DE MADEIRA - CHI DIURNO. AF_06/2015</v>
          </cell>
          <cell r="C1565" t="str">
            <v>CHI</v>
          </cell>
          <cell r="D1565">
            <v>78.62</v>
          </cell>
          <cell r="E1565" t="str">
            <v>Custos Horários Produtivo e Improdutivo dos Equipamentos</v>
          </cell>
          <cell r="F1565" t="str">
            <v>SINAPI Mai/26</v>
          </cell>
        </row>
        <row r="1566">
          <cell r="A1566">
            <v>91031</v>
          </cell>
          <cell r="B1566" t="str">
            <v>CAMINHÃO TRUCADO (C/ TERCEIRO EIXO) ELETRÔNICO - POTÊNCIA 231CV - PBT = 22000KG - DIST. ENTRE EIXOS 5170 MM - INCLUI CARROCERIA FIXA ABERTA DE MADEIRA - CHP DIURNO. AF_06/2015</v>
          </cell>
          <cell r="C1566" t="str">
            <v>CHP</v>
          </cell>
          <cell r="D1566">
            <v>295.81</v>
          </cell>
          <cell r="E1566" t="str">
            <v>Custos Horários Produtivo e Improdutivo dos Equipamentos</v>
          </cell>
          <cell r="F1566" t="str">
            <v>SINAPI Mai/26</v>
          </cell>
        </row>
        <row r="1567">
          <cell r="A1567">
            <v>106255</v>
          </cell>
          <cell r="B1567" t="str">
            <v>CAVALO MECÂNICO TRAÇÃO 6X2, PBT COMBINADO 56.000 KG, CAPACIDADE MÁX. TRAÇÃO 66.000 KG, POTÊNCIA 360 CV, INCLUSIVE CARROCERIA FIXA ABERTA DE MADEIRA P/ TRANSPORTE GERAL DE CARGA SECA, DIMEN. APROX. 2,6 X 14,50 X 0,50 M - CHI DIURNO. AF_10/2025</v>
          </cell>
          <cell r="C1567" t="str">
            <v>CHI</v>
          </cell>
          <cell r="D1567">
            <v>0</v>
          </cell>
          <cell r="E1567" t="str">
            <v>Custos Horários Produtivo e Improdutivo dos Equipamentos</v>
          </cell>
          <cell r="F1567" t="str">
            <v>SINAPI Mai/26</v>
          </cell>
        </row>
        <row r="1568">
          <cell r="A1568">
            <v>106250</v>
          </cell>
          <cell r="B1568" t="str">
            <v>CAVALO MECÂNICO TRAÇÃO 6X2, PBT COMBINADO 56.000 KG, CAPACIDADE MÁX. TRAÇÃO 66.000 KG, POTÊNCIA 360 CV, INCLUSIVE CARROCERIA FIXA ABERTA DE MADEIRA P/ TRANSPORTE GERAL DE CARGA SECA, DIMEN. APROX. 2,6 X 14,50 X 0,50 M - CHP DIURNO. AF_10/2025</v>
          </cell>
          <cell r="C1568" t="str">
            <v>CHP</v>
          </cell>
          <cell r="D1568">
            <v>0</v>
          </cell>
          <cell r="E1568" t="str">
            <v>Custos Horários Produtivo e Improdutivo dos Equipamentos</v>
          </cell>
          <cell r="F1568" t="str">
            <v>SINAPI Mai/26</v>
          </cell>
        </row>
        <row r="1569">
          <cell r="A1569">
            <v>106374</v>
          </cell>
          <cell r="B1569" t="str">
            <v>CAVALO MECÂNICO TRAÇÃO 6X2, PBT COMBINADO 56.000 KG, CAPACIDADE MÁX. TRAÇÃO 66.000 KG, POTÊNCIA 360 CV, INCLUSIVE PRANCHA REBAIXADA 3 EIXOS, DIMENSÕES *17,33 X 3,00* M, COM RAMPA DE ACIONAMENTO HIDRÁULICO - CHI DIURNO. AF_11/2025</v>
          </cell>
          <cell r="C1569" t="str">
            <v>CHI</v>
          </cell>
          <cell r="D1569">
            <v>0</v>
          </cell>
          <cell r="E1569" t="str">
            <v>Custos Horários Produtivo e Improdutivo dos Equipamentos</v>
          </cell>
          <cell r="F1569" t="str">
            <v>SINAPI Mai/26</v>
          </cell>
        </row>
        <row r="1570">
          <cell r="A1570">
            <v>106367</v>
          </cell>
          <cell r="B1570" t="str">
            <v>CAVALO MECÂNICO TRAÇÃO 6X2, PBT COMBINADO 56.000 KG, CAPACIDADE MÁX. TRAÇÃO 66.000 KG, POTÊNCIA 360 CV, INCLUSIVE PRANCHA REBAIXADA 3 EIXOS, DIMENSÕES *17,33 X 3,00* M, COM RAMPA DE ACIONAMENTO HIDRÁULICO - CHP DIURNO. AF_11/2025</v>
          </cell>
          <cell r="C1570" t="str">
            <v>CHP</v>
          </cell>
          <cell r="D1570">
            <v>0</v>
          </cell>
          <cell r="E1570" t="str">
            <v>Custos Horários Produtivo e Improdutivo dos Equipamentos</v>
          </cell>
          <cell r="F1570" t="str">
            <v>SINAPI Mai/26</v>
          </cell>
        </row>
        <row r="1571">
          <cell r="A1571">
            <v>106375</v>
          </cell>
          <cell r="B1571" t="str">
            <v>CAVALO MECÂNICO TRAÇÃO 6X2, PBT COMBINADO 56.000 KG, CAPACIDADE MÁX. TRAÇÃO 66.000 KG, POTÊNCIA 360 CV, INCLUSIVE PRANCHA RETA 3 EIXOS, COMPRIMENTO ÚTIL 11,3 M, PESCOÇO DE 3,5 M, LARGURA 3,00 M, COM RAMPA DE ACIONAMENTO HIDRÁULICO - CHI DIURNO. AF_11/2025</v>
          </cell>
          <cell r="C1571" t="str">
            <v>CHI</v>
          </cell>
          <cell r="D1571">
            <v>0</v>
          </cell>
          <cell r="E1571" t="str">
            <v>Custos Horários Produtivo e Improdutivo dos Equipamentos</v>
          </cell>
          <cell r="F1571" t="str">
            <v>SINAPI Mai/26</v>
          </cell>
        </row>
        <row r="1572">
          <cell r="A1572">
            <v>106368</v>
          </cell>
          <cell r="B1572" t="str">
            <v>CAVALO MECÂNICO TRAÇÃO 6X2, PBT COMBINADO 56.000 KG, CAPACIDADE MÁX. TRAÇÃO 66.000 KG, POTÊNCIA 360 CV, INCLUSIVE PRANCHA RETA 3 EIXOS, COMPRIMENTO ÚTIL 11,3 M, PESCOÇO DE 3,5 M, LARGURA 3,00 M, COM RAMPA DE ACIONAMENTO HIDRÁULICO - CHP DIURNO. AF_11/2025</v>
          </cell>
          <cell r="C1572" t="str">
            <v>CHP</v>
          </cell>
          <cell r="D1572">
            <v>0</v>
          </cell>
          <cell r="E1572" t="str">
            <v>Custos Horários Produtivo e Improdutivo dos Equipamentos</v>
          </cell>
          <cell r="F1572" t="str">
            <v>SINAPI Mai/26</v>
          </cell>
        </row>
        <row r="1573">
          <cell r="A1573">
            <v>102817</v>
          </cell>
          <cell r="B1573" t="str">
            <v>CENTRAL DE LAMA BENTONÍTICA (DEPÓSITO DE BENTONITA, MISTURADOR DE ALTA TURBULÊNCIA, SILOS DE ARMAZENAMENTO DE LAMA E ÁGUA, LABORATÓRIO DE CONTROLE DE QUALIDADE DA LAMA) - CHI DIURNO. AF_04/2019</v>
          </cell>
          <cell r="C1573" t="str">
            <v>CHI</v>
          </cell>
          <cell r="D1573">
            <v>0</v>
          </cell>
          <cell r="E1573" t="str">
            <v>Custos Horários Produtivo e Improdutivo dos Equipamentos</v>
          </cell>
          <cell r="F1573" t="str">
            <v>SINAPI Mai/26</v>
          </cell>
        </row>
        <row r="1574">
          <cell r="A1574">
            <v>102816</v>
          </cell>
          <cell r="B1574" t="str">
            <v>CENTRAL DE LAMA BENTONÍTICA (DEPÓSITO DE BENTONITA, MISTURADOR DE ALTA TURBULÊNCIA, SILOS DE ARMAZENAMENTO DE LAMA E ÁGUA, LABORATÓRIO DE CONTROLE DE QUALIDADE DA LAMA) - CHP DIURNO. AF_04/2019</v>
          </cell>
          <cell r="C1574" t="str">
            <v>CHP</v>
          </cell>
          <cell r="D1574">
            <v>0</v>
          </cell>
          <cell r="E1574" t="str">
            <v>Custos Horários Produtivo e Improdutivo dos Equipamentos</v>
          </cell>
          <cell r="F1574" t="str">
            <v>SINAPI Mai/26</v>
          </cell>
        </row>
        <row r="1575">
          <cell r="A1575">
            <v>91534</v>
          </cell>
          <cell r="B1575" t="str">
            <v>COMPACTADOR DE SOLOS DE PERCUSSÃO (SOQUETE) COM MOTOR A GASOLINA 4 TEMPOS, POTÊNCIA 4 CV - CHI DIURNO. AF_08/2015</v>
          </cell>
          <cell r="C1575" t="str">
            <v>CHI</v>
          </cell>
          <cell r="D1575">
            <v>40.11</v>
          </cell>
          <cell r="E1575" t="str">
            <v>Custos Horários Produtivo e Improdutivo dos Equipamentos</v>
          </cell>
          <cell r="F1575" t="str">
            <v>SINAPI Mai/26</v>
          </cell>
        </row>
        <row r="1576">
          <cell r="A1576">
            <v>91533</v>
          </cell>
          <cell r="B1576" t="str">
            <v>COMPACTADOR DE SOLOS DE PERCUSSÃO (SOQUETE) COM MOTOR A GASOLINA 4 TEMPOS, POTÊNCIA 4 CV - CHP DIURNO. AF_08/2015</v>
          </cell>
          <cell r="C1576" t="str">
            <v>CHP</v>
          </cell>
          <cell r="D1576">
            <v>47.81</v>
          </cell>
          <cell r="E1576" t="str">
            <v>Custos Horários Produtivo e Improdutivo dos Equipamentos</v>
          </cell>
          <cell r="F1576" t="str">
            <v>SINAPI Mai/26</v>
          </cell>
        </row>
        <row r="1577">
          <cell r="A1577">
            <v>95265</v>
          </cell>
          <cell r="B1577" t="str">
            <v>COMPACTADOR DE SOLOS DE PERCUSÃO (SOQUETE) COM MOTOR A GASOLINA, POTÊNCIA 3 CV - CHI DIURNO. AF_09/2016</v>
          </cell>
          <cell r="C1577" t="str">
            <v>CHI</v>
          </cell>
          <cell r="D1577">
            <v>0.85</v>
          </cell>
          <cell r="E1577" t="str">
            <v>Custos Horários Produtivo e Improdutivo dos Equipamentos</v>
          </cell>
          <cell r="F1577" t="str">
            <v>SINAPI Mai/26</v>
          </cell>
        </row>
        <row r="1578">
          <cell r="A1578">
            <v>95264</v>
          </cell>
          <cell r="B1578" t="str">
            <v>COMPACTADOR DE SOLOS DE PERCUSÃO (SOQUETE) COM MOTOR A GASOLINA, POTÊNCIA 3 CV - CHP DIURNO. AF_09/2016</v>
          </cell>
          <cell r="C1578" t="str">
            <v>CHP</v>
          </cell>
          <cell r="D1578">
            <v>6.73</v>
          </cell>
          <cell r="E1578" t="str">
            <v>Custos Horários Produtivo e Improdutivo dos Equipamentos</v>
          </cell>
          <cell r="F1578" t="str">
            <v>SINAPI Mai/26</v>
          </cell>
        </row>
        <row r="1579">
          <cell r="A1579">
            <v>90973</v>
          </cell>
          <cell r="B1579" t="str">
            <v>COMPRESSOR DE AR REBOCAVEL, VAZÃO 250 PCM, PRESSAO DE TRABALHO 102 PSI, MOTOR A DIESEL POTÊNCIA 81 CV - CHI DIURNO. AF_06/2015</v>
          </cell>
          <cell r="C1579" t="str">
            <v>CHI</v>
          </cell>
          <cell r="D1579">
            <v>8.93</v>
          </cell>
          <cell r="E1579" t="str">
            <v>Custos Horários Produtivo e Improdutivo dos Equipamentos</v>
          </cell>
          <cell r="F1579" t="str">
            <v>SINAPI Mai/26</v>
          </cell>
        </row>
        <row r="1580">
          <cell r="A1580">
            <v>90972</v>
          </cell>
          <cell r="B1580" t="str">
            <v>COMPRESSOR DE AR REBOCAVEL, VAZÃO 250 PCM, PRESSAO DE TRABALHO 102 PSI, MOTOR A DIESEL POTÊNCIA 81 CV - CHP DIURNO. AF_06/2015</v>
          </cell>
          <cell r="C1580" t="str">
            <v>CHP</v>
          </cell>
          <cell r="D1580">
            <v>87.83</v>
          </cell>
          <cell r="E1580" t="str">
            <v>Custos Horários Produtivo e Improdutivo dos Equipamentos</v>
          </cell>
          <cell r="F1580" t="str">
            <v>SINAPI Mai/26</v>
          </cell>
        </row>
        <row r="1581">
          <cell r="A1581">
            <v>91001</v>
          </cell>
          <cell r="B1581" t="str">
            <v>COMPRESSOR DE AR REBOCAVEL, VAZÃO 400 PCM, PRESSAO DE TRABALHO 102 PSI, MOTOR A DIESEL POTÊNCIA 110 CV - CHI DIURNO. AF_06/2015</v>
          </cell>
          <cell r="C1581" t="str">
            <v>CHI</v>
          </cell>
          <cell r="D1581">
            <v>10.59</v>
          </cell>
          <cell r="E1581" t="str">
            <v>Custos Horários Produtivo e Improdutivo dos Equipamentos</v>
          </cell>
          <cell r="F1581" t="str">
            <v>SINAPI Mai/26</v>
          </cell>
        </row>
        <row r="1582">
          <cell r="A1582">
            <v>90999</v>
          </cell>
          <cell r="B1582" t="str">
            <v>COMPRESSOR DE AR REBOCAVEL, VAZÃO 400 PCM, PRESSAO DE TRABALHO 102 PSI, MOTOR A DIESEL POTÊNCIA 110 CV - CHP DIURNO. AF_06/2015</v>
          </cell>
          <cell r="C1582" t="str">
            <v>CHP</v>
          </cell>
          <cell r="D1582">
            <v>116.25</v>
          </cell>
          <cell r="E1582" t="str">
            <v>Custos Horários Produtivo e Improdutivo dos Equipamentos</v>
          </cell>
          <cell r="F1582" t="str">
            <v>SINAPI Mai/26</v>
          </cell>
        </row>
        <row r="1583">
          <cell r="A1583">
            <v>5954</v>
          </cell>
          <cell r="B1583" t="str">
            <v>COMPRESSOR DE AR REBOCÁVEL, VAZÃO 189 PCM, PRESSÃO EFETIVA DE TRABALHO 102 PSI, MOTOR DIESEL, POTÊNCIA 63 CV - CHI DIURNO. AF_06/2015</v>
          </cell>
          <cell r="C1583" t="str">
            <v>CHI</v>
          </cell>
          <cell r="D1583">
            <v>6.67</v>
          </cell>
          <cell r="E1583" t="str">
            <v>Custos Horários Produtivo e Improdutivo dos Equipamentos</v>
          </cell>
          <cell r="F1583" t="str">
            <v>SINAPI Mai/26</v>
          </cell>
        </row>
        <row r="1584">
          <cell r="A1584">
            <v>5953</v>
          </cell>
          <cell r="B1584" t="str">
            <v>COMPRESSOR DE AR REBOCÁVEL, VAZÃO 189 PCM, PRESSÃO EFETIVA DE TRABALHO 102 PSI, MOTOR DIESEL, POTÊNCIA 63 CV - CHP DIURNO. AF_06/2015</v>
          </cell>
          <cell r="C1584" t="str">
            <v>CHP</v>
          </cell>
          <cell r="D1584">
            <v>67.77</v>
          </cell>
          <cell r="E1584" t="str">
            <v>Custos Horários Produtivo e Improdutivo dos Equipamentos</v>
          </cell>
          <cell r="F1584" t="str">
            <v>SINAPI Mai/26</v>
          </cell>
        </row>
        <row r="1585">
          <cell r="A1585">
            <v>90982</v>
          </cell>
          <cell r="B1585" t="str">
            <v>COMPRESSOR DE AR REBOCÁVEL, VAZÃO 748 PCM, PRESSÃO EFETIVA DE TRABALHO 102 PSI, MOTOR DIESEL, POTÊNCIA 210 CV - CHI DIURNO. AF_06/2015</v>
          </cell>
          <cell r="C1585" t="str">
            <v>CHI</v>
          </cell>
          <cell r="D1585">
            <v>22.69</v>
          </cell>
          <cell r="E1585" t="str">
            <v>Custos Horários Produtivo e Improdutivo dos Equipamentos</v>
          </cell>
          <cell r="F1585" t="str">
            <v>SINAPI Mai/26</v>
          </cell>
        </row>
        <row r="1586">
          <cell r="A1586">
            <v>90979</v>
          </cell>
          <cell r="B1586" t="str">
            <v>COMPRESSOR DE AR REBOCÁVEL, VAZÃO 748 PCM, PRESSÃO EFETIVA DE TRABALHO 102 PSI, MOTOR DIESEL, POTÊNCIA 210 CV - CHP DIURNO. AF_06/2015</v>
          </cell>
          <cell r="C1586" t="str">
            <v>CHP</v>
          </cell>
          <cell r="D1586">
            <v>226.93</v>
          </cell>
          <cell r="E1586" t="str">
            <v>Custos Horários Produtivo e Improdutivo dos Equipamentos</v>
          </cell>
          <cell r="F1586" t="str">
            <v>SINAPI Mai/26</v>
          </cell>
        </row>
        <row r="1587">
          <cell r="A1587">
            <v>90965</v>
          </cell>
          <cell r="B1587" t="str">
            <v>COMPRESSOR DE AR REBOCÁVEL, VAZÃO 89 PCM, PRESSÃO EFETIVA DE TRABALHO 102 PSI, MOTOR DIESEL, POTÊNCIA 20 CV - CHI DIURNO. AF_06/2015</v>
          </cell>
          <cell r="C1587" t="str">
            <v>CHI</v>
          </cell>
          <cell r="D1587">
            <v>8.9</v>
          </cell>
          <cell r="E1587" t="str">
            <v>Custos Horários Produtivo e Improdutivo dos Equipamentos</v>
          </cell>
          <cell r="F1587" t="str">
            <v>SINAPI Mai/26</v>
          </cell>
        </row>
        <row r="1588">
          <cell r="A1588">
            <v>90964</v>
          </cell>
          <cell r="B1588" t="str">
            <v>COMPRESSOR DE AR REBOCÁVEL, VAZÃO 89 PCM, PRESSÃO EFETIVA DE TRABALHO 102 PSI, MOTOR DIESEL, POTÊNCIA 20 CV - CHP DIURNO. AF_06/2015</v>
          </cell>
          <cell r="C1588" t="str">
            <v>CHP</v>
          </cell>
          <cell r="D1588">
            <v>34.99</v>
          </cell>
          <cell r="E1588" t="str">
            <v>Custos Horários Produtivo e Improdutivo dos Equipamentos</v>
          </cell>
          <cell r="F1588" t="str">
            <v>SINAPI Mai/26</v>
          </cell>
        </row>
        <row r="1589">
          <cell r="A1589">
            <v>102970</v>
          </cell>
          <cell r="B1589" t="str">
            <v>COMPRESSOR DE AR, VAZAO DE 10 PCM, RESERVATORIO 100 L, PRESSAO DE TRABALHO ENTRE 6,9 E 9,7 BAR POTENCIA 2 HP, TENSAO 110/220 V - CHI DIURNO. AF_05/2023</v>
          </cell>
          <cell r="C1589" t="str">
            <v>CHI</v>
          </cell>
          <cell r="D1589">
            <v>0.2</v>
          </cell>
          <cell r="E1589" t="str">
            <v>Custos Horários Produtivo e Improdutivo dos Equipamentos</v>
          </cell>
          <cell r="F1589" t="str">
            <v>SINAPI Mai/26</v>
          </cell>
        </row>
        <row r="1590">
          <cell r="A1590">
            <v>102971</v>
          </cell>
          <cell r="B1590" t="str">
            <v>COMPRESSOR DE AR, VAZAO DE 10 PCM, RESERVATORIO 100 L, PRESSAO DE TRABALHO ENTRE 6,9 E 9,7 BAR, POTENCIA 2 HP, TENSAO 110/220 V - CHP DIURNO. AF_05/2023</v>
          </cell>
          <cell r="C1590" t="str">
            <v>CHP</v>
          </cell>
          <cell r="D1590">
            <v>0.49</v>
          </cell>
          <cell r="E1590" t="str">
            <v>Custos Horários Produtivo e Improdutivo dos Equipamentos</v>
          </cell>
          <cell r="F1590" t="str">
            <v>SINAPI Mai/26</v>
          </cell>
        </row>
        <row r="1591">
          <cell r="A1591">
            <v>102822</v>
          </cell>
          <cell r="B1591" t="str">
            <v>CONJUNTO CILINDRO E BOMBA HIDRÁULICA PARA PROTENSÃO DE MONOBARRAS PARA TIRANTES, ESFORÇO MÁXIMO DE 30 TONELADAS - CHI DIURNO. AF_05/2023</v>
          </cell>
          <cell r="C1591" t="str">
            <v>CHI</v>
          </cell>
          <cell r="D1591">
            <v>0</v>
          </cell>
          <cell r="E1591" t="str">
            <v>Custos Horários Produtivo e Improdutivo dos Equipamentos</v>
          </cell>
          <cell r="F1591" t="str">
            <v>SINAPI Mai/26</v>
          </cell>
        </row>
        <row r="1592">
          <cell r="A1592">
            <v>102821</v>
          </cell>
          <cell r="B1592" t="str">
            <v>CONJUNTO CILINDRO E BOMBA HIDRÁULICA PARA PROTENSÃO DE MONOBARRAS PARA TIRANTES, ESFORÇO MÁXIMO DE 30 TONELADAS - CHP DIURNO. AF_05/2023</v>
          </cell>
          <cell r="C1592" t="str">
            <v>CHP</v>
          </cell>
          <cell r="D1592">
            <v>0</v>
          </cell>
          <cell r="E1592" t="str">
            <v>Custos Horários Produtivo e Improdutivo dos Equipamentos</v>
          </cell>
          <cell r="F1592" t="str">
            <v>SINAPI Mai/26</v>
          </cell>
        </row>
        <row r="1593">
          <cell r="A1593">
            <v>102828</v>
          </cell>
          <cell r="B1593" t="str">
            <v>CONJUNTO MACACO E BOMBA HIDRÁULICA PARA PROTENSAO DE CORDOALHAS, ESFORÇO MAXIMO DE 115 TONELADAS - CHI DIURNO. AF_05/2023</v>
          </cell>
          <cell r="C1593" t="str">
            <v>CHI</v>
          </cell>
          <cell r="D1593">
            <v>0</v>
          </cell>
          <cell r="E1593" t="str">
            <v>Custos Horários Produtivo e Improdutivo dos Equipamentos</v>
          </cell>
          <cell r="F1593" t="str">
            <v>SINAPI Mai/26</v>
          </cell>
        </row>
        <row r="1594">
          <cell r="A1594">
            <v>102827</v>
          </cell>
          <cell r="B1594" t="str">
            <v>CONJUNTO MACACO E BOMBA HIDRÁULICA PARA PROTENSAO DE CORDOALHAS, ESFORÇO MAXIMO DE 115 TONELADAS - CHP DIURNO. AF_05/2023</v>
          </cell>
          <cell r="C1594" t="str">
            <v>CHP</v>
          </cell>
          <cell r="D1594">
            <v>0</v>
          </cell>
          <cell r="E1594" t="str">
            <v>Custos Horários Produtivo e Improdutivo dos Equipamentos</v>
          </cell>
          <cell r="F1594" t="str">
            <v>SINAPI Mai/26</v>
          </cell>
        </row>
        <row r="1595">
          <cell r="A1595">
            <v>103939</v>
          </cell>
          <cell r="B1595" t="str">
            <v>CONJUNTO MACACO HIDRÁULICO E CENTRAL DE BOMBEAMENTO MOTORIZADO 1,8 KW PARA PROTENSÃO DE MONOCABOS PARA CONCRETO PROTENDIDO, ESFORÇO MÁXIMO DE 20 TONELADAS - CHI DIURNO. AF_05/2022</v>
          </cell>
          <cell r="C1595" t="str">
            <v>CHI</v>
          </cell>
          <cell r="D1595">
            <v>0</v>
          </cell>
          <cell r="E1595" t="str">
            <v>Custos Horários Produtivo e Improdutivo dos Equipamentos</v>
          </cell>
          <cell r="F1595" t="str">
            <v>SINAPI Mai/26</v>
          </cell>
        </row>
        <row r="1596">
          <cell r="A1596">
            <v>103938</v>
          </cell>
          <cell r="B1596" t="str">
            <v>CONJUNTO MACACO HIDRÁULICO E CENTRAL DE BOMBEAMENTO MOTORIZADO 1,8 KW PARA PROTENSÃO DE MONOCABOS PARA CONCRETO PROTENDIDO, ESFORÇO MÁXIMO DE 20 TONELADAS - CHP DIURNO. AF_05/2022</v>
          </cell>
          <cell r="C1596" t="str">
            <v>CHP</v>
          </cell>
          <cell r="D1596">
            <v>0</v>
          </cell>
          <cell r="E1596" t="str">
            <v>Custos Horários Produtivo e Improdutivo dos Equipamentos</v>
          </cell>
          <cell r="F1596" t="str">
            <v>SINAPI Mai/26</v>
          </cell>
        </row>
        <row r="1597">
          <cell r="A1597">
            <v>103945</v>
          </cell>
          <cell r="B1597" t="str">
            <v>CONJUNTO MACACO HIDRÁULICO E CENTRAL DE BOMBEAMENTO MOTORIZADO 1,8 KW PARA PROTENSÃO DE MONOCABOS PARA CONCRETO PROTENDIDO, ESFORÇO MÁXIMO DE 30 TONELADAS - CHI DIURNO. AF_05/2022</v>
          </cell>
          <cell r="C1597" t="str">
            <v>CHI</v>
          </cell>
          <cell r="D1597">
            <v>0</v>
          </cell>
          <cell r="E1597" t="str">
            <v>Custos Horários Produtivo e Improdutivo dos Equipamentos</v>
          </cell>
          <cell r="F1597" t="str">
            <v>SINAPI Mai/26</v>
          </cell>
        </row>
        <row r="1598">
          <cell r="A1598">
            <v>103944</v>
          </cell>
          <cell r="B1598" t="str">
            <v>CONJUNTO MACACO HIDRÁULICO E CENTRAL DE BOMBEAMENTO MOTORIZADO 1,8 KW PARA PROTENSÃO DE MONOCABOS PARA CONCRETO PROTENDIDO, ESFORÇO MÁXIMO DE 30 TONELADAS - CHP DIURNO. AF_05/2022</v>
          </cell>
          <cell r="C1598" t="str">
            <v>CHP</v>
          </cell>
          <cell r="D1598">
            <v>0</v>
          </cell>
          <cell r="E1598" t="str">
            <v>Custos Horários Produtivo e Improdutivo dos Equipamentos</v>
          </cell>
          <cell r="F1598" t="str">
            <v>SINAPI Mai/26</v>
          </cell>
        </row>
        <row r="1599">
          <cell r="A1599">
            <v>106416</v>
          </cell>
          <cell r="B1599" t="str">
            <v>CORTADEIRA HIDRÁULICA DE VERGALHÃO, PARA AÇO DE DIÂMETRO ATÉ 50 MM, MOTOR ELÉTRICO TRIFÁSICO, POTÊNCIA DE 5,5 HP A 7,5 HP - CHI DIURNO. AF_12/2025</v>
          </cell>
          <cell r="C1599" t="str">
            <v>CHI</v>
          </cell>
          <cell r="D1599">
            <v>11.91</v>
          </cell>
          <cell r="E1599" t="str">
            <v>Custos Horários Produtivo e Improdutivo dos Equipamentos</v>
          </cell>
          <cell r="F1599" t="str">
            <v>SINAPI Mai/26</v>
          </cell>
        </row>
        <row r="1600">
          <cell r="A1600">
            <v>106414</v>
          </cell>
          <cell r="B1600" t="str">
            <v>CORTADEIRA HIDRÁULICA DE VERGALHÃO, PARA AÇO DE DIÂMETRO ATÉ 50 MM, MOTOR ELÉTRICO TRIFÁSICO, POTÊNCIA DE 5,5 HP A 7,5 HP - CHP DIURNO. AF_12/2025</v>
          </cell>
          <cell r="C1600" t="str">
            <v>CHP</v>
          </cell>
          <cell r="D1600">
            <v>22.39</v>
          </cell>
          <cell r="E1600" t="str">
            <v>Custos Horários Produtivo e Improdutivo dos Equipamentos</v>
          </cell>
          <cell r="F1600" t="str">
            <v>SINAPI Mai/26</v>
          </cell>
        </row>
        <row r="1601">
          <cell r="A1601">
            <v>91285</v>
          </cell>
          <cell r="B1601" t="str">
            <v>CORTADORA DE PISO COM MOTOR 4 TEMPOS A GASOLINA, POTÊNCIA DE 13 HP, COM DISCO DE CORTE DIAMANTADO SEGMENTADO PARA CONCRETO, DIÂMETRO DE 350 MM, FURO DE 1" (14 X 1") - CHI DIURNO. AF_08/2015</v>
          </cell>
          <cell r="C1601" t="str">
            <v>CHI</v>
          </cell>
          <cell r="D1601">
            <v>0.47</v>
          </cell>
          <cell r="E1601" t="str">
            <v>Custos Horários Produtivo e Improdutivo dos Equipamentos</v>
          </cell>
          <cell r="F1601" t="str">
            <v>SINAPI Mai/26</v>
          </cell>
        </row>
        <row r="1602">
          <cell r="A1602">
            <v>91283</v>
          </cell>
          <cell r="B1602" t="str">
            <v>CORTADORA DE PISO COM MOTOR 4 TEMPOS A GASOLINA, POTÊNCIA DE 13 HP, COM DISCO DE CORTE DIAMANTADO SEGMENTADO PARA CONCRETO, DIÂMETRO DE 350 MM, FURO DE 1" (14 X 1") - CHP DIURNO. AF_08/2015</v>
          </cell>
          <cell r="C1602" t="str">
            <v>CHP</v>
          </cell>
          <cell r="D1602">
            <v>10.35</v>
          </cell>
          <cell r="E1602" t="str">
            <v>Custos Horários Produtivo e Improdutivo dos Equipamentos</v>
          </cell>
          <cell r="F1602" t="str">
            <v>SINAPI Mai/26</v>
          </cell>
        </row>
        <row r="1603">
          <cell r="A1603">
            <v>95283</v>
          </cell>
          <cell r="B1603" t="str">
            <v>DESEMPENADEIRA DE CONCRETO, PESO DE 78 KG, 4 PÁS, MOTOR A GASOLINA, POTÊNCIA 5,5 HP - CHI DIURNO. AF_05/2023</v>
          </cell>
          <cell r="C1603" t="str">
            <v>CHI</v>
          </cell>
          <cell r="D1603">
            <v>0.78</v>
          </cell>
          <cell r="E1603" t="str">
            <v>Custos Horários Produtivo e Improdutivo dos Equipamentos</v>
          </cell>
          <cell r="F1603" t="str">
            <v>SINAPI Mai/26</v>
          </cell>
        </row>
        <row r="1604">
          <cell r="A1604">
            <v>95282</v>
          </cell>
          <cell r="B1604" t="str">
            <v>DESEMPENADEIRA DE CONCRETO, PESO DE 78 KG, 4 PÁS, MOTOR A GASOLINA, POTÊNCIA 5,5 HP - CHP DIURNO. AF_05/2023</v>
          </cell>
          <cell r="C1604" t="str">
            <v>CHP</v>
          </cell>
          <cell r="D1604">
            <v>10.73</v>
          </cell>
          <cell r="E1604" t="str">
            <v>Custos Horários Produtivo e Improdutivo dos Equipamentos</v>
          </cell>
          <cell r="F1604" t="str">
            <v>SINAPI Mai/26</v>
          </cell>
        </row>
        <row r="1605">
          <cell r="A1605">
            <v>95128</v>
          </cell>
          <cell r="B1605" t="str">
            <v>DISTRIBUIDOR DE AGREGADOS AUTOPROPELIDO, CAP 3 M3, A DIESEL, POTÊNCIA 176CV - CHI DIURNO. AF_07/2016</v>
          </cell>
          <cell r="C1605" t="str">
            <v>CHI</v>
          </cell>
          <cell r="D1605">
            <v>65.63</v>
          </cell>
          <cell r="E1605" t="str">
            <v>Custos Horários Produtivo e Improdutivo dos Equipamentos</v>
          </cell>
          <cell r="F1605" t="str">
            <v>SINAPI Mai/26</v>
          </cell>
        </row>
        <row r="1606">
          <cell r="A1606">
            <v>95127</v>
          </cell>
          <cell r="B1606" t="str">
            <v>DISTRIBUIDOR DE AGREGADOS AUTOPROPELIDO, CAP 3 M3, A DIESEL, POTÊNCIA 176CV - CHP DIURNO. AF_07/2016</v>
          </cell>
          <cell r="C1606" t="str">
            <v>CHP</v>
          </cell>
          <cell r="D1606">
            <v>258.14999999999998</v>
          </cell>
          <cell r="E1606" t="str">
            <v>Custos Horários Produtivo e Improdutivo dos Equipamentos</v>
          </cell>
          <cell r="F1606" t="str">
            <v>SINAPI Mai/26</v>
          </cell>
        </row>
        <row r="1607">
          <cell r="A1607">
            <v>92044</v>
          </cell>
          <cell r="B1607" t="str">
            <v>DISTRIBUIDOR DE AGREGADOS REBOCAVEL, CAPACIDADE 1,9 M³, LARGURA DE TRABALHO 3,66 M - CHI DIURNO. AF_11/2015</v>
          </cell>
          <cell r="C1607" t="str">
            <v>CHI</v>
          </cell>
          <cell r="D1607">
            <v>8.8699999999999992</v>
          </cell>
          <cell r="E1607" t="str">
            <v>Custos Horários Produtivo e Improdutivo dos Equipamentos</v>
          </cell>
          <cell r="F1607" t="str">
            <v>SINAPI Mai/26</v>
          </cell>
        </row>
        <row r="1608">
          <cell r="A1608">
            <v>92043</v>
          </cell>
          <cell r="B1608" t="str">
            <v>DISTRIBUIDOR DE AGREGADOS REBOCAVEL, CAPACIDADE 1,9 M³, LARGURA DE TRABALHO 3,66 M - CHP DIURNO. AF_11/2015</v>
          </cell>
          <cell r="C1608" t="str">
            <v>CHP</v>
          </cell>
          <cell r="D1608">
            <v>15</v>
          </cell>
          <cell r="E1608" t="str">
            <v>Custos Horários Produtivo e Improdutivo dos Equipamentos</v>
          </cell>
          <cell r="F1608" t="str">
            <v>SINAPI Mai/26</v>
          </cell>
        </row>
        <row r="1609">
          <cell r="A1609">
            <v>106417</v>
          </cell>
          <cell r="B1609" t="str">
            <v>DOBRADEIRA ELETROMECÂNICA DE VERGALHÃO, PARA AÇO DE DIÂMETRO ATÉ 1 1/2", MOTOR ELÉTRICO TRIFÁSICO, POTÊNCIA DE 3 HP ATÉ 5 HP- CHI DIURNO. AF_12/2025</v>
          </cell>
          <cell r="C1609" t="str">
            <v>CHI</v>
          </cell>
          <cell r="D1609">
            <v>6.78</v>
          </cell>
          <cell r="E1609" t="str">
            <v>Custos Horários Produtivo e Improdutivo dos Equipamentos</v>
          </cell>
          <cell r="F1609" t="str">
            <v>SINAPI Mai/26</v>
          </cell>
        </row>
        <row r="1610">
          <cell r="A1610">
            <v>106415</v>
          </cell>
          <cell r="B1610" t="str">
            <v>DOBRADEIRA ELETROMECÂNICA DE VERGALHÃO, PARA AÇO DE DIÂMETRO ATÉ 1 1/2", MOTOR ELÉTRICO TRIFÁSICO, POTÊNCIA DE 3 HP ATÉ 5 HP- CHP DIURNO. AF_12/2025</v>
          </cell>
          <cell r="C1610" t="str">
            <v>CHP</v>
          </cell>
          <cell r="D1610">
            <v>14.22</v>
          </cell>
          <cell r="E1610" t="str">
            <v>Custos Horários Produtivo e Improdutivo dos Equipamentos</v>
          </cell>
          <cell r="F1610" t="str">
            <v>SINAPI Mai/26</v>
          </cell>
        </row>
        <row r="1611">
          <cell r="A1611">
            <v>102834</v>
          </cell>
          <cell r="B1611" t="str">
            <v>DOBRADEIRA TDC, ESPESSURA 1,5MM - CHI DIURNO. AF_05/2023</v>
          </cell>
          <cell r="C1611" t="str">
            <v>CHI</v>
          </cell>
          <cell r="D1611">
            <v>0</v>
          </cell>
          <cell r="E1611" t="str">
            <v>Custos Horários Produtivo e Improdutivo dos Equipamentos</v>
          </cell>
          <cell r="F1611" t="str">
            <v>SINAPI Mai/26</v>
          </cell>
        </row>
        <row r="1612">
          <cell r="A1612">
            <v>102833</v>
          </cell>
          <cell r="B1612" t="str">
            <v>DOBRADEIRA TDC, ESPESSURA 1,5MM - CHP DIURNO. AF_05/2023</v>
          </cell>
          <cell r="C1612" t="str">
            <v>CHP</v>
          </cell>
          <cell r="D1612">
            <v>0</v>
          </cell>
          <cell r="E1612" t="str">
            <v>Custos Horários Produtivo e Improdutivo dos Equipamentos</v>
          </cell>
          <cell r="F1612" t="str">
            <v>SINAPI Mai/26</v>
          </cell>
        </row>
        <row r="1613">
          <cell r="A1613">
            <v>92119</v>
          </cell>
          <cell r="B1613" t="str">
            <v>DOSADOR DE AREIA, CAPACIDADE DE 26 LITROS - CHI DIURNO. AF_05/2023</v>
          </cell>
          <cell r="C1613" t="str">
            <v>CHI</v>
          </cell>
          <cell r="D1613">
            <v>0.28999999999999998</v>
          </cell>
          <cell r="E1613" t="str">
            <v>Custos Horários Produtivo e Improdutivo dos Equipamentos</v>
          </cell>
          <cell r="F1613" t="str">
            <v>SINAPI Mai/26</v>
          </cell>
        </row>
        <row r="1614">
          <cell r="A1614">
            <v>92118</v>
          </cell>
          <cell r="B1614" t="str">
            <v>DOSADOR DE AREIA, CAPACIDADE DE 26 LITROS - CHP DIURNO. AF_05/2023</v>
          </cell>
          <cell r="C1614" t="str">
            <v>CHP</v>
          </cell>
          <cell r="D1614">
            <v>0.46</v>
          </cell>
          <cell r="E1614" t="str">
            <v>Custos Horários Produtivo e Improdutivo dos Equipamentos</v>
          </cell>
          <cell r="F1614" t="str">
            <v>SINAPI Mai/26</v>
          </cell>
        </row>
        <row r="1615">
          <cell r="A1615">
            <v>102917</v>
          </cell>
          <cell r="B1615" t="str">
            <v>ENCERADEIRA INDUSTRIAL, 400 MM, 220V, 1 HP - CHI DIURNO. AF_05/2023</v>
          </cell>
          <cell r="C1615" t="str">
            <v>CHI</v>
          </cell>
          <cell r="D1615">
            <v>0</v>
          </cell>
          <cell r="E1615" t="str">
            <v>Custos Horários Produtivo e Improdutivo dos Equipamentos</v>
          </cell>
          <cell r="F1615" t="str">
            <v>SINAPI Mai/26</v>
          </cell>
        </row>
        <row r="1616">
          <cell r="A1616">
            <v>102916</v>
          </cell>
          <cell r="B1616" t="str">
            <v>ENCERADEIRA INDUSTRIAL, 400 MM, 220V, 1 HP - CHP DIURNO. AF_05/2023</v>
          </cell>
          <cell r="C1616" t="str">
            <v>CHP</v>
          </cell>
          <cell r="D1616">
            <v>0</v>
          </cell>
          <cell r="E1616" t="str">
            <v>Custos Horários Produtivo e Improdutivo dos Equipamentos</v>
          </cell>
          <cell r="F1616" t="str">
            <v>SINAPI Mai/26</v>
          </cell>
        </row>
        <row r="1617">
          <cell r="A1617">
            <v>95721</v>
          </cell>
          <cell r="B1617" t="str">
            <v>ESCAVADEIRA HIDRAULICA SOBRE ESTEIRA, EQUIPADA COM CLAMSHELL, COM CAPACIDADE DA CAÇAMBA ENTRE 1,20 E 1,50 M3, PESO OPERACIONAL ENTRE 20,00 E 22,00 TON, POTENCIA LIQUIDA ENTRE 150 E 160 HP - CHI DIURNO. AF_11/2016</v>
          </cell>
          <cell r="C1617" t="str">
            <v>CHI</v>
          </cell>
          <cell r="D1617">
            <v>129.96</v>
          </cell>
          <cell r="E1617" t="str">
            <v>Custos Horários Produtivo e Improdutivo dos Equipamentos</v>
          </cell>
          <cell r="F1617" t="str">
            <v>SINAPI Mai/26</v>
          </cell>
        </row>
        <row r="1618">
          <cell r="A1618">
            <v>95720</v>
          </cell>
          <cell r="B1618" t="str">
            <v>ESCAVADEIRA HIDRAULICA SOBRE ESTEIRA, EQUIPADA COM CLAMSHELL, COM CAPACIDADE DA CAÇAMBA ENTRE 1,20 E 1,50 M3, PESO OPERACIONAL ENTRE 20,00 E 22,00 TON, POTENCIA LIQUIDA ENTRE 150 E 160 HP - CHP DIURNO. AF_11/2016</v>
          </cell>
          <cell r="C1618" t="str">
            <v>CHP</v>
          </cell>
          <cell r="D1618">
            <v>316.35000000000002</v>
          </cell>
          <cell r="E1618" t="str">
            <v>Custos Horários Produtivo e Improdutivo dos Equipamentos</v>
          </cell>
          <cell r="F1618" t="str">
            <v>SINAPI Mai/26</v>
          </cell>
        </row>
        <row r="1619">
          <cell r="A1619">
            <v>104717</v>
          </cell>
          <cell r="B1619" t="str">
            <v>ESCAVADEIRA HIDRÁULICA DE BRAÇO LONGO (LONGO ALCANCE) SOBRE ESTEIRAS, CAÇAMBA 0,52 M3, PESO OPERACIONAL 24 T, POTÊNCIA LÍQUIDA 155 HP - CHI DIURNO. AF_06/2023</v>
          </cell>
          <cell r="C1619" t="str">
            <v>CHI</v>
          </cell>
          <cell r="D1619">
            <v>124.95</v>
          </cell>
          <cell r="E1619" t="str">
            <v>Custos Horários Produtivo e Improdutivo dos Equipamentos</v>
          </cell>
          <cell r="F1619" t="str">
            <v>SINAPI Mai/26</v>
          </cell>
        </row>
        <row r="1620">
          <cell r="A1620">
            <v>104716</v>
          </cell>
          <cell r="B1620" t="str">
            <v>ESCAVADEIRA HIDRÁULICA DE BRAÇO LONGO (LONGO ALCANCE) SOBRE ESTEIRAS, CAÇAMBA 0,52 M3, PESO OPERACIONAL 24 T, POTÊNCIA LÍQUIDA 155 HP - CHP DIURNO. AF_06/2023</v>
          </cell>
          <cell r="C1620" t="str">
            <v>CHP</v>
          </cell>
          <cell r="D1620">
            <v>306.38</v>
          </cell>
          <cell r="E1620" t="str">
            <v>Custos Horários Produtivo e Improdutivo dos Equipamentos</v>
          </cell>
          <cell r="F1620" t="str">
            <v>SINAPI Mai/26</v>
          </cell>
        </row>
        <row r="1621">
          <cell r="A1621">
            <v>106399</v>
          </cell>
          <cell r="B1621" t="str">
            <v>ESCAVADEIRA HIDRÁULICA SOBRE ESTEIRA, PESO OPERACIONAL 21,00 T, POTÊNCIA NOMINAL 155 HP, COM MARTELO VIBRATÓRIO HIDRÁULICO *1200 A 2200* KG - CHI DIURNO. AF_11/2025</v>
          </cell>
          <cell r="C1621" t="str">
            <v>CHI</v>
          </cell>
          <cell r="D1621">
            <v>0</v>
          </cell>
          <cell r="E1621" t="str">
            <v>Custos Horários Produtivo e Improdutivo dos Equipamentos</v>
          </cell>
          <cell r="F1621" t="str">
            <v>SINAPI Mai/26</v>
          </cell>
        </row>
        <row r="1622">
          <cell r="A1622">
            <v>106398</v>
          </cell>
          <cell r="B1622" t="str">
            <v>ESCAVADEIRA HIDRÁULICA SOBRE ESTEIRA, PESO OPERACIONAL 21,00 T, POTÊNCIA NOMINAL 155 HP, COM MARTELO VIBRATÓRIO HIDRÁULICO *1200 A 2200* KG - CHP DIURNO. AF_11/2025</v>
          </cell>
          <cell r="C1622" t="str">
            <v>CHP</v>
          </cell>
          <cell r="D1622">
            <v>0</v>
          </cell>
          <cell r="E1622" t="str">
            <v>Custos Horários Produtivo e Improdutivo dos Equipamentos</v>
          </cell>
          <cell r="F1622" t="str">
            <v>SINAPI Mai/26</v>
          </cell>
        </row>
        <row r="1623">
          <cell r="A1623">
            <v>106405</v>
          </cell>
          <cell r="B1623" t="str">
            <v>ESCAVADEIRA HIDRÁULICA SOBRE ESTEIRA, PESO OPERACIONAL 21,00 T, POTÊNCIA NOMINAL 155 HP, COM TORRE DE CRAVAÇÃO PARA EXECUÇÃO DE GEODRENO VERTICAL, LANÇA DE 32 M, PARA DRENO FIBROQUÍMICO DE LARGURA PADRÃO (100 MM) - CHI DIURNO. AF_12/2025</v>
          </cell>
          <cell r="C1623" t="str">
            <v>CHI</v>
          </cell>
          <cell r="D1623">
            <v>0</v>
          </cell>
          <cell r="E1623" t="str">
            <v>Custos Horários Produtivo e Improdutivo dos Equipamentos</v>
          </cell>
          <cell r="F1623" t="str">
            <v>SINAPI Mai/26</v>
          </cell>
        </row>
        <row r="1624">
          <cell r="A1624">
            <v>106404</v>
          </cell>
          <cell r="B1624" t="str">
            <v>ESCAVADEIRA HIDRÁULICA SOBRE ESTEIRA, PESO OPERACIONAL 21,00 T, POTÊNCIA NOMINAL 155 HP, COM TORRE DE CRAVAÇÃO PARA EXECUÇÃO DE GEODRENO VERTICAL, LANÇA DE 32 M, PARA DRENO FIBROQUÍMICO DE LARGURA PADRÃO (100 MM)- CHP DIURNO. AF_12/2025</v>
          </cell>
          <cell r="C1624" t="str">
            <v>CHP</v>
          </cell>
          <cell r="D1624">
            <v>0</v>
          </cell>
          <cell r="E1624" t="str">
            <v>Custos Horários Produtivo e Improdutivo dos Equipamentos</v>
          </cell>
          <cell r="F1624" t="str">
            <v>SINAPI Mai/26</v>
          </cell>
        </row>
        <row r="1625">
          <cell r="A1625">
            <v>102899</v>
          </cell>
          <cell r="B1625" t="str">
            <v>ESCAVADEIRA HIDRÁULICA SOBRE ESTEIRA, PESO OPERACIONAL ENTRE 22,00 E 23,50 T, POTÊNCIA NOMINAL 139 HP, COM MARTELO ROMPEDOR HIDRÁULICO 1700 KG - CHI DIURNO. AF_04/2019</v>
          </cell>
          <cell r="C1625" t="str">
            <v>CHI</v>
          </cell>
          <cell r="D1625">
            <v>0</v>
          </cell>
          <cell r="E1625" t="str">
            <v>Custos Horários Produtivo e Improdutivo dos Equipamentos</v>
          </cell>
          <cell r="F1625" t="str">
            <v>SINAPI Mai/26</v>
          </cell>
        </row>
        <row r="1626">
          <cell r="A1626">
            <v>102898</v>
          </cell>
          <cell r="B1626" t="str">
            <v>ESCAVADEIRA HIDRÁULICA SOBRE ESTEIRA, PESO OPERACIONAL ENTRE 22,00 E 23,50 T, POTÊNCIA NOMINAL 139 HP, COM MARTELO ROMPEDOR HIDRÁULICO 1700 KG - CHP DIURNO. AF_04/2019</v>
          </cell>
          <cell r="C1626" t="str">
            <v>CHP</v>
          </cell>
          <cell r="D1626">
            <v>0</v>
          </cell>
          <cell r="E1626" t="str">
            <v>Custos Horários Produtivo e Improdutivo dos Equipamentos</v>
          </cell>
          <cell r="F1626" t="str">
            <v>SINAPI Mai/26</v>
          </cell>
        </row>
        <row r="1627">
          <cell r="A1627">
            <v>5632</v>
          </cell>
          <cell r="B1627" t="str">
            <v>ESCAVADEIRA HIDRÁULICA SOBRE ESTEIRAS, CAÇAMBA 0,80 M3, PESO OPERACIONAL 17 T, POTENCIA BRUTA 111 HP - CHI DIURNO. AF_06/2014</v>
          </cell>
          <cell r="C1627" t="str">
            <v>CHI</v>
          </cell>
          <cell r="D1627">
            <v>106.81</v>
          </cell>
          <cell r="E1627" t="str">
            <v>Custos Horários Produtivo e Improdutivo dos Equipamentos</v>
          </cell>
          <cell r="F1627" t="str">
            <v>SINAPI Mai/26</v>
          </cell>
        </row>
        <row r="1628">
          <cell r="A1628">
            <v>5631</v>
          </cell>
          <cell r="B1628" t="str">
            <v>ESCAVADEIRA HIDRÁULICA SOBRE ESTEIRAS, CAÇAMBA 0,80 M3, PESO OPERACIONAL 17 T, POTENCIA BRUTA 111 HP - CHP DIURNO. AF_06/2014</v>
          </cell>
          <cell r="C1628" t="str">
            <v>CHP</v>
          </cell>
          <cell r="D1628">
            <v>240.83</v>
          </cell>
          <cell r="E1628" t="str">
            <v>Custos Horários Produtivo e Improdutivo dos Equipamentos</v>
          </cell>
          <cell r="F1628" t="str">
            <v>SINAPI Mai/26</v>
          </cell>
        </row>
        <row r="1629">
          <cell r="A1629">
            <v>88908</v>
          </cell>
          <cell r="B1629" t="str">
            <v>ESCAVADEIRA HIDRÁULICA SOBRE ESTEIRAS, CAÇAMBA 1,20 M3, PESO OPERACIONAL 21 T, POTÊNCIA BRUTA 155 HP - CHI DIURNO. AF_06/2014</v>
          </cell>
          <cell r="C1629" t="str">
            <v>CHI</v>
          </cell>
          <cell r="D1629">
            <v>114.72</v>
          </cell>
          <cell r="E1629" t="str">
            <v>Custos Horários Produtivo e Improdutivo dos Equipamentos</v>
          </cell>
          <cell r="F1629" t="str">
            <v>SINAPI Mai/26</v>
          </cell>
        </row>
        <row r="1630">
          <cell r="A1630">
            <v>88907</v>
          </cell>
          <cell r="B1630" t="str">
            <v>ESCAVADEIRA HIDRÁULICA SOBRE ESTEIRAS, CAÇAMBA 1,20 M3, PESO OPERACIONAL 21 T, POTÊNCIA BRUTA 155 HP - CHP DIURNO. AF_06/2014</v>
          </cell>
          <cell r="C1630" t="str">
            <v>CHP</v>
          </cell>
          <cell r="D1630">
            <v>286.04000000000002</v>
          </cell>
          <cell r="E1630" t="str">
            <v>Custos Horários Produtivo e Improdutivo dos Equipamentos</v>
          </cell>
          <cell r="F1630" t="str">
            <v>SINAPI Mai/26</v>
          </cell>
        </row>
        <row r="1631">
          <cell r="A1631">
            <v>5911</v>
          </cell>
          <cell r="B1631" t="str">
            <v>ESPARGIDOR DE ASFALTO PRESSURIZADO COM TANQUE DE 2500 L, REBOCÁVEL COM MOTOR A GASOLINA POTÊNCIA 3,4 HP - CHI DIURNO. AF_07/2014</v>
          </cell>
          <cell r="C1631" t="str">
            <v>CHI</v>
          </cell>
          <cell r="D1631">
            <v>36.71</v>
          </cell>
          <cell r="E1631" t="str">
            <v>Custos Horários Produtivo e Improdutivo dos Equipamentos</v>
          </cell>
          <cell r="F1631" t="str">
            <v>SINAPI Mai/26</v>
          </cell>
        </row>
        <row r="1632">
          <cell r="A1632">
            <v>5909</v>
          </cell>
          <cell r="B1632" t="str">
            <v>ESPARGIDOR DE ASFALTO PRESSURIZADO COM TANQUE DE 2500 L, REBOCÁVEL COM MOTOR A GASOLINA POTÊNCIA 3,4 HP - CHP DIURNO. AF_07/2014</v>
          </cell>
          <cell r="C1632" t="str">
            <v>CHP</v>
          </cell>
          <cell r="D1632">
            <v>45.08</v>
          </cell>
          <cell r="E1632" t="str">
            <v>Custos Horários Produtivo e Improdutivo dos Equipamentos</v>
          </cell>
          <cell r="F1632" t="str">
            <v>SINAPI Mai/26</v>
          </cell>
        </row>
        <row r="1633">
          <cell r="A1633">
            <v>91486</v>
          </cell>
          <cell r="B1633" t="str">
            <v>ESPARGIDOR DE ASFALTO PRESSURIZADO, TANQUE 6 M3 COM ISOLAÇÃO TÉRMICA, AQUECIDO COM 2 MAÇARICOS, COM BARRA ESPARGIDORA 3,60 M, MONTADO SOBRE CAMINHÃO TOCO, PBT 14.300 KG, POTÊNCIA 185 CV - CHI DIURNO. AF_05/2023</v>
          </cell>
          <cell r="C1633" t="str">
            <v>CHI</v>
          </cell>
          <cell r="D1633">
            <v>80.569999999999993</v>
          </cell>
          <cell r="E1633" t="str">
            <v>Custos Horários Produtivo e Improdutivo dos Equipamentos</v>
          </cell>
          <cell r="F1633" t="str">
            <v>SINAPI Mai/26</v>
          </cell>
        </row>
        <row r="1634">
          <cell r="A1634">
            <v>83362</v>
          </cell>
          <cell r="B1634" t="str">
            <v>ESPARGIDOR DE ASFALTO PRESSURIZADO, TANQUE 6 M3 COM ISOLAÇÃO TÉRMICA, AQUECIDO COM 2 MAÇARICOS, COM BARRA ESPARGIDORA 3,60 M, MONTADO SOBRE CAMINHÃO TOCO, PBT 14.300 KG, POTÊNCIA 185 CV - CHP DIURNO. AF_05/2023</v>
          </cell>
          <cell r="C1634" t="str">
            <v>CHP</v>
          </cell>
          <cell r="D1634">
            <v>305.36</v>
          </cell>
          <cell r="E1634" t="str">
            <v>Custos Horários Produtivo e Improdutivo dos Equipamentos</v>
          </cell>
          <cell r="F1634" t="str">
            <v>SINAPI Mai/26</v>
          </cell>
        </row>
        <row r="1635">
          <cell r="A1635">
            <v>102839</v>
          </cell>
          <cell r="B1635" t="str">
            <v>ESTABILIZADOR DE LINHA E PRESSÃO, CAPACIDADE DE 120 BAR, COM MANÔMETRO DE LEITURA, REGISTRO DE 1 COM RETORNO E LINHA - CHI DIURNO. AF_05/2023</v>
          </cell>
          <cell r="C1635" t="str">
            <v>CHI</v>
          </cell>
          <cell r="D1635">
            <v>0</v>
          </cell>
          <cell r="E1635" t="str">
            <v>Custos Horários Produtivo e Improdutivo dos Equipamentos</v>
          </cell>
          <cell r="F1635" t="str">
            <v>SINAPI Mai/26</v>
          </cell>
        </row>
        <row r="1636">
          <cell r="A1636">
            <v>102838</v>
          </cell>
          <cell r="B1636" t="str">
            <v>ESTABILIZADOR DE LINHA E PRESSÃO, CAPACIDADE DE 120 BAR, COM MANÔMETRO DE LEITURA, REGISTRO DE 1 COM RETORNO E LINHA - CHP DIURNO. AF_05/2023</v>
          </cell>
          <cell r="C1636" t="str">
            <v>CHP</v>
          </cell>
          <cell r="D1636">
            <v>0</v>
          </cell>
          <cell r="E1636" t="str">
            <v>Custos Horários Produtivo e Improdutivo dos Equipamentos</v>
          </cell>
          <cell r="F1636" t="str">
            <v>SINAPI Mai/26</v>
          </cell>
        </row>
        <row r="1637">
          <cell r="A1637">
            <v>89235</v>
          </cell>
          <cell r="B1637" t="str">
            <v>FRESADORA DE ASFALTO A FRIO SOBRE RODAS, LARGURA FRESAGEM DE 1,0 M, POTÊNCIA 208 HP - CHI DIURNO. AF_11/2014</v>
          </cell>
          <cell r="C1637" t="str">
            <v>CHI</v>
          </cell>
          <cell r="D1637">
            <v>193.49</v>
          </cell>
          <cell r="E1637" t="str">
            <v>Custos Horários Produtivo e Improdutivo dos Equipamentos</v>
          </cell>
          <cell r="F1637" t="str">
            <v>SINAPI Mai/26</v>
          </cell>
        </row>
        <row r="1638">
          <cell r="A1638">
            <v>89234</v>
          </cell>
          <cell r="B1638" t="str">
            <v>FRESADORA DE ASFALTO A FRIO SOBRE RODAS, LARGURA FRESAGEM DE 1,0 M, POTÊNCIA 208 HP - CHP DIURNO. AF_11/2014</v>
          </cell>
          <cell r="C1638" t="str">
            <v>CHP</v>
          </cell>
          <cell r="D1638">
            <v>600.66999999999996</v>
          </cell>
          <cell r="E1638" t="str">
            <v>Custos Horários Produtivo e Improdutivo dos Equipamentos</v>
          </cell>
          <cell r="F1638" t="str">
            <v>SINAPI Mai/26</v>
          </cell>
        </row>
        <row r="1639">
          <cell r="A1639">
            <v>89243</v>
          </cell>
          <cell r="B1639" t="str">
            <v>FRESADORA DE ASFALTO A FRIO SOBRE RODAS, LARGURA FRESAGEM DE 2,0 M, POTÊNCIA 550 HP - CHI DIURNO. AF_11/2014</v>
          </cell>
          <cell r="C1639" t="str">
            <v>CHI</v>
          </cell>
          <cell r="D1639">
            <v>402.77</v>
          </cell>
          <cell r="E1639" t="str">
            <v>Custos Horários Produtivo e Improdutivo dos Equipamentos</v>
          </cell>
          <cell r="F1639" t="str">
            <v>SINAPI Mai/26</v>
          </cell>
        </row>
        <row r="1640">
          <cell r="A1640">
            <v>89242</v>
          </cell>
          <cell r="B1640" t="str">
            <v>FRESADORA DE ASFALTO A FRIO SOBRE RODAS, LARGURA FRESAGEM DE 2,0 M, POTÊNCIA 550 HP - CHP DIURNO. AF_11/2014</v>
          </cell>
          <cell r="C1640" t="str">
            <v>CHP</v>
          </cell>
          <cell r="D1640">
            <v>1413.58</v>
          </cell>
          <cell r="E1640" t="str">
            <v>Custos Horários Produtivo e Improdutivo dos Equipamentos</v>
          </cell>
          <cell r="F1640" t="str">
            <v>SINAPI Mai/26</v>
          </cell>
        </row>
        <row r="1641">
          <cell r="A1641">
            <v>102935</v>
          </cell>
          <cell r="B1641" t="str">
            <v>FURADEIRA ELETROMAGNÉTICA, VELOCIDADE (SEM CARGA/ COM CARGA) 450/ 270 RPM, ESPESSURA MÁXIMA DA CHAPA A SER FURADA 50 MM, PORÇA DE ADESÃO MAGNÉTICA 17000 N, POTÊNCIA 1100 W, ALIMENTÇÃO 220 - 60 HZ, MONOFÁSICA - CHI DIURNO. AF_08/2019</v>
          </cell>
          <cell r="C1641" t="str">
            <v>CHI</v>
          </cell>
          <cell r="D1641">
            <v>0</v>
          </cell>
          <cell r="E1641" t="str">
            <v>Custos Horários Produtivo e Improdutivo dos Equipamentos</v>
          </cell>
          <cell r="F1641" t="str">
            <v>SINAPI Mai/26</v>
          </cell>
        </row>
        <row r="1642">
          <cell r="A1642">
            <v>102934</v>
          </cell>
          <cell r="B1642" t="str">
            <v>FURADEIRA ELETROMAGNÉTICA, VELOCIDADE (SEM CARGA/ COM CARGA) 450/ 270 RPM, ESPESSURA MÁXIMA DA CHAPA A SER FURADA 50 MM, PORÇA DE ADESÃO MAGNÉTICA 17000 N, POTÊNCIA 1100 W, ALIMENTÇÃO 220 - 60 HZ, MONOFÁSICA - CHP DIURNO. AF_08/2019</v>
          </cell>
          <cell r="C1642" t="str">
            <v>CHP</v>
          </cell>
          <cell r="D1642">
            <v>0</v>
          </cell>
          <cell r="E1642" t="str">
            <v>Custos Horários Produtivo e Improdutivo dos Equipamentos</v>
          </cell>
          <cell r="F1642" t="str">
            <v>SINAPI Mai/26</v>
          </cell>
        </row>
        <row r="1643">
          <cell r="A1643">
            <v>93416</v>
          </cell>
          <cell r="B1643" t="str">
            <v>GERADOR PORTÁTIL MONOFÁSICO, POTÊNCIA 5500 VA, MOTOR A GASOLINA, POTÊNCIA DO MOTOR 13 CV - CHI DIURNO. AF_03/2016</v>
          </cell>
          <cell r="C1643" t="str">
            <v>CHI</v>
          </cell>
          <cell r="D1643">
            <v>0.42</v>
          </cell>
          <cell r="E1643" t="str">
            <v>Custos Horários Produtivo e Improdutivo dos Equipamentos</v>
          </cell>
          <cell r="F1643" t="str">
            <v>SINAPI Mai/26</v>
          </cell>
        </row>
        <row r="1644">
          <cell r="A1644">
            <v>93415</v>
          </cell>
          <cell r="B1644" t="str">
            <v>GERADOR PORTÁTIL MONOFÁSICO, POTÊNCIA 5500 VA, MOTOR A GASOLINA, POTÊNCIA DO MOTOR 13 CV - CHP DIURNO. AF_03/2016</v>
          </cell>
          <cell r="C1644" t="str">
            <v>CHP</v>
          </cell>
          <cell r="D1644">
            <v>12.47</v>
          </cell>
          <cell r="E1644" t="str">
            <v>Custos Horários Produtivo e Improdutivo dos Equipamentos</v>
          </cell>
          <cell r="F1644" t="str">
            <v>SINAPI Mai/26</v>
          </cell>
        </row>
        <row r="1645">
          <cell r="A1645">
            <v>5689</v>
          </cell>
          <cell r="B1645" t="str">
            <v>GRADE DE DISCO CONTROLE REMOTO REBOCÁVEL, COM 24 DISCOS 24 X 6 MM COM PNEUS PARA TRANSPORTE - CHP DIURNO. AF_06/2014</v>
          </cell>
          <cell r="C1645" t="str">
            <v>CHP</v>
          </cell>
          <cell r="D1645">
            <v>6.57</v>
          </cell>
          <cell r="E1645" t="str">
            <v>Custos Horários Produtivo e Improdutivo dos Equipamentos</v>
          </cell>
          <cell r="F1645" t="str">
            <v>SINAPI Mai/26</v>
          </cell>
        </row>
        <row r="1646">
          <cell r="A1646">
            <v>5690</v>
          </cell>
          <cell r="B1646" t="str">
            <v>GRADE DE DISCO CONTROLE REMOTO REBOCÁVEL, COM 24 DISCOS 24" X 6 MM COM PNEUS PARA TRANSPORTE - CHI DIURNO. AF_06/2014</v>
          </cell>
          <cell r="C1646" t="str">
            <v>CHI</v>
          </cell>
          <cell r="D1646">
            <v>4.25</v>
          </cell>
          <cell r="E1646" t="str">
            <v>Custos Horários Produtivo e Improdutivo dos Equipamentos</v>
          </cell>
          <cell r="F1646" t="str">
            <v>SINAPI Mai/26</v>
          </cell>
        </row>
        <row r="1647">
          <cell r="A1647">
            <v>5923</v>
          </cell>
          <cell r="B1647" t="str">
            <v>GRADE DE DISCO REBOCÁVEL COM 20 DISCOS 24" X 6 MM COM PNEUS PARA TRANSPORTE - CHI DIURNO. AF_06/2014</v>
          </cell>
          <cell r="C1647" t="str">
            <v>CHI</v>
          </cell>
          <cell r="D1647">
            <v>3.33</v>
          </cell>
          <cell r="E1647" t="str">
            <v>Custos Horários Produtivo e Improdutivo dos Equipamentos</v>
          </cell>
          <cell r="F1647" t="str">
            <v>SINAPI Mai/26</v>
          </cell>
        </row>
        <row r="1648">
          <cell r="A1648">
            <v>5921</v>
          </cell>
          <cell r="B1648" t="str">
            <v>GRADE DE DISCO REBOCÁVEL COM 20 DISCOS 24" X 6 MM COM PNEUS PARA TRANSPORTE - CHP DIURNO. AF_06/2014</v>
          </cell>
          <cell r="C1648" t="str">
            <v>CHP</v>
          </cell>
          <cell r="D1648">
            <v>5.15</v>
          </cell>
          <cell r="E1648" t="str">
            <v>Custos Horários Produtivo e Improdutivo dos Equipamentos</v>
          </cell>
          <cell r="F1648" t="str">
            <v>SINAPI Mai/26</v>
          </cell>
        </row>
        <row r="1649">
          <cell r="A1649">
            <v>95212</v>
          </cell>
          <cell r="B1649" t="str">
            <v>GRUA ASCENCIONAL, LANCA DE 42 M, CAPACIDADE DE 1,5 T A 30 M, ALTURA ATE 39 M - CHP DIURNO. AF_05/2023</v>
          </cell>
          <cell r="C1649" t="str">
            <v>CHP</v>
          </cell>
          <cell r="D1649">
            <v>168.95</v>
          </cell>
          <cell r="E1649" t="str">
            <v>Custos Horários Produtivo e Improdutivo dos Equipamentos</v>
          </cell>
          <cell r="F1649" t="str">
            <v>SINAPI Mai/26</v>
          </cell>
        </row>
        <row r="1650">
          <cell r="A1650">
            <v>95213</v>
          </cell>
          <cell r="B1650" t="str">
            <v>GRUA ASCENCIONAL, LANÇA DE 42 M, CAPACIDADE DE 1,5 T A 30 M, ALTURA ATÉ 39 M - CHI DIURNO. AF_05/2023</v>
          </cell>
          <cell r="C1650" t="str">
            <v>CHI</v>
          </cell>
          <cell r="D1650">
            <v>101.99</v>
          </cell>
          <cell r="E1650" t="str">
            <v>Custos Horários Produtivo e Improdutivo dos Equipamentos</v>
          </cell>
          <cell r="F1650" t="str">
            <v>SINAPI Mai/26</v>
          </cell>
        </row>
        <row r="1651">
          <cell r="A1651">
            <v>93272</v>
          </cell>
          <cell r="B1651" t="str">
            <v>GRUA ASCENSIONAL, LANCA DE 30 M, CAPACIDADE DE 1,0 T A 30 M, ALTURA ATE 39 M - CHP DIURNO. AF_05/2023</v>
          </cell>
          <cell r="C1651" t="str">
            <v>CHP</v>
          </cell>
          <cell r="D1651">
            <v>106.66</v>
          </cell>
          <cell r="E1651" t="str">
            <v>Custos Horários Produtivo e Improdutivo dos Equipamentos</v>
          </cell>
          <cell r="F1651" t="str">
            <v>SINAPI Mai/26</v>
          </cell>
        </row>
        <row r="1652">
          <cell r="A1652">
            <v>93274</v>
          </cell>
          <cell r="B1652" t="str">
            <v>GRUA ASCENSIONAL, LANÇA DE 30 M, CAPACIDADE DE 1,0 T A 30 M, ALTURA ATÉ 39 M - CHI DIURNO. AF_05/2023</v>
          </cell>
          <cell r="C1652" t="str">
            <v>CHI</v>
          </cell>
          <cell r="D1652">
            <v>72.52</v>
          </cell>
          <cell r="E1652" t="str">
            <v>Custos Horários Produtivo e Improdutivo dos Equipamentos</v>
          </cell>
          <cell r="F1652" t="str">
            <v>SINAPI Mai/26</v>
          </cell>
        </row>
        <row r="1653">
          <cell r="A1653">
            <v>83766</v>
          </cell>
          <cell r="B1653" t="str">
            <v>GRUPO DE SOLDAGEM COM GERADOR A DIESEL 60 CV PARA SOLDA ELÉTRICA, SOBRE 04 RODAS, COM MOTOR 4 CILINDROS 600 A - CHI DIURNO. AF_02/2016</v>
          </cell>
          <cell r="C1653" t="str">
            <v>CHI</v>
          </cell>
          <cell r="D1653">
            <v>55.46</v>
          </cell>
          <cell r="E1653" t="str">
            <v>Custos Horários Produtivo e Improdutivo dos Equipamentos</v>
          </cell>
          <cell r="F1653" t="str">
            <v>SINAPI Mai/26</v>
          </cell>
        </row>
        <row r="1654">
          <cell r="A1654">
            <v>83765</v>
          </cell>
          <cell r="B1654" t="str">
            <v>GRUPO DE SOLDAGEM COM GERADOR A DIESEL 60 CV PARA SOLDA ELÉTRICA, SOBRE 04 RODAS, COM MOTOR 4 CILINDROS 600 A - CHP DIURNO. AF_02/2016</v>
          </cell>
          <cell r="C1654" t="str">
            <v>CHP</v>
          </cell>
          <cell r="D1654">
            <v>121.37</v>
          </cell>
          <cell r="E1654" t="str">
            <v>Custos Horários Produtivo e Improdutivo dos Equipamentos</v>
          </cell>
          <cell r="F1654" t="str">
            <v>SINAPI Mai/26</v>
          </cell>
        </row>
        <row r="1655">
          <cell r="A1655">
            <v>95873</v>
          </cell>
          <cell r="B1655" t="str">
            <v>GRUPO GERADOR COM CARENAGEM, MOTOR DIESEL POTÊNCIA STANDART ENTRE 250 E 260 KVA - CHI DIURNO. AF_12/2016</v>
          </cell>
          <cell r="C1655" t="str">
            <v>CHI</v>
          </cell>
          <cell r="D1655">
            <v>12.72</v>
          </cell>
          <cell r="E1655" t="str">
            <v>Custos Horários Produtivo e Improdutivo dos Equipamentos</v>
          </cell>
          <cell r="F1655" t="str">
            <v>SINAPI Mai/26</v>
          </cell>
        </row>
        <row r="1656">
          <cell r="A1656">
            <v>95872</v>
          </cell>
          <cell r="B1656" t="str">
            <v>GRUPO GERADOR COM CARENAGEM, MOTOR DIESEL POTÊNCIA STANDART ENTRE 250 E 260 KVA - CHP DIURNO. AF_12/2016</v>
          </cell>
          <cell r="C1656" t="str">
            <v>CHP</v>
          </cell>
          <cell r="D1656">
            <v>336.93</v>
          </cell>
          <cell r="E1656" t="str">
            <v>Custos Horários Produtivo e Improdutivo dos Equipamentos</v>
          </cell>
          <cell r="F1656" t="str">
            <v>SINAPI Mai/26</v>
          </cell>
        </row>
        <row r="1657">
          <cell r="A1657">
            <v>104689</v>
          </cell>
          <cell r="B1657" t="str">
            <v>GRUPO GERADOR DIESEL, COM CARENAGEM, POTÊNCIA STANDART ENTRE 400 E 460 KVA, VELOCIDADE DE 1800 RPM, FREQUÊNCIA DE 60 HZ - CHI DIURNO. AF_05/2023</v>
          </cell>
          <cell r="C1657" t="str">
            <v>CHI</v>
          </cell>
          <cell r="D1657">
            <v>0</v>
          </cell>
          <cell r="E1657" t="str">
            <v>Custos Horários Produtivo e Improdutivo dos Equipamentos</v>
          </cell>
          <cell r="F1657" t="str">
            <v>SINAPI Mai/26</v>
          </cell>
        </row>
        <row r="1658">
          <cell r="A1658">
            <v>104688</v>
          </cell>
          <cell r="B1658" t="str">
            <v>GRUPO GERADOR DIESEL, COM CARENAGEM, POTÊNCIA STANDART ENTRE 400 E 460 KVA, VELOCIDADE DE 1800 RPM, FREQUÊNCIA DE 60 HZ - CHP DIURNO. AF_05/2023</v>
          </cell>
          <cell r="C1658" t="str">
            <v>CHP</v>
          </cell>
          <cell r="D1658">
            <v>0</v>
          </cell>
          <cell r="E1658" t="str">
            <v>Custos Horários Produtivo e Improdutivo dos Equipamentos</v>
          </cell>
          <cell r="F1658" t="str">
            <v>SINAPI Mai/26</v>
          </cell>
        </row>
        <row r="1659">
          <cell r="A1659">
            <v>73395</v>
          </cell>
          <cell r="B1659" t="str">
            <v>GRUPO GERADOR ESTACIONÁRIO, MOTOR DIESEL POTÊNCIA 170 KVA - CHI DIURNO. AF_02/2016</v>
          </cell>
          <cell r="C1659" t="str">
            <v>CHI</v>
          </cell>
          <cell r="D1659">
            <v>8.94</v>
          </cell>
          <cell r="E1659" t="str">
            <v>Custos Horários Produtivo e Improdutivo dos Equipamentos</v>
          </cell>
          <cell r="F1659" t="str">
            <v>SINAPI Mai/26</v>
          </cell>
        </row>
        <row r="1660">
          <cell r="A1660">
            <v>73417</v>
          </cell>
          <cell r="B1660" t="str">
            <v>GRUPO GERADOR ESTACIONÁRIO, MOTOR DIESEL POTÊNCIA 170 KVA - CHP DIURNO. AF_02/2016</v>
          </cell>
          <cell r="C1660" t="str">
            <v>CHP</v>
          </cell>
          <cell r="D1660">
            <v>218.51</v>
          </cell>
          <cell r="E1660" t="str">
            <v>Custos Horários Produtivo e Improdutivo dos Equipamentos</v>
          </cell>
          <cell r="F1660" t="str">
            <v>SINAPI Mai/26</v>
          </cell>
        </row>
        <row r="1661">
          <cell r="A1661">
            <v>93428</v>
          </cell>
          <cell r="B1661" t="str">
            <v>GRUPO GERADOR ESTACIONÁRIO, POTÊNCIA 150 KVA, MOTOR A DIESEL- CHI DIURNO. AF_03/2016</v>
          </cell>
          <cell r="C1661" t="str">
            <v>CHI</v>
          </cell>
          <cell r="D1661">
            <v>7.95</v>
          </cell>
          <cell r="E1661" t="str">
            <v>Custos Horários Produtivo e Improdutivo dos Equipamentos</v>
          </cell>
          <cell r="F1661" t="str">
            <v>SINAPI Mai/26</v>
          </cell>
        </row>
        <row r="1662">
          <cell r="A1662">
            <v>93427</v>
          </cell>
          <cell r="B1662" t="str">
            <v>GRUPO GERADOR ESTACIONÁRIO, POTÊNCIA 150 KVA, MOTOR A DIESEL- CHP DIURNO. AF_03/2016</v>
          </cell>
          <cell r="C1662" t="str">
            <v>CHP</v>
          </cell>
          <cell r="D1662">
            <v>198.58</v>
          </cell>
          <cell r="E1662" t="str">
            <v>Custos Horários Produtivo e Improdutivo dos Equipamentos</v>
          </cell>
          <cell r="F1662" t="str">
            <v>SINAPI Mai/26</v>
          </cell>
        </row>
        <row r="1663">
          <cell r="A1663">
            <v>93422</v>
          </cell>
          <cell r="B1663" t="str">
            <v>GRUPO GERADOR REBOCÁVEL, POTÊNCIA 66 KVA, MOTOR A DIESEL - CHI DIURNO. AF_03/2016</v>
          </cell>
          <cell r="C1663" t="str">
            <v>CHI</v>
          </cell>
          <cell r="D1663">
            <v>5.62</v>
          </cell>
          <cell r="E1663" t="str">
            <v>Custos Horários Produtivo e Improdutivo dos Equipamentos</v>
          </cell>
          <cell r="F1663" t="str">
            <v>SINAPI Mai/26</v>
          </cell>
        </row>
        <row r="1664">
          <cell r="A1664">
            <v>93421</v>
          </cell>
          <cell r="B1664" t="str">
            <v>GRUPO GERADOR REBOCÁVEL, POTÊNCIA 66 KVA, MOTOR A DIESEL - CHP DIURNO. AF_03/2016</v>
          </cell>
          <cell r="C1664" t="str">
            <v>CHP</v>
          </cell>
          <cell r="D1664">
            <v>86.9</v>
          </cell>
          <cell r="E1664" t="str">
            <v>Custos Horários Produtivo e Improdutivo dos Equipamentos</v>
          </cell>
          <cell r="F1664" t="str">
            <v>SINAPI Mai/26</v>
          </cell>
        </row>
        <row r="1665">
          <cell r="A1665">
            <v>93282</v>
          </cell>
          <cell r="B1665" t="str">
            <v>GUINCHO ELÉTRICO DE COLUNA, CAPACIDADE 400 KG, COM MOTO FREIO, MOTOR TRIFÁSICO DE 1,25 CV - CHI DIURNO. AF_03/2016</v>
          </cell>
          <cell r="C1665" t="str">
            <v>CHI</v>
          </cell>
          <cell r="D1665">
            <v>35.229999999999997</v>
          </cell>
          <cell r="E1665" t="str">
            <v>Custos Horários Produtivo e Improdutivo dos Equipamentos</v>
          </cell>
          <cell r="F1665" t="str">
            <v>SINAPI Mai/26</v>
          </cell>
        </row>
        <row r="1666">
          <cell r="A1666">
            <v>93281</v>
          </cell>
          <cell r="B1666" t="str">
            <v>GUINCHO ELÉTRICO DE COLUNA, CAPACIDADE 400 KG, COM MOTO FREIO, MOTOR TRIFÁSICO DE 1,25 CV - CHP DIURNO. AF_03/2016</v>
          </cell>
          <cell r="C1666" t="str">
            <v>CHP</v>
          </cell>
          <cell r="D1666">
            <v>36.130000000000003</v>
          </cell>
          <cell r="E1666" t="str">
            <v>Custos Horários Produtivo e Improdutivo dos Equipamentos</v>
          </cell>
          <cell r="F1666" t="str">
            <v>SINAPI Mai/26</v>
          </cell>
        </row>
        <row r="1667">
          <cell r="A1667">
            <v>104914</v>
          </cell>
          <cell r="B1667" t="str">
            <v>GUINDASTE DERRICK, LANÇA DE *20* M, CARGA MÁXIMA 10T, POTÊNCIA 45 KW - CHI DIURNO. AF_01/2024</v>
          </cell>
          <cell r="C1667" t="str">
            <v>CHI</v>
          </cell>
          <cell r="D1667">
            <v>0</v>
          </cell>
          <cell r="E1667" t="str">
            <v>Custos Horários Produtivo e Improdutivo dos Equipamentos</v>
          </cell>
          <cell r="F1667" t="str">
            <v>SINAPI Mai/26</v>
          </cell>
        </row>
        <row r="1668">
          <cell r="A1668">
            <v>104913</v>
          </cell>
          <cell r="B1668" t="str">
            <v>GUINDASTE DERRICK, LANÇA DE *20* M, CARGA MÁXIMA 10T, POTÊNCIA 45 KW - CHP DIURNO. AF_01/2024</v>
          </cell>
          <cell r="C1668" t="str">
            <v>CHP</v>
          </cell>
          <cell r="D1668">
            <v>0</v>
          </cell>
          <cell r="E1668" t="str">
            <v>Custos Horários Produtivo e Improdutivo dos Equipamentos</v>
          </cell>
          <cell r="F1668" t="str">
            <v>SINAPI Mai/26</v>
          </cell>
        </row>
        <row r="1669">
          <cell r="A1669">
            <v>102845</v>
          </cell>
          <cell r="B1669" t="str">
            <v>GUINDASTE HIDRAULICO AUTOPROPELIDO, COM LANÇA TRELIÇADA 40 M, CAPACIDADE MÁXIMA 75 T, EQUIPADO COM CLAMSHELL - CHI DIURNO. AF_04/2019</v>
          </cell>
          <cell r="C1669" t="str">
            <v>CHI</v>
          </cell>
          <cell r="D1669">
            <v>0</v>
          </cell>
          <cell r="E1669" t="str">
            <v>Custos Horários Produtivo e Improdutivo dos Equipamentos</v>
          </cell>
          <cell r="F1669" t="str">
            <v>SINAPI Mai/26</v>
          </cell>
        </row>
        <row r="1670">
          <cell r="A1670">
            <v>102844</v>
          </cell>
          <cell r="B1670" t="str">
            <v>GUINDASTE HIDRAULICO AUTOPROPELIDO, COM LANÇA TRELIÇADA 40 M, CAPACIDADE MÁXIMA 75 T, EQUIPADO COM CLAMSHELL - CHP DIURNO. AF_04/2019</v>
          </cell>
          <cell r="C1670" t="str">
            <v>CHP</v>
          </cell>
          <cell r="D1670">
            <v>0</v>
          </cell>
          <cell r="E1670" t="str">
            <v>Custos Horários Produtivo e Improdutivo dos Equipamentos</v>
          </cell>
          <cell r="F1670" t="str">
            <v>SINAPI Mai/26</v>
          </cell>
        </row>
        <row r="1671">
          <cell r="A1671">
            <v>89273</v>
          </cell>
          <cell r="B1671" t="str">
            <v>GUINDASTE HIDRÁULICO AUTOPROPELIDO, COM LANÇA TELESCÓPICA 28,80 M, CAPACIDADE MÁXIMA 30 T, POTÊNCIA 97 KW, TRAÇÃO 4 X 4 - CHI DIURNO. AF_11/2014</v>
          </cell>
          <cell r="C1671" t="str">
            <v>CHI</v>
          </cell>
          <cell r="D1671">
            <v>113.31</v>
          </cell>
          <cell r="E1671" t="str">
            <v>Custos Horários Produtivo e Improdutivo dos Equipamentos</v>
          </cell>
          <cell r="F1671" t="str">
            <v>SINAPI Mai/26</v>
          </cell>
        </row>
        <row r="1672">
          <cell r="A1672">
            <v>89272</v>
          </cell>
          <cell r="B1672" t="str">
            <v>GUINDASTE HIDRÁULICO AUTOPROPELIDO, COM LANÇA TELESCÓPICA 28,80 M, CAPACIDADE MÁXIMA 30 T, POTÊNCIA 97 KW, TRAÇÃO 4 X 4 - CHP DIURNO. AF_11/2014</v>
          </cell>
          <cell r="C1672" t="str">
            <v>CHP</v>
          </cell>
          <cell r="D1672">
            <v>230.16</v>
          </cell>
          <cell r="E1672" t="str">
            <v>Custos Horários Produtivo e Improdutivo dos Equipamentos</v>
          </cell>
          <cell r="F1672" t="str">
            <v>SINAPI Mai/26</v>
          </cell>
        </row>
        <row r="1673">
          <cell r="A1673">
            <v>93288</v>
          </cell>
          <cell r="B1673" t="str">
            <v>GUINDASTE HIDRÁULICO AUTOPROPELIDO, COM LANÇA TELESCÓPICA 40 M, CAPACIDADE MÁXIMA 60 T, POTÊNCIA 260 KW - CHI DIURNO. AF_03/2016</v>
          </cell>
          <cell r="C1673" t="str">
            <v>CHI</v>
          </cell>
          <cell r="D1673">
            <v>184.81</v>
          </cell>
          <cell r="E1673" t="str">
            <v>Custos Horários Produtivo e Improdutivo dos Equipamentos</v>
          </cell>
          <cell r="F1673" t="str">
            <v>SINAPI Mai/26</v>
          </cell>
        </row>
        <row r="1674">
          <cell r="A1674">
            <v>93287</v>
          </cell>
          <cell r="B1674" t="str">
            <v>GUINDASTE HIDRÁULICO AUTOPROPELIDO, COM LANÇA TELESCÓPICA 40 M, CAPACIDADE MÁXIMA 60 T, POTÊNCIA 260 KW - CHP DIURNO. AF_03/2016</v>
          </cell>
          <cell r="C1674" t="str">
            <v>CHP</v>
          </cell>
          <cell r="D1674">
            <v>356.42</v>
          </cell>
          <cell r="E1674" t="str">
            <v>Custos Horários Produtivo e Improdutivo dos Equipamentos</v>
          </cell>
          <cell r="F1674" t="str">
            <v>SINAPI Mai/26</v>
          </cell>
        </row>
        <row r="1675">
          <cell r="A1675">
            <v>104711</v>
          </cell>
          <cell r="B1675" t="str">
            <v>GUINDASTE HIDRÁULICO AUTOPROPELIDO, COM LANÇA TRELICADA 41 M, CAPACIDADE MÁXIMA DE ELEVAÇÃO 43 T, POTÊNCIA 230 KW, EQUIPADO COM CAÇAMBA DE ARRASTO (DRAGLINE) DE 0,76 M3 - CHI DIURNO. AF_06/2023</v>
          </cell>
          <cell r="C1675" t="str">
            <v>CHI</v>
          </cell>
          <cell r="D1675">
            <v>0</v>
          </cell>
          <cell r="E1675" t="str">
            <v>Custos Horários Produtivo e Improdutivo dos Equipamentos</v>
          </cell>
          <cell r="F1675" t="str">
            <v>SINAPI Mai/26</v>
          </cell>
        </row>
        <row r="1676">
          <cell r="A1676">
            <v>104710</v>
          </cell>
          <cell r="B1676" t="str">
            <v>GUINDASTE HIDRÁULICO AUTOPROPELIDO, COM LANÇA TRELICADA 41 M, CAPACIDADE MÁXIMA DE ELEVAÇÃO 43 T, POTÊNCIA 230 KW, EQUIPADO COM CAÇAMBA DE ARRASTO (DRAGLINE) DE 0,76 M3 - CHP DIURNO. AF_06/2023</v>
          </cell>
          <cell r="C1676" t="str">
            <v>CHP</v>
          </cell>
          <cell r="D1676">
            <v>0</v>
          </cell>
          <cell r="E1676" t="str">
            <v>Custos Horários Produtivo e Improdutivo dos Equipamentos</v>
          </cell>
          <cell r="F1676" t="str">
            <v>SINAPI Mai/26</v>
          </cell>
        </row>
        <row r="1677">
          <cell r="A1677">
            <v>104908</v>
          </cell>
          <cell r="B1677" t="str">
            <v>GUINDASTE HIDRÁULICO RODOVIÁRIO, LANCA TELESCÓPICA DE *50+20* M, CAPACIDADE MÁXIMA DE 90T, 4 EIXOS, POTÊNCIA 330 KW, MOTOR DIESEL - CHI DIURNO. AF_01/2024</v>
          </cell>
          <cell r="C1677" t="str">
            <v>CHI</v>
          </cell>
          <cell r="D1677">
            <v>0</v>
          </cell>
          <cell r="E1677" t="str">
            <v>Custos Horários Produtivo e Improdutivo dos Equipamentos</v>
          </cell>
          <cell r="F1677" t="str">
            <v>SINAPI Mai/26</v>
          </cell>
        </row>
        <row r="1678">
          <cell r="A1678">
            <v>104907</v>
          </cell>
          <cell r="B1678" t="str">
            <v>GUINDASTE HIDRÁULICO RODOVIÁRIO, LANCA TELESCÓPICA DE *50+20* M, CAPACIDADE MÁXIMA DE 90T, 4 EIXOS, POTÊNCIA 330 KW, MOTOR DIESEL - CHP DIURNO. AF_01/2024</v>
          </cell>
          <cell r="C1678" t="str">
            <v>CHP</v>
          </cell>
          <cell r="D1678">
            <v>0</v>
          </cell>
          <cell r="E1678" t="str">
            <v>Custos Horários Produtivo e Improdutivo dos Equipamentos</v>
          </cell>
          <cell r="F1678" t="str">
            <v>SINAPI Mai/26</v>
          </cell>
        </row>
        <row r="1679">
          <cell r="A1679">
            <v>102851</v>
          </cell>
          <cell r="B1679" t="str">
            <v>GUINDASTE SOBRE ESTEIRAS, COM LANÇA TRELIÇADA 40 M, CAPACIDADE MÁXIMA 75 T - CHI DIURNO. AF_04/2019</v>
          </cell>
          <cell r="C1679" t="str">
            <v>CHI</v>
          </cell>
          <cell r="D1679">
            <v>0</v>
          </cell>
          <cell r="E1679" t="str">
            <v>Custos Horários Produtivo e Improdutivo dos Equipamentos</v>
          </cell>
          <cell r="F1679" t="str">
            <v>SINAPI Mai/26</v>
          </cell>
        </row>
        <row r="1680">
          <cell r="A1680">
            <v>102850</v>
          </cell>
          <cell r="B1680" t="str">
            <v>GUINDASTE SOBRE ESTEIRAS, COM LANÇA TRELIÇADA 40 M, CAPACIDADE MÁXIMA 75 T - CHP DIURNO. AF_04/2019</v>
          </cell>
          <cell r="C1680" t="str">
            <v>CHP</v>
          </cell>
          <cell r="D1680">
            <v>0</v>
          </cell>
          <cell r="E1680" t="str">
            <v>Custos Horários Produtivo e Improdutivo dos Equipamentos</v>
          </cell>
          <cell r="F1680" t="str">
            <v>SINAPI Mai/26</v>
          </cell>
        </row>
        <row r="1681">
          <cell r="A1681">
            <v>102857</v>
          </cell>
          <cell r="B1681" t="str">
            <v>GUINDASTE SOBRE ESTEIRAS, COM LANÇA TRELIÇADA 40 M, CAPACIDADE MÁXIMA 75 T, EQUIPADO COM CLAMSHELL - CHI DIURNO. AF_04/2019</v>
          </cell>
          <cell r="C1681" t="str">
            <v>CHI</v>
          </cell>
          <cell r="D1681">
            <v>0</v>
          </cell>
          <cell r="E1681" t="str">
            <v>Custos Horários Produtivo e Improdutivo dos Equipamentos</v>
          </cell>
          <cell r="F1681" t="str">
            <v>SINAPI Mai/26</v>
          </cell>
        </row>
        <row r="1682">
          <cell r="A1682">
            <v>102856</v>
          </cell>
          <cell r="B1682" t="str">
            <v>GUINDASTE SOBRE ESTEIRAS, COM LANÇA TRELIÇADA 40 M, CAPACIDADE MÁXIMA 75 T, EQUIPADO COM CLAMSHELL - CHP DIURNO. AF_04/2019</v>
          </cell>
          <cell r="C1682" t="str">
            <v>CHP</v>
          </cell>
          <cell r="D1682">
            <v>0</v>
          </cell>
          <cell r="E1682" t="str">
            <v>Custos Horários Produtivo e Improdutivo dos Equipamentos</v>
          </cell>
          <cell r="F1682" t="str">
            <v>SINAPI Mai/26</v>
          </cell>
        </row>
        <row r="1683">
          <cell r="A1683">
            <v>106256</v>
          </cell>
          <cell r="B1683" t="str">
            <v>GUINDAUTO HIDRÁULICO, CAPACIDADE MÁXIMA DE CARGA 14340 KG, MOMENTO MÁXIMO DE CARGA 42,3 TM, ALCANCE MÁXIMO HORIZONTAL16,80 M, INCLUSIVE CAMINHÃO TOCO PBT 23.000 KG, POTÊNCIA DE 256 CV - CHI DIURNO. AF_10/2025</v>
          </cell>
          <cell r="C1683" t="str">
            <v>CHI</v>
          </cell>
          <cell r="D1683">
            <v>111.28</v>
          </cell>
          <cell r="E1683" t="str">
            <v>Custos Horários Produtivo e Improdutivo dos Equipamentos</v>
          </cell>
          <cell r="F1683" t="str">
            <v>SINAPI Mai/26</v>
          </cell>
        </row>
        <row r="1684">
          <cell r="A1684">
            <v>106251</v>
          </cell>
          <cell r="B1684" t="str">
            <v>GUINDAUTO HIDRÁULICO, CAPACIDADE MÁXIMA DE CARGA 14340 KG, MOMENTO MÁXIMO DE CARGA 42,3 TM, ALCANCE MÁXIMO HORIZONTAL16,80 M, INCLUSIVE CAMINHÃO TOCO PBT 23.000 KG, POTÊNCIA DE 256 CV - CHP DIURNO. AF_10/2025</v>
          </cell>
          <cell r="C1684" t="str">
            <v>CHP</v>
          </cell>
          <cell r="D1684">
            <v>367.48</v>
          </cell>
          <cell r="E1684" t="str">
            <v>Custos Horários Produtivo e Improdutivo dos Equipamentos</v>
          </cell>
          <cell r="F1684" t="str">
            <v>SINAPI Mai/26</v>
          </cell>
        </row>
        <row r="1685">
          <cell r="A1685">
            <v>93403</v>
          </cell>
          <cell r="B1685" t="str">
            <v>GUINDAUTO HIDRÁULICO, CAPACIDADE MÁXIMA DE CARGA 3300 KG, MOMENTO MÁXIMO DE CARGA 5,8 TM, ALCANCE MÁXIMO HORIZONTAL 7,60 M, INCLUSIVE CAMINHÃO TOCO PBT 16.000 KG, POTÊNCIA DE 189 CV - CHI DIURNO. AF_03/2016</v>
          </cell>
          <cell r="C1685" t="str">
            <v>CHI</v>
          </cell>
          <cell r="D1685">
            <v>81.84</v>
          </cell>
          <cell r="E1685" t="str">
            <v>Custos Horários Produtivo e Improdutivo dos Equipamentos</v>
          </cell>
          <cell r="F1685" t="str">
            <v>SINAPI Mai/26</v>
          </cell>
        </row>
        <row r="1686">
          <cell r="A1686">
            <v>93402</v>
          </cell>
          <cell r="B1686" t="str">
            <v>GUINDAUTO HIDRÁULICO, CAPACIDADE MÁXIMA DE CARGA 3300 KG, MOMENTO MÁXIMO DE CARGA 5,8 TM, ALCANCE MÁXIMO HORIZONTAL 7,60 M, INCLUSIVE CAMINHÃO TOCO PBT 16.000 KG, POTÊNCIA DE 189 CV - CHP DIURNO. AF_03/2016</v>
          </cell>
          <cell r="C1686" t="str">
            <v>CHP</v>
          </cell>
          <cell r="D1686">
            <v>309.8</v>
          </cell>
          <cell r="E1686" t="str">
            <v>Custos Horários Produtivo e Improdutivo dos Equipamentos</v>
          </cell>
          <cell r="F1686" t="str">
            <v>SINAPI Mai/26</v>
          </cell>
        </row>
        <row r="1687">
          <cell r="A1687">
            <v>5930</v>
          </cell>
          <cell r="B1687" t="str">
            <v>GUINDAUTO HIDRÁULICO, CAPACIDADE MÁXIMA DE CARGA 6200 KG, MOMENTO MÁXIMO DE CARGA 11,7 TM, ALCANCE MÁXIMO HORIZONTAL 9,70 M, INCLUSIVE CAMINHÃO TOCO PBT 16.000 KG, POTÊNCIA DE 189 CV - CHI DIURNO. AF_06/2014</v>
          </cell>
          <cell r="C1687" t="str">
            <v>CHI</v>
          </cell>
          <cell r="D1687">
            <v>84.97</v>
          </cell>
          <cell r="E1687" t="str">
            <v>Custos Horários Produtivo e Improdutivo dos Equipamentos</v>
          </cell>
          <cell r="F1687" t="str">
            <v>SINAPI Mai/26</v>
          </cell>
        </row>
        <row r="1688">
          <cell r="A1688">
            <v>5928</v>
          </cell>
          <cell r="B1688" t="str">
            <v>GUINDAUTO HIDRÁULICO, CAPACIDADE MÁXIMA DE CARGA 6200 KG, MOMENTO MÁXIMO DE CARGA 11,7 TM, ALCANCE MÁXIMO HORIZONTAL 9,70 M, INCLUSIVE CAMINHÃO TOCO PBT 16.000 KG, POTÊNCIA DE 189 CV - CHP DIURNO. AF_06/2014</v>
          </cell>
          <cell r="C1688" t="str">
            <v>CHP</v>
          </cell>
          <cell r="D1688">
            <v>315.79000000000002</v>
          </cell>
          <cell r="E1688" t="str">
            <v>Custos Horários Produtivo e Improdutivo dos Equipamentos</v>
          </cell>
          <cell r="F1688" t="str">
            <v>SINAPI Mai/26</v>
          </cell>
        </row>
        <row r="1689">
          <cell r="A1689">
            <v>105845</v>
          </cell>
          <cell r="B1689" t="str">
            <v>GUINDAUTO HIDRÁULICO, CAPACIDADE MÁXIMA DE CARGA 6200 KG, MOMENTO MÁXIMO DE CARGA 11,7 TM, ALCANCE MÁXIMO HORIZONTAL 9,70 M, INCLUSIVE CAMINHÃO TOCO PBT 16.000 KG, POTÊNCIA DE 189 CV E CESTA AÉREA COM ISOLAMENTO CLASSE C - CHI DIURNO. AF_01/2025</v>
          </cell>
          <cell r="C1689" t="str">
            <v>CHI</v>
          </cell>
          <cell r="D1689">
            <v>0</v>
          </cell>
          <cell r="E1689" t="str">
            <v>Custos Horários Produtivo e Improdutivo dos Equipamentos</v>
          </cell>
          <cell r="F1689" t="str">
            <v>SINAPI Mai/26</v>
          </cell>
        </row>
        <row r="1690">
          <cell r="A1690">
            <v>105844</v>
          </cell>
          <cell r="B1690" t="str">
            <v>GUINDAUTO HIDRÁULICO, CAPACIDADE MÁXIMA DE CARGA 6200 KG, MOMENTO MÁXIMO DE CARGA 11,7 TM, ALCANCE MÁXIMO HORIZONTAL 9,70 M, INCLUSIVE CAMINHÃO TOCO PBT 16.000 KG, POTÊNCIA DE 189 CV E CESTA AÉREA COM ISOLAMENTO CLASSE C - CHP DIURNO. AF_01/2025</v>
          </cell>
          <cell r="C1690" t="str">
            <v>CHP</v>
          </cell>
          <cell r="D1690">
            <v>0</v>
          </cell>
          <cell r="E1690" t="str">
            <v>Custos Horários Produtivo e Improdutivo dos Equipamentos</v>
          </cell>
          <cell r="F1690" t="str">
            <v>SINAPI Mai/26</v>
          </cell>
        </row>
        <row r="1691">
          <cell r="A1691">
            <v>91635</v>
          </cell>
          <cell r="B1691" t="str">
            <v>GUINDAUTO HIDRÁULICO, CAPACIDADE MÁXIMA DE CARGA 6500 KG, MOMENTO MÁXIMO DE CARGA 5,8 TM, ALCANCE MÁXIMO HORIZONTAL 7,60 M, INCLUSIVE CAMINHÃO TOCO PBT 9.700 KG, POTÊNCIA DE 160 CV - CHI DIURNO. AF_08/2015</v>
          </cell>
          <cell r="C1691" t="str">
            <v>CHI</v>
          </cell>
          <cell r="D1691">
            <v>76.239999999999995</v>
          </cell>
          <cell r="E1691" t="str">
            <v>Custos Horários Produtivo e Improdutivo dos Equipamentos</v>
          </cell>
          <cell r="F1691" t="str">
            <v>SINAPI Mai/26</v>
          </cell>
        </row>
        <row r="1692">
          <cell r="A1692">
            <v>91634</v>
          </cell>
          <cell r="B1692" t="str">
            <v>GUINDAUTO HIDRÁULICO, CAPACIDADE MÁXIMA DE CARGA 6500 KG, MOMENTO MÁXIMO DE CARGA 5,8 TM, ALCANCE MÁXIMO HORIZONTAL 7,60 M, INCLUSIVE CAMINHÃO TOCO PBT 9.700 KG, POTÊNCIA DE 160 CV - CHP DIURNO. AF_08/2015</v>
          </cell>
          <cell r="C1692" t="str">
            <v>CHP</v>
          </cell>
          <cell r="D1692">
            <v>269.47000000000003</v>
          </cell>
          <cell r="E1692" t="str">
            <v>Custos Horários Produtivo e Improdutivo dos Equipamentos</v>
          </cell>
          <cell r="F1692" t="str">
            <v>SINAPI Mai/26</v>
          </cell>
        </row>
        <row r="1693">
          <cell r="A1693">
            <v>105985</v>
          </cell>
          <cell r="B1693" t="str">
            <v>GUINDAUTO HIDRÁULICO, CAPACIDADE MÁXIMA DE CARGA 8500 KG, MOMENTO MÁXIMO DE CARGA 30,4 TM, ALCANCE MÁXIMO HORIZONTAL 14,30 M, INCLUSIVE CAMINHÃO TRUCADO PBT 23.000 KG, POTÊNCIA DE 256 CV E CARROCERIA FIXA ABERTA DE MADEIRA - CHI DIURNO. AF_05/2025</v>
          </cell>
          <cell r="C1693" t="str">
            <v>CHI</v>
          </cell>
          <cell r="D1693">
            <v>108.53</v>
          </cell>
          <cell r="E1693" t="str">
            <v>Custos Horários Produtivo e Improdutivo dos Equipamentos</v>
          </cell>
          <cell r="F1693" t="str">
            <v>SINAPI Mai/26</v>
          </cell>
        </row>
        <row r="1694">
          <cell r="A1694">
            <v>105984</v>
          </cell>
          <cell r="B1694" t="str">
            <v>GUINDAUTO HIDRÁULICO, CAPACIDADE MÁXIMA DE CARGA 8500 KG, MOMENTO MÁXIMO DE CARGA 30,4 TM, ALCANCE MÁXIMO HORIZONTAL 14,30 M, INCLUSIVE CAMINHÃO TRUCADO PBT 23.000 KG, POTÊNCIA DE 256 CV E CARROCERIA FIXA ABERTA DE MADEIRA - CHP DIURNO. AF_05/2025</v>
          </cell>
          <cell r="C1694" t="str">
            <v>CHP</v>
          </cell>
          <cell r="D1694">
            <v>362.23</v>
          </cell>
          <cell r="E1694" t="str">
            <v>Custos Horários Produtivo e Improdutivo dos Equipamentos</v>
          </cell>
          <cell r="F1694" t="str">
            <v>SINAPI Mai/26</v>
          </cell>
        </row>
        <row r="1695">
          <cell r="A1695">
            <v>98765</v>
          </cell>
          <cell r="B1695" t="str">
            <v>INVERSOR DE SOLDA MONOFÁSICO DE 160 A, POTÊNCIA DE 7000 W, TENSÃO DE 220 V, TURBO VENTILADO, PROTEÇÃO POR TERMOSTATO, PARA ELETRODOS DE 2,0 A 4,0 MM - CHI DIURNO. AF_06/2018</v>
          </cell>
          <cell r="C1695" t="str">
            <v>CHI</v>
          </cell>
          <cell r="D1695">
            <v>7.0000000000000007E-2</v>
          </cell>
          <cell r="E1695" t="str">
            <v>Custos Horários Produtivo e Improdutivo dos Equipamentos</v>
          </cell>
          <cell r="F1695" t="str">
            <v>SINAPI Mai/26</v>
          </cell>
        </row>
        <row r="1696">
          <cell r="A1696">
            <v>98764</v>
          </cell>
          <cell r="B1696" t="str">
            <v>INVERSOR DE SOLDA MONOFÁSICO DE 160 A, POTÊNCIA DE 7000 W, TENSÃO DE 220 V, TURBO VENTILADO, PROTEÇÃO POR TERMOSTATO, PARA ELETRODOS DE 2,0 A 4,0 MM - CHP DIURNO. AF_06/2018</v>
          </cell>
          <cell r="C1696" t="str">
            <v>CHP</v>
          </cell>
          <cell r="D1696">
            <v>5.38</v>
          </cell>
          <cell r="E1696" t="str">
            <v>Custos Horários Produtivo e Improdutivo dos Equipamentos</v>
          </cell>
          <cell r="F1696" t="str">
            <v>SINAPI Mai/26</v>
          </cell>
        </row>
        <row r="1697">
          <cell r="A1697">
            <v>99834</v>
          </cell>
          <cell r="B1697" t="str">
            <v>LAVADORA DE ALTA PRESSAO (LAVA-JATO) PARA AGUA FRIA, PRESSAO DE OPERACAO ENTRE 1400 E 1900 LIB/POL2, VAZAO MAXIMA ENTRE 400 E 700 L/H - CHI DIURNO. AF_05/2023</v>
          </cell>
          <cell r="C1697" t="str">
            <v>CHI</v>
          </cell>
          <cell r="D1697">
            <v>0.19</v>
          </cell>
          <cell r="E1697" t="str">
            <v>Custos Horários Produtivo e Improdutivo dos Equipamentos</v>
          </cell>
          <cell r="F1697" t="str">
            <v>SINAPI Mai/26</v>
          </cell>
        </row>
        <row r="1698">
          <cell r="A1698">
            <v>99833</v>
          </cell>
          <cell r="B1698" t="str">
            <v>LAVADORA DE ALTA PRESSAO (LAVA-JATO) PARA AGUA FRIA, PRESSAO DE OPERACAO ENTRE 1400 E 1900 LIB/POL2, VAZAO MAXIMA ENTRE 400 E 700 L/H - CHP DIURNO. AF_05/2023</v>
          </cell>
          <cell r="C1698" t="str">
            <v>CHP</v>
          </cell>
          <cell r="D1698">
            <v>4.18</v>
          </cell>
          <cell r="E1698" t="str">
            <v>Custos Horários Produtivo e Improdutivo dos Equipamentos</v>
          </cell>
          <cell r="F1698" t="str">
            <v>SINAPI Mai/26</v>
          </cell>
        </row>
        <row r="1699">
          <cell r="A1699">
            <v>104521</v>
          </cell>
          <cell r="B1699" t="str">
            <v>LIXADEIRA DE PAREDE, COM LED, POTÊNCIA 750 W, FREQUÊNCIA 60 HZ, VELOCIDADE 1000 A 2100 RPM, DIÂMETRO DA LIXA 225 MM - CHI DIURNO AF_12/2022</v>
          </cell>
          <cell r="C1699" t="str">
            <v>CHI</v>
          </cell>
          <cell r="D1699">
            <v>0</v>
          </cell>
          <cell r="E1699" t="str">
            <v>Custos Horários Produtivo e Improdutivo dos Equipamentos</v>
          </cell>
          <cell r="F1699" t="str">
            <v>SINAPI Mai/26</v>
          </cell>
        </row>
        <row r="1700">
          <cell r="A1700">
            <v>104520</v>
          </cell>
          <cell r="B1700" t="str">
            <v>LIXADEIRA DE PAREDE, COM LED, POTÊNCIA 750 W, FREQUÊNCIA 60 HZ, VELOCIDADE 1000 A 2100 RPM, DIÂMETRO DA LIXA 225 MM - CHP DIURNO. AF_12/2022</v>
          </cell>
          <cell r="C1700" t="str">
            <v>CHP</v>
          </cell>
          <cell r="D1700">
            <v>0</v>
          </cell>
          <cell r="E1700" t="str">
            <v>Custos Horários Produtivo e Improdutivo dos Equipamentos</v>
          </cell>
          <cell r="F1700" t="str">
            <v>SINAPI Mai/26</v>
          </cell>
        </row>
        <row r="1701">
          <cell r="A1701">
            <v>90687</v>
          </cell>
          <cell r="B1701" t="str">
            <v>MANIPULADOR TELESCÓPICO, POTÊNCIA DE 85 HP, CAPACIDADE DE CARGA DE 3.500 KG, ALTURA MÁXIMA DE ELEVAÇÃO DE 12,3 M - CHI DIURNO. AF_05/2023</v>
          </cell>
          <cell r="C1701" t="str">
            <v>CHI</v>
          </cell>
          <cell r="D1701">
            <v>82.07</v>
          </cell>
          <cell r="E1701" t="str">
            <v>Custos Horários Produtivo e Improdutivo dos Equipamentos</v>
          </cell>
          <cell r="F1701" t="str">
            <v>SINAPI Mai/26</v>
          </cell>
        </row>
        <row r="1702">
          <cell r="A1702">
            <v>90686</v>
          </cell>
          <cell r="B1702" t="str">
            <v>MANIPULADOR TELESCÓPICO, POTÊNCIA DE 85 HP, CAPACIDADE DE CARGA DE 3.500 KG, ALTURA MÁXIMA DE ELEVAÇÃO DE 12,3 M - CHP DIURNO. AF_05/2023</v>
          </cell>
          <cell r="C1702" t="str">
            <v>CHP</v>
          </cell>
          <cell r="D1702">
            <v>188.04</v>
          </cell>
          <cell r="E1702" t="str">
            <v>Custos Horários Produtivo e Improdutivo dos Equipamentos</v>
          </cell>
          <cell r="F1702" t="str">
            <v>SINAPI Mai/26</v>
          </cell>
        </row>
        <row r="1703">
          <cell r="A1703">
            <v>5952</v>
          </cell>
          <cell r="B1703" t="str">
            <v>MARTELETE OU ROMPEDOR PNEUMÁTICO MANUAL, 28 KG, COM SILENCIADOR - CHI DIURNO. AF_07/2016</v>
          </cell>
          <cell r="C1703" t="str">
            <v>CHI</v>
          </cell>
          <cell r="D1703">
            <v>35.21</v>
          </cell>
          <cell r="E1703" t="str">
            <v>Custos Horários Produtivo e Improdutivo dos Equipamentos</v>
          </cell>
          <cell r="F1703" t="str">
            <v>SINAPI Mai/26</v>
          </cell>
        </row>
        <row r="1704">
          <cell r="A1704">
            <v>5795</v>
          </cell>
          <cell r="B1704" t="str">
            <v>MARTELETE OU ROMPEDOR PNEUMÁTICO MANUAL, 28 KG, COM SILENCIADOR - CHP DIURNO. AF_07/2016</v>
          </cell>
          <cell r="C1704" t="str">
            <v>CHP</v>
          </cell>
          <cell r="D1704">
            <v>35.700000000000003</v>
          </cell>
          <cell r="E1704" t="str">
            <v>Custos Horários Produtivo e Improdutivo dos Equipamentos</v>
          </cell>
          <cell r="F1704" t="str">
            <v>SINAPI Mai/26</v>
          </cell>
        </row>
        <row r="1705">
          <cell r="A1705">
            <v>104657</v>
          </cell>
          <cell r="B1705" t="str">
            <v>MARTELETE PERFURADOR/ ROMPEDOR ELÉTRICO, POTÊNCIA 800 W, 220 V - CHI DIURNO. AF_05/2023</v>
          </cell>
          <cell r="C1705" t="str">
            <v>CHI</v>
          </cell>
          <cell r="D1705">
            <v>0</v>
          </cell>
          <cell r="E1705" t="str">
            <v>Custos Horários Produtivo e Improdutivo dos Equipamentos</v>
          </cell>
          <cell r="F1705" t="str">
            <v>SINAPI Mai/26</v>
          </cell>
        </row>
        <row r="1706">
          <cell r="A1706">
            <v>104656</v>
          </cell>
          <cell r="B1706" t="str">
            <v>MARTELETE PERFURADOR/ ROMPEDOR ELÉTRICO, POTÊNCIA 800 W, 220 V - CHP DIURNO. AF_05/2023</v>
          </cell>
          <cell r="C1706" t="str">
            <v>CHP</v>
          </cell>
          <cell r="D1706">
            <v>0</v>
          </cell>
          <cell r="E1706" t="str">
            <v>Custos Horários Produtivo e Improdutivo dos Equipamentos</v>
          </cell>
          <cell r="F1706" t="str">
            <v>SINAPI Mai/26</v>
          </cell>
        </row>
        <row r="1707">
          <cell r="A1707">
            <v>102274</v>
          </cell>
          <cell r="B1707" t="str">
            <v>MARTELO DEMOLIDOR ELÉTRICO, COM POTÊNCIA DE 2.000 W, 1.000 IMPACTOS POR MINUTO, PESO DE 30 KG - CHI DIURNO. AF_01/2021</v>
          </cell>
          <cell r="C1707" t="str">
            <v>CHI</v>
          </cell>
          <cell r="D1707">
            <v>35.54</v>
          </cell>
          <cell r="E1707" t="str">
            <v>Custos Horários Produtivo e Improdutivo dos Equipamentos</v>
          </cell>
          <cell r="F1707" t="str">
            <v>SINAPI Mai/26</v>
          </cell>
        </row>
        <row r="1708">
          <cell r="A1708">
            <v>102275</v>
          </cell>
          <cell r="B1708" t="str">
            <v>MARTELO DEMOLIDOR ELÉTRICO, COM POTÊNCIA DE 2.000 W, 1.000 IMPACTOS POR MINUTO, PESO DE 30 KG - CHP DIURNO. AF_01/2021</v>
          </cell>
          <cell r="C1708" t="str">
            <v>CHP</v>
          </cell>
          <cell r="D1708">
            <v>37.86</v>
          </cell>
          <cell r="E1708" t="str">
            <v>Custos Horários Produtivo e Improdutivo dos Equipamentos</v>
          </cell>
          <cell r="F1708" t="str">
            <v>SINAPI Mai/26</v>
          </cell>
        </row>
        <row r="1709">
          <cell r="A1709">
            <v>95259</v>
          </cell>
          <cell r="B1709" t="str">
            <v>MARTELO DEMOLIDOR PNEUMÁTICO MANUAL, 32 KG - CHI DIURNO. AF_09/2016</v>
          </cell>
          <cell r="C1709" t="str">
            <v>CHI</v>
          </cell>
          <cell r="D1709">
            <v>35.700000000000003</v>
          </cell>
          <cell r="E1709" t="str">
            <v>Custos Horários Produtivo e Improdutivo dos Equipamentos</v>
          </cell>
          <cell r="F1709" t="str">
            <v>SINAPI Mai/26</v>
          </cell>
        </row>
        <row r="1710">
          <cell r="A1710">
            <v>95258</v>
          </cell>
          <cell r="B1710" t="str">
            <v>MARTELO DEMOLIDOR PNEUMÁTICO MANUAL, 32 KG - CHP DIURNO. AF_09/2016</v>
          </cell>
          <cell r="C1710" t="str">
            <v>CHP</v>
          </cell>
          <cell r="D1710">
            <v>36.69</v>
          </cell>
          <cell r="E1710" t="str">
            <v>Custos Horários Produtivo e Improdutivo dos Equipamentos</v>
          </cell>
          <cell r="F1710" t="str">
            <v>SINAPI Mai/26</v>
          </cell>
        </row>
        <row r="1711">
          <cell r="A1711">
            <v>105917</v>
          </cell>
          <cell r="B1711" t="str">
            <v>MARTELO PERFURADOR PNEUMÁTICO MANUAL, HASTE 19 X 108 MM, *11* KG - CHI DIURNO. AF_02/2025</v>
          </cell>
          <cell r="C1711" t="str">
            <v>CHI</v>
          </cell>
          <cell r="D1711">
            <v>35.549999999999997</v>
          </cell>
          <cell r="E1711" t="str">
            <v>Custos Horários Produtivo e Improdutivo dos Equipamentos</v>
          </cell>
          <cell r="F1711" t="str">
            <v>SINAPI Mai/26</v>
          </cell>
        </row>
        <row r="1712">
          <cell r="A1712">
            <v>105916</v>
          </cell>
          <cell r="B1712" t="str">
            <v>MARTELO PERFURADOR PNEUMÁTICO MANUAL, HASTE 19 X 108 MM, *11* KG - CHP DIURNO. AF_02/2025</v>
          </cell>
          <cell r="C1712" t="str">
            <v>CHP</v>
          </cell>
          <cell r="D1712">
            <v>36.39</v>
          </cell>
          <cell r="E1712" t="str">
            <v>Custos Horários Produtivo e Improdutivo dos Equipamentos</v>
          </cell>
          <cell r="F1712" t="str">
            <v>SINAPI Mai/26</v>
          </cell>
        </row>
        <row r="1713">
          <cell r="A1713">
            <v>103794</v>
          </cell>
          <cell r="B1713" t="str">
            <v>MINI GUINDASTE ARANHA SOBRE ESTEIRAS E LANCA TELESCÓPICA, CAPACIDADE MÁXIMA DE CARGA 3,0 TON, RAIO MÁXIMO DE TRABALHO 8,25 M, ALTURA DE LANÇA DO SOLO 9,2 M, 55 M DE CABO DE AÇO 8 MM, MOTOR ELÉTRICO 220/380 VOLTS TRIFÁSICO - CHI DIURNO. AF_03/2022</v>
          </cell>
          <cell r="C1713" t="str">
            <v>CHI</v>
          </cell>
          <cell r="D1713">
            <v>0</v>
          </cell>
          <cell r="E1713" t="str">
            <v>Custos Horários Produtivo e Improdutivo dos Equipamentos</v>
          </cell>
          <cell r="F1713" t="str">
            <v>SINAPI Mai/26</v>
          </cell>
        </row>
        <row r="1714">
          <cell r="A1714">
            <v>103793</v>
          </cell>
          <cell r="B1714" t="str">
            <v>MINI GUINDASTE ARANHA SOBRE ESTEIRAS E LANCA TELESCÓPICA, CAPACIDADE MÁXIMA DE CARGA 3,0 TON, RAIO MÁXIMO DE TRABALHO 8,25 M, ALTURA DE LANÇA DO SOLO 9,2 M, 55 M DE CABO DE AÇO 8 MM, MOTOR ELÉTRICO 220/380 VOLTS TRIFÁSICO - CHP DIURNO. AF_03/2022</v>
          </cell>
          <cell r="C1714" t="str">
            <v>CHP</v>
          </cell>
          <cell r="D1714">
            <v>0</v>
          </cell>
          <cell r="E1714" t="str">
            <v>Custos Horários Produtivo e Improdutivo dos Equipamentos</v>
          </cell>
          <cell r="F1714" t="str">
            <v>SINAPI Mai/26</v>
          </cell>
        </row>
        <row r="1715">
          <cell r="A1715">
            <v>96156</v>
          </cell>
          <cell r="B1715" t="str">
            <v>MINICARREGADEIRA SOBRE RODAS POTENCIA 47HP CAPACIDADE OPERACAO 646 KG, COM VASSOURA MECÂNICA ACOPLADA - CHI DIURNO. AF_03/2017</v>
          </cell>
          <cell r="C1715" t="str">
            <v>CHI</v>
          </cell>
          <cell r="D1715">
            <v>76.209999999999994</v>
          </cell>
          <cell r="E1715" t="str">
            <v>Custos Horários Produtivo e Improdutivo dos Equipamentos</v>
          </cell>
          <cell r="F1715" t="str">
            <v>SINAPI Mai/26</v>
          </cell>
        </row>
        <row r="1716">
          <cell r="A1716">
            <v>96158</v>
          </cell>
          <cell r="B1716" t="str">
            <v>MINICARREGADEIRA SOBRE RODAS POTENCIA 47HP CAPACIDADE OPERACAO 646 KG, COM VASSOURA MECÂNICA ACOPLADA - CHP DIURNO. AF_03/2017</v>
          </cell>
          <cell r="C1716" t="str">
            <v>CHP</v>
          </cell>
          <cell r="D1716">
            <v>163.11000000000001</v>
          </cell>
          <cell r="E1716" t="str">
            <v>Custos Horários Produtivo e Improdutivo dos Equipamentos</v>
          </cell>
          <cell r="F1716" t="str">
            <v>SINAPI Mai/26</v>
          </cell>
        </row>
        <row r="1717">
          <cell r="A1717">
            <v>90693</v>
          </cell>
          <cell r="B1717" t="str">
            <v>MINICARREGADEIRA SOBRE RODAS, POTÊNCIA LÍQUIDA DE 47 HP, CAPACIDADE NOMINAL DE OPERAÇÃO DE 646 KG - CHI DIURNO. AF_06/2015</v>
          </cell>
          <cell r="C1717" t="str">
            <v>CHI</v>
          </cell>
          <cell r="D1717">
            <v>71.33</v>
          </cell>
          <cell r="E1717" t="str">
            <v>Custos Horários Produtivo e Improdutivo dos Equipamentos</v>
          </cell>
          <cell r="F1717" t="str">
            <v>SINAPI Mai/26</v>
          </cell>
        </row>
        <row r="1718">
          <cell r="A1718">
            <v>90692</v>
          </cell>
          <cell r="B1718" t="str">
            <v>MINICARREGADEIRA SOBRE RODAS, POTÊNCIA LÍQUIDA DE 47 HP, CAPACIDADE NOMINAL DE OPERAÇÃO DE 646 KG - CHP DIURNO. AF_06/2015</v>
          </cell>
          <cell r="C1718" t="str">
            <v>CHP</v>
          </cell>
          <cell r="D1718">
            <v>153.41</v>
          </cell>
          <cell r="E1718" t="str">
            <v>Custos Horários Produtivo e Improdutivo dos Equipamentos</v>
          </cell>
          <cell r="F1718" t="str">
            <v>SINAPI Mai/26</v>
          </cell>
        </row>
        <row r="1719">
          <cell r="A1719">
            <v>96246</v>
          </cell>
          <cell r="B1719" t="str">
            <v>MINIESCAVADEIRA SOBRE ESTEIRAS, POTÊNCIA LÍQUIDA DE *30* HP, PESO OPERACIONAL DE *3.500* KG - CHI DIURNO. AF_04/2017</v>
          </cell>
          <cell r="C1719" t="str">
            <v>CHI</v>
          </cell>
          <cell r="D1719">
            <v>85.31</v>
          </cell>
          <cell r="E1719" t="str">
            <v>Custos Horários Produtivo e Improdutivo dos Equipamentos</v>
          </cell>
          <cell r="F1719" t="str">
            <v>SINAPI Mai/26</v>
          </cell>
        </row>
        <row r="1720">
          <cell r="A1720">
            <v>96245</v>
          </cell>
          <cell r="B1720" t="str">
            <v>MINIESCAVADEIRA SOBRE ESTEIRAS, POTÊNCIA LÍQUIDA DE *30* HP, PESO OPERACIONAL DE *3.500* KG - CHP DIURNO. AF_04/2017</v>
          </cell>
          <cell r="C1720" t="str">
            <v>CHP</v>
          </cell>
          <cell r="D1720">
            <v>143.69</v>
          </cell>
          <cell r="E1720" t="str">
            <v>Custos Horários Produtivo e Improdutivo dos Equipamentos</v>
          </cell>
          <cell r="F1720" t="str">
            <v>SINAPI Mai/26</v>
          </cell>
        </row>
        <row r="1721">
          <cell r="A1721">
            <v>88404</v>
          </cell>
          <cell r="B1721" t="str">
            <v>MISTURADOR DE ARGAMASSA, EIXO HORIZONTAL, CAPACIDADE DE MISTURA 160 KG, MOTOR ELÉTRICO POTÊNCIA 3 CV - CHI DIURNO. AF_05/2023</v>
          </cell>
          <cell r="C1721" t="str">
            <v>CHI</v>
          </cell>
          <cell r="D1721">
            <v>1.02</v>
          </cell>
          <cell r="E1721" t="str">
            <v>Custos Horários Produtivo e Improdutivo dos Equipamentos</v>
          </cell>
          <cell r="F1721" t="str">
            <v>SINAPI Mai/26</v>
          </cell>
        </row>
        <row r="1722">
          <cell r="A1722">
            <v>88399</v>
          </cell>
          <cell r="B1722" t="str">
            <v>MISTURADOR DE ARGAMASSA, EIXO HORIZONTAL, CAPACIDADE DE MISTURA 160 KG, MOTOR ELÉTRICO POTÊNCIA 3 CV - CHP DIURNO. AF_05/2023</v>
          </cell>
          <cell r="C1722" t="str">
            <v>CHP</v>
          </cell>
          <cell r="D1722">
            <v>3.58</v>
          </cell>
          <cell r="E1722" t="str">
            <v>Custos Horários Produtivo e Improdutivo dos Equipamentos</v>
          </cell>
          <cell r="F1722" t="str">
            <v>SINAPI Mai/26</v>
          </cell>
        </row>
        <row r="1723">
          <cell r="A1723">
            <v>88392</v>
          </cell>
          <cell r="B1723" t="str">
            <v>MISTURADOR DE ARGAMASSA, EIXO HORIZONTAL, CAPACIDADE DE MISTURA 300 KG, MOTOR ELÉTRICO POTÊNCIA 5 CV - CHI DIURNO. AF_05/2023</v>
          </cell>
          <cell r="C1723" t="str">
            <v>CHI</v>
          </cell>
          <cell r="D1723">
            <v>1.08</v>
          </cell>
          <cell r="E1723" t="str">
            <v>Custos Horários Produtivo e Improdutivo dos Equipamentos</v>
          </cell>
          <cell r="F1723" t="str">
            <v>SINAPI Mai/26</v>
          </cell>
        </row>
        <row r="1724">
          <cell r="A1724">
            <v>88386</v>
          </cell>
          <cell r="B1724" t="str">
            <v>MISTURADOR DE ARGAMASSA, EIXO HORIZONTAL, CAPACIDADE DE MISTURA 300 KG, MOTOR ELÉTRICO POTÊNCIA 5 CV - CHP DIURNO. AF_05/2023</v>
          </cell>
          <cell r="C1724" t="str">
            <v>CHP</v>
          </cell>
          <cell r="D1724">
            <v>4.79</v>
          </cell>
          <cell r="E1724" t="str">
            <v>Custos Horários Produtivo e Improdutivo dos Equipamentos</v>
          </cell>
          <cell r="F1724" t="str">
            <v>SINAPI Mai/26</v>
          </cell>
        </row>
        <row r="1725">
          <cell r="A1725">
            <v>88398</v>
          </cell>
          <cell r="B1725" t="str">
            <v>MISTURADOR DE ARGAMASSA, EIXO HORIZONTAL, CAPACIDADE DE MISTURA 600 KG, MOTOR ELÉTRICO POTÊNCIA 7,5 CV - CHI DIURNO. AF_05/2023</v>
          </cell>
          <cell r="C1725" t="str">
            <v>CHI</v>
          </cell>
          <cell r="D1725">
            <v>1.29</v>
          </cell>
          <cell r="E1725" t="str">
            <v>Custos Horários Produtivo e Improdutivo dos Equipamentos</v>
          </cell>
          <cell r="F1725" t="str">
            <v>SINAPI Mai/26</v>
          </cell>
        </row>
        <row r="1726">
          <cell r="A1726">
            <v>88393</v>
          </cell>
          <cell r="B1726" t="str">
            <v>MISTURADOR DE ARGAMASSA, EIXO HORIZONTAL, CAPACIDADE DE MISTURA 600 KG, MOTOR ELÉTRICO POTÊNCIA 7,5 CV - CHP DIURNO. AF_05/2023</v>
          </cell>
          <cell r="C1726" t="str">
            <v>CHP</v>
          </cell>
          <cell r="D1726">
            <v>6.56</v>
          </cell>
          <cell r="E1726" t="str">
            <v>Custos Horários Produtivo e Improdutivo dos Equipamentos</v>
          </cell>
          <cell r="F1726" t="str">
            <v>SINAPI Mai/26</v>
          </cell>
        </row>
        <row r="1727">
          <cell r="A1727">
            <v>90638</v>
          </cell>
          <cell r="B1727" t="str">
            <v>MISTURADOR DUPLO HORIZONTAL DE ALTA TURBULÊNCIA, CAPACIDADE / VOLUME 2 X 500 LITROS, MOTORES ELÉTRICOS MÍNIMO 5 CV CADA, PARA NATA CIMENTO, ARGAMASSA E OUTROS - CHI DIURNO. AF_06/2015</v>
          </cell>
          <cell r="C1727" t="str">
            <v>CHI</v>
          </cell>
          <cell r="D1727">
            <v>5.14</v>
          </cell>
          <cell r="E1727" t="str">
            <v>Custos Horários Produtivo e Improdutivo dos Equipamentos</v>
          </cell>
          <cell r="F1727" t="str">
            <v>SINAPI Mai/26</v>
          </cell>
        </row>
        <row r="1728">
          <cell r="A1728">
            <v>90637</v>
          </cell>
          <cell r="B1728" t="str">
            <v>MISTURADOR DUPLO HORIZONTAL DE ALTA TURBULÊNCIA, CAPACIDADE / VOLUME 2 X 500 LITROS, MOTORES ELÉTRICOS MÍNIMO 5 CV CADA, PARA NATA CIMENTO, ARGAMASSA E OUTROS - CHP DIURNO. AF_06/2015</v>
          </cell>
          <cell r="C1728" t="str">
            <v>CHP</v>
          </cell>
          <cell r="D1728">
            <v>15.21</v>
          </cell>
          <cell r="E1728" t="str">
            <v>Custos Horários Produtivo e Improdutivo dos Equipamentos</v>
          </cell>
          <cell r="F1728" t="str">
            <v>SINAPI Mai/26</v>
          </cell>
        </row>
        <row r="1729">
          <cell r="A1729">
            <v>103243</v>
          </cell>
          <cell r="B1729" t="str">
            <v>MISTURADOR PARA PREPARO DE LAMA ESTABILIZANTE COM CAPACIDADE DE *4000* L, COM BOMBA CENTRÍFUGA 5,5 HP A 23,07 HP, PARA SISTEMA DE FURO DIRECIONAL - CHI DIURNO. AF_05/2023</v>
          </cell>
          <cell r="C1729" t="str">
            <v>CHI</v>
          </cell>
          <cell r="D1729">
            <v>0</v>
          </cell>
          <cell r="E1729" t="str">
            <v>Custos Horários Produtivo e Improdutivo dos Equipamentos</v>
          </cell>
          <cell r="F1729" t="str">
            <v>SINAPI Mai/26</v>
          </cell>
        </row>
        <row r="1730">
          <cell r="A1730">
            <v>103242</v>
          </cell>
          <cell r="B1730" t="str">
            <v>MISTURADOR PARA PREPARO DE LAMA ESTABILIZANTE COM CAPACIDADE DE *4000* L, COM BOMBA CENTRÍFUGA 5,5 HP A 23,07 HP, PARA SISTEMA DE FURO DIRECIONAL - CHP DIURNO. AF_05/2023</v>
          </cell>
          <cell r="C1730" t="str">
            <v>CHP</v>
          </cell>
          <cell r="D1730">
            <v>0</v>
          </cell>
          <cell r="E1730" t="str">
            <v>Custos Horários Produtivo e Improdutivo dos Equipamentos</v>
          </cell>
          <cell r="F1730" t="str">
            <v>SINAPI Mai/26</v>
          </cell>
        </row>
        <row r="1731">
          <cell r="A1731">
            <v>5806</v>
          </cell>
          <cell r="B1731" t="str">
            <v>MOTOBOMBA CENTRÍFUGA, MOTOR A GASOLINA, POTÊNCIA 5,42 HP, BOCAIS 1 1/2" X 1", DIÂMETRO ROTOR 143 MM HM/Q = 6 MCA / 16,8 M3/H A 38 MCA / 6,6 M3/H - CHI DIURNO. AF_06/2014</v>
          </cell>
          <cell r="C1731" t="str">
            <v>CHI</v>
          </cell>
          <cell r="D1731">
            <v>0.23</v>
          </cell>
          <cell r="E1731" t="str">
            <v>Custos Horários Produtivo e Improdutivo dos Equipamentos</v>
          </cell>
          <cell r="F1731" t="str">
            <v>SINAPI Mai/26</v>
          </cell>
        </row>
        <row r="1732">
          <cell r="A1732">
            <v>73536</v>
          </cell>
          <cell r="B1732" t="str">
            <v>MOTOBOMBA CENTRÍFUGA, MOTOR A GASOLINA, POTÊNCIA 5,42 HP, BOCAIS 1 1/2" X 1", DIÂMETRO ROTOR 143 MM HM/Q = 6 MCA / 16,8 M3/H A 38 MCA / 6,6 M3/H - CHP DIURNO. AF_06/2014</v>
          </cell>
          <cell r="C1732" t="str">
            <v>CHP</v>
          </cell>
          <cell r="D1732">
            <v>22.69</v>
          </cell>
          <cell r="E1732" t="str">
            <v>Custos Horários Produtivo e Improdutivo dos Equipamentos</v>
          </cell>
          <cell r="F1732" t="str">
            <v>SINAPI Mai/26</v>
          </cell>
        </row>
        <row r="1733">
          <cell r="A1733">
            <v>7043</v>
          </cell>
          <cell r="B1733" t="str">
            <v>MOTOBOMBA TRASH (PARA ÁGUA SUJA) AUTO ESCORVANTE, MOTOR GASOLINA DE 6,41 HP, DIÂMETROS DE SUCÇÃO X RECALQUE: 3" X 3", HM/Q = 10 MCA / 60 M3/H A 23 MCA / 0 M3/H - CHI DIURNO. AF_10/2014</v>
          </cell>
          <cell r="C1733" t="str">
            <v>CHI</v>
          </cell>
          <cell r="D1733">
            <v>0.28000000000000003</v>
          </cell>
          <cell r="E1733" t="str">
            <v>Custos Horários Produtivo e Improdutivo dos Equipamentos</v>
          </cell>
          <cell r="F1733" t="str">
            <v>SINAPI Mai/26</v>
          </cell>
        </row>
        <row r="1734">
          <cell r="A1734">
            <v>7042</v>
          </cell>
          <cell r="B1734" t="str">
            <v>MOTOBOMBA TRASH (PARA ÁGUA SUJA) AUTO ESCORVANTE, MOTOR GASOLINA DE 6,41 HP, DIÂMETROS DE SUCÇÃO X RECALQUE: 3" X 3", HM/Q = 10 MCA / 60 M3/H A 23 MCA / 0 M3/H - CHP DIURNO. AF_10/2014</v>
          </cell>
          <cell r="C1734" t="str">
            <v>CHP</v>
          </cell>
          <cell r="D1734">
            <v>26.79</v>
          </cell>
          <cell r="E1734" t="str">
            <v>Custos Horários Produtivo e Improdutivo dos Equipamentos</v>
          </cell>
          <cell r="F1734" t="str">
            <v>SINAPI Mai/26</v>
          </cell>
        </row>
        <row r="1735">
          <cell r="A1735">
            <v>5934</v>
          </cell>
          <cell r="B1735" t="str">
            <v>MOTONIVELADORA POTÊNCIA BÁSICA LÍQUIDA (PRIMEIRA MARCHA) 125 HP, PESO BRUTO 13032 KG, LARGURA DA LÂMINA DE 3,7 M - CHI DIURNO. AF_06/2014</v>
          </cell>
          <cell r="C1735" t="str">
            <v>CHI</v>
          </cell>
          <cell r="D1735">
            <v>112.78</v>
          </cell>
          <cell r="E1735" t="str">
            <v>Custos Horários Produtivo e Improdutivo dos Equipamentos</v>
          </cell>
          <cell r="F1735" t="str">
            <v>SINAPI Mai/26</v>
          </cell>
        </row>
        <row r="1736">
          <cell r="A1736">
            <v>5932</v>
          </cell>
          <cell r="B1736" t="str">
            <v>MOTONIVELADORA POTÊNCIA BÁSICA LÍQUIDA (PRIMEIRA MARCHA) 125 HP, PESO BRUTO 13032 KG, LARGURA DA LÂMINA DE 3,7 M - CHP DIURNO. AF_06/2014</v>
          </cell>
          <cell r="C1736" t="str">
            <v>CHP</v>
          </cell>
          <cell r="D1736">
            <v>286.75</v>
          </cell>
          <cell r="E1736" t="str">
            <v>Custos Horários Produtivo e Improdutivo dos Equipamentos</v>
          </cell>
          <cell r="F1736" t="str">
            <v>SINAPI Mai/26</v>
          </cell>
        </row>
        <row r="1737">
          <cell r="A1737">
            <v>96159</v>
          </cell>
          <cell r="B1737" t="str">
            <v>MÁQUINA DEMARCADORA DE FAIXA DE TRÁFEGO À FRIO, AUTOPROPELIDA, POTÊNCIA 38 HP - CHI DIURNO. AF_07/2016</v>
          </cell>
          <cell r="C1737" t="str">
            <v>CHI</v>
          </cell>
          <cell r="D1737">
            <v>110.99</v>
          </cell>
          <cell r="E1737" t="str">
            <v>Custos Horários Produtivo e Improdutivo dos Equipamentos</v>
          </cell>
          <cell r="F1737" t="str">
            <v>SINAPI Mai/26</v>
          </cell>
        </row>
        <row r="1738">
          <cell r="A1738">
            <v>95133</v>
          </cell>
          <cell r="B1738" t="str">
            <v>MÁQUINA DEMARCADORA DE FAIXA DE TRÁFEGO À FRIO, AUTOPROPELIDA, POTÊNCIA 38 HP - CHP DIURNO. AF_07/2016</v>
          </cell>
          <cell r="C1738" t="str">
            <v>CHP</v>
          </cell>
          <cell r="D1738">
            <v>212.33</v>
          </cell>
          <cell r="E1738" t="str">
            <v>Custos Horários Produtivo e Improdutivo dos Equipamentos</v>
          </cell>
          <cell r="F1738" t="str">
            <v>SINAPI Mai/26</v>
          </cell>
        </row>
        <row r="1739">
          <cell r="A1739">
            <v>102986</v>
          </cell>
          <cell r="B1739" t="str">
            <v>MÁQUINA DEMARCADORA DE FAIXA DE TRÁFEGO À FRIO, TRAÇÃO MANUAL, 4 CV, PRESSÃO MAX 3300 PSI, TANQUE 20 L - CHI DIURNO. AF_06/2021</v>
          </cell>
          <cell r="C1739" t="str">
            <v>CHI</v>
          </cell>
          <cell r="D1739">
            <v>0</v>
          </cell>
          <cell r="E1739" t="str">
            <v>Custos Horários Produtivo e Improdutivo dos Equipamentos</v>
          </cell>
          <cell r="F1739" t="str">
            <v>SINAPI Mai/26</v>
          </cell>
        </row>
        <row r="1740">
          <cell r="A1740">
            <v>102987</v>
          </cell>
          <cell r="B1740" t="str">
            <v>MÁQUINA DEMARCADORA DE FAIXA DE TRÁFEGO À FRIO, TRAÇÃO MANUAL, 4 CV, PRESSÃO MAX 3300 PSI, TANQUE 20 L - CHP DIURNO. AF_06/2021</v>
          </cell>
          <cell r="C1740" t="str">
            <v>CHP</v>
          </cell>
          <cell r="D1740">
            <v>0</v>
          </cell>
          <cell r="E1740" t="str">
            <v>Custos Horários Produtivo e Improdutivo dos Equipamentos</v>
          </cell>
          <cell r="F1740" t="str">
            <v>SINAPI Mai/26</v>
          </cell>
        </row>
        <row r="1741">
          <cell r="A1741">
            <v>92961</v>
          </cell>
          <cell r="B1741" t="str">
            <v>MÁQUINA EXTRUSORA DE CONCRETO PARA GUIAS E SARJETAS, MOTOR A DIESEL, POTÊNCIA 14 CV - CHI DIURNO. AF_12/2015</v>
          </cell>
          <cell r="C1741" t="str">
            <v>CHI</v>
          </cell>
          <cell r="D1741">
            <v>6.22</v>
          </cell>
          <cell r="E1741" t="str">
            <v>Custos Horários Produtivo e Improdutivo dos Equipamentos</v>
          </cell>
          <cell r="F1741" t="str">
            <v>SINAPI Mai/26</v>
          </cell>
        </row>
        <row r="1742">
          <cell r="A1742">
            <v>92960</v>
          </cell>
          <cell r="B1742" t="str">
            <v>MÁQUINA EXTRUSORA DE CONCRETO PARA GUIAS E SARJETAS, MOTOR A DIESEL, POTÊNCIA 14 CV - CHP DIURNO. AF_12/2015</v>
          </cell>
          <cell r="C1742" t="str">
            <v>CHP</v>
          </cell>
          <cell r="D1742">
            <v>22.47</v>
          </cell>
          <cell r="E1742" t="str">
            <v>Custos Horários Produtivo e Improdutivo dos Equipamentos</v>
          </cell>
          <cell r="F1742" t="str">
            <v>SINAPI Mai/26</v>
          </cell>
        </row>
        <row r="1743">
          <cell r="A1743">
            <v>102863</v>
          </cell>
          <cell r="B1743" t="str">
            <v>MÁQUINA FORMER DOBRAS DIVERSAS: 220V/380V TRIFÁSICO OU MONOFÁSICO, CAPACIDADE 0,5-1,27MM, MOTOR 2CV - CHI DIURNO. AF_05/2023</v>
          </cell>
          <cell r="C1743" t="str">
            <v>CHI</v>
          </cell>
          <cell r="D1743">
            <v>0</v>
          </cell>
          <cell r="E1743" t="str">
            <v>Custos Horários Produtivo e Improdutivo dos Equipamentos</v>
          </cell>
          <cell r="F1743" t="str">
            <v>SINAPI Mai/26</v>
          </cell>
        </row>
        <row r="1744">
          <cell r="A1744">
            <v>102862</v>
          </cell>
          <cell r="B1744" t="str">
            <v>MÁQUINA FORMER DOBRAS DIVERSAS: 220V/380V TRIFÁSICO OU MONOFÁSICO, CAPACIDADE 0,5-1,27MM, MOTOR 2CV - CHP DIURNO. AF_05/2023</v>
          </cell>
          <cell r="C1744" t="str">
            <v>CHP</v>
          </cell>
          <cell r="D1744">
            <v>0</v>
          </cell>
          <cell r="E1744" t="str">
            <v>Custos Horários Produtivo e Improdutivo dos Equipamentos</v>
          </cell>
          <cell r="F1744" t="str">
            <v>SINAPI Mai/26</v>
          </cell>
        </row>
        <row r="1745">
          <cell r="A1745">
            <v>93409</v>
          </cell>
          <cell r="B1745" t="str">
            <v>MÁQUINA JATO DE PRESSAO PORTÁTIL, CAMARA DE 1 SAIDA, CAPACIDADE 280 L, DIAMETRO 670 MM, BICO DE JATO CURTO VENTURI DE 5/16", MANGUEIRA DE 1" COM COMPRESSOR DE AR REBOCÁVEL 189 PCM E MOTOR DIESEL 63 CV - CHI DIURNO. AF_05/2023</v>
          </cell>
          <cell r="C1745" t="str">
            <v>CHI</v>
          </cell>
          <cell r="D1745">
            <v>39.22</v>
          </cell>
          <cell r="E1745" t="str">
            <v>Custos Horários Produtivo e Improdutivo dos Equipamentos</v>
          </cell>
          <cell r="F1745" t="str">
            <v>SINAPI Mai/26</v>
          </cell>
        </row>
        <row r="1746">
          <cell r="A1746">
            <v>93408</v>
          </cell>
          <cell r="B1746" t="str">
            <v>MÁQUINA JATO DE PRESSAO PORTÁTIL, CAMARA DE 1 SAIDA, CAPACIDADE 280 L, DIAMETRO 670 MM, BICO DE JATO CURTO VENTURI DE 5/16", MANGUEIRA DE 1" COM COMPRESSOR DE AR REBOCÁVEL 189 PCM E MOTOR DIESEL 63 CV - CHP DIURNO. AF_05/2023</v>
          </cell>
          <cell r="C1746" t="str">
            <v>CHP</v>
          </cell>
          <cell r="D1746">
            <v>103.04</v>
          </cell>
          <cell r="E1746" t="str">
            <v>Custos Horários Produtivo e Improdutivo dos Equipamentos</v>
          </cell>
          <cell r="F1746" t="str">
            <v>SINAPI Mai/26</v>
          </cell>
        </row>
        <row r="1747">
          <cell r="A1747">
            <v>102941</v>
          </cell>
          <cell r="B1747" t="str">
            <v>MÁQUINA METALEIRA UNIVERSAL MODELO IW 110/180 BTD - CHI DIURNO. AF_05/2023</v>
          </cell>
          <cell r="C1747" t="str">
            <v>CHI</v>
          </cell>
          <cell r="D1747">
            <v>0</v>
          </cell>
          <cell r="E1747" t="str">
            <v>Custos Horários Produtivo e Improdutivo dos Equipamentos</v>
          </cell>
          <cell r="F1747" t="str">
            <v>SINAPI Mai/26</v>
          </cell>
        </row>
        <row r="1748">
          <cell r="A1748">
            <v>102940</v>
          </cell>
          <cell r="B1748" t="str">
            <v>MÁQUINA METALEIRA UNIVERSAL MODELO IW 110/180 BTD - CHP DIURNO. AF_05/2023</v>
          </cell>
          <cell r="C1748" t="str">
            <v>CHP</v>
          </cell>
          <cell r="D1748">
            <v>0</v>
          </cell>
          <cell r="E1748" t="str">
            <v>Custos Horários Produtivo e Improdutivo dos Equipamentos</v>
          </cell>
          <cell r="F1748" t="str">
            <v>SINAPI Mai/26</v>
          </cell>
        </row>
        <row r="1749">
          <cell r="A1749">
            <v>103164</v>
          </cell>
          <cell r="B1749" t="str">
            <v>MÁQUINA PARA SOLDA POR ELETROFUSÃO PARA TUBOS DE POLIETILENO DE ALTA DENSIDADE (PEAD) COM DIÂMETRO EXTERNO DE 20 A 1600 MM, POTÊNCIA DE 3500 W - CHI DIURNO. AF_05/2023</v>
          </cell>
          <cell r="C1749" t="str">
            <v>CHI</v>
          </cell>
          <cell r="D1749">
            <v>0</v>
          </cell>
          <cell r="E1749" t="str">
            <v>Custos Horários Produtivo e Improdutivo dos Equipamentos</v>
          </cell>
          <cell r="F1749" t="str">
            <v>SINAPI Mai/26</v>
          </cell>
        </row>
        <row r="1750">
          <cell r="A1750">
            <v>103163</v>
          </cell>
          <cell r="B1750" t="str">
            <v>MÁQUINA PARA SOLDA POR ELETROFUSÃO PARA TUBOS DE POLIETILENO DE ALTA DENSIDADE (PEAD) COM DIÂMETRO EXTERNO DE 20 A 1600 MM, POTÊNCIA DE 3500 W - CHP DIURNO. AF_05/2023</v>
          </cell>
          <cell r="C1750" t="str">
            <v>CHP</v>
          </cell>
          <cell r="D1750">
            <v>0</v>
          </cell>
          <cell r="E1750" t="str">
            <v>Custos Horários Produtivo e Improdutivo dos Equipamentos</v>
          </cell>
          <cell r="F1750" t="str">
            <v>SINAPI Mai/26</v>
          </cell>
        </row>
        <row r="1751">
          <cell r="A1751">
            <v>103158</v>
          </cell>
          <cell r="B1751" t="str">
            <v>MÁQUINA PARA SOLDA POR ELETROFUSÃO PARA TUBOS DE POLIETILENO DE ALTA DENSIDADE (PEAD) COM DIÂMETRO EXTERNO DE 20 A 800 MM, POTÊNCIA ENTRE 2750 E 3000 W - CHI DIURNO. AF_05/2023</v>
          </cell>
          <cell r="C1751" t="str">
            <v>CHI</v>
          </cell>
          <cell r="D1751">
            <v>0</v>
          </cell>
          <cell r="E1751" t="str">
            <v>Custos Horários Produtivo e Improdutivo dos Equipamentos</v>
          </cell>
          <cell r="F1751" t="str">
            <v>SINAPI Mai/26</v>
          </cell>
        </row>
        <row r="1752">
          <cell r="A1752">
            <v>103157</v>
          </cell>
          <cell r="B1752" t="str">
            <v>MÁQUINA PARA SOLDA POR ELETROFUSÃO PARA TUBOS DE POLIETILENO DE ALTA DENSIDADE (PEAD) COM DIÂMETRO EXTERNO DE 20 A 800 MM, POTÊNCIA ENTRE 2750 E 3000 W - CHP DIURNO. AF_05/2023</v>
          </cell>
          <cell r="C1752" t="str">
            <v>CHP</v>
          </cell>
          <cell r="D1752">
            <v>0</v>
          </cell>
          <cell r="E1752" t="str">
            <v>Custos Horários Produtivo e Improdutivo dos Equipamentos</v>
          </cell>
          <cell r="F1752" t="str">
            <v>SINAPI Mai/26</v>
          </cell>
        </row>
        <row r="1753">
          <cell r="A1753">
            <v>103176</v>
          </cell>
          <cell r="B1753" t="str">
            <v>MÁQUINA PARA SOLDA POR TERMOFUSÃO PARA TUBOS DE POLIETILENO DE ALTA DENSIDADE (PEAD) COM DIÂMETRO EXTERNO DE 315 A 630 MM, POTÊNCIA ENTRE 8000 E 12350 W - CHI DIURNO. AF_05/2023</v>
          </cell>
          <cell r="C1753" t="str">
            <v>CHI</v>
          </cell>
          <cell r="D1753">
            <v>0</v>
          </cell>
          <cell r="E1753" t="str">
            <v>Custos Horários Produtivo e Improdutivo dos Equipamentos</v>
          </cell>
          <cell r="F1753" t="str">
            <v>SINAPI Mai/26</v>
          </cell>
        </row>
        <row r="1754">
          <cell r="A1754">
            <v>103175</v>
          </cell>
          <cell r="B1754" t="str">
            <v>MÁQUINA PARA SOLDA POR TERMOFUSÃO PARA TUBOS DE POLIETILENO DE ALTA DENSIDADE (PEAD) COM DIÂMETRO EXTERNO DE 315 A 630 MM, POTÊNCIA ENTRE 8000 E 12350 W - CHP DIURNO. AF_05/2023</v>
          </cell>
          <cell r="C1754" t="str">
            <v>CHP</v>
          </cell>
          <cell r="D1754">
            <v>0</v>
          </cell>
          <cell r="E1754" t="str">
            <v>Custos Horários Produtivo e Improdutivo dos Equipamentos</v>
          </cell>
          <cell r="F1754" t="str">
            <v>SINAPI Mai/26</v>
          </cell>
        </row>
        <row r="1755">
          <cell r="A1755">
            <v>103182</v>
          </cell>
          <cell r="B1755" t="str">
            <v>MÁQUINA PARA SOLDA POR TERMOFUSÃO PARA TUBOS DE POLIETILENO DE ALTA DENSIDADE (PEAD) COM DIÂMETRO EXTERNO DE 710 A 1200 MM, POTÊNCIA ENTRE 16000 E 29500 W - CHI DIURNO. AF_05/2023</v>
          </cell>
          <cell r="C1755" t="str">
            <v>CHI</v>
          </cell>
          <cell r="D1755">
            <v>0</v>
          </cell>
          <cell r="E1755" t="str">
            <v>Custos Horários Produtivo e Improdutivo dos Equipamentos</v>
          </cell>
          <cell r="F1755" t="str">
            <v>SINAPI Mai/26</v>
          </cell>
        </row>
        <row r="1756">
          <cell r="A1756">
            <v>103181</v>
          </cell>
          <cell r="B1756" t="str">
            <v>MÁQUINA PARA SOLDA POR TERMOFUSÃO PARA TUBOS DE POLIETILENO DE ALTA DENSIDADE (PEAD) COM DIÂMETRO EXTERNO DE 710 A 1200 MM, POTÊNCIA ENTRE 16000 E 29500 W - CHP DIURNO. AF_05/2023</v>
          </cell>
          <cell r="C1756" t="str">
            <v>CHP</v>
          </cell>
          <cell r="D1756">
            <v>0</v>
          </cell>
          <cell r="E1756" t="str">
            <v>Custos Horários Produtivo e Improdutivo dos Equipamentos</v>
          </cell>
          <cell r="F1756" t="str">
            <v>SINAPI Mai/26</v>
          </cell>
        </row>
        <row r="1757">
          <cell r="A1757">
            <v>103170</v>
          </cell>
          <cell r="B1757" t="str">
            <v>MÁQUINA PARA SOLDA POR TERMOFUSÃO PARA TUBOS DE POLIETILENO DE ALTA DENSIDADE (PEAD) COM DIÂMETRO EXTERNO DE 90 A 315 MM, POTÊNCIA ENTRE 2500 E 5350 W - CHI DIURNO. AF_05/2023</v>
          </cell>
          <cell r="C1757" t="str">
            <v>CHI</v>
          </cell>
          <cell r="D1757">
            <v>0</v>
          </cell>
          <cell r="E1757" t="str">
            <v>Custos Horários Produtivo e Improdutivo dos Equipamentos</v>
          </cell>
          <cell r="F1757" t="str">
            <v>SINAPI Mai/26</v>
          </cell>
        </row>
        <row r="1758">
          <cell r="A1758">
            <v>103169</v>
          </cell>
          <cell r="B1758" t="str">
            <v>MÁQUINA PARA SOLDA POR TERMOFUSÃO PARA TUBOS DE POLIETILENO DE ALTA DENSIDADE (PEAD) COM DIÂMETRO EXTERNO DE 90 A 315 MM, POTÊNCIA ENTRE 2500 E 5350 W - CHP DIURNO. AF_05/2023</v>
          </cell>
          <cell r="C1758" t="str">
            <v>CHP</v>
          </cell>
          <cell r="D1758">
            <v>0</v>
          </cell>
          <cell r="E1758" t="str">
            <v>Custos Horários Produtivo e Improdutivo dos Equipamentos</v>
          </cell>
          <cell r="F1758" t="str">
            <v>SINAPI Mai/26</v>
          </cell>
        </row>
        <row r="1759">
          <cell r="A1759">
            <v>102869</v>
          </cell>
          <cell r="B1759" t="str">
            <v>MÁQUINA SOLDA ARCO COM PISTOLA DE SOLDAGEM PARA STUD BOLT DE 5 MM A 22 MM - CHI DIURNO. AF_05/2023</v>
          </cell>
          <cell r="C1759" t="str">
            <v>CHI</v>
          </cell>
          <cell r="D1759">
            <v>0</v>
          </cell>
          <cell r="E1759" t="str">
            <v>Custos Horários Produtivo e Improdutivo dos Equipamentos</v>
          </cell>
          <cell r="F1759" t="str">
            <v>SINAPI Mai/26</v>
          </cell>
        </row>
        <row r="1760">
          <cell r="A1760">
            <v>102868</v>
          </cell>
          <cell r="B1760" t="str">
            <v>MÁQUINA SOLDA ARCO COM PISTOLA DE SOLDAGEM PARA STUD BOLT DE 5 MM A 22 MM - CHP DIURNO. AF_05/2023</v>
          </cell>
          <cell r="C1760" t="str">
            <v>CHP</v>
          </cell>
          <cell r="D1760">
            <v>0</v>
          </cell>
          <cell r="E1760" t="str">
            <v>Custos Horários Produtivo e Improdutivo dos Equipamentos</v>
          </cell>
          <cell r="F1760" t="str">
            <v>SINAPI Mai/26</v>
          </cell>
        </row>
        <row r="1761">
          <cell r="A1761">
            <v>106326</v>
          </cell>
          <cell r="B1761" t="str">
            <v>PENEIRA ROTATIVA COM MOTOR ELÉTRICO MONOFÁSICO DE *0,5 A 1,0* CV, CILINDRO COM DIÂMETRO DE *0,48 A 0,85* M E COMPRIMENTO DE *1,0 A 1,65* M - CHI DIURNO. AF_11/2025</v>
          </cell>
          <cell r="C1761" t="str">
            <v>CHI</v>
          </cell>
          <cell r="D1761">
            <v>0</v>
          </cell>
          <cell r="E1761" t="str">
            <v>Custos Horários Produtivo e Improdutivo dos Equipamentos</v>
          </cell>
          <cell r="F1761" t="str">
            <v>SINAPI Mai/26</v>
          </cell>
        </row>
        <row r="1762">
          <cell r="A1762">
            <v>106325</v>
          </cell>
          <cell r="B1762" t="str">
            <v>PENEIRA ROTATIVA COM MOTOR ELÉTRICO MONOFÁSICO DE *0,5 A 1,0* CV, CILINDRO COM DIÂMETRO DE *0,48 A 0,85* M E COMPRIMENTO DE *1,0 A 1,65* M - CHP DIURNO. AF_11/2025</v>
          </cell>
          <cell r="C1762" t="str">
            <v>CHP</v>
          </cell>
          <cell r="D1762">
            <v>0</v>
          </cell>
          <cell r="E1762" t="str">
            <v>Custos Horários Produtivo e Improdutivo dos Equipamentos</v>
          </cell>
          <cell r="F1762" t="str">
            <v>SINAPI Mai/26</v>
          </cell>
        </row>
        <row r="1763">
          <cell r="A1763">
            <v>92113</v>
          </cell>
          <cell r="B1763" t="str">
            <v>PENEIRA ROTATIVA COM MOTOR ELÉTRICO TRIFÁSICO DE 2 CV, CILINDRO DE 1 M X 0,60 M, COM FUROS DE 3,17 MM - CHI DIURNO. AF_05/2023</v>
          </cell>
          <cell r="C1763" t="str">
            <v>CHI</v>
          </cell>
          <cell r="D1763">
            <v>1.19</v>
          </cell>
          <cell r="E1763" t="str">
            <v>Custos Horários Produtivo e Improdutivo dos Equipamentos</v>
          </cell>
          <cell r="F1763" t="str">
            <v>SINAPI Mai/26</v>
          </cell>
        </row>
        <row r="1764">
          <cell r="A1764">
            <v>92112</v>
          </cell>
          <cell r="B1764" t="str">
            <v>PENEIRA ROTATIVA COM MOTOR ELÉTRICO TRIFÁSICO DE 2 CV, CILINDRO DE 1 M X 0,60 M, COM FUROS DE 3,17 MM - CHP DIURNO. AF_05/2023</v>
          </cell>
          <cell r="C1764" t="str">
            <v>CHP</v>
          </cell>
          <cell r="D1764">
            <v>3.51</v>
          </cell>
          <cell r="E1764" t="str">
            <v>Custos Horários Produtivo e Improdutivo dos Equipamentos</v>
          </cell>
          <cell r="F1764" t="str">
            <v>SINAPI Mai/26</v>
          </cell>
        </row>
        <row r="1765">
          <cell r="A1765">
            <v>90675</v>
          </cell>
          <cell r="B1765" t="str">
            <v>PERFURATRIZ COM TORRE METÁLICA PARA EXECUÇÃO DE ESTACA HÉLICE CONTÍNUA, PROFUNDIDADE MÁXIMA DE 30 M, DIÂMETRO MÁXIMO DE 800 MM, POTÊNCIA INSTALADA DE 268 HP, MESA ROTATIVA COM TORQUE MÁXIMO DE 170 KNM - CHI DIURNO. AF_06/2015</v>
          </cell>
          <cell r="C1765" t="str">
            <v>CHI</v>
          </cell>
          <cell r="D1765">
            <v>349.65</v>
          </cell>
          <cell r="E1765" t="str">
            <v>Custos Horários Produtivo e Improdutivo dos Equipamentos</v>
          </cell>
          <cell r="F1765" t="str">
            <v>SINAPI Mai/26</v>
          </cell>
        </row>
        <row r="1766">
          <cell r="A1766">
            <v>90674</v>
          </cell>
          <cell r="B1766" t="str">
            <v>PERFURATRIZ COM TORRE METÁLICA PARA EXECUÇÃO DE ESTACA HÉLICE CONTÍNUA, PROFUNDIDADE MÁXIMA DE 30 M, DIÂMETRO MÁXIMO DE 800 MM, POTÊNCIA INSTALADA DE 268 HP, MESA ROTATIVA COM TORQUE MÁXIMO DE 170 KNM - CHP DIURNO. AF_06/2015</v>
          </cell>
          <cell r="C1766" t="str">
            <v>CHP</v>
          </cell>
          <cell r="D1766">
            <v>794.43</v>
          </cell>
          <cell r="E1766" t="str">
            <v>Custos Horários Produtivo e Improdutivo dos Equipamentos</v>
          </cell>
          <cell r="F1766" t="str">
            <v>SINAPI Mai/26</v>
          </cell>
        </row>
        <row r="1767">
          <cell r="A1767">
            <v>93225</v>
          </cell>
          <cell r="B1767" t="str">
            <v>PERFURATRIZ COM TORRE METÁLICA PARA EXECUÇÃO DE ESTACA HÉLICE CONTÍNUA, PROFUNDIDADE MÁXIMA DE 32 M, DIÂMETRO MÁXIMO DE 1000 MM, POTÊNCIA INSTALADA DE 350 HP, MESA ROTATIVA COM TORQUE MÁXIMO DE 263 KNM - CHI DIURNO. AF_01/2016</v>
          </cell>
          <cell r="C1767" t="str">
            <v>CHI</v>
          </cell>
          <cell r="D1767">
            <v>515.29999999999995</v>
          </cell>
          <cell r="E1767" t="str">
            <v>Custos Horários Produtivo e Improdutivo dos Equipamentos</v>
          </cell>
          <cell r="F1767" t="str">
            <v>SINAPI Mai/26</v>
          </cell>
        </row>
        <row r="1768">
          <cell r="A1768">
            <v>93224</v>
          </cell>
          <cell r="B1768" t="str">
            <v>PERFURATRIZ COM TORRE METÁLICA PARA EXECUÇÃO DE ESTACA HÉLICE CONTÍNUA, PROFUNDIDADE MÁXIMA DE 32 M, DIÂMETRO MÁXIMO DE 1000 MM, POTÊNCIA INSTALADA DE 350 HP, MESA ROTATIVA COM TORQUE MÁXIMO DE 263 KNM - CHP DIURNO. AF_01/2016</v>
          </cell>
          <cell r="C1768" t="str">
            <v>CHP</v>
          </cell>
          <cell r="D1768">
            <v>1165.8800000000001</v>
          </cell>
          <cell r="E1768" t="str">
            <v>Custos Horários Produtivo e Improdutivo dos Equipamentos</v>
          </cell>
          <cell r="F1768" t="str">
            <v>SINAPI Mai/26</v>
          </cell>
        </row>
        <row r="1769">
          <cell r="A1769">
            <v>104696</v>
          </cell>
          <cell r="B1769" t="str">
            <v>PERFURATRIZ DE COROA DIAMANTADA PARA CONCRETO, DIÂMETRO ATÉ 250 MM, MOTOR ELÉTRICO 220 V, POTÊNCIA 2.500 W - CHI DIURNO. AF_05/2023</v>
          </cell>
          <cell r="C1769" t="str">
            <v>CHI</v>
          </cell>
          <cell r="D1769">
            <v>40.25</v>
          </cell>
          <cell r="E1769" t="str">
            <v>Custos Horários Produtivo e Improdutivo dos Equipamentos</v>
          </cell>
          <cell r="F1769" t="str">
            <v>SINAPI Mai/26</v>
          </cell>
        </row>
        <row r="1770">
          <cell r="A1770">
            <v>104695</v>
          </cell>
          <cell r="B1770" t="str">
            <v>PERFURATRIZ DE COROA DIAMANTADA PARA CONCRETO, DIÂMETRO ATÉ 250 MM, MOTOR ELÉTRICO 220 V, POTÊNCIA 2.500 W - CHP DIURNO. AF_05/2023</v>
          </cell>
          <cell r="C1770" t="str">
            <v>CHP</v>
          </cell>
          <cell r="D1770">
            <v>43.34</v>
          </cell>
          <cell r="E1770" t="str">
            <v>Custos Horários Produtivo e Improdutivo dos Equipamentos</v>
          </cell>
          <cell r="F1770" t="str">
            <v>SINAPI Mai/26</v>
          </cell>
        </row>
        <row r="1771">
          <cell r="A1771">
            <v>90681</v>
          </cell>
          <cell r="B1771" t="str">
            <v>PERFURATRIZ HIDRÁULICA SOBRE CAMINHÃO COM TRADO CURTO ACOPLADO, PROFUNDIDADE MÁXIMA DE 20 M, DIÂMETRO MÁXIMO DE 1500 MM, POTÊNCIA INSTALADA DE 137 HP, MESA ROTATIVA COM TORQUE MÁXIMO DE 30 KNM - CHI DIURNO. AF_06/2015</v>
          </cell>
          <cell r="C1771" t="str">
            <v>CHI</v>
          </cell>
          <cell r="D1771">
            <v>182.52</v>
          </cell>
          <cell r="E1771" t="str">
            <v>Custos Horários Produtivo e Improdutivo dos Equipamentos</v>
          </cell>
          <cell r="F1771" t="str">
            <v>SINAPI Mai/26</v>
          </cell>
        </row>
        <row r="1772">
          <cell r="A1772">
            <v>90680</v>
          </cell>
          <cell r="B1772" t="str">
            <v>PERFURATRIZ HIDRÁULICA SOBRE CAMINHÃO COM TRADO CURTO ACOPLADO, PROFUNDIDADE MÁXIMA DE 20 M, DIÂMETRO MÁXIMO DE 1500 MM, POTÊNCIA INSTALADA DE 137 HP, MESA ROTATIVA COM TORQUE MÁXIMO DE 30 KNM - CHP DIURNO. AF_06/2015</v>
          </cell>
          <cell r="C1772" t="str">
            <v>CHP</v>
          </cell>
          <cell r="D1772">
            <v>429.67</v>
          </cell>
          <cell r="E1772" t="str">
            <v>Custos Horários Produtivo e Improdutivo dos Equipamentos</v>
          </cell>
          <cell r="F1772" t="str">
            <v>SINAPI Mai/26</v>
          </cell>
        </row>
        <row r="1773">
          <cell r="A1773">
            <v>102875</v>
          </cell>
          <cell r="B1773" t="str">
            <v>PERFURATRIZ HIDRÁULICA SOBRE ESTEIRA, TORQUE MÁXIMO 161 KNM, PROFUNDIDADE MÁXIMA 54 M, DIÂMETRO MÁXIMO 1500 MM, POTÊNCIA MOTOR 268 HP - CHI DIURNO. AF_04/2019</v>
          </cell>
          <cell r="C1773" t="str">
            <v>CHI</v>
          </cell>
          <cell r="D1773">
            <v>492.68</v>
          </cell>
          <cell r="E1773" t="str">
            <v>Custos Horários Produtivo e Improdutivo dos Equipamentos</v>
          </cell>
          <cell r="F1773" t="str">
            <v>SINAPI Mai/26</v>
          </cell>
        </row>
        <row r="1774">
          <cell r="A1774">
            <v>102874</v>
          </cell>
          <cell r="B1774" t="str">
            <v>PERFURATRIZ HIDRÁULICA SOBRE ESTEIRA, TORQUE MÁXIMO 161 KNM, PROFUNDIDADE MÁXIMA 54 M, DIÂMETRO MÁXIMO 1500 MM, POTÊNCIA MOTOR 268 HP - CHP DIURNO. AF_04/2019</v>
          </cell>
          <cell r="C1774" t="str">
            <v>CHP</v>
          </cell>
          <cell r="D1774">
            <v>1077.94</v>
          </cell>
          <cell r="E1774" t="str">
            <v>Custos Horários Produtivo e Improdutivo dos Equipamentos</v>
          </cell>
          <cell r="F1774" t="str">
            <v>SINAPI Mai/26</v>
          </cell>
        </row>
        <row r="1775">
          <cell r="A1775">
            <v>102965</v>
          </cell>
          <cell r="B1775" t="str">
            <v>PERFURATRIZ HIDRÁULICA SOBRE ESTEIRA, TORQUE MÁXIMO 98 KNM, PROFUNDIDADE MÁXIMA 25 M, DIÂMETRO MÁXIMO 115 MM, POTÊNCIA MOTOR 190 HP - CHI DIURNO. AF_02/2021</v>
          </cell>
          <cell r="C1775" t="str">
            <v>CHI</v>
          </cell>
          <cell r="D1775">
            <v>259.2</v>
          </cell>
          <cell r="E1775" t="str">
            <v>Custos Horários Produtivo e Improdutivo dos Equipamentos</v>
          </cell>
          <cell r="F1775" t="str">
            <v>SINAPI Mai/26</v>
          </cell>
        </row>
        <row r="1776">
          <cell r="A1776">
            <v>102964</v>
          </cell>
          <cell r="B1776" t="str">
            <v>PERFURATRIZ HIDRÁULICA SOBRE ESTEIRA, TORQUE MÁXIMO 98 KNM, PROFUNDIDADE MÁXIMA 25 M, DIÂMETRO MÁXIMO 115 MM, POTÊNCIA MOTOR 190 HP - CHP DIURNO. AF_02/2021</v>
          </cell>
          <cell r="C1776" t="str">
            <v>CHP</v>
          </cell>
          <cell r="D1776">
            <v>519.84</v>
          </cell>
          <cell r="E1776" t="str">
            <v>Custos Horários Produtivo e Improdutivo dos Equipamentos</v>
          </cell>
          <cell r="F1776" t="str">
            <v>SINAPI Mai/26</v>
          </cell>
        </row>
        <row r="1777">
          <cell r="A1777">
            <v>90626</v>
          </cell>
          <cell r="B1777" t="str">
            <v>PERFURATRIZ MANUAL, TORQUE MÁXIMO 83 N.M, POTÊNCIA 5 CV, COM DIÂMETRO MÁXIMO 4" - CHI DIURNO. AF_06/2015</v>
          </cell>
          <cell r="C1777" t="str">
            <v>CHI</v>
          </cell>
          <cell r="D1777">
            <v>3.05</v>
          </cell>
          <cell r="E1777" t="str">
            <v>Custos Horários Produtivo e Improdutivo dos Equipamentos</v>
          </cell>
          <cell r="F1777" t="str">
            <v>SINAPI Mai/26</v>
          </cell>
        </row>
        <row r="1778">
          <cell r="A1778">
            <v>90625</v>
          </cell>
          <cell r="B1778" t="str">
            <v>PERFURATRIZ MANUAL, TORQUE MÁXIMO 83 N.M, POTÊNCIA 5 CV, COM DIÂMETRO MÁXIMO 4" - CHP DIURNO. AF_06/2015</v>
          </cell>
          <cell r="C1778" t="str">
            <v>CHP</v>
          </cell>
          <cell r="D1778">
            <v>8.91</v>
          </cell>
          <cell r="E1778" t="str">
            <v>Custos Horários Produtivo e Improdutivo dos Equipamentos</v>
          </cell>
          <cell r="F1778" t="str">
            <v>SINAPI Mai/26</v>
          </cell>
        </row>
        <row r="1779">
          <cell r="A1779">
            <v>102881</v>
          </cell>
          <cell r="B1779" t="str">
            <v>PERFURATRIZ PARA EXECUÇÃO DE ESTACAS SECANTES, TIPO HÉLICE CONTÍNUA COM CABEÇOTE DUPLO E TUBO METÁLICO - CHI DIURNO. AF_04/2019</v>
          </cell>
          <cell r="C1779" t="str">
            <v>CHI</v>
          </cell>
          <cell r="D1779">
            <v>669.45</v>
          </cell>
          <cell r="E1779" t="str">
            <v>Custos Horários Produtivo e Improdutivo dos Equipamentos</v>
          </cell>
          <cell r="F1779" t="str">
            <v>SINAPI Mai/26</v>
          </cell>
        </row>
        <row r="1780">
          <cell r="A1780">
            <v>102880</v>
          </cell>
          <cell r="B1780" t="str">
            <v>PERFURATRIZ PARA EXECUÇÃO DE ESTACAS SECANTES, TIPO HÉLICE CONTÍNUA COM CABEÇOTE DUPLO E TUBO METÁLICO - CHP DIURNO. AF_04/2019</v>
          </cell>
          <cell r="C1780" t="str">
            <v>CHP</v>
          </cell>
          <cell r="D1780">
            <v>1498.14</v>
          </cell>
          <cell r="E1780" t="str">
            <v>Custos Horários Produtivo e Improdutivo dos Equipamentos</v>
          </cell>
          <cell r="F1780" t="str">
            <v>SINAPI Mai/26</v>
          </cell>
        </row>
        <row r="1781">
          <cell r="A1781">
            <v>103225</v>
          </cell>
          <cell r="B1781" t="str">
            <v>PERFURATRIZ PARA FURO DIRECIONAL HORIZONTAL (HDD) COM CAPACIDADE ATÉ 89 KN, POTÊNCIA 24,8 HP A 80 HP (INCLUSO FERRAMENTAS E LOCALIZADOR) - CHI DIURNO. AF_05/2023</v>
          </cell>
          <cell r="C1781" t="str">
            <v>CHI</v>
          </cell>
          <cell r="D1781">
            <v>231.84</v>
          </cell>
          <cell r="E1781" t="str">
            <v>Custos Horários Produtivo e Improdutivo dos Equipamentos</v>
          </cell>
          <cell r="F1781" t="str">
            <v>SINAPI Mai/26</v>
          </cell>
        </row>
        <row r="1782">
          <cell r="A1782">
            <v>103224</v>
          </cell>
          <cell r="B1782" t="str">
            <v>PERFURATRIZ PARA FURO DIRECIONAL HORIZONTAL (HDD) COM CAPACIDADE ATÉ 89 KN, POTÊNCIA 24,8 HP A 80 HP (INCLUSO FERRAMENTAS E LOCALIZADOR) - CHP DIURNO. AF_05/2023</v>
          </cell>
          <cell r="C1782" t="str">
            <v>CHP</v>
          </cell>
          <cell r="D1782">
            <v>462.33</v>
          </cell>
          <cell r="E1782" t="str">
            <v>Custos Horários Produtivo e Improdutivo dos Equipamentos</v>
          </cell>
          <cell r="F1782" t="str">
            <v>SINAPI Mai/26</v>
          </cell>
        </row>
        <row r="1783">
          <cell r="A1783">
            <v>103237</v>
          </cell>
          <cell r="B1783" t="str">
            <v>PERFURATRIZ PARA FURO DIRECIONAL HORIZONTAL (HDD) COM CAPACIDADE DE 201 KN A 560 KN, POTÊNCIA 200 HP A 260 HP (INCLUSO FERRAMENTAS E LOCALIZADOR) - CHI DIURNO. AF_05/2023</v>
          </cell>
          <cell r="C1783" t="str">
            <v>CHI</v>
          </cell>
          <cell r="D1783">
            <v>643.91</v>
          </cell>
          <cell r="E1783" t="str">
            <v>Custos Horários Produtivo e Improdutivo dos Equipamentos</v>
          </cell>
          <cell r="F1783" t="str">
            <v>SINAPI Mai/26</v>
          </cell>
        </row>
        <row r="1784">
          <cell r="A1784">
            <v>103236</v>
          </cell>
          <cell r="B1784" t="str">
            <v>PERFURATRIZ PARA FURO DIRECIONAL HORIZONTAL (HDD) COM CAPACIDADE DE 201 KN A 560 KN, POTÊNCIA 200 HP A 260 HP (INCLUSO FERRAMENTAS E LOCALIZADOR) - CHP DIURNO. AF_05/2023</v>
          </cell>
          <cell r="C1784" t="str">
            <v>CHP</v>
          </cell>
          <cell r="D1784">
            <v>1388.04</v>
          </cell>
          <cell r="E1784" t="str">
            <v>Custos Horários Produtivo e Improdutivo dos Equipamentos</v>
          </cell>
          <cell r="F1784" t="str">
            <v>SINAPI Mai/26</v>
          </cell>
        </row>
        <row r="1785">
          <cell r="A1785">
            <v>103231</v>
          </cell>
          <cell r="B1785" t="str">
            <v>PERFURATRIZ PARA FURO DIRECIONAL HORIZONTAL (HDD) COM CAPACIDADE DE 90 KN A 200 KN, POTÊNCIA 100 HP A 160 HP (INCLUSO FERRAMENTAS E LOCALIZADOR) - CHI DIURNO. AF_05/2023</v>
          </cell>
          <cell r="C1785" t="str">
            <v>CHI</v>
          </cell>
          <cell r="D1785">
            <v>481.35</v>
          </cell>
          <cell r="E1785" t="str">
            <v>Custos Horários Produtivo e Improdutivo dos Equipamentos</v>
          </cell>
          <cell r="F1785" t="str">
            <v>SINAPI Mai/26</v>
          </cell>
        </row>
        <row r="1786">
          <cell r="A1786">
            <v>103230</v>
          </cell>
          <cell r="B1786" t="str">
            <v>PERFURATRIZ PARA FURO DIRECIONAL HORIZONTAL (HDD) COM CAPACIDADE DE 90 KN A 200 KN, POTÊNCIA 100 HP A 160 HP (INCLUSO FERRAMENTAS E LOCALIZADOR) - CHP DIURNO. AF_05/2023</v>
          </cell>
          <cell r="C1786" t="str">
            <v>CHP</v>
          </cell>
          <cell r="D1786">
            <v>1017.79</v>
          </cell>
          <cell r="E1786" t="str">
            <v>Custos Horários Produtivo e Improdutivo dos Equipamentos</v>
          </cell>
          <cell r="F1786" t="str">
            <v>SINAPI Mai/26</v>
          </cell>
        </row>
        <row r="1787">
          <cell r="A1787">
            <v>102975</v>
          </cell>
          <cell r="B1787" t="str">
            <v>PERFURATRIZ ROTATIVA SOBRE ESTEIRA, TORQUE MAXIMO 2500 KGM, POTENCIA 110 HP, MOTOR DIESEL - CHI DIURNO. AF_05/2017</v>
          </cell>
          <cell r="C1787" t="str">
            <v>CHI</v>
          </cell>
          <cell r="D1787">
            <v>157.25</v>
          </cell>
          <cell r="E1787" t="str">
            <v>Custos Horários Produtivo e Improdutivo dos Equipamentos</v>
          </cell>
          <cell r="F1787" t="str">
            <v>SINAPI Mai/26</v>
          </cell>
        </row>
        <row r="1788">
          <cell r="A1788">
            <v>102976</v>
          </cell>
          <cell r="B1788" t="str">
            <v>PERFURATRIZ ROTATIVA SOBRE ESTEIRA, TORQUE MAXIMO 2500 KGM, POTENCIA 110 HP, MOTOR DIESEL- CHP DIURNO. AF_05/2017</v>
          </cell>
          <cell r="C1788" t="str">
            <v>CHP</v>
          </cell>
          <cell r="D1788">
            <v>300.83999999999997</v>
          </cell>
          <cell r="E1788" t="str">
            <v>Custos Horários Produtivo e Improdutivo dos Equipamentos</v>
          </cell>
          <cell r="F1788" t="str">
            <v>SINAPI Mai/26</v>
          </cell>
        </row>
        <row r="1789">
          <cell r="A1789">
            <v>90632</v>
          </cell>
          <cell r="B1789" t="str">
            <v>PERFURATRIZ SOBRE ESTEIRA, TORQUE MÁXIMO 600 KGF, PESO MÉDIO 1000 KG, POTÊNCIA 20 HP, DIÂMETRO MÁXIMO 10" - CHI DIURNO. AF_06/2015</v>
          </cell>
          <cell r="C1789" t="str">
            <v>CHI</v>
          </cell>
          <cell r="D1789">
            <v>107.9</v>
          </cell>
          <cell r="E1789" t="str">
            <v>Custos Horários Produtivo e Improdutivo dos Equipamentos</v>
          </cell>
          <cell r="F1789" t="str">
            <v>SINAPI Mai/26</v>
          </cell>
        </row>
        <row r="1790">
          <cell r="A1790">
            <v>90631</v>
          </cell>
          <cell r="B1790" t="str">
            <v>PERFURATRIZ SOBRE ESTEIRA, TORQUE MÁXIMO 600 KGF, PESO MÉDIO 1000 KG, POTÊNCIA 20 HP, DIÂMETRO MÁXIMO 10" - CHP DIURNO. AF_06/2015</v>
          </cell>
          <cell r="C1790" t="str">
            <v>CHP</v>
          </cell>
          <cell r="D1790">
            <v>177.14</v>
          </cell>
          <cell r="E1790" t="str">
            <v>Custos Horários Produtivo e Improdutivo dos Equipamentos</v>
          </cell>
          <cell r="F1790" t="str">
            <v>SINAPI Mai/26</v>
          </cell>
        </row>
        <row r="1791">
          <cell r="A1791">
            <v>95709</v>
          </cell>
          <cell r="B1791" t="str">
            <v>PERFURATRIZ SOBRE ESTEIRA, TORQUE MÁXIMO 600 KGF, POTÊNCIA ENTRE 50 E 60 HP, DIÂMETRO MÁXIMO 10" - CHI DIURNO. AF_11/2016</v>
          </cell>
          <cell r="C1791" t="str">
            <v>CHI</v>
          </cell>
          <cell r="D1791">
            <v>108.57</v>
          </cell>
          <cell r="E1791" t="str">
            <v>Custos Horários Produtivo e Improdutivo dos Equipamentos</v>
          </cell>
          <cell r="F1791" t="str">
            <v>SINAPI Mai/26</v>
          </cell>
        </row>
        <row r="1792">
          <cell r="A1792">
            <v>95708</v>
          </cell>
          <cell r="B1792" t="str">
            <v>PERFURATRIZ SOBRE ESTEIRA, TORQUE MÁXIMO 600 KGF, POTÊNCIA ENTRE 50 E 60 HP, DIÂMETRO MÁXIMO 10" - CHP DIURNO. AF_11/2016</v>
          </cell>
          <cell r="C1792" t="str">
            <v>CHP</v>
          </cell>
          <cell r="D1792">
            <v>180.76</v>
          </cell>
          <cell r="E1792" t="str">
            <v>Custos Horários Produtivo e Improdutivo dos Equipamentos</v>
          </cell>
          <cell r="F1792" t="str">
            <v>SINAPI Mai/26</v>
          </cell>
        </row>
        <row r="1793">
          <cell r="A1793">
            <v>91278</v>
          </cell>
          <cell r="B1793" t="str">
            <v>PLACA VIBRATÓRIA REVERSÍVEL COM MOTOR 4 TEMPOS A GASOLINA, FORÇA CENTRÍFUGA DE 25 KN (2500 KGF), POTÊNCIA 5,5 CV - CHI DIURNO. AF_08/2015</v>
          </cell>
          <cell r="C1793" t="str">
            <v>CHI</v>
          </cell>
          <cell r="D1793">
            <v>0.71</v>
          </cell>
          <cell r="E1793" t="str">
            <v>Custos Horários Produtivo e Improdutivo dos Equipamentos</v>
          </cell>
          <cell r="F1793" t="str">
            <v>SINAPI Mai/26</v>
          </cell>
        </row>
        <row r="1794">
          <cell r="A1794">
            <v>91277</v>
          </cell>
          <cell r="B1794" t="str">
            <v>PLACA VIBRATÓRIA REVERSÍVEL COM MOTOR 4 TEMPOS A GASOLINA, FORÇA CENTRÍFUGA DE 25 KN (2500 KGF), POTÊNCIA 5,5 CV - CHP DIURNO. AF_08/2015</v>
          </cell>
          <cell r="C1794" t="str">
            <v>CHP</v>
          </cell>
          <cell r="D1794">
            <v>10.72</v>
          </cell>
          <cell r="E1794" t="str">
            <v>Custos Horários Produtivo e Improdutivo dos Equipamentos</v>
          </cell>
          <cell r="F1794" t="str">
            <v>SINAPI Mai/26</v>
          </cell>
        </row>
        <row r="1795">
          <cell r="A1795">
            <v>102887</v>
          </cell>
          <cell r="B1795" t="str">
            <v>PLATAFORMA ELEVATÓRIA - CHI DIURNO. AF_04/2019</v>
          </cell>
          <cell r="C1795" t="str">
            <v>CHI</v>
          </cell>
          <cell r="D1795">
            <v>0</v>
          </cell>
          <cell r="E1795" t="str">
            <v>Custos Horários Produtivo e Improdutivo dos Equipamentos</v>
          </cell>
          <cell r="F1795" t="str">
            <v>SINAPI Mai/26</v>
          </cell>
        </row>
        <row r="1796">
          <cell r="A1796">
            <v>102886</v>
          </cell>
          <cell r="B1796" t="str">
            <v>PLATAFORMA ELEVATÓRIA - CHP DIURNO. AF_04/2019</v>
          </cell>
          <cell r="C1796" t="str">
            <v>CHP</v>
          </cell>
          <cell r="D1796">
            <v>0</v>
          </cell>
          <cell r="E1796" t="str">
            <v>Custos Horários Produtivo e Improdutivo dos Equipamentos</v>
          </cell>
          <cell r="F1796" t="str">
            <v>SINAPI Mai/26</v>
          </cell>
        </row>
        <row r="1797">
          <cell r="A1797">
            <v>95277</v>
          </cell>
          <cell r="B1797" t="str">
            <v>POLIDORA DE PISO (POLITRIZ), PESO DE 100KG, DIÂMETRO 450 MM, MOTOR ELÉTRICO, POTÊNCIA 4 HP - CHI DIURNO. AF_05/2023</v>
          </cell>
          <cell r="C1797" t="str">
            <v>CHI</v>
          </cell>
          <cell r="D1797">
            <v>0.65</v>
          </cell>
          <cell r="E1797" t="str">
            <v>Custos Horários Produtivo e Improdutivo dos Equipamentos</v>
          </cell>
          <cell r="F1797" t="str">
            <v>SINAPI Mai/26</v>
          </cell>
        </row>
        <row r="1798">
          <cell r="A1798">
            <v>95276</v>
          </cell>
          <cell r="B1798" t="str">
            <v>POLIDORA DE PISO (POLITRIZ), PESO DE 100KG, DIÂMETRO 450 MM, MOTOR ELÉTRICO, POTÊNCIA 4 HP - CHP DIURNO. AF_05/2023</v>
          </cell>
          <cell r="C1798" t="str">
            <v>CHP</v>
          </cell>
          <cell r="D1798">
            <v>3.3</v>
          </cell>
          <cell r="E1798" t="str">
            <v>Custos Horários Produtivo e Improdutivo dos Equipamentos</v>
          </cell>
          <cell r="F1798" t="str">
            <v>SINAPI Mai/26</v>
          </cell>
        </row>
        <row r="1799">
          <cell r="A1799">
            <v>106254</v>
          </cell>
          <cell r="B1799" t="str">
            <v>POLIGUINDASTE, CAPACIDADE MÁXIMA DE CARGA 8000 KG, PARA TRANSPORTE DE CAÇAMBAS ESTACIONÁRIAS, INCLUSIVE CAMINHÃO TOCO PBT 14.300 KG, POTÊNCIA DE 185 CV - CHI DIURNO. AF_10/2025</v>
          </cell>
          <cell r="C1799" t="str">
            <v>CHI</v>
          </cell>
          <cell r="D1799">
            <v>0</v>
          </cell>
          <cell r="E1799" t="str">
            <v>Custos Horários Produtivo e Improdutivo dos Equipamentos</v>
          </cell>
          <cell r="F1799" t="str">
            <v>SINAPI Mai/26</v>
          </cell>
        </row>
        <row r="1800">
          <cell r="A1800">
            <v>106249</v>
          </cell>
          <cell r="B1800" t="str">
            <v>POLIGUINDASTE, CAPACIDADE MÁXIMA DE CARGA 8000 KG, PARA TRANSPORTE DE CAÇAMBAS ESTACIONÁRIAS, INCLUSIVE CAMINHÃO TOCO PBT 14.300 KG, POTÊNCIA DE 185 CV - CHP DIURNO. AF_10/2025</v>
          </cell>
          <cell r="C1800" t="str">
            <v>CHP</v>
          </cell>
          <cell r="D1800">
            <v>0</v>
          </cell>
          <cell r="E1800" t="str">
            <v>Custos Horários Produtivo e Improdutivo dos Equipamentos</v>
          </cell>
          <cell r="F1800" t="str">
            <v>SINAPI Mai/26</v>
          </cell>
        </row>
        <row r="1801">
          <cell r="A1801">
            <v>88430</v>
          </cell>
          <cell r="B1801" t="str">
            <v>PROJETOR DE ARGAMASSA, CAPACIDADE DE PROJEÇÃO 1,5 M3/H, ALCANCE DE 30 ATÉ 60 M, MOTOR ELÉTRICO POTÊNCIA 7,5 HP - CHI DIURNO. AF_06/2014</v>
          </cell>
          <cell r="C1801" t="str">
            <v>CHI</v>
          </cell>
          <cell r="D1801">
            <v>6.69</v>
          </cell>
          <cell r="E1801" t="str">
            <v>Custos Horários Produtivo e Improdutivo dos Equipamentos</v>
          </cell>
          <cell r="F1801" t="str">
            <v>SINAPI Mai/26</v>
          </cell>
        </row>
        <row r="1802">
          <cell r="A1802">
            <v>88418</v>
          </cell>
          <cell r="B1802" t="str">
            <v>PROJETOR DE ARGAMASSA, CAPACIDADE DE PROJEÇÃO 1,5 M3/H, ALCANCE DE 30 ATÉ 60 M, MOTOR ELÉTRICO POTÊNCIA 7,5 HP - CHP DIURNO. AF_06/2014</v>
          </cell>
          <cell r="C1802" t="str">
            <v>CHP</v>
          </cell>
          <cell r="D1802">
            <v>14.42</v>
          </cell>
          <cell r="E1802" t="str">
            <v>Custos Horários Produtivo e Improdutivo dos Equipamentos</v>
          </cell>
          <cell r="F1802" t="str">
            <v>SINAPI Mai/26</v>
          </cell>
        </row>
        <row r="1803">
          <cell r="A1803">
            <v>88438</v>
          </cell>
          <cell r="B1803" t="str">
            <v>PROJETOR DE ARGAMASSA, CAPACIDADE DE PROJEÇÃO 2 M3/H, ALCANCE ATÉ 50 M, MOTOR ELÉTRICO POTÊNCIA 7,5 HP - CHI DIURNO. AF_06/2014</v>
          </cell>
          <cell r="C1803" t="str">
            <v>CHI</v>
          </cell>
          <cell r="D1803">
            <v>8.8699999999999992</v>
          </cell>
          <cell r="E1803" t="str">
            <v>Custos Horários Produtivo e Improdutivo dos Equipamentos</v>
          </cell>
          <cell r="F1803" t="str">
            <v>SINAPI Mai/26</v>
          </cell>
        </row>
        <row r="1804">
          <cell r="A1804">
            <v>88433</v>
          </cell>
          <cell r="B1804" t="str">
            <v>PROJETOR DE ARGAMASSA, CAPACIDADE DE PROJEÇÃO 2 M3/H, ALCANCE ATÉ 50 M, MOTOR ELÉTRICO POTÊNCIA 7,5 HP - CHP DIURNO. AF_06/2014</v>
          </cell>
          <cell r="C1804" t="str">
            <v>CHP</v>
          </cell>
          <cell r="D1804">
            <v>18.809999999999999</v>
          </cell>
          <cell r="E1804" t="str">
            <v>Custos Horários Produtivo e Improdutivo dos Equipamentos</v>
          </cell>
          <cell r="F1804" t="str">
            <v>SINAPI Mai/26</v>
          </cell>
        </row>
        <row r="1805">
          <cell r="A1805">
            <v>90669</v>
          </cell>
          <cell r="B1805" t="str">
            <v>PROJETOR PNEUMÁTICO DE ARGAMASSA PARA CHAPISCO E REBOCO COM RECIPIENTE ACOPLADO, TIPO CANEQUINHA, COM COMPRESSOR DE AR REBOCÁVEL VAZÃO 89 PCM E MOTOR DIESEL DE 20 CV - CHI DIURNO. AF_05/2023</v>
          </cell>
          <cell r="C1805" t="str">
            <v>CHI</v>
          </cell>
          <cell r="D1805">
            <v>8.94</v>
          </cell>
          <cell r="E1805" t="str">
            <v>Custos Horários Produtivo e Improdutivo dos Equipamentos</v>
          </cell>
          <cell r="F1805" t="str">
            <v>SINAPI Mai/26</v>
          </cell>
        </row>
        <row r="1806">
          <cell r="A1806">
            <v>90668</v>
          </cell>
          <cell r="B1806" t="str">
            <v>PROJETOR PNEUMÁTICO DE ARGAMASSA PARA CHAPISCO E REBOCO COM RECIPIENTE ACOPLADO, TIPO CANEQUINHA, COM COMPRESSOR DE AR REBOCÁVEL VAZÃO 89 PCM E MOTOR DIESEL DE 20 CV - CHP DIURNO. AF_05/2023</v>
          </cell>
          <cell r="C1806" t="str">
            <v>CHP</v>
          </cell>
          <cell r="D1806">
            <v>35.08</v>
          </cell>
          <cell r="E1806" t="str">
            <v>Custos Horários Produtivo e Improdutivo dos Equipamentos</v>
          </cell>
          <cell r="F1806" t="str">
            <v>SINAPI Mai/26</v>
          </cell>
        </row>
        <row r="1807">
          <cell r="A1807">
            <v>102980</v>
          </cell>
          <cell r="B1807" t="str">
            <v>PULVERIZADOR DE TINTA ELÉTRICO/MÁQUINA DE PINTURA AIRLESS, VAZÃO 2 L/MIN - CHI DIURNO. AF_05/2023</v>
          </cell>
          <cell r="C1807" t="str">
            <v>CHI</v>
          </cell>
          <cell r="D1807">
            <v>0</v>
          </cell>
          <cell r="E1807" t="str">
            <v>Custos Horários Produtivo e Improdutivo dos Equipamentos</v>
          </cell>
          <cell r="F1807" t="str">
            <v>SINAPI Mai/26</v>
          </cell>
        </row>
        <row r="1808">
          <cell r="A1808">
            <v>102981</v>
          </cell>
          <cell r="B1808" t="str">
            <v>PULVERIZADOR DE TINTA ELÉTRICO/MÁQUINA DE PINTURA AIRLESS, VAZÃO 2 L/MIN - CHP DIURNO. AF_05/2023</v>
          </cell>
          <cell r="C1808" t="str">
            <v>CHP</v>
          </cell>
          <cell r="D1808">
            <v>0</v>
          </cell>
          <cell r="E1808" t="str">
            <v>Custos Horários Produtivo e Improdutivo dos Equipamentos</v>
          </cell>
          <cell r="F1808" t="str">
            <v>SINAPI Mai/26</v>
          </cell>
        </row>
        <row r="1809">
          <cell r="A1809">
            <v>5946</v>
          </cell>
          <cell r="B1809" t="str">
            <v>PÁ CARREGADEIRA SOBRE RODAS, POTÊNCIA 197 HP, CAPACIDADE DA CAÇAMBA 2,5 A 3,5 M3, PESO OPERACIONAL 18338 KG - CHI DIURNO. AF_06/2014</v>
          </cell>
          <cell r="C1809" t="str">
            <v>CHI</v>
          </cell>
          <cell r="D1809">
            <v>103.6</v>
          </cell>
          <cell r="E1809" t="str">
            <v>Custos Horários Produtivo e Improdutivo dos Equipamentos</v>
          </cell>
          <cell r="F1809" t="str">
            <v>SINAPI Mai/26</v>
          </cell>
        </row>
        <row r="1810">
          <cell r="A1810">
            <v>5944</v>
          </cell>
          <cell r="B1810" t="str">
            <v>PÁ CARREGADEIRA SOBRE RODAS, POTÊNCIA 197 HP, CAPACIDADE DA CAÇAMBA 2,5 A 3,5 M3, PESO OPERACIONAL 18338 KG - CHP DIURNO. AF_06/2014</v>
          </cell>
          <cell r="C1810" t="str">
            <v>CHP</v>
          </cell>
          <cell r="D1810">
            <v>250.97</v>
          </cell>
          <cell r="E1810" t="str">
            <v>Custos Horários Produtivo e Improdutivo dos Equipamentos</v>
          </cell>
          <cell r="F1810" t="str">
            <v>SINAPI Mai/26</v>
          </cell>
        </row>
        <row r="1811">
          <cell r="A1811">
            <v>5942</v>
          </cell>
          <cell r="B1811" t="str">
            <v>PÁ CARREGADEIRA SOBRE RODAS, POTÊNCIA LÍQUIDA 128 HP, CAPACIDADE DA CAÇAMBA 1,7 A 2,8 M3, PESO OPERACIONAL 11632 KG - CHI DIURNO. AF_06/2014</v>
          </cell>
          <cell r="C1811" t="str">
            <v>CHI</v>
          </cell>
          <cell r="D1811">
            <v>84.99</v>
          </cell>
          <cell r="E1811" t="str">
            <v>Custos Horários Produtivo e Improdutivo dos Equipamentos</v>
          </cell>
          <cell r="F1811" t="str">
            <v>SINAPI Mai/26</v>
          </cell>
        </row>
        <row r="1812">
          <cell r="A1812">
            <v>5940</v>
          </cell>
          <cell r="B1812" t="str">
            <v>PÁ CARREGADEIRA SOBRE RODAS, POTÊNCIA LÍQUIDA 128 HP, CAPACIDADE DA CAÇAMBA 1,7 A 2,8 M3, PESO OPERACIONAL 11632 KG - CHP DIURNO. AF_06/2014</v>
          </cell>
          <cell r="C1812" t="str">
            <v>CHP</v>
          </cell>
          <cell r="D1812">
            <v>185.45</v>
          </cell>
          <cell r="E1812" t="str">
            <v>Custos Horários Produtivo e Improdutivo dos Equipamentos</v>
          </cell>
          <cell r="F1812" t="str">
            <v>SINAPI Mai/26</v>
          </cell>
        </row>
        <row r="1813">
          <cell r="A1813">
            <v>102893</v>
          </cell>
          <cell r="B1813" t="str">
            <v>PÓRTICO ROLANTE MONOVIGA, PERFIL I, 4 PERNAS, CAPACIDADE 5 T - CHI DIURNO. AF_04/2019</v>
          </cell>
          <cell r="C1813" t="str">
            <v>CHI</v>
          </cell>
          <cell r="D1813">
            <v>0</v>
          </cell>
          <cell r="E1813" t="str">
            <v>Custos Horários Produtivo e Improdutivo dos Equipamentos</v>
          </cell>
          <cell r="F1813" t="str">
            <v>SINAPI Mai/26</v>
          </cell>
        </row>
        <row r="1814">
          <cell r="A1814">
            <v>102892</v>
          </cell>
          <cell r="B1814" t="str">
            <v>PÓRTICO ROLANTE MONOVIGA, PERFIL I, 4 PERNAS, CAPACIDADE 5 T - CHP DIURNO. AF_04/2019</v>
          </cell>
          <cell r="C1814" t="str">
            <v>CHP</v>
          </cell>
          <cell r="D1814">
            <v>0</v>
          </cell>
          <cell r="E1814" t="str">
            <v>Custos Horários Produtivo e Improdutivo dos Equipamentos</v>
          </cell>
          <cell r="F1814" t="str">
            <v>SINAPI Mai/26</v>
          </cell>
        </row>
        <row r="1815">
          <cell r="A1815">
            <v>89251</v>
          </cell>
          <cell r="B1815" t="str">
            <v>RECICLADORA DE ASFALTO A FRIO SOBRE RODAS, LARGURA FRESAGEM DE 2,0 M, POTÊNCIA 422 HP - CHI DIURNO. AF_11/2014</v>
          </cell>
          <cell r="C1815" t="str">
            <v>CHI</v>
          </cell>
          <cell r="D1815">
            <v>354.82</v>
          </cell>
          <cell r="E1815" t="str">
            <v>Custos Horários Produtivo e Improdutivo dos Equipamentos</v>
          </cell>
          <cell r="F1815" t="str">
            <v>SINAPI Mai/26</v>
          </cell>
        </row>
        <row r="1816">
          <cell r="A1816">
            <v>89250</v>
          </cell>
          <cell r="B1816" t="str">
            <v>RECICLADORA DE ASFALTO A FRIO SOBRE RODAS, LARGURA FRESAGEM DE 2,0 M, POTÊNCIA 422 HP - CHP DIURNO. AF_11/2014</v>
          </cell>
          <cell r="C1816" t="str">
            <v>CHP</v>
          </cell>
          <cell r="D1816">
            <v>1224.71</v>
          </cell>
          <cell r="E1816" t="str">
            <v>Custos Horários Produtivo e Improdutivo dos Equipamentos</v>
          </cell>
          <cell r="F1816" t="str">
            <v>SINAPI Mai/26</v>
          </cell>
        </row>
        <row r="1817">
          <cell r="A1817">
            <v>102959</v>
          </cell>
          <cell r="B1817" t="str">
            <v>RETROESCAVADEIRA SOBRE RODAS COM CARREGADEIRA, PESO OPERACIONAL MÍN. 6,674, POTÊNCIA LÍQ 88 HP, COM MARTELO ROMPEDOR HIDRÁULICO ENTRE 275 A 362 KG - CHI DIURNO. AF_02/2021</v>
          </cell>
          <cell r="C1817" t="str">
            <v>CHI</v>
          </cell>
          <cell r="D1817">
            <v>0</v>
          </cell>
          <cell r="E1817" t="str">
            <v>Custos Horários Produtivo e Improdutivo dos Equipamentos</v>
          </cell>
          <cell r="F1817" t="str">
            <v>SINAPI Mai/26</v>
          </cell>
        </row>
        <row r="1818">
          <cell r="A1818">
            <v>102958</v>
          </cell>
          <cell r="B1818" t="str">
            <v>RETROESCAVADEIRA SOBRE RODAS COM CARREGADEIRA, PESO OPERACIONAL MÍN. 6,674, POTÊNCIA LÍQ 88 HP, COM MARTELO ROMPEDOR HIDRÁULICO ENTRE 275 A 362 KG - CHP DIURNO. AF_02/2021</v>
          </cell>
          <cell r="C1818" t="str">
            <v>CHP</v>
          </cell>
          <cell r="D1818">
            <v>0</v>
          </cell>
          <cell r="E1818" t="str">
            <v>Custos Horários Produtivo e Improdutivo dos Equipamentos</v>
          </cell>
          <cell r="F1818" t="str">
            <v>SINAPI Mai/26</v>
          </cell>
        </row>
        <row r="1819">
          <cell r="A1819">
            <v>5681</v>
          </cell>
          <cell r="B1819" t="str">
            <v>RETROESCAVADEIRA SOBRE RODAS COM CARREGADEIRA, TRAÇÃO 4X2, POTÊNCIA LÍQ. 79 HP, CAÇAMBA CARREG. CAP. MÍN. 1 M3, CAÇAMBA RETRO CAP. 0,20 M3, PESO OPERACIONAL MÍN. 6.570 KG, PROFUNDIDADE ESCAVAÇÃO MÁX. 4,37 M - CHI DIURNO. AF_06/2014</v>
          </cell>
          <cell r="C1819" t="str">
            <v>CHI</v>
          </cell>
          <cell r="D1819">
            <v>76</v>
          </cell>
          <cell r="E1819" t="str">
            <v>Custos Horários Produtivo e Improdutivo dos Equipamentos</v>
          </cell>
          <cell r="F1819" t="str">
            <v>SINAPI Mai/26</v>
          </cell>
        </row>
        <row r="1820">
          <cell r="A1820">
            <v>5680</v>
          </cell>
          <cell r="B1820" t="str">
            <v>RETROESCAVADEIRA SOBRE RODAS COM CARREGADEIRA, TRAÇÃO 4X2, POTÊNCIA LÍQ. 79 HP, CAÇAMBA CARREG. CAP. MÍN. 1 M3, CAÇAMBA RETRO CAP. 0,20 M3, PESO OPERACIONAL MÍN. 6.570 KG, PROFUNDIDADE ESCAVAÇÃO MÁX. 4,37 M - CHP DIURNO. AF_06/2014</v>
          </cell>
          <cell r="C1820" t="str">
            <v>CHP</v>
          </cell>
          <cell r="D1820">
            <v>158.04</v>
          </cell>
          <cell r="E1820" t="str">
            <v>Custos Horários Produtivo e Improdutivo dos Equipamentos</v>
          </cell>
          <cell r="F1820" t="str">
            <v>SINAPI Mai/26</v>
          </cell>
        </row>
        <row r="1821">
          <cell r="A1821">
            <v>5877</v>
          </cell>
          <cell r="B1821" t="str">
            <v>RETROESCAVADEIRA SOBRE RODAS COM CARREGADEIRA, TRAÇÃO 4X4, POTÊNCIA LÍQ. 72 HP, CAÇAMBA CARREG. CAP. MÍN. 0,79 M3, CAÇAMBA RETRO CAP. 0,18 M3, PESO OPERACIONAL MÍN. 7.140 KG, PROFUNDIDADE ESCAVAÇÃO MÁX. 4,50 M - CHI DIURNO. AF_06/2014</v>
          </cell>
          <cell r="C1821" t="str">
            <v>CHI</v>
          </cell>
          <cell r="D1821">
            <v>78.489999999999995</v>
          </cell>
          <cell r="E1821" t="str">
            <v>Custos Horários Produtivo e Improdutivo dos Equipamentos</v>
          </cell>
          <cell r="F1821" t="str">
            <v>SINAPI Mai/26</v>
          </cell>
        </row>
        <row r="1822">
          <cell r="A1822">
            <v>5875</v>
          </cell>
          <cell r="B1822" t="str">
            <v>RETROESCAVADEIRA SOBRE RODAS COM CARREGADEIRA, TRAÇÃO 4X4, POTÊNCIA LÍQ. 72 HP, CAÇAMBA CARREG. CAP. MÍN. 0,79 M3, CAÇAMBA RETRO CAP. 0,18 M3, PESO OPERACIONAL MÍN. 7.140 KG, PROFUNDIDADE ESCAVAÇÃO MÁX. 4,50 M - CHP DIURNO. AF_06/2014</v>
          </cell>
          <cell r="C1822" t="str">
            <v>CHP</v>
          </cell>
          <cell r="D1822">
            <v>158.29</v>
          </cell>
          <cell r="E1822" t="str">
            <v>Custos Horários Produtivo e Improdutivo dos Equipamentos</v>
          </cell>
          <cell r="F1822" t="str">
            <v>SINAPI Mai/26</v>
          </cell>
        </row>
        <row r="1823">
          <cell r="A1823">
            <v>5679</v>
          </cell>
          <cell r="B1823" t="str">
            <v>RETROESCAVADEIRA SOBRE RODAS COM CARREGADEIRA, TRAÇÃO 4X4, POTÊNCIA LÍQ. 88 HP, CAÇAMBA CARREG. CAP. MÍN. 1 M3, CAÇAMBA RETRO CAP. 0,26 M3, PESO OPERACIONAL MÍN. 6.674 KG, PROFUNDIDADE ESCAVAÇÃO MÁX. 4,37 M - CHI DIURNO. AF_06/2014</v>
          </cell>
          <cell r="C1823" t="str">
            <v>CHI</v>
          </cell>
          <cell r="D1823">
            <v>79.650000000000006</v>
          </cell>
          <cell r="E1823" t="str">
            <v>Custos Horários Produtivo e Improdutivo dos Equipamentos</v>
          </cell>
          <cell r="F1823" t="str">
            <v>SINAPI Mai/26</v>
          </cell>
        </row>
        <row r="1824">
          <cell r="A1824">
            <v>5678</v>
          </cell>
          <cell r="B1824" t="str">
            <v>RETROESCAVADEIRA SOBRE RODAS COM CARREGADEIRA, TRAÇÃO 4X4, POTÊNCIA LÍQ. 88 HP, CAÇAMBA CARREG. CAP. MÍN. 1 M3, CAÇAMBA RETRO CAP. 0,26 M3, PESO OPERACIONAL MÍN. 6.674 KG, PROFUNDIDADE ESCAVAÇÃO MÁX. 4,37 M - CHP DIURNO. AF_06/2014</v>
          </cell>
          <cell r="C1824" t="str">
            <v>CHP</v>
          </cell>
          <cell r="D1824">
            <v>171.32</v>
          </cell>
          <cell r="E1824" t="str">
            <v>Custos Horários Produtivo e Improdutivo dos Equipamentos</v>
          </cell>
          <cell r="F1824" t="str">
            <v>SINAPI Mai/26</v>
          </cell>
        </row>
        <row r="1825">
          <cell r="A1825">
            <v>6880</v>
          </cell>
          <cell r="B1825" t="str">
            <v>ROLO COMPACTADOR DE PNEUS ESTÁTICO, PRESSÃO VARIÁVEL, POTÊNCIA 111 HP, PESO SEM/COM LASTRO 9,5 / 26 T, LARGURA DE TRABALHO 1,90 M - CHI DIURNO. AF_07/2014</v>
          </cell>
          <cell r="C1825" t="str">
            <v>CHI</v>
          </cell>
          <cell r="D1825">
            <v>97.53</v>
          </cell>
          <cell r="E1825" t="str">
            <v>Custos Horários Produtivo e Improdutivo dos Equipamentos</v>
          </cell>
          <cell r="F1825" t="str">
            <v>SINAPI Mai/26</v>
          </cell>
        </row>
        <row r="1826">
          <cell r="A1826">
            <v>6879</v>
          </cell>
          <cell r="B1826" t="str">
            <v>ROLO COMPACTADOR DE PNEUS ESTÁTICO, PRESSÃO VARIÁVEL, POTÊNCIA 111 HP, PESO SEM/COM LASTRO 9,5 / 26 T, LARGURA DE TRABALHO 1,90 M - CHP DIURNO. AF_07/2014</v>
          </cell>
          <cell r="C1826" t="str">
            <v>CHP</v>
          </cell>
          <cell r="D1826">
            <v>231.41</v>
          </cell>
          <cell r="E1826" t="str">
            <v>Custos Horários Produtivo e Improdutivo dos Equipamentos</v>
          </cell>
          <cell r="F1826" t="str">
            <v>SINAPI Mai/26</v>
          </cell>
        </row>
        <row r="1827">
          <cell r="A1827">
            <v>96464</v>
          </cell>
          <cell r="B1827" t="str">
            <v>ROLO COMPACTADOR DE PNEUS, ESTÁTICO, PRESSÃO VARIÁVEL, POTÊNCIA 110 HP, PESO SEM/COM LASTRO 10,8/27 T, LARGURA DE ROLAGEM 2,30 M - CHI DIURNO. AF_06/2017</v>
          </cell>
          <cell r="C1827" t="str">
            <v>CHI</v>
          </cell>
          <cell r="D1827">
            <v>101.23</v>
          </cell>
          <cell r="E1827" t="str">
            <v>Custos Horários Produtivo e Improdutivo dos Equipamentos</v>
          </cell>
          <cell r="F1827" t="str">
            <v>SINAPI Mai/26</v>
          </cell>
        </row>
        <row r="1828">
          <cell r="A1828">
            <v>96463</v>
          </cell>
          <cell r="B1828" t="str">
            <v>ROLO COMPACTADOR DE PNEUS, ESTÁTICO, PRESSÃO VARIÁVEL, POTÊNCIA 110 HP, PESO SEM/COM LASTRO 10,8/27 T, LARGURA DE ROLAGEM 2,30 M - CHP DIURNO. AF_06/2017</v>
          </cell>
          <cell r="C1828" t="str">
            <v>CHP</v>
          </cell>
          <cell r="D1828">
            <v>238.07</v>
          </cell>
          <cell r="E1828" t="str">
            <v>Custos Horários Produtivo e Improdutivo dos Equipamentos</v>
          </cell>
          <cell r="F1828" t="str">
            <v>SINAPI Mai/26</v>
          </cell>
        </row>
        <row r="1829">
          <cell r="A1829">
            <v>7050</v>
          </cell>
          <cell r="B1829" t="str">
            <v>ROLO COMPACTADOR PE DE CARNEIRO VIBRATORIO, POTENCIA 125 HP, PESO OPERACIONAL SEM/COM LASTRO 11,95 / 13,30 T, IMPACTO DINAMICO 38,5 / 22,5 T, LARGURA DE TRABALHO 2,15 M - CHI DIURNO. AF_06/2014</v>
          </cell>
          <cell r="C1829" t="str">
            <v>CHI</v>
          </cell>
          <cell r="D1829">
            <v>90.81</v>
          </cell>
          <cell r="E1829" t="str">
            <v>Custos Horários Produtivo e Improdutivo dos Equipamentos</v>
          </cell>
          <cell r="F1829" t="str">
            <v>SINAPI Mai/26</v>
          </cell>
        </row>
        <row r="1830">
          <cell r="A1830">
            <v>7049</v>
          </cell>
          <cell r="B1830" t="str">
            <v>ROLO COMPACTADOR PE DE CARNEIRO VIBRATORIO, POTENCIA 125 HP, PESO OPERACIONAL SEM/COM LASTRO 11,95 / 13,30 T, IMPACTO DINAMICO 38,5 / 22,5 T, LARGURA DE TRABALHO 2,15 M - CHP DIURNO. AF_06/2014</v>
          </cell>
          <cell r="C1830" t="str">
            <v>CHP</v>
          </cell>
          <cell r="D1830">
            <v>246.7</v>
          </cell>
          <cell r="E1830" t="str">
            <v>Custos Horários Produtivo e Improdutivo dos Equipamentos</v>
          </cell>
          <cell r="F1830" t="str">
            <v>SINAPI Mai/26</v>
          </cell>
        </row>
        <row r="1831">
          <cell r="A1831">
            <v>95632</v>
          </cell>
          <cell r="B1831" t="str">
            <v>ROLO COMPACTADOR VIBRATORIO TANDEM, ACO LISO, POTENCIA 125 HP, PESO SEM/COM LASTRO 10,20/11,65 T, LARGURA DE TRABALHO 1,73 M - CHI DIURNO. AF_11/2016</v>
          </cell>
          <cell r="C1831" t="str">
            <v>CHI</v>
          </cell>
          <cell r="D1831">
            <v>94.96</v>
          </cell>
          <cell r="E1831" t="str">
            <v>Custos Horários Produtivo e Improdutivo dos Equipamentos</v>
          </cell>
          <cell r="F1831" t="str">
            <v>SINAPI Mai/26</v>
          </cell>
        </row>
        <row r="1832">
          <cell r="A1832">
            <v>95631</v>
          </cell>
          <cell r="B1832" t="str">
            <v>ROLO COMPACTADOR VIBRATORIO TANDEM, ACO LISO, POTENCIA 125 HP, PESO SEM/COM LASTRO 10,20/11,65 T, LARGURA DE TRABALHO 1,73 M - CHP DIURNO. AF_11/2016</v>
          </cell>
          <cell r="C1832" t="str">
            <v>CHP</v>
          </cell>
          <cell r="D1832">
            <v>255.01</v>
          </cell>
          <cell r="E1832" t="str">
            <v>Custos Horários Produtivo e Improdutivo dos Equipamentos</v>
          </cell>
          <cell r="F1832" t="str">
            <v>SINAPI Mai/26</v>
          </cell>
        </row>
        <row r="1833">
          <cell r="A1833">
            <v>5685</v>
          </cell>
          <cell r="B1833" t="str">
            <v>ROLO COMPACTADOR VIBRATÓRIO DE UM CILINDRO AÇO LISO, POTÊNCIA 80 HP, PESO OPERACIONAL MÁXIMO 8,1 T, IMPACTO DINÂMICO 16,15 / 9,5 T, LARGURA DE TRABALHO 1,68 M - CHI DIURNO. AF_06/2014</v>
          </cell>
          <cell r="C1833" t="str">
            <v>CHI</v>
          </cell>
          <cell r="D1833">
            <v>75.87</v>
          </cell>
          <cell r="E1833" t="str">
            <v>Custos Horários Produtivo e Improdutivo dos Equipamentos</v>
          </cell>
          <cell r="F1833" t="str">
            <v>SINAPI Mai/26</v>
          </cell>
        </row>
        <row r="1834">
          <cell r="A1834">
            <v>5684</v>
          </cell>
          <cell r="B1834" t="str">
            <v>ROLO COMPACTADOR VIBRATÓRIO DE UM CILINDRO AÇO LISO, POTÊNCIA 80 HP, PESO OPERACIONAL MÁXIMO 8,1 T, IMPACTO DINÂMICO 16,15 / 9,5 T, LARGURA DE TRABALHO 1,68 M - CHP DIURNO. AF_06/2014</v>
          </cell>
          <cell r="C1834" t="str">
            <v>CHP</v>
          </cell>
          <cell r="D1834">
            <v>179.93</v>
          </cell>
          <cell r="E1834" t="str">
            <v>Custos Horários Produtivo e Improdutivo dos Equipamentos</v>
          </cell>
          <cell r="F1834" t="str">
            <v>SINAPI Mai/26</v>
          </cell>
        </row>
        <row r="1835">
          <cell r="A1835">
            <v>93244</v>
          </cell>
          <cell r="B1835" t="str">
            <v>ROLO COMPACTADOR VIBRATÓRIO PÉ DE CARNEIRO PARA SOLOS, POTÊNCIA 80 HP, PESO OPERACIONAL SEM/COM LASTRO 7,4 / 8,8 T, LARGURA DE TRABALHO 1,68 M - CHI DIURNO. AF_02/2016</v>
          </cell>
          <cell r="C1835" t="str">
            <v>CHI</v>
          </cell>
          <cell r="D1835">
            <v>77.45</v>
          </cell>
          <cell r="E1835" t="str">
            <v>Custos Horários Produtivo e Improdutivo dos Equipamentos</v>
          </cell>
          <cell r="F1835" t="str">
            <v>SINAPI Mai/26</v>
          </cell>
        </row>
        <row r="1836">
          <cell r="A1836">
            <v>73436</v>
          </cell>
          <cell r="B1836" t="str">
            <v>ROLO COMPACTADOR VIBRATÓRIO PÉ DE CARNEIRO PARA SOLOS, POTÊNCIA 80 HP, PESO OPERACIONAL SEM/COM LASTRO 7,4 / 8,8 T, LARGURA DE TRABALHO 1,68 M - CHP DIURNO. AF_02/2016</v>
          </cell>
          <cell r="C1836" t="str">
            <v>CHP</v>
          </cell>
          <cell r="D1836">
            <v>183.02</v>
          </cell>
          <cell r="E1836" t="str">
            <v>Custos Horários Produtivo e Improdutivo dos Equipamentos</v>
          </cell>
          <cell r="F1836" t="str">
            <v>SINAPI Mai/26</v>
          </cell>
        </row>
        <row r="1837">
          <cell r="A1837">
            <v>5881</v>
          </cell>
          <cell r="B1837" t="str">
            <v>ROLO COMPACTADOR VIBRATÓRIO PÉ DE CARNEIRO, OPERADO POR CONTROLE REMOTO, POTÊNCIA 12,5 KW, PESO OPERACIONAL 1,675 T, LARGURA DE TRABALHO 0,85 M - CHI DIURNO. AF_02/2016</v>
          </cell>
          <cell r="C1837" t="str">
            <v>CHI</v>
          </cell>
          <cell r="D1837">
            <v>89.97</v>
          </cell>
          <cell r="E1837" t="str">
            <v>Custos Horários Produtivo e Improdutivo dos Equipamentos</v>
          </cell>
          <cell r="F1837" t="str">
            <v>SINAPI Mai/26</v>
          </cell>
        </row>
        <row r="1838">
          <cell r="A1838">
            <v>5879</v>
          </cell>
          <cell r="B1838" t="str">
            <v>ROLO COMPACTADOR VIBRATÓRIO PÉ DE CARNEIRO, OPERADO POR CONTROLE REMOTO, POTÊNCIA 12,5 KW, PESO OPERACIONAL 1,675 T, LARGURA DE TRABALHO 0,85 M - CHP DIURNO. AF_02/2016</v>
          </cell>
          <cell r="C1838" t="str">
            <v>CHP</v>
          </cell>
          <cell r="D1838">
            <v>155.71</v>
          </cell>
          <cell r="E1838" t="str">
            <v>Custos Horários Produtivo e Improdutivo dos Equipamentos</v>
          </cell>
          <cell r="F1838" t="str">
            <v>SINAPI Mai/26</v>
          </cell>
        </row>
        <row r="1839">
          <cell r="A1839">
            <v>5865</v>
          </cell>
          <cell r="B1839" t="str">
            <v>ROLO COMPACTADOR VIBRATÓRIO REBOCÁVEL, CILINDRO DE AÇO LISO, POTÊNCIA DE TRAÇÃO DE 65 CV, PESO 4,7 T, IMPACTO DINÂMICO 18,3 T, LARGURA DE TRABALHO 1,67 M - CHI DIURNO. AF_02/2016</v>
          </cell>
          <cell r="C1839" t="str">
            <v>CHI</v>
          </cell>
          <cell r="D1839">
            <v>11.61</v>
          </cell>
          <cell r="E1839" t="str">
            <v>Custos Horários Produtivo e Improdutivo dos Equipamentos</v>
          </cell>
          <cell r="F1839" t="str">
            <v>SINAPI Mai/26</v>
          </cell>
        </row>
        <row r="1840">
          <cell r="A1840">
            <v>5863</v>
          </cell>
          <cell r="B1840" t="str">
            <v>ROLO COMPACTADOR VIBRATÓRIO REBOCÁVEL, CILINDRO DE AÇO LISO, POTÊNCIA DE TRAÇÃO DE 65 CV, PESO 4,7 T, IMPACTO DINÂMICO 18,3 T, LARGURA DE TRABALHO 1,67 M - CHP DIURNO. AF_02/2016</v>
          </cell>
          <cell r="C1840" t="str">
            <v>CHP</v>
          </cell>
          <cell r="D1840">
            <v>23.07</v>
          </cell>
          <cell r="E1840" t="str">
            <v>Custos Horários Produtivo e Improdutivo dos Equipamentos</v>
          </cell>
          <cell r="F1840" t="str">
            <v>SINAPI Mai/26</v>
          </cell>
        </row>
        <row r="1841">
          <cell r="A1841">
            <v>5869</v>
          </cell>
          <cell r="B1841" t="str">
            <v>ROLO COMPACTADOR VIBRATÓRIO TANDEM AÇO LISO, POTÊNCIA 58 HP, PESO SEM/COM LASTRO 6,5 / 9,4 T, LARGURA DE TRABALHO 1,2 M - CHI DIURNO. AF_06/2014</v>
          </cell>
          <cell r="C1841" t="str">
            <v>CHI</v>
          </cell>
          <cell r="D1841">
            <v>84.64</v>
          </cell>
          <cell r="E1841" t="str">
            <v>Custos Horários Produtivo e Improdutivo dos Equipamentos</v>
          </cell>
          <cell r="F1841" t="str">
            <v>SINAPI Mai/26</v>
          </cell>
        </row>
        <row r="1842">
          <cell r="A1842">
            <v>5867</v>
          </cell>
          <cell r="B1842" t="str">
            <v>ROLO COMPACTADOR VIBRATÓRIO TANDEM AÇO LISO, POTÊNCIA 58 HP, PESO SEM/COM LASTRO 6,5 / 9,4 T, LARGURA DE TRABALHO 1,2 M - CHP DIURNO. AF_06/2014</v>
          </cell>
          <cell r="C1842" t="str">
            <v>CHP</v>
          </cell>
          <cell r="D1842">
            <v>178.54</v>
          </cell>
          <cell r="E1842" t="str">
            <v>Custos Horários Produtivo e Improdutivo dos Equipamentos</v>
          </cell>
          <cell r="F1842" t="str">
            <v>SINAPI Mai/26</v>
          </cell>
        </row>
        <row r="1843">
          <cell r="A1843">
            <v>95271</v>
          </cell>
          <cell r="B1843" t="str">
            <v>RÉGUA VIBRATÓRIA DUPLA PARA CONCRETO, PESO DE 60KG, COMPRIMENTO 4 M, COM MOTOR A GASOLINA, POTÊNCIA 5,5 HP - CHI DIURNO. AF_09/2016</v>
          </cell>
          <cell r="C1843" t="str">
            <v>CHI</v>
          </cell>
          <cell r="D1843">
            <v>0.66</v>
          </cell>
          <cell r="E1843" t="str">
            <v>Custos Horários Produtivo e Improdutivo dos Equipamentos</v>
          </cell>
          <cell r="F1843" t="str">
            <v>SINAPI Mai/26</v>
          </cell>
        </row>
        <row r="1844">
          <cell r="A1844">
            <v>95270</v>
          </cell>
          <cell r="B1844" t="str">
            <v>RÉGUA VIBRATÓRIA DUPLA PARA CONCRETO, PESO DE 60KG, COMPRIMENTO 4 M, COM MOTOR A GASOLINA, POTÊNCIA 5,5 HP - CHP DIURNO. AF_09/2016</v>
          </cell>
          <cell r="C1844" t="str">
            <v>CHP</v>
          </cell>
          <cell r="D1844">
            <v>10.5</v>
          </cell>
          <cell r="E1844" t="str">
            <v>Custos Horários Produtivo e Improdutivo dos Equipamentos</v>
          </cell>
          <cell r="F1844" t="str">
            <v>SINAPI Mai/26</v>
          </cell>
        </row>
        <row r="1845">
          <cell r="A1845">
            <v>91693</v>
          </cell>
          <cell r="B1845" t="str">
            <v>SERRA CIRCULAR DE BANCADA COM MOTOR ELÉTRICO POTÊNCIA DE 5HP, COM COIFA PARA DISCO 10" - CHI DIURNO. AF_08/2015</v>
          </cell>
          <cell r="C1845" t="str">
            <v>CHI</v>
          </cell>
          <cell r="D1845">
            <v>39.159999999999997</v>
          </cell>
          <cell r="E1845" t="str">
            <v>Custos Horários Produtivo e Improdutivo dos Equipamentos</v>
          </cell>
          <cell r="F1845" t="str">
            <v>SINAPI Mai/26</v>
          </cell>
        </row>
        <row r="1846">
          <cell r="A1846">
            <v>91692</v>
          </cell>
          <cell r="B1846" t="str">
            <v>SERRA CIRCULAR DE BANCADA COM MOTOR ELÉTRICO POTÊNCIA DE 5HP, COM COIFA PARA DISCO 10" - CHP DIURNO. AF_08/2015</v>
          </cell>
          <cell r="C1846" t="str">
            <v>CHP</v>
          </cell>
          <cell r="D1846">
            <v>40.409999999999997</v>
          </cell>
          <cell r="E1846" t="str">
            <v>Custos Horários Produtivo e Improdutivo dos Equipamentos</v>
          </cell>
          <cell r="F1846" t="str">
            <v>SINAPI Mai/26</v>
          </cell>
        </row>
        <row r="1847">
          <cell r="A1847">
            <v>102929</v>
          </cell>
          <cell r="B1847" t="str">
            <v>SERRA FITA HORIZONTAL, ELÉTRICA, COM CONTROLE HIDRÁULICO, PAINEL DE COMANDO EM 24 V, MOTOR ELÉTRICO 1,5 CV, DIMENSÕES DA FITA 3880 X 27 X 0,9 MM, TRIFÁSICA - CHI DIURNO. AF_05/2023</v>
          </cell>
          <cell r="C1847" t="str">
            <v>CHI</v>
          </cell>
          <cell r="D1847">
            <v>0</v>
          </cell>
          <cell r="E1847" t="str">
            <v>Custos Horários Produtivo e Improdutivo dos Equipamentos</v>
          </cell>
          <cell r="F1847" t="str">
            <v>SINAPI Mai/26</v>
          </cell>
        </row>
        <row r="1848">
          <cell r="A1848">
            <v>102928</v>
          </cell>
          <cell r="B1848" t="str">
            <v>SERRA FITA HORIZONTAL, ELÉTRICA, COM CONTROLE HIDRÁULICO, PAINEL DE COMANDO EM 24 V, MOTOR ELÉTRICO 1,5 CV, DIMENSÕES DA FITA 3880 X 27 X 0,9 MM, TRIFÁSICA - CHP DIURNO. AF_05/2023</v>
          </cell>
          <cell r="C1848" t="str">
            <v>CHP</v>
          </cell>
          <cell r="D1848">
            <v>0</v>
          </cell>
          <cell r="E1848" t="str">
            <v>Custos Horários Produtivo e Improdutivo dos Equipamentos</v>
          </cell>
          <cell r="F1848" t="str">
            <v>SINAPI Mai/26</v>
          </cell>
        </row>
        <row r="1849">
          <cell r="A1849">
            <v>95140</v>
          </cell>
          <cell r="B1849" t="str">
            <v>TALHA MANUAL DE CORRENTE, CAPACIDADE DE 2 TON. COM ELEVAÇÃO DE 3 M - CHI DIURNO. AF_07/2016</v>
          </cell>
          <cell r="C1849" t="str">
            <v>CHI</v>
          </cell>
          <cell r="D1849">
            <v>0.03</v>
          </cell>
          <cell r="E1849" t="str">
            <v>Custos Horários Produtivo e Improdutivo dos Equipamentos</v>
          </cell>
          <cell r="F1849" t="str">
            <v>SINAPI Mai/26</v>
          </cell>
        </row>
        <row r="1850">
          <cell r="A1850">
            <v>95139</v>
          </cell>
          <cell r="B1850" t="str">
            <v>TALHA MANUAL DE CORRENTE, CAPACIDADE DE 2 TON. COM ELEVAÇÃO DE 3 M - CHP DIURNO. AF_07/2016</v>
          </cell>
          <cell r="C1850" t="str">
            <v>CHP</v>
          </cell>
          <cell r="D1850">
            <v>0.05</v>
          </cell>
          <cell r="E1850" t="str">
            <v>Custos Horários Produtivo e Improdutivo dos Equipamentos</v>
          </cell>
          <cell r="F1850" t="str">
            <v>SINAPI Mai/26</v>
          </cell>
        </row>
        <row r="1851">
          <cell r="A1851">
            <v>89027</v>
          </cell>
          <cell r="B1851" t="str">
            <v>TANQUE DE ASFALTO ESTACIONÁRIO COM MAÇARICO, CAPACIDADE 20.000 L - CHI DIURNO. AF_05/2023</v>
          </cell>
          <cell r="C1851" t="str">
            <v>CHI</v>
          </cell>
          <cell r="D1851">
            <v>5.49</v>
          </cell>
          <cell r="E1851" t="str">
            <v>Custos Horários Produtivo e Improdutivo dos Equipamentos</v>
          </cell>
          <cell r="F1851" t="str">
            <v>SINAPI Mai/26</v>
          </cell>
        </row>
        <row r="1852">
          <cell r="A1852">
            <v>89028</v>
          </cell>
          <cell r="B1852" t="str">
            <v>TANQUE DE ASFALTO ESTACIONÁRIO COM MAÇARICO, CAPACIDADE 20.000 L - CHP DIURNO. AF_05/2023</v>
          </cell>
          <cell r="C1852" t="str">
            <v>CHP</v>
          </cell>
          <cell r="D1852">
            <v>208.32</v>
          </cell>
          <cell r="E1852" t="str">
            <v>Custos Horários Produtivo e Improdutivo dos Equipamentos</v>
          </cell>
          <cell r="F1852" t="str">
            <v>SINAPI Mai/26</v>
          </cell>
        </row>
        <row r="1853">
          <cell r="A1853">
            <v>7031</v>
          </cell>
          <cell r="B1853" t="str">
            <v>TANQUE DE ASFALTO ESTACIONÁRIO COM SERPENTINA, CAPACIDADE 30.000 L - CHI DIURNO. AF_05/2023</v>
          </cell>
          <cell r="C1853" t="str">
            <v>CHI</v>
          </cell>
          <cell r="D1853">
            <v>6.76</v>
          </cell>
          <cell r="E1853" t="str">
            <v>Custos Horários Produtivo e Improdutivo dos Equipamentos</v>
          </cell>
          <cell r="F1853" t="str">
            <v>SINAPI Mai/26</v>
          </cell>
        </row>
        <row r="1854">
          <cell r="A1854">
            <v>7030</v>
          </cell>
          <cell r="B1854" t="str">
            <v>TANQUE DE ASFALTO ESTACIONÁRIO COM SERPENTINA, CAPACIDADE 30.000 L - CHP DIURNO. AF_05/2023</v>
          </cell>
          <cell r="C1854" t="str">
            <v>CHP</v>
          </cell>
          <cell r="D1854">
            <v>309.63</v>
          </cell>
          <cell r="E1854" t="str">
            <v>Custos Horários Produtivo e Improdutivo dos Equipamentos</v>
          </cell>
          <cell r="F1854" t="str">
            <v>SINAPI Mai/26</v>
          </cell>
        </row>
        <row r="1855">
          <cell r="A1855">
            <v>102947</v>
          </cell>
          <cell r="B1855" t="str">
            <v>TARTARUGA DE OXICORTE CG1, MONOFÁSICA, 220 V, FREQUÊNCIA 50 HZ, VELOCIDADE DE CORTE (MM/MIN) 50 A 750, DIÂMETRO MÍNIMO DO COMPASSO MM 200 - CHI DIURNO. AF_05/2023</v>
          </cell>
          <cell r="C1855" t="str">
            <v>CHI</v>
          </cell>
          <cell r="D1855">
            <v>0</v>
          </cell>
          <cell r="E1855" t="str">
            <v>Custos Horários Produtivo e Improdutivo dos Equipamentos</v>
          </cell>
          <cell r="F1855" t="str">
            <v>SINAPI Mai/26</v>
          </cell>
        </row>
        <row r="1856">
          <cell r="A1856">
            <v>102946</v>
          </cell>
          <cell r="B1856" t="str">
            <v>TARTARUGA DE OXICORTE CG1, MONOFÁSICA, 220 V, FREQUÊNCIA 50 HZ, VELOCIDADE DE CORTE (MM/MIN) 50 A 750, DIÂMETRO MÍNIMO DO COMPASSO MM 200 - CHP DIURNO. AF_05/2023</v>
          </cell>
          <cell r="C1856" t="str">
            <v>CHP</v>
          </cell>
          <cell r="D1856">
            <v>0</v>
          </cell>
          <cell r="E1856" t="str">
            <v>Custos Horários Produtivo e Improdutivo dos Equipamentos</v>
          </cell>
          <cell r="F1856" t="str">
            <v>SINAPI Mai/26</v>
          </cell>
        </row>
        <row r="1857">
          <cell r="A1857">
            <v>104092</v>
          </cell>
          <cell r="B1857" t="str">
            <v>TERMOFUSORA PARA TUBOS E CONEXÕES EM PPR COM DIÂMETROS DE 20 A 63 MM, POTÊNCIA DE 800 W, TENSAO 220 V - CHI DIURNO. AF_05/2022</v>
          </cell>
          <cell r="C1857" t="str">
            <v>CHI</v>
          </cell>
          <cell r="D1857">
            <v>0.03</v>
          </cell>
          <cell r="E1857" t="str">
            <v>Custos Horários Produtivo e Improdutivo dos Equipamentos</v>
          </cell>
          <cell r="F1857" t="str">
            <v>SINAPI Mai/26</v>
          </cell>
        </row>
        <row r="1858">
          <cell r="A1858">
            <v>104091</v>
          </cell>
          <cell r="B1858" t="str">
            <v>TERMOFUSORA PARA TUBOS E CONEXÕES EM PPR COM DIÂMETROS DE 20 A 63 MM, POTÊNCIA DE 800 W, TENSAO 220 V - CHP DIURNO. AF_05/2022</v>
          </cell>
          <cell r="C1858" t="str">
            <v>CHP</v>
          </cell>
          <cell r="D1858">
            <v>0.66</v>
          </cell>
          <cell r="E1858" t="str">
            <v>Custos Horários Produtivo e Improdutivo dos Equipamentos</v>
          </cell>
          <cell r="F1858" t="str">
            <v>SINAPI Mai/26</v>
          </cell>
        </row>
        <row r="1859">
          <cell r="A1859">
            <v>104098</v>
          </cell>
          <cell r="B1859" t="str">
            <v>TERMOFUSORA PARA TUBOS E CONEXÕES EM PPR COM DIÂMETROS DE 75 A 110 MM, POTÊNCIA DE *1100* W, TENSÃO 220 V - CHI DIURNO. AF_05/2022</v>
          </cell>
          <cell r="C1859" t="str">
            <v>CHI</v>
          </cell>
          <cell r="D1859">
            <v>0.05</v>
          </cell>
          <cell r="E1859" t="str">
            <v>Custos Horários Produtivo e Improdutivo dos Equipamentos</v>
          </cell>
          <cell r="F1859" t="str">
            <v>SINAPI Mai/26</v>
          </cell>
        </row>
        <row r="1860">
          <cell r="A1860">
            <v>104097</v>
          </cell>
          <cell r="B1860" t="str">
            <v>TERMOFUSORA PARA TUBOS E CONEXÕES EM PPR COM DIÂMETROS DE 75 A 110 MM, POTÊNCIA DE *1100* W, TENSÃO 220 V - CHP DIURNO. AF_05/2022</v>
          </cell>
          <cell r="C1860" t="str">
            <v>CHP</v>
          </cell>
          <cell r="D1860">
            <v>0.92</v>
          </cell>
          <cell r="E1860" t="str">
            <v>Custos Horários Produtivo e Improdutivo dos Equipamentos</v>
          </cell>
          <cell r="F1860" t="str">
            <v>SINAPI Mai/26</v>
          </cell>
        </row>
        <row r="1861">
          <cell r="A1861">
            <v>102905</v>
          </cell>
          <cell r="B1861" t="str">
            <v>TORRE, COMPOSTA POR GUINCHO MECÂNICO, GUINCHO MANUAL, CABOS DE AÇO, PITEIRA E SOQUETE - CHI DIURNO. AF_05/2023</v>
          </cell>
          <cell r="C1861" t="str">
            <v>CHI</v>
          </cell>
          <cell r="D1861">
            <v>0</v>
          </cell>
          <cell r="E1861" t="str">
            <v>Custos Horários Produtivo e Improdutivo dos Equipamentos</v>
          </cell>
          <cell r="F1861" t="str">
            <v>SINAPI Mai/26</v>
          </cell>
        </row>
        <row r="1862">
          <cell r="A1862">
            <v>102904</v>
          </cell>
          <cell r="B1862" t="str">
            <v>TORRE, COMPOSTA POR GUINCHO MECÂNICO, GUINCHO MANUAL, CABOS DE AÇO, PITEIRA E SOQUETE - CHP DIURNO. AF_05/2023</v>
          </cell>
          <cell r="C1862" t="str">
            <v>CHP</v>
          </cell>
          <cell r="D1862">
            <v>0</v>
          </cell>
          <cell r="E1862" t="str">
            <v>Custos Horários Produtivo e Improdutivo dos Equipamentos</v>
          </cell>
          <cell r="F1862" t="str">
            <v>SINAPI Mai/26</v>
          </cell>
        </row>
        <row r="1863">
          <cell r="A1863">
            <v>89031</v>
          </cell>
          <cell r="B1863" t="str">
            <v>TRATOR DE ESTEIRAS, POTÊNCIA 100 HP, PESO OPERACIONAL 9,4 T, COM LÂMINA 2,19 M3 - CHI DIURNO. AF_06/2014</v>
          </cell>
          <cell r="C1863" t="str">
            <v>CHI</v>
          </cell>
          <cell r="D1863">
            <v>87.43</v>
          </cell>
          <cell r="E1863" t="str">
            <v>Custos Horários Produtivo e Improdutivo dos Equipamentos</v>
          </cell>
          <cell r="F1863" t="str">
            <v>SINAPI Mai/26</v>
          </cell>
        </row>
        <row r="1864">
          <cell r="A1864">
            <v>89032</v>
          </cell>
          <cell r="B1864" t="str">
            <v>TRATOR DE ESTEIRAS, POTÊNCIA 100 HP, PESO OPERACIONAL 9,4 T, COM LÂMINA 2,19 M3 - CHP DIURNO. AF_06/2014</v>
          </cell>
          <cell r="C1864" t="str">
            <v>CHP</v>
          </cell>
          <cell r="D1864">
            <v>219.71</v>
          </cell>
          <cell r="E1864" t="str">
            <v>Custos Horários Produtivo e Improdutivo dos Equipamentos</v>
          </cell>
          <cell r="F1864" t="str">
            <v>SINAPI Mai/26</v>
          </cell>
        </row>
        <row r="1865">
          <cell r="A1865">
            <v>88844</v>
          </cell>
          <cell r="B1865" t="str">
            <v>TRATOR DE ESTEIRAS, POTÊNCIA 125 HP, PESO OPERACIONAL 12,9 T, COM LÂMINA 2,7 M3 - CHI DIURNO. AF_10/2014</v>
          </cell>
          <cell r="C1865" t="str">
            <v>CHI</v>
          </cell>
          <cell r="D1865">
            <v>89.69</v>
          </cell>
          <cell r="E1865" t="str">
            <v>Custos Horários Produtivo e Improdutivo dos Equipamentos</v>
          </cell>
          <cell r="F1865" t="str">
            <v>SINAPI Mai/26</v>
          </cell>
        </row>
        <row r="1866">
          <cell r="A1866">
            <v>88843</v>
          </cell>
          <cell r="B1866" t="str">
            <v>TRATOR DE ESTEIRAS, POTÊNCIA 125 HP, PESO OPERACIONAL 12,9 T, COM LÂMINA 2,7 M3 - CHP DIURNO. AF_10/2014</v>
          </cell>
          <cell r="C1866" t="str">
            <v>CHP</v>
          </cell>
          <cell r="D1866">
            <v>242.9</v>
          </cell>
          <cell r="E1866" t="str">
            <v>Custos Horários Produtivo e Improdutivo dos Equipamentos</v>
          </cell>
          <cell r="F1866" t="str">
            <v>SINAPI Mai/26</v>
          </cell>
        </row>
        <row r="1867">
          <cell r="A1867">
            <v>5853</v>
          </cell>
          <cell r="B1867" t="str">
            <v>TRATOR DE ESTEIRAS, POTÊNCIA 150 HP, PESO OPERACIONAL 16,7 T, COM RODA MOTRIZ ELEVADA E LÂMINA 3,18 M3 - CHI DIURNO. AF_06/2014</v>
          </cell>
          <cell r="C1867" t="str">
            <v>CHI</v>
          </cell>
          <cell r="D1867">
            <v>101.78</v>
          </cell>
          <cell r="E1867" t="str">
            <v>Custos Horários Produtivo e Improdutivo dos Equipamentos</v>
          </cell>
          <cell r="F1867" t="str">
            <v>SINAPI Mai/26</v>
          </cell>
        </row>
        <row r="1868">
          <cell r="A1868">
            <v>5851</v>
          </cell>
          <cell r="B1868" t="str">
            <v>TRATOR DE ESTEIRAS, POTÊNCIA 150 HP, PESO OPERACIONAL 16,7 T, COM RODA MOTRIZ ELEVADA E LÂMINA 3,18 M3 - CHP DIURNO. AF_06/2014</v>
          </cell>
          <cell r="C1868" t="str">
            <v>CHP</v>
          </cell>
          <cell r="D1868">
            <v>288.05</v>
          </cell>
          <cell r="E1868" t="str">
            <v>Custos Horários Produtivo e Improdutivo dos Equipamentos</v>
          </cell>
          <cell r="F1868" t="str">
            <v>SINAPI Mai/26</v>
          </cell>
        </row>
        <row r="1869">
          <cell r="A1869">
            <v>5849</v>
          </cell>
          <cell r="B1869" t="str">
            <v>TRATOR DE ESTEIRAS, POTÊNCIA 170 HP, PESO OPERACIONAL 19 T, CAÇAMBA 5,2 M3 - CHI DIURNO. AF_06/2014</v>
          </cell>
          <cell r="C1869" t="str">
            <v>CHI</v>
          </cell>
          <cell r="D1869">
            <v>101.39</v>
          </cell>
          <cell r="E1869" t="str">
            <v>Custos Horários Produtivo e Improdutivo dos Equipamentos</v>
          </cell>
          <cell r="F1869" t="str">
            <v>SINAPI Mai/26</v>
          </cell>
        </row>
        <row r="1870">
          <cell r="A1870">
            <v>5847</v>
          </cell>
          <cell r="B1870" t="str">
            <v>TRATOR DE ESTEIRAS, POTÊNCIA 170 HP, PESO OPERACIONAL 19 T, CAÇAMBA 5,2 M3 - CHP DIURNO. AF_06/2014</v>
          </cell>
          <cell r="C1870" t="str">
            <v>CHP</v>
          </cell>
          <cell r="D1870">
            <v>301.64</v>
          </cell>
          <cell r="E1870" t="str">
            <v>Custos Horários Produtivo e Improdutivo dos Equipamentos</v>
          </cell>
          <cell r="F1870" t="str">
            <v>SINAPI Mai/26</v>
          </cell>
        </row>
        <row r="1871">
          <cell r="A1871">
            <v>5857</v>
          </cell>
          <cell r="B1871" t="str">
            <v>TRATOR DE ESTEIRAS, POTÊNCIA 347 HP, PESO OPERACIONAL 38,5 T, COM LÂMINA 8,70 M3 - CHI DIURNO. AF_06/2014</v>
          </cell>
          <cell r="C1871" t="str">
            <v>CHI</v>
          </cell>
          <cell r="D1871">
            <v>244.49</v>
          </cell>
          <cell r="E1871" t="str">
            <v>Custos Horários Produtivo e Improdutivo dos Equipamentos</v>
          </cell>
          <cell r="F1871" t="str">
            <v>SINAPI Mai/26</v>
          </cell>
        </row>
        <row r="1872">
          <cell r="A1872">
            <v>5855</v>
          </cell>
          <cell r="B1872" t="str">
            <v>TRATOR DE ESTEIRAS, POTÊNCIA 347 HP, PESO OPERACIONAL 38,5 T, COM LÂMINA 8,70 M3 - CHP DIURNO. AF_06/2014</v>
          </cell>
          <cell r="C1872" t="str">
            <v>CHP</v>
          </cell>
          <cell r="D1872">
            <v>750.23</v>
          </cell>
          <cell r="E1872" t="str">
            <v>Custos Horários Produtivo e Improdutivo dos Equipamentos</v>
          </cell>
          <cell r="F1872" t="str">
            <v>SINAPI Mai/26</v>
          </cell>
        </row>
        <row r="1873">
          <cell r="A1873">
            <v>96021</v>
          </cell>
          <cell r="B1873" t="str">
            <v>TRATOR DE PNEUS COM POTÊNCIA DE 122 CV, TRAÇÃO 4X4, COM GRADE DE DISCOS ACOPLADA - CHI DIURNO. AF_02/2017</v>
          </cell>
          <cell r="C1873" t="str">
            <v>CHI</v>
          </cell>
          <cell r="D1873">
            <v>67.89</v>
          </cell>
          <cell r="E1873" t="str">
            <v>Custos Horários Produtivo e Improdutivo dos Equipamentos</v>
          </cell>
          <cell r="F1873" t="str">
            <v>SINAPI Mai/26</v>
          </cell>
        </row>
        <row r="1874">
          <cell r="A1874">
            <v>96020</v>
          </cell>
          <cell r="B1874" t="str">
            <v>TRATOR DE PNEUS COM POTÊNCIA DE 122 CV, TRAÇÃO 4X4, COM GRADE DE DISCOS ACOPLADA - CHP DIURNO. AF_02/2017</v>
          </cell>
          <cell r="C1874" t="str">
            <v>CHP</v>
          </cell>
          <cell r="D1874">
            <v>204.58</v>
          </cell>
          <cell r="E1874" t="str">
            <v>Custos Horários Produtivo e Improdutivo dos Equipamentos</v>
          </cell>
          <cell r="F1874" t="str">
            <v>SINAPI Mai/26</v>
          </cell>
        </row>
        <row r="1875">
          <cell r="A1875">
            <v>96014</v>
          </cell>
          <cell r="B1875" t="str">
            <v>TRATOR DE PNEUS COM POTÊNCIA DE 122 CV, TRAÇÃO 4X4, COM VASSOURA MECÂNICA ACOPLADA - CHI DIURNO. AF_02/2017</v>
          </cell>
          <cell r="C1875" t="str">
            <v>CHI</v>
          </cell>
          <cell r="D1875">
            <v>68.150000000000006</v>
          </cell>
          <cell r="E1875" t="str">
            <v>Custos Horários Produtivo e Improdutivo dos Equipamentos</v>
          </cell>
          <cell r="F1875" t="str">
            <v>SINAPI Mai/26</v>
          </cell>
        </row>
        <row r="1876">
          <cell r="A1876">
            <v>96013</v>
          </cell>
          <cell r="B1876" t="str">
            <v>TRATOR DE PNEUS COM POTÊNCIA DE 122 CV, TRAÇÃO 4X4, COM VASSOURA MECÂNICA ACOPLADA - CHP DIURNO. AF_02/2017</v>
          </cell>
          <cell r="C1876" t="str">
            <v>CHP</v>
          </cell>
          <cell r="D1876">
            <v>205.07</v>
          </cell>
          <cell r="E1876" t="str">
            <v>Custos Horários Produtivo e Improdutivo dos Equipamentos</v>
          </cell>
          <cell r="F1876" t="str">
            <v>SINAPI Mai/26</v>
          </cell>
        </row>
        <row r="1877">
          <cell r="A1877">
            <v>96029</v>
          </cell>
          <cell r="B1877" t="str">
            <v>TRATOR DE PNEUS COM POTÊNCIA DE 85 CV, TRAÇÃO 4X4, COM GRADE DE DISCOS ACOPLADA - CHI DIURNO. AF_02/2017</v>
          </cell>
          <cell r="C1877" t="str">
            <v>CHI</v>
          </cell>
          <cell r="D1877">
            <v>61.35</v>
          </cell>
          <cell r="E1877" t="str">
            <v>Custos Horários Produtivo e Improdutivo dos Equipamentos</v>
          </cell>
          <cell r="F1877" t="str">
            <v>SINAPI Mai/26</v>
          </cell>
        </row>
        <row r="1878">
          <cell r="A1878">
            <v>96028</v>
          </cell>
          <cell r="B1878" t="str">
            <v>TRATOR DE PNEUS COM POTÊNCIA DE 85 CV, TRAÇÃO 4X4, COM GRADE DE DISCOS ACOPLADA - CHP DIURNO. AF_02/2017</v>
          </cell>
          <cell r="C1878" t="str">
            <v>CHP</v>
          </cell>
          <cell r="D1878">
            <v>158.49</v>
          </cell>
          <cell r="E1878" t="str">
            <v>Custos Horários Produtivo e Improdutivo dos Equipamentos</v>
          </cell>
          <cell r="F1878" t="str">
            <v>SINAPI Mai/26</v>
          </cell>
        </row>
        <row r="1879">
          <cell r="A1879">
            <v>96155</v>
          </cell>
          <cell r="B1879" t="str">
            <v>TRATOR DE PNEUS COM POTÊNCIA DE 85 CV, TRAÇÃO 4X4, COM VASSOURA MECÂNICA ACOPLADA - CHI DIURNO. AF_02/2017</v>
          </cell>
          <cell r="C1879" t="str">
            <v>CHI</v>
          </cell>
          <cell r="D1879">
            <v>61.61</v>
          </cell>
          <cell r="E1879" t="str">
            <v>Custos Horários Produtivo e Improdutivo dos Equipamentos</v>
          </cell>
          <cell r="F1879" t="str">
            <v>SINAPI Mai/26</v>
          </cell>
        </row>
        <row r="1880">
          <cell r="A1880">
            <v>96157</v>
          </cell>
          <cell r="B1880" t="str">
            <v>TRATOR DE PNEUS COM POTÊNCIA DE 85 CV, TRAÇÃO 4X4, COM VASSOURA MECÂNICA ACOPLADA - CHP DIURNO. AF_03/2017</v>
          </cell>
          <cell r="C1880" t="str">
            <v>CHP</v>
          </cell>
          <cell r="D1880">
            <v>158.97999999999999</v>
          </cell>
          <cell r="E1880" t="str">
            <v>Custos Horários Produtivo e Improdutivo dos Equipamentos</v>
          </cell>
          <cell r="F1880" t="str">
            <v>SINAPI Mai/26</v>
          </cell>
        </row>
        <row r="1881">
          <cell r="A1881">
            <v>5845</v>
          </cell>
          <cell r="B1881" t="str">
            <v>TRATOR DE PNEUS, POTÊNCIA 122 CV, TRAÇÃO 4X4, PESO COM LASTRO DE 4.510 KG - CHI DIURNO. AF_06/2014</v>
          </cell>
          <cell r="C1881" t="str">
            <v>CHI</v>
          </cell>
          <cell r="D1881">
            <v>63.53</v>
          </cell>
          <cell r="E1881" t="str">
            <v>Custos Horários Produtivo e Improdutivo dos Equipamentos</v>
          </cell>
          <cell r="F1881" t="str">
            <v>SINAPI Mai/26</v>
          </cell>
        </row>
        <row r="1882">
          <cell r="A1882">
            <v>5843</v>
          </cell>
          <cell r="B1882" t="str">
            <v>TRATOR DE PNEUS, POTÊNCIA 122 CV, TRAÇÃO 4X4, PESO COM LASTRO DE 4.510 KG - CHP DIURNO. AF_06/2014</v>
          </cell>
          <cell r="C1882" t="str">
            <v>CHP</v>
          </cell>
          <cell r="D1882">
            <v>196.43</v>
          </cell>
          <cell r="E1882" t="str">
            <v>Custos Horários Produtivo e Improdutivo dos Equipamentos</v>
          </cell>
          <cell r="F1882" t="str">
            <v>SINAPI Mai/26</v>
          </cell>
        </row>
        <row r="1883">
          <cell r="A1883">
            <v>89036</v>
          </cell>
          <cell r="B1883" t="str">
            <v>TRATOR DE PNEUS, POTÊNCIA 85 CV, TRAÇÃO 4X4, PESO COM LASTRO DE 4.675 KG - CHI DIURNO. AF_06/2014</v>
          </cell>
          <cell r="C1883" t="str">
            <v>CHI</v>
          </cell>
          <cell r="D1883">
            <v>56.96</v>
          </cell>
          <cell r="E1883" t="str">
            <v>Custos Horários Produtivo e Improdutivo dos Equipamentos</v>
          </cell>
          <cell r="F1883" t="str">
            <v>SINAPI Mai/26</v>
          </cell>
        </row>
        <row r="1884">
          <cell r="A1884">
            <v>89035</v>
          </cell>
          <cell r="B1884" t="str">
            <v>TRATOR DE PNEUS, POTÊNCIA 85 CV, TRAÇÃO 4X4, PESO COM LASTRO DE 4.675 KG - CHP DIURNO. AF_06/2014</v>
          </cell>
          <cell r="C1884" t="str">
            <v>CHP</v>
          </cell>
          <cell r="D1884">
            <v>150.31</v>
          </cell>
          <cell r="E1884" t="str">
            <v>Custos Horários Produtivo e Improdutivo dos Equipamentos</v>
          </cell>
          <cell r="F1884" t="str">
            <v>SINAPI Mai/26</v>
          </cell>
        </row>
        <row r="1885">
          <cell r="A1885">
            <v>102911</v>
          </cell>
          <cell r="B1885" t="str">
            <v>UNIDADE DOSADORA AIRLESS TIPO HOT SPRAY - CHI DIURNO. AF_05/2023</v>
          </cell>
          <cell r="C1885" t="str">
            <v>CHI</v>
          </cell>
          <cell r="D1885">
            <v>0</v>
          </cell>
          <cell r="E1885" t="str">
            <v>Custos Horários Produtivo e Improdutivo dos Equipamentos</v>
          </cell>
          <cell r="F1885" t="str">
            <v>SINAPI Mai/26</v>
          </cell>
        </row>
        <row r="1886">
          <cell r="A1886">
            <v>102910</v>
          </cell>
          <cell r="B1886" t="str">
            <v>UNIDADE DOSADORA AIRLESS TIPO HOT SPRAY - CHP DIURNO. AF_05/2023</v>
          </cell>
          <cell r="C1886" t="str">
            <v>CHP</v>
          </cell>
          <cell r="D1886">
            <v>0</v>
          </cell>
          <cell r="E1886" t="str">
            <v>Custos Horários Produtivo e Improdutivo dos Equipamentos</v>
          </cell>
          <cell r="F1886" t="str">
            <v>SINAPI Mai/26</v>
          </cell>
        </row>
        <row r="1887">
          <cell r="A1887">
            <v>93440</v>
          </cell>
          <cell r="B1887" t="str">
            <v>USINA DE ASFALTO À FRIO, CAPACIDADE DE 40 A 60 TON/HORA, ELÉTRICA POTÊNCIA 30 CV - CHI DIURNO. AF_05/2023</v>
          </cell>
          <cell r="C1887" t="str">
            <v>CHI</v>
          </cell>
          <cell r="D1887">
            <v>184.85</v>
          </cell>
          <cell r="E1887" t="str">
            <v>Custos Horários Produtivo e Improdutivo dos Equipamentos</v>
          </cell>
          <cell r="F1887" t="str">
            <v>SINAPI Mai/26</v>
          </cell>
        </row>
        <row r="1888">
          <cell r="A1888">
            <v>93439</v>
          </cell>
          <cell r="B1888" t="str">
            <v>USINA DE ASFALTO À FRIO, CAPACIDADE DE 40 A 60 TON/HORA, ELÉTRICA POTÊNCIA 30 CV - CHP DIURNO. AF_05/2023</v>
          </cell>
          <cell r="C1888" t="str">
            <v>CHP</v>
          </cell>
          <cell r="D1888">
            <v>325.45999999999998</v>
          </cell>
          <cell r="E1888" t="str">
            <v>Custos Horários Produtivo e Improdutivo dos Equipamentos</v>
          </cell>
          <cell r="F1888" t="str">
            <v>SINAPI Mai/26</v>
          </cell>
        </row>
        <row r="1889">
          <cell r="A1889">
            <v>100648</v>
          </cell>
          <cell r="B1889" t="str">
            <v>USINA DE ASFALTO, TIPO GRAVIMÉTRICA, PROD 150 TON/HORA - CHI DIURNO. AF_12/2019</v>
          </cell>
          <cell r="C1889" t="str">
            <v>CHI</v>
          </cell>
          <cell r="D1889">
            <v>642.74</v>
          </cell>
          <cell r="E1889" t="str">
            <v>Custos Horários Produtivo e Improdutivo dos Equipamentos</v>
          </cell>
          <cell r="F1889" t="str">
            <v>SINAPI Mai/26</v>
          </cell>
        </row>
        <row r="1890">
          <cell r="A1890">
            <v>100647</v>
          </cell>
          <cell r="B1890" t="str">
            <v>USINA DE ASFALTO, TIPO GRAVIMÉTRICA, PROD 150 TON/HORA - CHP DIURNO. AF_12/2019</v>
          </cell>
          <cell r="C1890" t="str">
            <v>CHP</v>
          </cell>
          <cell r="D1890">
            <v>7577.79</v>
          </cell>
          <cell r="E1890" t="str">
            <v>Custos Horários Produtivo e Improdutivo dos Equipamentos</v>
          </cell>
          <cell r="F1890" t="str">
            <v>SINAPI Mai/26</v>
          </cell>
        </row>
        <row r="1891">
          <cell r="A1891">
            <v>5829</v>
          </cell>
          <cell r="B1891" t="str">
            <v>USINA DE CONCRETO FIXA, CAPACIDADE NOMINAL DE 90 A 120 M3/H, SEM SILO - CHI DIURNO. AF_07/2016</v>
          </cell>
          <cell r="C1891" t="str">
            <v>CHI</v>
          </cell>
          <cell r="D1891">
            <v>214.61</v>
          </cell>
          <cell r="E1891" t="str">
            <v>Custos Horários Produtivo e Improdutivo dos Equipamentos</v>
          </cell>
          <cell r="F1891" t="str">
            <v>SINAPI Mai/26</v>
          </cell>
        </row>
        <row r="1892">
          <cell r="A1892">
            <v>5823</v>
          </cell>
          <cell r="B1892" t="str">
            <v>USINA DE CONCRETO FIXA, CAPACIDADE NOMINAL DE 90 A 120 M3/H, SEM SILO - CHP DIURNO. AF_07/2016</v>
          </cell>
          <cell r="C1892" t="str">
            <v>CHP</v>
          </cell>
          <cell r="D1892">
            <v>271.17</v>
          </cell>
          <cell r="E1892" t="str">
            <v>Custos Horários Produtivo e Improdutivo dos Equipamentos</v>
          </cell>
          <cell r="F1892" t="str">
            <v>SINAPI Mai/26</v>
          </cell>
        </row>
        <row r="1893">
          <cell r="A1893">
            <v>106095</v>
          </cell>
          <cell r="B1893"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v>
          </cell>
          <cell r="C1893" t="str">
            <v>CHI</v>
          </cell>
          <cell r="D1893">
            <v>119.3</v>
          </cell>
          <cell r="E1893" t="str">
            <v>Custos Horários Produtivo e Improdutivo dos Equipamentos</v>
          </cell>
          <cell r="F1893" t="str">
            <v>SINAPI Mai/26</v>
          </cell>
        </row>
        <row r="1894">
          <cell r="A1894">
            <v>106094</v>
          </cell>
          <cell r="B1894"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v>
          </cell>
          <cell r="C1894" t="str">
            <v>CHP</v>
          </cell>
          <cell r="D1894">
            <v>361.48</v>
          </cell>
          <cell r="E1894" t="str">
            <v>Custos Horários Produtivo e Improdutivo dos Equipamentos</v>
          </cell>
          <cell r="F1894" t="str">
            <v>SINAPI Mai/26</v>
          </cell>
        </row>
        <row r="1895">
          <cell r="A1895">
            <v>100642</v>
          </cell>
          <cell r="B1895" t="str">
            <v>USINA DE MISTURA ASFÁLTICA À QUENTE, TIPO CONTRA FLUXO, PROD 100 A 140 TON/HORA - CHI DIURNO. AF_12/2019</v>
          </cell>
          <cell r="C1895" t="str">
            <v>CHI</v>
          </cell>
          <cell r="D1895">
            <v>328.5</v>
          </cell>
          <cell r="E1895" t="str">
            <v>Custos Horários Produtivo e Improdutivo dos Equipamentos</v>
          </cell>
          <cell r="F1895" t="str">
            <v>SINAPI Mai/26</v>
          </cell>
        </row>
        <row r="1896">
          <cell r="A1896">
            <v>100641</v>
          </cell>
          <cell r="B1896" t="str">
            <v>USINA DE MISTURA ASFÁLTICA À QUENTE, TIPO CONTRA FLUXO, PROD 100 A 140 TON/HORA - CHP DIURNO. AF_12/2019</v>
          </cell>
          <cell r="C1896" t="str">
            <v>CHP</v>
          </cell>
          <cell r="D1896">
            <v>5579.43</v>
          </cell>
          <cell r="E1896" t="str">
            <v>Custos Horários Produtivo e Improdutivo dos Equipamentos</v>
          </cell>
          <cell r="F1896" t="str">
            <v>SINAPI Mai/26</v>
          </cell>
        </row>
        <row r="1897">
          <cell r="A1897">
            <v>93434</v>
          </cell>
          <cell r="B1897" t="str">
            <v>USINA DE MISTURA ASFÁLTICA À QUENTE, TIPO CONTRA FLUXO, PROD 40 A 80 TON/HORA - CHI DIURNO. AF_05/2023</v>
          </cell>
          <cell r="C1897" t="str">
            <v>CHI</v>
          </cell>
          <cell r="D1897">
            <v>400.5</v>
          </cell>
          <cell r="E1897" t="str">
            <v>Custos Horários Produtivo e Improdutivo dos Equipamentos</v>
          </cell>
          <cell r="F1897" t="str">
            <v>SINAPI Mai/26</v>
          </cell>
        </row>
        <row r="1898">
          <cell r="A1898">
            <v>93433</v>
          </cell>
          <cell r="B1898" t="str">
            <v>USINA DE MISTURA ASFÁLTICA À QUENTE, TIPO CONTRA FLUXO, PROD 40 A 80 TON/HORA - CHP DIURNO. AF_05/2023</v>
          </cell>
          <cell r="C1898" t="str">
            <v>CHP</v>
          </cell>
          <cell r="D1898">
            <v>3110.32</v>
          </cell>
          <cell r="E1898" t="str">
            <v>Custos Horários Produtivo e Improdutivo dos Equipamentos</v>
          </cell>
          <cell r="F1898" t="str">
            <v>SINAPI Mai/26</v>
          </cell>
        </row>
        <row r="1899">
          <cell r="A1899">
            <v>95122</v>
          </cell>
          <cell r="B1899" t="str">
            <v>USINA MISTURADORA DE SOLOS, CAPACIDADE DE 200 A 500 TON/H, POTENCIA 75KW - CHI DIURNO. AF_07/2016</v>
          </cell>
          <cell r="C1899" t="str">
            <v>CHI</v>
          </cell>
          <cell r="D1899">
            <v>276.89</v>
          </cell>
          <cell r="E1899" t="str">
            <v>Custos Horários Produtivo e Improdutivo dos Equipamentos</v>
          </cell>
          <cell r="F1899" t="str">
            <v>SINAPI Mai/26</v>
          </cell>
        </row>
        <row r="1900">
          <cell r="A1900">
            <v>95121</v>
          </cell>
          <cell r="B1900" t="str">
            <v>USINA MISTURADORA DE SOLOS, CAPACIDADE DE 200 A 500 TON/H, POTENCIA 75KW - CHP DIURNO. AF_07/2016</v>
          </cell>
          <cell r="C1900" t="str">
            <v>CHP</v>
          </cell>
          <cell r="D1900">
            <v>420.68</v>
          </cell>
          <cell r="E1900" t="str">
            <v>Custos Horários Produtivo e Improdutivo dos Equipamentos</v>
          </cell>
          <cell r="F1900" t="str">
            <v>SINAPI Mai/26</v>
          </cell>
        </row>
        <row r="1901">
          <cell r="A1901">
            <v>103662</v>
          </cell>
          <cell r="B1901" t="str">
            <v>VARREDEIRA DE GRAMA SINTÉTICA A GASOLINA, 2,4 CV, 4 TEMPOS - CHI DIURNO. AF_05/2023</v>
          </cell>
          <cell r="C1901" t="str">
            <v>CHI</v>
          </cell>
          <cell r="D1901">
            <v>0</v>
          </cell>
          <cell r="E1901" t="str">
            <v>Custos Horários Produtivo e Improdutivo dos Equipamentos</v>
          </cell>
          <cell r="F1901" t="str">
            <v>SINAPI Mai/26</v>
          </cell>
        </row>
        <row r="1902">
          <cell r="A1902">
            <v>103661</v>
          </cell>
          <cell r="B1902" t="str">
            <v>VARREDEIRA DE GRAMA SINTÉTICA A GASOLINA, 2,4 CV, 4 TEMPOS - CHP DIURNO. AF_05/2023</v>
          </cell>
          <cell r="C1902" t="str">
            <v>CHP</v>
          </cell>
          <cell r="D1902">
            <v>0</v>
          </cell>
          <cell r="E1902" t="str">
            <v>Custos Horários Produtivo e Improdutivo dos Equipamentos</v>
          </cell>
          <cell r="F1902" t="str">
            <v>SINAPI Mai/26</v>
          </cell>
        </row>
        <row r="1903">
          <cell r="A1903">
            <v>5841</v>
          </cell>
          <cell r="B1903" t="str">
            <v>VASSOURA MECÂNICA REBOCÁVEL COM ESCOVA CILÍNDRICA, LARGURA ÚTIL DE VARRIMENTO DE 2,44 M - CHI DIURNO. AF_06/2014</v>
          </cell>
          <cell r="C1903" t="str">
            <v>CHI</v>
          </cell>
          <cell r="D1903">
            <v>4.88</v>
          </cell>
          <cell r="E1903" t="str">
            <v>Custos Horários Produtivo e Improdutivo dos Equipamentos</v>
          </cell>
          <cell r="F1903" t="str">
            <v>SINAPI Mai/26</v>
          </cell>
        </row>
        <row r="1904">
          <cell r="A1904">
            <v>5839</v>
          </cell>
          <cell r="B1904" t="str">
            <v>VASSOURA MECÂNICA REBOCÁVEL COM ESCOVA CILÍNDRICA, LARGURA ÚTIL DE VARRIMENTO DE 2,44 M - CHP DIURNO. AF_06/2014</v>
          </cell>
          <cell r="C1904" t="str">
            <v>CHP</v>
          </cell>
          <cell r="D1904">
            <v>9.6999999999999993</v>
          </cell>
          <cell r="E1904" t="str">
            <v>Custos Horários Produtivo e Improdutivo dos Equipamentos</v>
          </cell>
          <cell r="F1904" t="str">
            <v>SINAPI Mai/26</v>
          </cell>
        </row>
        <row r="1905">
          <cell r="A1905">
            <v>90587</v>
          </cell>
          <cell r="B1905" t="str">
            <v>VIBRADOR DE IMERSÃO, DIÂMETRO DE PONTEIRA 45MM, MOTOR ELÉTRICO TRIFÁSICO POTÊNCIA DE 2 CV - CHI DIURNO. AF_06/2015</v>
          </cell>
          <cell r="C1905" t="str">
            <v>CHI</v>
          </cell>
          <cell r="D1905">
            <v>0.6</v>
          </cell>
          <cell r="E1905" t="str">
            <v>Custos Horários Produtivo e Improdutivo dos Equipamentos</v>
          </cell>
          <cell r="F1905" t="str">
            <v>SINAPI Mai/26</v>
          </cell>
        </row>
        <row r="1906">
          <cell r="A1906">
            <v>90586</v>
          </cell>
          <cell r="B1906" t="str">
            <v>VIBRADOR DE IMERSÃO, DIÂMETRO DE PONTEIRA 45MM, MOTOR ELÉTRICO TRIFÁSICO POTÊNCIA DE 2 CV - CHP DIURNO. AF_06/2015</v>
          </cell>
          <cell r="C1906" t="str">
            <v>CHP</v>
          </cell>
          <cell r="D1906">
            <v>1.43</v>
          </cell>
          <cell r="E1906" t="str">
            <v>Custos Horários Produtivo e Improdutivo dos Equipamentos</v>
          </cell>
          <cell r="F1906" t="str">
            <v>SINAPI Mai/26</v>
          </cell>
        </row>
        <row r="1907">
          <cell r="A1907">
            <v>106392</v>
          </cell>
          <cell r="B1907" t="str">
            <v>VIBROACABADORA DE ASFALTO SOBRE ESTEIRAS, LARG. PAVIM. 2,60 M A 5,75 M, POT. 110 HP, CAP. 450 T/ H - CHI DIURNO. AF_11/2025</v>
          </cell>
          <cell r="C1907" t="str">
            <v>CHI</v>
          </cell>
          <cell r="D1907">
            <v>132.82</v>
          </cell>
          <cell r="E1907" t="str">
            <v>Custos Horários Produtivo e Improdutivo dos Equipamentos</v>
          </cell>
          <cell r="F1907" t="str">
            <v>SINAPI Mai/26</v>
          </cell>
        </row>
        <row r="1908">
          <cell r="A1908">
            <v>106389</v>
          </cell>
          <cell r="B1908" t="str">
            <v>VIBROACABADORA DE ASFALTO SOBRE ESTEIRAS, LARG. PAVIM. 2,60 M A 5,75 M, POT. 110 HP, CAP. 450 T/ H - CHP DIURNO. AF_11/2025</v>
          </cell>
          <cell r="C1908" t="str">
            <v>CHP</v>
          </cell>
          <cell r="D1908">
            <v>354.77</v>
          </cell>
          <cell r="E1908" t="str">
            <v>Custos Horários Produtivo e Improdutivo dos Equipamentos</v>
          </cell>
          <cell r="F1908" t="str">
            <v>SINAPI Mai/26</v>
          </cell>
        </row>
        <row r="1909">
          <cell r="A1909">
            <v>106391</v>
          </cell>
          <cell r="B1909" t="str">
            <v>VIBROACABADORA DE ASFALTO SOBRE ESTEIRAS, LARG. PAVIM. MÁX. 8,00 M, POT. 100 KW/ 134 HP, CAP. 600 T/ H - CHI DIURNO. AF_11/2025</v>
          </cell>
          <cell r="C1909" t="str">
            <v>CHI</v>
          </cell>
          <cell r="D1909">
            <v>263.19</v>
          </cell>
          <cell r="E1909" t="str">
            <v>Custos Horários Produtivo e Improdutivo dos Equipamentos</v>
          </cell>
          <cell r="F1909" t="str">
            <v>SINAPI Mai/26</v>
          </cell>
        </row>
        <row r="1910">
          <cell r="A1910">
            <v>106388</v>
          </cell>
          <cell r="B1910" t="str">
            <v>VIBROACABADORA DE ASFALTO SOBRE ESTEIRAS, LARG. PAVIM. MÁX. 8,00 M, POT. 100 KW/ 134 HP, CAP. 600 T/ H - CHP DIURNO. AF_11/2025</v>
          </cell>
          <cell r="C1910" t="str">
            <v>CHP</v>
          </cell>
          <cell r="D1910">
            <v>663.62</v>
          </cell>
          <cell r="E1910" t="str">
            <v>Custos Horários Produtivo e Improdutivo dos Equipamentos</v>
          </cell>
          <cell r="F1910" t="str">
            <v>SINAPI Mai/26</v>
          </cell>
        </row>
        <row r="1911">
          <cell r="A1911">
            <v>5837</v>
          </cell>
          <cell r="B1911" t="str">
            <v>VIBROACABADORA DE ASFALTO SOBRE ESTEIRAS, LARGURA DE PAVIMENTAÇÃO 1,90 M A 5,30 M, POTÊNCIA 105 HP CAPACIDADE 450 T/H - CHI DIURNO. AF_11/2014</v>
          </cell>
          <cell r="C1911" t="str">
            <v>CHI</v>
          </cell>
          <cell r="D1911">
            <v>153.12</v>
          </cell>
          <cell r="E1911" t="str">
            <v>Custos Horários Produtivo e Improdutivo dos Equipamentos</v>
          </cell>
          <cell r="F1911" t="str">
            <v>SINAPI Mai/26</v>
          </cell>
        </row>
        <row r="1912">
          <cell r="A1912">
            <v>5835</v>
          </cell>
          <cell r="B1912" t="str">
            <v>VIBROACABADORA DE ASFALTO SOBRE ESTEIRAS, LARGURA DE PAVIMENTAÇÃO 1,90 M A 5,30 M, POTÊNCIA 105 HP CAPACIDADE 450 T/H - CHP DIURNO. AF_11/2014</v>
          </cell>
          <cell r="C1912" t="str">
            <v>CHP</v>
          </cell>
          <cell r="D1912">
            <v>394.28</v>
          </cell>
          <cell r="E1912" t="str">
            <v>Custos Horários Produtivo e Improdutivo dos Equipamentos</v>
          </cell>
          <cell r="F1912" t="str">
            <v>SINAPI Mai/26</v>
          </cell>
        </row>
        <row r="1913">
          <cell r="A1913">
            <v>89257</v>
          </cell>
          <cell r="B1913" t="str">
            <v>VIBROACABADORA DE ASFALTO SOBRE ESTEIRAS, LARGURA DE PAVIMENTAÇÃO 2,13 M A 4,55 M, POTÊNCIA 100 HP CAPACIDADE 400 T/H - CHP DIURNO. AF_11/2014</v>
          </cell>
          <cell r="C1913" t="str">
            <v>CHP</v>
          </cell>
          <cell r="D1913">
            <v>343.43</v>
          </cell>
          <cell r="E1913" t="str">
            <v>Custos Horários Produtivo e Improdutivo dos Equipamentos</v>
          </cell>
          <cell r="F1913" t="str">
            <v>SINAPI Mai/26</v>
          </cell>
        </row>
        <row r="1914">
          <cell r="A1914">
            <v>89258</v>
          </cell>
          <cell r="B1914" t="str">
            <v>VIBROACABADORA DE ASFALTO SOBRE ESTEIRAS, LARGURA DE PAVIMENTAÇÃO 2,13 M A 4,55 M, POTÊNCIA 100 HP, CAPACIDADE 400 T/H - CHI DIURNO. AF_11/2014</v>
          </cell>
          <cell r="C1914" t="str">
            <v>CHI</v>
          </cell>
          <cell r="D1914">
            <v>132.13</v>
          </cell>
          <cell r="E1914" t="str">
            <v>Custos Horários Produtivo e Improdutivo dos Equipamentos</v>
          </cell>
          <cell r="F1914" t="str">
            <v>SINAPI Mai/26</v>
          </cell>
        </row>
        <row r="1915">
          <cell r="A1915">
            <v>106393</v>
          </cell>
          <cell r="B1915" t="str">
            <v>VIBROACABADORA DE ASFALTO SOBRE RODAS, LARGURA DE PAVIMENTAÇÃO DE 1,70 A 4,20 M, POTÊNCIA 78 KW/105 HP, CAPACIDADE 300 T/H - CHI DIURNO. AF_11/2025</v>
          </cell>
          <cell r="C1915" t="str">
            <v>CHI</v>
          </cell>
          <cell r="D1915">
            <v>150.72</v>
          </cell>
          <cell r="E1915" t="str">
            <v>Custos Horários Produtivo e Improdutivo dos Equipamentos</v>
          </cell>
          <cell r="F1915" t="str">
            <v>SINAPI Mai/26</v>
          </cell>
        </row>
        <row r="1916">
          <cell r="A1916">
            <v>106390</v>
          </cell>
          <cell r="B1916" t="str">
            <v>VIBROACABADORA DE ASFALTO SOBRE RODAS, LARGURA DE PAVIMENTAÇÃO DE 1,70 A 4,20 M, POTÊNCIA 78 KW/105 HP, CAPACIDADE 300 T/H - CHP DIURNO. AF_11/2025</v>
          </cell>
          <cell r="C1916" t="str">
            <v>CHP</v>
          </cell>
          <cell r="D1916">
            <v>376.12</v>
          </cell>
          <cell r="E1916" t="str">
            <v>Custos Horários Produtivo e Improdutivo dos Equipamentos</v>
          </cell>
          <cell r="F1916" t="str">
            <v>SINAPI Mai/26</v>
          </cell>
        </row>
        <row r="1917">
          <cell r="A1917">
            <v>97621</v>
          </cell>
          <cell r="B1917" t="str">
            <v>DEMOLIÇÃO DE ALVENARIA DE BLOCO FURADO, DE FORMA MANUAL, COM REAPROVEITAMENTO. AF_09/2023</v>
          </cell>
          <cell r="C1917" t="str">
            <v>M3</v>
          </cell>
          <cell r="D1917">
            <v>165.88</v>
          </cell>
          <cell r="E1917" t="str">
            <v>Demolições e Remoções</v>
          </cell>
          <cell r="F1917" t="str">
            <v>SINAPI Mai/26</v>
          </cell>
        </row>
        <row r="1918">
          <cell r="A1918">
            <v>97622</v>
          </cell>
          <cell r="B1918" t="str">
            <v>DEMOLIÇÃO DE ALVENARIA DE BLOCO FURADO, DE FORMA MANUAL, SEM REAPROVEITAMENTO. AF_09/2023</v>
          </cell>
          <cell r="C1918" t="str">
            <v>M3</v>
          </cell>
          <cell r="D1918">
            <v>80.849999999999994</v>
          </cell>
          <cell r="E1918" t="str">
            <v>Demolições e Remoções</v>
          </cell>
          <cell r="F1918" t="str">
            <v>SINAPI Mai/26</v>
          </cell>
        </row>
        <row r="1919">
          <cell r="A1919">
            <v>97623</v>
          </cell>
          <cell r="B1919" t="str">
            <v>DEMOLIÇÃO DE ALVENARIA DE TIJOLO MACIÇO, DE FORMA MANUAL, COM REAPROVEITAMENTO. AF_09/2023</v>
          </cell>
          <cell r="C1919" t="str">
            <v>M3</v>
          </cell>
          <cell r="D1919">
            <v>247.65</v>
          </cell>
          <cell r="E1919" t="str">
            <v>Demolições e Remoções</v>
          </cell>
          <cell r="F1919" t="str">
            <v>SINAPI Mai/26</v>
          </cell>
        </row>
        <row r="1920">
          <cell r="A1920">
            <v>97624</v>
          </cell>
          <cell r="B1920" t="str">
            <v>DEMOLIÇÃO DE ALVENARIA DE TIJOLO MACIÇO, DE FORMA MANUAL, SEM REAPROVEITAMENTO. AF_09/2023</v>
          </cell>
          <cell r="C1920" t="str">
            <v>M3</v>
          </cell>
          <cell r="D1920">
            <v>152</v>
          </cell>
          <cell r="E1920" t="str">
            <v>Demolições e Remoções</v>
          </cell>
          <cell r="F1920" t="str">
            <v>SINAPI Mai/26</v>
          </cell>
        </row>
        <row r="1921">
          <cell r="A1921">
            <v>97625</v>
          </cell>
          <cell r="B1921" t="str">
            <v>DEMOLIÇÃO DE ALVENARIA PARA QUALQUER TIPO DE BLOCO, DE FORMA MECANIZADA, SEM REAPROVEITAMENTO. AF_09/2023</v>
          </cell>
          <cell r="C1921" t="str">
            <v>M3</v>
          </cell>
          <cell r="D1921">
            <v>56.34</v>
          </cell>
          <cell r="E1921" t="str">
            <v>Demolições e Remoções</v>
          </cell>
          <cell r="F1921" t="str">
            <v>SINAPI Mai/26</v>
          </cell>
        </row>
        <row r="1922">
          <cell r="A1922">
            <v>104791</v>
          </cell>
          <cell r="B1922" t="str">
            <v>DEMOLIÇÃO DE ARGAMASSAS, DE FORMA DE FORMA MECANIZADA COM MARTELETE, SEM REAPROVEITAMENTO. AF_09/2023</v>
          </cell>
          <cell r="C1922" t="str">
            <v>M2</v>
          </cell>
          <cell r="D1922">
            <v>8.59</v>
          </cell>
          <cell r="E1922" t="str">
            <v>Demolições e Remoções</v>
          </cell>
          <cell r="F1922" t="str">
            <v>SINAPI Mai/26</v>
          </cell>
        </row>
        <row r="1923">
          <cell r="A1923">
            <v>97631</v>
          </cell>
          <cell r="B1923" t="str">
            <v>DEMOLIÇÃO DE ARGAMASSAS, DE FORMA MANUAL, SEM REAPROVEITAMENTO. AF_09/2023</v>
          </cell>
          <cell r="C1923" t="str">
            <v>M2</v>
          </cell>
          <cell r="D1923">
            <v>16.13</v>
          </cell>
          <cell r="E1923" t="str">
            <v>Demolições e Remoções</v>
          </cell>
          <cell r="F1923" t="str">
            <v>SINAPI Mai/26</v>
          </cell>
        </row>
        <row r="1924">
          <cell r="A1924">
            <v>97630</v>
          </cell>
          <cell r="B1924" t="str">
            <v>DEMOLIÇÃO DE ESTRUTURAS DE CONCRETO ARMADO EM GERAL, DE FORMA MECANIZADA COM ROMPEDOR ACOPLADO EM ESCAVADEIRA HIDRÁULICA, SEM REAPROVEITAMENTO. AF_09/2023</v>
          </cell>
          <cell r="C1924" t="str">
            <v>M3</v>
          </cell>
          <cell r="D1924">
            <v>0</v>
          </cell>
          <cell r="E1924" t="str">
            <v>Demolições e Remoções</v>
          </cell>
          <cell r="F1924" t="str">
            <v>SINAPI Mai/26</v>
          </cell>
        </row>
        <row r="1925">
          <cell r="A1925">
            <v>104796</v>
          </cell>
          <cell r="B1925" t="str">
            <v>DEMOLIÇÃO DE GUIAS, SARJETAS OU SARJETÕES, DE FORMA MECANIZADA, SEM REAPROVEITAMENTO. AF_09/2023</v>
          </cell>
          <cell r="C1925" t="str">
            <v>M</v>
          </cell>
          <cell r="D1925">
            <v>17.84</v>
          </cell>
          <cell r="E1925" t="str">
            <v>Demolições e Remoções</v>
          </cell>
          <cell r="F1925" t="str">
            <v>SINAPI Mai/26</v>
          </cell>
        </row>
        <row r="1926">
          <cell r="A1926">
            <v>97628</v>
          </cell>
          <cell r="B1926" t="str">
            <v>DEMOLIÇÃO DE LAJES, EM CONCRETO ARMADO, DE FORMA MANUAL, SEM REAPROVEITAMENTO. AF_09/2023</v>
          </cell>
          <cell r="C1926" t="str">
            <v>M3</v>
          </cell>
          <cell r="D1926">
            <v>378.41</v>
          </cell>
          <cell r="E1926" t="str">
            <v>Demolições e Remoções</v>
          </cell>
          <cell r="F1926" t="str">
            <v>SINAPI Mai/26</v>
          </cell>
        </row>
        <row r="1927">
          <cell r="A1927">
            <v>97629</v>
          </cell>
          <cell r="B1927" t="str">
            <v>DEMOLIÇÃO DE LAJES, EM CONCRETO ARMADO, DE FORMA MECANIZADA COM MARTELETE, SEM REAPROVEITAMENTO. AF_09/2023</v>
          </cell>
          <cell r="C1927" t="str">
            <v>M3</v>
          </cell>
          <cell r="D1927">
            <v>120.3</v>
          </cell>
          <cell r="E1927" t="str">
            <v>Demolições e Remoções</v>
          </cell>
          <cell r="F1927" t="str">
            <v>SINAPI Mai/26</v>
          </cell>
        </row>
        <row r="1928">
          <cell r="A1928">
            <v>97626</v>
          </cell>
          <cell r="B1928" t="str">
            <v>DEMOLIÇÃO DE PILARES E VIGAS EM CONCRETO ARMADO, DE FORMA MANUAL, SEM REAPROVEITAMENTO. AF_09/2023</v>
          </cell>
          <cell r="C1928" t="str">
            <v>M3</v>
          </cell>
          <cell r="D1928">
            <v>812.49</v>
          </cell>
          <cell r="E1928" t="str">
            <v>Demolições e Remoções</v>
          </cell>
          <cell r="F1928" t="str">
            <v>SINAPI Mai/26</v>
          </cell>
        </row>
        <row r="1929">
          <cell r="A1929">
            <v>97627</v>
          </cell>
          <cell r="B1929" t="str">
            <v>DEMOLIÇÃO DE PILARES E VIGAS EM CONCRETO ARMADO, DE FORMA MECANIZADA COM MARTELETE, SEM REAPROVEITAMENTO. AF_09/2023</v>
          </cell>
          <cell r="C1929" t="str">
            <v>M3</v>
          </cell>
          <cell r="D1929">
            <v>258.33</v>
          </cell>
          <cell r="E1929" t="str">
            <v>Demolições e Remoções</v>
          </cell>
          <cell r="F1929" t="str">
            <v>SINAPI Mai/26</v>
          </cell>
        </row>
        <row r="1930">
          <cell r="A1930">
            <v>104789</v>
          </cell>
          <cell r="B1930" t="str">
            <v>DEMOLIÇÃO DE PISO DE CONCRETO SIMPLES, DE FORMA MANUAL, SEM REAPROVEITAMENTO. AF_09/2023</v>
          </cell>
          <cell r="C1930" t="str">
            <v>M3</v>
          </cell>
          <cell r="D1930">
            <v>284.52999999999997</v>
          </cell>
          <cell r="E1930" t="str">
            <v>Demolições e Remoções</v>
          </cell>
          <cell r="F1930" t="str">
            <v>SINAPI Mai/26</v>
          </cell>
        </row>
        <row r="1931">
          <cell r="A1931">
            <v>104790</v>
          </cell>
          <cell r="B1931" t="str">
            <v>DEMOLIÇÃO DE PISO DE CONCRETO SIMPLES, DE FORMA MECANIZADA COM MARTELETE, SEM REAPROVEITAMENTO. AF_09/2023</v>
          </cell>
          <cell r="C1931" t="str">
            <v>M3</v>
          </cell>
          <cell r="D1931">
            <v>135.19</v>
          </cell>
          <cell r="E1931" t="str">
            <v>Demolições e Remoções</v>
          </cell>
          <cell r="F1931" t="str">
            <v>SINAPI Mai/26</v>
          </cell>
        </row>
        <row r="1932">
          <cell r="A1932">
            <v>97633</v>
          </cell>
          <cell r="B1932" t="str">
            <v>DEMOLIÇÃO DE REVESTIMENTO CERÂMICO, DE FORMA MANUAL, SEM REAPROVEITAMENTO. AF_09/2023</v>
          </cell>
          <cell r="C1932" t="str">
            <v>M2</v>
          </cell>
          <cell r="D1932">
            <v>32.229999999999997</v>
          </cell>
          <cell r="E1932" t="str">
            <v>Demolições e Remoções</v>
          </cell>
          <cell r="F1932" t="str">
            <v>SINAPI Mai/26</v>
          </cell>
        </row>
        <row r="1933">
          <cell r="A1933">
            <v>97634</v>
          </cell>
          <cell r="B1933" t="str">
            <v>DEMOLIÇÃO DE REVESTIMENTO CERÂMICO, DE FORMA MECANIZADA COM MARTELETE, SEM REAPROVEITAMENTO. AF_09/2023</v>
          </cell>
          <cell r="C1933" t="str">
            <v>M2</v>
          </cell>
          <cell r="D1933">
            <v>9.6300000000000008</v>
          </cell>
          <cell r="E1933" t="str">
            <v>Demolições e Remoções</v>
          </cell>
          <cell r="F1933" t="str">
            <v>SINAPI Mai/26</v>
          </cell>
        </row>
        <row r="1934">
          <cell r="A1934">
            <v>97632</v>
          </cell>
          <cell r="B1934" t="str">
            <v>DEMOLIÇÃO DE RODAPÉ CERÂMICO, DE FORMA MANUAL, SEM REAPROVEITAMENTO. AF_09/2023</v>
          </cell>
          <cell r="C1934" t="str">
            <v>M</v>
          </cell>
          <cell r="D1934">
            <v>3.69</v>
          </cell>
          <cell r="E1934" t="str">
            <v>Demolições e Remoções</v>
          </cell>
          <cell r="F1934" t="str">
            <v>SINAPI Mai/26</v>
          </cell>
        </row>
        <row r="1935">
          <cell r="A1935">
            <v>97636</v>
          </cell>
          <cell r="B1935" t="str">
            <v>DEMOLIÇÃO PARCIAL DE PAVIMENTO ASFÁLTICO, DE FORMA MECANIZADA, SEM REAPROVEITAMENTO. AF_09/2023</v>
          </cell>
          <cell r="C1935" t="str">
            <v>M2</v>
          </cell>
          <cell r="D1935">
            <v>26.71</v>
          </cell>
          <cell r="E1935" t="str">
            <v>Demolições e Remoções</v>
          </cell>
          <cell r="F1935" t="str">
            <v>SINAPI Mai/26</v>
          </cell>
        </row>
        <row r="1936">
          <cell r="A1936">
            <v>104797</v>
          </cell>
          <cell r="B1936" t="str">
            <v>REMOÇAO DE GUIAS PRÉ-FABRICADAS DE CONCRETO, DE FORMA MECANIZADA, COM REAPROVEITAMENTO. AF_09/2023</v>
          </cell>
          <cell r="C1936" t="str">
            <v>M</v>
          </cell>
          <cell r="D1936">
            <v>22.31</v>
          </cell>
          <cell r="E1936" t="str">
            <v>Demolições e Remoções</v>
          </cell>
          <cell r="F1936" t="str">
            <v>SINAPI Mai/26</v>
          </cell>
        </row>
        <row r="1937">
          <cell r="A1937">
            <v>104803</v>
          </cell>
          <cell r="B1937" t="str">
            <v>REMOÇÃO CALHAS E RUFOS, DE FORMA MANUAL, SEM REAPROVEITAMENTO. AF_09/2023</v>
          </cell>
          <cell r="C1937" t="str">
            <v>M</v>
          </cell>
          <cell r="D1937">
            <v>6.35</v>
          </cell>
          <cell r="E1937" t="str">
            <v>Demolições e Remoções</v>
          </cell>
          <cell r="F1937" t="str">
            <v>SINAPI Mai/26</v>
          </cell>
        </row>
        <row r="1938">
          <cell r="A1938">
            <v>97664</v>
          </cell>
          <cell r="B1938" t="str">
            <v>REMOÇÃO DE ACESSÓRIOS, DE FORMA MANUAL, SEM REAPROVEITAMENTO. AF_09/2023</v>
          </cell>
          <cell r="C1938" t="str">
            <v>UN</v>
          </cell>
          <cell r="D1938">
            <v>2.31</v>
          </cell>
          <cell r="E1938" t="str">
            <v>Demolições e Remoções</v>
          </cell>
          <cell r="F1938" t="str">
            <v>SINAPI Mai/26</v>
          </cell>
        </row>
        <row r="1939">
          <cell r="A1939">
            <v>104801</v>
          </cell>
          <cell r="B1939" t="str">
            <v>REMOÇÃO DE ALAMBRADOS PARA QUADRAS POLIESPORTIVAS, ESTRUTURADO POR TUBOS DE AÇO GALVANIZADO, COM TELA DE ARAME GALVANIZADO, DE FORMA MANUAL, SEM REAPROVEITAMENTO. AF_09/2023</v>
          </cell>
          <cell r="C1939" t="str">
            <v>M2</v>
          </cell>
          <cell r="D1939">
            <v>19.68</v>
          </cell>
          <cell r="E1939" t="str">
            <v>Demolições e Remoções</v>
          </cell>
          <cell r="F1939" t="str">
            <v>SINAPI Mai/26</v>
          </cell>
        </row>
        <row r="1940">
          <cell r="A1940">
            <v>97661</v>
          </cell>
          <cell r="B1940" t="str">
            <v>REMOÇÃO DE CABOS ELÉTRICOS, COM SEÇÃO DE 10 MM², FORMA MANUAL, SEM REAPROVEITAMENTO. AF_09/2023</v>
          </cell>
          <cell r="C1940" t="str">
            <v>M</v>
          </cell>
          <cell r="D1940">
            <v>1.07</v>
          </cell>
          <cell r="E1940" t="str">
            <v>Demolições e Remoções</v>
          </cell>
          <cell r="F1940" t="str">
            <v>SINAPI Mai/26</v>
          </cell>
        </row>
        <row r="1941">
          <cell r="A1941">
            <v>104794</v>
          </cell>
          <cell r="B1941" t="str">
            <v>REMOÇÃO DE CABOS ELÉTRICOS, COM SEÇÃO DE 16 MM², FORMA MANUAL, SEM REAPROVEITAMENTO. AF_09/2023</v>
          </cell>
          <cell r="C1941" t="str">
            <v>M</v>
          </cell>
          <cell r="D1941">
            <v>1.45</v>
          </cell>
          <cell r="E1941" t="str">
            <v>Demolições e Remoções</v>
          </cell>
          <cell r="F1941" t="str">
            <v>SINAPI Mai/26</v>
          </cell>
        </row>
        <row r="1942">
          <cell r="A1942">
            <v>104795</v>
          </cell>
          <cell r="B1942" t="str">
            <v>REMOÇÃO DE CABOS ELÉTRICOS, COM SEÇÃO DE 25 MM², FORMA MANUAL, SEM REAPROVEITAMENTO. AF_09/2023</v>
          </cell>
          <cell r="C1942" t="str">
            <v>M</v>
          </cell>
          <cell r="D1942">
            <v>2.04</v>
          </cell>
          <cell r="E1942" t="str">
            <v>Demolições e Remoções</v>
          </cell>
          <cell r="F1942" t="str">
            <v>SINAPI Mai/26</v>
          </cell>
        </row>
        <row r="1943">
          <cell r="A1943">
            <v>104792</v>
          </cell>
          <cell r="B1943" t="str">
            <v>REMOÇÃO DE CABOS ELÉTRICOS, COM SEÇÃO DE ATÉ 2,5 MM², DE FORMA MANUAL, SEM REAPROVEITAMENTO. AF_09/2023</v>
          </cell>
          <cell r="C1943" t="str">
            <v>M</v>
          </cell>
          <cell r="D1943">
            <v>0.59</v>
          </cell>
          <cell r="E1943" t="str">
            <v>Demolições e Remoções</v>
          </cell>
          <cell r="F1943" t="str">
            <v>SINAPI Mai/26</v>
          </cell>
        </row>
        <row r="1944">
          <cell r="A1944">
            <v>104793</v>
          </cell>
          <cell r="B1944" t="str">
            <v>REMOÇÃO DE CABOS ELÉTRICOS, COM SEÇÃO MAIOR QUE 2,5 MM² E MENOR QUE 10 MM², DE FORMA MANUAL, SEM REAPROVEITAMENTO. AF_09/2023</v>
          </cell>
          <cell r="C1944" t="str">
            <v>M</v>
          </cell>
          <cell r="D1944">
            <v>0.81</v>
          </cell>
          <cell r="E1944" t="str">
            <v>Demolições e Remoções</v>
          </cell>
          <cell r="F1944" t="str">
            <v>SINAPI Mai/26</v>
          </cell>
        </row>
        <row r="1945">
          <cell r="A1945">
            <v>104800</v>
          </cell>
          <cell r="B1945" t="str">
            <v>REMOÇÃO DE CERCAS E MOURÕES, DE FORMA MANUAL, SEM REAPROVEITAMENTO. AF_09/2023</v>
          </cell>
          <cell r="C1945" t="str">
            <v>M</v>
          </cell>
          <cell r="D1945">
            <v>12.82</v>
          </cell>
          <cell r="E1945" t="str">
            <v>Demolições e Remoções</v>
          </cell>
          <cell r="F1945" t="str">
            <v>SINAPI Mai/26</v>
          </cell>
        </row>
        <row r="1946">
          <cell r="A1946">
            <v>97638</v>
          </cell>
          <cell r="B1946" t="str">
            <v>REMOÇÃO DE CHAPAS E PERFIS DE DRYWALL, DE FORMA MANUAL, SEM REAPROVEITAMENTO. AF_09/2023</v>
          </cell>
          <cell r="C1946" t="str">
            <v>M2</v>
          </cell>
          <cell r="D1946">
            <v>11.98</v>
          </cell>
          <cell r="E1946" t="str">
            <v>Demolições e Remoções</v>
          </cell>
          <cell r="F1946" t="str">
            <v>SINAPI Mai/26</v>
          </cell>
        </row>
        <row r="1947">
          <cell r="A1947">
            <v>97641</v>
          </cell>
          <cell r="B1947" t="str">
            <v>REMOÇÃO DE FORRO DE GESSO, DE FORMA MANUAL, SEM REAPROVEITAMENTO. AF_09/2023</v>
          </cell>
          <cell r="C1947" t="str">
            <v>M2</v>
          </cell>
          <cell r="D1947">
            <v>4.1399999999999997</v>
          </cell>
          <cell r="E1947" t="str">
            <v>Demolições e Remoções</v>
          </cell>
          <cell r="F1947" t="str">
            <v>SINAPI Mai/26</v>
          </cell>
        </row>
        <row r="1948">
          <cell r="A1948">
            <v>97640</v>
          </cell>
          <cell r="B1948" t="str">
            <v>REMOÇÃO DE FORROS DE DRYWALL, PVC E FIBROMINERAL, DE FORMA MANUAL, SEM REAPROVEITAMENTO. AF_09/2023</v>
          </cell>
          <cell r="C1948" t="str">
            <v>M2</v>
          </cell>
          <cell r="D1948">
            <v>2.79</v>
          </cell>
          <cell r="E1948" t="str">
            <v>Demolições e Remoções</v>
          </cell>
          <cell r="F1948" t="str">
            <v>SINAPI Mai/26</v>
          </cell>
        </row>
        <row r="1949">
          <cell r="A1949">
            <v>97660</v>
          </cell>
          <cell r="B1949" t="str">
            <v>REMOÇÃO DE INTERRUPTORES/TOMADAS ELÉTRICAS, DE FORMA MANUAL, SEM REAPROVEITAMENTO. AF_09/2023</v>
          </cell>
          <cell r="C1949" t="str">
            <v>UN</v>
          </cell>
          <cell r="D1949">
            <v>1</v>
          </cell>
          <cell r="E1949" t="str">
            <v>Demolições e Remoções</v>
          </cell>
          <cell r="F1949" t="str">
            <v>SINAPI Mai/26</v>
          </cell>
        </row>
        <row r="1950">
          <cell r="A1950">
            <v>97645</v>
          </cell>
          <cell r="B1950" t="str">
            <v>REMOÇÃO DE JANELAS, DE FORMA MANUAL, SEM REAPROVEITAMENTO. AF_09/2023</v>
          </cell>
          <cell r="C1950" t="str">
            <v>M2</v>
          </cell>
          <cell r="D1950">
            <v>34.69</v>
          </cell>
          <cell r="E1950" t="str">
            <v>Demolições e Remoções</v>
          </cell>
          <cell r="F1950" t="str">
            <v>SINAPI Mai/26</v>
          </cell>
        </row>
        <row r="1951">
          <cell r="A1951">
            <v>97663</v>
          </cell>
          <cell r="B1951" t="str">
            <v>REMOÇÃO DE LOUÇAS, DE FORMA MANUAL, SEM REAPROVEITAMENTO. AF_09/2023</v>
          </cell>
          <cell r="C1951" t="str">
            <v>UN</v>
          </cell>
          <cell r="D1951">
            <v>18.57</v>
          </cell>
          <cell r="E1951" t="str">
            <v>Demolições e Remoções</v>
          </cell>
          <cell r="F1951" t="str">
            <v>SINAPI Mai/26</v>
          </cell>
        </row>
        <row r="1952">
          <cell r="A1952">
            <v>97665</v>
          </cell>
          <cell r="B1952" t="str">
            <v>REMOÇÃO DE LUMINÁRIAS, DE FORMA MANUAL, SEM REAPROVEITAMENTO. AF_09/2023</v>
          </cell>
          <cell r="C1952" t="str">
            <v>UN</v>
          </cell>
          <cell r="D1952">
            <v>2.72</v>
          </cell>
          <cell r="E1952" t="str">
            <v>Demolições e Remoções</v>
          </cell>
          <cell r="F1952" t="str">
            <v>SINAPI Mai/26</v>
          </cell>
        </row>
        <row r="1953">
          <cell r="A1953">
            <v>97666</v>
          </cell>
          <cell r="B1953" t="str">
            <v>REMOÇÃO DE METAIS SANITÁRIOS, DE FORMA MANUAL, SEM REAPROVEITAMENTO. AF_09/2023</v>
          </cell>
          <cell r="C1953" t="str">
            <v>UN</v>
          </cell>
          <cell r="D1953">
            <v>13.53</v>
          </cell>
          <cell r="E1953" t="str">
            <v>Demolições e Remoções</v>
          </cell>
          <cell r="F1953" t="str">
            <v>SINAPI Mai/26</v>
          </cell>
        </row>
        <row r="1954">
          <cell r="A1954">
            <v>97635</v>
          </cell>
          <cell r="B1954" t="str">
            <v>REMOÇÃO DE PISO DE BLOCO INTERTRAVADO OU DE PEDRA PORTUGUESA, DE FORMA MANUAL, COM REAPROVEITAMENTO. AF_09/2023</v>
          </cell>
          <cell r="C1954" t="str">
            <v>M2</v>
          </cell>
          <cell r="D1954">
            <v>23.69</v>
          </cell>
          <cell r="E1954" t="str">
            <v>Demolições e Remoções</v>
          </cell>
          <cell r="F1954" t="str">
            <v>SINAPI Mai/26</v>
          </cell>
        </row>
        <row r="1955">
          <cell r="A1955">
            <v>97643</v>
          </cell>
          <cell r="B1955" t="str">
            <v>REMOÇÃO DE PISO DE MADEIRA (ASSOALHO E BARROTE), DE FORMA MANUAL, SEM REAPROVEITAMENTO. AF_09/2023</v>
          </cell>
          <cell r="C1955" t="str">
            <v>M2</v>
          </cell>
          <cell r="D1955">
            <v>35.520000000000003</v>
          </cell>
          <cell r="E1955" t="str">
            <v>Demolições e Remoções</v>
          </cell>
          <cell r="F1955" t="str">
            <v>SINAPI Mai/26</v>
          </cell>
        </row>
        <row r="1956">
          <cell r="A1956">
            <v>104799</v>
          </cell>
          <cell r="B1956" t="str">
            <v>REMOÇÃO DE PLACAS DE SINALIZAÇÃO VIÁRIA, DE FORMA MANUAL, SEM REAPROVEITAMENTO. AF_09/2023</v>
          </cell>
          <cell r="C1956" t="str">
            <v>M2</v>
          </cell>
          <cell r="D1956">
            <v>15.47</v>
          </cell>
          <cell r="E1956" t="str">
            <v>Demolições e Remoções</v>
          </cell>
          <cell r="F1956" t="str">
            <v>SINAPI Mai/26</v>
          </cell>
        </row>
        <row r="1957">
          <cell r="A1957">
            <v>97639</v>
          </cell>
          <cell r="B1957" t="str">
            <v>REMOÇÃO DE PLACAS E PILARETES DE CONCRETO, DE FORMA MANUAL, SEM REAPROVEITAMENTO. AF_09/2023</v>
          </cell>
          <cell r="C1957" t="str">
            <v>M2</v>
          </cell>
          <cell r="D1957">
            <v>29</v>
          </cell>
          <cell r="E1957" t="str">
            <v>Demolições e Remoções</v>
          </cell>
          <cell r="F1957" t="str">
            <v>SINAPI Mai/26</v>
          </cell>
        </row>
        <row r="1958">
          <cell r="A1958">
            <v>97644</v>
          </cell>
          <cell r="B1958" t="str">
            <v>REMOÇÃO DE PORTAS, DE FORMA MANUAL, SEM REAPROVEITAMENTO. AF_09/2023</v>
          </cell>
          <cell r="C1958" t="str">
            <v>M2</v>
          </cell>
          <cell r="D1958">
            <v>13.43</v>
          </cell>
          <cell r="E1958" t="str">
            <v>Demolições e Remoções</v>
          </cell>
          <cell r="F1958" t="str">
            <v>SINAPI Mai/26</v>
          </cell>
        </row>
        <row r="1959">
          <cell r="A1959">
            <v>97648</v>
          </cell>
          <cell r="B1959" t="str">
            <v>REMOÇÃO DE PROTEÇÃO TÉRMICA PARA COBERTURA EM EPS, DE FORMA MANUAL, SEM REAPROVEITAMENTO. AF_09/2023</v>
          </cell>
          <cell r="C1959" t="str">
            <v>M2</v>
          </cell>
          <cell r="D1959">
            <v>2.88</v>
          </cell>
          <cell r="E1959" t="str">
            <v>Demolições e Remoções</v>
          </cell>
          <cell r="F1959" t="str">
            <v>SINAPI Mai/26</v>
          </cell>
        </row>
        <row r="1960">
          <cell r="A1960">
            <v>104798</v>
          </cell>
          <cell r="B1960" t="str">
            <v>REMOÇÃO DE SUPORTE METÁLICO OU DE MADEIRA PARA PLACAS DE SINALIZAÇÃO VIÁRIA, DE FORMA MANUAL, SEM REAPROVEITAMENTO. AF_09/2023</v>
          </cell>
          <cell r="C1960" t="str">
            <v>UN</v>
          </cell>
          <cell r="D1960">
            <v>19.7</v>
          </cell>
          <cell r="E1960" t="str">
            <v>Demolições e Remoções</v>
          </cell>
          <cell r="F1960" t="str">
            <v>SINAPI Mai/26</v>
          </cell>
        </row>
        <row r="1961">
          <cell r="A1961">
            <v>97637</v>
          </cell>
          <cell r="B1961" t="str">
            <v>REMOÇÃO DE TAPUME/ CHAPAS METÁLICAS E DE MADEIRA, DE FORMA MANUAL, SEM REAPROVEITAMENTO. AF_09/2023</v>
          </cell>
          <cell r="C1961" t="str">
            <v>M2</v>
          </cell>
          <cell r="D1961">
            <v>4.12</v>
          </cell>
          <cell r="E1961" t="str">
            <v>Demolições e Remoções</v>
          </cell>
          <cell r="F1961" t="str">
            <v>SINAPI Mai/26</v>
          </cell>
        </row>
        <row r="1962">
          <cell r="A1962">
            <v>104802</v>
          </cell>
          <cell r="B1962" t="str">
            <v>REMOÇÃO DE TELA DE ARAME GALVANIZADO DE ALAMBRADOS PARA QUADRAS POLIESPORTIVAS, DE FORMA MANUAL, SEM REMOÇÃO DA ESTRUTURA DE SUSTENTAÇÃO, SEM REAPROVEITAMENTO. AF_09/2023</v>
          </cell>
          <cell r="C1962" t="str">
            <v>M2</v>
          </cell>
          <cell r="D1962">
            <v>13.09</v>
          </cell>
          <cell r="E1962" t="str">
            <v>Demolições e Remoções</v>
          </cell>
          <cell r="F1962" t="str">
            <v>SINAPI Mai/26</v>
          </cell>
        </row>
        <row r="1963">
          <cell r="A1963">
            <v>97647</v>
          </cell>
          <cell r="B1963" t="str">
            <v>REMOÇÃO DE TELHAS DE FIBROCIMENTO METÁLICA E CERÂMICA, DE FORMA MANUAL, SEM REAPROVEITAMENTO. AF_09/2023</v>
          </cell>
          <cell r="C1963" t="str">
            <v>M2</v>
          </cell>
          <cell r="D1963">
            <v>5</v>
          </cell>
          <cell r="E1963" t="str">
            <v>Demolições e Remoções</v>
          </cell>
          <cell r="F1963" t="str">
            <v>SINAPI Mai/26</v>
          </cell>
        </row>
        <row r="1964">
          <cell r="A1964">
            <v>97649</v>
          </cell>
          <cell r="B1964" t="str">
            <v>REMOÇÃO DE TELHAS DE FIBROCIMENTO, METÁLICA E CERÂMICA, DE FORMA MECANIZADA, COM USO DE GUINDASTE, SEM REAPROVEITAMENTO. AF_09/2023</v>
          </cell>
          <cell r="C1964" t="str">
            <v>M2</v>
          </cell>
          <cell r="D1964">
            <v>6.08</v>
          </cell>
          <cell r="E1964" t="str">
            <v>Demolições e Remoções</v>
          </cell>
          <cell r="F1964" t="str">
            <v>SINAPI Mai/26</v>
          </cell>
        </row>
        <row r="1965">
          <cell r="A1965">
            <v>97652</v>
          </cell>
          <cell r="B1965" t="str">
            <v>REMOÇÃO DE TESOURAS DE MADEIRA, COM VÃO MAIOR OU IGUAL A 8M, DE FORMA MANUAL, SEM REAPROVEITAMENTO. AF_09/2023</v>
          </cell>
          <cell r="C1965" t="str">
            <v>UN</v>
          </cell>
          <cell r="D1965">
            <v>266.73</v>
          </cell>
          <cell r="E1965" t="str">
            <v>Demolições e Remoções</v>
          </cell>
          <cell r="F1965" t="str">
            <v>SINAPI Mai/26</v>
          </cell>
        </row>
        <row r="1966">
          <cell r="A1966">
            <v>97654</v>
          </cell>
          <cell r="B1966" t="str">
            <v>REMOÇÃO DE TESOURAS DE MADEIRA, COM VÃO MAIOR OU IGUAL A 8M, DE FORMA MECANIZADA, COM REAPROVEITAMENTO. AF_09/2023</v>
          </cell>
          <cell r="C1966" t="str">
            <v>UN</v>
          </cell>
          <cell r="D1966">
            <v>205.85</v>
          </cell>
          <cell r="E1966" t="str">
            <v>Demolições e Remoções</v>
          </cell>
          <cell r="F1966" t="str">
            <v>SINAPI Mai/26</v>
          </cell>
        </row>
        <row r="1967">
          <cell r="A1967">
            <v>97651</v>
          </cell>
          <cell r="B1967" t="str">
            <v>REMOÇÃO DE TESOURAS DE MADEIRA, COM VÃO MENOR QUE 8M, DE FORMA MANUAL, SEM REAPROVEITAMENTO. AF_09/2023</v>
          </cell>
          <cell r="C1967" t="str">
            <v>UN</v>
          </cell>
          <cell r="D1967">
            <v>117.66</v>
          </cell>
          <cell r="E1967" t="str">
            <v>Demolições e Remoções</v>
          </cell>
          <cell r="F1967" t="str">
            <v>SINAPI Mai/26</v>
          </cell>
        </row>
        <row r="1968">
          <cell r="A1968">
            <v>97653</v>
          </cell>
          <cell r="B1968" t="str">
            <v>REMOÇÃO DE TESOURAS DE MADEIRA, COM VÃO MENOR QUE 8M, DE FORMA MECANIZADA, COM REAPROVEITAMENTO. AF_09/2023</v>
          </cell>
          <cell r="C1968" t="str">
            <v>UN</v>
          </cell>
          <cell r="D1968">
            <v>157.07</v>
          </cell>
          <cell r="E1968" t="str">
            <v>Demolições e Remoções</v>
          </cell>
          <cell r="F1968" t="str">
            <v>SINAPI Mai/26</v>
          </cell>
        </row>
        <row r="1969">
          <cell r="A1969">
            <v>97657</v>
          </cell>
          <cell r="B1969" t="str">
            <v>REMOÇÃO DE TESOURAS METÁLICAS, COM VÃO MAIOR OU IGUAL A 8M, DE FORMA MANUAL, SEM REAPROVEITAMENTO. AF_09/2023</v>
          </cell>
          <cell r="C1969" t="str">
            <v>UN</v>
          </cell>
          <cell r="D1969">
            <v>843.09</v>
          </cell>
          <cell r="E1969" t="str">
            <v>Demolições e Remoções</v>
          </cell>
          <cell r="F1969" t="str">
            <v>SINAPI Mai/26</v>
          </cell>
        </row>
        <row r="1970">
          <cell r="A1970">
            <v>97659</v>
          </cell>
          <cell r="B1970" t="str">
            <v>REMOÇÃO DE TESOURAS METÁLICAS, COM VÃO MAIOR OU IGUAL A 8M, DE FORMA MECANIZADA, COM REAPROVEITAMENTO. AF_09/2023</v>
          </cell>
          <cell r="C1970" t="str">
            <v>UN</v>
          </cell>
          <cell r="D1970">
            <v>367.09</v>
          </cell>
          <cell r="E1970" t="str">
            <v>Demolições e Remoções</v>
          </cell>
          <cell r="F1970" t="str">
            <v>SINAPI Mai/26</v>
          </cell>
        </row>
        <row r="1971">
          <cell r="A1971">
            <v>97656</v>
          </cell>
          <cell r="B1971" t="str">
            <v>REMOÇÃO DE TESOURAS METÁLICAS, COM VÃO MENOR QUE 8M, DE FORMA MANUAL, SEM REAPROVEITAMENTO. AF_09/2023</v>
          </cell>
          <cell r="C1971" t="str">
            <v>UN</v>
          </cell>
          <cell r="D1971">
            <v>425.36</v>
          </cell>
          <cell r="E1971" t="str">
            <v>Demolições e Remoções</v>
          </cell>
          <cell r="F1971" t="str">
            <v>SINAPI Mai/26</v>
          </cell>
        </row>
        <row r="1972">
          <cell r="A1972">
            <v>97658</v>
          </cell>
          <cell r="B1972" t="str">
            <v>REMOÇÃO DE TESOURAS METÁLICAS, COM VÃO MENOR QUE 8M, DE FORMA MECANIZADA, COM REAPROVEITAMENTO. AF_09/2023</v>
          </cell>
          <cell r="C1972" t="str">
            <v>UN</v>
          </cell>
          <cell r="D1972">
            <v>256.08999999999997</v>
          </cell>
          <cell r="E1972" t="str">
            <v>Demolições e Remoções</v>
          </cell>
          <cell r="F1972" t="str">
            <v>SINAPI Mai/26</v>
          </cell>
        </row>
        <row r="1973">
          <cell r="A1973">
            <v>97650</v>
          </cell>
          <cell r="B1973" t="str">
            <v>REMOÇÃO DE TRAMA DE MADEIRA PARA COBERTURA, DE FORMA MANUAL, SEM REAPROVEITAMENTO. AF_09/2023</v>
          </cell>
          <cell r="C1973" t="str">
            <v>M2</v>
          </cell>
          <cell r="D1973">
            <v>10.8</v>
          </cell>
          <cell r="E1973" t="str">
            <v>Demolições e Remoções</v>
          </cell>
          <cell r="F1973" t="str">
            <v>SINAPI Mai/26</v>
          </cell>
        </row>
        <row r="1974">
          <cell r="A1974">
            <v>97642</v>
          </cell>
          <cell r="B1974" t="str">
            <v>REMOÇÃO DE TRAMA METÁLICA OU DE MADEIRA PARA FORRO, DE FORMA MANUAL, SEM REAPROVEITAMENTO. AF_09/2023</v>
          </cell>
          <cell r="C1974" t="str">
            <v>M2</v>
          </cell>
          <cell r="D1974">
            <v>4.01</v>
          </cell>
          <cell r="E1974" t="str">
            <v>Demolições e Remoções</v>
          </cell>
          <cell r="F1974" t="str">
            <v>SINAPI Mai/26</v>
          </cell>
        </row>
        <row r="1975">
          <cell r="A1975">
            <v>97655</v>
          </cell>
          <cell r="B1975" t="str">
            <v>REMOÇÃO DE TRAMA METÁLICA PARA COBERTURA, DE FORMA MANUAL, SEM REAPROVEITAMENTO. AF_09/2023</v>
          </cell>
          <cell r="C1975" t="str">
            <v>M2</v>
          </cell>
          <cell r="D1975">
            <v>45.9</v>
          </cell>
          <cell r="E1975" t="str">
            <v>Demolições e Remoções</v>
          </cell>
          <cell r="F1975" t="str">
            <v>SINAPI Mai/26</v>
          </cell>
        </row>
        <row r="1976">
          <cell r="A1976">
            <v>97662</v>
          </cell>
          <cell r="B1976" t="str">
            <v>REMOÇÃO DE TUBULAÇÕES (TUBOS E CONEXÕES) DE ÁGUA FRIA, DE FORMA MANUAL, SEM REAPROVEITAMENTO. AF_09/2023</v>
          </cell>
          <cell r="C1976" t="str">
            <v>M</v>
          </cell>
          <cell r="D1976">
            <v>0.74</v>
          </cell>
          <cell r="E1976" t="str">
            <v>Demolições e Remoções</v>
          </cell>
          <cell r="F1976" t="str">
            <v>SINAPI Mai/26</v>
          </cell>
        </row>
        <row r="1977">
          <cell r="A1977">
            <v>97646</v>
          </cell>
          <cell r="B1977" t="str">
            <v>REMOÇÃO DE VIDRO, EM FACHADAS DE VIDRO, DE FORMA MECANIZADA, COM USO DE PLATAFORMA ELEVATÓRIA, SEM REAPROVEITAMENTO. AF_09/2023</v>
          </cell>
          <cell r="C1977" t="str">
            <v>M2</v>
          </cell>
          <cell r="D1977">
            <v>0</v>
          </cell>
          <cell r="E1977" t="str">
            <v>Demolições e Remoções</v>
          </cell>
          <cell r="F1977" t="str">
            <v>SINAPI Mai/26</v>
          </cell>
        </row>
        <row r="1978">
          <cell r="A1978">
            <v>92712</v>
          </cell>
          <cell r="B1978" t="str">
            <v>APARELHO PARA CORTE E SOLDA OXI-ACETILENO SOBRE RODAS, INCLUSIVE CILINDROS E MAÇARICOS - DEPRECIAÇÃO. AF_05/2023</v>
          </cell>
          <cell r="C1978" t="str">
            <v>H</v>
          </cell>
          <cell r="D1978">
            <v>0.24</v>
          </cell>
          <cell r="E1978" t="str">
            <v>Depreciação, Juros, Impostos e Seguros, Manutenção e Materiais na Operação dos Equipamentos</v>
          </cell>
          <cell r="F1978" t="str">
            <v>SINAPI Mai/26</v>
          </cell>
        </row>
        <row r="1979">
          <cell r="A1979">
            <v>92713</v>
          </cell>
          <cell r="B1979" t="str">
            <v>APARELHO PARA CORTE E SOLDA OXI-ACETILENO SOBRE RODAS, INCLUSIVE CILINDROS E MAÇARICOS - JUROS. AF_05/2023</v>
          </cell>
          <cell r="C1979" t="str">
            <v>H</v>
          </cell>
          <cell r="D1979">
            <v>0.05</v>
          </cell>
          <cell r="E1979" t="str">
            <v>Depreciação, Juros, Impostos e Seguros, Manutenção e Materiais na Operação dos Equipamentos</v>
          </cell>
          <cell r="F1979" t="str">
            <v>SINAPI Mai/26</v>
          </cell>
        </row>
        <row r="1980">
          <cell r="A1980">
            <v>92714</v>
          </cell>
          <cell r="B1980" t="str">
            <v>APARELHO PARA CORTE E SOLDA OXI-ACETILENO SOBRE RODAS, INCLUSIVE CILINDROS E MAÇARICOS - MANUTENÇÃO. AF_05/2023</v>
          </cell>
          <cell r="C1980" t="str">
            <v>H</v>
          </cell>
          <cell r="D1980">
            <v>0.3</v>
          </cell>
          <cell r="E1980" t="str">
            <v>Depreciação, Juros, Impostos e Seguros, Manutenção e Materiais na Operação dos Equipamentos</v>
          </cell>
          <cell r="F1980" t="str">
            <v>SINAPI Mai/26</v>
          </cell>
        </row>
        <row r="1981">
          <cell r="A1981">
            <v>92715</v>
          </cell>
          <cell r="B1981" t="str">
            <v>APARELHO PARA CORTE E SOLDA OXI-ACETILENO SOBRE RODAS, INCLUSIVE CILINDROS E MAÇARICOS - MATERIAIS NA OPERAÇÃO. AF_05/2023</v>
          </cell>
          <cell r="C1981" t="str">
            <v>H</v>
          </cell>
          <cell r="D1981">
            <v>114.72</v>
          </cell>
          <cell r="E1981" t="str">
            <v>Depreciação, Juros, Impostos e Seguros, Manutenção e Materiais na Operação dos Equipamentos</v>
          </cell>
          <cell r="F1981" t="str">
            <v>SINAPI Mai/26</v>
          </cell>
        </row>
        <row r="1982">
          <cell r="A1982">
            <v>103663</v>
          </cell>
          <cell r="B1982" t="str">
            <v>BATE ESTACA PARA INSTALAÇÃO DE DEFENSAS METÁLICAS (GUARD RAIL) FIXO, INCLUSIVE CAMINHÃO TOCO PBT 9.700 KG, POTÊNCIA DE 160 CV - DEPRECIAÇÃO. AF_05/2023</v>
          </cell>
          <cell r="C1982" t="str">
            <v>H</v>
          </cell>
          <cell r="D1982">
            <v>0</v>
          </cell>
          <cell r="E1982" t="str">
            <v>Depreciação, Juros, Impostos e Seguros, Manutenção e Materiais na Operação dos Equipamentos</v>
          </cell>
          <cell r="F1982" t="str">
            <v>SINAPI Mai/26</v>
          </cell>
        </row>
        <row r="1983">
          <cell r="A1983">
            <v>104390</v>
          </cell>
          <cell r="B1983" t="str">
            <v>BATE ESTACA PARA INSTALAÇÃO DE DEFENSAS METÁLICAS (GUARD RAIL) FIXO, INCLUSIVE CAMINHÃO TOCO PBT 9.700 KG, POTÊNCIA DE 160 CV - IMPOSTOS E SEGUROS. AF_05/2023</v>
          </cell>
          <cell r="C1983" t="str">
            <v>H</v>
          </cell>
          <cell r="D1983">
            <v>0</v>
          </cell>
          <cell r="E1983" t="str">
            <v>Depreciação, Juros, Impostos e Seguros, Manutenção e Materiais na Operação dos Equipamentos</v>
          </cell>
          <cell r="F1983" t="str">
            <v>SINAPI Mai/26</v>
          </cell>
        </row>
        <row r="1984">
          <cell r="A1984">
            <v>103664</v>
          </cell>
          <cell r="B1984" t="str">
            <v>BATE ESTACA PARA INSTALAÇÃO DE DEFENSAS METÁLICAS (GUARD RAIL) FIXO, INCLUSIVE CAMINHÃO TOCO PBT 9.700 KG, POTÊNCIA DE 160 CV - JUROS. AF_05/2023</v>
          </cell>
          <cell r="C1984" t="str">
            <v>H</v>
          </cell>
          <cell r="D1984">
            <v>0</v>
          </cell>
          <cell r="E1984" t="str">
            <v>Depreciação, Juros, Impostos e Seguros, Manutenção e Materiais na Operação dos Equipamentos</v>
          </cell>
          <cell r="F1984" t="str">
            <v>SINAPI Mai/26</v>
          </cell>
        </row>
        <row r="1985">
          <cell r="A1985">
            <v>104451</v>
          </cell>
          <cell r="B1985" t="str">
            <v>BATE ESTACA PARA INSTALAÇÃO DE DEFENSAS METÁLICAS (GUARD RAIL) FIXO, INCLUSIVE CAMINHÃO TOCO PBT 9.700 KG, POTÊNCIA DE 160 CV - MANUTENÇÃO. AF_05/2023</v>
          </cell>
          <cell r="C1985" t="str">
            <v>H</v>
          </cell>
          <cell r="D1985">
            <v>0</v>
          </cell>
          <cell r="E1985" t="str">
            <v>Depreciação, Juros, Impostos e Seguros, Manutenção e Materiais na Operação dos Equipamentos</v>
          </cell>
          <cell r="F1985" t="str">
            <v>SINAPI Mai/26</v>
          </cell>
        </row>
        <row r="1986">
          <cell r="A1986">
            <v>103666</v>
          </cell>
          <cell r="B1986" t="str">
            <v>BATE ESTACA PARA INSTALAÇÃO DE DEFENSAS METÁLICAS (GUARD RAIL) FIXO, INCLUSIVE CAMINHÃO TOCO PBT 9.700 KG, POTÊNCIA DE 160 CV - MATERIAIS NA OPERAÇÃO. AF_05/2023</v>
          </cell>
          <cell r="C1986" t="str">
            <v>H</v>
          </cell>
          <cell r="D1986">
            <v>156.94</v>
          </cell>
          <cell r="E1986" t="str">
            <v>Depreciação, Juros, Impostos e Seguros, Manutenção e Materiais na Operação dos Equipamentos</v>
          </cell>
          <cell r="F1986" t="str">
            <v>SINAPI Mai/26</v>
          </cell>
        </row>
        <row r="1987">
          <cell r="A1987">
            <v>89212</v>
          </cell>
          <cell r="B1987" t="str">
            <v>BATE-ESTACAS POR GRAVIDADE, POTÊNCIA DE 160 HP, PESO DO MARTELO ATÉ 3 TONELADAS - DEPRECIAÇÃO. AF_11/2014</v>
          </cell>
          <cell r="C1987" t="str">
            <v>H</v>
          </cell>
          <cell r="D1987">
            <v>29.76</v>
          </cell>
          <cell r="E1987" t="str">
            <v>Depreciação, Juros, Impostos e Seguros, Manutenção e Materiais na Operação dos Equipamentos</v>
          </cell>
          <cell r="F1987" t="str">
            <v>SINAPI Mai/26</v>
          </cell>
        </row>
        <row r="1988">
          <cell r="A1988">
            <v>89213</v>
          </cell>
          <cell r="B1988" t="str">
            <v>BATE-ESTACAS POR GRAVIDADE, POTÊNCIA DE 160 HP, PESO DO MARTELO ATÉ 3 TONELADAS - JUROS. AF_11/2014</v>
          </cell>
          <cell r="C1988" t="str">
            <v>H</v>
          </cell>
          <cell r="D1988">
            <v>9.18</v>
          </cell>
          <cell r="E1988" t="str">
            <v>Depreciação, Juros, Impostos e Seguros, Manutenção e Materiais na Operação dos Equipamentos</v>
          </cell>
          <cell r="F1988" t="str">
            <v>SINAPI Mai/26</v>
          </cell>
        </row>
        <row r="1989">
          <cell r="A1989">
            <v>89214</v>
          </cell>
          <cell r="B1989" t="str">
            <v>BATE-ESTACAS POR GRAVIDADE, POTÊNCIA DE 160 HP, PESO DO MARTELO ATÉ 3 TONELADAS - MANUTENÇÃO. AF_11/2014</v>
          </cell>
          <cell r="C1989" t="str">
            <v>H</v>
          </cell>
          <cell r="D1989">
            <v>27.94</v>
          </cell>
          <cell r="E1989" t="str">
            <v>Depreciação, Juros, Impostos e Seguros, Manutenção e Materiais na Operação dos Equipamentos</v>
          </cell>
          <cell r="F1989" t="str">
            <v>SINAPI Mai/26</v>
          </cell>
        </row>
        <row r="1990">
          <cell r="A1990">
            <v>89215</v>
          </cell>
          <cell r="B1990" t="str">
            <v>BATE-ESTACAS POR GRAVIDADE, POTÊNCIA DE 160 HP, PESO DO MARTELO ATÉ 3 TONELADAS - MATERIAIS NA OPERAÇÃO. AF_11/2014</v>
          </cell>
          <cell r="C1990" t="str">
            <v>H</v>
          </cell>
          <cell r="D1990">
            <v>107.39</v>
          </cell>
          <cell r="E1990" t="str">
            <v>Depreciação, Juros, Impostos e Seguros, Manutenção e Materiais na Operação dos Equipamentos</v>
          </cell>
          <cell r="F1990" t="str">
            <v>SINAPI Mai/26</v>
          </cell>
        </row>
        <row r="1991">
          <cell r="A1991">
            <v>87441</v>
          </cell>
          <cell r="B1991" t="str">
            <v>BETONEIRA CAPACIDADE NOMINAL 400 L, CAPACIDADE DE MISTURA 310 L, MOTOR A DIESEL POTÊNCIA 5,0 CV, SEM CARREGADOR - DEPRECIAÇÃO. AF_05/2023</v>
          </cell>
          <cell r="C1991" t="str">
            <v>H</v>
          </cell>
          <cell r="D1991">
            <v>0.45</v>
          </cell>
          <cell r="E1991" t="str">
            <v>Depreciação, Juros, Impostos e Seguros, Manutenção e Materiais na Operação dos Equipamentos</v>
          </cell>
          <cell r="F1991" t="str">
            <v>SINAPI Mai/26</v>
          </cell>
        </row>
        <row r="1992">
          <cell r="A1992">
            <v>87442</v>
          </cell>
          <cell r="B1992" t="str">
            <v>BETONEIRA CAPACIDADE NOMINAL 400 L, CAPACIDADE DE MISTURA 310 L, MOTOR A DIESEL POTÊNCIA 5,0 CV, SEM CARREGADOR - JUROS. AF_05/2023</v>
          </cell>
          <cell r="C1992" t="str">
            <v>H</v>
          </cell>
          <cell r="D1992">
            <v>0.1</v>
          </cell>
          <cell r="E1992" t="str">
            <v>Depreciação, Juros, Impostos e Seguros, Manutenção e Materiais na Operação dos Equipamentos</v>
          </cell>
          <cell r="F1992" t="str">
            <v>SINAPI Mai/26</v>
          </cell>
        </row>
        <row r="1993">
          <cell r="A1993">
            <v>87443</v>
          </cell>
          <cell r="B1993" t="str">
            <v>BETONEIRA CAPACIDADE NOMINAL 400 L, CAPACIDADE DE MISTURA 310 L, MOTOR A DIESEL POTÊNCIA 5,0 CV, SEM CARREGADOR - MANUTENÇÃO. AF_05/2023</v>
          </cell>
          <cell r="C1993" t="str">
            <v>H</v>
          </cell>
          <cell r="D1993">
            <v>0.56000000000000005</v>
          </cell>
          <cell r="E1993" t="str">
            <v>Depreciação, Juros, Impostos e Seguros, Manutenção e Materiais na Operação dos Equipamentos</v>
          </cell>
          <cell r="F1993" t="str">
            <v>SINAPI Mai/26</v>
          </cell>
        </row>
        <row r="1994">
          <cell r="A1994">
            <v>87444</v>
          </cell>
          <cell r="B1994" t="str">
            <v>BETONEIRA CAPACIDADE NOMINAL 400 L, CAPACIDADE DE MISTURA 310 L, MOTOR A DIESEL POTÊNCIA 5,0 CV, SEM CARREGADOR - MATERIAIS NA OPERAÇÃO. AF_05/2023</v>
          </cell>
          <cell r="C1994" t="str">
            <v>H</v>
          </cell>
          <cell r="D1994">
            <v>4.84</v>
          </cell>
          <cell r="E1994" t="str">
            <v>Depreciação, Juros, Impostos e Seguros, Manutenção e Materiais na Operação dos Equipamentos</v>
          </cell>
          <cell r="F1994" t="str">
            <v>SINAPI Mai/26</v>
          </cell>
        </row>
        <row r="1995">
          <cell r="A1995">
            <v>93229</v>
          </cell>
          <cell r="B1995" t="str">
            <v>BETONEIRA CAPACIDADE NOMINAL 400 L, CAPACIDADE DE MISTURA 310 L, MOTOR A GASOLINA POTÊNCIA 5,5 CV, SEM CARREGADOR - DEPRECIAÇÃO. AF_02/2016</v>
          </cell>
          <cell r="C1995" t="str">
            <v>H</v>
          </cell>
          <cell r="D1995">
            <v>0.41</v>
          </cell>
          <cell r="E1995" t="str">
            <v>Depreciação, Juros, Impostos e Seguros, Manutenção e Materiais na Operação dos Equipamentos</v>
          </cell>
          <cell r="F1995" t="str">
            <v>SINAPI Mai/26</v>
          </cell>
        </row>
        <row r="1996">
          <cell r="A1996">
            <v>93230</v>
          </cell>
          <cell r="B1996" t="str">
            <v>BETONEIRA CAPACIDADE NOMINAL 400 L, CAPACIDADE DE MISTURA 310 L, MOTOR A GASOLINA POTÊNCIA 5,5 CV, SEM CARREGADOR - JUROS. AF_02/2016</v>
          </cell>
          <cell r="C1996" t="str">
            <v>H</v>
          </cell>
          <cell r="D1996">
            <v>0.09</v>
          </cell>
          <cell r="E1996" t="str">
            <v>Depreciação, Juros, Impostos e Seguros, Manutenção e Materiais na Operação dos Equipamentos</v>
          </cell>
          <cell r="F1996" t="str">
            <v>SINAPI Mai/26</v>
          </cell>
        </row>
        <row r="1997">
          <cell r="A1997">
            <v>93231</v>
          </cell>
          <cell r="B1997" t="str">
            <v>BETONEIRA CAPACIDADE NOMINAL 400 L, CAPACIDADE DE MISTURA 310 L, MOTOR A GASOLINA POTÊNCIA 5,5 CV, SEM CARREGADOR - MANUTENÇÃO. AF_02/2016</v>
          </cell>
          <cell r="C1997" t="str">
            <v>H</v>
          </cell>
          <cell r="D1997">
            <v>0.52</v>
          </cell>
          <cell r="E1997" t="str">
            <v>Depreciação, Juros, Impostos e Seguros, Manutenção e Materiais na Operação dos Equipamentos</v>
          </cell>
          <cell r="F1997" t="str">
            <v>SINAPI Mai/26</v>
          </cell>
        </row>
        <row r="1998">
          <cell r="A1998">
            <v>93232</v>
          </cell>
          <cell r="B1998" t="str">
            <v>BETONEIRA CAPACIDADE NOMINAL 400 L, CAPACIDADE DE MISTURA 310 L, MOTOR A GASOLINA POTÊNCIA 5,5 CV, SEM CARREGADOR - MATERIAIS NA OPERAÇÃO. AF_02/2016</v>
          </cell>
          <cell r="C1998" t="str">
            <v>H</v>
          </cell>
          <cell r="D1998">
            <v>4.9800000000000004</v>
          </cell>
          <cell r="E1998" t="str">
            <v>Depreciação, Juros, Impostos e Seguros, Manutenção e Materiais na Operação dos Equipamentos</v>
          </cell>
          <cell r="F1998" t="str">
            <v>SINAPI Mai/26</v>
          </cell>
        </row>
        <row r="1999">
          <cell r="A1999">
            <v>102948</v>
          </cell>
          <cell r="B1999" t="str">
            <v>BETONEIRA CAPACIDADE NOMINAL DE 250 L, CAPACIDADE DE MISTURA DE 175 L, MOTOR ELÉTRICO MONOFÁSICO POTÊNCIA 1CV - DEPRECIAÇÃO. AF_05/2023</v>
          </cell>
          <cell r="C1999" t="str">
            <v>H</v>
          </cell>
          <cell r="D1999">
            <v>0</v>
          </cell>
          <cell r="E1999" t="str">
            <v>Depreciação, Juros, Impostos e Seguros, Manutenção e Materiais na Operação dos Equipamentos</v>
          </cell>
          <cell r="F1999" t="str">
            <v>SINAPI Mai/26</v>
          </cell>
        </row>
        <row r="2000">
          <cell r="A2000">
            <v>102949</v>
          </cell>
          <cell r="B2000" t="str">
            <v>BETONEIRA CAPACIDADE NOMINAL DE 250 L, CAPACIDADE DE MISTURA DE 175 L, MOTOR ELÉTRICO MONOFÁSICO POTÊNCIA 1CV - JUROS. AF_05/2023</v>
          </cell>
          <cell r="C2000" t="str">
            <v>H</v>
          </cell>
          <cell r="D2000">
            <v>0</v>
          </cell>
          <cell r="E2000" t="str">
            <v>Depreciação, Juros, Impostos e Seguros, Manutenção e Materiais na Operação dos Equipamentos</v>
          </cell>
          <cell r="F2000" t="str">
            <v>SINAPI Mai/26</v>
          </cell>
        </row>
        <row r="2001">
          <cell r="A2001">
            <v>102950</v>
          </cell>
          <cell r="B2001" t="str">
            <v>BETONEIRA CAPACIDADE NOMINAL DE 250 L, CAPACIDADE DE MISTURA DE 175 L, MOTOR ELÉTRICO MONOFÁSICO POTÊNCIA 1CV - MANUTENÇÃO. AF_05/2023</v>
          </cell>
          <cell r="C2001" t="str">
            <v>H</v>
          </cell>
          <cell r="D2001">
            <v>0</v>
          </cell>
          <cell r="E2001" t="str">
            <v>Depreciação, Juros, Impostos e Seguros, Manutenção e Materiais na Operação dos Equipamentos</v>
          </cell>
          <cell r="F2001" t="str">
            <v>SINAPI Mai/26</v>
          </cell>
        </row>
        <row r="2002">
          <cell r="A2002">
            <v>102951</v>
          </cell>
          <cell r="B2002" t="str">
            <v>BETONEIRA CAPACIDADE NOMINAL DE 250 L, CAPACIDADE DE MISTURA DE 175 L, MOTOR ELÉTRICO MONOFÁSICO POTÊNCIA 1CV - MATERIAIS NA OPERAÇÃO. AF_05/2023</v>
          </cell>
          <cell r="C2002" t="str">
            <v>H</v>
          </cell>
          <cell r="D2002">
            <v>0.55000000000000004</v>
          </cell>
          <cell r="E2002" t="str">
            <v>Depreciação, Juros, Impostos e Seguros, Manutenção e Materiais na Operação dos Equipamentos</v>
          </cell>
          <cell r="F2002" t="str">
            <v>SINAPI Mai/26</v>
          </cell>
        </row>
        <row r="2003">
          <cell r="A2003">
            <v>88826</v>
          </cell>
          <cell r="B2003" t="str">
            <v>BETONEIRA CAPACIDADE NOMINAL DE 400 L, CAPACIDADE DE MISTURA 280 L, MOTOR ELÉTRICO TRIFÁSICO POTÊNCIA DE 2 CV, SEM CARREGADOR - DEPRECIAÇÃO. AF_05/2023</v>
          </cell>
          <cell r="C2003" t="str">
            <v>H</v>
          </cell>
          <cell r="D2003">
            <v>0.33</v>
          </cell>
          <cell r="E2003" t="str">
            <v>Depreciação, Juros, Impostos e Seguros, Manutenção e Materiais na Operação dos Equipamentos</v>
          </cell>
          <cell r="F2003" t="str">
            <v>SINAPI Mai/26</v>
          </cell>
        </row>
        <row r="2004">
          <cell r="A2004">
            <v>88827</v>
          </cell>
          <cell r="B2004" t="str">
            <v>BETONEIRA CAPACIDADE NOMINAL DE 400 L, CAPACIDADE DE MISTURA 280 L, MOTOR ELÉTRICO TRIFÁSICO POTÊNCIA DE 2 CV, SEM CARREGADOR - JUROS. AF_05/2023</v>
          </cell>
          <cell r="C2004" t="str">
            <v>H</v>
          </cell>
          <cell r="D2004">
            <v>7.0000000000000007E-2</v>
          </cell>
          <cell r="E2004" t="str">
            <v>Depreciação, Juros, Impostos e Seguros, Manutenção e Materiais na Operação dos Equipamentos</v>
          </cell>
          <cell r="F2004" t="str">
            <v>SINAPI Mai/26</v>
          </cell>
        </row>
        <row r="2005">
          <cell r="A2005">
            <v>88828</v>
          </cell>
          <cell r="B2005" t="str">
            <v>BETONEIRA CAPACIDADE NOMINAL DE 400 L, CAPACIDADE DE MISTURA 280 L, MOTOR ELÉTRICO TRIFÁSICO POTÊNCIA DE 2 CV, SEM CARREGADOR - MANUTENÇÃO. AF_05/2023</v>
          </cell>
          <cell r="C2005" t="str">
            <v>H</v>
          </cell>
          <cell r="D2005">
            <v>0.36</v>
          </cell>
          <cell r="E2005" t="str">
            <v>Depreciação, Juros, Impostos e Seguros, Manutenção e Materiais na Operação dos Equipamentos</v>
          </cell>
          <cell r="F2005" t="str">
            <v>SINAPI Mai/26</v>
          </cell>
        </row>
        <row r="2006">
          <cell r="A2006">
            <v>88829</v>
          </cell>
          <cell r="B2006" t="str">
            <v>BETONEIRA CAPACIDADE NOMINAL DE 400 L, CAPACIDADE DE MISTURA 280 L, MOTOR ELÉTRICO TRIFÁSICO POTÊNCIA DE 2 CV, SEM CARREGADOR - MATERIAIS NA OPERAÇÃO. AF_05/2023</v>
          </cell>
          <cell r="C2006" t="str">
            <v>H</v>
          </cell>
          <cell r="D2006">
            <v>1.1000000000000001</v>
          </cell>
          <cell r="E2006" t="str">
            <v>Depreciação, Juros, Impostos e Seguros, Manutenção e Materiais na Operação dos Equipamentos</v>
          </cell>
          <cell r="F2006" t="str">
            <v>SINAPI Mai/26</v>
          </cell>
        </row>
        <row r="2007">
          <cell r="A2007">
            <v>89221</v>
          </cell>
          <cell r="B2007" t="str">
            <v>BETONEIRA CAPACIDADE NOMINAL DE 600 L, CAPACIDADE DE MISTURA 360 L, MOTOR ELÉTRICO TRIFÁSICO POTÊNCIA DE 4 CV, SEM CARREGADOR - DEPRECIAÇÃO. AF_05/2023</v>
          </cell>
          <cell r="C2007" t="str">
            <v>H</v>
          </cell>
          <cell r="D2007">
            <v>1.35</v>
          </cell>
          <cell r="E2007" t="str">
            <v>Depreciação, Juros, Impostos e Seguros, Manutenção e Materiais na Operação dos Equipamentos</v>
          </cell>
          <cell r="F2007" t="str">
            <v>SINAPI Mai/26</v>
          </cell>
        </row>
        <row r="2008">
          <cell r="A2008">
            <v>89222</v>
          </cell>
          <cell r="B2008" t="str">
            <v>BETONEIRA CAPACIDADE NOMINAL DE 600 L, CAPACIDADE DE MISTURA 360 L, MOTOR ELÉTRICO TRIFÁSICO POTÊNCIA DE 4 CV, SEM CARREGADOR - JUROS. AF_05/2023</v>
          </cell>
          <cell r="C2008" t="str">
            <v>H</v>
          </cell>
          <cell r="D2008">
            <v>0.31</v>
          </cell>
          <cell r="E2008" t="str">
            <v>Depreciação, Juros, Impostos e Seguros, Manutenção e Materiais na Operação dos Equipamentos</v>
          </cell>
          <cell r="F2008" t="str">
            <v>SINAPI Mai/26</v>
          </cell>
        </row>
        <row r="2009">
          <cell r="A2009">
            <v>89223</v>
          </cell>
          <cell r="B2009" t="str">
            <v>BETONEIRA CAPACIDADE NOMINAL DE 600 L, CAPACIDADE DE MISTURA 360 L, MOTOR ELÉTRICO TRIFÁSICO POTÊNCIA DE 4 CV, SEM CARREGADOR - MANUTENÇÃO. AF_05/2023</v>
          </cell>
          <cell r="C2009" t="str">
            <v>H</v>
          </cell>
          <cell r="D2009">
            <v>1.48</v>
          </cell>
          <cell r="E2009" t="str">
            <v>Depreciação, Juros, Impostos e Seguros, Manutenção e Materiais na Operação dos Equipamentos</v>
          </cell>
          <cell r="F2009" t="str">
            <v>SINAPI Mai/26</v>
          </cell>
        </row>
        <row r="2010">
          <cell r="A2010">
            <v>89224</v>
          </cell>
          <cell r="B2010" t="str">
            <v>BETONEIRA CAPACIDADE NOMINAL DE 600 L, CAPACIDADE DE MISTURA 360 L, MOTOR ELÉTRICO TRIFÁSICO POTÊNCIA DE 4 CV, SEM CARREGADOR - MATERIAIS NA OPERAÇÃO. AF_05/2023</v>
          </cell>
          <cell r="C2010" t="str">
            <v>H</v>
          </cell>
          <cell r="D2010">
            <v>2.2000000000000002</v>
          </cell>
          <cell r="E2010" t="str">
            <v>Depreciação, Juros, Impostos e Seguros, Manutenção e Materiais na Operação dos Equipamentos</v>
          </cell>
          <cell r="F2010" t="str">
            <v>SINAPI Mai/26</v>
          </cell>
        </row>
        <row r="2011">
          <cell r="A2011">
            <v>89274</v>
          </cell>
          <cell r="B2011" t="str">
            <v>BETONEIRA CAPACIDADE NOMINAL DE 600 L, CAPACIDADE DE MISTURA 440 L, MOTOR A DIESEL POTÊNCIA 10 CV, COM CARREGADOR - DEPRECIAÇÃO. AF_05/2023</v>
          </cell>
          <cell r="C2011" t="str">
            <v>H</v>
          </cell>
          <cell r="D2011">
            <v>1.65</v>
          </cell>
          <cell r="E2011" t="str">
            <v>Depreciação, Juros, Impostos e Seguros, Manutenção e Materiais na Operação dos Equipamentos</v>
          </cell>
          <cell r="F2011" t="str">
            <v>SINAPI Mai/26</v>
          </cell>
        </row>
        <row r="2012">
          <cell r="A2012">
            <v>89275</v>
          </cell>
          <cell r="B2012" t="str">
            <v>BETONEIRA CAPACIDADE NOMINAL DE 600 L, CAPACIDADE DE MISTURA 440 L, MOTOR A DIESEL POTÊNCIA 10 CV, COM CARREGADOR - JUROS. AF_05/2023</v>
          </cell>
          <cell r="C2012" t="str">
            <v>H</v>
          </cell>
          <cell r="D2012">
            <v>0.38</v>
          </cell>
          <cell r="E2012" t="str">
            <v>Depreciação, Juros, Impostos e Seguros, Manutenção e Materiais na Operação dos Equipamentos</v>
          </cell>
          <cell r="F2012" t="str">
            <v>SINAPI Mai/26</v>
          </cell>
        </row>
        <row r="2013">
          <cell r="A2013">
            <v>89276</v>
          </cell>
          <cell r="B2013" t="str">
            <v>BETONEIRA CAPACIDADE NOMINAL DE 600 L, CAPACIDADE DE MISTURA 440 L, MOTOR A DIESEL POTÊNCIA 10 CV, COM CARREGADOR - MANUTENÇÃO. AF_05/2023</v>
          </cell>
          <cell r="C2013" t="str">
            <v>H</v>
          </cell>
          <cell r="D2013">
            <v>2.06</v>
          </cell>
          <cell r="E2013" t="str">
            <v>Depreciação, Juros, Impostos e Seguros, Manutenção e Materiais na Operação dos Equipamentos</v>
          </cell>
          <cell r="F2013" t="str">
            <v>SINAPI Mai/26</v>
          </cell>
        </row>
        <row r="2014">
          <cell r="A2014">
            <v>89277</v>
          </cell>
          <cell r="B2014" t="str">
            <v>BETONEIRA CAPACIDADE NOMINAL DE 600 L, CAPACIDADE DE MISTURA 440 L, MOTOR A DIESEL POTÊNCIA 10 CV, COM CARREGADOR - MATERIAIS NA OPERAÇÃO. AF_05/2023</v>
          </cell>
          <cell r="C2014" t="str">
            <v>H</v>
          </cell>
          <cell r="D2014">
            <v>9.68</v>
          </cell>
          <cell r="E2014" t="str">
            <v>Depreciação, Juros, Impostos e Seguros, Manutenção e Materiais na Operação dos Equipamentos</v>
          </cell>
          <cell r="F2014" t="str">
            <v>SINAPI Mai/26</v>
          </cell>
        </row>
        <row r="2015">
          <cell r="A2015">
            <v>90646</v>
          </cell>
          <cell r="B2015" t="str">
            <v>BOMBA CENTRÍFUGA MONOESTÁGIO COM MOTOR ELÉTRICO MONOFÁSICO, POTÊNCIA 15 HP, DIÂMETRO DO ROTOR 173 MM, HM/Q = 30 MCA / 90 M3/H A 45 MCA / 55 M3/H - DEPRECIAÇÃO. AF_06/2015</v>
          </cell>
          <cell r="C2015" t="str">
            <v>H</v>
          </cell>
          <cell r="D2015">
            <v>0.67</v>
          </cell>
          <cell r="E2015" t="str">
            <v>Depreciação, Juros, Impostos e Seguros, Manutenção e Materiais na Operação dos Equipamentos</v>
          </cell>
          <cell r="F2015" t="str">
            <v>SINAPI Mai/26</v>
          </cell>
        </row>
        <row r="2016">
          <cell r="A2016">
            <v>90647</v>
          </cell>
          <cell r="B2016" t="str">
            <v>BOMBA CENTRÍFUGA MONOESTÁGIO COM MOTOR ELÉTRICO MONOFÁSICO, POTÊNCIA 15 HP, DIÂMETRO DO ROTOR 173 MM, HM/Q = 30 MCA / 90 M3/H A 45 MCA / 55 M3/H - JUROS. AF_06/2015</v>
          </cell>
          <cell r="C2016" t="str">
            <v>H</v>
          </cell>
          <cell r="D2016">
            <v>0.15</v>
          </cell>
          <cell r="E2016" t="str">
            <v>Depreciação, Juros, Impostos e Seguros, Manutenção e Materiais na Operação dos Equipamentos</v>
          </cell>
          <cell r="F2016" t="str">
            <v>SINAPI Mai/26</v>
          </cell>
        </row>
        <row r="2017">
          <cell r="A2017">
            <v>90648</v>
          </cell>
          <cell r="B2017" t="str">
            <v>BOMBA CENTRÍFUGA MONOESTÁGIO COM MOTOR ELÉTRICO MONOFÁSICO, POTÊNCIA 15 HP, DIÂMETRO DO ROTOR 173 MM, HM/Q = 30 MCA / 90 M3/H A 45 MCA / 55 M3/H - MANUTENÇÃO. AF_06/2015</v>
          </cell>
          <cell r="C2017" t="str">
            <v>H</v>
          </cell>
          <cell r="D2017">
            <v>0.73</v>
          </cell>
          <cell r="E2017" t="str">
            <v>Depreciação, Juros, Impostos e Seguros, Manutenção e Materiais na Operação dos Equipamentos</v>
          </cell>
          <cell r="F2017" t="str">
            <v>SINAPI Mai/26</v>
          </cell>
        </row>
        <row r="2018">
          <cell r="A2018">
            <v>90649</v>
          </cell>
          <cell r="B2018" t="str">
            <v>BOMBA CENTRÍFUGA MONOESTÁGIO COM MOTOR ELÉTRICO MONOFÁSICO, POTÊNCIA 15 HP, DIÂMETRO DO ROTOR 173 MM, HM/Q = 30 MCA / 90 M3/H A 45 MCA / 55 M3/H - MATERIAIS NA OPERAÇÃO. AF_06/2015</v>
          </cell>
          <cell r="C2018" t="str">
            <v>H</v>
          </cell>
          <cell r="D2018">
            <v>8.5500000000000007</v>
          </cell>
          <cell r="E2018" t="str">
            <v>Depreciação, Juros, Impostos e Seguros, Manutenção e Materiais na Operação dos Equipamentos</v>
          </cell>
          <cell r="F2018" t="str">
            <v>SINAPI Mai/26</v>
          </cell>
        </row>
        <row r="2019">
          <cell r="A2019">
            <v>106096</v>
          </cell>
          <cell r="B2019" t="str">
            <v>BOMBA DE INJEÇÃO, ELÉTRICA, TRIFÁSICA, POTÊNCIA 7,5 CV - DEPRECIAÇÃO. AF_08/2025</v>
          </cell>
          <cell r="C2019" t="str">
            <v>H</v>
          </cell>
          <cell r="D2019">
            <v>0</v>
          </cell>
          <cell r="E2019" t="str">
            <v>Depreciação, Juros, Impostos e Seguros, Manutenção e Materiais na Operação dos Equipamentos</v>
          </cell>
          <cell r="F2019" t="str">
            <v>SINAPI Mai/26</v>
          </cell>
        </row>
        <row r="2020">
          <cell r="A2020">
            <v>106097</v>
          </cell>
          <cell r="B2020" t="str">
            <v>BOMBA DE INJEÇÃO, ELÉTRICA, TRIFÁSICA, POTÊNCIA 7,5 CV - JUROS. AF_08/2025</v>
          </cell>
          <cell r="C2020" t="str">
            <v>H</v>
          </cell>
          <cell r="D2020">
            <v>0</v>
          </cell>
          <cell r="E2020" t="str">
            <v>Depreciação, Juros, Impostos e Seguros, Manutenção e Materiais na Operação dos Equipamentos</v>
          </cell>
          <cell r="F2020" t="str">
            <v>SINAPI Mai/26</v>
          </cell>
        </row>
        <row r="2021">
          <cell r="A2021">
            <v>106098</v>
          </cell>
          <cell r="B2021" t="str">
            <v>BOMBA DE INJEÇÃO, ELÉTRICA, TRIFÁSICA, POTÊNCIA 7,5 CV - MANUTENÇÃO. AF_08/2025</v>
          </cell>
          <cell r="C2021" t="str">
            <v>H</v>
          </cell>
          <cell r="D2021">
            <v>0</v>
          </cell>
          <cell r="E2021" t="str">
            <v>Depreciação, Juros, Impostos e Seguros, Manutenção e Materiais na Operação dos Equipamentos</v>
          </cell>
          <cell r="F2021" t="str">
            <v>SINAPI Mai/26</v>
          </cell>
        </row>
        <row r="2022">
          <cell r="A2022">
            <v>106099</v>
          </cell>
          <cell r="B2022" t="str">
            <v>BOMBA DE INJEÇÃO, ELÉTRICA, TRIFÁSICA, POTÊNCIA 7,5 CV - MATERIAIS NA OPERAÇÃO. AF_08/2025</v>
          </cell>
          <cell r="C2022" t="str">
            <v>H</v>
          </cell>
          <cell r="D2022">
            <v>0.92</v>
          </cell>
          <cell r="E2022" t="str">
            <v>Depreciação, Juros, Impostos e Seguros, Manutenção e Materiais na Operação dos Equipamentos</v>
          </cell>
          <cell r="F2022" t="str">
            <v>SINAPI Mai/26</v>
          </cell>
        </row>
        <row r="2023">
          <cell r="A2023">
            <v>90652</v>
          </cell>
          <cell r="B2023" t="str">
            <v>BOMBA DE PROJEÇÃO DE CONCRETO SECO, POTÊNCIA 10 CV, VAZÃO 3 M3/H - DEPRECIAÇÃO. AF_06/2015</v>
          </cell>
          <cell r="C2023" t="str">
            <v>H</v>
          </cell>
          <cell r="D2023">
            <v>4.0599999999999996</v>
          </cell>
          <cell r="E2023" t="str">
            <v>Depreciação, Juros, Impostos e Seguros, Manutenção e Materiais na Operação dos Equipamentos</v>
          </cell>
          <cell r="F2023" t="str">
            <v>SINAPI Mai/26</v>
          </cell>
        </row>
        <row r="2024">
          <cell r="A2024">
            <v>90653</v>
          </cell>
          <cell r="B2024" t="str">
            <v>BOMBA DE PROJEÇÃO DE CONCRETO SECO, POTÊNCIA 10 CV, VAZÃO 3 M3/H - JUROS. AF_06/2015</v>
          </cell>
          <cell r="C2024" t="str">
            <v>H</v>
          </cell>
          <cell r="D2024">
            <v>0.94</v>
          </cell>
          <cell r="E2024" t="str">
            <v>Depreciação, Juros, Impostos e Seguros, Manutenção e Materiais na Operação dos Equipamentos</v>
          </cell>
          <cell r="F2024" t="str">
            <v>SINAPI Mai/26</v>
          </cell>
        </row>
        <row r="2025">
          <cell r="A2025">
            <v>90654</v>
          </cell>
          <cell r="B2025" t="str">
            <v>BOMBA DE PROJEÇÃO DE CONCRETO SECO, POTÊNCIA 10 CV, VAZÃO 3 M3/H - MANUTENÇÃO. AF_06/2015</v>
          </cell>
          <cell r="C2025" t="str">
            <v>H</v>
          </cell>
          <cell r="D2025">
            <v>4.4400000000000004</v>
          </cell>
          <cell r="E2025" t="str">
            <v>Depreciação, Juros, Impostos e Seguros, Manutenção e Materiais na Operação dos Equipamentos</v>
          </cell>
          <cell r="F2025" t="str">
            <v>SINAPI Mai/26</v>
          </cell>
        </row>
        <row r="2026">
          <cell r="A2026">
            <v>90655</v>
          </cell>
          <cell r="B2026" t="str">
            <v>BOMBA DE PROJEÇÃO DE CONCRETO SECO, POTÊNCIA 10 CV, VAZÃO 3 M3/H - MATERIAIS NA OPERAÇÃO. AF_06/2015</v>
          </cell>
          <cell r="C2026" t="str">
            <v>H</v>
          </cell>
          <cell r="D2026">
            <v>5.63</v>
          </cell>
          <cell r="E2026" t="str">
            <v>Depreciação, Juros, Impostos e Seguros, Manutenção e Materiais na Operação dos Equipamentos</v>
          </cell>
          <cell r="F2026" t="str">
            <v>SINAPI Mai/26</v>
          </cell>
        </row>
        <row r="2027">
          <cell r="A2027">
            <v>90658</v>
          </cell>
          <cell r="B2027" t="str">
            <v>BOMBA DE PROJEÇÃO DE CONCRETO SECO, POTÊNCIA 10 CV, VAZÃO 6 M3/H - DEPRECIAÇÃO. AF_06/2015</v>
          </cell>
          <cell r="C2027" t="str">
            <v>H</v>
          </cell>
          <cell r="D2027">
            <v>4.3499999999999996</v>
          </cell>
          <cell r="E2027" t="str">
            <v>Depreciação, Juros, Impostos e Seguros, Manutenção e Materiais na Operação dos Equipamentos</v>
          </cell>
          <cell r="F2027" t="str">
            <v>SINAPI Mai/26</v>
          </cell>
        </row>
        <row r="2028">
          <cell r="A2028">
            <v>90659</v>
          </cell>
          <cell r="B2028" t="str">
            <v>BOMBA DE PROJEÇÃO DE CONCRETO SECO, POTÊNCIA 10 CV, VAZÃO 6 M3/H - JUROS. AF_06/2015</v>
          </cell>
          <cell r="C2028" t="str">
            <v>H</v>
          </cell>
          <cell r="D2028">
            <v>1</v>
          </cell>
          <cell r="E2028" t="str">
            <v>Depreciação, Juros, Impostos e Seguros, Manutenção e Materiais na Operação dos Equipamentos</v>
          </cell>
          <cell r="F2028" t="str">
            <v>SINAPI Mai/26</v>
          </cell>
        </row>
        <row r="2029">
          <cell r="A2029">
            <v>90660</v>
          </cell>
          <cell r="B2029" t="str">
            <v>BOMBA DE PROJEÇÃO DE CONCRETO SECO, POTÊNCIA 10 CV, VAZÃO 6 M3/H - MANUTENÇÃO. AF_06/2015</v>
          </cell>
          <cell r="C2029" t="str">
            <v>H</v>
          </cell>
          <cell r="D2029">
            <v>4.76</v>
          </cell>
          <cell r="E2029" t="str">
            <v>Depreciação, Juros, Impostos e Seguros, Manutenção e Materiais na Operação dos Equipamentos</v>
          </cell>
          <cell r="F2029" t="str">
            <v>SINAPI Mai/26</v>
          </cell>
        </row>
        <row r="2030">
          <cell r="A2030">
            <v>90661</v>
          </cell>
          <cell r="B2030" t="str">
            <v>BOMBA DE PROJEÇÃO DE CONCRETO SECO, POTÊNCIA 10 CV, VAZÃO 6 M3/H - MATERIAIS NA OPERAÇÃO. AF_06/2015</v>
          </cell>
          <cell r="C2030" t="str">
            <v>H</v>
          </cell>
          <cell r="D2030">
            <v>5.63</v>
          </cell>
          <cell r="E2030" t="str">
            <v>Depreciação, Juros, Impostos e Seguros, Manutenção e Materiais na Operação dos Equipamentos</v>
          </cell>
          <cell r="F2030" t="str">
            <v>SINAPI Mai/26</v>
          </cell>
        </row>
        <row r="2031">
          <cell r="A2031">
            <v>89019</v>
          </cell>
          <cell r="B2031" t="str">
            <v>BOMBA SUBMERSÍVEL ELÉTRICA TRIFÁSICA, POTÊNCIA 2,96 HP, Ø ROTOR 144 MM SEMI-ABERTO, BOCAL DE SAÍDA Ø 2", HM/Q = 2 MCA / 38,8 M3/H A 28 MCA / 5 M3/H - DEPRECIAÇÃO. AF_06/2014</v>
          </cell>
          <cell r="C2031" t="str">
            <v>H</v>
          </cell>
          <cell r="D2031">
            <v>0.41</v>
          </cell>
          <cell r="E2031" t="str">
            <v>Depreciação, Juros, Impostos e Seguros, Manutenção e Materiais na Operação dos Equipamentos</v>
          </cell>
          <cell r="F2031" t="str">
            <v>SINAPI Mai/26</v>
          </cell>
        </row>
        <row r="2032">
          <cell r="A2032">
            <v>89020</v>
          </cell>
          <cell r="B2032" t="str">
            <v>BOMBA SUBMERSÍVEL ELÉTRICA TRIFÁSICA, POTÊNCIA 2,96 HP, Ø ROTOR 144 MM SEMI-ABERTO, BOCAL DE SAÍDA Ø 2", HM/Q = 2 MCA / 38,8 M3/H A 28 MCA / 5 M3/H - JUROS. AF_06/2014</v>
          </cell>
          <cell r="C2032" t="str">
            <v>H</v>
          </cell>
          <cell r="D2032">
            <v>0.09</v>
          </cell>
          <cell r="E2032" t="str">
            <v>Depreciação, Juros, Impostos e Seguros, Manutenção e Materiais na Operação dos Equipamentos</v>
          </cell>
          <cell r="F2032" t="str">
            <v>SINAPI Mai/26</v>
          </cell>
        </row>
        <row r="2033">
          <cell r="A2033">
            <v>5800</v>
          </cell>
          <cell r="B2033" t="str">
            <v>BOMBA SUBMERSÍVEL ELÉTRICA TRIFÁSICA, POTÊNCIA 2,96 HP, Ø ROTOR 144 MM SEMI-ABERTO, BOCAL DE SAÍDA Ø 2", HM/Q = 2 MCA / 38,8 M3/H A 28 MCA / 5 M3/H - MANUTENÇÃO. AF_06/2014</v>
          </cell>
          <cell r="C2033" t="str">
            <v>H</v>
          </cell>
          <cell r="D2033">
            <v>0.45</v>
          </cell>
          <cell r="E2033" t="str">
            <v>Depreciação, Juros, Impostos e Seguros, Manutenção e Materiais na Operação dos Equipamentos</v>
          </cell>
          <cell r="F2033" t="str">
            <v>SINAPI Mai/26</v>
          </cell>
        </row>
        <row r="2034">
          <cell r="A2034">
            <v>53866</v>
          </cell>
          <cell r="B2034" t="str">
            <v>BOMBA SUBMERSÍVEL ELÉTRICA TRIFÁSICA, POTÊNCIA 2,96 HP, Ø ROTOR 144 MM SEMI-ABERTO, BOCAL DE SAÍDA Ø 2", HM/Q = 2 MCA / 38,8 M3/H A 28 MCA / 5 M3/H - MATERIAIS NA OPERAÇÃO. AF_06/2014</v>
          </cell>
          <cell r="C2034" t="str">
            <v>H</v>
          </cell>
          <cell r="D2034">
            <v>1.69</v>
          </cell>
          <cell r="E2034" t="str">
            <v>Depreciação, Juros, Impostos e Seguros, Manutenção e Materiais na Operação dos Equipamentos</v>
          </cell>
          <cell r="F2034" t="str">
            <v>SINAPI Mai/26</v>
          </cell>
        </row>
        <row r="2035">
          <cell r="A2035">
            <v>90639</v>
          </cell>
          <cell r="B2035" t="str">
            <v>BOMBA TRIPLEX, PARA INJEÇÃO DE NATA DE CIMENTO, VAZÃO MÁXIMA DE 100 LITROS/MINUTO, PRESSÃO MÁXIMA DE 70 BAR - DEPRECIAÇÃO. AF_06/2015</v>
          </cell>
          <cell r="C2035" t="str">
            <v>H</v>
          </cell>
          <cell r="D2035">
            <v>6.24</v>
          </cell>
          <cell r="E2035" t="str">
            <v>Depreciação, Juros, Impostos e Seguros, Manutenção e Materiais na Operação dos Equipamentos</v>
          </cell>
          <cell r="F2035" t="str">
            <v>SINAPI Mai/26</v>
          </cell>
        </row>
        <row r="2036">
          <cell r="A2036">
            <v>90640</v>
          </cell>
          <cell r="B2036" t="str">
            <v>BOMBA TRIPLEX, PARA INJEÇÃO DE NATA DE CIMENTO, VAZÃO MÁXIMA DE 100 LITROS/MINUTO, PRESSÃO MÁXIMA DE 70 BAR - JUROS. AF_06/2015</v>
          </cell>
          <cell r="C2036" t="str">
            <v>H</v>
          </cell>
          <cell r="D2036">
            <v>1.44</v>
          </cell>
          <cell r="E2036" t="str">
            <v>Depreciação, Juros, Impostos e Seguros, Manutenção e Materiais na Operação dos Equipamentos</v>
          </cell>
          <cell r="F2036" t="str">
            <v>SINAPI Mai/26</v>
          </cell>
        </row>
        <row r="2037">
          <cell r="A2037">
            <v>90641</v>
          </cell>
          <cell r="B2037" t="str">
            <v>BOMBA TRIPLEX, PARA INJEÇÃO DE NATA DE CIMENTO, VAZÃO MÁXIMA DE 100 LITROS/MINUTO, PRESSÃO MÁXIMA DE 70 BAR - MANUTENÇÃO. AF_06/2015</v>
          </cell>
          <cell r="C2037" t="str">
            <v>H</v>
          </cell>
          <cell r="D2037">
            <v>6.83</v>
          </cell>
          <cell r="E2037" t="str">
            <v>Depreciação, Juros, Impostos e Seguros, Manutenção e Materiais na Operação dos Equipamentos</v>
          </cell>
          <cell r="F2037" t="str">
            <v>SINAPI Mai/26</v>
          </cell>
        </row>
        <row r="2038">
          <cell r="A2038">
            <v>90642</v>
          </cell>
          <cell r="B2038" t="str">
            <v>BOMBA TRIPLEX, PARA INJEÇÃO DE NATA DE CIMENTO, VAZÃO MÁXIMA DE 100 LITROS/MINUTO, PRESSÃO MÁXIMA DE 70 BAR - MATERIAIS NA OPERAÇÃO. AF_06/2015</v>
          </cell>
          <cell r="C2038" t="str">
            <v>H</v>
          </cell>
          <cell r="D2038">
            <v>14.53</v>
          </cell>
          <cell r="E2038" t="str">
            <v>Depreciação, Juros, Impostos e Seguros, Manutenção e Materiais na Operação dos Equipamentos</v>
          </cell>
          <cell r="F2038" t="str">
            <v>SINAPI Mai/26</v>
          </cell>
        </row>
        <row r="2039">
          <cell r="A2039">
            <v>102806</v>
          </cell>
          <cell r="B2039" t="str">
            <v>CALDEIRA A GÁS COM TERMOSTATO, CAPACIDADE 100 LITROS - DEPRECIAÇÃO. AF_05/2023</v>
          </cell>
          <cell r="C2039" t="str">
            <v>H</v>
          </cell>
          <cell r="D2039">
            <v>0</v>
          </cell>
          <cell r="E2039" t="str">
            <v>Depreciação, Juros, Impostos e Seguros, Manutenção e Materiais na Operação dos Equipamentos</v>
          </cell>
          <cell r="F2039" t="str">
            <v>SINAPI Mai/26</v>
          </cell>
        </row>
        <row r="2040">
          <cell r="A2040">
            <v>102807</v>
          </cell>
          <cell r="B2040" t="str">
            <v>CALDEIRA A GÁS COM TERMOSTATO, CAPACIDADE 100 LITROS - JUROS. AF_05/2023</v>
          </cell>
          <cell r="C2040" t="str">
            <v>H</v>
          </cell>
          <cell r="D2040">
            <v>0</v>
          </cell>
          <cell r="E2040" t="str">
            <v>Depreciação, Juros, Impostos e Seguros, Manutenção e Materiais na Operação dos Equipamentos</v>
          </cell>
          <cell r="F2040" t="str">
            <v>SINAPI Mai/26</v>
          </cell>
        </row>
        <row r="2041">
          <cell r="A2041">
            <v>102808</v>
          </cell>
          <cell r="B2041" t="str">
            <v>CALDEIRA A GÁS COM TERMOSTATO, CAPACIDADE 100 LITROS - MANUTENÇÃO. AF_05/2023</v>
          </cell>
          <cell r="C2041" t="str">
            <v>H</v>
          </cell>
          <cell r="D2041">
            <v>0</v>
          </cell>
          <cell r="E2041" t="str">
            <v>Depreciação, Juros, Impostos e Seguros, Manutenção e Materiais na Operação dos Equipamentos</v>
          </cell>
          <cell r="F2041" t="str">
            <v>SINAPI Mai/26</v>
          </cell>
        </row>
        <row r="2042">
          <cell r="A2042">
            <v>102809</v>
          </cell>
          <cell r="B2042" t="str">
            <v>CALDEIRA A GÁS COM TERMOSTATO, CAPACIDADE 100 LITROS - MATERIAIS NA OPERAÇÃO. AF_05/2023</v>
          </cell>
          <cell r="C2042" t="str">
            <v>H</v>
          </cell>
          <cell r="D2042">
            <v>19.100000000000001</v>
          </cell>
          <cell r="E2042" t="str">
            <v>Depreciação, Juros, Impostos e Seguros, Manutenção e Materiais na Operação dos Equipamentos</v>
          </cell>
          <cell r="F2042" t="str">
            <v>SINAPI Mai/26</v>
          </cell>
        </row>
        <row r="2043">
          <cell r="A2043">
            <v>92140</v>
          </cell>
          <cell r="B2043" t="str">
            <v>CAMINHONETE CABINE SIMPLES COM MOTOR 1.6 FLEX, CÂMBIO MANUAL, POTÊNCIA 101/104 CV, 2 PORTAS - DEPRECIAÇÃO. AF_11/2015</v>
          </cell>
          <cell r="C2043" t="str">
            <v>H</v>
          </cell>
          <cell r="D2043">
            <v>4.92</v>
          </cell>
          <cell r="E2043" t="str">
            <v>Depreciação, Juros, Impostos e Seguros, Manutenção e Materiais na Operação dos Equipamentos</v>
          </cell>
          <cell r="F2043" t="str">
            <v>SINAPI Mai/26</v>
          </cell>
        </row>
        <row r="2044">
          <cell r="A2044">
            <v>92142</v>
          </cell>
          <cell r="B2044" t="str">
            <v>CAMINHONETE CABINE SIMPLES COM MOTOR 1.6 FLEX, CÂMBIO MANUAL, POTÊNCIA 101/104 CV, 2 PORTAS - IMPOSTOS E SEGUROS. AF_11/2015</v>
          </cell>
          <cell r="C2044" t="str">
            <v>H</v>
          </cell>
          <cell r="D2044">
            <v>0.61</v>
          </cell>
          <cell r="E2044" t="str">
            <v>Depreciação, Juros, Impostos e Seguros, Manutenção e Materiais na Operação dos Equipamentos</v>
          </cell>
          <cell r="F2044" t="str">
            <v>SINAPI Mai/26</v>
          </cell>
        </row>
        <row r="2045">
          <cell r="A2045">
            <v>92141</v>
          </cell>
          <cell r="B2045" t="str">
            <v>CAMINHONETE CABINE SIMPLES COM MOTOR 1.6 FLEX, CÂMBIO MANUAL, POTÊNCIA 101/104 CV, 2 PORTAS - JUROS. AF_11/2015</v>
          </cell>
          <cell r="C2045" t="str">
            <v>H</v>
          </cell>
          <cell r="D2045">
            <v>1.51</v>
          </cell>
          <cell r="E2045" t="str">
            <v>Depreciação, Juros, Impostos e Seguros, Manutenção e Materiais na Operação dos Equipamentos</v>
          </cell>
          <cell r="F2045" t="str">
            <v>SINAPI Mai/26</v>
          </cell>
        </row>
        <row r="2046">
          <cell r="A2046">
            <v>92143</v>
          </cell>
          <cell r="B2046" t="str">
            <v>CAMINHONETE CABINE SIMPLES COM MOTOR 1.6 FLEX, CÂMBIO MANUAL, POTÊNCIA 101/104 CV, 2 PORTAS - MANUTENÇÃO. AF_11/2015</v>
          </cell>
          <cell r="C2046" t="str">
            <v>H</v>
          </cell>
          <cell r="D2046">
            <v>6.15</v>
          </cell>
          <cell r="E2046" t="str">
            <v>Depreciação, Juros, Impostos e Seguros, Manutenção e Materiais na Operação dos Equipamentos</v>
          </cell>
          <cell r="F2046" t="str">
            <v>SINAPI Mai/26</v>
          </cell>
        </row>
        <row r="2047">
          <cell r="A2047">
            <v>92144</v>
          </cell>
          <cell r="B2047" t="str">
            <v>CAMINHONETE CABINE SIMPLES COM MOTOR 1.6 FLEX, CÂMBIO MANUAL, POTÊNCIA 101/104 CV, 2 PORTAS - MATERIAIS NA OPERAÇÃO. AF_11/2015</v>
          </cell>
          <cell r="C2047" t="str">
            <v>H</v>
          </cell>
          <cell r="D2047">
            <v>43.28</v>
          </cell>
          <cell r="E2047" t="str">
            <v>Depreciação, Juros, Impostos e Seguros, Manutenção e Materiais na Operação dos Equipamentos</v>
          </cell>
          <cell r="F2047" t="str">
            <v>SINAPI Mai/26</v>
          </cell>
        </row>
        <row r="2048">
          <cell r="A2048">
            <v>92133</v>
          </cell>
          <cell r="B2048" t="str">
            <v>CAMINHONETE COM MOTOR A DIESEL, POTÊNCIA 180 CV, CABINE DUPLA, 4X4 - DEPRECIAÇÃO. AF_11/2015</v>
          </cell>
          <cell r="C2048" t="str">
            <v>H</v>
          </cell>
          <cell r="D2048">
            <v>13.44</v>
          </cell>
          <cell r="E2048" t="str">
            <v>Depreciação, Juros, Impostos e Seguros, Manutenção e Materiais na Operação dos Equipamentos</v>
          </cell>
          <cell r="F2048" t="str">
            <v>SINAPI Mai/26</v>
          </cell>
        </row>
        <row r="2049">
          <cell r="A2049">
            <v>92135</v>
          </cell>
          <cell r="B2049" t="str">
            <v>CAMINHONETE COM MOTOR A DIESEL, POTÊNCIA 180 CV, CABINE DUPLA, 4X4 - IMPOSTOS E SEGUROS. AF_11/2015</v>
          </cell>
          <cell r="C2049" t="str">
            <v>H</v>
          </cell>
          <cell r="D2049">
            <v>1.68</v>
          </cell>
          <cell r="E2049" t="str">
            <v>Depreciação, Juros, Impostos e Seguros, Manutenção e Materiais na Operação dos Equipamentos</v>
          </cell>
          <cell r="F2049" t="str">
            <v>SINAPI Mai/26</v>
          </cell>
        </row>
        <row r="2050">
          <cell r="A2050">
            <v>92134</v>
          </cell>
          <cell r="B2050" t="str">
            <v>CAMINHONETE COM MOTOR A DIESEL, POTÊNCIA 180 CV, CABINE DUPLA, 4X4 - JUROS. AF_11/2015</v>
          </cell>
          <cell r="C2050" t="str">
            <v>H</v>
          </cell>
          <cell r="D2050">
            <v>4.1399999999999997</v>
          </cell>
          <cell r="E2050" t="str">
            <v>Depreciação, Juros, Impostos e Seguros, Manutenção e Materiais na Operação dos Equipamentos</v>
          </cell>
          <cell r="F2050" t="str">
            <v>SINAPI Mai/26</v>
          </cell>
        </row>
        <row r="2051">
          <cell r="A2051">
            <v>92136</v>
          </cell>
          <cell r="B2051" t="str">
            <v>CAMINHONETE COM MOTOR A DIESEL, POTÊNCIA 180 CV, CABINE DUPLA, 4X4 - MANUTENÇÃO. AF_11/2015</v>
          </cell>
          <cell r="C2051" t="str">
            <v>H</v>
          </cell>
          <cell r="D2051">
            <v>16.809999999999999</v>
          </cell>
          <cell r="E2051" t="str">
            <v>Depreciação, Juros, Impostos e Seguros, Manutenção e Materiais na Operação dos Equipamentos</v>
          </cell>
          <cell r="F2051" t="str">
            <v>SINAPI Mai/26</v>
          </cell>
        </row>
        <row r="2052">
          <cell r="A2052">
            <v>92137</v>
          </cell>
          <cell r="B2052" t="str">
            <v>CAMINHONETE COM MOTOR A DIESEL, POTÊNCIA 180 CV, CABINE DUPLA, 4X4 - MATERIAIS NA OPERAÇÃO. AF_11/2015</v>
          </cell>
          <cell r="C2052" t="str">
            <v>H</v>
          </cell>
          <cell r="D2052">
            <v>40.75</v>
          </cell>
          <cell r="E2052" t="str">
            <v>Depreciação, Juros, Impostos e Seguros, Manutenção e Materiais na Operação dos Equipamentos</v>
          </cell>
          <cell r="F2052" t="str">
            <v>SINAPI Mai/26</v>
          </cell>
        </row>
        <row r="2053">
          <cell r="A2053">
            <v>91380</v>
          </cell>
          <cell r="B2053" t="str">
            <v>CAMINHÃO BASCULANTE 10 M3, TRUCADO CABINE SIMPLES, PESO BRUTO TOTAL 23.000 KG, CARGA ÚTIL MÁXIMA 15.935 KG, DISTÂNCIA ENTRE EIXOS 4,80 M, POTÊNCIA 230 CV INCLUSIVE CAÇAMBA METÁLICA - DEPRECIAÇÃO. AF_06/2014</v>
          </cell>
          <cell r="C2053" t="str">
            <v>H</v>
          </cell>
          <cell r="D2053">
            <v>30.39</v>
          </cell>
          <cell r="E2053" t="str">
            <v>Depreciação, Juros, Impostos e Seguros, Manutenção e Materiais na Operação dos Equipamentos</v>
          </cell>
          <cell r="F2053" t="str">
            <v>SINAPI Mai/26</v>
          </cell>
        </row>
        <row r="2054">
          <cell r="A2054">
            <v>91382</v>
          </cell>
          <cell r="B2054" t="str">
            <v>CAMINHÃO BASCULANTE 10 M3, TRUCADO CABINE SIMPLES, PESO BRUTO TOTAL 23.000 KG, CARGA ÚTIL MÁXIMA 15.935 KG, DISTÂNCIA ENTRE EIXOS 4,80 M, POTÊNCIA 230 CV INCLUSIVE CAÇAMBA METÁLICA - IMPOSTOS E SEGUROS. AF_06/2014</v>
          </cell>
          <cell r="C2054" t="str">
            <v>H</v>
          </cell>
          <cell r="D2054">
            <v>4.71</v>
          </cell>
          <cell r="E2054" t="str">
            <v>Depreciação, Juros, Impostos e Seguros, Manutenção e Materiais na Operação dos Equipamentos</v>
          </cell>
          <cell r="F2054" t="str">
            <v>SINAPI Mai/26</v>
          </cell>
        </row>
        <row r="2055">
          <cell r="A2055">
            <v>91381</v>
          </cell>
          <cell r="B2055" t="str">
            <v>CAMINHÃO BASCULANTE 10 M3, TRUCADO CABINE SIMPLES, PESO BRUTO TOTAL 23.000 KG, CARGA ÚTIL MÁXIMA 15.935 KG, DISTÂNCIA ENTRE EIXOS 4,80 M, POTÊNCIA 230 CV INCLUSIVE CAÇAMBA METÁLICA - JUROS. AF_06/2014</v>
          </cell>
          <cell r="C2055" t="str">
            <v>H</v>
          </cell>
          <cell r="D2055">
            <v>11.69</v>
          </cell>
          <cell r="E2055" t="str">
            <v>Depreciação, Juros, Impostos e Seguros, Manutenção e Materiais na Operação dos Equipamentos</v>
          </cell>
          <cell r="F2055" t="str">
            <v>SINAPI Mai/26</v>
          </cell>
        </row>
        <row r="2056">
          <cell r="A2056">
            <v>91383</v>
          </cell>
          <cell r="B2056" t="str">
            <v>CAMINHÃO BASCULANTE 10 M3, TRUCADO CABINE SIMPLES, PESO BRUTO TOTAL 23.000 KG, CARGA ÚTIL MÁXIMA 15.935 KG, DISTÂNCIA ENTRE EIXOS 4,80 M, POTÊNCIA 230 CV INCLUSIVE CAÇAMBA METÁLICA - MANUTENÇÃO. AF_06/2014</v>
          </cell>
          <cell r="C2056" t="str">
            <v>H</v>
          </cell>
          <cell r="D2056">
            <v>54.76</v>
          </cell>
          <cell r="E2056" t="str">
            <v>Depreciação, Juros, Impostos e Seguros, Manutenção e Materiais na Operação dos Equipamentos</v>
          </cell>
          <cell r="F2056" t="str">
            <v>SINAPI Mai/26</v>
          </cell>
        </row>
        <row r="2057">
          <cell r="A2057">
            <v>91384</v>
          </cell>
          <cell r="B2057" t="str">
            <v>CAMINHÃO BASCULANTE 10 M3, TRUCADO CABINE SIMPLES, PESO BRUTO TOTAL 23.000 KG, CARGA ÚTIL MÁXIMA 15.935 KG, DISTÂNCIA ENTRE EIXOS 4,80 M, POTÊNCIA 230 CV INCLUSIVE CAÇAMBA METÁLICA - MATERIAIS NA OPERAÇÃO. AF_06/2014</v>
          </cell>
          <cell r="C2057" t="str">
            <v>H</v>
          </cell>
          <cell r="D2057">
            <v>164</v>
          </cell>
          <cell r="E2057" t="str">
            <v>Depreciação, Juros, Impostos e Seguros, Manutenção e Materiais na Operação dos Equipamentos</v>
          </cell>
          <cell r="F2057" t="str">
            <v>SINAPI Mai/26</v>
          </cell>
        </row>
        <row r="2058">
          <cell r="A2058">
            <v>96030</v>
          </cell>
          <cell r="B2058" t="str">
            <v>CAMINHÃO BASCULANTE 10 M3, TRUCADO, POTÊNCIA 230 CV, INCLUSIVE CAÇAMBA METÁLICA, COM DISTRIBUIDOR DE AGREGADOS ACOPLADO - DEPRECIAÇÃO. AF_02/2017</v>
          </cell>
          <cell r="C2058" t="str">
            <v>H</v>
          </cell>
          <cell r="D2058">
            <v>37.75</v>
          </cell>
          <cell r="E2058" t="str">
            <v>Depreciação, Juros, Impostos e Seguros, Manutenção e Materiais na Operação dos Equipamentos</v>
          </cell>
          <cell r="F2058" t="str">
            <v>SINAPI Mai/26</v>
          </cell>
        </row>
        <row r="2059">
          <cell r="A2059">
            <v>96032</v>
          </cell>
          <cell r="B2059" t="str">
            <v>CAMINHÃO BASCULANTE 10 M3, TRUCADO, POTÊNCIA 230 CV, INCLUSIVE CAÇAMBA METÁLICA, COM DISTRIBUIDOR DE AGREGADOS ACOPLADO - IMPOSTOS E SEGUROS. AF_02/2017</v>
          </cell>
          <cell r="C2059" t="str">
            <v>H</v>
          </cell>
          <cell r="D2059">
            <v>5.29</v>
          </cell>
          <cell r="E2059" t="str">
            <v>Depreciação, Juros, Impostos e Seguros, Manutenção e Materiais na Operação dos Equipamentos</v>
          </cell>
          <cell r="F2059" t="str">
            <v>SINAPI Mai/26</v>
          </cell>
        </row>
        <row r="2060">
          <cell r="A2060">
            <v>96031</v>
          </cell>
          <cell r="B2060" t="str">
            <v>CAMINHÃO BASCULANTE 10 M3, TRUCADO, POTÊNCIA 230 CV, INCLUSIVE CAÇAMBA METÁLICA, COM DISTRIBUIDOR DE AGREGADOS ACOPLADO - JUROS. AF_02/2017</v>
          </cell>
          <cell r="C2060" t="str">
            <v>H</v>
          </cell>
          <cell r="D2060">
            <v>13.2</v>
          </cell>
          <cell r="E2060" t="str">
            <v>Depreciação, Juros, Impostos e Seguros, Manutenção e Materiais na Operação dos Equipamentos</v>
          </cell>
          <cell r="F2060" t="str">
            <v>SINAPI Mai/26</v>
          </cell>
        </row>
        <row r="2061">
          <cell r="A2061">
            <v>96033</v>
          </cell>
          <cell r="B2061" t="str">
            <v>CAMINHÃO BASCULANTE 10 M3, TRUCADO, POTÊNCIA 230 CV, INCLUSIVE CAÇAMBA METÁLICA, COM DISTRIBUIDOR DE AGREGADOS ACOPLADO - MANUTENÇÃO. AF_02/2017</v>
          </cell>
          <cell r="C2061" t="str">
            <v>H</v>
          </cell>
          <cell r="D2061">
            <v>60.89</v>
          </cell>
          <cell r="E2061" t="str">
            <v>Depreciação, Juros, Impostos e Seguros, Manutenção e Materiais na Operação dos Equipamentos</v>
          </cell>
          <cell r="F2061" t="str">
            <v>SINAPI Mai/26</v>
          </cell>
        </row>
        <row r="2062">
          <cell r="A2062">
            <v>96034</v>
          </cell>
          <cell r="B2062" t="str">
            <v>CAMINHÃO BASCULANTE 10 M3, TRUCADO, POTÊNCIA 230 CV, INCLUSIVE CAÇAMBA METÁLICA, COM DISTRIBUIDOR DE AGREGADOS ACOPLADO - MATERIAIS NA OPERAÇÃO. AF_02/2017</v>
          </cell>
          <cell r="C2062" t="str">
            <v>H</v>
          </cell>
          <cell r="D2062">
            <v>164</v>
          </cell>
          <cell r="E2062" t="str">
            <v>Depreciação, Juros, Impostos e Seguros, Manutenção e Materiais na Operação dos Equipamentos</v>
          </cell>
          <cell r="F2062" t="str">
            <v>SINAPI Mai/26</v>
          </cell>
        </row>
        <row r="2063">
          <cell r="A2063">
            <v>89870</v>
          </cell>
          <cell r="B2063" t="str">
            <v>CAMINHÃO BASCULANTE 14 M3, COM CAVALO MECÂNICO DE CAPACIDADE MÁXIMA DE TRAÇÃO COMBINADO DE 36000 KG, POTÊNCIA 286 CV, INCLUSIVE SEMIREBOQUE COM CAÇAMBA METÁLICA - DEPRECIAÇÃO. AF_12/2014</v>
          </cell>
          <cell r="C2063" t="str">
            <v>H</v>
          </cell>
          <cell r="D2063">
            <v>39.75</v>
          </cell>
          <cell r="E2063" t="str">
            <v>Depreciação, Juros, Impostos e Seguros, Manutenção e Materiais na Operação dos Equipamentos</v>
          </cell>
          <cell r="F2063" t="str">
            <v>SINAPI Mai/26</v>
          </cell>
        </row>
        <row r="2064">
          <cell r="A2064">
            <v>89872</v>
          </cell>
          <cell r="B2064" t="str">
            <v>CAMINHÃO BASCULANTE 14 M3, COM CAVALO MECÂNICO DE CAPACIDADE MÁXIMA DE TRAÇÃO COMBINADO DE 36000 KG, POTÊNCIA 286 CV, INCLUSIVE SEMIREBOQUE COM CAÇAMBA METÁLICA - IMPOSTOS E SEGUROS. AF_12/2014</v>
          </cell>
          <cell r="C2064" t="str">
            <v>H</v>
          </cell>
          <cell r="D2064">
            <v>5.63</v>
          </cell>
          <cell r="E2064" t="str">
            <v>Depreciação, Juros, Impostos e Seguros, Manutenção e Materiais na Operação dos Equipamentos</v>
          </cell>
          <cell r="F2064" t="str">
            <v>SINAPI Mai/26</v>
          </cell>
        </row>
        <row r="2065">
          <cell r="A2065">
            <v>89871</v>
          </cell>
          <cell r="B2065" t="str">
            <v>CAMINHÃO BASCULANTE 14 M3, COM CAVALO MECÂNICO DE CAPACIDADE MÁXIMA DE TRAÇÃO COMBINADO DE 36000 KG, POTÊNCIA 286 CV, INCLUSIVE SEMIREBOQUE COM CAÇAMBA METÁLICA - JUROS. AF_12/2014</v>
          </cell>
          <cell r="C2065" t="str">
            <v>H</v>
          </cell>
          <cell r="D2065">
            <v>13.95</v>
          </cell>
          <cell r="E2065" t="str">
            <v>Depreciação, Juros, Impostos e Seguros, Manutenção e Materiais na Operação dos Equipamentos</v>
          </cell>
          <cell r="F2065" t="str">
            <v>SINAPI Mai/26</v>
          </cell>
        </row>
        <row r="2066">
          <cell r="A2066">
            <v>89873</v>
          </cell>
          <cell r="B2066" t="str">
            <v>CAMINHÃO BASCULANTE 14 M3, COM CAVALO MECÂNICO DE CAPACIDADE MÁXIMA DE TRAÇÃO COMBINADO DE 36000 KG, POTÊNCIA 286 CV, INCLUSIVE SEMIREBOQUE COM CAÇAMBA METÁLICA - MANUTENÇÃO. AF_12/2014</v>
          </cell>
          <cell r="C2066" t="str">
            <v>H</v>
          </cell>
          <cell r="D2066">
            <v>67.94</v>
          </cell>
          <cell r="E2066" t="str">
            <v>Depreciação, Juros, Impostos e Seguros, Manutenção e Materiais na Operação dos Equipamentos</v>
          </cell>
          <cell r="F2066" t="str">
            <v>SINAPI Mai/26</v>
          </cell>
        </row>
        <row r="2067">
          <cell r="A2067">
            <v>89874</v>
          </cell>
          <cell r="B2067" t="str">
            <v>CAMINHÃO BASCULANTE 14 M3, COM CAVALO MECÂNICO DE CAPACIDADE MÁXIMA DE TRAÇÃO COMBINADO DE 36000 KG, POTÊNCIA 286 CV, INCLUSIVE SEMIREBOQUE COM CAÇAMBA METÁLICA - MATERIAIS NA OPERAÇÃO. AF_12/2014</v>
          </cell>
          <cell r="C2067" t="str">
            <v>H</v>
          </cell>
          <cell r="D2067">
            <v>203.93</v>
          </cell>
          <cell r="E2067" t="str">
            <v>Depreciação, Juros, Impostos e Seguros, Manutenção e Materiais na Operação dos Equipamentos</v>
          </cell>
          <cell r="F2067" t="str">
            <v>SINAPI Mai/26</v>
          </cell>
        </row>
        <row r="2068">
          <cell r="A2068">
            <v>89878</v>
          </cell>
          <cell r="B2068" t="str">
            <v>CAMINHÃO BASCULANTE 18 M3, COM CAVALO MECÂNICO DE CAPACIDADE MÁXIMA DE TRAÇÃO COMBINADO DE 45000 KG, POTÊNCIA 330 CV, INCLUSIVE SEMIREBOQUE COM CAÇAMBA METÁLICA - DEPRECIAÇÃO. AF_12/2014</v>
          </cell>
          <cell r="C2068" t="str">
            <v>H</v>
          </cell>
          <cell r="D2068">
            <v>42.57</v>
          </cell>
          <cell r="E2068" t="str">
            <v>Depreciação, Juros, Impostos e Seguros, Manutenção e Materiais na Operação dos Equipamentos</v>
          </cell>
          <cell r="F2068" t="str">
            <v>SINAPI Mai/26</v>
          </cell>
        </row>
        <row r="2069">
          <cell r="A2069">
            <v>89880</v>
          </cell>
          <cell r="B2069" t="str">
            <v>CAMINHÃO BASCULANTE 18 M3, COM CAVALO MECÂNICO DE CAPACIDADE MÁXIMA DE TRAÇÃO COMBINADO DE 45000 KG, POTÊNCIA 330 CV, INCLUSIVE SEMIREBOQUE COM CAÇAMBA METÁLICA - IMPOSTOS E SEGUROS. AF_12/2014</v>
          </cell>
          <cell r="C2069" t="str">
            <v>H</v>
          </cell>
          <cell r="D2069">
            <v>5.93</v>
          </cell>
          <cell r="E2069" t="str">
            <v>Depreciação, Juros, Impostos e Seguros, Manutenção e Materiais na Operação dos Equipamentos</v>
          </cell>
          <cell r="F2069" t="str">
            <v>SINAPI Mai/26</v>
          </cell>
        </row>
        <row r="2070">
          <cell r="A2070">
            <v>89879</v>
          </cell>
          <cell r="B2070" t="str">
            <v>CAMINHÃO BASCULANTE 18 M3, COM CAVALO MECÂNICO DE CAPACIDADE MÁXIMA DE TRAÇÃO COMBINADO DE 45000 KG, POTÊNCIA 330 CV, INCLUSIVE SEMIREBOQUE COM CAÇAMBA METÁLICA - JUROS. AF_12/2014</v>
          </cell>
          <cell r="C2070" t="str">
            <v>H</v>
          </cell>
          <cell r="D2070">
            <v>14.69</v>
          </cell>
          <cell r="E2070" t="str">
            <v>Depreciação, Juros, Impostos e Seguros, Manutenção e Materiais na Operação dos Equipamentos</v>
          </cell>
          <cell r="F2070" t="str">
            <v>SINAPI Mai/26</v>
          </cell>
        </row>
        <row r="2071">
          <cell r="A2071">
            <v>89881</v>
          </cell>
          <cell r="B2071" t="str">
            <v>CAMINHÃO BASCULANTE 18 M3, COM CAVALO MECÂNICO DE CAPACIDADE MÁXIMA DE TRAÇÃO COMBINADO DE 45000 KG, POTÊNCIA 330 CV, INCLUSIVE SEMIREBOQUE COM CAÇAMBA METÁLICA - MANUTENÇÃO. AF_12/2014</v>
          </cell>
          <cell r="C2071" t="str">
            <v>H</v>
          </cell>
          <cell r="D2071">
            <v>72.05</v>
          </cell>
          <cell r="E2071" t="str">
            <v>Depreciação, Juros, Impostos e Seguros, Manutenção e Materiais na Operação dos Equipamentos</v>
          </cell>
          <cell r="F2071" t="str">
            <v>SINAPI Mai/26</v>
          </cell>
        </row>
        <row r="2072">
          <cell r="A2072">
            <v>89882</v>
          </cell>
          <cell r="B2072" t="str">
            <v>CAMINHÃO BASCULANTE 18 M3, COM CAVALO MECÂNICO DE CAPACIDADE MÁXIMA DE TRAÇÃO COMBINADO DE 45000 KG, POTÊNCIA 330 CV, INCLUSIVE SEMIREBOQUE COM CAÇAMBA METÁLICA - MATERIAIS NA OPERAÇÃO. AF_12/2014</v>
          </cell>
          <cell r="C2072" t="str">
            <v>H</v>
          </cell>
          <cell r="D2072">
            <v>235.28</v>
          </cell>
          <cell r="E2072" t="str">
            <v>Depreciação, Juros, Impostos e Seguros, Manutenção e Materiais na Operação dos Equipamentos</v>
          </cell>
          <cell r="F2072" t="str">
            <v>SINAPI Mai/26</v>
          </cell>
        </row>
        <row r="2073">
          <cell r="A2073">
            <v>7058</v>
          </cell>
          <cell r="B2073" t="str">
            <v>CAMINHÃO BASCULANTE 6 M3 TOCO, PESO BRUTO TOTAL 16.000 KG, CARGA ÚTIL MÁXIMA 11.130 KG, DISTÂNCIA ENTRE EIXOS 5,36 M, POTÊNCIA 185 CV, INCLUSIVE CAÇAMBA METÁLICA - DEPRECIAÇÃO. AF_06/2014</v>
          </cell>
          <cell r="C2073" t="str">
            <v>H</v>
          </cell>
          <cell r="D2073">
            <v>23.9</v>
          </cell>
          <cell r="E2073" t="str">
            <v>Depreciação, Juros, Impostos e Seguros, Manutenção e Materiais na Operação dos Equipamentos</v>
          </cell>
          <cell r="F2073" t="str">
            <v>SINAPI Mai/26</v>
          </cell>
        </row>
        <row r="2074">
          <cell r="A2074">
            <v>91402</v>
          </cell>
          <cell r="B2074" t="str">
            <v>CAMINHÃO BASCULANTE 6 M3 TOCO, PESO BRUTO TOTAL 16.000 KG, CARGA ÚTIL MÁXIMA 11.130 KG, DISTÂNCIA ENTRE EIXOS 5,36 M, POTÊNCIA 185 CV, INCLUSIVE CAÇAMBA METÁLICA - IMPOSTOS E SEGUROS. AF_06/2014</v>
          </cell>
          <cell r="C2074" t="str">
            <v>H</v>
          </cell>
          <cell r="D2074">
            <v>3.72</v>
          </cell>
          <cell r="E2074" t="str">
            <v>Depreciação, Juros, Impostos e Seguros, Manutenção e Materiais na Operação dos Equipamentos</v>
          </cell>
          <cell r="F2074" t="str">
            <v>SINAPI Mai/26</v>
          </cell>
        </row>
        <row r="2075">
          <cell r="A2075">
            <v>7059</v>
          </cell>
          <cell r="B2075" t="str">
            <v>CAMINHÃO BASCULANTE 6 M3 TOCO, PESO BRUTO TOTAL 16.000 KG, CARGA ÚTIL MÁXIMA 11.130 KG, DISTÂNCIA ENTRE EIXOS 5,36 M, POTÊNCIA 185 CV, INCLUSIVE CAÇAMBA METÁLICA - JUROS. AF_06/2014</v>
          </cell>
          <cell r="C2075" t="str">
            <v>H</v>
          </cell>
          <cell r="D2075">
            <v>9.23</v>
          </cell>
          <cell r="E2075" t="str">
            <v>Depreciação, Juros, Impostos e Seguros, Manutenção e Materiais na Operação dos Equipamentos</v>
          </cell>
          <cell r="F2075" t="str">
            <v>SINAPI Mai/26</v>
          </cell>
        </row>
        <row r="2076">
          <cell r="A2076">
            <v>7060</v>
          </cell>
          <cell r="B2076" t="str">
            <v>CAMINHÃO BASCULANTE 6 M3 TOCO, PESO BRUTO TOTAL 16.000 KG, CARGA ÚTIL MÁXIMA 11.130 KG, DISTÂNCIA ENTRE EIXOS 5,36 M, POTÊNCIA 185 CV, INCLUSIVE CAÇAMBA METÁLICA - MANUTENÇÃO. AF_06/2014</v>
          </cell>
          <cell r="C2076" t="str">
            <v>H</v>
          </cell>
          <cell r="D2076">
            <v>43.14</v>
          </cell>
          <cell r="E2076" t="str">
            <v>Depreciação, Juros, Impostos e Seguros, Manutenção e Materiais na Operação dos Equipamentos</v>
          </cell>
          <cell r="F2076" t="str">
            <v>SINAPI Mai/26</v>
          </cell>
        </row>
        <row r="2077">
          <cell r="A2077">
            <v>7061</v>
          </cell>
          <cell r="B2077" t="str">
            <v>CAMINHÃO BASCULANTE 6 M3 TOCO, PESO BRUTO TOTAL 16.000 KG, CARGA ÚTIL MÁXIMA 11.130 KG, DISTÂNCIA ENTRE EIXOS 5,36 M, POTÊNCIA 185 CV, INCLUSIVE CAÇAMBA METÁLICA - MATERIAIS NA OPERAÇÃO. AF_06/2014</v>
          </cell>
          <cell r="C2077" t="str">
            <v>H</v>
          </cell>
          <cell r="D2077">
            <v>94.25</v>
          </cell>
          <cell r="E2077" t="str">
            <v>Depreciação, Juros, Impostos e Seguros, Manutenção e Materiais na Operação dos Equipamentos</v>
          </cell>
          <cell r="F2077" t="str">
            <v>SINAPI Mai/26</v>
          </cell>
        </row>
        <row r="2078">
          <cell r="A2078">
            <v>91367</v>
          </cell>
          <cell r="B2078" t="str">
            <v>CAMINHÃO BASCULANTE 6 M3, PESO BRUTO TOTAL 16.000 KG, CARGA ÚTIL MÁXIMA 13.071 KG, DISTÂNCIA ENTRE EIXOS 4,80 M, POTÊNCIA 230 CV INCLUSIVE CAÇAMBA METÁLICA - DEPRECIAÇÃO. AF_06/2014</v>
          </cell>
          <cell r="C2078" t="str">
            <v>H</v>
          </cell>
          <cell r="D2078">
            <v>23.09</v>
          </cell>
          <cell r="E2078" t="str">
            <v>Depreciação, Juros, Impostos e Seguros, Manutenção e Materiais na Operação dos Equipamentos</v>
          </cell>
          <cell r="F2078" t="str">
            <v>SINAPI Mai/26</v>
          </cell>
        </row>
        <row r="2079">
          <cell r="A2079">
            <v>91369</v>
          </cell>
          <cell r="B2079" t="str">
            <v>CAMINHÃO BASCULANTE 6 M3, PESO BRUTO TOTAL 16.000 KG, CARGA ÚTIL MÁXIMA 13.071 KG, DISTÂNCIA ENTRE EIXOS 4,80 M, POTÊNCIA 230 CV INCLUSIVE CAÇAMBA METÁLICA - IMPOSTOS E SEGUROS. AF_06/2014</v>
          </cell>
          <cell r="C2079" t="str">
            <v>H</v>
          </cell>
          <cell r="D2079">
            <v>3.58</v>
          </cell>
          <cell r="E2079" t="str">
            <v>Depreciação, Juros, Impostos e Seguros, Manutenção e Materiais na Operação dos Equipamentos</v>
          </cell>
          <cell r="F2079" t="str">
            <v>SINAPI Mai/26</v>
          </cell>
        </row>
        <row r="2080">
          <cell r="A2080">
            <v>91368</v>
          </cell>
          <cell r="B2080" t="str">
            <v>CAMINHÃO BASCULANTE 6 M3, PESO BRUTO TOTAL 16.000 KG, CARGA ÚTIL MÁXIMA 13.071 KG, DISTÂNCIA ENTRE EIXOS 4,80 M, POTÊNCIA 230 CV INCLUSIVE CAÇAMBA METÁLICA - JUROS. AF_06/2014</v>
          </cell>
          <cell r="C2080" t="str">
            <v>H</v>
          </cell>
          <cell r="D2080">
            <v>8.9</v>
          </cell>
          <cell r="E2080" t="str">
            <v>Depreciação, Juros, Impostos e Seguros, Manutenção e Materiais na Operação dos Equipamentos</v>
          </cell>
          <cell r="F2080" t="str">
            <v>SINAPI Mai/26</v>
          </cell>
        </row>
        <row r="2081">
          <cell r="A2081">
            <v>5695</v>
          </cell>
          <cell r="B2081" t="str">
            <v>CAMINHÃO BASCULANTE 6 M3, PESO BRUTO TOTAL 16.000 KG, CARGA ÚTIL MÁXIMA 13.071 KG, DISTÂNCIA ENTRE EIXOS 4,80 M, POTÊNCIA 230 CV INCLUSIVE CAÇAMBA METÁLICA - MANUTENÇÃO. AF_06/2014</v>
          </cell>
          <cell r="C2081" t="str">
            <v>H</v>
          </cell>
          <cell r="D2081">
            <v>41.69</v>
          </cell>
          <cell r="E2081" t="str">
            <v>Depreciação, Juros, Impostos e Seguros, Manutenção e Materiais na Operação dos Equipamentos</v>
          </cell>
          <cell r="F2081" t="str">
            <v>SINAPI Mai/26</v>
          </cell>
        </row>
        <row r="2082">
          <cell r="A2082">
            <v>53792</v>
          </cell>
          <cell r="B2082" t="str">
            <v>CAMINHÃO BASCULANTE 6 M3, PESO BRUTO TOTAL 16.000 KG, CARGA ÚTIL MÁXIMA 13.071 KG, DISTÂNCIA ENTRE EIXOS 4,80 M, POTÊNCIA 230 CV INCLUSIVE CAÇAMBA METÁLICA - MATERIAIS NA OPERAÇÃO. AF_06/2014</v>
          </cell>
          <cell r="C2082" t="str">
            <v>H</v>
          </cell>
          <cell r="D2082">
            <v>117.15</v>
          </cell>
          <cell r="E2082" t="str">
            <v>Depreciação, Juros, Impostos e Seguros, Manutenção e Materiais na Operação dos Equipamentos</v>
          </cell>
          <cell r="F2082" t="str">
            <v>SINAPI Mai/26</v>
          </cell>
        </row>
        <row r="2083">
          <cell r="A2083">
            <v>106347</v>
          </cell>
          <cell r="B2083" t="str">
            <v>CAMINHÃO BITRUCK TRAÇÃO 8X2, PBT 29.000 KG, PESO BRUTO TOTAL COMBINADO (PBTC) *36.000* KG, POTÊNCIA 321 CV, INCLUSIVE PLATAFORMA GUINCHO-SOCORRO, COMPRIMENTO ÚTIL 10 M, LARGURA 2,60 M COM GUINCHO DE ARRASTE BASCULANTE - DEPRECIAÇÃO. AF_11/2025</v>
          </cell>
          <cell r="C2083" t="str">
            <v>H</v>
          </cell>
          <cell r="D2083">
            <v>0</v>
          </cell>
          <cell r="E2083" t="str">
            <v>Depreciação, Juros, Impostos e Seguros, Manutenção e Materiais na Operação dos Equipamentos</v>
          </cell>
          <cell r="F2083" t="str">
            <v>SINAPI Mai/26</v>
          </cell>
        </row>
        <row r="2084">
          <cell r="A2084">
            <v>106350</v>
          </cell>
          <cell r="B2084" t="str">
            <v>CAMINHÃO BITRUCK TRAÇÃO 8X2, PBT 29.000 KG, PESO BRUTO TOTAL COMBINADO (PBTC) *36.000* KG, POTÊNCIA 321 CV, INCLUSIVE PLATAFORMA GUINCHO-SOCORRO, COMPRIMENTO ÚTIL 10 M, LARGURA 2,60 M COM GUINCHO DE ARRASTE BASCULANTE - IMPOSTOS E SEGUROS. AF_11/2025</v>
          </cell>
          <cell r="C2084" t="str">
            <v>H</v>
          </cell>
          <cell r="D2084">
            <v>0</v>
          </cell>
          <cell r="E2084" t="str">
            <v>Depreciação, Juros, Impostos e Seguros, Manutenção e Materiais na Operação dos Equipamentos</v>
          </cell>
          <cell r="F2084" t="str">
            <v>SINAPI Mai/26</v>
          </cell>
        </row>
        <row r="2085">
          <cell r="A2085">
            <v>106348</v>
          </cell>
          <cell r="B2085" t="str">
            <v>CAMINHÃO BITRUCK TRAÇÃO 8X2, PBT 29.000 KG, PESO BRUTO TOTAL COMBINADO (PBTC) *36.000* KG, POTÊNCIA 321 CV, INCLUSIVE PLATAFORMA GUINCHO-SOCORRO, COMPRIMENTO ÚTIL 10 M, LARGURA 2,60 M COM GUINCHO DE ARRASTE BASCULANTE - JUROS. AF_11/2025</v>
          </cell>
          <cell r="C2085" t="str">
            <v>H</v>
          </cell>
          <cell r="D2085">
            <v>0</v>
          </cell>
          <cell r="E2085" t="str">
            <v>Depreciação, Juros, Impostos e Seguros, Manutenção e Materiais na Operação dos Equipamentos</v>
          </cell>
          <cell r="F2085" t="str">
            <v>SINAPI Mai/26</v>
          </cell>
        </row>
        <row r="2086">
          <cell r="A2086">
            <v>106349</v>
          </cell>
          <cell r="B2086" t="str">
            <v>CAMINHÃO BITRUCK TRAÇÃO 8X2, PBT 29.000 KG, PESO BRUTO TOTAL COMBINADO (PBTC) *36.000* KG, POTÊNCIA 321 CV, INCLUSIVE PLATAFORMA GUINCHO-SOCORRO, COMPRIMENTO ÚTIL 10 M, LARGURA 2,60 M COM GUINCHO DE ARRASTE BASCULANTE - MANUTENÇÃO. AF_11/2025</v>
          </cell>
          <cell r="C2086" t="str">
            <v>H</v>
          </cell>
          <cell r="D2086">
            <v>0</v>
          </cell>
          <cell r="E2086" t="str">
            <v>Depreciação, Juros, Impostos e Seguros, Manutenção e Materiais na Operação dos Equipamentos</v>
          </cell>
          <cell r="F2086" t="str">
            <v>SINAPI Mai/26</v>
          </cell>
        </row>
        <row r="2087">
          <cell r="A2087">
            <v>106351</v>
          </cell>
          <cell r="B2087" t="str">
            <v>CAMINHÃO BITRUCK TRAÇÃO 8X2, PBT 29.000 KG, PESO BRUTO TOTAL COMBINADO (PBTC) *36.000* KG, POTÊNCIA 321 CV, INCLUSIVE PLATAFORMA GUINCHO-SOCORRO, COMPRIMENTO ÚTIL 10 M, LARGURA 2,60 M COM GUINCHO DE ARRASTE BASCULANTE - MATERIAIS NA OPERAÇÃO. AF_11/2025</v>
          </cell>
          <cell r="C2087" t="str">
            <v>H</v>
          </cell>
          <cell r="D2087">
            <v>228.91</v>
          </cell>
          <cell r="E2087" t="str">
            <v>Depreciação, Juros, Impostos e Seguros, Manutenção e Materiais na Operação dos Equipamentos</v>
          </cell>
          <cell r="F2087" t="str">
            <v>SINAPI Mai/26</v>
          </cell>
        </row>
        <row r="2088">
          <cell r="A2088">
            <v>106337</v>
          </cell>
          <cell r="B2088" t="str">
            <v>CAMINHÃO BITRUCK TRAÇÃO 8X2, PBT 29.000 KG, PESO BRUTO TOTAL COMBINADO (PBTC) *36.000* KG, POTÊNCIA 321 CV, INCLUSIVE PLATAFORMA SOBRE CHASSI, COMPRIMENTO ÚTIL 10 M, LARGURA 2,60 M COM GUINCHO DE ARRASTE E RAMPA COM ACIONAMENTO ELETRO-HIDRÁULICO - DEPRECIAÇÃO. AF_11/2025</v>
          </cell>
          <cell r="C2088" t="str">
            <v>H</v>
          </cell>
          <cell r="D2088">
            <v>0</v>
          </cell>
          <cell r="E2088" t="str">
            <v>Depreciação, Juros, Impostos e Seguros, Manutenção e Materiais na Operação dos Equipamentos</v>
          </cell>
          <cell r="F2088" t="str">
            <v>SINAPI Mai/26</v>
          </cell>
        </row>
        <row r="2089">
          <cell r="A2089">
            <v>106340</v>
          </cell>
          <cell r="B2089" t="str">
            <v>CAMINHÃO BITRUCK TRAÇÃO 8X2, PBT 29.000 KG, PESO BRUTO TOTAL COMBINADO (PBTC) *36.000* KG, POTÊNCIA 321 CV, INCLUSIVE PLATAFORMA SOBRE CHASSI, COMPRIMENTO ÚTIL 10 M, LARGURA 2,60 M COM GUINCHO DE ARRASTE E RAMPA COM ACIONAMENTO ELETRO-HIDRÁULICO - IMPOSTOS E SEGUROS. AF_11/2025</v>
          </cell>
          <cell r="C2089" t="str">
            <v>H</v>
          </cell>
          <cell r="D2089">
            <v>0</v>
          </cell>
          <cell r="E2089" t="str">
            <v>Depreciação, Juros, Impostos e Seguros, Manutenção e Materiais na Operação dos Equipamentos</v>
          </cell>
          <cell r="F2089" t="str">
            <v>SINAPI Mai/26</v>
          </cell>
        </row>
        <row r="2090">
          <cell r="A2090">
            <v>106338</v>
          </cell>
          <cell r="B2090" t="str">
            <v>CAMINHÃO BITRUCK TRAÇÃO 8X2, PBT 29.000 KG, PESO BRUTO TOTAL COMBINADO (PBTC) *36.000* KG, POTÊNCIA 321 CV, INCLUSIVE PLATAFORMA SOBRE CHASSI, COMPRIMENTO ÚTIL 10 M, LARGURA 2,60 M COM GUINCHO DE ARRASTE E RAMPA COM ACIONAMENTO ELETRO-HIDRÁULICO - JUROS. AF_11/2025</v>
          </cell>
          <cell r="C2090" t="str">
            <v>H</v>
          </cell>
          <cell r="D2090">
            <v>0</v>
          </cell>
          <cell r="E2090" t="str">
            <v>Depreciação, Juros, Impostos e Seguros, Manutenção e Materiais na Operação dos Equipamentos</v>
          </cell>
          <cell r="F2090" t="str">
            <v>SINAPI Mai/26</v>
          </cell>
        </row>
        <row r="2091">
          <cell r="A2091">
            <v>106339</v>
          </cell>
          <cell r="B2091" t="str">
            <v>CAMINHÃO BITRUCK TRAÇÃO 8X2, PBT 29.000 KG, PESO BRUTO TOTAL COMBINADO (PBTC) *36.000* KG, POTÊNCIA 321 CV, INCLUSIVE PLATAFORMA SOBRE CHASSI, COMPRIMENTO ÚTIL 10 M, LARGURA 2,60 M COM GUINCHO DE ARRASTE E RAMPA COM ACIONAMENTO ELETRO-HIDRÁULICO - MANUTENÇÃO. AF_11/2025</v>
          </cell>
          <cell r="C2091" t="str">
            <v>H</v>
          </cell>
          <cell r="D2091">
            <v>0</v>
          </cell>
          <cell r="E2091" t="str">
            <v>Depreciação, Juros, Impostos e Seguros, Manutenção e Materiais na Operação dos Equipamentos</v>
          </cell>
          <cell r="F2091" t="str">
            <v>SINAPI Mai/26</v>
          </cell>
        </row>
        <row r="2092">
          <cell r="A2092">
            <v>106341</v>
          </cell>
          <cell r="B2092" t="str">
            <v>CAMINHÃO BITRUCK TRAÇÃO 8X2, PBT 29.000 KG, PESO BRUTO TOTAL COMBINADO (PBTC) *36.000* KG, POTÊNCIA 321 CV, INCLUSIVE PLATAFORMA SOBRE CHASSI, COMPRIMENTO ÚTIL 10 M, LARGURA 2,60 M COM GUINCHO DE ARRASTE E RAMPA COM ACIONAMENTO ELETRO-HIDRÁULICO - MATERIAIS NA OPERAÇÃO. AF_11/2025</v>
          </cell>
          <cell r="C2092" t="str">
            <v>H</v>
          </cell>
          <cell r="D2092">
            <v>310.63</v>
          </cell>
          <cell r="E2092" t="str">
            <v>Depreciação, Juros, Impostos e Seguros, Manutenção e Materiais na Operação dos Equipamentos</v>
          </cell>
          <cell r="F2092" t="str">
            <v>SINAPI Mai/26</v>
          </cell>
        </row>
        <row r="2093">
          <cell r="A2093">
            <v>92237</v>
          </cell>
          <cell r="B2093" t="str">
            <v>CAMINHÃO DE TRANSPORTE DE MATERIAL ASFÁLTICO 20.000 L, COM CAVALO MECÂNICO DE CAPACIDADE MÁXIMA DE TRAÇÃO COMBINADO DE 45.000 KG, POTÊNCIA 330 CV, INCLUSIVE TANQUE DE ASFALTO COM MAÇARICO - DEPRECIAÇÃO. AF_12/2015</v>
          </cell>
          <cell r="C2093" t="str">
            <v>H</v>
          </cell>
          <cell r="D2093">
            <v>29.95</v>
          </cell>
          <cell r="E2093" t="str">
            <v>Depreciação, Juros, Impostos e Seguros, Manutenção e Materiais na Operação dos Equipamentos</v>
          </cell>
          <cell r="F2093" t="str">
            <v>SINAPI Mai/26</v>
          </cell>
        </row>
        <row r="2094">
          <cell r="A2094">
            <v>92239</v>
          </cell>
          <cell r="B2094" t="str">
            <v>CAMINHÃO DE TRANSPORTE DE MATERIAL ASFÁLTICO 20.000 L, COM CAVALO MECÂNICO DE CAPACIDADE MÁXIMA DE TRAÇÃO COMBINADO DE 45.000 KG, POTÊNCIA 330 CV, INCLUSIVE TANQUE DE ASFALTO COM MAÇARICO - IMPOSTOS E SEGUROS. AF_12/2015</v>
          </cell>
          <cell r="C2094" t="str">
            <v>H</v>
          </cell>
          <cell r="D2094">
            <v>4.8600000000000003</v>
          </cell>
          <cell r="E2094" t="str">
            <v>Depreciação, Juros, Impostos e Seguros, Manutenção e Materiais na Operação dos Equipamentos</v>
          </cell>
          <cell r="F2094" t="str">
            <v>SINAPI Mai/26</v>
          </cell>
        </row>
        <row r="2095">
          <cell r="A2095">
            <v>92238</v>
          </cell>
          <cell r="B2095" t="str">
            <v>CAMINHÃO DE TRANSPORTE DE MATERIAL ASFÁLTICO 20.000 L, COM CAVALO MECÂNICO DE CAPACIDADE MÁXIMA DE TRAÇÃO COMBINADO DE 45.000 KG, POTÊNCIA 330 CV, INCLUSIVE TANQUE DE ASFALTO COM MAÇARICO - JUROS. AF_12/2015</v>
          </cell>
          <cell r="C2095" t="str">
            <v>H</v>
          </cell>
          <cell r="D2095">
            <v>12.04</v>
          </cell>
          <cell r="E2095" t="str">
            <v>Depreciação, Juros, Impostos e Seguros, Manutenção e Materiais na Operação dos Equipamentos</v>
          </cell>
          <cell r="F2095" t="str">
            <v>SINAPI Mai/26</v>
          </cell>
        </row>
        <row r="2096">
          <cell r="A2096">
            <v>92240</v>
          </cell>
          <cell r="B2096" t="str">
            <v>CAMINHÃO DE TRANSPORTE DE MATERIAL ASFÁLTICO 20.000 L, COM CAVALO MECÂNICO DE CAPACIDADE MÁXIMA DE TRAÇÃO COMBINADO DE 45.000 KG, POTÊNCIA 330 CV, INCLUSIVE TANQUE DE ASFALTO COM MAÇARICO - MANUTENÇÃO. AF_12/2015</v>
          </cell>
          <cell r="C2096" t="str">
            <v>H</v>
          </cell>
          <cell r="D2096">
            <v>53.6</v>
          </cell>
          <cell r="E2096" t="str">
            <v>Depreciação, Juros, Impostos e Seguros, Manutenção e Materiais na Operação dos Equipamentos</v>
          </cell>
          <cell r="F2096" t="str">
            <v>SINAPI Mai/26</v>
          </cell>
        </row>
        <row r="2097">
          <cell r="A2097">
            <v>92241</v>
          </cell>
          <cell r="B2097" t="str">
            <v>CAMINHÃO DE TRANSPORTE DE MATERIAL ASFÁLTICO 20.000 L, COM CAVALO MECÂNICO DE CAPACIDADE MÁXIMA DE TRAÇÃO COMBINADO DE 45.000 KG, POTÊNCIA 330 CV, INCLUSIVE TANQUE DE ASFALTO COM MAÇARICO - MATERIAIS NA OPERAÇÃO. AF_12/2015</v>
          </cell>
          <cell r="C2097" t="str">
            <v>H</v>
          </cell>
          <cell r="D2097">
            <v>319.35000000000002</v>
          </cell>
          <cell r="E2097" t="str">
            <v>Depreciação, Juros, Impostos e Seguros, Manutenção e Materiais na Operação dos Equipamentos</v>
          </cell>
          <cell r="F2097" t="str">
            <v>SINAPI Mai/26</v>
          </cell>
        </row>
        <row r="2098">
          <cell r="A2098">
            <v>91640</v>
          </cell>
          <cell r="B2098" t="str">
            <v>CAMINHÃO DE TRANSPORTE DE MATERIAL ASFÁLTICO 30.000 L, COM CAVALO MECÂNICO DE CAPACIDADE MÁXIMA DE TRAÇÃO COMBINADO DE 66.000 KG, POTÊNCIA 360 CV, INCLUSIVE TANQUE DE ASFALTO COM SERPENTINA - DEPRECIAÇÃO. AF_08/2015</v>
          </cell>
          <cell r="C2098" t="str">
            <v>H</v>
          </cell>
          <cell r="D2098">
            <v>41.08</v>
          </cell>
          <cell r="E2098" t="str">
            <v>Depreciação, Juros, Impostos e Seguros, Manutenção e Materiais na Operação dos Equipamentos</v>
          </cell>
          <cell r="F2098" t="str">
            <v>SINAPI Mai/26</v>
          </cell>
        </row>
        <row r="2099">
          <cell r="A2099">
            <v>91642</v>
          </cell>
          <cell r="B2099" t="str">
            <v>CAMINHÃO DE TRANSPORTE DE MATERIAL ASFÁLTICO 30.000 L, COM CAVALO MECÂNICO DE CAPACIDADE MÁXIMA DE TRAÇÃO COMBINADO DE 66.000 KG, POTÊNCIA 360 CV, INCLUSIVE TANQUE DE ASFALTO COM SERPENTINA - IMPOSTOS E SEGUROS. AF_08/2015</v>
          </cell>
          <cell r="C2099" t="str">
            <v>H</v>
          </cell>
          <cell r="D2099">
            <v>6.69</v>
          </cell>
          <cell r="E2099" t="str">
            <v>Depreciação, Juros, Impostos e Seguros, Manutenção e Materiais na Operação dos Equipamentos</v>
          </cell>
          <cell r="F2099" t="str">
            <v>SINAPI Mai/26</v>
          </cell>
        </row>
        <row r="2100">
          <cell r="A2100">
            <v>91641</v>
          </cell>
          <cell r="B2100" t="str">
            <v>CAMINHÃO DE TRANSPORTE DE MATERIAL ASFÁLTICO 30.000 L, COM CAVALO MECÂNICO DE CAPACIDADE MÁXIMA DE TRAÇÃO COMBINADO DE 66.000 KG, POTÊNCIA 360 CV, INCLUSIVE TANQUE DE ASFALTO COM SERPENTINA - JUROS. AF_08/2015</v>
          </cell>
          <cell r="C2100" t="str">
            <v>H</v>
          </cell>
          <cell r="D2100">
            <v>16.559999999999999</v>
          </cell>
          <cell r="E2100" t="str">
            <v>Depreciação, Juros, Impostos e Seguros, Manutenção e Materiais na Operação dos Equipamentos</v>
          </cell>
          <cell r="F2100" t="str">
            <v>SINAPI Mai/26</v>
          </cell>
        </row>
        <row r="2101">
          <cell r="A2101">
            <v>91643</v>
          </cell>
          <cell r="B2101" t="str">
            <v>CAMINHÃO DE TRANSPORTE DE MATERIAL ASFÁLTICO 30.000 L, COM CAVALO MECÂNICO DE CAPACIDADE MÁXIMA DE TRAÇÃO COMBINADO DE 66.000 KG, POTÊNCIA 360 CV, INCLUSIVE TANQUE DE ASFALTO COM SERPENTINA - MANUTENÇÃO. AF_08/2015</v>
          </cell>
          <cell r="C2101" t="str">
            <v>H</v>
          </cell>
          <cell r="D2101">
            <v>73.88</v>
          </cell>
          <cell r="E2101" t="str">
            <v>Depreciação, Juros, Impostos e Seguros, Manutenção e Materiais na Operação dos Equipamentos</v>
          </cell>
          <cell r="F2101" t="str">
            <v>SINAPI Mai/26</v>
          </cell>
        </row>
        <row r="2102">
          <cell r="A2102">
            <v>91644</v>
          </cell>
          <cell r="B2102" t="str">
            <v>CAMINHÃO DE TRANSPORTE DE MATERIAL ASFÁLTICO 30.000 L, COM CAVALO MECÂNICO DE CAPACIDADE MÁXIMA DE TRAÇÃO COMBINADO DE 66.000 KG, POTÊNCIA 360 CV, INCLUSIVE TANQUE DE ASFALTO COM SERPENTINA - MATERIAIS NA OPERAÇÃO. AF_08/2015</v>
          </cell>
          <cell r="C2102" t="str">
            <v>H</v>
          </cell>
          <cell r="D2102">
            <v>348.35</v>
          </cell>
          <cell r="E2102" t="str">
            <v>Depreciação, Juros, Impostos e Seguros, Manutenção e Materiais na Operação dos Equipamentos</v>
          </cell>
          <cell r="F2102" t="str">
            <v>SINAPI Mai/26</v>
          </cell>
        </row>
        <row r="2103">
          <cell r="A2103">
            <v>92105</v>
          </cell>
          <cell r="B2103" t="str">
            <v>CAMINHÃO PARA EQUIPAMENTO DE LIMPEZA A SUCÇÃO COM CAMINHÃO TRUCADO DE PESO BRUTO TOTAL 23000 KG, CARGA ÚTIL MÁX. 15935 KG, DISTÂNCIA ENTRE EIXOS 4,80 M, POTÊNCIA 230 CV, INCLUSIVE LIMPADORA A SUCÇÃO, TANQUE 12000 L - MATERIAIS NA OPERAÇÃO. AF_05/2023</v>
          </cell>
          <cell r="C2103" t="str">
            <v>H</v>
          </cell>
          <cell r="D2103">
            <v>222.54</v>
          </cell>
          <cell r="E2103" t="str">
            <v>Depreciação, Juros, Impostos e Seguros, Manutenção e Materiais na Operação dos Equipamentos</v>
          </cell>
          <cell r="F2103" t="str">
            <v>SINAPI Mai/26</v>
          </cell>
        </row>
        <row r="2104">
          <cell r="A2104">
            <v>92101</v>
          </cell>
          <cell r="B2104" t="str">
            <v>CAMINHÃO PARA EQUIPAMENTO DE LIMPEZA A SUCÇÃO COM CAMINHÃO TRUCADO DE PESO BRUTO TOTAL 23000 KG, CARGA ÚTIL MÁXIMA 15935 KG, DISTÂNCIA ENTRE EIXOS 4,80 M, POTÊNCIA 230 CV, INCLUSIVE LIMPADORA A SUCÇÃO, TANQUE 12000 L - DEPRECIAÇÃO. AF_05/2023</v>
          </cell>
          <cell r="C2104" t="str">
            <v>H</v>
          </cell>
          <cell r="D2104">
            <v>47.45</v>
          </cell>
          <cell r="E2104" t="str">
            <v>Depreciação, Juros, Impostos e Seguros, Manutenção e Materiais na Operação dos Equipamentos</v>
          </cell>
          <cell r="F2104" t="str">
            <v>SINAPI Mai/26</v>
          </cell>
        </row>
        <row r="2105">
          <cell r="A2105">
            <v>92103</v>
          </cell>
          <cell r="B2105" t="str">
            <v>CAMINHÃO PARA EQUIPAMENTO DE LIMPEZA A SUCÇÃO COM CAMINHÃO TRUCADO DE PESO BRUTO TOTAL 23000 KG, CARGA ÚTIL MÁXIMA 15935 KG, DISTÂNCIA ENTRE EIXOS 4,80 M, POTÊNCIA 230 CV, INCLUSIVE LIMPADORA A SUCÇÃO, TANQUE 12000 L - IMPOSTOS E SEGUROS. AF_05/2023</v>
          </cell>
          <cell r="C2105" t="str">
            <v>H</v>
          </cell>
          <cell r="D2105">
            <v>6</v>
          </cell>
          <cell r="E2105" t="str">
            <v>Depreciação, Juros, Impostos e Seguros, Manutenção e Materiais na Operação dos Equipamentos</v>
          </cell>
          <cell r="F2105" t="str">
            <v>SINAPI Mai/26</v>
          </cell>
        </row>
        <row r="2106">
          <cell r="A2106">
            <v>92102</v>
          </cell>
          <cell r="B2106" t="str">
            <v>CAMINHÃO PARA EQUIPAMENTO DE LIMPEZA A SUCÇÃO COM CAMINHÃO TRUCADO DE PESO BRUTO TOTAL 23000 KG, CARGA ÚTIL MÁXIMA 15935 KG, DISTÂNCIA ENTRE EIXOS 4,80 M, POTÊNCIA 230 CV, INCLUSIVE LIMPADORA A SUCÇÃO, TANQUE 12000 L - JUROS. AF_05/2023</v>
          </cell>
          <cell r="C2106" t="str">
            <v>H</v>
          </cell>
          <cell r="D2106">
            <v>14.83</v>
          </cell>
          <cell r="E2106" t="str">
            <v>Depreciação, Juros, Impostos e Seguros, Manutenção e Materiais na Operação dos Equipamentos</v>
          </cell>
          <cell r="F2106" t="str">
            <v>SINAPI Mai/26</v>
          </cell>
        </row>
        <row r="2107">
          <cell r="A2107">
            <v>92104</v>
          </cell>
          <cell r="B2107" t="str">
            <v>CAMINHÃO PARA EQUIPAMENTO DE LIMPEZA A SUCÇÃO COM CAMINHÃO TRUCADO DE PESO BRUTO TOTAL 23000 KG, CARGA ÚTIL MÁXIMA 15935 KG, DISTÂNCIA ENTRE EIXOS 4,80 M, POTÊNCIA 230 CV, INCLUSIVE LIMPADORA A SUCÇÃO, TANQUE 12000 L - MANUTENÇÃO. AF_05/2023</v>
          </cell>
          <cell r="C2107" t="str">
            <v>H</v>
          </cell>
          <cell r="D2107">
            <v>74.77</v>
          </cell>
          <cell r="E2107" t="str">
            <v>Depreciação, Juros, Impostos e Seguros, Manutenção e Materiais na Operação dos Equipamentos</v>
          </cell>
          <cell r="F2107" t="str">
            <v>SINAPI Mai/26</v>
          </cell>
        </row>
        <row r="2108">
          <cell r="A2108">
            <v>91396</v>
          </cell>
          <cell r="B2108" t="str">
            <v>CAMINHÃO PIPA 10.000 L TRUCADO, PESO BRUTO TOTAL 23.000 KG, CARGA ÚTIL MÁXIMA 15.935 KG, DISTÂNCIA ENTRE EIXOS 4,8 M, POTÊNCIA 230 CV, INCLUSIVE TANQUE DE AÇO PARA TRANSPORTE DE ÁGUA - DEPRECIAÇÃO. AF_06/2014</v>
          </cell>
          <cell r="C2108" t="str">
            <v>H</v>
          </cell>
          <cell r="D2108">
            <v>30.62</v>
          </cell>
          <cell r="E2108" t="str">
            <v>Depreciação, Juros, Impostos e Seguros, Manutenção e Materiais na Operação dos Equipamentos</v>
          </cell>
          <cell r="F2108" t="str">
            <v>SINAPI Mai/26</v>
          </cell>
        </row>
        <row r="2109">
          <cell r="A2109">
            <v>91398</v>
          </cell>
          <cell r="B2109" t="str">
            <v>CAMINHÃO PIPA 10.000 L TRUCADO, PESO BRUTO TOTAL 23.000 KG, CARGA ÚTIL MÁXIMA 15.935 KG, DISTÂNCIA ENTRE EIXOS 4,8 M, POTÊNCIA 230 CV, INCLUSIVE TANQUE DE AÇO PARA TRANSPORTE DE ÁGUA - IMPOSTOS E SEGUROS. AF_06/2014</v>
          </cell>
          <cell r="C2109" t="str">
            <v>H</v>
          </cell>
          <cell r="D2109">
            <v>4.7699999999999996</v>
          </cell>
          <cell r="E2109" t="str">
            <v>Depreciação, Juros, Impostos e Seguros, Manutenção e Materiais na Operação dos Equipamentos</v>
          </cell>
          <cell r="F2109" t="str">
            <v>SINAPI Mai/26</v>
          </cell>
        </row>
        <row r="2110">
          <cell r="A2110">
            <v>91397</v>
          </cell>
          <cell r="B2110" t="str">
            <v>CAMINHÃO PIPA 10.000 L TRUCADO, PESO BRUTO TOTAL 23.000 KG, CARGA ÚTIL MÁXIMA 15.935 KG, DISTÂNCIA ENTRE EIXOS 4,8 M, POTÊNCIA 230 CV, INCLUSIVE TANQUE DE AÇO PARA TRANSPORTE DE ÁGUA - JUROS. AF_06/2014</v>
          </cell>
          <cell r="C2110" t="str">
            <v>H</v>
          </cell>
          <cell r="D2110">
            <v>11.83</v>
          </cell>
          <cell r="E2110" t="str">
            <v>Depreciação, Juros, Impostos e Seguros, Manutenção e Materiais na Operação dos Equipamentos</v>
          </cell>
          <cell r="F2110" t="str">
            <v>SINAPI Mai/26</v>
          </cell>
        </row>
        <row r="2111">
          <cell r="A2111">
            <v>5763</v>
          </cell>
          <cell r="B2111" t="str">
            <v>CAMINHÃO PIPA 10.000 L TRUCADO, PESO BRUTO TOTAL 23.000 KG, CARGA ÚTIL MÁXIMA 15.935 KG, DISTÂNCIA ENTRE EIXOS 4,8 M, POTÊNCIA 230 CV, INCLUSIVE TANQUE DE AÇO PARA TRANSPORTE DE ÁGUA - MANUTENÇÃO. AF_06/2014</v>
          </cell>
          <cell r="C2111" t="str">
            <v>H</v>
          </cell>
          <cell r="D2111">
            <v>54.26</v>
          </cell>
          <cell r="E2111" t="str">
            <v>Depreciação, Juros, Impostos e Seguros, Manutenção e Materiais na Operação dos Equipamentos</v>
          </cell>
          <cell r="F2111" t="str">
            <v>SINAPI Mai/26</v>
          </cell>
        </row>
        <row r="2112">
          <cell r="A2112">
            <v>53831</v>
          </cell>
          <cell r="B2112" t="str">
            <v>CAMINHÃO PIPA 10.000 L TRUCADO, PESO BRUTO TOTAL 23.000 KG, CARGA ÚTIL MÁXIMA 15.935 KG, DISTÂNCIA ENTRE EIXOS 4,8 M, POTÊNCIA 230 CV, INCLUSIVE TANQUE DE AÇO PARA TRANSPORTE DE ÁGUA - MATERIAIS NA OPERAÇÃO. AF_06/2014</v>
          </cell>
          <cell r="C2112" t="str">
            <v>H</v>
          </cell>
          <cell r="D2112">
            <v>222.54</v>
          </cell>
          <cell r="E2112" t="str">
            <v>Depreciação, Juros, Impostos e Seguros, Manutenção e Materiais na Operação dos Equipamentos</v>
          </cell>
          <cell r="F2112" t="str">
            <v>SINAPI Mai/26</v>
          </cell>
        </row>
        <row r="2113">
          <cell r="A2113">
            <v>106222</v>
          </cell>
          <cell r="B2113" t="str">
            <v>CAMINHÃO PIPA 14.000 L TRUCADO, PESO BRUTO TOTAL 23.000 KG, CARGA ÚTIL MÁXIMA 16.540 KG, DISTÂNCIA ENTRE EIXOS 4,8 M, POTÊNCIA 256 CV, INCLUSIVE TANQUE DE AÇO PARA TRANSPORTE DE ÁGUA - DEPRECIAÇÃO. AF_10/2025</v>
          </cell>
          <cell r="C2113" t="str">
            <v>H</v>
          </cell>
          <cell r="D2113">
            <v>30.48</v>
          </cell>
          <cell r="E2113" t="str">
            <v>Depreciação, Juros, Impostos e Seguros, Manutenção e Materiais na Operação dos Equipamentos</v>
          </cell>
          <cell r="F2113" t="str">
            <v>SINAPI Mai/26</v>
          </cell>
        </row>
        <row r="2114">
          <cell r="A2114">
            <v>106225</v>
          </cell>
          <cell r="B2114" t="str">
            <v>CAMINHÃO PIPA 14.000 L TRUCADO, PESO BRUTO TOTAL 23.000 KG, CARGA ÚTIL MÁXIMA 16.540 KG, DISTÂNCIA ENTRE EIXOS 4,8 M, POTÊNCIA 256 CV, INCLUSIVE TANQUE DE AÇO PARA TRANSPORTE DE ÁGUA - IMPOSTOS E SEGUROS. AF_10/2025</v>
          </cell>
          <cell r="C2114" t="str">
            <v>H</v>
          </cell>
          <cell r="D2114">
            <v>4.6900000000000004</v>
          </cell>
          <cell r="E2114" t="str">
            <v>Depreciação, Juros, Impostos e Seguros, Manutenção e Materiais na Operação dos Equipamentos</v>
          </cell>
          <cell r="F2114" t="str">
            <v>SINAPI Mai/26</v>
          </cell>
        </row>
        <row r="2115">
          <cell r="A2115">
            <v>106223</v>
          </cell>
          <cell r="B2115" t="str">
            <v>CAMINHÃO PIPA 14.000 L TRUCADO, PESO BRUTO TOTAL 23.000 KG, CARGA ÚTIL MÁXIMA 16.540 KG, DISTÂNCIA ENTRE EIXOS 4,8 M, POTÊNCIA 256 CV, INCLUSIVE TANQUE DE AÇO PARA TRANSPORTE DE ÁGUA - JUROS. AF_10/2025</v>
          </cell>
          <cell r="C2115" t="str">
            <v>H</v>
          </cell>
          <cell r="D2115">
            <v>11.59</v>
          </cell>
          <cell r="E2115" t="str">
            <v>Depreciação, Juros, Impostos e Seguros, Manutenção e Materiais na Operação dos Equipamentos</v>
          </cell>
          <cell r="F2115" t="str">
            <v>SINAPI Mai/26</v>
          </cell>
        </row>
        <row r="2116">
          <cell r="A2116">
            <v>106224</v>
          </cell>
          <cell r="B2116" t="str">
            <v>CAMINHÃO PIPA 14.000 L TRUCADO, PESO BRUTO TOTAL 23.000 KG, CARGA ÚTIL MÁXIMA 16.540 KG, DISTÂNCIA ENTRE EIXOS 4,8 M, POTÊNCIA 256 CV, INCLUSIVE TANQUE DE AÇO PARA TRANSPORTE DE ÁGUA - MANUTENÇÃO. AF_10/2025</v>
          </cell>
          <cell r="C2116" t="str">
            <v>H</v>
          </cell>
          <cell r="D2116">
            <v>53.25</v>
          </cell>
          <cell r="E2116" t="str">
            <v>Depreciação, Juros, Impostos e Seguros, Manutenção e Materiais na Operação dos Equipamentos</v>
          </cell>
          <cell r="F2116" t="str">
            <v>SINAPI Mai/26</v>
          </cell>
        </row>
        <row r="2117">
          <cell r="A2117">
            <v>106226</v>
          </cell>
          <cell r="B2117" t="str">
            <v>CAMINHÃO PIPA 14.000 L TRUCADO, PESO BRUTO TOTAL 23.000 KG, CARGA ÚTIL MÁXIMA 16.540 KG, DISTÂNCIA ENTRE EIXOS 4,8 M, POTÊNCIA 256 CV, INCLUSIVE TANQUE DE AÇO PARA TRANSPORTE DE ÁGUA - MATERIAIS NA OPERAÇÃO. AF_10/2025</v>
          </cell>
          <cell r="C2117" t="str">
            <v>H</v>
          </cell>
          <cell r="D2117">
            <v>182.54</v>
          </cell>
          <cell r="E2117" t="str">
            <v>Depreciação, Juros, Impostos e Seguros, Manutenção e Materiais na Operação dos Equipamentos</v>
          </cell>
          <cell r="F2117" t="str">
            <v>SINAPI Mai/26</v>
          </cell>
        </row>
        <row r="2118">
          <cell r="A2118">
            <v>91359</v>
          </cell>
          <cell r="B2118" t="str">
            <v>CAMINHÃO PIPA 6.000 L, PESO BRUTO TOTAL 13.000 KG, DISTÂNCIA ENTRE EIXOS 4,80 M, POTÊNCIA 189 CV INCLUSIVE TANQUE DE AÇO PARA TRANSPORTE DE ÁGUA, CAPACIDADE 6 M3 - DEPRECIAÇÃO. AF_06/2014</v>
          </cell>
          <cell r="C2118" t="str">
            <v>H</v>
          </cell>
          <cell r="D2118">
            <v>22.08</v>
          </cell>
          <cell r="E2118" t="str">
            <v>Depreciação, Juros, Impostos e Seguros, Manutenção e Materiais na Operação dos Equipamentos</v>
          </cell>
          <cell r="F2118" t="str">
            <v>SINAPI Mai/26</v>
          </cell>
        </row>
        <row r="2119">
          <cell r="A2119">
            <v>91361</v>
          </cell>
          <cell r="B2119" t="str">
            <v>CAMINHÃO PIPA 6.000 L, PESO BRUTO TOTAL 13.000 KG, DISTÂNCIA ENTRE EIXOS 4,80 M, POTÊNCIA 189 CV INCLUSIVE TANQUE DE AÇO PARA TRANSPORTE DE ÁGUA, CAPACIDADE 6 M3 - IMPOSTOS E SEGUROS. AF_06/2014</v>
          </cell>
          <cell r="C2119" t="str">
            <v>H</v>
          </cell>
          <cell r="D2119">
            <v>3.41</v>
          </cell>
          <cell r="E2119" t="str">
            <v>Depreciação, Juros, Impostos e Seguros, Manutenção e Materiais na Operação dos Equipamentos</v>
          </cell>
          <cell r="F2119" t="str">
            <v>SINAPI Mai/26</v>
          </cell>
        </row>
        <row r="2120">
          <cell r="A2120">
            <v>91360</v>
          </cell>
          <cell r="B2120" t="str">
            <v>CAMINHÃO PIPA 6.000 L, PESO BRUTO TOTAL 13.000 KG, DISTÂNCIA ENTRE EIXOS 4,80 M, POTÊNCIA 189 CV INCLUSIVE TANQUE DE AÇO PARA TRANSPORTE DE ÁGUA, CAPACIDADE 6 M3 - JUROS. AF_06/2014</v>
          </cell>
          <cell r="C2120" t="str">
            <v>H</v>
          </cell>
          <cell r="D2120">
            <v>8.44</v>
          </cell>
          <cell r="E2120" t="str">
            <v>Depreciação, Juros, Impostos e Seguros, Manutenção e Materiais na Operação dos Equipamentos</v>
          </cell>
          <cell r="F2120" t="str">
            <v>SINAPI Mai/26</v>
          </cell>
        </row>
        <row r="2121">
          <cell r="A2121">
            <v>53882</v>
          </cell>
          <cell r="B2121" t="str">
            <v>CAMINHÃO PIPA 6.000 L, PESO BRUTO TOTAL 13.000 KG, DISTÂNCIA ENTRE EIXOS 4,80 M, POTÊNCIA 189 CV INCLUSIVE TANQUE DE AÇO PARA TRANSPORTE DE ÁGUA, CAPACIDADE 6 M3 - MANUTENÇÃO. AF_06/2014</v>
          </cell>
          <cell r="C2121" t="str">
            <v>H</v>
          </cell>
          <cell r="D2121">
            <v>38.770000000000003</v>
          </cell>
          <cell r="E2121" t="str">
            <v>Depreciação, Juros, Impostos e Seguros, Manutenção e Materiais na Operação dos Equipamentos</v>
          </cell>
          <cell r="F2121" t="str">
            <v>SINAPI Mai/26</v>
          </cell>
        </row>
        <row r="2122">
          <cell r="A2122">
            <v>5747</v>
          </cell>
          <cell r="B2122" t="str">
            <v>CAMINHÃO PIPA 6.000 L, PESO BRUTO TOTAL 13.000 KG, DISTÂNCIA ENTRE EIXOS 4,80 M, POTÊNCIA 189 CV INCLUSIVE TANQUE DE AÇO PARA TRANSPORTE DE ÁGUA, CAPACIDADE 6 M3 - MATERIAIS NA OPERAÇÃO. AF_06/2014</v>
          </cell>
          <cell r="C2122" t="str">
            <v>H</v>
          </cell>
          <cell r="D2122">
            <v>182.89</v>
          </cell>
          <cell r="E2122" t="str">
            <v>Depreciação, Juros, Impostos e Seguros, Manutenção e Materiais na Operação dos Equipamentos</v>
          </cell>
          <cell r="F2122" t="str">
            <v>SINAPI Mai/26</v>
          </cell>
        </row>
        <row r="2123">
          <cell r="A2123">
            <v>104699</v>
          </cell>
          <cell r="B2123" t="str">
            <v>CAMINHÃO TANQUE PARA HIDROSSEMEADURA, COM CAPACIDADE DE 8.000 LITROS, INCLUINDO BOMBA PARA LANÇAMENTO COM MOTOR DIESEL COM POTÊNCIA DE 105 CV - DEPRECIAÇÃO. AF_06/2023</v>
          </cell>
          <cell r="C2123" t="str">
            <v>H</v>
          </cell>
          <cell r="D2123">
            <v>0</v>
          </cell>
          <cell r="E2123" t="str">
            <v>Depreciação, Juros, Impostos e Seguros, Manutenção e Materiais na Operação dos Equipamentos</v>
          </cell>
          <cell r="F2123" t="str">
            <v>SINAPI Mai/26</v>
          </cell>
        </row>
        <row r="2124">
          <cell r="A2124">
            <v>104702</v>
          </cell>
          <cell r="B2124" t="str">
            <v>CAMINHÃO TANQUE PARA HIDROSSEMEADURA, COM CAPACIDADE DE 8.000 LITROS, INCLUINDO BOMBA PARA LANÇAMENTO COM MOTOR DIESEL COM POTÊNCIA DE 105 CV - IMPOSTOS E SEGUROS. AF_06/2023</v>
          </cell>
          <cell r="C2124" t="str">
            <v>H</v>
          </cell>
          <cell r="D2124">
            <v>0</v>
          </cell>
          <cell r="E2124" t="str">
            <v>Depreciação, Juros, Impostos e Seguros, Manutenção e Materiais na Operação dos Equipamentos</v>
          </cell>
          <cell r="F2124" t="str">
            <v>SINAPI Mai/26</v>
          </cell>
        </row>
        <row r="2125">
          <cell r="A2125">
            <v>104700</v>
          </cell>
          <cell r="B2125" t="str">
            <v>CAMINHÃO TANQUE PARA HIDROSSEMEADURA, COM CAPACIDADE DE 8.000 LITROS, INCLUINDO BOMBA PARA LANÇAMENTO COM MOTOR DIESEL COM POTÊNCIA DE 105 CV - JUROS. AF_06/2023</v>
          </cell>
          <cell r="C2125" t="str">
            <v>H</v>
          </cell>
          <cell r="D2125">
            <v>0</v>
          </cell>
          <cell r="E2125" t="str">
            <v>Depreciação, Juros, Impostos e Seguros, Manutenção e Materiais na Operação dos Equipamentos</v>
          </cell>
          <cell r="F2125" t="str">
            <v>SINAPI Mai/26</v>
          </cell>
        </row>
        <row r="2126">
          <cell r="A2126">
            <v>104701</v>
          </cell>
          <cell r="B2126" t="str">
            <v>CAMINHÃO TANQUE PARA HIDROSSEMEADURA, COM CAPACIDADE DE 8.000 LITROS, INCLUINDO BOMBA PARA LANÇAMENTO COM MOTOR DIESEL COM POTÊNCIA DE 105 CV - MANUTENÇÃO. AF_06/2023</v>
          </cell>
          <cell r="C2126" t="str">
            <v>H</v>
          </cell>
          <cell r="D2126">
            <v>0</v>
          </cell>
          <cell r="E2126" t="str">
            <v>Depreciação, Juros, Impostos e Seguros, Manutenção e Materiais na Operação dos Equipamentos</v>
          </cell>
          <cell r="F2126" t="str">
            <v>SINAPI Mai/26</v>
          </cell>
        </row>
        <row r="2127">
          <cell r="A2127">
            <v>104703</v>
          </cell>
          <cell r="B2127" t="str">
            <v>CAMINHÃO TANQUE PARA HIDROSSEMEADURA, COM CAPACIDADE DE 8.000 LITROS, INCLUINDO BOMBA PARA LANÇAMENTO COM MOTOR DIESEL COM POTÊNCIA DE 105 CV - MATERIAIS NA OPERAÇÃO. AF_06/2023</v>
          </cell>
          <cell r="C2127" t="str">
            <v>H</v>
          </cell>
          <cell r="D2127">
            <v>106.98</v>
          </cell>
          <cell r="E2127" t="str">
            <v>Depreciação, Juros, Impostos e Seguros, Manutenção e Materiais na Operação dos Equipamentos</v>
          </cell>
          <cell r="F2127" t="str">
            <v>SINAPI Mai/26</v>
          </cell>
        </row>
        <row r="2128">
          <cell r="A2128">
            <v>91390</v>
          </cell>
          <cell r="B2128" t="str">
            <v>CAMINHÃO TOCO, PBT 14.300 KG, CARGA ÚTIL MÁX. 9.710 KG, DIST. ENTRE EIXOS 3,56 M, POTÊNCIA 185 CV, INCLUSIVE CARROCERIA FIXA ABERTA DE MADEIRA P/ TRANSPORTE GERAL DE CARGA SECA, DIMEN. APROX. 2,50 X 6,50 X 0,50 M - DEPRECIAÇÃO. AF_06/2014</v>
          </cell>
          <cell r="C2128" t="str">
            <v>H</v>
          </cell>
          <cell r="D2128">
            <v>20.13</v>
          </cell>
          <cell r="E2128" t="str">
            <v>Depreciação, Juros, Impostos e Seguros, Manutenção e Materiais na Operação dos Equipamentos</v>
          </cell>
          <cell r="F2128" t="str">
            <v>SINAPI Mai/26</v>
          </cell>
        </row>
        <row r="2129">
          <cell r="A2129">
            <v>91392</v>
          </cell>
          <cell r="B2129" t="str">
            <v>CAMINHÃO TOCO, PBT 14.300 KG, CARGA ÚTIL MÁX. 9.710 KG, DIST. ENTRE EIXOS 3,56 M, POTÊNCIA 185 CV, INCLUSIVE CARROCERIA FIXA ABERTA DE MADEIRA P/ TRANSPORTE GERAL DE CARGA SECA, DIMEN. APROX. 2,50 X 6,50 X 0,50 M - IMPOSTOS E SEGUROS. AF_06/2014</v>
          </cell>
          <cell r="C2129" t="str">
            <v>H</v>
          </cell>
          <cell r="D2129">
            <v>3.24</v>
          </cell>
          <cell r="E2129" t="str">
            <v>Depreciação, Juros, Impostos e Seguros, Manutenção e Materiais na Operação dos Equipamentos</v>
          </cell>
          <cell r="F2129" t="str">
            <v>SINAPI Mai/26</v>
          </cell>
        </row>
        <row r="2130">
          <cell r="A2130">
            <v>91391</v>
          </cell>
          <cell r="B2130" t="str">
            <v>CAMINHÃO TOCO, PBT 14.300 KG, CARGA ÚTIL MÁX. 9.710 KG, DIST. ENTRE EIXOS 3,56 M, POTÊNCIA 185 CV, INCLUSIVE CARROCERIA FIXA ABERTA DE MADEIRA P/ TRANSPORTE GERAL DE CARGA SECA, DIMEN. APROX. 2,50 X 6,50 X 0,50 M - JUROS. AF_06/2014</v>
          </cell>
          <cell r="C2130" t="str">
            <v>H</v>
          </cell>
          <cell r="D2130">
            <v>8.02</v>
          </cell>
          <cell r="E2130" t="str">
            <v>Depreciação, Juros, Impostos e Seguros, Manutenção e Materiais na Operação dos Equipamentos</v>
          </cell>
          <cell r="F2130" t="str">
            <v>SINAPI Mai/26</v>
          </cell>
        </row>
        <row r="2131">
          <cell r="A2131">
            <v>73335</v>
          </cell>
          <cell r="B2131" t="str">
            <v>CAMINHÃO TOCO, PBT 14.300 KG, CARGA ÚTIL MÁX. 9.710 KG, DIST. ENTRE EIXOS 3,56 M, POTÊNCIA 185 CV, INCLUSIVE CARROCERIA FIXA ABERTA DE MADEIRA P/ TRANSPORTE GERAL DE CARGA SECA, DIMEN. APROX. 2,50 X 6,50 X 0,50 M - MANUTENÇÃO. AF_06/2014</v>
          </cell>
          <cell r="C2131" t="str">
            <v>H</v>
          </cell>
          <cell r="D2131">
            <v>36.700000000000003</v>
          </cell>
          <cell r="E2131" t="str">
            <v>Depreciação, Juros, Impostos e Seguros, Manutenção e Materiais na Operação dos Equipamentos</v>
          </cell>
          <cell r="F2131" t="str">
            <v>SINAPI Mai/26</v>
          </cell>
        </row>
        <row r="2132">
          <cell r="A2132">
            <v>73340</v>
          </cell>
          <cell r="B2132" t="str">
            <v>CAMINHÃO TOCO, PBT 14.300 KG, CARGA ÚTIL MÁX. 9.710 KG, DIST. ENTRE EIXOS 3,56 M, POTÊNCIA 185 CV, INCLUSIVE CARROCERIA FIXA ABERTA DE MADEIRA P/ TRANSPORTE GERAL DE CARGA SECA, DIMEN. APROX. 2,50 X 6,50 X 0,50 M - MATERIAIS NA OPERAÇÃO. AF_06/2014</v>
          </cell>
          <cell r="C2132" t="str">
            <v>H</v>
          </cell>
          <cell r="D2132">
            <v>179.02</v>
          </cell>
          <cell r="E2132" t="str">
            <v>Depreciação, Juros, Impostos e Seguros, Manutenção e Materiais na Operação dos Equipamentos</v>
          </cell>
          <cell r="F2132" t="str">
            <v>SINAPI Mai/26</v>
          </cell>
        </row>
        <row r="2133">
          <cell r="A2133">
            <v>89264</v>
          </cell>
          <cell r="B2133" t="str">
            <v>CAMINHÃO TOCO, PBT 16.000 KG, CARGA ÚTIL MÁX. 10.685 KG, DIST. ENTRE EIXOS 4,8 M, POTÊNCIA 189 CV, INCLUSIVE CARROCERIA FIXA ABERTA DE MADEIRA P/ TRANSPORTE GERAL DE CARGA SECA, DIMEN. APROX. 2,5 X 7,00 X 0,50 M - DEPRECIAÇÃO. AF_06/2014</v>
          </cell>
          <cell r="C2133" t="str">
            <v>H</v>
          </cell>
          <cell r="D2133">
            <v>22.05</v>
          </cell>
          <cell r="E2133" t="str">
            <v>Depreciação, Juros, Impostos e Seguros, Manutenção e Materiais na Operação dos Equipamentos</v>
          </cell>
          <cell r="F2133" t="str">
            <v>SINAPI Mai/26</v>
          </cell>
        </row>
        <row r="2134">
          <cell r="A2134">
            <v>89266</v>
          </cell>
          <cell r="B2134" t="str">
            <v>CAMINHÃO TOCO, PBT 16.000 KG, CARGA ÚTIL MÁX. 10.685 KG, DIST. ENTRE EIXOS 4,8 M, POTÊNCIA 189 CV, INCLUSIVE CARROCERIA FIXA ABERTA DE MADEIRA P/ TRANSPORTE GERAL DE CARGA SECA, DIMEN. APROX. 2,5 X 7,00 X 0,50 M - IMPOSTOS E SEGUROS. AF_06/2014</v>
          </cell>
          <cell r="C2134" t="str">
            <v>H</v>
          </cell>
          <cell r="D2134">
            <v>3.55</v>
          </cell>
          <cell r="E2134" t="str">
            <v>Depreciação, Juros, Impostos e Seguros, Manutenção e Materiais na Operação dos Equipamentos</v>
          </cell>
          <cell r="F2134" t="str">
            <v>SINAPI Mai/26</v>
          </cell>
        </row>
        <row r="2135">
          <cell r="A2135">
            <v>89265</v>
          </cell>
          <cell r="B2135" t="str">
            <v>CAMINHÃO TOCO, PBT 16.000 KG, CARGA ÚTIL MÁX. 10.685 KG, DIST. ENTRE EIXOS 4,8 M, POTÊNCIA 189 CV, INCLUSIVE CARROCERIA FIXA ABERTA DE MADEIRA P/ TRANSPORTE GERAL DE CARGA SECA, DIMEN. APROX. 2,5 X 7,00 X 0,50 M - JUROS. AF_06/2014</v>
          </cell>
          <cell r="C2135" t="str">
            <v>H</v>
          </cell>
          <cell r="D2135">
            <v>8.8000000000000007</v>
          </cell>
          <cell r="E2135" t="str">
            <v>Depreciação, Juros, Impostos e Seguros, Manutenção e Materiais na Operação dos Equipamentos</v>
          </cell>
          <cell r="F2135" t="str">
            <v>SINAPI Mai/26</v>
          </cell>
        </row>
        <row r="2136">
          <cell r="A2136">
            <v>5705</v>
          </cell>
          <cell r="B2136" t="str">
            <v>CAMINHÃO TOCO, PBT 16.000 KG, CARGA ÚTIL MÁX. 10.685 KG, DIST. ENTRE EIXOS 4,8 M, POTÊNCIA 189 CV, INCLUSIVE CARROCERIA FIXA ABERTA DE MADEIRA P/ TRANSPORTE GERAL DE CARGA SECA, DIMEN. APROX. 2,5 X 7,00 X 0,50 M - MANUTENÇÃO. AF_06/2014</v>
          </cell>
          <cell r="C2136" t="str">
            <v>H</v>
          </cell>
          <cell r="D2136">
            <v>40.24</v>
          </cell>
          <cell r="E2136" t="str">
            <v>Depreciação, Juros, Impostos e Seguros, Manutenção e Materiais na Operação dos Equipamentos</v>
          </cell>
          <cell r="F2136" t="str">
            <v>SINAPI Mai/26</v>
          </cell>
        </row>
        <row r="2137">
          <cell r="A2137">
            <v>53797</v>
          </cell>
          <cell r="B2137" t="str">
            <v>CAMINHÃO TOCO, PBT 16.000 KG, CARGA ÚTIL MÁX. 10.685 KG, DIST. ENTRE EIXOS 4,8 M, POTÊNCIA 189 CV, INCLUSIVE CARROCERIA FIXA ABERTA DE MADEIRA P/ TRANSPORTE GERAL DE CARGA SECA, DIMEN. APROX. 2,5 X 7,00 X 0,50 M - MATERIAIS NA OPERAÇÃO. AF_06/2014</v>
          </cell>
          <cell r="C2137" t="str">
            <v>H</v>
          </cell>
          <cell r="D2137">
            <v>134.72999999999999</v>
          </cell>
          <cell r="E2137" t="str">
            <v>Depreciação, Juros, Impostos e Seguros, Manutenção e Materiais na Operação dos Equipamentos</v>
          </cell>
          <cell r="F2137" t="str">
            <v>SINAPI Mai/26</v>
          </cell>
        </row>
        <row r="2138">
          <cell r="A2138">
            <v>106327</v>
          </cell>
          <cell r="B2138" t="str">
            <v>CAMINHÃO TOCO, PBT 16.000 KG, CARGA ÚTIL MÁX. 10.830 KG, DIST. ENTRE EIXOS 3,56 M, POTÊNCIA 226 CV, INCLUSIVE PLATAFORMA SOBRE CHASSI, COMPRIMENTO ÚTIL 10 M, LARGURA 2,60 M COM GUINCHO DE ARRASTE E RAMPA COM ACIONAMENTO ELETRO-HIDRÁULICO - DEPRECIAÇÃO. AF_11/2025</v>
          </cell>
          <cell r="C2138" t="str">
            <v>H</v>
          </cell>
          <cell r="D2138">
            <v>0</v>
          </cell>
          <cell r="E2138" t="str">
            <v>Depreciação, Juros, Impostos e Seguros, Manutenção e Materiais na Operação dos Equipamentos</v>
          </cell>
          <cell r="F2138" t="str">
            <v>SINAPI Mai/26</v>
          </cell>
        </row>
        <row r="2139">
          <cell r="A2139">
            <v>106330</v>
          </cell>
          <cell r="B2139" t="str">
            <v>CAMINHÃO TOCO, PBT 16.000 KG, CARGA ÚTIL MÁX. 10.830 KG, DIST. ENTRE EIXOS 3,56 M, POTÊNCIA 226 CV, INCLUSIVE PLATAFORMA SOBRE CHASSI, COMPRIMENTO ÚTIL 10 M, LARGURA 2,60 M COM GUINCHO DE ARRASTE E RAMPA COM ACIONAMENTO ELETRO-HIDRÁULICO - IMPOSTOS E SEGUROS. AF_11/2025</v>
          </cell>
          <cell r="C2139" t="str">
            <v>H</v>
          </cell>
          <cell r="D2139">
            <v>0</v>
          </cell>
          <cell r="E2139" t="str">
            <v>Depreciação, Juros, Impostos e Seguros, Manutenção e Materiais na Operação dos Equipamentos</v>
          </cell>
          <cell r="F2139" t="str">
            <v>SINAPI Mai/26</v>
          </cell>
        </row>
        <row r="2140">
          <cell r="A2140">
            <v>106328</v>
          </cell>
          <cell r="B2140" t="str">
            <v>CAMINHÃO TOCO, PBT 16.000 KG, CARGA ÚTIL MÁX. 10.830 KG, DIST. ENTRE EIXOS 3,56 M, POTÊNCIA 226 CV, INCLUSIVE PLATAFORMA SOBRE CHASSI, COMPRIMENTO ÚTIL 10 M, LARGURA 2,60 M COM GUINCHO DE ARRASTE E RAMPA COM ACIONAMENTO ELETRO-HIDRÁULICO - JUROS. AF_11/2025</v>
          </cell>
          <cell r="C2140" t="str">
            <v>H</v>
          </cell>
          <cell r="D2140">
            <v>0</v>
          </cell>
          <cell r="E2140" t="str">
            <v>Depreciação, Juros, Impostos e Seguros, Manutenção e Materiais na Operação dos Equipamentos</v>
          </cell>
          <cell r="F2140" t="str">
            <v>SINAPI Mai/26</v>
          </cell>
        </row>
        <row r="2141">
          <cell r="A2141">
            <v>106329</v>
          </cell>
          <cell r="B2141" t="str">
            <v>CAMINHÃO TOCO, PBT 16.000 KG, CARGA ÚTIL MÁX. 10.830 KG, DIST. ENTRE EIXOS 3,56 M, POTÊNCIA 226 CV, INCLUSIVE PLATAFORMA SOBRE CHASSI, COMPRIMENTO ÚTIL 10 M, LARGURA 2,60 M COM GUINCHO DE ARRASTE E RAMPA COM ACIONAMENTO ELETRO-HIDRÁULICO - MANUTENÇÃO. AF_11/2025</v>
          </cell>
          <cell r="C2141" t="str">
            <v>H</v>
          </cell>
          <cell r="D2141">
            <v>0</v>
          </cell>
          <cell r="E2141" t="str">
            <v>Depreciação, Juros, Impostos e Seguros, Manutenção e Materiais na Operação dos Equipamentos</v>
          </cell>
          <cell r="F2141" t="str">
            <v>SINAPI Mai/26</v>
          </cell>
        </row>
        <row r="2142">
          <cell r="A2142">
            <v>106331</v>
          </cell>
          <cell r="B2142" t="str">
            <v>CAMINHÃO TOCO, PBT 16.000 KG, CARGA ÚTIL MÁX. 10.830 KG, DIST. ENTRE EIXOS 3,56 M, POTÊNCIA 226 CV, INCLUSIVE PLATAFORMA SOBRE CHASSI, COMPRIMENTO ÚTIL 10 M, LARGURA 2,60 M COM GUINCHO DE ARRASTE E RAMPA COM ACIONAMENTO ELETRO-HIDRÁULICO - MATERIAIS NA OPERAÇÃO. AF_11/2025</v>
          </cell>
          <cell r="C2142" t="str">
            <v>H</v>
          </cell>
          <cell r="D2142">
            <v>115.07</v>
          </cell>
          <cell r="E2142" t="str">
            <v>Depreciação, Juros, Impostos e Seguros, Manutenção e Materiais na Operação dos Equipamentos</v>
          </cell>
          <cell r="F2142" t="str">
            <v>SINAPI Mai/26</v>
          </cell>
        </row>
        <row r="2143">
          <cell r="A2143">
            <v>106227</v>
          </cell>
          <cell r="B2143" t="str">
            <v>CAMINHÃO TOCO, PBT 23.000 KG, CARGA ÚTIL MÁX. 16.540 KG, DIST. ENTRE EIXOS 4,8 M, POTÊNCIA 256 CV, INCLUSIVE CARROCERIA FIXA ABERTA DE MADEIRA P/ TRANSPORTE GERAL DE CARGA SECA, DIMEN. APROX. 2,6 X 12,50 X 0,50 M - DEPRECIAÇÃO. AF_10/2025</v>
          </cell>
          <cell r="C2143" t="str">
            <v>H</v>
          </cell>
          <cell r="D2143">
            <v>31.63</v>
          </cell>
          <cell r="E2143" t="str">
            <v>Depreciação, Juros, Impostos e Seguros, Manutenção e Materiais na Operação dos Equipamentos</v>
          </cell>
          <cell r="F2143" t="str">
            <v>SINAPI Mai/26</v>
          </cell>
        </row>
        <row r="2144">
          <cell r="A2144">
            <v>106230</v>
          </cell>
          <cell r="B2144" t="str">
            <v>CAMINHÃO TOCO, PBT 23.000 KG, CARGA ÚTIL MÁX. 16.540 KG, DIST. ENTRE EIXOS 4,8 M, POTÊNCIA 256 CV, INCLUSIVE CARROCERIA FIXA ABERTA DE MADEIRA P/ TRANSPORTE GERAL DE CARGA SECA, DIMEN. APROX. 2,6 X 12,50 X 0,50 M - IMPOSTOS E SEGUROS. AF_10/2025</v>
          </cell>
          <cell r="C2144" t="str">
            <v>H</v>
          </cell>
          <cell r="D2144">
            <v>5.25</v>
          </cell>
          <cell r="E2144" t="str">
            <v>Depreciação, Juros, Impostos e Seguros, Manutenção e Materiais na Operação dos Equipamentos</v>
          </cell>
          <cell r="F2144" t="str">
            <v>SINAPI Mai/26</v>
          </cell>
        </row>
        <row r="2145">
          <cell r="A2145">
            <v>106228</v>
          </cell>
          <cell r="B2145" t="str">
            <v>CAMINHÃO TOCO, PBT 23.000 KG, CARGA ÚTIL MÁX. 16.540 KG, DIST. ENTRE EIXOS 4,8 M, POTÊNCIA 256 CV, INCLUSIVE CARROCERIA FIXA ABERTA DE MADEIRA P/ TRANSPORTE GERAL DE CARGA SECA, DIMEN. APROX. 2,6 X 12,50 X 0,50 M - JUROS. AF_10/2025</v>
          </cell>
          <cell r="C2145" t="str">
            <v>H</v>
          </cell>
          <cell r="D2145">
            <v>12.99</v>
          </cell>
          <cell r="E2145" t="str">
            <v>Depreciação, Juros, Impostos e Seguros, Manutenção e Materiais na Operação dos Equipamentos</v>
          </cell>
          <cell r="F2145" t="str">
            <v>SINAPI Mai/26</v>
          </cell>
        </row>
        <row r="2146">
          <cell r="A2146">
            <v>106229</v>
          </cell>
          <cell r="B2146" t="str">
            <v>CAMINHÃO TOCO, PBT 23.000 KG, CARGA ÚTIL MÁX. 16.540 KG, DIST. ENTRE EIXOS 4,8 M, POTÊNCIA 256 CV, INCLUSIVE CARROCERIA FIXA ABERTA DE MADEIRA P/ TRANSPORTE GERAL DE CARGA SECA, DIMEN. APROX. 2,6 X 12,50 X 0,50 M - MANUTENÇÃO. AF_10/2025</v>
          </cell>
          <cell r="C2146" t="str">
            <v>H</v>
          </cell>
          <cell r="D2146">
            <v>59.3</v>
          </cell>
          <cell r="E2146" t="str">
            <v>Depreciação, Juros, Impostos e Seguros, Manutenção e Materiais na Operação dos Equipamentos</v>
          </cell>
          <cell r="F2146" t="str">
            <v>SINAPI Mai/26</v>
          </cell>
        </row>
        <row r="2147">
          <cell r="A2147">
            <v>106231</v>
          </cell>
          <cell r="B2147" t="str">
            <v>CAMINHÃO TOCO, PBT 23.000 KG, CARGA ÚTIL MÁX. 16.540 KG, DIST. ENTRE EIXOS 4,8 M, POTÊNCIA 256 CV, INCLUSIVE CARROCERIA FIXA ABERTA DE MADEIRA P/ TRANSPORTE GERAL DE CARGA SECA, DIMEN. APROX. 2,6 X 12,50 X 0,50 M - MATERIAIS NA OPERAÇÃO. AF_10/2025</v>
          </cell>
          <cell r="C2147" t="str">
            <v>H</v>
          </cell>
          <cell r="D2147">
            <v>182.54</v>
          </cell>
          <cell r="E2147" t="str">
            <v>Depreciação, Juros, Impostos e Seguros, Manutenção e Materiais na Operação dos Equipamentos</v>
          </cell>
          <cell r="F2147" t="str">
            <v>SINAPI Mai/26</v>
          </cell>
        </row>
        <row r="2148">
          <cell r="A2148">
            <v>106342</v>
          </cell>
          <cell r="B2148" t="str">
            <v>CAMINHÃO TOCO, PBT 23.000 KG, CARGA ÚTIL MÁX. 16.540 KG, DIST. ENTRE EIXOS 4,80 M, POTÊNCIA 256 CV, INCLUSIVE PLATAFORMA GUINCHO-SOCORRO, COMPRIMENTO ÚTIL 10 M, LARGURA 2,60 M COM GUINCHO DE ARRASTE BASCULANTE - DEPRECIAÇÃO. AF_11/2025</v>
          </cell>
          <cell r="C2148" t="str">
            <v>H</v>
          </cell>
          <cell r="D2148">
            <v>0</v>
          </cell>
          <cell r="E2148" t="str">
            <v>Depreciação, Juros, Impostos e Seguros, Manutenção e Materiais na Operação dos Equipamentos</v>
          </cell>
          <cell r="F2148" t="str">
            <v>SINAPI Mai/26</v>
          </cell>
        </row>
        <row r="2149">
          <cell r="A2149">
            <v>106345</v>
          </cell>
          <cell r="B2149" t="str">
            <v>CAMINHÃO TOCO, PBT 23.000 KG, CARGA ÚTIL MÁX. 16.540 KG, DIST. ENTRE EIXOS 4,80 M, POTÊNCIA 256 CV, INCLUSIVE PLATAFORMA GUINCHO-SOCORRO, COMPRIMENTO ÚTIL 10 M, LARGURA 2,60 M COM GUINCHO DE ARRASTE BASCULANTE - IMPOSTOS E SEGUROS. AF_11/2025</v>
          </cell>
          <cell r="C2149" t="str">
            <v>H</v>
          </cell>
          <cell r="D2149">
            <v>0</v>
          </cell>
          <cell r="E2149" t="str">
            <v>Depreciação, Juros, Impostos e Seguros, Manutenção e Materiais na Operação dos Equipamentos</v>
          </cell>
          <cell r="F2149" t="str">
            <v>SINAPI Mai/26</v>
          </cell>
        </row>
        <row r="2150">
          <cell r="A2150">
            <v>106343</v>
          </cell>
          <cell r="B2150" t="str">
            <v>CAMINHÃO TOCO, PBT 23.000 KG, CARGA ÚTIL MÁX. 16.540 KG, DIST. ENTRE EIXOS 4,80 M, POTÊNCIA 256 CV, INCLUSIVE PLATAFORMA GUINCHO-SOCORRO, COMPRIMENTO ÚTIL 10 M, LARGURA 2,60 M COM GUINCHO DE ARRASTE BASCULANTE - JUROS. AF_11/2025</v>
          </cell>
          <cell r="C2150" t="str">
            <v>H</v>
          </cell>
          <cell r="D2150">
            <v>0</v>
          </cell>
          <cell r="E2150" t="str">
            <v>Depreciação, Juros, Impostos e Seguros, Manutenção e Materiais na Operação dos Equipamentos</v>
          </cell>
          <cell r="F2150" t="str">
            <v>SINAPI Mai/26</v>
          </cell>
        </row>
        <row r="2151">
          <cell r="A2151">
            <v>106344</v>
          </cell>
          <cell r="B2151" t="str">
            <v>CAMINHÃO TOCO, PBT 23.000 KG, CARGA ÚTIL MÁX. 16.540 KG, DIST. ENTRE EIXOS 4,80 M, POTÊNCIA 256 CV, INCLUSIVE PLATAFORMA GUINCHO-SOCORRO, COMPRIMENTO ÚTIL 10 M, LARGURA 2,60 M COM GUINCHO DE ARRASTE BASCULANTE - MANUTENÇÃO. AF_11/2025</v>
          </cell>
          <cell r="C2151" t="str">
            <v>H</v>
          </cell>
          <cell r="D2151">
            <v>0</v>
          </cell>
          <cell r="E2151" t="str">
            <v>Depreciação, Juros, Impostos e Seguros, Manutenção e Materiais na Operação dos Equipamentos</v>
          </cell>
          <cell r="F2151" t="str">
            <v>SINAPI Mai/26</v>
          </cell>
        </row>
        <row r="2152">
          <cell r="A2152">
            <v>106346</v>
          </cell>
          <cell r="B2152" t="str">
            <v>CAMINHÃO TOCO, PBT 23.000 KG, CARGA ÚTIL MÁX. 16.540 KG, DIST. ENTRE EIXOS 4,80 M, POTÊNCIA 256 CV, INCLUSIVE PLATAFORMA GUINCHO-SOCORRO, COMPRIMENTO ÚTIL 10 M, LARGURA 2,60 M COM GUINCHO DE ARRASTE BASCULANTE - MATERIAIS NA OPERAÇÃO. AF_11/2025</v>
          </cell>
          <cell r="C2152" t="str">
            <v>H</v>
          </cell>
          <cell r="D2152">
            <v>182.54</v>
          </cell>
          <cell r="E2152" t="str">
            <v>Depreciação, Juros, Impostos e Seguros, Manutenção e Materiais na Operação dos Equipamentos</v>
          </cell>
          <cell r="F2152" t="str">
            <v>SINAPI Mai/26</v>
          </cell>
        </row>
        <row r="2153">
          <cell r="A2153">
            <v>106332</v>
          </cell>
          <cell r="B2153" t="str">
            <v>CAMINHÃO TOCO, PBT 23.000 KG, CARGA ÚTIL MÁX. 16.540 KG, DIST. ENTRE EIXOS 4,80 M, POTÊNCIA 256 CV, INCLUSIVE PLATAFORMA SOBRE CHASSI, COMPRIMENTO ÚTIL 10 M, LARGURA 2,60 M COM GUINCHO DE ARRASTE E RAMPA COM ACIONAMENTO ELETRO-HIDRÁULICO - DEPRECIAÇÃO. AF_11/2025</v>
          </cell>
          <cell r="C2153" t="str">
            <v>H</v>
          </cell>
          <cell r="D2153">
            <v>0</v>
          </cell>
          <cell r="E2153" t="str">
            <v>Depreciação, Juros, Impostos e Seguros, Manutenção e Materiais na Operação dos Equipamentos</v>
          </cell>
          <cell r="F2153" t="str">
            <v>SINAPI Mai/26</v>
          </cell>
        </row>
        <row r="2154">
          <cell r="A2154">
            <v>106335</v>
          </cell>
          <cell r="B2154" t="str">
            <v>CAMINHÃO TOCO, PBT 23.000 KG, CARGA ÚTIL MÁX. 16.540 KG, DIST. ENTRE EIXOS 4,80 M, POTÊNCIA 256 CV, INCLUSIVE PLATAFORMA SOBRE CHASSI, COMPRIMENTO ÚTIL 10 M, LARGURA 2,60 M COM GUINCHO DE ARRASTE E RAMPA COM ACIONAMENTO ELETRO-HIDRÁULICO - IMPOSTOS E SEGUROS. AF_11/2025</v>
          </cell>
          <cell r="C2154" t="str">
            <v>H</v>
          </cell>
          <cell r="D2154">
            <v>0</v>
          </cell>
          <cell r="E2154" t="str">
            <v>Depreciação, Juros, Impostos e Seguros, Manutenção e Materiais na Operação dos Equipamentos</v>
          </cell>
          <cell r="F2154" t="str">
            <v>SINAPI Mai/26</v>
          </cell>
        </row>
        <row r="2155">
          <cell r="A2155">
            <v>106333</v>
          </cell>
          <cell r="B2155" t="str">
            <v>CAMINHÃO TOCO, PBT 23.000 KG, CARGA ÚTIL MÁX. 16.540 KG, DIST. ENTRE EIXOS 4,80 M, POTÊNCIA 256 CV, INCLUSIVE PLATAFORMA SOBRE CHASSI, COMPRIMENTO ÚTIL 10 M, LARGURA 2,60 M COM GUINCHO DE ARRASTE E RAMPA COM ACIONAMENTO ELETRO-HIDRÁULICO - JUROS. AF_11/2025</v>
          </cell>
          <cell r="C2155" t="str">
            <v>H</v>
          </cell>
          <cell r="D2155">
            <v>0</v>
          </cell>
          <cell r="E2155" t="str">
            <v>Depreciação, Juros, Impostos e Seguros, Manutenção e Materiais na Operação dos Equipamentos</v>
          </cell>
          <cell r="F2155" t="str">
            <v>SINAPI Mai/26</v>
          </cell>
        </row>
        <row r="2156">
          <cell r="A2156">
            <v>106334</v>
          </cell>
          <cell r="B2156" t="str">
            <v>CAMINHÃO TOCO, PBT 23.000 KG, CARGA ÚTIL MÁX. 16.540 KG, DIST. ENTRE EIXOS 4,80 M, POTÊNCIA 256 CV, INCLUSIVE PLATAFORMA SOBRE CHASSI, COMPRIMENTO ÚTIL 10 M, LARGURA 2,60 M COM GUINCHO DE ARRASTE E RAMPA COM ACIONAMENTO ELETRO-HIDRÁULICO - MANUTENÇÃO. AF_11/2025</v>
          </cell>
          <cell r="C2156" t="str">
            <v>H</v>
          </cell>
          <cell r="D2156">
            <v>0</v>
          </cell>
          <cell r="E2156" t="str">
            <v>Depreciação, Juros, Impostos e Seguros, Manutenção e Materiais na Operação dos Equipamentos</v>
          </cell>
          <cell r="F2156" t="str">
            <v>SINAPI Mai/26</v>
          </cell>
        </row>
        <row r="2157">
          <cell r="A2157">
            <v>106336</v>
          </cell>
          <cell r="B2157" t="str">
            <v>CAMINHÃO TOCO, PBT 23.000 KG, CARGA ÚTIL MÁX. 16.540 KG, DIST. ENTRE EIXOS 4,80 M, POTÊNCIA 256 CV, INCLUSIVE PLATAFORMA SOBRE CHASSI, COMPRIMENTO ÚTIL 10 M, LARGURA 2,60 M COM GUINCHO DE ARRASTE E RAMPA COM ACIONAMENTO ELETRO-HIDRÁULICO - MATERIAIS NA OPERAÇÃO. AF_11/2025</v>
          </cell>
          <cell r="C2157" t="str">
            <v>H</v>
          </cell>
          <cell r="D2157">
            <v>182.54</v>
          </cell>
          <cell r="E2157" t="str">
            <v>Depreciação, Juros, Impostos e Seguros, Manutenção e Materiais na Operação dos Equipamentos</v>
          </cell>
          <cell r="F2157" t="str">
            <v>SINAPI Mai/26</v>
          </cell>
        </row>
        <row r="2158">
          <cell r="A2158">
            <v>91354</v>
          </cell>
          <cell r="B2158" t="str">
            <v>CAMINHÃO TOCO, PESO BRUTO TOTAL 14.300 KG, CARGA ÚTIL MÁXIMA 9590 KG, DISTÂNCIA ENTRE EIXOS 4,76 M, POTÊNCIA 185 CV (NÃO INCLUI CARROCERIA) - DEPRECIAÇÃO. AF_06/2014</v>
          </cell>
          <cell r="C2158" t="str">
            <v>H</v>
          </cell>
          <cell r="D2158">
            <v>18.48</v>
          </cell>
          <cell r="E2158" t="str">
            <v>Depreciação, Juros, Impostos e Seguros, Manutenção e Materiais na Operação dos Equipamentos</v>
          </cell>
          <cell r="F2158" t="str">
            <v>SINAPI Mai/26</v>
          </cell>
        </row>
        <row r="2159">
          <cell r="A2159">
            <v>91356</v>
          </cell>
          <cell r="B2159" t="str">
            <v>CAMINHÃO TOCO, PESO BRUTO TOTAL 14.300 KG, CARGA ÚTIL MÁXIMA 9590 KG, DISTÂNCIA ENTRE EIXOS 4,76 M, POTÊNCIA 185 CV (NÃO INCLUI CARROCERIA) - IMPOSTOS E SEGUROS. AF_06/2014</v>
          </cell>
          <cell r="C2159" t="str">
            <v>H</v>
          </cell>
          <cell r="D2159">
            <v>3.07</v>
          </cell>
          <cell r="E2159" t="str">
            <v>Depreciação, Juros, Impostos e Seguros, Manutenção e Materiais na Operação dos Equipamentos</v>
          </cell>
          <cell r="F2159" t="str">
            <v>SINAPI Mai/26</v>
          </cell>
        </row>
        <row r="2160">
          <cell r="A2160">
            <v>91355</v>
          </cell>
          <cell r="B2160" t="str">
            <v>CAMINHÃO TOCO, PESO BRUTO TOTAL 14.300 KG, CARGA ÚTIL MÁXIMA 9590 KG, DISTÂNCIA ENTRE EIXOS 4,76 M, POTÊNCIA 185 CV (NÃO INCLUI CARROCERIA) - JUROS. AF_06/2014</v>
          </cell>
          <cell r="C2160" t="str">
            <v>H</v>
          </cell>
          <cell r="D2160">
            <v>7.59</v>
          </cell>
          <cell r="E2160" t="str">
            <v>Depreciação, Juros, Impostos e Seguros, Manutenção e Materiais na Operação dos Equipamentos</v>
          </cell>
          <cell r="F2160" t="str">
            <v>SINAPI Mai/26</v>
          </cell>
        </row>
        <row r="2161">
          <cell r="A2161">
            <v>5751</v>
          </cell>
          <cell r="B2161" t="str">
            <v>CAMINHÃO TOCO, PESO BRUTO TOTAL 14.300 KG, CARGA ÚTIL MÁXIMA 9590 KG, DISTÂNCIA ENTRE EIXOS 4,76 M, POTÊNCIA 185 CV (NÃO INCLUI CARROCERIA) - MANUTENÇÃO. AF_06/2014</v>
          </cell>
          <cell r="C2161" t="str">
            <v>H</v>
          </cell>
          <cell r="D2161">
            <v>34.64</v>
          </cell>
          <cell r="E2161" t="str">
            <v>Depreciação, Juros, Impostos e Seguros, Manutenção e Materiais na Operação dos Equipamentos</v>
          </cell>
          <cell r="F2161" t="str">
            <v>SINAPI Mai/26</v>
          </cell>
        </row>
        <row r="2162">
          <cell r="A2162">
            <v>53827</v>
          </cell>
          <cell r="B2162" t="str">
            <v>CAMINHÃO TOCO, PESO BRUTO TOTAL 14.300 KG, CARGA ÚTIL MÁXIMA 9590 KG, DISTÂNCIA ENTRE EIXOS 4,76 M, POTÊNCIA 185 CV (NÃO INCLUI CARROCERIA) - MATERIAIS NA OPERAÇÃO. AF_06/2014</v>
          </cell>
          <cell r="C2162" t="str">
            <v>H</v>
          </cell>
          <cell r="D2162">
            <v>131.88999999999999</v>
          </cell>
          <cell r="E2162" t="str">
            <v>Depreciação, Juros, Impostos e Seguros, Manutenção e Materiais na Operação dos Equipamentos</v>
          </cell>
          <cell r="F2162" t="str">
            <v>SINAPI Mai/26</v>
          </cell>
        </row>
        <row r="2163">
          <cell r="A2163">
            <v>91375</v>
          </cell>
          <cell r="B2163" t="str">
            <v>CAMINHÃO TOCO, PESO BRUTO TOTAL 16.000 KG, CARGA ÚTIL MÁXIMA DE 10.685 KG, DISTÂNCIA ENTRE EIXOS 4,80 M, POTÊNCIA 189 CV EXCLUSIVE CARROCERIA - DEPRECIAÇÃO. AF_06/2014</v>
          </cell>
          <cell r="C2163" t="str">
            <v>H</v>
          </cell>
          <cell r="D2163">
            <v>20.29</v>
          </cell>
          <cell r="E2163" t="str">
            <v>Depreciação, Juros, Impostos e Seguros, Manutenção e Materiais na Operação dos Equipamentos</v>
          </cell>
          <cell r="F2163" t="str">
            <v>SINAPI Mai/26</v>
          </cell>
        </row>
        <row r="2164">
          <cell r="A2164">
            <v>91377</v>
          </cell>
          <cell r="B2164" t="str">
            <v>CAMINHÃO TOCO, PESO BRUTO TOTAL 16.000 KG, CARGA ÚTIL MÁXIMA DE 10.685 KG, DISTÂNCIA ENTRE EIXOS 4,80 M, POTÊNCIA 189 CV EXCLUSIVE CARROCERIA - IMPOSTOS E SEGUROS. AF_06/2014</v>
          </cell>
          <cell r="C2164" t="str">
            <v>H</v>
          </cell>
          <cell r="D2164">
            <v>3.37</v>
          </cell>
          <cell r="E2164" t="str">
            <v>Depreciação, Juros, Impostos e Seguros, Manutenção e Materiais na Operação dos Equipamentos</v>
          </cell>
          <cell r="F2164" t="str">
            <v>SINAPI Mai/26</v>
          </cell>
        </row>
        <row r="2165">
          <cell r="A2165">
            <v>91376</v>
          </cell>
          <cell r="B2165" t="str">
            <v>CAMINHÃO TOCO, PESO BRUTO TOTAL 16.000 KG, CARGA ÚTIL MÁXIMA DE 10.685 KG, DISTÂNCIA ENTRE EIXOS 4,80 M, POTÊNCIA 189 CV EXCLUSIVE CARROCERIA - JUROS. AF_06/2014</v>
          </cell>
          <cell r="C2165" t="str">
            <v>H</v>
          </cell>
          <cell r="D2165">
            <v>8.34</v>
          </cell>
          <cell r="E2165" t="str">
            <v>Depreciação, Juros, Impostos e Seguros, Manutenção e Materiais na Operação dos Equipamentos</v>
          </cell>
          <cell r="F2165" t="str">
            <v>SINAPI Mai/26</v>
          </cell>
        </row>
        <row r="2166">
          <cell r="A2166">
            <v>5754</v>
          </cell>
          <cell r="B2166" t="str">
            <v>CAMINHÃO TOCO, PESO BRUTO TOTAL 16.000 KG, CARGA ÚTIL MÁXIMA DE 10.685 KG, DISTÂNCIA ENTRE EIXOS 4,80 M, POTÊNCIA 189 CV EXCLUSIVE CARROCERIA - MANUTENÇÃO. AF_06/2014</v>
          </cell>
          <cell r="C2166" t="str">
            <v>H</v>
          </cell>
          <cell r="D2166">
            <v>38.03</v>
          </cell>
          <cell r="E2166" t="str">
            <v>Depreciação, Juros, Impostos e Seguros, Manutenção e Materiais na Operação dos Equipamentos</v>
          </cell>
          <cell r="F2166" t="str">
            <v>SINAPI Mai/26</v>
          </cell>
        </row>
        <row r="2167">
          <cell r="A2167">
            <v>53829</v>
          </cell>
          <cell r="B2167" t="str">
            <v>CAMINHÃO TOCO, PESO BRUTO TOTAL 16.000 KG, CARGA ÚTIL MÁXIMA DE 10.685 KG, DISTÂNCIA ENTRE EIXOS 4,80 M, POTÊNCIA 189 CV EXCLUSIVE CARROCERIA - MATERIAIS NA OPERAÇÃO. AF_06/2014</v>
          </cell>
          <cell r="C2167" t="str">
            <v>H</v>
          </cell>
          <cell r="D2167">
            <v>134.72999999999999</v>
          </cell>
          <cell r="E2167" t="str">
            <v>Depreciação, Juros, Impostos e Seguros, Manutenção e Materiais na Operação dos Equipamentos</v>
          </cell>
          <cell r="F2167" t="str">
            <v>SINAPI Mai/26</v>
          </cell>
        </row>
        <row r="2168">
          <cell r="A2168">
            <v>91026</v>
          </cell>
          <cell r="B2168" t="str">
            <v>CAMINHÃO TRUCADO (C/ TERCEIRO EIXO) ELETRÔNICO - POTÊNCIA 231CV - PBT = 22000KG - DIST. ENTRE EIXOS 5170 MM - INCLUI CARROCERIA FIXA ABERTA DE MADEIRA - DEPRECIAÇÃO. AF_06/2015</v>
          </cell>
          <cell r="C2168" t="str">
            <v>H</v>
          </cell>
          <cell r="D2168">
            <v>25.9</v>
          </cell>
          <cell r="E2168" t="str">
            <v>Depreciação, Juros, Impostos e Seguros, Manutenção e Materiais na Operação dos Equipamentos</v>
          </cell>
          <cell r="F2168" t="str">
            <v>SINAPI Mai/26</v>
          </cell>
        </row>
        <row r="2169">
          <cell r="A2169">
            <v>91028</v>
          </cell>
          <cell r="B2169" t="str">
            <v>CAMINHÃO TRUCADO (C/ TERCEIRO EIXO) ELETRÔNICO - POTÊNCIA 231CV - PBT = 22000KG - DIST. ENTRE EIXOS 5170 MM - INCLUI CARROCERIA FIXA ABERTA DE MADEIRA - IMPOSTOS E SEGUROS. AF_06/2015</v>
          </cell>
          <cell r="C2169" t="str">
            <v>H</v>
          </cell>
          <cell r="D2169">
            <v>4.2</v>
          </cell>
          <cell r="E2169" t="str">
            <v>Depreciação, Juros, Impostos e Seguros, Manutenção e Materiais na Operação dos Equipamentos</v>
          </cell>
          <cell r="F2169" t="str">
            <v>SINAPI Mai/26</v>
          </cell>
        </row>
        <row r="2170">
          <cell r="A2170">
            <v>91027</v>
          </cell>
          <cell r="B2170" t="str">
            <v>CAMINHÃO TRUCADO (C/ TERCEIRO EIXO) ELETRÔNICO - POTÊNCIA 231CV - PBT = 22000KG - DIST. ENTRE EIXOS 5170 MM - INCLUI CARROCERIA FIXA ABERTA DE MADEIRA - JUROS. AF_06/2015</v>
          </cell>
          <cell r="C2170" t="str">
            <v>H</v>
          </cell>
          <cell r="D2170">
            <v>10.39</v>
          </cell>
          <cell r="E2170" t="str">
            <v>Depreciação, Juros, Impostos e Seguros, Manutenção e Materiais na Operação dos Equipamentos</v>
          </cell>
          <cell r="F2170" t="str">
            <v>SINAPI Mai/26</v>
          </cell>
        </row>
        <row r="2171">
          <cell r="A2171">
            <v>91029</v>
          </cell>
          <cell r="B2171" t="str">
            <v>CAMINHÃO TRUCADO (C/ TERCEIRO EIXO) ELETRÔNICO - POTÊNCIA 231CV - PBT = 22000KG - DIST. ENTRE EIXOS 5170 MM - INCLUI CARROCERIA FIXA ABERTA DE MADEIRA - MANUTENÇÃO. AF_06/2015</v>
          </cell>
          <cell r="C2171" t="str">
            <v>H</v>
          </cell>
          <cell r="D2171">
            <v>47.52</v>
          </cell>
          <cell r="E2171" t="str">
            <v>Depreciação, Juros, Impostos e Seguros, Manutenção e Materiais na Operação dos Equipamentos</v>
          </cell>
          <cell r="F2171" t="str">
            <v>SINAPI Mai/26</v>
          </cell>
        </row>
        <row r="2172">
          <cell r="A2172">
            <v>91030</v>
          </cell>
          <cell r="B2172" t="str">
            <v>CAMINHÃO TRUCADO (C/ TERCEIRO EIXO) ELETRÔNICO - POTÊNCIA 231CV - PBT = 22000KG - DIST. ENTRE EIXOS 5170 MM - INCLUI CARROCERIA FIXA ABERTA DE MADEIRA - MATERIAIS NA OPERAÇÃO. AF_06/2015</v>
          </cell>
          <cell r="C2172" t="str">
            <v>H</v>
          </cell>
          <cell r="D2172">
            <v>169.67</v>
          </cell>
          <cell r="E2172" t="str">
            <v>Depreciação, Juros, Impostos e Seguros, Manutenção e Materiais na Operação dos Equipamentos</v>
          </cell>
          <cell r="F2172" t="str">
            <v>SINAPI Mai/26</v>
          </cell>
        </row>
        <row r="2173">
          <cell r="A2173">
            <v>106237</v>
          </cell>
          <cell r="B2173" t="str">
            <v>CAVALO MECÂNICO TRAÇÃO 6X2, PBT COMBINADO 56.000 KG, CAPACIDADE MÁX. TRAÇÃO 66.000 KG, POTÊNCIA 360 CV, INCLUSIVE CARROCERIA FIXA ABERTA DE MADEIRA P/ TRANSPORTE GERAL DE CARGA SECA, DIMEN. APROX. 2,6 X 14,50 X 0,50 M - DEPRECIAÇÃO. AF_10/2025</v>
          </cell>
          <cell r="C2173" t="str">
            <v>H</v>
          </cell>
          <cell r="D2173">
            <v>0</v>
          </cell>
          <cell r="E2173" t="str">
            <v>Depreciação, Juros, Impostos e Seguros, Manutenção e Materiais na Operação dos Equipamentos</v>
          </cell>
          <cell r="F2173" t="str">
            <v>SINAPI Mai/26</v>
          </cell>
        </row>
        <row r="2174">
          <cell r="A2174">
            <v>106240</v>
          </cell>
          <cell r="B2174" t="str">
            <v>CAVALO MECÂNICO TRAÇÃO 6X2, PBT COMBINADO 56.000 KG, CAPACIDADE MÁX. TRAÇÃO 66.000 KG, POTÊNCIA 360 CV, INCLUSIVE CARROCERIA FIXA ABERTA DE MADEIRA P/ TRANSPORTE GERAL DE CARGA SECA, DIMEN. APROX. 2,6 X 14,50 X 0,50 M - IMPOSTOS E SEGUROS. AF_10/2025</v>
          </cell>
          <cell r="C2174" t="str">
            <v>H</v>
          </cell>
          <cell r="D2174">
            <v>0</v>
          </cell>
          <cell r="E2174" t="str">
            <v>Depreciação, Juros, Impostos e Seguros, Manutenção e Materiais na Operação dos Equipamentos</v>
          </cell>
          <cell r="F2174" t="str">
            <v>SINAPI Mai/26</v>
          </cell>
        </row>
        <row r="2175">
          <cell r="A2175">
            <v>106238</v>
          </cell>
          <cell r="B2175" t="str">
            <v>CAVALO MECÂNICO TRAÇÃO 6X2, PBT COMBINADO 56.000 KG, CAPACIDADE MÁX. TRAÇÃO 66.000 KG, POTÊNCIA 360 CV, INCLUSIVE CARROCERIA FIXA ABERTA DE MADEIRA P/ TRANSPORTE GERAL DE CARGA SECA, DIMEN. APROX. 2,6 X 14,50 X 0,50 M - JUROS. AF_10/2025</v>
          </cell>
          <cell r="C2175" t="str">
            <v>H</v>
          </cell>
          <cell r="D2175">
            <v>0</v>
          </cell>
          <cell r="E2175" t="str">
            <v>Depreciação, Juros, Impostos e Seguros, Manutenção e Materiais na Operação dos Equipamentos</v>
          </cell>
          <cell r="F2175" t="str">
            <v>SINAPI Mai/26</v>
          </cell>
        </row>
        <row r="2176">
          <cell r="A2176">
            <v>106239</v>
          </cell>
          <cell r="B2176" t="str">
            <v>CAVALO MECÂNICO TRAÇÃO 6X2, PBT COMBINADO 56.000 KG, CAPACIDADE MÁX. TRAÇÃO 66.000 KG, POTÊNCIA 360 CV, INCLUSIVE CARROCERIA FIXA ABERTA DE MADEIRA P/ TRANSPORTE GERAL DE CARGA SECA, DIMEN. APROX. 2,6 X 14,50 X 0,50 M - MANUTENÇÃO. AF_10/2025</v>
          </cell>
          <cell r="C2176" t="str">
            <v>H</v>
          </cell>
          <cell r="D2176">
            <v>0</v>
          </cell>
          <cell r="E2176" t="str">
            <v>Depreciação, Juros, Impostos e Seguros, Manutenção e Materiais na Operação dos Equipamentos</v>
          </cell>
          <cell r="F2176" t="str">
            <v>SINAPI Mai/26</v>
          </cell>
        </row>
        <row r="2177">
          <cell r="A2177">
            <v>106241</v>
          </cell>
          <cell r="B2177" t="str">
            <v>CAVALO MECÂNICO TRAÇÃO 6X2, PBT COMBINADO 56.000 KG, CAPACIDADE MÁX. TRAÇÃO 66.000 KG, POTÊNCIA 360 CV, INCLUSIVE CARROCERIA FIXA ABERTA DE MADEIRA P/ TRANSPORTE GERAL DE CARGA SECA, DIMEN. APROX. 2,6 X 14,50 X 0,50 M - MATERIAIS NA OPERAÇÃO. AF_10/2025</v>
          </cell>
          <cell r="C2177" t="str">
            <v>H</v>
          </cell>
          <cell r="D2177">
            <v>256.66000000000003</v>
          </cell>
          <cell r="E2177" t="str">
            <v>Depreciação, Juros, Impostos e Seguros, Manutenção e Materiais na Operação dos Equipamentos</v>
          </cell>
          <cell r="F2177" t="str">
            <v>SINAPI Mai/26</v>
          </cell>
        </row>
        <row r="2178">
          <cell r="A2178">
            <v>106352</v>
          </cell>
          <cell r="B2178" t="str">
            <v>CAVALO MECÂNICO TRAÇÃO 6X2, PBT COMBINADO 56.000 KG, CAPACIDADE MÁX. TRAÇÃO 66.000 KG, POTÊNCIA 360 CV, INCLUSIVE PRANCHA REBAIXADA 3 EIXOS, DIMENSÕES *17,33 X 3,00* M, COM RAMPA DE ACIONAMENTO HIDRÁULICO - DEPRECIAÇÃO. AF_11/2025</v>
          </cell>
          <cell r="C2178" t="str">
            <v>H</v>
          </cell>
          <cell r="D2178">
            <v>0</v>
          </cell>
          <cell r="E2178" t="str">
            <v>Depreciação, Juros, Impostos e Seguros, Manutenção e Materiais na Operação dos Equipamentos</v>
          </cell>
          <cell r="F2178" t="str">
            <v>SINAPI Mai/26</v>
          </cell>
        </row>
        <row r="2179">
          <cell r="A2179">
            <v>106355</v>
          </cell>
          <cell r="B2179" t="str">
            <v>CAVALO MECÂNICO TRAÇÃO 6X2, PBT COMBINADO 56.000 KG, CAPACIDADE MÁX. TRAÇÃO 66.000 KG, POTÊNCIA 360 CV, INCLUSIVE PRANCHA REBAIXADA 3 EIXOS, DIMENSÕES *17,33 X 3,00* M, COM RAMPA DE ACIONAMENTO HIDRÁULICO - IMPOSTOS E SEGUROS. AF_11/2025</v>
          </cell>
          <cell r="C2179" t="str">
            <v>H</v>
          </cell>
          <cell r="D2179">
            <v>0</v>
          </cell>
          <cell r="E2179" t="str">
            <v>Depreciação, Juros, Impostos e Seguros, Manutenção e Materiais na Operação dos Equipamentos</v>
          </cell>
          <cell r="F2179" t="str">
            <v>SINAPI Mai/26</v>
          </cell>
        </row>
        <row r="2180">
          <cell r="A2180">
            <v>106353</v>
          </cell>
          <cell r="B2180" t="str">
            <v>CAVALO MECÂNICO TRAÇÃO 6X2, PBT COMBINADO 56.000 KG, CAPACIDADE MÁX. TRAÇÃO 66.000 KG, POTÊNCIA 360 CV, INCLUSIVE PRANCHA REBAIXADA 3 EIXOS, DIMENSÕES *17,33 X 3,00* M, COM RAMPA DE ACIONAMENTO HIDRÁULICO - JUROS. AF_11/2025</v>
          </cell>
          <cell r="C2180" t="str">
            <v>H</v>
          </cell>
          <cell r="D2180">
            <v>0</v>
          </cell>
          <cell r="E2180" t="str">
            <v>Depreciação, Juros, Impostos e Seguros, Manutenção e Materiais na Operação dos Equipamentos</v>
          </cell>
          <cell r="F2180" t="str">
            <v>SINAPI Mai/26</v>
          </cell>
        </row>
        <row r="2181">
          <cell r="A2181">
            <v>106354</v>
          </cell>
          <cell r="B2181" t="str">
            <v>CAVALO MECÂNICO TRAÇÃO 6X2, PBT COMBINADO 56.000 KG, CAPACIDADE MÁX. TRAÇÃO 66.000 KG, POTÊNCIA 360 CV, INCLUSIVE PRANCHA REBAIXADA 3 EIXOS, DIMENSÕES *17,33 X 3,00* M, COM RAMPA DE ACIONAMENTO HIDRÁULICO - MANUTENÇÃO. AF_11/2025</v>
          </cell>
          <cell r="C2181" t="str">
            <v>H</v>
          </cell>
          <cell r="D2181">
            <v>0</v>
          </cell>
          <cell r="E2181" t="str">
            <v>Depreciação, Juros, Impostos e Seguros, Manutenção e Materiais na Operação dos Equipamentos</v>
          </cell>
          <cell r="F2181" t="str">
            <v>SINAPI Mai/26</v>
          </cell>
        </row>
        <row r="2182">
          <cell r="A2182">
            <v>106356</v>
          </cell>
          <cell r="B2182" t="str">
            <v>CAVALO MECÂNICO TRAÇÃO 6X2, PBT COMBINADO 56.000 KG, CAPACIDADE MÁX. TRAÇÃO 66.000 KG, POTÊNCIA 360 CV, INCLUSIVE PRANCHA REBAIXADA 3 EIXOS, DIMENSÕES *17,33 X 3,00* M, COM RAMPA DE ACIONAMENTO HIDRÁULICO - MATERIAIS NA OPERAÇÃO. AF_11/2025</v>
          </cell>
          <cell r="C2182" t="str">
            <v>H</v>
          </cell>
          <cell r="D2182">
            <v>256.66000000000003</v>
          </cell>
          <cell r="E2182" t="str">
            <v>Depreciação, Juros, Impostos e Seguros, Manutenção e Materiais na Operação dos Equipamentos</v>
          </cell>
          <cell r="F2182" t="str">
            <v>SINAPI Mai/26</v>
          </cell>
        </row>
        <row r="2183">
          <cell r="A2183">
            <v>106357</v>
          </cell>
          <cell r="B2183" t="str">
            <v>CAVALO MECÂNICO TRAÇÃO 6X2, PBT COMBINADO 56.000 KG, CAPACIDADE MÁX. TRAÇÃO 66.000 KG, POTÊNCIA 360 CV, INCLUSIVE PRANCHA RETA 3 EIXOS, COMPRIMENTO ÚTIL 11,3 M, PESCOÇO DE 3,5 M, LARGURA 3,00 M, COM RAMPA DE ACIONAMENTO HIDRÁULICO - DEPRECIAÇÃO. AF_11/2025</v>
          </cell>
          <cell r="C2183" t="str">
            <v>H</v>
          </cell>
          <cell r="D2183">
            <v>0</v>
          </cell>
          <cell r="E2183" t="str">
            <v>Depreciação, Juros, Impostos e Seguros, Manutenção e Materiais na Operação dos Equipamentos</v>
          </cell>
          <cell r="F2183" t="str">
            <v>SINAPI Mai/26</v>
          </cell>
        </row>
        <row r="2184">
          <cell r="A2184">
            <v>106360</v>
          </cell>
          <cell r="B2184" t="str">
            <v>CAVALO MECÂNICO TRAÇÃO 6X2, PBT COMBINADO 56.000 KG, CAPACIDADE MÁX. TRAÇÃO 66.000 KG, POTÊNCIA 360 CV, INCLUSIVE PRANCHA RETA 3 EIXOS, COMPRIMENTO ÚTIL 11,3 M, PESCOÇO DE 3,5 M, LARGURA 3,00 M, COM RAMPA DE ACIONAMENTO HIDRÁULICO - IMPOSTOS E SEGUROS. AF_11/2025</v>
          </cell>
          <cell r="C2184" t="str">
            <v>H</v>
          </cell>
          <cell r="D2184">
            <v>0</v>
          </cell>
          <cell r="E2184" t="str">
            <v>Depreciação, Juros, Impostos e Seguros, Manutenção e Materiais na Operação dos Equipamentos</v>
          </cell>
          <cell r="F2184" t="str">
            <v>SINAPI Mai/26</v>
          </cell>
        </row>
        <row r="2185">
          <cell r="A2185">
            <v>106358</v>
          </cell>
          <cell r="B2185" t="str">
            <v>CAVALO MECÂNICO TRAÇÃO 6X2, PBT COMBINADO 56.000 KG, CAPACIDADE MÁX. TRAÇÃO 66.000 KG, POTÊNCIA 360 CV, INCLUSIVE PRANCHA RETA 3 EIXOS, COMPRIMENTO ÚTIL 11,3 M, PESCOÇO DE 3,5 M, LARGURA 3,00 M, COM RAMPA DE ACIONAMENTO HIDRÁULICO - JUROS. AF_11/2025</v>
          </cell>
          <cell r="C2185" t="str">
            <v>H</v>
          </cell>
          <cell r="D2185">
            <v>0</v>
          </cell>
          <cell r="E2185" t="str">
            <v>Depreciação, Juros, Impostos e Seguros, Manutenção e Materiais na Operação dos Equipamentos</v>
          </cell>
          <cell r="F2185" t="str">
            <v>SINAPI Mai/26</v>
          </cell>
        </row>
        <row r="2186">
          <cell r="A2186">
            <v>106359</v>
          </cell>
          <cell r="B2186" t="str">
            <v>CAVALO MECÂNICO TRAÇÃO 6X2, PBT COMBINADO 56.000 KG, CAPACIDADE MÁX. TRAÇÃO 66.000 KG, POTÊNCIA 360 CV, INCLUSIVE PRANCHA RETA 3 EIXOS, COMPRIMENTO ÚTIL 11,3 M, PESCOÇO DE 3,5 M, LARGURA 3,00 M, COM RAMPA DE ACIONAMENTO HIDRÁULICO - MANUTENÇÃO. AF_11/2025</v>
          </cell>
          <cell r="C2186" t="str">
            <v>H</v>
          </cell>
          <cell r="D2186">
            <v>0</v>
          </cell>
          <cell r="E2186" t="str">
            <v>Depreciação, Juros, Impostos e Seguros, Manutenção e Materiais na Operação dos Equipamentos</v>
          </cell>
          <cell r="F2186" t="str">
            <v>SINAPI Mai/26</v>
          </cell>
        </row>
        <row r="2187">
          <cell r="A2187">
            <v>106361</v>
          </cell>
          <cell r="B2187" t="str">
            <v>CAVALO MECÂNICO TRAÇÃO 6X2, PBT COMBINADO 56.000 KG, CAPACIDADE MÁX. TRAÇÃO 66.000 KG, POTÊNCIA 360 CV, INCLUSIVE PRANCHA RETA 3 EIXOS, COMPRIMENTO ÚTIL 11,3 M, PESCOÇO DE 3,5 M, LARGURA 3,00 M, COM RAMPA DE ACIONAMENTO HIDRÁULICO - MATERIAIS NA OPERAÇÃO. AF_11/2025</v>
          </cell>
          <cell r="C2187" t="str">
            <v>H</v>
          </cell>
          <cell r="D2187">
            <v>348.35</v>
          </cell>
          <cell r="E2187" t="str">
            <v>Depreciação, Juros, Impostos e Seguros, Manutenção e Materiais na Operação dos Equipamentos</v>
          </cell>
          <cell r="F2187" t="str">
            <v>SINAPI Mai/26</v>
          </cell>
        </row>
        <row r="2188">
          <cell r="A2188">
            <v>102812</v>
          </cell>
          <cell r="B2188" t="str">
            <v>CENTRAL DE LAMA BENTONÍTICA (DEPÓSITO DE BENTONITA, MISTURADOR DE ALTA TURBULÊNCIA, SILOS DE ARMAZENAMENTO DE LAMA E ÁGUA, LABORATÓRIO DE CONTROLE DE QUALIDADE DA LAMA) - DEPRECIAÇÃO. AF_04/2019</v>
          </cell>
          <cell r="C2188" t="str">
            <v>H</v>
          </cell>
          <cell r="D2188">
            <v>0</v>
          </cell>
          <cell r="E2188" t="str">
            <v>Depreciação, Juros, Impostos e Seguros, Manutenção e Materiais na Operação dos Equipamentos</v>
          </cell>
          <cell r="F2188" t="str">
            <v>SINAPI Mai/26</v>
          </cell>
        </row>
        <row r="2189">
          <cell r="A2189">
            <v>102813</v>
          </cell>
          <cell r="B2189" t="str">
            <v>CENTRAL DE LAMA BENTONÍTICA (DEPÓSITO DE BENTONITA, MISTURADOR DE ALTA TURBULÊNCIA, SILOS DE ARMAZENAMENTO DE LAMA E ÁGUA, LABORATÓRIO DE CONTROLE DE QUALIDADE DA LAMA) - JUROS. AF_04/2019</v>
          </cell>
          <cell r="C2189" t="str">
            <v>H</v>
          </cell>
          <cell r="D2189">
            <v>0</v>
          </cell>
          <cell r="E2189" t="str">
            <v>Depreciação, Juros, Impostos e Seguros, Manutenção e Materiais na Operação dos Equipamentos</v>
          </cell>
          <cell r="F2189" t="str">
            <v>SINAPI Mai/26</v>
          </cell>
        </row>
        <row r="2190">
          <cell r="A2190">
            <v>102814</v>
          </cell>
          <cell r="B2190" t="str">
            <v>CENTRAL DE LAMA BENTONÍTICA (DEPÓSITO DE BENTONITA, MISTURADOR DE ALTA TURBULÊNCIA, SILOS DE ARMAZENAMENTO DE LAMA E ÁGUA, LABORATÓRIO DE CONTROLE DE QUALIDADE DA LAMA) - MANUTENÇÃO. AF_04/2019</v>
          </cell>
          <cell r="C2190" t="str">
            <v>H</v>
          </cell>
          <cell r="D2190">
            <v>0</v>
          </cell>
          <cell r="E2190" t="str">
            <v>Depreciação, Juros, Impostos e Seguros, Manutenção e Materiais na Operação dos Equipamentos</v>
          </cell>
          <cell r="F2190" t="str">
            <v>SINAPI Mai/26</v>
          </cell>
        </row>
        <row r="2191">
          <cell r="A2191">
            <v>102815</v>
          </cell>
          <cell r="B2191" t="str">
            <v>CENTRAL DE LAMA BENTONÍTICA (DEPÓSITO DE BENTONITA, MISTURADOR DE ALTA TURBULÊNCIA, SILOS DE ARMAZENAMENTO DE LAMA E ÁGUA, LABORATÓRIO DE CONTROLE DE QUALIDADE DA LAMA) - MATERIAIS NA OPERAÇÃO. AF_04/2019</v>
          </cell>
          <cell r="C2191" t="str">
            <v>H</v>
          </cell>
          <cell r="D2191">
            <v>2.99</v>
          </cell>
          <cell r="E2191" t="str">
            <v>Depreciação, Juros, Impostos e Seguros, Manutenção e Materiais na Operação dos Equipamentos</v>
          </cell>
          <cell r="F2191" t="str">
            <v>SINAPI Mai/26</v>
          </cell>
        </row>
        <row r="2192">
          <cell r="A2192">
            <v>91529</v>
          </cell>
          <cell r="B2192" t="str">
            <v>COMPACTADOR DE SOLOS DE PERCUSSÃO (SOQUETE) COM MOTOR A GASOLINA 4 TEMPOS, POTÊNCIA 4 CV - DEPRECIAÇÃO. AF_08/2015</v>
          </cell>
          <cell r="C2192" t="str">
            <v>H</v>
          </cell>
          <cell r="D2192">
            <v>0.83</v>
          </cell>
          <cell r="E2192" t="str">
            <v>Depreciação, Juros, Impostos e Seguros, Manutenção e Materiais na Operação dos Equipamentos</v>
          </cell>
          <cell r="F2192" t="str">
            <v>SINAPI Mai/26</v>
          </cell>
        </row>
        <row r="2193">
          <cell r="A2193">
            <v>91530</v>
          </cell>
          <cell r="B2193" t="str">
            <v>COMPACTADOR DE SOLOS DE PERCUSSÃO (SOQUETE) COM MOTOR A GASOLINA 4 TEMPOS, POTÊNCIA 4 CV - JUROS. AF_08/2015</v>
          </cell>
          <cell r="C2193" t="str">
            <v>H</v>
          </cell>
          <cell r="D2193">
            <v>0.22</v>
          </cell>
          <cell r="E2193" t="str">
            <v>Depreciação, Juros, Impostos e Seguros, Manutenção e Materiais na Operação dos Equipamentos</v>
          </cell>
          <cell r="F2193" t="str">
            <v>SINAPI Mai/26</v>
          </cell>
        </row>
        <row r="2194">
          <cell r="A2194">
            <v>91531</v>
          </cell>
          <cell r="B2194" t="str">
            <v>COMPACTADOR DE SOLOS DE PERCUSSÃO (SOQUETE) COM MOTOR A GASOLINA 4 TEMPOS, POTÊNCIA 4 CV - MANUTENÇÃO. AF_08/2015</v>
          </cell>
          <cell r="C2194" t="str">
            <v>H</v>
          </cell>
          <cell r="D2194">
            <v>1.04</v>
          </cell>
          <cell r="E2194" t="str">
            <v>Depreciação, Juros, Impostos e Seguros, Manutenção e Materiais na Operação dos Equipamentos</v>
          </cell>
          <cell r="F2194" t="str">
            <v>SINAPI Mai/26</v>
          </cell>
        </row>
        <row r="2195">
          <cell r="A2195">
            <v>91532</v>
          </cell>
          <cell r="B2195" t="str">
            <v>COMPACTADOR DE SOLOS DE PERCUSSÃO (SOQUETE) COM MOTOR A GASOLINA 4 TEMPOS, POTÊNCIA 4 CV - MATERIAIS NA OPERAÇÃO. AF_08/2015</v>
          </cell>
          <cell r="C2195" t="str">
            <v>H</v>
          </cell>
          <cell r="D2195">
            <v>6.66</v>
          </cell>
          <cell r="E2195" t="str">
            <v>Depreciação, Juros, Impostos e Seguros, Manutenção e Materiais na Operação dos Equipamentos</v>
          </cell>
          <cell r="F2195" t="str">
            <v>SINAPI Mai/26</v>
          </cell>
        </row>
        <row r="2196">
          <cell r="A2196">
            <v>95260</v>
          </cell>
          <cell r="B2196" t="str">
            <v>COMPACTADOR DE SOLOS DE PERCUSÃO (SOQUETE) COM MOTOR A GASOLINA, POTÊNCIA 3 CV - DEPRECIAÇÃO. AF_09/2016</v>
          </cell>
          <cell r="C2196" t="str">
            <v>H</v>
          </cell>
          <cell r="D2196">
            <v>0.67</v>
          </cell>
          <cell r="E2196" t="str">
            <v>Depreciação, Juros, Impostos e Seguros, Manutenção e Materiais na Operação dos Equipamentos</v>
          </cell>
          <cell r="F2196" t="str">
            <v>SINAPI Mai/26</v>
          </cell>
        </row>
        <row r="2197">
          <cell r="A2197">
            <v>95261</v>
          </cell>
          <cell r="B2197" t="str">
            <v>COMPACTADOR DE SOLOS DE PERCUSÃO (SOQUETE) COM MOTOR A GASOLINA, POTÊNCIA 3 CV - JUROS. AF_09/2016</v>
          </cell>
          <cell r="C2197" t="str">
            <v>H</v>
          </cell>
          <cell r="D2197">
            <v>0.18</v>
          </cell>
          <cell r="E2197" t="str">
            <v>Depreciação, Juros, Impostos e Seguros, Manutenção e Materiais na Operação dos Equipamentos</v>
          </cell>
          <cell r="F2197" t="str">
            <v>SINAPI Mai/26</v>
          </cell>
        </row>
        <row r="2198">
          <cell r="A2198">
            <v>95262</v>
          </cell>
          <cell r="B2198" t="str">
            <v>COMPACTADOR DE SOLOS DE PERCUSÃO (SOQUETE) COM MOTOR A GASOLINA, POTÊNCIA 3 CV - MANUTENÇÃO. AF_09/2016</v>
          </cell>
          <cell r="C2198" t="str">
            <v>H</v>
          </cell>
          <cell r="D2198">
            <v>0.84</v>
          </cell>
          <cell r="E2198" t="str">
            <v>Depreciação, Juros, Impostos e Seguros, Manutenção e Materiais na Operação dos Equipamentos</v>
          </cell>
          <cell r="F2198" t="str">
            <v>SINAPI Mai/26</v>
          </cell>
        </row>
        <row r="2199">
          <cell r="A2199">
            <v>95263</v>
          </cell>
          <cell r="B2199" t="str">
            <v>COMPACTADOR DE SOLOS DE PERCUSÃO (SOQUETE) COM MOTOR A GASOLINA, POTÊNCIA 3 CV - MATERIAIS NA OPERAÇÃO. AF_09/2016</v>
          </cell>
          <cell r="C2199" t="str">
            <v>H</v>
          </cell>
          <cell r="D2199">
            <v>5.04</v>
          </cell>
          <cell r="E2199" t="str">
            <v>Depreciação, Juros, Impostos e Seguros, Manutenção e Materiais na Operação dos Equipamentos</v>
          </cell>
          <cell r="F2199" t="str">
            <v>SINAPI Mai/26</v>
          </cell>
        </row>
        <row r="2200">
          <cell r="A2200">
            <v>90968</v>
          </cell>
          <cell r="B2200" t="str">
            <v>COMPRESSOR DE AR REBOCAVEL, VAZÃO 250 PCM, PRESSAO DE TRABALHO 102 PSI, MOTOR A DIESEL POTÊNCIA 81 CV - DEPRECIAÇÃO. AF_06/2015</v>
          </cell>
          <cell r="C2200" t="str">
            <v>H</v>
          </cell>
          <cell r="D2200">
            <v>7.04</v>
          </cell>
          <cell r="E2200" t="str">
            <v>Depreciação, Juros, Impostos e Seguros, Manutenção e Materiais na Operação dos Equipamentos</v>
          </cell>
          <cell r="F2200" t="str">
            <v>SINAPI Mai/26</v>
          </cell>
        </row>
        <row r="2201">
          <cell r="A2201">
            <v>90969</v>
          </cell>
          <cell r="B2201" t="str">
            <v>COMPRESSOR DE AR REBOCAVEL, VAZÃO 250 PCM, PRESSAO DE TRABALHO 102 PSI, MOTOR A DIESEL POTÊNCIA 81 CV - JUROS. AF_06/2015</v>
          </cell>
          <cell r="C2201" t="str">
            <v>H</v>
          </cell>
          <cell r="D2201">
            <v>1.89</v>
          </cell>
          <cell r="E2201" t="str">
            <v>Depreciação, Juros, Impostos e Seguros, Manutenção e Materiais na Operação dos Equipamentos</v>
          </cell>
          <cell r="F2201" t="str">
            <v>SINAPI Mai/26</v>
          </cell>
        </row>
        <row r="2202">
          <cell r="A2202">
            <v>90970</v>
          </cell>
          <cell r="B2202" t="str">
            <v>COMPRESSOR DE AR REBOCAVEL, VAZÃO 250 PCM, PRESSAO DE TRABALHO 102 PSI, MOTOR A DIESEL POTÊNCIA 81 CV - MANUTENÇÃO. AF_06/2015</v>
          </cell>
          <cell r="C2202" t="str">
            <v>H</v>
          </cell>
          <cell r="D2202">
            <v>8.81</v>
          </cell>
          <cell r="E2202" t="str">
            <v>Depreciação, Juros, Impostos e Seguros, Manutenção e Materiais na Operação dos Equipamentos</v>
          </cell>
          <cell r="F2202" t="str">
            <v>SINAPI Mai/26</v>
          </cell>
        </row>
        <row r="2203">
          <cell r="A2203">
            <v>90971</v>
          </cell>
          <cell r="B2203" t="str">
            <v>COMPRESSOR DE AR REBOCAVEL, VAZÃO 250 PCM, PRESSAO DE TRABALHO 102 PSI, MOTOR A DIESEL POTÊNCIA 81 CV - MATERIAIS NA OPERAÇÃO. AF_06/2015</v>
          </cell>
          <cell r="C2203" t="str">
            <v>H</v>
          </cell>
          <cell r="D2203">
            <v>70.09</v>
          </cell>
          <cell r="E2203" t="str">
            <v>Depreciação, Juros, Impostos e Seguros, Manutenção e Materiais na Operação dos Equipamentos</v>
          </cell>
          <cell r="F2203" t="str">
            <v>SINAPI Mai/26</v>
          </cell>
        </row>
        <row r="2204">
          <cell r="A2204">
            <v>90992</v>
          </cell>
          <cell r="B2204" t="str">
            <v>COMPRESSOR DE AR REBOCAVEL, VAZÃO 400 PCM, PRESSAO DE TRABALHO 102 PSI, MOTOR A DIESEL POTÊNCIA 110 CV - DEPRECIAÇÃO. AF_06/2015</v>
          </cell>
          <cell r="C2204" t="str">
            <v>H</v>
          </cell>
          <cell r="D2204">
            <v>8.35</v>
          </cell>
          <cell r="E2204" t="str">
            <v>Depreciação, Juros, Impostos e Seguros, Manutenção e Materiais na Operação dos Equipamentos</v>
          </cell>
          <cell r="F2204" t="str">
            <v>SINAPI Mai/26</v>
          </cell>
        </row>
        <row r="2205">
          <cell r="A2205">
            <v>90993</v>
          </cell>
          <cell r="B2205" t="str">
            <v>COMPRESSOR DE AR REBOCAVEL, VAZÃO 400 PCM, PRESSAO DE TRABALHO 102 PSI, MOTOR A DIESEL POTÊNCIA 110 CV - JUROS. AF_06/2015</v>
          </cell>
          <cell r="C2205" t="str">
            <v>H</v>
          </cell>
          <cell r="D2205">
            <v>2.2400000000000002</v>
          </cell>
          <cell r="E2205" t="str">
            <v>Depreciação, Juros, Impostos e Seguros, Manutenção e Materiais na Operação dos Equipamentos</v>
          </cell>
          <cell r="F2205" t="str">
            <v>SINAPI Mai/26</v>
          </cell>
        </row>
        <row r="2206">
          <cell r="A2206">
            <v>90994</v>
          </cell>
          <cell r="B2206" t="str">
            <v>COMPRESSOR DE AR REBOCAVEL, VAZÃO 400 PCM, PRESSAO DE TRABALHO 102 PSI, MOTOR A DIESEL POTÊNCIA 110 CV - MANUTENÇÃO. AF_06/2015</v>
          </cell>
          <cell r="C2206" t="str">
            <v>H</v>
          </cell>
          <cell r="D2206">
            <v>10.45</v>
          </cell>
          <cell r="E2206" t="str">
            <v>Depreciação, Juros, Impostos e Seguros, Manutenção e Materiais na Operação dos Equipamentos</v>
          </cell>
          <cell r="F2206" t="str">
            <v>SINAPI Mai/26</v>
          </cell>
        </row>
        <row r="2207">
          <cell r="A2207">
            <v>90995</v>
          </cell>
          <cell r="B2207" t="str">
            <v>COMPRESSOR DE AR REBOCAVEL, VAZÃO 400 PCM, PRESSAO DE TRABALHO 102 PSI, MOTOR A DIESEL POTÊNCIA 110 CV - MATERIAIS NA OPERAÇÃO. AF_06/2015</v>
          </cell>
          <cell r="C2207" t="str">
            <v>H</v>
          </cell>
          <cell r="D2207">
            <v>95.21</v>
          </cell>
          <cell r="E2207" t="str">
            <v>Depreciação, Juros, Impostos e Seguros, Manutenção e Materiais na Operação dos Equipamentos</v>
          </cell>
          <cell r="F2207" t="str">
            <v>SINAPI Mai/26</v>
          </cell>
        </row>
        <row r="2208">
          <cell r="A2208">
            <v>90957</v>
          </cell>
          <cell r="B2208" t="str">
            <v>COMPRESSOR DE AR REBOCÁVEL, VAZÃO 189 PCM, PRESSÃO EFETIVA DE TRABALHO 102 PSI, MOTOR DIESEL, POTÊNCIA 63 CV - DEPRECIAÇÃO. AF_06/2015</v>
          </cell>
          <cell r="C2208" t="str">
            <v>H</v>
          </cell>
          <cell r="D2208">
            <v>5.26</v>
          </cell>
          <cell r="E2208" t="str">
            <v>Depreciação, Juros, Impostos e Seguros, Manutenção e Materiais na Operação dos Equipamentos</v>
          </cell>
          <cell r="F2208" t="str">
            <v>SINAPI Mai/26</v>
          </cell>
        </row>
        <row r="2209">
          <cell r="A2209">
            <v>90958</v>
          </cell>
          <cell r="B2209" t="str">
            <v>COMPRESSOR DE AR REBOCÁVEL, VAZÃO 189 PCM, PRESSÃO EFETIVA DE TRABALHO 102 PSI, MOTOR DIESEL, POTÊNCIA 63 CV - JUROS. AF_06/2015</v>
          </cell>
          <cell r="C2209" t="str">
            <v>H</v>
          </cell>
          <cell r="D2209">
            <v>1.41</v>
          </cell>
          <cell r="E2209" t="str">
            <v>Depreciação, Juros, Impostos e Seguros, Manutenção e Materiais na Operação dos Equipamentos</v>
          </cell>
          <cell r="F2209" t="str">
            <v>SINAPI Mai/26</v>
          </cell>
        </row>
        <row r="2210">
          <cell r="A2210">
            <v>5797</v>
          </cell>
          <cell r="B2210" t="str">
            <v>COMPRESSOR DE AR REBOCÁVEL, VAZÃO 189 PCM, PRESSÃO EFETIVA DE TRABALHO 102 PSI, MOTOR DIESEL, POTÊNCIA 63 CV - MANUTENÇÃO. AF_06/2015</v>
          </cell>
          <cell r="C2210" t="str">
            <v>H</v>
          </cell>
          <cell r="D2210">
            <v>6.58</v>
          </cell>
          <cell r="E2210" t="str">
            <v>Depreciação, Juros, Impostos e Seguros, Manutenção e Materiais na Operação dos Equipamentos</v>
          </cell>
          <cell r="F2210" t="str">
            <v>SINAPI Mai/26</v>
          </cell>
        </row>
        <row r="2211">
          <cell r="A2211">
            <v>53865</v>
          </cell>
          <cell r="B2211" t="str">
            <v>COMPRESSOR DE AR REBOCÁVEL, VAZÃO 189 PCM, PRESSÃO EFETIVA DE TRABALHO 102 PSI, MOTOR DIESEL, POTÊNCIA 63 CV - MATERIAIS NA OPERAÇÃO. AF_06/2015</v>
          </cell>
          <cell r="C2211" t="str">
            <v>H</v>
          </cell>
          <cell r="D2211">
            <v>54.52</v>
          </cell>
          <cell r="E2211" t="str">
            <v>Depreciação, Juros, Impostos e Seguros, Manutenção e Materiais na Operação dos Equipamentos</v>
          </cell>
          <cell r="F2211" t="str">
            <v>SINAPI Mai/26</v>
          </cell>
        </row>
        <row r="2212">
          <cell r="A2212">
            <v>90975</v>
          </cell>
          <cell r="B2212" t="str">
            <v>COMPRESSOR DE AR REBOCÁVEL, VAZÃO 748 PCM, PRESSÃO EFETIVA DE TRABALHO 102 PSI, MOTOR DIESEL, POTÊNCIA 210 CV - DEPRECIAÇÃO. AF_06/2015</v>
          </cell>
          <cell r="C2212" t="str">
            <v>H</v>
          </cell>
          <cell r="D2212">
            <v>17.89</v>
          </cell>
          <cell r="E2212" t="str">
            <v>Depreciação, Juros, Impostos e Seguros, Manutenção e Materiais na Operação dos Equipamentos</v>
          </cell>
          <cell r="F2212" t="str">
            <v>SINAPI Mai/26</v>
          </cell>
        </row>
        <row r="2213">
          <cell r="A2213">
            <v>90976</v>
          </cell>
          <cell r="B2213" t="str">
            <v>COMPRESSOR DE AR REBOCÁVEL, VAZÃO 748 PCM, PRESSÃO EFETIVA DE TRABALHO 102 PSI, MOTOR DIESEL, POTÊNCIA 210 CV - JUROS. AF_06/2015</v>
          </cell>
          <cell r="C2213" t="str">
            <v>H</v>
          </cell>
          <cell r="D2213">
            <v>4.8</v>
          </cell>
          <cell r="E2213" t="str">
            <v>Depreciação, Juros, Impostos e Seguros, Manutenção e Materiais na Operação dos Equipamentos</v>
          </cell>
          <cell r="F2213" t="str">
            <v>SINAPI Mai/26</v>
          </cell>
        </row>
        <row r="2214">
          <cell r="A2214">
            <v>90977</v>
          </cell>
          <cell r="B2214" t="str">
            <v>COMPRESSOR DE AR REBOCÁVEL, VAZÃO 748 PCM, PRESSÃO EFETIVA DE TRABALHO 102 PSI, MOTOR DIESEL, POTÊNCIA 210 CV - MANUTENÇÃO. AF_06/2015</v>
          </cell>
          <cell r="C2214" t="str">
            <v>H</v>
          </cell>
          <cell r="D2214">
            <v>22.39</v>
          </cell>
          <cell r="E2214" t="str">
            <v>Depreciação, Juros, Impostos e Seguros, Manutenção e Materiais na Operação dos Equipamentos</v>
          </cell>
          <cell r="F2214" t="str">
            <v>SINAPI Mai/26</v>
          </cell>
        </row>
        <row r="2215">
          <cell r="A2215">
            <v>90978</v>
          </cell>
          <cell r="B2215" t="str">
            <v>COMPRESSOR DE AR REBOCÁVEL, VAZÃO 748 PCM, PRESSÃO EFETIVA DE TRABALHO 102 PSI, MOTOR DIESEL, POTÊNCIA 210 CV - MATERIAIS NA OPERAÇÃO. AF_06/2015</v>
          </cell>
          <cell r="C2215" t="str">
            <v>H</v>
          </cell>
          <cell r="D2215">
            <v>181.85</v>
          </cell>
          <cell r="E2215" t="str">
            <v>Depreciação, Juros, Impostos e Seguros, Manutenção e Materiais na Operação dos Equipamentos</v>
          </cell>
          <cell r="F2215" t="str">
            <v>SINAPI Mai/26</v>
          </cell>
        </row>
        <row r="2216">
          <cell r="A2216">
            <v>90960</v>
          </cell>
          <cell r="B2216" t="str">
            <v>COMPRESSOR DE AR REBOCÁVEL, VAZÃO 89 PCM, PRESSÃO EFETIVA DE TRABALHO 102 PSI, MOTOR DIESEL, POTÊNCIA 20 CV - DEPRECIAÇÃO. AF_06/2015</v>
          </cell>
          <cell r="C2216" t="str">
            <v>H</v>
          </cell>
          <cell r="D2216">
            <v>7.02</v>
          </cell>
          <cell r="E2216" t="str">
            <v>Depreciação, Juros, Impostos e Seguros, Manutenção e Materiais na Operação dos Equipamentos</v>
          </cell>
          <cell r="F2216" t="str">
            <v>SINAPI Mai/26</v>
          </cell>
        </row>
        <row r="2217">
          <cell r="A2217">
            <v>90961</v>
          </cell>
          <cell r="B2217" t="str">
            <v>COMPRESSOR DE AR REBOCÁVEL, VAZÃO 89 PCM, PRESSÃO EFETIVA DE TRABALHO 102 PSI, MOTOR DIESEL, POTÊNCIA 20 CV - JUROS. AF_06/2015</v>
          </cell>
          <cell r="C2217" t="str">
            <v>H</v>
          </cell>
          <cell r="D2217">
            <v>1.88</v>
          </cell>
          <cell r="E2217" t="str">
            <v>Depreciação, Juros, Impostos e Seguros, Manutenção e Materiais na Operação dos Equipamentos</v>
          </cell>
          <cell r="F2217" t="str">
            <v>SINAPI Mai/26</v>
          </cell>
        </row>
        <row r="2218">
          <cell r="A2218">
            <v>90962</v>
          </cell>
          <cell r="B2218" t="str">
            <v>COMPRESSOR DE AR REBOCÁVEL, VAZÃO 89 PCM, PRESSÃO EFETIVA DE TRABALHO 102 PSI, MOTOR DIESEL, POTÊNCIA 20 CV - MANUTENÇÃO. AF_06/2015</v>
          </cell>
          <cell r="C2218" t="str">
            <v>H</v>
          </cell>
          <cell r="D2218">
            <v>8.7899999999999991</v>
          </cell>
          <cell r="E2218" t="str">
            <v>Depreciação, Juros, Impostos e Seguros, Manutenção e Materiais na Operação dos Equipamentos</v>
          </cell>
          <cell r="F2218" t="str">
            <v>SINAPI Mai/26</v>
          </cell>
        </row>
        <row r="2219">
          <cell r="A2219">
            <v>90963</v>
          </cell>
          <cell r="B2219" t="str">
            <v>COMPRESSOR DE AR REBOCÁVEL, VAZÃO 89 PCM, PRESSÃO EFETIVA DE TRABALHO 102 PSI, MOTOR DIESEL, POTÊNCIA 20 CV - MATERIAIS NA OPERAÇÃO. AF_06/2015</v>
          </cell>
          <cell r="C2219" t="str">
            <v>H</v>
          </cell>
          <cell r="D2219">
            <v>17.3</v>
          </cell>
          <cell r="E2219" t="str">
            <v>Depreciação, Juros, Impostos e Seguros, Manutenção e Materiais na Operação dos Equipamentos</v>
          </cell>
          <cell r="F2219" t="str">
            <v>SINAPI Mai/26</v>
          </cell>
        </row>
        <row r="2220">
          <cell r="A2220">
            <v>102966</v>
          </cell>
          <cell r="B2220" t="str">
            <v>COMPRESSOR DE AR, VAZAO DE 10 PCM, RESERVATORIO 100 L, PRESSAO DE TRABALHO ENTRE 6,9 E 9,7 BAR, POTENCIA 2 HP, TENSAO 110/220 V - DEPRECIAÇÃO. AF_05/2023</v>
          </cell>
          <cell r="C2220" t="str">
            <v>H</v>
          </cell>
          <cell r="D2220">
            <v>0.17</v>
          </cell>
          <cell r="E2220" t="str">
            <v>Depreciação, Juros, Impostos e Seguros, Manutenção e Materiais na Operação dos Equipamentos</v>
          </cell>
          <cell r="F2220" t="str">
            <v>SINAPI Mai/26</v>
          </cell>
        </row>
        <row r="2221">
          <cell r="A2221">
            <v>102967</v>
          </cell>
          <cell r="B2221" t="str">
            <v>COMPRESSOR DE AR, VAZAO DE 10 PCM, RESERVATORIO 100 L, PRESSAO DE TRABALHO ENTRE 6,9 E 9,7 BAR, POTENCIA 2 HP, TENSAO 110/220 V - JUROS. AF_05/2023</v>
          </cell>
          <cell r="C2221" t="str">
            <v>H</v>
          </cell>
          <cell r="D2221">
            <v>0.03</v>
          </cell>
          <cell r="E2221" t="str">
            <v>Depreciação, Juros, Impostos e Seguros, Manutenção e Materiais na Operação dos Equipamentos</v>
          </cell>
          <cell r="F2221" t="str">
            <v>SINAPI Mai/26</v>
          </cell>
        </row>
        <row r="2222">
          <cell r="A2222">
            <v>102968</v>
          </cell>
          <cell r="B2222" t="str">
            <v>COMPRESSOR DE AR, VAZAO DE 10 PCM, RESERVATORIO 100 L, PRESSAO DE TRABALHO ENTRE 6,9 E 9,7 BAR, POTENCIA 2 HP, TENSAO 110/220 V - MANUTENÇÃO. AF_05/2023</v>
          </cell>
          <cell r="C2222" t="str">
            <v>H</v>
          </cell>
          <cell r="D2222">
            <v>0.16</v>
          </cell>
          <cell r="E2222" t="str">
            <v>Depreciação, Juros, Impostos e Seguros, Manutenção e Materiais na Operação dos Equipamentos</v>
          </cell>
          <cell r="F2222" t="str">
            <v>SINAPI Mai/26</v>
          </cell>
        </row>
        <row r="2223">
          <cell r="A2223">
            <v>102969</v>
          </cell>
          <cell r="B2223" t="str">
            <v>COMPRESSOR DE AR, VAZAO DE 10 PCM, RESERVATORIO 100 L, PRESSAO DE TRABALHO ENTRE 6,9 E 9,7 BAR, POTENCIA 2 HP, TENSAO 110/220 V - MATERIAIS NA OPERAÇÃO. AF_05/2023</v>
          </cell>
          <cell r="C2223" t="str">
            <v>H</v>
          </cell>
          <cell r="D2223">
            <v>0.13</v>
          </cell>
          <cell r="E2223" t="str">
            <v>Depreciação, Juros, Impostos e Seguros, Manutenção e Materiais na Operação dos Equipamentos</v>
          </cell>
          <cell r="F2223" t="str">
            <v>SINAPI Mai/26</v>
          </cell>
        </row>
        <row r="2224">
          <cell r="A2224">
            <v>102818</v>
          </cell>
          <cell r="B2224" t="str">
            <v>CONJUNTO CILINDRO E BOMBA HIDRÁULICA PARA PROTENSÃO DE MONOBARRAS PARA TIRANTES, ESFORÇO MÁXIMO DE 30 TONELADAS - DEPRECIAÇÃO. AF_05/2023</v>
          </cell>
          <cell r="C2224" t="str">
            <v>H</v>
          </cell>
          <cell r="D2224">
            <v>0</v>
          </cell>
          <cell r="E2224" t="str">
            <v>Depreciação, Juros, Impostos e Seguros, Manutenção e Materiais na Operação dos Equipamentos</v>
          </cell>
          <cell r="F2224" t="str">
            <v>SINAPI Mai/26</v>
          </cell>
        </row>
        <row r="2225">
          <cell r="A2225">
            <v>102819</v>
          </cell>
          <cell r="B2225" t="str">
            <v>CONJUNTO CILINDRO E BOMBA HIDRÁULICA PARA PROTENSÃO DE MONOBARRAS PARA TIRANTES, ESFORÇO MÁXIMO DE 30 TONELADAS - JUROS. AF_05/2023</v>
          </cell>
          <cell r="C2225" t="str">
            <v>H</v>
          </cell>
          <cell r="D2225">
            <v>0</v>
          </cell>
          <cell r="E2225" t="str">
            <v>Depreciação, Juros, Impostos e Seguros, Manutenção e Materiais na Operação dos Equipamentos</v>
          </cell>
          <cell r="F2225" t="str">
            <v>SINAPI Mai/26</v>
          </cell>
        </row>
        <row r="2226">
          <cell r="A2226">
            <v>102820</v>
          </cell>
          <cell r="B2226" t="str">
            <v>CONJUNTO CILINDRO E BOMBA HIDRÁULICA PARA PROTENSÃO DE MONOBARRAS PARA TIRANTES, ESFORÇO MÁXIMO DE 30 TONELADAS - MANUTENÇÃO. AF_05/2023</v>
          </cell>
          <cell r="C2226" t="str">
            <v>H</v>
          </cell>
          <cell r="D2226">
            <v>0</v>
          </cell>
          <cell r="E2226" t="str">
            <v>Depreciação, Juros, Impostos e Seguros, Manutenção e Materiais na Operação dos Equipamentos</v>
          </cell>
          <cell r="F2226" t="str">
            <v>SINAPI Mai/26</v>
          </cell>
        </row>
        <row r="2227">
          <cell r="A2227">
            <v>102832</v>
          </cell>
          <cell r="B2227" t="str">
            <v>CONJUNTO CILINDRO E BOMBA HIDRÁULICA PARA PROTENSÃO DE MONOBARRAS PARA TIRANTES, ESFORÇO MÁXIMO DE 30 TONELADAS - MATERIAIS NA OPERAÇÃO. AF_05/2023</v>
          </cell>
          <cell r="C2227" t="str">
            <v>H</v>
          </cell>
          <cell r="D2227">
            <v>7.48</v>
          </cell>
          <cell r="E2227" t="str">
            <v>Depreciação, Juros, Impostos e Seguros, Manutenção e Materiais na Operação dos Equipamentos</v>
          </cell>
          <cell r="F2227" t="str">
            <v>SINAPI Mai/26</v>
          </cell>
        </row>
        <row r="2228">
          <cell r="A2228">
            <v>102823</v>
          </cell>
          <cell r="B2228" t="str">
            <v>CONJUNTO MACACO E BOMBA HIDRÁULICA PARA PROTENSAO DE CORDOALHAS, ESFORÇO MAXIMO DE 115 TONELADAS - DEPRECIAÇÃO. AF_05/2023</v>
          </cell>
          <cell r="C2228" t="str">
            <v>H</v>
          </cell>
          <cell r="D2228">
            <v>0</v>
          </cell>
          <cell r="E2228" t="str">
            <v>Depreciação, Juros, Impostos e Seguros, Manutenção e Materiais na Operação dos Equipamentos</v>
          </cell>
          <cell r="F2228" t="str">
            <v>SINAPI Mai/26</v>
          </cell>
        </row>
        <row r="2229">
          <cell r="A2229">
            <v>102824</v>
          </cell>
          <cell r="B2229" t="str">
            <v>CONJUNTO MACACO E BOMBA HIDRÁULICA PARA PROTENSAO DE CORDOALHAS, ESFORÇO MAXIMO DE 115 TONELADAS - JUROS. AF_05/2023</v>
          </cell>
          <cell r="C2229" t="str">
            <v>H</v>
          </cell>
          <cell r="D2229">
            <v>0</v>
          </cell>
          <cell r="E2229" t="str">
            <v>Depreciação, Juros, Impostos e Seguros, Manutenção e Materiais na Operação dos Equipamentos</v>
          </cell>
          <cell r="F2229" t="str">
            <v>SINAPI Mai/26</v>
          </cell>
        </row>
        <row r="2230">
          <cell r="A2230">
            <v>102825</v>
          </cell>
          <cell r="B2230" t="str">
            <v>CONJUNTO MACACO E BOMBA HIDRÁULICA PARA PROTENSAO DE CORDOALHAS, ESFORÇO MAXIMO DE 115 TONELADAS - MANUTENÇÃO. AF_05/2023</v>
          </cell>
          <cell r="C2230" t="str">
            <v>H</v>
          </cell>
          <cell r="D2230">
            <v>0</v>
          </cell>
          <cell r="E2230" t="str">
            <v>Depreciação, Juros, Impostos e Seguros, Manutenção e Materiais na Operação dos Equipamentos</v>
          </cell>
          <cell r="F2230" t="str">
            <v>SINAPI Mai/26</v>
          </cell>
        </row>
        <row r="2231">
          <cell r="A2231">
            <v>102826</v>
          </cell>
          <cell r="B2231" t="str">
            <v>CONJUNTO MACACO E BOMBA HIDRÁULICA PARA PROTENSAO DE CORDOALHAS, ESFORÇO MAXIMO DE 115 TONELADAS - MATERIAIS NA OPERAÇÃO. AF_05/2023</v>
          </cell>
          <cell r="C2231" t="str">
            <v>H</v>
          </cell>
          <cell r="D2231">
            <v>5.61</v>
          </cell>
          <cell r="E2231" t="str">
            <v>Depreciação, Juros, Impostos e Seguros, Manutenção e Materiais na Operação dos Equipamentos</v>
          </cell>
          <cell r="F2231" t="str">
            <v>SINAPI Mai/26</v>
          </cell>
        </row>
        <row r="2232">
          <cell r="A2232">
            <v>103934</v>
          </cell>
          <cell r="B2232" t="str">
            <v>CONJUNTO MACACO HIDRÁULICO E CENTRAL DE BOMBEAMENTO MOTORIZADO 1,8 KW PARA PROTENSÃO DE MONOCABOS PARA CONCRETO PROTENDIDO, ESFORÇO MÁXIMO DE 20 TONELADAS - DEPRECIAÇÃO. AF_05/2022</v>
          </cell>
          <cell r="C2232" t="str">
            <v>H</v>
          </cell>
          <cell r="D2232">
            <v>0</v>
          </cell>
          <cell r="E2232" t="str">
            <v>Depreciação, Juros, Impostos e Seguros, Manutenção e Materiais na Operação dos Equipamentos</v>
          </cell>
          <cell r="F2232" t="str">
            <v>SINAPI Mai/26</v>
          </cell>
        </row>
        <row r="2233">
          <cell r="A2233">
            <v>103935</v>
          </cell>
          <cell r="B2233" t="str">
            <v>CONJUNTO MACACO HIDRÁULICO E CENTRAL DE BOMBEAMENTO MOTORIZADO 1,8 KW PARA PROTENSÃO DE MONOCABOS PARA CONCRETO PROTENDIDO, ESFORÇO MÁXIMO DE 20 TONELADAS - JUROS. AF_05/2022</v>
          </cell>
          <cell r="C2233" t="str">
            <v>H</v>
          </cell>
          <cell r="D2233">
            <v>0</v>
          </cell>
          <cell r="E2233" t="str">
            <v>Depreciação, Juros, Impostos e Seguros, Manutenção e Materiais na Operação dos Equipamentos</v>
          </cell>
          <cell r="F2233" t="str">
            <v>SINAPI Mai/26</v>
          </cell>
        </row>
        <row r="2234">
          <cell r="A2234">
            <v>103936</v>
          </cell>
          <cell r="B2234" t="str">
            <v>CONJUNTO MACACO HIDRÁULICO E CENTRAL DE BOMBEAMENTO MOTORIZADO 1,8 KW PARA PROTENSÃO DE MONOCABOS PARA CONCRETO PROTENDIDO, ESFORÇO MÁXIMO DE 20 TONELADAS - MANUTENÇÃO. AF_05/2022</v>
          </cell>
          <cell r="C2234" t="str">
            <v>H</v>
          </cell>
          <cell r="D2234">
            <v>0</v>
          </cell>
          <cell r="E2234" t="str">
            <v>Depreciação, Juros, Impostos e Seguros, Manutenção e Materiais na Operação dos Equipamentos</v>
          </cell>
          <cell r="F2234" t="str">
            <v>SINAPI Mai/26</v>
          </cell>
        </row>
        <row r="2235">
          <cell r="A2235">
            <v>103937</v>
          </cell>
          <cell r="B2235" t="str">
            <v>CONJUNTO MACACO HIDRÁULICO E CENTRAL DE BOMBEAMENTO MOTORIZADO 1,8 KW PARA PROTENSÃO DE MONOCABOS PARA CONCRETO PROTENDIDO, ESFORÇO MÁXIMO DE 20 TONELADAS - MATERIAIS NA OPERAÇÃO. AF_05/2022</v>
          </cell>
          <cell r="C2235" t="str">
            <v>H</v>
          </cell>
          <cell r="D2235">
            <v>1.34</v>
          </cell>
          <cell r="E2235" t="str">
            <v>Depreciação, Juros, Impostos e Seguros, Manutenção e Materiais na Operação dos Equipamentos</v>
          </cell>
          <cell r="F2235" t="str">
            <v>SINAPI Mai/26</v>
          </cell>
        </row>
        <row r="2236">
          <cell r="A2236">
            <v>103940</v>
          </cell>
          <cell r="B2236" t="str">
            <v>CONJUNTO MACACO HIDRÁULICO E CENTRAL DE BOMBEAMENTO MOTORIZADO 1,8 KW PARA PROTENSÃO DE MONOCABOS PARA CONCRETO PROTENDIDO, ESFORÇO MÁXIMO DE 30 TONELADAS - DEPRECIAÇÃO. AF_05/2022</v>
          </cell>
          <cell r="C2236" t="str">
            <v>H</v>
          </cell>
          <cell r="D2236">
            <v>0</v>
          </cell>
          <cell r="E2236" t="str">
            <v>Depreciação, Juros, Impostos e Seguros, Manutenção e Materiais na Operação dos Equipamentos</v>
          </cell>
          <cell r="F2236" t="str">
            <v>SINAPI Mai/26</v>
          </cell>
        </row>
        <row r="2237">
          <cell r="A2237">
            <v>103941</v>
          </cell>
          <cell r="B2237" t="str">
            <v>CONJUNTO MACACO HIDRÁULICO E CENTRAL DE BOMBEAMENTO MOTORIZADO 1,8 KW PARA PROTENSÃO DE MONOCABOS PARA CONCRETO PROTENDIDO, ESFORÇO MÁXIMO DE 30 TONELADAS - JUROS. AF_05/2022</v>
          </cell>
          <cell r="C2237" t="str">
            <v>H</v>
          </cell>
          <cell r="D2237">
            <v>0</v>
          </cell>
          <cell r="E2237" t="str">
            <v>Depreciação, Juros, Impostos e Seguros, Manutenção e Materiais na Operação dos Equipamentos</v>
          </cell>
          <cell r="F2237" t="str">
            <v>SINAPI Mai/26</v>
          </cell>
        </row>
        <row r="2238">
          <cell r="A2238">
            <v>103942</v>
          </cell>
          <cell r="B2238" t="str">
            <v>CONJUNTO MACACO HIDRÁULICO E CENTRAL DE BOMBEAMENTO MOTORIZADO 1,8 KW PARA PROTENSÃO DE MONOCABOS PARA CONCRETO PROTENDIDO, ESFORÇO MÁXIMO DE 30 TONELADAS - MANUTENÇÃO. AF_05/2022</v>
          </cell>
          <cell r="C2238" t="str">
            <v>H</v>
          </cell>
          <cell r="D2238">
            <v>0</v>
          </cell>
          <cell r="E2238" t="str">
            <v>Depreciação, Juros, Impostos e Seguros, Manutenção e Materiais na Operação dos Equipamentos</v>
          </cell>
          <cell r="F2238" t="str">
            <v>SINAPI Mai/26</v>
          </cell>
        </row>
        <row r="2239">
          <cell r="A2239">
            <v>103943</v>
          </cell>
          <cell r="B2239" t="str">
            <v>CONJUNTO MACACO HIDRÁULICO E CENTRAL DE BOMBEAMENTO MOTORIZADO 1,8 KW PARA PROTENSÃO DE MONOCABOS PARA CONCRETO PROTENDIDO, ESFORÇO MÁXIMO DE 30 TONELADAS - MATERIAIS NA OPERAÇÃO. AF_05/2022</v>
          </cell>
          <cell r="C2239" t="str">
            <v>H</v>
          </cell>
          <cell r="D2239">
            <v>1.34</v>
          </cell>
          <cell r="E2239" t="str">
            <v>Depreciação, Juros, Impostos e Seguros, Manutenção e Materiais na Operação dos Equipamentos</v>
          </cell>
          <cell r="F2239" t="str">
            <v>SINAPI Mai/26</v>
          </cell>
        </row>
        <row r="2240">
          <cell r="A2240">
            <v>106406</v>
          </cell>
          <cell r="B2240" t="str">
            <v>CORTADEIRA HIDRÁULICA DE VERGALHÃO, PARA AÇO DE DIÂMETRO ATÉ 50 MM, MOTOR ELÉTRICO TRIFÁSICO, POTÊNCIA DE 5,5 HP A 7,5 HP - DEPRECIAÇÃO. AF_12/2025</v>
          </cell>
          <cell r="C2240" t="str">
            <v>H</v>
          </cell>
          <cell r="D2240">
            <v>9.8800000000000008</v>
          </cell>
          <cell r="E2240" t="str">
            <v>Depreciação, Juros, Impostos e Seguros, Manutenção e Materiais na Operação dos Equipamentos</v>
          </cell>
          <cell r="F2240" t="str">
            <v>SINAPI Mai/26</v>
          </cell>
        </row>
        <row r="2241">
          <cell r="A2241">
            <v>106407</v>
          </cell>
          <cell r="B2241" t="str">
            <v>CORTADEIRA HIDRÁULICA DE VERGALHÃO, PARA AÇO DE DIÂMETRO ATÉ 50 MM, MOTOR ELÉTRICO TRIFÁSICO, POTÊNCIA DE 5,5 HP A 7,5 HP - JUROS. AF_12/2025</v>
          </cell>
          <cell r="C2241" t="str">
            <v>H</v>
          </cell>
          <cell r="D2241">
            <v>2.0299999999999998</v>
          </cell>
          <cell r="E2241" t="str">
            <v>Depreciação, Juros, Impostos e Seguros, Manutenção e Materiais na Operação dos Equipamentos</v>
          </cell>
          <cell r="F2241" t="str">
            <v>SINAPI Mai/26</v>
          </cell>
        </row>
        <row r="2242">
          <cell r="A2242">
            <v>106408</v>
          </cell>
          <cell r="B2242" t="str">
            <v>CORTADEIRA HIDRÁULICA DE VERGALHÃO, PARA AÇO DE DIÂMETRO ATÉ 50 MM, MOTOR ELÉTRICO TRIFÁSICO, POTÊNCIA DE 5,5 HP A 7,5 HP - MANUTENÇÃO. AF_12/2025</v>
          </cell>
          <cell r="C2242" t="str">
            <v>H</v>
          </cell>
          <cell r="D2242">
            <v>6.86</v>
          </cell>
          <cell r="E2242" t="str">
            <v>Depreciação, Juros, Impostos e Seguros, Manutenção e Materiais na Operação dos Equipamentos</v>
          </cell>
          <cell r="F2242" t="str">
            <v>SINAPI Mai/26</v>
          </cell>
        </row>
        <row r="2243">
          <cell r="A2243">
            <v>106409</v>
          </cell>
          <cell r="B2243" t="str">
            <v>CORTADEIRA HIDRÁULICA DE VERGALHÃO, PARA AÇO DE DIÂMETRO ATÉ 50 MM, MOTOR ELÉTRICO TRIFÁSICO, POTÊNCIA DE 5,5 HP A 7,5 HP - MATERIAIS NA OPERAÇÃO. AF_12/2025</v>
          </cell>
          <cell r="C2243" t="str">
            <v>H</v>
          </cell>
          <cell r="D2243">
            <v>3.62</v>
          </cell>
          <cell r="E2243" t="str">
            <v>Depreciação, Juros, Impostos e Seguros, Manutenção e Materiais na Operação dos Equipamentos</v>
          </cell>
          <cell r="F2243" t="str">
            <v>SINAPI Mai/26</v>
          </cell>
        </row>
        <row r="2244">
          <cell r="A2244">
            <v>91279</v>
          </cell>
          <cell r="B2244" t="str">
            <v>CORTADORA DE PISO COM MOTOR 4 TEMPOS A GASOLINA, POTÊNCIA DE 13 HP, COM DISCO DE CORTE DIAMANTADO SEGMENTADO PARA CONCRETO, DIÂMETRO DE 350 MM, FURO DE 1" (14 X 1") - DEPRECIAÇÃO. AF_08/2015</v>
          </cell>
          <cell r="C2244" t="str">
            <v>H</v>
          </cell>
          <cell r="D2244">
            <v>0.39</v>
          </cell>
          <cell r="E2244" t="str">
            <v>Depreciação, Juros, Impostos e Seguros, Manutenção e Materiais na Operação dos Equipamentos</v>
          </cell>
          <cell r="F2244" t="str">
            <v>SINAPI Mai/26</v>
          </cell>
        </row>
        <row r="2245">
          <cell r="A2245">
            <v>91280</v>
          </cell>
          <cell r="B2245" t="str">
            <v>CORTADORA DE PISO COM MOTOR 4 TEMPOS A GASOLINA, POTÊNCIA DE 13 HP, COM DISCO DE CORTE DIAMANTADO SEGMENTADO PARA CONCRETO, DIÂMETRO DE 350 MM, FURO DE 1" (14 X 1") - JUROS. AF_08/2015</v>
          </cell>
          <cell r="C2245" t="str">
            <v>H</v>
          </cell>
          <cell r="D2245">
            <v>0.08</v>
          </cell>
          <cell r="E2245" t="str">
            <v>Depreciação, Juros, Impostos e Seguros, Manutenção e Materiais na Operação dos Equipamentos</v>
          </cell>
          <cell r="F2245" t="str">
            <v>SINAPI Mai/26</v>
          </cell>
        </row>
        <row r="2246">
          <cell r="A2246">
            <v>91281</v>
          </cell>
          <cell r="B2246" t="str">
            <v>CORTADORA DE PISO COM MOTOR 4 TEMPOS A GASOLINA, POTÊNCIA DE 13 HP, COM DISCO DE CORTE DIAMANTADO SEGMENTADO PARA CONCRETO, DIÂMETRO DE 350 MM, FURO DE 1" (14 X 1") - MANUTENÇÃO. AF_08/2015</v>
          </cell>
          <cell r="C2246" t="str">
            <v>H</v>
          </cell>
          <cell r="D2246">
            <v>0.5</v>
          </cell>
          <cell r="E2246" t="str">
            <v>Depreciação, Juros, Impostos e Seguros, Manutenção e Materiais na Operação dos Equipamentos</v>
          </cell>
          <cell r="F2246" t="str">
            <v>SINAPI Mai/26</v>
          </cell>
        </row>
        <row r="2247">
          <cell r="A2247">
            <v>91282</v>
          </cell>
          <cell r="B2247" t="str">
            <v>CORTADORA DE PISO COM MOTOR 4 TEMPOS A GASOLINA, POTÊNCIA DE 13 HP, COM DISCO DE CORTE DIAMANTADO SEGMENTADO PARA CONCRETO, DIÂMETRO DE 350 MM, FURO DE 1" (14 X 1") - MATERIAIS NA OPERAÇÃO. AF_08/2015</v>
          </cell>
          <cell r="C2247" t="str">
            <v>H</v>
          </cell>
          <cell r="D2247">
            <v>9.3800000000000008</v>
          </cell>
          <cell r="E2247" t="str">
            <v>Depreciação, Juros, Impostos e Seguros, Manutenção e Materiais na Operação dos Equipamentos</v>
          </cell>
          <cell r="F2247" t="str">
            <v>SINAPI Mai/26</v>
          </cell>
        </row>
        <row r="2248">
          <cell r="A2248">
            <v>95278</v>
          </cell>
          <cell r="B2248" t="str">
            <v>DESEMPENADEIRA DE CONCRETO, PESO DE 78 KG, 4 PÁS, MOTOR A GASOLINA, POTÊNCIA 5,5 HP - DEPRECIAÇÃO. AF_05/2023</v>
          </cell>
          <cell r="C2248" t="str">
            <v>H</v>
          </cell>
          <cell r="D2248">
            <v>0.65</v>
          </cell>
          <cell r="E2248" t="str">
            <v>Depreciação, Juros, Impostos e Seguros, Manutenção e Materiais na Operação dos Equipamentos</v>
          </cell>
          <cell r="F2248" t="str">
            <v>SINAPI Mai/26</v>
          </cell>
        </row>
        <row r="2249">
          <cell r="A2249">
            <v>95279</v>
          </cell>
          <cell r="B2249" t="str">
            <v>DESEMPENADEIRA DE CONCRETO, PESO DE 78 KG, 4 PÁS, MOTOR A GASOLINA, POTÊNCIA 5,5 HP - JUROS. AF_05/2023</v>
          </cell>
          <cell r="C2249" t="str">
            <v>H</v>
          </cell>
          <cell r="D2249">
            <v>0.13</v>
          </cell>
          <cell r="E2249" t="str">
            <v>Depreciação, Juros, Impostos e Seguros, Manutenção e Materiais na Operação dos Equipamentos</v>
          </cell>
          <cell r="F2249" t="str">
            <v>SINAPI Mai/26</v>
          </cell>
        </row>
        <row r="2250">
          <cell r="A2250">
            <v>95280</v>
          </cell>
          <cell r="B2250" t="str">
            <v>DESEMPENADEIRA DE CONCRETO, PESO DE 78 KG, 4 PÁS, MOTOR A GASOLINA, POTÊNCIA 5,5 HP - MANUTENÇÃO. AF_05/2023</v>
          </cell>
          <cell r="C2250" t="str">
            <v>H</v>
          </cell>
          <cell r="D2250">
            <v>0.64</v>
          </cell>
          <cell r="E2250" t="str">
            <v>Depreciação, Juros, Impostos e Seguros, Manutenção e Materiais na Operação dos Equipamentos</v>
          </cell>
          <cell r="F2250" t="str">
            <v>SINAPI Mai/26</v>
          </cell>
        </row>
        <row r="2251">
          <cell r="A2251">
            <v>95281</v>
          </cell>
          <cell r="B2251" t="str">
            <v>DESEMPENADEIRA DE CONCRETO, PESO DE 78 KG, 4 PÁS, MOTOR A GASOLINA, POTÊNCIA 5,5 HP MATERIAIS NA OPERAÇÃO. AF_05/2023</v>
          </cell>
          <cell r="C2251" t="str">
            <v>H</v>
          </cell>
          <cell r="D2251">
            <v>9.31</v>
          </cell>
          <cell r="E2251" t="str">
            <v>Depreciação, Juros, Impostos e Seguros, Manutenção e Materiais na Operação dos Equipamentos</v>
          </cell>
          <cell r="F2251" t="str">
            <v>SINAPI Mai/26</v>
          </cell>
        </row>
        <row r="2252">
          <cell r="A2252">
            <v>95124</v>
          </cell>
          <cell r="B2252" t="str">
            <v>DISTRIBUIDOR DE AGREGADOS AUTOPROPELIDO, C/AP 3 M3, A DIESEL, POTÊNCIA 176CV - JUROS. AF_07/2016</v>
          </cell>
          <cell r="C2252" t="str">
            <v>H</v>
          </cell>
          <cell r="D2252">
            <v>6.26</v>
          </cell>
          <cell r="E2252" t="str">
            <v>Depreciação, Juros, Impostos e Seguros, Manutenção e Materiais na Operação dos Equipamentos</v>
          </cell>
          <cell r="F2252" t="str">
            <v>SINAPI Mai/26</v>
          </cell>
        </row>
        <row r="2253">
          <cell r="A2253">
            <v>95123</v>
          </cell>
          <cell r="B2253" t="str">
            <v>DISTRIBUIDOR DE AGREGADOS AUTOPROPELIDO, CAP 3 M3, A DIESEL, POTÊNCIA 176CV - DEPRECIAÇÃO. AF_07/2016</v>
          </cell>
          <cell r="C2253" t="str">
            <v>H</v>
          </cell>
          <cell r="D2253">
            <v>20.309999999999999</v>
          </cell>
          <cell r="E2253" t="str">
            <v>Depreciação, Juros, Impostos e Seguros, Manutenção e Materiais na Operação dos Equipamentos</v>
          </cell>
          <cell r="F2253" t="str">
            <v>SINAPI Mai/26</v>
          </cell>
        </row>
        <row r="2254">
          <cell r="A2254">
            <v>95125</v>
          </cell>
          <cell r="B2254" t="str">
            <v>DISTRIBUIDOR DE AGREGADOS AUTOPROPELIDO, CAP 3 M3, A DIESEL, POTÊNCIA 176CV - MANUTENÇÃO. AF_07/2016</v>
          </cell>
          <cell r="C2254" t="str">
            <v>H</v>
          </cell>
          <cell r="D2254">
            <v>22.22</v>
          </cell>
          <cell r="E2254" t="str">
            <v>Depreciação, Juros, Impostos e Seguros, Manutenção e Materiais na Operação dos Equipamentos</v>
          </cell>
          <cell r="F2254" t="str">
            <v>SINAPI Mai/26</v>
          </cell>
        </row>
        <row r="2255">
          <cell r="A2255">
            <v>95126</v>
          </cell>
          <cell r="B2255" t="str">
            <v>DISTRIBUIDOR DE AGREGADOS AUTOPROPELIDO, CAP 3 M3, A DIESEL, POTÊNCIA 176CV - MATERIAIS NA OPERAÇÃO. AF_07/2016</v>
          </cell>
          <cell r="C2255" t="str">
            <v>H</v>
          </cell>
          <cell r="D2255">
            <v>170.3</v>
          </cell>
          <cell r="E2255" t="str">
            <v>Depreciação, Juros, Impostos e Seguros, Manutenção e Materiais na Operação dos Equipamentos</v>
          </cell>
          <cell r="F2255" t="str">
            <v>SINAPI Mai/26</v>
          </cell>
        </row>
        <row r="2256">
          <cell r="A2256">
            <v>92040</v>
          </cell>
          <cell r="B2256" t="str">
            <v>DISTRIBUIDOR DE AGREGADOS REBOCAVEL, CAPACIDADE 1,9 M³, LARGURA DE TRABALHO 3,66 M - DEPRECIAÇÃO. AF_11/2015</v>
          </cell>
          <cell r="C2256" t="str">
            <v>H</v>
          </cell>
          <cell r="D2256">
            <v>7.36</v>
          </cell>
          <cell r="E2256" t="str">
            <v>Depreciação, Juros, Impostos e Seguros, Manutenção e Materiais na Operação dos Equipamentos</v>
          </cell>
          <cell r="F2256" t="str">
            <v>SINAPI Mai/26</v>
          </cell>
        </row>
        <row r="2257">
          <cell r="A2257">
            <v>92041</v>
          </cell>
          <cell r="B2257" t="str">
            <v>DISTRIBUIDOR DE AGREGADOS REBOCAVEL, CAPACIDADE 1,9 M³, LARGURA DE TRABALHO 3,66 M - JUROS. AF_11/2015</v>
          </cell>
          <cell r="C2257" t="str">
            <v>H</v>
          </cell>
          <cell r="D2257">
            <v>1.51</v>
          </cell>
          <cell r="E2257" t="str">
            <v>Depreciação, Juros, Impostos e Seguros, Manutenção e Materiais na Operação dos Equipamentos</v>
          </cell>
          <cell r="F2257" t="str">
            <v>SINAPI Mai/26</v>
          </cell>
        </row>
        <row r="2258">
          <cell r="A2258">
            <v>92042</v>
          </cell>
          <cell r="B2258" t="str">
            <v>DISTRIBUIDOR DE AGREGADOS REBOCAVEL, CAPACIDADE 1,9 M³, LARGURA DE TRABALHO 3,66 M - MANUTENÇÃO. AF_11/2015</v>
          </cell>
          <cell r="C2258" t="str">
            <v>H</v>
          </cell>
          <cell r="D2258">
            <v>6.13</v>
          </cell>
          <cell r="E2258" t="str">
            <v>Depreciação, Juros, Impostos e Seguros, Manutenção e Materiais na Operação dos Equipamentos</v>
          </cell>
          <cell r="F2258" t="str">
            <v>SINAPI Mai/26</v>
          </cell>
        </row>
        <row r="2259">
          <cell r="A2259">
            <v>106410</v>
          </cell>
          <cell r="B2259" t="str">
            <v>DOBRADEIRA ELETROMECÂNICA DE VERGALHÃO, PARA AÇO DE DIÂMETRO ATÉ 1 1/2", MOTOR ELÉTRICO TRIFÁSICO, POTÊNCIA DE 3 HP ATÉ 5 HP - DEPRECIAÇÃO. AF_12/2025</v>
          </cell>
          <cell r="C2259" t="str">
            <v>H</v>
          </cell>
          <cell r="D2259">
            <v>4.76</v>
          </cell>
          <cell r="E2259" t="str">
            <v>Depreciação, Juros, Impostos e Seguros, Manutenção e Materiais na Operação dos Equipamentos</v>
          </cell>
          <cell r="F2259" t="str">
            <v>SINAPI Mai/26</v>
          </cell>
        </row>
        <row r="2260">
          <cell r="A2260">
            <v>106411</v>
          </cell>
          <cell r="B2260" t="str">
            <v>DOBRADEIRA ELETROMECÂNICA DE VERGALHÃO, PARA AÇO DE DIÂMETRO ATÉ 1 1/2", MOTOR ELÉTRICO TRIFÁSICO, POTÊNCIA DE 3 HP ATÉ 5 HP - JUROS. AF_12/2025</v>
          </cell>
          <cell r="C2260" t="str">
            <v>H</v>
          </cell>
          <cell r="D2260">
            <v>2.02</v>
          </cell>
          <cell r="E2260" t="str">
            <v>Depreciação, Juros, Impostos e Seguros, Manutenção e Materiais na Operação dos Equipamentos</v>
          </cell>
          <cell r="F2260" t="str">
            <v>SINAPI Mai/26</v>
          </cell>
        </row>
        <row r="2261">
          <cell r="A2261">
            <v>106412</v>
          </cell>
          <cell r="B2261" t="str">
            <v>DOBRADEIRA ELETROMECÂNICA DE VERGALHÃO, PARA AÇO DE DIÂMETRO ATÉ 1 1/2", MOTOR ELÉTRICO TRIFÁSICO, POTÊNCIA DE 3 HP ATÉ 5 HP - MANUTENÇÃO. AF_12/2025</v>
          </cell>
          <cell r="C2261" t="str">
            <v>H</v>
          </cell>
          <cell r="D2261">
            <v>5.21</v>
          </cell>
          <cell r="E2261" t="str">
            <v>Depreciação, Juros, Impostos e Seguros, Manutenção e Materiais na Operação dos Equipamentos</v>
          </cell>
          <cell r="F2261" t="str">
            <v>SINAPI Mai/26</v>
          </cell>
        </row>
        <row r="2262">
          <cell r="A2262">
            <v>106413</v>
          </cell>
          <cell r="B2262" t="str">
            <v>DOBRADEIRA ELETROMECÂNICA DE VERGALHÃO, PARA AÇO DE DIÂMETRO ATÉ 1 1/2", MOTOR ELÉTRICO TRIFÁSICO, POTÊNCIA DE 3 HP ATÉ 5 HP - MATERIAIS NA OPERAÇÃO. AF_12/2025</v>
          </cell>
          <cell r="C2262" t="str">
            <v>H</v>
          </cell>
          <cell r="D2262">
            <v>2.23</v>
          </cell>
          <cell r="E2262" t="str">
            <v>Depreciação, Juros, Impostos e Seguros, Manutenção e Materiais na Operação dos Equipamentos</v>
          </cell>
          <cell r="F2262" t="str">
            <v>SINAPI Mai/26</v>
          </cell>
        </row>
        <row r="2263">
          <cell r="A2263">
            <v>102829</v>
          </cell>
          <cell r="B2263" t="str">
            <v>DOBRADEIRA TDC, ESPESSURA 1,5MM - DEPRECIAÇÃO. AF_05/2023</v>
          </cell>
          <cell r="C2263" t="str">
            <v>H</v>
          </cell>
          <cell r="D2263">
            <v>0</v>
          </cell>
          <cell r="E2263" t="str">
            <v>Depreciação, Juros, Impostos e Seguros, Manutenção e Materiais na Operação dos Equipamentos</v>
          </cell>
          <cell r="F2263" t="str">
            <v>SINAPI Mai/26</v>
          </cell>
        </row>
        <row r="2264">
          <cell r="A2264">
            <v>102830</v>
          </cell>
          <cell r="B2264" t="str">
            <v>DOBRADEIRA TDC, ESPESSURA 1,5MM - JUROS. AF_05/2023</v>
          </cell>
          <cell r="C2264" t="str">
            <v>H</v>
          </cell>
          <cell r="D2264">
            <v>0</v>
          </cell>
          <cell r="E2264" t="str">
            <v>Depreciação, Juros, Impostos e Seguros, Manutenção e Materiais na Operação dos Equipamentos</v>
          </cell>
          <cell r="F2264" t="str">
            <v>SINAPI Mai/26</v>
          </cell>
        </row>
        <row r="2265">
          <cell r="A2265">
            <v>102831</v>
          </cell>
          <cell r="B2265" t="str">
            <v>DOBRADEIRA TDC, ESPESSURA 1,5MM - MANUTENÇÃO. AF_05/2023</v>
          </cell>
          <cell r="C2265" t="str">
            <v>H</v>
          </cell>
          <cell r="D2265">
            <v>0</v>
          </cell>
          <cell r="E2265" t="str">
            <v>Depreciação, Juros, Impostos e Seguros, Manutenção e Materiais na Operação dos Equipamentos</v>
          </cell>
          <cell r="F2265" t="str">
            <v>SINAPI Mai/26</v>
          </cell>
        </row>
        <row r="2266">
          <cell r="A2266">
            <v>92114</v>
          </cell>
          <cell r="B2266" t="str">
            <v>DOSADOR DE AREIA, CAPACIDADE DE 26 LITROS - DEPRECIAÇÃO. AF_05/2023</v>
          </cell>
          <cell r="C2266" t="str">
            <v>H</v>
          </cell>
          <cell r="D2266">
            <v>0.24</v>
          </cell>
          <cell r="E2266" t="str">
            <v>Depreciação, Juros, Impostos e Seguros, Manutenção e Materiais na Operação dos Equipamentos</v>
          </cell>
          <cell r="F2266" t="str">
            <v>SINAPI Mai/26</v>
          </cell>
        </row>
        <row r="2267">
          <cell r="A2267">
            <v>92115</v>
          </cell>
          <cell r="B2267" t="str">
            <v>DOSADOR DE AREIA, CAPACIDADE DE 26 LITROS - JUROS. AF_05/2023</v>
          </cell>
          <cell r="C2267" t="str">
            <v>H</v>
          </cell>
          <cell r="D2267">
            <v>0.05</v>
          </cell>
          <cell r="E2267" t="str">
            <v>Depreciação, Juros, Impostos e Seguros, Manutenção e Materiais na Operação dos Equipamentos</v>
          </cell>
          <cell r="F2267" t="str">
            <v>SINAPI Mai/26</v>
          </cell>
        </row>
        <row r="2268">
          <cell r="A2268">
            <v>92116</v>
          </cell>
          <cell r="B2268" t="str">
            <v>DOSADOR DE AREIA, CAPACIDADE DE 26 LITROS - MANUTENÇÃO. AF_05/2023</v>
          </cell>
          <cell r="C2268" t="str">
            <v>H</v>
          </cell>
          <cell r="D2268">
            <v>0.17</v>
          </cell>
          <cell r="E2268" t="str">
            <v>Depreciação, Juros, Impostos e Seguros, Manutenção e Materiais na Operação dos Equipamentos</v>
          </cell>
          <cell r="F2268" t="str">
            <v>SINAPI Mai/26</v>
          </cell>
        </row>
        <row r="2269">
          <cell r="A2269">
            <v>102912</v>
          </cell>
          <cell r="B2269" t="str">
            <v>ENCERADEIRA INDUSTRIAL, 400 MM, 220V, 1 HP - DEPRECIAÇÃO. AF_05/2023</v>
          </cell>
          <cell r="C2269" t="str">
            <v>H</v>
          </cell>
          <cell r="D2269">
            <v>0</v>
          </cell>
          <cell r="E2269" t="str">
            <v>Depreciação, Juros, Impostos e Seguros, Manutenção e Materiais na Operação dos Equipamentos</v>
          </cell>
          <cell r="F2269" t="str">
            <v>SINAPI Mai/26</v>
          </cell>
        </row>
        <row r="2270">
          <cell r="A2270">
            <v>102913</v>
          </cell>
          <cell r="B2270" t="str">
            <v>ENCERADEIRA INDUSTRIAL, 400 MM, 220V, 1 HP - JUROS. AF_05/2023</v>
          </cell>
          <cell r="C2270" t="str">
            <v>H</v>
          </cell>
          <cell r="D2270">
            <v>0</v>
          </cell>
          <cell r="E2270" t="str">
            <v>Depreciação, Juros, Impostos e Seguros, Manutenção e Materiais na Operação dos Equipamentos</v>
          </cell>
          <cell r="F2270" t="str">
            <v>SINAPI Mai/26</v>
          </cell>
        </row>
        <row r="2271">
          <cell r="A2271">
            <v>102914</v>
          </cell>
          <cell r="B2271" t="str">
            <v>ENCERADEIRA INDUSTRIAL, 400 MM, 220V, 1 HP - MANUTENÇÃO. AF_05/2023</v>
          </cell>
          <cell r="C2271" t="str">
            <v>H</v>
          </cell>
          <cell r="D2271">
            <v>0</v>
          </cell>
          <cell r="E2271" t="str">
            <v>Depreciação, Juros, Impostos e Seguros, Manutenção e Materiais na Operação dos Equipamentos</v>
          </cell>
          <cell r="F2271" t="str">
            <v>SINAPI Mai/26</v>
          </cell>
        </row>
        <row r="2272">
          <cell r="A2272">
            <v>102915</v>
          </cell>
          <cell r="B2272" t="str">
            <v>ENCERADEIRA INDUSTRIAL, 400 MM, 220V, 1 HP - MATERIAIS NA OPERAÇÃO. AF_05/2023</v>
          </cell>
          <cell r="C2272" t="str">
            <v>H</v>
          </cell>
          <cell r="D2272">
            <v>0.55000000000000004</v>
          </cell>
          <cell r="E2272" t="str">
            <v>Depreciação, Juros, Impostos e Seguros, Manutenção e Materiais na Operação dos Equipamentos</v>
          </cell>
          <cell r="F2272" t="str">
            <v>SINAPI Mai/26</v>
          </cell>
        </row>
        <row r="2273">
          <cell r="A2273">
            <v>95716</v>
          </cell>
          <cell r="B2273" t="str">
            <v>ESCAVADEIRA HIDRAULICA SOBRE ESTEIRA, EQUIPADA COM CLAMSHELL, COM CAPACIDADE DA CAÇAMBA ENTRE 1,20 E 1,50 M3, PESO OPERACIONAL ENTRE 20,00 E 22,00 TON, POTENCIA LIQUIDA ENTRE 150 E 160 HP - DEPRECIAÇÃO. AF_11/2016</v>
          </cell>
          <cell r="C2273" t="str">
            <v>H</v>
          </cell>
          <cell r="D2273">
            <v>65.91</v>
          </cell>
          <cell r="E2273" t="str">
            <v>Depreciação, Juros, Impostos e Seguros, Manutenção e Materiais na Operação dos Equipamentos</v>
          </cell>
          <cell r="F2273" t="str">
            <v>SINAPI Mai/26</v>
          </cell>
        </row>
        <row r="2274">
          <cell r="A2274">
            <v>95717</v>
          </cell>
          <cell r="B2274" t="str">
            <v>ESCAVADEIRA HIDRAULICA SOBRE ESTEIRA, EQUIPADA COM CLAMSHELL, COM CAPACIDADE DA CAÇAMBA ENTRE 1,20 E 1,50 M3, PESO OPERACIONAL ENTRE 20,00 E 22,00 TON, POTENCIA LIQUIDA ENTRE 150 E 160 HP - JUROS. AF_11/2016</v>
          </cell>
          <cell r="C2274" t="str">
            <v>H</v>
          </cell>
          <cell r="D2274">
            <v>17.420000000000002</v>
          </cell>
          <cell r="E2274" t="str">
            <v>Depreciação, Juros, Impostos e Seguros, Manutenção e Materiais na Operação dos Equipamentos</v>
          </cell>
          <cell r="F2274" t="str">
            <v>SINAPI Mai/26</v>
          </cell>
        </row>
        <row r="2275">
          <cell r="A2275">
            <v>95718</v>
          </cell>
          <cell r="B2275" t="str">
            <v>ESCAVADEIRA HIDRAULICA SOBRE ESTEIRA, EQUIPADA COM CLAMSHELL, COM CAPACIDADE DA CAÇAMBA ENTRE 1,20 E 1,50 M3, PESO OPERACIONAL ENTRE 20,00 E 22,00 TON, POTENCIA LIQUIDA ENTRE 150 E 160 HP - MANUTENÇÃO. AF_11/2016</v>
          </cell>
          <cell r="C2275" t="str">
            <v>H</v>
          </cell>
          <cell r="D2275">
            <v>82.39</v>
          </cell>
          <cell r="E2275" t="str">
            <v>Depreciação, Juros, Impostos e Seguros, Manutenção e Materiais na Operação dos Equipamentos</v>
          </cell>
          <cell r="F2275" t="str">
            <v>SINAPI Mai/26</v>
          </cell>
        </row>
        <row r="2276">
          <cell r="A2276">
            <v>95719</v>
          </cell>
          <cell r="B2276" t="str">
            <v>ESCAVADEIRA HIDRAULICA SOBRE ESTEIRA, EQUIPADA COM CLAMSHELL, COM CAPACIDADE DA CAÇAMBA ENTRE 1,20 E 1,50 M3, PESO OPERACIONAL ENTRE 20,00 E 22,00 TON, POTENCIA LIQUIDA ENTRE 150 E 160 HP - MATERIAIS NA OPERAÇÃO. AF_11/2016</v>
          </cell>
          <cell r="C2276" t="str">
            <v>H</v>
          </cell>
          <cell r="D2276">
            <v>104</v>
          </cell>
          <cell r="E2276" t="str">
            <v>Depreciação, Juros, Impostos e Seguros, Manutenção e Materiais na Operação dos Equipamentos</v>
          </cell>
          <cell r="F2276" t="str">
            <v>SINAPI Mai/26</v>
          </cell>
        </row>
        <row r="2277">
          <cell r="A2277">
            <v>104712</v>
          </cell>
          <cell r="B2277" t="str">
            <v>ESCAVADEIRA HIDRÁULICA DE BRAÇO LONGO (LONGO ALCANCE) SOBRE ESTEIRAS, CAÇAMBA 0,52 M3, PESO OPERACIONAL 24 T, POTÊNCIA LÍQUIDA 155 HP - DEPRECIAÇÃO. AF_06/2023</v>
          </cell>
          <cell r="C2277" t="str">
            <v>H</v>
          </cell>
          <cell r="D2277">
            <v>61.95</v>
          </cell>
          <cell r="E2277" t="str">
            <v>Depreciação, Juros, Impostos e Seguros, Manutenção e Materiais na Operação dos Equipamentos</v>
          </cell>
          <cell r="F2277" t="str">
            <v>SINAPI Mai/26</v>
          </cell>
        </row>
        <row r="2278">
          <cell r="A2278">
            <v>104713</v>
          </cell>
          <cell r="B2278" t="str">
            <v>ESCAVADEIRA HIDRÁULICA DE BRAÇO LONGO (LONGO ALCANCE) SOBRE ESTEIRAS, CAÇAMBA 0,52 M3, PESO OPERACIONAL 24 T, POTÊNCIA LÍQUIDA 155 HP - JUROS. AF_06/2023</v>
          </cell>
          <cell r="C2278" t="str">
            <v>H</v>
          </cell>
          <cell r="D2278">
            <v>16.37</v>
          </cell>
          <cell r="E2278" t="str">
            <v>Depreciação, Juros, Impostos e Seguros, Manutenção e Materiais na Operação dos Equipamentos</v>
          </cell>
          <cell r="F2278" t="str">
            <v>SINAPI Mai/26</v>
          </cell>
        </row>
        <row r="2279">
          <cell r="A2279">
            <v>104714</v>
          </cell>
          <cell r="B2279" t="str">
            <v>ESCAVADEIRA HIDRÁULICA DE BRAÇO LONGO (LONGO ALCANCE) SOBRE ESTEIRAS, CAÇAMBA 0,52 M3, PESO OPERACIONAL 24 T, POTÊNCIA LÍQUIDA 155 HP - MANUTENÇÃO. AF_06/2023</v>
          </cell>
          <cell r="C2279" t="str">
            <v>H</v>
          </cell>
          <cell r="D2279">
            <v>77.430000000000007</v>
          </cell>
          <cell r="E2279" t="str">
            <v>Depreciação, Juros, Impostos e Seguros, Manutenção e Materiais na Operação dos Equipamentos</v>
          </cell>
          <cell r="F2279" t="str">
            <v>SINAPI Mai/26</v>
          </cell>
        </row>
        <row r="2280">
          <cell r="A2280">
            <v>104715</v>
          </cell>
          <cell r="B2280" t="str">
            <v>ESCAVADEIRA HIDRÁULICA DE BRAÇO LONGO (LONGO ALCANCE) SOBRE ESTEIRAS, CAÇAMBA 0,52 M3, PESO OPERACIONAL 24 T, POTÊNCIA LÍQUIDA 155 HP - MATERIAIS NA OPERAÇÃO. AF_06/2023</v>
          </cell>
          <cell r="C2280" t="str">
            <v>H</v>
          </cell>
          <cell r="D2280">
            <v>104</v>
          </cell>
          <cell r="E2280" t="str">
            <v>Depreciação, Juros, Impostos e Seguros, Manutenção e Materiais na Operação dos Equipamentos</v>
          </cell>
          <cell r="F2280" t="str">
            <v>SINAPI Mai/26</v>
          </cell>
        </row>
        <row r="2281">
          <cell r="A2281">
            <v>106394</v>
          </cell>
          <cell r="B2281" t="str">
            <v>ESCAVADEIRA HIDRÁULICA SOBRE ESTEIRA, PESO OPERACIONAL 21,00 T, POTÊNCIA NOMINAL 155 HP, COM MARTELO VIBRATÓRIO HIDRÁULICO *1200 A 2200* KG - DEPRECIAÇÃO. AF_11/2025</v>
          </cell>
          <cell r="C2281" t="str">
            <v>H</v>
          </cell>
          <cell r="D2281">
            <v>0</v>
          </cell>
          <cell r="E2281" t="str">
            <v>Depreciação, Juros, Impostos e Seguros, Manutenção e Materiais na Operação dos Equipamentos</v>
          </cell>
          <cell r="F2281" t="str">
            <v>SINAPI Mai/26</v>
          </cell>
        </row>
        <row r="2282">
          <cell r="A2282">
            <v>106395</v>
          </cell>
          <cell r="B2282" t="str">
            <v>ESCAVADEIRA HIDRÁULICA SOBRE ESTEIRA, PESO OPERACIONAL 21,00 T, POTÊNCIA NOMINAL 155 HP, COM MARTELO VIBRATÓRIO HIDRÁULICO *1200 A 2200* KG - JUROS. AF_11/2025</v>
          </cell>
          <cell r="C2282" t="str">
            <v>H</v>
          </cell>
          <cell r="D2282">
            <v>0</v>
          </cell>
          <cell r="E2282" t="str">
            <v>Depreciação, Juros, Impostos e Seguros, Manutenção e Materiais na Operação dos Equipamentos</v>
          </cell>
          <cell r="F2282" t="str">
            <v>SINAPI Mai/26</v>
          </cell>
        </row>
        <row r="2283">
          <cell r="A2283">
            <v>106396</v>
          </cell>
          <cell r="B2283" t="str">
            <v>ESCAVADEIRA HIDRÁULICA SOBRE ESTEIRA, PESO OPERACIONAL 21,00 T, POTÊNCIA NOMINAL 155 HP, COM MARTELO VIBRATÓRIO HIDRÁULICO *1200 A 2200* KG - MANUTENÇÃO. AF_11/2025</v>
          </cell>
          <cell r="C2283" t="str">
            <v>H</v>
          </cell>
          <cell r="D2283">
            <v>0</v>
          </cell>
          <cell r="E2283" t="str">
            <v>Depreciação, Juros, Impostos e Seguros, Manutenção e Materiais na Operação dos Equipamentos</v>
          </cell>
          <cell r="F2283" t="str">
            <v>SINAPI Mai/26</v>
          </cell>
        </row>
        <row r="2284">
          <cell r="A2284">
            <v>106397</v>
          </cell>
          <cell r="B2284" t="str">
            <v>ESCAVADEIRA HIDRÁULICA SOBRE ESTEIRA, PESO OPERACIONAL 21,00 T, POTÊNCIA NOMINAL 155 HP, COM MARTELO VIBRATÓRIO HIDRÁULICO *1200 A 2200* KG - MATERIAIS NA OPERAÇÃO. AF_11/2025</v>
          </cell>
          <cell r="C2284" t="str">
            <v>H</v>
          </cell>
          <cell r="D2284">
            <v>104</v>
          </cell>
          <cell r="E2284" t="str">
            <v>Depreciação, Juros, Impostos e Seguros, Manutenção e Materiais na Operação dos Equipamentos</v>
          </cell>
          <cell r="F2284" t="str">
            <v>SINAPI Mai/26</v>
          </cell>
        </row>
        <row r="2285">
          <cell r="A2285">
            <v>106400</v>
          </cell>
          <cell r="B2285" t="str">
            <v>ESCAVADEIRA HIDRÁULICA SOBRE ESTEIRA, PESO OPERACIONAL 21,00 T, POTÊNCIA NOMINAL 155 HP, COM TORRE DE CRAVAÇÃO PARA EXECUÇÃO DE GEODRENO VERTICAL, LANÇA DE 32 M, PARA DRENO FIBROQUÍMICO DE LARGURA PADRÃO (100 MM) - DEPRECIAÇÃO. AF_12/2025</v>
          </cell>
          <cell r="C2285" t="str">
            <v>H</v>
          </cell>
          <cell r="D2285">
            <v>0</v>
          </cell>
          <cell r="E2285" t="str">
            <v>Depreciação, Juros, Impostos e Seguros, Manutenção e Materiais na Operação dos Equipamentos</v>
          </cell>
          <cell r="F2285" t="str">
            <v>SINAPI Mai/26</v>
          </cell>
        </row>
        <row r="2286">
          <cell r="A2286">
            <v>106401</v>
          </cell>
          <cell r="B2286" t="str">
            <v>ESCAVADEIRA HIDRÁULICA SOBRE ESTEIRA, PESO OPERACIONAL 21,00 T, POTÊNCIA NOMINAL 155 HP, COM TORRE DE CRAVAÇÃO PARA EXECUÇÃO DE GEODRENO VERTICAL, LANÇA DE 32 M, PARA DRENO FIBROQUÍMICO DE LARGURA PADRÃO (100 MM) - JUROS. AF_12/2025</v>
          </cell>
          <cell r="C2286" t="str">
            <v>H</v>
          </cell>
          <cell r="D2286">
            <v>0</v>
          </cell>
          <cell r="E2286" t="str">
            <v>Depreciação, Juros, Impostos e Seguros, Manutenção e Materiais na Operação dos Equipamentos</v>
          </cell>
          <cell r="F2286" t="str">
            <v>SINAPI Mai/26</v>
          </cell>
        </row>
        <row r="2287">
          <cell r="A2287">
            <v>106402</v>
          </cell>
          <cell r="B2287" t="str">
            <v>ESCAVADEIRA HIDRÁULICA SOBRE ESTEIRA, PESO OPERACIONAL 21,00 T, POTÊNCIA NOMINAL 155 HP, COM TORRE DE CRAVAÇÃO PARA EXECUÇÃO DE GEODRENO VERTICAL, LANÇA DE 32 M, PARA DRENO FIBROQUÍMICO DE LARGURA PADRÃO (100 MM) - MANUTENÇÃO. AF_12/2025</v>
          </cell>
          <cell r="C2287" t="str">
            <v>H</v>
          </cell>
          <cell r="D2287">
            <v>0</v>
          </cell>
          <cell r="E2287" t="str">
            <v>Depreciação, Juros, Impostos e Seguros, Manutenção e Materiais na Operação dos Equipamentos</v>
          </cell>
          <cell r="F2287" t="str">
            <v>SINAPI Mai/26</v>
          </cell>
        </row>
        <row r="2288">
          <cell r="A2288">
            <v>106403</v>
          </cell>
          <cell r="B2288" t="str">
            <v>ESCAVADEIRA HIDRÁULICA SOBRE ESTEIRA, PESO OPERACIONAL 21,00 T, POTÊNCIA NOMINAL 155 HP, COM TORRE DE CRAVAÇÃO PARA EXECUÇÃO DE GEODRENO VERTICAL, LANÇA DE 32 M, PARA DRENO FIBROQUÍMICO DE LARGURA PADRÃO (100 MM) - MATERIAIS NA OPERAÇÃO. AF_12/2025</v>
          </cell>
          <cell r="C2288" t="str">
            <v>H</v>
          </cell>
          <cell r="D2288">
            <v>104</v>
          </cell>
          <cell r="E2288" t="str">
            <v>Depreciação, Juros, Impostos e Seguros, Manutenção e Materiais na Operação dos Equipamentos</v>
          </cell>
          <cell r="F2288" t="str">
            <v>SINAPI Mai/26</v>
          </cell>
        </row>
        <row r="2289">
          <cell r="A2289">
            <v>102894</v>
          </cell>
          <cell r="B2289" t="str">
            <v>ESCAVADEIRA HIDRÁULICA SOBRE ESTEIRA, PESO OPERACIONAL ENTRE 22,00 E 23,50 T, POTÊNCIA NOMINAL 139 HP, COM MARTELO ROMPEDOR HIDRÁULICO 1700 KG - DEPRECIAÇÃO. AF_04/2019</v>
          </cell>
          <cell r="C2289" t="str">
            <v>H</v>
          </cell>
          <cell r="D2289">
            <v>0</v>
          </cell>
          <cell r="E2289" t="str">
            <v>Depreciação, Juros, Impostos e Seguros, Manutenção e Materiais na Operação dos Equipamentos</v>
          </cell>
          <cell r="F2289" t="str">
            <v>SINAPI Mai/26</v>
          </cell>
        </row>
        <row r="2290">
          <cell r="A2290">
            <v>104161</v>
          </cell>
          <cell r="B2290" t="str">
            <v>ESCAVADEIRA HIDRÁULICA SOBRE ESTEIRA, PESO OPERACIONAL ENTRE 22,00 E 23,50 T, POTÊNCIA NOMINAL 139 HP, COM MARTELO ROMPEDOR HIDRÁULICO 1700 KG - JUROS. AF_04/2019</v>
          </cell>
          <cell r="C2290" t="str">
            <v>H</v>
          </cell>
          <cell r="D2290">
            <v>0</v>
          </cell>
          <cell r="E2290" t="str">
            <v>Depreciação, Juros, Impostos e Seguros, Manutenção e Materiais na Operação dos Equipamentos</v>
          </cell>
          <cell r="F2290" t="str">
            <v>SINAPI Mai/26</v>
          </cell>
        </row>
        <row r="2291">
          <cell r="A2291">
            <v>102896</v>
          </cell>
          <cell r="B2291" t="str">
            <v>ESCAVADEIRA HIDRÁULICA SOBRE ESTEIRA, PESO OPERACIONAL ENTRE 22,00 E 23,50 T, POTÊNCIA NOMINAL 139 HP, COM MARTELO ROMPEDOR HIDRÁULICO 1700 KG - MANUTENÇÃO. AF_04/2019</v>
          </cell>
          <cell r="C2291" t="str">
            <v>H</v>
          </cell>
          <cell r="D2291">
            <v>0</v>
          </cell>
          <cell r="E2291" t="str">
            <v>Depreciação, Juros, Impostos e Seguros, Manutenção e Materiais na Operação dos Equipamentos</v>
          </cell>
          <cell r="F2291" t="str">
            <v>SINAPI Mai/26</v>
          </cell>
        </row>
        <row r="2292">
          <cell r="A2292">
            <v>102897</v>
          </cell>
          <cell r="B2292" t="str">
            <v>ESCAVADEIRA HIDRÁULICA SOBRE ESTEIRA, PESO OPERACIONAL ENTRE 22,00 E 23,50 T, POTÊNCIA NOMINAL 139 HP, COM MARTELO ROMPEDOR HIDRÁULICO 1700 KG - MATERIAIS NA OPERAÇÃO. AF_04/2019</v>
          </cell>
          <cell r="C2292" t="str">
            <v>H</v>
          </cell>
          <cell r="D2292">
            <v>104</v>
          </cell>
          <cell r="E2292" t="str">
            <v>Depreciação, Juros, Impostos e Seguros, Manutenção e Materiais na Operação dos Equipamentos</v>
          </cell>
          <cell r="F2292" t="str">
            <v>SINAPI Mai/26</v>
          </cell>
        </row>
        <row r="2293">
          <cell r="A2293">
            <v>5627</v>
          </cell>
          <cell r="B2293" t="str">
            <v>ESCAVADEIRA HIDRÁULICA SOBRE ESTEIRAS, CAÇAMBA 0,80 M3, PESO OPERACIONAL 17 T, POTENCIA BRUTA 111 HP - DEPRECIAÇÃO. AF_06/2014</v>
          </cell>
          <cell r="C2293" t="str">
            <v>H</v>
          </cell>
          <cell r="D2293">
            <v>47.6</v>
          </cell>
          <cell r="E2293" t="str">
            <v>Depreciação, Juros, Impostos e Seguros, Manutenção e Materiais na Operação dos Equipamentos</v>
          </cell>
          <cell r="F2293" t="str">
            <v>SINAPI Mai/26</v>
          </cell>
        </row>
        <row r="2294">
          <cell r="A2294">
            <v>5628</v>
          </cell>
          <cell r="B2294" t="str">
            <v>ESCAVADEIRA HIDRÁULICA SOBRE ESTEIRAS, CAÇAMBA 0,80 M3, PESO OPERACIONAL 17 T, POTENCIA BRUTA 111 HP - JUROS. AF_06/2014</v>
          </cell>
          <cell r="C2294" t="str">
            <v>H</v>
          </cell>
          <cell r="D2294">
            <v>12.58</v>
          </cell>
          <cell r="E2294" t="str">
            <v>Depreciação, Juros, Impostos e Seguros, Manutenção e Materiais na Operação dos Equipamentos</v>
          </cell>
          <cell r="F2294" t="str">
            <v>SINAPI Mai/26</v>
          </cell>
        </row>
        <row r="2295">
          <cell r="A2295">
            <v>5629</v>
          </cell>
          <cell r="B2295" t="str">
            <v>ESCAVADEIRA HIDRÁULICA SOBRE ESTEIRAS, CAÇAMBA 0,80 M3, PESO OPERACIONAL 17 T, POTENCIA BRUTA 111 HP - MANUTENÇÃO. AF_06/2014</v>
          </cell>
          <cell r="C2295" t="str">
            <v>H</v>
          </cell>
          <cell r="D2295">
            <v>59.5</v>
          </cell>
          <cell r="E2295" t="str">
            <v>Depreciação, Juros, Impostos e Seguros, Manutenção e Materiais na Operação dos Equipamentos</v>
          </cell>
          <cell r="F2295" t="str">
            <v>SINAPI Mai/26</v>
          </cell>
        </row>
        <row r="2296">
          <cell r="A2296">
            <v>5630</v>
          </cell>
          <cell r="B2296" t="str">
            <v>ESCAVADEIRA HIDRÁULICA SOBRE ESTEIRAS, CAÇAMBA 0,80 M3, PESO OPERACIONAL 17 T, POTENCIA BRUTA 111 HP - MATERIAIS NA OPERAÇÃO. AF_06/2014</v>
          </cell>
          <cell r="C2296" t="str">
            <v>H</v>
          </cell>
          <cell r="D2296">
            <v>74.52</v>
          </cell>
          <cell r="E2296" t="str">
            <v>Depreciação, Juros, Impostos e Seguros, Manutenção e Materiais na Operação dos Equipamentos</v>
          </cell>
          <cell r="F2296" t="str">
            <v>SINAPI Mai/26</v>
          </cell>
        </row>
        <row r="2297">
          <cell r="A2297">
            <v>88900</v>
          </cell>
          <cell r="B2297" t="str">
            <v>ESCAVADEIRA HIDRÁULICA SOBRE ESTEIRAS, CAÇAMBA 1,20 M3, PESO OPERACIONAL 21 T, POTÊNCIA BRUTA 155 HP - DEPRECIAÇÃO. AF_06/2014</v>
          </cell>
          <cell r="C2297" t="str">
            <v>H</v>
          </cell>
          <cell r="D2297">
            <v>53.86</v>
          </cell>
          <cell r="E2297" t="str">
            <v>Depreciação, Juros, Impostos e Seguros, Manutenção e Materiais na Operação dos Equipamentos</v>
          </cell>
          <cell r="F2297" t="str">
            <v>SINAPI Mai/26</v>
          </cell>
        </row>
        <row r="2298">
          <cell r="A2298">
            <v>88902</v>
          </cell>
          <cell r="B2298" t="str">
            <v>ESCAVADEIRA HIDRÁULICA SOBRE ESTEIRAS, CAÇAMBA 1,20 M3, PESO OPERACIONAL 21 T, POTÊNCIA BRUTA 155 HP - JUROS. AF_06/2014</v>
          </cell>
          <cell r="C2298" t="str">
            <v>H</v>
          </cell>
          <cell r="D2298">
            <v>14.23</v>
          </cell>
          <cell r="E2298" t="str">
            <v>Depreciação, Juros, Impostos e Seguros, Manutenção e Materiais na Operação dos Equipamentos</v>
          </cell>
          <cell r="F2298" t="str">
            <v>SINAPI Mai/26</v>
          </cell>
        </row>
        <row r="2299">
          <cell r="A2299">
            <v>88903</v>
          </cell>
          <cell r="B2299" t="str">
            <v>ESCAVADEIRA HIDRÁULICA SOBRE ESTEIRAS, CAÇAMBA 1,20 M3, PESO OPERACIONAL 21 T, POTÊNCIA BRUTA 155 HP - MANUTENÇÃO. AF_06/2014</v>
          </cell>
          <cell r="C2299" t="str">
            <v>H</v>
          </cell>
          <cell r="D2299">
            <v>67.319999999999993</v>
          </cell>
          <cell r="E2299" t="str">
            <v>Depreciação, Juros, Impostos e Seguros, Manutenção e Materiais na Operação dos Equipamentos</v>
          </cell>
          <cell r="F2299" t="str">
            <v>SINAPI Mai/26</v>
          </cell>
        </row>
        <row r="2300">
          <cell r="A2300">
            <v>88904</v>
          </cell>
          <cell r="B2300" t="str">
            <v>ESCAVADEIRA HIDRÁULICA SOBRE ESTEIRAS, CAÇAMBA 1,20 M3, PESO OPERACIONAL 21 T, POTÊNCIA BRUTA 155 HP - MATERIAIS NA OPERAÇÃO. AF_06/2014</v>
          </cell>
          <cell r="C2300" t="str">
            <v>H</v>
          </cell>
          <cell r="D2300">
            <v>104</v>
          </cell>
          <cell r="E2300" t="str">
            <v>Depreciação, Juros, Impostos e Seguros, Manutenção e Materiais na Operação dos Equipamentos</v>
          </cell>
          <cell r="F2300" t="str">
            <v>SINAPI Mai/26</v>
          </cell>
        </row>
        <row r="2301">
          <cell r="A2301">
            <v>88569</v>
          </cell>
          <cell r="B2301" t="str">
            <v>ESPARGIDOR DE ASFALTO PRESSURIZADO COM TANQUE DE 2500 L, REBOCÁVEL COM MOTOR A GASOLINA POTÊNCIA 3,4 HP - DEPRECIAÇÃO. AF_07/2014</v>
          </cell>
          <cell r="C2301" t="str">
            <v>H</v>
          </cell>
          <cell r="D2301">
            <v>4.21</v>
          </cell>
          <cell r="E2301" t="str">
            <v>Depreciação, Juros, Impostos e Seguros, Manutenção e Materiais na Operação dos Equipamentos</v>
          </cell>
          <cell r="F2301" t="str">
            <v>SINAPI Mai/26</v>
          </cell>
        </row>
        <row r="2302">
          <cell r="A2302">
            <v>88570</v>
          </cell>
          <cell r="B2302" t="str">
            <v>ESPARGIDOR DE ASFALTO PRESSURIZADO COM TANQUE DE 2500 L, REBOCÁVEL COM MOTOR A GASOLINA POTÊNCIA 3,4 HP - JUROS. AF_07/2014</v>
          </cell>
          <cell r="C2302" t="str">
            <v>H</v>
          </cell>
          <cell r="D2302">
            <v>1.46</v>
          </cell>
          <cell r="E2302" t="str">
            <v>Depreciação, Juros, Impostos e Seguros, Manutenção e Materiais na Operação dos Equipamentos</v>
          </cell>
          <cell r="F2302" t="str">
            <v>SINAPI Mai/26</v>
          </cell>
        </row>
        <row r="2303">
          <cell r="A2303">
            <v>5765</v>
          </cell>
          <cell r="B2303" t="str">
            <v>ESPARGIDOR DE ASFALTO PRESSURIZADO COM TANQUE DE 2500 L, REBOCÁVEL COM MOTOR A GASOLINA POTÊNCIA 3,4 HP - MANUTENÇÃO. AF_07/2014</v>
          </cell>
          <cell r="C2303" t="str">
            <v>H</v>
          </cell>
          <cell r="D2303">
            <v>5.27</v>
          </cell>
          <cell r="E2303" t="str">
            <v>Depreciação, Juros, Impostos e Seguros, Manutenção e Materiais na Operação dos Equipamentos</v>
          </cell>
          <cell r="F2303" t="str">
            <v>SINAPI Mai/26</v>
          </cell>
        </row>
        <row r="2304">
          <cell r="A2304">
            <v>5766</v>
          </cell>
          <cell r="B2304" t="str">
            <v>ESPARGIDOR DE ASFALTO PRESSURIZADO COM TANQUE DE 2500 L, REBOCÁVEL COM MOTOR A GASOLINA POTÊNCIA 3,4 HP - MATERIAIS NA OPERAÇÃO. AF_07/2014</v>
          </cell>
          <cell r="C2304" t="str">
            <v>H</v>
          </cell>
          <cell r="D2304">
            <v>3.1</v>
          </cell>
          <cell r="E2304" t="str">
            <v>Depreciação, Juros, Impostos e Seguros, Manutenção e Materiais na Operação dos Equipamentos</v>
          </cell>
          <cell r="F2304" t="str">
            <v>SINAPI Mai/26</v>
          </cell>
        </row>
        <row r="2305">
          <cell r="A2305">
            <v>91468</v>
          </cell>
          <cell r="B2305" t="str">
            <v>ESPARGIDOR DE ASFALTO PRESSURIZADO, TANQUE 6 M3 COM ISOLAÇÃO TÉRMICA, AQUECIDO COM 2 MAÇARICOS, COM BARRA ESPARGIDORA 3,60 M, MONTADO SOBRE CAMINHÃO TOCO, PBT 14.300 KG, POTÊNCIA 185 CV - DEPRECIAÇÃO. AF_05/2023</v>
          </cell>
          <cell r="C2305" t="str">
            <v>H</v>
          </cell>
          <cell r="D2305">
            <v>27.43</v>
          </cell>
          <cell r="E2305" t="str">
            <v>Depreciação, Juros, Impostos e Seguros, Manutenção e Materiais na Operação dos Equipamentos</v>
          </cell>
          <cell r="F2305" t="str">
            <v>SINAPI Mai/26</v>
          </cell>
        </row>
        <row r="2306">
          <cell r="A2306">
            <v>91484</v>
          </cell>
          <cell r="B2306" t="str">
            <v>ESPARGIDOR DE ASFALTO PRESSURIZADO, TANQUE 6 M3 COM ISOLAÇÃO TÉRMICA, AQUECIDO COM 2 MAÇARICOS, COM BARRA ESPARGIDORA 3,60 M, MONTADO SOBRE CAMINHÃO TOCO, PBT 14.300 KG, POTÊNCIA 185 CV - IMPOSTOS E SEGUROS. AF_05/2023</v>
          </cell>
          <cell r="C2306" t="str">
            <v>H</v>
          </cell>
          <cell r="D2306">
            <v>4.32</v>
          </cell>
          <cell r="E2306" t="str">
            <v>Depreciação, Juros, Impostos e Seguros, Manutenção e Materiais na Operação dos Equipamentos</v>
          </cell>
          <cell r="F2306" t="str">
            <v>SINAPI Mai/26</v>
          </cell>
        </row>
        <row r="2307">
          <cell r="A2307">
            <v>91469</v>
          </cell>
          <cell r="B2307" t="str">
            <v>ESPARGIDOR DE ASFALTO PRESSURIZADO, TANQUE 6 M3 COM ISOLAÇÃO TÉRMICA, AQUECIDO COM 2 MAÇARICOS, COM BARRA ESPARGIDORA 3,60 M, MONTADO SOBRE CAMINHÃO TOCO, PBT 14.300 KG, POTÊNCIA 185 CV - JUROS. AF_05/2023</v>
          </cell>
          <cell r="C2307" t="str">
            <v>H</v>
          </cell>
          <cell r="D2307">
            <v>10.69</v>
          </cell>
          <cell r="E2307" t="str">
            <v>Depreciação, Juros, Impostos e Seguros, Manutenção e Materiais na Operação dos Equipamentos</v>
          </cell>
          <cell r="F2307" t="str">
            <v>SINAPI Mai/26</v>
          </cell>
        </row>
        <row r="2308">
          <cell r="A2308">
            <v>83361</v>
          </cell>
          <cell r="B2308" t="str">
            <v>ESPARGIDOR DE ASFALTO PRESSURIZADO, TANQUE 6 M3 COM ISOLAÇÃO TÉRMICA, AQUECIDO COM 2 MAÇARICOS, COM BARRA ESPARGIDORA 3,60 M, MONTADO SOBRE CAMINHÃO TOCO, PBT 14.300 KG, POTÊNCIA 185 CV - MANUTENÇÃO. AF_08/2015</v>
          </cell>
          <cell r="C2308" t="str">
            <v>H</v>
          </cell>
          <cell r="D2308">
            <v>45.77</v>
          </cell>
          <cell r="E2308" t="str">
            <v>Depreciação, Juros, Impostos e Seguros, Manutenção e Materiais na Operação dos Equipamentos</v>
          </cell>
          <cell r="F2308" t="str">
            <v>SINAPI Mai/26</v>
          </cell>
        </row>
        <row r="2309">
          <cell r="A2309">
            <v>91485</v>
          </cell>
          <cell r="B2309" t="str">
            <v>ESPARGIDOR DE ASFALTO PRESSURIZADO, TANQUE 6 M3 COM ISOLAÇÃO TÉRMICA, AQUECIDO COM 2 MAÇARICOS, COM BARRA ESPARGIDORA 3,60 M, MONTADO SOBRE CAMINHÃO TOCO, PBT 14.300 KG, POTÊNCIA 185 CV - MATERIAIS NA OPERAÇÃO. AF_05/2023</v>
          </cell>
          <cell r="C2309" t="str">
            <v>H</v>
          </cell>
          <cell r="D2309">
            <v>179.02</v>
          </cell>
          <cell r="E2309" t="str">
            <v>Depreciação, Juros, Impostos e Seguros, Manutenção e Materiais na Operação dos Equipamentos</v>
          </cell>
          <cell r="F2309" t="str">
            <v>SINAPI Mai/26</v>
          </cell>
        </row>
        <row r="2310">
          <cell r="A2310">
            <v>102835</v>
          </cell>
          <cell r="B2310" t="str">
            <v>ESTABILIZADOR DE LINHA E PRESSÃO, CAPACIDADE DE 120 BAR, COM MANÔMETRO DE LEITURA, REGISTRO DE 1 COM RETORNO E LINHA - DEPRECIAÇÃO. AF_05/2023</v>
          </cell>
          <cell r="C2310" t="str">
            <v>H</v>
          </cell>
          <cell r="D2310">
            <v>0</v>
          </cell>
          <cell r="E2310" t="str">
            <v>Depreciação, Juros, Impostos e Seguros, Manutenção e Materiais na Operação dos Equipamentos</v>
          </cell>
          <cell r="F2310" t="str">
            <v>SINAPI Mai/26</v>
          </cell>
        </row>
        <row r="2311">
          <cell r="A2311">
            <v>102836</v>
          </cell>
          <cell r="B2311" t="str">
            <v>ESTABILIZADOR DE LINHA E PRESSÃO, CAPACIDADE DE 120 BAR, COM MANÔMETRO DE LEITURA, REGISTRO DE 1 COM RETORNO E LINHA - JUROS. AF_05/2023</v>
          </cell>
          <cell r="C2311" t="str">
            <v>H</v>
          </cell>
          <cell r="D2311">
            <v>0</v>
          </cell>
          <cell r="E2311" t="str">
            <v>Depreciação, Juros, Impostos e Seguros, Manutenção e Materiais na Operação dos Equipamentos</v>
          </cell>
          <cell r="F2311" t="str">
            <v>SINAPI Mai/26</v>
          </cell>
        </row>
        <row r="2312">
          <cell r="A2312">
            <v>102837</v>
          </cell>
          <cell r="B2312" t="str">
            <v>ESTABILIZADOR DE LINHA E PRESSÃO, CAPACIDADE DE 120 BAR, COM MANÔMETRO DE LEITURA, REGISTRO DE 1 COM RETORNO E LINHA - MANUTENÇÃO. AF_05/2023</v>
          </cell>
          <cell r="C2312" t="str">
            <v>H</v>
          </cell>
          <cell r="D2312">
            <v>0</v>
          </cell>
          <cell r="E2312" t="str">
            <v>Depreciação, Juros, Impostos e Seguros, Manutenção e Materiais na Operação dos Equipamentos</v>
          </cell>
          <cell r="F2312" t="str">
            <v>SINAPI Mai/26</v>
          </cell>
        </row>
        <row r="2313">
          <cell r="A2313">
            <v>89230</v>
          </cell>
          <cell r="B2313" t="str">
            <v>FRESADORA DE ASFALTO A FRIO SOBRE RODAS, LARGURA FRESAGEM DE 1,0 M, POTÊNCIA 208 HP - DEPRECIAÇÃO. AF_11/2014</v>
          </cell>
          <cell r="C2313" t="str">
            <v>H</v>
          </cell>
          <cell r="D2313">
            <v>119.92</v>
          </cell>
          <cell r="E2313" t="str">
            <v>Depreciação, Juros, Impostos e Seguros, Manutenção e Materiais na Operação dos Equipamentos</v>
          </cell>
          <cell r="F2313" t="str">
            <v>SINAPI Mai/26</v>
          </cell>
        </row>
        <row r="2314">
          <cell r="A2314">
            <v>89231</v>
          </cell>
          <cell r="B2314" t="str">
            <v>FRESADORA DE ASFALTO A FRIO SOBRE RODAS, LARGURA FRESAGEM DE 1,0 M, POTÊNCIA 208 HP - JUROS. AF_11/2014</v>
          </cell>
          <cell r="C2314" t="str">
            <v>H</v>
          </cell>
          <cell r="D2314">
            <v>36.72</v>
          </cell>
          <cell r="E2314" t="str">
            <v>Depreciação, Juros, Impostos e Seguros, Manutenção e Materiais na Operação dos Equipamentos</v>
          </cell>
          <cell r="F2314" t="str">
            <v>SINAPI Mai/26</v>
          </cell>
        </row>
        <row r="2315">
          <cell r="A2315">
            <v>89232</v>
          </cell>
          <cell r="B2315" t="str">
            <v>FRESADORA DE ASFALTO A FRIO SOBRE RODAS, LARGURA FRESAGEM DE 1,0 M, POTÊNCIA 208 HP - MANUTENÇÃO. AF_11/2014</v>
          </cell>
          <cell r="C2315" t="str">
            <v>H</v>
          </cell>
          <cell r="D2315">
            <v>213.91</v>
          </cell>
          <cell r="E2315" t="str">
            <v>Depreciação, Juros, Impostos e Seguros, Manutenção e Materiais na Operação dos Equipamentos</v>
          </cell>
          <cell r="F2315" t="str">
            <v>SINAPI Mai/26</v>
          </cell>
        </row>
        <row r="2316">
          <cell r="A2316">
            <v>89233</v>
          </cell>
          <cell r="B2316" t="str">
            <v>FRESADORA DE ASFALTO A FRIO SOBRE RODAS, LARGURA FRESAGEM DE 1,0 M, POTÊNCIA 208 HP - MATERIAIS NA OPERAÇÃO. AF_11/2014</v>
          </cell>
          <cell r="C2316" t="str">
            <v>H</v>
          </cell>
          <cell r="D2316">
            <v>193.27</v>
          </cell>
          <cell r="E2316" t="str">
            <v>Depreciação, Juros, Impostos e Seguros, Manutenção e Materiais na Operação dos Equipamentos</v>
          </cell>
          <cell r="F2316" t="str">
            <v>SINAPI Mai/26</v>
          </cell>
        </row>
        <row r="2317">
          <cell r="A2317">
            <v>89236</v>
          </cell>
          <cell r="B2317" t="str">
            <v>FRESADORA DE ASFALTO A FRIO SOBRE RODAS, LARGURA FRESAGEM DE 2,0 M, POTÊNCIA 550 HP - DEPRECIAÇÃO. AF_11/2014</v>
          </cell>
          <cell r="C2317" t="str">
            <v>H</v>
          </cell>
          <cell r="D2317">
            <v>280.14</v>
          </cell>
          <cell r="E2317" t="str">
            <v>Depreciação, Juros, Impostos e Seguros, Manutenção e Materiais na Operação dos Equipamentos</v>
          </cell>
          <cell r="F2317" t="str">
            <v>SINAPI Mai/26</v>
          </cell>
        </row>
        <row r="2318">
          <cell r="A2318">
            <v>89237</v>
          </cell>
          <cell r="B2318" t="str">
            <v>FRESADORA DE ASFALTO A FRIO SOBRE RODAS, LARGURA FRESAGEM DE 2,0 M, POTÊNCIA 550 HP - JUROS. AF_11/2014</v>
          </cell>
          <cell r="C2318" t="str">
            <v>H</v>
          </cell>
          <cell r="D2318">
            <v>85.78</v>
          </cell>
          <cell r="E2318" t="str">
            <v>Depreciação, Juros, Impostos e Seguros, Manutenção e Materiais na Operação dos Equipamentos</v>
          </cell>
          <cell r="F2318" t="str">
            <v>SINAPI Mai/26</v>
          </cell>
        </row>
        <row r="2319">
          <cell r="A2319">
            <v>89238</v>
          </cell>
          <cell r="B2319" t="str">
            <v>FRESADORA DE ASFALTO A FRIO SOBRE RODAS, LARGURA FRESAGEM DE 2,0 M, POTÊNCIA 550 HP - MANUTENÇÃO. AF_11/2014</v>
          </cell>
          <cell r="C2319" t="str">
            <v>H</v>
          </cell>
          <cell r="D2319">
            <v>499.7</v>
          </cell>
          <cell r="E2319" t="str">
            <v>Depreciação, Juros, Impostos e Seguros, Manutenção e Materiais na Operação dos Equipamentos</v>
          </cell>
          <cell r="F2319" t="str">
            <v>SINAPI Mai/26</v>
          </cell>
        </row>
        <row r="2320">
          <cell r="A2320">
            <v>89239</v>
          </cell>
          <cell r="B2320" t="str">
            <v>FRESADORA DE ASFALTO A FRIO SOBRE RODAS, LARGURA FRESAGEM DE 2,0 M, POTÊNCIA 550 HP - MATERIAIS NA OPERAÇÃO. AF_11/2014</v>
          </cell>
          <cell r="C2320" t="str">
            <v>H</v>
          </cell>
          <cell r="D2320">
            <v>511.11</v>
          </cell>
          <cell r="E2320" t="str">
            <v>Depreciação, Juros, Impostos e Seguros, Manutenção e Materiais na Operação dos Equipamentos</v>
          </cell>
          <cell r="F2320" t="str">
            <v>SINAPI Mai/26</v>
          </cell>
        </row>
        <row r="2321">
          <cell r="A2321">
            <v>102930</v>
          </cell>
          <cell r="B2321" t="str">
            <v>FURADEIRA ELETROMAGNÉTICA, VELOCIDADE (SEM CARGA/ COM CARGA) 450/ 270 RPM, ESPESSURA MÁXIMA DA CHAPA A SER FURADA 50 MM, PORÇA DE ADESÃO MAGNÉTICA 17000 N, POTÊNCIA 1100 W, ALIMENTÇÃO 220 - 60 HZ, MONOFÁSICA - DEPRECIAÇÃO. AF_08/2019</v>
          </cell>
          <cell r="C2321" t="str">
            <v>H</v>
          </cell>
          <cell r="D2321">
            <v>0</v>
          </cell>
          <cell r="E2321" t="str">
            <v>Depreciação, Juros, Impostos e Seguros, Manutenção e Materiais na Operação dos Equipamentos</v>
          </cell>
          <cell r="F2321" t="str">
            <v>SINAPI Mai/26</v>
          </cell>
        </row>
        <row r="2322">
          <cell r="A2322">
            <v>102931</v>
          </cell>
          <cell r="B2322" t="str">
            <v>FURADEIRA ELETROMAGNÉTICA, VELOCIDADE (SEM CARGA/ COM CARGA) 450/ 270 RPM, ESPESSURA MÁXIMA DA CHAPA A SER FURADA 50 MM, PORÇA DE ADESÃO MAGNÉTICA 17000 N, POTÊNCIA 1100 W, ALIMENTÇÃO 220 - 60 HZ, MONOFÁSICA - JUROS. AF_08/2019</v>
          </cell>
          <cell r="C2322" t="str">
            <v>H</v>
          </cell>
          <cell r="D2322">
            <v>0</v>
          </cell>
          <cell r="E2322" t="str">
            <v>Depreciação, Juros, Impostos e Seguros, Manutenção e Materiais na Operação dos Equipamentos</v>
          </cell>
          <cell r="F2322" t="str">
            <v>SINAPI Mai/26</v>
          </cell>
        </row>
        <row r="2323">
          <cell r="A2323">
            <v>102932</v>
          </cell>
          <cell r="B2323" t="str">
            <v>FURADEIRA ELETROMAGNÉTICA, VELOCIDADE (SEM CARGA/ COM CARGA) 450/ 270 RPM, ESPESSURA MÁXIMA DA CHAPA A SER FURADA 50 MM, PORÇA DE ADESÃO MAGNÉTICA 17000 N, POTÊNCIA 1100 W, ALIMENTÇÃO 220 - 60 HZ, MONOFÁSICA - MANUTENÇÃO. AF_08/2019</v>
          </cell>
          <cell r="C2323" t="str">
            <v>H</v>
          </cell>
          <cell r="D2323">
            <v>0</v>
          </cell>
          <cell r="E2323" t="str">
            <v>Depreciação, Juros, Impostos e Seguros, Manutenção e Materiais na Operação dos Equipamentos</v>
          </cell>
          <cell r="F2323" t="str">
            <v>SINAPI Mai/26</v>
          </cell>
        </row>
        <row r="2324">
          <cell r="A2324">
            <v>102933</v>
          </cell>
          <cell r="B2324" t="str">
            <v>FURADEIRA ELETROMAGNÉTICA, VELOCIDADE (SEM CARGA/ COM CARGA) 450/ 270 RPM, ESPESSURA MÁXIMA DA CHAPA A SER FURADA 50 MM, PORÇA DE ADESÃO MAGNÉTICA 17000 N, POTÊNCIA 1100 W, ALIMENTÇÃO 220 - 60 HZ, MONOFÁSICA - MATERIAIS NA OPERAÇÃO. AF_08/2019</v>
          </cell>
          <cell r="C2324" t="str">
            <v>H</v>
          </cell>
          <cell r="D2324">
            <v>0.82</v>
          </cell>
          <cell r="E2324" t="str">
            <v>Depreciação, Juros, Impostos e Seguros, Manutenção e Materiais na Operação dos Equipamentos</v>
          </cell>
          <cell r="F2324" t="str">
            <v>SINAPI Mai/26</v>
          </cell>
        </row>
        <row r="2325">
          <cell r="A2325">
            <v>93411</v>
          </cell>
          <cell r="B2325" t="str">
            <v>GERADOR PORTÁTIL MONOFÁSICO, POTÊNCIA 5500 VA, MOTOR A GASOLINA, POTÊNCIA DO MOTOR 13 CV - DEPRECIAÇÃO. AF_03/2016</v>
          </cell>
          <cell r="C2325" t="str">
            <v>H</v>
          </cell>
          <cell r="D2325">
            <v>0.31</v>
          </cell>
          <cell r="E2325" t="str">
            <v>Depreciação, Juros, Impostos e Seguros, Manutenção e Materiais na Operação dos Equipamentos</v>
          </cell>
          <cell r="F2325" t="str">
            <v>SINAPI Mai/26</v>
          </cell>
        </row>
        <row r="2326">
          <cell r="A2326">
            <v>93412</v>
          </cell>
          <cell r="B2326" t="str">
            <v>GERADOR PORTÁTIL MONOFÁSICO, POTÊNCIA 5500 VA, MOTOR A GASOLINA, POTÊNCIA DO MOTOR 13 CV - JUROS. AF_03/2016</v>
          </cell>
          <cell r="C2326" t="str">
            <v>H</v>
          </cell>
          <cell r="D2326">
            <v>0.11</v>
          </cell>
          <cell r="E2326" t="str">
            <v>Depreciação, Juros, Impostos e Seguros, Manutenção e Materiais na Operação dos Equipamentos</v>
          </cell>
          <cell r="F2326" t="str">
            <v>SINAPI Mai/26</v>
          </cell>
        </row>
        <row r="2327">
          <cell r="A2327">
            <v>93413</v>
          </cell>
          <cell r="B2327" t="str">
            <v>GERADOR PORTÁTIL MONOFÁSICO, POTÊNCIA 5500 VA, MOTOR A GASOLINA, POTÊNCIA DO MOTOR 13 CV - MANUTENÇÃO. AF_03/2016</v>
          </cell>
          <cell r="C2327" t="str">
            <v>H</v>
          </cell>
          <cell r="D2327">
            <v>0.28000000000000003</v>
          </cell>
          <cell r="E2327" t="str">
            <v>Depreciação, Juros, Impostos e Seguros, Manutenção e Materiais na Operação dos Equipamentos</v>
          </cell>
          <cell r="F2327" t="str">
            <v>SINAPI Mai/26</v>
          </cell>
        </row>
        <row r="2328">
          <cell r="A2328">
            <v>93414</v>
          </cell>
          <cell r="B2328" t="str">
            <v>GERADOR PORTÁTIL MONOFÁSICO, POTÊNCIA 5500 VA, MOTOR A GASOLINA, POTÊNCIA DO MOTOR 13 CV - MATERIAIS NA OPERAÇÃO. AF_03/2016</v>
          </cell>
          <cell r="C2328" t="str">
            <v>H</v>
          </cell>
          <cell r="D2328">
            <v>11.77</v>
          </cell>
          <cell r="E2328" t="str">
            <v>Depreciação, Juros, Impostos e Seguros, Manutenção e Materiais na Operação dos Equipamentos</v>
          </cell>
          <cell r="F2328" t="str">
            <v>SINAPI Mai/26</v>
          </cell>
        </row>
        <row r="2329">
          <cell r="A2329">
            <v>88855</v>
          </cell>
          <cell r="B2329" t="str">
            <v>GRADE DE DISCO CONTROLE REMOTO REBOCÁVEL, COM 24 DISCOS 24" X 6 MM COM PNEUS PARA TRANSPORTE - DEPRECIAÇÃO. AF_06/2014</v>
          </cell>
          <cell r="C2329" t="str">
            <v>H</v>
          </cell>
          <cell r="D2329">
            <v>3.34</v>
          </cell>
          <cell r="E2329" t="str">
            <v>Depreciação, Juros, Impostos e Seguros, Manutenção e Materiais na Operação dos Equipamentos</v>
          </cell>
          <cell r="F2329" t="str">
            <v>SINAPI Mai/26</v>
          </cell>
        </row>
        <row r="2330">
          <cell r="A2330">
            <v>88856</v>
          </cell>
          <cell r="B2330" t="str">
            <v>GRADE DE DISCO CONTROLE REMOTO REBOCÁVEL, COM 24 DISCOS 24" X 6 MM COM PNEUS PARA TRANSPORTE - JUROS. AF_06/2014</v>
          </cell>
          <cell r="C2330" t="str">
            <v>H</v>
          </cell>
          <cell r="D2330">
            <v>0.91</v>
          </cell>
          <cell r="E2330" t="str">
            <v>Depreciação, Juros, Impostos e Seguros, Manutenção e Materiais na Operação dos Equipamentos</v>
          </cell>
          <cell r="F2330" t="str">
            <v>SINAPI Mai/26</v>
          </cell>
        </row>
        <row r="2331">
          <cell r="A2331">
            <v>5658</v>
          </cell>
          <cell r="B2331" t="str">
            <v>GRADE DE DISCO CONTROLE REMOTO REBOCÁVEL, COM 24 DISCOS 24" X 6 MM COM PNEUS PARA TRANSPORTE - MANUTENÇÃO. AF_06/2014</v>
          </cell>
          <cell r="C2331" t="str">
            <v>H</v>
          </cell>
          <cell r="D2331">
            <v>2.3199999999999998</v>
          </cell>
          <cell r="E2331" t="str">
            <v>Depreciação, Juros, Impostos e Seguros, Manutenção e Materiais na Operação dos Equipamentos</v>
          </cell>
          <cell r="F2331" t="str">
            <v>SINAPI Mai/26</v>
          </cell>
        </row>
        <row r="2332">
          <cell r="A2332">
            <v>53840</v>
          </cell>
          <cell r="B2332" t="str">
            <v>GRADE DE DISCO REBOCÁVEL COM 20 DISCOS 24" X 6 MM COM PNEUS PARA TRANSPORTE - DEPRECIAÇÃO. AF_06/2014</v>
          </cell>
          <cell r="C2332" t="str">
            <v>H</v>
          </cell>
          <cell r="D2332">
            <v>2.62</v>
          </cell>
          <cell r="E2332" t="str">
            <v>Depreciação, Juros, Impostos e Seguros, Manutenção e Materiais na Operação dos Equipamentos</v>
          </cell>
          <cell r="F2332" t="str">
            <v>SINAPI Mai/26</v>
          </cell>
        </row>
        <row r="2333">
          <cell r="A2333">
            <v>87026</v>
          </cell>
          <cell r="B2333" t="str">
            <v>GRADE DE DISCO REBOCÁVEL COM 20 DISCOS 24" X 6 MM COM PNEUS PARA TRANSPORTE - JUROS. AF_06/2014</v>
          </cell>
          <cell r="C2333" t="str">
            <v>H</v>
          </cell>
          <cell r="D2333">
            <v>0.71</v>
          </cell>
          <cell r="E2333" t="str">
            <v>Depreciação, Juros, Impostos e Seguros, Manutenção e Materiais na Operação dos Equipamentos</v>
          </cell>
          <cell r="F2333" t="str">
            <v>SINAPI Mai/26</v>
          </cell>
        </row>
        <row r="2334">
          <cell r="A2334">
            <v>53841</v>
          </cell>
          <cell r="B2334" t="str">
            <v>GRADE DE DISCO REBOCÁVEL COM 20 DISCOS 24" X 6 MM COM PNEUS PARA TRANSPORTE - MANUTENÇÃO. AF_06/2014</v>
          </cell>
          <cell r="C2334" t="str">
            <v>H</v>
          </cell>
          <cell r="D2334">
            <v>1.82</v>
          </cell>
          <cell r="E2334" t="str">
            <v>Depreciação, Juros, Impostos e Seguros, Manutenção e Materiais na Operação dos Equipamentos</v>
          </cell>
          <cell r="F2334" t="str">
            <v>SINAPI Mai/26</v>
          </cell>
        </row>
        <row r="2335">
          <cell r="A2335">
            <v>95209</v>
          </cell>
          <cell r="B2335" t="str">
            <v>GRUA ASCENCIONAL, LANCA DE 42 M, CAPACIDADE DE 1,5 T A 30 M, ALTURA ATE 39 M JUROS. AF_05/2023</v>
          </cell>
          <cell r="C2335" t="str">
            <v>H</v>
          </cell>
          <cell r="D2335">
            <v>12.42</v>
          </cell>
          <cell r="E2335" t="str">
            <v>Depreciação, Juros, Impostos e Seguros, Manutenção e Materiais na Operação dos Equipamentos</v>
          </cell>
          <cell r="F2335" t="str">
            <v>SINAPI Mai/26</v>
          </cell>
        </row>
        <row r="2336">
          <cell r="A2336">
            <v>95210</v>
          </cell>
          <cell r="B2336" t="str">
            <v>GRUA ASCENCIONAL, LANCA DE 42 M, CAPACIDADE DE 1,5 T A 30 M, ALTURA ATE 39 M MANUTENÇÃO. AF_05/2023</v>
          </cell>
          <cell r="C2336" t="str">
            <v>H</v>
          </cell>
          <cell r="D2336">
            <v>58.74</v>
          </cell>
          <cell r="E2336" t="str">
            <v>Depreciação, Juros, Impostos e Seguros, Manutenção e Materiais na Operação dos Equipamentos</v>
          </cell>
          <cell r="F2336" t="str">
            <v>SINAPI Mai/26</v>
          </cell>
        </row>
        <row r="2337">
          <cell r="A2337">
            <v>95211</v>
          </cell>
          <cell r="B2337" t="str">
            <v>GRUA ASCENCIONAL, LANCA DE 42 M, CAPACIDADE DE 1,5 T A 30 M, ALTURA ATE 39 M MATERIAIS NA OPERAÇÃO. AF_05/2023</v>
          </cell>
          <cell r="C2337" t="str">
            <v>H</v>
          </cell>
          <cell r="D2337">
            <v>8.2200000000000006</v>
          </cell>
          <cell r="E2337" t="str">
            <v>Depreciação, Juros, Impostos e Seguros, Manutenção e Materiais na Operação dos Equipamentos</v>
          </cell>
          <cell r="F2337" t="str">
            <v>SINAPI Mai/26</v>
          </cell>
        </row>
        <row r="2338">
          <cell r="A2338">
            <v>93267</v>
          </cell>
          <cell r="B2338" t="str">
            <v>GRUA ASCENCIONAL, LANÇA DE 30 M, CAPACIDADE DE 1,0 T A 30 M, ALTURA ATÉ 39 M DEPRECIAÇÃO. AF_05/2023</v>
          </cell>
          <cell r="C2338" t="str">
            <v>H</v>
          </cell>
          <cell r="D2338">
            <v>26.66</v>
          </cell>
          <cell r="E2338" t="str">
            <v>Depreciação, Juros, Impostos e Seguros, Manutenção e Materiais na Operação dos Equipamentos</v>
          </cell>
          <cell r="F2338" t="str">
            <v>SINAPI Mai/26</v>
          </cell>
        </row>
        <row r="2339">
          <cell r="A2339">
            <v>93269</v>
          </cell>
          <cell r="B2339" t="str">
            <v>GRUA ASCENCIONAL, LANÇA DE 30 M, CAPACIDADE DE 1,0 T A 30 M, ALTURA ATÉ 39 M JUROS. AF_05/2023</v>
          </cell>
          <cell r="C2339" t="str">
            <v>H</v>
          </cell>
          <cell r="D2339">
            <v>10</v>
          </cell>
          <cell r="E2339" t="str">
            <v>Depreciação, Juros, Impostos e Seguros, Manutenção e Materiais na Operação dos Equipamentos</v>
          </cell>
          <cell r="F2339" t="str">
            <v>SINAPI Mai/26</v>
          </cell>
        </row>
        <row r="2340">
          <cell r="A2340">
            <v>93270</v>
          </cell>
          <cell r="B2340" t="str">
            <v>GRUA ASCENCIONAL, LANÇA DE 30 M, CAPACIDADE DE 1,0 T A 30 M, ALTURA ATÉ 39 M MANUTENÇÃO. AF_05/2023</v>
          </cell>
          <cell r="C2340" t="str">
            <v>H</v>
          </cell>
          <cell r="D2340">
            <v>25.92</v>
          </cell>
          <cell r="E2340" t="str">
            <v>Depreciação, Juros, Impostos e Seguros, Manutenção e Materiais na Operação dos Equipamentos</v>
          </cell>
          <cell r="F2340" t="str">
            <v>SINAPI Mai/26</v>
          </cell>
        </row>
        <row r="2341">
          <cell r="A2341">
            <v>93271</v>
          </cell>
          <cell r="B2341" t="str">
            <v>GRUA ASCENCIONAL, LANÇA DE 30 M, CAPACIDADE DE 1,0 T A 30 M, ALTURA ATÉ 39 M MATERIAIS NA OPERAÇÃO. AF_05/2023</v>
          </cell>
          <cell r="C2341" t="str">
            <v>H</v>
          </cell>
          <cell r="D2341">
            <v>8.2200000000000006</v>
          </cell>
          <cell r="E2341" t="str">
            <v>Depreciação, Juros, Impostos e Seguros, Manutenção e Materiais na Operação dos Equipamentos</v>
          </cell>
          <cell r="F2341" t="str">
            <v>SINAPI Mai/26</v>
          </cell>
        </row>
        <row r="2342">
          <cell r="A2342">
            <v>95208</v>
          </cell>
          <cell r="B2342" t="str">
            <v>GRUA ASCENCIONAL, LANÇA DE 42 M, CAPACIDADE DE 1,5 T A 30 M, ALTURA ATÉ 39 M DEPRECIAÇÃO. AF_05/2023</v>
          </cell>
          <cell r="C2342" t="str">
            <v>H</v>
          </cell>
          <cell r="D2342">
            <v>53.71</v>
          </cell>
          <cell r="E2342" t="str">
            <v>Depreciação, Juros, Impostos e Seguros, Manutenção e Materiais na Operação dos Equipamentos</v>
          </cell>
          <cell r="F2342" t="str">
            <v>SINAPI Mai/26</v>
          </cell>
        </row>
        <row r="2343">
          <cell r="A2343">
            <v>83761</v>
          </cell>
          <cell r="B2343" t="str">
            <v>GRUPO DE SOLDAGEM COM GERADOR A DIESEL 60 CV PARA SOLDA ELÉTRICA, SOBRE 04 RODAS, COM MOTOR 4 CILINDROS 600 A - DEPRECIAÇÃO. AF_02/2016</v>
          </cell>
          <cell r="C2343" t="str">
            <v>H</v>
          </cell>
          <cell r="D2343">
            <v>8.81</v>
          </cell>
          <cell r="E2343" t="str">
            <v>Depreciação, Juros, Impostos e Seguros, Manutenção e Materiais na Operação dos Equipamentos</v>
          </cell>
          <cell r="F2343" t="str">
            <v>SINAPI Mai/26</v>
          </cell>
        </row>
        <row r="2344">
          <cell r="A2344">
            <v>83764</v>
          </cell>
          <cell r="B2344" t="str">
            <v>GRUPO DE SOLDAGEM COM GERADOR A DIESEL 60 CV PARA SOLDA ELÉTRICA, SOBRE 04 RODAS, COM MOTOR 4 CILINDROS 600 A - JUROS. AF_02/2016</v>
          </cell>
          <cell r="C2344" t="str">
            <v>H</v>
          </cell>
          <cell r="D2344">
            <v>3.1</v>
          </cell>
          <cell r="E2344" t="str">
            <v>Depreciação, Juros, Impostos e Seguros, Manutenção e Materiais na Operação dos Equipamentos</v>
          </cell>
          <cell r="F2344" t="str">
            <v>SINAPI Mai/26</v>
          </cell>
        </row>
        <row r="2345">
          <cell r="A2345">
            <v>83762</v>
          </cell>
          <cell r="B2345" t="str">
            <v>GRUPO DE SOLDAGEM COM GERADOR A DIESEL 60 CV PARA SOLDA ELÉTRICA, SOBRE 04 RODAS, COM MOTOR 4 CILINDROS 600 A - MANUTENÇÃO. AF_02/2016</v>
          </cell>
          <cell r="C2345" t="str">
            <v>H</v>
          </cell>
          <cell r="D2345">
            <v>7.86</v>
          </cell>
          <cell r="E2345" t="str">
            <v>Depreciação, Juros, Impostos e Seguros, Manutenção e Materiais na Operação dos Equipamentos</v>
          </cell>
          <cell r="F2345" t="str">
            <v>SINAPI Mai/26</v>
          </cell>
        </row>
        <row r="2346">
          <cell r="A2346">
            <v>83763</v>
          </cell>
          <cell r="B2346" t="str">
            <v>GRUPO DE SOLDAGEM COM GERADOR A DIESEL 60 CV PARA SOLDA ELÉTRICA, SOBRE 04 RODAS, COM MOTOR 4 CILINDROS 600 A - MATERIAIS NA OPERAÇÃO. AF_02/2016</v>
          </cell>
          <cell r="C2346" t="str">
            <v>H</v>
          </cell>
          <cell r="D2346">
            <v>58.05</v>
          </cell>
          <cell r="E2346" t="str">
            <v>Depreciação, Juros, Impostos e Seguros, Manutenção e Materiais na Operação dos Equipamentos</v>
          </cell>
          <cell r="F2346" t="str">
            <v>SINAPI Mai/26</v>
          </cell>
        </row>
        <row r="2347">
          <cell r="A2347">
            <v>95874</v>
          </cell>
          <cell r="B2347" t="str">
            <v>GRUPO GERADOR COM CARENAGEM, MOTOR DIESEL POTÊNCIA STANDART ENTRE 250 E 260 KVA - DEPRECIAÇÃO. AF_12/2016</v>
          </cell>
          <cell r="C2347" t="str">
            <v>H</v>
          </cell>
          <cell r="D2347">
            <v>9.41</v>
          </cell>
          <cell r="E2347" t="str">
            <v>Depreciação, Juros, Impostos e Seguros, Manutenção e Materiais na Operação dos Equipamentos</v>
          </cell>
          <cell r="F2347" t="str">
            <v>SINAPI Mai/26</v>
          </cell>
        </row>
        <row r="2348">
          <cell r="A2348">
            <v>95869</v>
          </cell>
          <cell r="B2348" t="str">
            <v>GRUPO GERADOR COM CARENAGEM, MOTOR DIESEL POTÊNCIA STANDART ENTRE 250 E 260 KVA - JUROS. AF_12/2016</v>
          </cell>
          <cell r="C2348" t="str">
            <v>H</v>
          </cell>
          <cell r="D2348">
            <v>3.31</v>
          </cell>
          <cell r="E2348" t="str">
            <v>Depreciação, Juros, Impostos e Seguros, Manutenção e Materiais na Operação dos Equipamentos</v>
          </cell>
          <cell r="F2348" t="str">
            <v>SINAPI Mai/26</v>
          </cell>
        </row>
        <row r="2349">
          <cell r="A2349">
            <v>95870</v>
          </cell>
          <cell r="B2349" t="str">
            <v>GRUPO GERADOR COM CARENAGEM, MOTOR DIESEL POTÊNCIA STANDART ENTRE 250 E 260 KVA - MANUTENÇÃO. AF_12/2016</v>
          </cell>
          <cell r="C2349" t="str">
            <v>H</v>
          </cell>
          <cell r="D2349">
            <v>8.39</v>
          </cell>
          <cell r="E2349" t="str">
            <v>Depreciação, Juros, Impostos e Seguros, Manutenção e Materiais na Operação dos Equipamentos</v>
          </cell>
          <cell r="F2349" t="str">
            <v>SINAPI Mai/26</v>
          </cell>
        </row>
        <row r="2350">
          <cell r="A2350">
            <v>95871</v>
          </cell>
          <cell r="B2350" t="str">
            <v>GRUPO GERADOR COM CARENAGEM, MOTOR DIESEL POTÊNCIA STANDART ENTRE 250 E 260 KVA - MATERIAIS NA OPERAÇÃO. AF_12/2016</v>
          </cell>
          <cell r="C2350" t="str">
            <v>H</v>
          </cell>
          <cell r="D2350">
            <v>315.82</v>
          </cell>
          <cell r="E2350" t="str">
            <v>Depreciação, Juros, Impostos e Seguros, Manutenção e Materiais na Operação dos Equipamentos</v>
          </cell>
          <cell r="F2350" t="str">
            <v>SINAPI Mai/26</v>
          </cell>
        </row>
        <row r="2351">
          <cell r="A2351">
            <v>104684</v>
          </cell>
          <cell r="B2351" t="str">
            <v>GRUPO GERADOR DIESEL, COM CARENAGEM, POTÊNCIA STANDART ENTRE 400 E 460 KVA, VELOCIDADE DE 1800 RPM, FREQUÊNCIA DE 60 HZ - DEPRECIAÇÃO. AF_05/2023</v>
          </cell>
          <cell r="C2351" t="str">
            <v>H</v>
          </cell>
          <cell r="D2351">
            <v>0</v>
          </cell>
          <cell r="E2351" t="str">
            <v>Depreciação, Juros, Impostos e Seguros, Manutenção e Materiais na Operação dos Equipamentos</v>
          </cell>
          <cell r="F2351" t="str">
            <v>SINAPI Mai/26</v>
          </cell>
        </row>
        <row r="2352">
          <cell r="A2352">
            <v>104685</v>
          </cell>
          <cell r="B2352" t="str">
            <v>GRUPO GERADOR DIESEL, COM CARENAGEM, POTÊNCIA STANDART ENTRE 400 E 460 KVA, VELOCIDADE DE 1800 RPM, FREQUÊNCIA DE 60 HZ - JUROS. AF_05/2023</v>
          </cell>
          <cell r="C2352" t="str">
            <v>H</v>
          </cell>
          <cell r="D2352">
            <v>0</v>
          </cell>
          <cell r="E2352" t="str">
            <v>Depreciação, Juros, Impostos e Seguros, Manutenção e Materiais na Operação dos Equipamentos</v>
          </cell>
          <cell r="F2352" t="str">
            <v>SINAPI Mai/26</v>
          </cell>
        </row>
        <row r="2353">
          <cell r="A2353">
            <v>104686</v>
          </cell>
          <cell r="B2353" t="str">
            <v>GRUPO GERADOR DIESEL, COM CARENAGEM, POTÊNCIA STANDART ENTRE 400 E 460 KVA, VELOCIDADE DE 1800 RPM, FREQUÊNCIA DE 60 HZ - MANUTENÇÃO. AF_05/2023</v>
          </cell>
          <cell r="C2353" t="str">
            <v>H</v>
          </cell>
          <cell r="D2353">
            <v>0</v>
          </cell>
          <cell r="E2353" t="str">
            <v>Depreciação, Juros, Impostos e Seguros, Manutenção e Materiais na Operação dos Equipamentos</v>
          </cell>
          <cell r="F2353" t="str">
            <v>SINAPI Mai/26</v>
          </cell>
        </row>
        <row r="2354">
          <cell r="A2354">
            <v>104687</v>
          </cell>
          <cell r="B2354" t="str">
            <v>GRUPO GERADOR DIESEL, COM CARENAGEM, POTÊNCIA STANDART ENTRE 400 E 460 KVA, VELOCIDADE DE 1800 RPM, FREQUÊNCIA DE 60 HZ - MATERIAIS NA OPERAÇÃO. AF_05/2023</v>
          </cell>
          <cell r="C2354" t="str">
            <v>H</v>
          </cell>
          <cell r="D2354">
            <v>519.83000000000004</v>
          </cell>
          <cell r="E2354" t="str">
            <v>Depreciação, Juros, Impostos e Seguros, Manutenção e Materiais na Operação dos Equipamentos</v>
          </cell>
          <cell r="F2354" t="str">
            <v>SINAPI Mai/26</v>
          </cell>
        </row>
        <row r="2355">
          <cell r="A2355">
            <v>73303</v>
          </cell>
          <cell r="B2355" t="str">
            <v>GRUPO GERADOR ESTACIONÁRIO, MOTOR DIESEL POTÊNCIA 170 KVA - DEPRECIAÇÃO. AF_02/2016</v>
          </cell>
          <cell r="C2355" t="str">
            <v>H</v>
          </cell>
          <cell r="D2355">
            <v>6.61</v>
          </cell>
          <cell r="E2355" t="str">
            <v>Depreciação, Juros, Impostos e Seguros, Manutenção e Materiais na Operação dos Equipamentos</v>
          </cell>
          <cell r="F2355" t="str">
            <v>SINAPI Mai/26</v>
          </cell>
        </row>
        <row r="2356">
          <cell r="A2356">
            <v>93235</v>
          </cell>
          <cell r="B2356" t="str">
            <v>GRUPO GERADOR ESTACIONÁRIO, MOTOR DIESEL POTÊNCIA 170 KVA - JUROS. AF_02/2016</v>
          </cell>
          <cell r="C2356" t="str">
            <v>H</v>
          </cell>
          <cell r="D2356">
            <v>2.33</v>
          </cell>
          <cell r="E2356" t="str">
            <v>Depreciação, Juros, Impostos e Seguros, Manutenção e Materiais na Operação dos Equipamentos</v>
          </cell>
          <cell r="F2356" t="str">
            <v>SINAPI Mai/26</v>
          </cell>
        </row>
        <row r="2357">
          <cell r="A2357">
            <v>73307</v>
          </cell>
          <cell r="B2357" t="str">
            <v>GRUPO GERADOR ESTACIONÁRIO, MOTOR DIESEL POTÊNCIA 170 KVA - MANUTENÇÃO. AF_02/2016</v>
          </cell>
          <cell r="C2357" t="str">
            <v>H</v>
          </cell>
          <cell r="D2357">
            <v>5.9</v>
          </cell>
          <cell r="E2357" t="str">
            <v>Depreciação, Juros, Impostos e Seguros, Manutenção e Materiais na Operação dos Equipamentos</v>
          </cell>
          <cell r="F2357" t="str">
            <v>SINAPI Mai/26</v>
          </cell>
        </row>
        <row r="2358">
          <cell r="A2358">
            <v>73311</v>
          </cell>
          <cell r="B2358" t="str">
            <v>GRUPO GERADOR ESTACIONÁRIO, MOTOR DIESEL POTÊNCIA 170 KVA - MATERIAIS NA OPERAÇÃO. AF_02/2016</v>
          </cell>
          <cell r="C2358" t="str">
            <v>H</v>
          </cell>
          <cell r="D2358">
            <v>206</v>
          </cell>
          <cell r="E2358" t="str">
            <v>Depreciação, Juros, Impostos e Seguros, Manutenção e Materiais na Operação dos Equipamentos</v>
          </cell>
          <cell r="F2358" t="str">
            <v>SINAPI Mai/26</v>
          </cell>
        </row>
        <row r="2359">
          <cell r="A2359">
            <v>93423</v>
          </cell>
          <cell r="B2359" t="str">
            <v>GRUPO GERADOR ESTACIONÁRIO, POTÊNCIA 150 KVA, MOTOR A DIESEL- DEPRECIAÇÃO. AF_03/2016</v>
          </cell>
          <cell r="C2359" t="str">
            <v>H</v>
          </cell>
          <cell r="D2359">
            <v>5.88</v>
          </cell>
          <cell r="E2359" t="str">
            <v>Depreciação, Juros, Impostos e Seguros, Manutenção e Materiais na Operação dos Equipamentos</v>
          </cell>
          <cell r="F2359" t="str">
            <v>SINAPI Mai/26</v>
          </cell>
        </row>
        <row r="2360">
          <cell r="A2360">
            <v>93424</v>
          </cell>
          <cell r="B2360" t="str">
            <v>GRUPO GERADOR ESTACIONÁRIO, POTÊNCIA 150 KVA, MOTOR A DIESEL- JUROS. AF_03/2016</v>
          </cell>
          <cell r="C2360" t="str">
            <v>H</v>
          </cell>
          <cell r="D2360">
            <v>2.0699999999999998</v>
          </cell>
          <cell r="E2360" t="str">
            <v>Depreciação, Juros, Impostos e Seguros, Manutenção e Materiais na Operação dos Equipamentos</v>
          </cell>
          <cell r="F2360" t="str">
            <v>SINAPI Mai/26</v>
          </cell>
        </row>
        <row r="2361">
          <cell r="A2361">
            <v>93425</v>
          </cell>
          <cell r="B2361" t="str">
            <v>GRUPO GERADOR ESTACIONÁRIO, POTÊNCIA 150 KVA, MOTOR A DIESEL- MANUTENÇÃO. AF_03/2016</v>
          </cell>
          <cell r="C2361" t="str">
            <v>H</v>
          </cell>
          <cell r="D2361">
            <v>5.25</v>
          </cell>
          <cell r="E2361" t="str">
            <v>Depreciação, Juros, Impostos e Seguros, Manutenção e Materiais na Operação dos Equipamentos</v>
          </cell>
          <cell r="F2361" t="str">
            <v>SINAPI Mai/26</v>
          </cell>
        </row>
        <row r="2362">
          <cell r="A2362">
            <v>93426</v>
          </cell>
          <cell r="B2362" t="str">
            <v>GRUPO GERADOR ESTACIONÁRIO, POTÊNCIA 150 KVA, MOTOR A DIESEL- MATERIAIS NA OPERAÇÃO. AF_03/2016</v>
          </cell>
          <cell r="C2362" t="str">
            <v>H</v>
          </cell>
          <cell r="D2362">
            <v>185.38</v>
          </cell>
          <cell r="E2362" t="str">
            <v>Depreciação, Juros, Impostos e Seguros, Manutenção e Materiais na Operação dos Equipamentos</v>
          </cell>
          <cell r="F2362" t="str">
            <v>SINAPI Mai/26</v>
          </cell>
        </row>
        <row r="2363">
          <cell r="A2363">
            <v>93417</v>
          </cell>
          <cell r="B2363" t="str">
            <v>GRUPO GERADOR REBOCÁVEL, POTÊNCIA 66 KVA, MOTOR A DIESEL - DEPRECIAÇÃO. AF_03/2016</v>
          </cell>
          <cell r="C2363" t="str">
            <v>H</v>
          </cell>
          <cell r="D2363">
            <v>4.16</v>
          </cell>
          <cell r="E2363" t="str">
            <v>Depreciação, Juros, Impostos e Seguros, Manutenção e Materiais na Operação dos Equipamentos</v>
          </cell>
          <cell r="F2363" t="str">
            <v>SINAPI Mai/26</v>
          </cell>
        </row>
        <row r="2364">
          <cell r="A2364">
            <v>93418</v>
          </cell>
          <cell r="B2364" t="str">
            <v>GRUPO GERADOR REBOCÁVEL, POTÊNCIA 66 KVA, MOTOR A DIESEL - JUROS. AF_03/2016</v>
          </cell>
          <cell r="C2364" t="str">
            <v>H</v>
          </cell>
          <cell r="D2364">
            <v>1.46</v>
          </cell>
          <cell r="E2364" t="str">
            <v>Depreciação, Juros, Impostos e Seguros, Manutenção e Materiais na Operação dos Equipamentos</v>
          </cell>
          <cell r="F2364" t="str">
            <v>SINAPI Mai/26</v>
          </cell>
        </row>
        <row r="2365">
          <cell r="A2365">
            <v>93419</v>
          </cell>
          <cell r="B2365" t="str">
            <v>GRUPO GERADOR REBOCÁVEL, POTÊNCIA 66 KVA, MOTOR A DIESEL - MANUTENÇÃO. AF_03/2016</v>
          </cell>
          <cell r="C2365" t="str">
            <v>H</v>
          </cell>
          <cell r="D2365">
            <v>3.71</v>
          </cell>
          <cell r="E2365" t="str">
            <v>Depreciação, Juros, Impostos e Seguros, Manutenção e Materiais na Operação dos Equipamentos</v>
          </cell>
          <cell r="F2365" t="str">
            <v>SINAPI Mai/26</v>
          </cell>
        </row>
        <row r="2366">
          <cell r="A2366">
            <v>93420</v>
          </cell>
          <cell r="B2366" t="str">
            <v>GRUPO GERADOR REBOCÁVEL, POTÊNCIA 66 KVA, MOTOR A DIESEL - MATERIAIS NA OPERAÇÃO. AF_03/2016</v>
          </cell>
          <cell r="C2366" t="str">
            <v>H</v>
          </cell>
          <cell r="D2366">
            <v>77.569999999999993</v>
          </cell>
          <cell r="E2366" t="str">
            <v>Depreciação, Juros, Impostos e Seguros, Manutenção e Materiais na Operação dos Equipamentos</v>
          </cell>
          <cell r="F2366" t="str">
            <v>SINAPI Mai/26</v>
          </cell>
        </row>
        <row r="2367">
          <cell r="A2367">
            <v>93277</v>
          </cell>
          <cell r="B2367" t="str">
            <v>GUINCHO ELÉTRICO DE COLUNA, CAPACIDADE 400 KG, COM MOTO FREIO, MOTOR TRIFÁSICO DE 1,25 CV - DEPRECIAÇÃO. AF_03/2016</v>
          </cell>
          <cell r="C2367" t="str">
            <v>H</v>
          </cell>
          <cell r="D2367">
            <v>0.24</v>
          </cell>
          <cell r="E2367" t="str">
            <v>Depreciação, Juros, Impostos e Seguros, Manutenção e Materiais na Operação dos Equipamentos</v>
          </cell>
          <cell r="F2367" t="str">
            <v>SINAPI Mai/26</v>
          </cell>
        </row>
        <row r="2368">
          <cell r="A2368">
            <v>93278</v>
          </cell>
          <cell r="B2368" t="str">
            <v>GUINCHO ELÉTRICO DE COLUNA, CAPACIDADE 400 KG, COM MOTO FREIO, MOTOR TRIFÁSICO DE 1,25 CV - JUROS. AF_03/2016</v>
          </cell>
          <cell r="C2368" t="str">
            <v>H</v>
          </cell>
          <cell r="D2368">
            <v>0.05</v>
          </cell>
          <cell r="E2368" t="str">
            <v>Depreciação, Juros, Impostos e Seguros, Manutenção e Materiais na Operação dos Equipamentos</v>
          </cell>
          <cell r="F2368" t="str">
            <v>SINAPI Mai/26</v>
          </cell>
        </row>
        <row r="2369">
          <cell r="A2369">
            <v>93279</v>
          </cell>
          <cell r="B2369" t="str">
            <v>GUINCHO ELÉTRICO DE COLUNA, CAPACIDADE 400 KG, COM MOTO FREIO, MOTOR TRIFÁSICO DE 1,25 CV - MANUTENÇÃO. AF_03/2016</v>
          </cell>
          <cell r="C2369" t="str">
            <v>H</v>
          </cell>
          <cell r="D2369">
            <v>0.22</v>
          </cell>
          <cell r="E2369" t="str">
            <v>Depreciação, Juros, Impostos e Seguros, Manutenção e Materiais na Operação dos Equipamentos</v>
          </cell>
          <cell r="F2369" t="str">
            <v>SINAPI Mai/26</v>
          </cell>
        </row>
        <row r="2370">
          <cell r="A2370">
            <v>93280</v>
          </cell>
          <cell r="B2370" t="str">
            <v>GUINCHO ELÉTRICO DE COLUNA, CAPACIDADE 400 KG, COM MOTO FREIO, MOTOR TRIFÁSICO DE 1,25 CV - MATERIAIS NA OPERAÇÃO. AF_03/2016</v>
          </cell>
          <cell r="C2370" t="str">
            <v>H</v>
          </cell>
          <cell r="D2370">
            <v>0.68</v>
          </cell>
          <cell r="E2370" t="str">
            <v>Depreciação, Juros, Impostos e Seguros, Manutenção e Materiais na Operação dos Equipamentos</v>
          </cell>
          <cell r="F2370" t="str">
            <v>SINAPI Mai/26</v>
          </cell>
        </row>
        <row r="2371">
          <cell r="A2371">
            <v>104909</v>
          </cell>
          <cell r="B2371" t="str">
            <v>GUINDASTE DERRICK, LANÇA DE *20* M, CARGA MÁXIMA 10T, POTÊNCIA 45 KW - DEPRECIAÇÃO. AF_01/2024</v>
          </cell>
          <cell r="C2371" t="str">
            <v>H</v>
          </cell>
          <cell r="D2371">
            <v>0</v>
          </cell>
          <cell r="E2371" t="str">
            <v>Depreciação, Juros, Impostos e Seguros, Manutenção e Materiais na Operação dos Equipamentos</v>
          </cell>
          <cell r="F2371" t="str">
            <v>SINAPI Mai/26</v>
          </cell>
        </row>
        <row r="2372">
          <cell r="A2372">
            <v>104910</v>
          </cell>
          <cell r="B2372" t="str">
            <v>GUINDASTE DERRICK, LANÇA DE *20* M, CARGA MÁXIMA 10T, POTÊNCIA 45 KW - JUROS. AF_01/2024</v>
          </cell>
          <cell r="C2372" t="str">
            <v>H</v>
          </cell>
          <cell r="D2372">
            <v>0</v>
          </cell>
          <cell r="E2372" t="str">
            <v>Depreciação, Juros, Impostos e Seguros, Manutenção e Materiais na Operação dos Equipamentos</v>
          </cell>
          <cell r="F2372" t="str">
            <v>SINAPI Mai/26</v>
          </cell>
        </row>
        <row r="2373">
          <cell r="A2373">
            <v>104911</v>
          </cell>
          <cell r="B2373" t="str">
            <v>GUINDASTE DERRICK, LANÇA DE *20* M, CARGA MÁXIMA 10T, POTÊNCIA 45 KW - MANUTENÇÃO. AF_01/2024</v>
          </cell>
          <cell r="C2373" t="str">
            <v>H</v>
          </cell>
          <cell r="D2373">
            <v>0</v>
          </cell>
          <cell r="E2373" t="str">
            <v>Depreciação, Juros, Impostos e Seguros, Manutenção e Materiais na Operação dos Equipamentos</v>
          </cell>
          <cell r="F2373" t="str">
            <v>SINAPI Mai/26</v>
          </cell>
        </row>
        <row r="2374">
          <cell r="A2374">
            <v>104912</v>
          </cell>
          <cell r="B2374" t="str">
            <v>GUINDASTE DERRICK, LANÇA DE *20* M, CARGA MÁXIMA 10T, POTÊNCIA 45 KW - MATERIAIS NA OPERAÇÃO. AF_01/2024</v>
          </cell>
          <cell r="C2374" t="str">
            <v>H</v>
          </cell>
          <cell r="D2374">
            <v>33.659999999999997</v>
          </cell>
          <cell r="E2374" t="str">
            <v>Depreciação, Juros, Impostos e Seguros, Manutenção e Materiais na Operação dos Equipamentos</v>
          </cell>
          <cell r="F2374" t="str">
            <v>SINAPI Mai/26</v>
          </cell>
        </row>
        <row r="2375">
          <cell r="A2375">
            <v>102840</v>
          </cell>
          <cell r="B2375" t="str">
            <v>GUINDASTE HIDRAULICO AUTOPROPELIDO, COM LANÇA TRELIÇADA 40 M, CAPACIDADE MÁXIMA 75 T, EQUIPADO COM CLAMSHELL - DEPRECIAÇÃO. AF_04/2019</v>
          </cell>
          <cell r="C2375" t="str">
            <v>H</v>
          </cell>
          <cell r="D2375">
            <v>0</v>
          </cell>
          <cell r="E2375" t="str">
            <v>Depreciação, Juros, Impostos e Seguros, Manutenção e Materiais na Operação dos Equipamentos</v>
          </cell>
          <cell r="F2375" t="str">
            <v>SINAPI Mai/26</v>
          </cell>
        </row>
        <row r="2376">
          <cell r="A2376">
            <v>102841</v>
          </cell>
          <cell r="B2376" t="str">
            <v>GUINDASTE HIDRAULICO AUTOPROPELIDO, COM LANÇA TRELIÇADA 40 M, CAPACIDADE MÁXIMA 75 T, EQUIPADO COM CLAMSHELL - JUROS. AF_04/2019</v>
          </cell>
          <cell r="C2376" t="str">
            <v>H</v>
          </cell>
          <cell r="D2376">
            <v>0</v>
          </cell>
          <cell r="E2376" t="str">
            <v>Depreciação, Juros, Impostos e Seguros, Manutenção e Materiais na Operação dos Equipamentos</v>
          </cell>
          <cell r="F2376" t="str">
            <v>SINAPI Mai/26</v>
          </cell>
        </row>
        <row r="2377">
          <cell r="A2377">
            <v>102842</v>
          </cell>
          <cell r="B2377" t="str">
            <v>GUINDASTE HIDRAULICO AUTOPROPELIDO, COM LANÇA TRELIÇADA 40 M, CAPACIDADE MÁXIMA 75 T, EQUIPADO COM CLAMSHELL - MANUTENÇÃO. AF_04/2019</v>
          </cell>
          <cell r="C2377" t="str">
            <v>H</v>
          </cell>
          <cell r="D2377">
            <v>0</v>
          </cell>
          <cell r="E2377" t="str">
            <v>Depreciação, Juros, Impostos e Seguros, Manutenção e Materiais na Operação dos Equipamentos</v>
          </cell>
          <cell r="F2377" t="str">
            <v>SINAPI Mai/26</v>
          </cell>
        </row>
        <row r="2378">
          <cell r="A2378">
            <v>102843</v>
          </cell>
          <cell r="B2378" t="str">
            <v>GUINDASTE HIDRAULICO AUTOPROPELIDO, COM LANÇA TRELIÇADA 40 M, CAPACIDADE MÁXIMA 75 T, EQUIPADO COM CLAMSHELL - MATERIAIS NA OPERAÇÃO. AF_04/2019</v>
          </cell>
          <cell r="C2378" t="str">
            <v>H</v>
          </cell>
          <cell r="D2378">
            <v>155.69999999999999</v>
          </cell>
          <cell r="E2378" t="str">
            <v>Depreciação, Juros, Impostos e Seguros, Manutenção e Materiais na Operação dos Equipamentos</v>
          </cell>
          <cell r="F2378" t="str">
            <v>SINAPI Mai/26</v>
          </cell>
        </row>
        <row r="2379">
          <cell r="A2379">
            <v>89267</v>
          </cell>
          <cell r="B2379" t="str">
            <v>GUINDASTE HIDRÁULICO AUTOPROPELIDO, COM LANÇA TELESCÓPICA 28,80 M, CAPACIDADE MÁXIMA 30 T, POTÊNCIA 97 KW, TRAÇÃO 4 X 4 - DEPRECIAÇÃO. AF_11/2014</v>
          </cell>
          <cell r="C2379" t="str">
            <v>H</v>
          </cell>
          <cell r="D2379">
            <v>51.81</v>
          </cell>
          <cell r="E2379" t="str">
            <v>Depreciação, Juros, Impostos e Seguros, Manutenção e Materiais na Operação dos Equipamentos</v>
          </cell>
          <cell r="F2379" t="str">
            <v>SINAPI Mai/26</v>
          </cell>
        </row>
        <row r="2380">
          <cell r="A2380">
            <v>89269</v>
          </cell>
          <cell r="B2380" t="str">
            <v>GUINDASTE HIDRÁULICO AUTOPROPELIDO, COM LANÇA TELESCÓPICA 28,80 M, CAPACIDADE MÁXIMA 30 T, POTÊNCIA 97 KW, TRAÇÃO 4 X 4 - IMPOSTOS E SEGUROS. AF_11/2014</v>
          </cell>
          <cell r="C2380" t="str">
            <v>H</v>
          </cell>
          <cell r="D2380">
            <v>7.38</v>
          </cell>
          <cell r="E2380" t="str">
            <v>Depreciação, Juros, Impostos e Seguros, Manutenção e Materiais na Operação dos Equipamentos</v>
          </cell>
          <cell r="F2380" t="str">
            <v>SINAPI Mai/26</v>
          </cell>
        </row>
        <row r="2381">
          <cell r="A2381">
            <v>89268</v>
          </cell>
          <cell r="B2381" t="str">
            <v>GUINDASTE HIDRÁULICO AUTOPROPELIDO, COM LANÇA TELESCÓPICA 28,80 M, CAPACIDADE MÁXIMA 30 T, POTÊNCIA 97 KW, TRAÇÃO 4 X 4 - JUROS. AF_11/2014</v>
          </cell>
          <cell r="C2381" t="str">
            <v>H</v>
          </cell>
          <cell r="D2381">
            <v>18.260000000000002</v>
          </cell>
          <cell r="E2381" t="str">
            <v>Depreciação, Juros, Impostos e Seguros, Manutenção e Materiais na Operação dos Equipamentos</v>
          </cell>
          <cell r="F2381" t="str">
            <v>SINAPI Mai/26</v>
          </cell>
        </row>
        <row r="2382">
          <cell r="A2382">
            <v>89270</v>
          </cell>
          <cell r="B2382" t="str">
            <v>GUINDASTE HIDRÁULICO AUTOPROPELIDO, COM LANÇA TELESCÓPICA 28,80 M, CAPACIDADE MÁXIMA 30 T, POTÊNCIA 97 KW, TRAÇÃO 4 X 4 - MANUTENÇÃO. AF_11/2014</v>
          </cell>
          <cell r="C2382" t="str">
            <v>H</v>
          </cell>
          <cell r="D2382">
            <v>83.29</v>
          </cell>
          <cell r="E2382" t="str">
            <v>Depreciação, Juros, Impostos e Seguros, Manutenção e Materiais na Operação dos Equipamentos</v>
          </cell>
          <cell r="F2382" t="str">
            <v>SINAPI Mai/26</v>
          </cell>
        </row>
        <row r="2383">
          <cell r="A2383">
            <v>89271</v>
          </cell>
          <cell r="B2383" t="str">
            <v>GUINDASTE HIDRÁULICO AUTOPROPELIDO, COM LANÇA TELESCÓPICA 28,80 M, CAPACIDADE MÁXIMA 30 T, POTÊNCIA 97 KW, TRAÇÃO 4 X 4 - MATERIAIS NA OPERAÇÃO. AF_11/2014</v>
          </cell>
          <cell r="C2383" t="str">
            <v>H</v>
          </cell>
          <cell r="D2383">
            <v>33.56</v>
          </cell>
          <cell r="E2383" t="str">
            <v>Depreciação, Juros, Impostos e Seguros, Manutenção e Materiais na Operação dos Equipamentos</v>
          </cell>
          <cell r="F2383" t="str">
            <v>SINAPI Mai/26</v>
          </cell>
        </row>
        <row r="2384">
          <cell r="A2384">
            <v>93283</v>
          </cell>
          <cell r="B2384" t="str">
            <v>GUINDASTE HIDRÁULICO AUTOPROPELIDO, COM LANÇA TELESCÓPICA 40 M, CAPACIDADE MÁXIMA 60 T, POTÊNCIA 260 KW - DEPRECIAÇÃO. AF_03/2016</v>
          </cell>
          <cell r="C2384" t="str">
            <v>H</v>
          </cell>
          <cell r="D2384">
            <v>99.64</v>
          </cell>
          <cell r="E2384" t="str">
            <v>Depreciação, Juros, Impostos e Seguros, Manutenção e Materiais na Operação dos Equipamentos</v>
          </cell>
          <cell r="F2384" t="str">
            <v>SINAPI Mai/26</v>
          </cell>
        </row>
        <row r="2385">
          <cell r="A2385">
            <v>93296</v>
          </cell>
          <cell r="B2385" t="str">
            <v>GUINDASTE HIDRÁULICO AUTOPROPELIDO, COM LANÇA TELESCÓPICA 40 M, CAPACIDADE MÁXIMA 60 T, POTÊNCIA 260 KW - IMPOSTOS E SEGUROS. AF_03/2016</v>
          </cell>
          <cell r="C2385" t="str">
            <v>H</v>
          </cell>
          <cell r="D2385">
            <v>14.19</v>
          </cell>
          <cell r="E2385" t="str">
            <v>Depreciação, Juros, Impostos e Seguros, Manutenção e Materiais na Operação dos Equipamentos</v>
          </cell>
          <cell r="F2385" t="str">
            <v>SINAPI Mai/26</v>
          </cell>
        </row>
        <row r="2386">
          <cell r="A2386">
            <v>93284</v>
          </cell>
          <cell r="B2386" t="str">
            <v>GUINDASTE HIDRÁULICO AUTOPROPELIDO, COM LANÇA TELESCÓPICA 40 M, CAPACIDADE MÁXIMA 60 T, POTÊNCIA 260 KW - JUROS. AF_03/2016</v>
          </cell>
          <cell r="C2386" t="str">
            <v>H</v>
          </cell>
          <cell r="D2386">
            <v>35.119999999999997</v>
          </cell>
          <cell r="E2386" t="str">
            <v>Depreciação, Juros, Impostos e Seguros, Manutenção e Materiais na Operação dos Equipamentos</v>
          </cell>
          <cell r="F2386" t="str">
            <v>SINAPI Mai/26</v>
          </cell>
        </row>
        <row r="2387">
          <cell r="A2387">
            <v>93285</v>
          </cell>
          <cell r="B2387" t="str">
            <v>GUINDASTE HIDRÁULICO AUTOPROPELIDO, COM LANÇA TELESCÓPICA 40 M, CAPACIDADE MÁXIMA 60 T, POTÊNCIA 260 KW - MANUTENÇÃO. AF_03/2016</v>
          </cell>
          <cell r="C2387" t="str">
            <v>H</v>
          </cell>
          <cell r="D2387">
            <v>160.16999999999999</v>
          </cell>
          <cell r="E2387" t="str">
            <v>Depreciação, Juros, Impostos e Seguros, Manutenção e Materiais na Operação dos Equipamentos</v>
          </cell>
          <cell r="F2387" t="str">
            <v>SINAPI Mai/26</v>
          </cell>
        </row>
        <row r="2388">
          <cell r="A2388">
            <v>93286</v>
          </cell>
          <cell r="B2388" t="str">
            <v>GUINDASTE HIDRÁULICO AUTOPROPELIDO, COM LANÇA TELESCÓPICA 40 M, CAPACIDADE MÁXIMA 60 T, POTÊNCIA 260 KW - MATERIAIS NA OPERAÇÃO. AF_03/2016</v>
          </cell>
          <cell r="C2388" t="str">
            <v>H</v>
          </cell>
          <cell r="D2388">
            <v>11.44</v>
          </cell>
          <cell r="E2388" t="str">
            <v>Depreciação, Juros, Impostos e Seguros, Manutenção e Materiais na Operação dos Equipamentos</v>
          </cell>
          <cell r="F2388" t="str">
            <v>SINAPI Mai/26</v>
          </cell>
        </row>
        <row r="2389">
          <cell r="A2389">
            <v>104706</v>
          </cell>
          <cell r="B2389" t="str">
            <v>GUINDASTE HIDRÁULICO AUTOPROPELIDO, COM LANÇA TRELICADA 41 M, CAPACIDADE MÁXIMA DE ELEVAÇÃO 43 T, POTÊNCIA 230 KW, EQUIPADO COM CAÇAMBA DE ARRASTO (DRAGLINE) DE 0,76 M3 - DEPRECIAÇÃO. AF_06/2023</v>
          </cell>
          <cell r="C2389" t="str">
            <v>H</v>
          </cell>
          <cell r="D2389">
            <v>0</v>
          </cell>
          <cell r="E2389" t="str">
            <v>Depreciação, Juros, Impostos e Seguros, Manutenção e Materiais na Operação dos Equipamentos</v>
          </cell>
          <cell r="F2389" t="str">
            <v>SINAPI Mai/26</v>
          </cell>
        </row>
        <row r="2390">
          <cell r="A2390">
            <v>104707</v>
          </cell>
          <cell r="B2390" t="str">
            <v>GUINDASTE HIDRÁULICO AUTOPROPELIDO, COM LANÇA TRELICADA 41 M, CAPACIDADE MÁXIMA DE ELEVAÇÃO 43 T, POTÊNCIA 230 KW, EQUIPADO COM CAÇAMBA DE ARRASTO (DRAGLINE) DE 0,76 M3 - JUROS. AF_06/2023</v>
          </cell>
          <cell r="C2390" t="str">
            <v>H</v>
          </cell>
          <cell r="D2390">
            <v>0</v>
          </cell>
          <cell r="E2390" t="str">
            <v>Depreciação, Juros, Impostos e Seguros, Manutenção e Materiais na Operação dos Equipamentos</v>
          </cell>
          <cell r="F2390" t="str">
            <v>SINAPI Mai/26</v>
          </cell>
        </row>
        <row r="2391">
          <cell r="A2391">
            <v>104708</v>
          </cell>
          <cell r="B2391" t="str">
            <v>GUINDASTE HIDRÁULICO AUTOPROPELIDO, COM LANÇA TRELICADA 41 M, CAPACIDADE MÁXIMA DE ELEVAÇÃO 43 T, POTÊNCIA 230 KW, EQUIPADO COM CAÇAMBA DE ARRASTO (DRAGLINE) DE 0,76 M3 - MANUTENÇÃO. AF_06/2023</v>
          </cell>
          <cell r="C2391" t="str">
            <v>H</v>
          </cell>
          <cell r="D2391">
            <v>0</v>
          </cell>
          <cell r="E2391" t="str">
            <v>Depreciação, Juros, Impostos e Seguros, Manutenção e Materiais na Operação dos Equipamentos</v>
          </cell>
          <cell r="F2391" t="str">
            <v>SINAPI Mai/26</v>
          </cell>
        </row>
        <row r="2392">
          <cell r="A2392">
            <v>104709</v>
          </cell>
          <cell r="B2392" t="str">
            <v>GUINDASTE HIDRÁULICO AUTOPROPELIDO, COM LANÇA TRELICADA 41 M, CAPACIDADE MÁXIMA DE ELEVAÇÃO 43 T, POTÊNCIA 230 KW, EQUIPADO COM CAÇAMBA DE ARRASTO (DRAGLINE) DE 0,76 M3 - MATERIAIS NA OPERAÇÃO. AF_06/2023</v>
          </cell>
          <cell r="C2392" t="str">
            <v>H</v>
          </cell>
          <cell r="D2392">
            <v>1352.86</v>
          </cell>
          <cell r="E2392" t="str">
            <v>Depreciação, Juros, Impostos e Seguros, Manutenção e Materiais na Operação dos Equipamentos</v>
          </cell>
          <cell r="F2392" t="str">
            <v>SINAPI Mai/26</v>
          </cell>
        </row>
        <row r="2393">
          <cell r="A2393">
            <v>104903</v>
          </cell>
          <cell r="B2393" t="str">
            <v>GUINDASTE HIDRÁULICO RODOVIÁRIO, LANCA TELESCÓPICA DE *50+20* M, CAPACIDADE MÁXIMA DE 90T, 4 EIXOS, POTÊNCIA 330 KW, MOTOR DIESEL - DEPRECIAÇÃO. AF_01/2024</v>
          </cell>
          <cell r="C2393" t="str">
            <v>H</v>
          </cell>
          <cell r="D2393">
            <v>0</v>
          </cell>
          <cell r="E2393" t="str">
            <v>Depreciação, Juros, Impostos e Seguros, Manutenção e Materiais na Operação dos Equipamentos</v>
          </cell>
          <cell r="F2393" t="str">
            <v>SINAPI Mai/26</v>
          </cell>
        </row>
        <row r="2394">
          <cell r="A2394">
            <v>104904</v>
          </cell>
          <cell r="B2394" t="str">
            <v>GUINDASTE HIDRÁULICO RODOVIÁRIO, LANCA TELESCÓPICA DE *50+20* M, CAPACIDADE MÁXIMA DE 90T, 4 EIXOS, POTÊNCIA 330 KW, MOTOR DIESEL - JUROS. AF_01/2024</v>
          </cell>
          <cell r="C2394" t="str">
            <v>H</v>
          </cell>
          <cell r="D2394">
            <v>0</v>
          </cell>
          <cell r="E2394" t="str">
            <v>Depreciação, Juros, Impostos e Seguros, Manutenção e Materiais na Operação dos Equipamentos</v>
          </cell>
          <cell r="F2394" t="str">
            <v>SINAPI Mai/26</v>
          </cell>
        </row>
        <row r="2395">
          <cell r="A2395">
            <v>104905</v>
          </cell>
          <cell r="B2395" t="str">
            <v>GUINDASTE HIDRÁULICO RODOVIÁRIO, LANCA TELESCÓPICA DE *50+20* M, CAPACIDADE MÁXIMA DE 90T, 4 EIXOS, POTÊNCIA 330 KW, MOTOR DIESEL - MANUTENÇÃO. AF_01/2024</v>
          </cell>
          <cell r="C2395" t="str">
            <v>H</v>
          </cell>
          <cell r="D2395">
            <v>0</v>
          </cell>
          <cell r="E2395" t="str">
            <v>Depreciação, Juros, Impostos e Seguros, Manutenção e Materiais na Operação dos Equipamentos</v>
          </cell>
          <cell r="F2395" t="str">
            <v>SINAPI Mai/26</v>
          </cell>
        </row>
        <row r="2396">
          <cell r="A2396">
            <v>104906</v>
          </cell>
          <cell r="B2396" t="str">
            <v>GUINDASTE HIDRÁULICO RODOVIÁRIO, LANCA TELESCÓPICA DE *50+20* M, CAPACIDADE MÁXIMA DE 90T, 4 EIXOS, POTÊNCIA 330 KW, MOTOR DIESEL - MATERIAIS NA OPERAÇÃO. AF_01/2024</v>
          </cell>
          <cell r="C2396" t="str">
            <v>H</v>
          </cell>
          <cell r="D2396">
            <v>114.18</v>
          </cell>
          <cell r="E2396" t="str">
            <v>Depreciação, Juros, Impostos e Seguros, Manutenção e Materiais na Operação dos Equipamentos</v>
          </cell>
          <cell r="F2396" t="str">
            <v>SINAPI Mai/26</v>
          </cell>
        </row>
        <row r="2397">
          <cell r="A2397">
            <v>102846</v>
          </cell>
          <cell r="B2397" t="str">
            <v>GUINDASTE SOBRE ESTEIRAS, COM LANÇA TRELIÇADA 40 M, CAPACIDADE MÁXIMA 75 T - DEPRECIAÇÃO. AF_04/2019</v>
          </cell>
          <cell r="C2397" t="str">
            <v>H</v>
          </cell>
          <cell r="D2397">
            <v>0</v>
          </cell>
          <cell r="E2397" t="str">
            <v>Depreciação, Juros, Impostos e Seguros, Manutenção e Materiais na Operação dos Equipamentos</v>
          </cell>
          <cell r="F2397" t="str">
            <v>SINAPI Mai/26</v>
          </cell>
        </row>
        <row r="2398">
          <cell r="A2398">
            <v>102847</v>
          </cell>
          <cell r="B2398" t="str">
            <v>GUINDASTE SOBRE ESTEIRAS, COM LANÇA TRELIÇADA 40 M, CAPACIDADE MÁXIMA 75 T - JUROS. AF_04/2019</v>
          </cell>
          <cell r="C2398" t="str">
            <v>H</v>
          </cell>
          <cell r="D2398">
            <v>0</v>
          </cell>
          <cell r="E2398" t="str">
            <v>Depreciação, Juros, Impostos e Seguros, Manutenção e Materiais na Operação dos Equipamentos</v>
          </cell>
          <cell r="F2398" t="str">
            <v>SINAPI Mai/26</v>
          </cell>
        </row>
        <row r="2399">
          <cell r="A2399">
            <v>102848</v>
          </cell>
          <cell r="B2399" t="str">
            <v>GUINDASTE SOBRE ESTEIRAS, COM LANÇA TRELIÇADA 40 M, CAPACIDADE MÁXIMA 75 T - MANUTENÇÃO. AF_04/2019</v>
          </cell>
          <cell r="C2399" t="str">
            <v>H</v>
          </cell>
          <cell r="D2399">
            <v>0</v>
          </cell>
          <cell r="E2399" t="str">
            <v>Depreciação, Juros, Impostos e Seguros, Manutenção e Materiais na Operação dos Equipamentos</v>
          </cell>
          <cell r="F2399" t="str">
            <v>SINAPI Mai/26</v>
          </cell>
        </row>
        <row r="2400">
          <cell r="A2400">
            <v>102849</v>
          </cell>
          <cell r="B2400" t="str">
            <v>GUINDASTE SOBRE ESTEIRAS, COM LANÇA TRELIÇADA 40 M, CAPACIDADE MÁXIMA 75 T - MATERIAIS NA OPERAÇÃO. AF_04/2019</v>
          </cell>
          <cell r="C2400" t="str">
            <v>H</v>
          </cell>
          <cell r="D2400">
            <v>76.12</v>
          </cell>
          <cell r="E2400" t="str">
            <v>Depreciação, Juros, Impostos e Seguros, Manutenção e Materiais na Operação dos Equipamentos</v>
          </cell>
          <cell r="F2400" t="str">
            <v>SINAPI Mai/26</v>
          </cell>
        </row>
        <row r="2401">
          <cell r="A2401">
            <v>102852</v>
          </cell>
          <cell r="B2401" t="str">
            <v>GUINDASTE SOBRE ESTEIRAS, COM LANÇA TRELIÇADA 40 M, CAPACIDADE MÁXIMA 75 T, EQUIPADO COM CLAMSHELL - DEPRECIAÇÃO. AF_04/2019</v>
          </cell>
          <cell r="C2401" t="str">
            <v>H</v>
          </cell>
          <cell r="D2401">
            <v>0</v>
          </cell>
          <cell r="E2401" t="str">
            <v>Depreciação, Juros, Impostos e Seguros, Manutenção e Materiais na Operação dos Equipamentos</v>
          </cell>
          <cell r="F2401" t="str">
            <v>SINAPI Mai/26</v>
          </cell>
        </row>
        <row r="2402">
          <cell r="A2402">
            <v>102853</v>
          </cell>
          <cell r="B2402" t="str">
            <v>GUINDASTE SOBRE ESTEIRAS, COM LANÇA TRELIÇADA 40 M, CAPACIDADE MÁXIMA 75 T, EQUIPADO COM CLAMSHELL - JUROS. AF_04/2019</v>
          </cell>
          <cell r="C2402" t="str">
            <v>H</v>
          </cell>
          <cell r="D2402">
            <v>0</v>
          </cell>
          <cell r="E2402" t="str">
            <v>Depreciação, Juros, Impostos e Seguros, Manutenção e Materiais na Operação dos Equipamentos</v>
          </cell>
          <cell r="F2402" t="str">
            <v>SINAPI Mai/26</v>
          </cell>
        </row>
        <row r="2403">
          <cell r="A2403">
            <v>102854</v>
          </cell>
          <cell r="B2403" t="str">
            <v>GUINDASTE SOBRE ESTEIRAS, COM LANÇA TRELIÇADA 40 M, CAPACIDADE MÁXIMA 75 T, EQUIPADO COM CLAMSHELL - MANUTENÇÃO. AF_04/2019</v>
          </cell>
          <cell r="C2403" t="str">
            <v>H</v>
          </cell>
          <cell r="D2403">
            <v>0</v>
          </cell>
          <cell r="E2403" t="str">
            <v>Depreciação, Juros, Impostos e Seguros, Manutenção e Materiais na Operação dos Equipamentos</v>
          </cell>
          <cell r="F2403" t="str">
            <v>SINAPI Mai/26</v>
          </cell>
        </row>
        <row r="2404">
          <cell r="A2404">
            <v>102855</v>
          </cell>
          <cell r="B2404" t="str">
            <v>GUINDASTE SOBRE ESTEIRAS, COM LANÇA TRELIÇADA 40 M, CAPACIDADE MÁXIMA 75 T, EQUIPADO COM CLAMSHELL - MATERIAIS NA OPERAÇÃO. AF_04/2019</v>
          </cell>
          <cell r="C2404" t="str">
            <v>H</v>
          </cell>
          <cell r="D2404">
            <v>76.12</v>
          </cell>
          <cell r="E2404" t="str">
            <v>Depreciação, Juros, Impostos e Seguros, Manutenção e Materiais na Operação dos Equipamentos</v>
          </cell>
          <cell r="F2404" t="str">
            <v>SINAPI Mai/26</v>
          </cell>
        </row>
        <row r="2405">
          <cell r="A2405">
            <v>106242</v>
          </cell>
          <cell r="B2405" t="str">
            <v>GUINDAUTO HIDRÁULICO, CAPACIDADE MÁXIMA DE CARGA 14340 KG, MOMENTO MÁXIMO DE CARGA 42,3 TM, ALCANCE MÁXIMO HORIZONTAL16,80 M, INCLUSIVE CAMINHÃO TOCO PBT 23.000 KG, POTÊNCIA DE 256 CV - DEPRECIAÇÃO. AF_10/2025</v>
          </cell>
          <cell r="C2405" t="str">
            <v>H</v>
          </cell>
          <cell r="D2405">
            <v>46.81</v>
          </cell>
          <cell r="E2405" t="str">
            <v>Depreciação, Juros, Impostos e Seguros, Manutenção e Materiais na Operação dos Equipamentos</v>
          </cell>
          <cell r="F2405" t="str">
            <v>SINAPI Mai/26</v>
          </cell>
        </row>
        <row r="2406">
          <cell r="A2406">
            <v>106245</v>
          </cell>
          <cell r="B2406" t="str">
            <v>GUINDAUTO HIDRÁULICO, CAPACIDADE MÁXIMA DE CARGA 14340 KG, MOMENTO MÁXIMO DE CARGA 42,3 TM, ALCANCE MÁXIMO HORIZONTAL16,80 M, INCLUSIVE CAMINHÃO TOCO PBT 23.000 KG, POTÊNCIA DE 256 CV - IMPOSTOS E SEGUROS. AF_10/2025</v>
          </cell>
          <cell r="C2406" t="str">
            <v>H</v>
          </cell>
          <cell r="D2406">
            <v>6.44</v>
          </cell>
          <cell r="E2406" t="str">
            <v>Depreciação, Juros, Impostos e Seguros, Manutenção e Materiais na Operação dos Equipamentos</v>
          </cell>
          <cell r="F2406" t="str">
            <v>SINAPI Mai/26</v>
          </cell>
        </row>
        <row r="2407">
          <cell r="A2407">
            <v>106243</v>
          </cell>
          <cell r="B2407" t="str">
            <v>GUINDAUTO HIDRÁULICO, CAPACIDADE MÁXIMA DE CARGA 14340 KG, MOMENTO MÁXIMO DE CARGA 42,3 TM, ALCANCE MÁXIMO HORIZONTAL16,80 M, INCLUSIVE CAMINHÃO TOCO PBT 23.000 KG, POTÊNCIA DE 256 CV - JUROS. AF_10/2025</v>
          </cell>
          <cell r="C2407" t="str">
            <v>H</v>
          </cell>
          <cell r="D2407">
            <v>15.88</v>
          </cell>
          <cell r="E2407" t="str">
            <v>Depreciação, Juros, Impostos e Seguros, Manutenção e Materiais na Operação dos Equipamentos</v>
          </cell>
          <cell r="F2407" t="str">
            <v>SINAPI Mai/26</v>
          </cell>
        </row>
        <row r="2408">
          <cell r="A2408">
            <v>106244</v>
          </cell>
          <cell r="B2408" t="str">
            <v>GUINDAUTO HIDRÁULICO, CAPACIDADE MÁXIMA DE CARGA 14340 KG, MOMENTO MÁXIMO DE CARGA 42,3 TM, ALCANCE MÁXIMO HORIZONTAL16,80 M, INCLUSIVE CAMINHÃO TOCO PBT 23.000 KG, POTÊNCIA DE 256 CV - MANUTENÇÃO. AF_10/2025</v>
          </cell>
          <cell r="C2408" t="str">
            <v>H</v>
          </cell>
          <cell r="D2408">
            <v>73.66</v>
          </cell>
          <cell r="E2408" t="str">
            <v>Depreciação, Juros, Impostos e Seguros, Manutenção e Materiais na Operação dos Equipamentos</v>
          </cell>
          <cell r="F2408" t="str">
            <v>SINAPI Mai/26</v>
          </cell>
        </row>
        <row r="2409">
          <cell r="A2409">
            <v>106246</v>
          </cell>
          <cell r="B2409" t="str">
            <v>GUINDAUTO HIDRÁULICO, CAPACIDADE MÁXIMA DE CARGA 14340 KG, MOMENTO MÁXIMO DE CARGA 42,3 TM, ALCANCE MÁXIMO HORIZONTAL16,80 M, INCLUSIVE CAMINHÃO TOCO PBT 23.000 KG, POTÊNCIA DE 256 CV - MATERIAIS NA OPERAÇÃO. AF_10/2025</v>
          </cell>
          <cell r="C2409" t="str">
            <v>H</v>
          </cell>
          <cell r="D2409">
            <v>182.54</v>
          </cell>
          <cell r="E2409" t="str">
            <v>Depreciação, Juros, Impostos e Seguros, Manutenção e Materiais na Operação dos Equipamentos</v>
          </cell>
          <cell r="F2409" t="str">
            <v>SINAPI Mai/26</v>
          </cell>
        </row>
        <row r="2410">
          <cell r="A2410">
            <v>93397</v>
          </cell>
          <cell r="B2410" t="str">
            <v>GUINDAUTO HIDRÁULICO, CAPACIDADE MÁXIMA DE CARGA 3300 KG, MOMENTO MÁXIMO DE CARGA 5,8 TM, ALCANCE MÁXIMO HORIZONTAL 7,60 M, INCLUSIVE CAMINHÃO TOCO PBT 16.000 KG, POTÊNCIA DE 189 CV - DEPRECIAÇÃO. AF_03/2016</v>
          </cell>
          <cell r="C2410" t="str">
            <v>H</v>
          </cell>
          <cell r="D2410">
            <v>25.92</v>
          </cell>
          <cell r="E2410" t="str">
            <v>Depreciação, Juros, Impostos e Seguros, Manutenção e Materiais na Operação dos Equipamentos</v>
          </cell>
          <cell r="F2410" t="str">
            <v>SINAPI Mai/26</v>
          </cell>
        </row>
        <row r="2411">
          <cell r="A2411">
            <v>93399</v>
          </cell>
          <cell r="B2411" t="str">
            <v>GUINDAUTO HIDRÁULICO, CAPACIDADE MÁXIMA DE CARGA 3300 KG, MOMENTO MÁXIMO DE CARGA 5,8 TM, ALCANCE MÁXIMO HORIZONTAL 7,60 M, INCLUSIVE CAMINHÃO TOCO PBT 16.000 KG, POTÊNCIA DE 189 CV - IMPOSTOS E SEGUROS. AF_03/2016</v>
          </cell>
          <cell r="C2411" t="str">
            <v>H</v>
          </cell>
          <cell r="D2411">
            <v>3.96</v>
          </cell>
          <cell r="E2411" t="str">
            <v>Depreciação, Juros, Impostos e Seguros, Manutenção e Materiais na Operação dos Equipamentos</v>
          </cell>
          <cell r="F2411" t="str">
            <v>SINAPI Mai/26</v>
          </cell>
        </row>
        <row r="2412">
          <cell r="A2412">
            <v>93398</v>
          </cell>
          <cell r="B2412" t="str">
            <v>GUINDAUTO HIDRÁULICO, CAPACIDADE MÁXIMA DE CARGA 3300 KG, MOMENTO MÁXIMO DE CARGA 5,8 TM, ALCANCE MÁXIMO HORIZONTAL 7,60 M, INCLUSIVE CAMINHÃO TOCO PBT 16.000 KG, POTÊNCIA DE 189 CV - JUROS. AF_03/2016</v>
          </cell>
          <cell r="C2412" t="str">
            <v>H</v>
          </cell>
          <cell r="D2412">
            <v>9.81</v>
          </cell>
          <cell r="E2412" t="str">
            <v>Depreciação, Juros, Impostos e Seguros, Manutenção e Materiais na Operação dos Equipamentos</v>
          </cell>
          <cell r="F2412" t="str">
            <v>SINAPI Mai/26</v>
          </cell>
        </row>
        <row r="2413">
          <cell r="A2413">
            <v>93400</v>
          </cell>
          <cell r="B2413" t="str">
            <v>GUINDAUTO HIDRÁULICO, CAPACIDADE MÁXIMA DE CARGA 3300 KG, MOMENTO MÁXIMO DE CARGA 5,8 TM, ALCANCE MÁXIMO HORIZONTAL 7,60 M, INCLUSIVE CAMINHÃO TOCO PBT 16.000 KG, POTÊNCIA DE 189 CV - MANUTENÇÃO. AF_03/2016</v>
          </cell>
          <cell r="C2413" t="str">
            <v>H</v>
          </cell>
          <cell r="D2413">
            <v>45.07</v>
          </cell>
          <cell r="E2413" t="str">
            <v>Depreciação, Juros, Impostos e Seguros, Manutenção e Materiais na Operação dos Equipamentos</v>
          </cell>
          <cell r="F2413" t="str">
            <v>SINAPI Mai/26</v>
          </cell>
        </row>
        <row r="2414">
          <cell r="A2414">
            <v>93401</v>
          </cell>
          <cell r="B2414" t="str">
            <v>GUINDAUTO HIDRÁULICO, CAPACIDADE MÁXIMA DE CARGA 3300 KG, MOMENTO MÁXIMO DE CARGA 5,8 TM, ALCANCE MÁXIMO HORIZONTAL 7,60 M, INCLUSIVE CAMINHÃO TOCO PBT 16.000 KG, POTÊNCIA DE 189 CV - MATERIAIS NA OPERAÇÃO. AF_03/2016</v>
          </cell>
          <cell r="C2414" t="str">
            <v>H</v>
          </cell>
          <cell r="D2414">
            <v>182.89</v>
          </cell>
          <cell r="E2414" t="str">
            <v>Depreciação, Juros, Impostos e Seguros, Manutenção e Materiais na Operação dos Equipamentos</v>
          </cell>
          <cell r="F2414" t="str">
            <v>SINAPI Mai/26</v>
          </cell>
        </row>
        <row r="2415">
          <cell r="A2415">
            <v>89259</v>
          </cell>
          <cell r="B2415" t="str">
            <v>GUINDAUTO HIDRÁULICO, CAPACIDADE MÁXIMA DE CARGA 6200 KG, MOMENTO MÁXIMO DE CARGA 11,7 TM, ALCANCE MÁXIMO HORIZONTAL 9,70 M, INCLUSIVE CAMINHÃO TOCO PBT 16.000 KG, POTÊNCIA DE 189 CV - DEPRECIAÇÃO. AF_06/2014</v>
          </cell>
          <cell r="C2415" t="str">
            <v>H</v>
          </cell>
          <cell r="D2415">
            <v>28.21</v>
          </cell>
          <cell r="E2415" t="str">
            <v>Depreciação, Juros, Impostos e Seguros, Manutenção e Materiais na Operação dos Equipamentos</v>
          </cell>
          <cell r="F2415" t="str">
            <v>SINAPI Mai/26</v>
          </cell>
        </row>
        <row r="2416">
          <cell r="A2416">
            <v>91466</v>
          </cell>
          <cell r="B2416" t="str">
            <v>GUINDAUTO HIDRÁULICO, CAPACIDADE MÁXIMA DE CARGA 6200 KG, MOMENTO MÁXIMO DE CARGA 11,7 TM, ALCANCE MÁXIMO HORIZONTAL 9,70 M, INCLUSIVE CAMINHÃO TOCO PBT 16.000 KG, POTÊNCIA DE 189 CV - IMPOSTOS E SEGUROS. AF_08/2015</v>
          </cell>
          <cell r="C2416" t="str">
            <v>H</v>
          </cell>
          <cell r="D2416">
            <v>4.2</v>
          </cell>
          <cell r="E2416" t="str">
            <v>Depreciação, Juros, Impostos e Seguros, Manutenção e Materiais na Operação dos Equipamentos</v>
          </cell>
          <cell r="F2416" t="str">
            <v>SINAPI Mai/26</v>
          </cell>
        </row>
        <row r="2417">
          <cell r="A2417">
            <v>89260</v>
          </cell>
          <cell r="B2417" t="str">
            <v>GUINDAUTO HIDRÁULICO, CAPACIDADE MÁXIMA DE CARGA 6200 KG, MOMENTO MÁXIMO DE CARGA 11,7 TM, ALCANCE MÁXIMO HORIZONTAL 9,70 M, INCLUSIVE CAMINHÃO TOCO PBT 16.000 KG, POTÊNCIA DE 189 CV - JUROS. AF_06/2014</v>
          </cell>
          <cell r="C2417" t="str">
            <v>H</v>
          </cell>
          <cell r="D2417">
            <v>10.41</v>
          </cell>
          <cell r="E2417" t="str">
            <v>Depreciação, Juros, Impostos e Seguros, Manutenção e Materiais na Operação dos Equipamentos</v>
          </cell>
          <cell r="F2417" t="str">
            <v>SINAPI Mai/26</v>
          </cell>
        </row>
        <row r="2418">
          <cell r="A2418">
            <v>89262</v>
          </cell>
          <cell r="B2418" t="str">
            <v>GUINDAUTO HIDRÁULICO, CAPACIDADE MÁXIMA DE CARGA 6200 KG, MOMENTO MÁXIMO DE CARGA 11,7 TM, ALCANCE MÁXIMO HORIZONTAL 9,70 M, INCLUSIVE CAMINHÃO TOCO PBT 16.000 KG, POTÊNCIA DE 189 CV - MANUTENÇÃO. AF_06/2014</v>
          </cell>
          <cell r="C2418" t="str">
            <v>H</v>
          </cell>
          <cell r="D2418">
            <v>47.93</v>
          </cell>
          <cell r="E2418" t="str">
            <v>Depreciação, Juros, Impostos e Seguros, Manutenção e Materiais na Operação dos Equipamentos</v>
          </cell>
          <cell r="F2418" t="str">
            <v>SINAPI Mai/26</v>
          </cell>
        </row>
        <row r="2419">
          <cell r="A2419">
            <v>91467</v>
          </cell>
          <cell r="B2419" t="str">
            <v>GUINDAUTO HIDRÁULICO, CAPACIDADE MÁXIMA DE CARGA 6200 KG, MOMENTO MÁXIMO DE CARGA 11,7 TM, ALCANCE MÁXIMO HORIZONTAL 9,70 M, INCLUSIVE CAMINHÃO TOCO PBT 16.000 KG, POTÊNCIA DE 189 CV - MATERIAIS NA OPERAÇÃO. AF_08/2015</v>
          </cell>
          <cell r="C2419" t="str">
            <v>H</v>
          </cell>
          <cell r="D2419">
            <v>182.89</v>
          </cell>
          <cell r="E2419" t="str">
            <v>Depreciação, Juros, Impostos e Seguros, Manutenção e Materiais na Operação dos Equipamentos</v>
          </cell>
          <cell r="F2419" t="str">
            <v>SINAPI Mai/26</v>
          </cell>
        </row>
        <row r="2420">
          <cell r="A2420">
            <v>105839</v>
          </cell>
          <cell r="B2420" t="str">
            <v>GUINDAUTO HIDRÁULICO, CAPACIDADE MÁXIMA DE CARGA 6200 KG, MOMENTO MÁXIMO DE CARGA 11,7 TM, ALCANCE MÁXIMO HORIZONTAL 9,70 M, INCLUSIVE CAMINHÃO TOCO PBT 16.000 KG, POTÊNCIA DE 189 CV E CESTA AÉREA COM ISOLAMENTO CLASSE C - DEPRECIAÇÃO. AF_01/2025</v>
          </cell>
          <cell r="C2420" t="str">
            <v>H</v>
          </cell>
          <cell r="D2420">
            <v>0</v>
          </cell>
          <cell r="E2420" t="str">
            <v>Depreciação, Juros, Impostos e Seguros, Manutenção e Materiais na Operação dos Equipamentos</v>
          </cell>
          <cell r="F2420" t="str">
            <v>SINAPI Mai/26</v>
          </cell>
        </row>
        <row r="2421">
          <cell r="A2421">
            <v>105842</v>
          </cell>
          <cell r="B2421" t="str">
            <v>GUINDAUTO HIDRÁULICO, CAPACIDADE MÁXIMA DE CARGA 6200 KG, MOMENTO MÁXIMO DE CARGA 11,7 TM, ALCANCE MÁXIMO HORIZONTAL 9,70 M, INCLUSIVE CAMINHÃO TOCO PBT 16.000 KG, POTÊNCIA DE 189 CV E CESTA AÉREA COM ISOLAMENTO CLASSE C - IMPOSTOS E SEGUROS. AF_01/2025</v>
          </cell>
          <cell r="C2421" t="str">
            <v>H</v>
          </cell>
          <cell r="D2421">
            <v>0</v>
          </cell>
          <cell r="E2421" t="str">
            <v>Depreciação, Juros, Impostos e Seguros, Manutenção e Materiais na Operação dos Equipamentos</v>
          </cell>
          <cell r="F2421" t="str">
            <v>SINAPI Mai/26</v>
          </cell>
        </row>
        <row r="2422">
          <cell r="A2422">
            <v>105840</v>
          </cell>
          <cell r="B2422" t="str">
            <v>GUINDAUTO HIDRÁULICO, CAPACIDADE MÁXIMA DE CARGA 6200 KG, MOMENTO MÁXIMO DE CARGA 11,7 TM, ALCANCE MÁXIMO HORIZONTAL 9,70 M, INCLUSIVE CAMINHÃO TOCO PBT 16.000 KG, POTÊNCIA DE 189 CV E CESTA AÉREA COM ISOLAMENTO CLASSE C - JUROS. AF_01/2025</v>
          </cell>
          <cell r="C2422" t="str">
            <v>H</v>
          </cell>
          <cell r="D2422">
            <v>0</v>
          </cell>
          <cell r="E2422" t="str">
            <v>Depreciação, Juros, Impostos e Seguros, Manutenção e Materiais na Operação dos Equipamentos</v>
          </cell>
          <cell r="F2422" t="str">
            <v>SINAPI Mai/26</v>
          </cell>
        </row>
        <row r="2423">
          <cell r="A2423">
            <v>105841</v>
          </cell>
          <cell r="B2423" t="str">
            <v>GUINDAUTO HIDRÁULICO, CAPACIDADE MÁXIMA DE CARGA 6200 KG, MOMENTO MÁXIMO DE CARGA 11,7 TM, ALCANCE MÁXIMO HORIZONTAL 9,70 M, INCLUSIVE CAMINHÃO TOCO PBT 16.000 KG, POTÊNCIA DE 189 CV E CESTA AÉREA COM ISOLAMENTO CLASSE C - MANUTENÇÃO. AF_01/2025</v>
          </cell>
          <cell r="C2423" t="str">
            <v>H</v>
          </cell>
          <cell r="D2423">
            <v>0</v>
          </cell>
          <cell r="E2423" t="str">
            <v>Depreciação, Juros, Impostos e Seguros, Manutenção e Materiais na Operação dos Equipamentos</v>
          </cell>
          <cell r="F2423" t="str">
            <v>SINAPI Mai/26</v>
          </cell>
        </row>
        <row r="2424">
          <cell r="A2424">
            <v>105843</v>
          </cell>
          <cell r="B2424" t="str">
            <v>GUINDAUTO HIDRÁULICO, CAPACIDADE MÁXIMA DE CARGA 6200 KG, MOMENTO MÁXIMO DE CARGA 11,7 TM, ALCANCE MÁXIMO HORIZONTAL 9,70 M, INCLUSIVE CAMINHÃO TOCO PBT 16.000 KG, POTÊNCIA DE 189 CV E CESTA AÉREA COM ISOLAMENTO CLASSE C - MATERIAIS NA OPERAÇÃO. AF_01/2025</v>
          </cell>
          <cell r="C2424" t="str">
            <v>H</v>
          </cell>
          <cell r="D2424">
            <v>96.25</v>
          </cell>
          <cell r="E2424" t="str">
            <v>Depreciação, Juros, Impostos e Seguros, Manutenção e Materiais na Operação dos Equipamentos</v>
          </cell>
          <cell r="F2424" t="str">
            <v>SINAPI Mai/26</v>
          </cell>
        </row>
        <row r="2425">
          <cell r="A2425">
            <v>91629</v>
          </cell>
          <cell r="B2425" t="str">
            <v>GUINDAUTO HIDRÁULICO, CAPACIDADE MÁXIMA DE CARGA 6500 KG, MOMENTO MÁXIMO DE CARGA 5,8 TM, ALCANCE MÁXIMO HORIZONTAL 7,60 M, INCLUSIVE CAMINHÃO TOCO PBT 9.700 KG, POTÊNCIA DE 160 CV - DEPRECIAÇÃO. AF_08/2015</v>
          </cell>
          <cell r="C2425" t="str">
            <v>H</v>
          </cell>
          <cell r="D2425">
            <v>22.37</v>
          </cell>
          <cell r="E2425" t="str">
            <v>Depreciação, Juros, Impostos e Seguros, Manutenção e Materiais na Operação dos Equipamentos</v>
          </cell>
          <cell r="F2425" t="str">
            <v>SINAPI Mai/26</v>
          </cell>
        </row>
        <row r="2426">
          <cell r="A2426">
            <v>91631</v>
          </cell>
          <cell r="B2426" t="str">
            <v>GUINDAUTO HIDRÁULICO, CAPACIDADE MÁXIMA DE CARGA 6500 KG, MOMENTO MÁXIMO DE CARGA 5,8 TM, ALCANCE MÁXIMO HORIZONTAL 7,60 M, INCLUSIVE CAMINHÃO TOCO PBT 9.700 KG, POTÊNCIA DE 160 CV - IMPOSTOS E SEGUROS. AF_08/2015</v>
          </cell>
          <cell r="C2426" t="str">
            <v>H</v>
          </cell>
          <cell r="D2426">
            <v>3.37</v>
          </cell>
          <cell r="E2426" t="str">
            <v>Depreciação, Juros, Impostos e Seguros, Manutenção e Materiais na Operação dos Equipamentos</v>
          </cell>
          <cell r="F2426" t="str">
            <v>SINAPI Mai/26</v>
          </cell>
        </row>
        <row r="2427">
          <cell r="A2427">
            <v>91630</v>
          </cell>
          <cell r="B2427" t="str">
            <v>GUINDAUTO HIDRÁULICO, CAPACIDADE MÁXIMA DE CARGA 6500 KG, MOMENTO MÁXIMO DE CARGA 5,8 TM, ALCANCE MÁXIMO HORIZONTAL 7,60 M, INCLUSIVE CAMINHÃO TOCO PBT 9.700 KG, POTÊNCIA DE 160 CV - JUROS. AF_08/2015</v>
          </cell>
          <cell r="C2427" t="str">
            <v>H</v>
          </cell>
          <cell r="D2427">
            <v>8.35</v>
          </cell>
          <cell r="E2427" t="str">
            <v>Depreciação, Juros, Impostos e Seguros, Manutenção e Materiais na Operação dos Equipamentos</v>
          </cell>
          <cell r="F2427" t="str">
            <v>SINAPI Mai/26</v>
          </cell>
        </row>
        <row r="2428">
          <cell r="A2428">
            <v>91632</v>
          </cell>
          <cell r="B2428" t="str">
            <v>GUINDAUTO HIDRÁULICO, CAPACIDADE MÁXIMA DE CARGA 6500 KG, MOMENTO MÁXIMO DE CARGA 5,8 TM, ALCANCE MÁXIMO HORIZONTAL 7,60 M, INCLUSIVE CAMINHÃO TOCO PBT 9.700 KG, POTÊNCIA DE 160 CV - MANUTENÇÃO. AF_08/2015</v>
          </cell>
          <cell r="C2428" t="str">
            <v>H</v>
          </cell>
          <cell r="D2428">
            <v>38.43</v>
          </cell>
          <cell r="E2428" t="str">
            <v>Depreciação, Juros, Impostos e Seguros, Manutenção e Materiais na Operação dos Equipamentos</v>
          </cell>
          <cell r="F2428" t="str">
            <v>SINAPI Mai/26</v>
          </cell>
        </row>
        <row r="2429">
          <cell r="A2429">
            <v>91633</v>
          </cell>
          <cell r="B2429" t="str">
            <v>GUINDAUTO HIDRÁULICO, CAPACIDADE MÁXIMA DE CARGA 6500 KG, MOMENTO MÁXIMO DE CARGA 5,8 TM, ALCANCE MÁXIMO HORIZONTAL 7,60 M, INCLUSIVE CAMINHÃO TOCO PBT 9.700 KG, POTÊNCIA DE 160 CV - MATERIAIS NA OPERAÇÃO. AF_08/2015</v>
          </cell>
          <cell r="C2429" t="str">
            <v>H</v>
          </cell>
          <cell r="D2429">
            <v>154.80000000000001</v>
          </cell>
          <cell r="E2429" t="str">
            <v>Depreciação, Juros, Impostos e Seguros, Manutenção e Materiais na Operação dos Equipamentos</v>
          </cell>
          <cell r="F2429" t="str">
            <v>SINAPI Mai/26</v>
          </cell>
        </row>
        <row r="2430">
          <cell r="A2430">
            <v>105979</v>
          </cell>
          <cell r="B2430" t="str">
            <v>GUINDAUTO HIDRÁULICO, CAPACIDADE MÁXIMA DE CARGA 8500 KG, MOMENTO MÁXIMO DE CARGA 30,4 TM, ALCANCE MÁXIMO HORIZONTAL 14,30 M, INCLUSIVE CAMINHÃO TRUCADO PBT 23.000 KG, POTÊNCIA DE 256 CV E CARROCERIA FIXA ABERTA DE MADEIRA - DEPRECIAÇÃO. AF_05/2025</v>
          </cell>
          <cell r="C2430" t="str">
            <v>H</v>
          </cell>
          <cell r="D2430">
            <v>44.8</v>
          </cell>
          <cell r="E2430" t="str">
            <v>Depreciação, Juros, Impostos e Seguros, Manutenção e Materiais na Operação dos Equipamentos</v>
          </cell>
          <cell r="F2430" t="str">
            <v>SINAPI Mai/26</v>
          </cell>
        </row>
        <row r="2431">
          <cell r="A2431">
            <v>105982</v>
          </cell>
          <cell r="B2431" t="str">
            <v>GUINDAUTO HIDRÁULICO, CAPACIDADE MÁXIMA DE CARGA 8500 KG, MOMENTO MÁXIMO DE CARGA 30,4 TM, ALCANCE MÁXIMO HORIZONTAL 14,30 M, INCLUSIVE CAMINHÃO TRUCADO PBT 23.000 KG, POTÊNCIA DE 256 CV E CARROCERIA FIXA ABERTA DE MADEIRA - IMPOSTOS E SEGUROS. AF_05/2025</v>
          </cell>
          <cell r="C2431" t="str">
            <v>H</v>
          </cell>
          <cell r="D2431">
            <v>6.22</v>
          </cell>
          <cell r="E2431" t="str">
            <v>Depreciação, Juros, Impostos e Seguros, Manutenção e Materiais na Operação dos Equipamentos</v>
          </cell>
          <cell r="F2431" t="str">
            <v>SINAPI Mai/26</v>
          </cell>
        </row>
        <row r="2432">
          <cell r="A2432">
            <v>105980</v>
          </cell>
          <cell r="B2432" t="str">
            <v>GUINDAUTO HIDRÁULICO, CAPACIDADE MÁXIMA DE CARGA 8500 KG, MOMENTO MÁXIMO DE CARGA 30,4 TM, ALCANCE MÁXIMO HORIZONTAL 14,30 M, INCLUSIVE CAMINHÃO TRUCADO PBT 23.000 KG, POTÊNCIA DE 256 CV E CARROCERIA FIXA ABERTA DE MADEIRA - JUROS. AF_05/2025</v>
          </cell>
          <cell r="C2432" t="str">
            <v>H</v>
          </cell>
          <cell r="D2432">
            <v>15.36</v>
          </cell>
          <cell r="E2432" t="str">
            <v>Depreciação, Juros, Impostos e Seguros, Manutenção e Materiais na Operação dos Equipamentos</v>
          </cell>
          <cell r="F2432" t="str">
            <v>SINAPI Mai/26</v>
          </cell>
        </row>
        <row r="2433">
          <cell r="A2433">
            <v>105981</v>
          </cell>
          <cell r="B2433" t="str">
            <v>GUINDAUTO HIDRÁULICO, CAPACIDADE MÁXIMA DE CARGA 8500 KG, MOMENTO MÁXIMO DE CARGA 30,4 TM, ALCANCE MÁXIMO HORIZONTAL 14,30 M, INCLUSIVE CAMINHÃO TRUCADO PBT 23.000 KG, POTÊNCIA DE 256 CV E CARROCERIA FIXA ABERTA DE MADEIRA - MANUTENÇÃO. AF_05/2025</v>
          </cell>
          <cell r="C2433" t="str">
            <v>H</v>
          </cell>
          <cell r="D2433">
            <v>71.16</v>
          </cell>
          <cell r="E2433" t="str">
            <v>Depreciação, Juros, Impostos e Seguros, Manutenção e Materiais na Operação dos Equipamentos</v>
          </cell>
          <cell r="F2433" t="str">
            <v>SINAPI Mai/26</v>
          </cell>
        </row>
        <row r="2434">
          <cell r="A2434">
            <v>105983</v>
          </cell>
          <cell r="B2434" t="str">
            <v>GUINDAUTO HIDRÁULICO, CAPACIDADE MÁXIMA DE CARGA 8500 KG, MOMENTO MÁXIMO DE CARGA 30,4 TM, ALCANCE MÁXIMO HORIZONTAL 14,30 M, INCLUSIVE CAMINHÃO TRUCADO PBT 23.000 KG, POTÊNCIA DE 256 CV E CARROCERIA FIXA ABERTA DE MADEIRA - MATERIAIS NA OPERAÇÃO. AF_05/2025</v>
          </cell>
          <cell r="C2434" t="str">
            <v>H</v>
          </cell>
          <cell r="D2434">
            <v>182.54</v>
          </cell>
          <cell r="E2434" t="str">
            <v>Depreciação, Juros, Impostos e Seguros, Manutenção e Materiais na Operação dos Equipamentos</v>
          </cell>
          <cell r="F2434" t="str">
            <v>SINAPI Mai/26</v>
          </cell>
        </row>
        <row r="2435">
          <cell r="A2435">
            <v>98760</v>
          </cell>
          <cell r="B2435" t="str">
            <v>INVERSOR DE SOLDA MONOFÁSICO DE 160 A, POTÊNCIA DE 7000 W, TENSÃO DE 220 V, TURBO VENTILADO, PROTEÇÃO POR TERMOSTATO, PARA ELETRODOS DE 2,0 A 4,0 MM - DEPRECIAÇÃO. AF_06/2018</v>
          </cell>
          <cell r="C2435" t="str">
            <v>H</v>
          </cell>
          <cell r="D2435">
            <v>0.06</v>
          </cell>
          <cell r="E2435" t="str">
            <v>Depreciação, Juros, Impostos e Seguros, Manutenção e Materiais na Operação dos Equipamentos</v>
          </cell>
          <cell r="F2435" t="str">
            <v>SINAPI Mai/26</v>
          </cell>
        </row>
        <row r="2436">
          <cell r="A2436">
            <v>98761</v>
          </cell>
          <cell r="B2436" t="str">
            <v>INVERSOR DE SOLDA MONOFÁSICO DE 160 A, POTÊNCIA DE 7000 W, TENSÃO DE 220 V, TURBO VENTILADO, PROTEÇÃO POR TERMOSTATO, PARA ELETRODOS DE 2,0 A 4,0 MM - JUROS. AF_06/2018</v>
          </cell>
          <cell r="C2436" t="str">
            <v>H</v>
          </cell>
          <cell r="D2436">
            <v>0.01</v>
          </cell>
          <cell r="E2436" t="str">
            <v>Depreciação, Juros, Impostos e Seguros, Manutenção e Materiais na Operação dos Equipamentos</v>
          </cell>
          <cell r="F2436" t="str">
            <v>SINAPI Mai/26</v>
          </cell>
        </row>
        <row r="2437">
          <cell r="A2437">
            <v>98762</v>
          </cell>
          <cell r="B2437" t="str">
            <v>INVERSOR DE SOLDA MONOFÁSICO DE 160 A, POTÊNCIA DE 7000 W, TENSÃO DE 220 V, TURBO VENTILADO, PROTEÇÃO POR TERMOSTATO, PARA ELETRODOS DE 2,0 A 4,0 MM - MANUTENÇÃO. AF_06/2018</v>
          </cell>
          <cell r="C2437" t="str">
            <v>H</v>
          </cell>
          <cell r="D2437">
            <v>0.08</v>
          </cell>
          <cell r="E2437" t="str">
            <v>Depreciação, Juros, Impostos e Seguros, Manutenção e Materiais na Operação dos Equipamentos</v>
          </cell>
          <cell r="F2437" t="str">
            <v>SINAPI Mai/26</v>
          </cell>
        </row>
        <row r="2438">
          <cell r="A2438">
            <v>98763</v>
          </cell>
          <cell r="B2438" t="str">
            <v>INVERSOR DE SOLDA MONOFÁSICO DE 160 A, POTÊNCIA DE 7000 W, TENSÃO DE 220 V, TURBO VENTILADO, PROTEÇÃO POR TERMOSTATO, PARA ELETRODOS DE 2,0 A 4,0 MM - MATERIAIS NA OPERAÇÃO. AF_06/2018</v>
          </cell>
          <cell r="C2438" t="str">
            <v>H</v>
          </cell>
          <cell r="D2438">
            <v>5.23</v>
          </cell>
          <cell r="E2438" t="str">
            <v>Depreciação, Juros, Impostos e Seguros, Manutenção e Materiais na Operação dos Equipamentos</v>
          </cell>
          <cell r="F2438" t="str">
            <v>SINAPI Mai/26</v>
          </cell>
        </row>
        <row r="2439">
          <cell r="A2439">
            <v>99829</v>
          </cell>
          <cell r="B2439" t="str">
            <v>LAVADORA DE ALTA PRESSAO (LAVA-JATO) PARA AGUA FRIA, PRESSAO DE OPERACAO ENTRE 1400 E 1900 LIB/POL2, VAZAO MAXIMA ENTRE 400 E 700 L/H - DEPRECIAÇÃO. AF_05/2023</v>
          </cell>
          <cell r="C2439" t="str">
            <v>H</v>
          </cell>
          <cell r="D2439">
            <v>0.16</v>
          </cell>
          <cell r="E2439" t="str">
            <v>Depreciação, Juros, Impostos e Seguros, Manutenção e Materiais na Operação dos Equipamentos</v>
          </cell>
          <cell r="F2439" t="str">
            <v>SINAPI Mai/26</v>
          </cell>
        </row>
        <row r="2440">
          <cell r="A2440">
            <v>99830</v>
          </cell>
          <cell r="B2440" t="str">
            <v>LAVADORA DE ALTA PRESSAO (LAVA-JATO) PARA AGUA FRIA, PRESSAO DE OPERACAO ENTRE 1400 E 1900 LIB/POL2, VAZAO MAXIMA ENTRE 400 E 700 L/H - JUROS. AF_05/2023</v>
          </cell>
          <cell r="C2440" t="str">
            <v>H</v>
          </cell>
          <cell r="D2440">
            <v>0.03</v>
          </cell>
          <cell r="E2440" t="str">
            <v>Depreciação, Juros, Impostos e Seguros, Manutenção e Materiais na Operação dos Equipamentos</v>
          </cell>
          <cell r="F2440" t="str">
            <v>SINAPI Mai/26</v>
          </cell>
        </row>
        <row r="2441">
          <cell r="A2441">
            <v>99831</v>
          </cell>
          <cell r="B2441" t="str">
            <v>LAVADORA DE ALTA PRESSAO (LAVA-JATO) PARA AGUA FRIA, PRESSAO DE OPERACAO ENTRE 1400 E 1900 LIB/POL2, VAZAO MAXIMA ENTRE 400 E 700 L/H - MANUTENÇÃO. AF_05/2023</v>
          </cell>
          <cell r="C2441" t="str">
            <v>H</v>
          </cell>
          <cell r="D2441">
            <v>0.11</v>
          </cell>
          <cell r="E2441" t="str">
            <v>Depreciação, Juros, Impostos e Seguros, Manutenção e Materiais na Operação dos Equipamentos</v>
          </cell>
          <cell r="F2441" t="str">
            <v>SINAPI Mai/26</v>
          </cell>
        </row>
        <row r="2442">
          <cell r="A2442">
            <v>99832</v>
          </cell>
          <cell r="B2442" t="str">
            <v>LAVADORA DE ALTA PRESSAO (LAVA-JATO) PARA AGUA FRIA, PRESSAO DE OPERACAO ENTRE 1400 E 1900 LIB/POL2, VAZAO MAXIMA ENTRE 400 E 700 L/H - MATERIAIS NA OPERAÇÃO. AF_05/2023</v>
          </cell>
          <cell r="C2442" t="str">
            <v>H</v>
          </cell>
          <cell r="D2442">
            <v>3.88</v>
          </cell>
          <cell r="E2442" t="str">
            <v>Depreciação, Juros, Impostos e Seguros, Manutenção e Materiais na Operação dos Equipamentos</v>
          </cell>
          <cell r="F2442" t="str">
            <v>SINAPI Mai/26</v>
          </cell>
        </row>
        <row r="2443">
          <cell r="A2443">
            <v>104516</v>
          </cell>
          <cell r="B2443" t="str">
            <v>LIXADEIRA DE PAREDE, COM LED, POTÊNCIA 750 W, FREQUÊNCIA 60 HZ, VELOCIDADE 1000 A 2100 RPM, DIÂMETRO DA LIXA 225 MM - DEPRECIAÇÃO. AF_12/2022</v>
          </cell>
          <cell r="C2443" t="str">
            <v>H</v>
          </cell>
          <cell r="D2443">
            <v>0</v>
          </cell>
          <cell r="E2443" t="str">
            <v>Depreciação, Juros, Impostos e Seguros, Manutenção e Materiais na Operação dos Equipamentos</v>
          </cell>
          <cell r="F2443" t="str">
            <v>SINAPI Mai/26</v>
          </cell>
        </row>
        <row r="2444">
          <cell r="A2444">
            <v>104517</v>
          </cell>
          <cell r="B2444" t="str">
            <v>LIXADEIRA DE PAREDE, COM LED, POTÊNCIA 750 W, FREQUÊNCIA 60 HZ, VELOCIDADE 1000 A 2100 RPM, DIÂMETRO DA LIXA 225 MM - JUROS. AF_12/2022</v>
          </cell>
          <cell r="C2444" t="str">
            <v>H</v>
          </cell>
          <cell r="D2444">
            <v>0</v>
          </cell>
          <cell r="E2444" t="str">
            <v>Depreciação, Juros, Impostos e Seguros, Manutenção e Materiais na Operação dos Equipamentos</v>
          </cell>
          <cell r="F2444" t="str">
            <v>SINAPI Mai/26</v>
          </cell>
        </row>
        <row r="2445">
          <cell r="A2445">
            <v>104518</v>
          </cell>
          <cell r="B2445" t="str">
            <v>LIXADEIRA DE PAREDE, COM LED, POTÊNCIA 750 W, FREQUÊNCIA 60 HZ, VELOCIDADE 1000 A 2100 RPM, DIÂMETRO DA LIXA 225 MM - MANUTENÇÃO. AF_12/2022</v>
          </cell>
          <cell r="C2445" t="str">
            <v>H</v>
          </cell>
          <cell r="D2445">
            <v>0</v>
          </cell>
          <cell r="E2445" t="str">
            <v>Depreciação, Juros, Impostos e Seguros, Manutenção e Materiais na Operação dos Equipamentos</v>
          </cell>
          <cell r="F2445" t="str">
            <v>SINAPI Mai/26</v>
          </cell>
        </row>
        <row r="2446">
          <cell r="A2446">
            <v>104519</v>
          </cell>
          <cell r="B2446" t="str">
            <v>LIXADEIRA DE PAREDE, COM LED, POTÊNCIA 750 W, FREQUÊNCIA 60 HZ, VELOCIDADE 1000 A 2100 RPM, DIÂMETRO DA LIXA 225 MM - MATERIAIS NA OPERAÇÃO. AF_12/2022</v>
          </cell>
          <cell r="C2446" t="str">
            <v>H</v>
          </cell>
          <cell r="D2446">
            <v>0.56000000000000005</v>
          </cell>
          <cell r="E2446" t="str">
            <v>Depreciação, Juros, Impostos e Seguros, Manutenção e Materiais na Operação dos Equipamentos</v>
          </cell>
          <cell r="F2446" t="str">
            <v>SINAPI Mai/26</v>
          </cell>
        </row>
        <row r="2447">
          <cell r="A2447">
            <v>90682</v>
          </cell>
          <cell r="B2447" t="str">
            <v>MANIPULADOR TELESCÓPICO, POTÊNCIA DE 85 HP, CAPACIDADE DE CARGA DE 3.500 KG, ALTURA MÁXIMA DE ELEVAÇÃO DE 12,3 M - DEPRECIAÇÃO. AF_05/2023</v>
          </cell>
          <cell r="C2447" t="str">
            <v>H</v>
          </cell>
          <cell r="D2447">
            <v>36.729999999999997</v>
          </cell>
          <cell r="E2447" t="str">
            <v>Depreciação, Juros, Impostos e Seguros, Manutenção e Materiais na Operação dos Equipamentos</v>
          </cell>
          <cell r="F2447" t="str">
            <v>SINAPI Mai/26</v>
          </cell>
        </row>
        <row r="2448">
          <cell r="A2448">
            <v>90683</v>
          </cell>
          <cell r="B2448" t="str">
            <v>MANIPULADOR TELESCÓPICO, POTÊNCIA DE 85 HP, CAPACIDADE DE CARGA DE 3.500 KG, ALTURA MÁXIMA DE ELEVAÇÃO DE 12,3 M - JUROS. AF_05/2023</v>
          </cell>
          <cell r="C2448" t="str">
            <v>H</v>
          </cell>
          <cell r="D2448">
            <v>8.49</v>
          </cell>
          <cell r="E2448" t="str">
            <v>Depreciação, Juros, Impostos e Seguros, Manutenção e Materiais na Operação dos Equipamentos</v>
          </cell>
          <cell r="F2448" t="str">
            <v>SINAPI Mai/26</v>
          </cell>
        </row>
        <row r="2449">
          <cell r="A2449">
            <v>90684</v>
          </cell>
          <cell r="B2449" t="str">
            <v>MANIPULADOR TELESCÓPICO, POTÊNCIA DE 85 HP, CAPACIDADE DE CARGA DE 3.500 KG, ALTURA MÁXIMA DE ELEVAÇÃO DE 12,3 M - MANUTENÇÃO. AF_05/2023</v>
          </cell>
          <cell r="C2449" t="str">
            <v>H</v>
          </cell>
          <cell r="D2449">
            <v>40.17</v>
          </cell>
          <cell r="E2449" t="str">
            <v>Depreciação, Juros, Impostos e Seguros, Manutenção e Materiais na Operação dos Equipamentos</v>
          </cell>
          <cell r="F2449" t="str">
            <v>SINAPI Mai/26</v>
          </cell>
        </row>
        <row r="2450">
          <cell r="A2450">
            <v>90685</v>
          </cell>
          <cell r="B2450" t="str">
            <v>MANIPULADOR TELESCÓPICO, POTÊNCIA DE 85 HP, CAPACIDADE DE CARGA DE 3.500 KG, ALTURA MÁXIMA DE ELEVAÇÃO DE 12,3 M - MATERIAIS NA OPERAÇÃO. AF_05/2023</v>
          </cell>
          <cell r="C2450" t="str">
            <v>H</v>
          </cell>
          <cell r="D2450">
            <v>65.8</v>
          </cell>
          <cell r="E2450" t="str">
            <v>Depreciação, Juros, Impostos e Seguros, Manutenção e Materiais na Operação dos Equipamentos</v>
          </cell>
          <cell r="F2450" t="str">
            <v>SINAPI Mai/26</v>
          </cell>
        </row>
        <row r="2451">
          <cell r="A2451">
            <v>95114</v>
          </cell>
          <cell r="B2451" t="str">
            <v>MARTELETE OU ROMPEDOR PNEUMÁTICO MANUAL, 28 KG, COM SILENCIADOR - DEPRECIAÇÃO. AF_07/2016</v>
          </cell>
          <cell r="C2451" t="str">
            <v>H</v>
          </cell>
          <cell r="D2451">
            <v>0.39</v>
          </cell>
          <cell r="E2451" t="str">
            <v>Depreciação, Juros, Impostos e Seguros, Manutenção e Materiais na Operação dos Equipamentos</v>
          </cell>
          <cell r="F2451" t="str">
            <v>SINAPI Mai/26</v>
          </cell>
        </row>
        <row r="2452">
          <cell r="A2452">
            <v>95115</v>
          </cell>
          <cell r="B2452" t="str">
            <v>MARTELETE OU ROMPEDOR PNEUMÁTICO MANUAL, 28 KG, COM SILENCIADOR - JUROS. AF_07/2016</v>
          </cell>
          <cell r="C2452" t="str">
            <v>H</v>
          </cell>
          <cell r="D2452">
            <v>0.09</v>
          </cell>
          <cell r="E2452" t="str">
            <v>Depreciação, Juros, Impostos e Seguros, Manutenção e Materiais na Operação dos Equipamentos</v>
          </cell>
          <cell r="F2452" t="str">
            <v>SINAPI Mai/26</v>
          </cell>
        </row>
        <row r="2453">
          <cell r="A2453">
            <v>53863</v>
          </cell>
          <cell r="B2453" t="str">
            <v>MARTELETE OU ROMPEDOR PNEUMÁTICO MANUAL, 28 KG, COM SILENCIADOR - MANUTENÇÃO. AF_07/2016</v>
          </cell>
          <cell r="C2453" t="str">
            <v>H</v>
          </cell>
          <cell r="D2453">
            <v>0.49</v>
          </cell>
          <cell r="E2453" t="str">
            <v>Depreciação, Juros, Impostos e Seguros, Manutenção e Materiais na Operação dos Equipamentos</v>
          </cell>
          <cell r="F2453" t="str">
            <v>SINAPI Mai/26</v>
          </cell>
        </row>
        <row r="2454">
          <cell r="A2454">
            <v>104652</v>
          </cell>
          <cell r="B2454" t="str">
            <v>MARTELETE PERFURADOR/ ROMPEDOR ELÉTRICO, POTÊNCIA 800 W, 220 V - DEPRECIAÇÃO. AF_05/2023</v>
          </cell>
          <cell r="C2454" t="str">
            <v>H</v>
          </cell>
          <cell r="D2454">
            <v>0</v>
          </cell>
          <cell r="E2454" t="str">
            <v>Depreciação, Juros, Impostos e Seguros, Manutenção e Materiais na Operação dos Equipamentos</v>
          </cell>
          <cell r="F2454" t="str">
            <v>SINAPI Mai/26</v>
          </cell>
        </row>
        <row r="2455">
          <cell r="A2455">
            <v>104653</v>
          </cell>
          <cell r="B2455" t="str">
            <v>MARTELETE PERFURADOR/ ROMPEDOR ELÉTRICO, POTÊNCIA 800 W, 220 V - JUROS. AF_05/2023</v>
          </cell>
          <cell r="C2455" t="str">
            <v>H</v>
          </cell>
          <cell r="D2455">
            <v>0</v>
          </cell>
          <cell r="E2455" t="str">
            <v>Depreciação, Juros, Impostos e Seguros, Manutenção e Materiais na Operação dos Equipamentos</v>
          </cell>
          <cell r="F2455" t="str">
            <v>SINAPI Mai/26</v>
          </cell>
        </row>
        <row r="2456">
          <cell r="A2456">
            <v>104654</v>
          </cell>
          <cell r="B2456" t="str">
            <v>MARTELETE PERFURADOR/ ROMPEDOR ELÉTRICO, POTÊNCIA 800 W, 220 V - MANUTENÇÃO. AF_05/2023</v>
          </cell>
          <cell r="C2456" t="str">
            <v>H</v>
          </cell>
          <cell r="D2456">
            <v>0</v>
          </cell>
          <cell r="E2456" t="str">
            <v>Depreciação, Juros, Impostos e Seguros, Manutenção e Materiais na Operação dos Equipamentos</v>
          </cell>
          <cell r="F2456" t="str">
            <v>SINAPI Mai/26</v>
          </cell>
        </row>
        <row r="2457">
          <cell r="A2457">
            <v>104655</v>
          </cell>
          <cell r="B2457" t="str">
            <v>MARTELETE PERFURADOR/ ROMPEDOR ELÉTRICO, POTÊNCIA 800 W, 220 V - MATERIAIS NA OPERAÇÃO. AF_05/2023</v>
          </cell>
          <cell r="C2457" t="str">
            <v>H</v>
          </cell>
          <cell r="D2457">
            <v>0.59</v>
          </cell>
          <cell r="E2457" t="str">
            <v>Depreciação, Juros, Impostos e Seguros, Manutenção e Materiais na Operação dos Equipamentos</v>
          </cell>
          <cell r="F2457" t="str">
            <v>SINAPI Mai/26</v>
          </cell>
        </row>
        <row r="2458">
          <cell r="A2458">
            <v>102270</v>
          </cell>
          <cell r="B2458" t="str">
            <v>MARTELO DEMOLIDOR ELÉTRICO, COM POTÊNCIA DE 2.000 W, 1.000 IMPACTOS POR MINUTO, PESO DE 30 KG - DEPRECIAÇÃO. AF_01/2021</v>
          </cell>
          <cell r="C2458" t="str">
            <v>H</v>
          </cell>
          <cell r="D2458">
            <v>0.66</v>
          </cell>
          <cell r="E2458" t="str">
            <v>Depreciação, Juros, Impostos e Seguros, Manutenção e Materiais na Operação dos Equipamentos</v>
          </cell>
          <cell r="F2458" t="str">
            <v>SINAPI Mai/26</v>
          </cell>
        </row>
        <row r="2459">
          <cell r="A2459">
            <v>102271</v>
          </cell>
          <cell r="B2459" t="str">
            <v>MARTELO DEMOLIDOR ELÉTRICO, COM POTÊNCIA DE 2.000 W, 1.000 IMPACTOS POR MINUTO, PESO DE 30 KG - JUROS. AF_01/2021</v>
          </cell>
          <cell r="C2459" t="str">
            <v>H</v>
          </cell>
          <cell r="D2459">
            <v>0.15</v>
          </cell>
          <cell r="E2459" t="str">
            <v>Depreciação, Juros, Impostos e Seguros, Manutenção e Materiais na Operação dos Equipamentos</v>
          </cell>
          <cell r="F2459" t="str">
            <v>SINAPI Mai/26</v>
          </cell>
        </row>
        <row r="2460">
          <cell r="A2460">
            <v>102272</v>
          </cell>
          <cell r="B2460" t="str">
            <v>MARTELO DEMOLIDOR ELÉTRICO, COM POTÊNCIA DE 2.000 W, 1.000 IMPACTOS POR MINUTO, PESO DE 30 KG - MANUTENÇÃO. AF_01/2021</v>
          </cell>
          <cell r="C2460" t="str">
            <v>H</v>
          </cell>
          <cell r="D2460">
            <v>0.83</v>
          </cell>
          <cell r="E2460" t="str">
            <v>Depreciação, Juros, Impostos e Seguros, Manutenção e Materiais na Operação dos Equipamentos</v>
          </cell>
          <cell r="F2460" t="str">
            <v>SINAPI Mai/26</v>
          </cell>
        </row>
        <row r="2461">
          <cell r="A2461">
            <v>102273</v>
          </cell>
          <cell r="B2461" t="str">
            <v>MARTELO DEMOLIDOR ELÉTRICO, COM POTÊNCIA DE 2.000 W, 1.000 IMPACTOS POR MINUTO, PESO DE 30 KG - MATERIAIS NA OPERAÇÃO. AF_01/2021</v>
          </cell>
          <cell r="C2461" t="str">
            <v>H</v>
          </cell>
          <cell r="D2461">
            <v>1.49</v>
          </cell>
          <cell r="E2461" t="str">
            <v>Depreciação, Juros, Impostos e Seguros, Manutenção e Materiais na Operação dos Equipamentos</v>
          </cell>
          <cell r="F2461" t="str">
            <v>SINAPI Mai/26</v>
          </cell>
        </row>
        <row r="2462">
          <cell r="A2462">
            <v>95255</v>
          </cell>
          <cell r="B2462" t="str">
            <v>MARTELO DEMOLIDOR PNEUMÁTICO MANUAL, 32 KG - DEPRECIAÇÃO. AF_09/2016</v>
          </cell>
          <cell r="C2462" t="str">
            <v>H</v>
          </cell>
          <cell r="D2462">
            <v>0.79</v>
          </cell>
          <cell r="E2462" t="str">
            <v>Depreciação, Juros, Impostos e Seguros, Manutenção e Materiais na Operação dos Equipamentos</v>
          </cell>
          <cell r="F2462" t="str">
            <v>SINAPI Mai/26</v>
          </cell>
        </row>
        <row r="2463">
          <cell r="A2463">
            <v>95256</v>
          </cell>
          <cell r="B2463" t="str">
            <v>MARTELO DEMOLIDOR PNEUMÁTICO MANUAL, 32 KG - JUROS. AF_09/2016</v>
          </cell>
          <cell r="C2463" t="str">
            <v>H</v>
          </cell>
          <cell r="D2463">
            <v>0.18</v>
          </cell>
          <cell r="E2463" t="str">
            <v>Depreciação, Juros, Impostos e Seguros, Manutenção e Materiais na Operação dos Equipamentos</v>
          </cell>
          <cell r="F2463" t="str">
            <v>SINAPI Mai/26</v>
          </cell>
        </row>
        <row r="2464">
          <cell r="A2464">
            <v>95257</v>
          </cell>
          <cell r="B2464" t="str">
            <v>MARTELO DEMOLIDOR PNEUMÁTICO MANUAL, 32 KG - MANUTENÇÃO. AF_09/2016</v>
          </cell>
          <cell r="C2464" t="str">
            <v>H</v>
          </cell>
          <cell r="D2464">
            <v>0.99</v>
          </cell>
          <cell r="E2464" t="str">
            <v>Depreciação, Juros, Impostos e Seguros, Manutenção e Materiais na Operação dos Equipamentos</v>
          </cell>
          <cell r="F2464" t="str">
            <v>SINAPI Mai/26</v>
          </cell>
        </row>
        <row r="2465">
          <cell r="A2465">
            <v>105913</v>
          </cell>
          <cell r="B2465" t="str">
            <v>MARTELO PERFURADOR PNEUMÁTICO MANUAL, HASTE 19 X 108 MM, *11* KG - DEPRECIAÇÃO. AF_02/2025</v>
          </cell>
          <cell r="C2465" t="str">
            <v>H</v>
          </cell>
          <cell r="D2465">
            <v>0.67</v>
          </cell>
          <cell r="E2465" t="str">
            <v>Depreciação, Juros, Impostos e Seguros, Manutenção e Materiais na Operação dos Equipamentos</v>
          </cell>
          <cell r="F2465" t="str">
            <v>SINAPI Mai/26</v>
          </cell>
        </row>
        <row r="2466">
          <cell r="A2466">
            <v>105914</v>
          </cell>
          <cell r="B2466" t="str">
            <v>MARTELO PERFURADOR PNEUMÁTICO MANUAL, HASTE 19 X 108 MM, *11* KG - JUROS. AF_02/2025</v>
          </cell>
          <cell r="C2466" t="str">
            <v>H</v>
          </cell>
          <cell r="D2466">
            <v>0.15</v>
          </cell>
          <cell r="E2466" t="str">
            <v>Depreciação, Juros, Impostos e Seguros, Manutenção e Materiais na Operação dos Equipamentos</v>
          </cell>
          <cell r="F2466" t="str">
            <v>SINAPI Mai/26</v>
          </cell>
        </row>
        <row r="2467">
          <cell r="A2467">
            <v>105915</v>
          </cell>
          <cell r="B2467" t="str">
            <v>MARTELO PERFURADOR PNEUMÁTICO MANUAL, HASTE 19 X 108 MM, *11* KG - MANUTENÇÃO. AF_02/2025</v>
          </cell>
          <cell r="C2467" t="str">
            <v>H</v>
          </cell>
          <cell r="D2467">
            <v>0.84</v>
          </cell>
          <cell r="E2467" t="str">
            <v>Depreciação, Juros, Impostos e Seguros, Manutenção e Materiais na Operação dos Equipamentos</v>
          </cell>
          <cell r="F2467" t="str">
            <v>SINAPI Mai/26</v>
          </cell>
        </row>
        <row r="2468">
          <cell r="A2468">
            <v>103792</v>
          </cell>
          <cell r="B2468" t="str">
            <v>MINI GUINDASTE ARANHA SOBRE ESTEIRAS E LANCA TELESCÓPICA, CAPACIDADE MÁXIMA DE CARGA 3,0 TON, RAIO MÁXIMO DE TRABALHO 8,25 M, ALTURA DE LANÇA DO SOLO 9,2 M, 55 M DE CABO DE AÇO 8 MM, MOTOR ELÉTRICO 220/380 VOLTS - MATERIAIS NA OPERAÇÃO. AF_03/2022</v>
          </cell>
          <cell r="C2468" t="str">
            <v>H</v>
          </cell>
          <cell r="D2468">
            <v>4.1100000000000003</v>
          </cell>
          <cell r="E2468" t="str">
            <v>Depreciação, Juros, Impostos e Seguros, Manutenção e Materiais na Operação dos Equipamentos</v>
          </cell>
          <cell r="F2468" t="str">
            <v>SINAPI Mai/26</v>
          </cell>
        </row>
        <row r="2469">
          <cell r="A2469">
            <v>103789</v>
          </cell>
          <cell r="B2469" t="str">
            <v>MINI GUINDASTE ARANHA SOBRE ESTEIRAS E LANCA TELESCÓPICA, CAPACIDADE MÁXIMA DE CARGA 3,0 TON, RAIO MÁXIMO DE TRABALHO 8,25 M, ALTURA DE LANÇA DO SOLO 9,2 M, 55 M DE CABO DE AÇO 8 MM, MOTOR ELÉTRICO 220/380 VOLTS TRIFÁSICO - DEPRECIAÇÃO. AF_03/2022</v>
          </cell>
          <cell r="C2469" t="str">
            <v>H</v>
          </cell>
          <cell r="D2469">
            <v>0</v>
          </cell>
          <cell r="E2469" t="str">
            <v>Depreciação, Juros, Impostos e Seguros, Manutenção e Materiais na Operação dos Equipamentos</v>
          </cell>
          <cell r="F2469" t="str">
            <v>SINAPI Mai/26</v>
          </cell>
        </row>
        <row r="2470">
          <cell r="A2470">
            <v>103790</v>
          </cell>
          <cell r="B2470" t="str">
            <v>MINI GUINDASTE ARANHA SOBRE ESTEIRAS E LANCA TELESCÓPICA, CAPACIDADE MÁXIMA DE CARGA 3,0 TON, RAIO MÁXIMO DE TRABALHO 8,25 M, ALTURA DE LANÇA DO SOLO 9,2 M, 55 M DE CABO DE AÇO 8 MM, MOTOR ELÉTRICO 220/380 VOLTS TRIFÁSICO - JUROS. AF_03/2022</v>
          </cell>
          <cell r="C2470" t="str">
            <v>H</v>
          </cell>
          <cell r="D2470">
            <v>0</v>
          </cell>
          <cell r="E2470" t="str">
            <v>Depreciação, Juros, Impostos e Seguros, Manutenção e Materiais na Operação dos Equipamentos</v>
          </cell>
          <cell r="F2470" t="str">
            <v>SINAPI Mai/26</v>
          </cell>
        </row>
        <row r="2471">
          <cell r="A2471">
            <v>103791</v>
          </cell>
          <cell r="B2471" t="str">
            <v>MINI GUINDASTE ARANHA SOBRE ESTEIRAS E LANCA TELESCÓPICA, CAPACIDADE MÁXIMA DE CARGA 3,0 TON, RAIO MÁXIMO DE TRABALHO 8,25 M, ALTURA DE LANÇA DO SOLO 9,2 M, 55 M DE CABO DE AÇO 8 MM, MOTOR ELÉTRICO 220/380 VOLTS TRIFÁSICO - MANUTENÇÃO. AF_03/2022</v>
          </cell>
          <cell r="C2471" t="str">
            <v>H</v>
          </cell>
          <cell r="D2471">
            <v>0</v>
          </cell>
          <cell r="E2471" t="str">
            <v>Depreciação, Juros, Impostos e Seguros, Manutenção e Materiais na Operação dos Equipamentos</v>
          </cell>
          <cell r="F2471" t="str">
            <v>SINAPI Mai/26</v>
          </cell>
        </row>
        <row r="2472">
          <cell r="A2472">
            <v>96054</v>
          </cell>
          <cell r="B2472" t="str">
            <v>MINICARREGADEIRA SOBRE RODAS POTENCIA 47HP CAPACIDADE OPERACAO 646 KG, COM VASSOURA MECÂNICA ACOPLADA - DEPRECIAÇÃO. AF_03/2017</v>
          </cell>
          <cell r="C2472" t="str">
            <v>H</v>
          </cell>
          <cell r="D2472">
            <v>32.659999999999997</v>
          </cell>
          <cell r="E2472" t="str">
            <v>Depreciação, Juros, Impostos e Seguros, Manutenção e Materiais na Operação dos Equipamentos</v>
          </cell>
          <cell r="F2472" t="str">
            <v>SINAPI Mai/26</v>
          </cell>
        </row>
        <row r="2473">
          <cell r="A2473">
            <v>96060</v>
          </cell>
          <cell r="B2473" t="str">
            <v>MINICARREGADEIRA SOBRE RODAS POTENCIA 47HP CAPACIDADE OPERACAO 646 KG, COM VASSOURA MECÂNICA ACOPLADA - JUROS. AF_03/2017</v>
          </cell>
          <cell r="C2473" t="str">
            <v>H</v>
          </cell>
          <cell r="D2473">
            <v>6.7</v>
          </cell>
          <cell r="E2473" t="str">
            <v>Depreciação, Juros, Impostos e Seguros, Manutenção e Materiais na Operação dos Equipamentos</v>
          </cell>
          <cell r="F2473" t="str">
            <v>SINAPI Mai/26</v>
          </cell>
        </row>
        <row r="2474">
          <cell r="A2474">
            <v>96061</v>
          </cell>
          <cell r="B2474" t="str">
            <v>MINICARREGADEIRA SOBRE RODAS POTENCIA 47HP CAPACIDADE OPERACAO 646 KG, COM VASSOURA MECÂNICA ACOPLADA - MANUTENÇÃO. AF_03/2017</v>
          </cell>
          <cell r="C2474" t="str">
            <v>H</v>
          </cell>
          <cell r="D2474">
            <v>40.82</v>
          </cell>
          <cell r="E2474" t="str">
            <v>Depreciação, Juros, Impostos e Seguros, Manutenção e Materiais na Operação dos Equipamentos</v>
          </cell>
          <cell r="F2474" t="str">
            <v>SINAPI Mai/26</v>
          </cell>
        </row>
        <row r="2475">
          <cell r="A2475">
            <v>96062</v>
          </cell>
          <cell r="B2475" t="str">
            <v>MINICARREGADEIRA SOBRE RODAS POTENCIA 47HP CAPACIDADE OPERACAO 646 KG, COM VASSOURA MECÂNICA ACOPLADA - MATERIAIS NA OPERAÇÃO. AF_03/2017</v>
          </cell>
          <cell r="C2475" t="str">
            <v>H</v>
          </cell>
          <cell r="D2475">
            <v>46.08</v>
          </cell>
          <cell r="E2475" t="str">
            <v>Depreciação, Juros, Impostos e Seguros, Manutenção e Materiais na Operação dos Equipamentos</v>
          </cell>
          <cell r="F2475" t="str">
            <v>SINAPI Mai/26</v>
          </cell>
        </row>
        <row r="2476">
          <cell r="A2476">
            <v>90688</v>
          </cell>
          <cell r="B2476" t="str">
            <v>MINICARREGADEIRA SOBRE RODAS, POTÊNCIA LÍQUIDA DE 47 HP, CAPACIDADE NOMINAL DE OPERAÇÃO DE 646 KG - DEPRECIAÇÃO. AF_06/2015</v>
          </cell>
          <cell r="C2476" t="str">
            <v>H</v>
          </cell>
          <cell r="D2476">
            <v>28.8</v>
          </cell>
          <cell r="E2476" t="str">
            <v>Depreciação, Juros, Impostos e Seguros, Manutenção e Materiais na Operação dos Equipamentos</v>
          </cell>
          <cell r="F2476" t="str">
            <v>SINAPI Mai/26</v>
          </cell>
        </row>
        <row r="2477">
          <cell r="A2477">
            <v>90689</v>
          </cell>
          <cell r="B2477" t="str">
            <v>MINICARREGADEIRA SOBRE RODAS, POTÊNCIA LÍQUIDA DE 47 HP, CAPACIDADE NOMINAL DE OPERAÇÃO DE 646 KG - JUROS. AF_06/2015</v>
          </cell>
          <cell r="C2477" t="str">
            <v>H</v>
          </cell>
          <cell r="D2477">
            <v>5.68</v>
          </cell>
          <cell r="E2477" t="str">
            <v>Depreciação, Juros, Impostos e Seguros, Manutenção e Materiais na Operação dos Equipamentos</v>
          </cell>
          <cell r="F2477" t="str">
            <v>SINAPI Mai/26</v>
          </cell>
        </row>
        <row r="2478">
          <cell r="A2478">
            <v>90690</v>
          </cell>
          <cell r="B2478" t="str">
            <v>MINICARREGADEIRA SOBRE RODAS, POTÊNCIA LÍQUIDA DE 47 HP, CAPACIDADE NOMINAL DE OPERAÇÃO DE 646 KG - MANUTENÇÃO. AF_06/2015</v>
          </cell>
          <cell r="C2478" t="str">
            <v>H</v>
          </cell>
          <cell r="D2478">
            <v>36</v>
          </cell>
          <cell r="E2478" t="str">
            <v>Depreciação, Juros, Impostos e Seguros, Manutenção e Materiais na Operação dos Equipamentos</v>
          </cell>
          <cell r="F2478" t="str">
            <v>SINAPI Mai/26</v>
          </cell>
        </row>
        <row r="2479">
          <cell r="A2479">
            <v>90691</v>
          </cell>
          <cell r="B2479" t="str">
            <v>MINICARREGADEIRA SOBRE RODAS, POTÊNCIA LÍQUIDA DE 47 HP, CAPACIDADE NOMINAL DE OPERAÇÃO DE 646 KG - MATERIAIS NA OPERAÇÃO. AF_06/2015</v>
          </cell>
          <cell r="C2479" t="str">
            <v>H</v>
          </cell>
          <cell r="D2479">
            <v>46.08</v>
          </cell>
          <cell r="E2479" t="str">
            <v>Depreciação, Juros, Impostos e Seguros, Manutenção e Materiais na Operação dos Equipamentos</v>
          </cell>
          <cell r="F2479" t="str">
            <v>SINAPI Mai/26</v>
          </cell>
        </row>
        <row r="2480">
          <cell r="A2480">
            <v>96241</v>
          </cell>
          <cell r="B2480" t="str">
            <v>MINIESCAVADEIRA SOBRE ESTEIRAS, POTÊNCIA LÍQUIDA DE *30* HP, PESO OPERACIONAL DE *3.500* KG - DEPRECIAÇÃO. AF_04/2017</v>
          </cell>
          <cell r="C2480" t="str">
            <v>H</v>
          </cell>
          <cell r="D2480">
            <v>30.6</v>
          </cell>
          <cell r="E2480" t="str">
            <v>Depreciação, Juros, Impostos e Seguros, Manutenção e Materiais na Operação dos Equipamentos</v>
          </cell>
          <cell r="F2480" t="str">
            <v>SINAPI Mai/26</v>
          </cell>
        </row>
        <row r="2481">
          <cell r="A2481">
            <v>96242</v>
          </cell>
          <cell r="B2481" t="str">
            <v>MINIESCAVADEIRA SOBRE ESTEIRAS, POTÊNCIA LÍQUIDA DE *30* HP, PESO OPERACIONAL DE *3.500* KG - JUROS. AF_04/2017</v>
          </cell>
          <cell r="C2481" t="str">
            <v>H</v>
          </cell>
          <cell r="D2481">
            <v>8.08</v>
          </cell>
          <cell r="E2481" t="str">
            <v>Depreciação, Juros, Impostos e Seguros, Manutenção e Materiais na Operação dos Equipamentos</v>
          </cell>
          <cell r="F2481" t="str">
            <v>SINAPI Mai/26</v>
          </cell>
        </row>
        <row r="2482">
          <cell r="A2482">
            <v>96243</v>
          </cell>
          <cell r="B2482" t="str">
            <v>MINIESCAVADEIRA SOBRE ESTEIRAS, POTÊNCIA LÍQUIDA DE *30* HP, PESO OPERACIONAL DE *3.500* KG - MANUTENÇÃO. AF_04/2017</v>
          </cell>
          <cell r="C2482" t="str">
            <v>H</v>
          </cell>
          <cell r="D2482">
            <v>38.25</v>
          </cell>
          <cell r="E2482" t="str">
            <v>Depreciação, Juros, Impostos e Seguros, Manutenção e Materiais na Operação dos Equipamentos</v>
          </cell>
          <cell r="F2482" t="str">
            <v>SINAPI Mai/26</v>
          </cell>
        </row>
        <row r="2483">
          <cell r="A2483">
            <v>96244</v>
          </cell>
          <cell r="B2483" t="str">
            <v>MINIESCAVADEIRA SOBRE ESTEIRAS, POTÊNCIA LÍQUIDA DE *30* HP, PESO OPERACIONAL DE *3.500* KG - MATERIAIS NA OPERAÇÃO. AF_04/2017</v>
          </cell>
          <cell r="C2483" t="str">
            <v>H</v>
          </cell>
          <cell r="D2483">
            <v>20.13</v>
          </cell>
          <cell r="E2483" t="str">
            <v>Depreciação, Juros, Impostos e Seguros, Manutenção e Materiais na Operação dos Equipamentos</v>
          </cell>
          <cell r="F2483" t="str">
            <v>SINAPI Mai/26</v>
          </cell>
        </row>
        <row r="2484">
          <cell r="A2484">
            <v>88400</v>
          </cell>
          <cell r="B2484" t="str">
            <v>MISTURADOR DE ARGAMASSA, EIXO HORIZONTAL, CAPACIDADE DE MISTURA 160 KG, MOTOR ELÉTRICO POTÊNCIA 3 CV - DEPRECIAÇÃO. AF_05/2023</v>
          </cell>
          <cell r="C2484" t="str">
            <v>H</v>
          </cell>
          <cell r="D2484">
            <v>0.83</v>
          </cell>
          <cell r="E2484" t="str">
            <v>Depreciação, Juros, Impostos e Seguros, Manutenção e Materiais na Operação dos Equipamentos</v>
          </cell>
          <cell r="F2484" t="str">
            <v>SINAPI Mai/26</v>
          </cell>
        </row>
        <row r="2485">
          <cell r="A2485">
            <v>88401</v>
          </cell>
          <cell r="B2485" t="str">
            <v>MISTURADOR DE ARGAMASSA, EIXO HORIZONTAL, CAPACIDADE DE MISTURA 160 KG, MOTOR ELÉTRICO POTÊNCIA 3 CV - JUROS. AF_05/2023</v>
          </cell>
          <cell r="C2485" t="str">
            <v>H</v>
          </cell>
          <cell r="D2485">
            <v>0.19</v>
          </cell>
          <cell r="E2485" t="str">
            <v>Depreciação, Juros, Impostos e Seguros, Manutenção e Materiais na Operação dos Equipamentos</v>
          </cell>
          <cell r="F2485" t="str">
            <v>SINAPI Mai/26</v>
          </cell>
        </row>
        <row r="2486">
          <cell r="A2486">
            <v>88402</v>
          </cell>
          <cell r="B2486" t="str">
            <v>MISTURADOR DE ARGAMASSA, EIXO HORIZONTAL, CAPACIDADE DE MISTURA 160 KG, MOTOR ELÉTRICO POTÊNCIA 3 CV - MANUTENÇÃO. AF_05/2023</v>
          </cell>
          <cell r="C2486" t="str">
            <v>H</v>
          </cell>
          <cell r="D2486">
            <v>0.91</v>
          </cell>
          <cell r="E2486" t="str">
            <v>Depreciação, Juros, Impostos e Seguros, Manutenção e Materiais na Operação dos Equipamentos</v>
          </cell>
          <cell r="F2486" t="str">
            <v>SINAPI Mai/26</v>
          </cell>
        </row>
        <row r="2487">
          <cell r="A2487">
            <v>88403</v>
          </cell>
          <cell r="B2487" t="str">
            <v>MISTURADOR DE ARGAMASSA, EIXO HORIZONTAL, CAPACIDADE DE MISTURA 160 KG, MOTOR ELÉTRICO POTÊNCIA 3 CV - MATERIAIS NA OPERAÇÃO. AF_05/2023</v>
          </cell>
          <cell r="C2487" t="str">
            <v>H</v>
          </cell>
          <cell r="D2487">
            <v>1.65</v>
          </cell>
          <cell r="E2487" t="str">
            <v>Depreciação, Juros, Impostos e Seguros, Manutenção e Materiais na Operação dos Equipamentos</v>
          </cell>
          <cell r="F2487" t="str">
            <v>SINAPI Mai/26</v>
          </cell>
        </row>
        <row r="2488">
          <cell r="A2488">
            <v>88387</v>
          </cell>
          <cell r="B2488" t="str">
            <v>MISTURADOR DE ARGAMASSA, EIXO HORIZONTAL, CAPACIDADE DE MISTURA 300 KG, MOTOR ELÉTRICO POTÊNCIA 5 CV - DEPRECIAÇÃO. AF_05/2023</v>
          </cell>
          <cell r="C2488" t="str">
            <v>H</v>
          </cell>
          <cell r="D2488">
            <v>0.88</v>
          </cell>
          <cell r="E2488" t="str">
            <v>Depreciação, Juros, Impostos e Seguros, Manutenção e Materiais na Operação dos Equipamentos</v>
          </cell>
          <cell r="F2488" t="str">
            <v>SINAPI Mai/26</v>
          </cell>
        </row>
        <row r="2489">
          <cell r="A2489">
            <v>88389</v>
          </cell>
          <cell r="B2489" t="str">
            <v>MISTURADOR DE ARGAMASSA, EIXO HORIZONTAL, CAPACIDADE DE MISTURA 300 KG, MOTOR ELÉTRICO POTÊNCIA 5 CV - JUROS. AF_05/2023</v>
          </cell>
          <cell r="C2489" t="str">
            <v>H</v>
          </cell>
          <cell r="D2489">
            <v>0.2</v>
          </cell>
          <cell r="E2489" t="str">
            <v>Depreciação, Juros, Impostos e Seguros, Manutenção e Materiais na Operação dos Equipamentos</v>
          </cell>
          <cell r="F2489" t="str">
            <v>SINAPI Mai/26</v>
          </cell>
        </row>
        <row r="2490">
          <cell r="A2490">
            <v>88390</v>
          </cell>
          <cell r="B2490" t="str">
            <v>MISTURADOR DE ARGAMASSA, EIXO HORIZONTAL, CAPACIDADE DE MISTURA 300 KG, MOTOR ELÉTRICO POTÊNCIA 5 CV - MANUTENÇÃO. AF_05/2023</v>
          </cell>
          <cell r="C2490" t="str">
            <v>H</v>
          </cell>
          <cell r="D2490">
            <v>0.96</v>
          </cell>
          <cell r="E2490" t="str">
            <v>Depreciação, Juros, Impostos e Seguros, Manutenção e Materiais na Operação dos Equipamentos</v>
          </cell>
          <cell r="F2490" t="str">
            <v>SINAPI Mai/26</v>
          </cell>
        </row>
        <row r="2491">
          <cell r="A2491">
            <v>88391</v>
          </cell>
          <cell r="B2491" t="str">
            <v>MISTURADOR DE ARGAMASSA, EIXO HORIZONTAL, CAPACIDADE DE MISTURA 300 KG, MOTOR ELÉTRICO POTÊNCIA 5 CV - MATERIAIS NA OPERAÇÃO. AF_05/2023</v>
          </cell>
          <cell r="C2491" t="str">
            <v>H</v>
          </cell>
          <cell r="D2491">
            <v>2.75</v>
          </cell>
          <cell r="E2491" t="str">
            <v>Depreciação, Juros, Impostos e Seguros, Manutenção e Materiais na Operação dos Equipamentos</v>
          </cell>
          <cell r="F2491" t="str">
            <v>SINAPI Mai/26</v>
          </cell>
        </row>
        <row r="2492">
          <cell r="A2492">
            <v>88394</v>
          </cell>
          <cell r="B2492" t="str">
            <v>MISTURADOR DE ARGAMASSA, EIXO HORIZONTAL, CAPACIDADE DE MISTURA 600 KG, MOTOR ELÉTRICO POTÊNCIA 7,5 CV - DEPRECIAÇÃO. AF_05/2023</v>
          </cell>
          <cell r="C2492" t="str">
            <v>H</v>
          </cell>
          <cell r="D2492">
            <v>1.05</v>
          </cell>
          <cell r="E2492" t="str">
            <v>Depreciação, Juros, Impostos e Seguros, Manutenção e Materiais na Operação dos Equipamentos</v>
          </cell>
          <cell r="F2492" t="str">
            <v>SINAPI Mai/26</v>
          </cell>
        </row>
        <row r="2493">
          <cell r="A2493">
            <v>88395</v>
          </cell>
          <cell r="B2493" t="str">
            <v>MISTURADOR DE ARGAMASSA, EIXO HORIZONTAL, CAPACIDADE DE MISTURA 600 KG, MOTOR ELÉTRICO POTÊNCIA 7,5 CV - JUROS. AF_05/2023</v>
          </cell>
          <cell r="C2493" t="str">
            <v>H</v>
          </cell>
          <cell r="D2493">
            <v>0.24</v>
          </cell>
          <cell r="E2493" t="str">
            <v>Depreciação, Juros, Impostos e Seguros, Manutenção e Materiais na Operação dos Equipamentos</v>
          </cell>
          <cell r="F2493" t="str">
            <v>SINAPI Mai/26</v>
          </cell>
        </row>
        <row r="2494">
          <cell r="A2494">
            <v>88396</v>
          </cell>
          <cell r="B2494" t="str">
            <v>MISTURADOR DE ARGAMASSA, EIXO HORIZONTAL, CAPACIDADE DE MISTURA 600 KG, MOTOR ELÉTRICO POTÊNCIA 7,5 CV - MANUTENÇÃO. AF_05/2023</v>
          </cell>
          <cell r="C2494" t="str">
            <v>H</v>
          </cell>
          <cell r="D2494">
            <v>1.1499999999999999</v>
          </cell>
          <cell r="E2494" t="str">
            <v>Depreciação, Juros, Impostos e Seguros, Manutenção e Materiais na Operação dos Equipamentos</v>
          </cell>
          <cell r="F2494" t="str">
            <v>SINAPI Mai/26</v>
          </cell>
        </row>
        <row r="2495">
          <cell r="A2495">
            <v>88397</v>
          </cell>
          <cell r="B2495" t="str">
            <v>MISTURADOR DE ARGAMASSA, EIXO HORIZONTAL, CAPACIDADE DE MISTURA 600 KG, MOTOR ELÉTRICO POTÊNCIA 7,5 CV - MATERIAIS NA OPERAÇÃO. AF_05/2023</v>
          </cell>
          <cell r="C2495" t="str">
            <v>H</v>
          </cell>
          <cell r="D2495">
            <v>4.12</v>
          </cell>
          <cell r="E2495" t="str">
            <v>Depreciação, Juros, Impostos e Seguros, Manutenção e Materiais na Operação dos Equipamentos</v>
          </cell>
          <cell r="F2495" t="str">
            <v>SINAPI Mai/26</v>
          </cell>
        </row>
        <row r="2496">
          <cell r="A2496">
            <v>90633</v>
          </cell>
          <cell r="B2496" t="str">
            <v>MISTURADOR DUPLO HORIZONTAL DE ALTA TURBULÊNCIA, CAPACIDADE / VOLUME 2 X 500 LITROS, MOTORES ELÉTRICOS MÍNIMO 5 CV CADA, PARA NATA CIMENTO, ARGAMASSA E OUTROS - DEPRECIAÇÃO. AF_06/2015</v>
          </cell>
          <cell r="C2496" t="str">
            <v>H</v>
          </cell>
          <cell r="D2496">
            <v>4.18</v>
          </cell>
          <cell r="E2496" t="str">
            <v>Depreciação, Juros, Impostos e Seguros, Manutenção e Materiais na Operação dos Equipamentos</v>
          </cell>
          <cell r="F2496" t="str">
            <v>SINAPI Mai/26</v>
          </cell>
        </row>
        <row r="2497">
          <cell r="A2497">
            <v>90634</v>
          </cell>
          <cell r="B2497" t="str">
            <v>MISTURADOR DUPLO HORIZONTAL DE ALTA TURBULÊNCIA, CAPACIDADE / VOLUME 2 X 500 LITROS, MOTORES ELÉTRICOS MÍNIMO 5 CV CADA, PARA NATA CIMENTO, ARGAMASSA E OUTROS - JUROS. AF_06/2015</v>
          </cell>
          <cell r="C2497" t="str">
            <v>H</v>
          </cell>
          <cell r="D2497">
            <v>0.96</v>
          </cell>
          <cell r="E2497" t="str">
            <v>Depreciação, Juros, Impostos e Seguros, Manutenção e Materiais na Operação dos Equipamentos</v>
          </cell>
          <cell r="F2497" t="str">
            <v>SINAPI Mai/26</v>
          </cell>
        </row>
        <row r="2498">
          <cell r="A2498">
            <v>90635</v>
          </cell>
          <cell r="B2498" t="str">
            <v>MISTURADOR DUPLO HORIZONTAL DE ALTA TURBULÊNCIA, CAPACIDADE / VOLUME 2 X 500 LITROS, MOTORES ELÉTRICOS MÍNIMO 5 CV CADA, PARA NATA CIMENTO, ARGAMASSA E OUTROS - MANUTENÇÃO. AF_06/2015</v>
          </cell>
          <cell r="C2498" t="str">
            <v>H</v>
          </cell>
          <cell r="D2498">
            <v>4.57</v>
          </cell>
          <cell r="E2498" t="str">
            <v>Depreciação, Juros, Impostos e Seguros, Manutenção e Materiais na Operação dos Equipamentos</v>
          </cell>
          <cell r="F2498" t="str">
            <v>SINAPI Mai/26</v>
          </cell>
        </row>
        <row r="2499">
          <cell r="A2499">
            <v>90636</v>
          </cell>
          <cell r="B2499" t="str">
            <v>MISTURADOR DUPLO HORIZONTAL DE ALTA TURBULÊNCIA, CAPACIDADE / VOLUME 2 X 500 LITROS, MOTORES ELÉTRICOS MÍNIMO 5 CV CADA, PARA NATA CIMENTO, ARGAMASSA E OUTROS - MATERIAIS NA OPERAÇÃO. AF_06/2015</v>
          </cell>
          <cell r="C2499" t="str">
            <v>H</v>
          </cell>
          <cell r="D2499">
            <v>5.5</v>
          </cell>
          <cell r="E2499" t="str">
            <v>Depreciação, Juros, Impostos e Seguros, Manutenção e Materiais na Operação dos Equipamentos</v>
          </cell>
          <cell r="F2499" t="str">
            <v>SINAPI Mai/26</v>
          </cell>
        </row>
        <row r="2500">
          <cell r="A2500">
            <v>103238</v>
          </cell>
          <cell r="B2500" t="str">
            <v>MISTURADOR PARA PREPARO DE LAMA ESTABILIZANTE COM CAPACIDADE DE *4000* L, COM BOMBA CENTRÍFUGA 5,5 HP A 23,07 HP, PARA SISTEMA DE FURO DIRECIONAL - DEPRECIAÇÃO. AF_05/2023</v>
          </cell>
          <cell r="C2500" t="str">
            <v>H</v>
          </cell>
          <cell r="D2500">
            <v>0</v>
          </cell>
          <cell r="E2500" t="str">
            <v>Depreciação, Juros, Impostos e Seguros, Manutenção e Materiais na Operação dos Equipamentos</v>
          </cell>
          <cell r="F2500" t="str">
            <v>SINAPI Mai/26</v>
          </cell>
        </row>
        <row r="2501">
          <cell r="A2501">
            <v>103239</v>
          </cell>
          <cell r="B2501" t="str">
            <v>MISTURADOR PARA PREPARO DE LAMA ESTABILIZANTE COM CAPACIDADE DE *4000* L, COM BOMBA CENTRÍFUGA 5,5 HP A 23,07 HP, PARA SISTEMA DE FURO DIRECIONAL - JUROS. AF_05/2023</v>
          </cell>
          <cell r="C2501" t="str">
            <v>H</v>
          </cell>
          <cell r="D2501">
            <v>0</v>
          </cell>
          <cell r="E2501" t="str">
            <v>Depreciação, Juros, Impostos e Seguros, Manutenção e Materiais na Operação dos Equipamentos</v>
          </cell>
          <cell r="F2501" t="str">
            <v>SINAPI Mai/26</v>
          </cell>
        </row>
        <row r="2502">
          <cell r="A2502">
            <v>103240</v>
          </cell>
          <cell r="B2502" t="str">
            <v>MISTURADOR PARA PREPARO DE LAMA ESTABILIZANTE COM CAPACIDADE DE *4000* L, COM BOMBA CENTRÍFUGA 5,5 HP A 23,07 HP, PARA SISTEMA DE FURO DIRECIONAL - MANUTENÇÃO. AF_05/2023</v>
          </cell>
          <cell r="C2502" t="str">
            <v>H</v>
          </cell>
          <cell r="D2502">
            <v>0</v>
          </cell>
          <cell r="E2502" t="str">
            <v>Depreciação, Juros, Impostos e Seguros, Manutenção e Materiais na Operação dos Equipamentos</v>
          </cell>
          <cell r="F2502" t="str">
            <v>SINAPI Mai/26</v>
          </cell>
        </row>
        <row r="2503">
          <cell r="A2503">
            <v>103241</v>
          </cell>
          <cell r="B2503" t="str">
            <v>MISTURADOR PARA PREPARO DE LAMA ESTABILIZANTE COM CAPACIDADE DE *4000* L, COM BOMBA CENTRÍFUGA 5,5 HP A 23,07 HP, PARA SISTEMA DE FURO DIRECIONAL - MATERIAIS NA OPERAÇÃO. AF_05/2023</v>
          </cell>
          <cell r="C2503" t="str">
            <v>H</v>
          </cell>
          <cell r="D2503">
            <v>10.32</v>
          </cell>
          <cell r="E2503" t="str">
            <v>Depreciação, Juros, Impostos e Seguros, Manutenção e Materiais na Operação dos Equipamentos</v>
          </cell>
          <cell r="F2503" t="str">
            <v>SINAPI Mai/26</v>
          </cell>
        </row>
        <row r="2504">
          <cell r="A2504">
            <v>88853</v>
          </cell>
          <cell r="B2504" t="str">
            <v>MOTOBOMBA CENTRÍFUGA, MOTOR A GASOLINA, POTÊNCIA 5,42 HP, BOCAIS 1 1/2" X 1", DIÂMETRO ROTOR 143 MM HM/Q = 6 MCA / 16,8 M3/H A 38 MCA / 6,6 M3/H - DEPRECIAÇÃO. AF_06/2014</v>
          </cell>
          <cell r="C2504" t="str">
            <v>H</v>
          </cell>
          <cell r="D2504">
            <v>0.19</v>
          </cell>
          <cell r="E2504" t="str">
            <v>Depreciação, Juros, Impostos e Seguros, Manutenção e Materiais na Operação dos Equipamentos</v>
          </cell>
          <cell r="F2504" t="str">
            <v>SINAPI Mai/26</v>
          </cell>
        </row>
        <row r="2505">
          <cell r="A2505">
            <v>88854</v>
          </cell>
          <cell r="B2505" t="str">
            <v>MOTOBOMBA CENTRÍFUGA, MOTOR A GASOLINA, POTÊNCIA 5,42 HP, BOCAIS 1 1/2" X 1", DIÂMETRO ROTOR 143 MM HM/Q = 6 MCA / 16,8 M3/H A 38 MCA / 6,6 M3/H - JUROS. AF_06/2014</v>
          </cell>
          <cell r="C2505" t="str">
            <v>H</v>
          </cell>
          <cell r="D2505">
            <v>0.04</v>
          </cell>
          <cell r="E2505" t="str">
            <v>Depreciação, Juros, Impostos e Seguros, Manutenção e Materiais na Operação dos Equipamentos</v>
          </cell>
          <cell r="F2505" t="str">
            <v>SINAPI Mai/26</v>
          </cell>
        </row>
        <row r="2506">
          <cell r="A2506">
            <v>5692</v>
          </cell>
          <cell r="B2506" t="str">
            <v>MOTOBOMBA CENTRÍFUGA, MOTOR A GASOLINA, POTÊNCIA 5,42 HP, BOCAIS 1 1/2" X 1", DIÂMETRO ROTOR 143 MM HM/Q = 6 MCA / 16,8 M3/H A 38 MCA / 6,6 M3/H - MANUTENÇÃO. AF_06/2014</v>
          </cell>
          <cell r="C2506" t="str">
            <v>H</v>
          </cell>
          <cell r="D2506">
            <v>0.21</v>
          </cell>
          <cell r="E2506" t="str">
            <v>Depreciação, Juros, Impostos e Seguros, Manutenção e Materiais na Operação dos Equipamentos</v>
          </cell>
          <cell r="F2506" t="str">
            <v>SINAPI Mai/26</v>
          </cell>
        </row>
        <row r="2507">
          <cell r="A2507">
            <v>5693</v>
          </cell>
          <cell r="B2507" t="str">
            <v>MOTOBOMBA CENTRÍFUGA, MOTOR A GASOLINA, POTÊNCIA 5,42 HP, BOCAIS 1 1/2" X 1", DIÂMETRO ROTOR 143 MM HM/Q = 6 MCA / 16,8 M3/H A 38 MCA / 6,6 M3/H - MATERIAIS NA OPERAÇÃO. AF_06/2014</v>
          </cell>
          <cell r="C2507" t="str">
            <v>H</v>
          </cell>
          <cell r="D2507">
            <v>22.25</v>
          </cell>
          <cell r="E2507" t="str">
            <v>Depreciação, Juros, Impostos e Seguros, Manutenção e Materiais na Operação dos Equipamentos</v>
          </cell>
          <cell r="F2507" t="str">
            <v>SINAPI Mai/26</v>
          </cell>
        </row>
        <row r="2508">
          <cell r="A2508">
            <v>7044</v>
          </cell>
          <cell r="B2508" t="str">
            <v>MOTOBOMBA TRASH (PARA ÁGUA SUJA) AUTO ESCORVANTE, MOTOR GASOLINA DE 6,41 HP, DIÂMETROS DE SUCÇÃO X RECALQUE: 3" X 3", HM/Q = 10 MCA / 60 M3/H A 23 MCA / 0 M3/H - DEPRECIAÇÃO. AF_10/2014</v>
          </cell>
          <cell r="C2508" t="str">
            <v>H</v>
          </cell>
          <cell r="D2508">
            <v>0.23</v>
          </cell>
          <cell r="E2508" t="str">
            <v>Depreciação, Juros, Impostos e Seguros, Manutenção e Materiais na Operação dos Equipamentos</v>
          </cell>
          <cell r="F2508" t="str">
            <v>SINAPI Mai/26</v>
          </cell>
        </row>
        <row r="2509">
          <cell r="A2509">
            <v>7045</v>
          </cell>
          <cell r="B2509" t="str">
            <v>MOTOBOMBA TRASH (PARA ÁGUA SUJA) AUTO ESCORVANTE, MOTOR GASOLINA DE 6,41 HP, DIÂMETROS DE SUCÇÃO X RECALQUE: 3" X 3", HM/Q = 10 MCA / 60 M3/H A 23 MCA / 0 M3/H - JUROS. AF_10/2014</v>
          </cell>
          <cell r="C2509" t="str">
            <v>H</v>
          </cell>
          <cell r="D2509">
            <v>0.05</v>
          </cell>
          <cell r="E2509" t="str">
            <v>Depreciação, Juros, Impostos e Seguros, Manutenção e Materiais na Operação dos Equipamentos</v>
          </cell>
          <cell r="F2509" t="str">
            <v>SINAPI Mai/26</v>
          </cell>
        </row>
        <row r="2510">
          <cell r="A2510">
            <v>7046</v>
          </cell>
          <cell r="B2510" t="str">
            <v>MOTOBOMBA TRASH (PARA ÁGUA SUJA) AUTO ESCORVANTE, MOTOR GASOLINA DE 6,41 HP, DIÂMETROS DE SUCÇÃO X RECALQUE: 3" X 3", HM/Q = 10 MCA / 60 M3/H A 23 MCA / 0 M3/H - MANUTENÇÃO. AF_10/2014</v>
          </cell>
          <cell r="C2510" t="str">
            <v>H</v>
          </cell>
          <cell r="D2510">
            <v>0.25</v>
          </cell>
          <cell r="E2510" t="str">
            <v>Depreciação, Juros, Impostos e Seguros, Manutenção e Materiais na Operação dos Equipamentos</v>
          </cell>
          <cell r="F2510" t="str">
            <v>SINAPI Mai/26</v>
          </cell>
        </row>
        <row r="2511">
          <cell r="A2511">
            <v>7047</v>
          </cell>
          <cell r="B2511" t="str">
            <v>MOTOBOMBA TRASH (PARA ÁGUA SUJA) AUTO ESCORVANTE, MOTOR GASOLINA DE 6,41 HP, DIÂMETROS DE SUCÇÃO X RECALQUE: 3" X 3", HM/Q = 10 MCA / 60 M3/H A 23 MCA / 0 M3/H - MATERIAIS NA OPERAÇÃO. AF_10/2014</v>
          </cell>
          <cell r="C2511" t="str">
            <v>H</v>
          </cell>
          <cell r="D2511">
            <v>26.26</v>
          </cell>
          <cell r="E2511" t="str">
            <v>Depreciação, Juros, Impostos e Seguros, Manutenção e Materiais na Operação dos Equipamentos</v>
          </cell>
          <cell r="F2511" t="str">
            <v>SINAPI Mai/26</v>
          </cell>
        </row>
        <row r="2512">
          <cell r="A2512">
            <v>89228</v>
          </cell>
          <cell r="B2512" t="str">
            <v>MOTONIVELADORA POTÊNCIA BÁSICA LÍQUIDA (PRIMEIRA MARCHA) 125 HP, PESO BRUTO 13032 KG, LARGURA DA LÂMINA DE 3,7 M - DEPRECIAÇÃO. AF_06/2014</v>
          </cell>
          <cell r="C2512" t="str">
            <v>H</v>
          </cell>
          <cell r="D2512">
            <v>48</v>
          </cell>
          <cell r="E2512" t="str">
            <v>Depreciação, Juros, Impostos e Seguros, Manutenção e Materiais na Operação dos Equipamentos</v>
          </cell>
          <cell r="F2512" t="str">
            <v>SINAPI Mai/26</v>
          </cell>
        </row>
        <row r="2513">
          <cell r="A2513">
            <v>89229</v>
          </cell>
          <cell r="B2513" t="str">
            <v>MOTONIVELADORA POTÊNCIA BÁSICA LÍQUIDA (PRIMEIRA MARCHA) 125 HP, PESO BRUTO 13032 KG, LARGURA DA LÂMINA DE 3,7 M - JUROS. AF_06/2014</v>
          </cell>
          <cell r="C2513" t="str">
            <v>H</v>
          </cell>
          <cell r="D2513">
            <v>16.920000000000002</v>
          </cell>
          <cell r="E2513" t="str">
            <v>Depreciação, Juros, Impostos e Seguros, Manutenção e Materiais na Operação dos Equipamentos</v>
          </cell>
          <cell r="F2513" t="str">
            <v>SINAPI Mai/26</v>
          </cell>
        </row>
        <row r="2514">
          <cell r="A2514">
            <v>5779</v>
          </cell>
          <cell r="B2514" t="str">
            <v>MOTONIVELADORA POTÊNCIA BÁSICA LÍQUIDA (PRIMEIRA MARCHA) 125 HP, PESO BRUTO 13032 KG, LARGURA DA LÂMINA DE 3,7 M - MANUTENÇÃO. AF_06/2014</v>
          </cell>
          <cell r="C2514" t="str">
            <v>H</v>
          </cell>
          <cell r="D2514">
            <v>77.16</v>
          </cell>
          <cell r="E2514" t="str">
            <v>Depreciação, Juros, Impostos e Seguros, Manutenção e Materiais na Operação dos Equipamentos</v>
          </cell>
          <cell r="F2514" t="str">
            <v>SINAPI Mai/26</v>
          </cell>
        </row>
        <row r="2515">
          <cell r="A2515">
            <v>53849</v>
          </cell>
          <cell r="B2515" t="str">
            <v>MOTONIVELADORA POTÊNCIA BÁSICA LÍQUIDA (PRIMEIRA MARCHA) 125 HP, PESO BRUTO 13032 KG, LARGURA DA LÂMINA DE 3,7 M - MATERIAIS NA OPERAÇÃO. AF_06/2014</v>
          </cell>
          <cell r="C2515" t="str">
            <v>H</v>
          </cell>
          <cell r="D2515">
            <v>96.81</v>
          </cell>
          <cell r="E2515" t="str">
            <v>Depreciação, Juros, Impostos e Seguros, Manutenção e Materiais na Operação dos Equipamentos</v>
          </cell>
          <cell r="F2515" t="str">
            <v>SINAPI Mai/26</v>
          </cell>
        </row>
        <row r="2516">
          <cell r="A2516">
            <v>95129</v>
          </cell>
          <cell r="B2516" t="str">
            <v>MÁQUINA DEMARCADORA DE FAIXA DE TRÁFEGO À FRIO, AUTOPROPELIDA, POTÊNCIA 38 HP - DEPRECIAÇÃO. AF_07/2016</v>
          </cell>
          <cell r="C2516" t="str">
            <v>H</v>
          </cell>
          <cell r="D2516">
            <v>54.41</v>
          </cell>
          <cell r="E2516" t="str">
            <v>Depreciação, Juros, Impostos e Seguros, Manutenção e Materiais na Operação dos Equipamentos</v>
          </cell>
          <cell r="F2516" t="str">
            <v>SINAPI Mai/26</v>
          </cell>
        </row>
        <row r="2517">
          <cell r="A2517">
            <v>95130</v>
          </cell>
          <cell r="B2517" t="str">
            <v>MÁQUINA DEMARCADORA DE FAIXA DE TRÁFEGO À FRIO, AUTOPROPELIDA, POTÊNCIA 38 HP - JUROS. AF_07/2016</v>
          </cell>
          <cell r="C2517" t="str">
            <v>H</v>
          </cell>
          <cell r="D2517">
            <v>19.73</v>
          </cell>
          <cell r="E2517" t="str">
            <v>Depreciação, Juros, Impostos e Seguros, Manutenção e Materiais na Operação dos Equipamentos</v>
          </cell>
          <cell r="F2517" t="str">
            <v>SINAPI Mai/26</v>
          </cell>
        </row>
        <row r="2518">
          <cell r="A2518">
            <v>95131</v>
          </cell>
          <cell r="B2518" t="str">
            <v>MÁQUINA DEMARCADORA DE FAIXA DE TRÁFEGO À FRIO, AUTOPROPELIDA, POTÊNCIA 38 HP - MANUTENÇÃO. AF_07/2016</v>
          </cell>
          <cell r="C2518" t="str">
            <v>H</v>
          </cell>
          <cell r="D2518">
            <v>64.05</v>
          </cell>
          <cell r="E2518" t="str">
            <v>Depreciação, Juros, Impostos e Seguros, Manutenção e Materiais na Operação dos Equipamentos</v>
          </cell>
          <cell r="F2518" t="str">
            <v>SINAPI Mai/26</v>
          </cell>
        </row>
        <row r="2519">
          <cell r="A2519">
            <v>95132</v>
          </cell>
          <cell r="B2519" t="str">
            <v>MÁQUINA DEMARCADORA DE FAIXA DE TRÁFEGO À FRIO, AUTOPROPELIDA, POTÊNCIA 38 HP - MATERIAIS NA OPERAÇÃO. AF_07/2016</v>
          </cell>
          <cell r="C2519" t="str">
            <v>H</v>
          </cell>
          <cell r="D2519">
            <v>37.29</v>
          </cell>
          <cell r="E2519" t="str">
            <v>Depreciação, Juros, Impostos e Seguros, Manutenção e Materiais na Operação dos Equipamentos</v>
          </cell>
          <cell r="F2519" t="str">
            <v>SINAPI Mai/26</v>
          </cell>
        </row>
        <row r="2520">
          <cell r="A2520">
            <v>102982</v>
          </cell>
          <cell r="B2520" t="str">
            <v>MÁQUINA DEMARCADORA DE FAIXA DE TRÁFEGO À FRIO, TRAÇÃO MANUAL, 4 CV, PRESSÃO MAX 3300 PSI, TANQUE 20 L - DEPRECIAÇÃO. AF_06/2021</v>
          </cell>
          <cell r="C2520" t="str">
            <v>H</v>
          </cell>
          <cell r="D2520">
            <v>0</v>
          </cell>
          <cell r="E2520" t="str">
            <v>Depreciação, Juros, Impostos e Seguros, Manutenção e Materiais na Operação dos Equipamentos</v>
          </cell>
          <cell r="F2520" t="str">
            <v>SINAPI Mai/26</v>
          </cell>
        </row>
        <row r="2521">
          <cell r="A2521">
            <v>102983</v>
          </cell>
          <cell r="B2521" t="str">
            <v>MÁQUINA DEMARCADORA DE FAIXA DE TRÁFEGO À FRIO, TRAÇÃO MANUAL, 4 CV, PRESSÃO MAX 3300 PSI, TANQUE 20 L - JUROS. AF_06/2021</v>
          </cell>
          <cell r="C2521" t="str">
            <v>H</v>
          </cell>
          <cell r="D2521">
            <v>0</v>
          </cell>
          <cell r="E2521" t="str">
            <v>Depreciação, Juros, Impostos e Seguros, Manutenção e Materiais na Operação dos Equipamentos</v>
          </cell>
          <cell r="F2521" t="str">
            <v>SINAPI Mai/26</v>
          </cell>
        </row>
        <row r="2522">
          <cell r="A2522">
            <v>102984</v>
          </cell>
          <cell r="B2522" t="str">
            <v>MÁQUINA DEMARCADORA DE FAIXA DE TRÁFEGO À FRIO, TRAÇÃO MANUAL, 4 CV, PRESSÃO MAX 3300 PSI, TANQUE 20 L - MANUTENÇÃO. AF_06/2021</v>
          </cell>
          <cell r="C2522" t="str">
            <v>H</v>
          </cell>
          <cell r="D2522">
            <v>0</v>
          </cell>
          <cell r="E2522" t="str">
            <v>Depreciação, Juros, Impostos e Seguros, Manutenção e Materiais na Operação dos Equipamentos</v>
          </cell>
          <cell r="F2522" t="str">
            <v>SINAPI Mai/26</v>
          </cell>
        </row>
        <row r="2523">
          <cell r="A2523">
            <v>102985</v>
          </cell>
          <cell r="B2523" t="str">
            <v>MÁQUINA DEMARCADORA DE FAIXA DE TRÁFEGO À FRIO, TRAÇÃO MANUAL, 4 CV, PRESSÃO MAX 3300 PSI, TANQUE 20 L - MATERIAIS NA OPERAÇÃO. AF_06/2021</v>
          </cell>
          <cell r="C2523" t="str">
            <v>H</v>
          </cell>
          <cell r="D2523">
            <v>17.3</v>
          </cell>
          <cell r="E2523" t="str">
            <v>Depreciação, Juros, Impostos e Seguros, Manutenção e Materiais na Operação dos Equipamentos</v>
          </cell>
          <cell r="F2523" t="str">
            <v>SINAPI Mai/26</v>
          </cell>
        </row>
        <row r="2524">
          <cell r="A2524">
            <v>92956</v>
          </cell>
          <cell r="B2524" t="str">
            <v>MÁQUINA EXTRUSORA DE CONCRETO PARA GUIAS E SARJETAS, MOTOR A DIESEL, POTÊNCIA 14 CV - DEPRECIAÇÃO. AF_12/2015</v>
          </cell>
          <cell r="C2524" t="str">
            <v>H</v>
          </cell>
          <cell r="D2524">
            <v>5.05</v>
          </cell>
          <cell r="E2524" t="str">
            <v>Depreciação, Juros, Impostos e Seguros, Manutenção e Materiais na Operação dos Equipamentos</v>
          </cell>
          <cell r="F2524" t="str">
            <v>SINAPI Mai/26</v>
          </cell>
        </row>
        <row r="2525">
          <cell r="A2525">
            <v>92957</v>
          </cell>
          <cell r="B2525" t="str">
            <v>MÁQUINA EXTRUSORA DE CONCRETO PARA GUIAS E SARJETAS, MOTOR A DIESEL, POTÊNCIA 14 CV - JUROS. AF_12/2015</v>
          </cell>
          <cell r="C2525" t="str">
            <v>H</v>
          </cell>
          <cell r="D2525">
            <v>1.17</v>
          </cell>
          <cell r="E2525" t="str">
            <v>Depreciação, Juros, Impostos e Seguros, Manutenção e Materiais na Operação dos Equipamentos</v>
          </cell>
          <cell r="F2525" t="str">
            <v>SINAPI Mai/26</v>
          </cell>
        </row>
        <row r="2526">
          <cell r="A2526">
            <v>92958</v>
          </cell>
          <cell r="B2526" t="str">
            <v>MÁQUINA EXTRUSORA DE CONCRETO PARA GUIAS E SARJETAS, MOTOR A DIESEL, POTÊNCIA 14 CV - MANUTENÇÃO. AF_12/2015</v>
          </cell>
          <cell r="C2526" t="str">
            <v>H</v>
          </cell>
          <cell r="D2526">
            <v>5.53</v>
          </cell>
          <cell r="E2526" t="str">
            <v>Depreciação, Juros, Impostos e Seguros, Manutenção e Materiais na Operação dos Equipamentos</v>
          </cell>
          <cell r="F2526" t="str">
            <v>SINAPI Mai/26</v>
          </cell>
        </row>
        <row r="2527">
          <cell r="A2527">
            <v>92959</v>
          </cell>
          <cell r="B2527" t="str">
            <v>MÁQUINA EXTRUSORA DE CONCRETO PARA GUIAS E SARJETAS, MOTOR A DIESEL, POTÊNCIA 14 CV - MATERIAIS NA OPERAÇÃO. AF_12/2015</v>
          </cell>
          <cell r="C2527" t="str">
            <v>H</v>
          </cell>
          <cell r="D2527">
            <v>10.72</v>
          </cell>
          <cell r="E2527" t="str">
            <v>Depreciação, Juros, Impostos e Seguros, Manutenção e Materiais na Operação dos Equipamentos</v>
          </cell>
          <cell r="F2527" t="str">
            <v>SINAPI Mai/26</v>
          </cell>
        </row>
        <row r="2528">
          <cell r="A2528">
            <v>102858</v>
          </cell>
          <cell r="B2528" t="str">
            <v>MÁQUINA FORMER DOBRAS DIVERSAS: 220V/380V TRIFÁSICO OU MONOFÁSICO, CAPACIDADE 0,5-1,27MM, MOTOR 2CV - DEPRECIAÇÃO. AF_05/2023</v>
          </cell>
          <cell r="C2528" t="str">
            <v>H</v>
          </cell>
          <cell r="D2528">
            <v>0</v>
          </cell>
          <cell r="E2528" t="str">
            <v>Depreciação, Juros, Impostos e Seguros, Manutenção e Materiais na Operação dos Equipamentos</v>
          </cell>
          <cell r="F2528" t="str">
            <v>SINAPI Mai/26</v>
          </cell>
        </row>
        <row r="2529">
          <cell r="A2529">
            <v>102859</v>
          </cell>
          <cell r="B2529" t="str">
            <v>MÁQUINA FORMER DOBRAS DIVERSAS: 220V/380V TRIFÁSICO OU MONOFÁSICO, CAPACIDADE 0,5-1,27MM, MOTOR 2CV - JUROS. AF_05/2023</v>
          </cell>
          <cell r="C2529" t="str">
            <v>H</v>
          </cell>
          <cell r="D2529">
            <v>0</v>
          </cell>
          <cell r="E2529" t="str">
            <v>Depreciação, Juros, Impostos e Seguros, Manutenção e Materiais na Operação dos Equipamentos</v>
          </cell>
          <cell r="F2529" t="str">
            <v>SINAPI Mai/26</v>
          </cell>
        </row>
        <row r="2530">
          <cell r="A2530">
            <v>102860</v>
          </cell>
          <cell r="B2530" t="str">
            <v>MÁQUINA FORMER DOBRAS DIVERSAS: 220V/380V TRIFÁSICO OU MONOFÁSICO, CAPACIDADE 0,5-1,27MM, MOTOR 2CV - MANUTENÇÃO. AF_05/2023</v>
          </cell>
          <cell r="C2530" t="str">
            <v>H</v>
          </cell>
          <cell r="D2530">
            <v>0</v>
          </cell>
          <cell r="E2530" t="str">
            <v>Depreciação, Juros, Impostos e Seguros, Manutenção e Materiais na Operação dos Equipamentos</v>
          </cell>
          <cell r="F2530" t="str">
            <v>SINAPI Mai/26</v>
          </cell>
        </row>
        <row r="2531">
          <cell r="A2531">
            <v>102861</v>
          </cell>
          <cell r="B2531" t="str">
            <v>MÁQUINA FORMER DOBRAS DIVERSAS: 220V/380V TRIFÁSICO OU MONOFÁSICO, CAPACIDADE 0,5-1,27MM, MOTOR 2CV - MATERIAIS NA OPERAÇÃO. AF_05/2023</v>
          </cell>
          <cell r="C2531" t="str">
            <v>H</v>
          </cell>
          <cell r="D2531">
            <v>1.1000000000000001</v>
          </cell>
          <cell r="E2531" t="str">
            <v>Depreciação, Juros, Impostos e Seguros, Manutenção e Materiais na Operação dos Equipamentos</v>
          </cell>
          <cell r="F2531" t="str">
            <v>SINAPI Mai/26</v>
          </cell>
        </row>
        <row r="2532">
          <cell r="A2532">
            <v>93404</v>
          </cell>
          <cell r="B2532" t="str">
            <v>MÁQUINA JATO DE PRESSAO PORTÁTIL, CAMARA DE 1 SAIDA, CAPACIDADE 280 L, DIAMETRO 670 MM, BICO DE JATO CURTO VENTURI DE 5/16", MANGUEIRA DE 1" COM COMPRESSOR DE AR REBOCÁVEL 189 PCM E MOTOR DIESEL 63 CV - DEPRECIAÇÃO. AF_05/2023</v>
          </cell>
          <cell r="C2532" t="str">
            <v>H</v>
          </cell>
          <cell r="D2532">
            <v>7.75</v>
          </cell>
          <cell r="E2532" t="str">
            <v>Depreciação, Juros, Impostos e Seguros, Manutenção e Materiais na Operação dos Equipamentos</v>
          </cell>
          <cell r="F2532" t="str">
            <v>SINAPI Mai/26</v>
          </cell>
        </row>
        <row r="2533">
          <cell r="A2533">
            <v>93405</v>
          </cell>
          <cell r="B2533" t="str">
            <v>MÁQUINA JATO DE PRESSAO PORTÁTIL, CAMARA DE 1 SAIDA, CAPACIDADE 280 L, DIAMETRO 670 MM, BICO DE JATO CURTO VENTURI DE 5/16", MANGUEIRA DE 1" COM COMPRESSOR DE AR REBOCÁVEL 189 PCM E MOTOR DIESEL 63 CV - JUROS. AF_05/2023</v>
          </cell>
          <cell r="C2533" t="str">
            <v>H</v>
          </cell>
          <cell r="D2533">
            <v>1.98</v>
          </cell>
          <cell r="E2533" t="str">
            <v>Depreciação, Juros, Impostos e Seguros, Manutenção e Materiais na Operação dos Equipamentos</v>
          </cell>
          <cell r="F2533" t="str">
            <v>SINAPI Mai/26</v>
          </cell>
        </row>
        <row r="2534">
          <cell r="A2534">
            <v>93406</v>
          </cell>
          <cell r="B2534" t="str">
            <v>MÁQUINA JATO DE PRESSAO PORTÁTIL, CAMARA DE 1 SAIDA, CAPACIDADE 280 L, DIAMETRO 670 MM, BICO DE JATO CURTO VENTURI DE 5/16", MANGUEIRA DE 1" COM COMPRESSOR DE AR REBOCÁVEL 189 PCM E MOTOR DIESEL 63 CV - MANUTENÇÃO. AF_05/2023</v>
          </cell>
          <cell r="C2534" t="str">
            <v>H</v>
          </cell>
          <cell r="D2534">
            <v>9.3000000000000007</v>
          </cell>
          <cell r="E2534" t="str">
            <v>Depreciação, Juros, Impostos e Seguros, Manutenção e Materiais na Operação dos Equipamentos</v>
          </cell>
          <cell r="F2534" t="str">
            <v>SINAPI Mai/26</v>
          </cell>
        </row>
        <row r="2535">
          <cell r="A2535">
            <v>93407</v>
          </cell>
          <cell r="B2535" t="str">
            <v>MÁQUINA JATO DE PRESSAO PORTÁTIL, CAMARA DE 1 SAIDA, CAPACIDADE 280 L, DIAMETRO 670 MM, BICO DE JATO CURTO VENTURI DE 5/16", MANGUEIRA DE 1" COM COMPRESSOR DE AR REBOCÁVEL 189 PCM E MOTOR DIESEL 63 CV - MATERIAIS NA OPERAÇÃO. AF_05/2023</v>
          </cell>
          <cell r="C2535" t="str">
            <v>H</v>
          </cell>
          <cell r="D2535">
            <v>54.52</v>
          </cell>
          <cell r="E2535" t="str">
            <v>Depreciação, Juros, Impostos e Seguros, Manutenção e Materiais na Operação dos Equipamentos</v>
          </cell>
          <cell r="F2535" t="str">
            <v>SINAPI Mai/26</v>
          </cell>
        </row>
        <row r="2536">
          <cell r="A2536">
            <v>102936</v>
          </cell>
          <cell r="B2536" t="str">
            <v>MÁQUINA METALEIRA UNIVERSAL MODELO IW 110/180 BTD - DEPRECIAÇÃO. AF_05/2023</v>
          </cell>
          <cell r="C2536" t="str">
            <v>H</v>
          </cell>
          <cell r="D2536">
            <v>0</v>
          </cell>
          <cell r="E2536" t="str">
            <v>Depreciação, Juros, Impostos e Seguros, Manutenção e Materiais na Operação dos Equipamentos</v>
          </cell>
          <cell r="F2536" t="str">
            <v>SINAPI Mai/26</v>
          </cell>
        </row>
        <row r="2537">
          <cell r="A2537">
            <v>102937</v>
          </cell>
          <cell r="B2537" t="str">
            <v>MÁQUINA METALEIRA UNIVERSAL MODELO IW 110/180 BTD - JUROS. AF_05/2023</v>
          </cell>
          <cell r="C2537" t="str">
            <v>H</v>
          </cell>
          <cell r="D2537">
            <v>0</v>
          </cell>
          <cell r="E2537" t="str">
            <v>Depreciação, Juros, Impostos e Seguros, Manutenção e Materiais na Operação dos Equipamentos</v>
          </cell>
          <cell r="F2537" t="str">
            <v>SINAPI Mai/26</v>
          </cell>
        </row>
        <row r="2538">
          <cell r="A2538">
            <v>102938</v>
          </cell>
          <cell r="B2538" t="str">
            <v>MÁQUINA METALEIRA UNIVERSAL MODELO IW 110/180 BTD - MANUTENÇÃO. AF_05/2023</v>
          </cell>
          <cell r="C2538" t="str">
            <v>H</v>
          </cell>
          <cell r="D2538">
            <v>0</v>
          </cell>
          <cell r="E2538" t="str">
            <v>Depreciação, Juros, Impostos e Seguros, Manutenção e Materiais na Operação dos Equipamentos</v>
          </cell>
          <cell r="F2538" t="str">
            <v>SINAPI Mai/26</v>
          </cell>
        </row>
        <row r="2539">
          <cell r="A2539">
            <v>102939</v>
          </cell>
          <cell r="B2539" t="str">
            <v>MÁQUINA METALEIRA UNIVERSAL MODELO IW 110/180 BTD - MATERIAIS NA OPERAÇÃO. AF_05/2023</v>
          </cell>
          <cell r="C2539" t="str">
            <v>H</v>
          </cell>
          <cell r="D2539">
            <v>8.2200000000000006</v>
          </cell>
          <cell r="E2539" t="str">
            <v>Depreciação, Juros, Impostos e Seguros, Manutenção e Materiais na Operação dos Equipamentos</v>
          </cell>
          <cell r="F2539" t="str">
            <v>SINAPI Mai/26</v>
          </cell>
        </row>
        <row r="2540">
          <cell r="A2540">
            <v>103159</v>
          </cell>
          <cell r="B2540" t="str">
            <v>MÁQUINA PARA SOLDA POR ELETROFUSÃO PARA TUBOS DE POLIETILENO DE ALTA DENSIDADE (PEAD) COM DIÂMETRO EXTERNO DE 20 A 1600 MM, POTÊNCIA DE 3500 W - DEPRECIAÇÃO. AF_05/2023</v>
          </cell>
          <cell r="C2540" t="str">
            <v>H</v>
          </cell>
          <cell r="D2540">
            <v>0</v>
          </cell>
          <cell r="E2540" t="str">
            <v>Depreciação, Juros, Impostos e Seguros, Manutenção e Materiais na Operação dos Equipamentos</v>
          </cell>
          <cell r="F2540" t="str">
            <v>SINAPI Mai/26</v>
          </cell>
        </row>
        <row r="2541">
          <cell r="A2541">
            <v>103160</v>
          </cell>
          <cell r="B2541" t="str">
            <v>MÁQUINA PARA SOLDA POR ELETROFUSÃO PARA TUBOS DE POLIETILENO DE ALTA DENSIDADE (PEAD) COM DIÂMETRO EXTERNO DE 20 A 1600 MM, POTÊNCIA DE 3500 W - JUROS. AF_05/2023</v>
          </cell>
          <cell r="C2541" t="str">
            <v>H</v>
          </cell>
          <cell r="D2541">
            <v>0</v>
          </cell>
          <cell r="E2541" t="str">
            <v>Depreciação, Juros, Impostos e Seguros, Manutenção e Materiais na Operação dos Equipamentos</v>
          </cell>
          <cell r="F2541" t="str">
            <v>SINAPI Mai/26</v>
          </cell>
        </row>
        <row r="2542">
          <cell r="A2542">
            <v>103161</v>
          </cell>
          <cell r="B2542" t="str">
            <v>MÁQUINA PARA SOLDA POR ELETROFUSÃO PARA TUBOS DE POLIETILENO DE ALTA DENSIDADE (PEAD) COM DIÂMETRO EXTERNO DE 20 A 1600 MM, POTÊNCIA DE 3500 W - MANUTENÇÃO. AF_05/2023</v>
          </cell>
          <cell r="C2542" t="str">
            <v>H</v>
          </cell>
          <cell r="D2542">
            <v>0</v>
          </cell>
          <cell r="E2542" t="str">
            <v>Depreciação, Juros, Impostos e Seguros, Manutenção e Materiais na Operação dos Equipamentos</v>
          </cell>
          <cell r="F2542" t="str">
            <v>SINAPI Mai/26</v>
          </cell>
        </row>
        <row r="2543">
          <cell r="A2543">
            <v>103162</v>
          </cell>
          <cell r="B2543" t="str">
            <v>MÁQUINA PARA SOLDA POR ELETROFUSÃO PARA TUBOS DE POLIETILENO DE ALTA DENSIDADE (PEAD) COM DIÂMETRO EXTERNO DE 20 A 1600 MM, POTÊNCIA DE 3500 W - MATERIAIS NA OPERAÇÃO. AF_05/2023</v>
          </cell>
          <cell r="C2543" t="str">
            <v>H</v>
          </cell>
          <cell r="D2543">
            <v>0.57999999999999996</v>
          </cell>
          <cell r="E2543" t="str">
            <v>Depreciação, Juros, Impostos e Seguros, Manutenção e Materiais na Operação dos Equipamentos</v>
          </cell>
          <cell r="F2543" t="str">
            <v>SINAPI Mai/26</v>
          </cell>
        </row>
        <row r="2544">
          <cell r="A2544">
            <v>103153</v>
          </cell>
          <cell r="B2544" t="str">
            <v>MÁQUINA PARA SOLDA POR ELETROFUSÃO PARA TUBOS DE POLIETILENO DE ALTA DENSIDADE (PEAD) COM DIÂMETRO EXTERNO DE 20 A 800 MM, POTÊNCIA ENTRE 2750 E 3000 W - DEPRECIAÇÃO. AF_05/2023</v>
          </cell>
          <cell r="C2544" t="str">
            <v>H</v>
          </cell>
          <cell r="D2544">
            <v>0</v>
          </cell>
          <cell r="E2544" t="str">
            <v>Depreciação, Juros, Impostos e Seguros, Manutenção e Materiais na Operação dos Equipamentos</v>
          </cell>
          <cell r="F2544" t="str">
            <v>SINAPI Mai/26</v>
          </cell>
        </row>
        <row r="2545">
          <cell r="A2545">
            <v>103154</v>
          </cell>
          <cell r="B2545" t="str">
            <v>MÁQUINA PARA SOLDA POR ELETROFUSÃO PARA TUBOS DE POLIETILENO DE ALTA DENSIDADE (PEAD) COM DIÂMETRO EXTERNO DE 20 A 800 MM, POTÊNCIA ENTRE 2750 E 3000 W - JUROS. AF_05/2023</v>
          </cell>
          <cell r="C2545" t="str">
            <v>H</v>
          </cell>
          <cell r="D2545">
            <v>0</v>
          </cell>
          <cell r="E2545" t="str">
            <v>Depreciação, Juros, Impostos e Seguros, Manutenção e Materiais na Operação dos Equipamentos</v>
          </cell>
          <cell r="F2545" t="str">
            <v>SINAPI Mai/26</v>
          </cell>
        </row>
        <row r="2546">
          <cell r="A2546">
            <v>103155</v>
          </cell>
          <cell r="B2546" t="str">
            <v>MÁQUINA PARA SOLDA POR ELETROFUSÃO PARA TUBOS DE POLIETILENO DE ALTA DENSIDADE (PEAD) COM DIÂMETRO EXTERNO DE 20 A 800 MM, POTÊNCIA ENTRE 2750 E 3000 W - MANUTENÇÃO. AF_05/2023</v>
          </cell>
          <cell r="C2546" t="str">
            <v>H</v>
          </cell>
          <cell r="D2546">
            <v>0</v>
          </cell>
          <cell r="E2546" t="str">
            <v>Depreciação, Juros, Impostos e Seguros, Manutenção e Materiais na Operação dos Equipamentos</v>
          </cell>
          <cell r="F2546" t="str">
            <v>SINAPI Mai/26</v>
          </cell>
        </row>
        <row r="2547">
          <cell r="A2547">
            <v>103156</v>
          </cell>
          <cell r="B2547" t="str">
            <v>MÁQUINA PARA SOLDA POR ELETROFUSÃO PARA TUBOS DE POLIETILENO DE ALTA DENSIDADE (PEAD) COM DIÂMETRO EXTERNO DE 20 A 800 MM, POTÊNCIA ENTRE 2750 E 3000 W - MATERIAIS NA OPERAÇÃO. AF_05/2023</v>
          </cell>
          <cell r="C2547" t="str">
            <v>H</v>
          </cell>
          <cell r="D2547">
            <v>2.09</v>
          </cell>
          <cell r="E2547" t="str">
            <v>Depreciação, Juros, Impostos e Seguros, Manutenção e Materiais na Operação dos Equipamentos</v>
          </cell>
          <cell r="F2547" t="str">
            <v>SINAPI Mai/26</v>
          </cell>
        </row>
        <row r="2548">
          <cell r="A2548">
            <v>103171</v>
          </cell>
          <cell r="B2548" t="str">
            <v>MÁQUINA PARA SOLDA POR TERMOFUSÃO PARA TUBOS DE POLIETILENO DE ALTA DENSIDADE (PEAD) COM DIÂMETRO EXTERNO DE 315 A 630 MM, POTÊNCIA ENTRE 8000 E 12350 W - DEPRECIAÇÃO. AF_05/2023</v>
          </cell>
          <cell r="C2548" t="str">
            <v>H</v>
          </cell>
          <cell r="D2548">
            <v>0</v>
          </cell>
          <cell r="E2548" t="str">
            <v>Depreciação, Juros, Impostos e Seguros, Manutenção e Materiais na Operação dos Equipamentos</v>
          </cell>
          <cell r="F2548" t="str">
            <v>SINAPI Mai/26</v>
          </cell>
        </row>
        <row r="2549">
          <cell r="A2549">
            <v>103172</v>
          </cell>
          <cell r="B2549" t="str">
            <v>MÁQUINA PARA SOLDA POR TERMOFUSÃO PARA TUBOS DE POLIETILENO DE ALTA DENSIDADE (PEAD) COM DIÂMETRO EXTERNO DE 315 A 630 MM, POTÊNCIA ENTRE 8000 E 12350 W - JUROS. AF_05/2023</v>
          </cell>
          <cell r="C2549" t="str">
            <v>H</v>
          </cell>
          <cell r="D2549">
            <v>0</v>
          </cell>
          <cell r="E2549" t="str">
            <v>Depreciação, Juros, Impostos e Seguros, Manutenção e Materiais na Operação dos Equipamentos</v>
          </cell>
          <cell r="F2549" t="str">
            <v>SINAPI Mai/26</v>
          </cell>
        </row>
        <row r="2550">
          <cell r="A2550">
            <v>103173</v>
          </cell>
          <cell r="B2550" t="str">
            <v>MÁQUINA PARA SOLDA POR TERMOFUSÃO PARA TUBOS DE POLIETILENO DE ALTA DENSIDADE (PEAD) COM DIÂMETRO EXTERNO DE 315 A 630 MM, POTÊNCIA ENTRE 8000 E 12350 W - MANUTENÇÃO. AF_05/2023</v>
          </cell>
          <cell r="C2550" t="str">
            <v>H</v>
          </cell>
          <cell r="D2550">
            <v>0</v>
          </cell>
          <cell r="E2550" t="str">
            <v>Depreciação, Juros, Impostos e Seguros, Manutenção e Materiais na Operação dos Equipamentos</v>
          </cell>
          <cell r="F2550" t="str">
            <v>SINAPI Mai/26</v>
          </cell>
        </row>
        <row r="2551">
          <cell r="A2551">
            <v>103174</v>
          </cell>
          <cell r="B2551" t="str">
            <v>MÁQUINA PARA SOLDA POR TERMOFUSÃO PARA TUBOS DE POLIETILENO DE ALTA DENSIDADE (PEAD) COM DIÂMETRO EXTERNO DE 315 A 630 MM, POTÊNCIA ENTRE 8000 E 12350 W - MATERIAIS NA OPERAÇÃO. AF_05/2023</v>
          </cell>
          <cell r="C2551" t="str">
            <v>H</v>
          </cell>
          <cell r="D2551">
            <v>1.67</v>
          </cell>
          <cell r="E2551" t="str">
            <v>Depreciação, Juros, Impostos e Seguros, Manutenção e Materiais na Operação dos Equipamentos</v>
          </cell>
          <cell r="F2551" t="str">
            <v>SINAPI Mai/26</v>
          </cell>
        </row>
        <row r="2552">
          <cell r="A2552">
            <v>103177</v>
          </cell>
          <cell r="B2552" t="str">
            <v>MÁQUINA PARA SOLDA POR TERMOFUSÃO PARA TUBOS DE POLIETILENO DE ALTA DENSIDADE (PEAD) COM DIÂMETRO EXTERNO DE 710 A 1200 MM, POTÊNCIA ENTRE 16000 E 29500 W - DEPRECIAÇÃO. AF_05/2023</v>
          </cell>
          <cell r="C2552" t="str">
            <v>H</v>
          </cell>
          <cell r="D2552">
            <v>0</v>
          </cell>
          <cell r="E2552" t="str">
            <v>Depreciação, Juros, Impostos e Seguros, Manutenção e Materiais na Operação dos Equipamentos</v>
          </cell>
          <cell r="F2552" t="str">
            <v>SINAPI Mai/26</v>
          </cell>
        </row>
        <row r="2553">
          <cell r="A2553">
            <v>103178</v>
          </cell>
          <cell r="B2553" t="str">
            <v>MÁQUINA PARA SOLDA POR TERMOFUSÃO PARA TUBOS DE POLIETILENO DE ALTA DENSIDADE (PEAD) COM DIÂMETRO EXTERNO DE 710 A 1200 MM, POTÊNCIA ENTRE 16000 E 29500 W - JUROS. AF_05/2023</v>
          </cell>
          <cell r="C2553" t="str">
            <v>H</v>
          </cell>
          <cell r="D2553">
            <v>0</v>
          </cell>
          <cell r="E2553" t="str">
            <v>Depreciação, Juros, Impostos e Seguros, Manutenção e Materiais na Operação dos Equipamentos</v>
          </cell>
          <cell r="F2553" t="str">
            <v>SINAPI Mai/26</v>
          </cell>
        </row>
        <row r="2554">
          <cell r="A2554">
            <v>103179</v>
          </cell>
          <cell r="B2554" t="str">
            <v>MÁQUINA PARA SOLDA POR TERMOFUSÃO PARA TUBOS DE POLIETILENO DE ALTA DENSIDADE (PEAD) COM DIÂMETRO EXTERNO DE 710 A 1200 MM, POTÊNCIA ENTRE 16000 E 29500 W - MANUTENÇÃO. AF_05/2023</v>
          </cell>
          <cell r="C2554" t="str">
            <v>H</v>
          </cell>
          <cell r="D2554">
            <v>0</v>
          </cell>
          <cell r="E2554" t="str">
            <v>Depreciação, Juros, Impostos e Seguros, Manutenção e Materiais na Operação dos Equipamentos</v>
          </cell>
          <cell r="F2554" t="str">
            <v>SINAPI Mai/26</v>
          </cell>
        </row>
        <row r="2555">
          <cell r="A2555">
            <v>103180</v>
          </cell>
          <cell r="B2555" t="str">
            <v>MÁQUINA PARA SOLDA POR TERMOFUSÃO PARA TUBOS DE POLIETILENO DE ALTA DENSIDADE (PEAD) COM DIÂMETRO EXTERNO DE 710 A 1200 MM, POTÊNCIA ENTRE 16000 E 29500 W - MATERIAIS NA OPERAÇÃO. AF_05/2023</v>
          </cell>
          <cell r="C2555" t="str">
            <v>H</v>
          </cell>
          <cell r="D2555">
            <v>3.84</v>
          </cell>
          <cell r="E2555" t="str">
            <v>Depreciação, Juros, Impostos e Seguros, Manutenção e Materiais na Operação dos Equipamentos</v>
          </cell>
          <cell r="F2555" t="str">
            <v>SINAPI Mai/26</v>
          </cell>
        </row>
        <row r="2556">
          <cell r="A2556">
            <v>103165</v>
          </cell>
          <cell r="B2556" t="str">
            <v>MÁQUINA PARA SOLDA POR TERMOFUSÃO PARA TUBOS DE POLIETILENO DE ALTA DENSIDADE (PEAD) COM DIÂMETRO EXTERNO DE 90 A 315 MM, POTÊNCIA ENTRE 2500 E 5350 W - DEPRECIAÇÃO. AF_05/2023</v>
          </cell>
          <cell r="C2556" t="str">
            <v>H</v>
          </cell>
          <cell r="D2556">
            <v>0</v>
          </cell>
          <cell r="E2556" t="str">
            <v>Depreciação, Juros, Impostos e Seguros, Manutenção e Materiais na Operação dos Equipamentos</v>
          </cell>
          <cell r="F2556" t="str">
            <v>SINAPI Mai/26</v>
          </cell>
        </row>
        <row r="2557">
          <cell r="A2557">
            <v>103166</v>
          </cell>
          <cell r="B2557" t="str">
            <v>MÁQUINA PARA SOLDA POR TERMOFUSÃO PARA TUBOS DE POLIETILENO DE ALTA DENSIDADE (PEAD) COM DIÂMETRO EXTERNO DE 90 A 315 MM, POTÊNCIA ENTRE 2500 E 5350 W - JUROS. AF_05/2023</v>
          </cell>
          <cell r="C2557" t="str">
            <v>H</v>
          </cell>
          <cell r="D2557">
            <v>0</v>
          </cell>
          <cell r="E2557" t="str">
            <v>Depreciação, Juros, Impostos e Seguros, Manutenção e Materiais na Operação dos Equipamentos</v>
          </cell>
          <cell r="F2557" t="str">
            <v>SINAPI Mai/26</v>
          </cell>
        </row>
        <row r="2558">
          <cell r="A2558">
            <v>103167</v>
          </cell>
          <cell r="B2558" t="str">
            <v>MÁQUINA PARA SOLDA POR TERMOFUSÃO PARA TUBOS DE POLIETILENO DE ALTA DENSIDADE (PEAD) COM DIÂMETRO EXTERNO DE 90 A 315 MM, POTÊNCIA ENTRE 2500 E 5350 W - MANUTENÇÃO. AF_05/2023</v>
          </cell>
          <cell r="C2558" t="str">
            <v>H</v>
          </cell>
          <cell r="D2558">
            <v>0</v>
          </cell>
          <cell r="E2558" t="str">
            <v>Depreciação, Juros, Impostos e Seguros, Manutenção e Materiais na Operação dos Equipamentos</v>
          </cell>
          <cell r="F2558" t="str">
            <v>SINAPI Mai/26</v>
          </cell>
        </row>
        <row r="2559">
          <cell r="A2559">
            <v>103168</v>
          </cell>
          <cell r="B2559" t="str">
            <v>MÁQUINA PARA SOLDA POR TERMOFUSÃO PARA TUBOS DE POLIETILENO DE ALTA DENSIDADE (PEAD) COM DIÂMETRO EXTERNO DE 90 A 315 MM, POTÊNCIA ENTRE 2500 E 5350 W - MATERIAIS NA OPERAÇÃO. AF_05/2023</v>
          </cell>
          <cell r="C2559" t="str">
            <v>H</v>
          </cell>
          <cell r="D2559">
            <v>0.66</v>
          </cell>
          <cell r="E2559" t="str">
            <v>Depreciação, Juros, Impostos e Seguros, Manutenção e Materiais na Operação dos Equipamentos</v>
          </cell>
          <cell r="F2559" t="str">
            <v>SINAPI Mai/26</v>
          </cell>
        </row>
        <row r="2560">
          <cell r="A2560">
            <v>102864</v>
          </cell>
          <cell r="B2560" t="str">
            <v>MÁQUINA SOLDA ARCO COM PISTOLA DE SOLDAGEM PARA STUD BOLT DE 5 MM A 22 MM - DEPRECIAÇÃO. AF_05/2023</v>
          </cell>
          <cell r="C2560" t="str">
            <v>H</v>
          </cell>
          <cell r="D2560">
            <v>0</v>
          </cell>
          <cell r="E2560" t="str">
            <v>Depreciação, Juros, Impostos e Seguros, Manutenção e Materiais na Operação dos Equipamentos</v>
          </cell>
          <cell r="F2560" t="str">
            <v>SINAPI Mai/26</v>
          </cell>
        </row>
        <row r="2561">
          <cell r="A2561">
            <v>102865</v>
          </cell>
          <cell r="B2561" t="str">
            <v>MÁQUINA SOLDA ARCO COM PISTOLA DE SOLDAGEM PARA STUD BOLT DE 5 MM A 22 MM - JUROS. AF_05/2023</v>
          </cell>
          <cell r="C2561" t="str">
            <v>H</v>
          </cell>
          <cell r="D2561">
            <v>0</v>
          </cell>
          <cell r="E2561" t="str">
            <v>Depreciação, Juros, Impostos e Seguros, Manutenção e Materiais na Operação dos Equipamentos</v>
          </cell>
          <cell r="F2561" t="str">
            <v>SINAPI Mai/26</v>
          </cell>
        </row>
        <row r="2562">
          <cell r="A2562">
            <v>102866</v>
          </cell>
          <cell r="B2562" t="str">
            <v>MÁQUINA SOLDA ARCO COM PISTOLA DE SOLDAGEM PARA STUD BOLT DE 5 MM A 22 MM - MANUTENÇÃO. AF_05/2023</v>
          </cell>
          <cell r="C2562" t="str">
            <v>H</v>
          </cell>
          <cell r="D2562">
            <v>0</v>
          </cell>
          <cell r="E2562" t="str">
            <v>Depreciação, Juros, Impostos e Seguros, Manutenção e Materiais na Operação dos Equipamentos</v>
          </cell>
          <cell r="F2562" t="str">
            <v>SINAPI Mai/26</v>
          </cell>
        </row>
        <row r="2563">
          <cell r="A2563">
            <v>102867</v>
          </cell>
          <cell r="B2563" t="str">
            <v>MÁQUINA SOLDA ARCO COM PISTOLA DE SOLDAGEM PARA STUD BOLT DE 5 MM A 22 MM - MATERIAIS NA OPERAÇÃO. AF_05/2023</v>
          </cell>
          <cell r="C2563" t="str">
            <v>H</v>
          </cell>
          <cell r="D2563">
            <v>0.59</v>
          </cell>
          <cell r="E2563" t="str">
            <v>Depreciação, Juros, Impostos e Seguros, Manutenção e Materiais na Operação dos Equipamentos</v>
          </cell>
          <cell r="F2563" t="str">
            <v>SINAPI Mai/26</v>
          </cell>
        </row>
        <row r="2564">
          <cell r="A2564">
            <v>106321</v>
          </cell>
          <cell r="B2564" t="str">
            <v>PENEIRA ROTATIVA COM MOTOR ELÉTRICO MONOFÁSICO DE *0,5 A 1,0* CV, CILINDRO COM DIÂMETRO DE *0,48 A 0,85* M E COMPRIMENTO DE *1,0 A 1,65* M - DEPRECIAÇÃO. AF_11/2025</v>
          </cell>
          <cell r="C2564" t="str">
            <v>H</v>
          </cell>
          <cell r="D2564">
            <v>0</v>
          </cell>
          <cell r="E2564" t="str">
            <v>Depreciação, Juros, Impostos e Seguros, Manutenção e Materiais na Operação dos Equipamentos</v>
          </cell>
          <cell r="F2564" t="str">
            <v>SINAPI Mai/26</v>
          </cell>
        </row>
        <row r="2565">
          <cell r="A2565">
            <v>106322</v>
          </cell>
          <cell r="B2565" t="str">
            <v>PENEIRA ROTATIVA COM MOTOR ELÉTRICO MONOFÁSICO DE *0,5 A 1,0* CV, CILINDRO COM DIÂMETRO DE *0,48 A 0,85* M E COMPRIMENTO DE *1,0 A 1,65* M - JUROS. AF_11/2025</v>
          </cell>
          <cell r="C2565" t="str">
            <v>H</v>
          </cell>
          <cell r="D2565">
            <v>0</v>
          </cell>
          <cell r="E2565" t="str">
            <v>Depreciação, Juros, Impostos e Seguros, Manutenção e Materiais na Operação dos Equipamentos</v>
          </cell>
          <cell r="F2565" t="str">
            <v>SINAPI Mai/26</v>
          </cell>
        </row>
        <row r="2566">
          <cell r="A2566">
            <v>106323</v>
          </cell>
          <cell r="B2566" t="str">
            <v>PENEIRA ROTATIVA COM MOTOR ELÉTRICO MONOFÁSICO DE *0,5 A 1,0* CV, CILINDRO COM DIÂMETRO DE *0,48 A 0,85* M E COMPRIMENTO DE *1,0 A 1,65* M - MANUTENÇÃO. AF_11/2025</v>
          </cell>
          <cell r="C2566" t="str">
            <v>H</v>
          </cell>
          <cell r="D2566">
            <v>0</v>
          </cell>
          <cell r="E2566" t="str">
            <v>Depreciação, Juros, Impostos e Seguros, Manutenção e Materiais na Operação dos Equipamentos</v>
          </cell>
          <cell r="F2566" t="str">
            <v>SINAPI Mai/26</v>
          </cell>
        </row>
        <row r="2567">
          <cell r="A2567">
            <v>106324</v>
          </cell>
          <cell r="B2567" t="str">
            <v>PENEIRA ROTATIVA COM MOTOR ELÉTRICO MONOFÁSICO DE *0,5 A 1,0* CV, CILINDRO COM DIÂMETRO DE *0,48 A 0,85* M E COMPRIMENTO DE *1,0 A 1,65* M - MATERIAIS NA OPERAÇÃO. AF_11/2025</v>
          </cell>
          <cell r="C2567" t="str">
            <v>H</v>
          </cell>
          <cell r="D2567">
            <v>0.55000000000000004</v>
          </cell>
          <cell r="E2567" t="str">
            <v>Depreciação, Juros, Impostos e Seguros, Manutenção e Materiais na Operação dos Equipamentos</v>
          </cell>
          <cell r="F2567" t="str">
            <v>SINAPI Mai/26</v>
          </cell>
        </row>
        <row r="2568">
          <cell r="A2568">
            <v>92108</v>
          </cell>
          <cell r="B2568" t="str">
            <v>PENEIRA ROTATIVA COM MOTOR ELÉTRICO TRIFÁSICO DE 2 CV, CILINDRO DE 1 M X 0,60 M, COM FUROS DE 3,17 MM - DEPRECIAÇÃO. AF_05/2023</v>
          </cell>
          <cell r="C2568" t="str">
            <v>H</v>
          </cell>
          <cell r="D2568">
            <v>0.97</v>
          </cell>
          <cell r="E2568" t="str">
            <v>Depreciação, Juros, Impostos e Seguros, Manutenção e Materiais na Operação dos Equipamentos</v>
          </cell>
          <cell r="F2568" t="str">
            <v>SINAPI Mai/26</v>
          </cell>
        </row>
        <row r="2569">
          <cell r="A2569">
            <v>92109</v>
          </cell>
          <cell r="B2569" t="str">
            <v>PENEIRA ROTATIVA COM MOTOR ELÉTRICO TRIFÁSICO DE 2 CV, CILINDRO DE 1 M X 0,60 M, COM FUROS DE 3,17 MM - JUROS. AF_05/2023</v>
          </cell>
          <cell r="C2569" t="str">
            <v>H</v>
          </cell>
          <cell r="D2569">
            <v>0.22</v>
          </cell>
          <cell r="E2569" t="str">
            <v>Depreciação, Juros, Impostos e Seguros, Manutenção e Materiais na Operação dos Equipamentos</v>
          </cell>
          <cell r="F2569" t="str">
            <v>SINAPI Mai/26</v>
          </cell>
        </row>
        <row r="2570">
          <cell r="A2570">
            <v>92110</v>
          </cell>
          <cell r="B2570" t="str">
            <v>PENEIRA ROTATIVA COM MOTOR ELÉTRICO TRIFÁSICO DE 2 CV, CILINDRO DE 1 M X 0,60 M, COM FUROS DE 3,17 MM - MANUTENÇÃO. AF_05/2023</v>
          </cell>
          <cell r="C2570" t="str">
            <v>H</v>
          </cell>
          <cell r="D2570">
            <v>1.22</v>
          </cell>
          <cell r="E2570" t="str">
            <v>Depreciação, Juros, Impostos e Seguros, Manutenção e Materiais na Operação dos Equipamentos</v>
          </cell>
          <cell r="F2570" t="str">
            <v>SINAPI Mai/26</v>
          </cell>
        </row>
        <row r="2571">
          <cell r="A2571">
            <v>92111</v>
          </cell>
          <cell r="B2571" t="str">
            <v>PENEIRA ROTATIVA COM MOTOR ELÉTRICO TRIFÁSICO DE 2 CV, CILINDRO DE 1 M X 0,60 M, COM FUROS DE 3,17 MM - MATERIAIS NA OPERAÇÃO. AF_05/2023</v>
          </cell>
          <cell r="C2571" t="str">
            <v>H</v>
          </cell>
          <cell r="D2571">
            <v>1.1000000000000001</v>
          </cell>
          <cell r="E2571" t="str">
            <v>Depreciação, Juros, Impostos e Seguros, Manutenção e Materiais na Operação dos Equipamentos</v>
          </cell>
          <cell r="F2571" t="str">
            <v>SINAPI Mai/26</v>
          </cell>
        </row>
        <row r="2572">
          <cell r="A2572">
            <v>90670</v>
          </cell>
          <cell r="B2572" t="str">
            <v>PERFURATRIZ COM TORRE METÁLICA PARA EXECUÇÃO DE ESTACA HÉLICE CONTÍNUA, PROFUNDIDADE MÁXIMA DE 30 M, DIÂMETRO MÁXIMO DE 800 MM, POTÊNCIA INSTALADA DE 268 HP, MESA ROTATIVA COM TORQUE MÁXIMO DE 170 KNM - DEPRECIAÇÃO. AF_06/2015</v>
          </cell>
          <cell r="C2572" t="str">
            <v>H</v>
          </cell>
          <cell r="D2572">
            <v>244.89</v>
          </cell>
          <cell r="E2572" t="str">
            <v>Depreciação, Juros, Impostos e Seguros, Manutenção e Materiais na Operação dos Equipamentos</v>
          </cell>
          <cell r="F2572" t="str">
            <v>SINAPI Mai/26</v>
          </cell>
        </row>
        <row r="2573">
          <cell r="A2573">
            <v>90671</v>
          </cell>
          <cell r="B2573" t="str">
            <v>PERFURATRIZ COM TORRE METÁLICA PARA EXECUÇÃO DE ESTACA HÉLICE CONTÍNUA, PROFUNDIDADE MÁXIMA DE 30 M, DIÂMETRO MÁXIMO DE 800 MM, POTÊNCIA INSTALADA DE 268 HP, MESA ROTATIVA COM TORQUE MÁXIMO DE 170 KNM - JUROS. AF_06/2015</v>
          </cell>
          <cell r="C2573" t="str">
            <v>H</v>
          </cell>
          <cell r="D2573">
            <v>65.7</v>
          </cell>
          <cell r="E2573" t="str">
            <v>Depreciação, Juros, Impostos e Seguros, Manutenção e Materiais na Operação dos Equipamentos</v>
          </cell>
          <cell r="F2573" t="str">
            <v>SINAPI Mai/26</v>
          </cell>
        </row>
        <row r="2574">
          <cell r="A2574">
            <v>90672</v>
          </cell>
          <cell r="B2574" t="str">
            <v>PERFURATRIZ COM TORRE METÁLICA PARA EXECUÇÃO DE ESTACA HÉLICE CONTÍNUA, PROFUNDIDADE MÁXIMA DE 30 M, DIÂMETRO MÁXIMO DE 800 MM, POTÊNCIA INSTALADA DE 268 HP, MESA ROTATIVA COM TORQUE MÁXIMO DE 170 KNM - MANUTENÇÃO. AF_06/2015</v>
          </cell>
          <cell r="C2574" t="str">
            <v>H</v>
          </cell>
          <cell r="D2574">
            <v>306.45</v>
          </cell>
          <cell r="E2574" t="str">
            <v>Depreciação, Juros, Impostos e Seguros, Manutenção e Materiais na Operação dos Equipamentos</v>
          </cell>
          <cell r="F2574" t="str">
            <v>SINAPI Mai/26</v>
          </cell>
        </row>
        <row r="2575">
          <cell r="A2575">
            <v>90673</v>
          </cell>
          <cell r="B2575" t="str">
            <v>PERFURATRIZ COM TORRE METÁLICA PARA EXECUÇÃO DE ESTACA HÉLICE CONTÍNUA, PROFUNDIDADE MÁXIMA DE 30 M, DIÂMETRO MÁXIMO DE 800 MM, POTÊNCIA INSTALADA DE 268 HP, MESA ROTATIVA COM TORQUE MÁXIMO DE 170 KNM - MATERIAIS NA OPERAÇÃO. AF_06/2015</v>
          </cell>
          <cell r="C2575" t="str">
            <v>H</v>
          </cell>
          <cell r="D2575">
            <v>138.33000000000001</v>
          </cell>
          <cell r="E2575" t="str">
            <v>Depreciação, Juros, Impostos e Seguros, Manutenção e Materiais na Operação dos Equipamentos</v>
          </cell>
          <cell r="F2575" t="str">
            <v>SINAPI Mai/26</v>
          </cell>
        </row>
        <row r="2576">
          <cell r="A2576">
            <v>93220</v>
          </cell>
          <cell r="B2576" t="str">
            <v>PERFURATRIZ COM TORRE METÁLICA PARA EXECUÇÃO DE ESTACA HÉLICE CONTÍNUA, PROFUNDIDADE MÁXIMA DE 32 M, DIÂMETRO MÁXIMO DE 1000 MM, POTÊNCIA INSTALADA DE 350 HP, MESA ROTATIVA COM TORQUE MÁXIMO DE 263 KNM - DEPRECIAÇÃO. AF_01/2016</v>
          </cell>
          <cell r="C2576" t="str">
            <v>H</v>
          </cell>
          <cell r="D2576">
            <v>375.5</v>
          </cell>
          <cell r="E2576" t="str">
            <v>Depreciação, Juros, Impostos e Seguros, Manutenção e Materiais na Operação dos Equipamentos</v>
          </cell>
          <cell r="F2576" t="str">
            <v>SINAPI Mai/26</v>
          </cell>
        </row>
        <row r="2577">
          <cell r="A2577">
            <v>93221</v>
          </cell>
          <cell r="B2577" t="str">
            <v>PERFURATRIZ COM TORRE METÁLICA PARA EXECUÇÃO DE ESTACA HÉLICE CONTÍNUA, PROFUNDIDADE MÁXIMA DE 32 M, DIÂMETRO MÁXIMO DE 1000 MM, POTÊNCIA INSTALADA DE 350 HP, MESA ROTATIVA COM TORQUE MÁXIMO DE 263 KNM - JUROS. AF_01/2016</v>
          </cell>
          <cell r="C2577" t="str">
            <v>H</v>
          </cell>
          <cell r="D2577">
            <v>100.74</v>
          </cell>
          <cell r="E2577" t="str">
            <v>Depreciação, Juros, Impostos e Seguros, Manutenção e Materiais na Operação dos Equipamentos</v>
          </cell>
          <cell r="F2577" t="str">
            <v>SINAPI Mai/26</v>
          </cell>
        </row>
        <row r="2578">
          <cell r="A2578">
            <v>93222</v>
          </cell>
          <cell r="B2578" t="str">
            <v>PERFURATRIZ COM TORRE METÁLICA PARA EXECUÇÃO DE ESTACA HÉLICE CONTÍNUA, PROFUNDIDADE MÁXIMA DE 32 M, DIÂMETRO MÁXIMO DE 1000 MM, POTÊNCIA INSTALADA DE 350 HP, MESA ROTATIVA COM TORQUE MÁXIMO DE 263 KNM - MANUTENÇÃO. AF_01/2016</v>
          </cell>
          <cell r="C2578" t="str">
            <v>H</v>
          </cell>
          <cell r="D2578">
            <v>469.9</v>
          </cell>
          <cell r="E2578" t="str">
            <v>Depreciação, Juros, Impostos e Seguros, Manutenção e Materiais na Operação dos Equipamentos</v>
          </cell>
          <cell r="F2578" t="str">
            <v>SINAPI Mai/26</v>
          </cell>
        </row>
        <row r="2579">
          <cell r="A2579">
            <v>93223</v>
          </cell>
          <cell r="B2579" t="str">
            <v>PERFURATRIZ COM TORRE METÁLICA PARA EXECUÇÃO DE ESTACA HÉLICE CONTÍNUA, PROFUNDIDADE MÁXIMA DE 32 M, DIÂMETRO MÁXIMO DE 1000 MM, POTÊNCIA INSTALADA DE 350 HP, MESA ROTATIVA COM TORQUE MÁXIMO DE 263 KNM - MATERIAIS NA OPERAÇÃO. AF_01/2016</v>
          </cell>
          <cell r="C2579" t="str">
            <v>H</v>
          </cell>
          <cell r="D2579">
            <v>180.68</v>
          </cell>
          <cell r="E2579" t="str">
            <v>Depreciação, Juros, Impostos e Seguros, Manutenção e Materiais na Operação dos Equipamentos</v>
          </cell>
          <cell r="F2579" t="str">
            <v>SINAPI Mai/26</v>
          </cell>
        </row>
        <row r="2580">
          <cell r="A2580">
            <v>104691</v>
          </cell>
          <cell r="B2580" t="str">
            <v>PERFURATRIZ DE COROA DIAMANTADA PARA CONCRETO, DIÂMETRO ATÉ 250 MM, MOTOR ELÉTRICO 220 V, POTÊNCIA 2.500 W - DEPRECIAÇÃO. AF_05/2023</v>
          </cell>
          <cell r="C2580" t="str">
            <v>H</v>
          </cell>
          <cell r="D2580">
            <v>0.97</v>
          </cell>
          <cell r="E2580" t="str">
            <v>Depreciação, Juros, Impostos e Seguros, Manutenção e Materiais na Operação dos Equipamentos</v>
          </cell>
          <cell r="F2580" t="str">
            <v>SINAPI Mai/26</v>
          </cell>
        </row>
        <row r="2581">
          <cell r="A2581">
            <v>104692</v>
          </cell>
          <cell r="B2581" t="str">
            <v>PERFURATRIZ DE COROA DIAMANTADA PARA CONCRETO, DIÂMETRO ATÉ 250 MM, MOTOR ELÉTRICO 220 V, POTÊNCIA 2.500 W - JUROS. AF_05/2023</v>
          </cell>
          <cell r="C2581" t="str">
            <v>H</v>
          </cell>
          <cell r="D2581">
            <v>0.22</v>
          </cell>
          <cell r="E2581" t="str">
            <v>Depreciação, Juros, Impostos e Seguros, Manutenção e Materiais na Operação dos Equipamentos</v>
          </cell>
          <cell r="F2581" t="str">
            <v>SINAPI Mai/26</v>
          </cell>
        </row>
        <row r="2582">
          <cell r="A2582">
            <v>104693</v>
          </cell>
          <cell r="B2582" t="str">
            <v>PERFURATRIZ DE COROA DIAMANTADA PARA CONCRETO, DIÂMETRO ATÉ 250 MM, MOTOR ELÉTRICO 220 V, POTÊNCIA 2.500 W - MANUTENÇÃO. AF_05/2023</v>
          </cell>
          <cell r="C2582" t="str">
            <v>H</v>
          </cell>
          <cell r="D2582">
            <v>1.22</v>
          </cell>
          <cell r="E2582" t="str">
            <v>Depreciação, Juros, Impostos e Seguros, Manutenção e Materiais na Operação dos Equipamentos</v>
          </cell>
          <cell r="F2582" t="str">
            <v>SINAPI Mai/26</v>
          </cell>
        </row>
        <row r="2583">
          <cell r="A2583">
            <v>104694</v>
          </cell>
          <cell r="B2583" t="str">
            <v>PERFURATRIZ DE COROA DIAMANTADA PARA CONCRETO, DIÂMETRO ATÉ 250 MM, MOTOR ELÉTRICO 220 V, POTÊNCIA 2.500 W - MATERIAIS NA OPERAÇÃO. AF_05/2023</v>
          </cell>
          <cell r="C2583" t="str">
            <v>H</v>
          </cell>
          <cell r="D2583">
            <v>1.87</v>
          </cell>
          <cell r="E2583" t="str">
            <v>Depreciação, Juros, Impostos e Seguros, Manutenção e Materiais na Operação dos Equipamentos</v>
          </cell>
          <cell r="F2583" t="str">
            <v>SINAPI Mai/26</v>
          </cell>
        </row>
        <row r="2584">
          <cell r="A2584">
            <v>90676</v>
          </cell>
          <cell r="B2584" t="str">
            <v>PERFURATRIZ HIDRÁULICA SOBRE CAMINHÃO COM TRADO CURTO ACOPLADO, PROFUNDIDADE MÁXIMA DE 20 M, DIÂMETRO MÁXIMO DE 1500 MM, POTÊNCIA INSTALADA DE 137 HP, MESA ROTATIVA COM TORQUE MÁXIMO DE 30 KNM - DEPRECIAÇÃO. AF_06/2015</v>
          </cell>
          <cell r="C2584" t="str">
            <v>H</v>
          </cell>
          <cell r="D2584">
            <v>100.64</v>
          </cell>
          <cell r="E2584" t="str">
            <v>Depreciação, Juros, Impostos e Seguros, Manutenção e Materiais na Operação dos Equipamentos</v>
          </cell>
          <cell r="F2584" t="str">
            <v>SINAPI Mai/26</v>
          </cell>
        </row>
        <row r="2585">
          <cell r="A2585">
            <v>91021</v>
          </cell>
          <cell r="B2585" t="str">
            <v>PERFURATRIZ HIDRÁULICA SOBRE CAMINHÃO COM TRADO CURTO ACOPLADO, PROFUNDIDADE MÁXIMA DE 20 M, DIÂMETRO MÁXIMO DE 1500 MM, POTÊNCIA INSTALADA DE 137 HP, MESA ROTATIVA COM TORQUE MÁXIMO DE 30 KNM - IMPOSTOS E SEGUROS. AF_06/2015</v>
          </cell>
          <cell r="C2585" t="str">
            <v>H</v>
          </cell>
          <cell r="D2585">
            <v>12.35</v>
          </cell>
          <cell r="E2585" t="str">
            <v>Depreciação, Juros, Impostos e Seguros, Manutenção e Materiais na Operação dos Equipamentos</v>
          </cell>
          <cell r="F2585" t="str">
            <v>SINAPI Mai/26</v>
          </cell>
        </row>
        <row r="2586">
          <cell r="A2586">
            <v>90677</v>
          </cell>
          <cell r="B2586" t="str">
            <v>PERFURATRIZ HIDRÁULICA SOBRE CAMINHÃO COM TRADO CURTO ACOPLADO, PROFUNDIDADE MÁXIMA DE 20 M, DIÂMETRO MÁXIMO DE 1500 MM, POTÊNCIA INSTALADA DE 137 HP, MESA ROTATIVA COM TORQUE MÁXIMO DE 30 KNM - JUROS. AF_06/2015</v>
          </cell>
          <cell r="C2586" t="str">
            <v>H</v>
          </cell>
          <cell r="D2586">
            <v>30.47</v>
          </cell>
          <cell r="E2586" t="str">
            <v>Depreciação, Juros, Impostos e Seguros, Manutenção e Materiais na Operação dos Equipamentos</v>
          </cell>
          <cell r="F2586" t="str">
            <v>SINAPI Mai/26</v>
          </cell>
        </row>
        <row r="2587">
          <cell r="A2587">
            <v>90678</v>
          </cell>
          <cell r="B2587" t="str">
            <v>PERFURATRIZ HIDRÁULICA SOBRE CAMINHÃO COM TRADO CURTO ACOPLADO, PROFUNDIDADE MÁXIMA DE 20 M, DIÂMETRO MÁXIMO DE 1500 MM, POTÊNCIA INSTALADA DE 137 HP, MESA ROTATIVA COM TORQUE MÁXIMO DE 30 KNM - MANUTENÇÃO. AF_06/2015</v>
          </cell>
          <cell r="C2587" t="str">
            <v>H</v>
          </cell>
          <cell r="D2587">
            <v>141.07</v>
          </cell>
          <cell r="E2587" t="str">
            <v>Depreciação, Juros, Impostos e Seguros, Manutenção e Materiais na Operação dos Equipamentos</v>
          </cell>
          <cell r="F2587" t="str">
            <v>SINAPI Mai/26</v>
          </cell>
        </row>
        <row r="2588">
          <cell r="A2588">
            <v>90679</v>
          </cell>
          <cell r="B2588" t="str">
            <v>PERFURATRIZ HIDRÁULICA SOBRE CAMINHÃO COM TRADO CURTO ACOPLADO, PROFUNDIDADE MÁXIMA DE 20 M, DIÂMETRO MÁXIMO DE 1500 MM, POTÊNCIA INSTALADA DE 137 HP, MESA ROTATIVA COM TORQUE MÁXIMO DE 30 KNM - MATERIAIS NA OPERAÇÃO. AF_06/2015</v>
          </cell>
          <cell r="C2588" t="str">
            <v>H</v>
          </cell>
          <cell r="D2588">
            <v>106.08</v>
          </cell>
          <cell r="E2588" t="str">
            <v>Depreciação, Juros, Impostos e Seguros, Manutenção e Materiais na Operação dos Equipamentos</v>
          </cell>
          <cell r="F2588" t="str">
            <v>SINAPI Mai/26</v>
          </cell>
        </row>
        <row r="2589">
          <cell r="A2589">
            <v>102870</v>
          </cell>
          <cell r="B2589" t="str">
            <v>PERFURATRIZ HIDRÁULICA SOBRE ESTEIRA, TORQUE MÁXIMO 161 KNM, PROFUNDIDADE MÁXIMA 54 M, DIÂMETRO MÁXIMO 1500 MM, POTÊNCIA MOTOR 268 HP - DEPRECIAÇÃO. AF_04/2019</v>
          </cell>
          <cell r="C2589" t="str">
            <v>H</v>
          </cell>
          <cell r="D2589">
            <v>357.14</v>
          </cell>
          <cell r="E2589" t="str">
            <v>Depreciação, Juros, Impostos e Seguros, Manutenção e Materiais na Operação dos Equipamentos</v>
          </cell>
          <cell r="F2589" t="str">
            <v>SINAPI Mai/26</v>
          </cell>
        </row>
        <row r="2590">
          <cell r="A2590">
            <v>102871</v>
          </cell>
          <cell r="B2590" t="str">
            <v>PERFURATRIZ HIDRÁULICA SOBRE ESTEIRA, TORQUE MÁXIMO 161 KNM, PROFUNDIDADE MÁXIMA 54 M, DIÂMETRO MÁXIMO 1500 MM, POTÊNCIA MOTOR 268 HP - JUROS. AF_04/2019</v>
          </cell>
          <cell r="C2590" t="str">
            <v>H</v>
          </cell>
          <cell r="D2590">
            <v>96.48</v>
          </cell>
          <cell r="E2590" t="str">
            <v>Depreciação, Juros, Impostos e Seguros, Manutenção e Materiais na Operação dos Equipamentos</v>
          </cell>
          <cell r="F2590" t="str">
            <v>SINAPI Mai/26</v>
          </cell>
        </row>
        <row r="2591">
          <cell r="A2591">
            <v>102872</v>
          </cell>
          <cell r="B2591" t="str">
            <v>PERFURATRIZ HIDRÁULICA SOBRE ESTEIRA, TORQUE MÁXIMO 161 KNM, PROFUNDIDADE MÁXIMA 54 M, DIÂMETRO MÁXIMO 1500 MM, POTÊNCIA MOTOR 268 HP - MANUTENÇÃO. AF_04/2019</v>
          </cell>
          <cell r="C2591" t="str">
            <v>H</v>
          </cell>
          <cell r="D2591">
            <v>446.93</v>
          </cell>
          <cell r="E2591" t="str">
            <v>Depreciação, Juros, Impostos e Seguros, Manutenção e Materiais na Operação dos Equipamentos</v>
          </cell>
          <cell r="F2591" t="str">
            <v>SINAPI Mai/26</v>
          </cell>
        </row>
        <row r="2592">
          <cell r="A2592">
            <v>102873</v>
          </cell>
          <cell r="B2592" t="str">
            <v>PERFURATRIZ HIDRÁULICA SOBRE ESTEIRA, TORQUE MÁXIMO 161 KNM, PROFUNDIDADE MÁXIMA 54 M, DIÂMETRO MÁXIMO 1500 MM, POTÊNCIA MOTOR 268 HP - MATERIAIS NA OPERAÇÃO. AF_04/2019</v>
          </cell>
          <cell r="C2592" t="str">
            <v>H</v>
          </cell>
          <cell r="D2592">
            <v>138.33000000000001</v>
          </cell>
          <cell r="E2592" t="str">
            <v>Depreciação, Juros, Impostos e Seguros, Manutenção e Materiais na Operação dos Equipamentos</v>
          </cell>
          <cell r="F2592" t="str">
            <v>SINAPI Mai/26</v>
          </cell>
        </row>
        <row r="2593">
          <cell r="A2593">
            <v>102960</v>
          </cell>
          <cell r="B2593" t="str">
            <v>PERFURATRIZ HIDRÁULICA SOBRE ESTEIRA, TORQUE MÁXIMO 98 KNM, PROFUNDIDADE MÁXIMA 25 M, DIÂMETRO MÁXIMO 115 MM, POTÊNCIA MOTOR 190 HP - DEPRECIAÇÃO. AF_02/2021</v>
          </cell>
          <cell r="C2593" t="str">
            <v>H</v>
          </cell>
          <cell r="D2593">
            <v>173.32</v>
          </cell>
          <cell r="E2593" t="str">
            <v>Depreciação, Juros, Impostos e Seguros, Manutenção e Materiais na Operação dos Equipamentos</v>
          </cell>
          <cell r="F2593" t="str">
            <v>SINAPI Mai/26</v>
          </cell>
        </row>
        <row r="2594">
          <cell r="A2594">
            <v>102961</v>
          </cell>
          <cell r="B2594" t="str">
            <v>PERFURATRIZ HIDRÁULICA SOBRE ESTEIRA, TORQUE MÁXIMO 98 KNM, PROFUNDIDADE MÁXIMA 25 M, DIÂMETRO MÁXIMO 115 MM, POTÊNCIA MOTOR 190 HP - JUROS. AF_02/2021</v>
          </cell>
          <cell r="C2594" t="str">
            <v>H</v>
          </cell>
          <cell r="D2594">
            <v>46.82</v>
          </cell>
          <cell r="E2594" t="str">
            <v>Depreciação, Juros, Impostos e Seguros, Manutenção e Materiais na Operação dos Equipamentos</v>
          </cell>
          <cell r="F2594" t="str">
            <v>SINAPI Mai/26</v>
          </cell>
        </row>
        <row r="2595">
          <cell r="A2595">
            <v>102962</v>
          </cell>
          <cell r="B2595" t="str">
            <v>PERFURATRIZ HIDRÁULICA SOBRE ESTEIRA, TORQUE MÁXIMO 98 KNM, PROFUNDIDADE MÁXIMA 25 M, DIÂMETRO MÁXIMO 115 MM, POTÊNCIA MOTOR 190 HP - MANUTENÇÃO. AF_02/2021</v>
          </cell>
          <cell r="C2595" t="str">
            <v>H</v>
          </cell>
          <cell r="D2595">
            <v>162.59</v>
          </cell>
          <cell r="E2595" t="str">
            <v>Depreciação, Juros, Impostos e Seguros, Manutenção e Materiais na Operação dos Equipamentos</v>
          </cell>
          <cell r="F2595" t="str">
            <v>SINAPI Mai/26</v>
          </cell>
        </row>
        <row r="2596">
          <cell r="A2596">
            <v>102963</v>
          </cell>
          <cell r="B2596" t="str">
            <v>PERFURATRIZ HIDRÁULICA SOBRE ESTEIRA, TORQUE MÁXIMO 98 KNM, PROFUNDIDADE MÁXIMA 25 M, DIÂMETRO MÁXIMO 115 MM, POTÊNCIA MOTOR 190 HP - MATERIAIS NA OPERAÇÃO. AF_02/2021</v>
          </cell>
          <cell r="C2596" t="str">
            <v>H</v>
          </cell>
          <cell r="D2596">
            <v>98.05</v>
          </cell>
          <cell r="E2596" t="str">
            <v>Depreciação, Juros, Impostos e Seguros, Manutenção e Materiais na Operação dos Equipamentos</v>
          </cell>
          <cell r="F2596" t="str">
            <v>SINAPI Mai/26</v>
          </cell>
        </row>
        <row r="2597">
          <cell r="A2597">
            <v>90621</v>
          </cell>
          <cell r="B2597" t="str">
            <v>PERFURATRIZ MANUAL, TORQUE MÁXIMO 83 N.M, POTÊNCIA 5 CV, COM DIÂMETRO MÁXIMO 4" - DEPRECIAÇÃO. AF_06/2015</v>
          </cell>
          <cell r="C2597" t="str">
            <v>H</v>
          </cell>
          <cell r="D2597">
            <v>2.48</v>
          </cell>
          <cell r="E2597" t="str">
            <v>Depreciação, Juros, Impostos e Seguros, Manutenção e Materiais na Operação dos Equipamentos</v>
          </cell>
          <cell r="F2597" t="str">
            <v>SINAPI Mai/26</v>
          </cell>
        </row>
        <row r="2598">
          <cell r="A2598">
            <v>90622</v>
          </cell>
          <cell r="B2598" t="str">
            <v>PERFURATRIZ MANUAL, TORQUE MÁXIMO 83 N.M, POTÊNCIA 5 CV, COM DIÂMETRO MÁXIMO 4" - JUROS. AF_06/2015</v>
          </cell>
          <cell r="C2598" t="str">
            <v>H</v>
          </cell>
          <cell r="D2598">
            <v>0.56999999999999995</v>
          </cell>
          <cell r="E2598" t="str">
            <v>Depreciação, Juros, Impostos e Seguros, Manutenção e Materiais na Operação dos Equipamentos</v>
          </cell>
          <cell r="F2598" t="str">
            <v>SINAPI Mai/26</v>
          </cell>
        </row>
        <row r="2599">
          <cell r="A2599">
            <v>90623</v>
          </cell>
          <cell r="B2599" t="str">
            <v>PERFURATRIZ MANUAL, TORQUE MÁXIMO 83 N.M, POTÊNCIA 5 CV, COM DIÂMETRO MÁXIMO 4" - MANUTENÇÃO. AF_06/2015</v>
          </cell>
          <cell r="C2599" t="str">
            <v>H</v>
          </cell>
          <cell r="D2599">
            <v>3.11</v>
          </cell>
          <cell r="E2599" t="str">
            <v>Depreciação, Juros, Impostos e Seguros, Manutenção e Materiais na Operação dos Equipamentos</v>
          </cell>
          <cell r="F2599" t="str">
            <v>SINAPI Mai/26</v>
          </cell>
        </row>
        <row r="2600">
          <cell r="A2600">
            <v>90624</v>
          </cell>
          <cell r="B2600" t="str">
            <v>PERFURATRIZ MANUAL, TORQUE MÁXIMO 83 N.M, POTÊNCIA 5 CV, COM DIÂMETRO MÁXIMO 4" - MATERIAIS NA OPERAÇÃO. AF_06/2015</v>
          </cell>
          <cell r="C2600" t="str">
            <v>H</v>
          </cell>
          <cell r="D2600">
            <v>2.75</v>
          </cell>
          <cell r="E2600" t="str">
            <v>Depreciação, Juros, Impostos e Seguros, Manutenção e Materiais na Operação dos Equipamentos</v>
          </cell>
          <cell r="F2600" t="str">
            <v>SINAPI Mai/26</v>
          </cell>
        </row>
        <row r="2601">
          <cell r="A2601">
            <v>102876</v>
          </cell>
          <cell r="B2601" t="str">
            <v>PERFURATRIZ PARA EXECUÇÃO DE ESTACAS SECANTES, TIPO HÉLICE CONTÍNUA COM CABEÇOTE DUPLO E TUBO METÁLICO - DEPRECIAÇÃO. AF_04/2019</v>
          </cell>
          <cell r="C2601" t="str">
            <v>H</v>
          </cell>
          <cell r="D2601">
            <v>496.31</v>
          </cell>
          <cell r="E2601" t="str">
            <v>Depreciação, Juros, Impostos e Seguros, Manutenção e Materiais na Operação dos Equipamentos</v>
          </cell>
          <cell r="F2601" t="str">
            <v>SINAPI Mai/26</v>
          </cell>
        </row>
        <row r="2602">
          <cell r="A2602">
            <v>102877</v>
          </cell>
          <cell r="B2602" t="str">
            <v>PERFURATRIZ PARA EXECUÇÃO DE ESTACAS SECANTES, TIPO HÉLICE CONTÍNUA COM CABEÇOTE DUPLO E TUBO METÁLICO - JUROS. AF_04/2019</v>
          </cell>
          <cell r="C2602" t="str">
            <v>H</v>
          </cell>
          <cell r="D2602">
            <v>134.08000000000001</v>
          </cell>
          <cell r="E2602" t="str">
            <v>Depreciação, Juros, Impostos e Seguros, Manutenção e Materiais na Operação dos Equipamentos</v>
          </cell>
          <cell r="F2602" t="str">
            <v>SINAPI Mai/26</v>
          </cell>
        </row>
        <row r="2603">
          <cell r="A2603">
            <v>102878</v>
          </cell>
          <cell r="B2603" t="str">
            <v>PERFURATRIZ PARA EXECUÇÃO DE ESTACAS SECANTES, TIPO HÉLICE CONTÍNUA COM CABEÇOTE DUPLO E TUBO METÁLICO - MANUTENÇÃO. AF_04/2019</v>
          </cell>
          <cell r="C2603" t="str">
            <v>H</v>
          </cell>
          <cell r="D2603">
            <v>621.09</v>
          </cell>
          <cell r="E2603" t="str">
            <v>Depreciação, Juros, Impostos e Seguros, Manutenção e Materiais na Operação dos Equipamentos</v>
          </cell>
          <cell r="F2603" t="str">
            <v>SINAPI Mai/26</v>
          </cell>
        </row>
        <row r="2604">
          <cell r="A2604">
            <v>102879</v>
          </cell>
          <cell r="B2604" t="str">
            <v>PERFURATRIZ PARA EXECUÇÃO DE ESTACAS SECANTES, TIPO HÉLICE CONTÍNUA COM CABEÇOTE DUPLO E TUBO METÁLICO - MATERIAIS NA OPERAÇÃO. AF_04/2019</v>
          </cell>
          <cell r="C2604" t="str">
            <v>H</v>
          </cell>
          <cell r="D2604">
            <v>207.6</v>
          </cell>
          <cell r="E2604" t="str">
            <v>Depreciação, Juros, Impostos e Seguros, Manutenção e Materiais na Operação dos Equipamentos</v>
          </cell>
          <cell r="F2604" t="str">
            <v>SINAPI Mai/26</v>
          </cell>
        </row>
        <row r="2605">
          <cell r="A2605">
            <v>103220</v>
          </cell>
          <cell r="B2605" t="str">
            <v>PERFURATRIZ PARA FURO DIRECIONAL HORIZONTAL (HDD) COM CAPACIDADE ATÉ 89 KN, POTÊNCIA 24,8 HP A 80 HP (INCLUSO FERRAMENTAS E LOCALIZADOR) - DEPRECIAÇÃO. AF_05/2023</v>
          </cell>
          <cell r="C2605" t="str">
            <v>H</v>
          </cell>
          <cell r="D2605">
            <v>151.78</v>
          </cell>
          <cell r="E2605" t="str">
            <v>Depreciação, Juros, Impostos e Seguros, Manutenção e Materiais na Operação dos Equipamentos</v>
          </cell>
          <cell r="F2605" t="str">
            <v>SINAPI Mai/26</v>
          </cell>
        </row>
        <row r="2606">
          <cell r="A2606">
            <v>103221</v>
          </cell>
          <cell r="B2606" t="str">
            <v>PERFURATRIZ PARA FURO DIRECIONAL HORIZONTAL (HDD) COM CAPACIDADE ATÉ 89 KN, POTÊNCIA 24,8 HP A 80 HP (INCLUSO FERRAMENTAS E LOCALIZADOR) - JUROS. AF_05/2023</v>
          </cell>
          <cell r="C2606" t="str">
            <v>H</v>
          </cell>
          <cell r="D2606">
            <v>41</v>
          </cell>
          <cell r="E2606" t="str">
            <v>Depreciação, Juros, Impostos e Seguros, Manutenção e Materiais na Operação dos Equipamentos</v>
          </cell>
          <cell r="F2606" t="str">
            <v>SINAPI Mai/26</v>
          </cell>
        </row>
        <row r="2607">
          <cell r="A2607">
            <v>103222</v>
          </cell>
          <cell r="B2607" t="str">
            <v>PERFURATRIZ PARA FURO DIRECIONAL HORIZONTAL (HDD) COM CAPACIDADE ATÉ 89 KN, POTÊNCIA 24,8 HP A 80 HP (INCLUSO FERRAMENTAS E LOCALIZADOR) - MANUTENÇÃO. AF_05/2023</v>
          </cell>
          <cell r="C2607" t="str">
            <v>H</v>
          </cell>
          <cell r="D2607">
            <v>189.94</v>
          </cell>
          <cell r="E2607" t="str">
            <v>Depreciação, Juros, Impostos e Seguros, Manutenção e Materiais na Operação dos Equipamentos</v>
          </cell>
          <cell r="F2607" t="str">
            <v>SINAPI Mai/26</v>
          </cell>
        </row>
        <row r="2608">
          <cell r="A2608">
            <v>103223</v>
          </cell>
          <cell r="B2608" t="str">
            <v>PERFURATRIZ PARA FURO DIRECIONAL HORIZONTAL (HDD) COM CAPACIDADE ATÉ 89 KN, POTÊNCIA 24,8 HP A 80 HP (INCLUSO FERRAMENTAS E LOCALIZADOR) - MATERIAIS NA OPERAÇÃO. AF_05/2023</v>
          </cell>
          <cell r="C2608" t="str">
            <v>H</v>
          </cell>
          <cell r="D2608">
            <v>40.549999999999997</v>
          </cell>
          <cell r="E2608" t="str">
            <v>Depreciação, Juros, Impostos e Seguros, Manutenção e Materiais na Operação dos Equipamentos</v>
          </cell>
          <cell r="F2608" t="str">
            <v>SINAPI Mai/26</v>
          </cell>
        </row>
        <row r="2609">
          <cell r="A2609">
            <v>103232</v>
          </cell>
          <cell r="B2609" t="str">
            <v>PERFURATRIZ PARA FURO DIRECIONAL HORIZONTAL (HDD) COM CAPACIDADE DE 201 KN A 560 KN, POTÊNCIA 200 HP A 260 HP (INCLUSO FERRAMENTAS E LOCALIZADOR) - DEPRECIAÇÃO. AF_05/2023</v>
          </cell>
          <cell r="C2609" t="str">
            <v>H</v>
          </cell>
          <cell r="D2609">
            <v>476.2</v>
          </cell>
          <cell r="E2609" t="str">
            <v>Depreciação, Juros, Impostos e Seguros, Manutenção e Materiais na Operação dos Equipamentos</v>
          </cell>
          <cell r="F2609" t="str">
            <v>SINAPI Mai/26</v>
          </cell>
        </row>
        <row r="2610">
          <cell r="A2610">
            <v>103233</v>
          </cell>
          <cell r="B2610" t="str">
            <v>PERFURATRIZ PARA FURO DIRECIONAL HORIZONTAL (HDD) COM CAPACIDADE DE 201 KN A 560 KN, POTÊNCIA 200 HP A 260 HP (INCLUSO FERRAMENTAS E LOCALIZADOR) - JUROS. AF_05/2023</v>
          </cell>
          <cell r="C2610" t="str">
            <v>H</v>
          </cell>
          <cell r="D2610">
            <v>128.65</v>
          </cell>
          <cell r="E2610" t="str">
            <v>Depreciação, Juros, Impostos e Seguros, Manutenção e Materiais na Operação dos Equipamentos</v>
          </cell>
          <cell r="F2610" t="str">
            <v>SINAPI Mai/26</v>
          </cell>
        </row>
        <row r="2611">
          <cell r="A2611">
            <v>103234</v>
          </cell>
          <cell r="B2611" t="str">
            <v>PERFURATRIZ PARA FURO DIRECIONAL HORIZONTAL (HDD) COM CAPACIDADE DE 201 KN A 560 KN, POTÊNCIA 200 HP A 260 HP (INCLUSO FERRAMENTAS E LOCALIZADOR) - MANUTENÇÃO. AF_05/2023</v>
          </cell>
          <cell r="C2611" t="str">
            <v>H</v>
          </cell>
          <cell r="D2611">
            <v>625.4</v>
          </cell>
          <cell r="E2611" t="str">
            <v>Depreciação, Juros, Impostos e Seguros, Manutenção e Materiais na Operação dos Equipamentos</v>
          </cell>
          <cell r="F2611" t="str">
            <v>SINAPI Mai/26</v>
          </cell>
        </row>
        <row r="2612">
          <cell r="A2612">
            <v>103235</v>
          </cell>
          <cell r="B2612" t="str">
            <v>PERFURATRIZ PARA FURO DIRECIONAL HORIZONTAL (HDD) COM CAPACIDADE DE 201 KN A 560 KN, POTÊNCIA 200 HP A 260 HP (INCLUSO FERRAMENTAS E LOCALIZADOR) - MATERIAIS NA OPERAÇÃO. AF_05/2023</v>
          </cell>
          <cell r="C2612" t="str">
            <v>H</v>
          </cell>
          <cell r="D2612">
            <v>118.73</v>
          </cell>
          <cell r="E2612" t="str">
            <v>Depreciação, Juros, Impostos e Seguros, Manutenção e Materiais na Operação dos Equipamentos</v>
          </cell>
          <cell r="F2612" t="str">
            <v>SINAPI Mai/26</v>
          </cell>
        </row>
        <row r="2613">
          <cell r="A2613">
            <v>103228</v>
          </cell>
          <cell r="B2613" t="str">
            <v>PERFURATRIZ PARA FURO DIRECIONAL HORIZONTAL (HDD) COM CAPACIDADE DE 90 KN A 200 KN, POTÊNCIA 100 HP A 160 HP (INCLUSO FERRAMENTAS E LOCALIZADOR - MANUTENÇÃO. AF_05/2023</v>
          </cell>
          <cell r="C2613" t="str">
            <v>H</v>
          </cell>
          <cell r="D2613">
            <v>435.76</v>
          </cell>
          <cell r="E2613" t="str">
            <v>Depreciação, Juros, Impostos e Seguros, Manutenção e Materiais na Operação dos Equipamentos</v>
          </cell>
          <cell r="F2613" t="str">
            <v>SINAPI Mai/26</v>
          </cell>
        </row>
        <row r="2614">
          <cell r="A2614">
            <v>103226</v>
          </cell>
          <cell r="B2614" t="str">
            <v>PERFURATRIZ PARA FURO DIRECIONAL HORIZONTAL (HDD) COM CAPACIDADE DE 90 KN A 200 KN, POTÊNCIA 100 HP A 160 HP (INCLUSO FERRAMENTAS E LOCALIZADOR) - DEPRECIAÇÃO. AF_05/2023</v>
          </cell>
          <cell r="C2614" t="str">
            <v>H</v>
          </cell>
          <cell r="D2614">
            <v>348.22</v>
          </cell>
          <cell r="E2614" t="str">
            <v>Depreciação, Juros, Impostos e Seguros, Manutenção e Materiais na Operação dos Equipamentos</v>
          </cell>
          <cell r="F2614" t="str">
            <v>SINAPI Mai/26</v>
          </cell>
        </row>
        <row r="2615">
          <cell r="A2615">
            <v>103227</v>
          </cell>
          <cell r="B2615" t="str">
            <v>PERFURATRIZ PARA FURO DIRECIONAL HORIZONTAL (HDD) COM CAPACIDADE DE 90 KN A 200 KN, POTÊNCIA 100 HP A 160 HP (INCLUSO FERRAMENTAS E LOCALIZADOR) - JUROS. AF_05/2023</v>
          </cell>
          <cell r="C2615" t="str">
            <v>H</v>
          </cell>
          <cell r="D2615">
            <v>94.07</v>
          </cell>
          <cell r="E2615" t="str">
            <v>Depreciação, Juros, Impostos e Seguros, Manutenção e Materiais na Operação dos Equipamentos</v>
          </cell>
          <cell r="F2615" t="str">
            <v>SINAPI Mai/26</v>
          </cell>
        </row>
        <row r="2616">
          <cell r="A2616">
            <v>103229</v>
          </cell>
          <cell r="B2616" t="str">
            <v>PERFURATRIZ PARA FURO DIRECIONAL HORIZONTAL (HDD) COM CAPACIDADE DE 90 KN A 200 KN, POTÊNCIA 100 HP A 160 HP (INCLUSO FERRAMENTAS E LOCALIZADOR) - MATERIAIS NA OPERAÇÃO. AF_05/2023</v>
          </cell>
          <cell r="C2616" t="str">
            <v>H</v>
          </cell>
          <cell r="D2616">
            <v>100.68</v>
          </cell>
          <cell r="E2616" t="str">
            <v>Depreciação, Juros, Impostos e Seguros, Manutenção e Materiais na Operação dos Equipamentos</v>
          </cell>
          <cell r="F2616" t="str">
            <v>SINAPI Mai/26</v>
          </cell>
        </row>
        <row r="2617">
          <cell r="A2617">
            <v>102972</v>
          </cell>
          <cell r="B2617" t="str">
            <v>PERFURATRIZ ROTATIVA SOBRE ESTEIRA, TORQUE MAXIMO 2500 KGM, POTENCIA 110 HP, MOTOR DIESEL - DEPRECIAÇÃO. AF_05/2017</v>
          </cell>
          <cell r="C2617" t="str">
            <v>H</v>
          </cell>
          <cell r="D2617">
            <v>92.51</v>
          </cell>
          <cell r="E2617" t="str">
            <v>Depreciação, Juros, Impostos e Seguros, Manutenção e Materiais na Operação dos Equipamentos</v>
          </cell>
          <cell r="F2617" t="str">
            <v>SINAPI Mai/26</v>
          </cell>
        </row>
        <row r="2618">
          <cell r="A2618">
            <v>102973</v>
          </cell>
          <cell r="B2618" t="str">
            <v>PERFURATRIZ ROTATIVA SOBRE ESTEIRA, TORQUE MAXIMO 2500 KGM, POTENCIA 110 HP, MOTOR DIESEL - JUROS. AF_05/2017</v>
          </cell>
          <cell r="C2618" t="str">
            <v>H</v>
          </cell>
          <cell r="D2618">
            <v>25.68</v>
          </cell>
          <cell r="E2618" t="str">
            <v>Depreciação, Juros, Impostos e Seguros, Manutenção e Materiais na Operação dos Equipamentos</v>
          </cell>
          <cell r="F2618" t="str">
            <v>SINAPI Mai/26</v>
          </cell>
        </row>
        <row r="2619">
          <cell r="A2619">
            <v>102974</v>
          </cell>
          <cell r="B2619" t="str">
            <v>PERFURATRIZ ROTATIVA SOBRE ESTEIRA, TORQUE MAXIMO 2500 KGM, POTENCIA 110 HP, MOTOR DIESEL - MANUTENÇÃO. AF_05/2017</v>
          </cell>
          <cell r="C2619" t="str">
            <v>H</v>
          </cell>
          <cell r="D2619">
            <v>86.78</v>
          </cell>
          <cell r="E2619" t="str">
            <v>Depreciação, Juros, Impostos e Seguros, Manutenção e Materiais na Operação dos Equipamentos</v>
          </cell>
          <cell r="F2619" t="str">
            <v>SINAPI Mai/26</v>
          </cell>
        </row>
        <row r="2620">
          <cell r="A2620">
            <v>96301</v>
          </cell>
          <cell r="B2620" t="str">
            <v>PERFURATRIZ ROTATIVA SOBRE ESTEIRA, TORQUE MAXIMO 2500 KGM, POTENCIA 110 HP, MOTOR DIESEL - MATERIAIS NA OPERAÇÃO. AF_05/2017</v>
          </cell>
          <cell r="C2620" t="str">
            <v>H</v>
          </cell>
          <cell r="D2620">
            <v>56.81</v>
          </cell>
          <cell r="E2620" t="str">
            <v>Depreciação, Juros, Impostos e Seguros, Manutenção e Materiais na Operação dos Equipamentos</v>
          </cell>
          <cell r="F2620" t="str">
            <v>SINAPI Mai/26</v>
          </cell>
        </row>
        <row r="2621">
          <cell r="A2621">
            <v>90627</v>
          </cell>
          <cell r="B2621" t="str">
            <v>PERFURATRIZ SOBRE ESTEIRA, TORQUE MÁXIMO 600 KGF, PESO MÉDIO 1000 KG, POTÊNCIA 20 HP, DIÂMETRO MÁXIMO 10" - DEPRECIAÇÃO. AF_06/2015</v>
          </cell>
          <cell r="C2621" t="str">
            <v>H</v>
          </cell>
          <cell r="D2621">
            <v>54.28</v>
          </cell>
          <cell r="E2621" t="str">
            <v>Depreciação, Juros, Impostos e Seguros, Manutenção e Materiais na Operação dos Equipamentos</v>
          </cell>
          <cell r="F2621" t="str">
            <v>SINAPI Mai/26</v>
          </cell>
        </row>
        <row r="2622">
          <cell r="A2622">
            <v>90628</v>
          </cell>
          <cell r="B2622" t="str">
            <v>PERFURATRIZ SOBRE ESTEIRA, TORQUE MÁXIMO 600 KGF, PESO MÉDIO 1000 KG, POTÊNCIA 20 HP, DIÂMETRO MÁXIMO 10" - JUROS. AF_06/2015</v>
          </cell>
          <cell r="C2622" t="str">
            <v>H</v>
          </cell>
          <cell r="D2622">
            <v>14.56</v>
          </cell>
          <cell r="E2622" t="str">
            <v>Depreciação, Juros, Impostos e Seguros, Manutenção e Materiais na Operação dos Equipamentos</v>
          </cell>
          <cell r="F2622" t="str">
            <v>SINAPI Mai/26</v>
          </cell>
        </row>
        <row r="2623">
          <cell r="A2623">
            <v>90629</v>
          </cell>
          <cell r="B2623" t="str">
            <v>PERFURATRIZ SOBRE ESTEIRA, TORQUE MÁXIMO 600 KGF, PESO MÉDIO 1000 KG, POTÊNCIA 20 HP, DIÂMETRO MÁXIMO 10" - MANUTENÇÃO. AF_06/2015</v>
          </cell>
          <cell r="C2623" t="str">
            <v>H</v>
          </cell>
          <cell r="D2623">
            <v>67.930000000000007</v>
          </cell>
          <cell r="E2623" t="str">
            <v>Depreciação, Juros, Impostos e Seguros, Manutenção e Materiais na Operação dos Equipamentos</v>
          </cell>
          <cell r="F2623" t="str">
            <v>SINAPI Mai/26</v>
          </cell>
        </row>
        <row r="2624">
          <cell r="A2624">
            <v>90630</v>
          </cell>
          <cell r="B2624" t="str">
            <v>PERFURATRIZ SOBRE ESTEIRA, TORQUE MÁXIMO 600 KGF, PESO MÉDIO 1000 KG, POTÊNCIA 20 HP, DIÂMETRO MÁXIMO 10" - MATERIAIS NA OPERAÇÃO. AF_06/2015</v>
          </cell>
          <cell r="C2624" t="str">
            <v>H</v>
          </cell>
          <cell r="D2624">
            <v>1.31</v>
          </cell>
          <cell r="E2624" t="str">
            <v>Depreciação, Juros, Impostos e Seguros, Manutenção e Materiais na Operação dos Equipamentos</v>
          </cell>
          <cell r="F2624" t="str">
            <v>SINAPI Mai/26</v>
          </cell>
        </row>
        <row r="2625">
          <cell r="A2625">
            <v>95704</v>
          </cell>
          <cell r="B2625" t="str">
            <v>PERFURATRIZ SOBRE ESTEIRA, TORQUE MÁXIMO 600 KGF, POTÊNCIA ENTRE 50 E 60 HP, DIÂMETRO MÁXIMO 10" - DEPRECIAÇÃO. AF_11/2016</v>
          </cell>
          <cell r="C2625" t="str">
            <v>H</v>
          </cell>
          <cell r="D2625">
            <v>54.81</v>
          </cell>
          <cell r="E2625" t="str">
            <v>Depreciação, Juros, Impostos e Seguros, Manutenção e Materiais na Operação dos Equipamentos</v>
          </cell>
          <cell r="F2625" t="str">
            <v>SINAPI Mai/26</v>
          </cell>
        </row>
        <row r="2626">
          <cell r="A2626">
            <v>95705</v>
          </cell>
          <cell r="B2626" t="str">
            <v>PERFURATRIZ SOBRE ESTEIRA, TORQUE MÁXIMO 600 KGF, POTÊNCIA ENTRE 50 E 60 HP, DIÂMETRO MÁXIMO 10" - JUROS. AF_11/2016</v>
          </cell>
          <cell r="C2626" t="str">
            <v>H</v>
          </cell>
          <cell r="D2626">
            <v>14.7</v>
          </cell>
          <cell r="E2626" t="str">
            <v>Depreciação, Juros, Impostos e Seguros, Manutenção e Materiais na Operação dos Equipamentos</v>
          </cell>
          <cell r="F2626" t="str">
            <v>SINAPI Mai/26</v>
          </cell>
        </row>
        <row r="2627">
          <cell r="A2627">
            <v>95706</v>
          </cell>
          <cell r="B2627" t="str">
            <v>PERFURATRIZ SOBRE ESTEIRA, TORQUE MÁXIMO 600 KGF, POTÊNCIA ENTRE 50 E 60 HP, DIÂMETRO MÁXIMO 10" - MANUTENÇÃO. AF_11/2016</v>
          </cell>
          <cell r="C2627" t="str">
            <v>H</v>
          </cell>
          <cell r="D2627">
            <v>68.59</v>
          </cell>
          <cell r="E2627" t="str">
            <v>Depreciação, Juros, Impostos e Seguros, Manutenção e Materiais na Operação dos Equipamentos</v>
          </cell>
          <cell r="F2627" t="str">
            <v>SINAPI Mai/26</v>
          </cell>
        </row>
        <row r="2628">
          <cell r="A2628">
            <v>95707</v>
          </cell>
          <cell r="B2628" t="str">
            <v>PERFURATRIZ SOBRE ESTEIRA, TORQUE MÁXIMO 600 KGF, POTÊNCIA ENTRE 50 E 60 HP, DIÂMETRO MÁXIMO 10" - MATERIAIS NA OPERAÇÃO. AF_11/2016</v>
          </cell>
          <cell r="C2628" t="str">
            <v>H</v>
          </cell>
          <cell r="D2628">
            <v>3.6</v>
          </cell>
          <cell r="E2628" t="str">
            <v>Depreciação, Juros, Impostos e Seguros, Manutenção e Materiais na Operação dos Equipamentos</v>
          </cell>
          <cell r="F2628" t="str">
            <v>SINAPI Mai/26</v>
          </cell>
        </row>
        <row r="2629">
          <cell r="A2629">
            <v>91273</v>
          </cell>
          <cell r="B2629" t="str">
            <v>PLACA VIBRATÓRIA REVERSÍVEL COM MOTOR 4 TEMPOS A GASOLINA, FORÇA CENTRÍFUGA DE 25 KN (2500 KGF), POTÊNCIA 5,5 CV - DEPRECIAÇÃO. AF_08/2015</v>
          </cell>
          <cell r="C2629" t="str">
            <v>H</v>
          </cell>
          <cell r="D2629">
            <v>0.56000000000000005</v>
          </cell>
          <cell r="E2629" t="str">
            <v>Depreciação, Juros, Impostos e Seguros, Manutenção e Materiais na Operação dos Equipamentos</v>
          </cell>
          <cell r="F2629" t="str">
            <v>SINAPI Mai/26</v>
          </cell>
        </row>
        <row r="2630">
          <cell r="A2630">
            <v>91274</v>
          </cell>
          <cell r="B2630" t="str">
            <v>PLACA VIBRATÓRIA REVERSÍVEL COM MOTOR 4 TEMPOS A GASOLINA, FORÇA CENTRÍFUGA DE 25 KN (2500 KGF), POTÊNCIA 5,5 CV - JUROS. AF_08/2015</v>
          </cell>
          <cell r="C2630" t="str">
            <v>H</v>
          </cell>
          <cell r="D2630">
            <v>0.15</v>
          </cell>
          <cell r="E2630" t="str">
            <v>Depreciação, Juros, Impostos e Seguros, Manutenção e Materiais na Operação dos Equipamentos</v>
          </cell>
          <cell r="F2630" t="str">
            <v>SINAPI Mai/26</v>
          </cell>
        </row>
        <row r="2631">
          <cell r="A2631">
            <v>91275</v>
          </cell>
          <cell r="B2631" t="str">
            <v>PLACA VIBRATÓRIA REVERSÍVEL COM MOTOR 4 TEMPOS A GASOLINA, FORÇA CENTRÍFUGA DE 25 KN (2500 KGF), POTÊNCIA 5,5 CV - MANUTENÇÃO. AF_08/2015</v>
          </cell>
          <cell r="C2631" t="str">
            <v>H</v>
          </cell>
          <cell r="D2631">
            <v>0.7</v>
          </cell>
          <cell r="E2631" t="str">
            <v>Depreciação, Juros, Impostos e Seguros, Manutenção e Materiais na Operação dos Equipamentos</v>
          </cell>
          <cell r="F2631" t="str">
            <v>SINAPI Mai/26</v>
          </cell>
        </row>
        <row r="2632">
          <cell r="A2632">
            <v>91276</v>
          </cell>
          <cell r="B2632" t="str">
            <v>PLACA VIBRATÓRIA REVERSÍVEL COM MOTOR 4 TEMPOS A GASOLINA, FORÇA CENTRÍFUGA DE 25 KN (2500 KGF), POTÊNCIA 5,5 CV - MATERIAIS NA OPERAÇÃO. AF_08/2015</v>
          </cell>
          <cell r="C2632" t="str">
            <v>H</v>
          </cell>
          <cell r="D2632">
            <v>9.31</v>
          </cell>
          <cell r="E2632" t="str">
            <v>Depreciação, Juros, Impostos e Seguros, Manutenção e Materiais na Operação dos Equipamentos</v>
          </cell>
          <cell r="F2632" t="str">
            <v>SINAPI Mai/26</v>
          </cell>
        </row>
        <row r="2633">
          <cell r="A2633">
            <v>102882</v>
          </cell>
          <cell r="B2633" t="str">
            <v>PLATAFORMA ELEVATÓRIA - DEPRECIAÇÃO. AF_04/2019</v>
          </cell>
          <cell r="C2633" t="str">
            <v>H</v>
          </cell>
          <cell r="D2633">
            <v>0</v>
          </cell>
          <cell r="E2633" t="str">
            <v>Depreciação, Juros, Impostos e Seguros, Manutenção e Materiais na Operação dos Equipamentos</v>
          </cell>
          <cell r="F2633" t="str">
            <v>SINAPI Mai/26</v>
          </cell>
        </row>
        <row r="2634">
          <cell r="A2634">
            <v>102883</v>
          </cell>
          <cell r="B2634" t="str">
            <v>PLATAFORMA ELEVATÓRIA - JUROS. AF_04/2019</v>
          </cell>
          <cell r="C2634" t="str">
            <v>H</v>
          </cell>
          <cell r="D2634">
            <v>0</v>
          </cell>
          <cell r="E2634" t="str">
            <v>Depreciação, Juros, Impostos e Seguros, Manutenção e Materiais na Operação dos Equipamentos</v>
          </cell>
          <cell r="F2634" t="str">
            <v>SINAPI Mai/26</v>
          </cell>
        </row>
        <row r="2635">
          <cell r="A2635">
            <v>102884</v>
          </cell>
          <cell r="B2635" t="str">
            <v>PLATAFORMA ELEVATÓRIA - MANUTENÇÃO. AF_04/2019</v>
          </cell>
          <cell r="C2635" t="str">
            <v>H</v>
          </cell>
          <cell r="D2635">
            <v>0</v>
          </cell>
          <cell r="E2635" t="str">
            <v>Depreciação, Juros, Impostos e Seguros, Manutenção e Materiais na Operação dos Equipamentos</v>
          </cell>
          <cell r="F2635" t="str">
            <v>SINAPI Mai/26</v>
          </cell>
        </row>
        <row r="2636">
          <cell r="A2636">
            <v>102885</v>
          </cell>
          <cell r="B2636" t="str">
            <v>PLATAFORMA ELEVATÓRIA - MATERIAIS NA OPERAÇÃO. AF_04/2019</v>
          </cell>
          <cell r="C2636" t="str">
            <v>H</v>
          </cell>
          <cell r="D2636">
            <v>1.1200000000000001</v>
          </cell>
          <cell r="E2636" t="str">
            <v>Depreciação, Juros, Impostos e Seguros, Manutenção e Materiais na Operação dos Equipamentos</v>
          </cell>
          <cell r="F2636" t="str">
            <v>SINAPI Mai/26</v>
          </cell>
        </row>
        <row r="2637">
          <cell r="A2637">
            <v>95272</v>
          </cell>
          <cell r="B2637" t="str">
            <v>POLIDORA DE PISO (POLITRIZ), PESO DE 100KG, DIÂMETRO 450 MM, MOTOR ELÉTRICO, POTÊNCIA 4 HP - DEPRECIAÇÃO. AF_05/2023</v>
          </cell>
          <cell r="C2637" t="str">
            <v>H</v>
          </cell>
          <cell r="D2637">
            <v>0.53</v>
          </cell>
          <cell r="E2637" t="str">
            <v>Depreciação, Juros, Impostos e Seguros, Manutenção e Materiais na Operação dos Equipamentos</v>
          </cell>
          <cell r="F2637" t="str">
            <v>SINAPI Mai/26</v>
          </cell>
        </row>
        <row r="2638">
          <cell r="A2638">
            <v>95273</v>
          </cell>
          <cell r="B2638" t="str">
            <v>POLIDORA DE PISO (POLITRIZ), PESO DE 100KG, DIÂMETRO 450 MM, MOTOR ELÉTRICO, POTÊNCIA 4 HP - JUROS. AF_05/2023</v>
          </cell>
          <cell r="C2638" t="str">
            <v>H</v>
          </cell>
          <cell r="D2638">
            <v>0.12</v>
          </cell>
          <cell r="E2638" t="str">
            <v>Depreciação, Juros, Impostos e Seguros, Manutenção e Materiais na Operação dos Equipamentos</v>
          </cell>
          <cell r="F2638" t="str">
            <v>SINAPI Mai/26</v>
          </cell>
        </row>
        <row r="2639">
          <cell r="A2639">
            <v>95274</v>
          </cell>
          <cell r="B2639" t="str">
            <v>POLIDORA DE PISO (POLITRIZ), PESO DE 100KG, DIÂMETRO 450 MM, MOTOR ELÉTRICO, POTÊNCIA 4 HP - MANUTENÇÃO. AF_05/2023</v>
          </cell>
          <cell r="C2639" t="str">
            <v>H</v>
          </cell>
          <cell r="D2639">
            <v>0.42</v>
          </cell>
          <cell r="E2639" t="str">
            <v>Depreciação, Juros, Impostos e Seguros, Manutenção e Materiais na Operação dos Equipamentos</v>
          </cell>
          <cell r="F2639" t="str">
            <v>SINAPI Mai/26</v>
          </cell>
        </row>
        <row r="2640">
          <cell r="A2640">
            <v>95275</v>
          </cell>
          <cell r="B2640" t="str">
            <v>POLIDORA DE PISO (POLITRIZ), PESO DE 100KG, DIÂMETRO 450 MM, MOTOR ELÉTRICO, POTÊNCIA 4 HP - MATERIAIS NA OPERAÇÃO. AF_05/2023</v>
          </cell>
          <cell r="C2640" t="str">
            <v>H</v>
          </cell>
          <cell r="D2640">
            <v>2.23</v>
          </cell>
          <cell r="E2640" t="str">
            <v>Depreciação, Juros, Impostos e Seguros, Manutenção e Materiais na Operação dos Equipamentos</v>
          </cell>
          <cell r="F2640" t="str">
            <v>SINAPI Mai/26</v>
          </cell>
        </row>
        <row r="2641">
          <cell r="A2641">
            <v>106232</v>
          </cell>
          <cell r="B2641" t="str">
            <v>POLIGUINDASTE, CAPACIDADE MÁXIMA DE CARGA 8000 KG, PARA TRANSPORTE DE CAÇAMBAS ESTACIONÁRIAS, INCLUSIVE CAMINHÃO TOCO PBT 14.300 KG, POTÊNCIA DE 185 CV - DEPRECIAÇÃO. AF_10/2025</v>
          </cell>
          <cell r="C2641" t="str">
            <v>H</v>
          </cell>
          <cell r="D2641">
            <v>0</v>
          </cell>
          <cell r="E2641" t="str">
            <v>Depreciação, Juros, Impostos e Seguros, Manutenção e Materiais na Operação dos Equipamentos</v>
          </cell>
          <cell r="F2641" t="str">
            <v>SINAPI Mai/26</v>
          </cell>
        </row>
        <row r="2642">
          <cell r="A2642">
            <v>106235</v>
          </cell>
          <cell r="B2642" t="str">
            <v>POLIGUINDASTE, CAPACIDADE MÁXIMA DE CARGA 8000 KG, PARA TRANSPORTE DE CAÇAMBAS ESTACIONÁRIAS, INCLUSIVE CAMINHÃO TOCO PBT 14.300 KG, POTÊNCIA DE 185 CV - IMPOSTOS E SEGUROS. AF_10/2025</v>
          </cell>
          <cell r="C2642" t="str">
            <v>H</v>
          </cell>
          <cell r="D2642">
            <v>0</v>
          </cell>
          <cell r="E2642" t="str">
            <v>Depreciação, Juros, Impostos e Seguros, Manutenção e Materiais na Operação dos Equipamentos</v>
          </cell>
          <cell r="F2642" t="str">
            <v>SINAPI Mai/26</v>
          </cell>
        </row>
        <row r="2643">
          <cell r="A2643">
            <v>106233</v>
          </cell>
          <cell r="B2643" t="str">
            <v>POLIGUINDASTE, CAPACIDADE MÁXIMA DE CARGA 8000 KG, PARA TRANSPORTE DE CAÇAMBAS ESTACIONÁRIAS, INCLUSIVE CAMINHÃO TOCO PBT 14.300 KG, POTÊNCIA DE 185 CV - JUROS. AF_10/2025</v>
          </cell>
          <cell r="C2643" t="str">
            <v>H</v>
          </cell>
          <cell r="D2643">
            <v>0</v>
          </cell>
          <cell r="E2643" t="str">
            <v>Depreciação, Juros, Impostos e Seguros, Manutenção e Materiais na Operação dos Equipamentos</v>
          </cell>
          <cell r="F2643" t="str">
            <v>SINAPI Mai/26</v>
          </cell>
        </row>
        <row r="2644">
          <cell r="A2644">
            <v>106234</v>
          </cell>
          <cell r="B2644" t="str">
            <v>POLIGUINDASTE, CAPACIDADE MÁXIMA DE CARGA 8000 KG, PARA TRANSPORTE DE CAÇAMBAS ESTACIONÁRIAS, INCLUSIVE CAMINHÃO TOCO PBT 14.300 KG, POTÊNCIA DE 185 CV - MANUTENÇÃO. AF_10/2025</v>
          </cell>
          <cell r="C2644" t="str">
            <v>H</v>
          </cell>
          <cell r="D2644">
            <v>0</v>
          </cell>
          <cell r="E2644" t="str">
            <v>Depreciação, Juros, Impostos e Seguros, Manutenção e Materiais na Operação dos Equipamentos</v>
          </cell>
          <cell r="F2644" t="str">
            <v>SINAPI Mai/26</v>
          </cell>
        </row>
        <row r="2645">
          <cell r="A2645">
            <v>106236</v>
          </cell>
          <cell r="B2645" t="str">
            <v>POLIGUINDASTE, CAPACIDADE MÁXIMA DE CARGA 8000 KG, PARA TRANSPORTE DE CAÇAMBAS ESTACIONÁRIAS, INCLUSIVE CAMINHÃO TOCO PBT 14.300 KG, POTÊNCIA DE 185 CV - MATERIAIS NA OPERAÇÃO. AF_10/2025</v>
          </cell>
          <cell r="C2645" t="str">
            <v>H</v>
          </cell>
          <cell r="D2645">
            <v>179.02</v>
          </cell>
          <cell r="E2645" t="str">
            <v>Depreciação, Juros, Impostos e Seguros, Manutenção e Materiais na Operação dos Equipamentos</v>
          </cell>
          <cell r="F2645" t="str">
            <v>SINAPI Mai/26</v>
          </cell>
        </row>
        <row r="2646">
          <cell r="A2646">
            <v>88419</v>
          </cell>
          <cell r="B2646" t="str">
            <v>PROJETOR DE ARGAMASSA, CAPACIDADE DE PROJEÇÃO 1,5 M3/H, ALCANCE DE 30 ATÉ 60 M, MOTOR ELÉTRICO POTÊNCIA 7,5 HP - DEPRECIAÇÃO. AF_06/2014</v>
          </cell>
          <cell r="C2646" t="str">
            <v>H</v>
          </cell>
          <cell r="D2646">
            <v>5.44</v>
          </cell>
          <cell r="E2646" t="str">
            <v>Depreciação, Juros, Impostos e Seguros, Manutenção e Materiais na Operação dos Equipamentos</v>
          </cell>
          <cell r="F2646" t="str">
            <v>SINAPI Mai/26</v>
          </cell>
        </row>
        <row r="2647">
          <cell r="A2647">
            <v>88422</v>
          </cell>
          <cell r="B2647" t="str">
            <v>PROJETOR DE ARGAMASSA, CAPACIDADE DE PROJEÇÃO 1,5 M3/H, ALCANCE DE 30 ATÉ 60 M, MOTOR ELÉTRICO POTÊNCIA 7,5 HP - JUROS. AF_06/2014</v>
          </cell>
          <cell r="C2647" t="str">
            <v>H</v>
          </cell>
          <cell r="D2647">
            <v>1.25</v>
          </cell>
          <cell r="E2647" t="str">
            <v>Depreciação, Juros, Impostos e Seguros, Manutenção e Materiais na Operação dos Equipamentos</v>
          </cell>
          <cell r="F2647" t="str">
            <v>SINAPI Mai/26</v>
          </cell>
        </row>
        <row r="2648">
          <cell r="A2648">
            <v>88425</v>
          </cell>
          <cell r="B2648" t="str">
            <v>PROJETOR DE ARGAMASSA, CAPACIDADE DE PROJEÇÃO 1,5 M3/H, ALCANCE DE 30 ATÉ 60 M, MOTOR ELÉTRICO POTÊNCIA 7,5 HP - MANUTENÇÃO. AF_06/2014</v>
          </cell>
          <cell r="C2648" t="str">
            <v>H</v>
          </cell>
          <cell r="D2648">
            <v>6.8</v>
          </cell>
          <cell r="E2648" t="str">
            <v>Depreciação, Juros, Impostos e Seguros, Manutenção e Materiais na Operação dos Equipamentos</v>
          </cell>
          <cell r="F2648" t="str">
            <v>SINAPI Mai/26</v>
          </cell>
        </row>
        <row r="2649">
          <cell r="A2649">
            <v>88427</v>
          </cell>
          <cell r="B2649" t="str">
            <v>PROJETOR DE ARGAMASSA, CAPACIDADE DE PROJEÇÃO 1,5 M3/H, ALCANCE DE 30 ATÉ 60 M, MOTOR ELÉTRICO POTÊNCIA 7,5 HP - MATERIAIS NA OPERAÇÃO. AF_06/2014</v>
          </cell>
          <cell r="C2649" t="str">
            <v>H</v>
          </cell>
          <cell r="D2649">
            <v>0.93</v>
          </cell>
          <cell r="E2649" t="str">
            <v>Depreciação, Juros, Impostos e Seguros, Manutenção e Materiais na Operação dos Equipamentos</v>
          </cell>
          <cell r="F2649" t="str">
            <v>SINAPI Mai/26</v>
          </cell>
        </row>
        <row r="2650">
          <cell r="A2650">
            <v>88434</v>
          </cell>
          <cell r="B2650" t="str">
            <v>PROJETOR DE ARGAMASSA, CAPACIDADE DE PROJEÇÃO 2 M3/H, ALCANCE ATÉ 50 M, MOTOR ELÉTRICO POTÊNCIA 7,5 HP - DEPRECIAÇÃO. AF_06/2014</v>
          </cell>
          <cell r="C2650" t="str">
            <v>H</v>
          </cell>
          <cell r="D2650">
            <v>7.21</v>
          </cell>
          <cell r="E2650" t="str">
            <v>Depreciação, Juros, Impostos e Seguros, Manutenção e Materiais na Operação dos Equipamentos</v>
          </cell>
          <cell r="F2650" t="str">
            <v>SINAPI Mai/26</v>
          </cell>
        </row>
        <row r="2651">
          <cell r="A2651">
            <v>88435</v>
          </cell>
          <cell r="B2651" t="str">
            <v>PROJETOR DE ARGAMASSA, CAPACIDADE DE PROJEÇÃO 2 M3/H, ALCANCE ATÉ 50 M, MOTOR ELÉTRICO POTÊNCIA 7,5 HP - JUROS. AF_06/2014</v>
          </cell>
          <cell r="C2651" t="str">
            <v>H</v>
          </cell>
          <cell r="D2651">
            <v>1.66</v>
          </cell>
          <cell r="E2651" t="str">
            <v>Depreciação, Juros, Impostos e Seguros, Manutenção e Materiais na Operação dos Equipamentos</v>
          </cell>
          <cell r="F2651" t="str">
            <v>SINAPI Mai/26</v>
          </cell>
        </row>
        <row r="2652">
          <cell r="A2652">
            <v>88436</v>
          </cell>
          <cell r="B2652" t="str">
            <v>PROJETOR DE ARGAMASSA, CAPACIDADE DE PROJEÇÃO 2 M3/H, ALCANCE ATÉ 50 M, MOTOR ELÉTRICO POTÊNCIA 7,5 HP - MANUTENÇÃO. AF_06/2014</v>
          </cell>
          <cell r="C2652" t="str">
            <v>H</v>
          </cell>
          <cell r="D2652">
            <v>9.01</v>
          </cell>
          <cell r="E2652" t="str">
            <v>Depreciação, Juros, Impostos e Seguros, Manutenção e Materiais na Operação dos Equipamentos</v>
          </cell>
          <cell r="F2652" t="str">
            <v>SINAPI Mai/26</v>
          </cell>
        </row>
        <row r="2653">
          <cell r="A2653">
            <v>88437</v>
          </cell>
          <cell r="B2653" t="str">
            <v>PROJETOR DE ARGAMASSA, CAPACIDADE DE PROJEÇÃO 2 M3/H, ALCANCE ATÉ 50 M, MOTOR ELÉTRICO POTÊNCIA 7,5 HP - MATERIAIS NA OPERAÇÃO. AF_06/2014</v>
          </cell>
          <cell r="C2653" t="str">
            <v>H</v>
          </cell>
          <cell r="D2653">
            <v>0.93</v>
          </cell>
          <cell r="E2653" t="str">
            <v>Depreciação, Juros, Impostos e Seguros, Manutenção e Materiais na Operação dos Equipamentos</v>
          </cell>
          <cell r="F2653" t="str">
            <v>SINAPI Mai/26</v>
          </cell>
        </row>
        <row r="2654">
          <cell r="A2654">
            <v>90664</v>
          </cell>
          <cell r="B2654" t="str">
            <v>PROJETOR PNEUMÁTICO DE ARGAMASSA PARA CHAPISCO E REBOCO COM RECIPIENTE ACOPLADO, TIPO CANEQUINHA, COM COMPRESSOR DE AR REBOCÁVEL VAZÃO 89 PCM E MOTOR DIESEL DE 20 CV - DEPRECIAÇÃO. AF_05/2023</v>
          </cell>
          <cell r="C2654" t="str">
            <v>H</v>
          </cell>
          <cell r="D2654">
            <v>7.06</v>
          </cell>
          <cell r="E2654" t="str">
            <v>Depreciação, Juros, Impostos e Seguros, Manutenção e Materiais na Operação dos Equipamentos</v>
          </cell>
          <cell r="F2654" t="str">
            <v>SINAPI Mai/26</v>
          </cell>
        </row>
        <row r="2655">
          <cell r="A2655">
            <v>90665</v>
          </cell>
          <cell r="B2655" t="str">
            <v>PROJETOR PNEUMÁTICO DE ARGAMASSA PARA CHAPISCO E REBOCO COM RECIPIENTE ACOPLADO, TIPO CANEQUINHA, COM COMPRESSOR DE AR REBOCÁVEL VAZÃO 89 PCM E MOTOR DIESEL DE 20 CV - JUROS. AF_05/2023</v>
          </cell>
          <cell r="C2655" t="str">
            <v>H</v>
          </cell>
          <cell r="D2655">
            <v>1.88</v>
          </cell>
          <cell r="E2655" t="str">
            <v>Depreciação, Juros, Impostos e Seguros, Manutenção e Materiais na Operação dos Equipamentos</v>
          </cell>
          <cell r="F2655" t="str">
            <v>SINAPI Mai/26</v>
          </cell>
        </row>
        <row r="2656">
          <cell r="A2656">
            <v>90666</v>
          </cell>
          <cell r="B2656" t="str">
            <v>PROJETOR PNEUMÁTICO DE ARGAMASSA PARA CHAPISCO E REBOCO COM RECIPIENTE ACOPLADO, TIPO CANEQUINHA, COM COMPRESSOR DE AR REBOCÁVEL VAZÃO 89 PCM E MOTOR DIESEL DE 20 CV - MANUTENÇÃO. AF_05/2023</v>
          </cell>
          <cell r="C2656" t="str">
            <v>H</v>
          </cell>
          <cell r="D2656">
            <v>8.84</v>
          </cell>
          <cell r="E2656" t="str">
            <v>Depreciação, Juros, Impostos e Seguros, Manutenção e Materiais na Operação dos Equipamentos</v>
          </cell>
          <cell r="F2656" t="str">
            <v>SINAPI Mai/26</v>
          </cell>
        </row>
        <row r="2657">
          <cell r="A2657">
            <v>90667</v>
          </cell>
          <cell r="B2657" t="str">
            <v>PROJETOR PNEUMÁTICO DE ARGAMASSA PARA CHAPISCO E REBOCO COM RECIPIENTE ACOPLADO, TIPO CANEQUINHA, COM COMPRESSOR DE AR REBOCÁVEL VAZÃO 89 PCM E MOTOR DIESEL DE 20 CV - MATERIAIS NA OPERAÇÃO. AF_05/2023</v>
          </cell>
          <cell r="C2657" t="str">
            <v>H</v>
          </cell>
          <cell r="D2657">
            <v>17.3</v>
          </cell>
          <cell r="E2657" t="str">
            <v>Depreciação, Juros, Impostos e Seguros, Manutenção e Materiais na Operação dos Equipamentos</v>
          </cell>
          <cell r="F2657" t="str">
            <v>SINAPI Mai/26</v>
          </cell>
        </row>
        <row r="2658">
          <cell r="A2658">
            <v>102977</v>
          </cell>
          <cell r="B2658" t="str">
            <v>PULVERIZADOR DE TINTA ELÉTRICO/MÁQUINA DE PINTURA AIRLESS, VAZÃO 2 L/MIN - DEPRECIAÇÃO. AF_05/2023</v>
          </cell>
          <cell r="C2658" t="str">
            <v>H</v>
          </cell>
          <cell r="D2658">
            <v>0</v>
          </cell>
          <cell r="E2658" t="str">
            <v>Depreciação, Juros, Impostos e Seguros, Manutenção e Materiais na Operação dos Equipamentos</v>
          </cell>
          <cell r="F2658" t="str">
            <v>SINAPI Mai/26</v>
          </cell>
        </row>
        <row r="2659">
          <cell r="A2659">
            <v>102978</v>
          </cell>
          <cell r="B2659" t="str">
            <v>PULVERIZADOR DE TINTA ELÉTRICO/MÁQUINA DE PINTURA AIRLESS, VAZÃO 2 L/MIN - JUROS. AF_05/2023</v>
          </cell>
          <cell r="C2659" t="str">
            <v>H</v>
          </cell>
          <cell r="D2659">
            <v>0</v>
          </cell>
          <cell r="E2659" t="str">
            <v>Depreciação, Juros, Impostos e Seguros, Manutenção e Materiais na Operação dos Equipamentos</v>
          </cell>
          <cell r="F2659" t="str">
            <v>SINAPI Mai/26</v>
          </cell>
        </row>
        <row r="2660">
          <cell r="A2660">
            <v>102979</v>
          </cell>
          <cell r="B2660" t="str">
            <v>PULVERIZADOR DE TINTA ELÉTRICO/MÁQUINA DE PINTURA AIRLESS, VAZÃO 2 L/MIN - MANUTENÇÃO. AF_05/2023</v>
          </cell>
          <cell r="C2660" t="str">
            <v>H</v>
          </cell>
          <cell r="D2660">
            <v>0</v>
          </cell>
          <cell r="E2660" t="str">
            <v>Depreciação, Juros, Impostos e Seguros, Manutenção e Materiais na Operação dos Equipamentos</v>
          </cell>
          <cell r="F2660" t="str">
            <v>SINAPI Mai/26</v>
          </cell>
        </row>
        <row r="2661">
          <cell r="A2661">
            <v>95217</v>
          </cell>
          <cell r="B2661" t="str">
            <v>PULVERIZADOR DE TINTA ELÉTRICO/MÁQUINA DE PINTURA AIRLESS, VAZÃO 2 L/MIN - MATERIAIS NA OPERAÇÃO. AF_05/2023</v>
          </cell>
          <cell r="C2661" t="str">
            <v>H</v>
          </cell>
          <cell r="D2661">
            <v>0.55000000000000004</v>
          </cell>
          <cell r="E2661" t="str">
            <v>Depreciação, Juros, Impostos e Seguros, Manutenção e Materiais na Operação dos Equipamentos</v>
          </cell>
          <cell r="F2661" t="str">
            <v>SINAPI Mai/26</v>
          </cell>
        </row>
        <row r="2662">
          <cell r="A2662">
            <v>89130</v>
          </cell>
          <cell r="B2662" t="str">
            <v>PÁ CARREGADEIRA SOBRE RODAS, POTÊNCIA 197 HP, CAPACIDADE DA CAÇAMBA 2,5 A 3,5 M3, PESO OPERACIONAL 18338 KG - DEPRECIAÇÃO. AF_06/2014</v>
          </cell>
          <cell r="C2662" t="str">
            <v>H</v>
          </cell>
          <cell r="D2662">
            <v>52.8</v>
          </cell>
          <cell r="E2662" t="str">
            <v>Depreciação, Juros, Impostos e Seguros, Manutenção e Materiais na Operação dos Equipamentos</v>
          </cell>
          <cell r="F2662" t="str">
            <v>SINAPI Mai/26</v>
          </cell>
        </row>
        <row r="2663">
          <cell r="A2663">
            <v>89131</v>
          </cell>
          <cell r="B2663" t="str">
            <v>PÁ CARREGADEIRA SOBRE RODAS, POTÊNCIA 197 HP, CAPACIDADE DA CAÇAMBA 2,5 A 3,5 M3, PESO OPERACIONAL 18338 KG - JUROS. AF_06/2014</v>
          </cell>
          <cell r="C2663" t="str">
            <v>H</v>
          </cell>
          <cell r="D2663">
            <v>13.95</v>
          </cell>
          <cell r="E2663" t="str">
            <v>Depreciação, Juros, Impostos e Seguros, Manutenção e Materiais na Operação dos Equipamentos</v>
          </cell>
          <cell r="F2663" t="str">
            <v>SINAPI Mai/26</v>
          </cell>
        </row>
        <row r="2664">
          <cell r="A2664">
            <v>53861</v>
          </cell>
          <cell r="B2664" t="str">
            <v>PÁ CARREGADEIRA SOBRE RODAS, POTÊNCIA 197 HP, CAPACIDADE DA CAÇAMBA 2,5 A 3,5 M3, PESO OPERACIONAL 18338 KG - MANUTENÇÃO. AF_06/2014</v>
          </cell>
          <cell r="C2664" t="str">
            <v>H</v>
          </cell>
          <cell r="D2664">
            <v>66</v>
          </cell>
          <cell r="E2664" t="str">
            <v>Depreciação, Juros, Impostos e Seguros, Manutenção e Materiais na Operação dos Equipamentos</v>
          </cell>
          <cell r="F2664" t="str">
            <v>SINAPI Mai/26</v>
          </cell>
        </row>
        <row r="2665">
          <cell r="A2665">
            <v>5787</v>
          </cell>
          <cell r="B2665" t="str">
            <v>PÁ CARREGADEIRA SOBRE RODAS, POTÊNCIA 197 HP, CAPACIDADE DA CAÇAMBA 2,5 A 3,5 M3, PESO OPERACIONAL 18338 KG - MATERIAIS NA OPERAÇÃO. AF_06/2014</v>
          </cell>
          <cell r="C2665" t="str">
            <v>H</v>
          </cell>
          <cell r="D2665">
            <v>81.37</v>
          </cell>
          <cell r="E2665" t="str">
            <v>Depreciação, Juros, Impostos e Seguros, Manutenção e Materiais na Operação dos Equipamentos</v>
          </cell>
          <cell r="F2665" t="str">
            <v>SINAPI Mai/26</v>
          </cell>
        </row>
        <row r="2666">
          <cell r="A2666">
            <v>89128</v>
          </cell>
          <cell r="B2666" t="str">
            <v>PÁ CARREGADEIRA SOBRE RODAS, POTÊNCIA LÍQUIDA 128 HP, CAPACIDADE DA CAÇAMBA 1,7 A 2,8 M3, PESO OPERACIONAL 11632 KG - DEPRECIAÇÃO. AF_06/2014</v>
          </cell>
          <cell r="C2666" t="str">
            <v>H</v>
          </cell>
          <cell r="D2666">
            <v>38.08</v>
          </cell>
          <cell r="E2666" t="str">
            <v>Depreciação, Juros, Impostos e Seguros, Manutenção e Materiais na Operação dos Equipamentos</v>
          </cell>
          <cell r="F2666" t="str">
            <v>SINAPI Mai/26</v>
          </cell>
        </row>
        <row r="2667">
          <cell r="A2667">
            <v>89129</v>
          </cell>
          <cell r="B2667" t="str">
            <v>PÁ CARREGADEIRA SOBRE RODAS, POTÊNCIA LÍQUIDA 128 HP, CAPACIDADE DA CAÇAMBA 1,7 A 2,8 M3, PESO OPERACIONAL 11632 KG - JUROS. AF_06/2014</v>
          </cell>
          <cell r="C2667" t="str">
            <v>H</v>
          </cell>
          <cell r="D2667">
            <v>10.06</v>
          </cell>
          <cell r="E2667" t="str">
            <v>Depreciação, Juros, Impostos e Seguros, Manutenção e Materiais na Operação dos Equipamentos</v>
          </cell>
          <cell r="F2667" t="str">
            <v>SINAPI Mai/26</v>
          </cell>
        </row>
        <row r="2668">
          <cell r="A2668">
            <v>53857</v>
          </cell>
          <cell r="B2668" t="str">
            <v>PÁ CARREGADEIRA SOBRE RODAS, POTÊNCIA LÍQUIDA 128 HP, CAPACIDADE DA CAÇAMBA 1,7 A 2,8 M3, PESO OPERACIONAL 11632 KG - MANUTENÇÃO. AF_06/2014</v>
          </cell>
          <cell r="C2668" t="str">
            <v>H</v>
          </cell>
          <cell r="D2668">
            <v>47.6</v>
          </cell>
          <cell r="E2668" t="str">
            <v>Depreciação, Juros, Impostos e Seguros, Manutenção e Materiais na Operação dos Equipamentos</v>
          </cell>
          <cell r="F2668" t="str">
            <v>SINAPI Mai/26</v>
          </cell>
        </row>
        <row r="2669">
          <cell r="A2669">
            <v>53858</v>
          </cell>
          <cell r="B2669" t="str">
            <v>PÁ CARREGADEIRA SOBRE RODAS, POTÊNCIA LÍQUIDA 128 HP, CAPACIDADE DA CAÇAMBA 1,7 A 2,8 M3, PESO OPERACIONAL 11632 KG - MATERIAIS NA OPERAÇÃO. AF_06/2014</v>
          </cell>
          <cell r="C2669" t="str">
            <v>H</v>
          </cell>
          <cell r="D2669">
            <v>52.86</v>
          </cell>
          <cell r="E2669" t="str">
            <v>Depreciação, Juros, Impostos e Seguros, Manutenção e Materiais na Operação dos Equipamentos</v>
          </cell>
          <cell r="F2669" t="str">
            <v>SINAPI Mai/26</v>
          </cell>
        </row>
        <row r="2670">
          <cell r="A2670">
            <v>102888</v>
          </cell>
          <cell r="B2670" t="str">
            <v>PÓRTICO ROLANTE MONOVIGA, PERFIL I, 4 PERNAS, CAPACIDADE 5 T - DEPRECIAÇÃO. AF_04/2019</v>
          </cell>
          <cell r="C2670" t="str">
            <v>H</v>
          </cell>
          <cell r="D2670">
            <v>0</v>
          </cell>
          <cell r="E2670" t="str">
            <v>Depreciação, Juros, Impostos e Seguros, Manutenção e Materiais na Operação dos Equipamentos</v>
          </cell>
          <cell r="F2670" t="str">
            <v>SINAPI Mai/26</v>
          </cell>
        </row>
        <row r="2671">
          <cell r="A2671">
            <v>102889</v>
          </cell>
          <cell r="B2671" t="str">
            <v>PÓRTICO ROLANTE MONOVIGA, PERFIL I, 4 PERNAS, CAPACIDADE 5 T - JUROS. AF_04/2019</v>
          </cell>
          <cell r="C2671" t="str">
            <v>H</v>
          </cell>
          <cell r="D2671">
            <v>0</v>
          </cell>
          <cell r="E2671" t="str">
            <v>Depreciação, Juros, Impostos e Seguros, Manutenção e Materiais na Operação dos Equipamentos</v>
          </cell>
          <cell r="F2671" t="str">
            <v>SINAPI Mai/26</v>
          </cell>
        </row>
        <row r="2672">
          <cell r="A2672">
            <v>102890</v>
          </cell>
          <cell r="B2672" t="str">
            <v>PÓRTICO ROLANTE MONOVIGA, PERFIL I, 4 PERNAS, CAPACIDADE 5 T - MANUTENÇÃO. AF_04/2019</v>
          </cell>
          <cell r="C2672" t="str">
            <v>H</v>
          </cell>
          <cell r="D2672">
            <v>0</v>
          </cell>
          <cell r="E2672" t="str">
            <v>Depreciação, Juros, Impostos e Seguros, Manutenção e Materiais na Operação dos Equipamentos</v>
          </cell>
          <cell r="F2672" t="str">
            <v>SINAPI Mai/26</v>
          </cell>
        </row>
        <row r="2673">
          <cell r="A2673">
            <v>102891</v>
          </cell>
          <cell r="B2673" t="str">
            <v>PÓRTICO ROLANTE MONOVIGA, PERFIL I, 4 PERNAS, CAPACIDADE 5 T - MATERIAIS NA OPERAÇÃO. AF_04/2019</v>
          </cell>
          <cell r="C2673" t="str">
            <v>H</v>
          </cell>
          <cell r="D2673">
            <v>1.1200000000000001</v>
          </cell>
          <cell r="E2673" t="str">
            <v>Depreciação, Juros, Impostos e Seguros, Manutenção e Materiais na Operação dos Equipamentos</v>
          </cell>
          <cell r="F2673" t="str">
            <v>SINAPI Mai/26</v>
          </cell>
        </row>
        <row r="2674">
          <cell r="A2674">
            <v>89246</v>
          </cell>
          <cell r="B2674" t="str">
            <v>RECICLADORA DE ASFALTO A FRIO SOBRE RODAS, LARGURA FRESAGEM DE 2,0 M, POTÊNCIA 422 HP - DEPRECIAÇÃO. AF_11/2014</v>
          </cell>
          <cell r="C2674" t="str">
            <v>H</v>
          </cell>
          <cell r="D2674">
            <v>243.43</v>
          </cell>
          <cell r="E2674" t="str">
            <v>Depreciação, Juros, Impostos e Seguros, Manutenção e Materiais na Operação dos Equipamentos</v>
          </cell>
          <cell r="F2674" t="str">
            <v>SINAPI Mai/26</v>
          </cell>
        </row>
        <row r="2675">
          <cell r="A2675">
            <v>89247</v>
          </cell>
          <cell r="B2675" t="str">
            <v>RECICLADORA DE ASFALTO A FRIO SOBRE RODAS, LARGURA FRESAGEM DE 2,0 M, POTÊNCIA 422 HP - JUROS. AF_11/2014</v>
          </cell>
          <cell r="C2675" t="str">
            <v>H</v>
          </cell>
          <cell r="D2675">
            <v>74.540000000000006</v>
          </cell>
          <cell r="E2675" t="str">
            <v>Depreciação, Juros, Impostos e Seguros, Manutenção e Materiais na Operação dos Equipamentos</v>
          </cell>
          <cell r="F2675" t="str">
            <v>SINAPI Mai/26</v>
          </cell>
        </row>
        <row r="2676">
          <cell r="A2676">
            <v>89248</v>
          </cell>
          <cell r="B2676" t="str">
            <v>RECICLADORA DE ASFALTO A FRIO SOBRE RODAS, LARGURA FRESAGEM DE 2,0 M, POTÊNCIA 422 HP - MANUTENÇÃO. AF_11/2014</v>
          </cell>
          <cell r="C2676" t="str">
            <v>H</v>
          </cell>
          <cell r="D2676">
            <v>434.21</v>
          </cell>
          <cell r="E2676" t="str">
            <v>Depreciação, Juros, Impostos e Seguros, Manutenção e Materiais na Operação dos Equipamentos</v>
          </cell>
          <cell r="F2676" t="str">
            <v>SINAPI Mai/26</v>
          </cell>
        </row>
        <row r="2677">
          <cell r="A2677">
            <v>89249</v>
          </cell>
          <cell r="B2677" t="str">
            <v>RECICLADORA DE ASFALTO A FRIO SOBRE RODAS, LARGURA FRESAGEM DE 2,0 M, POTÊNCIA 422 HP - MATERIAIS NA OPERAÇÃO. AF_11/2014</v>
          </cell>
          <cell r="C2677" t="str">
            <v>H</v>
          </cell>
          <cell r="D2677">
            <v>435.68</v>
          </cell>
          <cell r="E2677" t="str">
            <v>Depreciação, Juros, Impostos e Seguros, Manutenção e Materiais na Operação dos Equipamentos</v>
          </cell>
          <cell r="F2677" t="str">
            <v>SINAPI Mai/26</v>
          </cell>
        </row>
        <row r="2678">
          <cell r="A2678">
            <v>102954</v>
          </cell>
          <cell r="B2678" t="str">
            <v>RETROESCAVADEIRA SOBRE RODAS COM CARREGADEIRA, PESO OPERACIONAL MÍN. 6,674, POTÊNCIA LÍQ 88 HP, COM MARTELO ROMPEDOR HIDRÁULICO ENTRE 275 A 362 KG - DEPRECIAÇÃO. AF_02/2021</v>
          </cell>
          <cell r="C2678" t="str">
            <v>H</v>
          </cell>
          <cell r="D2678">
            <v>0</v>
          </cell>
          <cell r="E2678" t="str">
            <v>Depreciação, Juros, Impostos e Seguros, Manutenção e Materiais na Operação dos Equipamentos</v>
          </cell>
          <cell r="F2678" t="str">
            <v>SINAPI Mai/26</v>
          </cell>
        </row>
        <row r="2679">
          <cell r="A2679">
            <v>104727</v>
          </cell>
          <cell r="B2679" t="str">
            <v>RETROESCAVADEIRA SOBRE RODAS COM CARREGADEIRA, PESO OPERACIONAL MÍN. 6,674, POTÊNCIA LÍQ 88 HP, COM MARTELO ROMPEDOR HIDRÁULICO ENTRE 275 A 362 KG - JUROS. AF_02/2021</v>
          </cell>
          <cell r="C2679" t="str">
            <v>H</v>
          </cell>
          <cell r="D2679">
            <v>0</v>
          </cell>
          <cell r="E2679" t="str">
            <v>Depreciação, Juros, Impostos e Seguros, Manutenção e Materiais na Operação dos Equipamentos</v>
          </cell>
          <cell r="F2679" t="str">
            <v>SINAPI Mai/26</v>
          </cell>
        </row>
        <row r="2680">
          <cell r="A2680">
            <v>102956</v>
          </cell>
          <cell r="B2680" t="str">
            <v>RETROESCAVADEIRA SOBRE RODAS COM CARREGADEIRA, PESO OPERACIONAL MÍN. 6,674, POTÊNCIA LÍQ 88 HP, COM MARTELO ROMPEDOR HIDRÁULICO ENTRE 275 A 362 KG - MANUTENÇÃO. AF_02/2021</v>
          </cell>
          <cell r="C2680" t="str">
            <v>H</v>
          </cell>
          <cell r="D2680">
            <v>0</v>
          </cell>
          <cell r="E2680" t="str">
            <v>Depreciação, Juros, Impostos e Seguros, Manutenção e Materiais na Operação dos Equipamentos</v>
          </cell>
          <cell r="F2680" t="str">
            <v>SINAPI Mai/26</v>
          </cell>
        </row>
        <row r="2681">
          <cell r="A2681">
            <v>102957</v>
          </cell>
          <cell r="B2681" t="str">
            <v>RETROESCAVADEIRA SOBRE RODAS COM CARREGADEIRA, PESO OPERACIONAL MÍN. 6,674, POTÊNCIA LÍQ 88 HP, COM MARTELO ROMPEDOR HIDRÁULICO ENTRE 275 A 362 KG - MATERIAIS NA OPERAÇÃO. AF_02/2021</v>
          </cell>
          <cell r="C2681" t="str">
            <v>H</v>
          </cell>
          <cell r="D2681">
            <v>45.46</v>
          </cell>
          <cell r="E2681" t="str">
            <v>Depreciação, Juros, Impostos e Seguros, Manutenção e Materiais na Operação dos Equipamentos</v>
          </cell>
          <cell r="F2681" t="str">
            <v>SINAPI Mai/26</v>
          </cell>
        </row>
        <row r="2682">
          <cell r="A2682">
            <v>88859</v>
          </cell>
          <cell r="B2682" t="str">
            <v>RETROESCAVADEIRA SOBRE RODAS COM CARREGADEIRA, TRAÇÃO 4X2, POTÊNCIA LÍQ. 79 HP, CAÇAMBA CARREG. CAP. MÍN. 1 M3, CAÇAMBA RETRO CAP. 0,20 M3, PESO OPERACIONAL MÍN. 6.570 KG, PROFUNDIDADE ESCAVAÇÃO MÁX. 4,37 M - DEPRECIAÇÃO. AF_06/2014</v>
          </cell>
          <cell r="C2682" t="str">
            <v>H</v>
          </cell>
          <cell r="D2682">
            <v>23.23</v>
          </cell>
          <cell r="E2682" t="str">
            <v>Depreciação, Juros, Impostos e Seguros, Manutenção e Materiais na Operação dos Equipamentos</v>
          </cell>
          <cell r="F2682" t="str">
            <v>SINAPI Mai/26</v>
          </cell>
        </row>
        <row r="2683">
          <cell r="A2683">
            <v>88860</v>
          </cell>
          <cell r="B2683" t="str">
            <v>RETROESCAVADEIRA SOBRE RODAS COM CARREGADEIRA, TRAÇÃO 4X2, POTÊNCIA LÍQ. 79 HP, CAÇAMBA CARREG. CAP. MÍN. 1 M3, CAÇAMBA RETRO CAP. 0,20 M3, PESO OPERACIONAL MÍN. 6.570 KG, PROFUNDIDADE ESCAVAÇÃO MÁX. 4,37 M - JUROS. AF_06/2014</v>
          </cell>
          <cell r="C2683" t="str">
            <v>H</v>
          </cell>
          <cell r="D2683">
            <v>6.14</v>
          </cell>
          <cell r="E2683" t="str">
            <v>Depreciação, Juros, Impostos e Seguros, Manutenção e Materiais na Operação dos Equipamentos</v>
          </cell>
          <cell r="F2683" t="str">
            <v>SINAPI Mai/26</v>
          </cell>
        </row>
        <row r="2684">
          <cell r="A2684">
            <v>5667</v>
          </cell>
          <cell r="B2684" t="str">
            <v>RETROESCAVADEIRA SOBRE RODAS COM CARREGADEIRA, TRAÇÃO 4X2, POTÊNCIA LÍQ. 79 HP, CAÇAMBA CARREG. CAP. MÍN. 1 M3, CAÇAMBA RETRO CAP. 0,20 M3, PESO OPERACIONAL MÍN. 6.570 KG, PROFUNDIDADE ESCAVAÇÃO MÁX. 4,37 M - MANUTENÇÃO. AF_06/2014</v>
          </cell>
          <cell r="C2684" t="str">
            <v>H</v>
          </cell>
          <cell r="D2684">
            <v>29.04</v>
          </cell>
          <cell r="E2684" t="str">
            <v>Depreciação, Juros, Impostos e Seguros, Manutenção e Materiais na Operação dos Equipamentos</v>
          </cell>
          <cell r="F2684" t="str">
            <v>SINAPI Mai/26</v>
          </cell>
        </row>
        <row r="2685">
          <cell r="A2685">
            <v>5668</v>
          </cell>
          <cell r="B2685" t="str">
            <v>RETROESCAVADEIRA SOBRE RODAS COM CARREGADEIRA, TRAÇÃO 4X2, POTÊNCIA LÍQ. 79 HP, CAÇAMBA CARREG. CAP. MÍN. 1 M3, CAÇAMBA RETRO CAP. 0,20 M3, PESO OPERACIONAL MÍN. 6.570 KG, PROFUNDIDADE ESCAVAÇÃO MÁX. 4,37 M - MATERIAIS NA OPERAÇÃO. AF_06/2014</v>
          </cell>
          <cell r="C2685" t="str">
            <v>H</v>
          </cell>
          <cell r="D2685">
            <v>53</v>
          </cell>
          <cell r="E2685" t="str">
            <v>Depreciação, Juros, Impostos e Seguros, Manutenção e Materiais na Operação dos Equipamentos</v>
          </cell>
          <cell r="F2685" t="str">
            <v>SINAPI Mai/26</v>
          </cell>
        </row>
        <row r="2686">
          <cell r="A2686">
            <v>89011</v>
          </cell>
          <cell r="B2686" t="str">
            <v>RETROESCAVADEIRA SOBRE RODAS COM CARREGADEIRA, TRAÇÃO 4X4, POTÊNCIA LÍQ. 72 HP, CAÇAMBA CARREG. CAP. MÍN. 0,79 M3, CAÇAMBA RETRO CAP. 0,18 M3, PESO OPERACIONAL MÍN. 7.140 KG, PROFUNDIDADE ESCAVAÇÃO MÁX. 4,50 M - DEPRECIAÇÃO. AF_06/2014</v>
          </cell>
          <cell r="C2686" t="str">
            <v>H</v>
          </cell>
          <cell r="D2686">
            <v>25.2</v>
          </cell>
          <cell r="E2686" t="str">
            <v>Depreciação, Juros, Impostos e Seguros, Manutenção e Materiais na Operação dos Equipamentos</v>
          </cell>
          <cell r="F2686" t="str">
            <v>SINAPI Mai/26</v>
          </cell>
        </row>
        <row r="2687">
          <cell r="A2687">
            <v>89012</v>
          </cell>
          <cell r="B2687" t="str">
            <v>RETROESCAVADEIRA SOBRE RODAS COM CARREGADEIRA, TRAÇÃO 4X4, POTÊNCIA LÍQ. 72 HP, CAÇAMBA CARREG. CAP. MÍN. 0,79 M3, CAÇAMBA RETRO CAP. 0,18 M3, PESO OPERACIONAL MÍN. 7.140 KG, PROFUNDIDADE ESCAVAÇÃO MÁX. 4,50 M - JUROS. AF_06/2014</v>
          </cell>
          <cell r="C2687" t="str">
            <v>H</v>
          </cell>
          <cell r="D2687">
            <v>6.66</v>
          </cell>
          <cell r="E2687" t="str">
            <v>Depreciação, Juros, Impostos e Seguros, Manutenção e Materiais na Operação dos Equipamentos</v>
          </cell>
          <cell r="F2687" t="str">
            <v>SINAPI Mai/26</v>
          </cell>
        </row>
        <row r="2688">
          <cell r="A2688">
            <v>5735</v>
          </cell>
          <cell r="B2688" t="str">
            <v>RETROESCAVADEIRA SOBRE RODAS COM CARREGADEIRA, TRAÇÃO 4X4, POTÊNCIA LÍQ. 72 HP, CAÇAMBA CARREG. CAP. MÍN. 0,79 M3, CAÇAMBA RETRO CAP. 0,18 M3, PESO OPERACIONAL MÍN. 7.140 KG, PROFUNDIDADE ESCAVAÇÃO MÁX. 4,50 M - MANUTENÇÃO. AF_06/2014</v>
          </cell>
          <cell r="C2688" t="str">
            <v>H</v>
          </cell>
          <cell r="D2688">
            <v>31.5</v>
          </cell>
          <cell r="E2688" t="str">
            <v>Depreciação, Juros, Impostos e Seguros, Manutenção e Materiais na Operação dos Equipamentos</v>
          </cell>
          <cell r="F2688" t="str">
            <v>SINAPI Mai/26</v>
          </cell>
        </row>
        <row r="2689">
          <cell r="A2689">
            <v>5736</v>
          </cell>
          <cell r="B2689" t="str">
            <v>RETROESCAVADEIRA SOBRE RODAS COM CARREGADEIRA, TRAÇÃO 4X4, POTÊNCIA LÍQ. 72 HP, CAÇAMBA CARREG. CAP. MÍN. 0,79 M3, CAÇAMBA RETRO CAP. 0,18 M3, PESO OPERACIONAL MÍN. 7.140 KG, PROFUNDIDADE ESCAVAÇÃO MÁX. 4,50 M - MATERIAIS NA OPERAÇÃO. AF_06/2014</v>
          </cell>
          <cell r="C2689" t="str">
            <v>H</v>
          </cell>
          <cell r="D2689">
            <v>48.3</v>
          </cell>
          <cell r="E2689" t="str">
            <v>Depreciação, Juros, Impostos e Seguros, Manutenção e Materiais na Operação dos Equipamentos</v>
          </cell>
          <cell r="F2689" t="str">
            <v>SINAPI Mai/26</v>
          </cell>
        </row>
        <row r="2690">
          <cell r="A2690">
            <v>88857</v>
          </cell>
          <cell r="B2690" t="str">
            <v>RETROESCAVADEIRA SOBRE RODAS COM CARREGADEIRA, TRAÇÃO 4X4, POTÊNCIA LÍQ. 88 HP, CAÇAMBA CARREG. CAP. MÍN. 1 M3, CAÇAMBA RETRO CAP. 0,26 M3, PESO OPERACIONAL MÍN. 6.674 KG, PROFUNDIDADE ESCAVAÇÃO MÁX. 4,37 M - DEPRECIAÇÃO. AF_06/2014</v>
          </cell>
          <cell r="C2690" t="str">
            <v>H</v>
          </cell>
          <cell r="D2690">
            <v>26.12</v>
          </cell>
          <cell r="E2690" t="str">
            <v>Depreciação, Juros, Impostos e Seguros, Manutenção e Materiais na Operação dos Equipamentos</v>
          </cell>
          <cell r="F2690" t="str">
            <v>SINAPI Mai/26</v>
          </cell>
        </row>
        <row r="2691">
          <cell r="A2691">
            <v>88858</v>
          </cell>
          <cell r="B2691" t="str">
            <v>RETROESCAVADEIRA SOBRE RODAS COM CARREGADEIRA, TRAÇÃO 4X4, POTÊNCIA LÍQ. 88 HP, CAÇAMBA CARREG. CAP. MÍN. 1 M3, CAÇAMBA RETRO CAP. 0,26 M3, PESO OPERACIONAL MÍN. 6.674 KG, PROFUNDIDADE ESCAVAÇÃO MÁX. 4,37 M - JUROS. AF_06/2014</v>
          </cell>
          <cell r="C2691" t="str">
            <v>H</v>
          </cell>
          <cell r="D2691">
            <v>6.9</v>
          </cell>
          <cell r="E2691" t="str">
            <v>Depreciação, Juros, Impostos e Seguros, Manutenção e Materiais na Operação dos Equipamentos</v>
          </cell>
          <cell r="F2691" t="str">
            <v>SINAPI Mai/26</v>
          </cell>
        </row>
        <row r="2692">
          <cell r="A2692">
            <v>5664</v>
          </cell>
          <cell r="B2692" t="str">
            <v>RETROESCAVADEIRA SOBRE RODAS COM CARREGADEIRA, TRAÇÃO 4X4, POTÊNCIA LÍQ. 88 HP, CAÇAMBA CARREG. CAP. MÍN. 1 M3, CAÇAMBA RETRO CAP. 0,26 M3, PESO OPERACIONAL MÍN. 6.674 KG, PROFUNDIDADE ESCAVAÇÃO MÁX. 4,37 M - MANUTENÇÃO. AF_06/2014</v>
          </cell>
          <cell r="C2692" t="str">
            <v>H</v>
          </cell>
          <cell r="D2692">
            <v>32.65</v>
          </cell>
          <cell r="E2692" t="str">
            <v>Depreciação, Juros, Impostos e Seguros, Manutenção e Materiais na Operação dos Equipamentos</v>
          </cell>
          <cell r="F2692" t="str">
            <v>SINAPI Mai/26</v>
          </cell>
        </row>
        <row r="2693">
          <cell r="A2693">
            <v>53786</v>
          </cell>
          <cell r="B2693" t="str">
            <v>RETROESCAVADEIRA SOBRE RODAS COM CARREGADEIRA, TRAÇÃO 4X4, POTÊNCIA LÍQ. 88 HP, CAÇAMBA CARREG. CAP. MÍN. 1 M3, CAÇAMBA RETRO CAP. 0,26 M3, PESO OPERACIONAL MÍN. 6.674 KG, PROFUNDIDADE ESCAVAÇÃO MÁX. 4,37 M - MATERIAIS NA OPERAÇÃO. AF_06/2014</v>
          </cell>
          <cell r="C2693" t="str">
            <v>H</v>
          </cell>
          <cell r="D2693">
            <v>59.02</v>
          </cell>
          <cell r="E2693" t="str">
            <v>Depreciação, Juros, Impostos e Seguros, Manutenção e Materiais na Operação dos Equipamentos</v>
          </cell>
          <cell r="F2693" t="str">
            <v>SINAPI Mai/26</v>
          </cell>
        </row>
        <row r="2694">
          <cell r="A2694">
            <v>7038</v>
          </cell>
          <cell r="B2694" t="str">
            <v>ROLO COMPACTADOR DE PNEUS ESTÁTICO, PRESSÃO VARIÁVEL, POTÊNCIA 111 HP, PESO SEM/COM LASTRO 9,5 / 26 T, LARGURA DE TRABALHO 1,90 M - DEPRECIAÇÃO. AF_07/2014</v>
          </cell>
          <cell r="C2694" t="str">
            <v>H</v>
          </cell>
          <cell r="D2694">
            <v>47.43</v>
          </cell>
          <cell r="E2694" t="str">
            <v>Depreciação, Juros, Impostos e Seguros, Manutenção e Materiais na Operação dos Equipamentos</v>
          </cell>
          <cell r="F2694" t="str">
            <v>SINAPI Mai/26</v>
          </cell>
        </row>
        <row r="2695">
          <cell r="A2695">
            <v>7039</v>
          </cell>
          <cell r="B2695" t="str">
            <v>ROLO COMPACTADOR DE PNEUS ESTÁTICO, PRESSÃO VARIÁVEL, POTÊNCIA 111 HP, PESO SEM/COM LASTRO 9,5 / 26 T, LARGURA DE TRABALHO 1,90 M - JUROS. AF_07/2014</v>
          </cell>
          <cell r="C2695" t="str">
            <v>H</v>
          </cell>
          <cell r="D2695">
            <v>12.72</v>
          </cell>
          <cell r="E2695" t="str">
            <v>Depreciação, Juros, Impostos e Seguros, Manutenção e Materiais na Operação dos Equipamentos</v>
          </cell>
          <cell r="F2695" t="str">
            <v>SINAPI Mai/26</v>
          </cell>
        </row>
        <row r="2696">
          <cell r="A2696">
            <v>7040</v>
          </cell>
          <cell r="B2696" t="str">
            <v>ROLO COMPACTADOR DE PNEUS ESTÁTICO, PRESSÃO VARIÁVEL, POTÊNCIA 111 HP, PESO SEM/COM LASTRO 9,5 / 26 T, LARGURA DE TRABALHO 1,90 M - MANUTENÇÃO. AF_07/2014</v>
          </cell>
          <cell r="C2696" t="str">
            <v>H</v>
          </cell>
          <cell r="D2696">
            <v>59.36</v>
          </cell>
          <cell r="E2696" t="str">
            <v>Depreciação, Juros, Impostos e Seguros, Manutenção e Materiais na Operação dos Equipamentos</v>
          </cell>
          <cell r="F2696" t="str">
            <v>SINAPI Mai/26</v>
          </cell>
        </row>
        <row r="2697">
          <cell r="A2697">
            <v>55263</v>
          </cell>
          <cell r="B2697" t="str">
            <v>ROLO COMPACTADOR DE PNEUS ESTÁTICO, PRESSÃO VARIÁVEL, POTÊNCIA 111 HP, PESO SEM/COM LASTRO 9,5 / 26 T, LARGURA DE TRABALHO 1,90 M - MATERIAIS NA OPERAÇÃO. AF_07/2014</v>
          </cell>
          <cell r="C2697" t="str">
            <v>H</v>
          </cell>
          <cell r="D2697">
            <v>74.52</v>
          </cell>
          <cell r="E2697" t="str">
            <v>Depreciação, Juros, Impostos e Seguros, Manutenção e Materiais na Operação dos Equipamentos</v>
          </cell>
          <cell r="F2697" t="str">
            <v>SINAPI Mai/26</v>
          </cell>
        </row>
        <row r="2698">
          <cell r="A2698">
            <v>96460</v>
          </cell>
          <cell r="B2698" t="str">
            <v>ROLO COMPACTADOR DE PNEUS, ESTÁTICO, PRESSÃO VARIÁVEL, POTÊNCIA 110 HP, PESO SEM/COM LASTRO 10,8/27 T, LARGURA DE ROLAGEM 2,30 M - DEPRECIAÇÃO. AF_06/2017</v>
          </cell>
          <cell r="C2698" t="str">
            <v>H</v>
          </cell>
          <cell r="D2698">
            <v>50.35</v>
          </cell>
          <cell r="E2698" t="str">
            <v>Depreciação, Juros, Impostos e Seguros, Manutenção e Materiais na Operação dos Equipamentos</v>
          </cell>
          <cell r="F2698" t="str">
            <v>SINAPI Mai/26</v>
          </cell>
        </row>
        <row r="2699">
          <cell r="A2699">
            <v>96459</v>
          </cell>
          <cell r="B2699" t="str">
            <v>ROLO COMPACTADOR DE PNEUS, ESTÁTICO, PRESSÃO VARIÁVEL, POTÊNCIA 110 HP, PESO SEM/COM LASTRO 10,8/27 T, LARGURA DE ROLAGEM 2,30 M - JUROS. AF_06/2017</v>
          </cell>
          <cell r="C2699" t="str">
            <v>H</v>
          </cell>
          <cell r="D2699">
            <v>13.5</v>
          </cell>
          <cell r="E2699" t="str">
            <v>Depreciação, Juros, Impostos e Seguros, Manutenção e Materiais na Operação dos Equipamentos</v>
          </cell>
          <cell r="F2699" t="str">
            <v>SINAPI Mai/26</v>
          </cell>
        </row>
        <row r="2700">
          <cell r="A2700">
            <v>96458</v>
          </cell>
          <cell r="B2700" t="str">
            <v>ROLO COMPACTADOR DE PNEUS, ESTÁTICO, PRESSÃO VARIÁVEL, POTÊNCIA 110 HP, PESO SEM/COM LASTRO 10,8/27 T, LARGURA DE ROLAGEM 2,30 M - MANUTENÇÃO. AF_06/2017</v>
          </cell>
          <cell r="C2700" t="str">
            <v>H</v>
          </cell>
          <cell r="D2700">
            <v>63.01</v>
          </cell>
          <cell r="E2700" t="str">
            <v>Depreciação, Juros, Impostos e Seguros, Manutenção e Materiais na Operação dos Equipamentos</v>
          </cell>
          <cell r="F2700" t="str">
            <v>SINAPI Mai/26</v>
          </cell>
        </row>
        <row r="2701">
          <cell r="A2701">
            <v>96457</v>
          </cell>
          <cell r="B2701" t="str">
            <v>ROLO COMPACTADOR DE PNEUS, ESTÁTICO, PRESSÃO VARIÁVEL, POTÊNCIA 110 HP, PESO SEM/COM LASTRO 10,8/27 T, LARGURA DE ROLAGEM 2,30 M - MATERIAIS NA OPERAÇÃO. AF_06/2017</v>
          </cell>
          <cell r="C2701" t="str">
            <v>H</v>
          </cell>
          <cell r="D2701">
            <v>73.83</v>
          </cell>
          <cell r="E2701" t="str">
            <v>Depreciação, Juros, Impostos e Seguros, Manutenção e Materiais na Operação dos Equipamentos</v>
          </cell>
          <cell r="F2701" t="str">
            <v>SINAPI Mai/26</v>
          </cell>
        </row>
        <row r="2702">
          <cell r="A2702">
            <v>7051</v>
          </cell>
          <cell r="B2702" t="str">
            <v>ROLO COMPACTADOR PE DE CARNEIRO VIBRATORIO, POTENCIA 125 HP, PESO OPERACIONAL SEM/COM LASTRO 11,95 / 13,30 T, IMPACTO DINAMICO 38,5 / 22,5 T, LARGURA DE TRABALHO 2,15 M - DEPRECIAÇÃO. AF_06/2014</v>
          </cell>
          <cell r="C2702" t="str">
            <v>H</v>
          </cell>
          <cell r="D2702">
            <v>42.07</v>
          </cell>
          <cell r="E2702" t="str">
            <v>Depreciação, Juros, Impostos e Seguros, Manutenção e Materiais na Operação dos Equipamentos</v>
          </cell>
          <cell r="F2702" t="str">
            <v>SINAPI Mai/26</v>
          </cell>
        </row>
        <row r="2703">
          <cell r="A2703">
            <v>7052</v>
          </cell>
          <cell r="B2703" t="str">
            <v>ROLO COMPACTADOR PE DE CARNEIRO VIBRATORIO, POTENCIA 125 HP, PESO OPERACIONAL SEM/COM LASTRO 11,95 / 13,30 T, IMPACTO DINAMICO 38,5 / 22,5 T, LARGURA DE TRABALHO 2,15 M - JUROS. AF_06/2014</v>
          </cell>
          <cell r="C2703" t="str">
            <v>H</v>
          </cell>
          <cell r="D2703">
            <v>11.36</v>
          </cell>
          <cell r="E2703" t="str">
            <v>Depreciação, Juros, Impostos e Seguros, Manutenção e Materiais na Operação dos Equipamentos</v>
          </cell>
          <cell r="F2703" t="str">
            <v>SINAPI Mai/26</v>
          </cell>
        </row>
        <row r="2704">
          <cell r="A2704">
            <v>7053</v>
          </cell>
          <cell r="B2704" t="str">
            <v>ROLO COMPACTADOR PE DE CARNEIRO VIBRATORIO, POTENCIA 125 HP, PESO OPERACIONAL SEM/COM LASTRO 11,95 / 13,30 T, IMPACTO DINAMICO 38,5 / 22,5 T, LARGURA DE TRABALHO 2,15 M - MANUTENÇÃO. AF_06/2014</v>
          </cell>
          <cell r="C2704" t="str">
            <v>H</v>
          </cell>
          <cell r="D2704">
            <v>52.65</v>
          </cell>
          <cell r="E2704" t="str">
            <v>Depreciação, Juros, Impostos e Seguros, Manutenção e Materiais na Operação dos Equipamentos</v>
          </cell>
          <cell r="F2704" t="str">
            <v>SINAPI Mai/26</v>
          </cell>
        </row>
        <row r="2705">
          <cell r="A2705">
            <v>7054</v>
          </cell>
          <cell r="B2705" t="str">
            <v>ROLO COMPACTADOR PE DE CARNEIRO VIBRATORIO, POTENCIA 125 HP, PESO OPERACIONAL SEM/COM LASTRO 11,95 / 13,30 T, IMPACTO DINAMICO 38,5 / 22,5 T, LARGURA DE TRABALHO 2,15 M - MATERIAIS NA OPERAÇÃO. AF_06/2014</v>
          </cell>
          <cell r="C2705" t="str">
            <v>H</v>
          </cell>
          <cell r="D2705">
            <v>103.24</v>
          </cell>
          <cell r="E2705" t="str">
            <v>Depreciação, Juros, Impostos e Seguros, Manutenção e Materiais na Operação dos Equipamentos</v>
          </cell>
          <cell r="F2705" t="str">
            <v>SINAPI Mai/26</v>
          </cell>
        </row>
        <row r="2706">
          <cell r="A2706">
            <v>95627</v>
          </cell>
          <cell r="B2706" t="str">
            <v>ROLO COMPACTADOR VIBRATORIO TANDEM, ACO LISO, POTENCIA 125 HP, PESO SEM/COM LASTRO 10,20/11,65 T, LARGURA DE TRABALHO 1,73 M - DEPRECIAÇÃO. AF_11/2016</v>
          </cell>
          <cell r="C2706" t="str">
            <v>H</v>
          </cell>
          <cell r="D2706">
            <v>45.4</v>
          </cell>
          <cell r="E2706" t="str">
            <v>Depreciação, Juros, Impostos e Seguros, Manutenção e Materiais na Operação dos Equipamentos</v>
          </cell>
          <cell r="F2706" t="str">
            <v>SINAPI Mai/26</v>
          </cell>
        </row>
        <row r="2707">
          <cell r="A2707">
            <v>95628</v>
          </cell>
          <cell r="B2707" t="str">
            <v>ROLO COMPACTADOR VIBRATORIO TANDEM, ACO LISO, POTENCIA 125 HP, PESO SEM/COM LASTRO 10,20/11,65 T, LARGURA DE TRABALHO 1,73 M - JUROS. AF_11/2016</v>
          </cell>
          <cell r="C2707" t="str">
            <v>H</v>
          </cell>
          <cell r="D2707">
            <v>12.18</v>
          </cell>
          <cell r="E2707" t="str">
            <v>Depreciação, Juros, Impostos e Seguros, Manutenção e Materiais na Operação dos Equipamentos</v>
          </cell>
          <cell r="F2707" t="str">
            <v>SINAPI Mai/26</v>
          </cell>
        </row>
        <row r="2708">
          <cell r="A2708">
            <v>95629</v>
          </cell>
          <cell r="B2708" t="str">
            <v>ROLO COMPACTADOR VIBRATORIO TANDEM, ACO LISO, POTENCIA 125 HP, PESO SEM/COM LASTRO 10,20/11,65 T, LARGURA DE TRABALHO 1,73 M - MANUTENÇÃO. AF_11/2016</v>
          </cell>
          <cell r="C2708" t="str">
            <v>H</v>
          </cell>
          <cell r="D2708">
            <v>56.81</v>
          </cell>
          <cell r="E2708" t="str">
            <v>Depreciação, Juros, Impostos e Seguros, Manutenção e Materiais na Operação dos Equipamentos</v>
          </cell>
          <cell r="F2708" t="str">
            <v>SINAPI Mai/26</v>
          </cell>
        </row>
        <row r="2709">
          <cell r="A2709">
            <v>95630</v>
          </cell>
          <cell r="B2709" t="str">
            <v>ROLO COMPACTADOR VIBRATORIO TANDEM, ACO LISO, POTENCIA 125 HP, PESO SEM/COM LASTRO 10,20/11,65 T, LARGURA DE TRABALHO 1,73 M - MATERIAIS NA OPERAÇÃO. AF_11/2016</v>
          </cell>
          <cell r="C2709" t="str">
            <v>H</v>
          </cell>
          <cell r="D2709">
            <v>103.24</v>
          </cell>
          <cell r="E2709" t="str">
            <v>Depreciação, Juros, Impostos e Seguros, Manutenção e Materiais na Operação dos Equipamentos</v>
          </cell>
          <cell r="F2709" t="str">
            <v>SINAPI Mai/26</v>
          </cell>
        </row>
        <row r="2710">
          <cell r="A2710">
            <v>89210</v>
          </cell>
          <cell r="B2710" t="str">
            <v>ROLO COMPACTADOR VIBRATÓRIO DE UM CILINDRO AÇO LISO, POTÊNCIA 80 HP, PESO OPERACIONAL MÁXIMO 8,1 T, IMPACTO DINÂMICO 16,15 / 9,5 T, LARGURA DE TRABALHO 1,68 M - DEPRECIAÇÃO. AF_06/2014</v>
          </cell>
          <cell r="C2710" t="str">
            <v>H</v>
          </cell>
          <cell r="D2710">
            <v>30.35</v>
          </cell>
          <cell r="E2710" t="str">
            <v>Depreciação, Juros, Impostos e Seguros, Manutenção e Materiais na Operação dos Equipamentos</v>
          </cell>
          <cell r="F2710" t="str">
            <v>SINAPI Mai/26</v>
          </cell>
        </row>
        <row r="2711">
          <cell r="A2711">
            <v>89211</v>
          </cell>
          <cell r="B2711" t="str">
            <v>ROLO COMPACTADOR VIBRATÓRIO DE UM CILINDRO AÇO LISO, POTÊNCIA 80 HP, PESO OPERACIONAL MÁXIMO 8,1 T, IMPACTO DINÂMICO 16,15 / 9,5 T, LARGURA DE TRABALHO 1,68 M - JUROS. AF_06/2014</v>
          </cell>
          <cell r="C2711" t="str">
            <v>H</v>
          </cell>
          <cell r="D2711">
            <v>8.14</v>
          </cell>
          <cell r="E2711" t="str">
            <v>Depreciação, Juros, Impostos e Seguros, Manutenção e Materiais na Operação dos Equipamentos</v>
          </cell>
          <cell r="F2711" t="str">
            <v>SINAPI Mai/26</v>
          </cell>
        </row>
        <row r="2712">
          <cell r="A2712">
            <v>5674</v>
          </cell>
          <cell r="B2712" t="str">
            <v>ROLO COMPACTADOR VIBRATÓRIO DE UM CILINDRO AÇO LISO, POTÊNCIA 80 HP, PESO OPERACIONAL MÁXIMO 8,1 T, IMPACTO DINÂMICO 16,15 / 9,5 T, LARGURA DE TRABALHO 1,68 M - MANUTENÇÃO. AF_06/2014</v>
          </cell>
          <cell r="C2712" t="str">
            <v>H</v>
          </cell>
          <cell r="D2712">
            <v>37.979999999999997</v>
          </cell>
          <cell r="E2712" t="str">
            <v>Depreciação, Juros, Impostos e Seguros, Manutenção e Materiais na Operação dos Equipamentos</v>
          </cell>
          <cell r="F2712" t="str">
            <v>SINAPI Mai/26</v>
          </cell>
        </row>
        <row r="2713">
          <cell r="A2713">
            <v>53788</v>
          </cell>
          <cell r="B2713" t="str">
            <v>ROLO COMPACTADOR VIBRATÓRIO DE UM CILINDRO AÇO LISO, POTÊNCIA 80 HP, PESO OPERACIONAL MÁXIMO 8,1 T, IMPACTO DINÂMICO 16,15 / 9,5 T, LARGURA DE TRABALHO 1,68 M - MATERIAIS NA OPERAÇÃO. AF_06/2014</v>
          </cell>
          <cell r="C2713" t="str">
            <v>H</v>
          </cell>
          <cell r="D2713">
            <v>66.08</v>
          </cell>
          <cell r="E2713" t="str">
            <v>Depreciação, Juros, Impostos e Seguros, Manutenção e Materiais na Operação dos Equipamentos</v>
          </cell>
          <cell r="F2713" t="str">
            <v>SINAPI Mai/26</v>
          </cell>
        </row>
        <row r="2714">
          <cell r="A2714">
            <v>73309</v>
          </cell>
          <cell r="B2714" t="str">
            <v>ROLO COMPACTADOR VIBRATÓRIO PÉ DE CARNEIRO PARA SOLOS, POTÊNCIA 80 HP, PESO OPERACIONAL SEM/COM LASTRO 7,4 / 8,8 T, LARGURA DE TRABALHO 1,68 M - DEPRECIAÇÃO. AF_02/2016</v>
          </cell>
          <cell r="C2714" t="str">
            <v>H</v>
          </cell>
          <cell r="D2714">
            <v>31.55</v>
          </cell>
          <cell r="E2714" t="str">
            <v>Depreciação, Juros, Impostos e Seguros, Manutenção e Materiais na Operação dos Equipamentos</v>
          </cell>
          <cell r="F2714" t="str">
            <v>SINAPI Mai/26</v>
          </cell>
        </row>
        <row r="2715">
          <cell r="A2715">
            <v>73313</v>
          </cell>
          <cell r="B2715" t="str">
            <v>ROLO COMPACTADOR VIBRATÓRIO PÉ DE CARNEIRO PARA SOLOS, POTÊNCIA 80 HP, PESO OPERACIONAL SEM/COM LASTRO 7,4 / 8,8 T, LARGURA DE TRABALHO 1,68 M - JUROS. AF_02/2016</v>
          </cell>
          <cell r="C2715" t="str">
            <v>H</v>
          </cell>
          <cell r="D2715">
            <v>8.52</v>
          </cell>
          <cell r="E2715" t="str">
            <v>Depreciação, Juros, Impostos e Seguros, Manutenção e Materiais na Operação dos Equipamentos</v>
          </cell>
          <cell r="F2715" t="str">
            <v>SINAPI Mai/26</v>
          </cell>
        </row>
        <row r="2716">
          <cell r="A2716">
            <v>5089</v>
          </cell>
          <cell r="B2716" t="str">
            <v>ROLO COMPACTADOR VIBRATÓRIO PÉ DE CARNEIRO PARA SOLOS, POTÊNCIA 80 HP, PESO OPERACIONAL SEM/COM LASTRO 7,4 / 8,8 T, LARGURA DE TRABALHO 1,68 M - MANUTENÇÃO. AF_02/2016</v>
          </cell>
          <cell r="C2716" t="str">
            <v>H</v>
          </cell>
          <cell r="D2716">
            <v>39.49</v>
          </cell>
          <cell r="E2716" t="str">
            <v>Depreciação, Juros, Impostos e Seguros, Manutenção e Materiais na Operação dos Equipamentos</v>
          </cell>
          <cell r="F2716" t="str">
            <v>SINAPI Mai/26</v>
          </cell>
        </row>
        <row r="2717">
          <cell r="A2717">
            <v>73315</v>
          </cell>
          <cell r="B2717" t="str">
            <v>ROLO COMPACTADOR VIBRATÓRIO PÉ DE CARNEIRO PARA SOLOS, POTÊNCIA 80 HP, PESO OPERACIONAL SEM/COM LASTRO 7,4 / 8,8 T, LARGURA DE TRABALHO 1,68 M - MATERIAIS NA OPERAÇÃO. AF_02/2016</v>
          </cell>
          <cell r="C2717" t="str">
            <v>H</v>
          </cell>
          <cell r="D2717">
            <v>66.08</v>
          </cell>
          <cell r="E2717" t="str">
            <v>Depreciação, Juros, Impostos e Seguros, Manutenção e Materiais na Operação dos Equipamentos</v>
          </cell>
          <cell r="F2717" t="str">
            <v>SINAPI Mai/26</v>
          </cell>
        </row>
        <row r="2718">
          <cell r="A2718">
            <v>5738</v>
          </cell>
          <cell r="B2718" t="str">
            <v>ROLO COMPACTADOR VIBRATÓRIO PÉ DE CARNEIRO, OPERADO POR CONTROLE REMOTO, POTÊNCIA 12,5 KW, PESO OPERACIONAL 1,675 T, LARGURA DE TRABALHO 0,85 M - DEPRECIAÇÃO. AF_02/2016</v>
          </cell>
          <cell r="C2718" t="str">
            <v>H</v>
          </cell>
          <cell r="D2718">
            <v>41.47</v>
          </cell>
          <cell r="E2718" t="str">
            <v>Depreciação, Juros, Impostos e Seguros, Manutenção e Materiais na Operação dos Equipamentos</v>
          </cell>
          <cell r="F2718" t="str">
            <v>SINAPI Mai/26</v>
          </cell>
        </row>
        <row r="2719">
          <cell r="A2719">
            <v>93239</v>
          </cell>
          <cell r="B2719" t="str">
            <v>ROLO COMPACTADOR VIBRATÓRIO PÉ DE CARNEIRO, OPERADO POR CONTROLE REMOTO, POTÊNCIA 12,5 KW, PESO OPERACIONAL 1,675 T, LARGURA DE TRABALHO 0,85 M - JUROS. AF_02/2016</v>
          </cell>
          <cell r="C2719" t="str">
            <v>H</v>
          </cell>
          <cell r="D2719">
            <v>11.12</v>
          </cell>
          <cell r="E2719" t="str">
            <v>Depreciação, Juros, Impostos e Seguros, Manutenção e Materiais na Operação dos Equipamentos</v>
          </cell>
          <cell r="F2719" t="str">
            <v>SINAPI Mai/26</v>
          </cell>
        </row>
        <row r="2720">
          <cell r="A2720">
            <v>5739</v>
          </cell>
          <cell r="B2720" t="str">
            <v>ROLO COMPACTADOR VIBRATÓRIO PÉ DE CARNEIRO, OPERADO POR CONTROLE REMOTO, POTÊNCIA 12,5 KW, PESO OPERACIONAL 1,675 T, LARGURA DE TRABALHO 0,85 M - MANUTENÇÃO. AF_02/2016</v>
          </cell>
          <cell r="C2720" t="str">
            <v>H</v>
          </cell>
          <cell r="D2720">
            <v>51.9</v>
          </cell>
          <cell r="E2720" t="str">
            <v>Depreciação, Juros, Impostos e Seguros, Manutenção e Materiais na Operação dos Equipamentos</v>
          </cell>
          <cell r="F2720" t="str">
            <v>SINAPI Mai/26</v>
          </cell>
        </row>
        <row r="2721">
          <cell r="A2721">
            <v>93240</v>
          </cell>
          <cell r="B2721" t="str">
            <v>ROLO COMPACTADOR VIBRATÓRIO PÉ DE CARNEIRO, OPERADO POR CONTROLE REMOTO, POTÊNCIA 12,5 KW, PESO OPERACIONAL 1,675 T, LARGURA DE TRABALHO 0,85 M - MATERIAIS NA OPERAÇÃO. AF_02/2016</v>
          </cell>
          <cell r="C2721" t="str">
            <v>H</v>
          </cell>
          <cell r="D2721">
            <v>13.84</v>
          </cell>
          <cell r="E2721" t="str">
            <v>Depreciação, Juros, Impostos e Seguros, Manutenção e Materiais na Operação dos Equipamentos</v>
          </cell>
          <cell r="F2721" t="str">
            <v>SINAPI Mai/26</v>
          </cell>
        </row>
        <row r="2722">
          <cell r="A2722">
            <v>53818</v>
          </cell>
          <cell r="B2722" t="str">
            <v>ROLO COMPACTADOR VIBRATÓRIO REBOCÁVEL, CILINDRO DE AÇO LISO, POTÊNCIA DE TRAÇÃO DE 65 CV, PESO 4,7 T, IMPACTO DINÂMICO 18,3 T, LARGURA DE TRABALHO 1,67 M - DEPRECIAÇÃO. AF_02/2016</v>
          </cell>
          <cell r="C2722" t="str">
            <v>H</v>
          </cell>
          <cell r="D2722">
            <v>9.16</v>
          </cell>
          <cell r="E2722" t="str">
            <v>Depreciação, Juros, Impostos e Seguros, Manutenção e Materiais na Operação dos Equipamentos</v>
          </cell>
          <cell r="F2722" t="str">
            <v>SINAPI Mai/26</v>
          </cell>
        </row>
        <row r="2723">
          <cell r="A2723">
            <v>93238</v>
          </cell>
          <cell r="B2723" t="str">
            <v>ROLO COMPACTADOR VIBRATÓRIO REBOCÁVEL, CILINDRO DE AÇO LISO, POTÊNCIA DE TRAÇÃO DE 65 CV, PESO 4,7 T, IMPACTO DINÂMICO 18,3 T, LARGURA DE TRABALHO 1,67 M - JUROS. AF_02/2016</v>
          </cell>
          <cell r="C2723" t="str">
            <v>H</v>
          </cell>
          <cell r="D2723">
            <v>2.4500000000000002</v>
          </cell>
          <cell r="E2723" t="str">
            <v>Depreciação, Juros, Impostos e Seguros, Manutenção e Materiais na Operação dos Equipamentos</v>
          </cell>
          <cell r="F2723" t="str">
            <v>SINAPI Mai/26</v>
          </cell>
        </row>
        <row r="2724">
          <cell r="A2724">
            <v>5727</v>
          </cell>
          <cell r="B2724" t="str">
            <v>ROLO COMPACTADOR VIBRATÓRIO REBOCÁVEL, CILINDRO DE AÇO LISO, POTÊNCIA DE TRAÇÃO DE 65 CV, PESO 4,7 T, IMPACTO DINÂMICO 18,3 T, LARGURA DE TRABALHO 1,67 M - MANUTENÇÃO. AF_02/2016</v>
          </cell>
          <cell r="C2724" t="str">
            <v>H</v>
          </cell>
          <cell r="D2724">
            <v>11.46</v>
          </cell>
          <cell r="E2724" t="str">
            <v>Depreciação, Juros, Impostos e Seguros, Manutenção e Materiais na Operação dos Equipamentos</v>
          </cell>
          <cell r="F2724" t="str">
            <v>SINAPI Mai/26</v>
          </cell>
        </row>
        <row r="2725">
          <cell r="A2725">
            <v>89280</v>
          </cell>
          <cell r="B2725" t="str">
            <v>ROLO COMPACTADOR VIBRATÓRIO TANDEM AÇO LISO, POTÊNCIA 58 HP, PESO SEM/COM LASTRO 6,5 / 9,4 T, LARGURA DE TRABALHO 1,2 M - DEPRECIAÇÃO. AF_06/2014</v>
          </cell>
          <cell r="C2725" t="str">
            <v>H</v>
          </cell>
          <cell r="D2725">
            <v>37.270000000000003</v>
          </cell>
          <cell r="E2725" t="str">
            <v>Depreciação, Juros, Impostos e Seguros, Manutenção e Materiais na Operação dos Equipamentos</v>
          </cell>
          <cell r="F2725" t="str">
            <v>SINAPI Mai/26</v>
          </cell>
        </row>
        <row r="2726">
          <cell r="A2726">
            <v>89281</v>
          </cell>
          <cell r="B2726" t="str">
            <v>ROLO COMPACTADOR VIBRATÓRIO TANDEM AÇO LISO, POTÊNCIA 58 HP, PESO SEM/COM LASTRO 6,5 / 9,4 T, LARGURA DE TRABALHO 1,2 M - JUROS. AF_06/2014</v>
          </cell>
          <cell r="C2726" t="str">
            <v>H</v>
          </cell>
          <cell r="D2726">
            <v>9.99</v>
          </cell>
          <cell r="E2726" t="str">
            <v>Depreciação, Juros, Impostos e Seguros, Manutenção e Materiais na Operação dos Equipamentos</v>
          </cell>
          <cell r="F2726" t="str">
            <v>SINAPI Mai/26</v>
          </cell>
        </row>
        <row r="2727">
          <cell r="A2727">
            <v>5729</v>
          </cell>
          <cell r="B2727" t="str">
            <v>ROLO COMPACTADOR VIBRATÓRIO TANDEM AÇO LISO, POTÊNCIA 58 HP, PESO SEM/COM LASTRO 6,5 / 9,4 T, LARGURA DE TRABALHO 1,2 M - MANUTENÇÃO. AF_06/2014</v>
          </cell>
          <cell r="C2727" t="str">
            <v>H</v>
          </cell>
          <cell r="D2727">
            <v>46.64</v>
          </cell>
          <cell r="E2727" t="str">
            <v>Depreciação, Juros, Impostos e Seguros, Manutenção e Materiais na Operação dos Equipamentos</v>
          </cell>
          <cell r="F2727" t="str">
            <v>SINAPI Mai/26</v>
          </cell>
        </row>
        <row r="2728">
          <cell r="A2728">
            <v>5730</v>
          </cell>
          <cell r="B2728" t="str">
            <v>ROLO COMPACTADOR VIBRATÓRIO TANDEM AÇO LISO, POTÊNCIA 58 HP, PESO SEM/COM LASTRO 6,5 / 9,4 T, LARGURA DE TRABALHO 1,2 M - MATERIAIS NA OPERAÇÃO. AF_06/2014</v>
          </cell>
          <cell r="C2728" t="str">
            <v>H</v>
          </cell>
          <cell r="D2728">
            <v>47.26</v>
          </cell>
          <cell r="E2728" t="str">
            <v>Depreciação, Juros, Impostos e Seguros, Manutenção e Materiais na Operação dos Equipamentos</v>
          </cell>
          <cell r="F2728" t="str">
            <v>SINAPI Mai/26</v>
          </cell>
        </row>
        <row r="2729">
          <cell r="A2729">
            <v>95266</v>
          </cell>
          <cell r="B2729" t="str">
            <v>RÉGUA VIBRATÓRIA DUPLA PARA CONCRETO, PESO DE 60KG, COMPRIMENTO 4 M, COM MOTOR A GASOLINA, POTÊNCIA 5,5 HP - DEPRECIAÇÃO. AF_09/2016</v>
          </cell>
          <cell r="C2729" t="str">
            <v>H</v>
          </cell>
          <cell r="D2729">
            <v>0.55000000000000004</v>
          </cell>
          <cell r="E2729" t="str">
            <v>Depreciação, Juros, Impostos e Seguros, Manutenção e Materiais na Operação dos Equipamentos</v>
          </cell>
          <cell r="F2729" t="str">
            <v>SINAPI Mai/26</v>
          </cell>
        </row>
        <row r="2730">
          <cell r="A2730">
            <v>95267</v>
          </cell>
          <cell r="B2730" t="str">
            <v>RÉGUA VIBRATÓRIA DUPLA PARA CONCRETO, PESO DE 60KG, COMPRIMENTO 4 M, COM MOTOR A GASOLINA, POTÊNCIA 5,5 HP - JUROS. AF_09/2016</v>
          </cell>
          <cell r="C2730" t="str">
            <v>H</v>
          </cell>
          <cell r="D2730">
            <v>0.11</v>
          </cell>
          <cell r="E2730" t="str">
            <v>Depreciação, Juros, Impostos e Seguros, Manutenção e Materiais na Operação dos Equipamentos</v>
          </cell>
          <cell r="F2730" t="str">
            <v>SINAPI Mai/26</v>
          </cell>
        </row>
        <row r="2731">
          <cell r="A2731">
            <v>95268</v>
          </cell>
          <cell r="B2731" t="str">
            <v>RÉGUA VIBRATÓRIA DUPLA PARA CONCRETO, PESO DE 60KG, COMPRIMENTO 4 M, COM MOTOR A GASOLINA, POTÊNCIA 5,5 HP - MANUTENÇÃO. AF_09/2016</v>
          </cell>
          <cell r="C2731" t="str">
            <v>H</v>
          </cell>
          <cell r="D2731">
            <v>0.53</v>
          </cell>
          <cell r="E2731" t="str">
            <v>Depreciação, Juros, Impostos e Seguros, Manutenção e Materiais na Operação dos Equipamentos</v>
          </cell>
          <cell r="F2731" t="str">
            <v>SINAPI Mai/26</v>
          </cell>
        </row>
        <row r="2732">
          <cell r="A2732">
            <v>95269</v>
          </cell>
          <cell r="B2732" t="str">
            <v>RÉGUA VIBRATÓRIA DUPLA PARA CONCRETO, PESO DE 60KG, COMPRIMENTO 4 M, COM MOTOR A GASOLINA, POTÊNCIA 5,5 HP - MATERIAIS NA OPERAÇÃO. AF_09/2016</v>
          </cell>
          <cell r="C2732" t="str">
            <v>H</v>
          </cell>
          <cell r="D2732">
            <v>9.31</v>
          </cell>
          <cell r="E2732" t="str">
            <v>Depreciação, Juros, Impostos e Seguros, Manutenção e Materiais na Operação dos Equipamentos</v>
          </cell>
          <cell r="F2732" t="str">
            <v>SINAPI Mai/26</v>
          </cell>
        </row>
        <row r="2733">
          <cell r="A2733">
            <v>91688</v>
          </cell>
          <cell r="B2733" t="str">
            <v>SERRA CIRCULAR DE BANCADA COM MOTOR ELÉTRICO POTÊNCIA DE 5HP, COM COIFA PARA DISCO 10" - DEPRECIAÇÃO. AF_08/2015</v>
          </cell>
          <cell r="C2733" t="str">
            <v>H</v>
          </cell>
          <cell r="D2733">
            <v>0.09</v>
          </cell>
          <cell r="E2733" t="str">
            <v>Depreciação, Juros, Impostos e Seguros, Manutenção e Materiais na Operação dos Equipamentos</v>
          </cell>
          <cell r="F2733" t="str">
            <v>SINAPI Mai/26</v>
          </cell>
        </row>
        <row r="2734">
          <cell r="A2734">
            <v>91689</v>
          </cell>
          <cell r="B2734" t="str">
            <v>SERRA CIRCULAR DE BANCADA COM MOTOR ELÉTRICO POTÊNCIA DE 5HP, COM COIFA PARA DISCO 10" - JUROS. AF_08/2015</v>
          </cell>
          <cell r="C2734" t="str">
            <v>H</v>
          </cell>
          <cell r="D2734">
            <v>0.01</v>
          </cell>
          <cell r="E2734" t="str">
            <v>Depreciação, Juros, Impostos e Seguros, Manutenção e Materiais na Operação dos Equipamentos</v>
          </cell>
          <cell r="F2734" t="str">
            <v>SINAPI Mai/26</v>
          </cell>
        </row>
        <row r="2735">
          <cell r="A2735">
            <v>91690</v>
          </cell>
          <cell r="B2735" t="str">
            <v>SERRA CIRCULAR DE BANCADA COM MOTOR ELÉTRICO POTÊNCIA DE 5HP, COM COIFA PARA DISCO 10" - MANUTENÇÃO. AF_08/2015</v>
          </cell>
          <cell r="C2735" t="str">
            <v>H</v>
          </cell>
          <cell r="D2735">
            <v>0.06</v>
          </cell>
          <cell r="E2735" t="str">
            <v>Depreciação, Juros, Impostos e Seguros, Manutenção e Materiais na Operação dos Equipamentos</v>
          </cell>
          <cell r="F2735" t="str">
            <v>SINAPI Mai/26</v>
          </cell>
        </row>
        <row r="2736">
          <cell r="A2736">
            <v>91691</v>
          </cell>
          <cell r="B2736" t="str">
            <v>SERRA CIRCULAR DE BANCADA COM MOTOR ELÉTRICO POTÊNCIA DE 5HP, COM COIFA PARA DISCO 10" - MATERIAIS NA OPERAÇÃO. AF_08/2015</v>
          </cell>
          <cell r="C2736" t="str">
            <v>H</v>
          </cell>
          <cell r="D2736">
            <v>1.19</v>
          </cell>
          <cell r="E2736" t="str">
            <v>Depreciação, Juros, Impostos e Seguros, Manutenção e Materiais na Operação dos Equipamentos</v>
          </cell>
          <cell r="F2736" t="str">
            <v>SINAPI Mai/26</v>
          </cell>
        </row>
        <row r="2737">
          <cell r="A2737">
            <v>102924</v>
          </cell>
          <cell r="B2737" t="str">
            <v>SERRA FITA HORIZONTAL, ELÉTRICA, COM CONTROLE HIDRÁULICO, PAINEL DE COMANDO EM 24 V, MOTOR ELÉTRICO 1,5 CV, DIMENSÕES DA FITA 3880 X 27 X 0,9 MM, TRIFÁSICA - DEPRECIAÇÃO. AF_05/2023</v>
          </cell>
          <cell r="C2737" t="str">
            <v>H</v>
          </cell>
          <cell r="D2737">
            <v>0</v>
          </cell>
          <cell r="E2737" t="str">
            <v>Depreciação, Juros, Impostos e Seguros, Manutenção e Materiais na Operação dos Equipamentos</v>
          </cell>
          <cell r="F2737" t="str">
            <v>SINAPI Mai/26</v>
          </cell>
        </row>
        <row r="2738">
          <cell r="A2738">
            <v>102925</v>
          </cell>
          <cell r="B2738" t="str">
            <v>SERRA FITA HORIZONTAL, ELÉTRICA, COM CONTROLE HIDRÁULICO, PAINEL DE COMANDO EM 24 V, MOTOR ELÉTRICO 1,5 CV, DIMENSÕES DA FITA 3880 X 27 X 0,9 MM, TRIFÁSICA - JUROS. AF_05/2023</v>
          </cell>
          <cell r="C2738" t="str">
            <v>H</v>
          </cell>
          <cell r="D2738">
            <v>0</v>
          </cell>
          <cell r="E2738" t="str">
            <v>Depreciação, Juros, Impostos e Seguros, Manutenção e Materiais na Operação dos Equipamentos</v>
          </cell>
          <cell r="F2738" t="str">
            <v>SINAPI Mai/26</v>
          </cell>
        </row>
        <row r="2739">
          <cell r="A2739">
            <v>102926</v>
          </cell>
          <cell r="B2739" t="str">
            <v>SERRA FITA HORIZONTAL, ELÉTRICA, COM CONTROLE HIDRÁULICO, PAINEL DE COMANDO EM 24 V, MOTOR ELÉTRICO 1,5 CV, DIMENSÕES DA FITA 3880 X 27 X 0,9 MM, TRIFÁSICA - MANUTENÇÃO. AF_05/2023</v>
          </cell>
          <cell r="C2739" t="str">
            <v>H</v>
          </cell>
          <cell r="D2739">
            <v>0</v>
          </cell>
          <cell r="E2739" t="str">
            <v>Depreciação, Juros, Impostos e Seguros, Manutenção e Materiais na Operação dos Equipamentos</v>
          </cell>
          <cell r="F2739" t="str">
            <v>SINAPI Mai/26</v>
          </cell>
        </row>
        <row r="2740">
          <cell r="A2740">
            <v>102927</v>
          </cell>
          <cell r="B2740" t="str">
            <v>SERRA FITA HORIZONTAL, ELÉTRICA, COM CONTROLE HIDRÁULICO, PAINEL DE COMANDO EM 24 V, MOTOR ELÉTRICO 1,5 CV, DIMENSÕES DA FITA 3880 X 27 X 0,9 MM, TRIFÁSICA - MATERIAIS NA OPERAÇÃO. AF_05/2023</v>
          </cell>
          <cell r="C2740" t="str">
            <v>H</v>
          </cell>
          <cell r="D2740">
            <v>0.82</v>
          </cell>
          <cell r="E2740" t="str">
            <v>Depreciação, Juros, Impostos e Seguros, Manutenção e Materiais na Operação dos Equipamentos</v>
          </cell>
          <cell r="F2740" t="str">
            <v>SINAPI Mai/26</v>
          </cell>
        </row>
        <row r="2741">
          <cell r="A2741">
            <v>95136</v>
          </cell>
          <cell r="B2741" t="str">
            <v>TALHA MANUAL DE CORRENTE, CAPACIDADE DE 2 TON. COM ELEVAÇÃO DE 3 M - DEPRECIAÇÃO. AF_07/2016</v>
          </cell>
          <cell r="C2741" t="str">
            <v>H</v>
          </cell>
          <cell r="D2741">
            <v>0.02</v>
          </cell>
          <cell r="E2741" t="str">
            <v>Depreciação, Juros, Impostos e Seguros, Manutenção e Materiais na Operação dos Equipamentos</v>
          </cell>
          <cell r="F2741" t="str">
            <v>SINAPI Mai/26</v>
          </cell>
        </row>
        <row r="2742">
          <cell r="A2742">
            <v>95137</v>
          </cell>
          <cell r="B2742" t="str">
            <v>TALHA MANUAL DE CORRENTE, CAPACIDADE DE 2 TON. COM ELEVAÇÃO DE 3 M - JUROS. AF_07/2016</v>
          </cell>
          <cell r="C2742" t="str">
            <v>H</v>
          </cell>
          <cell r="D2742">
            <v>0.01</v>
          </cell>
          <cell r="E2742" t="str">
            <v>Depreciação, Juros, Impostos e Seguros, Manutenção e Materiais na Operação dos Equipamentos</v>
          </cell>
          <cell r="F2742" t="str">
            <v>SINAPI Mai/26</v>
          </cell>
        </row>
        <row r="2743">
          <cell r="A2743">
            <v>95138</v>
          </cell>
          <cell r="B2743" t="str">
            <v>TALHA MANUAL DE CORRENTE, CAPACIDADE DE 2 TON. COM ELEVAÇÃO DE 3 M - MANUTENÇÃO. AF_07/2016</v>
          </cell>
          <cell r="C2743" t="str">
            <v>H</v>
          </cell>
          <cell r="D2743">
            <v>0.02</v>
          </cell>
          <cell r="E2743" t="str">
            <v>Depreciação, Juros, Impostos e Seguros, Manutenção e Materiais na Operação dos Equipamentos</v>
          </cell>
          <cell r="F2743" t="str">
            <v>SINAPI Mai/26</v>
          </cell>
        </row>
        <row r="2744">
          <cell r="A2744">
            <v>89023</v>
          </cell>
          <cell r="B2744" t="str">
            <v>TANQUE DE ASFALTO ESTACIONÁRIO COM MAÇARICO, CAPACIDADE 20.000 L - DEPRECIAÇÃO. AF_05/2023</v>
          </cell>
          <cell r="C2744" t="str">
            <v>H</v>
          </cell>
          <cell r="D2744">
            <v>4.08</v>
          </cell>
          <cell r="E2744" t="str">
            <v>Depreciação, Juros, Impostos e Seguros, Manutenção e Materiais na Operação dos Equipamentos</v>
          </cell>
          <cell r="F2744" t="str">
            <v>SINAPI Mai/26</v>
          </cell>
        </row>
        <row r="2745">
          <cell r="A2745">
            <v>89024</v>
          </cell>
          <cell r="B2745" t="str">
            <v>TANQUE DE ASFALTO ESTACIONÁRIO COM MAÇARICO, CAPACIDADE 20.000 L - JUROS. AF_05/2023</v>
          </cell>
          <cell r="C2745" t="str">
            <v>H</v>
          </cell>
          <cell r="D2745">
            <v>1.41</v>
          </cell>
          <cell r="E2745" t="str">
            <v>Depreciação, Juros, Impostos e Seguros, Manutenção e Materiais na Operação dos Equipamentos</v>
          </cell>
          <cell r="F2745" t="str">
            <v>SINAPI Mai/26</v>
          </cell>
        </row>
        <row r="2746">
          <cell r="A2746">
            <v>89025</v>
          </cell>
          <cell r="B2746" t="str">
            <v>TANQUE DE ASFALTO ESTACIONÁRIO COM MAÇARICO, CAPACIDADE 20.000 L - MANUTENÇÃO. AF_05/2023</v>
          </cell>
          <cell r="C2746" t="str">
            <v>H</v>
          </cell>
          <cell r="D2746">
            <v>5.0999999999999996</v>
          </cell>
          <cell r="E2746" t="str">
            <v>Depreciação, Juros, Impostos e Seguros, Manutenção e Materiais na Operação dos Equipamentos</v>
          </cell>
          <cell r="F2746" t="str">
            <v>SINAPI Mai/26</v>
          </cell>
        </row>
        <row r="2747">
          <cell r="A2747">
            <v>89026</v>
          </cell>
          <cell r="B2747" t="str">
            <v>TANQUE DE ASFALTO ESTACIONÁRIO COM MAÇARICO, CAPACIDADE 20.000 L - MATERIAIS NA OPERAÇÃO. AF_05/2023</v>
          </cell>
          <cell r="C2747" t="str">
            <v>H</v>
          </cell>
          <cell r="D2747">
            <v>197.73</v>
          </cell>
          <cell r="E2747" t="str">
            <v>Depreciação, Juros, Impostos e Seguros, Manutenção e Materiais na Operação dos Equipamentos</v>
          </cell>
          <cell r="F2747" t="str">
            <v>SINAPI Mai/26</v>
          </cell>
        </row>
        <row r="2748">
          <cell r="A2748">
            <v>7032</v>
          </cell>
          <cell r="B2748" t="str">
            <v>TANQUE DE ASFALTO ESTACIONÁRIO COM SERPENTINA, CAPACIDADE 30.000 L - DEPRECIAÇÃO. AF_05/2023</v>
          </cell>
          <cell r="C2748" t="str">
            <v>H</v>
          </cell>
          <cell r="D2748">
            <v>5.0199999999999996</v>
          </cell>
          <cell r="E2748" t="str">
            <v>Depreciação, Juros, Impostos e Seguros, Manutenção e Materiais na Operação dos Equipamentos</v>
          </cell>
          <cell r="F2748" t="str">
            <v>SINAPI Mai/26</v>
          </cell>
        </row>
        <row r="2749">
          <cell r="A2749">
            <v>7033</v>
          </cell>
          <cell r="B2749" t="str">
            <v>TANQUE DE ASFALTO ESTACIONÁRIO COM SERPENTINA, CAPACIDADE 30.000 L - JUROS. AF_05/2023</v>
          </cell>
          <cell r="C2749" t="str">
            <v>H</v>
          </cell>
          <cell r="D2749">
            <v>1.74</v>
          </cell>
          <cell r="E2749" t="str">
            <v>Depreciação, Juros, Impostos e Seguros, Manutenção e Materiais na Operação dos Equipamentos</v>
          </cell>
          <cell r="F2749" t="str">
            <v>SINAPI Mai/26</v>
          </cell>
        </row>
        <row r="2750">
          <cell r="A2750">
            <v>7034</v>
          </cell>
          <cell r="B2750" t="str">
            <v>TANQUE DE ASFALTO ESTACIONÁRIO COM SERPENTINA, CAPACIDADE 30.000 L - MANUTENÇÃO. AF_05/2023</v>
          </cell>
          <cell r="C2750" t="str">
            <v>H</v>
          </cell>
          <cell r="D2750">
            <v>6.27</v>
          </cell>
          <cell r="E2750" t="str">
            <v>Depreciação, Juros, Impostos e Seguros, Manutenção e Materiais na Operação dos Equipamentos</v>
          </cell>
          <cell r="F2750" t="str">
            <v>SINAPI Mai/26</v>
          </cell>
        </row>
        <row r="2751">
          <cell r="A2751">
            <v>7035</v>
          </cell>
          <cell r="B2751" t="str">
            <v>TANQUE DE ASFALTO ESTACIONÁRIO COM SERPENTINA, CAPACIDADE 30.000 L - MATERIAIS NA OPERAÇÃO. AF_05/2023</v>
          </cell>
          <cell r="C2751" t="str">
            <v>H</v>
          </cell>
          <cell r="D2751">
            <v>296.60000000000002</v>
          </cell>
          <cell r="E2751" t="str">
            <v>Depreciação, Juros, Impostos e Seguros, Manutenção e Materiais na Operação dos Equipamentos</v>
          </cell>
          <cell r="F2751" t="str">
            <v>SINAPI Mai/26</v>
          </cell>
        </row>
        <row r="2752">
          <cell r="A2752">
            <v>102942</v>
          </cell>
          <cell r="B2752" t="str">
            <v>TARTARUGA DE OXICORTE CG1, MONOFÁSICA, 220 V, FREQUÊNCIA 50 HZ, VELOCIDADE DE CORTE (MM/MIN) 50 A 750, DIÂMETRO MÍNIMO DO COMPASSO MM 200 - DEPRECIAÇÃO. AF_05/2023</v>
          </cell>
          <cell r="C2752" t="str">
            <v>H</v>
          </cell>
          <cell r="D2752">
            <v>0</v>
          </cell>
          <cell r="E2752" t="str">
            <v>Depreciação, Juros, Impostos e Seguros, Manutenção e Materiais na Operação dos Equipamentos</v>
          </cell>
          <cell r="F2752" t="str">
            <v>SINAPI Mai/26</v>
          </cell>
        </row>
        <row r="2753">
          <cell r="A2753">
            <v>102943</v>
          </cell>
          <cell r="B2753" t="str">
            <v>TARTARUGA DE OXICORTE CG1, MONOFÁSICA, 220 V, FREQUÊNCIA 50 HZ, VELOCIDADE DE CORTE (MM/MIN) 50 A 750, DIÂMETRO MÍNIMO DO COMPASSO MM 200 - JUROS. AF_05/2023</v>
          </cell>
          <cell r="C2753" t="str">
            <v>H</v>
          </cell>
          <cell r="D2753">
            <v>0</v>
          </cell>
          <cell r="E2753" t="str">
            <v>Depreciação, Juros, Impostos e Seguros, Manutenção e Materiais na Operação dos Equipamentos</v>
          </cell>
          <cell r="F2753" t="str">
            <v>SINAPI Mai/26</v>
          </cell>
        </row>
        <row r="2754">
          <cell r="A2754">
            <v>102944</v>
          </cell>
          <cell r="B2754" t="str">
            <v>TARTARUGA DE OXICORTE CG1, MONOFÁSICA, 220 V, FREQUÊNCIA 50 HZ, VELOCIDADE DE CORTE (MM/MIN) 50 A 750, DIÂMETRO MÍNIMO DO COMPASSO MM 200 - MANUTENÇÃO. AF_05/2023</v>
          </cell>
          <cell r="C2754" t="str">
            <v>H</v>
          </cell>
          <cell r="D2754">
            <v>0</v>
          </cell>
          <cell r="E2754" t="str">
            <v>Depreciação, Juros, Impostos e Seguros, Manutenção e Materiais na Operação dos Equipamentos</v>
          </cell>
          <cell r="F2754" t="str">
            <v>SINAPI Mai/26</v>
          </cell>
        </row>
        <row r="2755">
          <cell r="A2755">
            <v>102945</v>
          </cell>
          <cell r="B2755" t="str">
            <v>TARTARUGA DE OXICORTE CG1, MONOFÁSICA, 220 V, FREQUÊNCIA 50 HZ, VELOCIDADE DE CORTE (MM/MIN) 50 A 750, DIÂMETRO MÍNIMO DO COMPASSO MM 200 - MATERIAIS NA OPERAÇÃO. AF_05/2023</v>
          </cell>
          <cell r="C2755" t="str">
            <v>H</v>
          </cell>
          <cell r="D2755">
            <v>0.01</v>
          </cell>
          <cell r="E2755" t="str">
            <v>Depreciação, Juros, Impostos e Seguros, Manutenção e Materiais na Operação dos Equipamentos</v>
          </cell>
          <cell r="F2755" t="str">
            <v>SINAPI Mai/26</v>
          </cell>
        </row>
        <row r="2756">
          <cell r="A2756">
            <v>104087</v>
          </cell>
          <cell r="B2756" t="str">
            <v>TERMOFUSORA PARA TUBOS E CONEXÕES EM PPR COM DIÂMETROS DE 20 A 63 MM, POTÊNCIA DE 800 W, TENSAO 220 V - DEPRECIAÇÃO. AF_05/2022</v>
          </cell>
          <cell r="C2756" t="str">
            <v>H</v>
          </cell>
          <cell r="D2756">
            <v>0.03</v>
          </cell>
          <cell r="E2756" t="str">
            <v>Depreciação, Juros, Impostos e Seguros, Manutenção e Materiais na Operação dos Equipamentos</v>
          </cell>
          <cell r="F2756" t="str">
            <v>SINAPI Mai/26</v>
          </cell>
        </row>
        <row r="2757">
          <cell r="A2757">
            <v>104088</v>
          </cell>
          <cell r="B2757" t="str">
            <v>TERMOFUSORA PARA TUBOS E CONEXÕES EM PPR COM DIÂMETROS DE 20 A 63 MM, POTÊNCIA DE 800 W, TENSAO 220 V - JUROS. AF_05/2022</v>
          </cell>
          <cell r="C2757" t="str">
            <v>H</v>
          </cell>
          <cell r="D2757">
            <v>0</v>
          </cell>
          <cell r="E2757" t="str">
            <v>Depreciação, Juros, Impostos e Seguros, Manutenção e Materiais na Operação dos Equipamentos</v>
          </cell>
          <cell r="F2757" t="str">
            <v>SINAPI Mai/26</v>
          </cell>
        </row>
        <row r="2758">
          <cell r="A2758">
            <v>104089</v>
          </cell>
          <cell r="B2758" t="str">
            <v>TERMOFUSORA PARA TUBOS E CONEXÕES EM PPR COM DIÂMETROS DE 20 A 63 MM, POTÊNCIA DE 800 W, TENSAO 220 V - MANUTENÇÃO. AF_05/2022</v>
          </cell>
          <cell r="C2758" t="str">
            <v>H</v>
          </cell>
          <cell r="D2758">
            <v>0.04</v>
          </cell>
          <cell r="E2758" t="str">
            <v>Depreciação, Juros, Impostos e Seguros, Manutenção e Materiais na Operação dos Equipamentos</v>
          </cell>
          <cell r="F2758" t="str">
            <v>SINAPI Mai/26</v>
          </cell>
        </row>
        <row r="2759">
          <cell r="A2759">
            <v>104090</v>
          </cell>
          <cell r="B2759" t="str">
            <v>TERMOFUSORA PARA TUBOS E CONEXÕES EM PPR COM DIÂMETROS DE 20 A 63 MM, POTÊNCIA DE 800 W, TENSAO 220 V - MATERIAIS NA OPERAÇÃO. AF_05/2022</v>
          </cell>
          <cell r="C2759" t="str">
            <v>H</v>
          </cell>
          <cell r="D2759">
            <v>0.59</v>
          </cell>
          <cell r="E2759" t="str">
            <v>Depreciação, Juros, Impostos e Seguros, Manutenção e Materiais na Operação dos Equipamentos</v>
          </cell>
          <cell r="F2759" t="str">
            <v>SINAPI Mai/26</v>
          </cell>
        </row>
        <row r="2760">
          <cell r="A2760">
            <v>104093</v>
          </cell>
          <cell r="B2760" t="str">
            <v>TERMOFUSORA PARA TUBOS E CONEXÕES EM PPR COM DIÂMETROS DE 75 A 110 MM, POTÊNCIA DE *1100* W, TENSÃO 220 V - DEPRECIAÇÃO. AF_05/2022</v>
          </cell>
          <cell r="C2760" t="str">
            <v>H</v>
          </cell>
          <cell r="D2760">
            <v>0.04</v>
          </cell>
          <cell r="E2760" t="str">
            <v>Depreciação, Juros, Impostos e Seguros, Manutenção e Materiais na Operação dos Equipamentos</v>
          </cell>
          <cell r="F2760" t="str">
            <v>SINAPI Mai/26</v>
          </cell>
        </row>
        <row r="2761">
          <cell r="A2761">
            <v>104094</v>
          </cell>
          <cell r="B2761" t="str">
            <v>TERMOFUSORA PARA TUBOS E CONEXÕES EM PPR COM DIÂMETROS DE 75 A 110 MM, POTÊNCIA DE *1100* W, TENSÃO 220 V - JUROS. AF_05/2022</v>
          </cell>
          <cell r="C2761" t="str">
            <v>H</v>
          </cell>
          <cell r="D2761">
            <v>0.01</v>
          </cell>
          <cell r="E2761" t="str">
            <v>Depreciação, Juros, Impostos e Seguros, Manutenção e Materiais na Operação dos Equipamentos</v>
          </cell>
          <cell r="F2761" t="str">
            <v>SINAPI Mai/26</v>
          </cell>
        </row>
        <row r="2762">
          <cell r="A2762">
            <v>104095</v>
          </cell>
          <cell r="B2762" t="str">
            <v>TERMOFUSORA PARA TUBOS E CONEXÕES EM PPR COM DIÂMETROS DE 75 A 110 MM, POTÊNCIA DE *1100* W, TENSÃO 220 V - MANUTENÇÃO. AF_05/2022</v>
          </cell>
          <cell r="C2762" t="str">
            <v>H</v>
          </cell>
          <cell r="D2762">
            <v>0.05</v>
          </cell>
          <cell r="E2762" t="str">
            <v>Depreciação, Juros, Impostos e Seguros, Manutenção e Materiais na Operação dos Equipamentos</v>
          </cell>
          <cell r="F2762" t="str">
            <v>SINAPI Mai/26</v>
          </cell>
        </row>
        <row r="2763">
          <cell r="A2763">
            <v>104096</v>
          </cell>
          <cell r="B2763" t="str">
            <v>TERMOFUSORA PARA TUBOS E CONEXÕES EM PPR COM DIÂMETROS DE 75 A 110 MM, POTÊNCIA DE *1100* W, TENSÃO 220 V - MATERIAIS NA OPERAÇÃO. AF_05/2022</v>
          </cell>
          <cell r="C2763" t="str">
            <v>H</v>
          </cell>
          <cell r="D2763">
            <v>0.82</v>
          </cell>
          <cell r="E2763" t="str">
            <v>Depreciação, Juros, Impostos e Seguros, Manutenção e Materiais na Operação dos Equipamentos</v>
          </cell>
          <cell r="F2763" t="str">
            <v>SINAPI Mai/26</v>
          </cell>
        </row>
        <row r="2764">
          <cell r="A2764">
            <v>102900</v>
          </cell>
          <cell r="B2764" t="str">
            <v>TORRE, COMPOSTA POR GUINCHO MECÂNICO, GUINCHO MANUAL, CABOS DE AÇO, PITEIRA E SOQUETE - DEPRECIAÇÃO. AF_05/2023</v>
          </cell>
          <cell r="C2764" t="str">
            <v>H</v>
          </cell>
          <cell r="D2764">
            <v>0</v>
          </cell>
          <cell r="E2764" t="str">
            <v>Depreciação, Juros, Impostos e Seguros, Manutenção e Materiais na Operação dos Equipamentos</v>
          </cell>
          <cell r="F2764" t="str">
            <v>SINAPI Mai/26</v>
          </cell>
        </row>
        <row r="2765">
          <cell r="A2765">
            <v>102901</v>
          </cell>
          <cell r="B2765" t="str">
            <v>TORRE, COMPOSTA POR GUINCHO MECÂNICO, GUINCHO MANUAL, CABOS DE AÇO, PITEIRA E SOQUETE - JUROS. AF_05/2023</v>
          </cell>
          <cell r="C2765" t="str">
            <v>H</v>
          </cell>
          <cell r="D2765">
            <v>0</v>
          </cell>
          <cell r="E2765" t="str">
            <v>Depreciação, Juros, Impostos e Seguros, Manutenção e Materiais na Operação dos Equipamentos</v>
          </cell>
          <cell r="F2765" t="str">
            <v>SINAPI Mai/26</v>
          </cell>
        </row>
        <row r="2766">
          <cell r="A2766">
            <v>102902</v>
          </cell>
          <cell r="B2766" t="str">
            <v>TORRE, COMPOSTA POR GUINCHO MECÂNICO, GUINCHO MANUAL, CABOS DE AÇO, PITEIRA E SOQUETE - MANUTENÇÃO. AF_05/2023</v>
          </cell>
          <cell r="C2766" t="str">
            <v>H</v>
          </cell>
          <cell r="D2766">
            <v>0</v>
          </cell>
          <cell r="E2766" t="str">
            <v>Depreciação, Juros, Impostos e Seguros, Manutenção e Materiais na Operação dos Equipamentos</v>
          </cell>
          <cell r="F2766" t="str">
            <v>SINAPI Mai/26</v>
          </cell>
        </row>
        <row r="2767">
          <cell r="A2767">
            <v>102903</v>
          </cell>
          <cell r="B2767" t="str">
            <v>TORRE, COMPOSTA POR GUINCHO MECÂNICO, GUINCHO MANUAL, CABOS DE AÇO, PITEIRA E SOQUETE - MATERIAIS NA OPERAÇÃO. AF_05/2023</v>
          </cell>
          <cell r="C2767" t="str">
            <v>H</v>
          </cell>
          <cell r="D2767">
            <v>13.49</v>
          </cell>
          <cell r="E2767" t="str">
            <v>Depreciação, Juros, Impostos e Seguros, Manutenção e Materiais na Operação dos Equipamentos</v>
          </cell>
          <cell r="F2767" t="str">
            <v>SINAPI Mai/26</v>
          </cell>
        </row>
        <row r="2768">
          <cell r="A2768">
            <v>89029</v>
          </cell>
          <cell r="B2768" t="str">
            <v>TRATOR DE ESTEIRAS, POTÊNCIA 100 HP, PESO OPERACIONAL 9,4 T, COM LÂMINA 2,19 M3 - DEPRECIAÇÃO. AF_06/2014</v>
          </cell>
          <cell r="C2768" t="str">
            <v>H</v>
          </cell>
          <cell r="D2768">
            <v>33.58</v>
          </cell>
          <cell r="E2768" t="str">
            <v>Depreciação, Juros, Impostos e Seguros, Manutenção e Materiais na Operação dos Equipamentos</v>
          </cell>
          <cell r="F2768" t="str">
            <v>SINAPI Mai/26</v>
          </cell>
        </row>
        <row r="2769">
          <cell r="A2769">
            <v>89030</v>
          </cell>
          <cell r="B2769" t="str">
            <v>TRATOR DE ESTEIRAS, POTÊNCIA 100 HP, PESO OPERACIONAL 9,4 T, COM LÂMINA 2,19 M3 - JUROS. AF_06/2014</v>
          </cell>
          <cell r="C2769" t="str">
            <v>H</v>
          </cell>
          <cell r="D2769">
            <v>14.79</v>
          </cell>
          <cell r="E2769" t="str">
            <v>Depreciação, Juros, Impostos e Seguros, Manutenção e Materiais na Operação dos Equipamentos</v>
          </cell>
          <cell r="F2769" t="str">
            <v>SINAPI Mai/26</v>
          </cell>
        </row>
        <row r="2770">
          <cell r="A2770">
            <v>5724</v>
          </cell>
          <cell r="B2770" t="str">
            <v>TRATOR DE ESTEIRAS, POTÊNCIA 100 HP, PESO OPERACIONAL 9,4 T, COM LÂMINA 2,19 M3 - MANUTENÇÃO. AF_06/2014</v>
          </cell>
          <cell r="C2770" t="str">
            <v>H</v>
          </cell>
          <cell r="D2770">
            <v>60.04</v>
          </cell>
          <cell r="E2770" t="str">
            <v>Depreciação, Juros, Impostos e Seguros, Manutenção e Materiais na Operação dos Equipamentos</v>
          </cell>
          <cell r="F2770" t="str">
            <v>SINAPI Mai/26</v>
          </cell>
        </row>
        <row r="2771">
          <cell r="A2771">
            <v>53817</v>
          </cell>
          <cell r="B2771" t="str">
            <v>TRATOR DE ESTEIRAS, POTÊNCIA 100 HP, PESO OPERACIONAL 9,4 T, COM LÂMINA 2,19 M3 - MATERIAIS NA OPERAÇÃO. AF_06/2014</v>
          </cell>
          <cell r="C2771" t="str">
            <v>H</v>
          </cell>
          <cell r="D2771">
            <v>72.239999999999995</v>
          </cell>
          <cell r="E2771" t="str">
            <v>Depreciação, Juros, Impostos e Seguros, Manutenção e Materiais na Operação dos Equipamentos</v>
          </cell>
          <cell r="F2771" t="str">
            <v>SINAPI Mai/26</v>
          </cell>
        </row>
        <row r="2772">
          <cell r="A2772">
            <v>88839</v>
          </cell>
          <cell r="B2772" t="str">
            <v>TRATOR DE ESTEIRAS, POTÊNCIA 125 HP, PESO OPERACIONAL 12,9 T, COM LÂMINA 2,7 M3 - DEPRECIAÇÃO. AF_10/2014</v>
          </cell>
          <cell r="C2772" t="str">
            <v>H</v>
          </cell>
          <cell r="D2772">
            <v>35.15</v>
          </cell>
          <cell r="E2772" t="str">
            <v>Depreciação, Juros, Impostos e Seguros, Manutenção e Materiais na Operação dos Equipamentos</v>
          </cell>
          <cell r="F2772" t="str">
            <v>SINAPI Mai/26</v>
          </cell>
        </row>
        <row r="2773">
          <cell r="A2773">
            <v>88840</v>
          </cell>
          <cell r="B2773" t="str">
            <v>TRATOR DE ESTEIRAS, POTÊNCIA 125 HP, PESO OPERACIONAL 12,9 T, COM LÂMINA 2,7 M3 - JUROS. AF_10/2014</v>
          </cell>
          <cell r="C2773" t="str">
            <v>H</v>
          </cell>
          <cell r="D2773">
            <v>15.48</v>
          </cell>
          <cell r="E2773" t="str">
            <v>Depreciação, Juros, Impostos e Seguros, Manutenção e Materiais na Operação dos Equipamentos</v>
          </cell>
          <cell r="F2773" t="str">
            <v>SINAPI Mai/26</v>
          </cell>
        </row>
        <row r="2774">
          <cell r="A2774">
            <v>88841</v>
          </cell>
          <cell r="B2774" t="str">
            <v>TRATOR DE ESTEIRAS, POTÊNCIA 125 HP, PESO OPERACIONAL 12,9 T, COM LÂMINA 2,7 M3 - MANUTENÇÃO. AF_10/2014</v>
          </cell>
          <cell r="C2774" t="str">
            <v>H</v>
          </cell>
          <cell r="D2774">
            <v>62.84</v>
          </cell>
          <cell r="E2774" t="str">
            <v>Depreciação, Juros, Impostos e Seguros, Manutenção e Materiais na Operação dos Equipamentos</v>
          </cell>
          <cell r="F2774" t="str">
            <v>SINAPI Mai/26</v>
          </cell>
        </row>
        <row r="2775">
          <cell r="A2775">
            <v>88842</v>
          </cell>
          <cell r="B2775" t="str">
            <v>TRATOR DE ESTEIRAS, POTÊNCIA 125 HP, PESO OPERACIONAL 12,9 T, COM LÂMINA 2,7 M3 - MATERIAIS NA OPERAÇÃO. AF_10/2014</v>
          </cell>
          <cell r="C2775" t="str">
            <v>H</v>
          </cell>
          <cell r="D2775">
            <v>90.37</v>
          </cell>
          <cell r="E2775" t="str">
            <v>Depreciação, Juros, Impostos e Seguros, Manutenção e Materiais na Operação dos Equipamentos</v>
          </cell>
          <cell r="F2775" t="str">
            <v>SINAPI Mai/26</v>
          </cell>
        </row>
        <row r="2776">
          <cell r="A2776">
            <v>89009</v>
          </cell>
          <cell r="B2776" t="str">
            <v>TRATOR DE ESTEIRAS, POTÊNCIA 150 HP, PESO OPERACIONAL 16,7 T, COM RODA MOTRIZ ELEVADA E LÂMINA 3,18 M3 - DEPRECIAÇÃO. AF_06/2014</v>
          </cell>
          <cell r="C2776" t="str">
            <v>H</v>
          </cell>
          <cell r="D2776">
            <v>43.54</v>
          </cell>
          <cell r="E2776" t="str">
            <v>Depreciação, Juros, Impostos e Seguros, Manutenção e Materiais na Operação dos Equipamentos</v>
          </cell>
          <cell r="F2776" t="str">
            <v>SINAPI Mai/26</v>
          </cell>
        </row>
        <row r="2777">
          <cell r="A2777">
            <v>89010</v>
          </cell>
          <cell r="B2777" t="str">
            <v>TRATOR DE ESTEIRAS, POTÊNCIA 150 HP, PESO OPERACIONAL 16,7 T, COM RODA MOTRIZ ELEVADA E LÂMINA 3,18 M3 - JUROS. AF_06/2014</v>
          </cell>
          <cell r="C2777" t="str">
            <v>H</v>
          </cell>
          <cell r="D2777">
            <v>19.18</v>
          </cell>
          <cell r="E2777" t="str">
            <v>Depreciação, Juros, Impostos e Seguros, Manutenção e Materiais na Operação dos Equipamentos</v>
          </cell>
          <cell r="F2777" t="str">
            <v>SINAPI Mai/26</v>
          </cell>
        </row>
        <row r="2778">
          <cell r="A2778">
            <v>53810</v>
          </cell>
          <cell r="B2778" t="str">
            <v>TRATOR DE ESTEIRAS, POTÊNCIA 150 HP, PESO OPERACIONAL 16,7 T, COM RODA MOTRIZ ELEVADA E LÂMINA 3,18 M3 - MANUTENÇÃO. AF_06/2014</v>
          </cell>
          <cell r="C2778" t="str">
            <v>H</v>
          </cell>
          <cell r="D2778">
            <v>77.84</v>
          </cell>
          <cell r="E2778" t="str">
            <v>Depreciação, Juros, Impostos e Seguros, Manutenção e Materiais na Operação dos Equipamentos</v>
          </cell>
          <cell r="F2778" t="str">
            <v>SINAPI Mai/26</v>
          </cell>
        </row>
        <row r="2779">
          <cell r="A2779">
            <v>5721</v>
          </cell>
          <cell r="B2779" t="str">
            <v>TRATOR DE ESTEIRAS, POTÊNCIA 150 HP, PESO OPERACIONAL 16,7 T, COM RODA MOTRIZ ELEVADA E LÂMINA 3,18 M3 - MATERIAIS NA OPERAÇÃO. AF_06/2014</v>
          </cell>
          <cell r="C2779" t="str">
            <v>H</v>
          </cell>
          <cell r="D2779">
            <v>108.43</v>
          </cell>
          <cell r="E2779" t="str">
            <v>Depreciação, Juros, Impostos e Seguros, Manutenção e Materiais na Operação dos Equipamentos</v>
          </cell>
          <cell r="F2779" t="str">
            <v>SINAPI Mai/26</v>
          </cell>
        </row>
        <row r="2780">
          <cell r="A2780">
            <v>89017</v>
          </cell>
          <cell r="B2780" t="str">
            <v>TRATOR DE ESTEIRAS, POTÊNCIA 170 HP, PESO OPERACIONAL 19 T, CAÇAMBA 5,2 M3 - DEPRECIAÇÃO. AF_06/2014</v>
          </cell>
          <cell r="C2780" t="str">
            <v>H</v>
          </cell>
          <cell r="D2780">
            <v>43.27</v>
          </cell>
          <cell r="E2780" t="str">
            <v>Depreciação, Juros, Impostos e Seguros, Manutenção e Materiais na Operação dos Equipamentos</v>
          </cell>
          <cell r="F2780" t="str">
            <v>SINAPI Mai/26</v>
          </cell>
        </row>
        <row r="2781">
          <cell r="A2781">
            <v>89018</v>
          </cell>
          <cell r="B2781" t="str">
            <v>TRATOR DE ESTEIRAS, POTÊNCIA 170 HP, PESO OPERACIONAL 19 T, CAÇAMBA 5,2 M3 - JUROS. AF_06/2014</v>
          </cell>
          <cell r="C2781" t="str">
            <v>H</v>
          </cell>
          <cell r="D2781">
            <v>19.059999999999999</v>
          </cell>
          <cell r="E2781" t="str">
            <v>Depreciação, Juros, Impostos e Seguros, Manutenção e Materiais na Operação dos Equipamentos</v>
          </cell>
          <cell r="F2781" t="str">
            <v>SINAPI Mai/26</v>
          </cell>
        </row>
        <row r="2782">
          <cell r="A2782">
            <v>53806</v>
          </cell>
          <cell r="B2782" t="str">
            <v>TRATOR DE ESTEIRAS, POTÊNCIA 170 HP, PESO OPERACIONAL 19 T, CAÇAMBA 5,2 M3 - MANUTENÇÃO. AF_06/2014</v>
          </cell>
          <cell r="C2782" t="str">
            <v>H</v>
          </cell>
          <cell r="D2782">
            <v>77.36</v>
          </cell>
          <cell r="E2782" t="str">
            <v>Depreciação, Juros, Impostos e Seguros, Manutenção e Materiais na Operação dos Equipamentos</v>
          </cell>
          <cell r="F2782" t="str">
            <v>SINAPI Mai/26</v>
          </cell>
        </row>
        <row r="2783">
          <cell r="A2783">
            <v>5718</v>
          </cell>
          <cell r="B2783" t="str">
            <v>TRATOR DE ESTEIRAS, POTÊNCIA 170 HP, PESO OPERACIONAL 19 T, CAÇAMBA 5,2 M3 - MATERIAIS NA OPERAÇÃO. AF_06/2014</v>
          </cell>
          <cell r="C2783" t="str">
            <v>H</v>
          </cell>
          <cell r="D2783">
            <v>122.89</v>
          </cell>
          <cell r="E2783" t="str">
            <v>Depreciação, Juros, Impostos e Seguros, Manutenção e Materiais na Operação dos Equipamentos</v>
          </cell>
          <cell r="F2783" t="str">
            <v>SINAPI Mai/26</v>
          </cell>
        </row>
        <row r="2784">
          <cell r="A2784">
            <v>89013</v>
          </cell>
          <cell r="B2784" t="str">
            <v>TRATOR DE ESTEIRAS, POTÊNCIA 347 HP, PESO OPERACIONAL 38,5 T, COM LÂMINA 8,70 M3 - DEPRECIAÇÃO. AF_06/2014</v>
          </cell>
          <cell r="C2784" t="str">
            <v>H</v>
          </cell>
          <cell r="D2784">
            <v>142.61000000000001</v>
          </cell>
          <cell r="E2784" t="str">
            <v>Depreciação, Juros, Impostos e Seguros, Manutenção e Materiais na Operação dos Equipamentos</v>
          </cell>
          <cell r="F2784" t="str">
            <v>SINAPI Mai/26</v>
          </cell>
        </row>
        <row r="2785">
          <cell r="A2785">
            <v>89014</v>
          </cell>
          <cell r="B2785" t="str">
            <v>TRATOR DE ESTEIRAS, POTÊNCIA 347 HP, PESO OPERACIONAL 38,5 T, COM LÂMINA 8,70 M3 - JUROS. AF_06/2014</v>
          </cell>
          <cell r="C2785" t="str">
            <v>H</v>
          </cell>
          <cell r="D2785">
            <v>62.82</v>
          </cell>
          <cell r="E2785" t="str">
            <v>Depreciação, Juros, Impostos e Seguros, Manutenção e Materiais na Operação dos Equipamentos</v>
          </cell>
          <cell r="F2785" t="str">
            <v>SINAPI Mai/26</v>
          </cell>
        </row>
        <row r="2786">
          <cell r="A2786">
            <v>53814</v>
          </cell>
          <cell r="B2786" t="str">
            <v>TRATOR DE ESTEIRAS, POTÊNCIA 347 HP, PESO OPERACIONAL 38,5 T, COM LÂMINA 8,70 M3 - MANUTENÇÃO. AF_06/2014</v>
          </cell>
          <cell r="C2786" t="str">
            <v>H</v>
          </cell>
          <cell r="D2786">
            <v>254.96</v>
          </cell>
          <cell r="E2786" t="str">
            <v>Depreciação, Juros, Impostos e Seguros, Manutenção e Materiais na Operação dos Equipamentos</v>
          </cell>
          <cell r="F2786" t="str">
            <v>SINAPI Mai/26</v>
          </cell>
        </row>
        <row r="2787">
          <cell r="A2787">
            <v>5722</v>
          </cell>
          <cell r="B2787" t="str">
            <v>TRATOR DE ESTEIRAS, POTÊNCIA 347 HP, PESO OPERACIONAL 38,5 T, COM LÂMINA 8,70 M3 - MATERIAIS NA OPERAÇÃO. AF_06/2014</v>
          </cell>
          <cell r="C2787" t="str">
            <v>H</v>
          </cell>
          <cell r="D2787">
            <v>250.78</v>
          </cell>
          <cell r="E2787" t="str">
            <v>Depreciação, Juros, Impostos e Seguros, Manutenção e Materiais na Operação dos Equipamentos</v>
          </cell>
          <cell r="F2787" t="str">
            <v>SINAPI Mai/26</v>
          </cell>
        </row>
        <row r="2788">
          <cell r="A2788">
            <v>96015</v>
          </cell>
          <cell r="B2788" t="str">
            <v>TRATOR DE PNEUS COM POTÊNCIA DE 122 CV, TRAÇÃO 4X4, COM GRADE DE DISCOS ACOPLADA - DEPRECIAÇÃO. AF_02/2017</v>
          </cell>
          <cell r="C2788" t="str">
            <v>H</v>
          </cell>
          <cell r="D2788">
            <v>22.73</v>
          </cell>
          <cell r="E2788" t="str">
            <v>Depreciação, Juros, Impostos e Seguros, Manutenção e Materiais na Operação dos Equipamentos</v>
          </cell>
          <cell r="F2788" t="str">
            <v>SINAPI Mai/26</v>
          </cell>
        </row>
        <row r="2789">
          <cell r="A2789">
            <v>96016</v>
          </cell>
          <cell r="B2789" t="str">
            <v>TRATOR DE PNEUS COM POTÊNCIA DE 122 CV, TRAÇÃO 4X4, COM GRADE DE DISCOS ACOPLADA - JUROS. AF_02/2017</v>
          </cell>
          <cell r="C2789" t="str">
            <v>H</v>
          </cell>
          <cell r="D2789">
            <v>6.1</v>
          </cell>
          <cell r="E2789" t="str">
            <v>Depreciação, Juros, Impostos e Seguros, Manutenção e Materiais na Operação dos Equipamentos</v>
          </cell>
          <cell r="F2789" t="str">
            <v>SINAPI Mai/26</v>
          </cell>
        </row>
        <row r="2790">
          <cell r="A2790">
            <v>96018</v>
          </cell>
          <cell r="B2790" t="str">
            <v>TRATOR DE PNEUS COM POTÊNCIA DE 122 CV, TRAÇÃO 4X4, COM GRADE DE DISCOS ACOPLADA - MANUTENÇÃO. AF_02/2017</v>
          </cell>
          <cell r="C2790" t="str">
            <v>H</v>
          </cell>
          <cell r="D2790">
            <v>24.87</v>
          </cell>
          <cell r="E2790" t="str">
            <v>Depreciação, Juros, Impostos e Seguros, Manutenção e Materiais na Operação dos Equipamentos</v>
          </cell>
          <cell r="F2790" t="str">
            <v>SINAPI Mai/26</v>
          </cell>
        </row>
        <row r="2791">
          <cell r="A2791">
            <v>96019</v>
          </cell>
          <cell r="B2791" t="str">
            <v>TRATOR DE PNEUS COM POTÊNCIA DE 122 CV, TRAÇÃO 4X4, COM GRADE DE DISCOS ACOPLADA - MATERIAIS NA OPERAÇÃO. AF_02/2017</v>
          </cell>
          <cell r="C2791" t="str">
            <v>H</v>
          </cell>
          <cell r="D2791">
            <v>111.82</v>
          </cell>
          <cell r="E2791" t="str">
            <v>Depreciação, Juros, Impostos e Seguros, Manutenção e Materiais na Operação dos Equipamentos</v>
          </cell>
          <cell r="F2791" t="str">
            <v>SINAPI Mai/26</v>
          </cell>
        </row>
        <row r="2792">
          <cell r="A2792">
            <v>96008</v>
          </cell>
          <cell r="B2792" t="str">
            <v>TRATOR DE PNEUS COM POTÊNCIA DE 122 CV, TRAÇÃO 4X4, COM VASSOURA MECÂNICA ACOPLADA - DEPRECIAÇÃO. AF_02/2017</v>
          </cell>
          <cell r="C2792" t="str">
            <v>H</v>
          </cell>
          <cell r="D2792">
            <v>22.94</v>
          </cell>
          <cell r="E2792" t="str">
            <v>Depreciação, Juros, Impostos e Seguros, Manutenção e Materiais na Operação dos Equipamentos</v>
          </cell>
          <cell r="F2792" t="str">
            <v>SINAPI Mai/26</v>
          </cell>
        </row>
        <row r="2793">
          <cell r="A2793">
            <v>96009</v>
          </cell>
          <cell r="B2793" t="str">
            <v>TRATOR DE PNEUS COM POTÊNCIA DE 122 CV, TRAÇÃO 4X4, COM VASSOURA MECÂNICA ACOPLADA - JUROS. AF_02/2017</v>
          </cell>
          <cell r="C2793" t="str">
            <v>H</v>
          </cell>
          <cell r="D2793">
            <v>6.15</v>
          </cell>
          <cell r="E2793" t="str">
            <v>Depreciação, Juros, Impostos e Seguros, Manutenção e Materiais na Operação dos Equipamentos</v>
          </cell>
          <cell r="F2793" t="str">
            <v>SINAPI Mai/26</v>
          </cell>
        </row>
        <row r="2794">
          <cell r="A2794">
            <v>96011</v>
          </cell>
          <cell r="B2794" t="str">
            <v>TRATOR DE PNEUS COM POTÊNCIA DE 122 CV, TRAÇÃO 4X4, COM VASSOURA MECÂNICA ACOPLADA - MANUTENÇÃO. AF_02/2017</v>
          </cell>
          <cell r="C2794" t="str">
            <v>H</v>
          </cell>
          <cell r="D2794">
            <v>25.1</v>
          </cell>
          <cell r="E2794" t="str">
            <v>Depreciação, Juros, Impostos e Seguros, Manutenção e Materiais na Operação dos Equipamentos</v>
          </cell>
          <cell r="F2794" t="str">
            <v>SINAPI Mai/26</v>
          </cell>
        </row>
        <row r="2795">
          <cell r="A2795">
            <v>96012</v>
          </cell>
          <cell r="B2795" t="str">
            <v>TRATOR DE PNEUS COM POTÊNCIA DE 122 CV, TRAÇÃO 4X4, COM VASSOURA MECÂNICA ACOPLADA - MATERIAIS NA OPERAÇÃO. AF_02/2017</v>
          </cell>
          <cell r="C2795" t="str">
            <v>H</v>
          </cell>
          <cell r="D2795">
            <v>111.82</v>
          </cell>
          <cell r="E2795" t="str">
            <v>Depreciação, Juros, Impostos e Seguros, Manutenção e Materiais na Operação dos Equipamentos</v>
          </cell>
          <cell r="F2795" t="str">
            <v>SINAPI Mai/26</v>
          </cell>
        </row>
        <row r="2796">
          <cell r="A2796">
            <v>96023</v>
          </cell>
          <cell r="B2796" t="str">
            <v>TRATOR DE PNEUS COM POTÊNCIA DE 85 CV, TRAÇÃO 4X4, COM GRADE DE DISCOS ACOPLADA - DEPRECIAÇÃO. AF_02/2017</v>
          </cell>
          <cell r="C2796" t="str">
            <v>H</v>
          </cell>
          <cell r="D2796">
            <v>17.579999999999998</v>
          </cell>
          <cell r="E2796" t="str">
            <v>Depreciação, Juros, Impostos e Seguros, Manutenção e Materiais na Operação dos Equipamentos</v>
          </cell>
          <cell r="F2796" t="str">
            <v>SINAPI Mai/26</v>
          </cell>
        </row>
        <row r="2797">
          <cell r="A2797">
            <v>96024</v>
          </cell>
          <cell r="B2797" t="str">
            <v>TRATOR DE PNEUS COM POTÊNCIA DE 85 CV, TRAÇÃO 4X4, COM GRADE DE DISCOS ACOPLADA - JUROS. AF_02/2017</v>
          </cell>
          <cell r="C2797" t="str">
            <v>H</v>
          </cell>
          <cell r="D2797">
            <v>4.71</v>
          </cell>
          <cell r="E2797" t="str">
            <v>Depreciação, Juros, Impostos e Seguros, Manutenção e Materiais na Operação dos Equipamentos</v>
          </cell>
          <cell r="F2797" t="str">
            <v>SINAPI Mai/26</v>
          </cell>
        </row>
        <row r="2798">
          <cell r="A2798">
            <v>96026</v>
          </cell>
          <cell r="B2798" t="str">
            <v>TRATOR DE PNEUS COM POTÊNCIA DE 85 CV, TRAÇÃO 4X4, COM GRADE DE DISCOS ACOPLADA - MANUTENÇÃO. AF_02/2017</v>
          </cell>
          <cell r="C2798" t="str">
            <v>H</v>
          </cell>
          <cell r="D2798">
            <v>19.23</v>
          </cell>
          <cell r="E2798" t="str">
            <v>Depreciação, Juros, Impostos e Seguros, Manutenção e Materiais na Operação dos Equipamentos</v>
          </cell>
          <cell r="F2798" t="str">
            <v>SINAPI Mai/26</v>
          </cell>
        </row>
        <row r="2799">
          <cell r="A2799">
            <v>96027</v>
          </cell>
          <cell r="B2799" t="str">
            <v>TRATOR DE PNEUS COM POTÊNCIA DE 85 CV, TRAÇÃO 4X4, COM GRADE DE DISCOS ACOPLADA - MATERIAIS NA OPERAÇÃO. AF_02/2017</v>
          </cell>
          <cell r="C2799" t="str">
            <v>H</v>
          </cell>
          <cell r="D2799">
            <v>77.91</v>
          </cell>
          <cell r="E2799" t="str">
            <v>Depreciação, Juros, Impostos e Seguros, Manutenção e Materiais na Operação dos Equipamentos</v>
          </cell>
          <cell r="F2799" t="str">
            <v>SINAPI Mai/26</v>
          </cell>
        </row>
        <row r="2800">
          <cell r="A2800">
            <v>96053</v>
          </cell>
          <cell r="B2800" t="str">
            <v>TRATOR DE PNEUS COM POTÊNCIA DE 85 CV, TRAÇÃO 4X4, COM VASSOURA MECÂNICA ACOPLADA - DEPRECIAÇÃO. AF_03/2017</v>
          </cell>
          <cell r="C2800" t="str">
            <v>H</v>
          </cell>
          <cell r="D2800">
            <v>17.79</v>
          </cell>
          <cell r="E2800" t="str">
            <v>Depreciação, Juros, Impostos e Seguros, Manutenção e Materiais na Operação dos Equipamentos</v>
          </cell>
          <cell r="F2800" t="str">
            <v>SINAPI Mai/26</v>
          </cell>
        </row>
        <row r="2801">
          <cell r="A2801">
            <v>96055</v>
          </cell>
          <cell r="B2801" t="str">
            <v>TRATOR DE PNEUS COM POTÊNCIA DE 85 CV, TRAÇÃO 4X4, COM VASSOURA MECÂNICA ACOPLADA - JUROS. AF_03/2017</v>
          </cell>
          <cell r="C2801" t="str">
            <v>H</v>
          </cell>
          <cell r="D2801">
            <v>4.76</v>
          </cell>
          <cell r="E2801" t="str">
            <v>Depreciação, Juros, Impostos e Seguros, Manutenção e Materiais na Operação dos Equipamentos</v>
          </cell>
          <cell r="F2801" t="str">
            <v>SINAPI Mai/26</v>
          </cell>
        </row>
        <row r="2802">
          <cell r="A2802">
            <v>96056</v>
          </cell>
          <cell r="B2802" t="str">
            <v>TRATOR DE PNEUS COM POTÊNCIA DE 85 CV, TRAÇÃO 4X4, COM VASSOURA MECÂNICA ACOPLADA - MANUTENÇÃO. AF_03/2017</v>
          </cell>
          <cell r="C2802" t="str">
            <v>H</v>
          </cell>
          <cell r="D2802">
            <v>19.46</v>
          </cell>
          <cell r="E2802" t="str">
            <v>Depreciação, Juros, Impostos e Seguros, Manutenção e Materiais na Operação dos Equipamentos</v>
          </cell>
          <cell r="F2802" t="str">
            <v>SINAPI Mai/26</v>
          </cell>
        </row>
        <row r="2803">
          <cell r="A2803">
            <v>96057</v>
          </cell>
          <cell r="B2803" t="str">
            <v>TRATOR DE PNEUS COM POTÊNCIA DE 85 CV, TRAÇÃO 4X4, COM VASSOURA MECÂNICA ACOPLADA - MATERIAIS NA OPERAÇÃO. AF_03/2017</v>
          </cell>
          <cell r="C2803" t="str">
            <v>H</v>
          </cell>
          <cell r="D2803">
            <v>77.91</v>
          </cell>
          <cell r="E2803" t="str">
            <v>Depreciação, Juros, Impostos e Seguros, Manutenção e Materiais na Operação dos Equipamentos</v>
          </cell>
          <cell r="F2803" t="str">
            <v>SINAPI Mai/26</v>
          </cell>
        </row>
        <row r="2804">
          <cell r="A2804">
            <v>7063</v>
          </cell>
          <cell r="B2804" t="str">
            <v>TRATOR DE PNEUS, POTÊNCIA 122 CV, TRAÇÃO 4X4, PESO COM LASTRO DE 4.510 KG - DEPRECIAÇÃO. AF_06/2014</v>
          </cell>
          <cell r="C2804" t="str">
            <v>H</v>
          </cell>
          <cell r="D2804">
            <v>19.27</v>
          </cell>
          <cell r="E2804" t="str">
            <v>Depreciação, Juros, Impostos e Seguros, Manutenção e Materiais na Operação dos Equipamentos</v>
          </cell>
          <cell r="F2804" t="str">
            <v>SINAPI Mai/26</v>
          </cell>
        </row>
        <row r="2805">
          <cell r="A2805">
            <v>7064</v>
          </cell>
          <cell r="B2805" t="str">
            <v>TRATOR DE PNEUS, POTÊNCIA 122 CV, TRAÇÃO 4X4, PESO COM LASTRO DE 4.510 KG - JUROS. AF_06/2014</v>
          </cell>
          <cell r="C2805" t="str">
            <v>H</v>
          </cell>
          <cell r="D2805">
            <v>5.2</v>
          </cell>
          <cell r="E2805" t="str">
            <v>Depreciação, Juros, Impostos e Seguros, Manutenção e Materiais na Operação dos Equipamentos</v>
          </cell>
          <cell r="F2805" t="str">
            <v>SINAPI Mai/26</v>
          </cell>
        </row>
        <row r="2806">
          <cell r="A2806">
            <v>7065</v>
          </cell>
          <cell r="B2806" t="str">
            <v>TRATOR DE PNEUS, POTÊNCIA 122 CV, TRAÇÃO 4X4, PESO COM LASTRO DE 4.510 KG - MANUTENÇÃO. AF_06/2014</v>
          </cell>
          <cell r="C2806" t="str">
            <v>H</v>
          </cell>
          <cell r="D2806">
            <v>21.08</v>
          </cell>
          <cell r="E2806" t="str">
            <v>Depreciação, Juros, Impostos e Seguros, Manutenção e Materiais na Operação dos Equipamentos</v>
          </cell>
          <cell r="F2806" t="str">
            <v>SINAPI Mai/26</v>
          </cell>
        </row>
        <row r="2807">
          <cell r="A2807">
            <v>7066</v>
          </cell>
          <cell r="B2807" t="str">
            <v>TRATOR DE PNEUS, POTÊNCIA 122 CV, TRAÇÃO 4X4, PESO COM LASTRO DE 4.510 KG - MATERIAIS NA OPERAÇÃO. AF_06/2014</v>
          </cell>
          <cell r="C2807" t="str">
            <v>H</v>
          </cell>
          <cell r="D2807">
            <v>111.82</v>
          </cell>
          <cell r="E2807" t="str">
            <v>Depreciação, Juros, Impostos e Seguros, Manutenção e Materiais na Operação dos Equipamentos</v>
          </cell>
          <cell r="F2807" t="str">
            <v>SINAPI Mai/26</v>
          </cell>
        </row>
        <row r="2808">
          <cell r="A2808">
            <v>89033</v>
          </cell>
          <cell r="B2808" t="str">
            <v>TRATOR DE PNEUS, POTÊNCIA 85 CV, TRAÇÃO 4X4, PESO COM LASTRO DE 4.675 KG - DEPRECIAÇÃO. AF_06/2014</v>
          </cell>
          <cell r="C2808" t="str">
            <v>H</v>
          </cell>
          <cell r="D2808">
            <v>14.12</v>
          </cell>
          <cell r="E2808" t="str">
            <v>Depreciação, Juros, Impostos e Seguros, Manutenção e Materiais na Operação dos Equipamentos</v>
          </cell>
          <cell r="F2808" t="str">
            <v>SINAPI Mai/26</v>
          </cell>
        </row>
        <row r="2809">
          <cell r="A2809">
            <v>89034</v>
          </cell>
          <cell r="B2809" t="str">
            <v>TRATOR DE PNEUS, POTÊNCIA 85 CV, TRAÇÃO 4X4, PESO COM LASTRO DE 4.675 KG - JUROS. AF_06/2014</v>
          </cell>
          <cell r="C2809" t="str">
            <v>H</v>
          </cell>
          <cell r="D2809">
            <v>3.78</v>
          </cell>
          <cell r="E2809" t="str">
            <v>Depreciação, Juros, Impostos e Seguros, Manutenção e Materiais na Operação dos Equipamentos</v>
          </cell>
          <cell r="F2809" t="str">
            <v>SINAPI Mai/26</v>
          </cell>
        </row>
        <row r="2810">
          <cell r="A2810">
            <v>5714</v>
          </cell>
          <cell r="B2810" t="str">
            <v>TRATOR DE PNEUS, POTÊNCIA 85 CV, TRAÇÃO 4X4, PESO COM LASTRO DE 4.675 KG - MANUTENÇÃO. AF_06/2014</v>
          </cell>
          <cell r="C2810" t="str">
            <v>H</v>
          </cell>
          <cell r="D2810">
            <v>15.44</v>
          </cell>
          <cell r="E2810" t="str">
            <v>Depreciação, Juros, Impostos e Seguros, Manutenção e Materiais na Operação dos Equipamentos</v>
          </cell>
          <cell r="F2810" t="str">
            <v>SINAPI Mai/26</v>
          </cell>
        </row>
        <row r="2811">
          <cell r="A2811">
            <v>5715</v>
          </cell>
          <cell r="B2811" t="str">
            <v>TRATOR DE PNEUS, POTÊNCIA 85 CV, TRAÇÃO 4X4, PESO COM LASTRO DE 4.675 KG - MATERIAIS NA OPERAÇÃO. AF_06/2014</v>
          </cell>
          <cell r="C2811" t="str">
            <v>H</v>
          </cell>
          <cell r="D2811">
            <v>77.91</v>
          </cell>
          <cell r="E2811" t="str">
            <v>Depreciação, Juros, Impostos e Seguros, Manutenção e Materiais na Operação dos Equipamentos</v>
          </cell>
          <cell r="F2811" t="str">
            <v>SINAPI Mai/26</v>
          </cell>
        </row>
        <row r="2812">
          <cell r="A2812">
            <v>102906</v>
          </cell>
          <cell r="B2812" t="str">
            <v>UNIDADE DOSADORA AIRLESS TIPO HOT SPRAY - DEPRECIAÇÃO. AF_05/2023</v>
          </cell>
          <cell r="C2812" t="str">
            <v>H</v>
          </cell>
          <cell r="D2812">
            <v>0</v>
          </cell>
          <cell r="E2812" t="str">
            <v>Depreciação, Juros, Impostos e Seguros, Manutenção e Materiais na Operação dos Equipamentos</v>
          </cell>
          <cell r="F2812" t="str">
            <v>SINAPI Mai/26</v>
          </cell>
        </row>
        <row r="2813">
          <cell r="A2813">
            <v>102907</v>
          </cell>
          <cell r="B2813" t="str">
            <v>UNIDADE DOSADORA AIRLESS TIPO HOT SPRAY - JUROS. AF_05/2023</v>
          </cell>
          <cell r="C2813" t="str">
            <v>H</v>
          </cell>
          <cell r="D2813">
            <v>0</v>
          </cell>
          <cell r="E2813" t="str">
            <v>Depreciação, Juros, Impostos e Seguros, Manutenção e Materiais na Operação dos Equipamentos</v>
          </cell>
          <cell r="F2813" t="str">
            <v>SINAPI Mai/26</v>
          </cell>
        </row>
        <row r="2814">
          <cell r="A2814">
            <v>102908</v>
          </cell>
          <cell r="B2814" t="str">
            <v>UNIDADE DOSADORA AIRLESS TIPO HOT SPRAY - MANUTENÇÃO. AF_05/2023</v>
          </cell>
          <cell r="C2814" t="str">
            <v>H</v>
          </cell>
          <cell r="D2814">
            <v>0</v>
          </cell>
          <cell r="E2814" t="str">
            <v>Depreciação, Juros, Impostos e Seguros, Manutenção e Materiais na Operação dos Equipamentos</v>
          </cell>
          <cell r="F2814" t="str">
            <v>SINAPI Mai/26</v>
          </cell>
        </row>
        <row r="2815">
          <cell r="A2815">
            <v>102909</v>
          </cell>
          <cell r="B2815" t="str">
            <v>UNIDADE DOSADORA AIRLESS TIPO HOT SPRAY - MATERIAIS NA OPERAÇÃO. AF_05/2023</v>
          </cell>
          <cell r="C2815" t="str">
            <v>H</v>
          </cell>
          <cell r="D2815">
            <v>3.59</v>
          </cell>
          <cell r="E2815" t="str">
            <v>Depreciação, Juros, Impostos e Seguros, Manutenção e Materiais na Operação dos Equipamentos</v>
          </cell>
          <cell r="F2815" t="str">
            <v>SINAPI Mai/26</v>
          </cell>
        </row>
        <row r="2816">
          <cell r="A2816">
            <v>93435</v>
          </cell>
          <cell r="B2816" t="str">
            <v>USINA DE ASFALTO À FRIO, CAPACIDADE DE 40 A 60 TON/HORA, ELÉTRICA POTÊNCIA 30 CV - DEPRECIAÇÃO. AF_05/2023</v>
          </cell>
          <cell r="C2816" t="str">
            <v>H</v>
          </cell>
          <cell r="D2816">
            <v>9.81</v>
          </cell>
          <cell r="E2816" t="str">
            <v>Depreciação, Juros, Impostos e Seguros, Manutenção e Materiais na Operação dos Equipamentos</v>
          </cell>
          <cell r="F2816" t="str">
            <v>SINAPI Mai/26</v>
          </cell>
        </row>
        <row r="2817">
          <cell r="A2817">
            <v>93436</v>
          </cell>
          <cell r="B2817" t="str">
            <v>USINA DE ASFALTO À FRIO, CAPACIDADE DE 40 A 60 TON/HORA, ELÉTRICA POTÊNCIA 30 CV - JUROS. AF_05/2023</v>
          </cell>
          <cell r="C2817" t="str">
            <v>H</v>
          </cell>
          <cell r="D2817">
            <v>3.02</v>
          </cell>
          <cell r="E2817" t="str">
            <v>Depreciação, Juros, Impostos e Seguros, Manutenção e Materiais na Operação dos Equipamentos</v>
          </cell>
          <cell r="F2817" t="str">
            <v>SINAPI Mai/26</v>
          </cell>
        </row>
        <row r="2818">
          <cell r="A2818">
            <v>93437</v>
          </cell>
          <cell r="B2818" t="str">
            <v>USINA DE ASFALTO À FRIO, CAPACIDADE DE 40 A 60 TON/HORA, ELÉTRICA POTÊNCIA 30 CV - MANUTENÇÃO. AF_05/2023</v>
          </cell>
          <cell r="C2818" t="str">
            <v>H</v>
          </cell>
          <cell r="D2818">
            <v>10.73</v>
          </cell>
          <cell r="E2818" t="str">
            <v>Depreciação, Juros, Impostos e Seguros, Manutenção e Materiais na Operação dos Equipamentos</v>
          </cell>
          <cell r="F2818" t="str">
            <v>SINAPI Mai/26</v>
          </cell>
        </row>
        <row r="2819">
          <cell r="A2819">
            <v>93438</v>
          </cell>
          <cell r="B2819" t="str">
            <v>USINA DE ASFALTO À FRIO, CAPACIDADE DE 40 A 60 TON/HORA, ELÉTRICA POTÊNCIA 30 CV - MATERIAIS NA OPERAÇÃO. AF_05/2023</v>
          </cell>
          <cell r="C2819" t="str">
            <v>H</v>
          </cell>
          <cell r="D2819">
            <v>129.88</v>
          </cell>
          <cell r="E2819" t="str">
            <v>Depreciação, Juros, Impostos e Seguros, Manutenção e Materiais na Operação dos Equipamentos</v>
          </cell>
          <cell r="F2819" t="str">
            <v>SINAPI Mai/26</v>
          </cell>
        </row>
        <row r="2820">
          <cell r="A2820">
            <v>100643</v>
          </cell>
          <cell r="B2820" t="str">
            <v>USINA DE ASFALTO, TIPO GRAVIMÉTRICA, PROD 150 TON/HORA - DEPRECIAÇÃO. AF_12/2019</v>
          </cell>
          <cell r="C2820" t="str">
            <v>H</v>
          </cell>
          <cell r="D2820">
            <v>439.84</v>
          </cell>
          <cell r="E2820" t="str">
            <v>Depreciação, Juros, Impostos e Seguros, Manutenção e Materiais na Operação dos Equipamentos</v>
          </cell>
          <cell r="F2820" t="str">
            <v>SINAPI Mai/26</v>
          </cell>
        </row>
        <row r="2821">
          <cell r="A2821">
            <v>100644</v>
          </cell>
          <cell r="B2821" t="str">
            <v>USINA DE ASFALTO, TIPO GRAVIMÉTRICA, PROD 150 TON/HORA - JUROS. AF_12/2019</v>
          </cell>
          <cell r="C2821" t="str">
            <v>H</v>
          </cell>
          <cell r="D2821">
            <v>155.04</v>
          </cell>
          <cell r="E2821" t="str">
            <v>Depreciação, Juros, Impostos e Seguros, Manutenção e Materiais na Operação dos Equipamentos</v>
          </cell>
          <cell r="F2821" t="str">
            <v>SINAPI Mai/26</v>
          </cell>
        </row>
        <row r="2822">
          <cell r="A2822">
            <v>100645</v>
          </cell>
          <cell r="B2822" t="str">
            <v>USINA DE ASFALTO, TIPO GRAVIMÉTRICA, PROD 150 TON/HORA - MANUTENÇÃO. AF_12/2019</v>
          </cell>
          <cell r="C2822" t="str">
            <v>H</v>
          </cell>
          <cell r="D2822">
            <v>707.05</v>
          </cell>
          <cell r="E2822" t="str">
            <v>Depreciação, Juros, Impostos e Seguros, Manutenção e Materiais na Operação dos Equipamentos</v>
          </cell>
          <cell r="F2822" t="str">
            <v>SINAPI Mai/26</v>
          </cell>
        </row>
        <row r="2823">
          <cell r="A2823">
            <v>100646</v>
          </cell>
          <cell r="B2823" t="str">
            <v>USINA DE ASFALTO, TIPO GRAVIMÉTRICA, PROD 150 TON/HORA - MATERIAIS NA OPERAÇÃO. AF_12/2019</v>
          </cell>
          <cell r="C2823" t="str">
            <v>H</v>
          </cell>
          <cell r="D2823">
            <v>6228</v>
          </cell>
          <cell r="E2823" t="str">
            <v>Depreciação, Juros, Impostos e Seguros, Manutenção e Materiais na Operação dos Equipamentos</v>
          </cell>
          <cell r="F2823" t="str">
            <v>SINAPI Mai/26</v>
          </cell>
        </row>
        <row r="2824">
          <cell r="A2824">
            <v>95116</v>
          </cell>
          <cell r="B2824" t="str">
            <v>USINA DE CONCRETO FIXA, CAPACIDADE NOMINAL DE 90 A 120 M3/H, SEM SILO - DEPRECIAÇÃO. AF_07/2016</v>
          </cell>
          <cell r="C2824" t="str">
            <v>H</v>
          </cell>
          <cell r="D2824">
            <v>32.549999999999997</v>
          </cell>
          <cell r="E2824" t="str">
            <v>Depreciação, Juros, Impostos e Seguros, Manutenção e Materiais na Operação dos Equipamentos</v>
          </cell>
          <cell r="F2824" t="str">
            <v>SINAPI Mai/26</v>
          </cell>
        </row>
        <row r="2825">
          <cell r="A2825">
            <v>95117</v>
          </cell>
          <cell r="B2825" t="str">
            <v>USINA DE CONCRETO FIXA, CAPACIDADE NOMINAL DE 90 A 120 M3/H, SEM SILO - JUROS. AF_07/2016</v>
          </cell>
          <cell r="C2825" t="str">
            <v>H</v>
          </cell>
          <cell r="D2825">
            <v>10.039999999999999</v>
          </cell>
          <cell r="E2825" t="str">
            <v>Depreciação, Juros, Impostos e Seguros, Manutenção e Materiais na Operação dos Equipamentos</v>
          </cell>
          <cell r="F2825" t="str">
            <v>SINAPI Mai/26</v>
          </cell>
        </row>
        <row r="2826">
          <cell r="A2826">
            <v>53794</v>
          </cell>
          <cell r="B2826" t="str">
            <v>USINA DE CONCRETO FIXA, CAPACIDADE NOMINAL DE 90 A 120 M3/H, SEM SILO - MANUTENÇÃO. AF_07/2016</v>
          </cell>
          <cell r="C2826" t="str">
            <v>H</v>
          </cell>
          <cell r="D2826">
            <v>35.619999999999997</v>
          </cell>
          <cell r="E2826" t="str">
            <v>Depreciação, Juros, Impostos e Seguros, Manutenção e Materiais na Operação dos Equipamentos</v>
          </cell>
          <cell r="F2826" t="str">
            <v>SINAPI Mai/26</v>
          </cell>
        </row>
        <row r="2827">
          <cell r="A2827">
            <v>5703</v>
          </cell>
          <cell r="B2827" t="str">
            <v>USINA DE CONCRETO FIXA, CAPACIDADE NOMINAL DE 90 A 120 M3/H, SEM SILO - MATERIAIS NA OPERAÇÃO. AF_07/2016</v>
          </cell>
          <cell r="C2827" t="str">
            <v>H</v>
          </cell>
          <cell r="D2827">
            <v>20.94</v>
          </cell>
          <cell r="E2827" t="str">
            <v>Depreciação, Juros, Impostos e Seguros, Manutenção e Materiais na Operação dos Equipamentos</v>
          </cell>
          <cell r="F2827" t="str">
            <v>SINAPI Mai/26</v>
          </cell>
        </row>
        <row r="2828">
          <cell r="A2828">
            <v>106089</v>
          </cell>
          <cell r="B2828"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v>
          </cell>
          <cell r="C2828" t="str">
            <v>H</v>
          </cell>
          <cell r="D2828">
            <v>51.48</v>
          </cell>
          <cell r="E2828" t="str">
            <v>Depreciação, Juros, Impostos e Seguros, Manutenção e Materiais na Operação dos Equipamentos</v>
          </cell>
          <cell r="F2828" t="str">
            <v>SINAPI Mai/26</v>
          </cell>
        </row>
        <row r="2829">
          <cell r="A2829">
            <v>106092</v>
          </cell>
          <cell r="B2829"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v>
          </cell>
          <cell r="C2829" t="str">
            <v>H</v>
          </cell>
          <cell r="D2829">
            <v>8.5399999999999991</v>
          </cell>
          <cell r="E2829" t="str">
            <v>Depreciação, Juros, Impostos e Seguros, Manutenção e Materiais na Operação dos Equipamentos</v>
          </cell>
          <cell r="F2829" t="str">
            <v>SINAPI Mai/26</v>
          </cell>
        </row>
        <row r="2830">
          <cell r="A2830">
            <v>106090</v>
          </cell>
          <cell r="B2830"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v>
          </cell>
          <cell r="C2830" t="str">
            <v>H</v>
          </cell>
          <cell r="D2830">
            <v>21.15</v>
          </cell>
          <cell r="E2830" t="str">
            <v>Depreciação, Juros, Impostos e Seguros, Manutenção e Materiais na Operação dos Equipamentos</v>
          </cell>
          <cell r="F2830" t="str">
            <v>SINAPI Mai/26</v>
          </cell>
        </row>
        <row r="2831">
          <cell r="A2831">
            <v>106091</v>
          </cell>
          <cell r="B2831"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v>
          </cell>
          <cell r="C2831" t="str">
            <v>H</v>
          </cell>
          <cell r="D2831">
            <v>96.52</v>
          </cell>
          <cell r="E2831" t="str">
            <v>Depreciação, Juros, Impostos e Seguros, Manutenção e Materiais na Operação dos Equipamentos</v>
          </cell>
          <cell r="F2831" t="str">
            <v>SINAPI Mai/26</v>
          </cell>
        </row>
        <row r="2832">
          <cell r="A2832">
            <v>106093</v>
          </cell>
          <cell r="B2832"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v>
          </cell>
          <cell r="C2832" t="str">
            <v>H</v>
          </cell>
          <cell r="D2832">
            <v>145.66</v>
          </cell>
          <cell r="E2832" t="str">
            <v>Depreciação, Juros, Impostos e Seguros, Manutenção e Materiais na Operação dos Equipamentos</v>
          </cell>
          <cell r="F2832" t="str">
            <v>SINAPI Mai/26</v>
          </cell>
        </row>
        <row r="2833">
          <cell r="A2833">
            <v>100637</v>
          </cell>
          <cell r="B2833" t="str">
            <v>USINA DE MISTURA ASFÁLTICA À QUENTE, TIPO CONTRA FLUXO, PROD 100 A 140 TON/HORA - DEPRECIAÇÃO. AF_12/2019</v>
          </cell>
          <cell r="C2833" t="str">
            <v>H</v>
          </cell>
          <cell r="D2833">
            <v>214.66</v>
          </cell>
          <cell r="E2833" t="str">
            <v>Depreciação, Juros, Impostos e Seguros, Manutenção e Materiais na Operação dos Equipamentos</v>
          </cell>
          <cell r="F2833" t="str">
            <v>SINAPI Mai/26</v>
          </cell>
        </row>
        <row r="2834">
          <cell r="A2834">
            <v>100638</v>
          </cell>
          <cell r="B2834" t="str">
            <v>USINA DE MISTURA ASFÁLTICA À QUENTE, TIPO CONTRA FLUXO, PROD 100 A 140 TON/HORA - JUROS. AF_12/2019</v>
          </cell>
          <cell r="C2834" t="str">
            <v>H</v>
          </cell>
          <cell r="D2834">
            <v>65.98</v>
          </cell>
          <cell r="E2834" t="str">
            <v>Depreciação, Juros, Impostos e Seguros, Manutenção e Materiais na Operação dos Equipamentos</v>
          </cell>
          <cell r="F2834" t="str">
            <v>SINAPI Mai/26</v>
          </cell>
        </row>
        <row r="2835">
          <cell r="A2835">
            <v>100639</v>
          </cell>
          <cell r="B2835" t="str">
            <v>USINA DE MISTURA ASFÁLTICA À QUENTE, TIPO CONTRA FLUXO, PROD 100 A 140 TON/HORA - MANUTENÇÃO. AF_12/2019</v>
          </cell>
          <cell r="C2835" t="str">
            <v>H</v>
          </cell>
          <cell r="D2835">
            <v>268.52999999999997</v>
          </cell>
          <cell r="E2835" t="str">
            <v>Depreciação, Juros, Impostos e Seguros, Manutenção e Materiais na Operação dos Equipamentos</v>
          </cell>
          <cell r="F2835" t="str">
            <v>SINAPI Mai/26</v>
          </cell>
        </row>
        <row r="2836">
          <cell r="A2836">
            <v>100640</v>
          </cell>
          <cell r="B2836" t="str">
            <v>USINA DE MISTURA ASFÁLTICA À QUENTE, TIPO CONTRA FLUXO, PROD 100 A 140 TON/HORA - MATERIAIS NA OPERAÇÃO. AF_12/2019</v>
          </cell>
          <cell r="C2836" t="str">
            <v>H</v>
          </cell>
          <cell r="D2836">
            <v>4982.3999999999996</v>
          </cell>
          <cell r="E2836" t="str">
            <v>Depreciação, Juros, Impostos e Seguros, Manutenção e Materiais na Operação dos Equipamentos</v>
          </cell>
          <cell r="F2836" t="str">
            <v>SINAPI Mai/26</v>
          </cell>
        </row>
        <row r="2837">
          <cell r="A2837">
            <v>93429</v>
          </cell>
          <cell r="B2837" t="str">
            <v>USINA DE MISTURA ASFÁLTICA À QUENTE, TIPO CONTRA FLUXO, PROD 40 A 80 TON/HORA - DEPRECIAÇÃO. AF_05/2023</v>
          </cell>
          <cell r="C2837" t="str">
            <v>H</v>
          </cell>
          <cell r="D2837">
            <v>174.76</v>
          </cell>
          <cell r="E2837" t="str">
            <v>Depreciação, Juros, Impostos e Seguros, Manutenção e Materiais na Operação dos Equipamentos</v>
          </cell>
          <cell r="F2837" t="str">
            <v>SINAPI Mai/26</v>
          </cell>
        </row>
        <row r="2838">
          <cell r="A2838">
            <v>93430</v>
          </cell>
          <cell r="B2838" t="str">
            <v>USINA DE MISTURA ASFÁLTICA À QUENTE, TIPO CONTRA FLUXO, PROD 40 A 80 TON/HORA - JUROS. AF_05/2023</v>
          </cell>
          <cell r="C2838" t="str">
            <v>H</v>
          </cell>
          <cell r="D2838">
            <v>53.72</v>
          </cell>
          <cell r="E2838" t="str">
            <v>Depreciação, Juros, Impostos e Seguros, Manutenção e Materiais na Operação dos Equipamentos</v>
          </cell>
          <cell r="F2838" t="str">
            <v>SINAPI Mai/26</v>
          </cell>
        </row>
        <row r="2839">
          <cell r="A2839">
            <v>93431</v>
          </cell>
          <cell r="B2839" t="str">
            <v>USINA DE MISTURA ASFÁLTICA À QUENTE, TIPO CONTRA FLUXO, PROD 40 A 80 TON/HORA - MANUTENÇÃO. AF_05/2023</v>
          </cell>
          <cell r="C2839" t="str">
            <v>H</v>
          </cell>
          <cell r="D2839">
            <v>218.62</v>
          </cell>
          <cell r="E2839" t="str">
            <v>Depreciação, Juros, Impostos e Seguros, Manutenção e Materiais na Operação dos Equipamentos</v>
          </cell>
          <cell r="F2839" t="str">
            <v>SINAPI Mai/26</v>
          </cell>
        </row>
        <row r="2840">
          <cell r="A2840">
            <v>93432</v>
          </cell>
          <cell r="B2840" t="str">
            <v>USINA DE MISTURA ASFÁLTICA À QUENTE, TIPO CONTRA FLUXO, PROD 40 A 80 TON/HORA - MATERIAIS NA OPERAÇÃO. AF_05/2023</v>
          </cell>
          <cell r="C2840" t="str">
            <v>H</v>
          </cell>
          <cell r="D2840">
            <v>2491.1999999999998</v>
          </cell>
          <cell r="E2840" t="str">
            <v>Depreciação, Juros, Impostos e Seguros, Manutenção e Materiais na Operação dos Equipamentos</v>
          </cell>
          <cell r="F2840" t="str">
            <v>SINAPI Mai/26</v>
          </cell>
        </row>
        <row r="2841">
          <cell r="A2841">
            <v>95118</v>
          </cell>
          <cell r="B2841" t="str">
            <v>USINA MISTURADORA DE SOLOS, CAPACIDADE DE 200 A 500 TON/H, POTENCIA 75KW - DEPRECIAÇÃO. AF_07/2016</v>
          </cell>
          <cell r="C2841" t="str">
            <v>H</v>
          </cell>
          <cell r="D2841">
            <v>80.150000000000006</v>
          </cell>
          <cell r="E2841" t="str">
            <v>Depreciação, Juros, Impostos e Seguros, Manutenção e Materiais na Operação dos Equipamentos</v>
          </cell>
          <cell r="F2841" t="str">
            <v>SINAPI Mai/26</v>
          </cell>
        </row>
        <row r="2842">
          <cell r="A2842">
            <v>95119</v>
          </cell>
          <cell r="B2842" t="str">
            <v>USINA MISTURADORA DE SOLOS, CAPACIDADE DE 200 A 500 TON/H, POTENCIA 75KW - JUROS. AF_07/2016</v>
          </cell>
          <cell r="C2842" t="str">
            <v>H</v>
          </cell>
          <cell r="D2842">
            <v>24.72</v>
          </cell>
          <cell r="E2842" t="str">
            <v>Depreciação, Juros, Impostos e Seguros, Manutenção e Materiais na Operação dos Equipamentos</v>
          </cell>
          <cell r="F2842" t="str">
            <v>SINAPI Mai/26</v>
          </cell>
        </row>
        <row r="2843">
          <cell r="A2843">
            <v>5707</v>
          </cell>
          <cell r="B2843" t="str">
            <v>USINA MISTURADORA DE SOLOS, CAPACIDADE DE 200 A 500 TON/H, POTENCIA 75KW - MANUTENÇÃO. AF_07/2016</v>
          </cell>
          <cell r="C2843" t="str">
            <v>H</v>
          </cell>
          <cell r="D2843">
            <v>87.69</v>
          </cell>
          <cell r="E2843" t="str">
            <v>Depreciação, Juros, Impostos e Seguros, Manutenção e Materiais na Operação dos Equipamentos</v>
          </cell>
          <cell r="F2843" t="str">
            <v>SINAPI Mai/26</v>
          </cell>
        </row>
        <row r="2844">
          <cell r="A2844">
            <v>95120</v>
          </cell>
          <cell r="B2844" t="str">
            <v>USINA MISTURADORA DE SOLOS, CAPACIDADE DE 200 A 500 TON/H, POTENCIA 75KW - MATERIAIS NA OPERAÇÃO. AF_07/2016</v>
          </cell>
          <cell r="C2844" t="str">
            <v>H</v>
          </cell>
          <cell r="D2844">
            <v>56.1</v>
          </cell>
          <cell r="E2844" t="str">
            <v>Depreciação, Juros, Impostos e Seguros, Manutenção e Materiais na Operação dos Equipamentos</v>
          </cell>
          <cell r="F2844" t="str">
            <v>SINAPI Mai/26</v>
          </cell>
        </row>
        <row r="2845">
          <cell r="A2845">
            <v>103657</v>
          </cell>
          <cell r="B2845" t="str">
            <v>VARREDEIRA DE GRAMA SINTÉTICA A GASOLINA, 2,4 CV, 4 TEMPOS - DEPRECIAÇÃO. AF_05/2023</v>
          </cell>
          <cell r="C2845" t="str">
            <v>H</v>
          </cell>
          <cell r="D2845">
            <v>0</v>
          </cell>
          <cell r="E2845" t="str">
            <v>Depreciação, Juros, Impostos e Seguros, Manutenção e Materiais na Operação dos Equipamentos</v>
          </cell>
          <cell r="F2845" t="str">
            <v>SINAPI Mai/26</v>
          </cell>
        </row>
        <row r="2846">
          <cell r="A2846">
            <v>103658</v>
          </cell>
          <cell r="B2846" t="str">
            <v>VARREDEIRA DE GRAMA SINTÉTICA A GASOLINA, 2,4 CV, 4 TEMPOS - JUROS. AF_05/2023</v>
          </cell>
          <cell r="C2846" t="str">
            <v>H</v>
          </cell>
          <cell r="D2846">
            <v>0</v>
          </cell>
          <cell r="E2846" t="str">
            <v>Depreciação, Juros, Impostos e Seguros, Manutenção e Materiais na Operação dos Equipamentos</v>
          </cell>
          <cell r="F2846" t="str">
            <v>SINAPI Mai/26</v>
          </cell>
        </row>
        <row r="2847">
          <cell r="A2847">
            <v>103659</v>
          </cell>
          <cell r="B2847" t="str">
            <v>VARREDEIRA DE GRAMA SINTÉTICA A GASOLINA, 2,4 CV, 4 TEMPOS - MANUTENÇÃO. AF_05/2023</v>
          </cell>
          <cell r="C2847" t="str">
            <v>H</v>
          </cell>
          <cell r="D2847">
            <v>0</v>
          </cell>
          <cell r="E2847" t="str">
            <v>Depreciação, Juros, Impostos e Seguros, Manutenção e Materiais na Operação dos Equipamentos</v>
          </cell>
          <cell r="F2847" t="str">
            <v>SINAPI Mai/26</v>
          </cell>
        </row>
        <row r="2848">
          <cell r="A2848">
            <v>103660</v>
          </cell>
          <cell r="B2848" t="str">
            <v>VARREDEIRA DE GRAMA SINTÉTICA A GASOLINA, 2,4 CV, 4 TEMPOS - MATERIAIS NA OPERAÇÃO. AF_05/2023</v>
          </cell>
          <cell r="C2848" t="str">
            <v>H</v>
          </cell>
          <cell r="D2848">
            <v>12.55</v>
          </cell>
          <cell r="E2848" t="str">
            <v>Depreciação, Juros, Impostos e Seguros, Manutenção e Materiais na Operação dos Equipamentos</v>
          </cell>
          <cell r="F2848" t="str">
            <v>SINAPI Mai/26</v>
          </cell>
        </row>
        <row r="2849">
          <cell r="A2849">
            <v>89015</v>
          </cell>
          <cell r="B2849" t="str">
            <v>VASSOURA MECÂNICA REBOCÁVEL COM ESCOVA CILÍNDRICA, LARGURA ÚTIL DE VARRIMENTO DE 2,44 M - DEPRECIAÇÃO. AF_06/2014</v>
          </cell>
          <cell r="C2849" t="str">
            <v>H</v>
          </cell>
          <cell r="D2849">
            <v>3.86</v>
          </cell>
          <cell r="E2849" t="str">
            <v>Depreciação, Juros, Impostos e Seguros, Manutenção e Materiais na Operação dos Equipamentos</v>
          </cell>
          <cell r="F2849" t="str">
            <v>SINAPI Mai/26</v>
          </cell>
        </row>
        <row r="2850">
          <cell r="A2850">
            <v>89016</v>
          </cell>
          <cell r="B2850" t="str">
            <v>VASSOURA MECÂNICA REBOCÁVEL COM ESCOVA CILÍNDRICA, LARGURA ÚTIL DE VARRIMENTO DE 2,44 M - JUROS. AF_06/2014</v>
          </cell>
          <cell r="C2850" t="str">
            <v>H</v>
          </cell>
          <cell r="D2850">
            <v>1.02</v>
          </cell>
          <cell r="E2850" t="str">
            <v>Depreciação, Juros, Impostos e Seguros, Manutenção e Materiais na Operação dos Equipamentos</v>
          </cell>
          <cell r="F2850" t="str">
            <v>SINAPI Mai/26</v>
          </cell>
        </row>
        <row r="2851">
          <cell r="A2851">
            <v>53804</v>
          </cell>
          <cell r="B2851" t="str">
            <v>VASSOURA MECÂNICA REBOCÁVEL COM ESCOVA CILÍNDRICA, LARGURA ÚTIL DE VARRIMENTO DE 2,44 M - MANUTENÇÃO. AF_06/2014</v>
          </cell>
          <cell r="C2851" t="str">
            <v>H</v>
          </cell>
          <cell r="D2851">
            <v>4.82</v>
          </cell>
          <cell r="E2851" t="str">
            <v>Depreciação, Juros, Impostos e Seguros, Manutenção e Materiais na Operação dos Equipamentos</v>
          </cell>
          <cell r="F2851" t="str">
            <v>SINAPI Mai/26</v>
          </cell>
        </row>
        <row r="2852">
          <cell r="A2852">
            <v>90582</v>
          </cell>
          <cell r="B2852" t="str">
            <v>VIBRADOR DE IMERSÃO, DIÂMETRO DE PONTEIRA 45MM, MOTOR ELÉTRICO TRIFÁSICO POTÊNCIA DE 2 CV - DEPRECIAÇÃO. AF_06/2015</v>
          </cell>
          <cell r="C2852" t="str">
            <v>H</v>
          </cell>
          <cell r="D2852">
            <v>0.49</v>
          </cell>
          <cell r="E2852" t="str">
            <v>Depreciação, Juros, Impostos e Seguros, Manutenção e Materiais na Operação dos Equipamentos</v>
          </cell>
          <cell r="F2852" t="str">
            <v>SINAPI Mai/26</v>
          </cell>
        </row>
        <row r="2853">
          <cell r="A2853">
            <v>90583</v>
          </cell>
          <cell r="B2853" t="str">
            <v>VIBRADOR DE IMERSÃO, DIÂMETRO DE PONTEIRA 45MM, MOTOR ELÉTRICO TRIFÁSICO POTÊNCIA DE 2 CV - JUROS. AF_06/2015</v>
          </cell>
          <cell r="C2853" t="str">
            <v>H</v>
          </cell>
          <cell r="D2853">
            <v>0.11</v>
          </cell>
          <cell r="E2853" t="str">
            <v>Depreciação, Juros, Impostos e Seguros, Manutenção e Materiais na Operação dos Equipamentos</v>
          </cell>
          <cell r="F2853" t="str">
            <v>SINAPI Mai/26</v>
          </cell>
        </row>
        <row r="2854">
          <cell r="A2854">
            <v>90584</v>
          </cell>
          <cell r="B2854" t="str">
            <v>VIBRADOR DE IMERSÃO, DIÂMETRO DE PONTEIRA 45MM, MOTOR ELÉTRICO TRIFÁSICO POTÊNCIA DE 2 CV - MANUTENÇÃO. AF_06/2015</v>
          </cell>
          <cell r="C2854" t="str">
            <v>H</v>
          </cell>
          <cell r="D2854">
            <v>0.38</v>
          </cell>
          <cell r="E2854" t="str">
            <v>Depreciação, Juros, Impostos e Seguros, Manutenção e Materiais na Operação dos Equipamentos</v>
          </cell>
          <cell r="F2854" t="str">
            <v>SINAPI Mai/26</v>
          </cell>
        </row>
        <row r="2855">
          <cell r="A2855">
            <v>90585</v>
          </cell>
          <cell r="B2855" t="str">
            <v>VIBRADOR DE IMERSÃO, DIÂMETRO DE PONTEIRA 45MM, MOTOR ELÉTRICO TRIFÁSICO POTÊNCIA DE 2 CV - MATERIAIS NA OPERAÇÃO. AF_06/2015</v>
          </cell>
          <cell r="C2855" t="str">
            <v>H</v>
          </cell>
          <cell r="D2855">
            <v>0.45</v>
          </cell>
          <cell r="E2855" t="str">
            <v>Depreciação, Juros, Impostos e Seguros, Manutenção e Materiais na Operação dos Equipamentos</v>
          </cell>
          <cell r="F2855" t="str">
            <v>SINAPI Mai/26</v>
          </cell>
        </row>
        <row r="2856">
          <cell r="A2856">
            <v>106380</v>
          </cell>
          <cell r="B2856" t="str">
            <v>VIBROACABADORA DE ASFALTO SOBRE ESTEIRAS, LARG. PAVIM. 2,60 M A 5,75 M, POT. 110 HP, CAP. 450 T/ H - DEPRECIAÇÃO. AF_11/2025</v>
          </cell>
          <cell r="C2856" t="str">
            <v>H</v>
          </cell>
          <cell r="D2856">
            <v>70.959999999999994</v>
          </cell>
          <cell r="E2856" t="str">
            <v>Depreciação, Juros, Impostos e Seguros, Manutenção e Materiais na Operação dos Equipamentos</v>
          </cell>
          <cell r="F2856" t="str">
            <v>SINAPI Mai/26</v>
          </cell>
        </row>
        <row r="2857">
          <cell r="A2857">
            <v>106381</v>
          </cell>
          <cell r="B2857" t="str">
            <v>VIBROACABADORA DE ASFALTO SOBRE ESTEIRAS, LARG. PAVIM. 2,60 M A 5,75 M, POT. 110 HP, CAP. 450 T/ H - JUROS. AF_11/2025</v>
          </cell>
          <cell r="C2857" t="str">
            <v>H</v>
          </cell>
          <cell r="D2857">
            <v>25.01</v>
          </cell>
          <cell r="E2857" t="str">
            <v>Depreciação, Juros, Impostos e Seguros, Manutenção e Materiais na Operação dos Equipamentos</v>
          </cell>
          <cell r="F2857" t="str">
            <v>SINAPI Mai/26</v>
          </cell>
        </row>
        <row r="2858">
          <cell r="A2858">
            <v>106382</v>
          </cell>
          <cell r="B2858" t="str">
            <v>VIBROACABADORA DE ASFALTO SOBRE ESTEIRAS, LARG. PAVIM. 2,60 M A 5,75 M, POT. 110 HP, CAP. 450 T/ H - MANUTENÇÃO. AF_11/2025</v>
          </cell>
          <cell r="C2858" t="str">
            <v>H</v>
          </cell>
          <cell r="D2858">
            <v>114.07</v>
          </cell>
          <cell r="E2858" t="str">
            <v>Depreciação, Juros, Impostos e Seguros, Manutenção e Materiais na Operação dos Equipamentos</v>
          </cell>
          <cell r="F2858" t="str">
            <v>SINAPI Mai/26</v>
          </cell>
        </row>
        <row r="2859">
          <cell r="A2859">
            <v>106383</v>
          </cell>
          <cell r="B2859" t="str">
            <v>VIBROACABADORA DE ASFALTO SOBRE ESTEIRAS, LARG. PAVIM. 2,60 M A 5,75 M, POT. 110 HP, CAP. 450 T/ H - MATERIAIS NA OPERAÇÃO. AF_11/2025</v>
          </cell>
          <cell r="C2859" t="str">
            <v>H</v>
          </cell>
          <cell r="D2859">
            <v>107.88</v>
          </cell>
          <cell r="E2859" t="str">
            <v>Depreciação, Juros, Impostos e Seguros, Manutenção e Materiais na Operação dos Equipamentos</v>
          </cell>
          <cell r="F2859" t="str">
            <v>SINAPI Mai/26</v>
          </cell>
        </row>
        <row r="2860">
          <cell r="A2860">
            <v>106376</v>
          </cell>
          <cell r="B2860" t="str">
            <v>VIBROACABADORA DE ASFALTO SOBRE ESTEIRAS, LARG. PAVIM. MÁX. 8,00 M, POT. 100 KW/ 134 HP, CAP. 600 T/ H - DEPRECIAÇÃO. AF_11/2025</v>
          </cell>
          <cell r="C2860" t="str">
            <v>H</v>
          </cell>
          <cell r="D2860">
            <v>167.35</v>
          </cell>
          <cell r="E2860" t="str">
            <v>Depreciação, Juros, Impostos e Seguros, Manutenção e Materiais na Operação dos Equipamentos</v>
          </cell>
          <cell r="F2860" t="str">
            <v>SINAPI Mai/26</v>
          </cell>
        </row>
        <row r="2861">
          <cell r="A2861">
            <v>106377</v>
          </cell>
          <cell r="B2861" t="str">
            <v>VIBROACABADORA DE ASFALTO SOBRE ESTEIRAS, LARG. PAVIM. MÁX. 8,00 M, POT. 100 KW/ 134 HP, CAP. 600 T/ H - JUROS. AF_11/2025</v>
          </cell>
          <cell r="C2861" t="str">
            <v>H</v>
          </cell>
          <cell r="D2861">
            <v>58.99</v>
          </cell>
          <cell r="E2861" t="str">
            <v>Depreciação, Juros, Impostos e Seguros, Manutenção e Materiais na Operação dos Equipamentos</v>
          </cell>
          <cell r="F2861" t="str">
            <v>SINAPI Mai/26</v>
          </cell>
        </row>
        <row r="2862">
          <cell r="A2862">
            <v>106378</v>
          </cell>
          <cell r="B2862" t="str">
            <v>VIBROACABADORA DE ASFALTO SOBRE ESTEIRAS, LARG. PAVIM. MÁX. 8,00 M, POT. 100 KW/ 134 HP, CAP. 600 T/ H - MANUTENÇÃO. AF_11/2025</v>
          </cell>
          <cell r="C2862" t="str">
            <v>H</v>
          </cell>
          <cell r="D2862">
            <v>269.02</v>
          </cell>
          <cell r="E2862" t="str">
            <v>Depreciação, Juros, Impostos e Seguros, Manutenção e Materiais na Operação dos Equipamentos</v>
          </cell>
          <cell r="F2862" t="str">
            <v>SINAPI Mai/26</v>
          </cell>
        </row>
        <row r="2863">
          <cell r="A2863">
            <v>106379</v>
          </cell>
          <cell r="B2863" t="str">
            <v>VIBROACABADORA DE ASFALTO SOBRE ESTEIRAS, LARG. PAVIM. MÁX. 8,00 M, POT. 100 KW/ 134 HP, CAP. 600 T/ H - MATERIAIS NA OPERAÇÃO. AF_11/2025</v>
          </cell>
          <cell r="C2863" t="str">
            <v>H</v>
          </cell>
          <cell r="D2863">
            <v>131.41</v>
          </cell>
          <cell r="E2863" t="str">
            <v>Depreciação, Juros, Impostos e Seguros, Manutenção e Materiais na Operação dos Equipamentos</v>
          </cell>
          <cell r="F2863" t="str">
            <v>SINAPI Mai/26</v>
          </cell>
        </row>
        <row r="2864">
          <cell r="A2864">
            <v>89240</v>
          </cell>
          <cell r="B2864" t="str">
            <v>VIBROACABADORA DE ASFALTO SOBRE ESTEIRAS, LARGURA DE PAVIMENTAÇÃO 1,90 M A 5,30 M, POTÊNCIA 105 HP CAPACIDADE 450 T/H - DEPRECIAÇÃO. AF_11/2014</v>
          </cell>
          <cell r="C2864" t="str">
            <v>H</v>
          </cell>
          <cell r="D2864">
            <v>85.97</v>
          </cell>
          <cell r="E2864" t="str">
            <v>Depreciação, Juros, Impostos e Seguros, Manutenção e Materiais na Operação dos Equipamentos</v>
          </cell>
          <cell r="F2864" t="str">
            <v>SINAPI Mai/26</v>
          </cell>
        </row>
        <row r="2865">
          <cell r="A2865">
            <v>89241</v>
          </cell>
          <cell r="B2865" t="str">
            <v>VIBROACABADORA DE ASFALTO SOBRE ESTEIRAS, LARGURA DE PAVIMENTAÇÃO 1,90 M A 5,30 M, POTÊNCIA 105 HP CAPACIDADE 450 T/H - JUROS. AF_11/2014</v>
          </cell>
          <cell r="C2865" t="str">
            <v>H</v>
          </cell>
          <cell r="D2865">
            <v>30.3</v>
          </cell>
          <cell r="E2865" t="str">
            <v>Depreciação, Juros, Impostos e Seguros, Manutenção e Materiais na Operação dos Equipamentos</v>
          </cell>
          <cell r="F2865" t="str">
            <v>SINAPI Mai/26</v>
          </cell>
        </row>
        <row r="2866">
          <cell r="A2866">
            <v>5710</v>
          </cell>
          <cell r="B2866" t="str">
            <v>VIBROACABADORA DE ASFALTO SOBRE ESTEIRAS, LARGURA DE PAVIMENTAÇÃO 1,90 M A 5,30 M, POTÊNCIA 105 HP CAPACIDADE 450 T/H - MANUTENÇÃO. AF_11/2014</v>
          </cell>
          <cell r="C2866" t="str">
            <v>H</v>
          </cell>
          <cell r="D2866">
            <v>138.19999999999999</v>
          </cell>
          <cell r="E2866" t="str">
            <v>Depreciação, Juros, Impostos e Seguros, Manutenção e Materiais na Operação dos Equipamentos</v>
          </cell>
          <cell r="F2866" t="str">
            <v>SINAPI Mai/26</v>
          </cell>
        </row>
        <row r="2867">
          <cell r="A2867">
            <v>5711</v>
          </cell>
          <cell r="B2867" t="str">
            <v>VIBROACABADORA DE ASFALTO SOBRE ESTEIRAS, LARGURA DE PAVIMENTAÇÃO 1,90 M A 5,30 M, POTÊNCIA 105 HP CAPACIDADE 450 T/H - MATERIAIS NA OPERAÇÃO. AF_11/2014</v>
          </cell>
          <cell r="C2867" t="str">
            <v>H</v>
          </cell>
          <cell r="D2867">
            <v>102.96</v>
          </cell>
          <cell r="E2867" t="str">
            <v>Depreciação, Juros, Impostos e Seguros, Manutenção e Materiais na Operação dos Equipamentos</v>
          </cell>
          <cell r="F2867" t="str">
            <v>SINAPI Mai/26</v>
          </cell>
        </row>
        <row r="2868">
          <cell r="A2868">
            <v>89253</v>
          </cell>
          <cell r="B2868" t="str">
            <v>VIBROACABADORA DE ASFALTO SOBRE ESTEIRAS, LARGURA DE PAVIMENTAÇÃO 2,13 M A 4,55 M, POTÊNCIA 100 HP, CAPACIDADE 400 T/H - DEPRECIAÇÃO. AF_11/2014</v>
          </cell>
          <cell r="C2868" t="str">
            <v>H</v>
          </cell>
          <cell r="D2868">
            <v>70.45</v>
          </cell>
          <cell r="E2868" t="str">
            <v>Depreciação, Juros, Impostos e Seguros, Manutenção e Materiais na Operação dos Equipamentos</v>
          </cell>
          <cell r="F2868" t="str">
            <v>SINAPI Mai/26</v>
          </cell>
        </row>
        <row r="2869">
          <cell r="A2869">
            <v>89254</v>
          </cell>
          <cell r="B2869" t="str">
            <v>VIBROACABADORA DE ASFALTO SOBRE ESTEIRAS, LARGURA DE PAVIMENTAÇÃO 2,13 M A 4,55 M, POTÊNCIA 100 HP, CAPACIDADE 400 T/H - JUROS. AF_11/2014</v>
          </cell>
          <cell r="C2869" t="str">
            <v>H</v>
          </cell>
          <cell r="D2869">
            <v>24.83</v>
          </cell>
          <cell r="E2869" t="str">
            <v>Depreciação, Juros, Impostos e Seguros, Manutenção e Materiais na Operação dos Equipamentos</v>
          </cell>
          <cell r="F2869" t="str">
            <v>SINAPI Mai/26</v>
          </cell>
        </row>
        <row r="2870">
          <cell r="A2870">
            <v>89255</v>
          </cell>
          <cell r="B2870" t="str">
            <v>VIBROACABADORA DE ASFALTO SOBRE ESTEIRAS, LARGURA DE PAVIMENTAÇÃO 2,13 M A 4,55 M, POTÊNCIA 100 HP, CAPACIDADE 400 T/H - MANUTENÇÃO. AF_11/2014</v>
          </cell>
          <cell r="C2870" t="str">
            <v>H</v>
          </cell>
          <cell r="D2870">
            <v>113.25</v>
          </cell>
          <cell r="E2870" t="str">
            <v>Depreciação, Juros, Impostos e Seguros, Manutenção e Materiais na Operação dos Equipamentos</v>
          </cell>
          <cell r="F2870" t="str">
            <v>SINAPI Mai/26</v>
          </cell>
        </row>
        <row r="2871">
          <cell r="A2871">
            <v>89256</v>
          </cell>
          <cell r="B2871" t="str">
            <v>VIBROACABADORA DE ASFALTO SOBRE ESTEIRAS, LARGURA DE PAVIMENTAÇÃO 2,13 M A 4,55 M, POTÊNCIA 100 HP, CAPACIDADE 400 T/H - MATERIAIS NA OPERAÇÃO. AF_11/2014</v>
          </cell>
          <cell r="C2871" t="str">
            <v>H</v>
          </cell>
          <cell r="D2871">
            <v>98.05</v>
          </cell>
          <cell r="E2871" t="str">
            <v>Depreciação, Juros, Impostos e Seguros, Manutenção e Materiais na Operação dos Equipamentos</v>
          </cell>
          <cell r="F2871" t="str">
            <v>SINAPI Mai/26</v>
          </cell>
        </row>
        <row r="2872">
          <cell r="A2872">
            <v>106384</v>
          </cell>
          <cell r="B2872" t="str">
            <v>VIBROACABADORA DE ASFALTO SOBRE RODAS, LARGURA DE PAVIMENTAÇÃO DE 1,70 A 4,20 M, POTÊNCIA 78 KW/105 HP, CAPACIDADE 300 T/H - DEPRECIAÇÃO. AF_11/2025</v>
          </cell>
          <cell r="C2872" t="str">
            <v>H</v>
          </cell>
          <cell r="D2872">
            <v>87.02</v>
          </cell>
          <cell r="E2872" t="str">
            <v>Depreciação, Juros, Impostos e Seguros, Manutenção e Materiais na Operação dos Equipamentos</v>
          </cell>
          <cell r="F2872" t="str">
            <v>SINAPI Mai/26</v>
          </cell>
        </row>
        <row r="2873">
          <cell r="A2873">
            <v>106385</v>
          </cell>
          <cell r="B2873" t="str">
            <v>VIBROACABADORA DE ASFALTO SOBRE RODAS, LARGURA DE PAVIMENTAÇÃO DE 1,70 A 4,20 M, POTÊNCIA 78 KW/105 HP, CAPACIDADE 300 T/H - JUROS. AF_11/2025</v>
          </cell>
          <cell r="C2873" t="str">
            <v>H</v>
          </cell>
          <cell r="D2873">
            <v>26.85</v>
          </cell>
          <cell r="E2873" t="str">
            <v>Depreciação, Juros, Impostos e Seguros, Manutenção e Materiais na Operação dos Equipamentos</v>
          </cell>
          <cell r="F2873" t="str">
            <v>SINAPI Mai/26</v>
          </cell>
        </row>
        <row r="2874">
          <cell r="A2874">
            <v>106386</v>
          </cell>
          <cell r="B2874" t="str">
            <v>VIBROACABADORA DE ASFALTO SOBRE RODAS, LARGURA DE PAVIMENTAÇÃO DE 1,70 A 4,20 M, POTÊNCIA 78 KW/105 HP, CAPACIDADE 300 T/H - MANUTENÇÃO. AF_11/2025</v>
          </cell>
          <cell r="C2874" t="str">
            <v>H</v>
          </cell>
          <cell r="D2874">
            <v>122.44</v>
          </cell>
          <cell r="E2874" t="str">
            <v>Depreciação, Juros, Impostos e Seguros, Manutenção e Materiais na Operação dos Equipamentos</v>
          </cell>
          <cell r="F2874" t="str">
            <v>SINAPI Mai/26</v>
          </cell>
        </row>
        <row r="2875">
          <cell r="A2875">
            <v>106387</v>
          </cell>
          <cell r="B2875" t="str">
            <v>VIBROACABADORA DE ASFALTO SOBRE RODAS, LARGURA DE PAVIMENTAÇÃO DE 1,70 A 4,20 M, POTÊNCIA 78 KW/105 HP, CAPACIDADE 300 T/H - MATERIAIS NA OPERAÇÃO. AF_11/2025</v>
          </cell>
          <cell r="C2875" t="str">
            <v>H</v>
          </cell>
          <cell r="D2875">
            <v>102.96</v>
          </cell>
          <cell r="E2875" t="str">
            <v>Depreciação, Juros, Impostos e Seguros, Manutenção e Materiais na Operação dos Equipamentos</v>
          </cell>
          <cell r="F2875" t="str">
            <v>SINAPI Mai/26</v>
          </cell>
        </row>
        <row r="2876">
          <cell r="A2876">
            <v>106489</v>
          </cell>
          <cell r="B2876" t="str">
            <v>ACIONADOR MANUAL, TIPO COM SIRENE, SISTEMA CONVENCIONAL, FORNECIMENTO E INSTALAÇÃO. AF_12/2025</v>
          </cell>
          <cell r="C2876" t="str">
            <v>UN</v>
          </cell>
          <cell r="D2876">
            <v>0</v>
          </cell>
          <cell r="E2876" t="str">
            <v>Detecção de incêndio e alarme</v>
          </cell>
          <cell r="F2876" t="str">
            <v>SINAPI Mai/26</v>
          </cell>
        </row>
        <row r="2877">
          <cell r="A2877">
            <v>106491</v>
          </cell>
          <cell r="B2877" t="str">
            <v>ACIONADOR MANUAL, TIPO QUEBRA VIDRO COM MARTELINHO, SISTEMA CONVENCIONAL, FORNECIMENTO E INSTALAÇÃO. AF_12/2025</v>
          </cell>
          <cell r="C2877" t="str">
            <v>UN</v>
          </cell>
          <cell r="D2877">
            <v>0</v>
          </cell>
          <cell r="E2877" t="str">
            <v>Detecção de incêndio e alarme</v>
          </cell>
          <cell r="F2877" t="str">
            <v>SINAPI Mai/26</v>
          </cell>
        </row>
        <row r="2878">
          <cell r="A2878">
            <v>106493</v>
          </cell>
          <cell r="B2878" t="str">
            <v>ACIONADOR MANUAL, TIPO QUEBRA VIDRO COM MARTELINHO, SISTEMA ENDEREÇÁVEL, FORNECIMENTO E INSTALAÇÃO. AF_12/2025</v>
          </cell>
          <cell r="C2878" t="str">
            <v>UN</v>
          </cell>
          <cell r="D2878">
            <v>0</v>
          </cell>
          <cell r="E2878" t="str">
            <v>Detecção de incêndio e alarme</v>
          </cell>
          <cell r="F2878" t="str">
            <v>SINAPI Mai/26</v>
          </cell>
        </row>
        <row r="2879">
          <cell r="A2879">
            <v>106490</v>
          </cell>
          <cell r="B2879" t="str">
            <v>ACIONADOR MANUAL, TIPO REARMÁVEL, SISTEMA CONVENCIONAL, FORNECIMENTO E INSTALAÇÃO. AF_12/2025</v>
          </cell>
          <cell r="C2879" t="str">
            <v>UN</v>
          </cell>
          <cell r="D2879">
            <v>0</v>
          </cell>
          <cell r="E2879" t="str">
            <v>Detecção de incêndio e alarme</v>
          </cell>
          <cell r="F2879" t="str">
            <v>SINAPI Mai/26</v>
          </cell>
        </row>
        <row r="2880">
          <cell r="A2880">
            <v>106492</v>
          </cell>
          <cell r="B2880" t="str">
            <v>ACIONADOR MANUAL, TIPO REARMÁVEL, SISTEMA ENDEREÇÁVEL, FORNECIMENTO E INSTALAÇÃO. AF_12/2025</v>
          </cell>
          <cell r="C2880" t="str">
            <v>UN</v>
          </cell>
          <cell r="D2880">
            <v>0</v>
          </cell>
          <cell r="E2880" t="str">
            <v>Detecção de incêndio e alarme</v>
          </cell>
          <cell r="F2880" t="str">
            <v>SINAPI Mai/26</v>
          </cell>
        </row>
        <row r="2881">
          <cell r="A2881">
            <v>106496</v>
          </cell>
          <cell r="B2881" t="str">
            <v>CENTRAL DE ALARME DE 12 LAÇOS, SISTEMA CONVENCIONAL, COM ATÉ 20 DISPOSITIVOS POR LAÇO, FORNECIMENTO E INSTALAÇÃO. AF_12/2025</v>
          </cell>
          <cell r="C2881" t="str">
            <v>UN</v>
          </cell>
          <cell r="D2881">
            <v>0</v>
          </cell>
          <cell r="E2881" t="str">
            <v>Detecção de incêndio e alarme</v>
          </cell>
          <cell r="F2881" t="str">
            <v>SINAPI Mai/26</v>
          </cell>
        </row>
        <row r="2882">
          <cell r="A2882">
            <v>106497</v>
          </cell>
          <cell r="B2882" t="str">
            <v>CENTRAL DE ALARME DE 24 LAÇOS, SISTEMA CONVENCIONAL, COM ATÉ 20 DISPOSITIVOS POR LAÇO, FORNECIMENTO E INSTALAÇÃO. AF_12/2025</v>
          </cell>
          <cell r="C2882" t="str">
            <v>UN</v>
          </cell>
          <cell r="D2882">
            <v>0</v>
          </cell>
          <cell r="E2882" t="str">
            <v>Detecção de incêndio e alarme</v>
          </cell>
          <cell r="F2882" t="str">
            <v>SINAPI Mai/26</v>
          </cell>
        </row>
        <row r="2883">
          <cell r="A2883">
            <v>106495</v>
          </cell>
          <cell r="B2883" t="str">
            <v>CENTRAL DE ALARME DE 6 LAÇOS, SISTEMA CONVENCIONAL, COM ATÉ 20 DISPOSITIVOS POR LAÇO, FORNECIMENTO E INSTALAÇÃO. AF_12/2025</v>
          </cell>
          <cell r="C2883" t="str">
            <v>UN</v>
          </cell>
          <cell r="D2883">
            <v>0</v>
          </cell>
          <cell r="E2883" t="str">
            <v>Detecção de incêndio e alarme</v>
          </cell>
          <cell r="F2883" t="str">
            <v>SINAPI Mai/26</v>
          </cell>
        </row>
        <row r="2884">
          <cell r="A2884">
            <v>106498</v>
          </cell>
          <cell r="B2884" t="str">
            <v>CENTRAL DE ALARME DE INCÊNDIO ENDEREÇÁVEL PARA ATÉ 500 PONTOS, FORNECIMENTO E INSTALAÇÃO. AF_12/2025</v>
          </cell>
          <cell r="C2884" t="str">
            <v>UN</v>
          </cell>
          <cell r="D2884">
            <v>0</v>
          </cell>
          <cell r="E2884" t="str">
            <v>Detecção de incêndio e alarme</v>
          </cell>
          <cell r="F2884" t="str">
            <v>SINAPI Mai/26</v>
          </cell>
        </row>
        <row r="2885">
          <cell r="A2885">
            <v>106494</v>
          </cell>
          <cell r="B2885" t="str">
            <v>DETECTOR DE GÁS NATURAL E GLP BIVOLT COM LED INDICADOR E SIRENE EMBUTIDA, FORNECIMENTO E INSTALAÇÃO. AF_12/2025</v>
          </cell>
          <cell r="C2885" t="str">
            <v>UN</v>
          </cell>
          <cell r="D2885">
            <v>0</v>
          </cell>
          <cell r="E2885" t="str">
            <v>Detecção de incêndio e alarme</v>
          </cell>
          <cell r="F2885" t="str">
            <v>SINAPI Mai/26</v>
          </cell>
        </row>
        <row r="2886">
          <cell r="A2886">
            <v>106485</v>
          </cell>
          <cell r="B2886" t="str">
            <v>DETECTOR ÓPTICO DE FUMAÇA CONVENCIONAL, FORNECIMENTO E INSTALAÇÃO. AF_12/2025</v>
          </cell>
          <cell r="C2886" t="str">
            <v>UN</v>
          </cell>
          <cell r="D2886">
            <v>0</v>
          </cell>
          <cell r="E2886" t="str">
            <v>Detecção de incêndio e alarme</v>
          </cell>
          <cell r="F2886" t="str">
            <v>SINAPI Mai/26</v>
          </cell>
        </row>
        <row r="2887">
          <cell r="A2887">
            <v>106486</v>
          </cell>
          <cell r="B2887" t="str">
            <v>DETECTOR ÓPTICO DE FUMAÇA ENDEREÇÁVEL, FORNECIMENTO E INSTALAÇÃO. AF_12/2025</v>
          </cell>
          <cell r="C2887" t="str">
            <v>UN</v>
          </cell>
          <cell r="D2887">
            <v>0</v>
          </cell>
          <cell r="E2887" t="str">
            <v>Detecção de incêndio e alarme</v>
          </cell>
          <cell r="F2887" t="str">
            <v>SINAPI Mai/26</v>
          </cell>
        </row>
        <row r="2888">
          <cell r="A2888">
            <v>106487</v>
          </cell>
          <cell r="B2888" t="str">
            <v>SIRENE AUDIOVISUAL, SISTEMA CONVENCIONAL, FORNECIMENTO E INSTALAÇÃO. AF_12/2025</v>
          </cell>
          <cell r="C2888" t="str">
            <v>UN</v>
          </cell>
          <cell r="D2888">
            <v>0</v>
          </cell>
          <cell r="E2888" t="str">
            <v>Detecção de incêndio e alarme</v>
          </cell>
          <cell r="F2888" t="str">
            <v>SINAPI Mai/26</v>
          </cell>
        </row>
        <row r="2889">
          <cell r="A2889">
            <v>106488</v>
          </cell>
          <cell r="B2889" t="str">
            <v>SIRENE AUDIOVISUAL, SISTEMA ENDEREÇÁVEL, FORNECIMENTO E INSTALAÇÃO. AF_12/2025</v>
          </cell>
          <cell r="C2889" t="str">
            <v>UN</v>
          </cell>
          <cell r="D2889">
            <v>0</v>
          </cell>
          <cell r="E2889" t="str">
            <v>Detecção de incêndio e alarme</v>
          </cell>
          <cell r="F2889" t="str">
            <v>SINAPI Mai/26</v>
          </cell>
        </row>
        <row r="2890">
          <cell r="A2890">
            <v>103741</v>
          </cell>
          <cell r="B2890" t="str">
            <v>FORNECIMENTO E INSTALAÇÃO DE BALIZADOR SOBRE ASFALTO. AF_03/2022</v>
          </cell>
          <cell r="C2890" t="str">
            <v>UN</v>
          </cell>
          <cell r="D2890">
            <v>0</v>
          </cell>
          <cell r="E2890" t="str">
            <v>Dispositivos Auxiliares Viários</v>
          </cell>
          <cell r="F2890" t="str">
            <v>SINAPI Mai/26</v>
          </cell>
        </row>
        <row r="2891">
          <cell r="A2891">
            <v>103755</v>
          </cell>
          <cell r="B2891" t="str">
            <v>FORNECIMENTO E INSTALAÇÃO DE BARREIRA DE CONCRETO PERFIL NEW JERSEY DUPLA - 1070 MM. AF_03/2022</v>
          </cell>
          <cell r="C2891" t="str">
            <v>M</v>
          </cell>
          <cell r="D2891">
            <v>0</v>
          </cell>
          <cell r="E2891" t="str">
            <v>Dispositivos Auxiliares Viários</v>
          </cell>
          <cell r="F2891" t="str">
            <v>SINAPI Mai/26</v>
          </cell>
        </row>
        <row r="2892">
          <cell r="A2892">
            <v>103753</v>
          </cell>
          <cell r="B2892" t="str">
            <v>FORNECIMENTO E INSTALAÇÃO DE BARREIRA DE CONCRETO PERFIL NEW JERSEY DUPLA - 810 MM. AF_03/2022</v>
          </cell>
          <cell r="C2892" t="str">
            <v>M</v>
          </cell>
          <cell r="D2892">
            <v>0</v>
          </cell>
          <cell r="E2892" t="str">
            <v>Dispositivos Auxiliares Viários</v>
          </cell>
          <cell r="F2892" t="str">
            <v>SINAPI Mai/26</v>
          </cell>
        </row>
        <row r="2893">
          <cell r="A2893">
            <v>103754</v>
          </cell>
          <cell r="B2893" t="str">
            <v>FORNECIMENTO E INSTALAÇÃO DE BARREIRA DE CONCRETO PERFIL NEW JERSEY SIMPLES - 1070 MM. AF_03/2022</v>
          </cell>
          <cell r="C2893" t="str">
            <v>M</v>
          </cell>
          <cell r="D2893">
            <v>0</v>
          </cell>
          <cell r="E2893" t="str">
            <v>Dispositivos Auxiliares Viários</v>
          </cell>
          <cell r="F2893" t="str">
            <v>SINAPI Mai/26</v>
          </cell>
        </row>
        <row r="2894">
          <cell r="A2894">
            <v>103752</v>
          </cell>
          <cell r="B2894" t="str">
            <v>FORNECIMENTO E INSTALAÇÃO DE BARREIRA DE CONCRETO PERFIL NEW JERSEY SIMPLES - 810 MM. AF_03/2022</v>
          </cell>
          <cell r="C2894" t="str">
            <v>M</v>
          </cell>
          <cell r="D2894">
            <v>0</v>
          </cell>
          <cell r="E2894" t="str">
            <v>Dispositivos Auxiliares Viários</v>
          </cell>
          <cell r="F2894" t="str">
            <v>SINAPI Mai/26</v>
          </cell>
        </row>
        <row r="2895">
          <cell r="A2895">
            <v>103759</v>
          </cell>
          <cell r="B2895" t="str">
            <v>FORNECIMENTO E INSTALAÇÃO DE BARREIRA DE CONCRETO PERFIL TIPO F DUPLA - 1070 MM. AF_03/2022</v>
          </cell>
          <cell r="C2895" t="str">
            <v>M</v>
          </cell>
          <cell r="D2895">
            <v>0</v>
          </cell>
          <cell r="E2895" t="str">
            <v>Dispositivos Auxiliares Viários</v>
          </cell>
          <cell r="F2895" t="str">
            <v>SINAPI Mai/26</v>
          </cell>
        </row>
        <row r="2896">
          <cell r="A2896">
            <v>103757</v>
          </cell>
          <cell r="B2896" t="str">
            <v>FORNECIMENTO E INSTALAÇÃO DE BARREIRA DE CONCRETO PERFIL TIPO F DUPLA - 810 MM. AF_03/2022</v>
          </cell>
          <cell r="C2896" t="str">
            <v>M</v>
          </cell>
          <cell r="D2896">
            <v>0</v>
          </cell>
          <cell r="E2896" t="str">
            <v>Dispositivos Auxiliares Viários</v>
          </cell>
          <cell r="F2896" t="str">
            <v>SINAPI Mai/26</v>
          </cell>
        </row>
        <row r="2897">
          <cell r="A2897">
            <v>103758</v>
          </cell>
          <cell r="B2897" t="str">
            <v>FORNECIMENTO E INSTALAÇÃO DE BARREIRA DE CONCRETO PERFIL TIPO F SIMPLES - 1070 MM. AF_03/2022</v>
          </cell>
          <cell r="C2897" t="str">
            <v>M</v>
          </cell>
          <cell r="D2897">
            <v>0</v>
          </cell>
          <cell r="E2897" t="str">
            <v>Dispositivos Auxiliares Viários</v>
          </cell>
          <cell r="F2897" t="str">
            <v>SINAPI Mai/26</v>
          </cell>
        </row>
        <row r="2898">
          <cell r="A2898">
            <v>103756</v>
          </cell>
          <cell r="B2898" t="str">
            <v>FORNECIMENTO E INSTALAÇÃO DE BARREIRA DE CONCRETO PERFIL TIPO F SIMPLES - 810 MM. AF_03/2022</v>
          </cell>
          <cell r="C2898" t="str">
            <v>M</v>
          </cell>
          <cell r="D2898">
            <v>0</v>
          </cell>
          <cell r="E2898" t="str">
            <v>Dispositivos Auxiliares Viários</v>
          </cell>
          <cell r="F2898" t="str">
            <v>SINAPI Mai/26</v>
          </cell>
        </row>
        <row r="2899">
          <cell r="A2899">
            <v>103734</v>
          </cell>
          <cell r="B2899" t="str">
            <v>FORNECIMENTO E INSTALAÇÃO DE BATE RODAS SOBRE ASFALTO. AF_03/2022</v>
          </cell>
          <cell r="C2899" t="str">
            <v>UN</v>
          </cell>
          <cell r="D2899">
            <v>0</v>
          </cell>
          <cell r="E2899" t="str">
            <v>Dispositivos Auxiliares Viários</v>
          </cell>
          <cell r="F2899" t="str">
            <v>SINAPI Mai/26</v>
          </cell>
        </row>
        <row r="2900">
          <cell r="A2900">
            <v>103740</v>
          </cell>
          <cell r="B2900" t="str">
            <v>FORNECIMENTO E INSTALAÇÃO DE CALOTA SOBRE ASFALTO. AF_03/2022</v>
          </cell>
          <cell r="C2900" t="str">
            <v>UN</v>
          </cell>
          <cell r="D2900">
            <v>0</v>
          </cell>
          <cell r="E2900" t="str">
            <v>Dispositivos Auxiliares Viários</v>
          </cell>
          <cell r="F2900" t="str">
            <v>SINAPI Mai/26</v>
          </cell>
        </row>
        <row r="2901">
          <cell r="A2901">
            <v>103747</v>
          </cell>
          <cell r="B2901" t="str">
            <v>FORNECIMENTO E INSTALAÇÃO DE DEFENSA METÁLICA MALEÁVEL DUPLA, SOBRE SOLO. AF_03/2022</v>
          </cell>
          <cell r="C2901" t="str">
            <v>M</v>
          </cell>
          <cell r="D2901">
            <v>0</v>
          </cell>
          <cell r="E2901" t="str">
            <v>Dispositivos Auxiliares Viários</v>
          </cell>
          <cell r="F2901" t="str">
            <v>SINAPI Mai/26</v>
          </cell>
        </row>
        <row r="2902">
          <cell r="A2902">
            <v>103746</v>
          </cell>
          <cell r="B2902" t="str">
            <v>FORNECIMENTO E INSTALAÇÃO DE DEFENSA METÁLICA MALEÁVEL SIMPLES, SOBRE SOLO. AF_03/2022</v>
          </cell>
          <cell r="C2902" t="str">
            <v>M</v>
          </cell>
          <cell r="D2902">
            <v>0</v>
          </cell>
          <cell r="E2902" t="str">
            <v>Dispositivos Auxiliares Viários</v>
          </cell>
          <cell r="F2902" t="str">
            <v>SINAPI Mai/26</v>
          </cell>
        </row>
        <row r="2903">
          <cell r="A2903">
            <v>103749</v>
          </cell>
          <cell r="B2903" t="str">
            <v>FORNECIMENTO E INSTALAÇÃO DE DEFENSA METÁLICA SEMI MALEÁVEL DUPLA, SOBRE SOLO. AF_03/2022</v>
          </cell>
          <cell r="C2903" t="str">
            <v>M</v>
          </cell>
          <cell r="D2903">
            <v>0</v>
          </cell>
          <cell r="E2903" t="str">
            <v>Dispositivos Auxiliares Viários</v>
          </cell>
          <cell r="F2903" t="str">
            <v>SINAPI Mai/26</v>
          </cell>
        </row>
        <row r="2904">
          <cell r="A2904">
            <v>103744</v>
          </cell>
          <cell r="B2904" t="str">
            <v>FORNECIMENTO E INSTALAÇÃO DE DEFENSA METÁLICA SEMI MALEÁVEL SIMPLES (ANCORAGEM), SOBRE SOLO. AF_03/2022</v>
          </cell>
          <cell r="C2904" t="str">
            <v>M</v>
          </cell>
          <cell r="D2904">
            <v>0</v>
          </cell>
          <cell r="E2904" t="str">
            <v>Dispositivos Auxiliares Viários</v>
          </cell>
          <cell r="F2904" t="str">
            <v>SINAPI Mai/26</v>
          </cell>
        </row>
        <row r="2905">
          <cell r="A2905">
            <v>103748</v>
          </cell>
          <cell r="B2905" t="str">
            <v>FORNECIMENTO E INSTALAÇÃO DE DEFENSA METÁLICA SEMI MALEÁVEL SIMPLES, SOBRE SOLO. AF_03/2022</v>
          </cell>
          <cell r="C2905" t="str">
            <v>M</v>
          </cell>
          <cell r="D2905">
            <v>0</v>
          </cell>
          <cell r="E2905" t="str">
            <v>Dispositivos Auxiliares Viários</v>
          </cell>
          <cell r="F2905" t="str">
            <v>SINAPI Mai/26</v>
          </cell>
        </row>
        <row r="2906">
          <cell r="A2906">
            <v>103745</v>
          </cell>
          <cell r="B2906" t="str">
            <v>FORNECIMENTO E INSTALAÇÃO DE DEFENSA METÁLICA SEMI-MALEAVEL DUPLA (ANCORAGEM), SOBRE SOLO. AF_03/2022</v>
          </cell>
          <cell r="C2906" t="str">
            <v>M</v>
          </cell>
          <cell r="D2906">
            <v>0</v>
          </cell>
          <cell r="E2906" t="str">
            <v>Dispositivos Auxiliares Viários</v>
          </cell>
          <cell r="F2906" t="str">
            <v>SINAPI Mai/26</v>
          </cell>
        </row>
        <row r="2907">
          <cell r="A2907">
            <v>103751</v>
          </cell>
          <cell r="B2907" t="str">
            <v>FORNECIMENTO E INSTALAÇÃO DE DEFENSA METÁLICA TRIPLA ONDA DUPLA, SOBRE SOLO. AF_03/2022</v>
          </cell>
          <cell r="C2907" t="str">
            <v>M</v>
          </cell>
          <cell r="D2907">
            <v>0</v>
          </cell>
          <cell r="E2907" t="str">
            <v>Dispositivos Auxiliares Viários</v>
          </cell>
          <cell r="F2907" t="str">
            <v>SINAPI Mai/26</v>
          </cell>
        </row>
        <row r="2908">
          <cell r="A2908">
            <v>103750</v>
          </cell>
          <cell r="B2908" t="str">
            <v>FORNECIMENTO E INSTALAÇÃO DE DEFENSA METÁLICA TRIPLA ONDA SIMPLES, SOBRE SOLO. AF_03/2022</v>
          </cell>
          <cell r="C2908" t="str">
            <v>M</v>
          </cell>
          <cell r="D2908">
            <v>0</v>
          </cell>
          <cell r="E2908" t="str">
            <v>Dispositivos Auxiliares Viários</v>
          </cell>
          <cell r="F2908" t="str">
            <v>SINAPI Mai/26</v>
          </cell>
        </row>
        <row r="2909">
          <cell r="A2909">
            <v>103738</v>
          </cell>
          <cell r="B2909" t="str">
            <v>FORNECIMENTO E INSTALAÇÃO DE PRISMA SOBRE ASFALTO. AF_03/2022</v>
          </cell>
          <cell r="C2909" t="str">
            <v>UN</v>
          </cell>
          <cell r="D2909">
            <v>0</v>
          </cell>
          <cell r="E2909" t="str">
            <v>Dispositivos Auxiliares Viários</v>
          </cell>
          <cell r="F2909" t="str">
            <v>SINAPI Mai/26</v>
          </cell>
        </row>
        <row r="2910">
          <cell r="A2910">
            <v>103736</v>
          </cell>
          <cell r="B2910" t="str">
            <v>FORNECIMENTO E INSTALAÇÃO DE SEGREGADOR SOBRE ASFALTO. AF_03/2022</v>
          </cell>
          <cell r="C2910" t="str">
            <v>UN</v>
          </cell>
          <cell r="D2910">
            <v>0</v>
          </cell>
          <cell r="E2910" t="str">
            <v>Dispositivos Auxiliares Viários</v>
          </cell>
          <cell r="F2910" t="str">
            <v>SINAPI Mai/26</v>
          </cell>
        </row>
        <row r="2911">
          <cell r="A2911">
            <v>103739</v>
          </cell>
          <cell r="B2911" t="str">
            <v>FORNECIMENTO E INSTALAÇÃO DE TACHA SOBRE ASFALTO. AF_03/2022</v>
          </cell>
          <cell r="C2911" t="str">
            <v>UN</v>
          </cell>
          <cell r="D2911">
            <v>0</v>
          </cell>
          <cell r="E2911" t="str">
            <v>Dispositivos Auxiliares Viários</v>
          </cell>
          <cell r="F2911" t="str">
            <v>SINAPI Mai/26</v>
          </cell>
        </row>
        <row r="2912">
          <cell r="A2912">
            <v>103737</v>
          </cell>
          <cell r="B2912" t="str">
            <v>FORNECIMENTO E INSTALAÇÃO DE TACHÃO SOBRE ASFALTO. AF_03/2022</v>
          </cell>
          <cell r="C2912" t="str">
            <v>UN</v>
          </cell>
          <cell r="D2912">
            <v>0</v>
          </cell>
          <cell r="E2912" t="str">
            <v>Dispositivos Auxiliares Viários</v>
          </cell>
          <cell r="F2912" t="str">
            <v>SINAPI Mai/26</v>
          </cell>
        </row>
        <row r="2913">
          <cell r="A2913">
            <v>103742</v>
          </cell>
          <cell r="B2913" t="str">
            <v>FORNECIMENTO E INSTALAÇÃO DE TERMINAL DE ANCORAGEM DE DEFENSA METÁLICA, EM BARREIRA DE CONCRETO. AF_03/2022</v>
          </cell>
          <cell r="C2913" t="str">
            <v>UN</v>
          </cell>
          <cell r="D2913">
            <v>0</v>
          </cell>
          <cell r="E2913" t="str">
            <v>Dispositivos Auxiliares Viários</v>
          </cell>
          <cell r="F2913" t="str">
            <v>SINAPI Mai/26</v>
          </cell>
        </row>
        <row r="2914">
          <cell r="A2914">
            <v>103797</v>
          </cell>
          <cell r="B2914" t="str">
            <v>ARMAÇÃO DE DESCIDA D'ÁGUA UTILIZANDO AÇO CA-60 DE 5 MM - MONTAGEM. AF_08/2022</v>
          </cell>
          <cell r="C2914" t="str">
            <v>KG</v>
          </cell>
          <cell r="D2914">
            <v>17.04</v>
          </cell>
          <cell r="E2914" t="str">
            <v>Dissipadores de Energia</v>
          </cell>
          <cell r="F2914" t="str">
            <v>SINAPI Mai/26</v>
          </cell>
        </row>
        <row r="2915">
          <cell r="A2915">
            <v>103930</v>
          </cell>
          <cell r="B2915" t="str">
            <v>BACIA DE DISSIPAÇÃO, LARGURA ATÉ 1 M, TIPO BACIA EM PEDRA DE MÃO FIXADA COM CONCRETO (DEB 01, 02), COM PREPARO MANUAL, FCK = 20 MPA, LANÇADO MANUALMENTE, INCLUINDO MATERIAIS E FÔRMAS (2 UTILIZAÇÕES). AF_08/2022</v>
          </cell>
          <cell r="C2915" t="str">
            <v>M3</v>
          </cell>
          <cell r="D2915">
            <v>826.79</v>
          </cell>
          <cell r="E2915" t="str">
            <v>Dissipadores de Energia</v>
          </cell>
          <cell r="F2915" t="str">
            <v>SINAPI Mai/26</v>
          </cell>
        </row>
        <row r="2916">
          <cell r="A2916">
            <v>103931</v>
          </cell>
          <cell r="B2916" t="str">
            <v>BACIA DE DISSIPAÇÃO, LARGURA DE 1 A 4 M, TIPO BACIA EM PEDRA DE MÃO FIXADA COM CONCRETO (DEB 03, 04, 05, 06), COM PREPARO MANUAL, FCK = 20 MPA, LANÇADO MANUALMENTE, INCLUINDO MATERIAIS E FÔRMAS (2 UTILIZAÇÕES). AF_08/2022</v>
          </cell>
          <cell r="C2916" t="str">
            <v>M3</v>
          </cell>
          <cell r="D2916">
            <v>611.94000000000005</v>
          </cell>
          <cell r="E2916" t="str">
            <v>Dissipadores de Energia</v>
          </cell>
          <cell r="F2916" t="str">
            <v>SINAPI Mai/26</v>
          </cell>
        </row>
        <row r="2917">
          <cell r="A2917">
            <v>103932</v>
          </cell>
          <cell r="B2917" t="str">
            <v>BACIA DE DISSIPAÇÃO, LARGURA DE 4 A 9,2 M, TIPO BACIA EM PEDRA DE MÃO FIXADA COM CONCRETO (DEB 07, 08, 09, 10, 11, 12, 13), COM PREPARO MANUAL, FCK = 20 MPA, LANÇADO MANUALMENTE, INCLUINDO MATERIAIS E FÔRMAS (2 UTILIZAÇÕES). AF_08/2022</v>
          </cell>
          <cell r="C2917" t="str">
            <v>M3</v>
          </cell>
          <cell r="D2917">
            <v>580.46</v>
          </cell>
          <cell r="E2917" t="str">
            <v>Dissipadores de Energia</v>
          </cell>
          <cell r="F2917" t="str">
            <v>SINAPI Mai/26</v>
          </cell>
        </row>
        <row r="2918">
          <cell r="A2918">
            <v>103929</v>
          </cell>
          <cell r="B2918" t="str">
            <v>BACIA DE DISSIPAÇÃO, TIPO BACIA COM DENTES DE CONCRETO (01), COM PREPARO MANUAL, FCK = 20 MPA, LANÇADO MANUALMENTE, INCLUINDO MATERIAIS E FÔRMAS (2 UTILIZAÇÕES). AF_08/2022</v>
          </cell>
          <cell r="C2918" t="str">
            <v>M3</v>
          </cell>
          <cell r="D2918">
            <v>1326.78</v>
          </cell>
          <cell r="E2918" t="str">
            <v>Dissipadores de Energia</v>
          </cell>
          <cell r="F2918" t="str">
            <v>SINAPI Mai/26</v>
          </cell>
        </row>
        <row r="2919">
          <cell r="A2919">
            <v>103928</v>
          </cell>
          <cell r="B2919" t="str">
            <v>BACIA DE DISSIPAÇÃO, TIPO BACIA EM PEDRA DE MÃO ARGAMASSADA (DES 01, 02, 03, 04), LANÇADO MANUALMENTE, INCLUINDO MATERIAIS E FÔRMAS (2 UTILIZAÇÕES). AF_08/2022</v>
          </cell>
          <cell r="C2919" t="str">
            <v>M3</v>
          </cell>
          <cell r="D2919">
            <v>564.35</v>
          </cell>
          <cell r="E2919" t="str">
            <v>Dissipadores de Energia</v>
          </cell>
          <cell r="F2919" t="str">
            <v>SINAPI Mai/26</v>
          </cell>
        </row>
        <row r="2920">
          <cell r="A2920">
            <v>103798</v>
          </cell>
          <cell r="B2920" t="str">
            <v>CONCRETAGEM DE DISSIPADOR DE ENERGIA, CONCRETO USINADO, FCK = 20 MPA, COM USO DE BOMBA - LANÇAMENTO, ADENSAMENTO E ACABAMENTO. AF_08/2022</v>
          </cell>
          <cell r="C2920" t="str">
            <v>M3</v>
          </cell>
          <cell r="D2920">
            <v>650.34</v>
          </cell>
          <cell r="E2920" t="str">
            <v>Dissipadores de Energia</v>
          </cell>
          <cell r="F2920" t="str">
            <v>SINAPI Mai/26</v>
          </cell>
        </row>
        <row r="2921">
          <cell r="A2921">
            <v>103801</v>
          </cell>
          <cell r="B2921" t="str">
            <v>CONCRETAGEM DE DISSIPADOR DE ENERGIA, FCK = 20 MPA, COM USO DE JERICAS E PREPARO EM BETONEIRA DE 600 L - AREIA E BRITA COMERCIAIS - LANÇAMENTO, ADENSAMENTO E ACABAMENTO. AF_08/2022</v>
          </cell>
          <cell r="C2921" t="str">
            <v>M3</v>
          </cell>
          <cell r="D2921">
            <v>696.22</v>
          </cell>
          <cell r="E2921" t="str">
            <v>Dissipadores de Energia</v>
          </cell>
          <cell r="F2921" t="str">
            <v>SINAPI Mai/26</v>
          </cell>
        </row>
        <row r="2922">
          <cell r="A2922">
            <v>103933</v>
          </cell>
          <cell r="B2922" t="str">
            <v>DESCIDA D'ÁGUA RÁPIDA (DAR 03), EM CONCRETO USINADO, FCK = 20 MPA, LANÇADO COM BOMBA, INCLUINDO ARMAÇÃO, MATERIAIS E FÔRMAS (2 UTILIZAÇÕES). AF_08/2022</v>
          </cell>
          <cell r="C2922" t="str">
            <v>M3</v>
          </cell>
          <cell r="D2922">
            <v>1586.63</v>
          </cell>
          <cell r="E2922" t="str">
            <v>Dissipadores de Energia</v>
          </cell>
          <cell r="F2922" t="str">
            <v>SINAPI Mai/26</v>
          </cell>
        </row>
        <row r="2923">
          <cell r="A2923">
            <v>103925</v>
          </cell>
          <cell r="B2923" t="str">
            <v>ESCADA HIDRÁULICA, LARGURA ATÉ 1M, TIPO DESCIDA D'ÁGUA DE CORTE OU ATERRO EM DEGRAUS (DCD 02, 04 E DAD 02), EM CONCRETO USINADO, FCK = 20 MPA, LANÇADO COM BOMBA, INCLUINDO ARMAÇÃO, MATERIAIS E FÔRMAS (3 UTILIZAÇÕES). AF_08/2022</v>
          </cell>
          <cell r="C2923" t="str">
            <v>M3</v>
          </cell>
          <cell r="D2923">
            <v>1784.44</v>
          </cell>
          <cell r="E2923" t="str">
            <v>Dissipadores de Energia</v>
          </cell>
          <cell r="F2923" t="str">
            <v>SINAPI Mai/26</v>
          </cell>
        </row>
        <row r="2924">
          <cell r="A2924">
            <v>103926</v>
          </cell>
          <cell r="B2924" t="str">
            <v>ESCADA HIDRÁULICA, LARGURA DE 1 A 4,1 M, TIPO DESCIDA D'ÁGUA DE ATERRO EM DEGRAUS (DAD 04, 06, 08, 10, 12, 14, 16, 18), EM CONCRETO USINADO, FCK = 20 MPA, LANÇADO COM BOMBA, INCLUINDO ARMAÇÃO, MATERIAIS E FÔRMAS (3 UTILIZAÇÕES). AF_08/2022</v>
          </cell>
          <cell r="C2924" t="str">
            <v>M3</v>
          </cell>
          <cell r="D2924">
            <v>1431.8</v>
          </cell>
          <cell r="E2924" t="str">
            <v>Dissipadores de Energia</v>
          </cell>
          <cell r="F2924" t="str">
            <v>SINAPI Mai/26</v>
          </cell>
        </row>
        <row r="2925">
          <cell r="A2925">
            <v>103796</v>
          </cell>
          <cell r="B2925" t="str">
            <v>FABRICAÇÃO, MONTAGEM E DESMONTAGEM DE FÔRMA PARA BACIA DE DISSIPAÇÃO, EM MADEIRA SERRADA, E = 25 MM, 2 UTILIZAÇÕES. AF_08/2022</v>
          </cell>
          <cell r="C2925" t="str">
            <v>M2</v>
          </cell>
          <cell r="D2925">
            <v>63.05</v>
          </cell>
          <cell r="E2925" t="str">
            <v>Dissipadores de Energia</v>
          </cell>
          <cell r="F2925" t="str">
            <v>SINAPI Mai/26</v>
          </cell>
        </row>
        <row r="2926">
          <cell r="A2926">
            <v>103795</v>
          </cell>
          <cell r="B2926" t="str">
            <v>FABRICAÇÃO, MONTAGEM E DESMONTAGEM DE FÔRMA PARA ESCADA HIDRÁULICA, EM CHAPA DE MADEIRA COMPENSADA RESINADA, E = 17 MM, 3 UTILIZAÇÕES. AF_08/2022</v>
          </cell>
          <cell r="C2926" t="str">
            <v>M2</v>
          </cell>
          <cell r="D2926">
            <v>94.6</v>
          </cell>
          <cell r="E2926" t="str">
            <v>Dissipadores de Energia</v>
          </cell>
          <cell r="F2926" t="str">
            <v>SINAPI Mai/26</v>
          </cell>
        </row>
        <row r="2927">
          <cell r="A2927">
            <v>103800</v>
          </cell>
          <cell r="B2927" t="str">
            <v>PEDRA ARGAMASSADA COM CIMENTO E AREIA 1:3, 40% DE ARGAMASSA EM VOLUME - AREIA E PEDRA DE MÃO COMERCIAIS - FORNECIMENTO E ASSENTAMENTO. AF_08/2022</v>
          </cell>
          <cell r="C2927" t="str">
            <v>M3</v>
          </cell>
          <cell r="D2927">
            <v>564.35</v>
          </cell>
          <cell r="E2927" t="str">
            <v>Dissipadores de Energia</v>
          </cell>
          <cell r="F2927" t="str">
            <v>SINAPI Mai/26</v>
          </cell>
        </row>
        <row r="2928">
          <cell r="A2928">
            <v>103799</v>
          </cell>
          <cell r="B2928" t="str">
            <v>PEDRA DE MÃO FIXADA COM CONCRETO PARA BACIA DE DISSIPAÇÃO, 40% DE CONCRETO EM VOLUME, FCK = 20 MPA, COM USO DE JERICA E PREPARO EM BETONEIRA DE 600 L - AREIA, BRITA E PEDRA DE MÃO COMERCIAIS - LANÇAMENTO, ADENSAMENTO E ACABAMENTO. AF_08/2022</v>
          </cell>
          <cell r="C2928" t="str">
            <v>M3</v>
          </cell>
          <cell r="D2928">
            <v>456.02</v>
          </cell>
          <cell r="E2928" t="str">
            <v>Dissipadores de Energia</v>
          </cell>
          <cell r="F2928" t="str">
            <v>SINAPI Mai/26</v>
          </cell>
        </row>
        <row r="2929">
          <cell r="A2929">
            <v>104950</v>
          </cell>
          <cell r="B2929" t="str">
            <v>DRAGAGEM DE MATERIAIS DE 1A CATEGORIA E COMPOSTOS ORGÂNICOS E INORGÂNICOS COM DRAGLINE (CAÇAMBA: 0,76 M3/ 43 T). AF_03/2024</v>
          </cell>
          <cell r="C2929" t="str">
            <v>M3</v>
          </cell>
          <cell r="D2929">
            <v>0</v>
          </cell>
          <cell r="E2929" t="str">
            <v>Dragagem</v>
          </cell>
          <cell r="F2929" t="str">
            <v>SINAPI Mai/26</v>
          </cell>
        </row>
        <row r="2930">
          <cell r="A2930">
            <v>104948</v>
          </cell>
          <cell r="B2930" t="str">
            <v>DRAGAGEM DE MATERIAIS DE 1A CATEGORIA E COMPOSTOS ORGÂNICOS E INORGÂNICOS COM ESCAVADEIRA HIDRÁULICA (CAÇAMBA: 0,80 M3/111 HP). AF_03/2024</v>
          </cell>
          <cell r="C2930" t="str">
            <v>M3</v>
          </cell>
          <cell r="D2930">
            <v>6.16</v>
          </cell>
          <cell r="E2930" t="str">
            <v>Dragagem</v>
          </cell>
          <cell r="F2930" t="str">
            <v>SINAPI Mai/26</v>
          </cell>
        </row>
        <row r="2931">
          <cell r="A2931">
            <v>104949</v>
          </cell>
          <cell r="B2931" t="str">
            <v>DRAGAGEM DE MATERIAIS DE 1A CATEGORIA E COMPOSTOS ORGÂNICOS E INORGÂNICOS COM ESCAVADEIRA HIDRÁULICA DE LONGO ALCANCE (CAÇAMBA: 0,52 M3/155 HP). AF_03/2024</v>
          </cell>
          <cell r="C2931" t="str">
            <v>M3</v>
          </cell>
          <cell r="D2931">
            <v>11.32</v>
          </cell>
          <cell r="E2931" t="str">
            <v>Dragagem</v>
          </cell>
          <cell r="F2931" t="str">
            <v>SINAPI Mai/26</v>
          </cell>
        </row>
        <row r="2932">
          <cell r="A2932">
            <v>104947</v>
          </cell>
          <cell r="B2932" t="str">
            <v>DRAGAGEM DE MATERIAIS DE 1A CATEGORIA E COMPOSTOS ORGÂNICOS E INORGÂNICOS COM RETROESCAVADEIRA (CAÇAMBA: 0,26 M3/88 HP). AF_03/2024</v>
          </cell>
          <cell r="C2932" t="str">
            <v>M3</v>
          </cell>
          <cell r="D2932">
            <v>14.62</v>
          </cell>
          <cell r="E2932" t="str">
            <v>Dragagem</v>
          </cell>
          <cell r="F2932" t="str">
            <v>SINAPI Mai/26</v>
          </cell>
        </row>
        <row r="2933">
          <cell r="A2933">
            <v>106545</v>
          </cell>
          <cell r="B2933" t="str">
            <v>ASSENTAMENTO DE TUBO DRENO DE PEAD CORRUGADO EM GEOCOMPOSTO, DN 100 MM - FORNECIMENTO E INSTALAÇÃO. AF_01/2026</v>
          </cell>
          <cell r="C2933" t="str">
            <v>M</v>
          </cell>
          <cell r="D2933">
            <v>10.8</v>
          </cell>
          <cell r="E2933" t="str">
            <v>Drenagem com geocompostos</v>
          </cell>
          <cell r="F2933" t="str">
            <v>SINAPI Mai/26</v>
          </cell>
        </row>
        <row r="2934">
          <cell r="A2934">
            <v>106543</v>
          </cell>
          <cell r="B2934" t="str">
            <v>ASSENTAMENTO DE TUBO DRENO DE PEAD CORRUGADO EM GEOCOMPOSTO, DN 160 MM - FORNECIMENTO E INSTALAÇÃO. AF_01/2026</v>
          </cell>
          <cell r="C2934" t="str">
            <v>M</v>
          </cell>
          <cell r="D2934">
            <v>22.2</v>
          </cell>
          <cell r="E2934" t="str">
            <v>Drenagem com geocompostos</v>
          </cell>
          <cell r="F2934" t="str">
            <v>SINAPI Mai/26</v>
          </cell>
        </row>
        <row r="2935">
          <cell r="A2935">
            <v>106544</v>
          </cell>
          <cell r="B2935" t="str">
            <v>ASSENTAMENTO DE TUBO DRENO DE PEAD CORRUGADO EM GEOCOMPOSTO, DN 200 MM - FORNECIMENTO E INSTALAÇÃO. AF_01/2026</v>
          </cell>
          <cell r="C2935" t="str">
            <v>M</v>
          </cell>
          <cell r="D2935">
            <v>38.090000000000003</v>
          </cell>
          <cell r="E2935" t="str">
            <v>Drenagem com geocompostos</v>
          </cell>
          <cell r="F2935" t="str">
            <v>SINAPI Mai/26</v>
          </cell>
        </row>
        <row r="2936">
          <cell r="A2936">
            <v>106546</v>
          </cell>
          <cell r="B2936" t="str">
            <v>ASSENTAMENTO DE TUBO DRENO DE PEAD CORRUGADO EM GEOCOMPOSTO, DN 65 MM - FORNECIMENTO E INSTALAÇÃO. AF_01/2026</v>
          </cell>
          <cell r="C2936" t="str">
            <v>M</v>
          </cell>
          <cell r="D2936">
            <v>6.77</v>
          </cell>
          <cell r="E2936" t="str">
            <v>Drenagem com geocompostos</v>
          </cell>
          <cell r="F2936" t="str">
            <v>SINAPI Mai/26</v>
          </cell>
        </row>
        <row r="2937">
          <cell r="A2937">
            <v>106547</v>
          </cell>
          <cell r="B2937" t="str">
            <v>CONEXÃO TUBO CORRUGADO PEAD EM TUBO PVC PARA DRENAGEM DE GEOCOMPOSTO APENAS INSTALAÇÃO. AF_01/2026</v>
          </cell>
          <cell r="C2937" t="str">
            <v>UN</v>
          </cell>
          <cell r="D2937">
            <v>8.4700000000000006</v>
          </cell>
          <cell r="E2937" t="str">
            <v>Drenagem com geocompostos</v>
          </cell>
          <cell r="F2937" t="str">
            <v>SINAPI Mai/26</v>
          </cell>
        </row>
        <row r="2938">
          <cell r="A2938">
            <v>106542</v>
          </cell>
          <cell r="B2938" t="str">
            <v>GEOCOMPOSTO COM DUAS FACES DE GEOTÊXTIL E NÚCLEO EM PEAD COM BOLSA PARA TUBO CORRUGADO PEAD PARA TRINCHEIRA DRENANTE - FORNECIMENTO E INSTALAÇÃO. AF_01/2026</v>
          </cell>
          <cell r="C2938" t="str">
            <v>M2</v>
          </cell>
          <cell r="D2938">
            <v>0</v>
          </cell>
          <cell r="E2938" t="str">
            <v>Drenagem com geocompostos</v>
          </cell>
          <cell r="F2938" t="str">
            <v>SINAPI Mai/26</v>
          </cell>
        </row>
        <row r="2939">
          <cell r="A2939">
            <v>106534</v>
          </cell>
          <cell r="B2939" t="str">
            <v>GEOCOMPOSTO COM DUAS FACES DE GEOTÊXTIL E NÚCLEO EM PEAD HORIZONTAL - FORNECIMENTO E INSTALAÇÃO. AF_01/2026</v>
          </cell>
          <cell r="C2939" t="str">
            <v>M2</v>
          </cell>
          <cell r="D2939">
            <v>0</v>
          </cell>
          <cell r="E2939" t="str">
            <v>Drenagem com geocompostos</v>
          </cell>
          <cell r="F2939" t="str">
            <v>SINAPI Mai/26</v>
          </cell>
        </row>
        <row r="2940">
          <cell r="A2940">
            <v>106535</v>
          </cell>
          <cell r="B2940" t="str">
            <v>GEOCOMPOSTO COM DUAS FACES DE GEOTÊXTIL E NÚCLEO EM PEAD VERTICAL FIXADO POR ADESIVO CONTATO - FORNECIMENTO E INSTALAÇÃO. AF_01/2026</v>
          </cell>
          <cell r="C2940" t="str">
            <v>M2</v>
          </cell>
          <cell r="D2940">
            <v>0</v>
          </cell>
          <cell r="E2940" t="str">
            <v>Drenagem com geocompostos</v>
          </cell>
          <cell r="F2940" t="str">
            <v>SINAPI Mai/26</v>
          </cell>
        </row>
        <row r="2941">
          <cell r="A2941">
            <v>106537</v>
          </cell>
          <cell r="B2941" t="str">
            <v>GEOCOMPOSTO COM DUAS FACES DE GEOTÊXTIL E NÚCLEO EM PEAD VERTICAL FIXADO POR FINCAPINO - FORNECIMENTO E INSTALAÇÃO. AF_01/2026</v>
          </cell>
          <cell r="C2941" t="str">
            <v>M2</v>
          </cell>
          <cell r="D2941">
            <v>0</v>
          </cell>
          <cell r="E2941" t="str">
            <v>Drenagem com geocompostos</v>
          </cell>
          <cell r="F2941" t="str">
            <v>SINAPI Mai/26</v>
          </cell>
        </row>
        <row r="2942">
          <cell r="A2942">
            <v>106536</v>
          </cell>
          <cell r="B2942" t="str">
            <v>GEOCOMPOSTO COM DUAS FACES DE GEOTÊXTIL E NÚCLEO EM PEAD VERTICAL FIXADO POR MADEIRA - FORNECIMENTO E INSTALAÇÃO. AF_01/2026</v>
          </cell>
          <cell r="C2942" t="str">
            <v>M2</v>
          </cell>
          <cell r="D2942">
            <v>0</v>
          </cell>
          <cell r="E2942" t="str">
            <v>Drenagem com geocompostos</v>
          </cell>
          <cell r="F2942" t="str">
            <v>SINAPI Mai/26</v>
          </cell>
        </row>
        <row r="2943">
          <cell r="A2943">
            <v>106530</v>
          </cell>
          <cell r="B2943" t="str">
            <v>GEOCOMPOSTO COM UMA FACE DE GEOTÊXTIL E NÚCLEO EM PEAD HORIZONTAL - FORNECIMENTO E INSTALAÇÃO. AF_01/2026</v>
          </cell>
          <cell r="C2943" t="str">
            <v>M2</v>
          </cell>
          <cell r="D2943">
            <v>0</v>
          </cell>
          <cell r="E2943" t="str">
            <v>Drenagem com geocompostos</v>
          </cell>
          <cell r="F2943" t="str">
            <v>SINAPI Mai/26</v>
          </cell>
        </row>
        <row r="2944">
          <cell r="A2944">
            <v>106531</v>
          </cell>
          <cell r="B2944" t="str">
            <v>GEOCOMPOSTO COM UMA FACE DE GEOTÊXTIL E NÚCLEO EM PEAD VERTICAL FIXADO POR ADESIVO CONTATO - FORNECIMENTO E INSTALAÇÃO. AF_01/2026</v>
          </cell>
          <cell r="C2944" t="str">
            <v>M2</v>
          </cell>
          <cell r="D2944">
            <v>0</v>
          </cell>
          <cell r="E2944" t="str">
            <v>Drenagem com geocompostos</v>
          </cell>
          <cell r="F2944" t="str">
            <v>SINAPI Mai/26</v>
          </cell>
        </row>
        <row r="2945">
          <cell r="A2945">
            <v>106533</v>
          </cell>
          <cell r="B2945" t="str">
            <v>GEOCOMPOSTO COM UMA FACE DE GEOTÊXTIL E NÚCLEO EM PEAD VERTICAL FIXADO POR FINCAPINO - FORNECIMENTO E INSTALAÇÃO. AF_01/2026</v>
          </cell>
          <cell r="C2945" t="str">
            <v>M2</v>
          </cell>
          <cell r="D2945">
            <v>0</v>
          </cell>
          <cell r="E2945" t="str">
            <v>Drenagem com geocompostos</v>
          </cell>
          <cell r="F2945" t="str">
            <v>SINAPI Mai/26</v>
          </cell>
        </row>
        <row r="2946">
          <cell r="A2946">
            <v>106532</v>
          </cell>
          <cell r="B2946" t="str">
            <v>GEOCOMPOSTO COM UMA FACE DE GEOTÊXTIL E NÚCLEO EM PEAD VERTICAL FIXADO POR MADEIRA - FORNECIMENTO E INSTALAÇÃO. AF_01/2026</v>
          </cell>
          <cell r="C2946" t="str">
            <v>M2</v>
          </cell>
          <cell r="D2946">
            <v>0</v>
          </cell>
          <cell r="E2946" t="str">
            <v>Drenagem com geocompostos</v>
          </cell>
          <cell r="F2946" t="str">
            <v>SINAPI Mai/26</v>
          </cell>
        </row>
        <row r="2947">
          <cell r="A2947">
            <v>106538</v>
          </cell>
          <cell r="B2947" t="str">
            <v>GEOCOMPOSTO COM UMA FACE DE GEOTÊXTIL, NÚCLEO EM PEAD E LONA PLÁSTICA IMPERMEÁVEL HORIZONTAL - FORNECIMENTO E INSTALAÇÃO. AF_01/2026</v>
          </cell>
          <cell r="C2947" t="str">
            <v>M2</v>
          </cell>
          <cell r="D2947">
            <v>0</v>
          </cell>
          <cell r="E2947" t="str">
            <v>Drenagem com geocompostos</v>
          </cell>
          <cell r="F2947" t="str">
            <v>SINAPI Mai/26</v>
          </cell>
        </row>
        <row r="2948">
          <cell r="A2948">
            <v>106539</v>
          </cell>
          <cell r="B2948" t="str">
            <v>GEOCOMPOSTO COM UMA FACE DE GEOTÊXTIL, NÚCLEO EM PEAD E LONA PLÁSTICA IMPERMEÁVEL VERTICAL FIXADO POR ADESIVO CONTATO - FORNECIMENTO E INSTALAÇÃO. AF_01/2026</v>
          </cell>
          <cell r="C2948" t="str">
            <v>M2</v>
          </cell>
          <cell r="D2948">
            <v>0</v>
          </cell>
          <cell r="E2948" t="str">
            <v>Drenagem com geocompostos</v>
          </cell>
          <cell r="F2948" t="str">
            <v>SINAPI Mai/26</v>
          </cell>
        </row>
        <row r="2949">
          <cell r="A2949">
            <v>106541</v>
          </cell>
          <cell r="B2949" t="str">
            <v>GEOCOMPOSTO COM UMA FACE DE GEOTÊXTIL, NÚCLEO EM PEAD E LONA PLÁSTICA IMPERMEÁVEL VERTICAL FIXADO POR FINCAPINO - FORNECIMENTO E INSTALAÇÃO. AF_01/2026</v>
          </cell>
          <cell r="C2949" t="str">
            <v>M2</v>
          </cell>
          <cell r="D2949">
            <v>0</v>
          </cell>
          <cell r="E2949" t="str">
            <v>Drenagem com geocompostos</v>
          </cell>
          <cell r="F2949" t="str">
            <v>SINAPI Mai/26</v>
          </cell>
        </row>
        <row r="2950">
          <cell r="A2950">
            <v>106540</v>
          </cell>
          <cell r="B2950" t="str">
            <v>GEOCOMPOSTO COM UMA FACE DE GEOTÊXTIL, NÚCLEO EM PEAD E LONA PLÁSTICA IMPERMEÁVEL VERTICAL FIXADO POR MADEIRA - FORNECIMENTO E INSTALAÇÃO. AF_01/2026</v>
          </cell>
          <cell r="C2950" t="str">
            <v>M2</v>
          </cell>
          <cell r="D2950">
            <v>0</v>
          </cell>
          <cell r="E2950" t="str">
            <v>Drenagem com geocompostos</v>
          </cell>
          <cell r="F2950" t="str">
            <v>SINAPI Mai/26</v>
          </cell>
        </row>
        <row r="2951">
          <cell r="A2951">
            <v>104325</v>
          </cell>
          <cell r="B2951" t="str">
            <v>CAIXA DE PASSAGEM PARA AR CONDICIONADO - FORNECIMENTO E INSTALAÇÃO. AF_08/2022</v>
          </cell>
          <cell r="C2951" t="str">
            <v>UN</v>
          </cell>
          <cell r="D2951">
            <v>0</v>
          </cell>
          <cell r="E2951" t="str">
            <v>Drenagem de ar condicionado</v>
          </cell>
          <cell r="F2951" t="str">
            <v>SINAPI Mai/26</v>
          </cell>
        </row>
        <row r="2952">
          <cell r="A2952">
            <v>104318</v>
          </cell>
          <cell r="B2952" t="str">
            <v>JOELHO 45 GRAUS, PVC, SOLDÁVEL, DN 20 MM, INSTALADO EM DRENO DE AR CONDICIONADO - FORNECIMENTO E INSTALAÇÃO. AF_08/2022</v>
          </cell>
          <cell r="C2952" t="str">
            <v>UN</v>
          </cell>
          <cell r="D2952">
            <v>9.9</v>
          </cell>
          <cell r="E2952" t="str">
            <v>Drenagem de ar condicionado</v>
          </cell>
          <cell r="F2952" t="str">
            <v>SINAPI Mai/26</v>
          </cell>
        </row>
        <row r="2953">
          <cell r="A2953">
            <v>89867</v>
          </cell>
          <cell r="B2953" t="str">
            <v>JOELHO 45 GRAUS, PVC, SOLDÁVEL, DN 25MM, INSTALADO EM DRENO DE AR-CONDICIONADO - FORNECIMENTO E INSTALAÇÃO. AF_08/2022</v>
          </cell>
          <cell r="C2953" t="str">
            <v>UN</v>
          </cell>
          <cell r="D2953">
            <v>10.97</v>
          </cell>
          <cell r="E2953" t="str">
            <v>Drenagem de ar condicionado</v>
          </cell>
          <cell r="F2953" t="str">
            <v>SINAPI Mai/26</v>
          </cell>
        </row>
        <row r="2954">
          <cell r="A2954">
            <v>104320</v>
          </cell>
          <cell r="B2954" t="str">
            <v>JOELHO 45 GRAUS, PVC, SOLDÁVEL, DN 32 MM, INSTALADO EM DRENO DE AR CONDICIONADO - FORNECIMENTO E INSTALAÇÃO. AF_08/2022</v>
          </cell>
          <cell r="C2954" t="str">
            <v>UN</v>
          </cell>
          <cell r="D2954">
            <v>15.15</v>
          </cell>
          <cell r="E2954" t="str">
            <v>Drenagem de ar condicionado</v>
          </cell>
          <cell r="F2954" t="str">
            <v>SINAPI Mai/26</v>
          </cell>
        </row>
        <row r="2955">
          <cell r="A2955">
            <v>104317</v>
          </cell>
          <cell r="B2955" t="str">
            <v>JOELHO 90 GRAUS, PVC, SOLDÁVEL, DN 20 MM, INSTALADO EM DRENO DE AR CONDICIONADO - FORNECIMENTO E INSTALAÇÃO. AF_08/2022</v>
          </cell>
          <cell r="C2955" t="str">
            <v>UN</v>
          </cell>
          <cell r="D2955">
            <v>9.23</v>
          </cell>
          <cell r="E2955" t="str">
            <v>Drenagem de ar condicionado</v>
          </cell>
          <cell r="F2955" t="str">
            <v>SINAPI Mai/26</v>
          </cell>
        </row>
        <row r="2956">
          <cell r="A2956">
            <v>89866</v>
          </cell>
          <cell r="B2956" t="str">
            <v>JOELHO 90 GRAUS, PVC, SOLDÁVEL, DN 25MM, INSTALADO EM DRENO DE AR-CONDICIONADO - FORNECIMENTO E INSTALAÇÃO. AF_08/2022</v>
          </cell>
          <cell r="C2956" t="str">
            <v>UN</v>
          </cell>
          <cell r="D2956">
            <v>10.02</v>
          </cell>
          <cell r="E2956" t="str">
            <v>Drenagem de ar condicionado</v>
          </cell>
          <cell r="F2956" t="str">
            <v>SINAPI Mai/26</v>
          </cell>
        </row>
        <row r="2957">
          <cell r="A2957">
            <v>104319</v>
          </cell>
          <cell r="B2957" t="str">
            <v>JOELHO 90 GRAUS, PVC, SOLDÁVEL, DN 32 MM, INSTALADO EM DRENO DE AR CONDICIONADO - FORNECIMENTO E INSTALAÇÃO. AF_08/2022</v>
          </cell>
          <cell r="C2957" t="str">
            <v>UN</v>
          </cell>
          <cell r="D2957">
            <v>13.02</v>
          </cell>
          <cell r="E2957" t="str">
            <v>Drenagem de ar condicionado</v>
          </cell>
          <cell r="F2957" t="str">
            <v>SINAPI Mai/26</v>
          </cell>
        </row>
        <row r="2958">
          <cell r="A2958">
            <v>104321</v>
          </cell>
          <cell r="B2958" t="str">
            <v>LUVA, PVC, SOLDÁVEL, DN 20 MM, INSTALADO EM DRENO DE AR CONDICIONADO - FORNECIMENTO E INSTALAÇÃO. AF_08/2022</v>
          </cell>
          <cell r="C2958" t="str">
            <v>UN</v>
          </cell>
          <cell r="D2958">
            <v>6.88</v>
          </cell>
          <cell r="E2958" t="str">
            <v>Drenagem de ar condicionado</v>
          </cell>
          <cell r="F2958" t="str">
            <v>SINAPI Mai/26</v>
          </cell>
        </row>
        <row r="2959">
          <cell r="A2959">
            <v>89868</v>
          </cell>
          <cell r="B2959" t="str">
            <v>LUVA, PVC, SOLDÁVEL, DN 25MM, INSTALADO EM DRENO DE AR-CONDICIONADO - FORNECIMENTO E INSTALAÇÃO. AF_08/2022</v>
          </cell>
          <cell r="C2959" t="str">
            <v>UN</v>
          </cell>
          <cell r="D2959">
            <v>7.43</v>
          </cell>
          <cell r="E2959" t="str">
            <v>Drenagem de ar condicionado</v>
          </cell>
          <cell r="F2959" t="str">
            <v>SINAPI Mai/26</v>
          </cell>
        </row>
        <row r="2960">
          <cell r="A2960">
            <v>104322</v>
          </cell>
          <cell r="B2960" t="str">
            <v>LUVA, PVC, SOLDÁVEL, DN 32 MM, INSTALADO EM DRENO DE AR CONDICIONADO - FORNECIMENTO E INSTALAÇÃO. AF_08/2022</v>
          </cell>
          <cell r="C2960" t="str">
            <v>UN</v>
          </cell>
          <cell r="D2960">
            <v>9.61</v>
          </cell>
          <cell r="E2960" t="str">
            <v>Drenagem de ar condicionado</v>
          </cell>
          <cell r="F2960" t="str">
            <v>SINAPI Mai/26</v>
          </cell>
        </row>
        <row r="2961">
          <cell r="A2961">
            <v>104323</v>
          </cell>
          <cell r="B2961" t="str">
            <v>TE, PVC, SOLDÁVEL, DN 20 MM, INSTALADO EM DRENO DE AR CONDICIONADO - FORNECIMENTO E INSTALAÇÃO. AF_08/2022</v>
          </cell>
          <cell r="C2961" t="str">
            <v>UN</v>
          </cell>
          <cell r="D2961">
            <v>12.79</v>
          </cell>
          <cell r="E2961" t="str">
            <v>Drenagem de ar condicionado</v>
          </cell>
          <cell r="F2961" t="str">
            <v>SINAPI Mai/26</v>
          </cell>
        </row>
        <row r="2962">
          <cell r="A2962">
            <v>89869</v>
          </cell>
          <cell r="B2962" t="str">
            <v>TE, PVC, SOLDÁVEL, DN 25MM, INSTALADO EM DRENO DE AR-CONDICIONADO - FORNECIMENTO E INSTALAÇÃO. AF_08/2022</v>
          </cell>
          <cell r="C2962" t="str">
            <v>UN</v>
          </cell>
          <cell r="D2962">
            <v>13.83</v>
          </cell>
          <cell r="E2962" t="str">
            <v>Drenagem de ar condicionado</v>
          </cell>
          <cell r="F2962" t="str">
            <v>SINAPI Mai/26</v>
          </cell>
        </row>
        <row r="2963">
          <cell r="A2963">
            <v>104324</v>
          </cell>
          <cell r="B2963" t="str">
            <v>TE, PVC, SOLDÁVEL, DN 32 MM, INSTALADO EM DRENO DE AR CONDICIONADO - FORNECIMENTO E INSTALAÇÃO. AF_08/2022</v>
          </cell>
          <cell r="C2963" t="str">
            <v>UN</v>
          </cell>
          <cell r="D2963">
            <v>18.28</v>
          </cell>
          <cell r="E2963" t="str">
            <v>Drenagem de ar condicionado</v>
          </cell>
          <cell r="F2963" t="str">
            <v>SINAPI Mai/26</v>
          </cell>
        </row>
        <row r="2964">
          <cell r="A2964">
            <v>104315</v>
          </cell>
          <cell r="B2964" t="str">
            <v>TUBO, PVC, SOLDÁVEL, DE 20MM, INSTALADO EM DRENO DE AR CONDICIONADO - FORNECIMENTO E INSTALAÇÃO. AF_08/2022</v>
          </cell>
          <cell r="C2964" t="str">
            <v>M</v>
          </cell>
          <cell r="D2964">
            <v>22.62</v>
          </cell>
          <cell r="E2964" t="str">
            <v>Drenagem de ar condicionado</v>
          </cell>
          <cell r="F2964" t="str">
            <v>SINAPI Mai/26</v>
          </cell>
        </row>
        <row r="2965">
          <cell r="A2965">
            <v>89865</v>
          </cell>
          <cell r="B2965" t="str">
            <v>TUBO, PVC, SOLDÁVEL, DE 25MM, INSTALADO EM DRENO DE AR-CONDICIONADO - FORNECIMENTO E INSTALAÇÃO. AF_08/2022</v>
          </cell>
          <cell r="C2965" t="str">
            <v>M</v>
          </cell>
          <cell r="D2965">
            <v>24.18</v>
          </cell>
          <cell r="E2965" t="str">
            <v>Drenagem de ar condicionado</v>
          </cell>
          <cell r="F2965" t="str">
            <v>SINAPI Mai/26</v>
          </cell>
        </row>
        <row r="2966">
          <cell r="A2966">
            <v>104316</v>
          </cell>
          <cell r="B2966" t="str">
            <v>TUBO, PVC, SOLDÁVEL, DE 32MM, INSTALADO EM DRENO DE AR CONDICIONADO - FORNECIMENTO E INSTALAÇÃO. AF_08/2022</v>
          </cell>
          <cell r="C2966" t="str">
            <v>M</v>
          </cell>
          <cell r="D2966">
            <v>31.73</v>
          </cell>
          <cell r="E2966" t="str">
            <v>Drenagem de ar condicionado</v>
          </cell>
          <cell r="F2966" t="str">
            <v>SINAPI Mai/26</v>
          </cell>
        </row>
        <row r="2967">
          <cell r="A2967">
            <v>102724</v>
          </cell>
          <cell r="B2967" t="str">
            <v>DRENO BARBACÃ, DN 100 MM, COM MATERIAL DRENANTE. AF_07/2021</v>
          </cell>
          <cell r="C2967" t="str">
            <v>UN</v>
          </cell>
          <cell r="D2967">
            <v>36.380000000000003</v>
          </cell>
          <cell r="E2967" t="str">
            <v>Drenos</v>
          </cell>
          <cell r="F2967" t="str">
            <v>SINAPI Mai/26</v>
          </cell>
        </row>
        <row r="2968">
          <cell r="A2968">
            <v>102726</v>
          </cell>
          <cell r="B2968" t="str">
            <v>DRENO BARBACÃ, DN 50 MM, COM MATERIAL DRENANTE. AF_07/2021</v>
          </cell>
          <cell r="C2968" t="str">
            <v>UN</v>
          </cell>
          <cell r="D2968">
            <v>33.24</v>
          </cell>
          <cell r="E2968" t="str">
            <v>Drenos</v>
          </cell>
          <cell r="F2968" t="str">
            <v>SINAPI Mai/26</v>
          </cell>
        </row>
        <row r="2969">
          <cell r="A2969">
            <v>102725</v>
          </cell>
          <cell r="B2969" t="str">
            <v>DRENO BARBACÃ, DN 75 MM, COM MATERIAL DRENANTE. AF_07/2021</v>
          </cell>
          <cell r="C2969" t="str">
            <v>UN</v>
          </cell>
          <cell r="D2969">
            <v>35.61</v>
          </cell>
          <cell r="E2969" t="str">
            <v>Drenos</v>
          </cell>
          <cell r="F2969" t="str">
            <v>SINAPI Mai/26</v>
          </cell>
        </row>
        <row r="2970">
          <cell r="A2970">
            <v>102722</v>
          </cell>
          <cell r="B2970" t="str">
            <v>DRENO EM MURO DE CONTENÇÃO, EXECUTADO NO PÉ DO MURO, COM TUBO DE PEAD CORRUGADO FLEXÍVEL PERFURADO, ENCHIMENTO COM BRITA, ENVOLVIDO COM MANTA GEOTÊXTIL. AF_07/2021</v>
          </cell>
          <cell r="C2970" t="str">
            <v>M</v>
          </cell>
          <cell r="D2970">
            <v>58.27</v>
          </cell>
          <cell r="E2970" t="str">
            <v>Drenos</v>
          </cell>
          <cell r="F2970" t="str">
            <v>SINAPI Mai/26</v>
          </cell>
        </row>
        <row r="2971">
          <cell r="A2971">
            <v>102721</v>
          </cell>
          <cell r="B2971" t="str">
            <v>DRENO EM MURO DE CONTENÇÃO, EXECUTADO NO PÉ DO MURO, COM TUBO DE PEAD CORRUGADO FLEXÍVEL PERFURADO, ENVOLVIDO COM GEOCOMPOSTO DRENANTE. AF_07/2021</v>
          </cell>
          <cell r="C2971" t="str">
            <v>M</v>
          </cell>
          <cell r="D2971">
            <v>0</v>
          </cell>
          <cell r="E2971" t="str">
            <v>Drenos</v>
          </cell>
          <cell r="F2971" t="str">
            <v>SINAPI Mai/26</v>
          </cell>
        </row>
        <row r="2972">
          <cell r="A2972">
            <v>102723</v>
          </cell>
          <cell r="B2972" t="str">
            <v>DRENO EM MURO DE CONTENÇÃO, EXECUTADO NO PÉ DO MURO, COM TUBO DE PVC CORRUGADO RÍGIDO PERFURADO, ENCHIMENTO COM BRITA, ENVOLVIDO COM MANTA GEOTÊXTIL. AF_07/2021</v>
          </cell>
          <cell r="C2972" t="str">
            <v>M</v>
          </cell>
          <cell r="D2972">
            <v>125.24</v>
          </cell>
          <cell r="E2972" t="str">
            <v>Drenos</v>
          </cell>
          <cell r="F2972" t="str">
            <v>SINAPI Mai/26</v>
          </cell>
        </row>
        <row r="2973">
          <cell r="A2973">
            <v>102690</v>
          </cell>
          <cell r="B2973" t="str">
            <v>DRENO ESPINHA DE PEIXE (SEÇÃO (0,40 X 0,40 M), COM TUBO DE PEAD CORRUGADO PERFURADO, DN 100 MM, ENCHIMENTO COM BRITA, ENVOLVIDO COM MANTA GEOTÊXTIL, INCLUSIVE CONEXÕES. AF_07/2021</v>
          </cell>
          <cell r="C2973" t="str">
            <v>M</v>
          </cell>
          <cell r="D2973">
            <v>68.19</v>
          </cell>
          <cell r="E2973" t="str">
            <v>Drenos</v>
          </cell>
          <cell r="F2973" t="str">
            <v>SINAPI Mai/26</v>
          </cell>
        </row>
        <row r="2974">
          <cell r="A2974">
            <v>102688</v>
          </cell>
          <cell r="B2974" t="str">
            <v>DRENO ESPINHA DE PEIXE (SEÇÃO 0,40 X 0,40 M), COM TUBO DE PEAD CORRUGADO PERFURADO, DN 100 MM, ENCHIMENTO COM AREIA, INCLUSIVE CONEXÕES. AF_07/2021</v>
          </cell>
          <cell r="C2974" t="str">
            <v>M</v>
          </cell>
          <cell r="D2974">
            <v>44.39</v>
          </cell>
          <cell r="E2974" t="str">
            <v>Drenos</v>
          </cell>
          <cell r="F2974" t="str">
            <v>SINAPI Mai/26</v>
          </cell>
        </row>
        <row r="2975">
          <cell r="A2975">
            <v>102689</v>
          </cell>
          <cell r="B2975" t="str">
            <v>DRENO ESPINHA DE PEIXE (SEÇÃO 0,40 X 0,40 M), COM TUBO DE PVC CORRUGADO RÍGIDO PERFURADO, DN 100 MM, ENCHIMENTO COM AREIA, INCLUSIVE CONEXÕES. AF_07/2021</v>
          </cell>
          <cell r="C2975" t="str">
            <v>M</v>
          </cell>
          <cell r="D2975">
            <v>112.91</v>
          </cell>
          <cell r="E2975" t="str">
            <v>Drenos</v>
          </cell>
          <cell r="F2975" t="str">
            <v>SINAPI Mai/26</v>
          </cell>
        </row>
        <row r="2976">
          <cell r="A2976">
            <v>102693</v>
          </cell>
          <cell r="B2976" t="str">
            <v>DRENO ESPINHA DE PEIXE (SEÇÃO 0,40 X 0,40 M), COM TUBO DE PVC CORRUGADO RÍGIDO PERFURADO, DN 100 MM, ENCHIMENTO COM BRITA, ENVOLVIDO COM MANTA GEOTÊXTIL, INCLUSIVE CONEXÕES. AF_07/2021</v>
          </cell>
          <cell r="C2976" t="str">
            <v>M</v>
          </cell>
          <cell r="D2976">
            <v>136.72</v>
          </cell>
          <cell r="E2976" t="str">
            <v>Drenos</v>
          </cell>
          <cell r="F2976" t="str">
            <v>SINAPI Mai/26</v>
          </cell>
        </row>
        <row r="2977">
          <cell r="A2977">
            <v>102694</v>
          </cell>
          <cell r="B2977" t="str">
            <v>DRENO ESPINHA DE PEIXE (SEÇÃO 0,50 X 0,80 M), COM TUBO DE PEAD CORRUGADO PERFURADO, DN 100 MM, ENCHIMENTO COM AREIA, INCLUSIVE CONEXÕES. AF_07/2021</v>
          </cell>
          <cell r="C2977" t="str">
            <v>M</v>
          </cell>
          <cell r="D2977">
            <v>80.739999999999995</v>
          </cell>
          <cell r="E2977" t="str">
            <v>Drenos</v>
          </cell>
          <cell r="F2977" t="str">
            <v>SINAPI Mai/26</v>
          </cell>
        </row>
        <row r="2978">
          <cell r="A2978">
            <v>102697</v>
          </cell>
          <cell r="B2978" t="str">
            <v>DRENO ESPINHA DE PEIXE (SEÇÃO 0,50 X 0,80 M), COM TUBO DE PEAD CORRUGADO PERFURADO, DN 100 MM, ENCHIMENTO COM BRITA, ENVOLVIDO COM MANTA GEOTÊXTIL, INCLUSIVE CONEXÕES. AF_07/2021</v>
          </cell>
          <cell r="C2978" t="str">
            <v>M</v>
          </cell>
          <cell r="D2978">
            <v>112.34</v>
          </cell>
          <cell r="E2978" t="str">
            <v>Drenos</v>
          </cell>
          <cell r="F2978" t="str">
            <v>SINAPI Mai/26</v>
          </cell>
        </row>
        <row r="2979">
          <cell r="A2979">
            <v>102696</v>
          </cell>
          <cell r="B2979" t="str">
            <v>DRENO ESPINHA DE PEIXE (SEÇÃO 0,50 X 0,80 M), COM TUBO DE PVC CORRUGADO RÍGIDO PERFURADO, DN 100 MM, ENCHIMENTO COM AREIA, INCLUSIVE CONEXÕES. AF_07/2021</v>
          </cell>
          <cell r="C2979" t="str">
            <v>M</v>
          </cell>
          <cell r="D2979">
            <v>149.24</v>
          </cell>
          <cell r="E2979" t="str">
            <v>Drenos</v>
          </cell>
          <cell r="F2979" t="str">
            <v>SINAPI Mai/26</v>
          </cell>
        </row>
        <row r="2980">
          <cell r="A2980">
            <v>102703</v>
          </cell>
          <cell r="B2980" t="str">
            <v>DRENO ESPINHA DE PEIXE (SEÇÃO 0,50 X 0,80 M), COM TUBO DE PVC CORRUGADO RÍGIDO PERFURADO, DN 100 MM, ENCHIMENTO COM BRITA, ENVOLVIDO COM MANTA GEOTÊXTIL, INCLUSIVE CONEXÕES. AF_07/2021</v>
          </cell>
          <cell r="C2980" t="str">
            <v>M</v>
          </cell>
          <cell r="D2980">
            <v>180.85</v>
          </cell>
          <cell r="E2980" t="str">
            <v>Drenos</v>
          </cell>
          <cell r="F2980" t="str">
            <v>SINAPI Mai/26</v>
          </cell>
        </row>
        <row r="2981">
          <cell r="A2981">
            <v>102678</v>
          </cell>
          <cell r="B2981" t="str">
            <v>DRENO PROFUNDO (SEÇÃO 0,50 X 1,50 M), CEGO, ENCHIMENTO DE BRITA, ENVOLVIDO COM MANTA GEOTÊXTIL, COM SELO DE ARGILA. AF_07/2021</v>
          </cell>
          <cell r="C2981" t="str">
            <v>M</v>
          </cell>
          <cell r="D2981">
            <v>136.69</v>
          </cell>
          <cell r="E2981" t="str">
            <v>Drenos</v>
          </cell>
          <cell r="F2981" t="str">
            <v>SINAPI Mai/26</v>
          </cell>
        </row>
        <row r="2982">
          <cell r="A2982">
            <v>102679</v>
          </cell>
          <cell r="B2982" t="str">
            <v>DRENO PROFUNDO (SEÇÃO 0,50 X 1,50 M), CEGO, ENCHIMENTO DE BRITA, ENVOLVIDO COM MANTA GEOTÊXTIL. AF_07/2021</v>
          </cell>
          <cell r="C2982" t="str">
            <v>M</v>
          </cell>
          <cell r="D2982">
            <v>147.24</v>
          </cell>
          <cell r="E2982" t="str">
            <v>Drenos</v>
          </cell>
          <cell r="F2982" t="str">
            <v>SINAPI Mai/26</v>
          </cell>
        </row>
        <row r="2983">
          <cell r="A2983">
            <v>102673</v>
          </cell>
          <cell r="B2983" t="str">
            <v>DRENO PROFUNDO (SEÇÃO 0,50 X 1,50 M), COM TUBO DE CONCRETO SIMPLES POROSO, DN 200 MM, ENCHIMENTO COM AREIA, COM SELO DE ARGILA. AF_07/2021</v>
          </cell>
          <cell r="C2983" t="str">
            <v>M</v>
          </cell>
          <cell r="D2983">
            <v>178.08</v>
          </cell>
          <cell r="E2983" t="str">
            <v>Drenos</v>
          </cell>
          <cell r="F2983" t="str">
            <v>SINAPI Mai/26</v>
          </cell>
        </row>
        <row r="2984">
          <cell r="A2984">
            <v>102677</v>
          </cell>
          <cell r="B2984" t="str">
            <v>DRENO PROFUNDO (SEÇÃO 0,50 X 1,50 M), COM TUBO DE CONCRETO SIMPLES POROSO, DN 200 MM, ENCHIMENTO COM AREIA. AF_07/2021</v>
          </cell>
          <cell r="C2984" t="str">
            <v>M</v>
          </cell>
          <cell r="D2984">
            <v>160.59</v>
          </cell>
          <cell r="E2984" t="str">
            <v>Drenos</v>
          </cell>
          <cell r="F2984" t="str">
            <v>SINAPI Mai/26</v>
          </cell>
        </row>
        <row r="2985">
          <cell r="A2985">
            <v>102683</v>
          </cell>
          <cell r="B2985" t="str">
            <v>DRENO PROFUNDO (SEÇÃO 0,50 X 1,50 M), COM TUBO DE CONCRETO SIMPLES POROSO, DN 200 MM, ENCHIMENTO COM BRITA, ENVOLVIDO COM MANTA GEOTÊXTIL, COM SELO DE ARGILA. AF_07/2021</v>
          </cell>
          <cell r="C2985" t="str">
            <v>M</v>
          </cell>
          <cell r="D2985">
            <v>200.4</v>
          </cell>
          <cell r="E2985" t="str">
            <v>Drenos</v>
          </cell>
          <cell r="F2985" t="str">
            <v>SINAPI Mai/26</v>
          </cell>
        </row>
        <row r="2986">
          <cell r="A2986">
            <v>102687</v>
          </cell>
          <cell r="B2986" t="str">
            <v>DRENO PROFUNDO (SEÇÃO 0,50 X 1,50 M), COM TUBO DE CONCRETO SIMPLES POROSO, DN 200 MM, ENCHIMENTO COM BRITA, ENVOLVIDO COM MANTA GEOTÊXTIL. AF_07/2021</v>
          </cell>
          <cell r="C2986" t="str">
            <v>M</v>
          </cell>
          <cell r="D2986">
            <v>205.8</v>
          </cell>
          <cell r="E2986" t="str">
            <v>Drenos</v>
          </cell>
          <cell r="F2986" t="str">
            <v>SINAPI Mai/26</v>
          </cell>
        </row>
        <row r="2987">
          <cell r="A2987">
            <v>102670</v>
          </cell>
          <cell r="B2987" t="str">
            <v>DRENO PROFUNDO (SEÇÃO 0,50 X 1,50 M), COM TUBO DE PEAD CORRUGADO PERFURADO, DN 100 MM, ENCHIMENTO COM AREIA, COM SELO DE ARGILA. AF_07/2021</v>
          </cell>
          <cell r="C2987" t="str">
            <v>M</v>
          </cell>
          <cell r="D2987">
            <v>105.43</v>
          </cell>
          <cell r="E2987" t="str">
            <v>Drenos</v>
          </cell>
          <cell r="F2987" t="str">
            <v>SINAPI Mai/26</v>
          </cell>
        </row>
        <row r="2988">
          <cell r="A2988">
            <v>102674</v>
          </cell>
          <cell r="B2988" t="str">
            <v>DRENO PROFUNDO (SEÇÃO 0,50 X 1,50 M), COM TUBO DE PEAD CORRUGADO PERFURADO, DN 100 MM, ENCHIMENTO COM AREIA. AF_07/2021</v>
          </cell>
          <cell r="C2988" t="str">
            <v>M</v>
          </cell>
          <cell r="D2988">
            <v>114.49</v>
          </cell>
          <cell r="E2988" t="str">
            <v>Drenos</v>
          </cell>
          <cell r="F2988" t="str">
            <v>SINAPI Mai/26</v>
          </cell>
        </row>
        <row r="2989">
          <cell r="A2989">
            <v>102680</v>
          </cell>
          <cell r="B2989" t="str">
            <v>DRENO PROFUNDO (SEÇÃO 0,50 X 1,50 M), COM TUBO DE PEAD CORRUGADO PERFURADO, DN 100 MM, ENCHIMENTO COM BRITA, ENVOLVIDO COM MANTA GEOTÊXTIL, COM SELO DE ARGILA. AF_07/2021</v>
          </cell>
          <cell r="C2989" t="str">
            <v>M</v>
          </cell>
          <cell r="D2989">
            <v>149.02000000000001</v>
          </cell>
          <cell r="E2989" t="str">
            <v>Drenos</v>
          </cell>
          <cell r="F2989" t="str">
            <v>SINAPI Mai/26</v>
          </cell>
        </row>
        <row r="2990">
          <cell r="A2990">
            <v>102684</v>
          </cell>
          <cell r="B2990" t="str">
            <v>DRENO PROFUNDO (SEÇÃO 0,50 X 1,50 M), COM TUBO DE PEAD CORRUGADO PERFURADO, DN 100 MM, ENCHIMENTO COM BRITA, ENVOLVIDO COM MANTA GEOTÊXTIL. AF_07/2021</v>
          </cell>
          <cell r="C2990" t="str">
            <v>M</v>
          </cell>
          <cell r="D2990">
            <v>159.56</v>
          </cell>
          <cell r="E2990" t="str">
            <v>Drenos</v>
          </cell>
          <cell r="F2990" t="str">
            <v>SINAPI Mai/26</v>
          </cell>
        </row>
        <row r="2991">
          <cell r="A2991">
            <v>102672</v>
          </cell>
          <cell r="B2991" t="str">
            <v>DRENO PROFUNDO (SEÇÃO 0,50 X 1,50 M), COM TUBO DE PVC CORRUGADO RÍGIDO PERFURADO, DN 100 MM, ENCHIMENTO COM AREIA, COM SELO DE ARGILA. AF_07/2021</v>
          </cell>
          <cell r="C2991" t="str">
            <v>M</v>
          </cell>
          <cell r="D2991">
            <v>194.76</v>
          </cell>
          <cell r="E2991" t="str">
            <v>Drenos</v>
          </cell>
          <cell r="F2991" t="str">
            <v>SINAPI Mai/26</v>
          </cell>
        </row>
        <row r="2992">
          <cell r="A2992">
            <v>102676</v>
          </cell>
          <cell r="B2992" t="str">
            <v>DRENO PROFUNDO (SEÇÃO 0,50 X 1,50 M), COM TUBO DE PVC CORRUGADO RÍGIDO PERFURADO, DN 100 MM, ENCHIMENTO COM AREIA. AF_07/2021</v>
          </cell>
          <cell r="C2992" t="str">
            <v>M</v>
          </cell>
          <cell r="D2992">
            <v>190.91</v>
          </cell>
          <cell r="E2992" t="str">
            <v>Drenos</v>
          </cell>
          <cell r="F2992" t="str">
            <v>SINAPI Mai/26</v>
          </cell>
        </row>
        <row r="2993">
          <cell r="A2993">
            <v>102681</v>
          </cell>
          <cell r="B2993" t="str">
            <v>DRENO PROFUNDO (SEÇÃO 0,50 X 1,50 M), COM TUBO DE PVC CORRUGADO RÍGIDO PERFURADO, DN 100 MM, ENCHIMENTO COM BRITA, ENVOLVIDO COM MANTA GEOTÊXTIL, COM SELO DE ARGILA. AF_07/2021</v>
          </cell>
          <cell r="C2993" t="str">
            <v>M</v>
          </cell>
          <cell r="D2993">
            <v>225.45</v>
          </cell>
          <cell r="E2993" t="str">
            <v>Drenos</v>
          </cell>
          <cell r="F2993" t="str">
            <v>SINAPI Mai/26</v>
          </cell>
        </row>
        <row r="2994">
          <cell r="A2994">
            <v>102685</v>
          </cell>
          <cell r="B2994" t="str">
            <v>DRENO PROFUNDO (SEÇÃO 0,50 X 1,50 M), COM TUBO DE PVC CORRUGADO RÍGIDO PERFURADO, DN 100 MM, ENCHIMENTO COM BRITA, ENVOLVIDO COM MANTA GEOTÊXTIL. AF_07/2021</v>
          </cell>
          <cell r="C2994" t="str">
            <v>M</v>
          </cell>
          <cell r="D2994">
            <v>235.99</v>
          </cell>
          <cell r="E2994" t="str">
            <v>Drenos</v>
          </cell>
          <cell r="F2994" t="str">
            <v>SINAPI Mai/26</v>
          </cell>
        </row>
        <row r="2995">
          <cell r="A2995">
            <v>102664</v>
          </cell>
          <cell r="B2995" t="str">
            <v>DRENO SUBSUPERFICIAL (SEÇÃO 0,40 X 0,40 M), CEGO, ENCHIMENTO DE BRITA, ENVOLVIDO COM MANTA GEOTÊXTIL. AF_07/2021</v>
          </cell>
          <cell r="C2995" t="str">
            <v>M</v>
          </cell>
          <cell r="D2995">
            <v>49.42</v>
          </cell>
          <cell r="E2995" t="str">
            <v>Drenos</v>
          </cell>
          <cell r="F2995" t="str">
            <v>SINAPI Mai/26</v>
          </cell>
        </row>
        <row r="2996">
          <cell r="A2996">
            <v>102665</v>
          </cell>
          <cell r="B2996" t="str">
            <v>DRENO SUBSUPERFICIAL (SEÇÃO 0,40 X 0,40 M), CEGO, ENCHIMENTO DE BRITA. AF_07/2021</v>
          </cell>
          <cell r="C2996" t="str">
            <v>M</v>
          </cell>
          <cell r="D2996">
            <v>24.66</v>
          </cell>
          <cell r="E2996" t="str">
            <v>Drenos</v>
          </cell>
          <cell r="F2996" t="str">
            <v>SINAPI Mai/26</v>
          </cell>
        </row>
        <row r="2997">
          <cell r="A2997">
            <v>102663</v>
          </cell>
          <cell r="B2997" t="str">
            <v>DRENO SUBSUPERFICIAL (SEÇÃO 0,40 X 0,40 M), COM TUBO DE CONCRETO SIMPLES POROSO, DN 200 MM, ENCHIMENTO COM AREIA. AF_07/2021</v>
          </cell>
          <cell r="C2997" t="str">
            <v>M</v>
          </cell>
          <cell r="D2997">
            <v>74.64</v>
          </cell>
          <cell r="E2997" t="str">
            <v>Drenos</v>
          </cell>
          <cell r="F2997" t="str">
            <v>SINAPI Mai/26</v>
          </cell>
        </row>
        <row r="2998">
          <cell r="A2998">
            <v>102669</v>
          </cell>
          <cell r="B2998" t="str">
            <v>DRENO SUBSUPERFICIAL (SEÇÃO 0,40 X 0,40 M), COM TUBO DE CONCRETO SIMPLES POROSO, DN 200 MM, ENCHIMENTO COM BRITA, ENVOLVIDO COM MANTA GEOTÊXTIL. AF_07/2021</v>
          </cell>
          <cell r="C2998" t="str">
            <v>M</v>
          </cell>
          <cell r="D2998">
            <v>98.61</v>
          </cell>
          <cell r="E2998" t="str">
            <v>Drenos</v>
          </cell>
          <cell r="F2998" t="str">
            <v>SINAPI Mai/26</v>
          </cell>
        </row>
        <row r="2999">
          <cell r="A2999">
            <v>102661</v>
          </cell>
          <cell r="B2999" t="str">
            <v>DRENO SUBSUPERFICIAL (SEÇÃO 0,40 X 0,40 M), COM TUBO DE PEAD CORRUGADO PERFURADO, DN 100 MM, ENCHIMENTO COM AREIA. AF_07/2021</v>
          </cell>
          <cell r="C2999" t="str">
            <v>M</v>
          </cell>
          <cell r="D2999">
            <v>36.33</v>
          </cell>
          <cell r="E2999" t="str">
            <v>Drenos</v>
          </cell>
          <cell r="F2999" t="str">
            <v>SINAPI Mai/26</v>
          </cell>
        </row>
        <row r="3000">
          <cell r="A3000">
            <v>102666</v>
          </cell>
          <cell r="B3000" t="str">
            <v>DRENO SUBSUPERFICIAL (SEÇÃO 0,40 X 0,40 M), COM TUBO DE PEAD CORRUGADO PERFURADO, DN 100 MM, ENCHIMENTO COM BRITA, ENVOLVIDO COM MANTA GEOTÊXTIL. AF_07/2021</v>
          </cell>
          <cell r="C3000" t="str">
            <v>M</v>
          </cell>
          <cell r="D3000">
            <v>60.14</v>
          </cell>
          <cell r="E3000" t="str">
            <v>Drenos</v>
          </cell>
          <cell r="F3000" t="str">
            <v>SINAPI Mai/26</v>
          </cell>
        </row>
        <row r="3001">
          <cell r="A3001">
            <v>102662</v>
          </cell>
          <cell r="B3001" t="str">
            <v>DRENO SUBSUPERFICIAL (SEÇÃO 0,40 X 0,40 M), COM TUBO DE PVC CORRUGADO RÍGIDO PERFURADO, DN 100 MM, ENCHIMENTO COM AREIA. AF_07/2021</v>
          </cell>
          <cell r="C3001" t="str">
            <v>M</v>
          </cell>
          <cell r="D3001">
            <v>108.3</v>
          </cell>
          <cell r="E3001" t="str">
            <v>Drenos</v>
          </cell>
          <cell r="F3001" t="str">
            <v>SINAPI Mai/26</v>
          </cell>
        </row>
        <row r="3002">
          <cell r="A3002">
            <v>102668</v>
          </cell>
          <cell r="B3002" t="str">
            <v>DRENO SUBSUPERFICIAL (SEÇÃO 0,40 X 0,40 M), COM TUBO DE PVC CORRUGADO RÍGIDO PERFURADO, DN 100 MM, ENCHIMENTO COM BRITA, ENVOLVIDO COM MANTA GEOTÊXTIL. AF_07/2021</v>
          </cell>
          <cell r="C3002" t="str">
            <v>M</v>
          </cell>
          <cell r="D3002">
            <v>132.11000000000001</v>
          </cell>
          <cell r="E3002" t="str">
            <v>Drenos</v>
          </cell>
          <cell r="F3002" t="str">
            <v>SINAPI Mai/26</v>
          </cell>
        </row>
        <row r="3003">
          <cell r="A3003">
            <v>102718</v>
          </cell>
          <cell r="B3003" t="str">
            <v>ENCHIMENTO DE AREIA PARA DRENO, LANÇAMENTO MANUAL. AF_07/2021</v>
          </cell>
          <cell r="C3003" t="str">
            <v>M3</v>
          </cell>
          <cell r="D3003">
            <v>150.38</v>
          </cell>
          <cell r="E3003" t="str">
            <v>Drenos</v>
          </cell>
          <cell r="F3003" t="str">
            <v>SINAPI Mai/26</v>
          </cell>
        </row>
        <row r="3004">
          <cell r="A3004">
            <v>102716</v>
          </cell>
          <cell r="B3004" t="str">
            <v>ENCHIMENTO DE AREIA PARA DRENO, LANÇAMENTO MECANIZADO. AF_07/2021</v>
          </cell>
          <cell r="C3004" t="str">
            <v>M3</v>
          </cell>
          <cell r="D3004">
            <v>134</v>
          </cell>
          <cell r="E3004" t="str">
            <v>Drenos</v>
          </cell>
          <cell r="F3004" t="str">
            <v>SINAPI Mai/26</v>
          </cell>
        </row>
        <row r="3005">
          <cell r="A3005">
            <v>102719</v>
          </cell>
          <cell r="B3005" t="str">
            <v>ENCHIMENTO DE BRITA PARA DRENO, LANÇAMENTO MANUAL. AF_07/2021</v>
          </cell>
          <cell r="C3005" t="str">
            <v>M3</v>
          </cell>
          <cell r="D3005">
            <v>144.16999999999999</v>
          </cell>
          <cell r="E3005" t="str">
            <v>Drenos</v>
          </cell>
          <cell r="F3005" t="str">
            <v>SINAPI Mai/26</v>
          </cell>
        </row>
        <row r="3006">
          <cell r="A3006">
            <v>102717</v>
          </cell>
          <cell r="B3006" t="str">
            <v>ENCHIMENTO DE BRITA PARA DRENO, LANÇAMENTO MECANIZADO. AF_07/2021</v>
          </cell>
          <cell r="C3006" t="str">
            <v>M3</v>
          </cell>
          <cell r="D3006">
            <v>127.79</v>
          </cell>
          <cell r="E3006" t="str">
            <v>Drenos</v>
          </cell>
          <cell r="F3006" t="str">
            <v>SINAPI Mai/26</v>
          </cell>
        </row>
        <row r="3007">
          <cell r="A3007">
            <v>102720</v>
          </cell>
          <cell r="B3007" t="str">
            <v>GEOCOMPOSTO DRENANTE, INSTALADO EM MURO DE CONTENÇÃO - EXCLUSIVE DRENO NO PÉ DO MURO. AF_07/2021</v>
          </cell>
          <cell r="C3007" t="str">
            <v>M2</v>
          </cell>
          <cell r="D3007">
            <v>0</v>
          </cell>
          <cell r="E3007" t="str">
            <v>Drenos</v>
          </cell>
          <cell r="F3007" t="str">
            <v>SINAPI Mai/26</v>
          </cell>
        </row>
        <row r="3008">
          <cell r="A3008">
            <v>102713</v>
          </cell>
          <cell r="B3008" t="str">
            <v>GEOTÊXTIL NÃO TECIDO 100% POLIÉSTER, RESISTÊNCIA A TRAÇÃO DE 14 KN/M (RT - 14), INSTALADO EM DRENO - FORNECIMENTO E INSTALAÇÃO. AF_07/2021</v>
          </cell>
          <cell r="C3008" t="str">
            <v>M2</v>
          </cell>
          <cell r="D3008">
            <v>13.31</v>
          </cell>
          <cell r="E3008" t="str">
            <v>Drenos</v>
          </cell>
          <cell r="F3008" t="str">
            <v>SINAPI Mai/26</v>
          </cell>
        </row>
        <row r="3009">
          <cell r="A3009">
            <v>102715</v>
          </cell>
          <cell r="B3009" t="str">
            <v>GEOTÊXTIL NÃO TECIDO 100% POLIÉSTER, RESISTÊNCIA A TRAÇÃO DE 26 KN/M (RT - 26), INSTALADO EM DRENO - FORNECIMENTO E INSTALAÇÃO. AF_07/2021</v>
          </cell>
          <cell r="C3009" t="str">
            <v>M2</v>
          </cell>
          <cell r="D3009">
            <v>26.2</v>
          </cell>
          <cell r="E3009" t="str">
            <v>Drenos</v>
          </cell>
          <cell r="F3009" t="str">
            <v>SINAPI Mai/26</v>
          </cell>
        </row>
        <row r="3010">
          <cell r="A3010">
            <v>103653</v>
          </cell>
          <cell r="B3010" t="str">
            <v>GEOTÊXTIL NÃO TECIDO 100% POLIÉSTER, RESISTÊNCIA A TRAÇÃO DE 31 KN/M (RT-31), INSTALADO EM DRENO - FORNECIMENTO E INSTALAÇÃO. AF_07/2021</v>
          </cell>
          <cell r="C3010" t="str">
            <v>M2</v>
          </cell>
          <cell r="D3010">
            <v>31.26</v>
          </cell>
          <cell r="E3010" t="str">
            <v>Drenos</v>
          </cell>
          <cell r="F3010" t="str">
            <v>SINAPI Mai/26</v>
          </cell>
        </row>
        <row r="3011">
          <cell r="A3011">
            <v>102712</v>
          </cell>
          <cell r="B3011" t="str">
            <v>GEOTÊXTIL NÃO TECIDO 100% POLIÉSTER, RESISTÊNCIA A TRAÇÃO DE 9 KN/M (RT - 9), INSTALADO EM DRENO - FORNECIMENTO E INSTALAÇÃO. AF_07/2021</v>
          </cell>
          <cell r="C3011" t="str">
            <v>M2</v>
          </cell>
          <cell r="D3011">
            <v>9.73</v>
          </cell>
          <cell r="E3011" t="str">
            <v>Drenos</v>
          </cell>
          <cell r="F3011" t="str">
            <v>SINAPI Mai/26</v>
          </cell>
        </row>
        <row r="3012">
          <cell r="A3012">
            <v>102711</v>
          </cell>
          <cell r="B3012" t="str">
            <v>JUNÇÃO DUPLA DE PVC, SÉRIE NORMAL, PARA ESGOTO PREDIAL, DN 100 X 100 X 100 MM, INSTALADA EM DRENO - FORNECIMENTO E INSTALAÇÃO. AF_07/2021</v>
          </cell>
          <cell r="C3012" t="str">
            <v>UN</v>
          </cell>
          <cell r="D3012">
            <v>102.4</v>
          </cell>
          <cell r="E3012" t="str">
            <v>Drenos</v>
          </cell>
          <cell r="F3012" t="str">
            <v>SINAPI Mai/26</v>
          </cell>
        </row>
        <row r="3013">
          <cell r="A3013">
            <v>102710</v>
          </cell>
          <cell r="B3013" t="str">
            <v>JUNÇÃO SIMPLES DE PVC, 45 GRAUS, SÉRIE NORMAL, PARA ESGOTO PREDIAL, DN 100 MM, INSTALADA EM DRENO - FORNECIMENTO E INSTALAÇÃO. AF_07/2021</v>
          </cell>
          <cell r="C3013" t="str">
            <v>UN</v>
          </cell>
          <cell r="D3013">
            <v>79.75</v>
          </cell>
          <cell r="E3013" t="str">
            <v>Drenos</v>
          </cell>
          <cell r="F3013" t="str">
            <v>SINAPI Mai/26</v>
          </cell>
        </row>
        <row r="3014">
          <cell r="A3014">
            <v>102709</v>
          </cell>
          <cell r="B3014" t="str">
            <v>LUVA DE PEAD, DN 100 MM, INSTALADA EM DRENO - FORNECIMENTO E INSTALAÇÃO. AF_07/2021</v>
          </cell>
          <cell r="C3014" t="str">
            <v>UN</v>
          </cell>
          <cell r="D3014">
            <v>0</v>
          </cell>
          <cell r="E3014" t="str">
            <v>Drenos</v>
          </cell>
          <cell r="F3014" t="str">
            <v>SINAPI Mai/26</v>
          </cell>
        </row>
        <row r="3015">
          <cell r="A3015">
            <v>102708</v>
          </cell>
          <cell r="B3015" t="str">
            <v>LUVA DE PVC, SÉRIE NORMAL, PARA ESGOTO PREDIAL, DN 100 MM, INSTALADA EM DRENO - FORNECIMENTO E INSTALAÇÃO. AF_07/2021</v>
          </cell>
          <cell r="C3015" t="str">
            <v>UN</v>
          </cell>
          <cell r="D3015">
            <v>32.96</v>
          </cell>
          <cell r="E3015" t="str">
            <v>Drenos</v>
          </cell>
          <cell r="F3015" t="str">
            <v>SINAPI Mai/26</v>
          </cell>
        </row>
        <row r="3016">
          <cell r="A3016">
            <v>102707</v>
          </cell>
          <cell r="B3016" t="str">
            <v>TUBO DE CONCRETO SIMPLES POROSO, DN 200 MM, PARA DRENO - FORNECIMENTO E ASSENTAMENTO. AF_07/2021</v>
          </cell>
          <cell r="C3016" t="str">
            <v>M</v>
          </cell>
          <cell r="D3016">
            <v>53.72</v>
          </cell>
          <cell r="E3016" t="str">
            <v>Drenos</v>
          </cell>
          <cell r="F3016" t="str">
            <v>SINAPI Mai/26</v>
          </cell>
        </row>
        <row r="3017">
          <cell r="A3017">
            <v>102704</v>
          </cell>
          <cell r="B3017" t="str">
            <v>TUBO DE PEAD CORRUGADO PERFURADO, DN 100 MM, PARA DRENO - FORNECIMENTO E ASSENTAMENTO. AF_07/2021</v>
          </cell>
          <cell r="C3017" t="str">
            <v>M</v>
          </cell>
          <cell r="D3017">
            <v>11.35</v>
          </cell>
          <cell r="E3017" t="str">
            <v>Drenos</v>
          </cell>
          <cell r="F3017" t="str">
            <v>SINAPI Mai/26</v>
          </cell>
        </row>
        <row r="3018">
          <cell r="A3018">
            <v>102705</v>
          </cell>
          <cell r="B3018" t="str">
            <v>TUBO DE PVC CORRUGADO RÍGIDO PERFURADO, DN 100 MM, PARA DRENO - FORNECIMENTO E ASSENTAMENTO. AF_07/2021</v>
          </cell>
          <cell r="C3018" t="str">
            <v>M</v>
          </cell>
          <cell r="D3018">
            <v>78.319999999999993</v>
          </cell>
          <cell r="E3018" t="str">
            <v>Drenos</v>
          </cell>
          <cell r="F3018" t="str">
            <v>SINAPI Mai/26</v>
          </cell>
        </row>
        <row r="3019">
          <cell r="A3019">
            <v>98333</v>
          </cell>
          <cell r="B3019" t="str">
            <v>FABRICAÇÃO DE CURVA, REDUÇÃO OU TÊ PARA DUTO PARA AR CONDICIONADO EM CHAPA GALVANIZADA BITOLA 22. AF_03/2024</v>
          </cell>
          <cell r="C3019" t="str">
            <v>M2</v>
          </cell>
          <cell r="D3019">
            <v>0</v>
          </cell>
          <cell r="E3019" t="str">
            <v>Dutos para ar condicionado</v>
          </cell>
          <cell r="F3019" t="str">
            <v>SINAPI Mai/26</v>
          </cell>
        </row>
        <row r="3020">
          <cell r="A3020">
            <v>98332</v>
          </cell>
          <cell r="B3020" t="str">
            <v>FABRICAÇÃO DE CURVA, REDUÇÃO OU TÊ PARA DUTO PARA AR CONDICIONADO EM CHAPA GALVANIZADA BITOLA 24. AF_03/2024</v>
          </cell>
          <cell r="C3020" t="str">
            <v>M2</v>
          </cell>
          <cell r="D3020">
            <v>0</v>
          </cell>
          <cell r="E3020" t="str">
            <v>Dutos para ar condicionado</v>
          </cell>
          <cell r="F3020" t="str">
            <v>SINAPI Mai/26</v>
          </cell>
        </row>
        <row r="3021">
          <cell r="A3021">
            <v>98331</v>
          </cell>
          <cell r="B3021" t="str">
            <v>FABRICAÇÃO DE CURVA, REDUÇÃO OU TÊ PARA DUTO PARA AR CONDICIONADO EM CHAPA GALVANIZADA BITOLA 26. AF_03/2024</v>
          </cell>
          <cell r="C3021" t="str">
            <v>M2</v>
          </cell>
          <cell r="D3021">
            <v>0</v>
          </cell>
          <cell r="E3021" t="str">
            <v>Dutos para ar condicionado</v>
          </cell>
          <cell r="F3021" t="str">
            <v>SINAPI Mai/26</v>
          </cell>
        </row>
        <row r="3022">
          <cell r="A3022">
            <v>98327</v>
          </cell>
          <cell r="B3022" t="str">
            <v>FABRICAÇÃO DE DUTO RETANGULAR PARA AR CONDICIONADO (TRECHO RETO) EM CHAPA GALVANIZADA BITOLA 22. AF_03/2024</v>
          </cell>
          <cell r="C3022" t="str">
            <v>M2</v>
          </cell>
          <cell r="D3022">
            <v>0</v>
          </cell>
          <cell r="E3022" t="str">
            <v>Dutos para ar condicionado</v>
          </cell>
          <cell r="F3022" t="str">
            <v>SINAPI Mai/26</v>
          </cell>
        </row>
        <row r="3023">
          <cell r="A3023">
            <v>98326</v>
          </cell>
          <cell r="B3023" t="str">
            <v>FABRICAÇÃO DE DUTO RETANGULAR PARA AR CONDICIONADO (TRECHO RETO) EM CHAPA GALVANIZADA BITOLA 24. AF_03/2024</v>
          </cell>
          <cell r="C3023" t="str">
            <v>M2</v>
          </cell>
          <cell r="D3023">
            <v>0</v>
          </cell>
          <cell r="E3023" t="str">
            <v>Dutos para ar condicionado</v>
          </cell>
          <cell r="F3023" t="str">
            <v>SINAPI Mai/26</v>
          </cell>
        </row>
        <row r="3024">
          <cell r="A3024">
            <v>98325</v>
          </cell>
          <cell r="B3024" t="str">
            <v>FABRICAÇÃO DE DUTO RETANGULAR PARA AR CONDICIONADO (TRECHO RETO) EM CHAPA GALVANIZADA BITOLA 26. AF_03/2024</v>
          </cell>
          <cell r="C3024" t="str">
            <v>M2</v>
          </cell>
          <cell r="D3024">
            <v>0</v>
          </cell>
          <cell r="E3024" t="str">
            <v>Dutos para ar condicionado</v>
          </cell>
          <cell r="F3024" t="str">
            <v>SINAPI Mai/26</v>
          </cell>
        </row>
        <row r="3025">
          <cell r="A3025">
            <v>98370</v>
          </cell>
          <cell r="B3025" t="str">
            <v>FABRICAÇÃO DE DUTO RETANGULAR PARA AR CONDICIONADO EM PAINEL PRÉ-ISOLADO. AF_03/2024</v>
          </cell>
          <cell r="C3025" t="str">
            <v>M2</v>
          </cell>
          <cell r="D3025">
            <v>0</v>
          </cell>
          <cell r="E3025" t="str">
            <v>Dutos para ar condicionado</v>
          </cell>
          <cell r="F3025" t="str">
            <v>SINAPI Mai/26</v>
          </cell>
        </row>
        <row r="3026">
          <cell r="A3026">
            <v>98389</v>
          </cell>
          <cell r="B3026" t="str">
            <v>INSTALAÇÃO DE COLARINHO DE AÇO GALVANIZADO DN 109 MM (4") PARA DUTO FLEXÍVEL CIRCULAR PARA AR CONDICIONADO. AF_03/2024</v>
          </cell>
          <cell r="C3026" t="str">
            <v>UN</v>
          </cell>
          <cell r="D3026">
            <v>0</v>
          </cell>
          <cell r="E3026" t="str">
            <v>Dutos para ar condicionado</v>
          </cell>
          <cell r="F3026" t="str">
            <v>SINAPI Mai/26</v>
          </cell>
        </row>
        <row r="3027">
          <cell r="A3027">
            <v>98390</v>
          </cell>
          <cell r="B3027" t="str">
            <v>INSTALAÇÃO DE COLARINHO DE AÇO GALVANIZADO DN 131 MM (5") PARA DUTO FLEXÍVEL CIRCULAR PARA AR CONDICIONADO. AF_03/2024</v>
          </cell>
          <cell r="C3027" t="str">
            <v>UN</v>
          </cell>
          <cell r="D3027">
            <v>0</v>
          </cell>
          <cell r="E3027" t="str">
            <v>Dutos para ar condicionado</v>
          </cell>
          <cell r="F3027" t="str">
            <v>SINAPI Mai/26</v>
          </cell>
        </row>
        <row r="3028">
          <cell r="A3028">
            <v>98391</v>
          </cell>
          <cell r="B3028" t="str">
            <v>INSTALAÇÃO DE COLARINHO DE AÇO GALVANIZADO DN 161 MM (6") PARA DUTO FLEXÍVEL CIRCULAR PARA AR CONDICIONADO. AF_03/2024</v>
          </cell>
          <cell r="C3028" t="str">
            <v>UN</v>
          </cell>
          <cell r="D3028">
            <v>0</v>
          </cell>
          <cell r="E3028" t="str">
            <v>Dutos para ar condicionado</v>
          </cell>
          <cell r="F3028" t="str">
            <v>SINAPI Mai/26</v>
          </cell>
        </row>
        <row r="3029">
          <cell r="A3029">
            <v>98392</v>
          </cell>
          <cell r="B3029" t="str">
            <v>INSTALAÇÃO DE COLARINHO DE AÇO GALVANIZADO DN 185 MM (7") PARA DUTO FLEXÍVEL CIRCULAR PARA AR CONDICIONADO. AF_03/2024</v>
          </cell>
          <cell r="C3029" t="str">
            <v>UN</v>
          </cell>
          <cell r="D3029">
            <v>0</v>
          </cell>
          <cell r="E3029" t="str">
            <v>Dutos para ar condicionado</v>
          </cell>
          <cell r="F3029" t="str">
            <v>SINAPI Mai/26</v>
          </cell>
        </row>
        <row r="3030">
          <cell r="A3030">
            <v>98393</v>
          </cell>
          <cell r="B3030" t="str">
            <v>INSTALAÇÃO DE COLARINHO DE AÇO GALVANIZADO DN 209 MM (8") PARA DUTO FLEXÍVEL CIRCULAR PARA AR CONDICIONADO. AF_03/2024</v>
          </cell>
          <cell r="C3030" t="str">
            <v>UN</v>
          </cell>
          <cell r="D3030">
            <v>0</v>
          </cell>
          <cell r="E3030" t="str">
            <v>Dutos para ar condicionado</v>
          </cell>
          <cell r="F3030" t="str">
            <v>SINAPI Mai/26</v>
          </cell>
        </row>
        <row r="3031">
          <cell r="A3031">
            <v>98394</v>
          </cell>
          <cell r="B3031" t="str">
            <v>INSTALAÇÃO DE COLARINHO DE AÇO GALVANIZADO DN 263 MM (10") PARA DUTO FLEXÍVEL CIRCULAR PARA AR CONDICIONADO. AF_03/2024</v>
          </cell>
          <cell r="C3031" t="str">
            <v>UN</v>
          </cell>
          <cell r="D3031">
            <v>0</v>
          </cell>
          <cell r="E3031" t="str">
            <v>Dutos para ar condicionado</v>
          </cell>
          <cell r="F3031" t="str">
            <v>SINAPI Mai/26</v>
          </cell>
        </row>
        <row r="3032">
          <cell r="A3032">
            <v>98395</v>
          </cell>
          <cell r="B3032" t="str">
            <v>INSTALAÇÃO DE COLARINHO DE AÇO GALVANIZADO DN 314 MM (12") PARA DUTO FLEXÍVEL CIRCULAR PARA AR CONDICIONADO. AF_03/2024</v>
          </cell>
          <cell r="C3032" t="str">
            <v>UN</v>
          </cell>
          <cell r="D3032">
            <v>0</v>
          </cell>
          <cell r="E3032" t="str">
            <v>Dutos para ar condicionado</v>
          </cell>
          <cell r="F3032" t="str">
            <v>SINAPI Mai/26</v>
          </cell>
        </row>
        <row r="3033">
          <cell r="A3033">
            <v>98396</v>
          </cell>
          <cell r="B3033" t="str">
            <v>INSTALAÇÃO DE COLARINHO DE AÇO GALVANIZADO DN 364 MM (14") PARA DUTO FLEXÍVEL CIRCULAR PARA AR CONDICIONADO. AF_03/2024</v>
          </cell>
          <cell r="C3033" t="str">
            <v>UN</v>
          </cell>
          <cell r="D3033">
            <v>0</v>
          </cell>
          <cell r="E3033" t="str">
            <v>Dutos para ar condicionado</v>
          </cell>
          <cell r="F3033" t="str">
            <v>SINAPI Mai/26</v>
          </cell>
        </row>
        <row r="3034">
          <cell r="A3034">
            <v>98369</v>
          </cell>
          <cell r="B3034" t="str">
            <v>INSTALAÇÃO DE CURVA, REDUÇÃO OU TÊ DE DUTO PARA AR CONDICIONADO EM CHAPA GALVANIZADA BITOLA 22 - COM ISOLAMENTO DE MANTA FIXADA NA CHAPA COM CLAVO, INCLUSO FABRICAÇÃO. AF_03/2024</v>
          </cell>
          <cell r="C3034" t="str">
            <v>M2</v>
          </cell>
          <cell r="D3034">
            <v>0</v>
          </cell>
          <cell r="E3034" t="str">
            <v>Dutos para ar condicionado</v>
          </cell>
          <cell r="F3034" t="str">
            <v>SINAPI Mai/26</v>
          </cell>
        </row>
        <row r="3035">
          <cell r="A3035">
            <v>98360</v>
          </cell>
          <cell r="B3035" t="str">
            <v>INSTALAÇÃO DE CURVA, REDUÇÃO OU TÊ DE DUTO PARA AR CONDICIONADO EM CHAPA GALVANIZADA BITOLA 22 - COM ISOLAMENTO DE MANTA FIXADA NA CHAPA COM FITA PLÁSTICA, INCLUSO FABRICAÇÃO. AF_03/2024</v>
          </cell>
          <cell r="C3035" t="str">
            <v>M2</v>
          </cell>
          <cell r="D3035">
            <v>0</v>
          </cell>
          <cell r="E3035" t="str">
            <v>Dutos para ar condicionado</v>
          </cell>
          <cell r="F3035" t="str">
            <v>SINAPI Mai/26</v>
          </cell>
        </row>
        <row r="3036">
          <cell r="A3036">
            <v>98368</v>
          </cell>
          <cell r="B3036" t="str">
            <v>INSTALAÇÃO DE CURVA, REDUÇÃO OU TÊ DE DUTO PARA AR CONDICIONADO EM CHAPA GALVANIZADA BITOLA 24 - COM ISOLAMENTO DE MANTA FIXADA NA CHAPA COM CLAVO, INCLUSO FABRICAÇÃO. AF_03/2024</v>
          </cell>
          <cell r="C3036" t="str">
            <v>M2</v>
          </cell>
          <cell r="D3036">
            <v>0</v>
          </cell>
          <cell r="E3036" t="str">
            <v>Dutos para ar condicionado</v>
          </cell>
          <cell r="F3036" t="str">
            <v>SINAPI Mai/26</v>
          </cell>
        </row>
        <row r="3037">
          <cell r="A3037">
            <v>98359</v>
          </cell>
          <cell r="B3037" t="str">
            <v>INSTALAÇÃO DE CURVA, REDUÇÃO OU TÊ DE DUTO PARA AR CONDICIONADO EM CHAPA GALVANIZADA BITOLA 24 - COM ISOLAMENTO DE MANTA FIXADA NA CHAPA COM FITA PLÁSTICA, INCLUSO FABRICAÇÃO. AF_03/2024</v>
          </cell>
          <cell r="C3037" t="str">
            <v>M2</v>
          </cell>
          <cell r="D3037">
            <v>0</v>
          </cell>
          <cell r="E3037" t="str">
            <v>Dutos para ar condicionado</v>
          </cell>
          <cell r="F3037" t="str">
            <v>SINAPI Mai/26</v>
          </cell>
        </row>
        <row r="3038">
          <cell r="A3038">
            <v>98367</v>
          </cell>
          <cell r="B3038" t="str">
            <v>INSTALAÇÃO DE CURVA, REDUÇÃO OU TÊ DE DUTO PARA AR CONDICIONADO EM CHAPA GALVANIZADA BITOLA 26 - COM ISOLAMENTO DE MANTA FIXADA NA CHAPA COM CLAVO, INCLUSO FABRICAÇÃO. AF_03/2024</v>
          </cell>
          <cell r="C3038" t="str">
            <v>M2</v>
          </cell>
          <cell r="D3038">
            <v>0</v>
          </cell>
          <cell r="E3038" t="str">
            <v>Dutos para ar condicionado</v>
          </cell>
          <cell r="F3038" t="str">
            <v>SINAPI Mai/26</v>
          </cell>
        </row>
        <row r="3039">
          <cell r="A3039">
            <v>98358</v>
          </cell>
          <cell r="B3039" t="str">
            <v>INSTALAÇÃO DE CURVA, REDUÇÃO OU TÊ DE DUTO PARA AR CONDICIONADO EM CHAPA GALVANIZADA BITOLA 26 - COM ISOLAMENTO DE MANTA FIXADA NA CHAPA COM FITA PLÁSTICA, INCLUSO FABRICAÇÃO. AF_03/2024</v>
          </cell>
          <cell r="C3039" t="str">
            <v>M2</v>
          </cell>
          <cell r="D3039">
            <v>0</v>
          </cell>
          <cell r="E3039" t="str">
            <v>Dutos para ar condicionado</v>
          </cell>
          <cell r="F3039" t="str">
            <v>SINAPI Mai/26</v>
          </cell>
        </row>
        <row r="3040">
          <cell r="A3040">
            <v>98352</v>
          </cell>
          <cell r="B3040" t="str">
            <v>INSTALAÇÃO DE CURVA, REDUÇÃO OU TÊ PARA DUTO PARA AR CONDICIONADO EM CHAPA GALVANIZADA BITOLA 22 - COM ISOLAMENTO DE MANTA COLADA NA CHAPA, INCLUSO FABRICAÇÃO. AF_03/2024</v>
          </cell>
          <cell r="C3040" t="str">
            <v>M2</v>
          </cell>
          <cell r="D3040">
            <v>0</v>
          </cell>
          <cell r="E3040" t="str">
            <v>Dutos para ar condicionado</v>
          </cell>
          <cell r="F3040" t="str">
            <v>SINAPI Mai/26</v>
          </cell>
        </row>
        <row r="3041">
          <cell r="A3041">
            <v>98343</v>
          </cell>
          <cell r="B3041" t="str">
            <v>INSTALAÇÃO DE CURVA, REDUÇÃO OU TÊ PARA DUTO PARA AR CONDICIONADO EM CHAPA GALVANIZADA BITOLA 22 - SEM ISOLAMENTO, INCLUSO FABRICAÇÃO. AF_03/2024</v>
          </cell>
          <cell r="C3041" t="str">
            <v>M2</v>
          </cell>
          <cell r="D3041">
            <v>0</v>
          </cell>
          <cell r="E3041" t="str">
            <v>Dutos para ar condicionado</v>
          </cell>
          <cell r="F3041" t="str">
            <v>SINAPI Mai/26</v>
          </cell>
        </row>
        <row r="3042">
          <cell r="A3042">
            <v>98351</v>
          </cell>
          <cell r="B3042" t="str">
            <v>INSTALAÇÃO DE CURVA, REDUÇÃO OU TÊ PARA DUTO PARA AR CONDICIONADO EM CHAPA GALVANIZADA BITOLA 24 - COM ISOLAMENTO DE MANTA COLADA NA CHAPA, INCLUSO FABRICAÇÃO. AF_03/2024</v>
          </cell>
          <cell r="C3042" t="str">
            <v>M2</v>
          </cell>
          <cell r="D3042">
            <v>0</v>
          </cell>
          <cell r="E3042" t="str">
            <v>Dutos para ar condicionado</v>
          </cell>
          <cell r="F3042" t="str">
            <v>SINAPI Mai/26</v>
          </cell>
        </row>
        <row r="3043">
          <cell r="A3043">
            <v>98342</v>
          </cell>
          <cell r="B3043" t="str">
            <v>INSTALAÇÃO DE CURVA, REDUÇÃO OU TÊ PARA DUTO PARA AR CONDICIONADO EM CHAPA GALVANIZADA BITOLA 24 - SEM ISOLAMENTO, INCLUSO FABRICAÇÃO. AF_03/2024</v>
          </cell>
          <cell r="C3043" t="str">
            <v>M2</v>
          </cell>
          <cell r="D3043">
            <v>0</v>
          </cell>
          <cell r="E3043" t="str">
            <v>Dutos para ar condicionado</v>
          </cell>
          <cell r="F3043" t="str">
            <v>SINAPI Mai/26</v>
          </cell>
        </row>
        <row r="3044">
          <cell r="A3044">
            <v>98350</v>
          </cell>
          <cell r="B3044" t="str">
            <v>INSTALAÇÃO DE CURVA, REDUÇÃO OU TÊ PARA DUTO PARA AR CONDICIONADO EM CHAPA GALVANIZADA BITOLA 26 - COM ISOLAMENTO DE MANTA COLADA NA CHAPA, INCLUSO FABRICAÇÃO. AF_03/2024</v>
          </cell>
          <cell r="C3044" t="str">
            <v>M2</v>
          </cell>
          <cell r="D3044">
            <v>0</v>
          </cell>
          <cell r="E3044" t="str">
            <v>Dutos para ar condicionado</v>
          </cell>
          <cell r="F3044" t="str">
            <v>SINAPI Mai/26</v>
          </cell>
        </row>
        <row r="3045">
          <cell r="A3045">
            <v>98341</v>
          </cell>
          <cell r="B3045" t="str">
            <v>INSTALAÇÃO DE CURVA, REDUÇÃO OU TÊ PARA DUTO PARA AR CONDICIONADO EM CHAPA GALVANIZADA BITOLA 26 - SEM ISOLAMENTO, INCLUSO FABRICAÇÃO. AF_03/2024</v>
          </cell>
          <cell r="C3045" t="str">
            <v>M2</v>
          </cell>
          <cell r="D3045">
            <v>0</v>
          </cell>
          <cell r="E3045" t="str">
            <v>Dutos para ar condicionado</v>
          </cell>
          <cell r="F3045" t="str">
            <v>SINAPI Mai/26</v>
          </cell>
        </row>
        <row r="3046">
          <cell r="A3046">
            <v>98381</v>
          </cell>
          <cell r="B3046" t="str">
            <v>INSTALAÇÃO DE DUTO FLEXÍVEL CIRCULAR PARA AR CONDICIONADO EM ALUMÍNIO ISOLADO - DN 109 MM (4"). AF_03/2024</v>
          </cell>
          <cell r="C3046" t="str">
            <v>M</v>
          </cell>
          <cell r="D3046">
            <v>0</v>
          </cell>
          <cell r="E3046" t="str">
            <v>Dutos para ar condicionado</v>
          </cell>
          <cell r="F3046" t="str">
            <v>SINAPI Mai/26</v>
          </cell>
        </row>
        <row r="3047">
          <cell r="A3047">
            <v>98382</v>
          </cell>
          <cell r="B3047" t="str">
            <v>INSTALAÇÃO DE DUTO FLEXÍVEL CIRCULAR PARA AR CONDICIONADO EM ALUMÍNIO ISOLADO - DN 131 MM (5"). AF_03/2024</v>
          </cell>
          <cell r="C3047" t="str">
            <v>M</v>
          </cell>
          <cell r="D3047">
            <v>0</v>
          </cell>
          <cell r="E3047" t="str">
            <v>Dutos para ar condicionado</v>
          </cell>
          <cell r="F3047" t="str">
            <v>SINAPI Mai/26</v>
          </cell>
        </row>
        <row r="3048">
          <cell r="A3048">
            <v>98383</v>
          </cell>
          <cell r="B3048" t="str">
            <v>INSTALAÇÃO DE DUTO FLEXÍVEL CIRCULAR PARA AR CONDICIONADO EM ALUMÍNIO ISOLADO - DN 161 MM (6"). AF_03/2024</v>
          </cell>
          <cell r="C3048" t="str">
            <v>M</v>
          </cell>
          <cell r="D3048">
            <v>0</v>
          </cell>
          <cell r="E3048" t="str">
            <v>Dutos para ar condicionado</v>
          </cell>
          <cell r="F3048" t="str">
            <v>SINAPI Mai/26</v>
          </cell>
        </row>
        <row r="3049">
          <cell r="A3049">
            <v>98384</v>
          </cell>
          <cell r="B3049" t="str">
            <v>INSTALAÇÃO DE DUTO FLEXÍVEL CIRCULAR PARA AR CONDICIONADO EM ALUMÍNIO ISOLADO - DN 185 MM (7"). AF_03/2024</v>
          </cell>
          <cell r="C3049" t="str">
            <v>M</v>
          </cell>
          <cell r="D3049">
            <v>0</v>
          </cell>
          <cell r="E3049" t="str">
            <v>Dutos para ar condicionado</v>
          </cell>
          <cell r="F3049" t="str">
            <v>SINAPI Mai/26</v>
          </cell>
        </row>
        <row r="3050">
          <cell r="A3050">
            <v>98385</v>
          </cell>
          <cell r="B3050" t="str">
            <v>INSTALAÇÃO DE DUTO FLEXÍVEL CIRCULAR PARA AR CONDICIONADO EM ALUMÍNIO ISOLADO - DN 209 MM (8"). AF_03/2024</v>
          </cell>
          <cell r="C3050" t="str">
            <v>M</v>
          </cell>
          <cell r="D3050">
            <v>0</v>
          </cell>
          <cell r="E3050" t="str">
            <v>Dutos para ar condicionado</v>
          </cell>
          <cell r="F3050" t="str">
            <v>SINAPI Mai/26</v>
          </cell>
        </row>
        <row r="3051">
          <cell r="A3051">
            <v>98386</v>
          </cell>
          <cell r="B3051" t="str">
            <v>INSTALAÇÃO DE DUTO FLEXÍVEL CIRCULAR PARA AR CONDICIONADO EM ALUMÍNIO ISOLADO - DN 263 MM (10"). AF_03/2024</v>
          </cell>
          <cell r="C3051" t="str">
            <v>M</v>
          </cell>
          <cell r="D3051">
            <v>0</v>
          </cell>
          <cell r="E3051" t="str">
            <v>Dutos para ar condicionado</v>
          </cell>
          <cell r="F3051" t="str">
            <v>SINAPI Mai/26</v>
          </cell>
        </row>
        <row r="3052">
          <cell r="A3052">
            <v>98387</v>
          </cell>
          <cell r="B3052" t="str">
            <v>INSTALAÇÃO DE DUTO FLEXÍVEL CIRCULAR PARA AR CONDICIONADO EM ALUMÍNIO ISOLADO - DN 314 MM (12"). AF_03/2024</v>
          </cell>
          <cell r="C3052" t="str">
            <v>M</v>
          </cell>
          <cell r="D3052">
            <v>0</v>
          </cell>
          <cell r="E3052" t="str">
            <v>Dutos para ar condicionado</v>
          </cell>
          <cell r="F3052" t="str">
            <v>SINAPI Mai/26</v>
          </cell>
        </row>
        <row r="3053">
          <cell r="A3053">
            <v>98388</v>
          </cell>
          <cell r="B3053" t="str">
            <v>INSTALAÇÃO DE DUTO FLEXÍVEL CIRCULAR PARA AR CONDICIONADO EM ALUMÍNIO ISOLADO - DN 364 MM (14"). AF_03/2024</v>
          </cell>
          <cell r="C3053" t="str">
            <v>M</v>
          </cell>
          <cell r="D3053">
            <v>0</v>
          </cell>
          <cell r="E3053" t="str">
            <v>Dutos para ar condicionado</v>
          </cell>
          <cell r="F3053" t="str">
            <v>SINAPI Mai/26</v>
          </cell>
        </row>
        <row r="3054">
          <cell r="A3054">
            <v>98346</v>
          </cell>
          <cell r="B3054" t="str">
            <v>INSTALAÇÃO DE DUTO RETANGULAR PARA AR CONDICIONADO (TRECHO RETO) EM CHAPA GALVANIZADA BITOLA 22 - COM ISOLAMENTO DE MANTA COLADA NA CHAPA, INCLUSO FABRICAÇÃO. AF_03/2024</v>
          </cell>
          <cell r="C3054" t="str">
            <v>M2</v>
          </cell>
          <cell r="D3054">
            <v>0</v>
          </cell>
          <cell r="E3054" t="str">
            <v>Dutos para ar condicionado</v>
          </cell>
          <cell r="F3054" t="str">
            <v>SINAPI Mai/26</v>
          </cell>
        </row>
        <row r="3055">
          <cell r="A3055">
            <v>98363</v>
          </cell>
          <cell r="B3055" t="str">
            <v>INSTALAÇÃO DE DUTO RETANGULAR PARA AR CONDICIONADO (TRECHO RETO) EM CHAPA GALVANIZADA BITOLA 22 - COM ISOLAMENTO DE MANTA FIXADA NA CHAPA COM CLAVO, INCLUSO FABRICAÇÃO. AF_03/2024</v>
          </cell>
          <cell r="C3055" t="str">
            <v>M2</v>
          </cell>
          <cell r="D3055">
            <v>0</v>
          </cell>
          <cell r="E3055" t="str">
            <v>Dutos para ar condicionado</v>
          </cell>
          <cell r="F3055" t="str">
            <v>SINAPI Mai/26</v>
          </cell>
        </row>
        <row r="3056">
          <cell r="A3056">
            <v>98354</v>
          </cell>
          <cell r="B3056" t="str">
            <v>INSTALAÇÃO DE DUTO RETANGULAR PARA AR CONDICIONADO (TRECHO RETO) EM CHAPA GALVANIZADA BITOLA 22 - COM ISOLAMENTO DE MANTA FIXADA NA CHAPA COM FITA PLÁSTICA, INCLUSO FABRICAÇÃO. AF_03/2024</v>
          </cell>
          <cell r="C3056" t="str">
            <v>M2</v>
          </cell>
          <cell r="D3056">
            <v>0</v>
          </cell>
          <cell r="E3056" t="str">
            <v>Dutos para ar condicionado</v>
          </cell>
          <cell r="F3056" t="str">
            <v>SINAPI Mai/26</v>
          </cell>
        </row>
        <row r="3057">
          <cell r="A3057">
            <v>98337</v>
          </cell>
          <cell r="B3057" t="str">
            <v>INSTALAÇÃO DE DUTO RETANGULAR PARA AR CONDICIONADO (TRECHO RETO) EM CHAPA GALVANIZADA BITOLA 22 - SEM ISOLAMENTO, INCLUSO FABRICAÇÃO. AF_03/2024</v>
          </cell>
          <cell r="C3057" t="str">
            <v>M2</v>
          </cell>
          <cell r="D3057">
            <v>0</v>
          </cell>
          <cell r="E3057" t="str">
            <v>Dutos para ar condicionado</v>
          </cell>
          <cell r="F3057" t="str">
            <v>SINAPI Mai/26</v>
          </cell>
        </row>
        <row r="3058">
          <cell r="A3058">
            <v>98345</v>
          </cell>
          <cell r="B3058" t="str">
            <v>INSTALAÇÃO DE DUTO RETANGULAR PARA AR CONDICIONADO (TRECHO RETO) EM CHAPA GALVANIZADA BITOLA 24 - COM ISOLAMENTO DE MANTA COLADA NA CHAPA, INCLUSO FABRICAÇÃO. AF_03/2024</v>
          </cell>
          <cell r="C3058" t="str">
            <v>M2</v>
          </cell>
          <cell r="D3058">
            <v>0</v>
          </cell>
          <cell r="E3058" t="str">
            <v>Dutos para ar condicionado</v>
          </cell>
          <cell r="F3058" t="str">
            <v>SINAPI Mai/26</v>
          </cell>
        </row>
        <row r="3059">
          <cell r="A3059">
            <v>98362</v>
          </cell>
          <cell r="B3059" t="str">
            <v>INSTALAÇÃO DE DUTO RETANGULAR PARA AR CONDICIONADO (TRECHO RETO) EM CHAPA GALVANIZADA BITOLA 24 - COM ISOLAMENTO DE MANTA FIXADA NA CHAPA COM CLAVO, INCLUSO FABRICAÇÃO. AF_03/2024</v>
          </cell>
          <cell r="C3059" t="str">
            <v>M2</v>
          </cell>
          <cell r="D3059">
            <v>0</v>
          </cell>
          <cell r="E3059" t="str">
            <v>Dutos para ar condicionado</v>
          </cell>
          <cell r="F3059" t="str">
            <v>SINAPI Mai/26</v>
          </cell>
        </row>
        <row r="3060">
          <cell r="A3060">
            <v>98403</v>
          </cell>
          <cell r="B3060" t="str">
            <v>INSTALAÇÃO DE DUTO RETANGULAR PARA AR CONDICIONADO (TRECHO RETO) EM CHAPA GALVANIZADA BITOLA 24 - COM ISOLAMENTO DE MANTA FIXADA NA CHAPA COM FITA PLÁSTICA, INCLUSO FABRICAÇÃO. AF_03/2024</v>
          </cell>
          <cell r="C3060" t="str">
            <v>M2</v>
          </cell>
          <cell r="D3060">
            <v>0</v>
          </cell>
          <cell r="E3060" t="str">
            <v>Dutos para ar condicionado</v>
          </cell>
          <cell r="F3060" t="str">
            <v>SINAPI Mai/26</v>
          </cell>
        </row>
        <row r="3061">
          <cell r="A3061">
            <v>98335</v>
          </cell>
          <cell r="B3061" t="str">
            <v>INSTALAÇÃO DE DUTO RETANGULAR PARA AR CONDICIONADO (TRECHO RETO) EM CHAPA GALVANIZADA BITOLA 24 - SEM ISOLAMENTO, INCLUSO FABRICAÇÃO. AF_03/2024</v>
          </cell>
          <cell r="C3061" t="str">
            <v>M2</v>
          </cell>
          <cell r="D3061">
            <v>0</v>
          </cell>
          <cell r="E3061" t="str">
            <v>Dutos para ar condicionado</v>
          </cell>
          <cell r="F3061" t="str">
            <v>SINAPI Mai/26</v>
          </cell>
        </row>
        <row r="3062">
          <cell r="A3062">
            <v>98344</v>
          </cell>
          <cell r="B3062" t="str">
            <v>INSTALAÇÃO DE DUTO RETANGULAR PARA AR CONDICIONADO (TRECHO RETO) EM CHAPA GALVANIZADA BITOLA 26 - COM ISOLAMENTO DE MANTA COLADA NA CHAPA, INCLUSO FABRICAÇÃO. AF_03/2024</v>
          </cell>
          <cell r="C3062" t="str">
            <v>M2</v>
          </cell>
          <cell r="D3062">
            <v>0</v>
          </cell>
          <cell r="E3062" t="str">
            <v>Dutos para ar condicionado</v>
          </cell>
          <cell r="F3062" t="str">
            <v>SINAPI Mai/26</v>
          </cell>
        </row>
        <row r="3063">
          <cell r="A3063">
            <v>98361</v>
          </cell>
          <cell r="B3063" t="str">
            <v>INSTALAÇÃO DE DUTO RETANGULAR PARA AR CONDICIONADO (TRECHO RETO) EM CHAPA GALVANIZADA BITOLA 26 - COM ISOLAMENTO DE MANTA FIXADA NA CHAPA COM CLAVO, INCLUSO FABRICAÇÃO. AF_03/2024</v>
          </cell>
          <cell r="C3063" t="str">
            <v>M2</v>
          </cell>
          <cell r="D3063">
            <v>0</v>
          </cell>
          <cell r="E3063" t="str">
            <v>Dutos para ar condicionado</v>
          </cell>
          <cell r="F3063" t="str">
            <v>SINAPI Mai/26</v>
          </cell>
        </row>
        <row r="3064">
          <cell r="A3064">
            <v>98353</v>
          </cell>
          <cell r="B3064" t="str">
            <v>INSTALAÇÃO DE DUTO RETANGULAR PARA AR CONDICIONADO (TRECHO RETO) EM CHAPA GALVANIZADA BITOLA 26 - COM ISOLAMENTO DE MANTA FIXADA NA CHAPA COM FITA PLÁSTICA, INCLUSO FABRICAÇÃO. AF_03/2024</v>
          </cell>
          <cell r="C3064" t="str">
            <v>M2</v>
          </cell>
          <cell r="D3064">
            <v>0</v>
          </cell>
          <cell r="E3064" t="str">
            <v>Dutos para ar condicionado</v>
          </cell>
          <cell r="F3064" t="str">
            <v>SINAPI Mai/26</v>
          </cell>
        </row>
        <row r="3065">
          <cell r="A3065">
            <v>98334</v>
          </cell>
          <cell r="B3065" t="str">
            <v>INSTALAÇÃO DE DUTO RETANGULAR PARA AR CONDICIONADO (TRECHO RETO) EM CHAPA GALVANIZADA BITOLA 26 - SEM ISOLAMENTO, INCLUSO FABRICAÇÃO. AF_03/2024</v>
          </cell>
          <cell r="C3065" t="str">
            <v>M2</v>
          </cell>
          <cell r="D3065">
            <v>0</v>
          </cell>
          <cell r="E3065" t="str">
            <v>Dutos para ar condicionado</v>
          </cell>
          <cell r="F3065" t="str">
            <v>SINAPI Mai/26</v>
          </cell>
        </row>
        <row r="3066">
          <cell r="A3066">
            <v>98371</v>
          </cell>
          <cell r="B3066" t="str">
            <v>INSTALAÇÃO DE DUTO RETANGULAR PARA AR CONDICIONADO EM PAINEL PRÉ-ISOLADO, INCLUSO FABRICAÇÃO. AF_03/2024</v>
          </cell>
          <cell r="C3066" t="str">
            <v>M2</v>
          </cell>
          <cell r="D3066">
            <v>0</v>
          </cell>
          <cell r="E3066" t="str">
            <v>Dutos para ar condicionado</v>
          </cell>
          <cell r="F3066" t="str">
            <v>SINAPI Mai/26</v>
          </cell>
        </row>
        <row r="3067">
          <cell r="A3067">
            <v>98397</v>
          </cell>
          <cell r="B3067" t="str">
            <v>PINTURA ANTICORROSIVA DE DUTO METÁLICO. AF_03/2024</v>
          </cell>
          <cell r="C3067" t="str">
            <v>M2</v>
          </cell>
          <cell r="D3067">
            <v>15.59</v>
          </cell>
          <cell r="E3067" t="str">
            <v>Dutos para ar condicionado</v>
          </cell>
          <cell r="F3067" t="str">
            <v>SINAPI Mai/26</v>
          </cell>
        </row>
        <row r="3068">
          <cell r="A3068">
            <v>97280</v>
          </cell>
          <cell r="B3068" t="str">
            <v>COTOVELO HORIZONTAL 90º PARA ELETROCALHA, LISA OU PERFURADA EM AÇO GALVANIZADO, LARGURA DE 100MM E ALTURA DE 50MM - FORNECIMENTO E INSTALAÇÃO. AF_04/2023</v>
          </cell>
          <cell r="C3068" t="str">
            <v>UN</v>
          </cell>
          <cell r="D3068">
            <v>57.38</v>
          </cell>
          <cell r="E3068" t="str">
            <v>Eletrocalhas</v>
          </cell>
          <cell r="F3068" t="str">
            <v>SINAPI Mai/26</v>
          </cell>
        </row>
        <row r="3069">
          <cell r="A3069">
            <v>97275</v>
          </cell>
          <cell r="B3069" t="str">
            <v>COTOVELO HORIZONTAL 90º PARA ELETROCALHA, LISA OU PERFURADA EM AÇO GALVANIZADO, LARGURA DE 50MM E ALTURA DE 50MM - FORNECIMENTO E INSTALAÇÃO. AF_04/2023</v>
          </cell>
          <cell r="C3069" t="str">
            <v>UN</v>
          </cell>
          <cell r="D3069">
            <v>44.58</v>
          </cell>
          <cell r="E3069" t="str">
            <v>Eletrocalhas</v>
          </cell>
          <cell r="F3069" t="str">
            <v>SINAPI Mai/26</v>
          </cell>
        </row>
        <row r="3070">
          <cell r="A3070">
            <v>97279</v>
          </cell>
          <cell r="B3070" t="str">
            <v>COTOVELO HORIZONTAL 90º PARA ELETROCALHA, LISA OU PERFURADA EM AÇO GALVANIZADO, LARGURA DE 75MM E ALTURA DE 50MM - FORNECIMENTO E INSTALAÇÃO. AF_04/2023</v>
          </cell>
          <cell r="C3070" t="str">
            <v>UN</v>
          </cell>
          <cell r="D3070">
            <v>50.23</v>
          </cell>
          <cell r="E3070" t="str">
            <v>Eletrocalhas</v>
          </cell>
          <cell r="F3070" t="str">
            <v>SINAPI Mai/26</v>
          </cell>
        </row>
        <row r="3071">
          <cell r="A3071">
            <v>97285</v>
          </cell>
          <cell r="B3071" t="str">
            <v>COTOVELO HORIZONTAL 90º, PARA ELETROCALHA, LISA OU PERFURADA EM AÇO GALVANIZADO, LARGURA DE 125MM E ALTURA DE 50MM - FORNECIMENTO E INSTALAÇÃO. AF_04/2023</v>
          </cell>
          <cell r="C3071" t="str">
            <v>UN</v>
          </cell>
          <cell r="D3071">
            <v>62.25</v>
          </cell>
          <cell r="E3071" t="str">
            <v>Eletrocalhas</v>
          </cell>
          <cell r="F3071" t="str">
            <v>SINAPI Mai/26</v>
          </cell>
        </row>
        <row r="3072">
          <cell r="A3072">
            <v>97286</v>
          </cell>
          <cell r="B3072" t="str">
            <v>COTOVELO HORIZONTAL 90º, PARA ELETROCALHA, LISA OU PERFURADA EM AÇO GALVANIZADO, LARGURA DE 150MM E ALTURA DE 50MM - FORNECIMENTO E INSTALAÇÃO. AF_04/2023</v>
          </cell>
          <cell r="C3072" t="str">
            <v>UN</v>
          </cell>
          <cell r="D3072">
            <v>68.290000000000006</v>
          </cell>
          <cell r="E3072" t="str">
            <v>Eletrocalhas</v>
          </cell>
          <cell r="F3072" t="str">
            <v>SINAPI Mai/26</v>
          </cell>
        </row>
        <row r="3073">
          <cell r="A3073">
            <v>97291</v>
          </cell>
          <cell r="B3073" t="str">
            <v>COTOVELO HORIZONTAL 90º, PARA ELETROCALHA, LISA OU PERFURADA EM AÇO GALVANIZADO, LARGURA DE 200MM E ALTURA DE 50MM - FORNECIMENTO E INSTALAÇÃO. AF_04/2023</v>
          </cell>
          <cell r="C3073" t="str">
            <v>UN</v>
          </cell>
          <cell r="D3073">
            <v>83.12</v>
          </cell>
          <cell r="E3073" t="str">
            <v>Eletrocalhas</v>
          </cell>
          <cell r="F3073" t="str">
            <v>SINAPI Mai/26</v>
          </cell>
        </row>
        <row r="3074">
          <cell r="A3074">
            <v>97292</v>
          </cell>
          <cell r="B3074" t="str">
            <v>COTOVELO HORIZONTAL 90º, PARA ELETROCALHA, LISA OU PERFURADA EM AÇO GALVANIZADO, LARGURA DE 250MM E ALTURA DE 50MM - FORNECIMENTO E INSTALAÇÃO. AF_04/2023</v>
          </cell>
          <cell r="C3074" t="str">
            <v>UN</v>
          </cell>
          <cell r="D3074">
            <v>97.14</v>
          </cell>
          <cell r="E3074" t="str">
            <v>Eletrocalhas</v>
          </cell>
          <cell r="F3074" t="str">
            <v>SINAPI Mai/26</v>
          </cell>
        </row>
        <row r="3075">
          <cell r="A3075">
            <v>97297</v>
          </cell>
          <cell r="B3075" t="str">
            <v>COTOVELO HORIZONTAL 90º, PARA ELETROCALHA, LISA OU PERFURADA EM AÇO GALVANIZADO, LARGURA DE 300MM E ALTURA DE 50MM - FORNECIMENTO E INSTALAÇÃO. AF_04/2023</v>
          </cell>
          <cell r="C3075" t="str">
            <v>UN</v>
          </cell>
          <cell r="D3075">
            <v>121.91</v>
          </cell>
          <cell r="E3075" t="str">
            <v>Eletrocalhas</v>
          </cell>
          <cell r="F3075" t="str">
            <v>SINAPI Mai/26</v>
          </cell>
        </row>
        <row r="3076">
          <cell r="A3076">
            <v>97298</v>
          </cell>
          <cell r="B3076" t="str">
            <v>COTOVELO HORIZONTAL 90º, PARA ELETROCALHA, LISA OU PERFURADA EM AÇO GALVANIZADO, LARGURA DE 400MM E ALTURA DE 50MM - FORNECIMENTO E INSTALAÇÃO. AF_04/2023</v>
          </cell>
          <cell r="C3076" t="str">
            <v>UN</v>
          </cell>
          <cell r="D3076">
            <v>158.76</v>
          </cell>
          <cell r="E3076" t="str">
            <v>Eletrocalhas</v>
          </cell>
          <cell r="F3076" t="str">
            <v>SINAPI Mai/26</v>
          </cell>
        </row>
        <row r="3077">
          <cell r="A3077">
            <v>97303</v>
          </cell>
          <cell r="B3077" t="str">
            <v>COTOVELO HORIZONTAL 90º, PARA ELETROCALHA, LISA OU PERFURADA EM AÇO GALVANIZADO, LARGURA DE 500MM E ALTURA DE 50MM - FORNECIMENTO E INSTALAÇÃO. AF_04/2023</v>
          </cell>
          <cell r="C3077" t="str">
            <v>UN</v>
          </cell>
          <cell r="D3077">
            <v>207.35</v>
          </cell>
          <cell r="E3077" t="str">
            <v>Eletrocalhas</v>
          </cell>
          <cell r="F3077" t="str">
            <v>SINAPI Mai/26</v>
          </cell>
        </row>
        <row r="3078">
          <cell r="A3078">
            <v>97304</v>
          </cell>
          <cell r="B3078" t="str">
            <v>COTOVELO HORIZONTAL 90º, PARA ELETROCALHA, LISA OU PERFURADA EM AÇO GALVANIZADO, LARGURA DE 600MM E ALTURA DE 50MM - FORNECIMENTO E INSTALAÇÃO. AF_04/2023</v>
          </cell>
          <cell r="C3078" t="str">
            <v>UN</v>
          </cell>
          <cell r="D3078">
            <v>263.54000000000002</v>
          </cell>
          <cell r="E3078" t="str">
            <v>Eletrocalhas</v>
          </cell>
          <cell r="F3078" t="str">
            <v>SINAPI Mai/26</v>
          </cell>
        </row>
        <row r="3079">
          <cell r="A3079">
            <v>97309</v>
          </cell>
          <cell r="B3079" t="str">
            <v>COTOVELO HORIZONTAL 90º, PARA ELETROCALHA, LISA OU PERFURADA EM AÇO GALVANIZADO, LARGURA DE 700MM E ALTURA DE 50MM - FORNECIMENTO E INSTALAÇÃO. AF_04/2023</v>
          </cell>
          <cell r="C3079" t="str">
            <v>UN</v>
          </cell>
          <cell r="D3079">
            <v>389.31</v>
          </cell>
          <cell r="E3079" t="str">
            <v>Eletrocalhas</v>
          </cell>
          <cell r="F3079" t="str">
            <v>SINAPI Mai/26</v>
          </cell>
        </row>
        <row r="3080">
          <cell r="A3080">
            <v>97310</v>
          </cell>
          <cell r="B3080" t="str">
            <v>COTOVELO HORIZONTAL 90º, PARA ELETROCALHA, LISA OU PERFURADA EM AÇO GALVANIZADO, LARGURA DE 800MM E ALTURA DE 50MM - FORNECIMENTO E INSTALAÇÃO. AF_04/2023</v>
          </cell>
          <cell r="C3080" t="str">
            <v>UN</v>
          </cell>
          <cell r="D3080">
            <v>465.53</v>
          </cell>
          <cell r="E3080" t="str">
            <v>Eletrocalhas</v>
          </cell>
          <cell r="F3080" t="str">
            <v>SINAPI Mai/26</v>
          </cell>
        </row>
        <row r="3081">
          <cell r="A3081">
            <v>97282</v>
          </cell>
          <cell r="B3081" t="str">
            <v>COTOVELO RETO 90º PARA ELETROCALHA, LISA OU PERFURADA EM AÇO GALVANIZADO, LARGURA DE 100MM E ALTURA DE 50MM - FORNECIMENTO E INSTALAÇÃO. AF_04/2023</v>
          </cell>
          <cell r="C3081" t="str">
            <v>UN</v>
          </cell>
          <cell r="D3081">
            <v>57.38</v>
          </cell>
          <cell r="E3081" t="str">
            <v>Eletrocalhas</v>
          </cell>
          <cell r="F3081" t="str">
            <v>SINAPI Mai/26</v>
          </cell>
        </row>
        <row r="3082">
          <cell r="A3082">
            <v>97276</v>
          </cell>
          <cell r="B3082" t="str">
            <v>COTOVELO RETO 90º PARA ELETROCALHA, LISA OU PERFURADA EM AÇO GALVANIZADO, LARGURA DE 50MM E ALTURA DE 50MM - FORNECIMENTO E INSTALAÇÃO. AF_04/2023</v>
          </cell>
          <cell r="C3082" t="str">
            <v>UN</v>
          </cell>
          <cell r="D3082">
            <v>45.69</v>
          </cell>
          <cell r="E3082" t="str">
            <v>Eletrocalhas</v>
          </cell>
          <cell r="F3082" t="str">
            <v>SINAPI Mai/26</v>
          </cell>
        </row>
        <row r="3083">
          <cell r="A3083">
            <v>97281</v>
          </cell>
          <cell r="B3083" t="str">
            <v>COTOVELO RETO 90º PARA ELETROCALHA, LISA OU PERFURADA EM AÇO GALVANIZADO, LARGURA DE 75MM E ALTURA DE 50MM - FORNECIMENTO E INSTALAÇÃO. AF_04/2023</v>
          </cell>
          <cell r="C3083" t="str">
            <v>UN</v>
          </cell>
          <cell r="D3083">
            <v>50.69</v>
          </cell>
          <cell r="E3083" t="str">
            <v>Eletrocalhas</v>
          </cell>
          <cell r="F3083" t="str">
            <v>SINAPI Mai/26</v>
          </cell>
        </row>
        <row r="3084">
          <cell r="A3084">
            <v>97287</v>
          </cell>
          <cell r="B3084" t="str">
            <v>COTOVELO RETO 90º, PARA ELETROCALHA, LISA OU PERFURADA EM AÇO GALVANIZADO, LARGURA DE 125MM E ALTURA DE 50MM - FORNECIMENTO E INSTALAÇÃO. AF_04/2023</v>
          </cell>
          <cell r="C3084" t="str">
            <v>UN</v>
          </cell>
          <cell r="D3084">
            <v>62.75</v>
          </cell>
          <cell r="E3084" t="str">
            <v>Eletrocalhas</v>
          </cell>
          <cell r="F3084" t="str">
            <v>SINAPI Mai/26</v>
          </cell>
        </row>
        <row r="3085">
          <cell r="A3085">
            <v>97288</v>
          </cell>
          <cell r="B3085" t="str">
            <v>COTOVELO RETO 90º, PARA ELETROCALHA, LISA OU PERFURADA EM AÇO GALVANIZADO, LARGURA DE 150MM E ALTURA DE 50MM - FORNECIMENTO E INSTALAÇÃO. AF_04/2023</v>
          </cell>
          <cell r="C3085" t="str">
            <v>UN</v>
          </cell>
          <cell r="D3085">
            <v>71.709999999999994</v>
          </cell>
          <cell r="E3085" t="str">
            <v>Eletrocalhas</v>
          </cell>
          <cell r="F3085" t="str">
            <v>SINAPI Mai/26</v>
          </cell>
        </row>
        <row r="3086">
          <cell r="A3086">
            <v>97293</v>
          </cell>
          <cell r="B3086" t="str">
            <v>COTOVELO RETO 90º, PARA ELETROCALHA, LISA OU PERFURADA EM AÇO GALVANIZADO, LARGURA DE 200MM E ALTURA DE 50MM - FORNECIMENTO E INSTALAÇÃO. AF_04/2023</v>
          </cell>
          <cell r="C3086" t="str">
            <v>UN</v>
          </cell>
          <cell r="D3086">
            <v>83.12</v>
          </cell>
          <cell r="E3086" t="str">
            <v>Eletrocalhas</v>
          </cell>
          <cell r="F3086" t="str">
            <v>SINAPI Mai/26</v>
          </cell>
        </row>
        <row r="3087">
          <cell r="A3087">
            <v>97294</v>
          </cell>
          <cell r="B3087" t="str">
            <v>COTOVELO RETO 90º, PARA ELETROCALHA, LISA OU PERFURADA EM AÇO GALVANIZADO, LARGURA DE 250MM E ALTURA DE 50MM - FORNECIMENTO E INSTALAÇÃO. AF_04/2023</v>
          </cell>
          <cell r="C3087" t="str">
            <v>UN</v>
          </cell>
          <cell r="D3087">
            <v>97.14</v>
          </cell>
          <cell r="E3087" t="str">
            <v>Eletrocalhas</v>
          </cell>
          <cell r="F3087" t="str">
            <v>SINAPI Mai/26</v>
          </cell>
        </row>
        <row r="3088">
          <cell r="A3088">
            <v>97299</v>
          </cell>
          <cell r="B3088" t="str">
            <v>COTOVELO RETO 90º, PARA ELETROCALHA, LISA OU PERFURADA EM AÇO GALVANIZADO, LARGURA DE 300MM E ALTURA DE 50MM - FORNECIMENTO E INSTALAÇÃO. AF_04/2023</v>
          </cell>
          <cell r="C3088" t="str">
            <v>UN</v>
          </cell>
          <cell r="D3088">
            <v>121.91</v>
          </cell>
          <cell r="E3088" t="str">
            <v>Eletrocalhas</v>
          </cell>
          <cell r="F3088" t="str">
            <v>SINAPI Mai/26</v>
          </cell>
        </row>
        <row r="3089">
          <cell r="A3089">
            <v>97300</v>
          </cell>
          <cell r="B3089" t="str">
            <v>COTOVELO RETO 90º, PARA ELETROCALHA, LISA OU PERFURADA EM AÇO GALVANIZADO, LARGURA DE 400MM E ALTURA DE 50MM - FORNECIMENTO E INSTALAÇÃO. AF_04/2023</v>
          </cell>
          <cell r="C3089" t="str">
            <v>UN</v>
          </cell>
          <cell r="D3089">
            <v>158.76</v>
          </cell>
          <cell r="E3089" t="str">
            <v>Eletrocalhas</v>
          </cell>
          <cell r="F3089" t="str">
            <v>SINAPI Mai/26</v>
          </cell>
        </row>
        <row r="3090">
          <cell r="A3090">
            <v>97305</v>
          </cell>
          <cell r="B3090" t="str">
            <v>COTOVELO RETO 90º, PARA ELETROCALHA, LISA OU PERFURADA EM AÇO GALVANIZADO, LARGURA DE 500MM E ALTURA DE 50MM - FORNECIMENTO E INSTALAÇÃO. AF_04/2023</v>
          </cell>
          <cell r="C3090" t="str">
            <v>UN</v>
          </cell>
          <cell r="D3090">
            <v>200.85</v>
          </cell>
          <cell r="E3090" t="str">
            <v>Eletrocalhas</v>
          </cell>
          <cell r="F3090" t="str">
            <v>SINAPI Mai/26</v>
          </cell>
        </row>
        <row r="3091">
          <cell r="A3091">
            <v>97306</v>
          </cell>
          <cell r="B3091" t="str">
            <v>COTOVELO RETO 90º, PARA ELETROCALHA, LISA OU PERFURADA EM AÇO GALVANIZADO, LARGURA DE 600MM E ALTURA DE 50MM - FORNECIMENTO E INSTALAÇÃO. AF_04/2023</v>
          </cell>
          <cell r="C3091" t="str">
            <v>UN</v>
          </cell>
          <cell r="D3091">
            <v>277.61</v>
          </cell>
          <cell r="E3091" t="str">
            <v>Eletrocalhas</v>
          </cell>
          <cell r="F3091" t="str">
            <v>SINAPI Mai/26</v>
          </cell>
        </row>
        <row r="3092">
          <cell r="A3092">
            <v>97311</v>
          </cell>
          <cell r="B3092" t="str">
            <v>COTOVELO RETO 90º, PARA ELETROCALHA, LISA OU PERFURADA EM AÇO GALVANIZADO, LARGURA DE 700MM E ALTURA DE 50MM - FORNECIMENTO E INSTALAÇÃO. AF_04/2023</v>
          </cell>
          <cell r="C3092" t="str">
            <v>UN</v>
          </cell>
          <cell r="D3092">
            <v>346.43</v>
          </cell>
          <cell r="E3092" t="str">
            <v>Eletrocalhas</v>
          </cell>
          <cell r="F3092" t="str">
            <v>SINAPI Mai/26</v>
          </cell>
        </row>
        <row r="3093">
          <cell r="A3093">
            <v>97312</v>
          </cell>
          <cell r="B3093" t="str">
            <v>COTOVELO RETO 90º, PARA ELETROCALHA, LISA OU PERFURADA EM AÇO GALVANIZADO, LARGURA DE 800MM E ALTURA DE 50MM - FORNECIMENTO E INSTALAÇÃO. AF_04/2023</v>
          </cell>
          <cell r="C3093" t="str">
            <v>UN</v>
          </cell>
          <cell r="D3093">
            <v>465.53</v>
          </cell>
          <cell r="E3093" t="str">
            <v>Eletrocalhas</v>
          </cell>
          <cell r="F3093" t="str">
            <v>SINAPI Mai/26</v>
          </cell>
        </row>
        <row r="3094">
          <cell r="A3094">
            <v>97278</v>
          </cell>
          <cell r="B3094" t="str">
            <v>CURVA HORIZONTAL 90º PARA ELETROCALHA, LISA OU PERFURADA EM AÇO GALVANIZADO, LARGURA DE 100MM E ALTURA DE 50MM - FORNECIMENTO E INSTALAÇÃO. AF_04/2023</v>
          </cell>
          <cell r="C3094" t="str">
            <v>UN</v>
          </cell>
          <cell r="D3094">
            <v>61.57</v>
          </cell>
          <cell r="E3094" t="str">
            <v>Eletrocalhas</v>
          </cell>
          <cell r="F3094" t="str">
            <v>SINAPI Mai/26</v>
          </cell>
        </row>
        <row r="3095">
          <cell r="A3095">
            <v>97274</v>
          </cell>
          <cell r="B3095" t="str">
            <v>CURVA HORIZONTAL 90º PARA ELETROCALHA, LISA OU PERFURADA EM AÇO GALVANIZADO, LARGURA DE 50MM E ALTURA DE 50MM - FORNECIMENTO E INSTALAÇÃO. AF_04/2023</v>
          </cell>
          <cell r="C3095" t="str">
            <v>UN</v>
          </cell>
          <cell r="D3095">
            <v>48.17</v>
          </cell>
          <cell r="E3095" t="str">
            <v>Eletrocalhas</v>
          </cell>
          <cell r="F3095" t="str">
            <v>SINAPI Mai/26</v>
          </cell>
        </row>
        <row r="3096">
          <cell r="A3096">
            <v>97283</v>
          </cell>
          <cell r="B3096" t="str">
            <v>CURVA HORIZONTAL 90º, PARA ELETROCALHA, LISA OU PERFURADA EM AÇO GALVANIZADO, LARGURA DE 125MM E ALTURA DE 50MM - FORNECIMENTO E INSTALAÇÃO. AF_04/2023</v>
          </cell>
          <cell r="C3096" t="str">
            <v>UN</v>
          </cell>
          <cell r="D3096">
            <v>65.06</v>
          </cell>
          <cell r="E3096" t="str">
            <v>Eletrocalhas</v>
          </cell>
          <cell r="F3096" t="str">
            <v>SINAPI Mai/26</v>
          </cell>
        </row>
        <row r="3097">
          <cell r="A3097">
            <v>97284</v>
          </cell>
          <cell r="B3097" t="str">
            <v>CURVA HORIZONTAL 90º, PARA ELETROCALHA, LISA OU PERFURADA EM AÇO GALVANIZADO, LARGURA DE 150MM E ALTURA DE 50MM - FORNECIMENTO E INSTALAÇÃO. AF_04/2023</v>
          </cell>
          <cell r="C3097" t="str">
            <v>UN</v>
          </cell>
          <cell r="D3097">
            <v>79.680000000000007</v>
          </cell>
          <cell r="E3097" t="str">
            <v>Eletrocalhas</v>
          </cell>
          <cell r="F3097" t="str">
            <v>SINAPI Mai/26</v>
          </cell>
        </row>
        <row r="3098">
          <cell r="A3098">
            <v>97289</v>
          </cell>
          <cell r="B3098" t="str">
            <v>CURVA HORIZONTAL 90º, PARA ELETROCALHA, LISA OU PERFURADA EM AÇO GALVANIZADO, LARGURA DE 200MM E ALTURA DE 50MM - FORNECIMENTO E INSTALAÇÃO. AF_04/2023</v>
          </cell>
          <cell r="C3098" t="str">
            <v>UN</v>
          </cell>
          <cell r="D3098">
            <v>96.91</v>
          </cell>
          <cell r="E3098" t="str">
            <v>Eletrocalhas</v>
          </cell>
          <cell r="F3098" t="str">
            <v>SINAPI Mai/26</v>
          </cell>
        </row>
        <row r="3099">
          <cell r="A3099">
            <v>97290</v>
          </cell>
          <cell r="B3099" t="str">
            <v>CURVA HORIZONTAL 90º, PARA ELETROCALHA, LISA OU PERFURADA EM AÇO GALVANIZADO, LARGURA DE 250MM E ALTURA DE 50MM - FORNECIMENTO E INSTALAÇÃO. AF_04/2023</v>
          </cell>
          <cell r="C3099" t="str">
            <v>UN</v>
          </cell>
          <cell r="D3099">
            <v>102.27</v>
          </cell>
          <cell r="E3099" t="str">
            <v>Eletrocalhas</v>
          </cell>
          <cell r="F3099" t="str">
            <v>SINAPI Mai/26</v>
          </cell>
        </row>
        <row r="3100">
          <cell r="A3100">
            <v>97295</v>
          </cell>
          <cell r="B3100" t="str">
            <v>CURVA HORIZONTAL 90º, PARA ELETROCALHA, LISA OU PERFURADA EM AÇO GALVANIZADO, LARGURA DE 300MM E ALTURA DE 50MM - FORNECIMENTO E INSTALAÇÃO. AF_04/2023</v>
          </cell>
          <cell r="C3100" t="str">
            <v>UN</v>
          </cell>
          <cell r="D3100">
            <v>136.44999999999999</v>
          </cell>
          <cell r="E3100" t="str">
            <v>Eletrocalhas</v>
          </cell>
          <cell r="F3100" t="str">
            <v>SINAPI Mai/26</v>
          </cell>
        </row>
        <row r="3101">
          <cell r="A3101">
            <v>97296</v>
          </cell>
          <cell r="B3101" t="str">
            <v>CURVA HORIZONTAL 90º, PARA ELETROCALHA, LISA OU PERFURADA EM AÇO GALVANIZADO, LARGURA DE 400MM E ALTURA DE 50MM - FORNECIMENTO E INSTALAÇÃO. AF_04/2023</v>
          </cell>
          <cell r="C3101" t="str">
            <v>UN</v>
          </cell>
          <cell r="D3101">
            <v>176.99</v>
          </cell>
          <cell r="E3101" t="str">
            <v>Eletrocalhas</v>
          </cell>
          <cell r="F3101" t="str">
            <v>SINAPI Mai/26</v>
          </cell>
        </row>
        <row r="3102">
          <cell r="A3102">
            <v>97301</v>
          </cell>
          <cell r="B3102" t="str">
            <v>CURVA HORIZONTAL 90º, PARA ELETROCALHA, LISA OU PERFURADA EM AÇO GALVANIZADO, LARGURA DE 500MM E ALTURA DE 50MM - FORNECIMENTO E INSTALAÇÃO. AF_04/2023</v>
          </cell>
          <cell r="C3102" t="str">
            <v>UN</v>
          </cell>
          <cell r="D3102">
            <v>240.19</v>
          </cell>
          <cell r="E3102" t="str">
            <v>Eletrocalhas</v>
          </cell>
          <cell r="F3102" t="str">
            <v>SINAPI Mai/26</v>
          </cell>
        </row>
        <row r="3103">
          <cell r="A3103">
            <v>97302</v>
          </cell>
          <cell r="B3103" t="str">
            <v>CURVA HORIZONTAL 90º, PARA ELETROCALHA, LISA OU PERFURADA EM AÇO GALVANIZADO, LARGURA DE 600MM E ALTURA DE 50MM - FORNECIMENTO E INSTALAÇÃO. AF_04/2023</v>
          </cell>
          <cell r="C3103" t="str">
            <v>UN</v>
          </cell>
          <cell r="D3103">
            <v>291.58999999999997</v>
          </cell>
          <cell r="E3103" t="str">
            <v>Eletrocalhas</v>
          </cell>
          <cell r="F3103" t="str">
            <v>SINAPI Mai/26</v>
          </cell>
        </row>
        <row r="3104">
          <cell r="A3104">
            <v>97307</v>
          </cell>
          <cell r="B3104" t="str">
            <v>CURVA HORIZONTAL 90º, PARA ELETROCALHA, LISA OU PERFURADA EM AÇO GALVANIZADO, LARGURA DE 700MM E ALTURA DE 50MM - FORNECIMENTO E INSTALAÇÃO. AF_04/2023</v>
          </cell>
          <cell r="C3104" t="str">
            <v>UN</v>
          </cell>
          <cell r="D3104">
            <v>385.02</v>
          </cell>
          <cell r="E3104" t="str">
            <v>Eletrocalhas</v>
          </cell>
          <cell r="F3104" t="str">
            <v>SINAPI Mai/26</v>
          </cell>
        </row>
        <row r="3105">
          <cell r="A3105">
            <v>97277</v>
          </cell>
          <cell r="B3105" t="str">
            <v>CURVA HORIZONTAL 90º, PARA ELETROCALHA, LISA OU PERFURADA EM AÇO GALVANIZADO, LARGURA DE 75MM E ALTURA DE 50MM - FORNECIMENTO E INSTALAÇÃO. AF_04/2023</v>
          </cell>
          <cell r="C3105" t="str">
            <v>UN</v>
          </cell>
          <cell r="D3105">
            <v>54.65</v>
          </cell>
          <cell r="E3105" t="str">
            <v>Eletrocalhas</v>
          </cell>
          <cell r="F3105" t="str">
            <v>SINAPI Mai/26</v>
          </cell>
        </row>
        <row r="3106">
          <cell r="A3106">
            <v>97308</v>
          </cell>
          <cell r="B3106" t="str">
            <v>CURVA HORIZONTAL 90º, PARA ELETROCALHA, LISA OU PERFURADA EM AÇO GALVANIZADO, LARGURA DE 800MM E ALTURA DE 50MM - FORNECIMENTO E INSTALAÇÃO. AF_04/2023</v>
          </cell>
          <cell r="C3106" t="str">
            <v>UN</v>
          </cell>
          <cell r="D3106">
            <v>444.27</v>
          </cell>
          <cell r="E3106" t="str">
            <v>Eletrocalhas</v>
          </cell>
          <cell r="F3106" t="str">
            <v>SINAPI Mai/26</v>
          </cell>
        </row>
        <row r="3107">
          <cell r="A3107">
            <v>97238</v>
          </cell>
          <cell r="B3107" t="str">
            <v>ELETROCALHA LISA OU PERFURADA EM AÇO GALVANIZADO, LARGURA 100MM E ALTURA 50MM, INCLUSIVE EMENDA E FIXAÇÃO - FORNECIMENTO E INSTALAÇÃO. AF_04/2023</v>
          </cell>
          <cell r="C3107" t="str">
            <v>M</v>
          </cell>
          <cell r="D3107">
            <v>100.91</v>
          </cell>
          <cell r="E3107" t="str">
            <v>Eletrocalhas</v>
          </cell>
          <cell r="F3107" t="str">
            <v>SINAPI Mai/26</v>
          </cell>
        </row>
        <row r="3108">
          <cell r="A3108">
            <v>97239</v>
          </cell>
          <cell r="B3108" t="str">
            <v>ELETROCALHA LISA OU PERFURADA EM AÇO GALVANIZADO, LARGURA 125MM E ALTURA 50MM, INCLUSIVE EMENDA E FIXAÇÃO - FORNECIMENTO E INSTALAÇÃO. AF_04/2023</v>
          </cell>
          <cell r="C3108" t="str">
            <v>M</v>
          </cell>
          <cell r="D3108">
            <v>105.66</v>
          </cell>
          <cell r="E3108" t="str">
            <v>Eletrocalhas</v>
          </cell>
          <cell r="F3108" t="str">
            <v>SINAPI Mai/26</v>
          </cell>
        </row>
        <row r="3109">
          <cell r="A3109">
            <v>97240</v>
          </cell>
          <cell r="B3109" t="str">
            <v>ELETROCALHA LISA OU PERFURADA EM AÇO GALVANIZADO, LARGURA 150MM E ALTURA 50MM, INCLUSIVE EMENDA E FIXAÇÃO - FORNECIMENTO E INSTALAÇÃO. AF_04/2023</v>
          </cell>
          <cell r="C3109" t="str">
            <v>M</v>
          </cell>
          <cell r="D3109">
            <v>109.06</v>
          </cell>
          <cell r="E3109" t="str">
            <v>Eletrocalhas</v>
          </cell>
          <cell r="F3109" t="str">
            <v>SINAPI Mai/26</v>
          </cell>
        </row>
        <row r="3110">
          <cell r="A3110">
            <v>97241</v>
          </cell>
          <cell r="B3110" t="str">
            <v>ELETROCALHA LISA OU PERFURADA EM AÇO GALVANIZADO, LARGURA 200MM E ALTURA 50MM, INCLUSIVE EMENDA E FIXAÇÃO - FORNECIMENTO E INSTALAÇÃO. AF_04/2023</v>
          </cell>
          <cell r="C3110" t="str">
            <v>M</v>
          </cell>
          <cell r="D3110">
            <v>116.78</v>
          </cell>
          <cell r="E3110" t="str">
            <v>Eletrocalhas</v>
          </cell>
          <cell r="F3110" t="str">
            <v>SINAPI Mai/26</v>
          </cell>
        </row>
        <row r="3111">
          <cell r="A3111">
            <v>97242</v>
          </cell>
          <cell r="B3111" t="str">
            <v>ELETROCALHA LISA OU PERFURADA EM AÇO GALVANIZADO, LARGURA 250MM E ALTURA 50MM, INCLUSIVE EMENDA E FIXAÇÃO - FORNECIMENTO E INSTALAÇÃO. AF_04/2023</v>
          </cell>
          <cell r="C3111" t="str">
            <v>M</v>
          </cell>
          <cell r="D3111">
            <v>125.14</v>
          </cell>
          <cell r="E3111" t="str">
            <v>Eletrocalhas</v>
          </cell>
          <cell r="F3111" t="str">
            <v>SINAPI Mai/26</v>
          </cell>
        </row>
        <row r="3112">
          <cell r="A3112">
            <v>97243</v>
          </cell>
          <cell r="B3112" t="str">
            <v>ELETROCALHA LISA OU PERFURADA EM AÇO GALVANIZADO, LARGURA 300MM E ALTURA 50MM, INCLUSIVE EMENDA E FIXAÇÃO - FORNECIMENTO E INSTALAÇÃO. AF_04/2023</v>
          </cell>
          <cell r="C3112" t="str">
            <v>M</v>
          </cell>
          <cell r="D3112">
            <v>150.11000000000001</v>
          </cell>
          <cell r="E3112" t="str">
            <v>Eletrocalhas</v>
          </cell>
          <cell r="F3112" t="str">
            <v>SINAPI Mai/26</v>
          </cell>
        </row>
        <row r="3113">
          <cell r="A3113">
            <v>97244</v>
          </cell>
          <cell r="B3113" t="str">
            <v>ELETROCALHA LISA OU PERFURADA EM AÇO GALVANIZADO, LARGURA 400MM E ALTURA 50MM, INCLUSIVE EMENDA E FIXAÇÃO - FORNECIMENTO E INSTALAÇÃO. AF_04/2023</v>
          </cell>
          <cell r="C3113" t="str">
            <v>M</v>
          </cell>
          <cell r="D3113">
            <v>170.31</v>
          </cell>
          <cell r="E3113" t="str">
            <v>Eletrocalhas</v>
          </cell>
          <cell r="F3113" t="str">
            <v>SINAPI Mai/26</v>
          </cell>
        </row>
        <row r="3114">
          <cell r="A3114">
            <v>97245</v>
          </cell>
          <cell r="B3114" t="str">
            <v>ELETROCALHA LISA OU PERFURADA EM AÇO GALVANIZADO, LARGURA 500MM E ALTURA 50MM, INCLUSIVE EMENDA E FIXAÇÃO - FORNECIMENTO E INSTALAÇÃO. AF_04/2023</v>
          </cell>
          <cell r="C3114" t="str">
            <v>M</v>
          </cell>
          <cell r="D3114">
            <v>204.27</v>
          </cell>
          <cell r="E3114" t="str">
            <v>Eletrocalhas</v>
          </cell>
          <cell r="F3114" t="str">
            <v>SINAPI Mai/26</v>
          </cell>
        </row>
        <row r="3115">
          <cell r="A3115">
            <v>97236</v>
          </cell>
          <cell r="B3115" t="str">
            <v>ELETROCALHA LISA OU PERFURADA EM AÇO GALVANIZADO, LARGURA 50MM E ALTURA 50MM, INCLUSIVE EMENDA E FIXAÇÃO - FORNECIMENTO E INSTALAÇÃO. AF_04/2023</v>
          </cell>
          <cell r="C3115" t="str">
            <v>M</v>
          </cell>
          <cell r="D3115">
            <v>92.82</v>
          </cell>
          <cell r="E3115" t="str">
            <v>Eletrocalhas</v>
          </cell>
          <cell r="F3115" t="str">
            <v>SINAPI Mai/26</v>
          </cell>
        </row>
        <row r="3116">
          <cell r="A3116">
            <v>97246</v>
          </cell>
          <cell r="B3116" t="str">
            <v>ELETROCALHA LISA OU PERFURADA EM AÇO GALVANIZADO, LARGURA 600MM E ALTURA 50MM, INCLUSIVE EMENDA E FIXAÇÃO - FORNECIMENTO E INSTALAÇÃO. AF_04/2023</v>
          </cell>
          <cell r="C3116" t="str">
            <v>M</v>
          </cell>
          <cell r="D3116">
            <v>225.93</v>
          </cell>
          <cell r="E3116" t="str">
            <v>Eletrocalhas</v>
          </cell>
          <cell r="F3116" t="str">
            <v>SINAPI Mai/26</v>
          </cell>
        </row>
        <row r="3117">
          <cell r="A3117">
            <v>97247</v>
          </cell>
          <cell r="B3117" t="str">
            <v>ELETROCALHA LISA OU PERFURADA EM AÇO GALVANIZADO, LARGURA 700MM E ALTURA 50MM, INCLUSIVE EMENDA E FIXAÇÃO - FORNECIMENTO E INSTALAÇÃO. AF_04/2023</v>
          </cell>
          <cell r="C3117" t="str">
            <v>M</v>
          </cell>
          <cell r="D3117">
            <v>267.02999999999997</v>
          </cell>
          <cell r="E3117" t="str">
            <v>Eletrocalhas</v>
          </cell>
          <cell r="F3117" t="str">
            <v>SINAPI Mai/26</v>
          </cell>
        </row>
        <row r="3118">
          <cell r="A3118">
            <v>97237</v>
          </cell>
          <cell r="B3118" t="str">
            <v>ELETROCALHA LISA OU PERFURADA EM AÇO GALVANIZADO, LARGURA 75MM E ALTURA 50MM, INCLUSIVE EMENDA E FIXAÇÃO - FORNECIMENTO E INSTALAÇÃO. AF_04/2023</v>
          </cell>
          <cell r="C3118" t="str">
            <v>M</v>
          </cell>
          <cell r="D3118">
            <v>96.83</v>
          </cell>
          <cell r="E3118" t="str">
            <v>Eletrocalhas</v>
          </cell>
          <cell r="F3118" t="str">
            <v>SINAPI Mai/26</v>
          </cell>
        </row>
        <row r="3119">
          <cell r="A3119">
            <v>97248</v>
          </cell>
          <cell r="B3119" t="str">
            <v>ELETROCALHA LISA OU PERFURADA EM AÇO GALVANIZADO, LARGURA 800MM E ALTURA 50MM, INCLUSIVE EMENDA E FIXAÇÃO - FORNECIMENTO E INSTALAÇÃO. AF_04/2023</v>
          </cell>
          <cell r="C3119" t="str">
            <v>M</v>
          </cell>
          <cell r="D3119">
            <v>298.25</v>
          </cell>
          <cell r="E3119" t="str">
            <v>Eletrocalhas</v>
          </cell>
          <cell r="F3119" t="str">
            <v>SINAPI Mai/26</v>
          </cell>
        </row>
        <row r="3120">
          <cell r="A3120">
            <v>97251</v>
          </cell>
          <cell r="B3120" t="str">
            <v>EMENDA PARA ELETROCALHA, LISA OU PERFURADA EM AÇO GALVANIZADO, LARGURA 100MM E ALTURA 50MM - FORNECIMENTO E INSTALAÇÃO. AF_04/2023</v>
          </cell>
          <cell r="C3120" t="str">
            <v>UN</v>
          </cell>
          <cell r="D3120">
            <v>38.64</v>
          </cell>
          <cell r="E3120" t="str">
            <v>Eletrocalhas</v>
          </cell>
          <cell r="F3120" t="str">
            <v>SINAPI Mai/26</v>
          </cell>
        </row>
        <row r="3121">
          <cell r="A3121">
            <v>97254</v>
          </cell>
          <cell r="B3121" t="str">
            <v>EMENDA PARA ELETROCALHA, LISA OU PERFURADA EM AÇO GALVANIZADO, LARGURA 125MM E ALTURA 50MM - FORNECIMENTO E INSTALAÇÃO. AF_04/2023</v>
          </cell>
          <cell r="C3121" t="str">
            <v>UN</v>
          </cell>
          <cell r="D3121">
            <v>42.11</v>
          </cell>
          <cell r="E3121" t="str">
            <v>Eletrocalhas</v>
          </cell>
          <cell r="F3121" t="str">
            <v>SINAPI Mai/26</v>
          </cell>
        </row>
        <row r="3122">
          <cell r="A3122">
            <v>97255</v>
          </cell>
          <cell r="B3122" t="str">
            <v>EMENDA PARA ELETROCALHA, LISA OU PERFURADA EM AÇO GALVANIZADO, LARGURA 150MM E ALTURA 50MM - FORNECIMENTO E INSTALAÇÃO. AF_04/2023</v>
          </cell>
          <cell r="C3122" t="str">
            <v>UN</v>
          </cell>
          <cell r="D3122">
            <v>44.78</v>
          </cell>
          <cell r="E3122" t="str">
            <v>Eletrocalhas</v>
          </cell>
          <cell r="F3122" t="str">
            <v>SINAPI Mai/26</v>
          </cell>
        </row>
        <row r="3123">
          <cell r="A3123">
            <v>97249</v>
          </cell>
          <cell r="B3123" t="str">
            <v>EMENDA PARA ELETROCALHA, LISA OU PERFURADA EM AÇO GALVANIZADO, LARGURA 50MM E ALTURA 50MM - FORNECIMENTO E INSTALAÇÃO. AF_04/2023</v>
          </cell>
          <cell r="C3123" t="str">
            <v>UN</v>
          </cell>
          <cell r="D3123">
            <v>32.97</v>
          </cell>
          <cell r="E3123" t="str">
            <v>Eletrocalhas</v>
          </cell>
          <cell r="F3123" t="str">
            <v>SINAPI Mai/26</v>
          </cell>
        </row>
        <row r="3124">
          <cell r="A3124">
            <v>97250</v>
          </cell>
          <cell r="B3124" t="str">
            <v>EMENDA PARA ELETROCALHA, LISA OU PERFURADA EM AÇO GALVANIZADO, LARGURA 75MM E ALTURA 50MM - FORNECIMENTO E INSTALAÇÃO. AF_04/2023</v>
          </cell>
          <cell r="C3124" t="str">
            <v>UN</v>
          </cell>
          <cell r="D3124">
            <v>35.86</v>
          </cell>
          <cell r="E3124" t="str">
            <v>Eletrocalhas</v>
          </cell>
          <cell r="F3124" t="str">
            <v>SINAPI Mai/26</v>
          </cell>
        </row>
        <row r="3125">
          <cell r="A3125">
            <v>97258</v>
          </cell>
          <cell r="B3125" t="str">
            <v>EMENDA PARA ELETROCALHA, LISA OU PERFURADA EM AÇO GALVANIZADO, LARGURA DE 200MM E ALTURA DE 50MM - FORNECIMENTO E INSTALAÇÃO. AF_04/2023</v>
          </cell>
          <cell r="C3125" t="str">
            <v>UN</v>
          </cell>
          <cell r="D3125">
            <v>50.36</v>
          </cell>
          <cell r="E3125" t="str">
            <v>Eletrocalhas</v>
          </cell>
          <cell r="F3125" t="str">
            <v>SINAPI Mai/26</v>
          </cell>
        </row>
        <row r="3126">
          <cell r="A3126">
            <v>97259</v>
          </cell>
          <cell r="B3126" t="str">
            <v>EMENDA PARA ELETROCALHA, LISA OU PERFURADA EM AÇO GALVANIZADO, LARGURA DE 250MM E ALTURA DE 50MM - FORNECIMENTO E INSTALAÇÃO. AF_04/2023</v>
          </cell>
          <cell r="C3126" t="str">
            <v>UN</v>
          </cell>
          <cell r="D3126">
            <v>56.79</v>
          </cell>
          <cell r="E3126" t="str">
            <v>Eletrocalhas</v>
          </cell>
          <cell r="F3126" t="str">
            <v>SINAPI Mai/26</v>
          </cell>
        </row>
        <row r="3127">
          <cell r="A3127">
            <v>97262</v>
          </cell>
          <cell r="B3127" t="str">
            <v>EMENDA PARA ELETROCALHA, LISA OU PERFURADA EM AÇO GALVANIZADO, LARGURA DE 300MM E ALTURA DE 50MM - FORNECIMENTO E INSTALAÇÃO. AF_04/2023</v>
          </cell>
          <cell r="C3127" t="str">
            <v>UN</v>
          </cell>
          <cell r="D3127">
            <v>65.98</v>
          </cell>
          <cell r="E3127" t="str">
            <v>Eletrocalhas</v>
          </cell>
          <cell r="F3127" t="str">
            <v>SINAPI Mai/26</v>
          </cell>
        </row>
        <row r="3128">
          <cell r="A3128">
            <v>97263</v>
          </cell>
          <cell r="B3128" t="str">
            <v>EMENDA PARA ELETROCALHA, LISA OU PERFURADA EM AÇO GALVANIZADO, LARGURA DE 400MM E ALTURA DE 50MM - FORNECIMENTO E INSTALAÇÃO. AF_04/2023</v>
          </cell>
          <cell r="C3128" t="str">
            <v>UN</v>
          </cell>
          <cell r="D3128">
            <v>78.209999999999994</v>
          </cell>
          <cell r="E3128" t="str">
            <v>Eletrocalhas</v>
          </cell>
          <cell r="F3128" t="str">
            <v>SINAPI Mai/26</v>
          </cell>
        </row>
        <row r="3129">
          <cell r="A3129">
            <v>97266</v>
          </cell>
          <cell r="B3129" t="str">
            <v>EMENDA PARA ELETROCALHA, LISA OU PERFURADA EM AÇO GALVANIZADO, LARGURA DE 500MM E ALTURA DE 50MM - FORNECIMENTO E INSTALAÇÃO. AF_04/2023</v>
          </cell>
          <cell r="C3129" t="str">
            <v>UN</v>
          </cell>
          <cell r="D3129">
            <v>94.1</v>
          </cell>
          <cell r="E3129" t="str">
            <v>Eletrocalhas</v>
          </cell>
          <cell r="F3129" t="str">
            <v>SINAPI Mai/26</v>
          </cell>
        </row>
        <row r="3130">
          <cell r="A3130">
            <v>97267</v>
          </cell>
          <cell r="B3130" t="str">
            <v>EMENDA PARA ELETROCALHA, LISA OU PERFURADA EM AÇO GALVANIZADO, LARGURA DE 600MM E ALTURA DE 50MM - FORNECIMENTO E INSTALAÇÃO. AF_04/2023</v>
          </cell>
          <cell r="C3130" t="str">
            <v>UN</v>
          </cell>
          <cell r="D3130">
            <v>107.28</v>
          </cell>
          <cell r="E3130" t="str">
            <v>Eletrocalhas</v>
          </cell>
          <cell r="F3130" t="str">
            <v>SINAPI Mai/26</v>
          </cell>
        </row>
        <row r="3131">
          <cell r="A3131">
            <v>97270</v>
          </cell>
          <cell r="B3131" t="str">
            <v>EMENDA PARA ELETROCALHA, LISA OU PERFURADA EM AÇO GALVANIZADO, LARGURA DE 700MM E ALTURA DE 50MM - FORNECIMENTO E INSTALAÇÃO. AF_04/2023</v>
          </cell>
          <cell r="C3131" t="str">
            <v>UN</v>
          </cell>
          <cell r="D3131">
            <v>122.03</v>
          </cell>
          <cell r="E3131" t="str">
            <v>Eletrocalhas</v>
          </cell>
          <cell r="F3131" t="str">
            <v>SINAPI Mai/26</v>
          </cell>
        </row>
        <row r="3132">
          <cell r="A3132">
            <v>97271</v>
          </cell>
          <cell r="B3132" t="str">
            <v>EMENDA PARA ELETROCALHA, LISA OU PERFURADA EM AÇO GALVANIZADO, LARGURA DE 800MM E ALTURA DE 50MM - FORNECIMENTO E INSTALAÇÃO. AF_04/2023</v>
          </cell>
          <cell r="C3132" t="str">
            <v>UN</v>
          </cell>
          <cell r="D3132">
            <v>134.6</v>
          </cell>
          <cell r="E3132" t="str">
            <v>Eletrocalhas</v>
          </cell>
          <cell r="F3132" t="str">
            <v>SINAPI Mai/26</v>
          </cell>
        </row>
        <row r="3133">
          <cell r="A3133">
            <v>97252</v>
          </cell>
          <cell r="B3133" t="str">
            <v>REDUÇÃO PARA ELETROCALHA, LISA OU PERFURADA EM AÇO GALVANIZADO, 100X75MM E ALTURA 50MM - FORNECIMENTO E INSTALAÇÃO. AF_04/2023</v>
          </cell>
          <cell r="C3133" t="str">
            <v>UN</v>
          </cell>
          <cell r="D3133">
            <v>43.89</v>
          </cell>
          <cell r="E3133" t="str">
            <v>Eletrocalhas</v>
          </cell>
          <cell r="F3133" t="str">
            <v>SINAPI Mai/26</v>
          </cell>
        </row>
        <row r="3134">
          <cell r="A3134">
            <v>97257</v>
          </cell>
          <cell r="B3134" t="str">
            <v>REDUÇÃO PARA ELETROCALHA, LISA OU PERFURADA EM AÇO GALVANIZADO, 125X100MM E ALTURA DE 50MM - FORNECIMENTO E INSTALAÇÃO. AF_04/2023</v>
          </cell>
          <cell r="C3134" t="str">
            <v>UN</v>
          </cell>
          <cell r="D3134">
            <v>48.13</v>
          </cell>
          <cell r="E3134" t="str">
            <v>Eletrocalhas</v>
          </cell>
          <cell r="F3134" t="str">
            <v>SINAPI Mai/26</v>
          </cell>
        </row>
        <row r="3135">
          <cell r="A3135">
            <v>97256</v>
          </cell>
          <cell r="B3135" t="str">
            <v>REDUÇÃO PARA ELETROCALHA, LISA OU PERFURADA EM AÇO GALVANIZADO, 150X125MM E ALTURA DE 50MM - FORNECIMENTO E INSTALAÇÃO. AF_04/2023</v>
          </cell>
          <cell r="C3135" t="str">
            <v>UN</v>
          </cell>
          <cell r="D3135">
            <v>52.1</v>
          </cell>
          <cell r="E3135" t="str">
            <v>Eletrocalhas</v>
          </cell>
          <cell r="F3135" t="str">
            <v>SINAPI Mai/26</v>
          </cell>
        </row>
        <row r="3136">
          <cell r="A3136">
            <v>97253</v>
          </cell>
          <cell r="B3136" t="str">
            <v>REDUÇÃO PARA ELETROCALHA, LISA OU PERFURADA EM AÇO GALVANIZADO, 75X50MM E ALTURA 50MM - FORNECIMENTO E INSTALAÇÃO. AF_04/2023</v>
          </cell>
          <cell r="C3136" t="str">
            <v>UN</v>
          </cell>
          <cell r="D3136">
            <v>40.119999999999997</v>
          </cell>
          <cell r="E3136" t="str">
            <v>Eletrocalhas</v>
          </cell>
          <cell r="F3136" t="str">
            <v>SINAPI Mai/26</v>
          </cell>
        </row>
        <row r="3137">
          <cell r="A3137">
            <v>97261</v>
          </cell>
          <cell r="B3137" t="str">
            <v>REDUÇÃO PARA ELETROCALHA, LISA OU PERFURADA EM AÇO GALVANIZADO, LARGURA DE 200X150MM E ALTURA DE 50MM - FORNECIMENTO E INSTALAÇÃO. AF_04/2023</v>
          </cell>
          <cell r="C3137" t="str">
            <v>UN</v>
          </cell>
          <cell r="D3137">
            <v>58.32</v>
          </cell>
          <cell r="E3137" t="str">
            <v>Eletrocalhas</v>
          </cell>
          <cell r="F3137" t="str">
            <v>SINAPI Mai/26</v>
          </cell>
        </row>
        <row r="3138">
          <cell r="A3138">
            <v>97260</v>
          </cell>
          <cell r="B3138" t="str">
            <v>REDUÇÃO PARA ELETROCALHA, LISA OU PERFURADA EM AÇO GALVANIZADO, LARGURA DE 250X200MM E ALTURA DE 50MM - FORNECIMENTO E INSTALAÇÃO. AF_04/2023</v>
          </cell>
          <cell r="C3138" t="str">
            <v>UN</v>
          </cell>
          <cell r="D3138">
            <v>65.84</v>
          </cell>
          <cell r="E3138" t="str">
            <v>Eletrocalhas</v>
          </cell>
          <cell r="F3138" t="str">
            <v>SINAPI Mai/26</v>
          </cell>
        </row>
        <row r="3139">
          <cell r="A3139">
            <v>97265</v>
          </cell>
          <cell r="B3139" t="str">
            <v>REDUÇÃO PARA ELETROCALHA, LISA OU PERFURADA EM AÇO GALVANIZADO, LARGURA DE 300X250MM E ALTURA DE 50MM - FORNECIMENTO E INSTALAÇÃO. AF_04/2023</v>
          </cell>
          <cell r="C3139" t="str">
            <v>UN</v>
          </cell>
          <cell r="D3139">
            <v>82.86</v>
          </cell>
          <cell r="E3139" t="str">
            <v>Eletrocalhas</v>
          </cell>
          <cell r="F3139" t="str">
            <v>SINAPI Mai/26</v>
          </cell>
        </row>
        <row r="3140">
          <cell r="A3140">
            <v>97264</v>
          </cell>
          <cell r="B3140" t="str">
            <v>REDUÇÃO PARA ELETROCALHA, LISA OU PERFURADA EM AÇO GALVANIZADO, LARGURA DE 400X300MM E ALTURA DE 50MM - FORNECIMENTO E INSTALAÇÃO. AF_04/2023</v>
          </cell>
          <cell r="C3140" t="str">
            <v>UN</v>
          </cell>
          <cell r="D3140">
            <v>101</v>
          </cell>
          <cell r="E3140" t="str">
            <v>Eletrocalhas</v>
          </cell>
          <cell r="F3140" t="str">
            <v>SINAPI Mai/26</v>
          </cell>
        </row>
        <row r="3141">
          <cell r="A3141">
            <v>97269</v>
          </cell>
          <cell r="B3141" t="str">
            <v>REDUÇÃO PARA ELETROCALHA, LISA OU PERFURADA EM AÇO GALVANIZADO, LARGURA DE 500X400MM E ALTURA DE 50MM - FORNECIMENTO E INSTALAÇÃO. AF_04/2023</v>
          </cell>
          <cell r="C3141" t="str">
            <v>UN</v>
          </cell>
          <cell r="D3141">
            <v>121.01</v>
          </cell>
          <cell r="E3141" t="str">
            <v>Eletrocalhas</v>
          </cell>
          <cell r="F3141" t="str">
            <v>SINAPI Mai/26</v>
          </cell>
        </row>
        <row r="3142">
          <cell r="A3142">
            <v>97268</v>
          </cell>
          <cell r="B3142" t="str">
            <v>REDUÇÃO PARA ELETROCALHA, LISA OU PERFURADA EM AÇO GALVANIZADO, LARGURA DE 600X500MM E ALTURA DE 50MM - FORNECIMENTO E INSTALAÇÃO. AF_04/2023</v>
          </cell>
          <cell r="C3142" t="str">
            <v>UN</v>
          </cell>
          <cell r="D3142">
            <v>139.66</v>
          </cell>
          <cell r="E3142" t="str">
            <v>Eletrocalhas</v>
          </cell>
          <cell r="F3142" t="str">
            <v>SINAPI Mai/26</v>
          </cell>
        </row>
        <row r="3143">
          <cell r="A3143">
            <v>97273</v>
          </cell>
          <cell r="B3143" t="str">
            <v>REDUÇÃO PARA ELETROCALHA, LISA OU PERFURADA EM AÇO GALVANIZADO, LARGURA DE 700X600MM E ALTURA DE 50MM - FORNECIMENTO E INSTALAÇÃO. AF_04/2023</v>
          </cell>
          <cell r="C3143" t="str">
            <v>UN</v>
          </cell>
          <cell r="D3143">
            <v>174.68</v>
          </cell>
          <cell r="E3143" t="str">
            <v>Eletrocalhas</v>
          </cell>
          <cell r="F3143" t="str">
            <v>SINAPI Mai/26</v>
          </cell>
        </row>
        <row r="3144">
          <cell r="A3144">
            <v>97272</v>
          </cell>
          <cell r="B3144" t="str">
            <v>REDUÇÃO PARA ELETROCALHA, LISA OU PERFURADA EM AÇO GALVANIZADO, LARGURA DE 800X700MM E ALTURA DE 50MM - FORNECIMENTO E INSTALAÇÃO. AF_04/2023</v>
          </cell>
          <cell r="C3144" t="str">
            <v>UN</v>
          </cell>
          <cell r="D3144">
            <v>204.77</v>
          </cell>
          <cell r="E3144" t="str">
            <v>Eletrocalhas</v>
          </cell>
          <cell r="F3144" t="str">
            <v>SINAPI Mai/26</v>
          </cell>
        </row>
        <row r="3145">
          <cell r="A3145">
            <v>97315</v>
          </cell>
          <cell r="B3145" t="str">
            <v>TÊ HORIZONTAL 90º, PARA ELETROCALHA, LISA OU PERFURADA EM AÇO GALVANIZADO, LARGURA DE 100MM E ALTURA DE 50MM - FORNECIMENTO E INSTALAÇÃO. AF_04/2023</v>
          </cell>
          <cell r="C3145" t="str">
            <v>UN</v>
          </cell>
          <cell r="D3145">
            <v>85.47</v>
          </cell>
          <cell r="E3145" t="str">
            <v>Eletrocalhas</v>
          </cell>
          <cell r="F3145" t="str">
            <v>SINAPI Mai/26</v>
          </cell>
        </row>
        <row r="3146">
          <cell r="A3146">
            <v>97316</v>
          </cell>
          <cell r="B3146" t="str">
            <v>TÊ HORIZONTAL 90º, PARA ELETROCALHA, LISA OU PERFURADA EM AÇO GALVANIZADO, LARGURA DE 125MM E ALTURA DE 50MM - FORNECIMENTO E INSTALAÇÃO. AF_04/2023</v>
          </cell>
          <cell r="C3146" t="str">
            <v>UN</v>
          </cell>
          <cell r="D3146">
            <v>92.21</v>
          </cell>
          <cell r="E3146" t="str">
            <v>Eletrocalhas</v>
          </cell>
          <cell r="F3146" t="str">
            <v>SINAPI Mai/26</v>
          </cell>
        </row>
        <row r="3147">
          <cell r="A3147">
            <v>97317</v>
          </cell>
          <cell r="B3147" t="str">
            <v>TÊ HORIZONTAL 90º, PARA ELETROCALHA, LISA OU PERFURADA EM AÇO GALVANIZADO, LARGURA DE 150MM E ALTURA DE 50MM - FORNECIMENTO E INSTALAÇÃO. AF_04/2023</v>
          </cell>
          <cell r="C3147" t="str">
            <v>UN</v>
          </cell>
          <cell r="D3147">
            <v>102.28</v>
          </cell>
          <cell r="E3147" t="str">
            <v>Eletrocalhas</v>
          </cell>
          <cell r="F3147" t="str">
            <v>SINAPI Mai/26</v>
          </cell>
        </row>
        <row r="3148">
          <cell r="A3148">
            <v>97318</v>
          </cell>
          <cell r="B3148" t="str">
            <v>TÊ HORIZONTAL 90º, PARA ELETROCALHA, LISA OU PERFURADA EM AÇO GALVANIZADO, LARGURA DE 200MM E ALTURA DE 50MM - FORNECIMENTO E INSTALAÇÃO. AF_04/2023</v>
          </cell>
          <cell r="C3148" t="str">
            <v>UN</v>
          </cell>
          <cell r="D3148">
            <v>119.39</v>
          </cell>
          <cell r="E3148" t="str">
            <v>Eletrocalhas</v>
          </cell>
          <cell r="F3148" t="str">
            <v>SINAPI Mai/26</v>
          </cell>
        </row>
        <row r="3149">
          <cell r="A3149">
            <v>97319</v>
          </cell>
          <cell r="B3149" t="str">
            <v>TÊ HORIZONTAL 90º, PARA ELETROCALHA, LISA OU PERFURADA EM AÇO GALVANIZADO, LARGURA DE 250MM E ALTURA DE 50MM - FORNECIMENTO E INSTALAÇÃO. AF_04/2023</v>
          </cell>
          <cell r="C3149" t="str">
            <v>UN</v>
          </cell>
          <cell r="D3149">
            <v>134.75</v>
          </cell>
          <cell r="E3149" t="str">
            <v>Eletrocalhas</v>
          </cell>
          <cell r="F3149" t="str">
            <v>SINAPI Mai/26</v>
          </cell>
        </row>
        <row r="3150">
          <cell r="A3150">
            <v>97320</v>
          </cell>
          <cell r="B3150" t="str">
            <v>TÊ HORIZONTAL 90º, PARA ELETROCALHA, LISA OU PERFURADA EM AÇO GALVANIZADO, LARGURA DE 300MM E ALTURA DE 50MM - FORNECIMENTO E INSTALAÇÃO. AF_04/2023</v>
          </cell>
          <cell r="C3150" t="str">
            <v>UN</v>
          </cell>
          <cell r="D3150">
            <v>161.13</v>
          </cell>
          <cell r="E3150" t="str">
            <v>Eletrocalhas</v>
          </cell>
          <cell r="F3150" t="str">
            <v>SINAPI Mai/26</v>
          </cell>
        </row>
        <row r="3151">
          <cell r="A3151">
            <v>97321</v>
          </cell>
          <cell r="B3151" t="str">
            <v>TÊ HORIZONTAL 90º, PARA ELETROCALHA, LISA OU PERFURADA EM AÇO GALVANIZADO, LARGURA DE 400MM E ALTURA DE 50MM - FORNECIMENTO E INSTALAÇÃO. AF_04/2023</v>
          </cell>
          <cell r="C3151" t="str">
            <v>UN</v>
          </cell>
          <cell r="D3151">
            <v>203.08</v>
          </cell>
          <cell r="E3151" t="str">
            <v>Eletrocalhas</v>
          </cell>
          <cell r="F3151" t="str">
            <v>SINAPI Mai/26</v>
          </cell>
        </row>
        <row r="3152">
          <cell r="A3152">
            <v>97322</v>
          </cell>
          <cell r="B3152" t="str">
            <v>TÊ HORIZONTAL 90º, PARA ELETROCALHA, LISA OU PERFURADA EM AÇO GALVANIZADO, LARGURA DE 500MM E ALTURA DE 50MM - FORNECIMENTO E INSTALAÇÃO. AF_04/2023</v>
          </cell>
          <cell r="C3152" t="str">
            <v>UN</v>
          </cell>
          <cell r="D3152">
            <v>287.70999999999998</v>
          </cell>
          <cell r="E3152" t="str">
            <v>Eletrocalhas</v>
          </cell>
          <cell r="F3152" t="str">
            <v>SINAPI Mai/26</v>
          </cell>
        </row>
        <row r="3153">
          <cell r="A3153">
            <v>97313</v>
          </cell>
          <cell r="B3153" t="str">
            <v>TÊ HORIZONTAL 90º, PARA ELETROCALHA, LISA OU PERFURADA EM AÇO GALVANIZADO, LARGURA DE 50MM E ALTURA DE 50MM - FORNECIMENTO E INSTALAÇÃO. AF_04/2023</v>
          </cell>
          <cell r="C3153" t="str">
            <v>UN</v>
          </cell>
          <cell r="D3153">
            <v>68.92</v>
          </cell>
          <cell r="E3153" t="str">
            <v>Eletrocalhas</v>
          </cell>
          <cell r="F3153" t="str">
            <v>SINAPI Mai/26</v>
          </cell>
        </row>
        <row r="3154">
          <cell r="A3154">
            <v>97323</v>
          </cell>
          <cell r="B3154" t="str">
            <v>TÊ HORIZONTAL 90º, PARA ELETROCALHA, LISA OU PERFURADA EM AÇO GALVANIZADO, LARGURA DE 600MM E ALTURA DE 50MM - FORNECIMENTO E INSTALAÇÃO. AF_04/2023</v>
          </cell>
          <cell r="C3154" t="str">
            <v>UN</v>
          </cell>
          <cell r="D3154">
            <v>346.86</v>
          </cell>
          <cell r="E3154" t="str">
            <v>Eletrocalhas</v>
          </cell>
          <cell r="F3154" t="str">
            <v>SINAPI Mai/26</v>
          </cell>
        </row>
        <row r="3155">
          <cell r="A3155">
            <v>97324</v>
          </cell>
          <cell r="B3155" t="str">
            <v>TÊ HORIZONTAL 90º, PARA ELETROCALHA, LISA OU PERFURADA EM AÇO GALVANIZADO, LARGURA DE 700MM E ALTURA DE 50MM - FORNECIMENTO E INSTALAÇÃO. AF_04/2023</v>
          </cell>
          <cell r="C3155" t="str">
            <v>UN</v>
          </cell>
          <cell r="D3155">
            <v>424.84</v>
          </cell>
          <cell r="E3155" t="str">
            <v>Eletrocalhas</v>
          </cell>
          <cell r="F3155" t="str">
            <v>SINAPI Mai/26</v>
          </cell>
        </row>
        <row r="3156">
          <cell r="A3156">
            <v>97314</v>
          </cell>
          <cell r="B3156" t="str">
            <v>TÊ HORIZONTAL 90º, PARA ELETROCALHA, LISA OU PERFURADA EM AÇO GALVANIZADO, LARGURA DE 75MM E ALTURA DE 50MM - FORNECIMENTO E INSTALAÇÃO. AF_04/2023</v>
          </cell>
          <cell r="C3156" t="str">
            <v>UN</v>
          </cell>
          <cell r="D3156">
            <v>77.78</v>
          </cell>
          <cell r="E3156" t="str">
            <v>Eletrocalhas</v>
          </cell>
          <cell r="F3156" t="str">
            <v>SINAPI Mai/26</v>
          </cell>
        </row>
        <row r="3157">
          <cell r="A3157">
            <v>97325</v>
          </cell>
          <cell r="B3157" t="str">
            <v>TÊ HORIZONTAL 90º, PARA ELETROCALHA, LISA OU PERFURADA EM AÇO GALVANIZADO, LARGURA DE 800MM E ALTURA DE 50MM - FORNECIMENTO E INSTALAÇÃO. AF_04/2023</v>
          </cell>
          <cell r="C3157" t="str">
            <v>UN</v>
          </cell>
          <cell r="D3157">
            <v>510.49</v>
          </cell>
          <cell r="E3157" t="str">
            <v>Eletrocalhas</v>
          </cell>
          <cell r="F3157" t="str">
            <v>SINAPI Mai/26</v>
          </cell>
        </row>
        <row r="3158">
          <cell r="A3158">
            <v>103518</v>
          </cell>
          <cell r="B3158" t="str">
            <v>AQUECEDOR SOLAR COMPACTO, KIT PARA 1 COLETOR SOLAR A VÁCUO COM SUPORTE, RESERVATÓRIO, FIXAÇÕES E TUBOS - FORNECIMENTO E INSTALAÇÃO. AF_01/2026</v>
          </cell>
          <cell r="C3158" t="str">
            <v>UN</v>
          </cell>
          <cell r="D3158">
            <v>0</v>
          </cell>
          <cell r="E3158" t="str">
            <v>Energia Solar para Edificações</v>
          </cell>
          <cell r="F3158" t="str">
            <v>SINAPI Mai/26</v>
          </cell>
        </row>
        <row r="3159">
          <cell r="A3159">
            <v>103517</v>
          </cell>
          <cell r="B3159" t="str">
            <v>AQUECEDOR SOLAR COMPACTO, KIT PARA 1 COLETOR SOLAR EM VIDRO TEMPERADO E SERPENTINA EM TUBO DE COBRE SEM SUPORTE, RESERVATÓRIO, FIXAÇÕES E TUBOS - FORNECIMENTO E INSTALAÇÃO. AF_01/2026</v>
          </cell>
          <cell r="C3159" t="str">
            <v>UN</v>
          </cell>
          <cell r="D3159">
            <v>3356.85</v>
          </cell>
          <cell r="E3159" t="str">
            <v>Energia Solar para Edificações</v>
          </cell>
          <cell r="F3159" t="str">
            <v>SINAPI Mai/26</v>
          </cell>
        </row>
        <row r="3160">
          <cell r="A3160">
            <v>103519</v>
          </cell>
          <cell r="B3160" t="str">
            <v>BLOCO CONCRETADO NO LOCAL, 20X20X15CM, PARA BASE DE FIXAÇÃO DA ESTRUTURA SOLAR PARA LAJE DE CONCRETO - FORNECIMENTO E INSTALAÇÃO. AF_01/2026</v>
          </cell>
          <cell r="C3160" t="str">
            <v>UN</v>
          </cell>
          <cell r="D3160">
            <v>12.39</v>
          </cell>
          <cell r="E3160" t="str">
            <v>Energia Solar para Edificações</v>
          </cell>
          <cell r="F3160" t="str">
            <v>SINAPI Mai/26</v>
          </cell>
        </row>
        <row r="3161">
          <cell r="A3161">
            <v>103515</v>
          </cell>
          <cell r="B3161" t="str">
            <v>BOMBA DE CIRCULACAO DE ÁGUA QUENTE, 93 ATÉ 150 W - FORNECIMENTO E INSTALAÇÃO. AF_01/2026</v>
          </cell>
          <cell r="C3161" t="str">
            <v>UN</v>
          </cell>
          <cell r="D3161">
            <v>0</v>
          </cell>
          <cell r="E3161" t="str">
            <v>Energia Solar para Edificações</v>
          </cell>
          <cell r="F3161" t="str">
            <v>SINAPI Mai/26</v>
          </cell>
        </row>
        <row r="3162">
          <cell r="A3162">
            <v>103502</v>
          </cell>
          <cell r="B3162" t="str">
            <v>CABO FOTOVOLTAICO 4 MM² FORNECIMENTO E INSTALAÇÃO. AF_01/2026</v>
          </cell>
          <cell r="C3162" t="str">
            <v>M</v>
          </cell>
          <cell r="D3162">
            <v>0</v>
          </cell>
          <cell r="E3162" t="str">
            <v>Energia Solar para Edificações</v>
          </cell>
          <cell r="F3162" t="str">
            <v>SINAPI Mai/26</v>
          </cell>
        </row>
        <row r="3163">
          <cell r="A3163">
            <v>103503</v>
          </cell>
          <cell r="B3163" t="str">
            <v>CABO FOTOVOLTAICO 6 MM² - FORNECIMENTO E INSTALAÇÃO. AF_01/2026</v>
          </cell>
          <cell r="C3163" t="str">
            <v>M</v>
          </cell>
          <cell r="D3163">
            <v>0</v>
          </cell>
          <cell r="E3163" t="str">
            <v>Energia Solar para Edificações</v>
          </cell>
          <cell r="F3163" t="str">
            <v>SINAPI Mai/26</v>
          </cell>
        </row>
        <row r="3164">
          <cell r="A3164">
            <v>103499</v>
          </cell>
          <cell r="B3164" t="str">
            <v>COLETOR PARA AQUECIMENTO SOLAR A VÁCUO, COM SUPORTE PARA LAJE DE CONCRETO - FORNECIMENTO E INSTALAÇÃO. AF_01/2026</v>
          </cell>
          <cell r="C3164" t="str">
            <v>UN</v>
          </cell>
          <cell r="D3164">
            <v>0</v>
          </cell>
          <cell r="E3164" t="str">
            <v>Energia Solar para Edificações</v>
          </cell>
          <cell r="F3164" t="str">
            <v>SINAPI Mai/26</v>
          </cell>
        </row>
        <row r="3165">
          <cell r="A3165">
            <v>103501</v>
          </cell>
          <cell r="B3165" t="str">
            <v>COLETOR PARA AQUECIMENTO SOLAR A VÁCUO, COM SUPORTE PARA TELHA CERÂMICA - FORNECIMENTO E INSTALAÇÃO. AF_01/2026</v>
          </cell>
          <cell r="C3165" t="str">
            <v>UN</v>
          </cell>
          <cell r="D3165">
            <v>0</v>
          </cell>
          <cell r="E3165" t="str">
            <v>Energia Solar para Edificações</v>
          </cell>
          <cell r="F3165" t="str">
            <v>SINAPI Mai/26</v>
          </cell>
        </row>
        <row r="3166">
          <cell r="A3166">
            <v>103500</v>
          </cell>
          <cell r="B3166" t="str">
            <v>COLETOR PARA AQUECIMENTO SOLAR A VÁCUO, COM SUPORTE PARA TELHA METÁLICA - FORNECIMENTO E INSTALAÇÃO. AF_01/2026</v>
          </cell>
          <cell r="C3166" t="str">
            <v>UN</v>
          </cell>
          <cell r="D3166">
            <v>0</v>
          </cell>
          <cell r="E3166" t="str">
            <v>Energia Solar para Edificações</v>
          </cell>
          <cell r="F3166" t="str">
            <v>SINAPI Mai/26</v>
          </cell>
        </row>
        <row r="3167">
          <cell r="A3167">
            <v>106678</v>
          </cell>
          <cell r="B3167" t="str">
            <v>COLETOR PARA AQUECIMENTO SOLAR DE POLIPROPILENO PARA PISCINA 1,5 M2, COM SUPORTE PARA LAJE DE CONCRETO - FORNECIMENTO E INSTALAÇÃO. AF_01/2026</v>
          </cell>
          <cell r="C3167" t="str">
            <v>UN</v>
          </cell>
          <cell r="D3167">
            <v>0</v>
          </cell>
          <cell r="E3167" t="str">
            <v>Energia Solar para Edificações</v>
          </cell>
          <cell r="F3167" t="str">
            <v>SINAPI Mai/26</v>
          </cell>
        </row>
        <row r="3168">
          <cell r="A3168">
            <v>106680</v>
          </cell>
          <cell r="B3168" t="str">
            <v>COLETOR PARA AQUECIMENTO SOLAR DE POLIPROPILENO PARA PISCINA 1,5 M2, COM SUPORTE PARA TELHA CERÂMICA - FORNECIMENTO E INSTALAÇÃO. AF_01/2026</v>
          </cell>
          <cell r="C3168" t="str">
            <v>UN</v>
          </cell>
          <cell r="D3168">
            <v>0</v>
          </cell>
          <cell r="E3168" t="str">
            <v>Energia Solar para Edificações</v>
          </cell>
          <cell r="F3168" t="str">
            <v>SINAPI Mai/26</v>
          </cell>
        </row>
        <row r="3169">
          <cell r="A3169">
            <v>106679</v>
          </cell>
          <cell r="B3169" t="str">
            <v>COLETOR PARA AQUECIMENTO SOLAR DE POLIPROPILENO PARA PISCINA 1,5 M2, COM SUPORTE PARA TELHA METÁLICA - FORNECIMENTO E INSTALAÇÃO. AF_01/2026</v>
          </cell>
          <cell r="C3169" t="str">
            <v>UN</v>
          </cell>
          <cell r="D3169">
            <v>0</v>
          </cell>
          <cell r="E3169" t="str">
            <v>Energia Solar para Edificações</v>
          </cell>
          <cell r="F3169" t="str">
            <v>SINAPI Mai/26</v>
          </cell>
        </row>
        <row r="3170">
          <cell r="A3170">
            <v>103496</v>
          </cell>
          <cell r="B3170" t="str">
            <v>COLETOR PARA AQUECIMENTO SOLAR, EM VIDRO TEMPERADO E SERPENTINA EM TUBO DE COBRE, COM SUPORTE PARA LAJE DE CONCRETO - FORNECIMENTO E INSTALAÇÃO. AF_01/2026</v>
          </cell>
          <cell r="C3170" t="str">
            <v>UN</v>
          </cell>
          <cell r="D3170">
            <v>0</v>
          </cell>
          <cell r="E3170" t="str">
            <v>Energia Solar para Edificações</v>
          </cell>
          <cell r="F3170" t="str">
            <v>SINAPI Mai/26</v>
          </cell>
        </row>
        <row r="3171">
          <cell r="A3171">
            <v>103498</v>
          </cell>
          <cell r="B3171" t="str">
            <v>COLETOR PARA AQUECIMENTO SOLAR, EM VIDRO TEMPERADO E SERPENTINA EM TUBO DE COBRE, COM SUPORTE PARA TELHA CERÂMICA - FORNECIMENTO E INSTALAÇÃO. AF_01/2026</v>
          </cell>
          <cell r="C3171" t="str">
            <v>UN</v>
          </cell>
          <cell r="D3171">
            <v>0</v>
          </cell>
          <cell r="E3171" t="str">
            <v>Energia Solar para Edificações</v>
          </cell>
          <cell r="F3171" t="str">
            <v>SINAPI Mai/26</v>
          </cell>
        </row>
        <row r="3172">
          <cell r="A3172">
            <v>103497</v>
          </cell>
          <cell r="B3172" t="str">
            <v>COLETOR PARA AQUECIMENTO SOLAR, EM VIDRO TEMPERADO E SERPENTINA EM TUBO DE COBRE, COM SUPORTE PARA TELHA METÁLICA - FORNECIMENTO E INSTALAÇÃO. AF_01/2026</v>
          </cell>
          <cell r="C3172" t="str">
            <v>UN</v>
          </cell>
          <cell r="D3172">
            <v>0</v>
          </cell>
          <cell r="E3172" t="str">
            <v>Energia Solar para Edificações</v>
          </cell>
          <cell r="F3172" t="str">
            <v>SINAPI Mai/26</v>
          </cell>
        </row>
        <row r="3173">
          <cell r="A3173">
            <v>103516</v>
          </cell>
          <cell r="B3173" t="str">
            <v>CONTROLADOR POR DIFERENCIAL DE TEMPERATURA COM 2 SENSORES - FORNECIMENTO E INSTALAÇÃO. AF_01/2026</v>
          </cell>
          <cell r="C3173" t="str">
            <v>UN</v>
          </cell>
          <cell r="D3173">
            <v>0</v>
          </cell>
          <cell r="E3173" t="str">
            <v>Energia Solar para Edificações</v>
          </cell>
          <cell r="F3173" t="str">
            <v>SINAPI Mai/26</v>
          </cell>
        </row>
        <row r="3174">
          <cell r="A3174">
            <v>103506</v>
          </cell>
          <cell r="B3174" t="str">
            <v>INVERSOR SOLAR FOTOVOLTAICO 1 MPPT - FORNECIMENTO E INSTALAÇÃO. AF_01/2026</v>
          </cell>
          <cell r="C3174" t="str">
            <v>UN</v>
          </cell>
          <cell r="D3174">
            <v>0</v>
          </cell>
          <cell r="E3174" t="str">
            <v>Energia Solar para Edificações</v>
          </cell>
          <cell r="F3174" t="str">
            <v>SINAPI Mai/26</v>
          </cell>
        </row>
        <row r="3175">
          <cell r="A3175">
            <v>106681</v>
          </cell>
          <cell r="B3175" t="str">
            <v>INVERSOR SOLAR FOTOVOLTAICO 2 MPPT - FORNECIMENTO E INSTALAÇÃO. AF_01/2026</v>
          </cell>
          <cell r="C3175" t="str">
            <v>UN</v>
          </cell>
          <cell r="D3175">
            <v>0</v>
          </cell>
          <cell r="E3175" t="str">
            <v>Energia Solar para Edificações</v>
          </cell>
          <cell r="F3175" t="str">
            <v>SINAPI Mai/26</v>
          </cell>
        </row>
        <row r="3176">
          <cell r="A3176">
            <v>103507</v>
          </cell>
          <cell r="B3176" t="str">
            <v>MICRO INVERSOR SOLAR FOTOVOLTAICO - FORNECIMENTO E INSTALAÇÃO. AF_01/2026</v>
          </cell>
          <cell r="C3176" t="str">
            <v>UN</v>
          </cell>
          <cell r="D3176">
            <v>0</v>
          </cell>
          <cell r="E3176" t="str">
            <v>Energia Solar para Edificações</v>
          </cell>
          <cell r="F3176" t="str">
            <v>SINAPI Mai/26</v>
          </cell>
        </row>
        <row r="3177">
          <cell r="A3177">
            <v>103493</v>
          </cell>
          <cell r="B3177" t="str">
            <v>PAINEL SOLAR FOTOVOLTAICO, 2 X 1 M, COM SUPORTE PARA LAJE DE CONCRETO - FORNECIMENTO E INSTALAÇÃO. AF_01/2026</v>
          </cell>
          <cell r="C3177" t="str">
            <v>UN</v>
          </cell>
          <cell r="D3177">
            <v>0</v>
          </cell>
          <cell r="E3177" t="str">
            <v>Energia Solar para Edificações</v>
          </cell>
          <cell r="F3177" t="str">
            <v>SINAPI Mai/26</v>
          </cell>
        </row>
        <row r="3178">
          <cell r="A3178">
            <v>103495</v>
          </cell>
          <cell r="B3178" t="str">
            <v>PAINEL SOLAR FOTOVOLTAICO, 2 X 1 M, COM SUPORTE PARA TELHA CERÂMICA - FORNECIMENTO E INSTALAÇÃO. AF_01/2026</v>
          </cell>
          <cell r="C3178" t="str">
            <v>UN</v>
          </cell>
          <cell r="D3178">
            <v>0</v>
          </cell>
          <cell r="E3178" t="str">
            <v>Energia Solar para Edificações</v>
          </cell>
          <cell r="F3178" t="str">
            <v>SINAPI Mai/26</v>
          </cell>
        </row>
        <row r="3179">
          <cell r="A3179">
            <v>103494</v>
          </cell>
          <cell r="B3179" t="str">
            <v>PAINEL SOLAR FOTOVOLTAICO, 2 X 1 M, COM SUPORTE PARA TELHA METÁLICA - FORNECIMENTO E INSTALAÇÃO. AF_01/2026</v>
          </cell>
          <cell r="C3179" t="str">
            <v>UN</v>
          </cell>
          <cell r="D3179">
            <v>0</v>
          </cell>
          <cell r="E3179" t="str">
            <v>Energia Solar para Edificações</v>
          </cell>
          <cell r="F3179" t="str">
            <v>SINAPI Mai/26</v>
          </cell>
        </row>
        <row r="3180">
          <cell r="A3180">
            <v>103513</v>
          </cell>
          <cell r="B3180" t="str">
            <v>RESERVATÓRIO TÉRMICO/BOILER SOLAR EM AÇO INOX 1000 L - FORNECIMENTO E INSTALAÇÃO. AF_01/2026</v>
          </cell>
          <cell r="C3180" t="str">
            <v>UN</v>
          </cell>
          <cell r="D3180">
            <v>0</v>
          </cell>
          <cell r="E3180" t="str">
            <v>Energia Solar para Edificações</v>
          </cell>
          <cell r="F3180" t="str">
            <v>SINAPI Mai/26</v>
          </cell>
        </row>
        <row r="3181">
          <cell r="A3181">
            <v>103523</v>
          </cell>
          <cell r="B3181" t="str">
            <v>RESERVATÓRIO TÉRMICO/BOILER SOLAR EM AÇO INOX 1000 L COM 5 PLACAS COLETORAS EM VIDRO TEMPERADO COM SERPENTINA EM TUBO DE COBRE 2 X 1 M - FORNECIMENTO E INSTALAÇÃO. AF_01/2026</v>
          </cell>
          <cell r="C3181" t="str">
            <v>UN</v>
          </cell>
          <cell r="D3181">
            <v>11196.62</v>
          </cell>
          <cell r="E3181" t="str">
            <v>Energia Solar para Edificações</v>
          </cell>
          <cell r="F3181" t="str">
            <v>SINAPI Mai/26</v>
          </cell>
        </row>
        <row r="3182">
          <cell r="A3182">
            <v>103509</v>
          </cell>
          <cell r="B3182" t="str">
            <v>RESERVATÓRIO TÉRMICO/BOILER SOLAR EM AÇO INOX 200 L - FORNECIMENTO E INSTALAÇÃO. AF_01/2026</v>
          </cell>
          <cell r="C3182" t="str">
            <v>UN</v>
          </cell>
          <cell r="D3182">
            <v>0</v>
          </cell>
          <cell r="E3182" t="str">
            <v>Energia Solar para Edificações</v>
          </cell>
          <cell r="F3182" t="str">
            <v>SINAPI Mai/26</v>
          </cell>
        </row>
        <row r="3183">
          <cell r="A3183">
            <v>103514</v>
          </cell>
          <cell r="B3183" t="str">
            <v>RESERVATÓRIO TÉRMICO/BOILER SOLAR EM AÇO INOX 3000 L - FORNECIMENTO E INSTALAÇÃO. AF_01/2026</v>
          </cell>
          <cell r="C3183" t="str">
            <v>UN</v>
          </cell>
          <cell r="D3183">
            <v>0</v>
          </cell>
          <cell r="E3183" t="str">
            <v>Energia Solar para Edificações</v>
          </cell>
          <cell r="F3183" t="str">
            <v>SINAPI Mai/26</v>
          </cell>
        </row>
        <row r="3184">
          <cell r="A3184">
            <v>103510</v>
          </cell>
          <cell r="B3184" t="str">
            <v>RESERVATÓRIO TÉRMICO/BOILER SOLAR EM AÇO INOX 400 L - FORNECIMENTO E INSTALAÇÃO. AF_01/2026</v>
          </cell>
          <cell r="C3184" t="str">
            <v>UN</v>
          </cell>
          <cell r="D3184">
            <v>0</v>
          </cell>
          <cell r="E3184" t="str">
            <v>Energia Solar para Edificações</v>
          </cell>
          <cell r="F3184" t="str">
            <v>SINAPI Mai/26</v>
          </cell>
        </row>
        <row r="3185">
          <cell r="A3185">
            <v>103520</v>
          </cell>
          <cell r="B3185" t="str">
            <v>RESERVATÓRIO TÉRMICO/BOILER SOLAR EM AÇO INOX 400 L COM 2 PLACAS COLETORAS EM VIDRO TEMPERADO COM SERPENTINA EM TUBO DE COBRE 2 X 1 M - FORNECIMENTO E INSTALAÇÃO. AF_01/2026</v>
          </cell>
          <cell r="C3185" t="str">
            <v>UN</v>
          </cell>
          <cell r="D3185">
            <v>5522.83</v>
          </cell>
          <cell r="E3185" t="str">
            <v>Energia Solar para Edificações</v>
          </cell>
          <cell r="F3185" t="str">
            <v>SINAPI Mai/26</v>
          </cell>
        </row>
        <row r="3186">
          <cell r="A3186">
            <v>103511</v>
          </cell>
          <cell r="B3186" t="str">
            <v>RESERVATÓRIO TÉRMICO/BOILER SOLAR EM AÇO INOX 600 L - FORNECIMENTO E INSTALAÇÃO. AF_01/2026</v>
          </cell>
          <cell r="C3186" t="str">
            <v>UN</v>
          </cell>
          <cell r="D3186">
            <v>0</v>
          </cell>
          <cell r="E3186" t="str">
            <v>Energia Solar para Edificações</v>
          </cell>
          <cell r="F3186" t="str">
            <v>SINAPI Mai/26</v>
          </cell>
        </row>
        <row r="3187">
          <cell r="A3187">
            <v>103521</v>
          </cell>
          <cell r="B3187" t="str">
            <v>RESERVATÓRIO TÉRMICO/BOILER SOLAR EM AÇO INOX 600 L COM 3 PLACAS COLETORAS EM VIDRO TEMPERADO COM SERPENTINA EM TUBO DE COBRE 2 X 1 M - FORNECIMENTO E INSTALAÇÃO. AF_01/2026</v>
          </cell>
          <cell r="C3187" t="str">
            <v>UN</v>
          </cell>
          <cell r="D3187">
            <v>7332.34</v>
          </cell>
          <cell r="E3187" t="str">
            <v>Energia Solar para Edificações</v>
          </cell>
          <cell r="F3187" t="str">
            <v>SINAPI Mai/26</v>
          </cell>
        </row>
        <row r="3188">
          <cell r="A3188">
            <v>103512</v>
          </cell>
          <cell r="B3188" t="str">
            <v>RESERVATÓRIO TÉRMICO/BOILER SOLAR EM AÇO INOX 800 L - FORNECIMENTO E INSTALAÇÃO. AF_01/2026</v>
          </cell>
          <cell r="C3188" t="str">
            <v>UN</v>
          </cell>
          <cell r="D3188">
            <v>0</v>
          </cell>
          <cell r="E3188" t="str">
            <v>Energia Solar para Edificações</v>
          </cell>
          <cell r="F3188" t="str">
            <v>SINAPI Mai/26</v>
          </cell>
        </row>
        <row r="3189">
          <cell r="A3189">
            <v>103522</v>
          </cell>
          <cell r="B3189" t="str">
            <v>RESERVATÓRIO TÉRMICO/BOILER SOLAR EM AÇO INOX 800 L COM 4 PLACAS COLETORAS EM VIDRO TEMPERADO COM SERPENTINA EM TUBO DE COBRE 2 X 1 M - FORNECIMENTO E INSTALAÇÃO. AF_01/2026</v>
          </cell>
          <cell r="C3189" t="str">
            <v>UN</v>
          </cell>
          <cell r="D3189">
            <v>7464.36</v>
          </cell>
          <cell r="E3189" t="str">
            <v>Energia Solar para Edificações</v>
          </cell>
          <cell r="F3189" t="str">
            <v>SINAPI Mai/26</v>
          </cell>
        </row>
        <row r="3190">
          <cell r="A3190">
            <v>103508</v>
          </cell>
          <cell r="B3190" t="str">
            <v>STRING BOX PARA SISTEMA FOTOVOLTAICO - FORNECIMENTO E INSTALAÇÃO. AF_01/2026</v>
          </cell>
          <cell r="C3190" t="str">
            <v>UN</v>
          </cell>
          <cell r="D3190">
            <v>0</v>
          </cell>
          <cell r="E3190" t="str">
            <v>Energia Solar para Edificações</v>
          </cell>
          <cell r="F3190" t="str">
            <v>SINAPI Mai/26</v>
          </cell>
        </row>
        <row r="3191">
          <cell r="A3191">
            <v>103524</v>
          </cell>
          <cell r="B3191" t="str">
            <v>SUPORTE DE 1 COLETOR SOLAR PARA LAJE DE CONCRETO - FORNECIMENTO E INSTALAÇÃO. AF_01/2026</v>
          </cell>
          <cell r="C3191" t="str">
            <v>UN</v>
          </cell>
          <cell r="D3191">
            <v>0</v>
          </cell>
          <cell r="E3191" t="str">
            <v>Energia Solar para Edificações</v>
          </cell>
          <cell r="F3191" t="str">
            <v>SINAPI Mai/26</v>
          </cell>
        </row>
        <row r="3192">
          <cell r="A3192">
            <v>103526</v>
          </cell>
          <cell r="B3192" t="str">
            <v>SUPORTE DE 1 COLETOR SOLAR PARA TELHA CERÂMICA - FORNECIMENTO E INSTALAÇÃO. AF_01/2026</v>
          </cell>
          <cell r="C3192" t="str">
            <v>UN</v>
          </cell>
          <cell r="D3192">
            <v>0</v>
          </cell>
          <cell r="E3192" t="str">
            <v>Energia Solar para Edificações</v>
          </cell>
          <cell r="F3192" t="str">
            <v>SINAPI Mai/26</v>
          </cell>
        </row>
        <row r="3193">
          <cell r="A3193">
            <v>103525</v>
          </cell>
          <cell r="B3193" t="str">
            <v>SUPORTE DE 1 COLETOR SOLAR PARA TELHA METÁLICA - FORNECIMENTO E INSTALAÇÃO. AF_01/2026</v>
          </cell>
          <cell r="C3193" t="str">
            <v>UN</v>
          </cell>
          <cell r="D3193">
            <v>0</v>
          </cell>
          <cell r="E3193" t="str">
            <v>Energia Solar para Edificações</v>
          </cell>
          <cell r="F3193" t="str">
            <v>SINAPI Mai/26</v>
          </cell>
        </row>
        <row r="3194">
          <cell r="A3194">
            <v>97062</v>
          </cell>
          <cell r="B3194" t="str">
            <v>COLOCAÇÃO DE TELA EM ANDAIME FACHADEIRO. AF_03/2024</v>
          </cell>
          <cell r="C3194" t="str">
            <v>M2</v>
          </cell>
          <cell r="D3194">
            <v>7.29</v>
          </cell>
          <cell r="E3194" t="str">
            <v>Equipamentos de Proteção Coletiva</v>
          </cell>
          <cell r="F3194" t="str">
            <v>SINAPI Mai/26</v>
          </cell>
        </row>
        <row r="3195">
          <cell r="A3195">
            <v>97061</v>
          </cell>
          <cell r="B3195" t="str">
            <v>COLOCAÇÃO DE TELA FACHADEIRA PERIMETRAL. AF_03/2024</v>
          </cell>
          <cell r="C3195" t="str">
            <v>M2</v>
          </cell>
          <cell r="D3195">
            <v>0</v>
          </cell>
          <cell r="E3195" t="str">
            <v>Equipamentos de Proteção Coletiva</v>
          </cell>
          <cell r="F3195" t="str">
            <v>SINAPI Mai/26</v>
          </cell>
        </row>
        <row r="3196">
          <cell r="A3196">
            <v>104988</v>
          </cell>
          <cell r="B3196" t="str">
            <v>FECHAMENTO METÁLICO REMOVÍVEL DE ABERTURA DE CAIXILHO (PROTEÇÃO DE GESSEIRO) - 4 MONTAGENS EM OBRA. AF_03/2024</v>
          </cell>
          <cell r="C3196" t="str">
            <v>M2</v>
          </cell>
          <cell r="D3196">
            <v>0</v>
          </cell>
          <cell r="E3196" t="str">
            <v>Equipamentos de Proteção Coletiva</v>
          </cell>
          <cell r="F3196" t="str">
            <v>SINAPI Mai/26</v>
          </cell>
        </row>
        <row r="3197">
          <cell r="A3197">
            <v>104979</v>
          </cell>
          <cell r="B3197" t="str">
            <v>FECHAMENTO METÁLICO REMOVÍVEL DE VÃO DE PORTAS (VÃO DO ELEVADOR) - 1 MONTAGEM EM OBRA. AF_03/2024</v>
          </cell>
          <cell r="C3197" t="str">
            <v>M2</v>
          </cell>
          <cell r="D3197">
            <v>0</v>
          </cell>
          <cell r="E3197" t="str">
            <v>Equipamentos de Proteção Coletiva</v>
          </cell>
          <cell r="F3197" t="str">
            <v>SINAPI Mai/26</v>
          </cell>
        </row>
        <row r="3198">
          <cell r="A3198">
            <v>97040</v>
          </cell>
          <cell r="B3198" t="str">
            <v>FECHAMENTO REMOVÍVEL DE ABERTURA DE CAIXILHO EM MADEIRA - 4 MONTAGENS EM OBRA. AF_03/2024</v>
          </cell>
          <cell r="C3198" t="str">
            <v>M2</v>
          </cell>
          <cell r="D3198">
            <v>21.78</v>
          </cell>
          <cell r="E3198" t="str">
            <v>Equipamentos de Proteção Coletiva</v>
          </cell>
          <cell r="F3198" t="str">
            <v>SINAPI Mai/26</v>
          </cell>
        </row>
        <row r="3199">
          <cell r="A3199">
            <v>97041</v>
          </cell>
          <cell r="B3199" t="str">
            <v>FECHAMENTO REMOVÍVEL DE ABERTURA NO PISO EM MADEIRA - 1 MONTAGEM EM OBRA. AF_03/2024</v>
          </cell>
          <cell r="C3199" t="str">
            <v>M2</v>
          </cell>
          <cell r="D3199">
            <v>154.62</v>
          </cell>
          <cell r="E3199" t="str">
            <v>Equipamentos de Proteção Coletiva</v>
          </cell>
          <cell r="F3199" t="str">
            <v>SINAPI Mai/26</v>
          </cell>
        </row>
        <row r="3200">
          <cell r="A3200">
            <v>97039</v>
          </cell>
          <cell r="B3200" t="str">
            <v>FECHAMENTO REMOVÍVEL DE VÃO DE PORTAS EM MADEIRA (VÃO DO ELEVADOR) - 1 MONTAGEM EM OBRA. AF_03/2024</v>
          </cell>
          <cell r="C3200" t="str">
            <v>M2</v>
          </cell>
          <cell r="D3200">
            <v>78.86</v>
          </cell>
          <cell r="E3200" t="str">
            <v>Equipamentos de Proteção Coletiva</v>
          </cell>
          <cell r="F3200" t="str">
            <v>SINAPI Mai/26</v>
          </cell>
        </row>
        <row r="3201">
          <cell r="A3201">
            <v>102655</v>
          </cell>
          <cell r="B3201" t="str">
            <v>FITA DE SINALIZAÇÃO FIXADA NA ESTRUTURA. AF_03/2024</v>
          </cell>
          <cell r="C3201" t="str">
            <v>M</v>
          </cell>
          <cell r="D3201">
            <v>0.83</v>
          </cell>
          <cell r="E3201" t="str">
            <v>Equipamentos de Proteção Coletiva</v>
          </cell>
          <cell r="F3201" t="str">
            <v>SINAPI Mai/26</v>
          </cell>
        </row>
        <row r="3202">
          <cell r="A3202">
            <v>104987</v>
          </cell>
          <cell r="B3202" t="str">
            <v>GUARDA-CORPO DE CONCRETAGEM COM MONTANTES METÁLICOS FIXADOS EM BARROTES (VIGAMENTO) DE FORMA DE MADEIRA COM FECHAMENTO EM PAINEL DE TELA METÁLICA. AF_03/2024</v>
          </cell>
          <cell r="C3202" t="str">
            <v>M</v>
          </cell>
          <cell r="D3202">
            <v>0</v>
          </cell>
          <cell r="E3202" t="str">
            <v>Equipamentos de Proteção Coletiva</v>
          </cell>
          <cell r="F3202" t="str">
            <v>SINAPI Mai/26</v>
          </cell>
        </row>
        <row r="3203">
          <cell r="A3203">
            <v>104986</v>
          </cell>
          <cell r="B3203" t="str">
            <v>GUARDA-CORPO DE CONCRETAGEM COM MONTANTES METÁLICOS FIXADOS NOS GARFOS DE FORMA DE MADEIRA COM FECHAMENTO EM PAINEL DE TELA METÁLICA. AF_03/2024</v>
          </cell>
          <cell r="C3203" t="str">
            <v>M</v>
          </cell>
          <cell r="D3203">
            <v>0</v>
          </cell>
          <cell r="E3203" t="str">
            <v>Equipamentos de Proteção Coletiva</v>
          </cell>
          <cell r="F3203" t="str">
            <v>SINAPI Mai/26</v>
          </cell>
        </row>
        <row r="3204">
          <cell r="A3204">
            <v>104984</v>
          </cell>
          <cell r="B3204" t="str">
            <v>GUARDA-CORPO EM LAJE PÓS DESFÔRMA COM MONTANTE METÁLICO FIXADO EM LAJE COM PARABOLT E FECHAMENTO EM PAINEL DE TELA METÁLICA. AF_03/2024</v>
          </cell>
          <cell r="C3204" t="str">
            <v>M</v>
          </cell>
          <cell r="D3204">
            <v>0</v>
          </cell>
          <cell r="E3204" t="str">
            <v>Equipamentos de Proteção Coletiva</v>
          </cell>
          <cell r="F3204" t="str">
            <v>SINAPI Mai/26</v>
          </cell>
        </row>
        <row r="3205">
          <cell r="A3205">
            <v>104985</v>
          </cell>
          <cell r="B3205" t="str">
            <v>GUARDA-CORPO EM LAJE PÓS DESFÔRMA COM MONTANTE METÁLICO FIXADO EM LAJE COM SARGENTO E FECHAMENTO EM PAINEL DE TELA METÁLICA. AF_03/2024</v>
          </cell>
          <cell r="C3205" t="str">
            <v>M</v>
          </cell>
          <cell r="D3205">
            <v>0</v>
          </cell>
          <cell r="E3205" t="str">
            <v>Equipamentos de Proteção Coletiva</v>
          </cell>
          <cell r="F3205" t="str">
            <v>SINAPI Mai/26</v>
          </cell>
        </row>
        <row r="3206">
          <cell r="A3206">
            <v>97026</v>
          </cell>
          <cell r="B3206" t="str">
            <v>GUARDA-CORPO EM LAJE PÓS-DESFÔRMA COM CABOS DE AÇO E FECHAMENTO EM TELA DE POLIPROPILENO (SISTEMA DE BARREIRA COM REDE) PARA EDIFÍCIOS ACIMA DE 4 PAVIMENTOS (2 MONTAGENS). AF_03/2024</v>
          </cell>
          <cell r="C3206" t="str">
            <v>M</v>
          </cell>
          <cell r="D3206">
            <v>0</v>
          </cell>
          <cell r="E3206" t="str">
            <v>Equipamentos de Proteção Coletiva</v>
          </cell>
          <cell r="F3206" t="str">
            <v>SINAPI Mai/26</v>
          </cell>
        </row>
        <row r="3207">
          <cell r="A3207">
            <v>97025</v>
          </cell>
          <cell r="B3207" t="str">
            <v>GUARDA-CORPO EM LAJE PÓS-DESFÔRMA COM CABOS DE AÇO E FECHAMENTO EM TELA DE POLIPROPILENO (SISTEMA DE BARREIRA COM REDE) PARA EDIFÍCIOS COM ATÉ 4 PAVIMENTOS (1 MONTAGEM). AF_03/2024</v>
          </cell>
          <cell r="C3207" t="str">
            <v>M</v>
          </cell>
          <cell r="D3207">
            <v>0</v>
          </cell>
          <cell r="E3207" t="str">
            <v>Equipamentos de Proteção Coletiva</v>
          </cell>
          <cell r="F3207" t="str">
            <v>SINAPI Mai/26</v>
          </cell>
        </row>
        <row r="3208">
          <cell r="A3208">
            <v>97032</v>
          </cell>
          <cell r="B3208" t="str">
            <v>GUARDA-CORPO EM LAJE PÓS-DESFÔRMA COM ESCORAS DE MADEIRA ESTRONCADAS NA ESTRUTURA, TRAVESSÕES DE MADEIRA E FECHAMENTO EM TELA DE POLIPROPILENO PARA EDIFÍCIOS ACIMA DE 4 PAVIMENTOS (2 MONTAGENS). AF_03/2024</v>
          </cell>
          <cell r="C3208" t="str">
            <v>M</v>
          </cell>
          <cell r="D3208">
            <v>69.66</v>
          </cell>
          <cell r="E3208" t="str">
            <v>Equipamentos de Proteção Coletiva</v>
          </cell>
          <cell r="F3208" t="str">
            <v>SINAPI Mai/26</v>
          </cell>
        </row>
        <row r="3209">
          <cell r="A3209">
            <v>97031</v>
          </cell>
          <cell r="B3209" t="str">
            <v>GUARDA-CORPO EM LAJE PÓS-DESFÔRMA COM ESCORAS DE MADEIRA ESTRONCADAS NA ESTRUTURA, TRAVESSÕES DE MADEIRA E FECHAMENTO EM TELA DE POLIPROPILENO PARA EDIFÍCIOS COM ATÉ 4 PAVIMENTOS (1 MONTAGEM). AF_03/2024</v>
          </cell>
          <cell r="C3209" t="str">
            <v>M</v>
          </cell>
          <cell r="D3209">
            <v>112.41</v>
          </cell>
          <cell r="E3209" t="str">
            <v>Equipamentos de Proteção Coletiva</v>
          </cell>
          <cell r="F3209" t="str">
            <v>SINAPI Mai/26</v>
          </cell>
        </row>
        <row r="3210">
          <cell r="A3210">
            <v>97036</v>
          </cell>
          <cell r="B3210" t="str">
            <v>GUARDA-CORPO EM LAJE PÓS-DESFÔRMA COM ESCORAS METÁLICAS ESTRONCADAS NA ESTRUTURA E FECHAMENTO EM PAINEL DE TELA METÁLICA PARA EDIFÍCIOS ACIMA DE 4 PAVIMENTOS (2 MONTAGENS). AF_03/2024</v>
          </cell>
          <cell r="C3210" t="str">
            <v>M</v>
          </cell>
          <cell r="D3210">
            <v>0</v>
          </cell>
          <cell r="E3210" t="str">
            <v>Equipamentos de Proteção Coletiva</v>
          </cell>
          <cell r="F3210" t="str">
            <v>SINAPI Mai/26</v>
          </cell>
        </row>
        <row r="3211">
          <cell r="A3211">
            <v>97035</v>
          </cell>
          <cell r="B3211" t="str">
            <v>GUARDA-CORPO EM LAJE PÓS-DESFÔRMA COM ESCORAS METÁLICAS ESTRONCADAS NA ESTRUTURA E FECHAMENTO EM PAINEL DE TELA METÁLICA PARA EDIFÍCIOS COM ATÉ 4 PAVIMENTOS (1 MONTAGEM). AF_03/2024</v>
          </cell>
          <cell r="C3211" t="str">
            <v>M</v>
          </cell>
          <cell r="D3211">
            <v>0</v>
          </cell>
          <cell r="E3211" t="str">
            <v>Equipamentos de Proteção Coletiva</v>
          </cell>
          <cell r="F3211" t="str">
            <v>SINAPI Mai/26</v>
          </cell>
        </row>
        <row r="3212">
          <cell r="A3212">
            <v>97034</v>
          </cell>
          <cell r="B3212" t="str">
            <v>GUARDA-CORPO EM LAJE PÓS-DESFÔRMA COM ESCORAS METÁLICAS ESTRONCADAS NA ESTRUTURA, TRAVESSÕES DE MADEIRA E FECHAMENTO EM TELA DE POLIPROPILENO PARA EDIFÍCIOS ACIMA DE 4 PAVIMENTOS (2 MONTAGENS). AF_03/2024_PS</v>
          </cell>
          <cell r="C3212" t="str">
            <v>M</v>
          </cell>
          <cell r="D3212">
            <v>71.03</v>
          </cell>
          <cell r="E3212" t="str">
            <v>Equipamentos de Proteção Coletiva</v>
          </cell>
          <cell r="F3212" t="str">
            <v>SINAPI Mai/26</v>
          </cell>
        </row>
        <row r="3213">
          <cell r="A3213">
            <v>97033</v>
          </cell>
          <cell r="B3213" t="str">
            <v>GUARDA-CORPO EM LAJE PÓS-DESFÔRMA COM ESCORAS METÁLICAS ESTRONCADAS NA ESTRUTURA, TRAVESSÕES DE MADEIRA E FECHAMENTO EM TELA DE POLIPROPILENO PARA EDIFÍCIOS COM ATÉ 4 PAVIMENTOS (1 MONTAGEM). AF_03/2024_PS</v>
          </cell>
          <cell r="C3213" t="str">
            <v>M</v>
          </cell>
          <cell r="D3213">
            <v>107.97</v>
          </cell>
          <cell r="E3213" t="str">
            <v>Equipamentos de Proteção Coletiva</v>
          </cell>
          <cell r="F3213" t="str">
            <v>SINAPI Mai/26</v>
          </cell>
        </row>
        <row r="3214">
          <cell r="A3214">
            <v>97030</v>
          </cell>
          <cell r="B3214" t="str">
            <v>GUARDA-CORPO EM LAJE PÓS-DESFÔRMA COM MONTANTE METÁLICO FIXADO COM BARRAS DE AÇO ENGASTADAS NA LAJE, CABOS DE AÇO E FECHAMENTO EM TELA DE POLIPROPILENO PARA EDIFÍCIOS ACIMA DE 4 PAVIMENTOS (2 MONTAGENS). AF_03/2024</v>
          </cell>
          <cell r="C3214" t="str">
            <v>M</v>
          </cell>
          <cell r="D3214">
            <v>0</v>
          </cell>
          <cell r="E3214" t="str">
            <v>Equipamentos de Proteção Coletiva</v>
          </cell>
          <cell r="F3214" t="str">
            <v>SINAPI Mai/26</v>
          </cell>
        </row>
        <row r="3215">
          <cell r="A3215">
            <v>97029</v>
          </cell>
          <cell r="B3215" t="str">
            <v>GUARDA-CORPO EM LAJE PÓS-DESFÔRMA COM MONTANTE METÁLICO FIXADO COM BARRAS DE AÇO ENGASTADAS NA LAJE, CABOS DE AÇO E FECHAMENTO EM TELA DE POLIPROPILENO PARA EDIFÍCIOS COM ATÉ 4 PAVIMENTOS (1 MONTAGEM). AF_03/2024</v>
          </cell>
          <cell r="C3215" t="str">
            <v>M</v>
          </cell>
          <cell r="D3215">
            <v>0</v>
          </cell>
          <cell r="E3215" t="str">
            <v>Equipamentos de Proteção Coletiva</v>
          </cell>
          <cell r="F3215" t="str">
            <v>SINAPI Mai/26</v>
          </cell>
        </row>
        <row r="3216">
          <cell r="A3216">
            <v>97028</v>
          </cell>
          <cell r="B3216" t="str">
            <v>GUARDA-CORPO EM LAJE PÓS-DESFÔRMA COM MONTANTE METÁLICO FIXADO COM BARRAS DE AÇO ENGASTADAS NA LAJE, TRAVESSÃO EM MADEIRA E FECHAMENTO EM TELA DE POLIPROPILENO PARA EDIFÍCIOS ACIMA DE 4 PAVIMENTOS (2 MONTAGENS). AF_03/2024</v>
          </cell>
          <cell r="C3216" t="str">
            <v>M</v>
          </cell>
          <cell r="D3216">
            <v>0</v>
          </cell>
          <cell r="E3216" t="str">
            <v>Equipamentos de Proteção Coletiva</v>
          </cell>
          <cell r="F3216" t="str">
            <v>SINAPI Mai/26</v>
          </cell>
        </row>
        <row r="3217">
          <cell r="A3217">
            <v>97027</v>
          </cell>
          <cell r="B3217" t="str">
            <v>GUARDA-CORPO EM LAJE PÓS-DESFÔRMA COM MONTANTE METÁLICO FIXADO COM BARRAS DE AÇO ENGASTADAS NA LAJE, TRAVESSÃO EM MADEIRA E FECHAMENTO EM TELA DE POLIPROPILENO PARA EDIFÍCIOS COM ATÉ 4 PAVIMENTOS (1 MONTAGEM). AF_03/2024</v>
          </cell>
          <cell r="C3217" t="str">
            <v>M</v>
          </cell>
          <cell r="D3217">
            <v>0</v>
          </cell>
          <cell r="E3217" t="str">
            <v>Equipamentos de Proteção Coletiva</v>
          </cell>
          <cell r="F3217" t="str">
            <v>SINAPI Mai/26</v>
          </cell>
        </row>
        <row r="3218">
          <cell r="A3218">
            <v>97038</v>
          </cell>
          <cell r="B3218" t="str">
            <v>GUARDA-CORPO EM LAJE PÓS-DESFÔRMA COM MONTANTE METÁLICO FIXADO EM VIGA DE BORDA E FECHAMENTO EM PAINEL DE TELA METÁLICA PARA EDIFÍCIOS ACIMA DE 4 PAVIMENTOS (2 MONTAGENS). AF_03/2024</v>
          </cell>
          <cell r="C3218" t="str">
            <v>M</v>
          </cell>
          <cell r="D3218">
            <v>0</v>
          </cell>
          <cell r="E3218" t="str">
            <v>Equipamentos de Proteção Coletiva</v>
          </cell>
          <cell r="F3218" t="str">
            <v>SINAPI Mai/26</v>
          </cell>
        </row>
        <row r="3219">
          <cell r="A3219">
            <v>97037</v>
          </cell>
          <cell r="B3219" t="str">
            <v>GUARDA-CORPO EM LAJE PÓS-DESFÔRMA, PARA ESTRUTURAS EM CONCRETO, COM MONTANTE METÁLICO FIXADO EM VIGA DE BORDA E FECHAMENTO EM PAINEL DE TELA METÁLICA PARA EDIFÍCIOS COM ATÉ 4 PAVIMENTOS (1 MONTAGEM). AF_03/2024</v>
          </cell>
          <cell r="C3219" t="str">
            <v>M</v>
          </cell>
          <cell r="D3219">
            <v>0</v>
          </cell>
          <cell r="E3219" t="str">
            <v>Equipamentos de Proteção Coletiva</v>
          </cell>
          <cell r="F3219" t="str">
            <v>SINAPI Mai/26</v>
          </cell>
        </row>
        <row r="3220">
          <cell r="A3220">
            <v>97014</v>
          </cell>
          <cell r="B3220" t="str">
            <v>GUARDA-CORPO FIXADO EM FÔRMA DE MADEIRA COM MONTANTES E TRAVESSÕES EM MADEIRA E FECHAMENTO EM PLACA COMPENSADO PARA EDIFÍCIOS COM 3 PAVIMENTOS. AF_03/2024</v>
          </cell>
          <cell r="C3220" t="str">
            <v>M</v>
          </cell>
          <cell r="D3220">
            <v>71.040000000000006</v>
          </cell>
          <cell r="E3220" t="str">
            <v>Equipamentos de Proteção Coletiva</v>
          </cell>
          <cell r="F3220" t="str">
            <v>SINAPI Mai/26</v>
          </cell>
        </row>
        <row r="3221">
          <cell r="A3221">
            <v>97015</v>
          </cell>
          <cell r="B3221" t="str">
            <v>GUARDA-CORPO FIXADO EM FÔRMA DE MADEIRA COM MONTANTES E TRAVESSÕES EM MADEIRA E FECHAMENTO EM PLACA COMPENSADO PARA EDIFÍCIOS COM ALTURA IGUAL OU SUPERIOR A 4 PAVIMENTOS. AF_03/2024</v>
          </cell>
          <cell r="C3221" t="str">
            <v>M</v>
          </cell>
          <cell r="D3221">
            <v>59.54</v>
          </cell>
          <cell r="E3221" t="str">
            <v>Equipamentos de Proteção Coletiva</v>
          </cell>
          <cell r="F3221" t="str">
            <v>SINAPI Mai/26</v>
          </cell>
        </row>
        <row r="3222">
          <cell r="A3222">
            <v>97013</v>
          </cell>
          <cell r="B3222" t="str">
            <v>GUARDA-CORPO FIXADO EM FÔRMA DE MADEIRA COM MONTANTES E TRAVESSÕES EM MADEIRA E FECHAMENTO EM PLACA COMPENSADO PARA EDIFÍCIOS COM ATÉ 2 PAVIMENTOS. AF_03/2024</v>
          </cell>
          <cell r="C3222" t="str">
            <v>M</v>
          </cell>
          <cell r="D3222">
            <v>94.06</v>
          </cell>
          <cell r="E3222" t="str">
            <v>Equipamentos de Proteção Coletiva</v>
          </cell>
          <cell r="F3222" t="str">
            <v>SINAPI Mai/26</v>
          </cell>
        </row>
        <row r="3223">
          <cell r="A3223">
            <v>97017</v>
          </cell>
          <cell r="B3223" t="str">
            <v>GUARDA-CORPO FIXADO EM FÔRMA DE MADEIRA COM MONTANTES E TRAVESSÕES EM MADEIRA PRÉ-MONTADOS PARA EDIFÍCIOS COM 3 PAVIMENTOS. AF_03/2024</v>
          </cell>
          <cell r="C3223" t="str">
            <v>M</v>
          </cell>
          <cell r="D3223">
            <v>57.92</v>
          </cell>
          <cell r="E3223" t="str">
            <v>Equipamentos de Proteção Coletiva</v>
          </cell>
          <cell r="F3223" t="str">
            <v>SINAPI Mai/26</v>
          </cell>
        </row>
        <row r="3224">
          <cell r="A3224">
            <v>97018</v>
          </cell>
          <cell r="B3224" t="str">
            <v>GUARDA-CORPO FIXADO EM FÔRMA DE MADEIRA COM MONTANTES E TRAVESSÕES EM MADEIRA PRÉ-MONTADOS PARA EDIFÍCIOS COM ALTURA IGUAL OU SUPERIOR A 4 PAVIMENTOS. AF_03/2024</v>
          </cell>
          <cell r="C3224" t="str">
            <v>M</v>
          </cell>
          <cell r="D3224">
            <v>48.37</v>
          </cell>
          <cell r="E3224" t="str">
            <v>Equipamentos de Proteção Coletiva</v>
          </cell>
          <cell r="F3224" t="str">
            <v>SINAPI Mai/26</v>
          </cell>
        </row>
        <row r="3225">
          <cell r="A3225">
            <v>97016</v>
          </cell>
          <cell r="B3225" t="str">
            <v>GUARDA-CORPO FIXADO EM FÔRMA DE MADEIRA COM MONTANTES E TRAVESSÕES EM MADEIRA PRÉ-MONTADOS PARA EDIFÍCIOS COM ATÉ 2 PAVIMENTOS. AF_03/2024</v>
          </cell>
          <cell r="C3225" t="str">
            <v>M</v>
          </cell>
          <cell r="D3225">
            <v>77.16</v>
          </cell>
          <cell r="E3225" t="str">
            <v>Equipamentos de Proteção Coletiva</v>
          </cell>
          <cell r="F3225" t="str">
            <v>SINAPI Mai/26</v>
          </cell>
        </row>
        <row r="3226">
          <cell r="A3226">
            <v>97024</v>
          </cell>
          <cell r="B3226" t="str">
            <v>GUARDA-CORPO PARA ALVENARIA ESTRUTURAL, COM MONTANTE METÁLICO PARA DOIS NÍVEIS DE PROTEÇÃO E FECHAMENTO EM PAINEL DE TELA METÁLICA PARA EDIFÍCIOS ACIMA DE 8 PAVIMENTOS. AF_03/2024</v>
          </cell>
          <cell r="C3226" t="str">
            <v>M</v>
          </cell>
          <cell r="D3226">
            <v>0</v>
          </cell>
          <cell r="E3226" t="str">
            <v>Equipamentos de Proteção Coletiva</v>
          </cell>
          <cell r="F3226" t="str">
            <v>SINAPI Mai/26</v>
          </cell>
        </row>
        <row r="3227">
          <cell r="A3227">
            <v>97023</v>
          </cell>
          <cell r="B3227" t="str">
            <v>GUARDA-CORPO PARA ALVENARIA ESTRUTURAL, COM MONTANTE METÁLICO PARA DOIS NÍVEIS DE PROTEÇÃO E FECHAMENTO EM PAINEL DE TELA METÁLICA PARA EDIFÍCIOS COM ALTURA DE 5 A 8 PAVIMENTOS. AF_03/2024</v>
          </cell>
          <cell r="C3227" t="str">
            <v>M</v>
          </cell>
          <cell r="D3227">
            <v>0</v>
          </cell>
          <cell r="E3227" t="str">
            <v>Equipamentos de Proteção Coletiva</v>
          </cell>
          <cell r="F3227" t="str">
            <v>SINAPI Mai/26</v>
          </cell>
        </row>
        <row r="3228">
          <cell r="A3228">
            <v>105804</v>
          </cell>
          <cell r="B3228" t="str">
            <v>GUARDA-CORPO PARA ALVENARIA ESTRUTURAL, COM MONTANTE METÁLICO PARA DOIS NÍVEIS DE PROTEÇÃO E FECHAMENTO EM PAINEL DE TELA METÁLICA PARA EDIFÍCIOS COM ATÉ 4 PAVIMENTOS. AF_03/2024</v>
          </cell>
          <cell r="C3228" t="str">
            <v>M</v>
          </cell>
          <cell r="D3228">
            <v>0</v>
          </cell>
          <cell r="E3228" t="str">
            <v>Equipamentos de Proteção Coletiva</v>
          </cell>
          <cell r="F3228" t="str">
            <v>SINAPI Mai/26</v>
          </cell>
        </row>
        <row r="3229">
          <cell r="A3229">
            <v>104990</v>
          </cell>
          <cell r="B3229" t="str">
            <v>GUARDA-CORPO PARA POÇO DE CREMALHEIRA, COM MONTANTE METÁLICO FIXADO EM LAJE COM CHUMBADOR PARABOLT E FECHAMENTO EM PAINEL DE TELA METÁLICA (EXCLUSO PROTEÇÃO). AF_03/2024</v>
          </cell>
          <cell r="C3229" t="str">
            <v>M</v>
          </cell>
          <cell r="D3229">
            <v>12.12</v>
          </cell>
          <cell r="E3229" t="str">
            <v>Equipamentos de Proteção Coletiva</v>
          </cell>
          <cell r="F3229" t="str">
            <v>SINAPI Mai/26</v>
          </cell>
        </row>
        <row r="3230">
          <cell r="A3230">
            <v>97052</v>
          </cell>
          <cell r="B3230" t="str">
            <v>INSTALAÇÃO DE GAMBIARRA PARA SINALIZAÇÃO, INCLUINDO LÂMPADA, E SINALIZADOR. AF_03/2024</v>
          </cell>
          <cell r="C3230" t="str">
            <v>UN</v>
          </cell>
          <cell r="D3230">
            <v>0</v>
          </cell>
          <cell r="E3230" t="str">
            <v>Equipamentos de Proteção Coletiva</v>
          </cell>
          <cell r="F3230" t="str">
            <v>SINAPI Mai/26</v>
          </cell>
        </row>
        <row r="3231">
          <cell r="A3231">
            <v>97054</v>
          </cell>
          <cell r="B3231" t="str">
            <v>INSTALAÇÃO DE SINALIZADOR NOTURNO LED. AF_03/2024</v>
          </cell>
          <cell r="C3231" t="str">
            <v>UN</v>
          </cell>
          <cell r="D3231">
            <v>30.58</v>
          </cell>
          <cell r="E3231" t="str">
            <v>Equipamentos de Proteção Coletiva</v>
          </cell>
          <cell r="F3231" t="str">
            <v>SINAPI Mai/26</v>
          </cell>
        </row>
        <row r="3232">
          <cell r="A3232">
            <v>104981</v>
          </cell>
          <cell r="B3232" t="str">
            <v>LINHA DE VIDA INSTALADA JUNTO AO PISO PARA EDIFÍCIOS ACIMA DE 8 PAVIMENTOS. AF_03/2024</v>
          </cell>
          <cell r="C3232" t="str">
            <v>M</v>
          </cell>
          <cell r="D3232">
            <v>0</v>
          </cell>
          <cell r="E3232" t="str">
            <v>Equipamentos de Proteção Coletiva</v>
          </cell>
          <cell r="F3232" t="str">
            <v>SINAPI Mai/26</v>
          </cell>
        </row>
        <row r="3233">
          <cell r="A3233">
            <v>104980</v>
          </cell>
          <cell r="B3233" t="str">
            <v>LINHA DE VIDA INSTALADA JUNTO AO PISO PARA EDIFÍCIOS DE 5 A 8 PAVIMENTOS. AF_03/2024</v>
          </cell>
          <cell r="C3233" t="str">
            <v>M</v>
          </cell>
          <cell r="D3233">
            <v>0</v>
          </cell>
          <cell r="E3233" t="str">
            <v>Equipamentos de Proteção Coletiva</v>
          </cell>
          <cell r="F3233" t="str">
            <v>SINAPI Mai/26</v>
          </cell>
        </row>
        <row r="3234">
          <cell r="A3234">
            <v>97042</v>
          </cell>
          <cell r="B3234" t="str">
            <v>LINHA DE VIDA INSTALADA JUNTO AO PISO PARA EDIFÍCIOS DE ATÉ 4 PAVIMENTOS. AF_03/2024</v>
          </cell>
          <cell r="C3234" t="str">
            <v>M</v>
          </cell>
          <cell r="D3234">
            <v>0</v>
          </cell>
          <cell r="E3234" t="str">
            <v>Equipamentos de Proteção Coletiva</v>
          </cell>
          <cell r="F3234" t="str">
            <v>SINAPI Mai/26</v>
          </cell>
        </row>
        <row r="3235">
          <cell r="A3235">
            <v>97045</v>
          </cell>
          <cell r="B3235" t="str">
            <v>LINHA DE VIDA TIPO VARAL DE SEGURANÇA COM CABO DE AÇO PARA PROTEÇÃO DE PERIFERIA PARA EDIFÍCIOS ACIMA DE 8 PAVIMENTOS. AF_03/2024</v>
          </cell>
          <cell r="C3235" t="str">
            <v>M</v>
          </cell>
          <cell r="D3235">
            <v>0</v>
          </cell>
          <cell r="E3235" t="str">
            <v>Equipamentos de Proteção Coletiva</v>
          </cell>
          <cell r="F3235" t="str">
            <v>SINAPI Mai/26</v>
          </cell>
        </row>
        <row r="3236">
          <cell r="A3236">
            <v>97044</v>
          </cell>
          <cell r="B3236" t="str">
            <v>LINHA DE VIDA TIPO VARAL DE SEGURANÇA COM CABO DE AÇO PARA PROTEÇÃO DE PERIFERIA PARA EDIFÍCIOS DE 5 A 8 PAVIMENTOS. AF_03/2024</v>
          </cell>
          <cell r="C3236" t="str">
            <v>M</v>
          </cell>
          <cell r="D3236">
            <v>0</v>
          </cell>
          <cell r="E3236" t="str">
            <v>Equipamentos de Proteção Coletiva</v>
          </cell>
          <cell r="F3236" t="str">
            <v>SINAPI Mai/26</v>
          </cell>
        </row>
        <row r="3237">
          <cell r="A3237">
            <v>97043</v>
          </cell>
          <cell r="B3237" t="str">
            <v>LINHA DE VIDA TIPO VARAL DE SEGURANÇA COM CABO DE AÇO PARA PROTEÇÃO DE PERIFERIA PARA EDIFÍCIOS DE ATÉ 4 PAVIMENTOS. AF_03/2024</v>
          </cell>
          <cell r="C3237" t="str">
            <v>M</v>
          </cell>
          <cell r="D3237">
            <v>0</v>
          </cell>
          <cell r="E3237" t="str">
            <v>Equipamentos de Proteção Coletiva</v>
          </cell>
          <cell r="F3237" t="str">
            <v>SINAPI Mai/26</v>
          </cell>
        </row>
        <row r="3238">
          <cell r="A3238">
            <v>97063</v>
          </cell>
          <cell r="B3238" t="str">
            <v>MONTAGEM E DESMONTAGEM DE ANDAIME MODULAR FACHADEIRO, COM PISO METÁLICO, PARA EDIFÍCIOS COM MULTIPLOS PAVIMENTOS (EXCLUSIVE ANDAIME E LIMPEZA). AF_03/2024</v>
          </cell>
          <cell r="C3238" t="str">
            <v>M2</v>
          </cell>
          <cell r="D3238">
            <v>26</v>
          </cell>
          <cell r="E3238" t="str">
            <v>Equipamentos de Proteção Coletiva</v>
          </cell>
          <cell r="F3238" t="str">
            <v>SINAPI Mai/26</v>
          </cell>
        </row>
        <row r="3239">
          <cell r="A3239">
            <v>97065</v>
          </cell>
          <cell r="B3239" t="str">
            <v>MONTAGEM E DESMONTAGEM DE ANDAIME MULTIDIRECIONAL (EXCLUSIVE ANDAIME E LIMPEZA). AF_03/2024</v>
          </cell>
          <cell r="C3239" t="str">
            <v>M3</v>
          </cell>
          <cell r="D3239">
            <v>17.63</v>
          </cell>
          <cell r="E3239" t="str">
            <v>Equipamentos de Proteção Coletiva</v>
          </cell>
          <cell r="F3239" t="str">
            <v>SINAPI Mai/26</v>
          </cell>
        </row>
        <row r="3240">
          <cell r="A3240">
            <v>97064</v>
          </cell>
          <cell r="B3240" t="str">
            <v>MONTAGEM E DESMONTAGEM DE ANDAIME TUBULAR TIPO "TORRE" (EXCLUSIVE ANDAIME E LIMPEZA). AF_03/2024</v>
          </cell>
          <cell r="C3240" t="str">
            <v>M</v>
          </cell>
          <cell r="D3240">
            <v>36.630000000000003</v>
          </cell>
          <cell r="E3240" t="str">
            <v>Equipamentos de Proteção Coletiva</v>
          </cell>
          <cell r="F3240" t="str">
            <v>SINAPI Mai/26</v>
          </cell>
        </row>
        <row r="3241">
          <cell r="A3241">
            <v>97049</v>
          </cell>
          <cell r="B3241" t="str">
            <v>PLACA INDICATIVA FIXADA DIRETAMENTE NA ESTRUTURA ATRAVÉS DE PREGOS. AF_03/2024</v>
          </cell>
          <cell r="C3241" t="str">
            <v>M2</v>
          </cell>
          <cell r="D3241">
            <v>0</v>
          </cell>
          <cell r="E3241" t="str">
            <v>Equipamentos de Proteção Coletiva</v>
          </cell>
          <cell r="F3241" t="str">
            <v>SINAPI Mai/26</v>
          </cell>
        </row>
        <row r="3242">
          <cell r="A3242">
            <v>96997</v>
          </cell>
          <cell r="B3242" t="str">
            <v>PLATAFORMA DE PROTEÇÃO PRINCIPAL (PRIMÁRIA) PARA COLETA DE RESÍDUOS COM ESTRUTURA METÁLICA E FORRAÇÃO EM TÁBUA DE MADEIRA SERRADA - 1 MONTAGEM POR OBRA. AF_03/2024</v>
          </cell>
          <cell r="C3242" t="str">
            <v>M</v>
          </cell>
          <cell r="D3242">
            <v>0</v>
          </cell>
          <cell r="E3242" t="str">
            <v>Equipamentos de Proteção Coletiva</v>
          </cell>
          <cell r="F3242" t="str">
            <v>SINAPI Mai/26</v>
          </cell>
        </row>
        <row r="3243">
          <cell r="A3243">
            <v>96999</v>
          </cell>
          <cell r="B3243" t="str">
            <v>PLATAFORMA DE PROTEÇÃO PRINCIPAL (PRIMÁRIA) PARA COLETA DE RESÍDUOS COM ESTRUTURA METÁLICA E FORRAÇÃO EM TÁBUA DE MADEIRA SERRADA - 2 MONTAGENS POR OBRA. AF_03/2024</v>
          </cell>
          <cell r="C3243" t="str">
            <v>M</v>
          </cell>
          <cell r="D3243">
            <v>0</v>
          </cell>
          <cell r="E3243" t="str">
            <v>Equipamentos de Proteção Coletiva</v>
          </cell>
          <cell r="F3243" t="str">
            <v>SINAPI Mai/26</v>
          </cell>
        </row>
        <row r="3244">
          <cell r="A3244">
            <v>96996</v>
          </cell>
          <cell r="B3244" t="str">
            <v>PLATAFORMA DE PROTEÇÃO PRINCIPAL (PRIMÁRIA) PARA COLETA DE RESÍDUOS COM ESTRUTURA METÁLICA E TRAMA DE MADEIRA FORRADA EM PAINEL COMPENSADO - 1 MONTAGEM POR OBRA. AF_03/2024</v>
          </cell>
          <cell r="C3244" t="str">
            <v>M</v>
          </cell>
          <cell r="D3244">
            <v>0</v>
          </cell>
          <cell r="E3244" t="str">
            <v>Equipamentos de Proteção Coletiva</v>
          </cell>
          <cell r="F3244" t="str">
            <v>SINAPI Mai/26</v>
          </cell>
        </row>
        <row r="3245">
          <cell r="A3245">
            <v>96998</v>
          </cell>
          <cell r="B3245" t="str">
            <v>PLATAFORMA DE PROTEÇÃO PRINCIPAL (PRIMÁRIA) PARA COLETA DE RESÍDUOS COM ESTRUTURA METÁLICA E TRAMA DE MADEIRA FORRADA EM PAINEL COMPENSADO - 2 MONTAGENS POR OBRA. AF_03/2024</v>
          </cell>
          <cell r="C3245" t="str">
            <v>M</v>
          </cell>
          <cell r="D3245">
            <v>0</v>
          </cell>
          <cell r="E3245" t="str">
            <v>Equipamentos de Proteção Coletiva</v>
          </cell>
          <cell r="F3245" t="str">
            <v>SINAPI Mai/26</v>
          </cell>
        </row>
        <row r="3246">
          <cell r="A3246">
            <v>97067</v>
          </cell>
          <cell r="B3246" t="str">
            <v>PLATAFORMA DE PROTEÇÃO PRINCIPAL PARA ALVENARIA ESTRUTURAL PARA SER APOIADA EM ANDAIME, INCLUSIVE MONTAGEM E DESMONTAGEM. AF_03/2024</v>
          </cell>
          <cell r="C3246" t="str">
            <v>M</v>
          </cell>
          <cell r="D3246">
            <v>798.01</v>
          </cell>
          <cell r="E3246" t="str">
            <v>Equipamentos de Proteção Coletiva</v>
          </cell>
          <cell r="F3246" t="str">
            <v>SINAPI Mai/26</v>
          </cell>
        </row>
        <row r="3247">
          <cell r="A3247">
            <v>97001</v>
          </cell>
          <cell r="B3247" t="str">
            <v>PLATAFORMA DE PROTEÇÃO SECUNDÁRIA PARA COLETA DE RESÍDUOS COM ESTRUTURA METÁLICA E FORRAÇÃO EM TÁBUA DE MADEIRA SERRADA - 1 MONTAGEM POR OBRA. AF_03/2024</v>
          </cell>
          <cell r="C3247" t="str">
            <v>M</v>
          </cell>
          <cell r="D3247">
            <v>0</v>
          </cell>
          <cell r="E3247" t="str">
            <v>Equipamentos de Proteção Coletiva</v>
          </cell>
          <cell r="F3247" t="str">
            <v>SINAPI Mai/26</v>
          </cell>
        </row>
        <row r="3248">
          <cell r="A3248">
            <v>97003</v>
          </cell>
          <cell r="B3248" t="str">
            <v>PLATAFORMA DE PROTEÇÃO SECUNDÁRIA PARA COLETA DE RESÍDUOS COM ESTRUTURA METÁLICA E FORRAÇÃO EM TÁBUA DE MADEIRA SERRADA - 2 MONTAGENS POR OBRA. AF_03/2024</v>
          </cell>
          <cell r="C3248" t="str">
            <v>M</v>
          </cell>
          <cell r="D3248">
            <v>0</v>
          </cell>
          <cell r="E3248" t="str">
            <v>Equipamentos de Proteção Coletiva</v>
          </cell>
          <cell r="F3248" t="str">
            <v>SINAPI Mai/26</v>
          </cell>
        </row>
        <row r="3249">
          <cell r="A3249">
            <v>97005</v>
          </cell>
          <cell r="B3249" t="str">
            <v>PLATAFORMA DE PROTEÇÃO SECUNDÁRIA PARA COLETA DE RESÍDUOS COM ESTRUTURA METÁLICA E FORRAÇÃO EM TÁBUA DE MADEIRA SERRADA - 3 MONTAGENS POR OBRA. AF_03/2024</v>
          </cell>
          <cell r="C3249" t="str">
            <v>M</v>
          </cell>
          <cell r="D3249">
            <v>0</v>
          </cell>
          <cell r="E3249" t="str">
            <v>Equipamentos de Proteção Coletiva</v>
          </cell>
          <cell r="F3249" t="str">
            <v>SINAPI Mai/26</v>
          </cell>
        </row>
        <row r="3250">
          <cell r="A3250">
            <v>97000</v>
          </cell>
          <cell r="B3250" t="str">
            <v>PLATAFORMA DE PROTEÇÃO SECUNDÁRIA PARA COLETA DE RESÍDUOS COM ESTRUTURA METÁLICA E TRAMA DE MADEIRA FORRADA EM PAINEL COMPENSADO - 1 MONTAGEM POR OBRA. AF_03/2024</v>
          </cell>
          <cell r="C3250" t="str">
            <v>M</v>
          </cell>
          <cell r="D3250">
            <v>0</v>
          </cell>
          <cell r="E3250" t="str">
            <v>Equipamentos de Proteção Coletiva</v>
          </cell>
          <cell r="F3250" t="str">
            <v>SINAPI Mai/26</v>
          </cell>
        </row>
        <row r="3251">
          <cell r="A3251">
            <v>97002</v>
          </cell>
          <cell r="B3251" t="str">
            <v>PLATAFORMA DE PROTEÇÃO SECUNDÁRIA PARA COLETA DE RESÍDUOS COM ESTRUTURA METÁLICA E TRAMA DE MADEIRA FORRADA EM PAINEL COMPENSADO - 2 MONTAGENS POR OBRA. AF_03/2024</v>
          </cell>
          <cell r="C3251" t="str">
            <v>M</v>
          </cell>
          <cell r="D3251">
            <v>0</v>
          </cell>
          <cell r="E3251" t="str">
            <v>Equipamentos de Proteção Coletiva</v>
          </cell>
          <cell r="F3251" t="str">
            <v>SINAPI Mai/26</v>
          </cell>
        </row>
        <row r="3252">
          <cell r="A3252">
            <v>97004</v>
          </cell>
          <cell r="B3252" t="str">
            <v>PLATAFORMA DE PROTEÇÃO SECUNDÁRIA PARA COLETA DE RESÍDUOS COM ESTRUTURA METÁLICA E TRAMA DE MADEIRA FORRADA EM PAINEL COMPENSADO - 3 MONTAGENS POR OBRA. AF_03/2024</v>
          </cell>
          <cell r="C3252" t="str">
            <v>M</v>
          </cell>
          <cell r="D3252">
            <v>0</v>
          </cell>
          <cell r="E3252" t="str">
            <v>Equipamentos de Proteção Coletiva</v>
          </cell>
          <cell r="F3252" t="str">
            <v>SINAPI Mai/26</v>
          </cell>
        </row>
        <row r="3253">
          <cell r="A3253">
            <v>97007</v>
          </cell>
          <cell r="B3253" t="str">
            <v>PLATAFORMA DE PROTEÇÃO TERCIÁRIA PARA COLETA DE RESÍDUOS COM ESTRUTURA METÁLICA E FORRAÇÃO EM TÁBUA DE MADEIRA SERRADA - 1 MONTAGEM POR OBRA. AF_03/2024</v>
          </cell>
          <cell r="C3253" t="str">
            <v>M</v>
          </cell>
          <cell r="D3253">
            <v>0</v>
          </cell>
          <cell r="E3253" t="str">
            <v>Equipamentos de Proteção Coletiva</v>
          </cell>
          <cell r="F3253" t="str">
            <v>SINAPI Mai/26</v>
          </cell>
        </row>
        <row r="3254">
          <cell r="A3254">
            <v>97009</v>
          </cell>
          <cell r="B3254" t="str">
            <v>PLATAFORMA DE PROTEÇÃO TERCIÁRIA PARA COLETA DE RESÍDUOS COM ESTRUTURA METÁLICA E FORRAÇÃO EM TÁBUA DE MADEIRA SERRADA - 2 MONTAGENS POR OBRA. AF_03/2024</v>
          </cell>
          <cell r="C3254" t="str">
            <v>M</v>
          </cell>
          <cell r="D3254">
            <v>0</v>
          </cell>
          <cell r="E3254" t="str">
            <v>Equipamentos de Proteção Coletiva</v>
          </cell>
          <cell r="F3254" t="str">
            <v>SINAPI Mai/26</v>
          </cell>
        </row>
        <row r="3255">
          <cell r="A3255">
            <v>97006</v>
          </cell>
          <cell r="B3255" t="str">
            <v>PLATAFORMA DE PROTEÇÃO TERCIÁRIA PARA COLETA DE RESÍDUOS COM ESTRUTURA METÁLICA E TRAMA DE MADEIRA FORRADA EM PAINEL COMPENSADO - 1 MONTAGEM POR OBRA. AF_03/2024</v>
          </cell>
          <cell r="C3255" t="str">
            <v>M</v>
          </cell>
          <cell r="D3255">
            <v>0</v>
          </cell>
          <cell r="E3255" t="str">
            <v>Equipamentos de Proteção Coletiva</v>
          </cell>
          <cell r="F3255" t="str">
            <v>SINAPI Mai/26</v>
          </cell>
        </row>
        <row r="3256">
          <cell r="A3256">
            <v>97008</v>
          </cell>
          <cell r="B3256" t="str">
            <v>PLATAFORMA DE PROTEÇÃO TERCIÁRIA PARA COLETA DE RESÍDUOS COM ESTRUTURA METÁLICA E TRAMA DE MADEIRA FORRADA EM PAINEL COMPENSADO - 2 MONTAGENS POR OBRA. AF_03/2024</v>
          </cell>
          <cell r="C3256" t="str">
            <v>M</v>
          </cell>
          <cell r="D3256">
            <v>0</v>
          </cell>
          <cell r="E3256" t="str">
            <v>Equipamentos de Proteção Coletiva</v>
          </cell>
          <cell r="F3256" t="str">
            <v>SINAPI Mai/26</v>
          </cell>
        </row>
        <row r="3257">
          <cell r="A3257">
            <v>97048</v>
          </cell>
          <cell r="B3257" t="str">
            <v>PONTEIRAS DE PROTEÇÃO DE PONTAS E VERGALHÕES EXPOSTOS EM ALVENARIA ESTRUTURAL. AF_03/2024</v>
          </cell>
          <cell r="C3257" t="str">
            <v>M2</v>
          </cell>
          <cell r="D3257">
            <v>0.1</v>
          </cell>
          <cell r="E3257" t="str">
            <v>Equipamentos de Proteção Coletiva</v>
          </cell>
          <cell r="F3257" t="str">
            <v>SINAPI Mai/26</v>
          </cell>
        </row>
        <row r="3258">
          <cell r="A3258">
            <v>97047</v>
          </cell>
          <cell r="B3258" t="str">
            <v>PONTEIRAS DE PROTEÇÃO DE PONTAS E VERGALHÕES EXPOSTOS EM ESTRUTURAS DE CONCRETO ARMADO CONVENCIONAL. AF_03/2024</v>
          </cell>
          <cell r="C3258" t="str">
            <v>M2</v>
          </cell>
          <cell r="D3258">
            <v>0.14000000000000001</v>
          </cell>
          <cell r="E3258" t="str">
            <v>Equipamentos de Proteção Coletiva</v>
          </cell>
          <cell r="F3258" t="str">
            <v>SINAPI Mai/26</v>
          </cell>
        </row>
        <row r="3259">
          <cell r="A3259">
            <v>97046</v>
          </cell>
          <cell r="B3259" t="str">
            <v>PONTEIRAS DE PROTEÇÃO DE PONTAS E VERGALHÕES EXPOSTOS EM FUNDAÇÕES. AF_03/2024</v>
          </cell>
          <cell r="C3259" t="str">
            <v>M2</v>
          </cell>
          <cell r="D3259">
            <v>0.37</v>
          </cell>
          <cell r="E3259" t="str">
            <v>Equipamentos de Proteção Coletiva</v>
          </cell>
          <cell r="F3259" t="str">
            <v>SINAPI Mai/26</v>
          </cell>
        </row>
        <row r="3260">
          <cell r="A3260">
            <v>104989</v>
          </cell>
          <cell r="B3260" t="str">
            <v>PROTEÇÃO DE ACESSO A CREMALHEIRA, COM CANCELA FIXADA EM LAJE - 1 MONTAGEM (EXCLUSO CANCELA). AF_03/2024</v>
          </cell>
          <cell r="C3260" t="str">
            <v>UN</v>
          </cell>
          <cell r="D3260">
            <v>46.53</v>
          </cell>
          <cell r="E3260" t="str">
            <v>Equipamentos de Proteção Coletiva</v>
          </cell>
          <cell r="F3260" t="str">
            <v>SINAPI Mai/26</v>
          </cell>
        </row>
        <row r="3261">
          <cell r="A3261">
            <v>97066</v>
          </cell>
          <cell r="B3261" t="str">
            <v>PROTEÇÃO DE PEDESTRES, INCLUSIVE MONTAGEM E DESMONTAGEM. AF_03/2024_PS</v>
          </cell>
          <cell r="C3261" t="str">
            <v>M2</v>
          </cell>
          <cell r="D3261">
            <v>360.38</v>
          </cell>
          <cell r="E3261" t="str">
            <v>Equipamentos de Proteção Coletiva</v>
          </cell>
          <cell r="F3261" t="str">
            <v>SINAPI Mai/26</v>
          </cell>
        </row>
        <row r="3262">
          <cell r="A3262">
            <v>104982</v>
          </cell>
          <cell r="B3262" t="str">
            <v>REDE DE PROTEÇÃO PISO A PISO (SISTEMA U). AF_03/2024</v>
          </cell>
          <cell r="C3262" t="str">
            <v>M</v>
          </cell>
          <cell r="D3262">
            <v>0</v>
          </cell>
          <cell r="E3262" t="str">
            <v>Equipamentos de Proteção Coletiva</v>
          </cell>
          <cell r="F3262" t="str">
            <v>SINAPI Mai/26</v>
          </cell>
        </row>
        <row r="3263">
          <cell r="A3263">
            <v>97060</v>
          </cell>
          <cell r="B3263" t="str">
            <v>REDE DE PROTEÇÃO TIPO SLQA INTERMEDIÁRIO PARA EDIFÍCIOS ACIMA DE 8 PAVIMENTOS. AF_03/2024</v>
          </cell>
          <cell r="C3263" t="str">
            <v>M</v>
          </cell>
          <cell r="D3263">
            <v>0</v>
          </cell>
          <cell r="E3263" t="str">
            <v>Equipamentos de Proteção Coletiva</v>
          </cell>
          <cell r="F3263" t="str">
            <v>SINAPI Mai/26</v>
          </cell>
        </row>
        <row r="3264">
          <cell r="A3264">
            <v>97059</v>
          </cell>
          <cell r="B3264" t="str">
            <v>REDE DE PROTEÇÃO TIPO SLQA INTERMEDIÁRIO PARA EDIFÍCIOS DE 5 A 8 PAVIMENTOS. AF_03/2024</v>
          </cell>
          <cell r="C3264" t="str">
            <v>M</v>
          </cell>
          <cell r="D3264">
            <v>0</v>
          </cell>
          <cell r="E3264" t="str">
            <v>Equipamentos de Proteção Coletiva</v>
          </cell>
          <cell r="F3264" t="str">
            <v>SINAPI Mai/26</v>
          </cell>
        </row>
        <row r="3265">
          <cell r="A3265">
            <v>97058</v>
          </cell>
          <cell r="B3265" t="str">
            <v>REDE DE PROTEÇÃO TIPO SLQA INTERMEDIÁRIO PARA EDIFÍCIOS DE ATÉ 4 PAVIMENTOS. AF_03/2024</v>
          </cell>
          <cell r="C3265" t="str">
            <v>M</v>
          </cell>
          <cell r="D3265">
            <v>0</v>
          </cell>
          <cell r="E3265" t="str">
            <v>Equipamentos de Proteção Coletiva</v>
          </cell>
          <cell r="F3265" t="str">
            <v>SINAPI Mai/26</v>
          </cell>
        </row>
        <row r="3266">
          <cell r="A3266">
            <v>97056</v>
          </cell>
          <cell r="B3266" t="str">
            <v>REDE DE PROTEÇÃO TIPO SLQA PESADO COM SUPORTES METÁLICOS TIPO FORCA PARA EDIFÍCIOS DE 5 A 8 PAVIMENTOS. AF_03/2024</v>
          </cell>
          <cell r="C3266" t="str">
            <v>M</v>
          </cell>
          <cell r="D3266">
            <v>0</v>
          </cell>
          <cell r="E3266" t="str">
            <v>Equipamentos de Proteção Coletiva</v>
          </cell>
          <cell r="F3266" t="str">
            <v>SINAPI Mai/26</v>
          </cell>
        </row>
        <row r="3267">
          <cell r="A3267">
            <v>97057</v>
          </cell>
          <cell r="B3267" t="str">
            <v>REDE DE PROTEÇÃO TIPO SLQA PESADO COM SUPORTES METÁLICOS TIPO FORCA PARA EDIFÍCIOS DE ACIMA DE 8 PAVIMENTOS. AF_03/2024</v>
          </cell>
          <cell r="C3267" t="str">
            <v>M</v>
          </cell>
          <cell r="D3267">
            <v>0</v>
          </cell>
          <cell r="E3267" t="str">
            <v>Equipamentos de Proteção Coletiva</v>
          </cell>
          <cell r="F3267" t="str">
            <v>SINAPI Mai/26</v>
          </cell>
        </row>
        <row r="3268">
          <cell r="A3268">
            <v>97055</v>
          </cell>
          <cell r="B3268" t="str">
            <v>REDE DE PROTEÇÃO TIPO SLQA PESADO COM SUPORTES METÁLICOS TIPO FORCA PARA EDIFÍCIOS DE ATÉ 4 PAVIMENTOS. AF_03/2024</v>
          </cell>
          <cell r="C3268" t="str">
            <v>M</v>
          </cell>
          <cell r="D3268">
            <v>0</v>
          </cell>
          <cell r="E3268" t="str">
            <v>Equipamentos de Proteção Coletiva</v>
          </cell>
          <cell r="F3268" t="str">
            <v>SINAPI Mai/26</v>
          </cell>
        </row>
        <row r="3269">
          <cell r="A3269">
            <v>102656</v>
          </cell>
          <cell r="B3269" t="str">
            <v>SINALIZAÇÃO COM FITA FIXADA EM CONE PLÁSTICO, INCLUINDO CONE. AF_03/2024</v>
          </cell>
          <cell r="C3269" t="str">
            <v>M</v>
          </cell>
          <cell r="D3269">
            <v>6.99</v>
          </cell>
          <cell r="E3269" t="str">
            <v>Equipamentos de Proteção Coletiva</v>
          </cell>
          <cell r="F3269" t="str">
            <v>SINAPI Mai/26</v>
          </cell>
        </row>
        <row r="3270">
          <cell r="A3270">
            <v>104983</v>
          </cell>
          <cell r="B3270" t="str">
            <v>SISTEMA DE PROTEÇÃO PARA PILARES DE PERIFERIA. AF_03/2024</v>
          </cell>
          <cell r="C3270" t="str">
            <v>UN</v>
          </cell>
          <cell r="D3270">
            <v>0</v>
          </cell>
          <cell r="E3270" t="str">
            <v>Equipamentos de Proteção Coletiva</v>
          </cell>
          <cell r="F3270" t="str">
            <v>SINAPI Mai/26</v>
          </cell>
        </row>
        <row r="3271">
          <cell r="A3271">
            <v>97050</v>
          </cell>
          <cell r="B3271" t="str">
            <v>TOTEN EM MADEIRA COM PLACA INDICATIVA POSICIONADA NO TERRENO. AF_03/2024</v>
          </cell>
          <cell r="C3271" t="str">
            <v>M2</v>
          </cell>
          <cell r="D3271">
            <v>0</v>
          </cell>
          <cell r="E3271" t="str">
            <v>Equipamentos de Proteção Coletiva</v>
          </cell>
          <cell r="F3271" t="str">
            <v>SINAPI Mai/26</v>
          </cell>
        </row>
        <row r="3272">
          <cell r="A3272">
            <v>95946</v>
          </cell>
          <cell r="B3272" t="str">
            <v>ARMAÇÃO DE ESCADA, DE UMA ESTRUTURA CONVENCIONAL DE CONCRETO ARMADO UTILIZANDO AÇO CA-50 DE 10,0 MM - MONTAGEM. AF_11/2020</v>
          </cell>
          <cell r="C3272" t="str">
            <v>KG</v>
          </cell>
          <cell r="D3272">
            <v>11.94</v>
          </cell>
          <cell r="E3272" t="str">
            <v>Escadas</v>
          </cell>
          <cell r="F3272" t="str">
            <v>SINAPI Mai/26</v>
          </cell>
        </row>
        <row r="3273">
          <cell r="A3273">
            <v>95947</v>
          </cell>
          <cell r="B3273" t="str">
            <v>ARMAÇÃO DE ESCADA, DE UMA ESTRUTURA CONVENCIONAL DE CONCRETO ARMADO UTILIZANDO AÇO CA-50 DE 12,5 MM - MONTAGEM. AF_11/2020</v>
          </cell>
          <cell r="C3273" t="str">
            <v>KG</v>
          </cell>
          <cell r="D3273">
            <v>8.68</v>
          </cell>
          <cell r="E3273" t="str">
            <v>Escadas</v>
          </cell>
          <cell r="F3273" t="str">
            <v>SINAPI Mai/26</v>
          </cell>
        </row>
        <row r="3274">
          <cell r="A3274">
            <v>95948</v>
          </cell>
          <cell r="B3274" t="str">
            <v>ARMAÇÃO DE ESCADA, DE UMA ESTRUTURA CONVENCIONAL DE CONCRETO ARMADO UTILIZANDO AÇO CA-50 DE 16,0 MM - MONTAGEM. AF_11/2020</v>
          </cell>
          <cell r="C3274" t="str">
            <v>KG</v>
          </cell>
          <cell r="D3274">
            <v>7.09</v>
          </cell>
          <cell r="E3274" t="str">
            <v>Escadas</v>
          </cell>
          <cell r="F3274" t="str">
            <v>SINAPI Mai/26</v>
          </cell>
        </row>
        <row r="3275">
          <cell r="A3275">
            <v>95944</v>
          </cell>
          <cell r="B3275" t="str">
            <v>ARMAÇÃO DE ESCADA, DE UMA ESTRUTURA CONVENCIONAL DE CONCRETO ARMADO UTILIZANDO AÇO CA-50 DE 6,3 MM - MONTAGEM. AF_11/2020</v>
          </cell>
          <cell r="C3275" t="str">
            <v>KG</v>
          </cell>
          <cell r="D3275">
            <v>21.36</v>
          </cell>
          <cell r="E3275" t="str">
            <v>Escadas</v>
          </cell>
          <cell r="F3275" t="str">
            <v>SINAPI Mai/26</v>
          </cell>
        </row>
        <row r="3276">
          <cell r="A3276">
            <v>95945</v>
          </cell>
          <cell r="B3276" t="str">
            <v>ARMAÇÃO DE ESCADA, DE UMA ESTRUTURA CONVENCIONAL DE CONCRETO ARMADO UTILIZANDO AÇO CA-50 DE 8,0 MM - MONTAGEM. AF_11/2020</v>
          </cell>
          <cell r="C3276" t="str">
            <v>KG</v>
          </cell>
          <cell r="D3276">
            <v>16.03</v>
          </cell>
          <cell r="E3276" t="str">
            <v>Escadas</v>
          </cell>
          <cell r="F3276" t="str">
            <v>SINAPI Mai/26</v>
          </cell>
        </row>
        <row r="3277">
          <cell r="A3277">
            <v>95943</v>
          </cell>
          <cell r="B3277" t="str">
            <v>ARMAÇÃO DE ESCADA, DE UMA ESTRUTURA CONVENCIONAL DE CONCRETO ARMADO UTILIZANDO AÇO CA-60 DE 5,0 MM - MONTAGEM. AF_11/2020</v>
          </cell>
          <cell r="C3277" t="str">
            <v>KG</v>
          </cell>
          <cell r="D3277">
            <v>24.58</v>
          </cell>
          <cell r="E3277" t="str">
            <v>Escadas</v>
          </cell>
          <cell r="F3277" t="str">
            <v>SINAPI Mai/26</v>
          </cell>
        </row>
        <row r="3278">
          <cell r="A3278">
            <v>102077</v>
          </cell>
          <cell r="B3278" t="str">
            <v>ESCADA EM CONCRETO ARMADO MOLDADO IN LOCO, FCK 25 MPA, COM 1 LANCE E LAJE CASCATA, FÔRMA EM CHAPA DE MADEIRA COMPENSADA RESINADA. AF_11/2020</v>
          </cell>
          <cell r="C3278" t="str">
            <v>M3</v>
          </cell>
          <cell r="D3278">
            <v>5333.8</v>
          </cell>
          <cell r="E3278" t="str">
            <v>Escadas</v>
          </cell>
          <cell r="F3278" t="str">
            <v>SINAPI Mai/26</v>
          </cell>
        </row>
        <row r="3279">
          <cell r="A3279">
            <v>102073</v>
          </cell>
          <cell r="B3279" t="str">
            <v>ESCADA EM CONCRETO ARMADO MOLDADO IN LOCO, FCK 25 MPA, COM 1 LANCE E LAJE PLANA, FÔRMA EM CHAPA DE MADEIRA COMPENSADA RESINADA. AF_11/2020</v>
          </cell>
          <cell r="C3279" t="str">
            <v>M3</v>
          </cell>
          <cell r="D3279">
            <v>3907.65</v>
          </cell>
          <cell r="E3279" t="str">
            <v>Escadas</v>
          </cell>
          <cell r="F3279" t="str">
            <v>SINAPI Mai/26</v>
          </cell>
        </row>
        <row r="3280">
          <cell r="A3280">
            <v>102079</v>
          </cell>
          <cell r="B3280" t="str">
            <v>ESCADA EM CONCRETO ARMADO MOLDADO IN LOCO, FCK 25 MPA, COM 2 LANCES EM L E LAJE CASCATA, FÔRMA EM CHAPA DE MADEIRA COMPENSADA RESINADA. AF_11/2020</v>
          </cell>
          <cell r="C3280" t="str">
            <v>M3</v>
          </cell>
          <cell r="D3280">
            <v>5224.66</v>
          </cell>
          <cell r="E3280" t="str">
            <v>Escadas</v>
          </cell>
          <cell r="F3280" t="str">
            <v>SINAPI Mai/26</v>
          </cell>
        </row>
        <row r="3281">
          <cell r="A3281">
            <v>102075</v>
          </cell>
          <cell r="B3281" t="str">
            <v>ESCADA EM CONCRETO ARMADO MOLDADO IN LOCO, FCK 25 MPA, COM 2 LANCES EM L E LAJE PLANA, FÔRMA EM CHAPA DE MADEIRA COMPENSADA RESINADA. AF_11/2020</v>
          </cell>
          <cell r="C3281" t="str">
            <v>M3</v>
          </cell>
          <cell r="D3281">
            <v>4739.1499999999996</v>
          </cell>
          <cell r="E3281" t="str">
            <v>Escadas</v>
          </cell>
          <cell r="F3281" t="str">
            <v>SINAPI Mai/26</v>
          </cell>
        </row>
        <row r="3282">
          <cell r="A3282">
            <v>102078</v>
          </cell>
          <cell r="B3282" t="str">
            <v>ESCADA EM CONCRETO ARMADO MOLDADO IN LOCO, FCK 25 MPA, COM 2 LANCES EM U E LAJE CASCATA, FÔRMA EM CHAPA DE MADEIRA COMPENSADA RESINADA. AF_11/2020</v>
          </cell>
          <cell r="C3282" t="str">
            <v>M3</v>
          </cell>
          <cell r="D3282">
            <v>5471.54</v>
          </cell>
          <cell r="E3282" t="str">
            <v>Escadas</v>
          </cell>
          <cell r="F3282" t="str">
            <v>SINAPI Mai/26</v>
          </cell>
        </row>
        <row r="3283">
          <cell r="A3283">
            <v>102074</v>
          </cell>
          <cell r="B3283" t="str">
            <v>ESCADA EM CONCRETO ARMADO MOLDADO IN LOCO, FCK 25 MPA, COM 2 LANCES EM U E LAJE PLANA, FÔRMA EM CHAPA DE MADEIRA COMPENSADA RESINADA. AF_11/2020</v>
          </cell>
          <cell r="C3283" t="str">
            <v>M3</v>
          </cell>
          <cell r="D3283">
            <v>4591.9399999999996</v>
          </cell>
          <cell r="E3283" t="str">
            <v>Escadas</v>
          </cell>
          <cell r="F3283" t="str">
            <v>SINAPI Mai/26</v>
          </cell>
        </row>
        <row r="3284">
          <cell r="A3284">
            <v>102080</v>
          </cell>
          <cell r="B3284" t="str">
            <v>ESCADA EM CONCRETO ARMADO MOLDADO IN LOCO, FCK 25 MPA, COM 2 LANCES EM X E LAJE CASCATA, FÔRMA EM CHAPA DE MADEIRA COMPENSADA RESINADA. AF_11/2020</v>
          </cell>
          <cell r="C3284" t="str">
            <v>M3</v>
          </cell>
          <cell r="D3284">
            <v>4505.4799999999996</v>
          </cell>
          <cell r="E3284" t="str">
            <v>Escadas</v>
          </cell>
          <cell r="F3284" t="str">
            <v>SINAPI Mai/26</v>
          </cell>
        </row>
        <row r="3285">
          <cell r="A3285">
            <v>102076</v>
          </cell>
          <cell r="B3285" t="str">
            <v>ESCADA EM CONCRETO ARMADO MOLDADO IN LOCO, FCK 25 MPA, COM 2 LANCES EM X E LAJE PLANA, FÔRMA EM CHAPA DE MADEIRA COMPENSADA RESINADA. AF_11/2020</v>
          </cell>
          <cell r="C3285" t="str">
            <v>M3</v>
          </cell>
          <cell r="D3285">
            <v>4841.8500000000004</v>
          </cell>
          <cell r="E3285" t="str">
            <v>Escadas</v>
          </cell>
          <cell r="F3285" t="str">
            <v>SINAPI Mai/26</v>
          </cell>
        </row>
        <row r="3286">
          <cell r="A3286">
            <v>102084</v>
          </cell>
          <cell r="B3286" t="str">
            <v>ESCADA HELICOIDAL EM AÇO GALVANIZADO, DIAMETRO DE 1,2 M, DOTADA DE GUARDA-CORPO, FIXADA COM CHUMBADOR MECÂNICO. AF_11/2020</v>
          </cell>
          <cell r="C3286" t="str">
            <v>M</v>
          </cell>
          <cell r="D3286">
            <v>0</v>
          </cell>
          <cell r="E3286" t="str">
            <v>Escadas</v>
          </cell>
          <cell r="F3286" t="str">
            <v>SINAPI Mai/26</v>
          </cell>
        </row>
        <row r="3287">
          <cell r="A3287">
            <v>102082</v>
          </cell>
          <cell r="B3287" t="str">
            <v>ESCADA TIPO MARINHEIRO EM TUBO ACO GALVANIZADO 1 1/2", COM GUARDA-CORPO, PARA ALTURAS MAIORES QUE 3 M, FIXADA COM CHUMBADOR MECÂNICO. AF_11/2020</v>
          </cell>
          <cell r="C3287" t="str">
            <v>M</v>
          </cell>
          <cell r="D3287">
            <v>0</v>
          </cell>
          <cell r="E3287" t="str">
            <v>Escadas</v>
          </cell>
          <cell r="F3287" t="str">
            <v>SINAPI Mai/26</v>
          </cell>
        </row>
        <row r="3288">
          <cell r="A3288">
            <v>102081</v>
          </cell>
          <cell r="B3288" t="str">
            <v>ESCADA TIPO MARINHEIRO EM TUBO ACO GALVANIZADO 1 1/2", SEM GUARDA-CORPO, FIXADA COM CHUMBADOR MECÂNICO. AF_11/2020</v>
          </cell>
          <cell r="C3288" t="str">
            <v>M</v>
          </cell>
          <cell r="D3288">
            <v>0</v>
          </cell>
          <cell r="E3288" t="str">
            <v>Escadas</v>
          </cell>
          <cell r="F3288" t="str">
            <v>SINAPI Mai/26</v>
          </cell>
        </row>
        <row r="3289">
          <cell r="A3289">
            <v>102092</v>
          </cell>
          <cell r="B3289" t="str">
            <v>ESCADA TIPO MARINHEIRO EM TUBO AÇO GALVANIZADO 1 1/2", COM GUARDA-CORPO, PARA ALTURAS DE ATÉ 3 M, FIXADA COM CHUMBADOR MECÂNICO. AF_11/2020</v>
          </cell>
          <cell r="C3289" t="str">
            <v>M</v>
          </cell>
          <cell r="D3289">
            <v>0</v>
          </cell>
          <cell r="E3289" t="str">
            <v>Escadas</v>
          </cell>
          <cell r="F3289" t="str">
            <v>SINAPI Mai/26</v>
          </cell>
        </row>
        <row r="3290">
          <cell r="A3290">
            <v>102089</v>
          </cell>
          <cell r="B3290" t="str">
            <v>FABRICAÇÃO DE FÔRMA PARA ESCADA DUPLA COM 2 LANCES EM "X" E LAJE CASCATA, EM CHAPA DE MADEIRA COMPENSADA PLASTIFICADA, E=18 MM. AF_11/2020</v>
          </cell>
          <cell r="C3290" t="str">
            <v>M2</v>
          </cell>
          <cell r="D3290">
            <v>176.86</v>
          </cell>
          <cell r="E3290" t="str">
            <v>Escadas</v>
          </cell>
          <cell r="F3290" t="str">
            <v>SINAPI Mai/26</v>
          </cell>
        </row>
        <row r="3291">
          <cell r="A3291">
            <v>102090</v>
          </cell>
          <cell r="B3291" t="str">
            <v>FABRICAÇÃO DE FÔRMA PARA ESCADA DUPLA COM 2 LANCES EM "X" E LAJE CASCATA, EM CHAPA DE MADEIRA COMPENSADA RESINADA, E= 17 MM. AF_11/2020</v>
          </cell>
          <cell r="C3291" t="str">
            <v>M2</v>
          </cell>
          <cell r="D3291">
            <v>137.46</v>
          </cell>
          <cell r="E3291" t="str">
            <v>Escadas</v>
          </cell>
          <cell r="F3291" t="str">
            <v>SINAPI Mai/26</v>
          </cell>
        </row>
        <row r="3292">
          <cell r="A3292">
            <v>102086</v>
          </cell>
          <cell r="B3292" t="str">
            <v>FABRICAÇÃO DE FÔRMA PARA ESCADA DUPLA COM 2 LANCES EM "X" E LAJE PLANA, EM CHAPA DE MADEIRA COMPENSADA PLASTIFICADA, E=18 MM. AF_11/2020</v>
          </cell>
          <cell r="C3292" t="str">
            <v>M2</v>
          </cell>
          <cell r="D3292">
            <v>190.94</v>
          </cell>
          <cell r="E3292" t="str">
            <v>Escadas</v>
          </cell>
          <cell r="F3292" t="str">
            <v>SINAPI Mai/26</v>
          </cell>
        </row>
        <row r="3293">
          <cell r="A3293">
            <v>102087</v>
          </cell>
          <cell r="B3293" t="str">
            <v>FABRICAÇÃO DE FÔRMA PARA ESCADA DUPLA COM 2 LANCES EM "X" E LAJE PLANA, EM CHAPA DE MADEIRA COMPENSADA RESINADA, E= 17 MM. AF_11/2020</v>
          </cell>
          <cell r="C3293" t="str">
            <v>M2</v>
          </cell>
          <cell r="D3293">
            <v>156.21</v>
          </cell>
          <cell r="E3293" t="str">
            <v>Escadas</v>
          </cell>
          <cell r="F3293" t="str">
            <v>SINAPI Mai/26</v>
          </cell>
        </row>
        <row r="3294">
          <cell r="A3294">
            <v>102091</v>
          </cell>
          <cell r="B3294" t="str">
            <v>FABRICAÇÃO DE FÔRMA PARA ESCADA DUPLA COM 2 LANCES EM X E LAJE CASCATA, EM MADEIRA SERRADA, E=25 MM. AF_11/2020</v>
          </cell>
          <cell r="C3294" t="str">
            <v>M2</v>
          </cell>
          <cell r="D3294">
            <v>322.98</v>
          </cell>
          <cell r="E3294" t="str">
            <v>Escadas</v>
          </cell>
          <cell r="F3294" t="str">
            <v>SINAPI Mai/26</v>
          </cell>
        </row>
        <row r="3295">
          <cell r="A3295">
            <v>102088</v>
          </cell>
          <cell r="B3295" t="str">
            <v>FABRICAÇÃO DE FÔRMA PARA ESCADA DUPLA COM 2 LANCES EM X E LAJE PLANA, EM MADEIRA SERRADA, E=25 MM. AF_11/2020</v>
          </cell>
          <cell r="C3295" t="str">
            <v>M2</v>
          </cell>
          <cell r="D3295">
            <v>276.23</v>
          </cell>
          <cell r="E3295" t="str">
            <v>Escadas</v>
          </cell>
          <cell r="F3295" t="str">
            <v>SINAPI Mai/26</v>
          </cell>
        </row>
        <row r="3296">
          <cell r="A3296">
            <v>101997</v>
          </cell>
          <cell r="B3296" t="str">
            <v>FABRICAÇÃO DE FÔRMA PARA ESCADAS, COM 1 LANCE E LAJE CASCATA, EM CHAPA DE MADEIRA COMPENSADA PLASTIFICADA, E=18 MM. AF_11/2020</v>
          </cell>
          <cell r="C3296" t="str">
            <v>M2</v>
          </cell>
          <cell r="D3296">
            <v>186.76</v>
          </cell>
          <cell r="E3296" t="str">
            <v>Escadas</v>
          </cell>
          <cell r="F3296" t="str">
            <v>SINAPI Mai/26</v>
          </cell>
        </row>
        <row r="3297">
          <cell r="A3297">
            <v>101998</v>
          </cell>
          <cell r="B3297" t="str">
            <v>FABRICAÇÃO DE FÔRMA PARA ESCADAS, COM 1 LANCE E LAJE CASCATA, EM CHAPA DE MADEIRA COMPENSADA RESINADA, E= 17 MM. AF_11/2020</v>
          </cell>
          <cell r="C3297" t="str">
            <v>M2</v>
          </cell>
          <cell r="D3297">
            <v>145.13</v>
          </cell>
          <cell r="E3297" t="str">
            <v>Escadas</v>
          </cell>
          <cell r="F3297" t="str">
            <v>SINAPI Mai/26</v>
          </cell>
        </row>
        <row r="3298">
          <cell r="A3298">
            <v>101999</v>
          </cell>
          <cell r="B3298" t="str">
            <v>FABRICAÇÃO DE FÔRMA PARA ESCADAS, COM 1 LANCE E LAJE CASCATA, EM MADEIRA SERRADA, E=25 MM. AF_11/2020</v>
          </cell>
          <cell r="C3298" t="str">
            <v>M2</v>
          </cell>
          <cell r="D3298">
            <v>381.65</v>
          </cell>
          <cell r="E3298" t="str">
            <v>Escadas</v>
          </cell>
          <cell r="F3298" t="str">
            <v>SINAPI Mai/26</v>
          </cell>
        </row>
        <row r="3299">
          <cell r="A3299">
            <v>101994</v>
          </cell>
          <cell r="B3299" t="str">
            <v>FABRICAÇÃO DE FÔRMA PARA ESCADAS, COM 1 LANCE E LAJE PLANA, EM CHAPA DE MADEIRA COMPENSADA PLASTIFICADA, E=18 MM. AF_11/2020</v>
          </cell>
          <cell r="C3299" t="str">
            <v>M2</v>
          </cell>
          <cell r="D3299">
            <v>198.06</v>
          </cell>
          <cell r="E3299" t="str">
            <v>Escadas</v>
          </cell>
          <cell r="F3299" t="str">
            <v>SINAPI Mai/26</v>
          </cell>
        </row>
        <row r="3300">
          <cell r="A3300">
            <v>101995</v>
          </cell>
          <cell r="B3300" t="str">
            <v>FABRICAÇÃO DE FÔRMA PARA ESCADAS, COM 1 LANCE E LAJE PLANA, EM CHAPA DE MADEIRA COMPENSADA RESINADA, E= 17 MM. AF_11/2020</v>
          </cell>
          <cell r="C3300" t="str">
            <v>M2</v>
          </cell>
          <cell r="D3300">
            <v>160.93</v>
          </cell>
          <cell r="E3300" t="str">
            <v>Escadas</v>
          </cell>
          <cell r="F3300" t="str">
            <v>SINAPI Mai/26</v>
          </cell>
        </row>
        <row r="3301">
          <cell r="A3301">
            <v>101996</v>
          </cell>
          <cell r="B3301" t="str">
            <v>FABRICAÇÃO DE FÔRMA PARA ESCADAS, COM 1 LANCE E LAJE PLANA, EM MADEIRA SERRADA, E=25 MM. AF_11/2020</v>
          </cell>
          <cell r="C3301" t="str">
            <v>M2</v>
          </cell>
          <cell r="D3301">
            <v>296.66000000000003</v>
          </cell>
          <cell r="E3301" t="str">
            <v>Escadas</v>
          </cell>
          <cell r="F3301" t="str">
            <v>SINAPI Mai/26</v>
          </cell>
        </row>
        <row r="3302">
          <cell r="A3302">
            <v>101991</v>
          </cell>
          <cell r="B3302" t="str">
            <v>FABRICAÇÃO DE FÔRMA PARA ESCADAS, COM 2 LANCES EM "L" E LAJE CASCATA, EM CHAPA DE MADEIRA COMPENSADA PLASTIFICADA, E=18 MM. AF_11/2020</v>
          </cell>
          <cell r="C3302" t="str">
            <v>M2</v>
          </cell>
          <cell r="D3302">
            <v>187.76</v>
          </cell>
          <cell r="E3302" t="str">
            <v>Escadas</v>
          </cell>
          <cell r="F3302" t="str">
            <v>SINAPI Mai/26</v>
          </cell>
        </row>
        <row r="3303">
          <cell r="A3303">
            <v>101992</v>
          </cell>
          <cell r="B3303" t="str">
            <v>FABRICAÇÃO DE FÔRMA PARA ESCADAS, COM 2 LANCES EM "L" E LAJE CASCATA, EM CHAPA DE MADEIRA COMPENSADA RESINADA, E= 17 MM. AF_11/2020</v>
          </cell>
          <cell r="C3303" t="str">
            <v>M2</v>
          </cell>
          <cell r="D3303">
            <v>147.05000000000001</v>
          </cell>
          <cell r="E3303" t="str">
            <v>Escadas</v>
          </cell>
          <cell r="F3303" t="str">
            <v>SINAPI Mai/26</v>
          </cell>
        </row>
        <row r="3304">
          <cell r="A3304">
            <v>101993</v>
          </cell>
          <cell r="B3304" t="str">
            <v>FABRICAÇÃO DE FÔRMA PARA ESCADAS, COM 2 LANCES EM "L" E LAJE CASCATA, EM MADEIRA SERRADA, E=25 MM. AF_11/2020</v>
          </cell>
          <cell r="C3304" t="str">
            <v>M2</v>
          </cell>
          <cell r="D3304">
            <v>356.15</v>
          </cell>
          <cell r="E3304" t="str">
            <v>Escadas</v>
          </cell>
          <cell r="F3304" t="str">
            <v>SINAPI Mai/26</v>
          </cell>
        </row>
        <row r="3305">
          <cell r="A3305">
            <v>101988</v>
          </cell>
          <cell r="B3305" t="str">
            <v>FABRICAÇÃO DE FÔRMA PARA ESCADAS, COM 2 LANCES EM "L" E LAJE PLANA, EM CHAPA DE MADEIRA COMPENSADA PLASTIFICADA, E=18 MM. AF_11/2020</v>
          </cell>
          <cell r="C3305" t="str">
            <v>M2</v>
          </cell>
          <cell r="D3305">
            <v>189.3</v>
          </cell>
          <cell r="E3305" t="str">
            <v>Escadas</v>
          </cell>
          <cell r="F3305" t="str">
            <v>SINAPI Mai/26</v>
          </cell>
        </row>
        <row r="3306">
          <cell r="A3306">
            <v>101989</v>
          </cell>
          <cell r="B3306" t="str">
            <v>FABRICAÇÃO DE FÔRMA PARA ESCADAS, COM 2 LANCES EM "L" E LAJE PLANA, EM CHAPA DE MADEIRA COMPENSADA RESINADA, E= 17 MM. AF_11/2020</v>
          </cell>
          <cell r="C3306" t="str">
            <v>M2</v>
          </cell>
          <cell r="D3306">
            <v>156.22</v>
          </cell>
          <cell r="E3306" t="str">
            <v>Escadas</v>
          </cell>
          <cell r="F3306" t="str">
            <v>SINAPI Mai/26</v>
          </cell>
        </row>
        <row r="3307">
          <cell r="A3307">
            <v>101990</v>
          </cell>
          <cell r="B3307" t="str">
            <v>FABRICAÇÃO DE FÔRMA PARA ESCADAS, COM 2 LANCES EM "L" E LAJE PLANA, EM MADEIRA SERRADA, E=25 MM. AF_11/2020</v>
          </cell>
          <cell r="C3307" t="str">
            <v>M2</v>
          </cell>
          <cell r="D3307">
            <v>276.11</v>
          </cell>
          <cell r="E3307" t="str">
            <v>Escadas</v>
          </cell>
          <cell r="F3307" t="str">
            <v>SINAPI Mai/26</v>
          </cell>
        </row>
        <row r="3308">
          <cell r="A3308">
            <v>101985</v>
          </cell>
          <cell r="B3308" t="str">
            <v>FABRICAÇÃO DE FÔRMA PARA ESCADAS, COM 2 LANCES EM "U" E LAJE CASCATA, EM CHAPA DE MADEIRA COMPENSADA PLASTIFICADA, E=18 MM. AF_11/2020</v>
          </cell>
          <cell r="C3308" t="str">
            <v>M2</v>
          </cell>
          <cell r="D3308">
            <v>184.61</v>
          </cell>
          <cell r="E3308" t="str">
            <v>Escadas</v>
          </cell>
          <cell r="F3308" t="str">
            <v>SINAPI Mai/26</v>
          </cell>
        </row>
        <row r="3309">
          <cell r="A3309">
            <v>101986</v>
          </cell>
          <cell r="B3309" t="str">
            <v>FABRICAÇÃO DE FÔRMA PARA ESCADAS, COM 2 LANCES EM "U" E LAJE CASCATA, EM CHAPA DE MADEIRA COMPENSADA RESINADA, E= 17 MM. AF_11/2020</v>
          </cell>
          <cell r="C3309" t="str">
            <v>M2</v>
          </cell>
          <cell r="D3309">
            <v>142.03</v>
          </cell>
          <cell r="E3309" t="str">
            <v>Escadas</v>
          </cell>
          <cell r="F3309" t="str">
            <v>SINAPI Mai/26</v>
          </cell>
        </row>
        <row r="3310">
          <cell r="A3310">
            <v>101987</v>
          </cell>
          <cell r="B3310" t="str">
            <v>FABRICAÇÃO DE FÔRMA PARA ESCADAS, COM 2 LANCES EM "U" E LAJE CASCATA, EM MADEIRA SERRADA, E=25 MM. AF_11/2020</v>
          </cell>
          <cell r="C3310" t="str">
            <v>M2</v>
          </cell>
          <cell r="D3310">
            <v>303.29000000000002</v>
          </cell>
          <cell r="E3310" t="str">
            <v>Escadas</v>
          </cell>
          <cell r="F3310" t="str">
            <v>SINAPI Mai/26</v>
          </cell>
        </row>
        <row r="3311">
          <cell r="A3311">
            <v>101969</v>
          </cell>
          <cell r="B3311" t="str">
            <v>FABRICAÇÃO DE FÔRMA PARA ESCADAS, COM 2 LANCES EM "U" E LAJE PLANA, EM CHAPA DE MADEIRA COMPENSADA PLASTIFICADA, E=18 MM. AF_11/2020</v>
          </cell>
          <cell r="C3311" t="str">
            <v>M2</v>
          </cell>
          <cell r="D3311">
            <v>179.69</v>
          </cell>
          <cell r="E3311" t="str">
            <v>Escadas</v>
          </cell>
          <cell r="F3311" t="str">
            <v>SINAPI Mai/26</v>
          </cell>
        </row>
        <row r="3312">
          <cell r="A3312">
            <v>101971</v>
          </cell>
          <cell r="B3312" t="str">
            <v>FABRICAÇÃO DE FÔRMA PARA ESCADAS, COM 2 LANCES EM "U" E LAJE PLANA, EM CHAPA DE MADEIRA COMPENSADA RESINADA, E= 17 MM. AF_11/2020</v>
          </cell>
          <cell r="C3312" t="str">
            <v>M2</v>
          </cell>
          <cell r="D3312">
            <v>146.19999999999999</v>
          </cell>
          <cell r="E3312" t="str">
            <v>Escadas</v>
          </cell>
          <cell r="F3312" t="str">
            <v>SINAPI Mai/26</v>
          </cell>
        </row>
        <row r="3313">
          <cell r="A3313">
            <v>101973</v>
          </cell>
          <cell r="B3313" t="str">
            <v>FABRICAÇÃO DE FÔRMA PARA ESCADAS, COM 2 LANCES EM "U" E LAJE PLANA, EM MADEIRA SERRADA, E=25 MM. AF_11/2020</v>
          </cell>
          <cell r="C3313" t="str">
            <v>M2</v>
          </cell>
          <cell r="D3313">
            <v>256.43</v>
          </cell>
          <cell r="E3313" t="str">
            <v>Escadas</v>
          </cell>
          <cell r="F3313" t="str">
            <v>SINAPI Mai/26</v>
          </cell>
        </row>
        <row r="3314">
          <cell r="A3314">
            <v>102072</v>
          </cell>
          <cell r="B3314" t="str">
            <v>MONTAGEM E DESMONTAGEM DE FÔRMA PARA ESCADA DUPLA COM 2 LANCES EM "X" E LAJE CASCATA, EM CHAPA DE MADEIRA COMPENSADA PLASTIFICADA, 10 UTILIZAÇÕES. AF_11/2020</v>
          </cell>
          <cell r="C3314" t="str">
            <v>M2</v>
          </cell>
          <cell r="D3314">
            <v>200.54</v>
          </cell>
          <cell r="E3314" t="str">
            <v>Escadas</v>
          </cell>
          <cell r="F3314" t="str">
            <v>SINAPI Mai/26</v>
          </cell>
        </row>
        <row r="3315">
          <cell r="A3315">
            <v>102070</v>
          </cell>
          <cell r="B3315" t="str">
            <v>MONTAGEM E DESMONTAGEM DE FÔRMA PARA ESCADA DUPLA COM 2 LANCES EM "X" E LAJE CASCATA, EM CHAPA DE MADEIRA COMPENSADA PLASTIFICADA, 6 UTILIZAÇÕES. AF_11/2020</v>
          </cell>
          <cell r="C3315" t="str">
            <v>M2</v>
          </cell>
          <cell r="D3315">
            <v>235.07</v>
          </cell>
          <cell r="E3315" t="str">
            <v>Escadas</v>
          </cell>
          <cell r="F3315" t="str">
            <v>SINAPI Mai/26</v>
          </cell>
        </row>
        <row r="3316">
          <cell r="A3316">
            <v>102071</v>
          </cell>
          <cell r="B3316" t="str">
            <v>MONTAGEM E DESMONTAGEM DE FÔRMA PARA ESCADA DUPLA COM 2 LANCES EM "X" E LAJE CASCATA, EM CHAPA DE MADEIRA COMPENSADA PLASTIFICADA, 8 UTILIZAÇÕES. AF_11/2020</v>
          </cell>
          <cell r="C3316" t="str">
            <v>M2</v>
          </cell>
          <cell r="D3316">
            <v>209.61</v>
          </cell>
          <cell r="E3316" t="str">
            <v>Escadas</v>
          </cell>
          <cell r="F3316" t="str">
            <v>SINAPI Mai/26</v>
          </cell>
        </row>
        <row r="3317">
          <cell r="A3317">
            <v>102068</v>
          </cell>
          <cell r="B3317" t="str">
            <v>MONTAGEM E DESMONTAGEM DE FÔRMA PARA ESCADA DUPLA COM 2 LANCES EM "X" E LAJE CASCATA, EM CHAPA DE MADEIRA COMPENSADA RESINADA, 2 UTILIZAÇÕES. AF_11/2020</v>
          </cell>
          <cell r="C3317" t="str">
            <v>M2</v>
          </cell>
          <cell r="D3317">
            <v>300.63</v>
          </cell>
          <cell r="E3317" t="str">
            <v>Escadas</v>
          </cell>
          <cell r="F3317" t="str">
            <v>SINAPI Mai/26</v>
          </cell>
        </row>
        <row r="3318">
          <cell r="A3318">
            <v>102069</v>
          </cell>
          <cell r="B3318" t="str">
            <v>MONTAGEM E DESMONTAGEM DE FÔRMA PARA ESCADA DUPLA COM 2 LANCES EM "X" E LAJE CASCATA, EM CHAPA DE MADEIRA COMPENSADA RESINADA, 4 UTILIZAÇÕES. AF_11/2020</v>
          </cell>
          <cell r="C3318" t="str">
            <v>M2</v>
          </cell>
          <cell r="D3318">
            <v>273.11</v>
          </cell>
          <cell r="E3318" t="str">
            <v>Escadas</v>
          </cell>
          <cell r="F3318" t="str">
            <v>SINAPI Mai/26</v>
          </cell>
        </row>
        <row r="3319">
          <cell r="A3319">
            <v>102066</v>
          </cell>
          <cell r="B3319" t="str">
            <v>MONTAGEM E DESMONTAGEM DE FÔRMA PARA ESCADA DUPLA COM 2 LANCES EM "X" E LAJE CASCATA, EM MADEIRA SERRADA, 1 UTILIZAÇÃO. AF_11/2020</v>
          </cell>
          <cell r="C3319" t="str">
            <v>M2</v>
          </cell>
          <cell r="D3319">
            <v>606.36</v>
          </cell>
          <cell r="E3319" t="str">
            <v>Escadas</v>
          </cell>
          <cell r="F3319" t="str">
            <v>SINAPI Mai/26</v>
          </cell>
        </row>
        <row r="3320">
          <cell r="A3320">
            <v>102067</v>
          </cell>
          <cell r="B3320" t="str">
            <v>MONTAGEM E DESMONTAGEM DE FÔRMA PARA ESCADA DUPLA COM 2 LANCES EM "X" E LAJE CASCATA, EM MADEIRA SERRADA, 2 UTILIZAÇÕES. AF_11/2020</v>
          </cell>
          <cell r="C3320" t="str">
            <v>M2</v>
          </cell>
          <cell r="D3320">
            <v>517.35</v>
          </cell>
          <cell r="E3320" t="str">
            <v>Escadas</v>
          </cell>
          <cell r="F3320" t="str">
            <v>SINAPI Mai/26</v>
          </cell>
        </row>
        <row r="3321">
          <cell r="A3321">
            <v>102065</v>
          </cell>
          <cell r="B3321" t="str">
            <v>MONTAGEM E DESMONTAGEM DE FÔRMA PARA ESCADA DUPLA COM 2 LANCES EM "X" E LAJE PLANA, EM CHAPA DE MADEIRA COMPENSADA PLASTIFICADA, 10 UTILIZAÇÕES. AF_11/2020</v>
          </cell>
          <cell r="C3321" t="str">
            <v>M2</v>
          </cell>
          <cell r="D3321">
            <v>210.55</v>
          </cell>
          <cell r="E3321" t="str">
            <v>Escadas</v>
          </cell>
          <cell r="F3321" t="str">
            <v>SINAPI Mai/26</v>
          </cell>
        </row>
        <row r="3322">
          <cell r="A3322">
            <v>102063</v>
          </cell>
          <cell r="B3322" t="str">
            <v>MONTAGEM E DESMONTAGEM DE FÔRMA PARA ESCADA DUPLA COM 2 LANCES EM "X" E LAJE PLANA, EM CHAPA DE MADEIRA COMPENSADA PLASTIFICADA, 6 UTILIZAÇÕES. AF_11/2020</v>
          </cell>
          <cell r="C3322" t="str">
            <v>M2</v>
          </cell>
          <cell r="D3322">
            <v>252.6</v>
          </cell>
          <cell r="E3322" t="str">
            <v>Escadas</v>
          </cell>
          <cell r="F3322" t="str">
            <v>SINAPI Mai/26</v>
          </cell>
        </row>
        <row r="3323">
          <cell r="A3323">
            <v>102064</v>
          </cell>
          <cell r="B3323" t="str">
            <v>MONTAGEM E DESMONTAGEM DE FÔRMA PARA ESCADA DUPLA COM 2 LANCES EM "X" E LAJE PLANA, EM CHAPA DE MADEIRA COMPENSADA PLASTIFICADA, 8 UTILIZAÇÕES. AF_11/2020</v>
          </cell>
          <cell r="C3323" t="str">
            <v>M2</v>
          </cell>
          <cell r="D3323">
            <v>225.6</v>
          </cell>
          <cell r="E3323" t="str">
            <v>Escadas</v>
          </cell>
          <cell r="F3323" t="str">
            <v>SINAPI Mai/26</v>
          </cell>
        </row>
        <row r="3324">
          <cell r="A3324">
            <v>102061</v>
          </cell>
          <cell r="B3324" t="str">
            <v>MONTAGEM E DESMONTAGEM DE FÔRMA PARA ESCADA DUPLA COM 2 LANCES EM "X" E LAJE PLANA, EM CHAPA DE MADEIRA COMPENSADA RESINADA, 2 UTILIZAÇÕES. AF_11/2020</v>
          </cell>
          <cell r="C3324" t="str">
            <v>M2</v>
          </cell>
          <cell r="D3324">
            <v>323.95999999999998</v>
          </cell>
          <cell r="E3324" t="str">
            <v>Escadas</v>
          </cell>
          <cell r="F3324" t="str">
            <v>SINAPI Mai/26</v>
          </cell>
        </row>
        <row r="3325">
          <cell r="A3325">
            <v>102062</v>
          </cell>
          <cell r="B3325" t="str">
            <v>MONTAGEM E DESMONTAGEM DE FÔRMA PARA ESCADA DUPLA COM 2 LANCES EM "X" E LAJE PLANA, EM CHAPA DE MADEIRA COMPENSADA RESINADA, 4 UTILIZAÇÕES. AF_11/2020</v>
          </cell>
          <cell r="C3325" t="str">
            <v>M2</v>
          </cell>
          <cell r="D3325">
            <v>297.39999999999998</v>
          </cell>
          <cell r="E3325" t="str">
            <v>Escadas</v>
          </cell>
          <cell r="F3325" t="str">
            <v>SINAPI Mai/26</v>
          </cell>
        </row>
        <row r="3326">
          <cell r="A3326">
            <v>102059</v>
          </cell>
          <cell r="B3326" t="str">
            <v>MONTAGEM E DESMONTAGEM DE FÔRMA PARA ESCADA DUPLA COM 2 LANCES EM "X" E LAJE PLANA, EM MADEIRA SERRADA, 1 UTILIZAÇÃO. AF_11/2020</v>
          </cell>
          <cell r="C3326" t="str">
            <v>M2</v>
          </cell>
          <cell r="D3326">
            <v>575.41999999999996</v>
          </cell>
          <cell r="E3326" t="str">
            <v>Escadas</v>
          </cell>
          <cell r="F3326" t="str">
            <v>SINAPI Mai/26</v>
          </cell>
        </row>
        <row r="3327">
          <cell r="A3327">
            <v>102060</v>
          </cell>
          <cell r="B3327" t="str">
            <v>MONTAGEM E DESMONTAGEM DE FÔRMA PARA ESCADA DUPLA COM 2 LANCES EM "X" E LAJE PLANA, EM MADEIRA SERRADA, 2 UTILIZAÇÕES. AF_11/2020</v>
          </cell>
          <cell r="C3327" t="str">
            <v>M2</v>
          </cell>
          <cell r="D3327">
            <v>481.26</v>
          </cell>
          <cell r="E3327" t="str">
            <v>Escadas</v>
          </cell>
          <cell r="F3327" t="str">
            <v>SINAPI Mai/26</v>
          </cell>
        </row>
        <row r="3328">
          <cell r="A3328">
            <v>102052</v>
          </cell>
          <cell r="B3328" t="str">
            <v>MONTAGEM E DESMONTAGEM DE FÔRMA PARA ESCADAS, COM 1 LANCE E LAJE CASCATA, EM CHAPA DE MADEIRA COMPENSADA PLASTIFICADA, 10 UTILIZAÇÕES. AF_11/2020</v>
          </cell>
          <cell r="C3328" t="str">
            <v>M2</v>
          </cell>
          <cell r="D3328">
            <v>207.5</v>
          </cell>
          <cell r="E3328" t="str">
            <v>Escadas</v>
          </cell>
          <cell r="F3328" t="str">
            <v>SINAPI Mai/26</v>
          </cell>
        </row>
        <row r="3329">
          <cell r="A3329">
            <v>102050</v>
          </cell>
          <cell r="B3329" t="str">
            <v>MONTAGEM E DESMONTAGEM DE FÔRMA PARA ESCADAS, COM 1 LANCE E LAJE CASCATA, EM CHAPA DE MADEIRA COMPENSADA PLASTIFICADA, 6 UTILIZAÇÕES. AF_11/2020</v>
          </cell>
          <cell r="C3329" t="str">
            <v>M2</v>
          </cell>
          <cell r="D3329">
            <v>250.68</v>
          </cell>
          <cell r="E3329" t="str">
            <v>Escadas</v>
          </cell>
          <cell r="F3329" t="str">
            <v>SINAPI Mai/26</v>
          </cell>
        </row>
        <row r="3330">
          <cell r="A3330">
            <v>102051</v>
          </cell>
          <cell r="B3330" t="str">
            <v>MONTAGEM E DESMONTAGEM DE FÔRMA PARA ESCADAS, COM 1 LANCE E LAJE CASCATA, EM CHAPA DE MADEIRA COMPENSADA PLASTIFICADA, 8 UTILIZAÇÕES. AF_11/2020</v>
          </cell>
          <cell r="C3330" t="str">
            <v>M2</v>
          </cell>
          <cell r="D3330">
            <v>222.99</v>
          </cell>
          <cell r="E3330" t="str">
            <v>Escadas</v>
          </cell>
          <cell r="F3330" t="str">
            <v>SINAPI Mai/26</v>
          </cell>
        </row>
        <row r="3331">
          <cell r="A3331">
            <v>102048</v>
          </cell>
          <cell r="B3331" t="str">
            <v>MONTAGEM E DESMONTAGEM DE FÔRMA PARA ESCADAS, COM 1 LANCE E LAJE CASCATA, EM CHAPA DE MADEIRA COMPENSADA RESINADA, 2 UTILIZAÇÕES. AF_11/2020</v>
          </cell>
          <cell r="C3331" t="str">
            <v>M2</v>
          </cell>
          <cell r="D3331">
            <v>330.08</v>
          </cell>
          <cell r="E3331" t="str">
            <v>Escadas</v>
          </cell>
          <cell r="F3331" t="str">
            <v>SINAPI Mai/26</v>
          </cell>
        </row>
        <row r="3332">
          <cell r="A3332">
            <v>102049</v>
          </cell>
          <cell r="B3332" t="str">
            <v>MONTAGEM E DESMONTAGEM DE FÔRMA PARA ESCADAS, COM 1 LANCE E LAJE CASCATA, EM CHAPA DE MADEIRA COMPENSADA RESINADA, 4 UTILIZAÇÕES. AF_11/2020</v>
          </cell>
          <cell r="C3332" t="str">
            <v>M2</v>
          </cell>
          <cell r="D3332">
            <v>291.45999999999998</v>
          </cell>
          <cell r="E3332" t="str">
            <v>Escadas</v>
          </cell>
          <cell r="F3332" t="str">
            <v>SINAPI Mai/26</v>
          </cell>
        </row>
        <row r="3333">
          <cell r="A3333">
            <v>102046</v>
          </cell>
          <cell r="B3333" t="str">
            <v>MONTAGEM E DESMONTAGEM DE FÔRMA PARA ESCADAS, COM 1 LANCE E LAJE CASCATA, EM MADEIRA SERRADA, 1 UTILIZAÇÃO. AF_11/2020</v>
          </cell>
          <cell r="C3333" t="str">
            <v>M2</v>
          </cell>
          <cell r="D3333">
            <v>684.51</v>
          </cell>
          <cell r="E3333" t="str">
            <v>Escadas</v>
          </cell>
          <cell r="F3333" t="str">
            <v>SINAPI Mai/26</v>
          </cell>
        </row>
        <row r="3334">
          <cell r="A3334">
            <v>102047</v>
          </cell>
          <cell r="B3334" t="str">
            <v>MONTAGEM E DESMONTAGEM DE FÔRMA PARA ESCADAS, COM 1 LANCE E LAJE CASCATA, EM MADEIRA SERRADA, 2 UTILIZAÇÕES. AF_11/2020</v>
          </cell>
          <cell r="C3334" t="str">
            <v>M2</v>
          </cell>
          <cell r="D3334">
            <v>581.12</v>
          </cell>
          <cell r="E3334" t="str">
            <v>Escadas</v>
          </cell>
          <cell r="F3334" t="str">
            <v>SINAPI Mai/26</v>
          </cell>
        </row>
        <row r="3335">
          <cell r="A3335">
            <v>102045</v>
          </cell>
          <cell r="B3335" t="str">
            <v>MONTAGEM E DESMONTAGEM DE FÔRMA PARA ESCADAS, COM 1 LANCE E LAJE PLANA, EM CHAPA DE MADEIRA COMPENSADA PLASTIFICADA, 10 UTILIZAÇÕES. AF_11/2020</v>
          </cell>
          <cell r="C3335" t="str">
            <v>M2</v>
          </cell>
          <cell r="D3335">
            <v>225.56</v>
          </cell>
          <cell r="E3335" t="str">
            <v>Escadas</v>
          </cell>
          <cell r="F3335" t="str">
            <v>SINAPI Mai/26</v>
          </cell>
        </row>
        <row r="3336">
          <cell r="A3336">
            <v>102043</v>
          </cell>
          <cell r="B3336" t="str">
            <v>MONTAGEM E DESMONTAGEM DE FÔRMA PARA ESCADAS, COM 1 LANCE E LAJE PLANA, EM CHAPA DE MADEIRA COMPENSADA PLASTIFICADA, 6 UTILIZAÇÕES. AF_11/2020</v>
          </cell>
          <cell r="C3336" t="str">
            <v>M2</v>
          </cell>
          <cell r="D3336">
            <v>268.68</v>
          </cell>
          <cell r="E3336" t="str">
            <v>Escadas</v>
          </cell>
          <cell r="F3336" t="str">
            <v>SINAPI Mai/26</v>
          </cell>
        </row>
        <row r="3337">
          <cell r="A3337">
            <v>102044</v>
          </cell>
          <cell r="B3337" t="str">
            <v>MONTAGEM E DESMONTAGEM DE FÔRMA PARA ESCADAS, COM 1 LANCE E LAJE PLANA, EM CHAPA DE MADEIRA COMPENSADA PLASTIFICADA, 8 UTILIZAÇÕES. AF_11/2020</v>
          </cell>
          <cell r="C3337" t="str">
            <v>M2</v>
          </cell>
          <cell r="D3337">
            <v>241.72</v>
          </cell>
          <cell r="E3337" t="str">
            <v>Escadas</v>
          </cell>
          <cell r="F3337" t="str">
            <v>SINAPI Mai/26</v>
          </cell>
        </row>
        <row r="3338">
          <cell r="A3338">
            <v>102041</v>
          </cell>
          <cell r="B3338" t="str">
            <v>MONTAGEM E DESMONTAGEM DE FÔRMA PARA ESCADAS, COM 1 LANCE E LAJE PLANA, EM CHAPA DE MADEIRA COMPENSADA RESINADA, 2 UTILIZAÇÕES. AF_11/2020</v>
          </cell>
          <cell r="C3338" t="str">
            <v>M2</v>
          </cell>
          <cell r="D3338">
            <v>351.83</v>
          </cell>
          <cell r="E3338" t="str">
            <v>Escadas</v>
          </cell>
          <cell r="F3338" t="str">
            <v>SINAPI Mai/26</v>
          </cell>
        </row>
        <row r="3339">
          <cell r="A3339">
            <v>102042</v>
          </cell>
          <cell r="B3339" t="str">
            <v>MONTAGEM E DESMONTAGEM DE FÔRMA PARA ESCADAS, COM 1 LANCE E LAJE PLANA, EM CHAPA DE MADEIRA COMPENSADA RESINADA, 4 UTILIZAÇÕES. AF_11/2020</v>
          </cell>
          <cell r="C3339" t="str">
            <v>M2</v>
          </cell>
          <cell r="D3339">
            <v>315.2</v>
          </cell>
          <cell r="E3339" t="str">
            <v>Escadas</v>
          </cell>
          <cell r="F3339" t="str">
            <v>SINAPI Mai/26</v>
          </cell>
        </row>
        <row r="3340">
          <cell r="A3340">
            <v>102039</v>
          </cell>
          <cell r="B3340" t="str">
            <v>MONTAGEM E DESMONTAGEM DE FÔRMA PARA ESCADAS, COM 1 LANCE E LAJE PLANA, EM MADEIRA SERRADA, 1 UTILIZAÇÃO. AF_11/2020</v>
          </cell>
          <cell r="C3340" t="str">
            <v>M2</v>
          </cell>
          <cell r="D3340">
            <v>620.85</v>
          </cell>
          <cell r="E3340" t="str">
            <v>Escadas</v>
          </cell>
          <cell r="F3340" t="str">
            <v>SINAPI Mai/26</v>
          </cell>
        </row>
        <row r="3341">
          <cell r="A3341">
            <v>102040</v>
          </cell>
          <cell r="B3341" t="str">
            <v>MONTAGEM E DESMONTAGEM DE FÔRMA PARA ESCADAS, COM 1 LANCE E LAJE PLANA, EM MADEIRA SERRADA, 2 UTILIZAÇÕES. AF_11/2020</v>
          </cell>
          <cell r="C3341" t="str">
            <v>M2</v>
          </cell>
          <cell r="D3341">
            <v>514.73</v>
          </cell>
          <cell r="E3341" t="str">
            <v>Escadas</v>
          </cell>
          <cell r="F3341" t="str">
            <v>SINAPI Mai/26</v>
          </cell>
        </row>
        <row r="3342">
          <cell r="A3342">
            <v>102038</v>
          </cell>
          <cell r="B3342" t="str">
            <v>MONTAGEM E DESMONTAGEM DE FÔRMA PARA ESCADAS, COM 2 LANCES EM "L" E LAJE CASCATA, EM CHAPA DE MADEIRA COMPENSADA PLASTIFICADA, 10 UTILIZAÇÕES. AF_11/2020</v>
          </cell>
          <cell r="C3342" t="str">
            <v>M2</v>
          </cell>
          <cell r="D3342">
            <v>218.47</v>
          </cell>
          <cell r="E3342" t="str">
            <v>Escadas</v>
          </cell>
          <cell r="F3342" t="str">
            <v>SINAPI Mai/26</v>
          </cell>
        </row>
        <row r="3343">
          <cell r="A3343">
            <v>102036</v>
          </cell>
          <cell r="B3343" t="str">
            <v>MONTAGEM E DESMONTAGEM DE FÔRMA PARA ESCADAS, COM 2 LANCES EM "L" E LAJE CASCATA, EM CHAPA DE MADEIRA COMPENSADA PLASTIFICADA, 6 UTILIZAÇÕES. AF_11/2020</v>
          </cell>
          <cell r="C3343" t="str">
            <v>M2</v>
          </cell>
          <cell r="D3343">
            <v>261.82</v>
          </cell>
          <cell r="E3343" t="str">
            <v>Escadas</v>
          </cell>
          <cell r="F3343" t="str">
            <v>SINAPI Mai/26</v>
          </cell>
        </row>
        <row r="3344">
          <cell r="A3344">
            <v>102037</v>
          </cell>
          <cell r="B3344" t="str">
            <v>MONTAGEM E DESMONTAGEM DE FÔRMA PARA ESCADAS, COM 2 LANCES EM "L" E LAJE CASCATA, EM CHAPA DE MADEIRA COMPENSADA PLASTIFICADA, 8 UTILIZAÇÕES. AF_11/2020</v>
          </cell>
          <cell r="C3344" t="str">
            <v>M2</v>
          </cell>
          <cell r="D3344">
            <v>234.02</v>
          </cell>
          <cell r="E3344" t="str">
            <v>Escadas</v>
          </cell>
          <cell r="F3344" t="str">
            <v>SINAPI Mai/26</v>
          </cell>
        </row>
        <row r="3345">
          <cell r="A3345">
            <v>102016</v>
          </cell>
          <cell r="B3345" t="str">
            <v>MONTAGEM E DESMONTAGEM DE FÔRMA PARA ESCADAS, COM 2 LANCES EM "L" E LAJE CASCATA, EM CHAPA DE MADEIRA COMPENSADA RESINADA, 2 UTILIZAÇÕES. AF_11/2020</v>
          </cell>
          <cell r="C3345" t="str">
            <v>M2</v>
          </cell>
          <cell r="D3345">
            <v>339.32</v>
          </cell>
          <cell r="E3345" t="str">
            <v>Escadas</v>
          </cell>
          <cell r="F3345" t="str">
            <v>SINAPI Mai/26</v>
          </cell>
        </row>
        <row r="3346">
          <cell r="A3346">
            <v>102017</v>
          </cell>
          <cell r="B3346" t="str">
            <v>MONTAGEM E DESMONTAGEM DE FÔRMA PARA ESCADAS, COM 2 LANCES EM "L" E LAJE CASCATA, EM CHAPA DE MADEIRA COMPENSADA RESINADA, 4 UTILIZAÇÕES. AF_11/2020</v>
          </cell>
          <cell r="C3346" t="str">
            <v>M2</v>
          </cell>
          <cell r="D3346">
            <v>304.82</v>
          </cell>
          <cell r="E3346" t="str">
            <v>Escadas</v>
          </cell>
          <cell r="F3346" t="str">
            <v>SINAPI Mai/26</v>
          </cell>
        </row>
        <row r="3347">
          <cell r="A3347">
            <v>102014</v>
          </cell>
          <cell r="B3347" t="str">
            <v>MONTAGEM E DESMONTAGEM DE FÔRMA PARA ESCADAS, COM 2 LANCES EM "L" E LAJE CASCATA, EM MADEIRA SERRADA, 1 UTILIZAÇÃO. AF_11/2020</v>
          </cell>
          <cell r="C3347" t="str">
            <v>M2</v>
          </cell>
          <cell r="D3347">
            <v>670.26</v>
          </cell>
          <cell r="E3347" t="str">
            <v>Escadas</v>
          </cell>
          <cell r="F3347" t="str">
            <v>SINAPI Mai/26</v>
          </cell>
        </row>
        <row r="3348">
          <cell r="A3348">
            <v>102015</v>
          </cell>
          <cell r="B3348" t="str">
            <v>MONTAGEM E DESMONTAGEM DE FÔRMA PARA ESCADAS, COM 2 LANCES EM "L" E LAJE CASCATA, EM MADEIRA SERRADA, 2 UTILIZAÇÕES. AF_11/2020</v>
          </cell>
          <cell r="C3348" t="str">
            <v>M2</v>
          </cell>
          <cell r="D3348">
            <v>559.5</v>
          </cell>
          <cell r="E3348" t="str">
            <v>Escadas</v>
          </cell>
          <cell r="F3348" t="str">
            <v>SINAPI Mai/26</v>
          </cell>
        </row>
        <row r="3349">
          <cell r="A3349">
            <v>102013</v>
          </cell>
          <cell r="B3349" t="str">
            <v>MONTAGEM E DESMONTAGEM DE FÔRMA PARA ESCADAS, COM 2 LANCES EM "L" E LAJE PLANA, EM CHAPA DE MADEIRA COMPENSADA PLASTIFICADA, 10 UTILIZAÇÕES. AF_11/2020</v>
          </cell>
          <cell r="C3349" t="str">
            <v>M2</v>
          </cell>
          <cell r="D3349">
            <v>228.74</v>
          </cell>
          <cell r="E3349" t="str">
            <v>Escadas</v>
          </cell>
          <cell r="F3349" t="str">
            <v>SINAPI Mai/26</v>
          </cell>
        </row>
        <row r="3350">
          <cell r="A3350">
            <v>102011</v>
          </cell>
          <cell r="B3350" t="str">
            <v>MONTAGEM E DESMONTAGEM DE FÔRMA PARA ESCADAS, COM 2 LANCES EM "L" E LAJE PLANA, EM CHAPA DE MADEIRA COMPENSADA PLASTIFICADA, 6 UTILIZAÇÕES. AF_11/2020</v>
          </cell>
          <cell r="C3350" t="str">
            <v>M2</v>
          </cell>
          <cell r="D3350">
            <v>272.35000000000002</v>
          </cell>
          <cell r="E3350" t="str">
            <v>Escadas</v>
          </cell>
          <cell r="F3350" t="str">
            <v>SINAPI Mai/26</v>
          </cell>
        </row>
        <row r="3351">
          <cell r="A3351">
            <v>102012</v>
          </cell>
          <cell r="B3351" t="str">
            <v>MONTAGEM E DESMONTAGEM DE FÔRMA PARA ESCADAS, COM 2 LANCES EM "L" E LAJE PLANA, EM CHAPA DE MADEIRA COMPENSADA PLASTIFICADA, 8 UTILIZAÇÕES. AF_11/2020</v>
          </cell>
          <cell r="C3351" t="str">
            <v>M2</v>
          </cell>
          <cell r="D3351">
            <v>244.37</v>
          </cell>
          <cell r="E3351" t="str">
            <v>Escadas</v>
          </cell>
          <cell r="F3351" t="str">
            <v>SINAPI Mai/26</v>
          </cell>
        </row>
        <row r="3352">
          <cell r="A3352">
            <v>102009</v>
          </cell>
          <cell r="B3352" t="str">
            <v>MONTAGEM E DESMONTAGEM DE FÔRMA PARA ESCADAS, COM 2 LANCES EM "L" E LAJE PLANA, EM CHAPA DE MADEIRA COMPENSADA RESINADA, 2 UTILIZAÇÕES. AF_11/2020</v>
          </cell>
          <cell r="C3352" t="str">
            <v>M2</v>
          </cell>
          <cell r="D3352">
            <v>353.91</v>
          </cell>
          <cell r="E3352" t="str">
            <v>Escadas</v>
          </cell>
          <cell r="F3352" t="str">
            <v>SINAPI Mai/26</v>
          </cell>
        </row>
        <row r="3353">
          <cell r="A3353">
            <v>102010</v>
          </cell>
          <cell r="B3353" t="str">
            <v>MONTAGEM E DESMONTAGEM DE FÔRMA PARA ESCADAS, COM 2 LANCES EM "L" E LAJE PLANA, EM CHAPA DE MADEIRA COMPENSADA RESINADA, 4 UTILIZAÇÕES. AF_11/2020</v>
          </cell>
          <cell r="C3353" t="str">
            <v>M2</v>
          </cell>
          <cell r="D3353">
            <v>320.37</v>
          </cell>
          <cell r="E3353" t="str">
            <v>Escadas</v>
          </cell>
          <cell r="F3353" t="str">
            <v>SINAPI Mai/26</v>
          </cell>
        </row>
        <row r="3354">
          <cell r="A3354">
            <v>102007</v>
          </cell>
          <cell r="B3354" t="str">
            <v>MONTAGEM E DESMONTAGEM DE FÔRMA PARA ESCADAS, COM 2 LANCES EM "L" E LAJE PLANA, EM MADEIRA SERRADA, 1 UTILIZAÇÃO. AF_11/2020</v>
          </cell>
          <cell r="C3354" t="str">
            <v>M2</v>
          </cell>
          <cell r="D3354">
            <v>593.51</v>
          </cell>
          <cell r="E3354" t="str">
            <v>Escadas</v>
          </cell>
          <cell r="F3354" t="str">
            <v>SINAPI Mai/26</v>
          </cell>
        </row>
        <row r="3355">
          <cell r="A3355">
            <v>102008</v>
          </cell>
          <cell r="B3355" t="str">
            <v>MONTAGEM E DESMONTAGEM DE FÔRMA PARA ESCADAS, COM 2 LANCES EM "L" E LAJE PLANA, EM MADEIRA SERRADA, 2 UTILIZAÇÕES. AF_11/2020</v>
          </cell>
          <cell r="C3355" t="str">
            <v>M2</v>
          </cell>
          <cell r="D3355">
            <v>493.48</v>
          </cell>
          <cell r="E3355" t="str">
            <v>Escadas</v>
          </cell>
          <cell r="F3355" t="str">
            <v>SINAPI Mai/26</v>
          </cell>
        </row>
        <row r="3356">
          <cell r="A3356">
            <v>102006</v>
          </cell>
          <cell r="B3356" t="str">
            <v>MONTAGEM E DESMONTAGEM DE FÔRMA PARA ESCADAS, COM 2 LANCES EM "U" E LAJE CASCATA, EM CHAPA DE MADEIRA COMPENSADA PLASTIFICADA, 10 UTILIZAÇÕES. AF_11/2020</v>
          </cell>
          <cell r="C3356" t="str">
            <v>M2</v>
          </cell>
          <cell r="D3356">
            <v>221.68</v>
          </cell>
          <cell r="E3356" t="str">
            <v>Escadas</v>
          </cell>
          <cell r="F3356" t="str">
            <v>SINAPI Mai/26</v>
          </cell>
        </row>
        <row r="3357">
          <cell r="A3357">
            <v>102004</v>
          </cell>
          <cell r="B3357" t="str">
            <v>MONTAGEM E DESMONTAGEM DE FÔRMA PARA ESCADAS, COM 2 LANCES EM "U" E LAJE CASCATA, EM CHAPA DE MADEIRA COMPENSADA PLASTIFICADA, 6 UTILIZAÇÕES. AF_11/2020</v>
          </cell>
          <cell r="C3357" t="str">
            <v>M2</v>
          </cell>
          <cell r="D3357">
            <v>266.33999999999997</v>
          </cell>
          <cell r="E3357" t="str">
            <v>Escadas</v>
          </cell>
          <cell r="F3357" t="str">
            <v>SINAPI Mai/26</v>
          </cell>
        </row>
        <row r="3358">
          <cell r="A3358">
            <v>102005</v>
          </cell>
          <cell r="B3358" t="str">
            <v>MONTAGEM E DESMONTAGEM DE FÔRMA PARA ESCADAS, COM 2 LANCES EM "U" E LAJE CASCATA, EM CHAPA DE MADEIRA COMPENSADA PLASTIFICADA, 8 UTILIZAÇÕES. AF_11/2020</v>
          </cell>
          <cell r="C3358" t="str">
            <v>M2</v>
          </cell>
          <cell r="D3358">
            <v>238.88</v>
          </cell>
          <cell r="E3358" t="str">
            <v>Escadas</v>
          </cell>
          <cell r="F3358" t="str">
            <v>SINAPI Mai/26</v>
          </cell>
        </row>
        <row r="3359">
          <cell r="A3359">
            <v>102002</v>
          </cell>
          <cell r="B3359" t="str">
            <v>MONTAGEM E DESMONTAGEM DE FÔRMA PARA ESCADAS, COM 2 LANCES EM "U" E LAJE CASCATA, EM CHAPA DE MADEIRA COMPENSADA RESINADA, 2 UTILIZAÇÕES. AF_11/2020</v>
          </cell>
          <cell r="C3359" t="str">
            <v>M2</v>
          </cell>
          <cell r="D3359">
            <v>339.38</v>
          </cell>
          <cell r="E3359" t="str">
            <v>Escadas</v>
          </cell>
          <cell r="F3359" t="str">
            <v>SINAPI Mai/26</v>
          </cell>
        </row>
        <row r="3360">
          <cell r="A3360">
            <v>102003</v>
          </cell>
          <cell r="B3360" t="str">
            <v>MONTAGEM E DESMONTAGEM DE FÔRMA PARA ESCADAS, COM 2 LANCES EM "U" E LAJE CASCATA, EM CHAPA DE MADEIRA COMPENSADA RESINADA, 4 UTILIZAÇÕES. AF_11/2020</v>
          </cell>
          <cell r="C3360" t="str">
            <v>M2</v>
          </cell>
          <cell r="D3360">
            <v>307.10000000000002</v>
          </cell>
          <cell r="E3360" t="str">
            <v>Escadas</v>
          </cell>
          <cell r="F3360" t="str">
            <v>SINAPI Mai/26</v>
          </cell>
        </row>
        <row r="3361">
          <cell r="A3361">
            <v>102000</v>
          </cell>
          <cell r="B3361" t="str">
            <v>MONTAGEM E DESMONTAGEM DE FÔRMA PARA ESCADAS, COM 2 LANCES EM "U" E LAJE CASCATA, EM MADEIRA SERRADA, 1 UTILIZAÇÃO. AF_11/2020</v>
          </cell>
          <cell r="C3361" t="str">
            <v>M2</v>
          </cell>
          <cell r="D3361">
            <v>617.38</v>
          </cell>
          <cell r="E3361" t="str">
            <v>Escadas</v>
          </cell>
          <cell r="F3361" t="str">
            <v>SINAPI Mai/26</v>
          </cell>
        </row>
        <row r="3362">
          <cell r="A3362">
            <v>102001</v>
          </cell>
          <cell r="B3362" t="str">
            <v>MONTAGEM E DESMONTAGEM DE FÔRMA PARA ESCADAS, COM 2 LANCES EM "U" E LAJE CASCATA, EM MADEIRA SERRADA, 2 UTILIZAÇÕES. AF_11/2020</v>
          </cell>
          <cell r="C3362" t="str">
            <v>M2</v>
          </cell>
          <cell r="D3362">
            <v>529.34</v>
          </cell>
          <cell r="E3362" t="str">
            <v>Escadas</v>
          </cell>
          <cell r="F3362" t="str">
            <v>SINAPI Mai/26</v>
          </cell>
        </row>
        <row r="3363">
          <cell r="A3363">
            <v>101983</v>
          </cell>
          <cell r="B3363" t="str">
            <v>MONTAGEM E DESMONTAGEM DE FÔRMA PARA ESCADAS, COM 2 LANCES EM "U" E LAJE PLANA, EM CHAPA DE MADEIRA COMPENSADA PLASTIFICADA, 10 UTILIZAÇÕES. AF_11/2020</v>
          </cell>
          <cell r="C3363" t="str">
            <v>M2</v>
          </cell>
          <cell r="D3363">
            <v>231.68</v>
          </cell>
          <cell r="E3363" t="str">
            <v>Escadas</v>
          </cell>
          <cell r="F3363" t="str">
            <v>SINAPI Mai/26</v>
          </cell>
        </row>
        <row r="3364">
          <cell r="A3364">
            <v>101981</v>
          </cell>
          <cell r="B3364" t="str">
            <v>MONTAGEM E DESMONTAGEM DE FÔRMA PARA ESCADAS, COM 2 LANCES EM "U" E LAJE PLANA, EM CHAPA DE MADEIRA COMPENSADA PLASTIFICADA, 6 UTILIZAÇÕES. AF_11/2020</v>
          </cell>
          <cell r="C3364" t="str">
            <v>M2</v>
          </cell>
          <cell r="D3364">
            <v>275.45</v>
          </cell>
          <cell r="E3364" t="str">
            <v>Escadas</v>
          </cell>
          <cell r="F3364" t="str">
            <v>SINAPI Mai/26</v>
          </cell>
        </row>
        <row r="3365">
          <cell r="A3365">
            <v>101982</v>
          </cell>
          <cell r="B3365" t="str">
            <v>MONTAGEM E DESMONTAGEM DE FÔRMA PARA ESCADAS, COM 2 LANCES EM "U" E LAJE PLANA, EM CHAPA DE MADEIRA COMPENSADA PLASTIFICADA, 8 UTILIZAÇÕES. AF_11/2020</v>
          </cell>
          <cell r="C3365" t="str">
            <v>M2</v>
          </cell>
          <cell r="D3365">
            <v>248.54</v>
          </cell>
          <cell r="E3365" t="str">
            <v>Escadas</v>
          </cell>
          <cell r="F3365" t="str">
            <v>SINAPI Mai/26</v>
          </cell>
        </row>
        <row r="3366">
          <cell r="A3366">
            <v>101977</v>
          </cell>
          <cell r="B3366" t="str">
            <v>MONTAGEM E DESMONTAGEM DE FÔRMA PARA ESCADAS, COM 2 LANCES EM "U" E LAJE PLANA, EM CHAPA DE MADEIRA COMPENSADA RESINADA, 2 UTILIZAÇÕES. AF_11/2020</v>
          </cell>
          <cell r="C3366" t="str">
            <v>M2</v>
          </cell>
          <cell r="D3366">
            <v>351.17</v>
          </cell>
          <cell r="E3366" t="str">
            <v>Escadas</v>
          </cell>
          <cell r="F3366" t="str">
            <v>SINAPI Mai/26</v>
          </cell>
        </row>
        <row r="3367">
          <cell r="A3367">
            <v>101980</v>
          </cell>
          <cell r="B3367" t="str">
            <v>MONTAGEM E DESMONTAGEM DE FÔRMA PARA ESCADAS, COM 2 LANCES EM "U" E LAJE PLANA, EM CHAPA DE MADEIRA COMPENSADA RESINADA, 4 UTILIZAÇÕES. AF_11/2020</v>
          </cell>
          <cell r="C3367" t="str">
            <v>M2</v>
          </cell>
          <cell r="D3367">
            <v>320.74</v>
          </cell>
          <cell r="E3367" t="str">
            <v>Escadas</v>
          </cell>
          <cell r="F3367" t="str">
            <v>SINAPI Mai/26</v>
          </cell>
        </row>
        <row r="3368">
          <cell r="A3368">
            <v>101974</v>
          </cell>
          <cell r="B3368" t="str">
            <v>MONTAGEM E DESMONTAGEM DE FÔRMA PARA ESCADAS, COM 2 LANCES EM "U" E LAJE PLANA, EM MADEIRA SERRADA, 1 UTILIZAÇÃO. AF_11/2020</v>
          </cell>
          <cell r="C3368" t="str">
            <v>M2</v>
          </cell>
          <cell r="D3368">
            <v>598.36</v>
          </cell>
          <cell r="E3368" t="str">
            <v>Escadas</v>
          </cell>
          <cell r="F3368" t="str">
            <v>SINAPI Mai/26</v>
          </cell>
        </row>
        <row r="3369">
          <cell r="A3369">
            <v>101975</v>
          </cell>
          <cell r="B3369" t="str">
            <v>MONTAGEM E DESMONTAGEM DE FÔRMA PARA ESCADAS, COM 2 LANCES EM "U" E LAJE PLANA, EM MADEIRA SERRADA, 2 UTILIZAÇÕES. AF_11/2020</v>
          </cell>
          <cell r="C3369" t="str">
            <v>M2</v>
          </cell>
          <cell r="D3369">
            <v>506.31</v>
          </cell>
          <cell r="E3369" t="str">
            <v>Escadas</v>
          </cell>
          <cell r="F3369" t="str">
            <v>SINAPI Mai/26</v>
          </cell>
        </row>
        <row r="3370">
          <cell r="A3370">
            <v>101114</v>
          </cell>
          <cell r="B3370" t="str">
            <v>ESCAVAÇÃO HORIZONTAL EM SOLO DE 1A CATEGORIA COM TRATOR DE ESTEIRAS (100HP/LÂMINA: 2,19M3). AF_07/2020</v>
          </cell>
          <cell r="C3370" t="str">
            <v>M3</v>
          </cell>
          <cell r="D3370">
            <v>5.18</v>
          </cell>
          <cell r="E3370" t="str">
            <v>Escavação Horizontal</v>
          </cell>
          <cell r="F3370" t="str">
            <v>SINAPI Mai/26</v>
          </cell>
        </row>
        <row r="3371">
          <cell r="A3371">
            <v>101118</v>
          </cell>
          <cell r="B3371" t="str">
            <v>ESCAVAÇÃO HORIZONTAL EM SOLO DE 1A CATEGORIA COM TRATOR DE ESTEIRAS (125HP/LÂMINA: 2,70M3). AF_07/2020</v>
          </cell>
          <cell r="C3371" t="str">
            <v>M3</v>
          </cell>
          <cell r="D3371">
            <v>4.43</v>
          </cell>
          <cell r="E3371" t="str">
            <v>Escavação Horizontal</v>
          </cell>
          <cell r="F3371" t="str">
            <v>SINAPI Mai/26</v>
          </cell>
        </row>
        <row r="3372">
          <cell r="A3372">
            <v>101115</v>
          </cell>
          <cell r="B3372" t="str">
            <v>ESCAVAÇÃO HORIZONTAL EM SOLO DE 1A CATEGORIA COM TRATOR DE ESTEIRAS (150HP/LÂMINA: 3,18M3). AF_07/2020</v>
          </cell>
          <cell r="C3372" t="str">
            <v>M3</v>
          </cell>
          <cell r="D3372">
            <v>4.29</v>
          </cell>
          <cell r="E3372" t="str">
            <v>Escavação Horizontal</v>
          </cell>
          <cell r="F3372" t="str">
            <v>SINAPI Mai/26</v>
          </cell>
        </row>
        <row r="3373">
          <cell r="A3373">
            <v>101116</v>
          </cell>
          <cell r="B3373" t="str">
            <v>ESCAVAÇÃO HORIZONTAL EM SOLO DE 1A CATEGORIA COM TRATOR DE ESTEIRAS (170HP/LÂMINA: 5,20M3). AF_07/2020</v>
          </cell>
          <cell r="C3373" t="str">
            <v>M3</v>
          </cell>
          <cell r="D3373">
            <v>2.67</v>
          </cell>
          <cell r="E3373" t="str">
            <v>Escavação Horizontal</v>
          </cell>
          <cell r="F3373" t="str">
            <v>SINAPI Mai/26</v>
          </cell>
        </row>
        <row r="3374">
          <cell r="A3374">
            <v>101117</v>
          </cell>
          <cell r="B3374" t="str">
            <v>ESCAVAÇÃO HORIZONTAL EM SOLO DE 1A CATEGORIA COM TRATOR DE ESTEIRAS (347HP/LÂMINA: 8,70M3). AF_07/2020</v>
          </cell>
          <cell r="C3374" t="str">
            <v>M3</v>
          </cell>
          <cell r="D3374">
            <v>3.6</v>
          </cell>
          <cell r="E3374" t="str">
            <v>Escavação Horizontal</v>
          </cell>
          <cell r="F3374" t="str">
            <v>SINAPI Mai/26</v>
          </cell>
        </row>
        <row r="3375">
          <cell r="A3375">
            <v>101124</v>
          </cell>
          <cell r="B3375" t="str">
            <v>ESCAVAÇÃO HORIZONTAL, INCLUINDO CARGA E DESCARGA EM SOLO DE 1A CATEGORIA COM TRATOR DE ESTEIRAS (100HP/LÂMINA: 2,19M3). AF_07/2020</v>
          </cell>
          <cell r="C3375" t="str">
            <v>M3</v>
          </cell>
          <cell r="D3375">
            <v>16.29</v>
          </cell>
          <cell r="E3375" t="str">
            <v>Escavação Horizontal</v>
          </cell>
          <cell r="F3375" t="str">
            <v>SINAPI Mai/26</v>
          </cell>
        </row>
        <row r="3376">
          <cell r="A3376">
            <v>101128</v>
          </cell>
          <cell r="B3376" t="str">
            <v>ESCAVAÇÃO HORIZONTAL, INCLUINDO CARGA E DESCARGA EM SOLO DE 1A CATEGORIA COM TRATOR DE ESTEIRAS (125HP/LÂMINA: 2,70M3). AF_07/2020</v>
          </cell>
          <cell r="C3376" t="str">
            <v>M3</v>
          </cell>
          <cell r="D3376">
            <v>15.54</v>
          </cell>
          <cell r="E3376" t="str">
            <v>Escavação Horizontal</v>
          </cell>
          <cell r="F3376" t="str">
            <v>SINAPI Mai/26</v>
          </cell>
        </row>
        <row r="3377">
          <cell r="A3377">
            <v>101125</v>
          </cell>
          <cell r="B3377" t="str">
            <v>ESCAVAÇÃO HORIZONTAL, INCLUINDO CARGA E DESCARGA EM SOLO DE 1A CATEGORIA COM TRATOR DE ESTEIRAS (150HP/LÂMINA: 3,18M3). AF_07/2020</v>
          </cell>
          <cell r="C3377" t="str">
            <v>M3</v>
          </cell>
          <cell r="D3377">
            <v>15.4</v>
          </cell>
          <cell r="E3377" t="str">
            <v>Escavação Horizontal</v>
          </cell>
          <cell r="F3377" t="str">
            <v>SINAPI Mai/26</v>
          </cell>
        </row>
        <row r="3378">
          <cell r="A3378">
            <v>101126</v>
          </cell>
          <cell r="B3378" t="str">
            <v>ESCAVAÇÃO HORIZONTAL, INCLUINDO CARGA E DESCARGA EM SOLO DE 1A CATEGORIA COM TRATOR DE ESTEIRAS (170HP/LÂMINA: 5,20M3). AF_07/2020</v>
          </cell>
          <cell r="C3378" t="str">
            <v>M3</v>
          </cell>
          <cell r="D3378">
            <v>13.78</v>
          </cell>
          <cell r="E3378" t="str">
            <v>Escavação Horizontal</v>
          </cell>
          <cell r="F3378" t="str">
            <v>SINAPI Mai/26</v>
          </cell>
        </row>
        <row r="3379">
          <cell r="A3379">
            <v>101127</v>
          </cell>
          <cell r="B3379" t="str">
            <v>ESCAVAÇÃO HORIZONTAL, INCLUINDO CARGA E DESCARGA EM SOLO DE 1A CATEGORIA COM TRATOR DE ESTEIRAS (347HP/LÂMINA: 8,70M3). AF_07/2020</v>
          </cell>
          <cell r="C3379" t="str">
            <v>M3</v>
          </cell>
          <cell r="D3379">
            <v>14.71</v>
          </cell>
          <cell r="E3379" t="str">
            <v>Escavação Horizontal</v>
          </cell>
          <cell r="F3379" t="str">
            <v>SINAPI Mai/26</v>
          </cell>
        </row>
        <row r="3380">
          <cell r="A3380">
            <v>101134</v>
          </cell>
          <cell r="B3380" t="str">
            <v>ESCAVAÇÃO HORIZONTAL, INCLUINDO CARGA, DESCARGA E TRANSPORTE EM SOLO DE 1A CATEGORIA COM TRATOR DE ESTEIRAS (100HP/LÂMINA: 2,19M3) E CAMINHÃO BASCULANTE DE 10M3, DMT ATÉ 200M. AF_07/2020</v>
          </cell>
          <cell r="C3380" t="str">
            <v>M3</v>
          </cell>
          <cell r="D3380">
            <v>17.09</v>
          </cell>
          <cell r="E3380" t="str">
            <v>Escavação Horizontal</v>
          </cell>
          <cell r="F3380" t="str">
            <v>SINAPI Mai/26</v>
          </cell>
        </row>
        <row r="3381">
          <cell r="A3381">
            <v>101144</v>
          </cell>
          <cell r="B3381" t="str">
            <v>ESCAVAÇÃO HORIZONTAL, INCLUINDO CARGA, DESCARGA E TRANSPORTE EM SOLO DE 1A CATEGORIA COM TRATOR DE ESTEIRAS (100HP/LÂMINA: 2,19M3) E CAMINHÃO BASCULANTE DE 14M3, DMT ATÉ 200M. AF_07/2020</v>
          </cell>
          <cell r="C3381" t="str">
            <v>M3</v>
          </cell>
          <cell r="D3381">
            <v>16.8</v>
          </cell>
          <cell r="E3381" t="str">
            <v>Escavação Horizontal</v>
          </cell>
          <cell r="F3381" t="str">
            <v>SINAPI Mai/26</v>
          </cell>
        </row>
        <row r="3382">
          <cell r="A3382">
            <v>101138</v>
          </cell>
          <cell r="B3382" t="str">
            <v>ESCAVAÇÃO HORIZONTAL, INCLUINDO CARGA, DESCARGA E TRANSPORTE EM SOLO DE 1A CATEGORIA COM TRATOR DE ESTEIRAS (125HP/LÂMINA: 2,70M3) E CAMINHÃO BASCULANTE DE 10M3, DMT ATÉ 200M. AF_07/2020</v>
          </cell>
          <cell r="C3382" t="str">
            <v>M3</v>
          </cell>
          <cell r="D3382">
            <v>16.34</v>
          </cell>
          <cell r="E3382" t="str">
            <v>Escavação Horizontal</v>
          </cell>
          <cell r="F3382" t="str">
            <v>SINAPI Mai/26</v>
          </cell>
        </row>
        <row r="3383">
          <cell r="A3383">
            <v>101148</v>
          </cell>
          <cell r="B3383" t="str">
            <v>ESCAVAÇÃO HORIZONTAL, INCLUINDO CARGA, DESCARGA E TRANSPORTE EM SOLO DE 1A CATEGORIA COM TRATOR DE ESTEIRAS (125HP/LÂMINA: 2,70M3) E CAMINHÃO BASCULANTE DE 14M3, DMT ATÉ 200M. AF_07/2020</v>
          </cell>
          <cell r="C3383" t="str">
            <v>M3</v>
          </cell>
          <cell r="D3383">
            <v>16.05</v>
          </cell>
          <cell r="E3383" t="str">
            <v>Escavação Horizontal</v>
          </cell>
          <cell r="F3383" t="str">
            <v>SINAPI Mai/26</v>
          </cell>
        </row>
        <row r="3384">
          <cell r="A3384">
            <v>101135</v>
          </cell>
          <cell r="B3384" t="str">
            <v>ESCAVAÇÃO HORIZONTAL, INCLUINDO CARGA, DESCARGA E TRANSPORTE EM SOLO DE 1A CATEGORIA COM TRATOR DE ESTEIRAS (150HP/LÂMINA: 3,18M3) E CAMINHÃO BASCULANTE DE 10M3, DMT ATÉ 200M AF_07/2020</v>
          </cell>
          <cell r="C3384" t="str">
            <v>M3</v>
          </cell>
          <cell r="D3384">
            <v>16.2</v>
          </cell>
          <cell r="E3384" t="str">
            <v>Escavação Horizontal</v>
          </cell>
          <cell r="F3384" t="str">
            <v>SINAPI Mai/26</v>
          </cell>
        </row>
        <row r="3385">
          <cell r="A3385">
            <v>101145</v>
          </cell>
          <cell r="B3385" t="str">
            <v>ESCAVAÇÃO HORIZONTAL, INCLUINDO CARGA, DESCARGA E TRANSPORTE EM SOLO DE 1A CATEGORIA COM TRATOR DE ESTEIRAS (150HP/LÂMINA: 3,18M3) E CAMINHÃO BASCULANTE DE 14M3, DMT ATÉ 200M. AF_07/2020</v>
          </cell>
          <cell r="C3385" t="str">
            <v>M3</v>
          </cell>
          <cell r="D3385">
            <v>15.91</v>
          </cell>
          <cell r="E3385" t="str">
            <v>Escavação Horizontal</v>
          </cell>
          <cell r="F3385" t="str">
            <v>SINAPI Mai/26</v>
          </cell>
        </row>
        <row r="3386">
          <cell r="A3386">
            <v>101136</v>
          </cell>
          <cell r="B3386" t="str">
            <v>ESCAVAÇÃO HORIZONTAL, INCLUINDO CARGA, DESCARGA E TRANSPORTE EM SOLO DE 1A CATEGORIA COM TRATOR DE ESTEIRAS (170HP/LÂMINA: 5,20M3) E CAMINHÃO BASCULANTE DE 10M3, DMT ATÉ 200M. AF_07/2020</v>
          </cell>
          <cell r="C3386" t="str">
            <v>M3</v>
          </cell>
          <cell r="D3386">
            <v>14.58</v>
          </cell>
          <cell r="E3386" t="str">
            <v>Escavação Horizontal</v>
          </cell>
          <cell r="F3386" t="str">
            <v>SINAPI Mai/26</v>
          </cell>
        </row>
        <row r="3387">
          <cell r="A3387">
            <v>101146</v>
          </cell>
          <cell r="B3387" t="str">
            <v>ESCAVAÇÃO HORIZONTAL, INCLUINDO CARGA, DESCARGA E TRANSPORTE EM SOLO DE 1A CATEGORIA COM TRATOR DE ESTEIRAS (170HP/LÂMINA: 5,20M3) E CAMINHÃO BASCULANTE DE 14M3, DMT ATÉ 200M. AF_07/2020</v>
          </cell>
          <cell r="C3387" t="str">
            <v>M3</v>
          </cell>
          <cell r="D3387">
            <v>14.29</v>
          </cell>
          <cell r="E3387" t="str">
            <v>Escavação Horizontal</v>
          </cell>
          <cell r="F3387" t="str">
            <v>SINAPI Mai/26</v>
          </cell>
        </row>
        <row r="3388">
          <cell r="A3388">
            <v>101137</v>
          </cell>
          <cell r="B3388" t="str">
            <v>ESCAVAÇÃO HORIZONTAL, INCLUINDO CARGA, DESCARGA E TRANSPORTE EM SOLO DE 1A CATEGORIA COM TRATOR DE ESTEIRAS (347HP/LÂMINA: 8,70M3) E CAMINHÃO BASCULANTE DE 10M3, DMT ATÉ 200M. AF_07/2020</v>
          </cell>
          <cell r="C3388" t="str">
            <v>M3</v>
          </cell>
          <cell r="D3388">
            <v>15.51</v>
          </cell>
          <cell r="E3388" t="str">
            <v>Escavação Horizontal</v>
          </cell>
          <cell r="F3388" t="str">
            <v>SINAPI Mai/26</v>
          </cell>
        </row>
        <row r="3389">
          <cell r="A3389">
            <v>101147</v>
          </cell>
          <cell r="B3389" t="str">
            <v>ESCAVAÇÃO HORIZONTAL, INCLUINDO CARGA, DESCARGA E TRANSPORTE EM SOLO DE 1A CATEGORIA COM TRATOR DE ESTEIRAS (347HP/LÂMINA: 8,70M3) E CAMINHÃO BASCULANTE DE 14M3, DMT ATÉ 200M. AF_07/2020</v>
          </cell>
          <cell r="C3389" t="str">
            <v>M3</v>
          </cell>
          <cell r="D3389">
            <v>15.22</v>
          </cell>
          <cell r="E3389" t="str">
            <v>Escavação Horizontal</v>
          </cell>
          <cell r="F3389" t="str">
            <v>SINAPI Mai/26</v>
          </cell>
        </row>
        <row r="3390">
          <cell r="A3390">
            <v>101119</v>
          </cell>
          <cell r="B3390" t="str">
            <v>ESCAVAÇÃO HORIZONTAL, INCLUINDO ESCARIFICAÇÃO EM SOLO DE 2A CATEGORIA COM TRATOR DE ESTEIRAS (100HP/LÂMINA: 2,19M3). AF_07/2020</v>
          </cell>
          <cell r="C3390" t="str">
            <v>M3</v>
          </cell>
          <cell r="D3390">
            <v>9.89</v>
          </cell>
          <cell r="E3390" t="str">
            <v>Escavação Horizontal</v>
          </cell>
          <cell r="F3390" t="str">
            <v>SINAPI Mai/26</v>
          </cell>
        </row>
        <row r="3391">
          <cell r="A3391">
            <v>101123</v>
          </cell>
          <cell r="B3391" t="str">
            <v>ESCAVAÇÃO HORIZONTAL, INCLUINDO ESCARIFICAÇÃO EM SOLO DE 2A CATEGORIA COM TRATOR DE ESTEIRAS (125HP/LÂMINA: 2,70M3). AF_07/2020</v>
          </cell>
          <cell r="C3391" t="str">
            <v>M3</v>
          </cell>
          <cell r="D3391">
            <v>8.4700000000000006</v>
          </cell>
          <cell r="E3391" t="str">
            <v>Escavação Horizontal</v>
          </cell>
          <cell r="F3391" t="str">
            <v>SINAPI Mai/26</v>
          </cell>
        </row>
        <row r="3392">
          <cell r="A3392">
            <v>101120</v>
          </cell>
          <cell r="B3392" t="str">
            <v>ESCAVAÇÃO HORIZONTAL, INCLUINDO ESCARIFICAÇÃO EM SOLO DE 2A CATEGORIA COM TRATOR DE ESTEIRAS (150HP/LÂMINA: 3,18M3). AF_07/2020</v>
          </cell>
          <cell r="C3392" t="str">
            <v>M3</v>
          </cell>
          <cell r="D3392">
            <v>8.1999999999999993</v>
          </cell>
          <cell r="E3392" t="str">
            <v>Escavação Horizontal</v>
          </cell>
          <cell r="F3392" t="str">
            <v>SINAPI Mai/26</v>
          </cell>
        </row>
        <row r="3393">
          <cell r="A3393">
            <v>101121</v>
          </cell>
          <cell r="B3393" t="str">
            <v>ESCAVAÇÃO HORIZONTAL, INCLUINDO ESCARIFICAÇÃO EM SOLO DE 2A CATEGORIA COM TRATOR DE ESTEIRAS (170HP/LÂMINA: 5,20M3). AF_07/2020</v>
          </cell>
          <cell r="C3393" t="str">
            <v>M3</v>
          </cell>
          <cell r="D3393">
            <v>5.13</v>
          </cell>
          <cell r="E3393" t="str">
            <v>Escavação Horizontal</v>
          </cell>
          <cell r="F3393" t="str">
            <v>SINAPI Mai/26</v>
          </cell>
        </row>
        <row r="3394">
          <cell r="A3394">
            <v>101122</v>
          </cell>
          <cell r="B3394" t="str">
            <v>ESCAVAÇÃO HORIZONTAL, INCLUINDO ESCARIFICAÇÃO EM SOLO DE 2A CATEGORIA COM TRATOR DE ESTEIRAS (347HP/LÂMINA: 8,70M3). AF_07/2020</v>
          </cell>
          <cell r="C3394" t="str">
            <v>M3</v>
          </cell>
          <cell r="D3394">
            <v>6.87</v>
          </cell>
          <cell r="E3394" t="str">
            <v>Escavação Horizontal</v>
          </cell>
          <cell r="F3394" t="str">
            <v>SINAPI Mai/26</v>
          </cell>
        </row>
        <row r="3395">
          <cell r="A3395">
            <v>101129</v>
          </cell>
          <cell r="B3395" t="str">
            <v>ESCAVAÇÃO HORIZONTAL, INCLUINDO ESCARIFICAÇÃO, CARGA E DESCARGA EM SOLO DE 2A CATEGORIA COM TRATOR DE ESTEIRAS (100HP/LÂMINA: 2,19M3). AF_07/2020</v>
          </cell>
          <cell r="C3395" t="str">
            <v>M3</v>
          </cell>
          <cell r="D3395">
            <v>21.44</v>
          </cell>
          <cell r="E3395" t="str">
            <v>Escavação Horizontal</v>
          </cell>
          <cell r="F3395" t="str">
            <v>SINAPI Mai/26</v>
          </cell>
        </row>
        <row r="3396">
          <cell r="A3396">
            <v>101133</v>
          </cell>
          <cell r="B3396" t="str">
            <v>ESCAVAÇÃO HORIZONTAL, INCLUINDO ESCARIFICAÇÃO, CARGA E DESCARGA EM SOLO DE 2A CATEGORIA COM TRATOR DE ESTEIRAS (125HP/LÂMINA: 2,70M3). AF_07/2020</v>
          </cell>
          <cell r="C3396" t="str">
            <v>M3</v>
          </cell>
          <cell r="D3396">
            <v>20.02</v>
          </cell>
          <cell r="E3396" t="str">
            <v>Escavação Horizontal</v>
          </cell>
          <cell r="F3396" t="str">
            <v>SINAPI Mai/26</v>
          </cell>
        </row>
        <row r="3397">
          <cell r="A3397">
            <v>101130</v>
          </cell>
          <cell r="B3397" t="str">
            <v>ESCAVAÇÃO HORIZONTAL, INCLUINDO ESCARIFICAÇÃO, CARGA E DESCARGA EM SOLO DE 2A CATEGORIA COM TRATOR DE ESTEIRAS (150HP/LÂMINA: 3,18M3). AF_07/2020</v>
          </cell>
          <cell r="C3397" t="str">
            <v>M3</v>
          </cell>
          <cell r="D3397">
            <v>19.75</v>
          </cell>
          <cell r="E3397" t="str">
            <v>Escavação Horizontal</v>
          </cell>
          <cell r="F3397" t="str">
            <v>SINAPI Mai/26</v>
          </cell>
        </row>
        <row r="3398">
          <cell r="A3398">
            <v>101131</v>
          </cell>
          <cell r="B3398" t="str">
            <v>ESCAVAÇÃO HORIZONTAL, INCLUINDO ESCARIFICAÇÃO, CARGA E DESCARGA EM SOLO DE 2A CATEGORIA COM TRATOR DE ESTEIRAS (170HP/LÂMINA: 5,20M3). AF_07/2020</v>
          </cell>
          <cell r="C3398" t="str">
            <v>M3</v>
          </cell>
          <cell r="D3398">
            <v>16.68</v>
          </cell>
          <cell r="E3398" t="str">
            <v>Escavação Horizontal</v>
          </cell>
          <cell r="F3398" t="str">
            <v>SINAPI Mai/26</v>
          </cell>
        </row>
        <row r="3399">
          <cell r="A3399">
            <v>101132</v>
          </cell>
          <cell r="B3399" t="str">
            <v>ESCAVAÇÃO HORIZONTAL, INCLUINDO ESCARIFICAÇÃO, CARGA E DESCARGA EM SOLO DE 2A CATEGORIA COM TRATOR DE ESTEIRAS (347HP/LÂMINA: 8,70M3). AF_07/2020</v>
          </cell>
          <cell r="C3399" t="str">
            <v>M3</v>
          </cell>
          <cell r="D3399">
            <v>18.420000000000002</v>
          </cell>
          <cell r="E3399" t="str">
            <v>Escavação Horizontal</v>
          </cell>
          <cell r="F3399" t="str">
            <v>SINAPI Mai/26</v>
          </cell>
        </row>
        <row r="3400">
          <cell r="A3400">
            <v>101139</v>
          </cell>
          <cell r="B3400" t="str">
            <v>ESCAVAÇÃO HORIZONTAL, INCLUINDO ESCARIFICAÇÃO, CARGA, DESCARGA E TRANSPORTE EM SOLO DE 2A CATEGORIA COM TRATOR DE ESTEIRAS (100HP/LÂMINA: 2,19M3) E CAMINHÃO BASCULANTE DE 10M3, DMT ATÉ 200M. AF_07/2020</v>
          </cell>
          <cell r="C3400" t="str">
            <v>M3</v>
          </cell>
          <cell r="D3400">
            <v>22.27</v>
          </cell>
          <cell r="E3400" t="str">
            <v>Escavação Horizontal</v>
          </cell>
          <cell r="F3400" t="str">
            <v>SINAPI Mai/26</v>
          </cell>
        </row>
        <row r="3401">
          <cell r="A3401">
            <v>101149</v>
          </cell>
          <cell r="B3401" t="str">
            <v>ESCAVAÇÃO HORIZONTAL, INCLUINDO ESCARIFICAÇÃO, CARGA, DESCARGA E TRANSPORTE EM SOLO DE 2A CATEGORIA COM TRATOR DE ESTEIRAS (100HP/LÂMINA: 2,19M3) E CAMINHÃO BASCULANTE DE 14M3, DMT ATÉ 200M. AF_07/2020</v>
          </cell>
          <cell r="C3401" t="str">
            <v>M3</v>
          </cell>
          <cell r="D3401">
            <v>21.98</v>
          </cell>
          <cell r="E3401" t="str">
            <v>Escavação Horizontal</v>
          </cell>
          <cell r="F3401" t="str">
            <v>SINAPI Mai/26</v>
          </cell>
        </row>
        <row r="3402">
          <cell r="A3402">
            <v>101143</v>
          </cell>
          <cell r="B3402" t="str">
            <v>ESCAVAÇÃO HORIZONTAL, INCLUINDO ESCARIFICAÇÃO, CARGA, DESCARGA E TRANSPORTE EM SOLO DE 2A CATEGORIA COM TRATOR DE ESTEIRAS (125HP/LÂMINA: 2,70M3) E CAMINHÃO BASCULANTE DE 10M3, DMT ATÉ 200M. AF_07/2020</v>
          </cell>
          <cell r="C3402" t="str">
            <v>M3</v>
          </cell>
          <cell r="D3402">
            <v>20.85</v>
          </cell>
          <cell r="E3402" t="str">
            <v>Escavação Horizontal</v>
          </cell>
          <cell r="F3402" t="str">
            <v>SINAPI Mai/26</v>
          </cell>
        </row>
        <row r="3403">
          <cell r="A3403">
            <v>101153</v>
          </cell>
          <cell r="B3403" t="str">
            <v>ESCAVAÇÃO HORIZONTAL, INCLUINDO ESCARIFICAÇÃO, CARGA, DESCARGA E TRANSPORTE EM SOLO DE 2A CATEGORIA COM TRATOR DE ESTEIRAS (125HP/LÂMINA: 2,70M3) E CAMINHÃO BASCULANTE DE 14M3, DMT ATÉ 200M. AF_07/2020</v>
          </cell>
          <cell r="C3403" t="str">
            <v>M3</v>
          </cell>
          <cell r="D3403">
            <v>20.56</v>
          </cell>
          <cell r="E3403" t="str">
            <v>Escavação Horizontal</v>
          </cell>
          <cell r="F3403" t="str">
            <v>SINAPI Mai/26</v>
          </cell>
        </row>
        <row r="3404">
          <cell r="A3404">
            <v>101140</v>
          </cell>
          <cell r="B3404" t="str">
            <v>ESCAVAÇÃO HORIZONTAL, INCLUINDO ESCARIFICAÇÃO, CARGA, DESCARGA E TRANSPORTE EM SOLO DE 2A CATEGORIA COM TRATOR DE ESTEIRAS (150HP/LÂMINA: 3,18M3) E CAMINHÃO BASCULANTE DE 10M3, DMT ATÉ 200M. AF_07/2020</v>
          </cell>
          <cell r="C3404" t="str">
            <v>M3</v>
          </cell>
          <cell r="D3404">
            <v>20.58</v>
          </cell>
          <cell r="E3404" t="str">
            <v>Escavação Horizontal</v>
          </cell>
          <cell r="F3404" t="str">
            <v>SINAPI Mai/26</v>
          </cell>
        </row>
        <row r="3405">
          <cell r="A3405">
            <v>101150</v>
          </cell>
          <cell r="B3405" t="str">
            <v>ESCAVAÇÃO HORIZONTAL, INCLUINDO ESCARIFICAÇÃO, CARGA, DESCARGA E TRANSPORTE EM SOLO DE 2A CATEGORIA COM TRATOR DE ESTEIRAS (150HP/LÂMINA: 3,18M3) E CAMINHÃO BASCULANTE DE 14M3, DMT ATÉ 200M. AF_07/2020</v>
          </cell>
          <cell r="C3405" t="str">
            <v>M3</v>
          </cell>
          <cell r="D3405">
            <v>20.29</v>
          </cell>
          <cell r="E3405" t="str">
            <v>Escavação Horizontal</v>
          </cell>
          <cell r="F3405" t="str">
            <v>SINAPI Mai/26</v>
          </cell>
        </row>
        <row r="3406">
          <cell r="A3406">
            <v>101141</v>
          </cell>
          <cell r="B3406" t="str">
            <v>ESCAVAÇÃO HORIZONTAL, INCLUINDO ESCARIFICAÇÃO, CARGA, DESCARGA E TRANSPORTE EM SOLO DE 2A CATEGORIA COM TRATOR DE ESTEIRAS (170HP/LÂMINA: 5,20M3) E CAMINHÃO BASCULANTE DE 10M3, DMT ATÉ 200M. AF_07/2020</v>
          </cell>
          <cell r="C3406" t="str">
            <v>M3</v>
          </cell>
          <cell r="D3406">
            <v>17.510000000000002</v>
          </cell>
          <cell r="E3406" t="str">
            <v>Escavação Horizontal</v>
          </cell>
          <cell r="F3406" t="str">
            <v>SINAPI Mai/26</v>
          </cell>
        </row>
        <row r="3407">
          <cell r="A3407">
            <v>101151</v>
          </cell>
          <cell r="B3407" t="str">
            <v>ESCAVAÇÃO HORIZONTAL, INCLUINDO ESCARIFICAÇÃO, CARGA, DESCARGA E TRANSPORTE EM SOLO DE 2A CATEGORIA COM TRATOR DE ESTEIRAS (170HP/LÂMINA: 5,20M3) E CAMINHÃO BASCULANTE DE 14M3, DMT ATÉ 200M. AF_07/2020</v>
          </cell>
          <cell r="C3407" t="str">
            <v>M3</v>
          </cell>
          <cell r="D3407">
            <v>17.22</v>
          </cell>
          <cell r="E3407" t="str">
            <v>Escavação Horizontal</v>
          </cell>
          <cell r="F3407" t="str">
            <v>SINAPI Mai/26</v>
          </cell>
        </row>
        <row r="3408">
          <cell r="A3408">
            <v>101142</v>
          </cell>
          <cell r="B3408" t="str">
            <v>ESCAVAÇÃO HORIZONTAL, INCLUINDO ESCARIFICAÇÃO, CARGA, DESCARGA E TRANSPORTE EM SOLO DE 2A CATEGORIA COM TRATOR DE ESTEIRAS (347HP/LÂMINA: 8,70M3) E CAMINHÃO BASCULANTE DE 10M3, DMT ATÉ 200M. AF_07/2020</v>
          </cell>
          <cell r="C3408" t="str">
            <v>M3</v>
          </cell>
          <cell r="D3408">
            <v>19.25</v>
          </cell>
          <cell r="E3408" t="str">
            <v>Escavação Horizontal</v>
          </cell>
          <cell r="F3408" t="str">
            <v>SINAPI Mai/26</v>
          </cell>
        </row>
        <row r="3409">
          <cell r="A3409">
            <v>101152</v>
          </cell>
          <cell r="B3409" t="str">
            <v>ESCAVAÇÃO HORIZONTAL, INCLUINDO ESCARIFICAÇÃO, CARGA, DESCARGA E TRANSPORTE EM SOLO DE 2A CATEGORIA COM TRATOR DE ESTEIRAS (347HP/LÂMINA: 8,70M3) E CAMINHÃO BASCULANTE DE 14M3, DMT ATÉ 200M. AF_07/2020</v>
          </cell>
          <cell r="C3409" t="str">
            <v>M3</v>
          </cell>
          <cell r="D3409">
            <v>18.96</v>
          </cell>
          <cell r="E3409" t="str">
            <v>Escavação Horizontal</v>
          </cell>
          <cell r="F3409" t="str">
            <v>SINAPI Mai/26</v>
          </cell>
        </row>
        <row r="3410">
          <cell r="A3410">
            <v>101207</v>
          </cell>
          <cell r="B3410" t="str">
            <v>ESCAVAÇÃO VERTICAL PARA EDIFICAÇÃO, COM CARGA, DESCARGA E TRANSPORTE DE SOLO DE 1ª CATEGORIA, COM ESCAVADEIRA HIDRÁULICA (CAÇAMBA: 0,8 M³ / 111 HP), FROTA DE 2 CAMINHÕES BASCULANTES DE 18 M³, DMT ATÉ 1 KM E VELOCIDADE MÉDIA 14 KM/H. AF_05/2020</v>
          </cell>
          <cell r="C3410" t="str">
            <v>M3</v>
          </cell>
          <cell r="D3410">
            <v>12.41</v>
          </cell>
          <cell r="E3410" t="str">
            <v>Escavação Vertical a Céu Aberto</v>
          </cell>
          <cell r="F3410" t="str">
            <v>SINAPI Mai/26</v>
          </cell>
        </row>
        <row r="3411">
          <cell r="A3411">
            <v>101206</v>
          </cell>
          <cell r="B3411" t="str">
            <v>ESCAVAÇÃO VERTICAL PARA EDIFICAÇÃO, COM CARGA, DESCARGA E TRANSPORTE DE SOLO DE 1ª CATEGORIA, COM ESCAVADEIRA HIDRÁULICA (CAÇAMBA: 0,8 M³ / 111 HP), FROTA DE 3 CAMINHÕES BASCULANTES DE 14 M³, DMT ATÉ 1 KM E VELOCIDADE MÉDIA 14 KM/H. AF_05/2020</v>
          </cell>
          <cell r="C3411" t="str">
            <v>M3</v>
          </cell>
          <cell r="D3411">
            <v>14.38</v>
          </cell>
          <cell r="E3411" t="str">
            <v>Escavação Vertical a Céu Aberto</v>
          </cell>
          <cell r="F3411" t="str">
            <v>SINAPI Mai/26</v>
          </cell>
        </row>
        <row r="3412">
          <cell r="A3412">
            <v>101210</v>
          </cell>
          <cell r="B3412" t="str">
            <v>ESCAVAÇÃO VERTICAL PARA EDIFICAÇÃO, COM CARGA, DESCARGA E TRANSPORTE DE SOLO DE 1ª CATEGORIA, COM ESCAVADEIRA HIDRÁULICA (CAÇAMBA: 0,8 M³ / 111 HP), FROTA DE 4 CAMINHÕES BASCULANTES DE 14 M³, DMT DE 1,5 KM E VELOCIDADE MÉDIA 18 KM/H. AF_05/2020</v>
          </cell>
          <cell r="C3412" t="str">
            <v>M3</v>
          </cell>
          <cell r="D3412">
            <v>20.02</v>
          </cell>
          <cell r="E3412" t="str">
            <v>Escavação Vertical a Céu Aberto</v>
          </cell>
          <cell r="F3412" t="str">
            <v>SINAPI Mai/26</v>
          </cell>
        </row>
        <row r="3413">
          <cell r="A3413">
            <v>101211</v>
          </cell>
          <cell r="B3413" t="str">
            <v>ESCAVAÇÃO VERTICAL PARA EDIFICAÇÃO, COM CARGA, DESCARGA E TRANSPORTE DE SOLO DE 1ª CATEGORIA, COM ESCAVADEIRA HIDRÁULICA (CAÇAMBA: 0,8 M³ / 111 HP), FROTA DE 4 CAMINHÕES BASCULANTES DE 14 M³, DMT DE 2 KM E VELOCIDADE MÉDIA 19 KM/H. AF_05/2020</v>
          </cell>
          <cell r="C3413" t="str">
            <v>M3</v>
          </cell>
          <cell r="D3413">
            <v>21.47</v>
          </cell>
          <cell r="E3413" t="str">
            <v>Escavação Vertical a Céu Aberto</v>
          </cell>
          <cell r="F3413" t="str">
            <v>SINAPI Mai/26</v>
          </cell>
        </row>
        <row r="3414">
          <cell r="A3414">
            <v>101215</v>
          </cell>
          <cell r="B3414" t="str">
            <v>ESCAVAÇÃO VERTICAL PARA EDIFICAÇÃO, COM CARGA, DESCARGA E TRANSPORTE DE SOLO DE 1ª CATEGORIA, COM ESCAVADEIRA HIDRÁULICA (CAÇAMBA: 0,8 M³ / 111 HP), FROTA DE 4 CAMINHÕES BASCULANTES DE 18 M³, DMT DE 1,5 KM E VELOCIDADE MÉDIA 18 KM/H. AF_05/2020</v>
          </cell>
          <cell r="C3414" t="str">
            <v>M3</v>
          </cell>
          <cell r="D3414">
            <v>19.239999999999998</v>
          </cell>
          <cell r="E3414" t="str">
            <v>Escavação Vertical a Céu Aberto</v>
          </cell>
          <cell r="F3414" t="str">
            <v>SINAPI Mai/26</v>
          </cell>
        </row>
        <row r="3415">
          <cell r="A3415">
            <v>101216</v>
          </cell>
          <cell r="B3415" t="str">
            <v>ESCAVAÇÃO VERTICAL PARA EDIFICAÇÃO, COM CARGA, DESCARGA E TRANSPORTE DE SOLO DE 1ª CATEGORIA, COM ESCAVADEIRA HIDRÁULICA (CAÇAMBA: 0,8 M³ / 111 HP), FROTA DE 4 CAMINHÕES BASCULANTES DE 18 M³, DMT DE 2 KM E VELOCIDADE MÉDIA 19 KM/H. AF_05/2020</v>
          </cell>
          <cell r="C3415" t="str">
            <v>M3</v>
          </cell>
          <cell r="D3415">
            <v>20.170000000000002</v>
          </cell>
          <cell r="E3415" t="str">
            <v>Escavação Vertical a Céu Aberto</v>
          </cell>
          <cell r="F3415" t="str">
            <v>SINAPI Mai/26</v>
          </cell>
        </row>
        <row r="3416">
          <cell r="A3416">
            <v>101212</v>
          </cell>
          <cell r="B3416" t="str">
            <v>ESCAVAÇÃO VERTICAL PARA EDIFICAÇÃO, COM CARGA, DESCARGA E TRANSPORTE DE SOLO DE 1ª CATEGORIA, COM ESCAVADEIRA HIDRÁULICA (CAÇAMBA: 0,8 M³ / 111 HP), FROTA DE 5 CAMINHÕES BASCULANTES DE 14 M³, DMT DE 3 KM E VELOCIDADE MÉDIA 20 KM/H. AF_05/2020</v>
          </cell>
          <cell r="C3416" t="str">
            <v>M3</v>
          </cell>
          <cell r="D3416">
            <v>25.05</v>
          </cell>
          <cell r="E3416" t="str">
            <v>Escavação Vertical a Céu Aberto</v>
          </cell>
          <cell r="F3416" t="str">
            <v>SINAPI Mai/26</v>
          </cell>
        </row>
        <row r="3417">
          <cell r="A3417">
            <v>101217</v>
          </cell>
          <cell r="B3417" t="str">
            <v>ESCAVAÇÃO VERTICAL PARA EDIFICAÇÃO, COM CARGA, DESCARGA E TRANSPORTE DE SOLO DE 1ª CATEGORIA, COM ESCAVADEIRA HIDRÁULICA (CAÇAMBA: 0,8 M³ / 111 HP), FROTA DE 5 CAMINHÕES BASCULANTES DE 18 M³, DMT DE 3 KM E VELOCIDADE MÉDIA 20 KM/H. AF_05/2020</v>
          </cell>
          <cell r="C3417" t="str">
            <v>M3</v>
          </cell>
          <cell r="D3417">
            <v>23.47</v>
          </cell>
          <cell r="E3417" t="str">
            <v>Escavação Vertical a Céu Aberto</v>
          </cell>
          <cell r="F3417" t="str">
            <v>SINAPI Mai/26</v>
          </cell>
        </row>
        <row r="3418">
          <cell r="A3418">
            <v>101218</v>
          </cell>
          <cell r="B3418" t="str">
            <v>ESCAVAÇÃO VERTICAL PARA EDIFICAÇÃO, COM CARGA, DESCARGA E TRANSPORTE DE SOLO DE 1ª CATEGORIA, COM ESCAVADEIRA HIDRÁULICA (CAÇAMBA: 0,8 M³ / 111 HP), FROTA DE 5 CAMINHÕES BASCULANTES DE 18 M³, DMT DE 4 KM E VELOCIDADE MÉDIA 22 KM/H. AF_05/2020</v>
          </cell>
          <cell r="C3418" t="str">
            <v>M3</v>
          </cell>
          <cell r="D3418">
            <v>24.82</v>
          </cell>
          <cell r="E3418" t="str">
            <v>Escavação Vertical a Céu Aberto</v>
          </cell>
          <cell r="F3418" t="str">
            <v>SINAPI Mai/26</v>
          </cell>
        </row>
        <row r="3419">
          <cell r="A3419">
            <v>101213</v>
          </cell>
          <cell r="B3419" t="str">
            <v>ESCAVAÇÃO VERTICAL PARA EDIFICAÇÃO, COM CARGA, DESCARGA E TRANSPORTE DE SOLO DE 1ª CATEGORIA, COM ESCAVADEIRA HIDRÁULICA (CAÇAMBA: 0,8 M³ / 111 HP), FROTA DE 6 CAMINHÕES BASCULANTES DE 14 M³, DMT DE 4 KM E VELOCIDADE MÉDIA 22 KM/H. AF_05/2020</v>
          </cell>
          <cell r="C3419" t="str">
            <v>M3</v>
          </cell>
          <cell r="D3419">
            <v>28.01</v>
          </cell>
          <cell r="E3419" t="str">
            <v>Escavação Vertical a Céu Aberto</v>
          </cell>
          <cell r="F3419" t="str">
            <v>SINAPI Mai/26</v>
          </cell>
        </row>
        <row r="3420">
          <cell r="A3420">
            <v>101219</v>
          </cell>
          <cell r="B3420" t="str">
            <v>ESCAVAÇÃO VERTICAL PARA EDIFICAÇÃO, COM CARGA, DESCARGA E TRANSPORTE DE SOLO DE 1ª CATEGORIA, COM ESCAVADEIRA HIDRÁULICA (CAÇAMBA: 0,8 M³ / 111 HP), FROTA DE 6 CAMINHÕES BASCULANTES DE 18 M³, DMT DE 6 KM E VELOCIDADE MÉDIA 22 KM/H. AF_05/2020</v>
          </cell>
          <cell r="C3420" t="str">
            <v>M3</v>
          </cell>
          <cell r="D3420">
            <v>30.07</v>
          </cell>
          <cell r="E3420" t="str">
            <v>Escavação Vertical a Céu Aberto</v>
          </cell>
          <cell r="F3420" t="str">
            <v>SINAPI Mai/26</v>
          </cell>
        </row>
        <row r="3421">
          <cell r="A3421">
            <v>101214</v>
          </cell>
          <cell r="B3421" t="str">
            <v>ESCAVAÇÃO VERTICAL PARA EDIFICAÇÃO, COM CARGA, DESCARGA E TRANSPORTE DE SOLO DE 1ª CATEGORIA, COM ESCAVADEIRA HIDRÁULICA (CAÇAMBA: 0,8 M³ / 111 HP), FROTA DE 7 CAMINHÕES BASCULANTES DE 14 M³, DMT DE 6 KM E VELOCIDADE MÉDIA 22 KM/H. AF_05/2020</v>
          </cell>
          <cell r="C3421" t="str">
            <v>M3</v>
          </cell>
          <cell r="D3421">
            <v>33.81</v>
          </cell>
          <cell r="E3421" t="str">
            <v>Escavação Vertical a Céu Aberto</v>
          </cell>
          <cell r="F3421" t="str">
            <v>SINAPI Mai/26</v>
          </cell>
        </row>
        <row r="3422">
          <cell r="A3422">
            <v>101254</v>
          </cell>
          <cell r="B3422" t="str">
            <v>ESCAVAÇÃO VERTICAL PARA EDIFICAÇÃO, COM CARGA, DESCARGA E TRANSPORTE DE SOLO DE 1ª CATEGORIA, COM ESCAVADEIRA HIDRÁULICA (CAÇAMBA: 0,8 M³ / 111HP), FROTA DE 3 CAMINHÕES BASCULANTES DE 10 M³, DMT ATÉ 1 KM E VELOCIDADE MÉDIA 14 KM/H. AF_05/2020</v>
          </cell>
          <cell r="C3422" t="str">
            <v>M3</v>
          </cell>
          <cell r="D3422">
            <v>14.78</v>
          </cell>
          <cell r="E3422" t="str">
            <v>Escavação Vertical a Céu Aberto</v>
          </cell>
          <cell r="F3422" t="str">
            <v>SINAPI Mai/26</v>
          </cell>
        </row>
        <row r="3423">
          <cell r="A3423">
            <v>101256</v>
          </cell>
          <cell r="B3423" t="str">
            <v>ESCAVAÇÃO VERTICAL PARA EDIFICAÇÃO, COM CARGA, DESCARGA E TRANSPORTE DE SOLO DE 1ª CATEGORIA, COM ESCAVADEIRA HIDRÁULICA (CAÇAMBA: 0,8 M³ / 111HP), FROTA DE 5 CAMINHÕES BASCULANTES DE 10 M³, DMT DE 1,5 KM E VELOCIDADE MÉDIA 18 KM/H. AF_05/2020</v>
          </cell>
          <cell r="C3423" t="str">
            <v>M3</v>
          </cell>
          <cell r="D3423">
            <v>22.74</v>
          </cell>
          <cell r="E3423" t="str">
            <v>Escavação Vertical a Céu Aberto</v>
          </cell>
          <cell r="F3423" t="str">
            <v>SINAPI Mai/26</v>
          </cell>
        </row>
        <row r="3424">
          <cell r="A3424">
            <v>101257</v>
          </cell>
          <cell r="B3424" t="str">
            <v>ESCAVAÇÃO VERTICAL PARA EDIFICAÇÃO, COM CARGA, DESCARGA E TRANSPORTE DE SOLO DE 1ª CATEGORIA, COM ESCAVADEIRA HIDRÁULICA (CAÇAMBA: 0,8 M³ / 111HP), FROTA DE 5 CAMINHÕES BASCULANTES DE 10 M³, DMT DE 2 KM E VELOCIDADE MÉDIA 19 KM/H. AF_05/2020</v>
          </cell>
          <cell r="C3424" t="str">
            <v>M3</v>
          </cell>
          <cell r="D3424">
            <v>23.94</v>
          </cell>
          <cell r="E3424" t="str">
            <v>Escavação Vertical a Céu Aberto</v>
          </cell>
          <cell r="F3424" t="str">
            <v>SINAPI Mai/26</v>
          </cell>
        </row>
        <row r="3425">
          <cell r="A3425">
            <v>101258</v>
          </cell>
          <cell r="B3425" t="str">
            <v>ESCAVAÇÃO VERTICAL PARA EDIFICAÇÃO, COM CARGA, DESCARGA E TRANSPORTE DE SOLO DE 1ª CATEGORIA, COM ESCAVADEIRA HIDRÁULICA (CAÇAMBA: 0,8 M³ / 111HP), FROTA DE 6 CAMINHÕES BASCULANTES DE 10 M³, DMT DE 3 KM E VELOCIDADE MÉDIA 20 KM/H. AF_05/2020</v>
          </cell>
          <cell r="C3425" t="str">
            <v>M3</v>
          </cell>
          <cell r="D3425">
            <v>27.76</v>
          </cell>
          <cell r="E3425" t="str">
            <v>Escavação Vertical a Céu Aberto</v>
          </cell>
          <cell r="F3425" t="str">
            <v>SINAPI Mai/26</v>
          </cell>
        </row>
        <row r="3426">
          <cell r="A3426">
            <v>101259</v>
          </cell>
          <cell r="B3426" t="str">
            <v>ESCAVAÇÃO VERTICAL PARA EDIFICAÇÃO, COM CARGA, DESCARGA E TRANSPORTE DE SOLO DE 1ª CATEGORIA, COM ESCAVADEIRA HIDRÁULICA (CAÇAMBA: 0,8 M³ / 111HP), FROTA DE 7 CAMINHÕES BASCULANTES DE 10 M³, DMT DE 4 KM E VELOCIDADE MÉDIA 22 KM/H. AF_05/2020</v>
          </cell>
          <cell r="C3426" t="str">
            <v>M3</v>
          </cell>
          <cell r="D3426">
            <v>30.85</v>
          </cell>
          <cell r="E3426" t="str">
            <v>Escavação Vertical a Céu Aberto</v>
          </cell>
          <cell r="F3426" t="str">
            <v>SINAPI Mai/26</v>
          </cell>
        </row>
        <row r="3427">
          <cell r="A3427">
            <v>101260</v>
          </cell>
          <cell r="B3427" t="str">
            <v>ESCAVAÇÃO VERTICAL PARA EDIFICAÇÃO, COM CARGA, DESCARGA E TRANSPORTE DE SOLO DE 1ª CATEGORIA, COM ESCAVADEIRA HIDRÁULICA (CAÇAMBA: 0,8 M³ / 111HP), FROTA DE 9 CAMINHÕES BASCULANTES DE 10 M³, DMT DE 6 KM E VELOCIDADE MÉDIA 22 KM/H. AF_05/2020</v>
          </cell>
          <cell r="C3427" t="str">
            <v>M3</v>
          </cell>
          <cell r="D3427">
            <v>38.54</v>
          </cell>
          <cell r="E3427" t="str">
            <v>Escavação Vertical a Céu Aberto</v>
          </cell>
          <cell r="F3427" t="str">
            <v>SINAPI Mai/26</v>
          </cell>
        </row>
        <row r="3428">
          <cell r="A3428">
            <v>101208</v>
          </cell>
          <cell r="B3428" t="str">
            <v>ESCAVAÇÃO VERTICAL PARA EDIFICAÇÃO, COM CARGA, DESCARGA E TRANSPORTE DE SOLO DE 1ª CATEGORIA, COM ESCAVADEIRA HIDRÁULICA (CAÇAMBA: 1,2 M³ / 155 HP), FROTA DE 3 CAMINHÕES BASCULANTES DE 14 M³, DMT ATÉ 1 KM E VELOCIDADE MÉDIA 14 KM/H. AF_05/2020</v>
          </cell>
          <cell r="C3428" t="str">
            <v>M3</v>
          </cell>
          <cell r="D3428">
            <v>12.13</v>
          </cell>
          <cell r="E3428" t="str">
            <v>Escavação Vertical a Céu Aberto</v>
          </cell>
          <cell r="F3428" t="str">
            <v>SINAPI Mai/26</v>
          </cell>
        </row>
        <row r="3429">
          <cell r="A3429">
            <v>101209</v>
          </cell>
          <cell r="B3429" t="str">
            <v>ESCAVAÇÃO VERTICAL PARA EDIFICAÇÃO, COM CARGA, DESCARGA E TRANSPORTE DE SOLO DE 1ª CATEGORIA, COM ESCAVADEIRA HIDRÁULICA (CAÇAMBA: 1,2 M³ / 155 HP), FROTA DE 3 CAMINHÕES BASCULANTES DE 18 M³, DMT ATÉ 1 KM E VELOCIDADE MÉDIA 14 KM/H. AF_05/2020</v>
          </cell>
          <cell r="C3429" t="str">
            <v>M3</v>
          </cell>
          <cell r="D3429">
            <v>11.26</v>
          </cell>
          <cell r="E3429" t="str">
            <v>Escavação Vertical a Céu Aberto</v>
          </cell>
          <cell r="F3429" t="str">
            <v>SINAPI Mai/26</v>
          </cell>
        </row>
        <row r="3430">
          <cell r="A3430">
            <v>101220</v>
          </cell>
          <cell r="B3430" t="str">
            <v>ESCAVAÇÃO VERTICAL PARA EDIFICAÇÃO, COM CARGA, DESCARGA E TRANSPORTE DE SOLO DE 1ª CATEGORIA, COM ESCAVADEIRA HIDRÁULICA (CAÇAMBA: 1,2 M³ / 155 HP), FROTA DE 5 CAMINHÕES BASCULANTES DE 14 M³, DMT DE 1,5 KM E VELOCIDADE MÉDIA 18 KM/H. AF_05/2020</v>
          </cell>
          <cell r="C3430" t="str">
            <v>M3</v>
          </cell>
          <cell r="D3430">
            <v>18.87</v>
          </cell>
          <cell r="E3430" t="str">
            <v>Escavação Vertical a Céu Aberto</v>
          </cell>
          <cell r="F3430" t="str">
            <v>SINAPI Mai/26</v>
          </cell>
        </row>
        <row r="3431">
          <cell r="A3431">
            <v>101221</v>
          </cell>
          <cell r="B3431" t="str">
            <v>ESCAVAÇÃO VERTICAL PARA EDIFICAÇÃO, COM CARGA, DESCARGA E TRANSPORTE DE SOLO DE 1ª CATEGORIA, COM ESCAVADEIRA HIDRÁULICA (CAÇAMBA: 1,2 M³ / 155 HP), FROTA DE 5 CAMINHÕES BASCULANTES DE 14 M³, DMT DE 2 KM E VELOCIDADE MÉDIA 19 KM/H. AF_05/2020</v>
          </cell>
          <cell r="C3431" t="str">
            <v>M3</v>
          </cell>
          <cell r="D3431">
            <v>19.93</v>
          </cell>
          <cell r="E3431" t="str">
            <v>Escavação Vertical a Céu Aberto</v>
          </cell>
          <cell r="F3431" t="str">
            <v>SINAPI Mai/26</v>
          </cell>
        </row>
        <row r="3432">
          <cell r="A3432">
            <v>101225</v>
          </cell>
          <cell r="B3432" t="str">
            <v>ESCAVAÇÃO VERTICAL PARA EDIFICAÇÃO, COM CARGA, DESCARGA E TRANSPORTE DE SOLO DE 1ª CATEGORIA, COM ESCAVADEIRA HIDRÁULICA (CAÇAMBA: 1,2 M³ / 155 HP), FROTA DE 5 CAMINHÕES BASCULANTES DE 18 M³, DMT DE 1,5 KM E VELOCIDADE MÉDIA 18 KM/H. AF_05/2020</v>
          </cell>
          <cell r="C3432" t="str">
            <v>M3</v>
          </cell>
          <cell r="D3432">
            <v>17.34</v>
          </cell>
          <cell r="E3432" t="str">
            <v>Escavação Vertical a Céu Aberto</v>
          </cell>
          <cell r="F3432" t="str">
            <v>SINAPI Mai/26</v>
          </cell>
        </row>
        <row r="3433">
          <cell r="A3433">
            <v>101226</v>
          </cell>
          <cell r="B3433" t="str">
            <v>ESCAVAÇÃO VERTICAL PARA EDIFICAÇÃO, COM CARGA, DESCARGA E TRANSPORTE DE SOLO DE 1ª CATEGORIA, COM ESCAVADEIRA HIDRÁULICA (CAÇAMBA: 1,2 M³ / 155 HP), FROTA DE 5 CAMINHÕES BASCULANTES DE 18 M³, DMT DE 2 KM E VELOCIDADE MÉDIA 19 KM/H. AF_05/2020</v>
          </cell>
          <cell r="C3433" t="str">
            <v>M3</v>
          </cell>
          <cell r="D3433">
            <v>18.260000000000002</v>
          </cell>
          <cell r="E3433" t="str">
            <v>Escavação Vertical a Céu Aberto</v>
          </cell>
          <cell r="F3433" t="str">
            <v>SINAPI Mai/26</v>
          </cell>
        </row>
        <row r="3434">
          <cell r="A3434">
            <v>101222</v>
          </cell>
          <cell r="B3434" t="str">
            <v>ESCAVAÇÃO VERTICAL PARA EDIFICAÇÃO, COM CARGA, DESCARGA E TRANSPORTE DE SOLO DE 1ª CATEGORIA, COM ESCAVADEIRA HIDRÁULICA (CAÇAMBA: 1,2 M³ / 155 HP), FROTA DE 6 CAMINHÕES BASCULANTES DE 14 M³, DMT DE 3 KM E VELOCIDADE MÉDIA 20 KM/H. AF_05/2020</v>
          </cell>
          <cell r="C3434" t="str">
            <v>M3</v>
          </cell>
          <cell r="D3434">
            <v>23.17</v>
          </cell>
          <cell r="E3434" t="str">
            <v>Escavação Vertical a Céu Aberto</v>
          </cell>
          <cell r="F3434" t="str">
            <v>SINAPI Mai/26</v>
          </cell>
        </row>
        <row r="3435">
          <cell r="A3435">
            <v>101227</v>
          </cell>
          <cell r="B3435" t="str">
            <v>ESCAVAÇÃO VERTICAL PARA EDIFICAÇÃO, COM CARGA, DESCARGA E TRANSPORTE DE SOLO DE 1ª CATEGORIA, COM ESCAVADEIRA HIDRÁULICA (CAÇAMBA: 1,2 M³ / 155 HP), FROTA DE 6 CAMINHÕES BASCULANTES DE 18 M³, DMT DE 3 KM E VELOCIDADE MÉDIA 20 KM/H. AF_05/2020</v>
          </cell>
          <cell r="C3435" t="str">
            <v>M3</v>
          </cell>
          <cell r="D3435">
            <v>21.16</v>
          </cell>
          <cell r="E3435" t="str">
            <v>Escavação Vertical a Céu Aberto</v>
          </cell>
          <cell r="F3435" t="str">
            <v>SINAPI Mai/26</v>
          </cell>
        </row>
        <row r="3436">
          <cell r="A3436">
            <v>101228</v>
          </cell>
          <cell r="B3436" t="str">
            <v>ESCAVAÇÃO VERTICAL PARA EDIFICAÇÃO, COM CARGA, DESCARGA E TRANSPORTE DE SOLO DE 1ª CATEGORIA, COM ESCAVADEIRA HIDRÁULICA (CAÇAMBA: 1,2 M³ / 155 HP), FROTA DE 6 CAMINHÕES BASCULANTES DE 18 M³, DMT DE 4 KM E VELOCIDADE MÉDIA 22 KM/H. AF_05/2020</v>
          </cell>
          <cell r="C3436" t="str">
            <v>M3</v>
          </cell>
          <cell r="D3436">
            <v>22.56</v>
          </cell>
          <cell r="E3436" t="str">
            <v>Escavação Vertical a Céu Aberto</v>
          </cell>
          <cell r="F3436" t="str">
            <v>SINAPI Mai/26</v>
          </cell>
        </row>
        <row r="3437">
          <cell r="A3437">
            <v>101223</v>
          </cell>
          <cell r="B3437" t="str">
            <v>ESCAVAÇÃO VERTICAL PARA EDIFICAÇÃO, COM CARGA, DESCARGA E TRANSPORTE DE SOLO DE 1ª CATEGORIA, COM ESCAVADEIRA HIDRÁULICA (CAÇAMBA: 1,2 M³ / 155 HP), FROTA DE 7 CAMINHÕES BASCULANTES DE 14 M³, DMT DE 4 KM E VELOCIDADE MÉDIA 22 KM/H. AF_05/2020</v>
          </cell>
          <cell r="C3437" t="str">
            <v>M3</v>
          </cell>
          <cell r="D3437">
            <v>25.78</v>
          </cell>
          <cell r="E3437" t="str">
            <v>Escavação Vertical a Céu Aberto</v>
          </cell>
          <cell r="F3437" t="str">
            <v>SINAPI Mai/26</v>
          </cell>
        </row>
        <row r="3438">
          <cell r="A3438">
            <v>101229</v>
          </cell>
          <cell r="B3438" t="str">
            <v>ESCAVAÇÃO VERTICAL PARA EDIFICAÇÃO, COM CARGA, DESCARGA E TRANSPORTE DE SOLO DE 1ª CATEGORIA, COM ESCAVADEIRA HIDRÁULICA (CAÇAMBA: 1,2 M³ / 155 HP), FROTA DE 8 CAMINHÕES BASCULANTES DE 18 M³, DMT DE 6 KM E VELOCIDADE MÉDIA 22 KM/H. AF_05/2020</v>
          </cell>
          <cell r="C3438" t="str">
            <v>M3</v>
          </cell>
          <cell r="D3438">
            <v>28.43</v>
          </cell>
          <cell r="E3438" t="str">
            <v>Escavação Vertical a Céu Aberto</v>
          </cell>
          <cell r="F3438" t="str">
            <v>SINAPI Mai/26</v>
          </cell>
        </row>
        <row r="3439">
          <cell r="A3439">
            <v>101224</v>
          </cell>
          <cell r="B3439" t="str">
            <v>ESCAVAÇÃO VERTICAL PARA EDIFICAÇÃO, COM CARGA, DESCARGA E TRANSPORTE DE SOLO DE 1ª CATEGORIA, COM ESCAVADEIRA HIDRÁULICA (CAÇAMBA: 1,2 M³ / 155 HP), FROTA DE 9 CAMINHÕES BASCULANTES DE 14 M³, DMT DE 6 KM E VELOCIDADE MÉDIA 22 KM/H. AF_05/2020</v>
          </cell>
          <cell r="C3439" t="str">
            <v>M3</v>
          </cell>
          <cell r="D3439">
            <v>32.299999999999997</v>
          </cell>
          <cell r="E3439" t="str">
            <v>Escavação Vertical a Céu Aberto</v>
          </cell>
          <cell r="F3439" t="str">
            <v>SINAPI Mai/26</v>
          </cell>
        </row>
        <row r="3440">
          <cell r="A3440">
            <v>101265</v>
          </cell>
          <cell r="B3440" t="str">
            <v>ESCAVAÇÃO VERTICAL PARA EDIFICAÇÃO, COM CARGA, DESCARGA E TRANSPORTE DE SOLO DE 1ª CATEGORIA, COM ESCAVADEIRA HIDRÁULICA (CAÇAMBA: 1,2 M³ / 155HP), FROTA DE 10 CAMINHÕES BASCULANTES DE 10 M³, DMT DE 6 KM E VELOCIDADE MÉDIA 22 KM/H. AF_05/2020</v>
          </cell>
          <cell r="C3440" t="str">
            <v>M3</v>
          </cell>
          <cell r="D3440">
            <v>36.19</v>
          </cell>
          <cell r="E3440" t="str">
            <v>Escavação Vertical a Céu Aberto</v>
          </cell>
          <cell r="F3440" t="str">
            <v>SINAPI Mai/26</v>
          </cell>
        </row>
        <row r="3441">
          <cell r="A3441">
            <v>101255</v>
          </cell>
          <cell r="B3441" t="str">
            <v>ESCAVAÇÃO VERTICAL PARA EDIFICAÇÃO, COM CARGA, DESCARGA E TRANSPORTE DE SOLO DE 1ª CATEGORIA, COM ESCAVADEIRA HIDRÁULICA (CAÇAMBA: 1,2 M³ / 155HP), FROTA DE 3 CAMINHÕES BASCULANTES DE 10 M³, DMT ATÉ 1 KM E VELOCIDADE MÉDIA 14 KM/H. AF_05/2020</v>
          </cell>
          <cell r="C3441" t="str">
            <v>M3</v>
          </cell>
          <cell r="D3441">
            <v>13.03</v>
          </cell>
          <cell r="E3441" t="str">
            <v>Escavação Vertical a Céu Aberto</v>
          </cell>
          <cell r="F3441" t="str">
            <v>SINAPI Mai/26</v>
          </cell>
        </row>
        <row r="3442">
          <cell r="A3442">
            <v>101261</v>
          </cell>
          <cell r="B3442" t="str">
            <v>ESCAVAÇÃO VERTICAL PARA EDIFICAÇÃO, COM CARGA, DESCARGA E TRANSPORTE DE SOLO DE 1ª CATEGORIA, COM ESCAVADEIRA HIDRÁULICA (CAÇAMBA: 1,2 M³ / 155HP), FROTA DE 6 CAMINHÕES BASCULANTES DE 10 M³, DMT DE 1,5 KM E VELOCIDADE MÉDIA 18 KM/H. AF_05/2020</v>
          </cell>
          <cell r="C3442" t="str">
            <v>M3</v>
          </cell>
          <cell r="D3442">
            <v>21.51</v>
          </cell>
          <cell r="E3442" t="str">
            <v>Escavação Vertical a Céu Aberto</v>
          </cell>
          <cell r="F3442" t="str">
            <v>SINAPI Mai/26</v>
          </cell>
        </row>
        <row r="3443">
          <cell r="A3443">
            <v>101262</v>
          </cell>
          <cell r="B3443" t="str">
            <v>ESCAVAÇÃO VERTICAL PARA EDIFICAÇÃO, COM CARGA, DESCARGA E TRANSPORTE DE SOLO DE 1ª CATEGORIA, COM ESCAVADEIRA HIDRÁULICA (CAÇAMBA: 1,2 M³ / 155HP), FROTA DE 6 CAMINHÕES BASCULANTES DE 10 M³, DMT DE 2 KM E VELOCIDADE MÉDIA 19 KM/H. AF_05/2020</v>
          </cell>
          <cell r="C3443" t="str">
            <v>M3</v>
          </cell>
          <cell r="D3443">
            <v>22.68</v>
          </cell>
          <cell r="E3443" t="str">
            <v>Escavação Vertical a Céu Aberto</v>
          </cell>
          <cell r="F3443" t="str">
            <v>SINAPI Mai/26</v>
          </cell>
        </row>
        <row r="3444">
          <cell r="A3444">
            <v>101263</v>
          </cell>
          <cell r="B3444" t="str">
            <v>ESCAVAÇÃO VERTICAL PARA EDIFICAÇÃO, COM CARGA, DESCARGA E TRANSPORTE DE SOLO DE 1ª CATEGORIA, COM ESCAVADEIRA HIDRÁULICA (CAÇAMBA: 1,2 M³ / 155HP), FROTA DE 7 CAMINHÕES BASCULANTES DE 10 M³, DMT DE 3 KM E VELOCIDADE MÉDIA 20 KM/H. AF_05/2020</v>
          </cell>
          <cell r="C3444" t="str">
            <v>M3</v>
          </cell>
          <cell r="D3444">
            <v>26.22</v>
          </cell>
          <cell r="E3444" t="str">
            <v>Escavação Vertical a Céu Aberto</v>
          </cell>
          <cell r="F3444" t="str">
            <v>SINAPI Mai/26</v>
          </cell>
        </row>
        <row r="3445">
          <cell r="A3445">
            <v>101264</v>
          </cell>
          <cell r="B3445" t="str">
            <v>ESCAVAÇÃO VERTICAL PARA EDIFICAÇÃO, COM CARGA, DESCARGA E TRANSPORTE DE SOLO DE 1ª CATEGORIA, COM ESCAVADEIRA HIDRÁULICA (CAÇAMBA: 1,2 M³ / 155HP), FROTA DE 8 CAMINHÕES BASCULANTES DE 10 M³, DMT DE 4 KM E VELOCIDADE MÉDIA 22 KM/H. AF_05/2020</v>
          </cell>
          <cell r="C3445" t="str">
            <v>M3</v>
          </cell>
          <cell r="D3445">
            <v>29.06</v>
          </cell>
          <cell r="E3445" t="str">
            <v>Escavação Vertical a Céu Aberto</v>
          </cell>
          <cell r="F3445" t="str">
            <v>SINAPI Mai/26</v>
          </cell>
        </row>
        <row r="3446">
          <cell r="A3446">
            <v>101230</v>
          </cell>
          <cell r="B3446" t="str">
            <v>ESCAVAÇÃO VERTICAL PARA INFRAESTRUTURA, COM CARGA, DESCARGA E TRANSPORTE DE SOLO DE 1ª CATEGORIA, COM ESCAVADEIRA HIDRÁULICA (CAÇAMBA: 0,8 M³ / 111 HP), FROTA DE 3 CAMINHÕES BASCULANTES DE 14 M³, DMT ATÉ 1 KM E VELOCIDADE MÉDIA14 KM/H. AF_05/2020</v>
          </cell>
          <cell r="C3446" t="str">
            <v>M3</v>
          </cell>
          <cell r="D3446">
            <v>12.67</v>
          </cell>
          <cell r="E3446" t="str">
            <v>Escavação Vertical a Céu Aberto</v>
          </cell>
          <cell r="F3446" t="str">
            <v>SINAPI Mai/26</v>
          </cell>
        </row>
        <row r="3447">
          <cell r="A3447">
            <v>101231</v>
          </cell>
          <cell r="B3447" t="str">
            <v>ESCAVAÇÃO VERTICAL PARA INFRAESTRUTURA, COM CARGA, DESCARGA E TRANSPORTE DE SOLO DE 1ª CATEGORIA, COM ESCAVADEIRA HIDRÁULICA (CAÇAMBA: 0,8 M³ / 111 HP), FROTA DE 3 CAMINHÕES BASCULANTES DE 18 M³, DMT ATÉ 1 KM E VELOCIDADE MÉDIA14 KM/H. AF_05/2020</v>
          </cell>
          <cell r="C3447" t="str">
            <v>M3</v>
          </cell>
          <cell r="D3447">
            <v>12.04</v>
          </cell>
          <cell r="E3447" t="str">
            <v>Escavação Vertical a Céu Aberto</v>
          </cell>
          <cell r="F3447" t="str">
            <v>SINAPI Mai/26</v>
          </cell>
        </row>
        <row r="3448">
          <cell r="A3448">
            <v>101272</v>
          </cell>
          <cell r="B3448" t="str">
            <v>ESCAVAÇÃO VERTICAL PARA INFRAESTRUTURA, COM CARGA, DESCARGA E TRANSPORTE DE SOLO DE 1ª CATEGORIA, COM ESCAVADEIRA HIDRÁULICA (CAÇAMBA: 0,8 M³ / 111HP), FROTA DE 10 CAMINHÕES BASCULANTES DE 10 M³, DMT DE 6 KM E VELOCIDADE MÉDIA22 KM/H. AF_05/2020</v>
          </cell>
          <cell r="C3448" t="str">
            <v>M3</v>
          </cell>
          <cell r="D3448">
            <v>36.770000000000003</v>
          </cell>
          <cell r="E3448" t="str">
            <v>Escavação Vertical a Céu Aberto</v>
          </cell>
          <cell r="F3448" t="str">
            <v>SINAPI Mai/26</v>
          </cell>
        </row>
        <row r="3449">
          <cell r="A3449">
            <v>101266</v>
          </cell>
          <cell r="B3449" t="str">
            <v>ESCAVAÇÃO VERTICAL PARA INFRAESTRUTURA, COM CARGA, DESCARGA E TRANSPORTE DE SOLO DE 1ª CATEGORIA, COM ESCAVADEIRA HIDRÁULICA (CAÇAMBA: 0,8 M³ / 111HP), FROTA DE 3 CAMINHÕES BASCULANTES DE 10 M³, DMT ATÉ 1 KM E VELOCIDADE MÉDIA14 KM/H. AF_05/2020</v>
          </cell>
          <cell r="C3449" t="str">
            <v>M3</v>
          </cell>
          <cell r="D3449">
            <v>13.11</v>
          </cell>
          <cell r="E3449" t="str">
            <v>Escavação Vertical a Céu Aberto</v>
          </cell>
          <cell r="F3449" t="str">
            <v>SINAPI Mai/26</v>
          </cell>
        </row>
        <row r="3450">
          <cell r="A3450">
            <v>101239</v>
          </cell>
          <cell r="B3450" t="str">
            <v>ESCAVAÇÃO VERTICAL PARA INFRAESTRUTURA, COM CARGA, DESCARGA E TRANSPORTE DE SOLO DE 1ª CATEGORIA, COM ESCAVADEIRA HIDRÁULICA (CAÇAMBA: 0,8 M³ / 111HP), FROTA DE 4 CAMINHÕES BASCULANTES DE 18 M³, DMT DE 1,5 KM E VELOCIDADE MÉDIA18 KM/H. AF_05/2020</v>
          </cell>
          <cell r="C3450" t="str">
            <v>M3</v>
          </cell>
          <cell r="D3450">
            <v>17.239999999999998</v>
          </cell>
          <cell r="E3450" t="str">
            <v>Escavação Vertical a Céu Aberto</v>
          </cell>
          <cell r="F3450" t="str">
            <v>SINAPI Mai/26</v>
          </cell>
        </row>
        <row r="3451">
          <cell r="A3451">
            <v>101240</v>
          </cell>
          <cell r="B3451" t="str">
            <v>ESCAVAÇÃO VERTICAL PARA INFRAESTRUTURA, COM CARGA, DESCARGA E TRANSPORTE DE SOLO DE 1ª CATEGORIA, COM ESCAVADEIRA HIDRÁULICA (CAÇAMBA: 0,8 M³ / 111HP), FROTA DE 4 CAMINHÕES BASCULANTES DE 18 M³, DMT DE 2 KM E VELOCIDADE MÉDIA 19 KM/H. AF_05/2020</v>
          </cell>
          <cell r="C3451" t="str">
            <v>M3</v>
          </cell>
          <cell r="D3451">
            <v>18.18</v>
          </cell>
          <cell r="E3451" t="str">
            <v>Escavação Vertical a Céu Aberto</v>
          </cell>
          <cell r="F3451" t="str">
            <v>SINAPI Mai/26</v>
          </cell>
        </row>
        <row r="3452">
          <cell r="A3452">
            <v>101268</v>
          </cell>
          <cell r="B3452" t="str">
            <v>ESCAVAÇÃO VERTICAL PARA INFRAESTRUTURA, COM CARGA, DESCARGA E TRANSPORTE DE SOLO DE 1ª CATEGORIA, COM ESCAVADEIRA HIDRÁULICA (CAÇAMBA: 0,8 M³ / 111HP), FROTA DE 5 CAMINHÕES BASCULANTES DE 10 M³, DMT DE 1,5 KM E VELOCIDADE MÉDIA18 KM/H. AF_05/2020</v>
          </cell>
          <cell r="C3452" t="str">
            <v>M3</v>
          </cell>
          <cell r="D3452">
            <v>20.62</v>
          </cell>
          <cell r="E3452" t="str">
            <v>Escavação Vertical a Céu Aberto</v>
          </cell>
          <cell r="F3452" t="str">
            <v>SINAPI Mai/26</v>
          </cell>
        </row>
        <row r="3453">
          <cell r="A3453">
            <v>101234</v>
          </cell>
          <cell r="B3453" t="str">
            <v>ESCAVAÇÃO VERTICAL PARA INFRAESTRUTURA, COM CARGA, DESCARGA E TRANSPORTE DE SOLO DE 1ª CATEGORIA, COM ESCAVADEIRA HIDRÁULICA (CAÇAMBA: 0,8 M³ / 111HP), FROTA DE 5 CAMINHÕES BASCULANTES DE 14 M³, DMT DE 1,5 KM E VELOCIDADE MÉDIA18 KM/H. AF_05/2020</v>
          </cell>
          <cell r="C3453" t="str">
            <v>M3</v>
          </cell>
          <cell r="D3453">
            <v>19.649999999999999</v>
          </cell>
          <cell r="E3453" t="str">
            <v>Escavação Vertical a Céu Aberto</v>
          </cell>
          <cell r="F3453" t="str">
            <v>SINAPI Mai/26</v>
          </cell>
        </row>
        <row r="3454">
          <cell r="A3454">
            <v>101235</v>
          </cell>
          <cell r="B3454" t="str">
            <v>ESCAVAÇÃO VERTICAL PARA INFRAESTRUTURA, COM CARGA, DESCARGA E TRANSPORTE DE SOLO DE 1ª CATEGORIA, COM ESCAVADEIRA HIDRÁULICA (CAÇAMBA: 0,8 M³ / 111HP), FROTA DE 5 CAMINHÕES BASCULANTES DE 14 M³, DMT DE 2 KM E VELOCIDADE MÉDIA 19 KM/H. AF_05/2020</v>
          </cell>
          <cell r="C3454" t="str">
            <v>M3</v>
          </cell>
          <cell r="D3454">
            <v>20.67</v>
          </cell>
          <cell r="E3454" t="str">
            <v>Escavação Vertical a Céu Aberto</v>
          </cell>
          <cell r="F3454" t="str">
            <v>SINAPI Mai/26</v>
          </cell>
        </row>
        <row r="3455">
          <cell r="A3455">
            <v>101241</v>
          </cell>
          <cell r="B3455" t="str">
            <v>ESCAVAÇÃO VERTICAL PARA INFRAESTRUTURA, COM CARGA, DESCARGA E TRANSPORTE DE SOLO DE 1ª CATEGORIA, COM ESCAVADEIRA HIDRÁULICA (CAÇAMBA: 0,8 M³ / 111HP), FROTA DE 5 CAMINHÕES BASCULANTES DE 18 M³, DMT DE 3 KM E VELOCIDADE MÉDIA 20 KM/H. AF_05/2020</v>
          </cell>
          <cell r="C3455" t="str">
            <v>M3</v>
          </cell>
          <cell r="D3455">
            <v>21.24</v>
          </cell>
          <cell r="E3455" t="str">
            <v>Escavação Vertical a Céu Aberto</v>
          </cell>
          <cell r="F3455" t="str">
            <v>SINAPI Mai/26</v>
          </cell>
        </row>
        <row r="3456">
          <cell r="A3456">
            <v>101269</v>
          </cell>
          <cell r="B3456" t="str">
            <v>ESCAVAÇÃO VERTICAL PARA INFRAESTRUTURA, COM CARGA, DESCARGA E TRANSPORTE DE SOLO DE 1ª CATEGORIA, COM ESCAVADEIRA HIDRÁULICA (CAÇAMBA: 0,8 M³ / 111HP), FROTA DE 6 CAMINHÕES BASCULANTES DE 10 M³, DMT DE 2 KM E VELOCIDADE MÉDIA 19 KM/H. AF_05/2020</v>
          </cell>
          <cell r="C3456" t="str">
            <v>M3</v>
          </cell>
          <cell r="D3456">
            <v>22.97</v>
          </cell>
          <cell r="E3456" t="str">
            <v>Escavação Vertical a Céu Aberto</v>
          </cell>
          <cell r="F3456" t="str">
            <v>SINAPI Mai/26</v>
          </cell>
        </row>
        <row r="3457">
          <cell r="A3457">
            <v>101236</v>
          </cell>
          <cell r="B3457" t="str">
            <v>ESCAVAÇÃO VERTICAL PARA INFRAESTRUTURA, COM CARGA, DESCARGA E TRANSPORTE DE SOLO DE 1ª CATEGORIA, COM ESCAVADEIRA HIDRÁULICA (CAÇAMBA: 0,8 M³ / 111HP), FROTA DE 6 CAMINHÕES BASCULANTES DE 14 M³, DMT DE 3 KM E VELOCIDADE MÉDIA 20 KM/H. AF_05/2020</v>
          </cell>
          <cell r="C3457" t="str">
            <v>M3</v>
          </cell>
          <cell r="D3457">
            <v>24.07</v>
          </cell>
          <cell r="E3457" t="str">
            <v>Escavação Vertical a Céu Aberto</v>
          </cell>
          <cell r="F3457" t="str">
            <v>SINAPI Mai/26</v>
          </cell>
        </row>
        <row r="3458">
          <cell r="A3458">
            <v>101237</v>
          </cell>
          <cell r="B3458" t="str">
            <v>ESCAVAÇÃO VERTICAL PARA INFRAESTRUTURA, COM CARGA, DESCARGA E TRANSPORTE DE SOLO DE 1ª CATEGORIA, COM ESCAVADEIRA HIDRÁULICA (CAÇAMBA: 0,8 M³ / 111HP), FROTA DE 6 CAMINHÕES BASCULANTES DE 14 M³, DMT DE 4 KM E VELOCIDADE MÉDIA 22 KM/H. AF_05/2020</v>
          </cell>
          <cell r="C3458" t="str">
            <v>M3</v>
          </cell>
          <cell r="D3458">
            <v>25.61</v>
          </cell>
          <cell r="E3458" t="str">
            <v>Escavação Vertical a Céu Aberto</v>
          </cell>
          <cell r="F3458" t="str">
            <v>SINAPI Mai/26</v>
          </cell>
        </row>
        <row r="3459">
          <cell r="A3459">
            <v>101242</v>
          </cell>
          <cell r="B3459" t="str">
            <v>ESCAVAÇÃO VERTICAL PARA INFRAESTRUTURA, COM CARGA, DESCARGA E TRANSPORTE DE SOLO DE 1ª CATEGORIA, COM ESCAVADEIRA HIDRÁULICA (CAÇAMBA: 0,8 M³ / 111HP), FROTA DE 6 CAMINHÕES BASCULANTES DE 18 M³, DMT DE 4 KM E VELOCIDADE MÉDIA 22 KM/H. AF_05/2020</v>
          </cell>
          <cell r="C3459" t="str">
            <v>M3</v>
          </cell>
          <cell r="D3459">
            <v>23.75</v>
          </cell>
          <cell r="E3459" t="str">
            <v>Escavação Vertical a Céu Aberto</v>
          </cell>
          <cell r="F3459" t="str">
            <v>SINAPI Mai/26</v>
          </cell>
        </row>
        <row r="3460">
          <cell r="A3460">
            <v>101270</v>
          </cell>
          <cell r="B3460" t="str">
            <v>ESCAVAÇÃO VERTICAL PARA INFRAESTRUTURA, COM CARGA, DESCARGA E TRANSPORTE DE SOLO DE 1ª CATEGORIA, COM ESCAVADEIRA HIDRÁULICA (CAÇAMBA: 0,8 M³ / 111HP), FROTA DE 7 CAMINHÕES BASCULANTES DE 10 M³, DMT DE 3 KM E VELOCIDADE MÉDIA 20 KM/H. AF_05/2020</v>
          </cell>
          <cell r="C3460" t="str">
            <v>M3</v>
          </cell>
          <cell r="D3460">
            <v>26.59</v>
          </cell>
          <cell r="E3460" t="str">
            <v>Escavação Vertical a Céu Aberto</v>
          </cell>
          <cell r="F3460" t="str">
            <v>SINAPI Mai/26</v>
          </cell>
        </row>
        <row r="3461">
          <cell r="A3461">
            <v>101243</v>
          </cell>
          <cell r="B3461" t="str">
            <v>ESCAVAÇÃO VERTICAL PARA INFRAESTRUTURA, COM CARGA, DESCARGA E TRANSPORTE DE SOLO DE 1ª CATEGORIA, COM ESCAVADEIRA HIDRÁULICA (CAÇAMBA: 0,8 M³ / 111HP), FROTA DE 7 CAMINHÕES BASCULANTES DE 18 M³, DMT DE 6 KM E VELOCIDADE MÉDIA 22 KM/H. AF_05/2020</v>
          </cell>
          <cell r="C3461" t="str">
            <v>M3</v>
          </cell>
          <cell r="D3461">
            <v>28.75</v>
          </cell>
          <cell r="E3461" t="str">
            <v>Escavação Vertical a Céu Aberto</v>
          </cell>
          <cell r="F3461" t="str">
            <v>SINAPI Mai/26</v>
          </cell>
        </row>
        <row r="3462">
          <cell r="A3462">
            <v>101271</v>
          </cell>
          <cell r="B3462" t="str">
            <v>ESCAVAÇÃO VERTICAL PARA INFRAESTRUTURA, COM CARGA, DESCARGA E TRANSPORTE DE SOLO DE 1ª CATEGORIA, COM ESCAVADEIRA HIDRÁULICA (CAÇAMBA: 0,8 M³ / 111HP), FROTA DE 8 CAMINHÕES BASCULANTES DE 10 M³, DMT DE 4 KM E VELOCIDADE MÉDIA 22 KM/H. AF_05/2020</v>
          </cell>
          <cell r="C3462" t="str">
            <v>M3</v>
          </cell>
          <cell r="D3462">
            <v>29.49</v>
          </cell>
          <cell r="E3462" t="str">
            <v>Escavação Vertical a Céu Aberto</v>
          </cell>
          <cell r="F3462" t="str">
            <v>SINAPI Mai/26</v>
          </cell>
        </row>
        <row r="3463">
          <cell r="A3463">
            <v>101238</v>
          </cell>
          <cell r="B3463" t="str">
            <v>ESCAVAÇÃO VERTICAL PARA INFRAESTRUTURA, COM CARGA, DESCARGA E TRANSPORTE DE SOLO DE 1ª CATEGORIA, COM ESCAVADEIRA HIDRÁULICA (CAÇAMBA: 0,8 M³ / 111HP), FROTA DE 8 CAMINHÕES BASCULANTES DE 14 M³, DMT DE 6 KM E VELOCIDADE MÉDIA 22 KM/H. AF_05/2020</v>
          </cell>
          <cell r="C3463" t="str">
            <v>M3</v>
          </cell>
          <cell r="D3463">
            <v>32.380000000000003</v>
          </cell>
          <cell r="E3463" t="str">
            <v>Escavação Vertical a Céu Aberto</v>
          </cell>
          <cell r="F3463" t="str">
            <v>SINAPI Mai/26</v>
          </cell>
        </row>
        <row r="3464">
          <cell r="A3464">
            <v>101232</v>
          </cell>
          <cell r="B3464" t="str">
            <v>ESCAVAÇÃO VERTICAL PARA INFRAESTRUTURA, COM CARGA, DESCARGA E TRANSPORTE DE SOLO DE 1ª CATEGORIA, COM ESCAVADEIRA HIDRÁULICA (CAÇAMBA: 1,2 M³ / 155 HP), FROTA DE 3 CAMINHÕES BASCULANTES DE 14 M³, DMT ATÉ 1 KM E VELOCIDADE MÉDIA14 KM/H. AF_05/2020</v>
          </cell>
          <cell r="C3464" t="str">
            <v>M3</v>
          </cell>
          <cell r="D3464">
            <v>10.83</v>
          </cell>
          <cell r="E3464" t="str">
            <v>Escavação Vertical a Céu Aberto</v>
          </cell>
          <cell r="F3464" t="str">
            <v>SINAPI Mai/26</v>
          </cell>
        </row>
        <row r="3465">
          <cell r="A3465">
            <v>101233</v>
          </cell>
          <cell r="B3465" t="str">
            <v>ESCAVAÇÃO VERTICAL PARA INFRAESTRUTURA, COM CARGA, DESCARGA E TRANSPORTE DE SOLO DE 1ª CATEGORIA, COM ESCAVADEIRA HIDRÁULICA (CAÇAMBA: 1,2 M³ / 155 HP), FROTA DE 3 CAMINHÕES BASCULANTES DE 18 M³, DMT ATÉ 1 KM E VELOCIDADE MÉDIA14 KM/H. AF_05/2020</v>
          </cell>
          <cell r="C3465" t="str">
            <v>M3</v>
          </cell>
          <cell r="D3465">
            <v>9.98</v>
          </cell>
          <cell r="E3465" t="str">
            <v>Escavação Vertical a Céu Aberto</v>
          </cell>
          <cell r="F3465" t="str">
            <v>SINAPI Mai/26</v>
          </cell>
        </row>
        <row r="3466">
          <cell r="A3466">
            <v>101248</v>
          </cell>
          <cell r="B3466" t="str">
            <v>ESCAVAÇÃO VERTICAL PARA INFRAESTRUTURA, COM CARGA, DESCARGA E TRANSPORTE DE SOLO DE 1ª CATEGORIA, COM ESCAVADEIRA HIDRÁULICA (CAÇAMBA: 1,2 M³ / 155HP), FROTA DE 10 CAMINHÕES BASCULANTES DE 14 M³, DMT DE 6 KM E VELOCIDADE MÉDIA22 KM/H. AF_05/2020</v>
          </cell>
          <cell r="C3466" t="str">
            <v>M3</v>
          </cell>
          <cell r="D3466">
            <v>30.92</v>
          </cell>
          <cell r="E3466" t="str">
            <v>Escavação Vertical a Céu Aberto</v>
          </cell>
          <cell r="F3466" t="str">
            <v>SINAPI Mai/26</v>
          </cell>
        </row>
        <row r="3467">
          <cell r="A3467">
            <v>101277</v>
          </cell>
          <cell r="B3467" t="str">
            <v>ESCAVAÇÃO VERTICAL PARA INFRAESTRUTURA, COM CARGA, DESCARGA E TRANSPORTE DE SOLO DE 1ª CATEGORIA, COM ESCAVADEIRA HIDRÁULICA (CAÇAMBA: 1,2 M³ / 155HP), FROTA DE 12 CAMINHÕES BASCULANTES DE 10 M³, DMT DE 6 KM E VELOCIDADE MÉDIA22 KM/H. AF_05/2020</v>
          </cell>
          <cell r="C3467" t="str">
            <v>M3</v>
          </cell>
          <cell r="D3467">
            <v>35.6</v>
          </cell>
          <cell r="E3467" t="str">
            <v>Escavação Vertical a Céu Aberto</v>
          </cell>
          <cell r="F3467" t="str">
            <v>SINAPI Mai/26</v>
          </cell>
        </row>
        <row r="3468">
          <cell r="A3468">
            <v>101267</v>
          </cell>
          <cell r="B3468" t="str">
            <v>ESCAVAÇÃO VERTICAL PARA INFRAESTRUTURA, COM CARGA, DESCARGA E TRANSPORTE DE SOLO DE 1ª CATEGORIA, COM ESCAVADEIRA HIDRÁULICA (CAÇAMBA: 1,2 M³ / 155HP), FROTA DE 4 CAMINHÕES BASCULANTES DE 10 M³, DMT ATÉ 1 KM E VELOCIDADE MÉDIA14 KM/H. AF_05/2020</v>
          </cell>
          <cell r="C3468" t="str">
            <v>M3</v>
          </cell>
          <cell r="D3468">
            <v>12.62</v>
          </cell>
          <cell r="E3468" t="str">
            <v>Escavação Vertical a Céu Aberto</v>
          </cell>
          <cell r="F3468" t="str">
            <v>SINAPI Mai/26</v>
          </cell>
        </row>
        <row r="3469">
          <cell r="A3469">
            <v>101249</v>
          </cell>
          <cell r="B3469" t="str">
            <v>ESCAVAÇÃO VERTICAL PARA INFRAESTRUTURA, COM CARGA, DESCARGA E TRANSPORTE DE SOLO DE 1ª CATEGORIA, COM ESCAVADEIRA HIDRÁULICA (CAÇAMBA: 1,2 M³ / 155HP), FROTA DE 5 CAMINHÕES BASCULANTES DE 18 M³, DMT DE 1,5 KM E VELOCIDADE MÉDIA18 KM/H. AF_05/2020</v>
          </cell>
          <cell r="C3469" t="str">
            <v>M3</v>
          </cell>
          <cell r="D3469">
            <v>15.76</v>
          </cell>
          <cell r="E3469" t="str">
            <v>Escavação Vertical a Céu Aberto</v>
          </cell>
          <cell r="F3469" t="str">
            <v>SINAPI Mai/26</v>
          </cell>
        </row>
        <row r="3470">
          <cell r="A3470">
            <v>101273</v>
          </cell>
          <cell r="B3470" t="str">
            <v>ESCAVAÇÃO VERTICAL PARA INFRAESTRUTURA, COM CARGA, DESCARGA E TRANSPORTE DE SOLO DE 1ª CATEGORIA, COM ESCAVADEIRA HIDRÁULICA (CAÇAMBA: 1,2 M³ / 155HP), FROTA DE 6 CAMINHÕES BASCULANTES DE 10 M³, DMT DE 1,5 KM E VELOCIDADE MÉDIA18 KM/H. AF_05/2020</v>
          </cell>
          <cell r="C3470" t="str">
            <v>M3</v>
          </cell>
          <cell r="D3470">
            <v>19.71</v>
          </cell>
          <cell r="E3470" t="str">
            <v>Escavação Vertical a Céu Aberto</v>
          </cell>
          <cell r="F3470" t="str">
            <v>SINAPI Mai/26</v>
          </cell>
        </row>
        <row r="3471">
          <cell r="A3471">
            <v>101245</v>
          </cell>
          <cell r="B3471" t="str">
            <v>ESCAVAÇÃO VERTICAL PARA INFRAESTRUTURA, COM CARGA, DESCARGA E TRANSPORTE DE SOLO DE 1ª CATEGORIA, COM ESCAVADEIRA HIDRÁULICA (CAÇAMBA: 1,2 M³ / 155HP), FROTA DE 6 CAMINHÕES BASCULANTES DE 14 M³, DMT DE 2 KM E VELOCIDADE MÉDIA 19 KM/H. AF_05/2020</v>
          </cell>
          <cell r="C3471" t="str">
            <v>M3</v>
          </cell>
          <cell r="D3471">
            <v>19.18</v>
          </cell>
          <cell r="E3471" t="str">
            <v>Escavação Vertical a Céu Aberto</v>
          </cell>
          <cell r="F3471" t="str">
            <v>SINAPI Mai/26</v>
          </cell>
        </row>
        <row r="3472">
          <cell r="A3472">
            <v>101250</v>
          </cell>
          <cell r="B3472" t="str">
            <v>ESCAVAÇÃO VERTICAL PARA INFRAESTRUTURA, COM CARGA, DESCARGA E TRANSPORTE DE SOLO DE 1ª CATEGORIA, COM ESCAVADEIRA HIDRÁULICA (CAÇAMBA: 1,2 M³ / 155HP), FROTA DE 6 CAMINHÕES BASCULANTES DE 18 M³, DMT DE 2 KM E VELOCIDADE MÉDIA 19 KM/H. AF_05/2020</v>
          </cell>
          <cell r="C3472" t="str">
            <v>M3</v>
          </cell>
          <cell r="D3472">
            <v>17.5</v>
          </cell>
          <cell r="E3472" t="str">
            <v>Escavação Vertical a Céu Aberto</v>
          </cell>
          <cell r="F3472" t="str">
            <v>SINAPI Mai/26</v>
          </cell>
        </row>
        <row r="3473">
          <cell r="A3473">
            <v>101251</v>
          </cell>
          <cell r="B3473" t="str">
            <v>ESCAVAÇÃO VERTICAL PARA INFRAESTRUTURA, COM CARGA, DESCARGA E TRANSPORTE DE SOLO DE 1ª CATEGORIA, COM ESCAVADEIRA HIDRÁULICA (CAÇAMBA: 1,2 M³ / 155HP), FROTA DE 6 CAMINHÕES BASCULANTES DE 18 M³, DMT DE 3 KM E VELOCIDADE MÉDIA 20 KM/H. AF_05/2020</v>
          </cell>
          <cell r="C3473" t="str">
            <v>M3</v>
          </cell>
          <cell r="D3473">
            <v>19.920000000000002</v>
          </cell>
          <cell r="E3473" t="str">
            <v>Escavação Vertical a Céu Aberto</v>
          </cell>
          <cell r="F3473" t="str">
            <v>SINAPI Mai/26</v>
          </cell>
        </row>
        <row r="3474">
          <cell r="A3474">
            <v>101274</v>
          </cell>
          <cell r="B3474" t="str">
            <v>ESCAVAÇÃO VERTICAL PARA INFRAESTRUTURA, COM CARGA, DESCARGA E TRANSPORTE DE SOLO DE 1ª CATEGORIA, COM ESCAVADEIRA HIDRÁULICA (CAÇAMBA: 1,2 M³ / 155HP), FROTA DE 7 CAMINHÕES BASCULANTES DE 10 M³, DMT DE 2 KM E VELOCIDADE MÉDIA 19 KM/H. AF_05/2020</v>
          </cell>
          <cell r="C3474" t="str">
            <v>M3</v>
          </cell>
          <cell r="D3474">
            <v>21.79</v>
          </cell>
          <cell r="E3474" t="str">
            <v>Escavação Vertical a Céu Aberto</v>
          </cell>
          <cell r="F3474" t="str">
            <v>SINAPI Mai/26</v>
          </cell>
        </row>
        <row r="3475">
          <cell r="A3475">
            <v>101246</v>
          </cell>
          <cell r="B3475" t="str">
            <v>ESCAVAÇÃO VERTICAL PARA INFRAESTRUTURA, COM CARGA, DESCARGA E TRANSPORTE DE SOLO DE 1ª CATEGORIA, COM ESCAVADEIRA HIDRÁULICA (CAÇAMBA: 1,2 M³ / 155HP), FROTA DE 7 CAMINHÕES BASCULANTES DE 14 M³, DMT DE 3 KM E VELOCIDADE MÉDIA 20 KM/H. AF_05/2020</v>
          </cell>
          <cell r="C3475" t="str">
            <v>M3</v>
          </cell>
          <cell r="D3475">
            <v>22.28</v>
          </cell>
          <cell r="E3475" t="str">
            <v>Escavação Vertical a Céu Aberto</v>
          </cell>
          <cell r="F3475" t="str">
            <v>SINAPI Mai/26</v>
          </cell>
        </row>
        <row r="3476">
          <cell r="A3476">
            <v>101252</v>
          </cell>
          <cell r="B3476" t="str">
            <v>ESCAVAÇÃO VERTICAL PARA INFRAESTRUTURA, COM CARGA, DESCARGA E TRANSPORTE DE SOLO DE 1ª CATEGORIA, COM ESCAVADEIRA HIDRÁULICA (CAÇAMBA: 1,2 M³ / 155HP), FROTA DE 7 CAMINHÕES BASCULANTES DE 18 M³, DMT DE 4 KM E VELOCIDADE MÉDIA 22 KM/H. AF_05/2020</v>
          </cell>
          <cell r="C3476" t="str">
            <v>M3</v>
          </cell>
          <cell r="D3476">
            <v>21.61</v>
          </cell>
          <cell r="E3476" t="str">
            <v>Escavação Vertical a Céu Aberto</v>
          </cell>
          <cell r="F3476" t="str">
            <v>SINAPI Mai/26</v>
          </cell>
        </row>
        <row r="3477">
          <cell r="A3477">
            <v>101275</v>
          </cell>
          <cell r="B3477" t="str">
            <v>ESCAVAÇÃO VERTICAL PARA INFRAESTRUTURA, COM CARGA, DESCARGA E TRANSPORTE DE SOLO DE 1ª CATEGORIA, COM ESCAVADEIRA HIDRÁULICA (CAÇAMBA: 1,2 M³ / 155HP), FROTA DE 8 CAMINHÕES BASCULANTES DE 10 M³, DMT DE 3 KM E VELOCIDADE MÉDIA 20 KM/H. AF_05/2020</v>
          </cell>
          <cell r="C3477" t="str">
            <v>M3</v>
          </cell>
          <cell r="D3477">
            <v>25.21</v>
          </cell>
          <cell r="E3477" t="str">
            <v>Escavação Vertical a Céu Aberto</v>
          </cell>
          <cell r="F3477" t="str">
            <v>SINAPI Mai/26</v>
          </cell>
        </row>
        <row r="3478">
          <cell r="A3478">
            <v>101247</v>
          </cell>
          <cell r="B3478" t="str">
            <v>ESCAVAÇÃO VERTICAL PARA INFRAESTRUTURA, COM CARGA, DESCARGA E TRANSPORTE DE SOLO DE 1ª CATEGORIA, COM ESCAVADEIRA HIDRÁULICA (CAÇAMBA: 1,2 M³ / 155HP), FROTA DE 8 CAMINHÕES BASCULANTES DE 14 M³, DMT DE 4 KM E VELOCIDADE MÉDIA 22 KM/H. AF_05/2020</v>
          </cell>
          <cell r="C3478" t="str">
            <v>M3</v>
          </cell>
          <cell r="D3478">
            <v>24.72</v>
          </cell>
          <cell r="E3478" t="str">
            <v>Escavação Vertical a Céu Aberto</v>
          </cell>
          <cell r="F3478" t="str">
            <v>SINAPI Mai/26</v>
          </cell>
        </row>
        <row r="3479">
          <cell r="A3479">
            <v>101276</v>
          </cell>
          <cell r="B3479" t="str">
            <v>ESCAVAÇÃO VERTICAL PARA INFRAESTRUTURA, COM CARGA, DESCARGA E TRANSPORTE DE SOLO DE 1ª CATEGORIA, COM ESCAVADEIRA HIDRÁULICA (CAÇAMBA: 1,2 M³ / 155HP), FROTA DE 9 CAMINHÕES BASCULANTES DE 10 M³, DMT DE 4 KM E VELOCIDADE MÉDIA 22 KM/H. AF_05/2020</v>
          </cell>
          <cell r="C3479" t="str">
            <v>M3</v>
          </cell>
          <cell r="D3479">
            <v>27.86</v>
          </cell>
          <cell r="E3479" t="str">
            <v>Escavação Vertical a Céu Aberto</v>
          </cell>
          <cell r="F3479" t="str">
            <v>SINAPI Mai/26</v>
          </cell>
        </row>
        <row r="3480">
          <cell r="A3480">
            <v>101253</v>
          </cell>
          <cell r="B3480" t="str">
            <v>ESCAVAÇÃO VERTICAL PARA INFRAESTRUTURA, COM CARGA, DESCARGA E TRANSPORTE DE SOLO DE 1ª CATEGORIA, COM ESCAVADEIRA HIDRÁULICA (CAÇAMBA: 1,2 M³ / 155HP), FROTA DE 9 CAMINHÕES BASCULANTES DE 18 M³, DMT DE 6 KM E VELOCIDADE MÉDIA 22 KM/H. AF_05/2020</v>
          </cell>
          <cell r="C3480" t="str">
            <v>M3</v>
          </cell>
          <cell r="D3480">
            <v>27.21</v>
          </cell>
          <cell r="E3480" t="str">
            <v>Escavação Vertical a Céu Aberto</v>
          </cell>
          <cell r="F3480" t="str">
            <v>SINAPI Mai/26</v>
          </cell>
        </row>
        <row r="3481">
          <cell r="A3481">
            <v>101244</v>
          </cell>
          <cell r="B3481" t="str">
            <v>ESCAVAÇÃO VERTICAL PARA INFRAESTRUTURA, COM CARGA, DESCARGA E TRANSPORTE DE SOLO DE 1ª CATEGORIA, COM ESCAVADEIRA HIDRÁULICA (CAÇAMBA: 1,2M³ / 155HP), FROTA DE 6 CAMINHÕES BASCULANTES DE 14 M³, DMT DE 1,5 KM E VELOCIDADE MÉDIA18 KM/H. AF_05/2020</v>
          </cell>
          <cell r="C3481" t="str">
            <v>M3</v>
          </cell>
          <cell r="D3481">
            <v>18.14</v>
          </cell>
          <cell r="E3481" t="str">
            <v>Escavação Vertical a Céu Aberto</v>
          </cell>
          <cell r="F3481" t="str">
            <v>SINAPI Mai/26</v>
          </cell>
        </row>
        <row r="3482">
          <cell r="A3482">
            <v>93358</v>
          </cell>
          <cell r="B3482" t="str">
            <v>ESCAVAÇÃO MANUAL DE VALA. AF_09/2024</v>
          </cell>
          <cell r="C3482" t="str">
            <v>M3</v>
          </cell>
          <cell r="D3482">
            <v>122.78</v>
          </cell>
          <cell r="E3482" t="str">
            <v>Escavação de Valas</v>
          </cell>
          <cell r="F3482" t="str">
            <v>SINAPI Mai/26</v>
          </cell>
        </row>
        <row r="3483">
          <cell r="A3483">
            <v>90082</v>
          </cell>
          <cell r="B3483" t="str">
            <v>ESCAVAÇÃO MECANIZADA DE VALA COM PROF. ATÉ 1,5 M (MÉDIA MONTANTE E JUSANTE/UMA COMPOSIÇÃO POR TRECHO), ESCAVADEIRA (0,8 M3), LARG. DE 1,5 M A 2,5 M, EM SOLO DE 1A CATEGORIA, EM LOCAIS COM ALTO NÍVEL DE INTERFERÊNCIA. AF_09/2024</v>
          </cell>
          <cell r="C3483" t="str">
            <v>M3</v>
          </cell>
          <cell r="D3483">
            <v>11.22</v>
          </cell>
          <cell r="E3483" t="str">
            <v>Escavação de Valas</v>
          </cell>
          <cell r="F3483" t="str">
            <v>SINAPI Mai/26</v>
          </cell>
        </row>
        <row r="3484">
          <cell r="A3484">
            <v>90091</v>
          </cell>
          <cell r="B3484" t="str">
            <v>ESCAVAÇÃO MECANIZADA DE VALA COM PROF. ATÉ 1,5 M (MÉDIA MONTANTE E JUSANTE/UMA COMPOSIÇÃO POR TRECHO), ESCAVADEIRA (0,8 M3), LARG. DE 1,5 M A 2,5 M, EM SOLO DE 1A CATEGORIA, LOCAIS COM BAIXO NÍVEL DE INTERFERÊNCIA. AF_09/2024</v>
          </cell>
          <cell r="C3484" t="str">
            <v>M3</v>
          </cell>
          <cell r="D3484">
            <v>7.07</v>
          </cell>
          <cell r="E3484" t="str">
            <v>Escavação de Valas</v>
          </cell>
          <cell r="F3484" t="str">
            <v>SINAPI Mai/26</v>
          </cell>
        </row>
        <row r="3485">
          <cell r="A3485">
            <v>102307</v>
          </cell>
          <cell r="B3485" t="str">
            <v>ESCAVAÇÃO MECANIZADA DE VALA COM PROF. ATÉ 1,5 M (MÉDIA MONTANTE E JUSANTE/UMA COMPOSIÇÃO POR TRECHO), ESCAVADEIRA (0,8 M3), LARG. DE 1,5 M A 2,5 M, EM SOLO DE 2A CATEGORIA, EM LOCAIS COM ALTO NÍVEL DE INTERFERÊNCIA. AF_09/2024</v>
          </cell>
          <cell r="C3485" t="str">
            <v>M3</v>
          </cell>
          <cell r="D3485">
            <v>14.02</v>
          </cell>
          <cell r="E3485" t="str">
            <v>Escavação de Valas</v>
          </cell>
          <cell r="F3485" t="str">
            <v>SINAPI Mai/26</v>
          </cell>
        </row>
        <row r="3486">
          <cell r="A3486">
            <v>102315</v>
          </cell>
          <cell r="B3486" t="str">
            <v>ESCAVAÇÃO MECANIZADA DE VALA COM PROF. ATÉ 1,5 M (MÉDIA MONTANTE E JUSANTE/UMA COMPOSIÇÃO POR TRECHO), ESCAVADEIRA (0,8 M3), LARG. DE 1,5 M A 2,5 M, EM SOLO DE 2A CATEGORIA, LOCAIS COM BAIXO NÍVEL DE INTERFERÊNCIA. AF_09/2024</v>
          </cell>
          <cell r="C3486" t="str">
            <v>M3</v>
          </cell>
          <cell r="D3486">
            <v>8.84</v>
          </cell>
          <cell r="E3486" t="str">
            <v>Escavação de Valas</v>
          </cell>
          <cell r="F3486" t="str">
            <v>SINAPI Mai/26</v>
          </cell>
        </row>
        <row r="3487">
          <cell r="A3487">
            <v>102283</v>
          </cell>
          <cell r="B3487" t="str">
            <v>ESCAVAÇÃO MECANIZADA DE VALA COM PROF. ATÉ 1,5 M (MÉDIA MONTANTE E JUSANTE/UMA COMPOSIÇÃO POR TRECHO), ESCAVADEIRA (0,8 M3), LARG. DE 1,5 M A 2,5 M, EM SOLO MOLE, EM LOCAIS COM ALTO NÍVEL DE INTERFERÊNCIA. AF_09/2024</v>
          </cell>
          <cell r="C3487" t="str">
            <v>M3</v>
          </cell>
          <cell r="D3487">
            <v>14.68</v>
          </cell>
          <cell r="E3487" t="str">
            <v>Escavação de Valas</v>
          </cell>
          <cell r="F3487" t="str">
            <v>SINAPI Mai/26</v>
          </cell>
        </row>
        <row r="3488">
          <cell r="A3488">
            <v>102291</v>
          </cell>
          <cell r="B3488" t="str">
            <v>ESCAVAÇÃO MECANIZADA DE VALA COM PROF. ATÉ 1,5 M (MÉDIA MONTANTE E JUSANTE/UMA COMPOSIÇÃO POR TRECHO), ESCAVADEIRA (0,8 M3), LARG. DE 1,5 M A 2,5 M, EM SOLO MOLE, LOCAIS COM BAIXO NÍVEL DE INTERFERÊNCIA. AF_09/2024</v>
          </cell>
          <cell r="C3488" t="str">
            <v>M3</v>
          </cell>
          <cell r="D3488">
            <v>9.25</v>
          </cell>
          <cell r="E3488" t="str">
            <v>Escavação de Valas</v>
          </cell>
          <cell r="F3488" t="str">
            <v>SINAPI Mai/26</v>
          </cell>
        </row>
        <row r="3489">
          <cell r="A3489">
            <v>102276</v>
          </cell>
          <cell r="B3489" t="str">
            <v>ESCAVAÇÃO MECANIZADA DE VALA COM PROF. ATÉ 1,5 M (MÉDIA MONTANTE E JUSANTE/UMA COMPOSIÇÃO POR TRECHO), ESCAVADEIRA (0,8 M3), LARG. MENOR QUE 1,5 M, EM SOLO DE 1A CATEGORIA, EM LOCAIS COM ALTO NÍVEL DE INTERFERÊNCIA. AF_09/2024</v>
          </cell>
          <cell r="C3489" t="str">
            <v>M3</v>
          </cell>
          <cell r="D3489">
            <v>12.63</v>
          </cell>
          <cell r="E3489" t="str">
            <v>Escavação de Valas</v>
          </cell>
          <cell r="F3489" t="str">
            <v>SINAPI Mai/26</v>
          </cell>
        </row>
        <row r="3490">
          <cell r="A3490">
            <v>102306</v>
          </cell>
          <cell r="B3490" t="str">
            <v>ESCAVAÇÃO MECANIZADA DE VALA COM PROF. ATÉ 1,5 M (MÉDIA MONTANTE E JUSANTE/UMA COMPOSIÇÃO POR TRECHO), ESCAVADEIRA (0,8 M3),LARG. ATÉ 1,5 M, EM SOLO DE 2A CATEGORIA, EM LOCAIS COM ALTO NÍVEL DE INTERFERÊNCIA. AF_09/2024</v>
          </cell>
          <cell r="C3490" t="str">
            <v>M3</v>
          </cell>
          <cell r="D3490">
            <v>15.79</v>
          </cell>
          <cell r="E3490" t="str">
            <v>Escavação de Valas</v>
          </cell>
          <cell r="F3490" t="str">
            <v>SINAPI Mai/26</v>
          </cell>
        </row>
        <row r="3491">
          <cell r="A3491">
            <v>102279</v>
          </cell>
          <cell r="B3491" t="str">
            <v>ESCAVAÇÃO MECANIZADA DE VALA COM PROF. ATÉ 1,5 M (MÉDIA MONTANTE E JUSANTE/UMA COMPOSIÇÃO POR TRECHO), ESCAVADEIRA (0,8 M3),LARG. MENOR QUE 1,5 M, EM SOLO DE 1A CATEGORIA, LOCAIS COM BAIXO NÍVEL DE INTERFERÊNCIA. AF_09/2024</v>
          </cell>
          <cell r="C3491" t="str">
            <v>M3</v>
          </cell>
          <cell r="D3491">
            <v>7.96</v>
          </cell>
          <cell r="E3491" t="str">
            <v>Escavação de Valas</v>
          </cell>
          <cell r="F3491" t="str">
            <v>SINAPI Mai/26</v>
          </cell>
        </row>
        <row r="3492">
          <cell r="A3492">
            <v>102282</v>
          </cell>
          <cell r="B3492" t="str">
            <v>ESCAVAÇÃO MECANIZADA DE VALA COM PROF. ATÉ 1,5 M (MÉDIA MONTANTE E JUSANTE/UMA COMPOSIÇÃO POR TRECHO), ESCAVADEIRA (0,8 M3),LARG. MENOR QUE 1,5 M, EM SOLO DE MOLE, EM LOCAIS COM ALTO NÍVEL DE INTERFERÊNCIA. AF_09/2024</v>
          </cell>
          <cell r="C3492" t="str">
            <v>M3</v>
          </cell>
          <cell r="D3492">
            <v>16.53</v>
          </cell>
          <cell r="E3492" t="str">
            <v>Escavação de Valas</v>
          </cell>
          <cell r="F3492" t="str">
            <v>SINAPI Mai/26</v>
          </cell>
        </row>
        <row r="3493">
          <cell r="A3493">
            <v>102290</v>
          </cell>
          <cell r="B3493" t="str">
            <v>ESCAVAÇÃO MECANIZADA DE VALA COM PROF. ATÉ 1,5 M (MÉDIA MONTANTE E JUSANTE/UMA COMPOSIÇÃO POR TRECHO), ESCAVADEIRA (0,8 M3),LARG. MENOR QUE 1,5 M, EM SOLO MOLE, LOCAIS COM BAIXO NÍVEL DE INTERFERÊNCIA. AF_09/2024</v>
          </cell>
          <cell r="C3493" t="str">
            <v>M3</v>
          </cell>
          <cell r="D3493">
            <v>10.42</v>
          </cell>
          <cell r="E3493" t="str">
            <v>Escavação de Valas</v>
          </cell>
          <cell r="F3493" t="str">
            <v>SINAPI Mai/26</v>
          </cell>
        </row>
        <row r="3494">
          <cell r="A3494">
            <v>90100</v>
          </cell>
          <cell r="B3494" t="str">
            <v>ESCAVAÇÃO MECANIZADA DE VALA COM PROF. ATÉ 1,5 M (MÉDIA MONTANTE E JUSANTE/UMA COMPOSIÇÃO POR TRECHO), RETROESCAV. (0,26 M3), LARG. DE 0,8 M A 1,5 M, EM SOLO DE 1A CATEGORIA, EM LOCAIS COM ALTO NÍVEL DE INTERFERÊNCIA. AF_09/2024</v>
          </cell>
          <cell r="C3494" t="str">
            <v>M3</v>
          </cell>
          <cell r="D3494">
            <v>15.92</v>
          </cell>
          <cell r="E3494" t="str">
            <v>Escavação de Valas</v>
          </cell>
          <cell r="F3494" t="str">
            <v>SINAPI Mai/26</v>
          </cell>
        </row>
        <row r="3495">
          <cell r="A3495">
            <v>102323</v>
          </cell>
          <cell r="B3495" t="str">
            <v>ESCAVAÇÃO MECANIZADA DE VALA COM PROF. ATÉ 1,5 M (MÉDIA MONTANTE E JUSANTE/UMA COMPOSIÇÃO POR TRECHO), RETROESCAV. (0,26 M3), LARG. DE 0,8 M A 1,5 M, EM SOLO DE 2A CATEGORIA, EM LOCAIS COM ALTO NÍVEL DE INTERFERÊNCIA. AF_09/2024</v>
          </cell>
          <cell r="C3495" t="str">
            <v>M3</v>
          </cell>
          <cell r="D3495">
            <v>19.899999999999999</v>
          </cell>
          <cell r="E3495" t="str">
            <v>Escavação de Valas</v>
          </cell>
          <cell r="F3495" t="str">
            <v>SINAPI Mai/26</v>
          </cell>
        </row>
        <row r="3496">
          <cell r="A3496">
            <v>102327</v>
          </cell>
          <cell r="B3496" t="str">
            <v>ESCAVAÇÃO MECANIZADA DE VALA COM PROF. ATÉ 1,5 M (MÉDIA MONTANTE E JUSANTE/UMA COMPOSIÇÃO POR TRECHO), RETROESCAV. (0,26 M3), LARG. DE 0,8 M A 1,5 M, EM SOLO DE 2A CATEGORIA, EM LOCAIS COM BAIXO NÍVEL DE INTERFERÊNCIA. AF_09/2024</v>
          </cell>
          <cell r="C3496" t="str">
            <v>M3</v>
          </cell>
          <cell r="D3496">
            <v>12.54</v>
          </cell>
          <cell r="E3496" t="str">
            <v>Escavação de Valas</v>
          </cell>
          <cell r="F3496" t="str">
            <v>SINAPI Mai/26</v>
          </cell>
        </row>
        <row r="3497">
          <cell r="A3497">
            <v>102299</v>
          </cell>
          <cell r="B3497" t="str">
            <v>ESCAVAÇÃO MECANIZADA DE VALA COM PROF. ATÉ 1,5 M (MÉDIA MONTANTE E JUSANTE/UMA COMPOSIÇÃO POR TRECHO), RETROESCAV. (0,26 M3), LARG. DE 0,8 M A 1,5 M, EM SOLO MOLE, EM LOCAIS COM ALTO NÍVEL DE INTERFERÊNCIA. AF_09/2024</v>
          </cell>
          <cell r="C3497" t="str">
            <v>M3</v>
          </cell>
          <cell r="D3497">
            <v>20.83</v>
          </cell>
          <cell r="E3497" t="str">
            <v>Escavação de Valas</v>
          </cell>
          <cell r="F3497" t="str">
            <v>SINAPI Mai/26</v>
          </cell>
        </row>
        <row r="3498">
          <cell r="A3498">
            <v>102303</v>
          </cell>
          <cell r="B3498" t="str">
            <v>ESCAVAÇÃO MECANIZADA DE VALA COM PROF. ATÉ 1,5 M (MÉDIA MONTANTE E JUSANTE/UMA COMPOSIÇÃO POR TRECHO), RETROESCAV. (0,26 M3), LARG. DE 0,8 M A 1,5 M, EM SOLO MOLE, LOCAIS COM BAIXO NÍVEL DE INTERFERÊNCIA. AF_09/2024</v>
          </cell>
          <cell r="C3498" t="str">
            <v>M3</v>
          </cell>
          <cell r="D3498">
            <v>13.12</v>
          </cell>
          <cell r="E3498" t="str">
            <v>Escavação de Valas</v>
          </cell>
          <cell r="F3498" t="str">
            <v>SINAPI Mai/26</v>
          </cell>
        </row>
        <row r="3499">
          <cell r="A3499">
            <v>90099</v>
          </cell>
          <cell r="B3499" t="str">
            <v>ESCAVAÇÃO MECANIZADA DE VALA COM PROF. ATÉ 1,5 M (MÉDIA MONTANTE E JUSANTE/UMA COMPOSIÇÃO POR TRECHO), RETROESCAV. (0,26 M3), LARG. MENOR QUE 0,8 M, EM SOLO DE 1A CATEGORIA, EM LOCAIS COM ALTO NÍVEL DE INTERFERÊNCIA. AF_09/2024</v>
          </cell>
          <cell r="C3499" t="str">
            <v>M3</v>
          </cell>
          <cell r="D3499">
            <v>18.579999999999998</v>
          </cell>
          <cell r="E3499" t="str">
            <v>Escavação de Valas</v>
          </cell>
          <cell r="F3499" t="str">
            <v>SINAPI Mai/26</v>
          </cell>
        </row>
        <row r="3500">
          <cell r="A3500">
            <v>102322</v>
          </cell>
          <cell r="B3500" t="str">
            <v>ESCAVAÇÃO MECANIZADA DE VALA COM PROF. ATÉ 1,5 M (MÉDIA MONTANTE E JUSANTE/UMA COMPOSIÇÃO POR TRECHO), RETROESCAV. (0,26 M3), LARG. MENOR QUE 0,8 M, EM SOLO DE 2A CATEGORIA, EM LOCAIS COM ALTO NÍVEL DE INTERFERÊNCIA. AF_09/2024</v>
          </cell>
          <cell r="C3500" t="str">
            <v>M3</v>
          </cell>
          <cell r="D3500">
            <v>23.23</v>
          </cell>
          <cell r="E3500" t="str">
            <v>Escavação de Valas</v>
          </cell>
          <cell r="F3500" t="str">
            <v>SINAPI Mai/26</v>
          </cell>
        </row>
        <row r="3501">
          <cell r="A3501">
            <v>102298</v>
          </cell>
          <cell r="B3501" t="str">
            <v>ESCAVAÇÃO MECANIZADA DE VALA COM PROF. ATÉ 1,5 M (MÉDIA MONTANTE E JUSANTE/UMA COMPOSIÇÃO POR TRECHO), RETROESCAV. (0,26 M3), LARG. MENOR QUE 0,8 M, EM SOLO MOLE, EM LOCAIS COM ALTO NÍVEL DE INTERFERÊNCIA. AF_09/2024</v>
          </cell>
          <cell r="C3501" t="str">
            <v>M3</v>
          </cell>
          <cell r="D3501">
            <v>24.3</v>
          </cell>
          <cell r="E3501" t="str">
            <v>Escavação de Valas</v>
          </cell>
          <cell r="F3501" t="str">
            <v>SINAPI Mai/26</v>
          </cell>
        </row>
        <row r="3502">
          <cell r="A3502">
            <v>102302</v>
          </cell>
          <cell r="B3502" t="str">
            <v>ESCAVAÇÃO MECANIZADA DE VALA COM PROF. ATÉ 1,5 M (MÉDIA MONTANTE E JUSANTE/UMA COMPOSIÇÃO POR TRECHO), RETROESCAV. (0,26 M3), LARG. MENOR QUE 0,8 M, EM SOLO MOLE, LOCAIS COM BAIXO NÍVEL DE INTERFERÊNCIA. AF_09/2024</v>
          </cell>
          <cell r="C3502" t="str">
            <v>M3</v>
          </cell>
          <cell r="D3502">
            <v>15.31</v>
          </cell>
          <cell r="E3502" t="str">
            <v>Escavação de Valas</v>
          </cell>
          <cell r="F3502" t="str">
            <v>SINAPI Mai/26</v>
          </cell>
        </row>
        <row r="3503">
          <cell r="A3503">
            <v>102326</v>
          </cell>
          <cell r="B3503" t="str">
            <v>ESCAVAÇÃO MECANIZADA DE VALA COM PROF. ATÉ 1,5 M (MÉDIA MONTANTE E JUSANTE/UMA COMPOSIÇÃO POR TRECHO), RETROESCAV. (0,26 M3), LARGURA MENOR QUE 0,8 M, EM SOLO DE 2A CATEGORIA, EM LOCAIS COM BAIXO NÍVEL DE INTERFERÊNCIA. AF_09/2024</v>
          </cell>
          <cell r="C3503" t="str">
            <v>M3</v>
          </cell>
          <cell r="D3503">
            <v>14.63</v>
          </cell>
          <cell r="E3503" t="str">
            <v>Escavação de Valas</v>
          </cell>
          <cell r="F3503" t="str">
            <v>SINAPI Mai/26</v>
          </cell>
        </row>
        <row r="3504">
          <cell r="A3504">
            <v>102314</v>
          </cell>
          <cell r="B3504" t="str">
            <v>ESCAVAÇÃO MECANIZADA DE VALA COM PROF. ATÉ 1,5 M (MÉDIA MONTANTE E JUSANTE/UMA COMPOSIÇÃO POR TRECHO),COM ESCAVADEIRA (0,8 M3), LARG. MENOR QUE 1,5 M, EM SOLO DE 2A CATEGORIA, LOCAIS COM BAIXO NÍVEL DE INTERFERÊNCIA. AF_09/2024</v>
          </cell>
          <cell r="C3504" t="str">
            <v>M3</v>
          </cell>
          <cell r="D3504">
            <v>9.9499999999999993</v>
          </cell>
          <cell r="E3504" t="str">
            <v>Escavação de Valas</v>
          </cell>
          <cell r="F3504" t="str">
            <v>SINAPI Mai/26</v>
          </cell>
        </row>
        <row r="3505">
          <cell r="A3505">
            <v>102312</v>
          </cell>
          <cell r="B3505" t="str">
            <v>ESCAVAÇÃO MECANIZADA DE VALA COM PROF. DE 3,0 M ATÉ 4,5 M (MÉDIA MONTANTE E JUSANTE/UMA COMPOSIÇÃO POR TRECHO), ESCAVADEIRA (1,2 M3), LARG. DE 1,5 M A 2,5 M, EM SOLO DE 2A CATEGORIA, EM LOCAIS COM ALTO NÍVEL DE INTERFERÊNCIA. AF_09/2024</v>
          </cell>
          <cell r="C3505" t="str">
            <v>M3</v>
          </cell>
          <cell r="D3505">
            <v>12.54</v>
          </cell>
          <cell r="E3505" t="str">
            <v>Escavação de Valas</v>
          </cell>
          <cell r="F3505" t="str">
            <v>SINAPI Mai/26</v>
          </cell>
        </row>
        <row r="3506">
          <cell r="A3506">
            <v>102288</v>
          </cell>
          <cell r="B3506" t="str">
            <v>ESCAVAÇÃO MECANIZADA DE VALA COM PROF. DE 3,0 M ATÉ 4,5 M (MÉDIA MONTANTE E JUSANTE/UMA COMPOSIÇÃO POR TRECHO), ESCAVADEIRA (1,2 M3), LARG. DE 1,5 M A 2,5 M, EM SOLO MOLE, EM LOCAIS COM ALTO NÍVEL DE INTERFERÊNCIA. AF_09/2024</v>
          </cell>
          <cell r="C3506" t="str">
            <v>M3</v>
          </cell>
          <cell r="D3506">
            <v>13.13</v>
          </cell>
          <cell r="E3506" t="str">
            <v>Escavação de Valas</v>
          </cell>
          <cell r="F3506" t="str">
            <v>SINAPI Mai/26</v>
          </cell>
        </row>
        <row r="3507">
          <cell r="A3507">
            <v>90087</v>
          </cell>
          <cell r="B3507" t="str">
            <v>ESCAVAÇÃO MECANIZADA DE VALA COM PROF. DE 3,0 M ATÉ 4,5 M(MÉDIA MONTANTE E JUSANTE/UMA COMPOSIÇÃO POR TRECHO), ESCAVADEIRA (1,2 M3), LARG. DE 1,5 M A 2,5 M, EM SOLO DE 1A CATEGORIA, EM LOCAIS COM ALTO NÍVEL DE INTERFERÊNCIA. AF_09/2024</v>
          </cell>
          <cell r="C3507" t="str">
            <v>M3</v>
          </cell>
          <cell r="D3507">
            <v>10.039999999999999</v>
          </cell>
          <cell r="E3507" t="str">
            <v>Escavação de Valas</v>
          </cell>
          <cell r="F3507" t="str">
            <v>SINAPI Mai/26</v>
          </cell>
        </row>
        <row r="3508">
          <cell r="A3508">
            <v>102308</v>
          </cell>
          <cell r="B3508" t="str">
            <v>ESCAVAÇÃO MECANIZADA DE VALA COM PROF. MAIOR QUE 1,5 M ATÉ 3,0 M (MÉDIA MONTANTE E JUSANTE/UMA COMPOSIÇÃO POR TRECHO), ESCAVADEIRA (0,8 M3), LARG. ATÉ 1,5 M, EM SOLO DE 2A CATEGORIA, EM LOCAIS COM ALTO NÍVEL DE INTERFERÊNCIA. AF_09/2024</v>
          </cell>
          <cell r="C3508" t="str">
            <v>M3</v>
          </cell>
          <cell r="D3508">
            <v>13.58</v>
          </cell>
          <cell r="E3508" t="str">
            <v>Escavação de Valas</v>
          </cell>
          <cell r="F3508" t="str">
            <v>SINAPI Mai/26</v>
          </cell>
        </row>
        <row r="3509">
          <cell r="A3509">
            <v>90084</v>
          </cell>
          <cell r="B3509" t="str">
            <v>ESCAVAÇÃO MECANIZADA DE VALA COM PROF. MAIOR QUE 1,5 M ATÉ 3,0 M (MÉDIA MONTANTE E JUSANTE/UMA COMPOSIÇÃO POR TRECHO), ESCAVADEIRA (0,8 M3), LARGURA ATÉ 1,5 M, EM SOLO DE 1A CATEGORIA, EM LOCAIS COM ALTO NÍVEL DE INTERFERÊNCIA. AF_09/2024</v>
          </cell>
          <cell r="C3509" t="str">
            <v>M3</v>
          </cell>
          <cell r="D3509">
            <v>10.86</v>
          </cell>
          <cell r="E3509" t="str">
            <v>Escavação de Valas</v>
          </cell>
          <cell r="F3509" t="str">
            <v>SINAPI Mai/26</v>
          </cell>
        </row>
        <row r="3510">
          <cell r="A3510">
            <v>102284</v>
          </cell>
          <cell r="B3510" t="str">
            <v>ESCAVAÇÃO MECANIZADA DE VALA COM PROF. MAIOR QUE 1,5 M ATÉ 3,0 M (MÉDIA MONTANTE E JUSANTE/UMA COMPOSIÇÃO POR TRECHO), ESCAVADEIRA (0,8 M3), LARGURA ATÉ 1,5 M, EM SOLO MOLE, EM LOCAIS COM ALTO NÍVEL DE INTERFERÊNCIA. AF_09/2024</v>
          </cell>
          <cell r="C3510" t="str">
            <v>M3</v>
          </cell>
          <cell r="D3510">
            <v>14.21</v>
          </cell>
          <cell r="E3510" t="str">
            <v>Escavação de Valas</v>
          </cell>
          <cell r="F3510" t="str">
            <v>SINAPI Mai/26</v>
          </cell>
        </row>
        <row r="3511">
          <cell r="A3511">
            <v>102325</v>
          </cell>
          <cell r="B3511" t="str">
            <v>ESCAVAÇÃO MECANIZADA DE VALA COM PROF. MAIOR QUE 1,5 M ATÉ 3,0 M (MÉDIA MONTANTE E JUSANTE/UMA COMPOSIÇÃO POR TRECHO), RETROESCAV. (0,26 M3), LARG. DE 0,8 M A 1,5 M, EM SOLO DE 2A CATEGORIA, EM LOCAIS COM ALTO NÍVEL DE INTERFERÊNCIA. AF_09/2024</v>
          </cell>
          <cell r="C3511" t="str">
            <v>M3</v>
          </cell>
          <cell r="D3511">
            <v>18</v>
          </cell>
          <cell r="E3511" t="str">
            <v>Escavação de Valas</v>
          </cell>
          <cell r="F3511" t="str">
            <v>SINAPI Mai/26</v>
          </cell>
        </row>
        <row r="3512">
          <cell r="A3512">
            <v>102329</v>
          </cell>
          <cell r="B3512" t="str">
            <v>ESCAVAÇÃO MECANIZADA DE VALA COM PROF. MAIOR QUE 1,5 M ATÉ 3,0 M (MÉDIA MONTANTE E JUSANTE/UMA COMPOSIÇÃO POR TRECHO), RETROESCAV. (0,26 M3), LARG. DE 0,8 M A 1,5 M, EM SOLO DE 2A CATEGORIA, EM LOCAIS COM BAIXO NÍVEL DE INTERFERÊNCIA. AF_09/2024</v>
          </cell>
          <cell r="C3512" t="str">
            <v>M3</v>
          </cell>
          <cell r="D3512">
            <v>11.34</v>
          </cell>
          <cell r="E3512" t="str">
            <v>Escavação de Valas</v>
          </cell>
          <cell r="F3512" t="str">
            <v>SINAPI Mai/26</v>
          </cell>
        </row>
        <row r="3513">
          <cell r="A3513">
            <v>102301</v>
          </cell>
          <cell r="B3513" t="str">
            <v>ESCAVAÇÃO MECANIZADA DE VALA COM PROF. MAIOR QUE 1,5 M ATÉ 3,0 M (MÉDIA MONTANTE E JUSANTE/UMA COMPOSIÇÃO POR TRECHO), RETROESCAV. (0,26 M3), LARG. DE 0,8 M A 1,5 M, EM SOLO MOLE, EM LOCAIS COM ALTO NÍVEL DE INTERFERÊNCIA. AF_09/2024</v>
          </cell>
          <cell r="C3513" t="str">
            <v>M3</v>
          </cell>
          <cell r="D3513">
            <v>18.84</v>
          </cell>
          <cell r="E3513" t="str">
            <v>Escavação de Valas</v>
          </cell>
          <cell r="F3513" t="str">
            <v>SINAPI Mai/26</v>
          </cell>
        </row>
        <row r="3514">
          <cell r="A3514">
            <v>102305</v>
          </cell>
          <cell r="B3514" t="str">
            <v>ESCAVAÇÃO MECANIZADA DE VALA COM PROF. MAIOR QUE 1,5 M ATÉ 3,0 M (MÉDIA MONTANTE E JUSANTE/UMA COMPOSIÇÃO POR TRECHO), RETROESCAV. (0,26 M3), LARG. DE 0,8 M A 1,5 M, EM SOLO MOLE, LOCAIS COM BAIXO NÍVEL DE INTERFERÊNCIA. AF_09/2024</v>
          </cell>
          <cell r="C3514" t="str">
            <v>M3</v>
          </cell>
          <cell r="D3514">
            <v>11.87</v>
          </cell>
          <cell r="E3514" t="str">
            <v>Escavação de Valas</v>
          </cell>
          <cell r="F3514" t="str">
            <v>SINAPI Mai/26</v>
          </cell>
        </row>
        <row r="3515">
          <cell r="A3515">
            <v>90101</v>
          </cell>
          <cell r="B3515" t="str">
            <v>ESCAVAÇÃO MECANIZADA DE VALA COM PROF. MAIOR QUE 1,5 M ATÉ 3,0 M (MÉDIA MONTANTE E JUSANTE/UMA COMPOSIÇÃO POR TRECHO), RETROESCAV. (0,26 M3), LARG. MENOR QUE 0,8 M, EM SOLO DE 1A CATEGORIA, EM LOCAIS COM ALTO NÍVEL DE INTERFERÊNCIA. AF_09/2024</v>
          </cell>
          <cell r="C3515" t="str">
            <v>M3</v>
          </cell>
          <cell r="D3515">
            <v>15.73</v>
          </cell>
          <cell r="E3515" t="str">
            <v>Escavação de Valas</v>
          </cell>
          <cell r="F3515" t="str">
            <v>SINAPI Mai/26</v>
          </cell>
        </row>
        <row r="3516">
          <cell r="A3516">
            <v>102324</v>
          </cell>
          <cell r="B3516" t="str">
            <v>ESCAVAÇÃO MECANIZADA DE VALA COM PROF. MAIOR QUE 1,5 M ATÉ 3,0 M (MÉDIA MONTANTE E JUSANTE/UMA COMPOSIÇÃO POR TRECHO), RETROESCAV. (0,26 M3), LARG. MENOR QUE 0,8 M, EM SOLO DE 2A CATEGORIA, EM LOCAIS COM ALTO NÍVEL DE INTERFERÊNCIA. AF_09/2024</v>
          </cell>
          <cell r="C3516" t="str">
            <v>M3</v>
          </cell>
          <cell r="D3516">
            <v>19.670000000000002</v>
          </cell>
          <cell r="E3516" t="str">
            <v>Escavação de Valas</v>
          </cell>
          <cell r="F3516" t="str">
            <v>SINAPI Mai/26</v>
          </cell>
        </row>
        <row r="3517">
          <cell r="A3517">
            <v>102300</v>
          </cell>
          <cell r="B3517" t="str">
            <v>ESCAVAÇÃO MECANIZADA DE VALA COM PROF. MAIOR QUE 1,5 M ATÉ 3,0 M (MÉDIA MONTANTE E JUSANTE/UMA COMPOSIÇÃO POR TRECHO), RETROESCAV. (0,26 M3), LARG. MENOR QUE 0,8 M, EM SOLO MOLE, EM LOCAIS COM ALTO NÍVEL DE INTERFERÊNCIA. AF_09/2024</v>
          </cell>
          <cell r="C3517" t="str">
            <v>M3</v>
          </cell>
          <cell r="D3517">
            <v>20.58</v>
          </cell>
          <cell r="E3517" t="str">
            <v>Escavação de Valas</v>
          </cell>
          <cell r="F3517" t="str">
            <v>SINAPI Mai/26</v>
          </cell>
        </row>
        <row r="3518">
          <cell r="A3518">
            <v>90102</v>
          </cell>
          <cell r="B3518" t="str">
            <v>ESCAVAÇÃO MECANIZADA DE VALA COM PROF. MAIOR QUE 1,5 M ATÉ 3,0 M (MÉDIA MONTANTE E JUSANTE/UMA COMPOSIÇÃO POR TRECHO), RETROESCAV. (0,26 M3), LARGURA DE 0,8 M A 1,5 M, EM SOLO DE 1A CATEGORIA, EM LOCAIS COM ALTO NÍVEL DE INTERFERÊNCIA. AF_09/2024</v>
          </cell>
          <cell r="C3518" t="str">
            <v>M3</v>
          </cell>
          <cell r="D3518">
            <v>14.39</v>
          </cell>
          <cell r="E3518" t="str">
            <v>Escavação de Valas</v>
          </cell>
          <cell r="F3518" t="str">
            <v>SINAPI Mai/26</v>
          </cell>
        </row>
        <row r="3519">
          <cell r="A3519">
            <v>102328</v>
          </cell>
          <cell r="B3519" t="str">
            <v>ESCAVAÇÃO MECANIZADA DE VALA COM PROF. MAIOR QUE 1,5 M ATÉ 3,0 M (MÉDIA MONTANTE E JUSANTE/UMA COMPOSIÇÃO POR TRECHO), RETROESCAV. (0,26 M3),LARG. MENOR QUE 0,8 M, EM SOLO DE 2A CATEGORIA, EM LOCAIS COM BAIXO NÍVEL DE INTERFERÊNCIA. AF_09/2024</v>
          </cell>
          <cell r="C3519" t="str">
            <v>M3</v>
          </cell>
          <cell r="D3519">
            <v>12.39</v>
          </cell>
          <cell r="E3519" t="str">
            <v>Escavação de Valas</v>
          </cell>
          <cell r="F3519" t="str">
            <v>SINAPI Mai/26</v>
          </cell>
        </row>
        <row r="3520">
          <cell r="A3520">
            <v>102304</v>
          </cell>
          <cell r="B3520" t="str">
            <v>ESCAVAÇÃO MECANIZADA DE VALA COM PROF. MAIOR QUE 1,5 M ATÉ 3,0 M (MÉDIA MONTANTE E JUSANTE/UMA COMPOSIÇÃO POR TRECHO), RETROESCAV. (0,26 M3),LARG. MENOR QUE 0,8 M, EM SOLO MOLE, LOCAIS COM BAIXO NÍVEL DE INTERFERÊNCIA. AF_09/2024</v>
          </cell>
          <cell r="C3520" t="str">
            <v>M3</v>
          </cell>
          <cell r="D3520">
            <v>12.97</v>
          </cell>
          <cell r="E3520" t="str">
            <v>Escavação de Valas</v>
          </cell>
          <cell r="F3520" t="str">
            <v>SINAPI Mai/26</v>
          </cell>
        </row>
        <row r="3521">
          <cell r="A3521">
            <v>102295</v>
          </cell>
          <cell r="B3521" t="str">
            <v>ESCAVAÇÃO MECANIZADA DE VALA COM PROF. MAIOR QUE 1,5 M ATÉ 3,0 M (MÉDIA MONTANTE E JUSANTE/UMA COMPOSIÇÃO POR TRECHO),COM ESCAVADEIRA (1,2 M3), LARG. DE 1,5 M A 2,5 M, EM SOLO MOLE, LOCAIS COM BAIXO NÍVEL DE INTERFERÊNCIA. AF_09/2024</v>
          </cell>
          <cell r="C3521" t="str">
            <v>M3</v>
          </cell>
          <cell r="D3521">
            <v>8.6</v>
          </cell>
          <cell r="E3521" t="str">
            <v>Escavação de Valas</v>
          </cell>
          <cell r="F3521" t="str">
            <v>SINAPI Mai/26</v>
          </cell>
        </row>
        <row r="3522">
          <cell r="A3522">
            <v>102281</v>
          </cell>
          <cell r="B3522" t="str">
            <v>ESCAVAÇÃO MECANIZADA DE VALA COM PROF. MAIOR QUE 1,5 M ATÉ 3,0 M (MÉDIA MONTANTE E JUSANTE/UMA COMPOSIÇÃO POR TRECHO),COM ESCAVADEIRA (1,2 M3),LARG. DE 1,5 M A 2,5 M, EM SOLO DE 1A CATEGORIA, LOCAIS COM BAIXO NÍVEL DE INTERFERÊNCIA. AF_09/2024</v>
          </cell>
          <cell r="C3522" t="str">
            <v>M3</v>
          </cell>
          <cell r="D3522">
            <v>6.57</v>
          </cell>
          <cell r="E3522" t="str">
            <v>Escavação de Valas</v>
          </cell>
          <cell r="F3522" t="str">
            <v>SINAPI Mai/26</v>
          </cell>
        </row>
        <row r="3523">
          <cell r="A3523">
            <v>102311</v>
          </cell>
          <cell r="B3523" t="str">
            <v>ESCAVAÇÃO MECANIZADA DE VALA COM PROF. MAIOR QUE 1,5 M ATÉ 3,0 M (MÉDIA MONTANTE E JUSANTE/UMA COMPOSIÇÃO POR TRECHO),COM ESCAVADEIRA (1,2 M3),LARG. DE 1,5 M A 2,5 M, EM SOLO DE 2A CATEGORIA, EM LOCAIS COM ALTO NÍVEL DE INTERFERÊNCIA. AF_09/2024</v>
          </cell>
          <cell r="C3523" t="str">
            <v>M3</v>
          </cell>
          <cell r="D3523">
            <v>13.05</v>
          </cell>
          <cell r="E3523" t="str">
            <v>Escavação de Valas</v>
          </cell>
          <cell r="F3523" t="str">
            <v>SINAPI Mai/26</v>
          </cell>
        </row>
        <row r="3524">
          <cell r="A3524">
            <v>102319</v>
          </cell>
          <cell r="B3524" t="str">
            <v>ESCAVAÇÃO MECANIZADA DE VALA COM PROF. MAIOR QUE 1,5 M ATÉ 3,0 M (MÉDIA MONTANTE E JUSANTE/UMA COMPOSIÇÃO POR TRECHO),COM ESCAVADEIRA (1,2 M3),LARG. DE 1,5 M A 2,5 M, EM SOLO DE 2A CATEGORIA, LOCAIS COM BAIXO NÍVEL DE INTERFERÊNCIA. AF_09/2024</v>
          </cell>
          <cell r="C3524" t="str">
            <v>M3</v>
          </cell>
          <cell r="D3524">
            <v>8.2200000000000006</v>
          </cell>
          <cell r="E3524" t="str">
            <v>Escavação de Valas</v>
          </cell>
          <cell r="F3524" t="str">
            <v>SINAPI Mai/26</v>
          </cell>
        </row>
        <row r="3525">
          <cell r="A3525">
            <v>102287</v>
          </cell>
          <cell r="B3525" t="str">
            <v>ESCAVAÇÃO MECANIZADA DE VALA COM PROF. MAIOR QUE 1,5 M ATÉ 3,0 M (MÉDIA MONTANTE E JUSANTE/UMA COMPOSIÇÃO POR TRECHO),COM ESCAVADEIRA (1,2 M3),LARG. DE 1,5 M A 2,5 M, EM SOLO MOLE, EM LOCAIS COM ALTO NÍVEL DE INTERFERÊNCIA. AF_09/2024</v>
          </cell>
          <cell r="C3525" t="str">
            <v>M3</v>
          </cell>
          <cell r="D3525">
            <v>13.66</v>
          </cell>
          <cell r="E3525" t="str">
            <v>Escavação de Valas</v>
          </cell>
          <cell r="F3525" t="str">
            <v>SINAPI Mai/26</v>
          </cell>
        </row>
        <row r="3526">
          <cell r="A3526">
            <v>102316</v>
          </cell>
          <cell r="B3526" t="str">
            <v>ESCAVAÇÃO MECANIZADA DE VALA COM PROF. MAIOR QUE 1,5 M E ATÉ 3,0 M (MÉDIA MONTANTE E JUSANTE/UMA COMPOSIÇÃO POR TRECHO), ESCAVADEIRA (0,8 M3), LARG. MENOR QUE 1,5 M, EM SOLO DE 2A CATEGORIA, LOCAIS COM BAIXO NÍVEL DE INTERFERÊNCIA. AF_09/2024</v>
          </cell>
          <cell r="C3526" t="str">
            <v>M3</v>
          </cell>
          <cell r="D3526">
            <v>8.56</v>
          </cell>
          <cell r="E3526" t="str">
            <v>Escavação de Valas</v>
          </cell>
          <cell r="F3526" t="str">
            <v>SINAPI Mai/26</v>
          </cell>
        </row>
        <row r="3527">
          <cell r="A3527">
            <v>102292</v>
          </cell>
          <cell r="B3527" t="str">
            <v>ESCAVAÇÃO MECANIZADA DE VALA COM PROF. MAIOR QUE 1,5 M E ATÉ 3,0 M (MÉDIA MONTANTE E JUSANTE/UMA COMPOSIÇÃO POR TRECHO), ESCAVADEIRA (0,8 M3), LARG. MENOR QUE 1,5 M, EM SOLO MOLE, LOCAIS COM BAIXO NÍVEL DE INTERFERÊNCIA. AF_09/2024</v>
          </cell>
          <cell r="C3527" t="str">
            <v>M3</v>
          </cell>
          <cell r="D3527">
            <v>8.9499999999999993</v>
          </cell>
          <cell r="E3527" t="str">
            <v>Escavação de Valas</v>
          </cell>
          <cell r="F3527" t="str">
            <v>SINAPI Mai/26</v>
          </cell>
        </row>
        <row r="3528">
          <cell r="A3528">
            <v>90092</v>
          </cell>
          <cell r="B3528" t="str">
            <v>ESCAVAÇÃO MECANIZADA DE VALA COM PROF. MAIOR QUE 1,5 M E ATÉ 3,0 M(MÉDIA MONTANTE E JUSANTE/UMA COMPOSIÇÃO POR TRECHO), ESCAVADEIRA (0,8 M3), LARG. MENOR QUE 1,5 M, EM SOLO DE 1A CATEGORIA, LOCAIS COM BAIXO NÍVEL DE INTERFERÊNCIA. AF_09/2024</v>
          </cell>
          <cell r="C3528" t="str">
            <v>M3</v>
          </cell>
          <cell r="D3528">
            <v>6.85</v>
          </cell>
          <cell r="E3528" t="str">
            <v>Escavação de Valas</v>
          </cell>
          <cell r="F3528" t="str">
            <v>SINAPI Mai/26</v>
          </cell>
        </row>
        <row r="3529">
          <cell r="A3529">
            <v>102278</v>
          </cell>
          <cell r="B3529" t="str">
            <v>ESCAVAÇÃO MECANIZADA DE VALA COM PROF. MAIOR QUE 1,50 M ATÉ 3,0 M (MÉDIA MONTANTE E JUSANTE/UMA COMPOSIÇÃO POR TRECHO), ESCAVADEIRA (1,2 M3), LARG. DE 1,5 M A 2,5 M, EM SOLO DE 1A CATEGORIA, EM LOCAIS COM ALTO NÍVEL DE INTERFERÊNCIA. AF_09/2024</v>
          </cell>
          <cell r="C3529" t="str">
            <v>M3</v>
          </cell>
          <cell r="D3529">
            <v>10.44</v>
          </cell>
          <cell r="E3529" t="str">
            <v>Escavação de Valas</v>
          </cell>
          <cell r="F3529" t="str">
            <v>SINAPI Mai/26</v>
          </cell>
        </row>
        <row r="3530">
          <cell r="A3530">
            <v>90094</v>
          </cell>
          <cell r="B3530" t="str">
            <v>ESCAVAÇÃO MECANIZADA DE VALA COM PROF. MAIOR QUE 3,0 M ATÉ 4,5 M (MÉDIA MONTANTE E JUSANTE/UMA COMPOSIÇÃO POR TRECHO), ESCAVADEIRA (0,8 M3), LARG. MENOR QUE 1,5 M, EM SOLO DE 1A CATEGORIA, LOCAIS COM BAIXO NÍVEL DE INTERFERÊNCIA. AF_09/2024</v>
          </cell>
          <cell r="C3530" t="str">
            <v>M3</v>
          </cell>
          <cell r="D3530">
            <v>6.47</v>
          </cell>
          <cell r="E3530" t="str">
            <v>Escavação de Valas</v>
          </cell>
          <cell r="F3530" t="str">
            <v>SINAPI Mai/26</v>
          </cell>
        </row>
        <row r="3531">
          <cell r="A3531">
            <v>102309</v>
          </cell>
          <cell r="B3531" t="str">
            <v>ESCAVAÇÃO MECANIZADA DE VALA COM PROF. MAIOR QUE 3,0 M ATÉ 4,5 M (MÉDIA MONTANTE E JUSANTE/UMA COMPOSIÇÃO POR TRECHO), ESCAVADEIRA (0,8 M3), LARG. MENOR QUE 1,5 M, EM SOLO DE 2A CATEGORIA, EM LOCAIS COM ALTO NÍVEL DE INTERFERÊNCIA. AF_09/2024</v>
          </cell>
          <cell r="C3531" t="str">
            <v>M3</v>
          </cell>
          <cell r="D3531">
            <v>12.85</v>
          </cell>
          <cell r="E3531" t="str">
            <v>Escavação de Valas</v>
          </cell>
          <cell r="F3531" t="str">
            <v>SINAPI Mai/26</v>
          </cell>
        </row>
        <row r="3532">
          <cell r="A3532">
            <v>102285</v>
          </cell>
          <cell r="B3532" t="str">
            <v>ESCAVAÇÃO MECANIZADA DE VALA COM PROF. MAIOR QUE 3,0 M ATÉ 4,5 M (MÉDIA MONTANTE E JUSANTE/UMA COMPOSIÇÃO POR TRECHO), ESCAVADEIRA (0,8 M3), LARG. MENOR QUE 1,5 M, EM SOLO MOLE, EM LOCAIS COM ALTO NÍVEL DE INTERFERÊNCIA. AF_09/2024</v>
          </cell>
          <cell r="C3532" t="str">
            <v>M3</v>
          </cell>
          <cell r="D3532">
            <v>13.45</v>
          </cell>
          <cell r="E3532" t="str">
            <v>Escavação de Valas</v>
          </cell>
          <cell r="F3532" t="str">
            <v>SINAPI Mai/26</v>
          </cell>
        </row>
        <row r="3533">
          <cell r="A3533">
            <v>90095</v>
          </cell>
          <cell r="B3533" t="str">
            <v>ESCAVAÇÃO MECANIZADA DE VALA COM PROF. MAIOR QUE 3,0 M ATÉ 4,5 M (MÉDIA MONTANTE E JUSANTE/UMA COMPOSIÇÃO POR TRECHO), ESCAVADEIRA (1,2 M3), LARG. DE 1,5 M A 2,5 M, EM SOLO DE 1A CATEGORIA, LOCAIS COM BAIXO NÍVEL DE INTERFERÊNCIA. AF_09/2024</v>
          </cell>
          <cell r="C3533" t="str">
            <v>M3</v>
          </cell>
          <cell r="D3533">
            <v>6.32</v>
          </cell>
          <cell r="E3533" t="str">
            <v>Escavação de Valas</v>
          </cell>
          <cell r="F3533" t="str">
            <v>SINAPI Mai/26</v>
          </cell>
        </row>
        <row r="3534">
          <cell r="A3534">
            <v>102320</v>
          </cell>
          <cell r="B3534" t="str">
            <v>ESCAVAÇÃO MECANIZADA DE VALA COM PROF. MAIOR QUE 3,0 M ATÉ 4,5 M (MÉDIA MONTANTE E JUSANTE/UMA COMPOSIÇÃO POR TRECHO), ESCAVADEIRA (1,2 M3), LARG. DE 1,5 M A 2,5 M, EM SOLO DE 2A CATEGORIA, LOCAIS COM BAIXO NÍVEL DE INTERFERÊNCIA. AF_09/2024</v>
          </cell>
          <cell r="C3534" t="str">
            <v>M3</v>
          </cell>
          <cell r="D3534">
            <v>7.9</v>
          </cell>
          <cell r="E3534" t="str">
            <v>Escavação de Valas</v>
          </cell>
          <cell r="F3534" t="str">
            <v>SINAPI Mai/26</v>
          </cell>
        </row>
        <row r="3535">
          <cell r="A3535">
            <v>102296</v>
          </cell>
          <cell r="B3535" t="str">
            <v>ESCAVAÇÃO MECANIZADA DE VALA COM PROF. MAIOR QUE 3,0 M ATÉ 4,5 M (MÉDIA MONTANTE E JUSANTE/UMA COMPOSIÇÃO POR TRECHO), ESCAVADEIRA (1,2 M3), LARG. DE 1,5 M A 2,5 M, EM SOLO MOLE, LOCAIS COM BAIXO NÍVEL DE INTERFERÊNCIA. AF_09/2024</v>
          </cell>
          <cell r="C3535" t="str">
            <v>M3</v>
          </cell>
          <cell r="D3535">
            <v>8.27</v>
          </cell>
          <cell r="E3535" t="str">
            <v>Escavação de Valas</v>
          </cell>
          <cell r="F3535" t="str">
            <v>SINAPI Mai/26</v>
          </cell>
        </row>
        <row r="3536">
          <cell r="A3536">
            <v>90086</v>
          </cell>
          <cell r="B3536" t="str">
            <v>ESCAVAÇÃO MECANIZADA DE VALA COM PROF. MAIOR QUE 3,0 M ATÉ 4,5 M(MÉDIA MONTANTE E JUSANTE/UMA COMPOSIÇÃO POR TRECHO), ESCAVADEIRA (0,8 M3), LARG. MENOR QUE 1,5 M, EM SOLO DE 1A CATEGORIA, EM LOCAIS COM ALTO NÍVEL DE INTERFERÊNCIA. AF_09/2024</v>
          </cell>
          <cell r="C3536" t="str">
            <v>M3</v>
          </cell>
          <cell r="D3536">
            <v>10.28</v>
          </cell>
          <cell r="E3536" t="str">
            <v>Escavação de Valas</v>
          </cell>
          <cell r="F3536" t="str">
            <v>SINAPI Mai/26</v>
          </cell>
        </row>
        <row r="3537">
          <cell r="A3537">
            <v>102277</v>
          </cell>
          <cell r="B3537" t="str">
            <v>ESCAVAÇÃO MECANIZADA DE VALA COM PROF. MAIOR QUE 4,5 M ATÉ 6,0 M (MÉDIA MONTANTE E JUSANTE/UMA COMPOSIÇÃO POR TRECHO), ESCAVADEIRA (0,8 M3), LARG. MENOR QUE 1,5 M, EM SOLO DE 1A CATEGORIA, EM LOCAIS COM ALTO NÍVEL DE INTERFERÊNCIA. AF_09/2024</v>
          </cell>
          <cell r="C3537" t="str">
            <v>M3</v>
          </cell>
          <cell r="D3537">
            <v>9.98</v>
          </cell>
          <cell r="E3537" t="str">
            <v>Escavação de Valas</v>
          </cell>
          <cell r="F3537" t="str">
            <v>SINAPI Mai/26</v>
          </cell>
        </row>
        <row r="3538">
          <cell r="A3538">
            <v>102286</v>
          </cell>
          <cell r="B3538" t="str">
            <v>ESCAVAÇÃO MECANIZADA DE VALA COM PROF. MAIOR QUE 4,5 M ATÉ 6,0 M (MÉDIA MONTANTE E JUSANTE/UMA COMPOSIÇÃO POR TRECHO), ESCAVADEIRA (0,8 M3),LARG. MENOR QUE 1,5 M, EM SOLO DE MOLE, EM LOCAIS COM ALTO NÍVEL DE INTERFERÊNCIA. AF_09/2024</v>
          </cell>
          <cell r="C3538" t="str">
            <v>M3</v>
          </cell>
          <cell r="D3538">
            <v>13.06</v>
          </cell>
          <cell r="E3538" t="str">
            <v>Escavação de Valas</v>
          </cell>
          <cell r="F3538" t="str">
            <v>SINAPI Mai/26</v>
          </cell>
        </row>
        <row r="3539">
          <cell r="A3539">
            <v>90098</v>
          </cell>
          <cell r="B3539" t="str">
            <v>ESCAVAÇÃO MECANIZADA DE VALA COM PROF. MAIOR QUE 4,5 M ATÉ 6,0 M (MÉDIA MONTANTE E JUSANTE/UMA COMPOSIÇÃO POR TRECHO), ESCAVADEIRA (1,2 M3), LARG. DE 1,5 M A 2,5 M, EM SOLO DE 1A CATEGORIA, LOCAIS COM BAIXO NÍVEL DE INTERFERÊNCIA. AF_09/2024</v>
          </cell>
          <cell r="C3539" t="str">
            <v>M3</v>
          </cell>
          <cell r="D3539">
            <v>6.19</v>
          </cell>
          <cell r="E3539" t="str">
            <v>Escavação de Valas</v>
          </cell>
          <cell r="F3539" t="str">
            <v>SINAPI Mai/26</v>
          </cell>
        </row>
        <row r="3540">
          <cell r="A3540">
            <v>102313</v>
          </cell>
          <cell r="B3540" t="str">
            <v>ESCAVAÇÃO MECANIZADA DE VALA COM PROF. MAIOR QUE 4,5 M ATÉ 6,0 M (MÉDIA MONTANTE E JUSANTE/UMA COMPOSIÇÃO POR TRECHO), ESCAVADEIRA (1,2 M3), LARG. DE 1,5 M A 2,5 M, EM SOLO DE 2A CATEGORIA, EM LOCAIS COM ALTO NÍVEL DE INTERFERÊNCIA. AF_09/2024</v>
          </cell>
          <cell r="C3540" t="str">
            <v>M3</v>
          </cell>
          <cell r="D3540">
            <v>12.3</v>
          </cell>
          <cell r="E3540" t="str">
            <v>Escavação de Valas</v>
          </cell>
          <cell r="F3540" t="str">
            <v>SINAPI Mai/26</v>
          </cell>
        </row>
        <row r="3541">
          <cell r="A3541">
            <v>102321</v>
          </cell>
          <cell r="B3541" t="str">
            <v>ESCAVAÇÃO MECANIZADA DE VALA COM PROF. MAIOR QUE 4,5 M ATÉ 6,0 M (MÉDIA MONTANTE E JUSANTE/UMA COMPOSIÇÃO POR TRECHO), ESCAVADEIRA (1,2 M3), LARG. DE 1,5 M A 2,5 M, EM SOLO DE 2A CATEGORIA, LOCAIS COM BAIXO NÍVEL DE INTERFERÊNCIA. AF_09/2024</v>
          </cell>
          <cell r="C3541" t="str">
            <v>M3</v>
          </cell>
          <cell r="D3541">
            <v>7.74</v>
          </cell>
          <cell r="E3541" t="str">
            <v>Escavação de Valas</v>
          </cell>
          <cell r="F3541" t="str">
            <v>SINAPI Mai/26</v>
          </cell>
        </row>
        <row r="3542">
          <cell r="A3542">
            <v>102289</v>
          </cell>
          <cell r="B3542" t="str">
            <v>ESCAVAÇÃO MECANIZADA DE VALA COM PROF. MAIOR QUE 4,5 M ATÉ 6,0 M (MÉDIA MONTANTE E JUSANTE/UMA COMPOSIÇÃO POR TRECHO), ESCAVADEIRA (1,2 M3), LARG. DE 1,5 M A 2,5 M, EM SOLO MOLE, EM LOCAIS COM ALTO NÍVEL DE INTERFERÊNCIA. AF_09/2024</v>
          </cell>
          <cell r="C3542" t="str">
            <v>M3</v>
          </cell>
          <cell r="D3542">
            <v>12.87</v>
          </cell>
          <cell r="E3542" t="str">
            <v>Escavação de Valas</v>
          </cell>
          <cell r="F3542" t="str">
            <v>SINAPI Mai/26</v>
          </cell>
        </row>
        <row r="3543">
          <cell r="A3543">
            <v>102297</v>
          </cell>
          <cell r="B3543" t="str">
            <v>ESCAVAÇÃO MECANIZADA DE VALA COM PROF. MAIOR QUE 4,5 M ATÉ 6,0 M (MÉDIA MONTANTE E JUSANTE/UMA COMPOSIÇÃO POR TRECHO), ESCAVADEIRA (1,2 M3), LARG. DE 1,5 M A 2,5 M, EM SOLO MOLE, LOCAIS COM BAIXO NÍVEL DE INTERFERÊNCIA. AF_09/2024</v>
          </cell>
          <cell r="C3543" t="str">
            <v>M3</v>
          </cell>
          <cell r="D3543">
            <v>8.1</v>
          </cell>
          <cell r="E3543" t="str">
            <v>Escavação de Valas</v>
          </cell>
          <cell r="F3543" t="str">
            <v>SINAPI Mai/26</v>
          </cell>
        </row>
        <row r="3544">
          <cell r="A3544">
            <v>102280</v>
          </cell>
          <cell r="B3544" t="str">
            <v>ESCAVAÇÃO MECANIZADA DE VALA COM PROF. MAIOR QUE 4,5 M ATÉ 6,0 M (MÉDIA MONTANTE E JUSANTE/UMA COMPOSIÇÃO POR TRECHO),COM ESCAVADEIRA (0,8 M3), LARG. MENOR QUE 1,5 M, EM SOLO DE 1A CATEGORIA, LOCAIS COM BAIXO NÍVEL DE INTERFERÊNCIA. AF_09/2024</v>
          </cell>
          <cell r="C3544" t="str">
            <v>M3</v>
          </cell>
          <cell r="D3544">
            <v>6.28</v>
          </cell>
          <cell r="E3544" t="str">
            <v>Escavação de Valas</v>
          </cell>
          <cell r="F3544" t="str">
            <v>SINAPI Mai/26</v>
          </cell>
        </row>
        <row r="3545">
          <cell r="A3545">
            <v>102294</v>
          </cell>
          <cell r="B3545" t="str">
            <v>ESCAVAÇÃO MECANIZADA DE VALA COM PROF. MAIOR QUE 4,5 M ATÉ 6,0 M (MÉDIA MONTANTE E JUSANTE/UMA COMPOSIÇÃO POR TRECHO),COM ESCAVADEIRA (0,8 M3), LARG. MENOR QUE 1,5 M, EM SOLO MOLE, LOCAIS COM BAIXO NÍVEL DE INTERFERÊNCIA. AF_09/2024</v>
          </cell>
          <cell r="C3545" t="str">
            <v>M3</v>
          </cell>
          <cell r="D3545">
            <v>8.23</v>
          </cell>
          <cell r="E3545" t="str">
            <v>Escavação de Valas</v>
          </cell>
          <cell r="F3545" t="str">
            <v>SINAPI Mai/26</v>
          </cell>
        </row>
        <row r="3546">
          <cell r="A3546">
            <v>90090</v>
          </cell>
          <cell r="B3546" t="str">
            <v>ESCAVAÇÃO MECANIZADA DE VALA COM PROF. MAIOR QUE 4,5 M ATÉ 6,0 M(MÉDIA MONTANTE E JUSANTE/UMA COMPOSIÇÃO POR TRECHO), ESCAVADEIRA (1,2 M3), LARG. DE 1,5 M A 2,5 M, EM SOLO DE 1A CATEGORIA, EM LOCAIS COM ALTO NÍVEL DE INTERFERÊNCIA. AF_09/2024</v>
          </cell>
          <cell r="C3546" t="str">
            <v>M3</v>
          </cell>
          <cell r="D3546">
            <v>9.84</v>
          </cell>
          <cell r="E3546" t="str">
            <v>Escavação de Valas</v>
          </cell>
          <cell r="F3546" t="str">
            <v>SINAPI Mai/26</v>
          </cell>
        </row>
        <row r="3547">
          <cell r="A3547">
            <v>102317</v>
          </cell>
          <cell r="B3547" t="str">
            <v>ESCAVAÇÃO MECANIZADA DE VALA COM PROF.MAIOR QUE 3,0 M ATÉ 4,5 M (MÉDIA MONTANTE E JUSANTE/UMA COMPOSIÇÃO POR TRECHO), ESCAVADEIRA (0,8 M3), LARG. MENOR QUE 1,5 M, EM SOLO DE 2A CATEGORIA, LOCAIS COM BAIXO NÍVEL DE INTERFERÊNCIA. AF_09/2024</v>
          </cell>
          <cell r="C3547" t="str">
            <v>M3</v>
          </cell>
          <cell r="D3547">
            <v>8.1</v>
          </cell>
          <cell r="E3547" t="str">
            <v>Escavação de Valas</v>
          </cell>
          <cell r="F3547" t="str">
            <v>SINAPI Mai/26</v>
          </cell>
        </row>
        <row r="3548">
          <cell r="A3548">
            <v>102293</v>
          </cell>
          <cell r="B3548" t="str">
            <v>ESCAVAÇÃO MECANIZADA DE VALA COM PROF.MAIOR QUE 3,0 M ATÉ 4,5 M (MÉDIA MONTANTE E JUSANTE/UMA COMPOSIÇÃO POR TRECHO), ESCAVADEIRA (0,8 M3), LARG. MENOR QUE 1,5 M, EM SOLO MOLE, LOCAIS COM BAIXO NÍVEL DE INTERFERÊNCIA. AF_09/2024</v>
          </cell>
          <cell r="C3548" t="str">
            <v>M3</v>
          </cell>
          <cell r="D3548">
            <v>8.4700000000000006</v>
          </cell>
          <cell r="E3548" t="str">
            <v>Escavação de Valas</v>
          </cell>
          <cell r="F3548" t="str">
            <v>SINAPI Mai/26</v>
          </cell>
        </row>
        <row r="3549">
          <cell r="A3549">
            <v>102310</v>
          </cell>
          <cell r="B3549" t="str">
            <v>ESCAVAÇÃO MECANIZADA DE VALA COM PROF.MAIOR QUE 4,5 M ATÉ 6,0 M (MÉDIA MONTANTE E JUSANTE/UMA COMPOSIÇÃO POR TRECHO),COM ESCAVADEIRA (0,8 M3), LARG. MENOR QUE 1,5 M, EM SOLO DE 2A CATEGORIA, EM LOCAIS COM ALTO NÍVEL DE INTERFERÊNCIA. AF_09/2024</v>
          </cell>
          <cell r="C3549" t="str">
            <v>M3</v>
          </cell>
          <cell r="D3549">
            <v>12.49</v>
          </cell>
          <cell r="E3549" t="str">
            <v>Escavação de Valas</v>
          </cell>
          <cell r="F3549" t="str">
            <v>SINAPI Mai/26</v>
          </cell>
        </row>
        <row r="3550">
          <cell r="A3550">
            <v>102318</v>
          </cell>
          <cell r="B3550" t="str">
            <v>ESCAVAÇÃO MECANIZADA DE VALA COM PROF.MAIOR QUE 4,5 M ATÉ 6,0 M (MÉDIA MONTANTE E JUSANTE/UMA COMPOSIÇÃO POR TRECHO),COM ESCAVADEIRA (0,8 M3), LARG. MENOR QUE 1,5 M, EM SOLO DE 2A CATEGORIA, EM LOCAIS COM BAIXO NÍVEL DE INTERFERÊNCIA. AF_09/2024</v>
          </cell>
          <cell r="C3550" t="str">
            <v>M3</v>
          </cell>
          <cell r="D3550">
            <v>7.86</v>
          </cell>
          <cell r="E3550" t="str">
            <v>Escavação de Valas</v>
          </cell>
          <cell r="F3550" t="str">
            <v>SINAPI Mai/26</v>
          </cell>
        </row>
        <row r="3551">
          <cell r="A3551">
            <v>90106</v>
          </cell>
          <cell r="B3551" t="str">
            <v>ESCAVAÇÃO MECANIZADA DE VALA COM PROFUNDIDADE ATÉ 1,5 M (MÉDIA MONTANTE E JUSANTE/UMA COMPOSIÇÃO POR TRECHO), RETROESCAV. (0,26 M3), LARGURA DE 0,8 M A 1,5 M, EM SOLO DE 1A CATEGORIA, LOCAIS COM BAIXO NÍVEL DE INTERFERÊNCIA. AF_09/2024</v>
          </cell>
          <cell r="C3551" t="str">
            <v>M3</v>
          </cell>
          <cell r="D3551">
            <v>10.02</v>
          </cell>
          <cell r="E3551" t="str">
            <v>Escavação de Valas</v>
          </cell>
          <cell r="F3551" t="str">
            <v>SINAPI Mai/26</v>
          </cell>
        </row>
        <row r="3552">
          <cell r="A3552">
            <v>90105</v>
          </cell>
          <cell r="B3552" t="str">
            <v>ESCAVAÇÃO MECANIZADA DE VALA COM PROFUNDIDADE ATÉ 1,5 M (MÉDIA MONTANTE E JUSANTE/UMA COMPOSIÇÃO POR TRECHO), RETROESCAV. (0,26 M3), LARGURA MENOR QUE 0,8 M, EM SOLO DE 1A CATEGORIA, LOCAIS COM BAIXO NÍVEL DE INTERFERÊNCIA. AF_09/2024</v>
          </cell>
          <cell r="C3552" t="str">
            <v>M3</v>
          </cell>
          <cell r="D3552">
            <v>11.03</v>
          </cell>
          <cell r="E3552" t="str">
            <v>Escavação de Valas</v>
          </cell>
          <cell r="F3552" t="str">
            <v>SINAPI Mai/26</v>
          </cell>
        </row>
        <row r="3553">
          <cell r="A3553">
            <v>90108</v>
          </cell>
          <cell r="B3553" t="str">
            <v>ESCAVAÇÃO MECANIZADA DE VALA COM PROFUNDIDADE MAIOR QUE 1,5 M ATÉ 3,0 M (MÉDIA MONTANTE E JUSANTE/UMA COMPOSIÇÃO POR TRECHO), RETROESCAV (0,26 M3), LARGURA DE 0,8 M A 1,5 M, EM SOLO DE 1A CATEGORIA, LOCAIS COM BAIXO NÍVEL DE INTERFERÊNCIA. AF_09/2024</v>
          </cell>
          <cell r="C3553" t="str">
            <v>M3</v>
          </cell>
          <cell r="D3553">
            <v>9.07</v>
          </cell>
          <cell r="E3553" t="str">
            <v>Escavação de Valas</v>
          </cell>
          <cell r="F3553" t="str">
            <v>SINAPI Mai/26</v>
          </cell>
        </row>
        <row r="3554">
          <cell r="A3554">
            <v>90107</v>
          </cell>
          <cell r="B3554" t="str">
            <v>ESCAVAÇÃO MECANIZADA DE VALA COM PROFUNDIDADE MAIOR QUE 1,5 M ATÉ 3,0 M (MÉDIA MONTANTE E JUSANTE/UMA COMPOSIÇÃO POR TRECHO), RETROESCAV. (0,26 M3), LARGURA MENOR QUE 0,8 M, EM SOLO DE 1A CATEGORIA, LOCAIS COM BAIXO NÍVEL DE INTERFERÊNCIA. AF_09/2024</v>
          </cell>
          <cell r="C3554" t="str">
            <v>M3</v>
          </cell>
          <cell r="D3554">
            <v>9.91</v>
          </cell>
          <cell r="E3554" t="str">
            <v>Escavação de Valas</v>
          </cell>
          <cell r="F3554" t="str">
            <v>SINAPI Mai/26</v>
          </cell>
        </row>
        <row r="3555">
          <cell r="A3555">
            <v>102354</v>
          </cell>
          <cell r="B3555" t="str">
            <v>DESMONTE DE MATERIAL DE 3ª CATEGORIA (BLOCOS DE ROCHAS OU MATACOS), COM MARTELETE PNEUMÁTICO MANUAL - EXCLUSIVE CARGA E TRANSPORTE. AF_03/2021</v>
          </cell>
          <cell r="C3555" t="str">
            <v>M3</v>
          </cell>
          <cell r="D3555">
            <v>187.85</v>
          </cell>
          <cell r="E3555" t="str">
            <v>Escavação em Material de 3ª Categoria</v>
          </cell>
          <cell r="F3555" t="str">
            <v>SINAPI Mai/26</v>
          </cell>
        </row>
        <row r="3556">
          <cell r="A3556">
            <v>102355</v>
          </cell>
          <cell r="B3556" t="str">
            <v>DESMONTE DE MATERIAL DE 3ª CATEGORIA (BLOCOS DE ROCHAS OU MATACOS), EM VALA, COM MARTELETE PNEUMÁTICO MANUAL - EXCLUSIVE RETIRADA, CARGA E TRANSPORTE. AF_03/2021</v>
          </cell>
          <cell r="C3556" t="str">
            <v>M3</v>
          </cell>
          <cell r="D3556">
            <v>223.08</v>
          </cell>
          <cell r="E3556" t="str">
            <v>Escavação em Material de 3ª Categoria</v>
          </cell>
          <cell r="F3556" t="str">
            <v>SINAPI Mai/26</v>
          </cell>
        </row>
        <row r="3557">
          <cell r="A3557">
            <v>102356</v>
          </cell>
          <cell r="B3557" t="str">
            <v>DESMONTE DE MATERIAL DE 3ª CATEGORIA, COM USO DE ARGAMASSA EXPANSIVA - EXCLUSIVE CARGA E TRANSPORTE. AF_03/2021</v>
          </cell>
          <cell r="C3557" t="str">
            <v>M3</v>
          </cell>
          <cell r="D3557">
            <v>0</v>
          </cell>
          <cell r="E3557" t="str">
            <v>Escavação em Material de 3ª Categoria</v>
          </cell>
          <cell r="F3557" t="str">
            <v>SINAPI Mai/26</v>
          </cell>
        </row>
        <row r="3558">
          <cell r="A3558">
            <v>102357</v>
          </cell>
          <cell r="B3558" t="str">
            <v>DESMONTE DE MATERIAL DE 3ª CATEGORIA, COM USO DE ARGAMASSA EXPANSIVA, EM VALA - EXCLUSIVE RETIRADA, CARGA E TRANSPORTE. AF_03/2021</v>
          </cell>
          <cell r="C3558" t="str">
            <v>M3</v>
          </cell>
          <cell r="D3558">
            <v>0</v>
          </cell>
          <cell r="E3558" t="str">
            <v>Escavação em Material de 3ª Categoria</v>
          </cell>
          <cell r="F3558" t="str">
            <v>SINAPI Mai/26</v>
          </cell>
        </row>
        <row r="3559">
          <cell r="A3559">
            <v>102358</v>
          </cell>
          <cell r="B3559" t="str">
            <v>DESMONTE DE MATERIAL DE 3ª CATEGORIA, COM USO DE EMULSÃO EXPLOSIVA ENCARTUCHADA - EXCLUSIVE CARGA E TRANSPORTE. AF_03/2021</v>
          </cell>
          <cell r="C3559" t="str">
            <v>M3</v>
          </cell>
          <cell r="D3559">
            <v>0</v>
          </cell>
          <cell r="E3559" t="str">
            <v>Escavação em Material de 3ª Categoria</v>
          </cell>
          <cell r="F3559" t="str">
            <v>SINAPI Mai/26</v>
          </cell>
        </row>
        <row r="3560">
          <cell r="A3560">
            <v>102359</v>
          </cell>
          <cell r="B3560" t="str">
            <v>DESMONTE DE MATERIAL DE 3ª CATEGORIA, EM VALA, COM USO DE EMULSÃO EXPLOSIVA ENCARTUCHADA - EXCLUSIVE RETIRADA, CARGA E TRANSPORTE. AF_03/2021</v>
          </cell>
          <cell r="C3560" t="str">
            <v>M3</v>
          </cell>
          <cell r="D3560">
            <v>0</v>
          </cell>
          <cell r="E3560" t="str">
            <v>Escavação em Material de 3ª Categoria</v>
          </cell>
          <cell r="F3560" t="str">
            <v>SINAPI Mai/26</v>
          </cell>
        </row>
        <row r="3561">
          <cell r="A3561">
            <v>102348</v>
          </cell>
          <cell r="B3561" t="str">
            <v>ESCAVAÇÃO DE VALA EM MATERIAL DE 3ª CATEGORIA, RESISTÊNCIA À COMPRESSÃO MAIOR OU IGUAL A 50 MPA, COM ROMPEDOR ACOPLADO EM ESCAVADEIRA HIDRÁULICA - EXCLUSIVE RETIRADA, CARGA E TRANSPORTE. AF_03/2021</v>
          </cell>
          <cell r="C3561" t="str">
            <v>M3</v>
          </cell>
          <cell r="D3561">
            <v>0</v>
          </cell>
          <cell r="E3561" t="str">
            <v>Escavação em Material de 3ª Categoria</v>
          </cell>
          <cell r="F3561" t="str">
            <v>SINAPI Mai/26</v>
          </cell>
        </row>
        <row r="3562">
          <cell r="A3562">
            <v>102346</v>
          </cell>
          <cell r="B3562" t="str">
            <v>ESCAVAÇÃO DE VALA EM MATERIAL DE 3ª CATEGORIA, RESISTÊNCIA À COMPRESSÃO MENOR QUE 50 MPA, COM ROMPEDOR ACOPLADO EM ESCAVADEIRA HIDRÁULICA - EXCLUSIVE RETIRADA, CARGA E TRANSPORTE. AF_03/2021</v>
          </cell>
          <cell r="C3562" t="str">
            <v>M3</v>
          </cell>
          <cell r="D3562">
            <v>0</v>
          </cell>
          <cell r="E3562" t="str">
            <v>Escavação em Material de 3ª Categoria</v>
          </cell>
          <cell r="F3562" t="str">
            <v>SINAPI Mai/26</v>
          </cell>
        </row>
        <row r="3563">
          <cell r="A3563">
            <v>102347</v>
          </cell>
          <cell r="B3563" t="str">
            <v>ESCAVAÇÃO DE VALA EM MATERIAL DE 3ª CATEGORIA, RESISTÊNCIA À COMPRESSÃO MENOR QUE 50 MPA, COM ROMPEDOR ACOPLADO EM RETROESCAVADEIRA - EXCLUSIVE RETIRADA CARGA E TRANSPORTE. AF_03/2021</v>
          </cell>
          <cell r="C3563" t="str">
            <v>M3</v>
          </cell>
          <cell r="D3563">
            <v>0</v>
          </cell>
          <cell r="E3563" t="str">
            <v>Escavação em Material de 3ª Categoria</v>
          </cell>
          <cell r="F3563" t="str">
            <v>SINAPI Mai/26</v>
          </cell>
        </row>
        <row r="3564">
          <cell r="A3564">
            <v>102350</v>
          </cell>
          <cell r="B3564" t="str">
            <v>ESCAVAÇÃO EM MATERIAL DE 3ª CATEGORIA, RESISTÊNCIA À COMPRESSÃO MAIOR OU IGUAL A 50 MPA E MENOR QUE 70 MPA, COM ROMPEDOR ACOPLADO EM ESCAVADEIRA HIDRÁULICA - EXCLUSIVE CARGA E TRANSPORTE. AF_03/2021</v>
          </cell>
          <cell r="C3564" t="str">
            <v>M3</v>
          </cell>
          <cell r="D3564">
            <v>0</v>
          </cell>
          <cell r="E3564" t="str">
            <v>Escavação em Material de 3ª Categoria</v>
          </cell>
          <cell r="F3564" t="str">
            <v>SINAPI Mai/26</v>
          </cell>
        </row>
        <row r="3565">
          <cell r="A3565">
            <v>102351</v>
          </cell>
          <cell r="B3565" t="str">
            <v>ESCAVAÇÃO EM MATERIAL DE 3ª CATEGORIA, RESISTÊNCIA À COMPRESSÃO MAIOR OU IGUAL A 70 MPA E MENOR QUE 90 MPA, COM ROMPEDOR ACOPLADO EM ESCAVADEIRA HIDRÁULICA - EXCLUSIVE CARGA E TRANSPORTE. AF_03/2021</v>
          </cell>
          <cell r="C3565" t="str">
            <v>M3</v>
          </cell>
          <cell r="D3565">
            <v>0</v>
          </cell>
          <cell r="E3565" t="str">
            <v>Escavação em Material de 3ª Categoria</v>
          </cell>
          <cell r="F3565" t="str">
            <v>SINAPI Mai/26</v>
          </cell>
        </row>
        <row r="3566">
          <cell r="A3566">
            <v>102352</v>
          </cell>
          <cell r="B3566" t="str">
            <v>ESCAVAÇÃO EM MATERIAL DE 3ª CATEGORIA, RESISTÊNCIA À COMPRESSÃO MAIOR OU IGUAL A 90 MPA E MENOR QUE 110 MPA, COM ROMPEDOR ACOPLADO EM ESCAVADEIRA HIDRÁULICA - EXCLUSIVE CARGA E TRANSPORTE. AF_03/2021</v>
          </cell>
          <cell r="C3566" t="str">
            <v>M3</v>
          </cell>
          <cell r="D3566">
            <v>0</v>
          </cell>
          <cell r="E3566" t="str">
            <v>Escavação em Material de 3ª Categoria</v>
          </cell>
          <cell r="F3566" t="str">
            <v>SINAPI Mai/26</v>
          </cell>
        </row>
        <row r="3567">
          <cell r="A3567">
            <v>102353</v>
          </cell>
          <cell r="B3567" t="str">
            <v>ESCAVAÇÃO EM MATERIAL DE 3ª CATEGORIA, RESISTÊNCIA À COMPRESSÃO MAIOR QUE 110 MPA, COM ROMPEDOR ACOPLADO EM ESCAVADEIRA HIDRÁULICA - EXCLUSIVE CARGA E TRANSPORTE. AF_03/2021</v>
          </cell>
          <cell r="C3567" t="str">
            <v>M3</v>
          </cell>
          <cell r="D3567">
            <v>0</v>
          </cell>
          <cell r="E3567" t="str">
            <v>Escavação em Material de 3ª Categoria</v>
          </cell>
          <cell r="F3567" t="str">
            <v>SINAPI Mai/26</v>
          </cell>
        </row>
        <row r="3568">
          <cell r="A3568">
            <v>102349</v>
          </cell>
          <cell r="B3568" t="str">
            <v>ESCAVAÇÃO EM MATERIAL DE 3ª CATEGORIA, RESISTÊNCIA À COMPRESSÃO MENOR QUE 50 MPA, COM ROMPEDOR ACOPLADO EM ESCAVADEIRA HIDRÁULICA - EXCLUSIVE CARGA E TRANSPORTE. AF_03/2021</v>
          </cell>
          <cell r="C3568" t="str">
            <v>M3</v>
          </cell>
          <cell r="D3568">
            <v>0</v>
          </cell>
          <cell r="E3568" t="str">
            <v>Escavação em Material de 3ª Categoria</v>
          </cell>
          <cell r="F3568" t="str">
            <v>SINAPI Mai/26</v>
          </cell>
        </row>
        <row r="3569">
          <cell r="A3569">
            <v>102360</v>
          </cell>
          <cell r="B3569" t="str">
            <v>RETIRADA DE MATERIAL DE 3ª CATEGORIA (APÓS ESCAVAÇÃO/DESMONTE) EM VALAS, COM ESCAVADEIRA HIDRÁULICA - EXCLUSIVE CARGA E TRANSPORTE. AF_03/2021</v>
          </cell>
          <cell r="C3569" t="str">
            <v>M3</v>
          </cell>
          <cell r="D3569">
            <v>28.93</v>
          </cell>
          <cell r="E3569" t="str">
            <v>Escavação em Material de 3ª Categoria</v>
          </cell>
          <cell r="F3569" t="str">
            <v>SINAPI Mai/26</v>
          </cell>
        </row>
        <row r="3570">
          <cell r="A3570">
            <v>102361</v>
          </cell>
          <cell r="B3570" t="str">
            <v>RETIRADA DE MATERIAL DE 3ª CATEGORIA (APÓS ESCAVAÇÃO/DESMONTE) EM VALAS, COM RETROESCAVADEIRA - EXCLUSIVE CARGA E TRANSPORTE. AF_03/2021</v>
          </cell>
          <cell r="C3570" t="str">
            <v>M3</v>
          </cell>
          <cell r="D3570">
            <v>45.53</v>
          </cell>
          <cell r="E3570" t="str">
            <v>Escavação em Material de 3ª Categoria</v>
          </cell>
          <cell r="F3570" t="str">
            <v>SINAPI Mai/26</v>
          </cell>
        </row>
        <row r="3571">
          <cell r="A3571">
            <v>101595</v>
          </cell>
          <cell r="B3571" t="str">
            <v>ESCORAMENTO DE VALA, TIPO BLINDADEM, COM PROFUNDIDADE DE 0 A 1,5 M, LARGURA MAIOR OU IGUAL A 1,5 M E MENOR QUE 2,5 M - EXECUÇÃO E FORNECIMENTO, INCLUI MATERIAL. AF_01/2026</v>
          </cell>
          <cell r="C3571" t="str">
            <v>M2</v>
          </cell>
          <cell r="D3571">
            <v>0</v>
          </cell>
          <cell r="E3571" t="str">
            <v>Escoramento e Preparo de Fundo de Valas</v>
          </cell>
          <cell r="F3571" t="str">
            <v>SINAPI Mai/26</v>
          </cell>
        </row>
        <row r="3572">
          <cell r="A3572">
            <v>101601</v>
          </cell>
          <cell r="B3572" t="str">
            <v>ESCORAMENTO DE VALA, TIPO BLINDAGEM COM PROFUNDIDADE DE 0 A 1,5 M, LARGURA MAIOR OU IGUAL A 1,5 M E MENOR QUE 2,5 M - EXECUÇÃO, NÃO INCLUI MATERIAL. AF_01/2026</v>
          </cell>
          <cell r="C3572" t="str">
            <v>M2</v>
          </cell>
          <cell r="D3572">
            <v>28.09</v>
          </cell>
          <cell r="E3572" t="str">
            <v>Escoramento e Preparo de Fundo de Valas</v>
          </cell>
          <cell r="F3572" t="str">
            <v>SINAPI Mai/26</v>
          </cell>
        </row>
        <row r="3573">
          <cell r="A3573">
            <v>101594</v>
          </cell>
          <cell r="B3573" t="str">
            <v>ESCORAMENTO DE VALA, TIPO BLINDAGEM, COM PROFUNDIDADE DE 0 A 1,5 M, LARGURA MENOR QUE 1,5 M - EXECUÇÃO E FORNECIMENTO, INCLUI MATERIAL. AF_01/2026</v>
          </cell>
          <cell r="C3573" t="str">
            <v>M2</v>
          </cell>
          <cell r="D3573">
            <v>0</v>
          </cell>
          <cell r="E3573" t="str">
            <v>Escoramento e Preparo de Fundo de Valas</v>
          </cell>
          <cell r="F3573" t="str">
            <v>SINAPI Mai/26</v>
          </cell>
        </row>
        <row r="3574">
          <cell r="A3574">
            <v>101600</v>
          </cell>
          <cell r="B3574" t="str">
            <v>ESCORAMENTO DE VALA, TIPO BLINDAGEM, COM PROFUNDIDADE DE 0 A 1,5 M, LARGURA MENOR QUE 1,5 M - EXECUÇÃO, NÃO INCLUI MATERIAL. AF_01/2026</v>
          </cell>
          <cell r="C3574" t="str">
            <v>M2</v>
          </cell>
          <cell r="D3574">
            <v>19.809999999999999</v>
          </cell>
          <cell r="E3574" t="str">
            <v>Escoramento e Preparo de Fundo de Valas</v>
          </cell>
          <cell r="F3574" t="str">
            <v>SINAPI Mai/26</v>
          </cell>
        </row>
        <row r="3575">
          <cell r="A3575">
            <v>101597</v>
          </cell>
          <cell r="B3575" t="str">
            <v>ESCORAMENTO DE VALA, TIPO BLINDAGEM, COM PROFUNDIDADE DE 1,5 A 3,0 M, LARGURA MAIOR OU IGUAL A 1,5 M E MENOR QUE 2,5 M - EXECUÇÃO E FORNECIMENTO, INCLUI MATERIAL. AF_01/2026</v>
          </cell>
          <cell r="C3575" t="str">
            <v>M2</v>
          </cell>
          <cell r="D3575">
            <v>0</v>
          </cell>
          <cell r="E3575" t="str">
            <v>Escoramento e Preparo de Fundo de Valas</v>
          </cell>
          <cell r="F3575" t="str">
            <v>SINAPI Mai/26</v>
          </cell>
        </row>
        <row r="3576">
          <cell r="A3576">
            <v>101603</v>
          </cell>
          <cell r="B3576" t="str">
            <v>ESCORAMENTO DE VALA, TIPO BLINDAGEM, COM PROFUNDIDADE DE 1,5 A 3,0 M, LARGURA MAIOR OU IGUAL A 1,5 M E MENOR QUE 2,5 M - EXECUÇÃO, NÃO INCLUI MATERIAL. AF_01/2026</v>
          </cell>
          <cell r="C3576" t="str">
            <v>M2</v>
          </cell>
          <cell r="D3576">
            <v>23.43</v>
          </cell>
          <cell r="E3576" t="str">
            <v>Escoramento e Preparo de Fundo de Valas</v>
          </cell>
          <cell r="F3576" t="str">
            <v>SINAPI Mai/26</v>
          </cell>
        </row>
        <row r="3577">
          <cell r="A3577">
            <v>101596</v>
          </cell>
          <cell r="B3577" t="str">
            <v>ESCORAMENTO DE VALA, TIPO BLINDAGEM, COM PROFUNDIDADE DE 1,5 A 3,0 M, LARGURA MENOR QUE 1,5 M - EXECUÇÃO E FORNECIMENTO, INCLUI MATERIAL. AF_01/2026</v>
          </cell>
          <cell r="C3577" t="str">
            <v>M2</v>
          </cell>
          <cell r="D3577">
            <v>0</v>
          </cell>
          <cell r="E3577" t="str">
            <v>Escoramento e Preparo de Fundo de Valas</v>
          </cell>
          <cell r="F3577" t="str">
            <v>SINAPI Mai/26</v>
          </cell>
        </row>
        <row r="3578">
          <cell r="A3578">
            <v>101602</v>
          </cell>
          <cell r="B3578" t="str">
            <v>ESCORAMENTO DE VALA, TIPO BLINDAGEM, COM PROFUNDIDADE DE 1,5 A 3,0 M, LARGURA MENOR QUE 1,5 M - EXECUÇÃO, NÃO INCLUI MATERIAL. AF_01/2026</v>
          </cell>
          <cell r="C3578" t="str">
            <v>M2</v>
          </cell>
          <cell r="D3578">
            <v>15.17</v>
          </cell>
          <cell r="E3578" t="str">
            <v>Escoramento e Preparo de Fundo de Valas</v>
          </cell>
          <cell r="F3578" t="str">
            <v>SINAPI Mai/26</v>
          </cell>
        </row>
        <row r="3579">
          <cell r="A3579">
            <v>101599</v>
          </cell>
          <cell r="B3579" t="str">
            <v>ESCORAMENTO DE VALA, TIPO BLINDAGEM, COM PROFUNDIDADE DE 3,0 A 4,5 M, LARGURA MAIOR OU IGUAL A 1,5 M E MENOR QUE 2,5 M - EXECUÇÃO E FORNECIMENTO, INCLUI MATERIAL. AF_01/2026</v>
          </cell>
          <cell r="C3579" t="str">
            <v>M2</v>
          </cell>
          <cell r="D3579">
            <v>0</v>
          </cell>
          <cell r="E3579" t="str">
            <v>Escoramento e Preparo de Fundo de Valas</v>
          </cell>
          <cell r="F3579" t="str">
            <v>SINAPI Mai/26</v>
          </cell>
        </row>
        <row r="3580">
          <cell r="A3580">
            <v>101605</v>
          </cell>
          <cell r="B3580" t="str">
            <v>ESCORAMENTO DE VALA, TIPO BLINDAGEM, COM PROFUNDIDADE DE 3,0 A 4,5 M, LARGURA MAIOR OU IGUAL A 1,5 M E MENOR QUE 2,5 M - EXECUÇÃO, NÃO INCLUI MATERIAL. AF_01/2026</v>
          </cell>
          <cell r="C3580" t="str">
            <v>M2</v>
          </cell>
          <cell r="D3580">
            <v>18.82</v>
          </cell>
          <cell r="E3580" t="str">
            <v>Escoramento e Preparo de Fundo de Valas</v>
          </cell>
          <cell r="F3580" t="str">
            <v>SINAPI Mai/26</v>
          </cell>
        </row>
        <row r="3581">
          <cell r="A3581">
            <v>101598</v>
          </cell>
          <cell r="B3581" t="str">
            <v>ESCORAMENTO DE VALA, TIPO BLINDAGEM, COM PROFUNDIDADE DE 3,0 A 4,5 M, LARGURA MENOR QUE 1,5 M - EXECUÇÃO E FORNECIMENTO, INCLUI MATERIAL. AF_01/2026</v>
          </cell>
          <cell r="C3581" t="str">
            <v>M2</v>
          </cell>
          <cell r="D3581">
            <v>0</v>
          </cell>
          <cell r="E3581" t="str">
            <v>Escoramento e Preparo de Fundo de Valas</v>
          </cell>
          <cell r="F3581" t="str">
            <v>SINAPI Mai/26</v>
          </cell>
        </row>
        <row r="3582">
          <cell r="A3582">
            <v>101604</v>
          </cell>
          <cell r="B3582" t="str">
            <v>ESCORAMENTO DE VALA, TIPO BLINDAGEM, COM PROFUNDIDADE DE 3,0 A 4,5 M, LARGURA MENOR QUE 1,5 M - EXECUÇÃO, NÃO INCLUI MATERIAL. AF_01/2026</v>
          </cell>
          <cell r="C3582" t="str">
            <v>M2</v>
          </cell>
          <cell r="D3582">
            <v>10.54</v>
          </cell>
          <cell r="E3582" t="str">
            <v>Escoramento e Preparo de Fundo de Valas</v>
          </cell>
          <cell r="F3582" t="str">
            <v>SINAPI Mai/26</v>
          </cell>
        </row>
        <row r="3583">
          <cell r="A3583">
            <v>101588</v>
          </cell>
          <cell r="B3583" t="str">
            <v>ESCORAMENTO DE VALA, TIPO CONTÍNUO COM PERFIL METÁLICO "U", COM PROFUNDIDADE DE 0 A 1,5 M, LARGURA MENOR QUE 1,5 M. AF_01/2026</v>
          </cell>
          <cell r="C3583" t="str">
            <v>M2</v>
          </cell>
          <cell r="D3583">
            <v>127.25</v>
          </cell>
          <cell r="E3583" t="str">
            <v>Escoramento e Preparo de Fundo de Valas</v>
          </cell>
          <cell r="F3583" t="str">
            <v>SINAPI Mai/26</v>
          </cell>
        </row>
        <row r="3584">
          <cell r="A3584">
            <v>101591</v>
          </cell>
          <cell r="B3584" t="str">
            <v>ESCORAMENTO DE VALA, TIPO CONTÍNUO COM PERFIL METÁLICO "U", COM PROFUNDIDADE DE 1,5 A 3,0 M, LARGURA MAIOR OU IGUAL 1,5 M E MENOR QUE 2,5 M. AF_01/2026</v>
          </cell>
          <cell r="C3584" t="str">
            <v>M2</v>
          </cell>
          <cell r="D3584">
            <v>149.87</v>
          </cell>
          <cell r="E3584" t="str">
            <v>Escoramento e Preparo de Fundo de Valas</v>
          </cell>
          <cell r="F3584" t="str">
            <v>SINAPI Mai/26</v>
          </cell>
        </row>
        <row r="3585">
          <cell r="A3585">
            <v>101590</v>
          </cell>
          <cell r="B3585" t="str">
            <v>ESCORAMENTO DE VALA, TIPO CONTÍNUO COM PERFIL METÁLICO "U", COM PROFUNDIDADE DE 1,5 A 3,0 M, LARGURA MENOR QUE 1,5 M. AF_01/2026</v>
          </cell>
          <cell r="C3585" t="str">
            <v>M2</v>
          </cell>
          <cell r="D3585">
            <v>99.17</v>
          </cell>
          <cell r="E3585" t="str">
            <v>Escoramento e Preparo de Fundo de Valas</v>
          </cell>
          <cell r="F3585" t="str">
            <v>SINAPI Mai/26</v>
          </cell>
        </row>
        <row r="3586">
          <cell r="A3586">
            <v>101593</v>
          </cell>
          <cell r="B3586" t="str">
            <v>ESCORAMENTO DE VALA, TIPO CONTÍNUO COM PERFIL METÁLICO "U", COM PROFUNDIDADE DE 3,0 A 4,5 M, LARGURA MAIOR OU IGUAL A 1,5 M E MENOR QUE 2,5 M. AF_01/2026</v>
          </cell>
          <cell r="C3586" t="str">
            <v>M2</v>
          </cell>
          <cell r="D3586">
            <v>124.42</v>
          </cell>
          <cell r="E3586" t="str">
            <v>Escoramento e Preparo de Fundo de Valas</v>
          </cell>
          <cell r="F3586" t="str">
            <v>SINAPI Mai/26</v>
          </cell>
        </row>
        <row r="3587">
          <cell r="A3587">
            <v>101592</v>
          </cell>
          <cell r="B3587" t="str">
            <v>ESCORAMENTO DE VALA, TIPO CONTÍNUO COM PERFIL METÁLICO "U", COM PROFUNDIDADE DE 3,0 A 4,5 M, LARGURA MENOR QUE 1,5 M. AF_01/2026</v>
          </cell>
          <cell r="C3587" t="str">
            <v>M2</v>
          </cell>
          <cell r="D3587">
            <v>73.5</v>
          </cell>
          <cell r="E3587" t="str">
            <v>Escoramento e Preparo de Fundo de Valas</v>
          </cell>
          <cell r="F3587" t="str">
            <v>SINAPI Mai/26</v>
          </cell>
        </row>
        <row r="3588">
          <cell r="A3588">
            <v>101583</v>
          </cell>
          <cell r="B3588" t="str">
            <v>ESCORAMENTO DE VALA, TIPO CONTÍNUO, COM PROFUNDIDADE DE 0 A 1,5 M, LARGURA MAIOR OU IGUAL A 1,5 M E MENOR QUE 2,5 M. AF_01/2026</v>
          </cell>
          <cell r="C3588" t="str">
            <v>M2</v>
          </cell>
          <cell r="D3588">
            <v>106.5</v>
          </cell>
          <cell r="E3588" t="str">
            <v>Escoramento e Preparo de Fundo de Valas</v>
          </cell>
          <cell r="F3588" t="str">
            <v>SINAPI Mai/26</v>
          </cell>
        </row>
        <row r="3589">
          <cell r="A3589">
            <v>101582</v>
          </cell>
          <cell r="B3589" t="str">
            <v>ESCORAMENTO DE VALA, TIPO CONTÍNUO, COM PROFUNDIDADE DE 0 A 1,5 M, LARGURA MENOR QUE 1,5 M. AF_01/2026</v>
          </cell>
          <cell r="C3589" t="str">
            <v>M2</v>
          </cell>
          <cell r="D3589">
            <v>86.83</v>
          </cell>
          <cell r="E3589" t="str">
            <v>Escoramento e Preparo de Fundo de Valas</v>
          </cell>
          <cell r="F3589" t="str">
            <v>SINAPI Mai/26</v>
          </cell>
        </row>
        <row r="3590">
          <cell r="A3590">
            <v>101585</v>
          </cell>
          <cell r="B3590" t="str">
            <v>ESCORAMENTO DE VALA, TIPO CONTÍNUO, COM PROFUNDIDADE DE 1,5 A 3,0 M, LARGURA MAIOR OU IGUAL A 1,5 M E MENOR QUE 2,5 M. AF_01/2026</v>
          </cell>
          <cell r="C3590" t="str">
            <v>M2</v>
          </cell>
          <cell r="D3590">
            <v>91.62</v>
          </cell>
          <cell r="E3590" t="str">
            <v>Escoramento e Preparo de Fundo de Valas</v>
          </cell>
          <cell r="F3590" t="str">
            <v>SINAPI Mai/26</v>
          </cell>
        </row>
        <row r="3591">
          <cell r="A3591">
            <v>101584</v>
          </cell>
          <cell r="B3591" t="str">
            <v>ESCORAMENTO DE VALA, TIPO CONTÍNUO, COM PROFUNDIDADE DE 1,5 M A 3,0 M, LARGURA MENOR QUE 1,5 M. AF_01/2026</v>
          </cell>
          <cell r="C3591" t="str">
            <v>M2</v>
          </cell>
          <cell r="D3591">
            <v>71.95</v>
          </cell>
          <cell r="E3591" t="str">
            <v>Escoramento e Preparo de Fundo de Valas</v>
          </cell>
          <cell r="F3591" t="str">
            <v>SINAPI Mai/26</v>
          </cell>
        </row>
        <row r="3592">
          <cell r="A3592">
            <v>101587</v>
          </cell>
          <cell r="B3592" t="str">
            <v>ESCORAMENTO DE VALA, TIPO CONTÍNUO, COM PROFUNDIDADE DE 3,0 A 4,5 M, LARGURA MAIOR OU IGUAL A 1,5 E MENOR QUE 2,5 M. AF_01/2026</v>
          </cell>
          <cell r="C3592" t="str">
            <v>M2</v>
          </cell>
          <cell r="D3592">
            <v>82.28</v>
          </cell>
          <cell r="E3592" t="str">
            <v>Escoramento e Preparo de Fundo de Valas</v>
          </cell>
          <cell r="F3592" t="str">
            <v>SINAPI Mai/26</v>
          </cell>
        </row>
        <row r="3593">
          <cell r="A3593">
            <v>101586</v>
          </cell>
          <cell r="B3593" t="str">
            <v>ESCORAMENTO DE VALA, TIPO CONTÍNUO, COM PROFUNDIDADE DE 3,0 A 4,5 M, LARGURA MENOR QUE 1,5 M. AF_01/2026</v>
          </cell>
          <cell r="C3593" t="str">
            <v>M2</v>
          </cell>
          <cell r="D3593">
            <v>62.39</v>
          </cell>
          <cell r="E3593" t="str">
            <v>Escoramento e Preparo de Fundo de Valas</v>
          </cell>
          <cell r="F3593" t="str">
            <v>SINAPI Mai/26</v>
          </cell>
        </row>
        <row r="3594">
          <cell r="A3594">
            <v>101577</v>
          </cell>
          <cell r="B3594" t="str">
            <v>ESCORAMENTO DE VALA, TIPO DESCONTÍNUO, COM PROFUNDIDADE DE 0 A 1,5 M, LARGURA MAIOR OU IGUAL A 1,5 M E MENOR QUE 2,5 M. AF_01/2026</v>
          </cell>
          <cell r="C3594" t="str">
            <v>M2</v>
          </cell>
          <cell r="D3594">
            <v>65.66</v>
          </cell>
          <cell r="E3594" t="str">
            <v>Escoramento e Preparo de Fundo de Valas</v>
          </cell>
          <cell r="F3594" t="str">
            <v>SINAPI Mai/26</v>
          </cell>
        </row>
        <row r="3595">
          <cell r="A3595">
            <v>101576</v>
          </cell>
          <cell r="B3595" t="str">
            <v>ESCORAMENTO DE VALA, TIPO DESCONTÍNUO, COM PROFUNDIDADE DE 0 A 1,5 M, LARGURA MENOR QUE 1,5 M. AF_01/2026</v>
          </cell>
          <cell r="C3595" t="str">
            <v>M2</v>
          </cell>
          <cell r="D3595">
            <v>53.01</v>
          </cell>
          <cell r="E3595" t="str">
            <v>Escoramento e Preparo de Fundo de Valas</v>
          </cell>
          <cell r="F3595" t="str">
            <v>SINAPI Mai/26</v>
          </cell>
        </row>
        <row r="3596">
          <cell r="A3596">
            <v>101579</v>
          </cell>
          <cell r="B3596" t="str">
            <v>ESCORAMENTO DE VALA, TIPO DESCONTÍNUO, COM PROFUNDIDADE DE 1,5 A 3,0 M, LARGURA MAIOR OU IGUAL A 1,5 M E MENOR QUE 2,5 M. AF_01/2026</v>
          </cell>
          <cell r="C3596" t="str">
            <v>M2</v>
          </cell>
          <cell r="D3596">
            <v>56.82</v>
          </cell>
          <cell r="E3596" t="str">
            <v>Escoramento e Preparo de Fundo de Valas</v>
          </cell>
          <cell r="F3596" t="str">
            <v>SINAPI Mai/26</v>
          </cell>
        </row>
        <row r="3597">
          <cell r="A3597">
            <v>101578</v>
          </cell>
          <cell r="B3597" t="str">
            <v>ESCORAMENTO DE VALA, TIPO DESCONTÍNUO, COM PROFUNDIDADE DE 1,5 M A 3,0 M, LARGURA MENOR QUE 1,5 M. AF_01/2026</v>
          </cell>
          <cell r="C3597" t="str">
            <v>M2</v>
          </cell>
          <cell r="D3597">
            <v>44.16</v>
          </cell>
          <cell r="E3597" t="str">
            <v>Escoramento e Preparo de Fundo de Valas</v>
          </cell>
          <cell r="F3597" t="str">
            <v>SINAPI Mai/26</v>
          </cell>
        </row>
        <row r="3598">
          <cell r="A3598">
            <v>101581</v>
          </cell>
          <cell r="B3598" t="str">
            <v>ESCORAMENTO DE VALA, TIPO DESCONTÍNUO, COM PROFUNDIDADE DE 3,0 A 4,5 M, LARGURA MAIOR OU IGUAL A 1,5 E MENOR QUE 2,5 M. AF_01/2026</v>
          </cell>
          <cell r="C3598" t="str">
            <v>M2</v>
          </cell>
          <cell r="D3598">
            <v>52.05</v>
          </cell>
          <cell r="E3598" t="str">
            <v>Escoramento e Preparo de Fundo de Valas</v>
          </cell>
          <cell r="F3598" t="str">
            <v>SINAPI Mai/26</v>
          </cell>
        </row>
        <row r="3599">
          <cell r="A3599">
            <v>101580</v>
          </cell>
          <cell r="B3599" t="str">
            <v>ESCORAMENTO DE VALA, TIPO DESCONTÍNUO, COM PROFUNDIDADE DE 3,0 A 4,5 M, LARGURA MENOR QUE 1,5 M. AF_01/2026</v>
          </cell>
          <cell r="C3599" t="str">
            <v>M2</v>
          </cell>
          <cell r="D3599">
            <v>39.18</v>
          </cell>
          <cell r="E3599" t="str">
            <v>Escoramento e Preparo de Fundo de Valas</v>
          </cell>
          <cell r="F3599" t="str">
            <v>SINAPI Mai/26</v>
          </cell>
        </row>
        <row r="3600">
          <cell r="A3600">
            <v>101606</v>
          </cell>
          <cell r="B3600" t="str">
            <v>ESCORAMENTO DE VALA, TIPO ESTACA PRANCHA METÁLICA CRAVADA, COM PROFUNDIDADE DE 0 A 1,5 M. AF_01/2026</v>
          </cell>
          <cell r="C3600" t="str">
            <v>M2</v>
          </cell>
          <cell r="D3600">
            <v>0</v>
          </cell>
          <cell r="E3600" t="str">
            <v>Escoramento e Preparo de Fundo de Valas</v>
          </cell>
          <cell r="F3600" t="str">
            <v>SINAPI Mai/26</v>
          </cell>
        </row>
        <row r="3601">
          <cell r="A3601">
            <v>101607</v>
          </cell>
          <cell r="B3601" t="str">
            <v>ESCORAMENTO DE VALA, TIPO ESTACA PRANCHA METÁLICA CRAVADA, COM PROFUNDIDADE DE 1,5 A 3 M. AF_01/2026</v>
          </cell>
          <cell r="C3601" t="str">
            <v>M2</v>
          </cell>
          <cell r="D3601">
            <v>0</v>
          </cell>
          <cell r="E3601" t="str">
            <v>Escoramento e Preparo de Fundo de Valas</v>
          </cell>
          <cell r="F3601" t="str">
            <v>SINAPI Mai/26</v>
          </cell>
        </row>
        <row r="3602">
          <cell r="A3602">
            <v>101608</v>
          </cell>
          <cell r="B3602" t="str">
            <v>ESCORAMENTO DE VALA, TIPO ESTACA PRANCHA METÁLICA CRAVADA, COM PROFUNDIDADE DE 3 A 4,5 M. AF_01/2026</v>
          </cell>
          <cell r="C3602" t="str">
            <v>M2</v>
          </cell>
          <cell r="D3602">
            <v>0</v>
          </cell>
          <cell r="E3602" t="str">
            <v>Escoramento e Preparo de Fundo de Valas</v>
          </cell>
          <cell r="F3602" t="str">
            <v>SINAPI Mai/26</v>
          </cell>
        </row>
        <row r="3603">
          <cell r="A3603">
            <v>101571</v>
          </cell>
          <cell r="B3603" t="str">
            <v>ESCORAMENTO DE VALA, TIPO PONTALETEAMENTO, COM PROFUNDIDADE DE 0 A 1,5 M, LARGURA MAIOR OU IGUAL A 1,5 M E MENOR QUE 2,5 M. AF_01/2026</v>
          </cell>
          <cell r="C3603" t="str">
            <v>M2</v>
          </cell>
          <cell r="D3603">
            <v>39.18</v>
          </cell>
          <cell r="E3603" t="str">
            <v>Escoramento e Preparo de Fundo de Valas</v>
          </cell>
          <cell r="F3603" t="str">
            <v>SINAPI Mai/26</v>
          </cell>
        </row>
        <row r="3604">
          <cell r="A3604">
            <v>101570</v>
          </cell>
          <cell r="B3604" t="str">
            <v>ESCORAMENTO DE VALA, TIPO PONTALETEAMENTO, COM PROFUNDIDADE DE 0 A 1,5 M, LARGURA MENOR QUE 1,5 M. AF_01/2026</v>
          </cell>
          <cell r="C3604" t="str">
            <v>M2</v>
          </cell>
          <cell r="D3604">
            <v>29.62</v>
          </cell>
          <cell r="E3604" t="str">
            <v>Escoramento e Preparo de Fundo de Valas</v>
          </cell>
          <cell r="F3604" t="str">
            <v>SINAPI Mai/26</v>
          </cell>
        </row>
        <row r="3605">
          <cell r="A3605">
            <v>101573</v>
          </cell>
          <cell r="B3605" t="str">
            <v>ESCORAMENTO DE VALA, TIPO PONTALETEAMENTO, COM PROFUNDIDADE DE 1,5 A 3,0 M, LARGURA MAIOR OU IGUAL A 1,5 M E MENOR QUE 2,5 M. AF_01/2026</v>
          </cell>
          <cell r="C3605" t="str">
            <v>M2</v>
          </cell>
          <cell r="D3605">
            <v>33.22</v>
          </cell>
          <cell r="E3605" t="str">
            <v>Escoramento e Preparo de Fundo de Valas</v>
          </cell>
          <cell r="F3605" t="str">
            <v>SINAPI Mai/26</v>
          </cell>
        </row>
        <row r="3606">
          <cell r="A3606">
            <v>101572</v>
          </cell>
          <cell r="B3606" t="str">
            <v>ESCORAMENTO DE VALA, TIPO PONTALETEAMENTO, COM PROFUNDIDADE DE 1,5 A 3,0 M, LARGURA MENOR QUE 1,5 M. AF_01/2026</v>
          </cell>
          <cell r="C3606" t="str">
            <v>M2</v>
          </cell>
          <cell r="D3606">
            <v>23.66</v>
          </cell>
          <cell r="E3606" t="str">
            <v>Escoramento e Preparo de Fundo de Valas</v>
          </cell>
          <cell r="F3606" t="str">
            <v>SINAPI Mai/26</v>
          </cell>
        </row>
        <row r="3607">
          <cell r="A3607">
            <v>101575</v>
          </cell>
          <cell r="B3607" t="str">
            <v>ESCORAMENTO DE VALA, TIPO PONTALETEAMENTO, COM PROFUNDIDADE DE 3,0 A 4,5 M, LARGURA MAIOR OU IGUAL A 1,5 M E MENOR QUE 2,5 M. AF_01/2026</v>
          </cell>
          <cell r="C3607" t="str">
            <v>M2</v>
          </cell>
          <cell r="D3607">
            <v>28.36</v>
          </cell>
          <cell r="E3607" t="str">
            <v>Escoramento e Preparo de Fundo de Valas</v>
          </cell>
          <cell r="F3607" t="str">
            <v>SINAPI Mai/26</v>
          </cell>
        </row>
        <row r="3608">
          <cell r="A3608">
            <v>101574</v>
          </cell>
          <cell r="B3608" t="str">
            <v>ESCORAMENTO DE VALA, TIPO PONTALETEAMENTO, COM PROFUNDIDADE DE 3,0 A 4,5 M, LARGURA MENOR QUE 1,5 M. AF_01/2026</v>
          </cell>
          <cell r="C3608" t="str">
            <v>M2</v>
          </cell>
          <cell r="D3608">
            <v>18.59</v>
          </cell>
          <cell r="E3608" t="str">
            <v>Escoramento e Preparo de Fundo de Valas</v>
          </cell>
          <cell r="F3608" t="str">
            <v>SINAPI Mai/26</v>
          </cell>
        </row>
        <row r="3609">
          <cell r="A3609">
            <v>101589</v>
          </cell>
          <cell r="B3609" t="str">
            <v>ESCORAMENTO DE VALA,TIPO CONTÍNUO COM PERFIL METÁLICO "U", COM PROFUNDIDADE DE 0 A 1,5 M, LARGURA MAIOR OU IGUAL A 1,5 E MENOR QUE 2,5 M. AF_01/2026</v>
          </cell>
          <cell r="C3609" t="str">
            <v>M2</v>
          </cell>
          <cell r="D3609">
            <v>177.93</v>
          </cell>
          <cell r="E3609" t="str">
            <v>Escoramento e Preparo de Fundo de Valas</v>
          </cell>
          <cell r="F3609" t="str">
            <v>SINAPI Mai/26</v>
          </cell>
        </row>
        <row r="3610">
          <cell r="A3610">
            <v>106673</v>
          </cell>
          <cell r="B3610" t="str">
            <v>PREPARO DE FUNDO DE VALA COM LARGURA MAIOR OU IGUAL A 1,5 M E MENOR QUE 2,5 M (ACERTO DO SOLO NATURAL), EM LOCAL COM NÍVEL ALTO DE INTERFERÊNCIA. AF_01/2026</v>
          </cell>
          <cell r="C3610" t="str">
            <v>M2</v>
          </cell>
          <cell r="D3610">
            <v>8.0299999999999994</v>
          </cell>
          <cell r="E3610" t="str">
            <v>Escoramento e Preparo de Fundo de Valas</v>
          </cell>
          <cell r="F3610" t="str">
            <v>SINAPI Mai/26</v>
          </cell>
        </row>
        <row r="3611">
          <cell r="A3611">
            <v>101617</v>
          </cell>
          <cell r="B3611" t="str">
            <v>PREPARO DE FUNDO DE VALA COM LARGURA MAIOR OU IGUAL A 1,5 M E MENOR QUE 2,5 M (ACERTO DO SOLO NATURAL), EM LOCAL COM NÍVEL BAIXO DE INTERFERÊNCIA. AF_01/2026</v>
          </cell>
          <cell r="C3611" t="str">
            <v>M2</v>
          </cell>
          <cell r="D3611">
            <v>4.63</v>
          </cell>
          <cell r="E3611" t="str">
            <v>Escoramento e Preparo de Fundo de Valas</v>
          </cell>
          <cell r="F3611" t="str">
            <v>SINAPI Mai/26</v>
          </cell>
        </row>
        <row r="3612">
          <cell r="A3612">
            <v>101620</v>
          </cell>
          <cell r="B3612" t="str">
            <v>PREPARO DE FUNDO DE VALA COM LARGURA MAIOR OU IGUAL A 1,5 M E MENOR QUE 2,5 M, COM CAMADA DE AREIA, LANÇAMENTO MANUAL. AF_01/2026</v>
          </cell>
          <cell r="C3612" t="str">
            <v>M3</v>
          </cell>
          <cell r="D3612">
            <v>233.48</v>
          </cell>
          <cell r="E3612" t="str">
            <v>Escoramento e Preparo de Fundo de Valas</v>
          </cell>
          <cell r="F3612" t="str">
            <v>SINAPI Mai/26</v>
          </cell>
        </row>
        <row r="3613">
          <cell r="A3613">
            <v>101625</v>
          </cell>
          <cell r="B3613" t="str">
            <v>PREPARO DE FUNDO DE VALA COM LARGURA MAIOR OU IGUAL A 1,5 M E MENOR QUE 2,5 M, COM CAMADA DE AREIA, LANÇAMENTO MECANIZADO. AF_01/2026</v>
          </cell>
          <cell r="C3613" t="str">
            <v>M3</v>
          </cell>
          <cell r="D3613">
            <v>209.07</v>
          </cell>
          <cell r="E3613" t="str">
            <v>Escoramento e Preparo de Fundo de Valas</v>
          </cell>
          <cell r="F3613" t="str">
            <v>SINAPI Mai/26</v>
          </cell>
        </row>
        <row r="3614">
          <cell r="A3614">
            <v>101621</v>
          </cell>
          <cell r="B3614" t="str">
            <v>PREPARO DE FUNDO DE VALA COM LARGURA MAIOR OU IGUAL A 1,5 M E MENOR QUE 2,5 M, COM CAMADA DE BRITA, LANÇAMENTO MANUAL. AF_01/2026</v>
          </cell>
          <cell r="C3614" t="str">
            <v>M3</v>
          </cell>
          <cell r="D3614">
            <v>264.75</v>
          </cell>
          <cell r="E3614" t="str">
            <v>Escoramento e Preparo de Fundo de Valas</v>
          </cell>
          <cell r="F3614" t="str">
            <v>SINAPI Mai/26</v>
          </cell>
        </row>
        <row r="3615">
          <cell r="A3615">
            <v>101624</v>
          </cell>
          <cell r="B3615" t="str">
            <v>PREPARO DE FUNDO DE VALA COM LARGURA MAIOR OU IGUAL A 1,5 M E MENOR QUE 2,5 M, COM CAMADA DE BRITA, LANÇAMENTO MECANIZADO. AF_01/2026</v>
          </cell>
          <cell r="C3615" t="str">
            <v>M3</v>
          </cell>
          <cell r="D3615">
            <v>236.13</v>
          </cell>
          <cell r="E3615" t="str">
            <v>Escoramento e Preparo de Fundo de Valas</v>
          </cell>
          <cell r="F3615" t="str">
            <v>SINAPI Mai/26</v>
          </cell>
        </row>
        <row r="3616">
          <cell r="A3616">
            <v>106672</v>
          </cell>
          <cell r="B3616" t="str">
            <v>PREPARO DE FUNDO DE VALA COM LARGURA MENOR QUE 1,5 M (ACERTO DO SOLO NATURAL), EM LOCAL COM NÍVEL ALTO DE INTERFERÊNCIA. AF_01/2026</v>
          </cell>
          <cell r="C3616" t="str">
            <v>M2</v>
          </cell>
          <cell r="D3616">
            <v>13.62</v>
          </cell>
          <cell r="E3616" t="str">
            <v>Escoramento e Preparo de Fundo de Valas</v>
          </cell>
          <cell r="F3616" t="str">
            <v>SINAPI Mai/26</v>
          </cell>
        </row>
        <row r="3617">
          <cell r="A3617">
            <v>101616</v>
          </cell>
          <cell r="B3617" t="str">
            <v>PREPARO DE FUNDO DE VALA COM LARGURA MENOR QUE 1,5 M (ACERTO DO SOLO NATURAL), EM LOCAL COM NÍVEL BAIXO DE INTERFERÊNCIA. AF_01/2026</v>
          </cell>
          <cell r="C3617" t="str">
            <v>M2</v>
          </cell>
          <cell r="D3617">
            <v>10.23</v>
          </cell>
          <cell r="E3617" t="str">
            <v>Escoramento e Preparo de Fundo de Valas</v>
          </cell>
          <cell r="F3617" t="str">
            <v>SINAPI Mai/26</v>
          </cell>
        </row>
        <row r="3618">
          <cell r="A3618">
            <v>101618</v>
          </cell>
          <cell r="B3618" t="str">
            <v>PREPARO DE FUNDO DE VALA COM LARGURA MENOR QUE 1,5 M, COM CAMADA DE AREIA, LANÇAMENTO MANUAL. AF_01/2026</v>
          </cell>
          <cell r="C3618" t="str">
            <v>M3</v>
          </cell>
          <cell r="D3618">
            <v>267.31</v>
          </cell>
          <cell r="E3618" t="str">
            <v>Escoramento e Preparo de Fundo de Valas</v>
          </cell>
          <cell r="F3618" t="str">
            <v>SINAPI Mai/26</v>
          </cell>
        </row>
        <row r="3619">
          <cell r="A3619">
            <v>101622</v>
          </cell>
          <cell r="B3619" t="str">
            <v>PREPARO DE FUNDO DE VALA COM LARGURA MENOR QUE 1,5 M, COM CAMADA DE AREIA, LANÇAMENTO MECANIZADO. AF_01/2026</v>
          </cell>
          <cell r="C3619" t="str">
            <v>M3</v>
          </cell>
          <cell r="D3619">
            <v>275.60000000000002</v>
          </cell>
          <cell r="E3619" t="str">
            <v>Escoramento e Preparo de Fundo de Valas</v>
          </cell>
          <cell r="F3619" t="str">
            <v>SINAPI Mai/26</v>
          </cell>
        </row>
        <row r="3620">
          <cell r="A3620">
            <v>101619</v>
          </cell>
          <cell r="B3620" t="str">
            <v>PREPARO DE FUNDO DE VALA COM LARGURA MENOR QUE 1,5 M, COM CAMADA DE BRITA, LANÇAMENTO MANUAL. AF_01/2026</v>
          </cell>
          <cell r="C3620" t="str">
            <v>M3</v>
          </cell>
          <cell r="D3620">
            <v>298.60000000000002</v>
          </cell>
          <cell r="E3620" t="str">
            <v>Escoramento e Preparo de Fundo de Valas</v>
          </cell>
          <cell r="F3620" t="str">
            <v>SINAPI Mai/26</v>
          </cell>
        </row>
        <row r="3621">
          <cell r="A3621">
            <v>101623</v>
          </cell>
          <cell r="B3621" t="str">
            <v>PREPARO DE FUNDO DE VALA COM LARGURA MENOR QUE 1,5 M, COM CAMADA DE BRITA, LANÇAMENTO MECANIZADO. AF_01/2026</v>
          </cell>
          <cell r="C3621" t="str">
            <v>M3</v>
          </cell>
          <cell r="D3621">
            <v>308.01</v>
          </cell>
          <cell r="E3621" t="str">
            <v>Escoramento e Preparo de Fundo de Valas</v>
          </cell>
          <cell r="F3621" t="str">
            <v>SINAPI Mai/26</v>
          </cell>
        </row>
        <row r="3622">
          <cell r="A3622">
            <v>104482</v>
          </cell>
          <cell r="B3622" t="str">
            <v>ESGOTAMENTO DE VALA COM BOMBA SUBMERSÍVEL. AF_12/2022</v>
          </cell>
          <cell r="C3622" t="str">
            <v>H</v>
          </cell>
          <cell r="D3622">
            <v>46.11</v>
          </cell>
          <cell r="E3622" t="str">
            <v>Esgotamento de Vala e Rebaixamento do Lençol Freático</v>
          </cell>
          <cell r="F3622" t="str">
            <v>SINAPI Mai/26</v>
          </cell>
        </row>
        <row r="3623">
          <cell r="A3623">
            <v>104189</v>
          </cell>
          <cell r="B3623" t="str">
            <v>INSTALAÇÃO DE MATERIAL GRANULAR FILTRANTE PARA SISTEMA DE REBAIXAMENTO DE LENÇOL FREÁTICO POR POÇOS PROFUNDOSA, DIÂMETRO DO POÇO DE 400 MM. AF_12/2022</v>
          </cell>
          <cell r="C3623" t="str">
            <v>M3</v>
          </cell>
          <cell r="D3623">
            <v>156.25</v>
          </cell>
          <cell r="E3623" t="str">
            <v>Esgotamento de Vala e Rebaixamento do Lençol Freático</v>
          </cell>
          <cell r="F3623" t="str">
            <v>SINAPI Mai/26</v>
          </cell>
        </row>
        <row r="3624">
          <cell r="A3624">
            <v>104465</v>
          </cell>
          <cell r="B3624" t="str">
            <v>INSTALAÇÃO DE SISTEMA DE REBAIXAMENTO DE LENÇOL FREÁTICO POR POÇOS PROFUNDOS, DIÂMETRO DO POÇO DE 400 MM (EXCLUI O FORNECIMENTO E FUNCIONAMENTO DE BOMBAS). AF_12/2022</v>
          </cell>
          <cell r="C3624" t="str">
            <v>M</v>
          </cell>
          <cell r="D3624">
            <v>0</v>
          </cell>
          <cell r="E3624" t="str">
            <v>Esgotamento de Vala e Rebaixamento do Lençol Freático</v>
          </cell>
          <cell r="F3624" t="str">
            <v>SINAPI Mai/26</v>
          </cell>
        </row>
        <row r="3625">
          <cell r="A3625">
            <v>104188</v>
          </cell>
          <cell r="B3625" t="str">
            <v>INSTALAÇÃO DE TUBULAÇÃO (GEOMECÂNICA E DE SUCÇÃO) PARA SISTEMA DE REBAIXAMENTO DE LENÇOL FREÁTICO POR POÇOS PROFUNDOS COM BOMBA SUBMERSA, DIÂMETRO DO POÇO DE 400 MM. AF_12/2022</v>
          </cell>
          <cell r="C3625" t="str">
            <v>M</v>
          </cell>
          <cell r="D3625">
            <v>0</v>
          </cell>
          <cell r="E3625" t="str">
            <v>Esgotamento de Vala e Rebaixamento do Lençol Freático</v>
          </cell>
          <cell r="F3625" t="str">
            <v>SINAPI Mai/26</v>
          </cell>
        </row>
        <row r="3626">
          <cell r="A3626">
            <v>104185</v>
          </cell>
          <cell r="B3626" t="str">
            <v>INSTALAÇÃO E DESINSTALAÇÃO DE CONJUNTO DE BOMBAS, À VÁCUO E CENTRÍFUGA, PARA SISTEMA DE REBAIXAMENTO DE LENÇOL FREÁTICO POR PONTEIRAS FILTRANTES (EXCLUI O FORNECIMENTO DE BOMBAS). AF_12/2022</v>
          </cell>
          <cell r="C3626" t="str">
            <v>UN</v>
          </cell>
          <cell r="D3626">
            <v>38.94</v>
          </cell>
          <cell r="E3626" t="str">
            <v>Esgotamento de Vala e Rebaixamento do Lençol Freático</v>
          </cell>
          <cell r="F3626" t="str">
            <v>SINAPI Mai/26</v>
          </cell>
        </row>
        <row r="3627">
          <cell r="A3627">
            <v>104182</v>
          </cell>
          <cell r="B3627" t="str">
            <v>INSTALAÇÃO E DESINSTALAÇÃO DE MANGOTES PARA SISTEMA DE REBAIXAMENTO DE LENÇOL FREÁTICO POR PONTEIRAS FILTRANTES. AF_12/2022</v>
          </cell>
          <cell r="C3627" t="str">
            <v>M</v>
          </cell>
          <cell r="D3627">
            <v>20.059999999999999</v>
          </cell>
          <cell r="E3627" t="str">
            <v>Esgotamento de Vala e Rebaixamento do Lençol Freático</v>
          </cell>
          <cell r="F3627" t="str">
            <v>SINAPI Mai/26</v>
          </cell>
        </row>
        <row r="3628">
          <cell r="A3628">
            <v>104184</v>
          </cell>
          <cell r="B3628" t="str">
            <v>INSTALAÇÃO E DESINSTALAÇÃO DE REGISTRO DE PVC PARA SISTEMA DE REBAIXAMENTO DE LENÇOL FREÁTICO POR PONTEIRAS FILTRANTES. AF_12/2022</v>
          </cell>
          <cell r="C3628" t="str">
            <v>UN</v>
          </cell>
          <cell r="D3628">
            <v>44.3</v>
          </cell>
          <cell r="E3628" t="str">
            <v>Esgotamento de Vala e Rebaixamento do Lençol Freático</v>
          </cell>
          <cell r="F3628" t="str">
            <v>SINAPI Mai/26</v>
          </cell>
        </row>
        <row r="3629">
          <cell r="A3629">
            <v>104190</v>
          </cell>
          <cell r="B3629" t="str">
            <v>INSTALAÇÃO E DESINSTALAÇÃO DE SISTEMA DE BOMBA PARA SISTEMA DE REBAIXAMENTO DE LENÇOL FREÁTICO POR POÇOS PROFUNDOS (EXCLUI O FORNECIMENTO DE BOMBA). AF_12/2022</v>
          </cell>
          <cell r="C3629" t="str">
            <v>UN</v>
          </cell>
          <cell r="D3629">
            <v>1010.51</v>
          </cell>
          <cell r="E3629" t="str">
            <v>Esgotamento de Vala e Rebaixamento do Lençol Freático</v>
          </cell>
          <cell r="F3629" t="str">
            <v>SINAPI Mai/26</v>
          </cell>
        </row>
        <row r="3630">
          <cell r="A3630">
            <v>104463</v>
          </cell>
          <cell r="B3630" t="str">
            <v>INSTALAÇÃO E DESINSTALAÇÃO DE SISTEMA DE REBAIXAMENTO DE LENÇOL FREÁTICO POR PONTEIRAS FILTRANTES PARA OBRAS ESTACIONÁRIAS (EXCLUI O FORNECIMENTO E FUNCIONAMENTO DE BOMBAS). AF_12/2022</v>
          </cell>
          <cell r="C3630" t="str">
            <v>UN</v>
          </cell>
          <cell r="D3630">
            <v>463.2</v>
          </cell>
          <cell r="E3630" t="str">
            <v>Esgotamento de Vala e Rebaixamento do Lençol Freático</v>
          </cell>
          <cell r="F3630" t="str">
            <v>SINAPI Mai/26</v>
          </cell>
        </row>
        <row r="3631">
          <cell r="A3631">
            <v>104464</v>
          </cell>
          <cell r="B3631" t="str">
            <v>INSTALAÇÃO E DESINSTALAÇÃO DE SISTEMA DE REBAIXAMENTO DE LENÇOL FREÁTICO POR PONTEIRAS FILTRANTES PARA OBRAS ITINERANTES (EXCLUI O FORNECIMENTO E FUNCIONAMENTO DE BOMBAS). AF_12/2022</v>
          </cell>
          <cell r="C3631" t="str">
            <v>UN</v>
          </cell>
          <cell r="D3631">
            <v>470.35</v>
          </cell>
          <cell r="E3631" t="str">
            <v>Esgotamento de Vala e Rebaixamento do Lençol Freático</v>
          </cell>
          <cell r="F3631" t="str">
            <v>SINAPI Mai/26</v>
          </cell>
        </row>
        <row r="3632">
          <cell r="A3632">
            <v>104183</v>
          </cell>
          <cell r="B3632" t="str">
            <v>INSTALAÇÃO E DESINSTALAÇÃO DE TUBO COLETOR DE PVC, DIÂMETRO DE 100 MM, PARA SISTEMA DE REBAIXAMENTO DE LENÇOL FREÁTICO POR PONTEIRAS FILTRANTES. AF_12/2022</v>
          </cell>
          <cell r="C3632" t="str">
            <v>M</v>
          </cell>
          <cell r="D3632">
            <v>274.92</v>
          </cell>
          <cell r="E3632" t="str">
            <v>Esgotamento de Vala e Rebaixamento do Lençol Freático</v>
          </cell>
          <cell r="F3632" t="str">
            <v>SINAPI Mai/26</v>
          </cell>
        </row>
        <row r="3633">
          <cell r="A3633">
            <v>104187</v>
          </cell>
          <cell r="B3633" t="str">
            <v>INSTALAÇÃO E RETIRADA DE REVESTIMENTO METÁLICO PARA PERFURAÇÃO DE SOLO PARA SISTEMA DE REBAIXAMENTO DE LENÇOL FREÁTICO POR PORÇOS PROFUNDOS, DIÂMETRO DO POÇO DE 400 MM. AF_12/2022</v>
          </cell>
          <cell r="C3633" t="str">
            <v>M</v>
          </cell>
          <cell r="D3633">
            <v>1487.74</v>
          </cell>
          <cell r="E3633" t="str">
            <v>Esgotamento de Vala e Rebaixamento do Lençol Freático</v>
          </cell>
          <cell r="F3633" t="str">
            <v>SINAPI Mai/26</v>
          </cell>
        </row>
        <row r="3634">
          <cell r="A3634">
            <v>104186</v>
          </cell>
          <cell r="B3634" t="str">
            <v>PERFURAÇÃO DE SOLO PARA SISTEMA DE REBAIXAMENTO DE LENÇOL FREÁTICO POR POÇOS PROFUNDOS, DIÂMETRO DO POÇO DE 400 MM. AF_12/2022</v>
          </cell>
          <cell r="C3634" t="str">
            <v>M</v>
          </cell>
          <cell r="D3634">
            <v>300.45</v>
          </cell>
          <cell r="E3634" t="str">
            <v>Esgotamento de Vala e Rebaixamento do Lençol Freático</v>
          </cell>
          <cell r="F3634" t="str">
            <v>SINAPI Mai/26</v>
          </cell>
        </row>
        <row r="3635">
          <cell r="A3635">
            <v>104180</v>
          </cell>
          <cell r="B3635" t="str">
            <v>PERFURAÇÃO DE SOLO, INSTALAÇÃO E DESINSTALAÇÃO DE PONTEIRAS PARA SISTEMA DE REBAIXAMENTO DE LENÇOL FREÁTICO POR PONTEIRAS FILTRANTES EM OBRAS ESTACIONÁRIAS. AF_12/2022</v>
          </cell>
          <cell r="C3635" t="str">
            <v>M</v>
          </cell>
          <cell r="D3635">
            <v>17.73</v>
          </cell>
          <cell r="E3635" t="str">
            <v>Esgotamento de Vala e Rebaixamento do Lençol Freático</v>
          </cell>
          <cell r="F3635" t="str">
            <v>SINAPI Mai/26</v>
          </cell>
        </row>
        <row r="3636">
          <cell r="A3636">
            <v>104181</v>
          </cell>
          <cell r="B3636" t="str">
            <v>PERFURAÇÃO DE SOLO, INSTALAÇÃO E DESINSTALAÇÃO DE PONTEIRAS PARA SISTEMA DE REBAIXAMENTO DE LENÇOL FREÁTICO POR PONTEIRAS FILTRANTES EM OBRAS ITINERANTES. AF_12/2022</v>
          </cell>
          <cell r="C3636" t="str">
            <v>M</v>
          </cell>
          <cell r="D3636">
            <v>19.16</v>
          </cell>
          <cell r="E3636" t="str">
            <v>Esgotamento de Vala e Rebaixamento do Lençol Freático</v>
          </cell>
          <cell r="F3636" t="str">
            <v>SINAPI Mai/26</v>
          </cell>
        </row>
        <row r="3637">
          <cell r="A3637">
            <v>100674</v>
          </cell>
          <cell r="B3637" t="str">
            <v>CAIXILHO FIXO DE ALUMÍNIO PARA VIDRO (VIDRO INCLUSO), BATENTE/ REQUADRO DE 4 A 14 CM, SEM GUARNIÇÃO/ ALIZAR, FIXAÇÃO COM PARAFUSOS, VEDAÇÃO COM SILICONE, EXCLUSIVE CONTRAMARCO - FORNECIMENTO E INSTALAÇÃO. AF_11/2024</v>
          </cell>
          <cell r="C3637" t="str">
            <v>M2</v>
          </cell>
          <cell r="D3637">
            <v>787.63</v>
          </cell>
          <cell r="E3637" t="str">
            <v>Esquadrias - Janelas</v>
          </cell>
          <cell r="F3637" t="str">
            <v>SINAPI Mai/26</v>
          </cell>
        </row>
        <row r="3638">
          <cell r="A3638">
            <v>100664</v>
          </cell>
          <cell r="B3638" t="str">
            <v>CAIXILHO FIXO DE PVC BRANCO PARA VIDRO (VIDRO INCLUSO), BATENTE/ REQUADRO DE 4 A 14 CM, SEM GUARNIÇÃO/ ALIZAR, COM FERRAGENS, FIXAÇÃO COM PARAFUSOS, VEDAÇÃO COM SILICONE, EXCLUSIVE CONTRAMARCO - FORNECIMENTO E INSTALAÇÃO. AF_11/2024</v>
          </cell>
          <cell r="C3638" t="str">
            <v>M2</v>
          </cell>
          <cell r="D3638">
            <v>0</v>
          </cell>
          <cell r="E3638" t="str">
            <v>Esquadrias - Janelas</v>
          </cell>
          <cell r="F3638" t="str">
            <v>SINAPI Mai/26</v>
          </cell>
        </row>
        <row r="3639">
          <cell r="A3639">
            <v>94589</v>
          </cell>
          <cell r="B3639" t="str">
            <v>CONTRAMARCO DE ALUMÍNIO, FIXAÇÃO COM ARGAMASSA - FORNECIMENTO E INSTALAÇÃO. AF_11/2024</v>
          </cell>
          <cell r="C3639" t="str">
            <v>M</v>
          </cell>
          <cell r="D3639">
            <v>24.38</v>
          </cell>
          <cell r="E3639" t="str">
            <v>Esquadrias - Janelas</v>
          </cell>
          <cell r="F3639" t="str">
            <v>SINAPI Mai/26</v>
          </cell>
        </row>
        <row r="3640">
          <cell r="A3640">
            <v>94590</v>
          </cell>
          <cell r="B3640" t="str">
            <v>CONTRAMARCO DE ALUMÍNIO, FIXAÇÃO COM PARAFUSO - FORNECIMENTO E INSTALAÇÃO. AF_11/2024</v>
          </cell>
          <cell r="C3640" t="str">
            <v>M</v>
          </cell>
          <cell r="D3640">
            <v>32.07</v>
          </cell>
          <cell r="E3640" t="str">
            <v>Esquadrias - Janelas</v>
          </cell>
          <cell r="F3640" t="str">
            <v>SINAPI Mai/26</v>
          </cell>
        </row>
        <row r="3641">
          <cell r="A3641">
            <v>94587</v>
          </cell>
          <cell r="B3641" t="str">
            <v>CONTRAMARCO DE AÇO, FIXAÇÃO COM ARGAMASSA - FORNECIMENTO E INSTALAÇÃO. AF_11/2024</v>
          </cell>
          <cell r="C3641" t="str">
            <v>M</v>
          </cell>
          <cell r="D3641">
            <v>73.48</v>
          </cell>
          <cell r="E3641" t="str">
            <v>Esquadrias - Janelas</v>
          </cell>
          <cell r="F3641" t="str">
            <v>SINAPI Mai/26</v>
          </cell>
        </row>
        <row r="3642">
          <cell r="A3642">
            <v>94588</v>
          </cell>
          <cell r="B3642" t="str">
            <v>CONTRAMARCO DE AÇO, FIXAÇÃO COM PARAFUSO - FORNECIMENTO E INSTALAÇÃO. AF_11/2024</v>
          </cell>
          <cell r="C3642" t="str">
            <v>M</v>
          </cell>
          <cell r="D3642">
            <v>86.82</v>
          </cell>
          <cell r="E3642" t="str">
            <v>Esquadrias - Janelas</v>
          </cell>
          <cell r="F3642" t="str">
            <v>SINAPI Mai/26</v>
          </cell>
        </row>
        <row r="3643">
          <cell r="A3643">
            <v>105812</v>
          </cell>
          <cell r="B3643" t="str">
            <v>GUARNIÇÃO DE ALUMÍNIO. AF_11/2024</v>
          </cell>
          <cell r="C3643" t="str">
            <v>M</v>
          </cell>
          <cell r="D3643">
            <v>32.25</v>
          </cell>
          <cell r="E3643" t="str">
            <v>Esquadrias - Janelas</v>
          </cell>
          <cell r="F3643" t="str">
            <v>SINAPI Mai/26</v>
          </cell>
        </row>
        <row r="3644">
          <cell r="A3644">
            <v>94571</v>
          </cell>
          <cell r="B3644"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C3644" t="str">
            <v>M2</v>
          </cell>
          <cell r="D3644">
            <v>0</v>
          </cell>
          <cell r="E3644" t="str">
            <v>Esquadrias - Janelas</v>
          </cell>
          <cell r="F3644" t="str">
            <v>SINAPI Mai/26</v>
          </cell>
        </row>
        <row r="3645">
          <cell r="A3645">
            <v>94570</v>
          </cell>
          <cell r="B3645"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C3645" t="str">
            <v>M2</v>
          </cell>
          <cell r="D3645">
            <v>361.74</v>
          </cell>
          <cell r="E3645" t="str">
            <v>Esquadrias - Janelas</v>
          </cell>
          <cell r="F3645" t="str">
            <v>SINAPI Mai/26</v>
          </cell>
        </row>
        <row r="3646">
          <cell r="A3646">
            <v>105811</v>
          </cell>
          <cell r="B3646"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C3646" t="str">
            <v>M2</v>
          </cell>
          <cell r="D3646">
            <v>0</v>
          </cell>
          <cell r="E3646" t="str">
            <v>Esquadrias - Janelas</v>
          </cell>
          <cell r="F3646" t="str">
            <v>SINAPI Mai/26</v>
          </cell>
        </row>
        <row r="3647">
          <cell r="A3647">
            <v>94572</v>
          </cell>
          <cell r="B3647"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C3647" t="str">
            <v>M2</v>
          </cell>
          <cell r="D3647">
            <v>518.04</v>
          </cell>
          <cell r="E3647" t="str">
            <v>Esquadrias - Janelas</v>
          </cell>
          <cell r="F3647" t="str">
            <v>SINAPI Mai/26</v>
          </cell>
        </row>
        <row r="3648">
          <cell r="A3648">
            <v>94573</v>
          </cell>
          <cell r="B3648"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C3648" t="str">
            <v>M2</v>
          </cell>
          <cell r="D3648">
            <v>402.77</v>
          </cell>
          <cell r="E3648" t="str">
            <v>Esquadrias - Janelas</v>
          </cell>
          <cell r="F3648" t="str">
            <v>SINAPI Mai/26</v>
          </cell>
        </row>
        <row r="3649">
          <cell r="A3649">
            <v>105809</v>
          </cell>
          <cell r="B3649"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C3649" t="str">
            <v>M2</v>
          </cell>
          <cell r="D3649">
            <v>0</v>
          </cell>
          <cell r="E3649" t="str">
            <v>Esquadrias - Janelas</v>
          </cell>
          <cell r="F3649" t="str">
            <v>SINAPI Mai/26</v>
          </cell>
        </row>
        <row r="3650">
          <cell r="A3650">
            <v>94569</v>
          </cell>
          <cell r="B3650" t="str">
            <v>JANELA DE ALUMÍNIO TIPO MAXIM-AR, BATENTE/ REQUADRO 3 A 14 CM, VIDRO INCLUSO, FIXAÇÃO COM PARAFUSO, SEM GUARNIÇÃO/ ALIZAR, DIMENSÕES 60X80 (A X L) CM, SEM ACABAMENTO, VEDAÇÃO COM SILICONE, EXCLUSIVE CONTRAMARCO - FORNECIMENTO E INSTALAÇÃO. AF_11/2024</v>
          </cell>
          <cell r="C3650" t="str">
            <v>M2</v>
          </cell>
          <cell r="D3650">
            <v>688.21</v>
          </cell>
          <cell r="E3650" t="str">
            <v>Esquadrias - Janelas</v>
          </cell>
          <cell r="F3650" t="str">
            <v>SINAPI Mai/26</v>
          </cell>
        </row>
        <row r="3651">
          <cell r="A3651">
            <v>105810</v>
          </cell>
          <cell r="B3651" t="str">
            <v>JANELA DE ALUMÍNIO TIPO MAXIM-AR, VIDRO INCLUSO, COM BANDEIRA, FIXAÇÃO COM PARAFUSO, SEM GUARNIÇÃO/ ALIZAR, DIMENSÕES 100X80 (A X L) CM, SEM ACABAMENTO, VEDAÇÃO COM SILICONE, EXCLUSIVE CONTRAMARCO - FORNECIMENTO E INSTALAÇÃO. AF_11/2024</v>
          </cell>
          <cell r="C3651" t="str">
            <v>M2</v>
          </cell>
          <cell r="D3651">
            <v>0</v>
          </cell>
          <cell r="E3651" t="str">
            <v>Esquadrias - Janelas</v>
          </cell>
          <cell r="F3651" t="str">
            <v>SINAPI Mai/26</v>
          </cell>
        </row>
        <row r="3652">
          <cell r="A3652">
            <v>94561</v>
          </cell>
          <cell r="B3652"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C3652" t="str">
            <v>M2</v>
          </cell>
          <cell r="D3652">
            <v>0</v>
          </cell>
          <cell r="E3652" t="str">
            <v>Esquadrias - Janelas</v>
          </cell>
          <cell r="F3652" t="str">
            <v>SINAPI Mai/26</v>
          </cell>
        </row>
        <row r="3653">
          <cell r="A3653">
            <v>94562</v>
          </cell>
          <cell r="B3653" t="str">
            <v>JANELA DE AÇO DE CORRER COM 4 FOLHAS PARA VIDRO (VIDROS NÃO INCLUSOS), BATENTE/ REQUADRO INCLUSO (6 A 14 CM), FIXAÇÃO COM ARGAMASSA, COM PINTURA ANTICORROSIVA, COM FERRAGENS, FIXAÇÃO COM ARGAMASSA, EXCLUSIVE CONTRAMARCO - FORNECIMENTO E INSTALAÇÃO. AF_11/2024</v>
          </cell>
          <cell r="C3653" t="str">
            <v>M2</v>
          </cell>
          <cell r="D3653">
            <v>548.08000000000004</v>
          </cell>
          <cell r="E3653" t="str">
            <v>Esquadrias - Janelas</v>
          </cell>
          <cell r="F3653" t="str">
            <v>SINAPI Mai/26</v>
          </cell>
        </row>
        <row r="3654">
          <cell r="A3654">
            <v>105813</v>
          </cell>
          <cell r="B3654" t="str">
            <v>JANELA DE AÇO GALVANIZADO TIPO MAXIMO-AR, PINT. ANTICORROSIVA, COM BATENTE/REQUADRO DE 6 A 14 CM, SEM VIDRO, COM GRADE, 1 FL, 60 X 80 CM (A X L), FIXAÇÃO COM ARGAMASSA, EXCLUSIVE CONTRAMARCO - FORNECIMENTO E INSTALAÇÃO. AF_11/2024</v>
          </cell>
          <cell r="C3654" t="str">
            <v>M2</v>
          </cell>
          <cell r="D3654">
            <v>972.3</v>
          </cell>
          <cell r="E3654" t="str">
            <v>Esquadrias - Janelas</v>
          </cell>
          <cell r="F3654" t="str">
            <v>SINAPI Mai/26</v>
          </cell>
        </row>
        <row r="3655">
          <cell r="A3655">
            <v>94559</v>
          </cell>
          <cell r="B3655"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C3655" t="str">
            <v>M2</v>
          </cell>
          <cell r="D3655">
            <v>703.89</v>
          </cell>
          <cell r="E3655" t="str">
            <v>Esquadrias - Janelas</v>
          </cell>
          <cell r="F3655" t="str">
            <v>SINAPI Mai/26</v>
          </cell>
        </row>
        <row r="3656">
          <cell r="A3656">
            <v>100668</v>
          </cell>
          <cell r="B3656"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C3656" t="str">
            <v>M2</v>
          </cell>
          <cell r="D3656">
            <v>1368.3</v>
          </cell>
          <cell r="E3656" t="str">
            <v>Esquadrias - Janelas</v>
          </cell>
          <cell r="F3656" t="str">
            <v>SINAPI Mai/26</v>
          </cell>
        </row>
        <row r="3657">
          <cell r="A3657">
            <v>100670</v>
          </cell>
          <cell r="B3657" t="str">
            <v>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v>
          </cell>
          <cell r="C3657" t="str">
            <v>M2</v>
          </cell>
          <cell r="D3657">
            <v>1006.15</v>
          </cell>
          <cell r="E3657" t="str">
            <v>Esquadrias - Janelas</v>
          </cell>
          <cell r="F3657" t="str">
            <v>SINAPI Mai/26</v>
          </cell>
        </row>
        <row r="3658">
          <cell r="A3658">
            <v>100665</v>
          </cell>
          <cell r="B3658"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658" t="str">
            <v>M2</v>
          </cell>
          <cell r="D3658">
            <v>849.2</v>
          </cell>
          <cell r="E3658" t="str">
            <v>Esquadrias - Janelas</v>
          </cell>
          <cell r="F3658" t="str">
            <v>SINAPI Mai/26</v>
          </cell>
        </row>
        <row r="3659">
          <cell r="A3659">
            <v>100924</v>
          </cell>
          <cell r="B3659"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C3659" t="str">
            <v>M2</v>
          </cell>
          <cell r="D3659">
            <v>0</v>
          </cell>
          <cell r="E3659" t="str">
            <v>Esquadrias - Janelas</v>
          </cell>
          <cell r="F3659" t="str">
            <v>SINAPI Mai/26</v>
          </cell>
        </row>
        <row r="3660">
          <cell r="A3660">
            <v>100671</v>
          </cell>
          <cell r="B3660"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660" t="str">
            <v>M2</v>
          </cell>
          <cell r="D3660">
            <v>1233.56</v>
          </cell>
          <cell r="E3660" t="str">
            <v>Esquadrias - Janelas</v>
          </cell>
          <cell r="F3660" t="str">
            <v>SINAPI Mai/26</v>
          </cell>
        </row>
        <row r="3661">
          <cell r="A3661">
            <v>100667</v>
          </cell>
          <cell r="B3661"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661" t="str">
            <v>M2</v>
          </cell>
          <cell r="D3661">
            <v>1073.07</v>
          </cell>
          <cell r="E3661" t="str">
            <v>Esquadrias - Janelas</v>
          </cell>
          <cell r="F3661" t="str">
            <v>SINAPI Mai/26</v>
          </cell>
        </row>
        <row r="3662">
          <cell r="A3662">
            <v>100669</v>
          </cell>
          <cell r="B3662"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C3662" t="str">
            <v>M2</v>
          </cell>
          <cell r="D3662">
            <v>1027.67</v>
          </cell>
          <cell r="E3662" t="str">
            <v>Esquadrias - Janelas</v>
          </cell>
          <cell r="F3662" t="str">
            <v>SINAPI Mai/26</v>
          </cell>
        </row>
        <row r="3663">
          <cell r="A3663">
            <v>100672</v>
          </cell>
          <cell r="B3663"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663" t="str">
            <v>M2</v>
          </cell>
          <cell r="D3663">
            <v>818.37</v>
          </cell>
          <cell r="E3663" t="str">
            <v>Esquadrias - Janelas</v>
          </cell>
          <cell r="F3663" t="str">
            <v>SINAPI Mai/26</v>
          </cell>
        </row>
        <row r="3664">
          <cell r="A3664">
            <v>100666</v>
          </cell>
          <cell r="B3664"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664" t="str">
            <v>M2</v>
          </cell>
          <cell r="D3664">
            <v>690.85</v>
          </cell>
          <cell r="E3664" t="str">
            <v>Esquadrias - Janelas</v>
          </cell>
          <cell r="F3664" t="str">
            <v>SINAPI Mai/26</v>
          </cell>
        </row>
        <row r="3665">
          <cell r="A3665">
            <v>100663</v>
          </cell>
          <cell r="B3665"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C3665" t="str">
            <v>M2</v>
          </cell>
          <cell r="D3665">
            <v>0</v>
          </cell>
          <cell r="E3665" t="str">
            <v>Esquadrias - Janelas</v>
          </cell>
          <cell r="F3665" t="str">
            <v>SINAPI Mai/26</v>
          </cell>
        </row>
        <row r="3666">
          <cell r="A3666">
            <v>100662</v>
          </cell>
          <cell r="B3666"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C3666" t="str">
            <v>M2</v>
          </cell>
          <cell r="D3666">
            <v>0</v>
          </cell>
          <cell r="E3666" t="str">
            <v>Esquadrias - Janelas</v>
          </cell>
          <cell r="F3666" t="str">
            <v>SINAPI Mai/26</v>
          </cell>
        </row>
        <row r="3667">
          <cell r="A3667">
            <v>100661</v>
          </cell>
          <cell r="B3667" t="str">
            <v>JANELA DE PVC BRANCO TIPO MAXIM-AR (VIDRO INCLUSO), BATENTE/ REQUADRO DE 4 A 14 CM, DIMENSÕES 60X60 CM, COM GUARNIÇÃO/ ALIZAR, COM FERRAGENS, FIXAÇÃO COM PARAFUSOS, VEDAÇÃO COM SILICONE, EXCLUSIVE CONTRAMARCO - FORNECIMENTO E INSTALAÇÃO. AF_11/2024</v>
          </cell>
          <cell r="C3667" t="str">
            <v>M2</v>
          </cell>
          <cell r="D3667">
            <v>0</v>
          </cell>
          <cell r="E3667" t="str">
            <v>Esquadrias - Janelas</v>
          </cell>
          <cell r="F3667" t="str">
            <v>SINAPI Mai/26</v>
          </cell>
        </row>
        <row r="3668">
          <cell r="A3668">
            <v>105925</v>
          </cell>
          <cell r="B3668" t="str">
            <v>ALIZAR DE 5X1,5CM PARA PORTA FIXADO COM PREGOS - SOMENTE INSTALAÇÃO. AF_10/2025</v>
          </cell>
          <cell r="C3668" t="str">
            <v>M</v>
          </cell>
          <cell r="D3668">
            <v>3.16</v>
          </cell>
          <cell r="E3668" t="str">
            <v>Esquadrias - Portas</v>
          </cell>
          <cell r="F3668" t="str">
            <v>SINAPI Mai/26</v>
          </cell>
        </row>
        <row r="3669">
          <cell r="A3669">
            <v>100659</v>
          </cell>
          <cell r="B3669" t="str">
            <v>ALIZAR DE 5X1,5CM PARA PORTA FIXADO COM PREGOS, PADRÃO MÉDIO - FORNECIMENTO E INSTALAÇÃO. AF_10/2025</v>
          </cell>
          <cell r="C3669" t="str">
            <v>M</v>
          </cell>
          <cell r="D3669">
            <v>14.99</v>
          </cell>
          <cell r="E3669" t="str">
            <v>Esquadrias - Portas</v>
          </cell>
          <cell r="F3669" t="str">
            <v>SINAPI Mai/26</v>
          </cell>
        </row>
        <row r="3670">
          <cell r="A3670">
            <v>100660</v>
          </cell>
          <cell r="B3670" t="str">
            <v>ALIZAR DE 5X1,5CM PARA PORTA FIXADO COM PREGOS, PADRÃO POPULAR - FORNECIMENTO E INSTALAÇÃO. AF_10/2025</v>
          </cell>
          <cell r="C3670" t="str">
            <v>M</v>
          </cell>
          <cell r="D3670">
            <v>10.210000000000001</v>
          </cell>
          <cell r="E3670" t="str">
            <v>Esquadrias - Portas</v>
          </cell>
          <cell r="F3670" t="str">
            <v>SINAPI Mai/26</v>
          </cell>
        </row>
        <row r="3671">
          <cell r="A3671">
            <v>100711</v>
          </cell>
          <cell r="B3671" t="str">
            <v>BATENTE DE AÇO GALVANIZADO, COM PERFIL PRÉ-FABRICADO, FIXADO COM ARGAMASSA, COM SOLDA, GRAPAS E FUROS PARA FERRAGENS INCLUSOS. AF_10/2025</v>
          </cell>
          <cell r="C3671" t="str">
            <v>M</v>
          </cell>
          <cell r="D3671">
            <v>0</v>
          </cell>
          <cell r="E3671" t="str">
            <v>Esquadrias - Portas</v>
          </cell>
          <cell r="F3671" t="str">
            <v>SINAPI Mai/26</v>
          </cell>
        </row>
        <row r="3672">
          <cell r="A3672">
            <v>100676</v>
          </cell>
          <cell r="B3672" t="str">
            <v>BATENTE PARA PORTA COM BANDEIRA, FIXAÇÃO COM PARAFUSO E BUCHA. AF_10/2025</v>
          </cell>
          <cell r="C3672" t="str">
            <v>UN</v>
          </cell>
          <cell r="D3672">
            <v>284.51</v>
          </cell>
          <cell r="E3672" t="str">
            <v>Esquadrias - Portas</v>
          </cell>
          <cell r="F3672" t="str">
            <v>SINAPI Mai/26</v>
          </cell>
        </row>
        <row r="3673">
          <cell r="A3673">
            <v>90806</v>
          </cell>
          <cell r="B3673" t="str">
            <v>BATENTE PARA PORTA DE MADEIRA, FIXAÇÃO COM ARGAMASSA, PADRÃO MÉDIO - FORNECIMENTO E INSTALAÇÃO. AF_10/2025</v>
          </cell>
          <cell r="C3673" t="str">
            <v>UN</v>
          </cell>
          <cell r="D3673">
            <v>584.6</v>
          </cell>
          <cell r="E3673" t="str">
            <v>Esquadrias - Portas</v>
          </cell>
          <cell r="F3673" t="str">
            <v>SINAPI Mai/26</v>
          </cell>
        </row>
        <row r="3674">
          <cell r="A3674">
            <v>91292</v>
          </cell>
          <cell r="B3674" t="str">
            <v>BATENTE PARA PORTA DE MADEIRA, FIXAÇÃO COM ARGAMASSA, PADRÃO POPULAR FORNECIMENTO E INSTALAÇÃO. AF_10/2025</v>
          </cell>
          <cell r="C3674" t="str">
            <v>UN</v>
          </cell>
          <cell r="D3674">
            <v>478.01</v>
          </cell>
          <cell r="E3674" t="str">
            <v>Esquadrias - Portas</v>
          </cell>
          <cell r="F3674" t="str">
            <v>SINAPI Mai/26</v>
          </cell>
        </row>
        <row r="3675">
          <cell r="A3675">
            <v>90801</v>
          </cell>
          <cell r="B3675" t="str">
            <v>BATENTE PARA PORTA DE MADEIRA, PADRÃO MÉDIO - FORNECIMENTO E MONTAGEM. AF_10/2025</v>
          </cell>
          <cell r="C3675" t="str">
            <v>UN</v>
          </cell>
          <cell r="D3675">
            <v>453.69</v>
          </cell>
          <cell r="E3675" t="str">
            <v>Esquadrias - Portas</v>
          </cell>
          <cell r="F3675" t="str">
            <v>SINAPI Mai/26</v>
          </cell>
        </row>
        <row r="3676">
          <cell r="A3676">
            <v>91287</v>
          </cell>
          <cell r="B3676" t="str">
            <v>BATENTE PARA PORTA DE MADEIRA, PADRÃO POPULAR - FORNECIMENTO E MONTAGEM. AF_10/2025</v>
          </cell>
          <cell r="C3676" t="str">
            <v>UN</v>
          </cell>
          <cell r="D3676">
            <v>347.1</v>
          </cell>
          <cell r="E3676" t="str">
            <v>Esquadrias - Portas</v>
          </cell>
          <cell r="F3676" t="str">
            <v>SINAPI Mai/26</v>
          </cell>
        </row>
        <row r="3677">
          <cell r="A3677">
            <v>100706</v>
          </cell>
          <cell r="B3677" t="str">
            <v>CREMONA EM LATÃO CROMADO OU POLIDO, COMPLETA. AF_10/2025</v>
          </cell>
          <cell r="C3677" t="str">
            <v>UN</v>
          </cell>
          <cell r="D3677">
            <v>101.95</v>
          </cell>
          <cell r="E3677" t="str">
            <v>Esquadrias - Portas</v>
          </cell>
          <cell r="F3677" t="str">
            <v>SINAPI Mai/26</v>
          </cell>
        </row>
        <row r="3678">
          <cell r="A3678">
            <v>100709</v>
          </cell>
          <cell r="B3678" t="str">
            <v>DOBRADIÇA EM AÇO/FERRO, 3" X 2 1/2", E=1,9 A 2MM, SEN ANEL, CROMADO OU ZINCADO, TAMPA BOLA, COM PARAFUSOS. AF_10/2025</v>
          </cell>
          <cell r="C3678" t="str">
            <v>UN</v>
          </cell>
          <cell r="D3678">
            <v>75.86</v>
          </cell>
          <cell r="E3678" t="str">
            <v>Esquadrias - Portas</v>
          </cell>
          <cell r="F3678" t="str">
            <v>SINAPI Mai/26</v>
          </cell>
        </row>
        <row r="3679">
          <cell r="A3679">
            <v>100710</v>
          </cell>
          <cell r="B3679" t="str">
            <v>DOBRADIÇA TIPO VAI E VEM EM LATÃO POLIDO 3". AF_10/2025</v>
          </cell>
          <cell r="C3679" t="str">
            <v>UN</v>
          </cell>
          <cell r="D3679">
            <v>170.08</v>
          </cell>
          <cell r="E3679" t="str">
            <v>Esquadrias - Portas</v>
          </cell>
          <cell r="F3679" t="str">
            <v>SINAPI Mai/26</v>
          </cell>
        </row>
        <row r="3680">
          <cell r="A3680">
            <v>90830</v>
          </cell>
          <cell r="B3680" t="str">
            <v>FECHADURA DE EMBUTIR COM CILINDRO, EXTERNA, COMPLETA, ACABAMENTO PADRÃO MÉDIO, INCLUSO EXECUÇÃO DE FURO - FORNECIMENTO E INSTALAÇÃO. AF_10/2025</v>
          </cell>
          <cell r="C3680" t="str">
            <v>UN</v>
          </cell>
          <cell r="D3680">
            <v>223.2</v>
          </cell>
          <cell r="E3680" t="str">
            <v>Esquadrias - Portas</v>
          </cell>
          <cell r="F3680" t="str">
            <v>SINAPI Mai/26</v>
          </cell>
        </row>
        <row r="3681">
          <cell r="A3681">
            <v>91304</v>
          </cell>
          <cell r="B3681" t="str">
            <v>FECHADURA DE EMBUTIR COM CILINDRO, EXTERNA, COMPLETA, ACABAMENTO PADRÃO POPULAR, INCLUSO EXECUÇÃO DE FURO - FORNECIMENTO E INSTALAÇÃO. AF_10/2025</v>
          </cell>
          <cell r="C3681" t="str">
            <v>UN</v>
          </cell>
          <cell r="D3681">
            <v>144.43</v>
          </cell>
          <cell r="E3681" t="str">
            <v>Esquadrias - Portas</v>
          </cell>
          <cell r="F3681" t="str">
            <v>SINAPI Mai/26</v>
          </cell>
        </row>
        <row r="3682">
          <cell r="A3682">
            <v>90831</v>
          </cell>
          <cell r="B3682" t="str">
            <v>FECHADURA DE EMBUTIR PARA PORTA DE BANHEIRO, COMPLETA, ACABAMENTO PADRÃO MÉDIO, INCLUSO EXECUÇÃO DE FURO - FORNECIMENTO E INSTALAÇÃO. AF_10/2025</v>
          </cell>
          <cell r="C3682" t="str">
            <v>UN</v>
          </cell>
          <cell r="D3682">
            <v>193.28</v>
          </cell>
          <cell r="E3682" t="str">
            <v>Esquadrias - Portas</v>
          </cell>
          <cell r="F3682" t="str">
            <v>SINAPI Mai/26</v>
          </cell>
        </row>
        <row r="3683">
          <cell r="A3683">
            <v>91305</v>
          </cell>
          <cell r="B3683" t="str">
            <v>FECHADURA DE EMBUTIR PARA PORTA DE BANHEIRO, COMPLETA, ACABAMENTO PADRÃO POPULAR, INCLUSO EXECUÇÃO DE FURO - FORNECIMENTO E INSTALAÇÃO. AF_10/2025</v>
          </cell>
          <cell r="C3683" t="str">
            <v>UN</v>
          </cell>
          <cell r="D3683">
            <v>139.09</v>
          </cell>
          <cell r="E3683" t="str">
            <v>Esquadrias - Portas</v>
          </cell>
          <cell r="F3683" t="str">
            <v>SINAPI Mai/26</v>
          </cell>
        </row>
        <row r="3684">
          <cell r="A3684">
            <v>91306</v>
          </cell>
          <cell r="B3684" t="str">
            <v>FECHADURA DE EMBUTIR PARA PORTAS INTERNAS, COMPLETA, ACABAMENTO PADRÃO MÉDIO, COM EXECUÇÃO DE FURO - FORNECIMENTO E INSTALAÇÃO. AF_10/2025</v>
          </cell>
          <cell r="C3684" t="str">
            <v>UN</v>
          </cell>
          <cell r="D3684">
            <v>193.28</v>
          </cell>
          <cell r="E3684" t="str">
            <v>Esquadrias - Portas</v>
          </cell>
          <cell r="F3684" t="str">
            <v>SINAPI Mai/26</v>
          </cell>
        </row>
        <row r="3685">
          <cell r="A3685">
            <v>91307</v>
          </cell>
          <cell r="B3685" t="str">
            <v>FECHADURA DE EMBUTIR PARA PORTAS INTERNAS, COMPLETA, ACABAMENTO PADRÃO POPULAR, COM EXECUÇÃO DE FURO - FORNECIMENTO E INSTALAÇÃO. AF_10/2025</v>
          </cell>
          <cell r="C3685" t="str">
            <v>UN</v>
          </cell>
          <cell r="D3685">
            <v>120.81</v>
          </cell>
          <cell r="E3685" t="str">
            <v>Esquadrias - Portas</v>
          </cell>
          <cell r="F3685" t="str">
            <v>SINAPI Mai/26</v>
          </cell>
        </row>
        <row r="3686">
          <cell r="A3686">
            <v>100707</v>
          </cell>
          <cell r="B3686" t="str">
            <v>FECHO DE EMBUTIR TIPO UNHA 22CM. AF_10/2025</v>
          </cell>
          <cell r="C3686" t="str">
            <v>UN</v>
          </cell>
          <cell r="D3686">
            <v>171.34</v>
          </cell>
          <cell r="E3686" t="str">
            <v>Esquadrias - Portas</v>
          </cell>
          <cell r="F3686" t="str">
            <v>SINAPI Mai/26</v>
          </cell>
        </row>
        <row r="3687">
          <cell r="A3687">
            <v>100708</v>
          </cell>
          <cell r="B3687" t="str">
            <v>FECHO DE EMBUTIR TIPO UNHA 40CM. AF_10/2025</v>
          </cell>
          <cell r="C3687" t="str">
            <v>UN</v>
          </cell>
          <cell r="D3687">
            <v>209.78</v>
          </cell>
          <cell r="E3687" t="str">
            <v>Esquadrias - Portas</v>
          </cell>
          <cell r="F3687" t="str">
            <v>SINAPI Mai/26</v>
          </cell>
        </row>
        <row r="3688">
          <cell r="A3688">
            <v>91328</v>
          </cell>
          <cell r="B3688" t="str">
            <v>KIT DE PORTA DE MADEIRA FRISADA, SEMI-OCA (LEVE OU MÉDIA), PADRÃO MÉDIO 60X210CM, ESPESSURA DE 3CM, ITENS INCLUSOS: DOBRADIÇAS, MONTAGEM E INSTALAÇÃO DO BATENTE, SEM FECHADURA - FORNECIMENTO E INSTALAÇÃO. AF_10/2025</v>
          </cell>
          <cell r="C3688" t="str">
            <v>UN</v>
          </cell>
          <cell r="D3688">
            <v>1161.6099999999999</v>
          </cell>
          <cell r="E3688" t="str">
            <v>Esquadrias - Portas</v>
          </cell>
          <cell r="F3688" t="str">
            <v>SINAPI Mai/26</v>
          </cell>
        </row>
        <row r="3689">
          <cell r="A3689">
            <v>100687</v>
          </cell>
          <cell r="B3689" t="str">
            <v>KIT DE PORTA DE MADEIRA FRISADA, SEMI-OCA (LEVE OU MÉDIA), PADRÃO MÉDIO, 60X210CM, ESPESSURA DE 3CM, ITENS INCLUSOS: DOBRADIÇAS, MONTAGEM E INSTALAÇÃO DE BATENTE, FECHADURA COM EXECUÇÃO DO FURO - FORNECIMENTO E INSTALAÇÃO. AF_10/2025</v>
          </cell>
          <cell r="C3689" t="str">
            <v>UN</v>
          </cell>
          <cell r="D3689">
            <v>1354.89</v>
          </cell>
          <cell r="E3689" t="str">
            <v>Esquadrias - Portas</v>
          </cell>
          <cell r="F3689" t="str">
            <v>SINAPI Mai/26</v>
          </cell>
        </row>
        <row r="3690">
          <cell r="A3690">
            <v>100681</v>
          </cell>
          <cell r="B3690" t="str">
            <v>KIT DE PORTA DE MADEIRA FRISADA, SEMI-OCA (LEVE OU MÉDIA), PADRÃO MÉDIO, 70X210CM, ESPESSURA DE 3CM, ITENS INCLUSOS: DOBRADIÇAS, MONTAGEM E INSTALAÇÃO DE BATENTE, FECHADURA COM EXECUÇÃO DO FURO - FORNECIMENTO E INSTALAÇÃO. AF_10/2025</v>
          </cell>
          <cell r="C3690" t="str">
            <v>UN</v>
          </cell>
          <cell r="D3690">
            <v>1388.9</v>
          </cell>
          <cell r="E3690" t="str">
            <v>Esquadrias - Portas</v>
          </cell>
          <cell r="F3690" t="str">
            <v>SINAPI Mai/26</v>
          </cell>
        </row>
        <row r="3691">
          <cell r="A3691">
            <v>91330</v>
          </cell>
          <cell r="B3691" t="str">
            <v>KIT DE PORTA DE MADEIRA FRISADA, SEMI-OCA (LEVE OU MÉDIA), PADRÃO MÉDIO, 70X210CM, ESPESSURA DE 3CM, ITENS INCLUSOS: DOBRADIÇAS, MONTAGEM E INSTALAÇÃO DO BATENTE, SEM FECHADURA - FORNECIMENTO E INSTALAÇÃO. AF_10/2025</v>
          </cell>
          <cell r="C3691" t="str">
            <v>UN</v>
          </cell>
          <cell r="D3691">
            <v>1195.6199999999999</v>
          </cell>
          <cell r="E3691" t="str">
            <v>Esquadrias - Portas</v>
          </cell>
          <cell r="F3691" t="str">
            <v>SINAPI Mai/26</v>
          </cell>
        </row>
        <row r="3692">
          <cell r="A3692">
            <v>100689</v>
          </cell>
          <cell r="B3692" t="str">
            <v>KIT DE PORTA DE MADEIRA FRISADA, SEMI-OCA (LEVE OU MÉDIA), PADRÃO MÉDIO, 80X210CM, ESPESSURA DE 3,5CM, ITENS INCLUSOS: DOBRADIÇAS, MONTAGEM E INSTALAÇÃO DE BATENTE, FECHADURA COM EXECUÇÃO DO FURO - FORNECIMENTO E INSTALAÇÃO. AF_10/2025</v>
          </cell>
          <cell r="C3692" t="str">
            <v>UN</v>
          </cell>
          <cell r="D3692">
            <v>1466.77</v>
          </cell>
          <cell r="E3692" t="str">
            <v>Esquadrias - Portas</v>
          </cell>
          <cell r="F3692" t="str">
            <v>SINAPI Mai/26</v>
          </cell>
        </row>
        <row r="3693">
          <cell r="A3693">
            <v>91332</v>
          </cell>
          <cell r="B3693" t="str">
            <v>KIT DE PORTA DE MADEIRA FRISADA, SEMI-OCA (LEVE OU MÉDIA), PADRÃO MÉDIO, 80X210CM, ESPESSURA DE 3,5CM, ITENS INCLUSOS: DOBRADIÇAS, MONTAGEM E INSTALAÇÃO DO BATENTE, SEM FECHADURA - FORNECIMENTO E INSTALAÇÃO. AF_10/2025</v>
          </cell>
          <cell r="C3693" t="str">
            <v>UN</v>
          </cell>
          <cell r="D3693">
            <v>1243.57</v>
          </cell>
          <cell r="E3693" t="str">
            <v>Esquadrias - Portas</v>
          </cell>
          <cell r="F3693" t="str">
            <v>SINAPI Mai/26</v>
          </cell>
        </row>
        <row r="3694">
          <cell r="A3694">
            <v>100688</v>
          </cell>
          <cell r="B3694" t="str">
            <v>KIT DE PORTA DE MADEIRA FRISADA, SEMI-OCA (LEVE OU MÉDIA), PADRÃO POPULAR, 60X210CM, ESPESSURA DE 3CM, ITENS INCLUSOS: DOBRADIÇAS, MONTAGEM E INSTALAÇÃO DE BATENTE, FECHADURA COM EXECUÇÃO DO FURO - FORNECIMENTO E INSTALAÇÃO. AF_10/2025</v>
          </cell>
          <cell r="C3694" t="str">
            <v>UN</v>
          </cell>
          <cell r="D3694">
            <v>1148.22</v>
          </cell>
          <cell r="E3694" t="str">
            <v>Esquadrias - Portas</v>
          </cell>
          <cell r="F3694" t="str">
            <v>SINAPI Mai/26</v>
          </cell>
        </row>
        <row r="3695">
          <cell r="A3695">
            <v>91329</v>
          </cell>
          <cell r="B3695" t="str">
            <v>KIT DE PORTA DE MADEIRA FRISADA, SEMI-OCA (LEVE OU MÉDIA), PADRÃO POPULAR, 60X210CM, ESPESSURA DE 3CM, ITENS INCLUSOS: DOBRADIÇAS, MONTAGEM E INSTALAÇÃO DO BATENTE, SEM FECHADURA - FORNECIMENTO E INSTALAÇÃO. AF_10/2025</v>
          </cell>
          <cell r="C3695" t="str">
            <v>UN</v>
          </cell>
          <cell r="D3695">
            <v>1009.13</v>
          </cell>
          <cell r="E3695" t="str">
            <v>Esquadrias - Portas</v>
          </cell>
          <cell r="F3695" t="str">
            <v>SINAPI Mai/26</v>
          </cell>
        </row>
        <row r="3696">
          <cell r="A3696">
            <v>100682</v>
          </cell>
          <cell r="B3696" t="str">
            <v>KIT DE PORTA DE MADEIRA FRISADA, SEMI-OCA (LEVE OU MÉDIA), PADRÃO POPULAR, 70X210CM, ESPESSURA DE 3CM, ITENS INCLUSOS: DOBRADIÇAS, MONTAGEM E INSTALAÇÃO DE BATENTE, FECHADURA COM EXECUÇÃO DO FURO - FORNECIMENTO E INSTALAÇÃO. AF_10/2025</v>
          </cell>
          <cell r="C3696" t="str">
            <v>UN</v>
          </cell>
          <cell r="D3696">
            <v>1162.99</v>
          </cell>
          <cell r="E3696" t="str">
            <v>Esquadrias - Portas</v>
          </cell>
          <cell r="F3696" t="str">
            <v>SINAPI Mai/26</v>
          </cell>
        </row>
        <row r="3697">
          <cell r="A3697">
            <v>91331</v>
          </cell>
          <cell r="B3697" t="str">
            <v>KIT DE PORTA DE MADEIRA FRISADA, SEMI-OCA (LEVE OU MÉDIA), PADRÃO POPULAR, 70X210CM, ESPESSURA DE 3CM, ITENS INCLUSOS: DOBRADIÇAS, MONTAGEM E INSTALAÇÃO DO BATENTE, SEM FECHADURA - FORNECIMENTO E INSTALAÇÃO. AF_10/2025</v>
          </cell>
          <cell r="C3697" t="str">
            <v>UN</v>
          </cell>
          <cell r="D3697">
            <v>1042.18</v>
          </cell>
          <cell r="E3697" t="str">
            <v>Esquadrias - Portas</v>
          </cell>
          <cell r="F3697" t="str">
            <v>SINAPI Mai/26</v>
          </cell>
        </row>
        <row r="3698">
          <cell r="A3698">
            <v>100690</v>
          </cell>
          <cell r="B3698" t="str">
            <v>KIT DE PORTA DE MADEIRA FRISADA, SEMI-OCA (LEVE OU MÉDIA), PADRÃO POPULAR, 80X210CM, ESPESSURA DE 3,5CM, ITENS INCLUSOS: DOBRADIÇAS, MONTAGEM E INSTALAÇÃO DE BATENTE, FECHADURA COM EXECUÇÃO DO FURO - FORNECIMENTO E INSTALAÇÃO. AF_10/2025</v>
          </cell>
          <cell r="C3698" t="str">
            <v>UN</v>
          </cell>
          <cell r="D3698">
            <v>1233.6099999999999</v>
          </cell>
          <cell r="E3698" t="str">
            <v>Esquadrias - Portas</v>
          </cell>
          <cell r="F3698" t="str">
            <v>SINAPI Mai/26</v>
          </cell>
        </row>
        <row r="3699">
          <cell r="A3699">
            <v>91333</v>
          </cell>
          <cell r="B3699" t="str">
            <v>KIT DE PORTA DE MADEIRA FRISADA, SEMI-OCA (LEVE OU MÉDIA), PADRÃO POPULAR, 80X210CM, ESPESSURA DE 3,5CM, ITENS INCLUSOS: DOBRADIÇAS, MONTAGEM E INSTALAÇÃO DO BATENTE, SEM FECHADURA - FORNECIMENTO E INSTALAÇÃO. AF_10/2025</v>
          </cell>
          <cell r="C3699" t="str">
            <v>UN</v>
          </cell>
          <cell r="D3699">
            <v>1089.18</v>
          </cell>
          <cell r="E3699" t="str">
            <v>Esquadrias - Portas</v>
          </cell>
          <cell r="F3699" t="str">
            <v>SINAPI Mai/26</v>
          </cell>
        </row>
        <row r="3700">
          <cell r="A3700">
            <v>90845</v>
          </cell>
          <cell r="B3700" t="str">
            <v>KIT DE PORTA DE MADEIRA PARA PINTURA, MACIÇA (PESADA OU SUPERPESADA), PADRÃO MÉDIO, 80X210CM, ESPESSURA DE 3,5CM, ITENS INCLUSOS: DOBRADIÇAS, MONTAGEM E INSTALAÇÃO DO BATENTE, FECHADURA COM EXECUÇÃO DO FURO - FORNECIMENTO E INSTALAÇÃO. AF_10/2025</v>
          </cell>
          <cell r="C3700" t="str">
            <v>UN</v>
          </cell>
          <cell r="D3700">
            <v>1721.86</v>
          </cell>
          <cell r="E3700" t="str">
            <v>Esquadrias - Portas</v>
          </cell>
          <cell r="F3700" t="str">
            <v>SINAPI Mai/26</v>
          </cell>
        </row>
        <row r="3701">
          <cell r="A3701">
            <v>90846</v>
          </cell>
          <cell r="B3701" t="str">
            <v>KIT DE PORTA DE MADEIRA PARA PINTURA, MACIÇA (PESADA OU SUPERPESADA), PADRÃO MÉDIO, 90X210CM, ESPESSURA DE 3,5CM, ITENS INCLUSOS: DOBRADIÇAS, MONTAGEM E INSTALAÇÃO DO BATENTE, FECHADURA COM EXECUÇÃO DO FURO - FORNECIMENTO E INSTALAÇÃO. AF_10/2025</v>
          </cell>
          <cell r="C3701" t="str">
            <v>UN</v>
          </cell>
          <cell r="D3701">
            <v>1808.42</v>
          </cell>
          <cell r="E3701" t="str">
            <v>Esquadrias - Portas</v>
          </cell>
          <cell r="F3701" t="str">
            <v>SINAPI Mai/26</v>
          </cell>
        </row>
        <row r="3702">
          <cell r="A3702">
            <v>91316</v>
          </cell>
          <cell r="B3702" t="str">
            <v>KIT DE PORTA DE MADEIRA PARA PINTURA, MACIÇA (PESADA OU SUPERPESADA), PADRÃO POPULAR, 80X210CM, ESPESSURA DE 3,5CM, ITENS INCLUSOS: DOBRADIÇAS, MONTAGEM E INSTALAÇÃO DO BATENTE, FECHADURA COM EXECUÇÃO DO FURO - FORNECIMENTO E INSTALAÇÃO. AF_10/2025</v>
          </cell>
          <cell r="C3702" t="str">
            <v>UN</v>
          </cell>
          <cell r="D3702">
            <v>1488.7</v>
          </cell>
          <cell r="E3702" t="str">
            <v>Esquadrias - Portas</v>
          </cell>
          <cell r="F3702" t="str">
            <v>SINAPI Mai/26</v>
          </cell>
        </row>
        <row r="3703">
          <cell r="A3703">
            <v>91317</v>
          </cell>
          <cell r="B3703" t="str">
            <v>KIT DE PORTA DE MADEIRA PARA PINTURA, MACIÇA (PESADA OU SUPERPESADA), PADRÃO POPULAR, 90X210CM, ESPESSURA DE 3,5CM, ITENS INCLUSOS: DOBRADIÇAS, MONTAGEM E INSTALAÇÃO DO BATENTE, FECHADURA COM EXECUÇÃO DO FURO - FORNECIMENTO E INSTALAÇÃO. AF_10/2025</v>
          </cell>
          <cell r="C3703" t="str">
            <v>UN</v>
          </cell>
          <cell r="D3703">
            <v>1574.31</v>
          </cell>
          <cell r="E3703" t="str">
            <v>Esquadrias - Portas</v>
          </cell>
          <cell r="F3703" t="str">
            <v>SINAPI Mai/26</v>
          </cell>
        </row>
        <row r="3704">
          <cell r="A3704">
            <v>90841</v>
          </cell>
          <cell r="B3704" t="str">
            <v>KIT DE PORTA DE MADEIRA PARA PINTURA, SEMI-OCA (LEVE OU MÉDIA), PADRÃO MÉDIO, 60X210CM, ESPESSURA DE 3,5CM, ITENS INCLUSOS: DOBRADIÇAS, MONTAGEM E INSTALAÇÃO DO BATENTE, FECHADURA COM EXECUÇÃO DO FURO - FORNECIMENTO E INSTALAÇÃO. AF_10/2025</v>
          </cell>
          <cell r="C3704" t="str">
            <v>UN</v>
          </cell>
          <cell r="D3704">
            <v>1331</v>
          </cell>
          <cell r="E3704" t="str">
            <v>Esquadrias - Portas</v>
          </cell>
          <cell r="F3704" t="str">
            <v>SINAPI Mai/26</v>
          </cell>
        </row>
        <row r="3705">
          <cell r="A3705">
            <v>90847</v>
          </cell>
          <cell r="B3705" t="str">
            <v>KIT DE PORTA DE MADEIRA PARA PINTURA, SEMI-OCA (LEVE OU MÉDIA), PADRÃO MÉDIO, 60X210CM, ESPESSURA DE 3,5CM, ITENS INCLUSOS: DOBRADIÇAS, MONTAGEM E INSTALAÇÃO DO BATENTE, SEM FECHADURA - FORNECIMENTO E INSTALAÇÃO. AF_10/2025</v>
          </cell>
          <cell r="C3705" t="str">
            <v>UN</v>
          </cell>
          <cell r="D3705">
            <v>1137.72</v>
          </cell>
          <cell r="E3705" t="str">
            <v>Esquadrias - Portas</v>
          </cell>
          <cell r="F3705" t="str">
            <v>SINAPI Mai/26</v>
          </cell>
        </row>
        <row r="3706">
          <cell r="A3706">
            <v>90842</v>
          </cell>
          <cell r="B3706" t="str">
            <v>KIT DE PORTA DE MADEIRA PARA PINTURA, SEMI-OCA (LEVE OU MÉDIA), PADRÃO MÉDIO, 70X210CM, ESPESSURA DE 3,5CM, ITENS INCLUSOS: DOBRADIÇAS, MONTAGEM E INSTALAÇÃO DO BATENTE, FECHADURA COM EXECUÇÃO DO FURO - FORNECIMENTO E INSTALAÇÃO. AF_10/2025</v>
          </cell>
          <cell r="C3706" t="str">
            <v>UN</v>
          </cell>
          <cell r="D3706">
            <v>1344.51</v>
          </cell>
          <cell r="E3706" t="str">
            <v>Esquadrias - Portas</v>
          </cell>
          <cell r="F3706" t="str">
            <v>SINAPI Mai/26</v>
          </cell>
        </row>
        <row r="3707">
          <cell r="A3707">
            <v>90848</v>
          </cell>
          <cell r="B3707" t="str">
            <v>KIT DE PORTA DE MADEIRA PARA PINTURA, SEMI-OCA (LEVE OU MÉDIA), PADRÃO MÉDIO, 70X210CM, ESPESSURA DE 3,5CM, ITENS INCLUSOS: DOBRADIÇAS, MONTAGEM E INSTALAÇÃO DO BATENTE, SEM FECHADURA - FORNECIMENTO E INSTALAÇÃO. AF_10/2025</v>
          </cell>
          <cell r="C3707" t="str">
            <v>UN</v>
          </cell>
          <cell r="D3707">
            <v>1151.23</v>
          </cell>
          <cell r="E3707" t="str">
            <v>Esquadrias - Portas</v>
          </cell>
          <cell r="F3707" t="str">
            <v>SINAPI Mai/26</v>
          </cell>
        </row>
        <row r="3708">
          <cell r="A3708">
            <v>90843</v>
          </cell>
          <cell r="B3708" t="str">
            <v>KIT DE PORTA DE MADEIRA PARA PINTURA, SEMI-OCA (LEVE OU MÉDIA), PADRÃO MÉDIO, 80X210CM, ESPESSURA DE 3,5CM, ITENS INCLUSOS: DOBRADIÇAS, MONTAGEM E INSTALAÇÃO DO BATENTE, FECHADURA COM EXECUÇÃO DO FURO - FORNECIMENTO E INSTALAÇÃO. AF_10/2025</v>
          </cell>
          <cell r="C3708" t="str">
            <v>UN</v>
          </cell>
          <cell r="D3708">
            <v>1407.39</v>
          </cell>
          <cell r="E3708" t="str">
            <v>Esquadrias - Portas</v>
          </cell>
          <cell r="F3708" t="str">
            <v>SINAPI Mai/26</v>
          </cell>
        </row>
        <row r="3709">
          <cell r="A3709">
            <v>90849</v>
          </cell>
          <cell r="B3709" t="str">
            <v>KIT DE PORTA DE MADEIRA PARA PINTURA, SEMI-OCA (LEVE OU MÉDIA), PADRÃO MÉDIO, 80X210CM, ESPESSURA DE 3,5CM, ITENS INCLUSOS: DOBRADIÇAS, MONTAGEM E INSTALAÇÃO DO BATENTE, SEM FECHADURA - FORNECIMENTO E INSTALAÇÃO. AF_10/2025</v>
          </cell>
          <cell r="C3709" t="str">
            <v>UN</v>
          </cell>
          <cell r="D3709">
            <v>1184.19</v>
          </cell>
          <cell r="E3709" t="str">
            <v>Esquadrias - Portas</v>
          </cell>
          <cell r="F3709" t="str">
            <v>SINAPI Mai/26</v>
          </cell>
        </row>
        <row r="3710">
          <cell r="A3710">
            <v>90844</v>
          </cell>
          <cell r="B3710" t="str">
            <v>KIT DE PORTA DE MADEIRA PARA PINTURA, SEMI-OCA (LEVE OU MÉDIA), PADRÃO MÉDIO, 90X210CM, ESPESSURA DE 3,5CM, ITENS INCLUSOS: DOBRADIÇAS, MONTAGEM E INSTALAÇÃO DO BATENTE, FECHADURA COM EXECUÇÃO DO FURO - FORNECIMENTO E INSTALAÇÃO. AF_10/2025</v>
          </cell>
          <cell r="C3710" t="str">
            <v>UN</v>
          </cell>
          <cell r="D3710">
            <v>1504.32</v>
          </cell>
          <cell r="E3710" t="str">
            <v>Esquadrias - Portas</v>
          </cell>
          <cell r="F3710" t="str">
            <v>SINAPI Mai/26</v>
          </cell>
        </row>
        <row r="3711">
          <cell r="A3711">
            <v>90850</v>
          </cell>
          <cell r="B3711" t="str">
            <v>KIT DE PORTA DE MADEIRA PARA PINTURA, SEMI-OCA (LEVE OU MÉDIA), PADRÃO MÉDIO, 90X210CM, ESPESSURA DE 3,5CM, ITENS INCLUSOS: DOBRADIÇAS, MONTAGEM E INSTALAÇÃO DO BATENTE, SEM FECHADURA - FORNECIMENTO E INSTALAÇÃO. AF_10/2025</v>
          </cell>
          <cell r="C3711" t="str">
            <v>UN</v>
          </cell>
          <cell r="D3711">
            <v>1281.1199999999999</v>
          </cell>
          <cell r="E3711" t="str">
            <v>Esquadrias - Portas</v>
          </cell>
          <cell r="F3711" t="str">
            <v>SINAPI Mai/26</v>
          </cell>
        </row>
        <row r="3712">
          <cell r="A3712">
            <v>91312</v>
          </cell>
          <cell r="B3712" t="str">
            <v>KIT DE PORTA DE MADEIRA PARA PINTURA, SEMI-OCA (LEVE OU MÉDIA), PADRÃO POPULAR, 60X210CM, ESPESSURA DE 3,5CM, ITENS INCLUSOS: DOBRADIÇAS, MONTAGEM E INSTALAÇÃO DO BATENTE, FECHADURA COM EXECUÇÃO DO FURO - FORNECIMENTO E INSTALAÇÃO. AF_10/2025</v>
          </cell>
          <cell r="C3712" t="str">
            <v>UN</v>
          </cell>
          <cell r="D3712">
            <v>1124.33</v>
          </cell>
          <cell r="E3712" t="str">
            <v>Esquadrias - Portas</v>
          </cell>
          <cell r="F3712" t="str">
            <v>SINAPI Mai/26</v>
          </cell>
        </row>
        <row r="3713">
          <cell r="A3713">
            <v>91318</v>
          </cell>
          <cell r="B3713" t="str">
            <v>KIT DE PORTA DE MADEIRA PARA PINTURA, SEMI-OCA (LEVE OU MÉDIA), PADRÃO POPULAR, 60X210CM, ESPESSURA DE 3,5CM, ITENS INCLUSOS: DOBRADIÇAS, MONTAGEM E INSTALAÇÃO DO BATENTE, SEM FECHADURA - FORNECIMENTO E INSTALAÇÃO. AF_10/2025</v>
          </cell>
          <cell r="C3713" t="str">
            <v>UN</v>
          </cell>
          <cell r="D3713">
            <v>985.24</v>
          </cell>
          <cell r="E3713" t="str">
            <v>Esquadrias - Portas</v>
          </cell>
          <cell r="F3713" t="str">
            <v>SINAPI Mai/26</v>
          </cell>
        </row>
        <row r="3714">
          <cell r="A3714">
            <v>91313</v>
          </cell>
          <cell r="B3714" t="str">
            <v>KIT DE PORTA DE MADEIRA PARA PINTURA, SEMI-OCA (LEVE OU MÉDIA), PADRÃO POPULAR, 70X210CM, ESPESSURA DE 3,5CM, ITENS INCLUSOS: DOBRADIÇAS, MONTAGEM E INSTALAÇÃO DO BATENTE, FECHADURA COM EXECUÇÃO DO FURO - FORNECIMENTO E INSTALAÇÃO. AF_10/2025</v>
          </cell>
          <cell r="C3714" t="str">
            <v>UN</v>
          </cell>
          <cell r="D3714">
            <v>1118.5999999999999</v>
          </cell>
          <cell r="E3714" t="str">
            <v>Esquadrias - Portas</v>
          </cell>
          <cell r="F3714" t="str">
            <v>SINAPI Mai/26</v>
          </cell>
        </row>
        <row r="3715">
          <cell r="A3715">
            <v>91319</v>
          </cell>
          <cell r="B3715" t="str">
            <v>KIT DE PORTA DE MADEIRA PARA PINTURA, SEMI-OCA (LEVE OU MÉDIA), PADRÃO POPULAR, 70X210CM, ESPESSURA DE 3,5CM, ITENS INCLUSOS: DOBRADIÇAS, MONTAGEM E INSTALAÇÃO DO BATENTE, SEM FECHADURA - FORNECIMENTO E INSTALAÇÃO. AF_10/2025</v>
          </cell>
          <cell r="C3715" t="str">
            <v>UN</v>
          </cell>
          <cell r="D3715">
            <v>997.79</v>
          </cell>
          <cell r="E3715" t="str">
            <v>Esquadrias - Portas</v>
          </cell>
          <cell r="F3715" t="str">
            <v>SINAPI Mai/26</v>
          </cell>
        </row>
        <row r="3716">
          <cell r="A3716">
            <v>91314</v>
          </cell>
          <cell r="B3716" t="str">
            <v>KIT DE PORTA DE MADEIRA PARA PINTURA, SEMI-OCA (LEVE OU MÉDIA), PADRÃO POPULAR, 80X210CM, ESPESSURA DE 3,5CM, ITENS INCLUSOS: DOBRADIÇAS, MONTAGEM E INSTALAÇÃO DO BATENTE, FECHADURA COM EXECUÇÃO DO FURO - FORNECIMENTO E INSTALAÇÃO. AF_10/2025</v>
          </cell>
          <cell r="C3716" t="str">
            <v>UN</v>
          </cell>
          <cell r="D3716">
            <v>1174.23</v>
          </cell>
          <cell r="E3716" t="str">
            <v>Esquadrias - Portas</v>
          </cell>
          <cell r="F3716" t="str">
            <v>SINAPI Mai/26</v>
          </cell>
        </row>
        <row r="3717">
          <cell r="A3717">
            <v>91320</v>
          </cell>
          <cell r="B3717" t="str">
            <v>KIT DE PORTA DE MADEIRA PARA PINTURA, SEMI-OCA (LEVE OU MÉDIA), PADRÃO POPULAR, 80X210CM, ESPESSURA DE 3,5CM, ITENS INCLUSOS: DOBRADIÇAS, MONTAGEM E INSTALAÇÃO DO BATENTE, SEM FECHADURA - FORNECIMENTO E INSTALAÇÃO. AF_10/2025</v>
          </cell>
          <cell r="C3717" t="str">
            <v>UN</v>
          </cell>
          <cell r="D3717">
            <v>1029.8</v>
          </cell>
          <cell r="E3717" t="str">
            <v>Esquadrias - Portas</v>
          </cell>
          <cell r="F3717" t="str">
            <v>SINAPI Mai/26</v>
          </cell>
        </row>
        <row r="3718">
          <cell r="A3718">
            <v>91315</v>
          </cell>
          <cell r="B3718" t="str">
            <v>KIT DE PORTA DE MADEIRA PARA PINTURA, SEMI-OCA (LEVE OU MÉDIA), PADRÃO POPULAR, 90X210CM, ESPESSURA DE 3,5CM, ITENS INCLUSOS: DOBRADIÇAS, MONTAGEM E INSTALAÇÃO DO BATENTE, FECHADURA COM EXECUÇÃO DO FURO - FORNECIMENTO E INSTALAÇÃO. AF_10/2025</v>
          </cell>
          <cell r="C3718" t="str">
            <v>UN</v>
          </cell>
          <cell r="D3718">
            <v>1270.21</v>
          </cell>
          <cell r="E3718" t="str">
            <v>Esquadrias - Portas</v>
          </cell>
          <cell r="F3718" t="str">
            <v>SINAPI Mai/26</v>
          </cell>
        </row>
        <row r="3719">
          <cell r="A3719">
            <v>91321</v>
          </cell>
          <cell r="B3719" t="str">
            <v>KIT DE PORTA DE MADEIRA PARA PINTURA, SEMI-OCA (LEVE OU MÉDIA), PADRÃO POPULAR, 90X210CM, ESPESSURA DE 3,5CM, ITENS INCLUSOS: DOBRADIÇAS, MONTAGEM E INSTALAÇÃO DO BATENTE, SEM FECHADURA - FORNECIMENTO E INSTALAÇÃO. AF_10/2025</v>
          </cell>
          <cell r="C3719" t="str">
            <v>UN</v>
          </cell>
          <cell r="D3719">
            <v>1125.78</v>
          </cell>
          <cell r="E3719" t="str">
            <v>Esquadrias - Portas</v>
          </cell>
          <cell r="F3719" t="str">
            <v>SINAPI Mai/26</v>
          </cell>
        </row>
        <row r="3720">
          <cell r="A3720">
            <v>90851</v>
          </cell>
          <cell r="B3720" t="str">
            <v>KIT DE PORTA DE MADEIRA PARA PINTURA, SEMI-OCA (PESADA OU SUPERPESADA), PADRÃO MÉDIO, 80X210CM, ESPESSURA DE 3,5CM, ITENS INCLUSOS: DOBRADIÇAS, MONTAGEM E INSTALAÇÃO DO BATENTE, SEM FECHADURA - FORNECIMENTO E INSTALAÇÃO. AF_10/2025</v>
          </cell>
          <cell r="C3720" t="str">
            <v>UN</v>
          </cell>
          <cell r="D3720">
            <v>1498.66</v>
          </cell>
          <cell r="E3720" t="str">
            <v>Esquadrias - Portas</v>
          </cell>
          <cell r="F3720" t="str">
            <v>SINAPI Mai/26</v>
          </cell>
        </row>
        <row r="3721">
          <cell r="A3721">
            <v>90852</v>
          </cell>
          <cell r="B3721" t="str">
            <v>KIT DE PORTA DE MADEIRA PARA PINTURA, SEMI-OCA (PESADA OU SUPERPESADA), PADRÃO MÉDIO, 90X210CM, ESPESSURA DE 3,5CM, ITENS INCLUSOS: DOBRADIÇAS, MONTAGEM E INSTALAÇÃO DO BATENTE, SEM FECHADURA - FORNECIMENTO E INSTALAÇÃO. AF_10/2025</v>
          </cell>
          <cell r="C3721" t="str">
            <v>UN</v>
          </cell>
          <cell r="D3721">
            <v>1585.22</v>
          </cell>
          <cell r="E3721" t="str">
            <v>Esquadrias - Portas</v>
          </cell>
          <cell r="F3721" t="str">
            <v>SINAPI Mai/26</v>
          </cell>
        </row>
        <row r="3722">
          <cell r="A3722">
            <v>91322</v>
          </cell>
          <cell r="B3722" t="str">
            <v>KIT DE PORTA DE MADEIRA PARA PINTURA, SEMI-OCA (PESADA OU SUPERPESADA), PADRÃO POPULAR, 80X210CM, ESPESSURA DE 3,5CM, ITENS INCLUSOS: DOBRADIÇAS, MONTAGEM E INSTALAÇÃO DO BATENTE, SEM FECHADURA - FORNECIMENTO E INSTALAÇÃO. AF_10/2025</v>
          </cell>
          <cell r="C3722" t="str">
            <v>UN</v>
          </cell>
          <cell r="D3722">
            <v>1344.27</v>
          </cell>
          <cell r="E3722" t="str">
            <v>Esquadrias - Portas</v>
          </cell>
          <cell r="F3722" t="str">
            <v>SINAPI Mai/26</v>
          </cell>
        </row>
        <row r="3723">
          <cell r="A3723">
            <v>91323</v>
          </cell>
          <cell r="B3723" t="str">
            <v>KIT DE PORTA DE MADEIRA PARA PINTURA, SEMI-OCA (PESADA OU SUPERPESADA), PADRÃO POPULAR, 90X210CM, ESPESSURA DE 3,5CM, ITENS INCLUSOS: DOBRADIÇAS, MONTAGEM E INSTALAÇÃO DO BATENTE, SEM FECHADURA - FORNECIMENTO E INSTALAÇÃO. AF_10/2025</v>
          </cell>
          <cell r="C3723" t="str">
            <v>UN</v>
          </cell>
          <cell r="D3723">
            <v>1429.88</v>
          </cell>
          <cell r="E3723" t="str">
            <v>Esquadrias - Portas</v>
          </cell>
          <cell r="F3723" t="str">
            <v>SINAPI Mai/26</v>
          </cell>
        </row>
        <row r="3724">
          <cell r="A3724">
            <v>100678</v>
          </cell>
          <cell r="B3724" t="str">
            <v>KIT DE PORTA DE MADEIRA PARA VERNIZ, SEMI-OCA (LEVE OU MÉDIA), PADRÃO MÉDIO, 60X210CM, ESPESSURA DE 3,5CM, ITENS INCLUSOS: DOBRADIÇAS, MONTAGEM E INSTALAÇÃO DE BATENTE, FECHADURA COM EXECUÇÃO DO FURO - FORNECIMENTO E INSTALAÇÃO. AF_10/2025</v>
          </cell>
          <cell r="C3724" t="str">
            <v>UN</v>
          </cell>
          <cell r="D3724">
            <v>1343.8</v>
          </cell>
          <cell r="E3724" t="str">
            <v>Esquadrias - Portas</v>
          </cell>
          <cell r="F3724" t="str">
            <v>SINAPI Mai/26</v>
          </cell>
        </row>
        <row r="3725">
          <cell r="A3725">
            <v>91013</v>
          </cell>
          <cell r="B3725" t="str">
            <v>KIT DE PORTA DE MADEIRA PARA VERNIZ, SEMI-OCA (LEVE OU MÉDIA), PADRÃO MÉDIO, 60X210CM, ESPESSURA DE 3,5CM, ITENS INCLUSOS: DOBRADIÇAS, MONTAGEM E INSTALAÇÃO DO BATENTE, SEM FECHADURA - FORNECIMENTO E INSTALAÇÃO. AF_10/2025</v>
          </cell>
          <cell r="C3725" t="str">
            <v>UN</v>
          </cell>
          <cell r="D3725">
            <v>1150.52</v>
          </cell>
          <cell r="E3725" t="str">
            <v>Esquadrias - Portas</v>
          </cell>
          <cell r="F3725" t="str">
            <v>SINAPI Mai/26</v>
          </cell>
        </row>
        <row r="3726">
          <cell r="A3726">
            <v>100680</v>
          </cell>
          <cell r="B3726" t="str">
            <v>KIT DE PORTA DE MADEIRA PARA VERNIZ, SEMI-OCA (LEVE OU MÉDIA), PADRÃO MÉDIO, 70X210CM, ESPESSURA DE 3,5CM, ITENS INCLUSOS: DOBRADIÇAS, MONTAGEM E INSTALAÇÃO DE BATENTE, FECHADURA COM EXECUÇÃO DO FURO - FORNECIMENTO E INSTALAÇÃO. AF_10/2025</v>
          </cell>
          <cell r="C3726" t="str">
            <v>UN</v>
          </cell>
          <cell r="D3726">
            <v>1357.92</v>
          </cell>
          <cell r="E3726" t="str">
            <v>Esquadrias - Portas</v>
          </cell>
          <cell r="F3726" t="str">
            <v>SINAPI Mai/26</v>
          </cell>
        </row>
        <row r="3727">
          <cell r="A3727">
            <v>91014</v>
          </cell>
          <cell r="B3727" t="str">
            <v>KIT DE PORTA DE MADEIRA PARA VERNIZ, SEMI-OCA (LEVE OU MÉDIA), PADRÃO MÉDIO, 70X210CM, ESPESSURA DE 3,5CM, ITENS INCLUSOS: DOBRADIÇAS, MONTAGEM E INSTALAÇÃO DO BATENTE, SEM FECHADURA - FORNECIMENTO E INSTALAÇÃO. AF_10/2025</v>
          </cell>
          <cell r="C3727" t="str">
            <v>UN</v>
          </cell>
          <cell r="D3727">
            <v>1164.6400000000001</v>
          </cell>
          <cell r="E3727" t="str">
            <v>Esquadrias - Portas</v>
          </cell>
          <cell r="F3727" t="str">
            <v>SINAPI Mai/26</v>
          </cell>
        </row>
        <row r="3728">
          <cell r="A3728">
            <v>100683</v>
          </cell>
          <cell r="B3728" t="str">
            <v>KIT DE PORTA DE MADEIRA PARA VERNIZ, SEMI-OCA (LEVE OU MÉDIA), PADRÃO MÉDIO, 80X210CM, ESPESSURA DE 3,5CM, ITENS INCLUSOS: DOBRADIÇAS, MONTAGEM E INSTALAÇÃO DE BATENTE, FECHADURA COM EXECUÇÃO DO FURO - FORNECIMENTO E INSTALAÇÃO. AF_10/2025</v>
          </cell>
          <cell r="C3728" t="str">
            <v>UN</v>
          </cell>
          <cell r="D3728">
            <v>1459.38</v>
          </cell>
          <cell r="E3728" t="str">
            <v>Esquadrias - Portas</v>
          </cell>
          <cell r="F3728" t="str">
            <v>SINAPI Mai/26</v>
          </cell>
        </row>
        <row r="3729">
          <cell r="A3729">
            <v>91015</v>
          </cell>
          <cell r="B3729" t="str">
            <v>KIT DE PORTA DE MADEIRA PARA VERNIZ, SEMI-OCA (LEVE OU MÉDIA), PADRÃO MÉDIO, 80X210CM, ESPESSURA DE 3,5CM, ITENS INCLUSOS: DOBRADIÇAS, MONTAGEM E INSTALAÇÃO DO BATENTE, SEM FECHADURA - FORNECIMENTO E INSTALAÇÃO. AF_10/2025</v>
          </cell>
          <cell r="C3729" t="str">
            <v>UN</v>
          </cell>
          <cell r="D3729">
            <v>1236.18</v>
          </cell>
          <cell r="E3729" t="str">
            <v>Esquadrias - Portas</v>
          </cell>
          <cell r="F3729" t="str">
            <v>SINAPI Mai/26</v>
          </cell>
        </row>
        <row r="3730">
          <cell r="A3730">
            <v>100685</v>
          </cell>
          <cell r="B3730" t="str">
            <v>KIT DE PORTA DE MADEIRA PARA VERNIZ, SEMI-OCA (LEVE OU MÉDIA), PADRÃO MÉDIO, 90X210CM, ESPESSURA DE 3,5CM, ITENS INCLUSOS: DOBRADIÇAS, MONTAGEM E INSTALAÇÃO DE BATENTE, FECHADURA COM EXECUÇÃO DO FURO - FORNECIMENTO E INSTALAÇÃO. AF_10/2025</v>
          </cell>
          <cell r="C3730" t="str">
            <v>UN</v>
          </cell>
          <cell r="D3730">
            <v>1515.67</v>
          </cell>
          <cell r="E3730" t="str">
            <v>Esquadrias - Portas</v>
          </cell>
          <cell r="F3730" t="str">
            <v>SINAPI Mai/26</v>
          </cell>
        </row>
        <row r="3731">
          <cell r="A3731">
            <v>91016</v>
          </cell>
          <cell r="B3731" t="str">
            <v>KIT DE PORTA DE MADEIRA PARA VERNIZ, SEMI-OCA (LEVE OU MÉDIA), PADRÃO MÉDIO, 90X210CM, ESPESSURA DE 3,5CM, ITENS INCLUSOS: DOBRADIÇAS, MONTAGEM E INSTALAÇÃO DO BATENTE, SEM FECHADURA - FORNECIMENTO E INSTALAÇÃO. AF_10/2025</v>
          </cell>
          <cell r="C3731" t="str">
            <v>UN</v>
          </cell>
          <cell r="D3731">
            <v>1292.47</v>
          </cell>
          <cell r="E3731" t="str">
            <v>Esquadrias - Portas</v>
          </cell>
          <cell r="F3731" t="str">
            <v>SINAPI Mai/26</v>
          </cell>
        </row>
        <row r="3732">
          <cell r="A3732">
            <v>100679</v>
          </cell>
          <cell r="B3732" t="str">
            <v>KIT DE PORTA DE MADEIRA PARA VERNIZ, SEMI-OCA (LEVE OU MÉDIA), PADRÃO POPULAR, 60X210CM, ESPESSURA DE 3,5CM, ITENS INCLUSOS: DOBRADIÇAS, MONTAGEM E INSTALAÇÃO DE BATENTE, FECHADURA COM EXECUÇÃO DO FURO - FORNECIMENTO E INSTALAÇÃO. AF_10/2025</v>
          </cell>
          <cell r="C3732" t="str">
            <v>UN</v>
          </cell>
          <cell r="D3732">
            <v>1137.1300000000001</v>
          </cell>
          <cell r="E3732" t="str">
            <v>Esquadrias - Portas</v>
          </cell>
          <cell r="F3732" t="str">
            <v>SINAPI Mai/26</v>
          </cell>
        </row>
        <row r="3733">
          <cell r="A3733">
            <v>91324</v>
          </cell>
          <cell r="B3733" t="str">
            <v>KIT DE PORTA DE MADEIRA PARA VERNIZ, SEMI-OCA (LEVE OU MÉDIA), PADRÃO POPULAR, 60X210CM, ESPESSURA DE 3,5CM, ITENS INCLUSOS: DOBRADIÇAS, MONTAGEM E INSTALAÇÃO DO BATENTE, SEM FECHADURA - FORNECIMENTO E INSTALAÇÃO. AF_10/2025</v>
          </cell>
          <cell r="C3733" t="str">
            <v>UN</v>
          </cell>
          <cell r="D3733">
            <v>998.04</v>
          </cell>
          <cell r="E3733" t="str">
            <v>Esquadrias - Portas</v>
          </cell>
          <cell r="F3733" t="str">
            <v>SINAPI Mai/26</v>
          </cell>
        </row>
        <row r="3734">
          <cell r="A3734">
            <v>100712</v>
          </cell>
          <cell r="B3734" t="str">
            <v>KIT DE PORTA DE MADEIRA PARA VERNIZ, SEMI-OCA (LEVE OU MÉDIA), PADRÃO POPULAR, 70X210CM, ESPESSURA DE 3,5CM, ITENS INCLUSOS: DOBRADIÇAS, MONTAGEM E INSTALAÇÃO DE BATENTE, FECHADURA COM EXECUÇÃO DO FURO - FORNECIMENTO E INSTALAÇÃO. AF_10/2025</v>
          </cell>
          <cell r="C3734" t="str">
            <v>UN</v>
          </cell>
          <cell r="D3734">
            <v>1132.01</v>
          </cell>
          <cell r="E3734" t="str">
            <v>Esquadrias - Portas</v>
          </cell>
          <cell r="F3734" t="str">
            <v>SINAPI Mai/26</v>
          </cell>
        </row>
        <row r="3735">
          <cell r="A3735">
            <v>91325</v>
          </cell>
          <cell r="B3735" t="str">
            <v>KIT DE PORTA DE MADEIRA PARA VERNIZ, SEMI-OCA (LEVE OU MÉDIA), PADRÃO POPULAR, 70X210CM, ESPESSURA DE 3,5CM, ITENS INCLUSOS: DOBRADIÇAS, MONTAGEM E INSTALAÇÃO DO BATENTE, SEM FECHADURA - FORNECIMENTO E INSTALAÇÃO. AF_10/2025</v>
          </cell>
          <cell r="C3735" t="str">
            <v>UN</v>
          </cell>
          <cell r="D3735">
            <v>1011.2</v>
          </cell>
          <cell r="E3735" t="str">
            <v>Esquadrias - Portas</v>
          </cell>
          <cell r="F3735" t="str">
            <v>SINAPI Mai/26</v>
          </cell>
        </row>
        <row r="3736">
          <cell r="A3736">
            <v>100684</v>
          </cell>
          <cell r="B3736" t="str">
            <v>KIT DE PORTA DE MADEIRA PARA VERNIZ, SEMI-OCA (LEVE OU MÉDIA), PADRÃO POPULAR, 80X210CM, ESPESSURA DE 3,5CM, ITENS INCLUSOS: DOBRADIÇAS, MONTAGEM E INSTALAÇÃO DE BATENTE, FECHADURA COM EXECUÇÃO DO FURO - FORNECIMENTO E INSTALAÇÃO. AF_10/2025</v>
          </cell>
          <cell r="C3736" t="str">
            <v>UN</v>
          </cell>
          <cell r="D3736">
            <v>1226.22</v>
          </cell>
          <cell r="E3736" t="str">
            <v>Esquadrias - Portas</v>
          </cell>
          <cell r="F3736" t="str">
            <v>SINAPI Mai/26</v>
          </cell>
        </row>
        <row r="3737">
          <cell r="A3737">
            <v>91326</v>
          </cell>
          <cell r="B3737" t="str">
            <v>KIT DE PORTA DE MADEIRA PARA VERNIZ, SEMI-OCA (LEVE OU MÉDIA), PADRÃO POPULAR, 80X210CM, ESPESSURA DE 3,5CM, ITENS INCLUSOS: DOBRADIÇAS, MONTAGEM E INSTALAÇÃO DO BATENTE, SEM FECHADURA - FORNECIMENTO E INSTALAÇÃO. AF_10/2025</v>
          </cell>
          <cell r="C3737" t="str">
            <v>UN</v>
          </cell>
          <cell r="D3737">
            <v>1081.79</v>
          </cell>
          <cell r="E3737" t="str">
            <v>Esquadrias - Portas</v>
          </cell>
          <cell r="F3737" t="str">
            <v>SINAPI Mai/26</v>
          </cell>
        </row>
        <row r="3738">
          <cell r="A3738">
            <v>100686</v>
          </cell>
          <cell r="B3738" t="str">
            <v>KIT DE PORTA DE MADEIRA PARA VERNIZ, SEMI-OCA (LEVE OU MÉDIA), PADRÃO POPULAR, 90X210CM, ESPESSURA DE 3,5CM, ITENS INCLUSOS: DOBRADIÇAS, MONTAGEM E INSTALAÇÃO DE BATENTE, FECHADURA COM EXECUÇÃO DO FURO - FORNECIMENTO E INSTALAÇÃO. AF_10/2025</v>
          </cell>
          <cell r="C3738" t="str">
            <v>UN</v>
          </cell>
          <cell r="D3738">
            <v>1281.56</v>
          </cell>
          <cell r="E3738" t="str">
            <v>Esquadrias - Portas</v>
          </cell>
          <cell r="F3738" t="str">
            <v>SINAPI Mai/26</v>
          </cell>
        </row>
        <row r="3739">
          <cell r="A3739">
            <v>91327</v>
          </cell>
          <cell r="B3739" t="str">
            <v>KIT DE PORTA DE MADEIRA PARA VERNIZ, SEMI-OCA (LEVE OU MÉDIA), PADRÃO POPULAR, 90X210CM, ESPESSURA DE 3,5CM, ITENS INCLUSOS: DOBRADIÇAS, MONTAGEM E INSTALAÇÃO DO BATENTE, SEM FECHADURA - FORNECIMENTO E INSTALAÇÃO. AF_10/2025</v>
          </cell>
          <cell r="C3739" t="str">
            <v>UN</v>
          </cell>
          <cell r="D3739">
            <v>1137.1300000000001</v>
          </cell>
          <cell r="E3739" t="str">
            <v>Esquadrias - Portas</v>
          </cell>
          <cell r="F3739" t="str">
            <v>SINAPI Mai/26</v>
          </cell>
        </row>
        <row r="3740">
          <cell r="A3740">
            <v>100693</v>
          </cell>
          <cell r="B3740" t="str">
            <v>KIT DE PORTA DE MADEIRA TIPO MEXICANA, MACIÇA (PESADA OU SUPERPESADA), PADRÃO MÉDIO, 80X210CM, ESPESSURA DE 3,5CM, ITENS INCLUSOS: DOBRADIÇAS, MONTAGEM E INSTALAÇÃO DE BATENTE, FECHADURA COM EXECUÇÃO DO FURO - FORNECIMENTO E INSTALAÇÃO. AF_10/2025</v>
          </cell>
          <cell r="C3740" t="str">
            <v>UN</v>
          </cell>
          <cell r="D3740">
            <v>2286.5</v>
          </cell>
          <cell r="E3740" t="str">
            <v>Esquadrias - Portas</v>
          </cell>
          <cell r="F3740" t="str">
            <v>SINAPI Mai/26</v>
          </cell>
        </row>
        <row r="3741">
          <cell r="A3741">
            <v>91336</v>
          </cell>
          <cell r="B3741" t="str">
            <v>KIT DE PORTA DE MADEIRA TIPO MEXICANA, MACIÇA (PESADA OU SUPERPESADA), PADRÃO MÉDIO, 80X210CM, ESPESSURA DE 3,5CM, ITENS INCLUSOS: DOBRADIÇAS, MONTAGEM E INSTALAÇÃO DO BATENTE, SEM FECHADURA - FORNECIMENTO E INSTALAÇÃO. AF_10/2025</v>
          </cell>
          <cell r="C3741" t="str">
            <v>UN</v>
          </cell>
          <cell r="D3741">
            <v>2063.3000000000002</v>
          </cell>
          <cell r="E3741" t="str">
            <v>Esquadrias - Portas</v>
          </cell>
          <cell r="F3741" t="str">
            <v>SINAPI Mai/26</v>
          </cell>
        </row>
        <row r="3742">
          <cell r="A3742">
            <v>100694</v>
          </cell>
          <cell r="B3742" t="str">
            <v>KIT DE PORTA DE MADEIRA TIPO MEXICANA, MACIÇA (PESADA OU SUPERPESADA), PADRÃO POPULAR, 80X210CM, ESPESSURA DE 3,5CM, ITENS INCLUSOS: DOBRADIÇAS, MONTAGEM E INSTALAÇÃO DE BATENTE, FECHADURA COM EXECUÇÃO DO FURO - FORNECIMENTO E INSTALAÇÃO. AF_10/2025</v>
          </cell>
          <cell r="C3742" t="str">
            <v>UN</v>
          </cell>
          <cell r="D3742">
            <v>2053.34</v>
          </cell>
          <cell r="E3742" t="str">
            <v>Esquadrias - Portas</v>
          </cell>
          <cell r="F3742" t="str">
            <v>SINAPI Mai/26</v>
          </cell>
        </row>
        <row r="3743">
          <cell r="A3743">
            <v>91337</v>
          </cell>
          <cell r="B3743" t="str">
            <v>KIT DE PORTA DE MADEIRA TIPO MEXICANA, MACIÇA (PESADA OU SUPERPESADA), PADRÃO POPULAR, 80X210CM, ESPESSURA DE 3,5CM, ITENS INCLUSOS: DOBRADIÇAS, MONTAGEM E INSTALAÇÃO DO BATENTE, SEM FECHADURA - FORNECIMENTO E INSTALAÇÃO. AF_10/2025</v>
          </cell>
          <cell r="C3743" t="str">
            <v>UN</v>
          </cell>
          <cell r="D3743">
            <v>1908.91</v>
          </cell>
          <cell r="E3743" t="str">
            <v>Esquadrias - Portas</v>
          </cell>
          <cell r="F3743" t="str">
            <v>SINAPI Mai/26</v>
          </cell>
        </row>
        <row r="3744">
          <cell r="A3744">
            <v>100691</v>
          </cell>
          <cell r="B3744" t="str">
            <v>KIT DE PORTA DE MADEIRA TIPO VENEZIANA, 80X210CM (ESPESSURA DE 3CM), PADRÃO MÉDIO, ITENS INCLUSOS: DOBRADIÇAS, MONTAGEM E INSTALAÇÃO DE BATENTE, FECHADURA COM EXECUÇÃO DO FURO - FORNECIMENTO E INSTALAÇÃO. AF_10/2025</v>
          </cell>
          <cell r="C3744" t="str">
            <v>UN</v>
          </cell>
          <cell r="D3744">
            <v>1913.71</v>
          </cell>
          <cell r="E3744" t="str">
            <v>Esquadrias - Portas</v>
          </cell>
          <cell r="F3744" t="str">
            <v>SINAPI Mai/26</v>
          </cell>
        </row>
        <row r="3745">
          <cell r="A3745">
            <v>100692</v>
          </cell>
          <cell r="B3745" t="str">
            <v>KIT DE PORTA DE MADEIRA TIPO VENEZIANA, 80X210CM (ESPESSURA DE 3CM), PADRÃO POPULAR, ITENS INCLUSOS: DOBRADIÇAS, MONTAGEM E INSTALAÇÃO DE BATENTE, FECHADURA COM EXECUÇÃO DO FURO - FORNECIMENTO E INSTALAÇÃO. AF_10/2025</v>
          </cell>
          <cell r="C3745" t="str">
            <v>UN</v>
          </cell>
          <cell r="D3745">
            <v>1680.55</v>
          </cell>
          <cell r="E3745" t="str">
            <v>Esquadrias - Portas</v>
          </cell>
          <cell r="F3745" t="str">
            <v>SINAPI Mai/26</v>
          </cell>
        </row>
        <row r="3746">
          <cell r="A3746">
            <v>91334</v>
          </cell>
          <cell r="B3746" t="str">
            <v>KIT DE PORTA DE MADEIRA TIPO VENEZIANA, PADRÃO MÉDIO, 80X210CM, ESPESSURA DE 3CM, ITENS INCLUSOS: DOBRADIÇAS, MONTAGEM E INSTALAÇÃO DO BATENTE, SEM FECHADURA - FORNECIMENTO E INSTALAÇÃO. AF_10/2025</v>
          </cell>
          <cell r="C3746" t="str">
            <v>UN</v>
          </cell>
          <cell r="D3746">
            <v>1690.51</v>
          </cell>
          <cell r="E3746" t="str">
            <v>Esquadrias - Portas</v>
          </cell>
          <cell r="F3746" t="str">
            <v>SINAPI Mai/26</v>
          </cell>
        </row>
        <row r="3747">
          <cell r="A3747">
            <v>91335</v>
          </cell>
          <cell r="B3747" t="str">
            <v>KIT DE PORTA DE MADEIRA TIPO VENEZIANA, PADRÃO POPULAR, 80X210CM, ESPESSURA DE 3CM, ITENS INCLUSOS: DOBRADIÇAS, MONTAGEM E INSTALAÇÃO DO BATENTE, SEM FECHADURA - FORNECIMENTO E INSTALAÇÃO. AF_10/2025</v>
          </cell>
          <cell r="C3747" t="str">
            <v>UN</v>
          </cell>
          <cell r="D3747">
            <v>1536.12</v>
          </cell>
          <cell r="E3747" t="str">
            <v>Esquadrias - Portas</v>
          </cell>
          <cell r="F3747" t="str">
            <v>SINAPI Mai/26</v>
          </cell>
        </row>
        <row r="3748">
          <cell r="A3748">
            <v>90788</v>
          </cell>
          <cell r="B3748" t="str">
            <v>KIT DE PORTA-PRONTA DE MADEIRA EM ACABAMENTO MELAMÍNICO BRANCO, FOLHA LEVE OU MÉDIA, 60X210CM, EXCLUSIVE FECHADURA, FIXAÇÃO COM PREENCHIMENTO PARCIAL DE ESPUMA EXPANSIVA - FORNECIMENTO E INSTALAÇÃO. AF_10/2025</v>
          </cell>
          <cell r="C3748" t="str">
            <v>UN</v>
          </cell>
          <cell r="D3748">
            <v>979.91</v>
          </cell>
          <cell r="E3748" t="str">
            <v>Esquadrias - Portas</v>
          </cell>
          <cell r="F3748" t="str">
            <v>SINAPI Mai/26</v>
          </cell>
        </row>
        <row r="3749">
          <cell r="A3749">
            <v>90789</v>
          </cell>
          <cell r="B3749" t="str">
            <v>KIT DE PORTA-PRONTA DE MADEIRA EM ACABAMENTO MELAMÍNICO BRANCO, FOLHA LEVE OU MÉDIA, 70X210CM, EXCLUSIVE FECHADURA, FIXAÇÃO COM PREENCHIMENTO PARCIAL DE ESPUMA EXPANSIVA - FORNECIMENTO E INSTALAÇÃO. AF_10/2025</v>
          </cell>
          <cell r="C3749" t="str">
            <v>UN</v>
          </cell>
          <cell r="D3749">
            <v>982.17</v>
          </cell>
          <cell r="E3749" t="str">
            <v>Esquadrias - Portas</v>
          </cell>
          <cell r="F3749" t="str">
            <v>SINAPI Mai/26</v>
          </cell>
        </row>
        <row r="3750">
          <cell r="A3750">
            <v>90790</v>
          </cell>
          <cell r="B3750" t="str">
            <v>KIT DE PORTA-PRONTA DE MADEIRA EM ACABAMENTO MELAMÍNICO BRANCO, FOLHA LEVE OU MÉDIA, 80X210CM, EXCLUSIVE FECHADURA, FIXAÇÃO COM PREENCHIMENTO PARCIAL DE ESPUMA EXPANSIVA - FORNECIMENTO E INSTALAÇÃO. AF_10/2025</v>
          </cell>
          <cell r="C3750" t="str">
            <v>UN</v>
          </cell>
          <cell r="D3750">
            <v>1012.14</v>
          </cell>
          <cell r="E3750" t="str">
            <v>Esquadrias - Portas</v>
          </cell>
          <cell r="F3750" t="str">
            <v>SINAPI Mai/26</v>
          </cell>
        </row>
        <row r="3751">
          <cell r="A3751">
            <v>100675</v>
          </cell>
          <cell r="B3751" t="str">
            <v>KIT DE PORTA-PRONTA DE MADEIRA EM ACABAMENTO MELAMÍNICO BRANCO, FOLHA LEVE OU MÉDIA, 90X210, EXCLUSIVE FECHADURA, FIXAÇÃO COM PREENCHIMENTO TOTAL DE ESPUMA EXPANSIVA - FORNECIMENTO E INSTALAÇÃO. AF_10/2025</v>
          </cell>
          <cell r="C3751" t="str">
            <v>UN</v>
          </cell>
          <cell r="D3751">
            <v>1092.1500000000001</v>
          </cell>
          <cell r="E3751" t="str">
            <v>Esquadrias - Portas</v>
          </cell>
          <cell r="F3751" t="str">
            <v>SINAPI Mai/26</v>
          </cell>
        </row>
        <row r="3752">
          <cell r="A3752">
            <v>90794</v>
          </cell>
          <cell r="B3752" t="str">
            <v>KIT DE PORTA-PRONTA DE MADEIRA EM ACABAMENTO MELAMÍNICO BRANCO, FOLHA LEVE OU MÉDIA, E BATENTE METÁLICO, 60X210CM, FIXAÇÃO COM ARGAMASSA - FORNECIMENTO E INSTALAÇÃO. AF_10/2025</v>
          </cell>
          <cell r="C3752" t="str">
            <v>UN</v>
          </cell>
          <cell r="D3752">
            <v>873.9</v>
          </cell>
          <cell r="E3752" t="str">
            <v>Esquadrias - Portas</v>
          </cell>
          <cell r="F3752" t="str">
            <v>SINAPI Mai/26</v>
          </cell>
        </row>
        <row r="3753">
          <cell r="A3753">
            <v>90796</v>
          </cell>
          <cell r="B3753" t="str">
            <v>KIT DE PORTA-PRONTA DE MADEIRA EM ACABAMENTO MELAMÍNICO BRANCO, FOLHA LEVE OU MÉDIA, E BATENTE METÁLICO, 80X210CM, FIXAÇÃO COM ARGAMASSA - FORNECIMENTO E INSTALAÇÃO. AF_10/2025</v>
          </cell>
          <cell r="C3753" t="str">
            <v>UN</v>
          </cell>
          <cell r="D3753">
            <v>887.08</v>
          </cell>
          <cell r="E3753" t="str">
            <v>Esquadrias - Portas</v>
          </cell>
          <cell r="F3753" t="str">
            <v>SINAPI Mai/26</v>
          </cell>
        </row>
        <row r="3754">
          <cell r="A3754">
            <v>90797</v>
          </cell>
          <cell r="B3754" t="str">
            <v>KIT DE PORTA-PRONTA DE MADEIRA EM ACABAMENTO MELAMÍNICO BRANCO, FOLHA LEVE OU MÉDIA, E BATENTE METÁLICO, 90X210CM, FIXAÇÃO COM ARGAMASSA - FORNECIMENTO E INSTALAÇÃO. AF_10/2025</v>
          </cell>
          <cell r="C3754" t="str">
            <v>UN</v>
          </cell>
          <cell r="D3754">
            <v>893.67</v>
          </cell>
          <cell r="E3754" t="str">
            <v>Esquadrias - Portas</v>
          </cell>
          <cell r="F3754" t="str">
            <v>SINAPI Mai/26</v>
          </cell>
        </row>
        <row r="3755">
          <cell r="A3755">
            <v>90791</v>
          </cell>
          <cell r="B3755" t="str">
            <v>KIT DE PORTA-PRONTA DE MADEIRA EM ACABAMENTO MELAMÍNICO BRANCO, FOLHA PESADA OU SUPERPESADA, 80X210CM, FIXAÇÃO COM PREENCHIMENTO PARCIAL DE ESPUMA EXPANSIVA - FORNECIMENTO E INSTALAÇÃO. AF_10/2025</v>
          </cell>
          <cell r="C3755" t="str">
            <v>UN</v>
          </cell>
          <cell r="D3755">
            <v>1184.51</v>
          </cell>
          <cell r="E3755" t="str">
            <v>Esquadrias - Portas</v>
          </cell>
          <cell r="F3755" t="str">
            <v>SINAPI Mai/26</v>
          </cell>
        </row>
        <row r="3756">
          <cell r="A3756">
            <v>90793</v>
          </cell>
          <cell r="B3756" t="str">
            <v>KIT DE PORTA-PRONTA DE MADEIRA EM ACABAMENTO MELAMÍNICO BRANCO, FOLHA PESADA OU SUPERPESADA, 90X210CM, FIXAÇÃO COM PREENCHIMENTO TOTAL DE ESPUMA EXPANSIVA - FORNECIMENTO E INSTALAÇÃO. AF_10/2025</v>
          </cell>
          <cell r="C3756" t="str">
            <v>UN</v>
          </cell>
          <cell r="D3756">
            <v>1237.22</v>
          </cell>
          <cell r="E3756" t="str">
            <v>Esquadrias - Portas</v>
          </cell>
          <cell r="F3756" t="str">
            <v>SINAPI Mai/26</v>
          </cell>
        </row>
        <row r="3757">
          <cell r="A3757">
            <v>90798</v>
          </cell>
          <cell r="B3757" t="str">
            <v>KIT DE PORTA-PRONTA DE MADEIRA EM ACABAMENTO MELAMÍNICO BRANCO, FOLHA PESADA OU SUPERPESADA, E BATENTE METÁLICO, 80X210CM, FIXAÇÃO COM ARGAMASSA - FORNECIMENTO E INSTALAÇÃO. AF_10/2025</v>
          </cell>
          <cell r="C3757" t="str">
            <v>UN</v>
          </cell>
          <cell r="D3757">
            <v>1276.4100000000001</v>
          </cell>
          <cell r="E3757" t="str">
            <v>Esquadrias - Portas</v>
          </cell>
          <cell r="F3757" t="str">
            <v>SINAPI Mai/26</v>
          </cell>
        </row>
        <row r="3758">
          <cell r="A3758">
            <v>90799</v>
          </cell>
          <cell r="B3758" t="str">
            <v>KIT DE PORTA-PRONTA DE MADEIRA EM ACABAMENTO MELAMÍNICO BRANCO, FOLHA PESADA OU SUPERPESADA, E BATENTE METÁLICO, 90X210CM, FIXAÇÃO COM ARGAMASSA - FORNECIMENTO E INSTALAÇÃO. AF_10/2025</v>
          </cell>
          <cell r="C3758" t="str">
            <v>UN</v>
          </cell>
          <cell r="D3758">
            <v>1313.41</v>
          </cell>
          <cell r="E3758" t="str">
            <v>Esquadrias - Portas</v>
          </cell>
          <cell r="F3758" t="str">
            <v>SINAPI Mai/26</v>
          </cell>
        </row>
        <row r="3759">
          <cell r="A3759">
            <v>100704</v>
          </cell>
          <cell r="B3759" t="str">
            <v>PORTA CADEADO ZINCADO OXIDADO PRETO COM CADEADO DE AÇO INOX, LARGURA DE *50* MM. AF_10/2025</v>
          </cell>
          <cell r="C3759" t="str">
            <v>UN</v>
          </cell>
          <cell r="D3759">
            <v>80.94</v>
          </cell>
          <cell r="E3759" t="str">
            <v>Esquadrias - Portas</v>
          </cell>
          <cell r="F3759" t="str">
            <v>SINAPI Mai/26</v>
          </cell>
        </row>
        <row r="3760">
          <cell r="A3760">
            <v>106141</v>
          </cell>
          <cell r="B3760" t="str">
            <v>PORTA CORTA-FOGO 160X210X5CM COM BARRA ANTI PÂNICO - FORNECIMENTO E INSTALAÇÃO. AF_10/2025</v>
          </cell>
          <cell r="C3760" t="str">
            <v>UN</v>
          </cell>
          <cell r="D3760">
            <v>0</v>
          </cell>
          <cell r="E3760" t="str">
            <v>Esquadrias - Portas</v>
          </cell>
          <cell r="F3760" t="str">
            <v>SINAPI Mai/26</v>
          </cell>
        </row>
        <row r="3761">
          <cell r="A3761">
            <v>106139</v>
          </cell>
          <cell r="B3761" t="str">
            <v>PORTA CORTA-FOGO 80X210X5CM - FORNECIMENTO E INSTALAÇÃO. AF_10/2025</v>
          </cell>
          <cell r="C3761" t="str">
            <v>UN</v>
          </cell>
          <cell r="D3761">
            <v>0</v>
          </cell>
          <cell r="E3761" t="str">
            <v>Esquadrias - Portas</v>
          </cell>
          <cell r="F3761" t="str">
            <v>SINAPI Mai/26</v>
          </cell>
        </row>
        <row r="3762">
          <cell r="A3762">
            <v>106140</v>
          </cell>
          <cell r="B3762" t="str">
            <v>PORTA CORTA-FOGO 80X210X5CM COM BARRA ANTI PÂNICO - FORNECIMENTO E INSTALAÇÃO. AF_10/2025</v>
          </cell>
          <cell r="C3762" t="str">
            <v>UN</v>
          </cell>
          <cell r="D3762">
            <v>0</v>
          </cell>
          <cell r="E3762" t="str">
            <v>Esquadrias - Portas</v>
          </cell>
          <cell r="F3762" t="str">
            <v>SINAPI Mai/26</v>
          </cell>
        </row>
        <row r="3763">
          <cell r="A3763">
            <v>90838</v>
          </cell>
          <cell r="B3763" t="str">
            <v>PORTA CORTA-FOGO 90X210X5CM - FORNECIMENTO E INSTALAÇÃO. AF_10/2025</v>
          </cell>
          <cell r="C3763" t="str">
            <v>UN</v>
          </cell>
          <cell r="D3763">
            <v>1711.75</v>
          </cell>
          <cell r="E3763" t="str">
            <v>Esquadrias - Portas</v>
          </cell>
          <cell r="F3763" t="str">
            <v>SINAPI Mai/26</v>
          </cell>
        </row>
        <row r="3764">
          <cell r="A3764">
            <v>94805</v>
          </cell>
          <cell r="B3764" t="str">
            <v>PORTA DE ALUMÍNIO DE ABRIR PARA VIDRO SEM GUARNIÇÃO, 87X210CM, FIXAÇÃO COM PARAFUSOS, INCLUSIVE VIDROS - FORNECIMENTO E INSTALAÇÃO. AF_10/2025</v>
          </cell>
          <cell r="C3764" t="str">
            <v>UN</v>
          </cell>
          <cell r="D3764">
            <v>910.21</v>
          </cell>
          <cell r="E3764" t="str">
            <v>Esquadrias - Portas</v>
          </cell>
          <cell r="F3764" t="str">
            <v>SINAPI Mai/26</v>
          </cell>
        </row>
        <row r="3765">
          <cell r="A3765">
            <v>106145</v>
          </cell>
          <cell r="B3765" t="str">
            <v>PORTA DE ALUMÍNIO DE ABRIR, P/ VIDRO, C/ GUARNIÇÃO, 87X210CM, FIXAÇÃO COM ARGAMASSA. AF_10/2025</v>
          </cell>
          <cell r="C3765" t="str">
            <v>UN</v>
          </cell>
          <cell r="D3765">
            <v>919.75</v>
          </cell>
          <cell r="E3765" t="str">
            <v>Esquadrias - Portas</v>
          </cell>
          <cell r="F3765" t="str">
            <v>SINAPI Mai/26</v>
          </cell>
        </row>
        <row r="3766">
          <cell r="A3766">
            <v>106146</v>
          </cell>
          <cell r="B3766" t="str">
            <v>PORTA DE AÇO DE ABRIR, P/ VIDRO, C/ GUARNIÇÃO, 90X210CM, FIXAÇÃO COM ARGAMASSA. AF_10/2025</v>
          </cell>
          <cell r="C3766" t="str">
            <v>UN</v>
          </cell>
          <cell r="D3766">
            <v>791.49</v>
          </cell>
          <cell r="E3766" t="str">
            <v>Esquadrias - Portas</v>
          </cell>
          <cell r="F3766" t="str">
            <v>SINAPI Mai/26</v>
          </cell>
        </row>
        <row r="3767">
          <cell r="A3767">
            <v>100702</v>
          </cell>
          <cell r="B3767" t="str">
            <v>PORTA DE CORRER DE ALUMÍNIO, COM DUAS FOLHAS PARA VIDRO, INCLUSO VIDRO LISO INCOLOR, FECHADURA E PUXADOR, SEM ALIZAR. AF_10/2025</v>
          </cell>
          <cell r="C3767" t="str">
            <v>M2</v>
          </cell>
          <cell r="D3767">
            <v>506.53</v>
          </cell>
          <cell r="E3767" t="str">
            <v>Esquadrias - Portas</v>
          </cell>
          <cell r="F3767" t="str">
            <v>SINAPI Mai/26</v>
          </cell>
        </row>
        <row r="3768">
          <cell r="A3768">
            <v>106148</v>
          </cell>
          <cell r="B3768" t="str">
            <v>PORTA DE CORRER DE MADEIRA, FECHADURA E PUXADOR, COM ALIZAR. AF_10/2025</v>
          </cell>
          <cell r="C3768" t="str">
            <v>UN</v>
          </cell>
          <cell r="D3768">
            <v>0</v>
          </cell>
          <cell r="E3768" t="str">
            <v>Esquadrias - Portas</v>
          </cell>
          <cell r="F3768" t="str">
            <v>SINAPI Mai/26</v>
          </cell>
        </row>
        <row r="3769">
          <cell r="A3769">
            <v>100701</v>
          </cell>
          <cell r="B3769" t="str">
            <v>PORTA DE FERRO, DE ABRIR, TIPO GRADE COM CHAPA, COM GUARNIÇÕES. AF_10/2025</v>
          </cell>
          <cell r="C3769" t="str">
            <v>M2</v>
          </cell>
          <cell r="D3769">
            <v>697.05</v>
          </cell>
          <cell r="E3769" t="str">
            <v>Esquadrias - Portas</v>
          </cell>
          <cell r="F3769" t="str">
            <v>SINAPI Mai/26</v>
          </cell>
        </row>
        <row r="3770">
          <cell r="A3770">
            <v>100700</v>
          </cell>
          <cell r="B3770" t="str">
            <v>PORTA DE MADEIRA COMPENSADA LISA PARA PINTURA, 120X210X3,5CM, 2 FOLHAS, INCLUSO ADUELA 2A, ALIZAR 2A E DOBRADIÇAS. AF_10/2025</v>
          </cell>
          <cell r="C3770" t="str">
            <v>UN</v>
          </cell>
          <cell r="D3770">
            <v>1080.57</v>
          </cell>
          <cell r="E3770" t="str">
            <v>Esquadrias - Portas</v>
          </cell>
          <cell r="F3770" t="str">
            <v>SINAPI Mai/26</v>
          </cell>
        </row>
        <row r="3771">
          <cell r="A3771">
            <v>91295</v>
          </cell>
          <cell r="B3771" t="str">
            <v>PORTA DE MADEIRA FRISADA, SEMI-OCA (LEVE OU MÉDIA), 60X210CM, ESPESSURA DE 3,5CM, INCLUSO DOBRADIÇAS - FORNECIMENTO E INSTALAÇÃO. AF_10/2025</v>
          </cell>
          <cell r="C3771" t="str">
            <v>UN</v>
          </cell>
          <cell r="D3771">
            <v>433.11</v>
          </cell>
          <cell r="E3771" t="str">
            <v>Esquadrias - Portas</v>
          </cell>
          <cell r="F3771" t="str">
            <v>SINAPI Mai/26</v>
          </cell>
        </row>
        <row r="3772">
          <cell r="A3772">
            <v>91296</v>
          </cell>
          <cell r="B3772" t="str">
            <v>PORTA DE MADEIRA FRISADA, SEMI-OCA (LEVE OU MÉDIA), 70X210CM, ESPESSURA DE 3,5CM, INCLUSO DOBRADIÇAS - FORNECIMENTO E INSTALAÇÃO. AF_10/2025</v>
          </cell>
          <cell r="C3772" t="str">
            <v>UN</v>
          </cell>
          <cell r="D3772">
            <v>464.12</v>
          </cell>
          <cell r="E3772" t="str">
            <v>Esquadrias - Portas</v>
          </cell>
          <cell r="F3772" t="str">
            <v>SINAPI Mai/26</v>
          </cell>
        </row>
        <row r="3773">
          <cell r="A3773">
            <v>91297</v>
          </cell>
          <cell r="B3773" t="str">
            <v>PORTA DE MADEIRA FRISADA, SEMI-OCA (LEVE OU MÉDIA), 80X210CM, ESPESSURA DE 3,5CM, INCLUSO DOBRADIÇAS - FORNECIMENTO E INSTALAÇÃO. AF_10/2025</v>
          </cell>
          <cell r="C3773" t="str">
            <v>UN</v>
          </cell>
          <cell r="D3773">
            <v>509.07</v>
          </cell>
          <cell r="E3773" t="str">
            <v>Esquadrias - Portas</v>
          </cell>
          <cell r="F3773" t="str">
            <v>SINAPI Mai/26</v>
          </cell>
        </row>
        <row r="3774">
          <cell r="A3774">
            <v>90820</v>
          </cell>
          <cell r="B3774" t="str">
            <v>PORTA DE MADEIRA PARA PINTURA, SEMI-OCA (LEVE OU MÉDIA), 60X210CM, ESPESSURA DE 3,5CM, INCLUSO DOBRADIÇAS - FORNECIMENTO E INSTALAÇÃO. AF_10/2025</v>
          </cell>
          <cell r="C3774" t="str">
            <v>UN</v>
          </cell>
          <cell r="D3774">
            <v>409.22</v>
          </cell>
          <cell r="E3774" t="str">
            <v>Esquadrias - Portas</v>
          </cell>
          <cell r="F3774" t="str">
            <v>SINAPI Mai/26</v>
          </cell>
        </row>
        <row r="3775">
          <cell r="A3775">
            <v>90821</v>
          </cell>
          <cell r="B3775" t="str">
            <v>PORTA DE MADEIRA PARA PINTURA, SEMI-OCA (LEVE OU MÉDIA), 70X210CM, ESPESSURA DE 3,5CM, INCLUSO DOBRADIÇAS - FORNECIMENTO E INSTALAÇÃO. AF_10/2025</v>
          </cell>
          <cell r="C3775" t="str">
            <v>UN</v>
          </cell>
          <cell r="D3775">
            <v>419.73</v>
          </cell>
          <cell r="E3775" t="str">
            <v>Esquadrias - Portas</v>
          </cell>
          <cell r="F3775" t="str">
            <v>SINAPI Mai/26</v>
          </cell>
        </row>
        <row r="3776">
          <cell r="A3776">
            <v>90822</v>
          </cell>
          <cell r="B3776" t="str">
            <v>PORTA DE MADEIRA PARA PINTURA, SEMI-OCA (LEVE OU MÉDIA), 80X210CM, ESPESSURA DE 3,5CM, INCLUSO DOBRADIÇAS - FORNECIMENTO E INSTALAÇÃO. AF_10/2025</v>
          </cell>
          <cell r="C3776" t="str">
            <v>UN</v>
          </cell>
          <cell r="D3776">
            <v>449.69</v>
          </cell>
          <cell r="E3776" t="str">
            <v>Esquadrias - Portas</v>
          </cell>
          <cell r="F3776" t="str">
            <v>SINAPI Mai/26</v>
          </cell>
        </row>
        <row r="3777">
          <cell r="A3777">
            <v>90823</v>
          </cell>
          <cell r="B3777" t="str">
            <v>PORTA DE MADEIRA PARA PINTURA, SEMI-OCA (LEVE OU MÉDIA), 90X210CM, ESPESSURA DE 3,5CM, INCLUSO DOBRADIÇAS - FORNECIMENTO E INSTALAÇÃO. AF_10/2025</v>
          </cell>
          <cell r="C3777" t="str">
            <v>UN</v>
          </cell>
          <cell r="D3777">
            <v>543.63</v>
          </cell>
          <cell r="E3777" t="str">
            <v>Esquadrias - Portas</v>
          </cell>
          <cell r="F3777" t="str">
            <v>SINAPI Mai/26</v>
          </cell>
        </row>
        <row r="3778">
          <cell r="A3778">
            <v>90824</v>
          </cell>
          <cell r="B3778" t="str">
            <v>PORTA DE MADEIRA PARA PINTURA, SEMI-OCA (PESADA OU SUPERPESADA), 80X210CM, ESPESSURA DE 4,0CM, INCLUSO DOBRADIÇAS - FORNECIMENTO E INSTALAÇÃO. AF_10/2025</v>
          </cell>
          <cell r="C3778" t="str">
            <v>UN</v>
          </cell>
          <cell r="D3778">
            <v>764.16</v>
          </cell>
          <cell r="E3778" t="str">
            <v>Esquadrias - Portas</v>
          </cell>
          <cell r="F3778" t="str">
            <v>SINAPI Mai/26</v>
          </cell>
        </row>
        <row r="3779">
          <cell r="A3779">
            <v>91009</v>
          </cell>
          <cell r="B3779" t="str">
            <v>PORTA DE MADEIRA PARA VERNIZ, SEMI-OCA (LEVE OU MÉDIA), 60X210CM, ESPESSURA DE 3,5CM, INCLUSO DOBRADIÇAS - FORNECIMENTO E INSTALAÇÃO. AF_10/2025</v>
          </cell>
          <cell r="C3779" t="str">
            <v>UN</v>
          </cell>
          <cell r="D3779">
            <v>422.02</v>
          </cell>
          <cell r="E3779" t="str">
            <v>Esquadrias - Portas</v>
          </cell>
          <cell r="F3779" t="str">
            <v>SINAPI Mai/26</v>
          </cell>
        </row>
        <row r="3780">
          <cell r="A3780">
            <v>91010</v>
          </cell>
          <cell r="B3780" t="str">
            <v>PORTA DE MADEIRA PARA VERNIZ, SEMI-OCA (LEVE OU MÉDIA), 70X210CM, ESPESSURA DE 3,5CM, INCLUSO DOBRADIÇAS - FORNECIMENTO E INSTALAÇÃO. AF_10/2025</v>
          </cell>
          <cell r="C3780" t="str">
            <v>UN</v>
          </cell>
          <cell r="D3780">
            <v>433.14</v>
          </cell>
          <cell r="E3780" t="str">
            <v>Esquadrias - Portas</v>
          </cell>
          <cell r="F3780" t="str">
            <v>SINAPI Mai/26</v>
          </cell>
        </row>
        <row r="3781">
          <cell r="A3781">
            <v>91011</v>
          </cell>
          <cell r="B3781" t="str">
            <v>PORTA DE MADEIRA PARA VERNIZ, SEMI-OCA (LEVE OU MÉDIA), 80X210CM, ESPESSURA DE 3,5CM, INCLUSO DOBRADIÇAS - FORNECIMENTO E INSTALAÇÃO. AF_10/2025</v>
          </cell>
          <cell r="C3781" t="str">
            <v>UN</v>
          </cell>
          <cell r="D3781">
            <v>501.68</v>
          </cell>
          <cell r="E3781" t="str">
            <v>Esquadrias - Portas</v>
          </cell>
          <cell r="F3781" t="str">
            <v>SINAPI Mai/26</v>
          </cell>
        </row>
        <row r="3782">
          <cell r="A3782">
            <v>91012</v>
          </cell>
          <cell r="B3782" t="str">
            <v>PORTA DE MADEIRA PARA VERNIZ, SEMI-OCA (LEVE OU MÉDIA), 90X210CM, ESPESSURA DE 3,5CM, INCLUSO DOBRADIÇAS - FORNECIMENTO E INSTALAÇÃO. AF_10/2025</v>
          </cell>
          <cell r="C3782" t="str">
            <v>UN</v>
          </cell>
          <cell r="D3782">
            <v>554.98</v>
          </cell>
          <cell r="E3782" t="str">
            <v>Esquadrias - Portas</v>
          </cell>
          <cell r="F3782" t="str">
            <v>SINAPI Mai/26</v>
          </cell>
        </row>
        <row r="3783">
          <cell r="A3783">
            <v>91298</v>
          </cell>
          <cell r="B3783" t="str">
            <v>PORTA DE MADEIRA TIPO VENEZIANA, 80X210CM, ESPESSURA DE 3CM, INCLUSO DOBRADIÇAS - FORNECIMENTO E INSTALAÇÃO. AF_10/2025</v>
          </cell>
          <cell r="C3783" t="str">
            <v>UN</v>
          </cell>
          <cell r="D3783">
            <v>956.01</v>
          </cell>
          <cell r="E3783" t="str">
            <v>Esquadrias - Portas</v>
          </cell>
          <cell r="F3783" t="str">
            <v>SINAPI Mai/26</v>
          </cell>
        </row>
        <row r="3784">
          <cell r="A3784">
            <v>90825</v>
          </cell>
          <cell r="B3784" t="str">
            <v>PORTA DE MADEIRA, MACIÇA (PESADA OU SUPERPESADA), 90X210CM, ESPESSURA DE 4,0CM, INCLUSO DOBRADIÇAS - FORNECIMENTO E INSTALAÇÃO. AF_10/2025</v>
          </cell>
          <cell r="C3784" t="str">
            <v>UN</v>
          </cell>
          <cell r="D3784">
            <v>847.73</v>
          </cell>
          <cell r="E3784" t="str">
            <v>Esquadrias - Portas</v>
          </cell>
          <cell r="F3784" t="str">
            <v>SINAPI Mai/26</v>
          </cell>
        </row>
        <row r="3785">
          <cell r="A3785">
            <v>91299</v>
          </cell>
          <cell r="B3785" t="str">
            <v>PORTA DE MADEIRA, TIPO MEXICANA, MACIÇA (PESADA OU SUPERPESADA), 70X210CM, ESPESSURA DE 3,5CM, INCLUSO DOBRADIÇAS - FORNECIMENTO E INSTALAÇÃO. AF_10/2025</v>
          </cell>
          <cell r="C3785" t="str">
            <v>UN</v>
          </cell>
          <cell r="D3785">
            <v>1328.8</v>
          </cell>
          <cell r="E3785" t="str">
            <v>Esquadrias - Portas</v>
          </cell>
          <cell r="F3785" t="str">
            <v>SINAPI Mai/26</v>
          </cell>
        </row>
        <row r="3786">
          <cell r="A3786">
            <v>91341</v>
          </cell>
          <cell r="B3786" t="str">
            <v>PORTA EM ALUMÍNIO DE ABRIR TIPO VENEZIANA COM GUARNIÇÃO, FIXAÇÃO COM PARAFUSOS - FORNECIMENTO E INSTALAÇÃO. AF_10/2025</v>
          </cell>
          <cell r="C3786" t="str">
            <v>M2</v>
          </cell>
          <cell r="D3786">
            <v>709.44</v>
          </cell>
          <cell r="E3786" t="str">
            <v>Esquadrias - Portas</v>
          </cell>
          <cell r="F3786" t="str">
            <v>SINAPI Mai/26</v>
          </cell>
        </row>
        <row r="3787">
          <cell r="A3787">
            <v>94806</v>
          </cell>
          <cell r="B3787" t="str">
            <v>PORTA EM AÇO DE ABRIR PARA VIDRO SEM GUARNIÇÃO, 90X210CM, FIXAÇÃO COM PARAFUSOS, EXCLUSIVE VIDROS - FORNECIMENTO E INSTALAÇÃO. AF_10/2025</v>
          </cell>
          <cell r="C3787" t="str">
            <v>UN</v>
          </cell>
          <cell r="D3787">
            <v>789.03</v>
          </cell>
          <cell r="E3787" t="str">
            <v>Esquadrias - Portas</v>
          </cell>
          <cell r="F3787" t="str">
            <v>SINAPI Mai/26</v>
          </cell>
        </row>
        <row r="3788">
          <cell r="A3788">
            <v>94807</v>
          </cell>
          <cell r="B3788" t="str">
            <v>PORTA EM AÇO DE ABRIR TIPO VENEZIANA SEM GUARNIÇÃO, 90X210CM, FIXAÇÃO COM PARAFUSOS - FORNECIMENTO E INSTALAÇÃO. AF_10/2025</v>
          </cell>
          <cell r="C3788" t="str">
            <v>UN</v>
          </cell>
          <cell r="D3788">
            <v>722.1</v>
          </cell>
          <cell r="E3788" t="str">
            <v>Esquadrias - Portas</v>
          </cell>
          <cell r="F3788" t="str">
            <v>SINAPI Mai/26</v>
          </cell>
        </row>
        <row r="3789">
          <cell r="A3789">
            <v>106142</v>
          </cell>
          <cell r="B3789" t="str">
            <v>PORTA-PRONTA DE MADEIRA, FOLHA LEVE OU MÉDIA, 70X210CM, FIXAÇÃO COM PREENCHIMENTO TOTAL DE ESPUMA EXPANSIVA - FORNECIMENTO E INSTALAÇÃO. AF_10/2025</v>
          </cell>
          <cell r="C3789" t="str">
            <v>UN</v>
          </cell>
          <cell r="D3789">
            <v>967.92</v>
          </cell>
          <cell r="E3789" t="str">
            <v>Esquadrias - Portas</v>
          </cell>
          <cell r="F3789" t="str">
            <v>SINAPI Mai/26</v>
          </cell>
        </row>
        <row r="3790">
          <cell r="A3790">
            <v>106143</v>
          </cell>
          <cell r="B3790" t="str">
            <v>PORTA-PRONTA DE MADEIRA, FOLHA LEVE OU MÉDIA, 80X210CM, FIXAÇÃO COM PREENCHIMENTO TOTAL DE ESPUMA EXPANSIVA - FORNECIMENTO E INSTALAÇÃO. AF_10/2025</v>
          </cell>
          <cell r="C3790" t="str">
            <v>UN</v>
          </cell>
          <cell r="D3790">
            <v>997.57</v>
          </cell>
          <cell r="E3790" t="str">
            <v>Esquadrias - Portas</v>
          </cell>
          <cell r="F3790" t="str">
            <v>SINAPI Mai/26</v>
          </cell>
        </row>
        <row r="3791">
          <cell r="A3791">
            <v>106144</v>
          </cell>
          <cell r="B3791" t="str">
            <v>PORTA-PRONTA DE MADEIRA, FOLHA PESADA OU SUPERPESADA, 80X210CM, FIXAÇÃO COM PREENCHIMENTO TOTAL DE ESPUMA EXPANSIVA - FORNECIMENTO E INSTALAÇÃO. AF_10/2025</v>
          </cell>
          <cell r="C3791" t="str">
            <v>UN</v>
          </cell>
          <cell r="D3791">
            <v>1172.6400000000001</v>
          </cell>
          <cell r="E3791" t="str">
            <v>Esquadrias - Portas</v>
          </cell>
          <cell r="F3791" t="str">
            <v>SINAPI Mai/26</v>
          </cell>
        </row>
        <row r="3792">
          <cell r="A3792">
            <v>100703</v>
          </cell>
          <cell r="B3792" t="str">
            <v>PUXADOR CENTRAL PARA ESQUADRIA DE MADEIRA. AF_10/2025</v>
          </cell>
          <cell r="C3792" t="str">
            <v>UN</v>
          </cell>
          <cell r="D3792">
            <v>34.6</v>
          </cell>
          <cell r="E3792" t="str">
            <v>Esquadrias - Portas</v>
          </cell>
          <cell r="F3792" t="str">
            <v>SINAPI Mai/26</v>
          </cell>
        </row>
        <row r="3793">
          <cell r="A3793">
            <v>106147</v>
          </cell>
          <cell r="B3793" t="str">
            <v>RECOLOCACAO DE FOLHAS DE PORTA DE MADEIRA PESADA OU SUPER PESADA DE 90 CM DE LARGURA, CONSIDERANDO REAPROVEITAMENTO DO MATERIAL. AF_10/2025</v>
          </cell>
          <cell r="C3793" t="str">
            <v>UN</v>
          </cell>
          <cell r="D3793">
            <v>144.21</v>
          </cell>
          <cell r="E3793" t="str">
            <v>Esquadrias - Portas</v>
          </cell>
          <cell r="F3793" t="str">
            <v>SINAPI Mai/26</v>
          </cell>
        </row>
        <row r="3794">
          <cell r="A3794">
            <v>100695</v>
          </cell>
          <cell r="B3794" t="str">
            <v>RECOLOCAÇÃO DE FOLHAS DE PORTA DE MADEIRA LEVE OU MÉDIA DE 60CM DE LARGURA, CONSIDERANDO REAPROVEITAMENTO DO MATERIAL. AF_10/2025</v>
          </cell>
          <cell r="C3794" t="str">
            <v>UN</v>
          </cell>
          <cell r="D3794">
            <v>100.72</v>
          </cell>
          <cell r="E3794" t="str">
            <v>Esquadrias - Portas</v>
          </cell>
          <cell r="F3794" t="str">
            <v>SINAPI Mai/26</v>
          </cell>
        </row>
        <row r="3795">
          <cell r="A3795">
            <v>100696</v>
          </cell>
          <cell r="B3795" t="str">
            <v>RECOLOCAÇÃO DE FOLHAS DE PORTA DE MADEIRA LEVE OU MÉDIA DE 70CM DE LARGURA, CONSIDERANDO REAPROVEITAMENTO DO MATERIAL. AF_10/2025</v>
          </cell>
          <cell r="C3795" t="str">
            <v>UN</v>
          </cell>
          <cell r="D3795">
            <v>111.96</v>
          </cell>
          <cell r="E3795" t="str">
            <v>Esquadrias - Portas</v>
          </cell>
          <cell r="F3795" t="str">
            <v>SINAPI Mai/26</v>
          </cell>
        </row>
        <row r="3796">
          <cell r="A3796">
            <v>100697</v>
          </cell>
          <cell r="B3796" t="str">
            <v>RECOLOCAÇÃO DE FOLHAS DE PORTA DE MADEIRA LEVE OU MÉDIA DE 80CM DE LARGURA, CONSIDERANDO REAPROVEITAMENTO DO MATERIAL. AF_10/2025</v>
          </cell>
          <cell r="C3796" t="str">
            <v>UN</v>
          </cell>
          <cell r="D3796">
            <v>123.22</v>
          </cell>
          <cell r="E3796" t="str">
            <v>Esquadrias - Portas</v>
          </cell>
          <cell r="F3796" t="str">
            <v>SINAPI Mai/26</v>
          </cell>
        </row>
        <row r="3797">
          <cell r="A3797">
            <v>100698</v>
          </cell>
          <cell r="B3797" t="str">
            <v>RECOLOCAÇÃO DE FOLHAS DE PORTA DE MADEIRA LEVE OU MÉDIA DE 90CM DE LARGURA, CONSIDERANDO REAPROVEITAMENTO DO MATERIAL. AF_10/2025</v>
          </cell>
          <cell r="C3797" t="str">
            <v>UN</v>
          </cell>
          <cell r="D3797">
            <v>134.46</v>
          </cell>
          <cell r="E3797" t="str">
            <v>Esquadrias - Portas</v>
          </cell>
          <cell r="F3797" t="str">
            <v>SINAPI Mai/26</v>
          </cell>
        </row>
        <row r="3798">
          <cell r="A3798">
            <v>100699</v>
          </cell>
          <cell r="B3798" t="str">
            <v>RECOLOCAÇÃO DE FOLHAS DE PORTA DE MADEIRA PESADA OU SUPERPESADA DE 80CM DE LARGURA, CONSIDERANDO REAPROVEITAMENTO DO MATERIAL. AF_10/2025</v>
          </cell>
          <cell r="C3798" t="str">
            <v>UN</v>
          </cell>
          <cell r="D3798">
            <v>161.47999999999999</v>
          </cell>
          <cell r="E3798" t="str">
            <v>Esquadrias - Portas</v>
          </cell>
          <cell r="F3798" t="str">
            <v>SINAPI Mai/26</v>
          </cell>
        </row>
        <row r="3799">
          <cell r="A3799">
            <v>100705</v>
          </cell>
          <cell r="B3799" t="str">
            <v>TARJETA TIPO LIVRE/OCUPADO PARA PORTA DE BANHEIRO. AF_10/2025</v>
          </cell>
          <cell r="C3799" t="str">
            <v>UN</v>
          </cell>
          <cell r="D3799">
            <v>77.66</v>
          </cell>
          <cell r="E3799" t="str">
            <v>Esquadrias - Portas</v>
          </cell>
          <cell r="F3799" t="str">
            <v>SINAPI Mai/26</v>
          </cell>
        </row>
        <row r="3800">
          <cell r="A3800">
            <v>101173</v>
          </cell>
          <cell r="B3800" t="str">
            <v>ESTACA BROCA DE CONCRETO, DIÂMETRO DE 20CM, ESCAVAÇÃO MANUAL COM TRADO CONCHA, COM ARMADURA DE ARRANQUE. AF_05/2020</v>
          </cell>
          <cell r="C3800" t="str">
            <v>M</v>
          </cell>
          <cell r="D3800">
            <v>68.28</v>
          </cell>
          <cell r="E3800" t="str">
            <v>Estacas Broca, Strauss e Escavada com Fluido Estabilizante</v>
          </cell>
          <cell r="F3800" t="str">
            <v>SINAPI Mai/26</v>
          </cell>
        </row>
        <row r="3801">
          <cell r="A3801">
            <v>101174</v>
          </cell>
          <cell r="B3801" t="str">
            <v>ESTACA BROCA DE CONCRETO, DIÂMETRO DE 25CM, ESCAVAÇÃO MANUAL COM TRADO CONCHA, COM ARMADURA DE ARRANQUE. AF_05/2020</v>
          </cell>
          <cell r="C3801" t="str">
            <v>M</v>
          </cell>
          <cell r="D3801">
            <v>98.56</v>
          </cell>
          <cell r="E3801" t="str">
            <v>Estacas Broca, Strauss e Escavada com Fluido Estabilizante</v>
          </cell>
          <cell r="F3801" t="str">
            <v>SINAPI Mai/26</v>
          </cell>
        </row>
        <row r="3802">
          <cell r="A3802">
            <v>101175</v>
          </cell>
          <cell r="B3802" t="str">
            <v>ESTACA BROCA DE CONCRETO, DIÂMETRO DE 30CM, ESCAVAÇÃO MANUAL COM TRADO CONCHA, COM ARMADURA DE ARRANQUE. AF_05/2020</v>
          </cell>
          <cell r="C3802" t="str">
            <v>M</v>
          </cell>
          <cell r="D3802">
            <v>134.47</v>
          </cell>
          <cell r="E3802" t="str">
            <v>Estacas Broca, Strauss e Escavada com Fluido Estabilizante</v>
          </cell>
          <cell r="F3802" t="str">
            <v>SINAPI Mai/26</v>
          </cell>
        </row>
        <row r="3803">
          <cell r="A3803">
            <v>101176</v>
          </cell>
          <cell r="B3803" t="str">
            <v>ESTACA BROCA DE CONCRETO, DIÂMETRO DE 30CM, ESCAVAÇÃO MANUAL COM TRADO CONCHA, INTEIRAMENTE ARMADA. AF_05/2020</v>
          </cell>
          <cell r="C3803" t="str">
            <v>M</v>
          </cell>
          <cell r="D3803">
            <v>160.58000000000001</v>
          </cell>
          <cell r="E3803" t="str">
            <v>Estacas Broca, Strauss e Escavada com Fluido Estabilizante</v>
          </cell>
          <cell r="F3803" t="str">
            <v>SINAPI Mai/26</v>
          </cell>
        </row>
        <row r="3804">
          <cell r="A3804">
            <v>101183</v>
          </cell>
          <cell r="B3804" t="str">
            <v>ESTACA CIRCULAR ESCAVADA COM FLUIDO ESTABILIZANTE (ESTACÃO), DIÂMETRO DE 110CM (EXCLUSIVE MOBILIZAÇÃO E DESMOBILIZAÇÃO). AF_05/2020</v>
          </cell>
          <cell r="C3804" t="str">
            <v>M</v>
          </cell>
          <cell r="D3804">
            <v>0</v>
          </cell>
          <cell r="E3804" t="str">
            <v>Estacas Broca, Strauss e Escavada com Fluido Estabilizante</v>
          </cell>
          <cell r="F3804" t="str">
            <v>SINAPI Mai/26</v>
          </cell>
        </row>
        <row r="3805">
          <cell r="A3805">
            <v>101184</v>
          </cell>
          <cell r="B3805" t="str">
            <v>ESTACA CIRCULAR ESCAVADA COM FLUIDO ESTABILIZANTE (ESTACÃO), DIÂMETRO DE 140CM (EXCLUSIVE MOBILIZAÇÃO E DESMOBILIZAÇÃO). AF_05/2020</v>
          </cell>
          <cell r="C3805" t="str">
            <v>M</v>
          </cell>
          <cell r="D3805">
            <v>0</v>
          </cell>
          <cell r="E3805" t="str">
            <v>Estacas Broca, Strauss e Escavada com Fluido Estabilizante</v>
          </cell>
          <cell r="F3805" t="str">
            <v>SINAPI Mai/26</v>
          </cell>
        </row>
        <row r="3806">
          <cell r="A3806">
            <v>101182</v>
          </cell>
          <cell r="B3806" t="str">
            <v>ESTACA CIRCULAR ESCAVADA COM FLUIDO ESTABILIZANTE (ESTACÃO), DIÂMETRO DE 80CM (EXCLUSIVE MOBILIZAÇÃO E DESMOBILIZAÇÃO). AF_05/2020</v>
          </cell>
          <cell r="C3806" t="str">
            <v>M</v>
          </cell>
          <cell r="D3806">
            <v>0</v>
          </cell>
          <cell r="E3806" t="str">
            <v>Estacas Broca, Strauss e Escavada com Fluido Estabilizante</v>
          </cell>
          <cell r="F3806" t="str">
            <v>SINAPI Mai/26</v>
          </cell>
        </row>
        <row r="3807">
          <cell r="A3807">
            <v>101185</v>
          </cell>
          <cell r="B3807" t="str">
            <v>ESTACA RETANGULAR ESCAVADA COM FLUIDO ESTABILIZANTE (BARRETE), 40 X 250CM (EXCLUSIVE MOBILIZAÇÃO E DESMOBILIZAÇÃO). AF_05/2020</v>
          </cell>
          <cell r="C3807" t="str">
            <v>M</v>
          </cell>
          <cell r="D3807">
            <v>0</v>
          </cell>
          <cell r="E3807" t="str">
            <v>Estacas Broca, Strauss e Escavada com Fluido Estabilizante</v>
          </cell>
          <cell r="F3807" t="str">
            <v>SINAPI Mai/26</v>
          </cell>
        </row>
        <row r="3808">
          <cell r="A3808">
            <v>101186</v>
          </cell>
          <cell r="B3808" t="str">
            <v>ESTACA RETANGULAR ESCAVADA COM FLUIDO ESTABILIZANTE (BARRETE), 60 X 250CM (EXCLUSIVE MOBILIZAÇÃO E DESMOBILIZAÇÃO). AF_05/2020</v>
          </cell>
          <cell r="C3808" t="str">
            <v>M</v>
          </cell>
          <cell r="D3808">
            <v>0</v>
          </cell>
          <cell r="E3808" t="str">
            <v>Estacas Broca, Strauss e Escavada com Fluido Estabilizante</v>
          </cell>
          <cell r="F3808" t="str">
            <v>SINAPI Mai/26</v>
          </cell>
        </row>
        <row r="3809">
          <cell r="A3809">
            <v>101187</v>
          </cell>
          <cell r="B3809" t="str">
            <v>ESTACA RETANGULAR ESCAVADA COM FLUIDO ESTABILIZANTE (BARRETE), 80 X 250CM (EXCLUSIVE MOBILIZAÇÃO E DESMOBILIZAÇÃO). AF_05/2020</v>
          </cell>
          <cell r="C3809" t="str">
            <v>M</v>
          </cell>
          <cell r="D3809">
            <v>0</v>
          </cell>
          <cell r="E3809" t="str">
            <v>Estacas Broca, Strauss e Escavada com Fluido Estabilizante</v>
          </cell>
          <cell r="F3809" t="str">
            <v>SINAPI Mai/26</v>
          </cell>
        </row>
        <row r="3810">
          <cell r="A3810">
            <v>101177</v>
          </cell>
          <cell r="B3810" t="str">
            <v>ESTACA STRAUSS, DIÂMETRO DE 25CM, COM ARMADURA DE ARRANQUE (EXCLUSIVE MOBILIZAÇÃO E DESMOBILIZAÇÃO). AF_05/2020</v>
          </cell>
          <cell r="C3810" t="str">
            <v>M</v>
          </cell>
          <cell r="D3810">
            <v>0</v>
          </cell>
          <cell r="E3810" t="str">
            <v>Estacas Broca, Strauss e Escavada com Fluido Estabilizante</v>
          </cell>
          <cell r="F3810" t="str">
            <v>SINAPI Mai/26</v>
          </cell>
        </row>
        <row r="3811">
          <cell r="A3811">
            <v>101178</v>
          </cell>
          <cell r="B3811" t="str">
            <v>ESTACA STRAUSS, DIÂMETRO DE 32CM, COM ARMADURA DE ARRANQUE (EXCLUSIVE MOBILIZAÇÃO E DESMOBILIZAÇÃO). AF_05/2020</v>
          </cell>
          <cell r="C3811" t="str">
            <v>M</v>
          </cell>
          <cell r="D3811">
            <v>0</v>
          </cell>
          <cell r="E3811" t="str">
            <v>Estacas Broca, Strauss e Escavada com Fluido Estabilizante</v>
          </cell>
          <cell r="F3811" t="str">
            <v>SINAPI Mai/26</v>
          </cell>
        </row>
        <row r="3812">
          <cell r="A3812">
            <v>101180</v>
          </cell>
          <cell r="B3812" t="str">
            <v>ESTACA STRAUSS, DIÂMETRO DE 32CM, INTEIRAMENTE ARMADA (EXCLUSIVE MOBILIZAÇÃO E DESMOBILIZAÇÃO). AF_05/2020</v>
          </cell>
          <cell r="C3812" t="str">
            <v>M</v>
          </cell>
          <cell r="D3812">
            <v>0</v>
          </cell>
          <cell r="E3812" t="str">
            <v>Estacas Broca, Strauss e Escavada com Fluido Estabilizante</v>
          </cell>
          <cell r="F3812" t="str">
            <v>SINAPI Mai/26</v>
          </cell>
        </row>
        <row r="3813">
          <cell r="A3813">
            <v>101179</v>
          </cell>
          <cell r="B3813" t="str">
            <v>ESTACA STRAUSS, DIÂMETRO DE 38CM, COM ARMADURA DE ARRANQUE (EXCLUSIVE MOBILIZAÇÃO E DESMOBILIZAÇÃO). AF_05/2020</v>
          </cell>
          <cell r="C3813" t="str">
            <v>M</v>
          </cell>
          <cell r="D3813">
            <v>0</v>
          </cell>
          <cell r="E3813" t="str">
            <v>Estacas Broca, Strauss e Escavada com Fluido Estabilizante</v>
          </cell>
          <cell r="F3813" t="str">
            <v>SINAPI Mai/26</v>
          </cell>
        </row>
        <row r="3814">
          <cell r="A3814">
            <v>101181</v>
          </cell>
          <cell r="B3814" t="str">
            <v>ESTACA STRAUSS, DIÂMETRO DE 38CM, INTEIRAMENTE ARMADA (EXCLUSIVE MOBILIZAÇÃO E DESMOBILIZAÇÃO). AF_05/2020</v>
          </cell>
          <cell r="C3814" t="str">
            <v>M</v>
          </cell>
          <cell r="D3814">
            <v>0</v>
          </cell>
          <cell r="E3814" t="str">
            <v>Estacas Broca, Strauss e Escavada com Fluido Estabilizante</v>
          </cell>
          <cell r="F3814" t="str">
            <v>SINAPI Mai/26</v>
          </cell>
        </row>
        <row r="3815">
          <cell r="A3815">
            <v>107113</v>
          </cell>
          <cell r="B3815" t="str">
            <v>ESTACA ESCAVADA MECANICAMENTE, SEM FLUIDO ESTABILIZANTE, COM 25 CM DE DIÂMETRO, PERFURATRIZ MONTADA SOBRE CAMINHÃO E CONCRETO FCK 25 MPA LANÇADO MANUALMENTE (EXCLUSIVE ARMADURA, MOBILIZAÇÃO E DESMOBILIZAÇÃO). AF_05/2026</v>
          </cell>
          <cell r="C3815" t="str">
            <v>M</v>
          </cell>
          <cell r="D3815">
            <v>95.15</v>
          </cell>
          <cell r="E3815" t="str">
            <v>Estacas Escavadas Sem Fluido Estabilizante</v>
          </cell>
          <cell r="F3815" t="str">
            <v>SINAPI Mai/26</v>
          </cell>
        </row>
        <row r="3816">
          <cell r="A3816">
            <v>100899</v>
          </cell>
          <cell r="B3816" t="str">
            <v>ESTACA ESCAVADA MECANICAMENTE, SEM FLUIDO ESTABILIZANTE, COM 25 CM DE DIÂMETRO, PERFURATRIZ MONTADA SOBRE CAMINHÃO E CONCRETO FCK 25 MPA LANÇADO MANUALMENTE (EXCLUSIVE MOBILIZAÇÃO E DESMOBILIZAÇÃO). AF_05/2026</v>
          </cell>
          <cell r="C3816" t="str">
            <v>M</v>
          </cell>
          <cell r="D3816">
            <v>98.84</v>
          </cell>
          <cell r="E3816" t="str">
            <v>Estacas Escavadas Sem Fluido Estabilizante</v>
          </cell>
          <cell r="F3816" t="str">
            <v>SINAPI Mai/26</v>
          </cell>
        </row>
        <row r="3817">
          <cell r="A3817">
            <v>107107</v>
          </cell>
          <cell r="B3817" t="str">
            <v>ESTACA ESCAVADA MECANICAMENTE, SEM FLUIDO ESTABILIZANTE, COM 25 CM DE DIÂMETRO, PERFURATRIZ MONTADA SOBRE CAMINHÃO E CONCRETO FCK 25 MPA LANÇADO POR CAMINHÃO BETONEIRA (EXCLUSIVE ARMADURA, MOBILIZAÇÃO E DESMOBILIZAÇÃO). AF_05/2026</v>
          </cell>
          <cell r="C3817" t="str">
            <v>M</v>
          </cell>
          <cell r="D3817">
            <v>51.68</v>
          </cell>
          <cell r="E3817" t="str">
            <v>Estacas Escavadas Sem Fluido Estabilizante</v>
          </cell>
          <cell r="F3817" t="str">
            <v>SINAPI Mai/26</v>
          </cell>
        </row>
        <row r="3818">
          <cell r="A3818">
            <v>100896</v>
          </cell>
          <cell r="B3818" t="str">
            <v>ESTACA ESCAVADA MECANICAMENTE, SEM FLUIDO ESTABILIZANTE, COM 25 CM DE DIÂMETRO, PERFURATRIZ MONTADA SOBRE CAMINHÃO E CONCRETO FCK 25 MPA LANÇADO POR CAMINHÃO BETONEIRA (EXCLUSIVE MOBILIZAÇÃO E DESMOBILIZAÇÃO). AF_05/2026</v>
          </cell>
          <cell r="C3818" t="str">
            <v>M</v>
          </cell>
          <cell r="D3818">
            <v>59.07</v>
          </cell>
          <cell r="E3818" t="str">
            <v>Estacas Escavadas Sem Fluido Estabilizante</v>
          </cell>
          <cell r="F3818" t="str">
            <v>SINAPI Mai/26</v>
          </cell>
        </row>
        <row r="3819">
          <cell r="A3819">
            <v>107133</v>
          </cell>
          <cell r="B3819" t="str">
            <v>ESTACA ESCAVADA MECANICAMENTE, SEM FLUIDO ESTABILIZANTE, COM 25 CM DE DIÂMETRO, PERFURATRIZ MONTADA SOBRE CAMINHÃO E CONCRETO FCK 40 MPA LANÇADO MANUALMENTE (EXCLUSIVE ARMADURA, MOBILIZAÇÃO E DESMOBILIZAÇÃO). AF_05/2026</v>
          </cell>
          <cell r="C3819" t="str">
            <v>M</v>
          </cell>
          <cell r="D3819">
            <v>97.08</v>
          </cell>
          <cell r="E3819" t="str">
            <v>Estacas Escavadas Sem Fluido Estabilizante</v>
          </cell>
          <cell r="F3819" t="str">
            <v>SINAPI Mai/26</v>
          </cell>
        </row>
        <row r="3820">
          <cell r="A3820">
            <v>107123</v>
          </cell>
          <cell r="B3820" t="str">
            <v>ESTACA ESCAVADA MECANICAMENTE, SEM FLUIDO ESTABILIZANTE, COM 25 CM DE DIÂMETRO, PERFURATRIZ MONTADA SOBRE CAMINHÃO E CONCRETO FCK 40 MPA LANÇADO MANUALMENTE (EXCLUSIVE MOBILIZAÇÃO E DESMOBILIZAÇÃO). AF_05/2026</v>
          </cell>
          <cell r="C3820" t="str">
            <v>M</v>
          </cell>
          <cell r="D3820">
            <v>100.77</v>
          </cell>
          <cell r="E3820" t="str">
            <v>Estacas Escavadas Sem Fluido Estabilizante</v>
          </cell>
          <cell r="F3820" t="str">
            <v>SINAPI Mai/26</v>
          </cell>
        </row>
        <row r="3821">
          <cell r="A3821">
            <v>107127</v>
          </cell>
          <cell r="B3821" t="str">
            <v>ESTACA ESCAVADA MECANICAMENTE, SEM FLUIDO ESTABILIZANTE, COM 25 CM DE DIÂMETRO, PERFURATRIZ MONTADA SOBRE CAMINHÃO E CONCRETO FCK 40 MPA LANÇADO POR CAMINHÃO BETONEIRA (EXCLUSIVE ARMADURA, MOBILIZAÇÃO E DESMOBILIZAÇÃO). AF_05/2026</v>
          </cell>
          <cell r="C3821" t="str">
            <v>M</v>
          </cell>
          <cell r="D3821">
            <v>53.61</v>
          </cell>
          <cell r="E3821" t="str">
            <v>Estacas Escavadas Sem Fluido Estabilizante</v>
          </cell>
          <cell r="F3821" t="str">
            <v>SINAPI Mai/26</v>
          </cell>
        </row>
        <row r="3822">
          <cell r="A3822">
            <v>107117</v>
          </cell>
          <cell r="B3822" t="str">
            <v>ESTACA ESCAVADA MECANICAMENTE, SEM FLUIDO ESTABILIZANTE, COM 25 CM DE DIÂMETRO, PERFURATRIZ MONTADA SOBRE CAMINHÃO E CONCRETO FCK 40 MPA LANÇADO POR CAMINHÃO BETONEIRA (EXCLUSIVE MOBILIZAÇÃO E DESMOBILIZAÇÃO). AF_05/2026</v>
          </cell>
          <cell r="C3822" t="str">
            <v>M</v>
          </cell>
          <cell r="D3822">
            <v>61</v>
          </cell>
          <cell r="E3822" t="str">
            <v>Estacas Escavadas Sem Fluido Estabilizante</v>
          </cell>
          <cell r="F3822" t="str">
            <v>SINAPI Mai/26</v>
          </cell>
        </row>
        <row r="3823">
          <cell r="A3823">
            <v>107115</v>
          </cell>
          <cell r="B3823" t="str">
            <v>ESTACA ESCAVADA MECANICAMENTE, SEM FLUIDO ESTABILIZANTE, COM 30 CM DE DIÂMETRO, PERFURATRIZ MONTADA SOBRE CAMINHÃO E CONCRETO FCK 25 MPA LANÇADO MANUALMENTE (EXCLUSIVE ARMADURA, MOBILIZAÇÃO E DESMOBILIZAÇÃO). AF_05/2026</v>
          </cell>
          <cell r="C3823" t="str">
            <v>M</v>
          </cell>
          <cell r="D3823">
            <v>119.72</v>
          </cell>
          <cell r="E3823" t="str">
            <v>Estacas Escavadas Sem Fluido Estabilizante</v>
          </cell>
          <cell r="F3823" t="str">
            <v>SINAPI Mai/26</v>
          </cell>
        </row>
        <row r="3824">
          <cell r="A3824">
            <v>107105</v>
          </cell>
          <cell r="B3824" t="str">
            <v>ESTACA ESCAVADA MECANICAMENTE, SEM FLUIDO ESTABILIZANTE, COM 30 CM DE DIÂMETRO, PERFURATRIZ MONTADA SOBRE CAMINHÃO E CONCRETO FCK 25 MPA LANÇADO MANUALMENTE (EXCLUSIVE MOBILIZAÇÃO E DESMOBILIZAÇÃO). AF_05/2026</v>
          </cell>
          <cell r="C3824" t="str">
            <v>M</v>
          </cell>
          <cell r="D3824">
            <v>122.89</v>
          </cell>
          <cell r="E3824" t="str">
            <v>Estacas Escavadas Sem Fluido Estabilizante</v>
          </cell>
          <cell r="F3824" t="str">
            <v>SINAPI Mai/26</v>
          </cell>
        </row>
        <row r="3825">
          <cell r="A3825">
            <v>107108</v>
          </cell>
          <cell r="B3825" t="str">
            <v>ESTACA ESCAVADA MECANICAMENTE, SEM FLUIDO ESTABILIZANTE, COM 30 CM DE DIÂMETRO, PERFURATRIZ MONTADA SOBRE CAMINHÃO E CONCRETO FCK 25 MPA LANÇADO POR CAMINHÃO BETONEIRA (EXCLUSIVE ARMADURA, MOBILIZAÇÃO E DESMOBILIZAÇÃO). AF_05/2026</v>
          </cell>
          <cell r="C3825" t="str">
            <v>M</v>
          </cell>
          <cell r="D3825">
            <v>66.27</v>
          </cell>
          <cell r="E3825" t="str">
            <v>Estacas Escavadas Sem Fluido Estabilizante</v>
          </cell>
          <cell r="F3825" t="str">
            <v>SINAPI Mai/26</v>
          </cell>
        </row>
        <row r="3826">
          <cell r="A3826">
            <v>107102</v>
          </cell>
          <cell r="B3826" t="str">
            <v>ESTACA ESCAVADA MECANICAMENTE, SEM FLUIDO ESTABILIZANTE, COM 30 CM DE DIÂMETRO, PERFURATRIZ MONTADA SOBRE CAMINHÃO E CONCRETO FCK 25 MPA LANÇADO POR CAMINHÃO BETONEIRA (EXCLUSIVE MOBILIZAÇÃO E DESMOBILIZAÇÃO). AF_05/2026</v>
          </cell>
          <cell r="C3826" t="str">
            <v>M</v>
          </cell>
          <cell r="D3826">
            <v>73.66</v>
          </cell>
          <cell r="E3826" t="str">
            <v>Estacas Escavadas Sem Fluido Estabilizante</v>
          </cell>
          <cell r="F3826" t="str">
            <v>SINAPI Mai/26</v>
          </cell>
        </row>
        <row r="3827">
          <cell r="A3827">
            <v>107135</v>
          </cell>
          <cell r="B3827" t="str">
            <v>ESTACA ESCAVADA MECANICAMENTE, SEM FLUIDO ESTABILIZANTE, COM 30 CM DE DIÂMETRO, PERFURATRIZ MONTADA SOBRE CAMINHÃO E CONCRETO FCK 40 MPA LANÇADO MANUALMENTE (EXCLUSIVE ARMADURA, MOBILIZAÇÃO E DESMOBILIZAÇÃO). AF_05/2026</v>
          </cell>
          <cell r="C3827" t="str">
            <v>M</v>
          </cell>
          <cell r="D3827">
            <v>122.49</v>
          </cell>
          <cell r="E3827" t="str">
            <v>Estacas Escavadas Sem Fluido Estabilizante</v>
          </cell>
          <cell r="F3827" t="str">
            <v>SINAPI Mai/26</v>
          </cell>
        </row>
        <row r="3828">
          <cell r="A3828">
            <v>107125</v>
          </cell>
          <cell r="B3828" t="str">
            <v>ESTACA ESCAVADA MECANICAMENTE, SEM FLUIDO ESTABILIZANTE, COM 30 CM DE DIÂMETRO, PERFURATRIZ MONTADA SOBRE CAMINHÃO E CONCRETO FCK 40 MPA LANÇADO MANUALMENTE (EXCLUSIVE MOBILIZAÇÃO E DESMOBILIZAÇÃO). AF_05/2026</v>
          </cell>
          <cell r="C3828" t="str">
            <v>M</v>
          </cell>
          <cell r="D3828">
            <v>125.66</v>
          </cell>
          <cell r="E3828" t="str">
            <v>Estacas Escavadas Sem Fluido Estabilizante</v>
          </cell>
          <cell r="F3828" t="str">
            <v>SINAPI Mai/26</v>
          </cell>
        </row>
        <row r="3829">
          <cell r="A3829">
            <v>107128</v>
          </cell>
          <cell r="B3829" t="str">
            <v>ESTACA ESCAVADA MECANICAMENTE, SEM FLUIDO ESTABILIZANTE, COM 30 CM DE DIÂMETRO, PERFURATRIZ MONTADA SOBRE CAMINHÃO E CONCRETO FCK 40 MPA LANÇADO POR CAMINHÃO BETONEIRA (EXCLUSIVE ARMADURA, MOBILIZAÇÃO E DESMOBILIZAÇÃO). AF_05/2026</v>
          </cell>
          <cell r="C3829" t="str">
            <v>M</v>
          </cell>
          <cell r="D3829">
            <v>69.040000000000006</v>
          </cell>
          <cell r="E3829" t="str">
            <v>Estacas Escavadas Sem Fluido Estabilizante</v>
          </cell>
          <cell r="F3829" t="str">
            <v>SINAPI Mai/26</v>
          </cell>
        </row>
        <row r="3830">
          <cell r="A3830">
            <v>107118</v>
          </cell>
          <cell r="B3830" t="str">
            <v>ESTACA ESCAVADA MECANICAMENTE, SEM FLUIDO ESTABILIZANTE, COM 30 CM DE DIÂMETRO, PERFURATRIZ MONTADA SOBRE CAMINHÃO E CONCRETO FCK 40 MPA LANÇADO POR CAMINHÃO BETONEIRA (EXCLUSIVE MOBILIZAÇÃO E DESMOBILIZAÇÃO). AF_05/2026</v>
          </cell>
          <cell r="C3830" t="str">
            <v>M</v>
          </cell>
          <cell r="D3830">
            <v>76.430000000000007</v>
          </cell>
          <cell r="E3830" t="str">
            <v>Estacas Escavadas Sem Fluido Estabilizante</v>
          </cell>
          <cell r="F3830" t="str">
            <v>SINAPI Mai/26</v>
          </cell>
        </row>
        <row r="3831">
          <cell r="A3831">
            <v>107109</v>
          </cell>
          <cell r="B3831" t="str">
            <v>ESTACA ESCAVADA MECANICAMENTE, SEM FLUIDO ESTABILIZANTE, COM 35 CM DE DIÂMETRO, PERFURATRIZ MONTADA SOBRE CAMINHÃO E CONCRETO FCK 25 MPA LANÇADO POR CAMINHÃO BETONEIRA (EXCLUSIVE ARMADURA, MOBILIZAÇÃO E DESMOBILIZAÇÃO). AF_05/2026</v>
          </cell>
          <cell r="C3831" t="str">
            <v>M</v>
          </cell>
          <cell r="D3831">
            <v>82.88</v>
          </cell>
          <cell r="E3831" t="str">
            <v>Estacas Escavadas Sem Fluido Estabilizante</v>
          </cell>
          <cell r="F3831" t="str">
            <v>SINAPI Mai/26</v>
          </cell>
        </row>
        <row r="3832">
          <cell r="A3832">
            <v>107103</v>
          </cell>
          <cell r="B3832" t="str">
            <v>ESTACA ESCAVADA MECANICAMENTE, SEM FLUIDO ESTABILIZANTE, COM 35 CM DE DIÂMETRO, PERFURATRIZ MONTADA SOBRE CAMINHÃO E CONCRETO FCK 25 MPA LANÇADO POR CAMINHÃO BETONEIRA (EXCLUSIVE MOBILIZAÇÃO E DESMOBILIZAÇÃO). AF_05/2026</v>
          </cell>
          <cell r="C3832" t="str">
            <v>M</v>
          </cell>
          <cell r="D3832">
            <v>94.34</v>
          </cell>
          <cell r="E3832" t="str">
            <v>Estacas Escavadas Sem Fluido Estabilizante</v>
          </cell>
          <cell r="F3832" t="str">
            <v>SINAPI Mai/26</v>
          </cell>
        </row>
        <row r="3833">
          <cell r="A3833">
            <v>107129</v>
          </cell>
          <cell r="B3833" t="str">
            <v>ESTACA ESCAVADA MECANICAMENTE, SEM FLUIDO ESTABILIZANTE, COM 35 CM DE DIÂMETRO, PERFURATRIZ MONTADA SOBRE CAMINHÃO E CONCRETO FCK 40 MPA LANÇADO POR CAMINHÃO BETONEIRA (EXCLUSIVE ARMADURA, MOBILIZAÇÃO E DESMOBILIZAÇÃO). AF_05/2026</v>
          </cell>
          <cell r="C3833" t="str">
            <v>M</v>
          </cell>
          <cell r="D3833">
            <v>86.65</v>
          </cell>
          <cell r="E3833" t="str">
            <v>Estacas Escavadas Sem Fluido Estabilizante</v>
          </cell>
          <cell r="F3833" t="str">
            <v>SINAPI Mai/26</v>
          </cell>
        </row>
        <row r="3834">
          <cell r="A3834">
            <v>107119</v>
          </cell>
          <cell r="B3834" t="str">
            <v>ESTACA ESCAVADA MECANICAMENTE, SEM FLUIDO ESTABILIZANTE, COM 35 CM DE DIÂMETRO, PERFURATRIZ MONTADA SOBRE CAMINHÃO E CONCRETO FCK 40 MPA LANÇADO POR CAMINHÃO BETONEIRA (EXCLUSIVE MOBILIZAÇÃO E DESMOBILIZAÇÃO). AF_05/2026</v>
          </cell>
          <cell r="C3834" t="str">
            <v>M</v>
          </cell>
          <cell r="D3834">
            <v>98.11</v>
          </cell>
          <cell r="E3834" t="str">
            <v>Estacas Escavadas Sem Fluido Estabilizante</v>
          </cell>
          <cell r="F3834" t="str">
            <v>SINAPI Mai/26</v>
          </cell>
        </row>
        <row r="3835">
          <cell r="A3835">
            <v>107110</v>
          </cell>
          <cell r="B3835" t="str">
            <v>ESTACA ESCAVADA MECANICAMENTE, SEM FLUIDO ESTABILIZANTE, COM 40 CM DE DIÂMETRO, PERFURATRIZ MONTADA SOBRE CAMINHÃO E CONCRETO FCK 25 MPA LANÇADO POR CAMINHÃO BETONEIRA (EXCLUSIVE ARMADURA, MOBILIZAÇÃO E DESMOBILIZAÇÃO). AF_05/2026</v>
          </cell>
          <cell r="C3835" t="str">
            <v>M</v>
          </cell>
          <cell r="D3835">
            <v>101.55</v>
          </cell>
          <cell r="E3835" t="str">
            <v>Estacas Escavadas Sem Fluido Estabilizante</v>
          </cell>
          <cell r="F3835" t="str">
            <v>SINAPI Mai/26</v>
          </cell>
        </row>
        <row r="3836">
          <cell r="A3836">
            <v>100897</v>
          </cell>
          <cell r="B3836" t="str">
            <v>ESTACA ESCAVADA MECANICAMENTE, SEM FLUIDO ESTABILIZANTE, COM 40 CM DE DIÂMETRO, PERFURATRIZ MONTADA SOBRE CAMINHÃO E CONCRETO FCK 25 MPA LANÇADO POR CAMINHÃO BETONEIRA (EXCLUSIVE MOBILIZAÇÃO E DESMOBILIZAÇÃO). AF_05/2026</v>
          </cell>
          <cell r="C3836" t="str">
            <v>M</v>
          </cell>
          <cell r="D3836">
            <v>113.01</v>
          </cell>
          <cell r="E3836" t="str">
            <v>Estacas Escavadas Sem Fluido Estabilizante</v>
          </cell>
          <cell r="F3836" t="str">
            <v>SINAPI Mai/26</v>
          </cell>
        </row>
        <row r="3837">
          <cell r="A3837">
            <v>107130</v>
          </cell>
          <cell r="B3837" t="str">
            <v>ESTACA ESCAVADA MECANICAMENTE, SEM FLUIDO ESTABILIZANTE, COM 40 CM DE DIÂMETRO, PERFURATRIZ MONTADA SOBRE CAMINHÃO E CONCRETO FCK 40 MPA LANÇADO POR CAMINHÃO BETONEIRA (EXCLUSIVE ARMADURA, MOBILIZAÇÃO E DESMOBILIZAÇÃO). AF_05/2026</v>
          </cell>
          <cell r="C3837" t="str">
            <v>M</v>
          </cell>
          <cell r="D3837">
            <v>106.48</v>
          </cell>
          <cell r="E3837" t="str">
            <v>Estacas Escavadas Sem Fluido Estabilizante</v>
          </cell>
          <cell r="F3837" t="str">
            <v>SINAPI Mai/26</v>
          </cell>
        </row>
        <row r="3838">
          <cell r="A3838">
            <v>107120</v>
          </cell>
          <cell r="B3838" t="str">
            <v>ESTACA ESCAVADA MECANICAMENTE, SEM FLUIDO ESTABILIZANTE, COM 40 CM DE DIÂMETRO, PERFURATRIZ MONTADA SOBRE CAMINHÃO E CONCRETO FCK 40 MPA LANÇADO POR CAMINHÃO BETONEIRA (EXCLUSIVE MOBILIZAÇÃO E DESMOBILIZAÇÃO). AF_05/2026</v>
          </cell>
          <cell r="C3838" t="str">
            <v>M</v>
          </cell>
          <cell r="D3838">
            <v>117.94</v>
          </cell>
          <cell r="E3838" t="str">
            <v>Estacas Escavadas Sem Fluido Estabilizante</v>
          </cell>
          <cell r="F3838" t="str">
            <v>SINAPI Mai/26</v>
          </cell>
        </row>
        <row r="3839">
          <cell r="A3839">
            <v>107116</v>
          </cell>
          <cell r="B3839" t="str">
            <v>ESTACA ESCAVADA MECANICAMENTE, SEM FLUIDO ESTABILIZANTE, COM 50 CM DE DIÂMETRO, PERFURATRIZ MONTADA SOBRE CAMINHÃO E CONCRETO FCK 25 MPA LANÇADO POR BOMBA LANÇA (EXCLUSIVE ARMADURA, MOBILIZAÇÃO E DESMOBILIZAÇÃO). AF_05/2026</v>
          </cell>
          <cell r="C3839" t="str">
            <v>M</v>
          </cell>
          <cell r="D3839">
            <v>159.9</v>
          </cell>
          <cell r="E3839" t="str">
            <v>Estacas Escavadas Sem Fluido Estabilizante</v>
          </cell>
          <cell r="F3839" t="str">
            <v>SINAPI Mai/26</v>
          </cell>
        </row>
        <row r="3840">
          <cell r="A3840">
            <v>107106</v>
          </cell>
          <cell r="B3840" t="str">
            <v>ESTACA ESCAVADA MECANICAMENTE, SEM FLUIDO ESTABILIZANTE, COM 50 CM DE DIÂMETRO, PERFURATRIZ MONTADA SOBRE CAMINHÃO E CONCRETO FCK 25 MPA LANÇADO POR BOMBA LANÇA (EXCLUSIVE MOBILIZAÇÃO E DESMOBILIZAÇÃO). AF_05/2026</v>
          </cell>
          <cell r="C3840" t="str">
            <v>M</v>
          </cell>
          <cell r="D3840">
            <v>173.55</v>
          </cell>
          <cell r="E3840" t="str">
            <v>Estacas Escavadas Sem Fluido Estabilizante</v>
          </cell>
          <cell r="F3840" t="str">
            <v>SINAPI Mai/26</v>
          </cell>
        </row>
        <row r="3841">
          <cell r="A3841">
            <v>107111</v>
          </cell>
          <cell r="B3841" t="str">
            <v>ESTACA ESCAVADA MECANICAMENTE, SEM FLUIDO ESTABILIZANTE, COM 50 CM DE DIÂMETRO, PERFURATRIZ MONTADA SOBRE CAMINHÃO E CONCRETO FCK 25 MPA LANÇADO POR CAMINHÃO BETONEIRA (EXCLUSIVE ARMADURA, MOBILIZAÇÃO E DESMOBILIZAÇÃO). AF_05/2026</v>
          </cell>
          <cell r="C3841" t="str">
            <v>M</v>
          </cell>
          <cell r="D3841">
            <v>145.25</v>
          </cell>
          <cell r="E3841" t="str">
            <v>Estacas Escavadas Sem Fluido Estabilizante</v>
          </cell>
          <cell r="F3841" t="str">
            <v>SINAPI Mai/26</v>
          </cell>
        </row>
        <row r="3842">
          <cell r="A3842">
            <v>107104</v>
          </cell>
          <cell r="B3842" t="str">
            <v>ESTACA ESCAVADA MECANICAMENTE, SEM FLUIDO ESTABILIZANTE, COM 50 CM DE DIÂMETRO, PERFURATRIZ MONTADA SOBRE CAMINHÃO E CONCRETO FCK 25 MPA LANÇADO POR CAMINHÃO BETONEIRA (EXCLUSIVE MOBILIZAÇÃO E DESMOBILIZAÇÃO). AF_05/2026</v>
          </cell>
          <cell r="C3842" t="str">
            <v>M</v>
          </cell>
          <cell r="D3842">
            <v>165.62</v>
          </cell>
          <cell r="E3842" t="str">
            <v>Estacas Escavadas Sem Fluido Estabilizante</v>
          </cell>
          <cell r="F3842" t="str">
            <v>SINAPI Mai/26</v>
          </cell>
        </row>
        <row r="3843">
          <cell r="A3843">
            <v>107136</v>
          </cell>
          <cell r="B3843" t="str">
            <v>ESTACA ESCAVADA MECANICAMENTE, SEM FLUIDO ESTABILIZANTE, COM 50 CM DE DIÂMETRO, PERFURATRIZ MONTADA SOBRE CAMINHÃO E CONCRETO FCK 40 MPA LANÇADO POR BOMBA LANÇA (EXCLUSIVE ARMADURA, MOBILIZAÇÃO E DESMOBILIZAÇÃO). AF_05/2026</v>
          </cell>
          <cell r="C3843" t="str">
            <v>M</v>
          </cell>
          <cell r="D3843">
            <v>167.6</v>
          </cell>
          <cell r="E3843" t="str">
            <v>Estacas Escavadas Sem Fluido Estabilizante</v>
          </cell>
          <cell r="F3843" t="str">
            <v>SINAPI Mai/26</v>
          </cell>
        </row>
        <row r="3844">
          <cell r="A3844">
            <v>107126</v>
          </cell>
          <cell r="B3844" t="str">
            <v>ESTACA ESCAVADA MECANICAMENTE, SEM FLUIDO ESTABILIZANTE, COM 50 CM DE DIÂMETRO, PERFURATRIZ MONTADA SOBRE CAMINHÃO E CONCRETO FCK 40 MPA LANÇADO POR BOMBA LANÇA (EXCLUSIVE MOBILIZAÇÃO E DESMOBILIZAÇÃO). AF_05/2026</v>
          </cell>
          <cell r="C3844" t="str">
            <v>M</v>
          </cell>
          <cell r="D3844">
            <v>181.25</v>
          </cell>
          <cell r="E3844" t="str">
            <v>Estacas Escavadas Sem Fluido Estabilizante</v>
          </cell>
          <cell r="F3844" t="str">
            <v>SINAPI Mai/26</v>
          </cell>
        </row>
        <row r="3845">
          <cell r="A3845">
            <v>107131</v>
          </cell>
          <cell r="B3845" t="str">
            <v>ESTACA ESCAVADA MECANICAMENTE, SEM FLUIDO ESTABILIZANTE, COM 50 CM DE DIÂMETRO, PERFURATRIZ MONTADA SOBRE CAMINHÃO E CONCRETO FCK 40 MPA LANÇADO POR CAMINHÃO BETONEIRA (EXCLUSIVE ARMADURA, MOBILIZAÇÃO E DESMOBILIZAÇÃO). AF_05/2026</v>
          </cell>
          <cell r="C3845" t="str">
            <v>M</v>
          </cell>
          <cell r="D3845">
            <v>152.94999999999999</v>
          </cell>
          <cell r="E3845" t="str">
            <v>Estacas Escavadas Sem Fluido Estabilizante</v>
          </cell>
          <cell r="F3845" t="str">
            <v>SINAPI Mai/26</v>
          </cell>
        </row>
        <row r="3846">
          <cell r="A3846">
            <v>107121</v>
          </cell>
          <cell r="B3846" t="str">
            <v>ESTACA ESCAVADA MECANICAMENTE, SEM FLUIDO ESTABILIZANTE, COM 50 CM DE DIÂMETRO, PERFURATRIZ MONTADA SOBRE CAMINHÃO E CONCRETO FCK 40 MPA LANÇADO POR CAMINHÃO BETONEIRA (EXCLUSIVE MOBILIZAÇÃO E DESMOBILIZAÇÃO). AF_05/2026</v>
          </cell>
          <cell r="C3846" t="str">
            <v>M</v>
          </cell>
          <cell r="D3846">
            <v>173.32</v>
          </cell>
          <cell r="E3846" t="str">
            <v>Estacas Escavadas Sem Fluido Estabilizante</v>
          </cell>
          <cell r="F3846" t="str">
            <v>SINAPI Mai/26</v>
          </cell>
        </row>
        <row r="3847">
          <cell r="A3847">
            <v>107114</v>
          </cell>
          <cell r="B3847" t="str">
            <v>ESTACA ESCAVADA MECANICAMENTE, SEM FLUIDO ESTABILIZANTE, COM 60 CM DE DIÂMETRO, PERFURATRIZ MONTADA SOBRE CAMINHÃO E CONCRETO FCK 25 MPA LANÇADO POR BOMBA LANÇA (EXCLUSIVE ARMADURA, MOBILIZAÇÃO E DESMOBILIZAÇÃO). AF_05/2026</v>
          </cell>
          <cell r="C3847" t="str">
            <v>M</v>
          </cell>
          <cell r="D3847">
            <v>216.24</v>
          </cell>
          <cell r="E3847" t="str">
            <v>Estacas Escavadas Sem Fluido Estabilizante</v>
          </cell>
          <cell r="F3847" t="str">
            <v>SINAPI Mai/26</v>
          </cell>
        </row>
        <row r="3848">
          <cell r="A3848">
            <v>100900</v>
          </cell>
          <cell r="B3848" t="str">
            <v>ESTACA ESCAVADA MECANICAMENTE, SEM FLUIDO ESTABILIZANTE, COM 60 CM DE DIÂMETRO, PERFURATRIZ MONTADA SOBRE CAMINHÃO E CONCRETO FCK 25 MPA LANÇADO POR BOMBA LANÇA (EXCLUSIVE MOBILIZAÇÃO E DESMOBILIZAÇÃO). AF_05/2026</v>
          </cell>
          <cell r="C3848" t="str">
            <v>M</v>
          </cell>
          <cell r="D3848">
            <v>228.29</v>
          </cell>
          <cell r="E3848" t="str">
            <v>Estacas Escavadas Sem Fluido Estabilizante</v>
          </cell>
          <cell r="F3848" t="str">
            <v>SINAPI Mai/26</v>
          </cell>
        </row>
        <row r="3849">
          <cell r="A3849">
            <v>107112</v>
          </cell>
          <cell r="B3849" t="str">
            <v>ESTACA ESCAVADA MECANICAMENTE, SEM FLUIDO ESTABILIZANTE, COM 60 CM DE DIÂMETRO, PERFURATRIZ MONTADA SOBRE CAMINHÃO E CONCRETO FCK 25 MPA LANÇADO POR CAMINHÃO BETONEIRA (EXCLUSIVE ARMADURA, MOBILIZAÇÃO E DESMOBILIZAÇÃO). AF_05/2026</v>
          </cell>
          <cell r="C3849" t="str">
            <v>M</v>
          </cell>
          <cell r="D3849">
            <v>197.54</v>
          </cell>
          <cell r="E3849" t="str">
            <v>Estacas Escavadas Sem Fluido Estabilizante</v>
          </cell>
          <cell r="F3849" t="str">
            <v>SINAPI Mai/26</v>
          </cell>
        </row>
        <row r="3850">
          <cell r="A3850">
            <v>100898</v>
          </cell>
          <cell r="B3850" t="str">
            <v>ESTACA ESCAVADA MECANICAMENTE, SEM FLUIDO ESTABILIZANTE, COM 60 CM DE DIÂMETRO, PERFURATRIZ MONTADA SOBRE CAMINHÃO E CONCRETO FCK 25 MPA LANÇADO POR CAMINHÃO BETONEIRA (EXCLUSIVE MOBILIZAÇÃO E DESMOBILIZAÇÃO). AF_05/2026</v>
          </cell>
          <cell r="C3850" t="str">
            <v>M</v>
          </cell>
          <cell r="D3850">
            <v>217.91</v>
          </cell>
          <cell r="E3850" t="str">
            <v>Estacas Escavadas Sem Fluido Estabilizante</v>
          </cell>
          <cell r="F3850" t="str">
            <v>SINAPI Mai/26</v>
          </cell>
        </row>
        <row r="3851">
          <cell r="A3851">
            <v>107134</v>
          </cell>
          <cell r="B3851" t="str">
            <v>ESTACA ESCAVADA MECANICAMENTE, SEM FLUIDO ESTABILIZANTE, COM 60 CM DE DIÂMETRO, PERFURATRIZ MONTADA SOBRE CAMINHÃO E CONCRETO FCK 40 MPA LANÇADO POR BOMBA LANÇA (EXCLUSIVE ARMADURA, MOBILIZAÇÃO E DESMOBILIZAÇÃO). AF_05/2026</v>
          </cell>
          <cell r="C3851" t="str">
            <v>M</v>
          </cell>
          <cell r="D3851">
            <v>227.33</v>
          </cell>
          <cell r="E3851" t="str">
            <v>Estacas Escavadas Sem Fluido Estabilizante</v>
          </cell>
          <cell r="F3851" t="str">
            <v>SINAPI Mai/26</v>
          </cell>
        </row>
        <row r="3852">
          <cell r="A3852">
            <v>107124</v>
          </cell>
          <cell r="B3852" t="str">
            <v>ESTACA ESCAVADA MECANICAMENTE, SEM FLUIDO ESTABILIZANTE, COM 60 CM DE DIÂMETRO, PERFURATRIZ MONTADA SOBRE CAMINHÃO E CONCRETO FCK 40 MPA LANÇADO POR BOMBA LANÇA (EXCLUSIVE MOBILIZAÇÃO E DESMOBILIZAÇÃO). AF_05/2026</v>
          </cell>
          <cell r="C3852" t="str">
            <v>M</v>
          </cell>
          <cell r="D3852">
            <v>239.38</v>
          </cell>
          <cell r="E3852" t="str">
            <v>Estacas Escavadas Sem Fluido Estabilizante</v>
          </cell>
          <cell r="F3852" t="str">
            <v>SINAPI Mai/26</v>
          </cell>
        </row>
        <row r="3853">
          <cell r="A3853">
            <v>107132</v>
          </cell>
          <cell r="B3853" t="str">
            <v>ESTACA ESCAVADA MECANICAMENTE, SEM FLUIDO ESTABILIZANTE, COM 60 CM DE DIÂMETRO, PERFURATRIZ MONTADA SOBRE CAMINHÃO E CONCRETO FCK 40 MPA LANÇADO POR CAMINHÃO BETONEIRA (EXCLUSIVE ARMADURA, MOBILIZAÇÃO E DESMOBILIZAÇÃO). AF_05/2026</v>
          </cell>
          <cell r="C3853" t="str">
            <v>M</v>
          </cell>
          <cell r="D3853">
            <v>208.64</v>
          </cell>
          <cell r="E3853" t="str">
            <v>Estacas Escavadas Sem Fluido Estabilizante</v>
          </cell>
          <cell r="F3853" t="str">
            <v>SINAPI Mai/26</v>
          </cell>
        </row>
        <row r="3854">
          <cell r="A3854">
            <v>107122</v>
          </cell>
          <cell r="B3854" t="str">
            <v>ESTACA ESCAVADA MECANICAMENTE, SEM FLUIDO ESTABILIZANTE, COM 60 CM DE DIÂMETRO, PERFURATRIZ MONTADA SOBRE CAMINHÃO E CONCRETO FCK 40 MPA LANÇADO POR CAMINHÃO BETONEIRA (EXCLUSIVE MOBILIZAÇÃO E DESMOBILIZAÇÃO). AF_05/2026</v>
          </cell>
          <cell r="C3854" t="str">
            <v>M</v>
          </cell>
          <cell r="D3854">
            <v>229.01</v>
          </cell>
          <cell r="E3854" t="str">
            <v>Estacas Escavadas Sem Fluido Estabilizante</v>
          </cell>
          <cell r="F3854" t="str">
            <v>SINAPI Mai/26</v>
          </cell>
        </row>
        <row r="3855">
          <cell r="A3855">
            <v>100892</v>
          </cell>
          <cell r="B3855" t="str">
            <v>ESTACA METÁLICA PARA CONTENÇÃO, UTILIZANDO PERFIL LAMINADO W250X32,7 (EXCLUSIVE MOBILIZAÇÃO E DESMOBILIZAÇÃO). AF_01/2020</v>
          </cell>
          <cell r="C3855" t="str">
            <v>KG</v>
          </cell>
          <cell r="D3855">
            <v>12.86</v>
          </cell>
          <cell r="E3855" t="str">
            <v>Estacas Metálicas</v>
          </cell>
          <cell r="F3855" t="str">
            <v>SINAPI Mai/26</v>
          </cell>
        </row>
        <row r="3856">
          <cell r="A3856">
            <v>100893</v>
          </cell>
          <cell r="B3856" t="str">
            <v>ESTACA METÁLICA PARA CONTENÇÃO, UTILIZANDO PERFIL LAMINADO W250X38,5 (EXCLUSIVE MOBILIZAÇÃO E DESMOBILIZAÇÃO). AF_01/2020</v>
          </cell>
          <cell r="C3856" t="str">
            <v>KG</v>
          </cell>
          <cell r="D3856">
            <v>12.61</v>
          </cell>
          <cell r="E3856" t="str">
            <v>Estacas Metálicas</v>
          </cell>
          <cell r="F3856" t="str">
            <v>SINAPI Mai/26</v>
          </cell>
        </row>
        <row r="3857">
          <cell r="A3857">
            <v>100894</v>
          </cell>
          <cell r="B3857" t="str">
            <v>ESTACA METÁLICA PARA CONTENÇÃO, UTILIZANDO PERFIL LAMINADO W250X44,8 (EXCLUSIVE MOBILIZAÇÃO E DESMOBILIZAÇÃO). AF_01/2020</v>
          </cell>
          <cell r="C3857" t="str">
            <v>KG</v>
          </cell>
          <cell r="D3857">
            <v>12.44</v>
          </cell>
          <cell r="E3857" t="str">
            <v>Estacas Metálicas</v>
          </cell>
          <cell r="F3857" t="str">
            <v>SINAPI Mai/26</v>
          </cell>
        </row>
        <row r="3858">
          <cell r="A3858">
            <v>100889</v>
          </cell>
          <cell r="B3858" t="str">
            <v>ESTACA METÁLICA PARA FUNDAÇÃO, UTILIZANDO PERFIL LAMINADO HP250X62 (EXCLUSIVE MOBILIZAÇÃO E DESMOBILIZAÇÃO). AF_01/2020</v>
          </cell>
          <cell r="C3858" t="str">
            <v>KG</v>
          </cell>
          <cell r="D3858">
            <v>12.23</v>
          </cell>
          <cell r="E3858" t="str">
            <v>Estacas Metálicas</v>
          </cell>
          <cell r="F3858" t="str">
            <v>SINAPI Mai/26</v>
          </cell>
        </row>
        <row r="3859">
          <cell r="A3859">
            <v>100891</v>
          </cell>
          <cell r="B3859" t="str">
            <v>ESTACA METÁLICA PARA FUNDAÇÃO, UTILIZANDO PERFIL LAMINADO HP310X125 (EXCLUSIVE MOBILIZAÇÃO E DESMOBILIZAÇÃO). AF_01/2020</v>
          </cell>
          <cell r="C3859" t="str">
            <v>KG</v>
          </cell>
          <cell r="D3859">
            <v>0</v>
          </cell>
          <cell r="E3859" t="str">
            <v>Estacas Metálicas</v>
          </cell>
          <cell r="F3859" t="str">
            <v>SINAPI Mai/26</v>
          </cell>
        </row>
        <row r="3860">
          <cell r="A3860">
            <v>100890</v>
          </cell>
          <cell r="B3860" t="str">
            <v>ESTACA METÁLICA PARA FUNDAÇÃO, UTILIZANDO PERFIL LAMINADO HP310X79 (EXCLUSIVE MOBILIZAÇÃO E DESMOBILIZAÇÃO). AF_01/2020</v>
          </cell>
          <cell r="C3860" t="str">
            <v>KG</v>
          </cell>
          <cell r="D3860">
            <v>12.02</v>
          </cell>
          <cell r="E3860" t="str">
            <v>Estacas Metálicas</v>
          </cell>
          <cell r="F3860" t="str">
            <v>SINAPI Mai/26</v>
          </cell>
        </row>
        <row r="3861">
          <cell r="A3861">
            <v>100658</v>
          </cell>
          <cell r="B3861" t="str">
            <v>ESTACA PRÉ-MOLDADA DE CONCRETO CENTRIFUGADO, SEÇÃO CIRCULAR, CAPACIDADE DE 100 TONELADAS, INCLUSO EMENDA (EXCLUSIVE MOBILIZAÇÃO E DESMOBILIZAÇÃO). AF_12/2019</v>
          </cell>
          <cell r="C3861" t="str">
            <v>M</v>
          </cell>
          <cell r="D3861">
            <v>379.58</v>
          </cell>
          <cell r="E3861" t="str">
            <v>Estacas Pré-Moldadas</v>
          </cell>
          <cell r="F3861" t="str">
            <v>SINAPI Mai/26</v>
          </cell>
        </row>
        <row r="3862">
          <cell r="A3862">
            <v>100657</v>
          </cell>
          <cell r="B3862" t="str">
            <v>ESTACA PRÉ-MOLDADA DE CONCRETO SEÇÃO QUADRADA, CAPACIDADE DE 50 TONELADAS, INCLUSO EMENDA (EXCLUSIVE MOBILIZAÇÃO E DESMOBILIZAÇÃO). AF_12/2019</v>
          </cell>
          <cell r="C3862" t="str">
            <v>M</v>
          </cell>
          <cell r="D3862">
            <v>166.94</v>
          </cell>
          <cell r="E3862" t="str">
            <v>Estacas Pré-Moldadas</v>
          </cell>
          <cell r="F3862" t="str">
            <v>SINAPI Mai/26</v>
          </cell>
        </row>
        <row r="3863">
          <cell r="A3863">
            <v>100656</v>
          </cell>
          <cell r="B3863" t="str">
            <v>ESTACA PRÉ-MOLDADA DE CONCRETO, SEÇÃO QUADRADA, CAPACIDADE DE 25 TONELADAS, INCLUSO EMENDA (EXCLUSIVE MOBILIZAÇÃO E DESMOBILIZAÇÃO). AF_12/2019</v>
          </cell>
          <cell r="C3863" t="str">
            <v>M</v>
          </cell>
          <cell r="D3863">
            <v>130.27000000000001</v>
          </cell>
          <cell r="E3863" t="str">
            <v>Estacas Pré-Moldadas</v>
          </cell>
          <cell r="F3863" t="str">
            <v>SINAPI Mai/26</v>
          </cell>
        </row>
        <row r="3864">
          <cell r="A3864">
            <v>102649</v>
          </cell>
          <cell r="B3864" t="str">
            <v>ESTACA RAIZ, DIÂMETRO DE 20 CM, PERFURADA EM ROCHA (EXCLUSIVE MOBILIZAÇÃO E DESMOBILIZAÇÃO). AF_03/2020</v>
          </cell>
          <cell r="C3864" t="str">
            <v>M</v>
          </cell>
          <cell r="D3864">
            <v>382.61</v>
          </cell>
          <cell r="E3864" t="str">
            <v>Estacas Raiz</v>
          </cell>
          <cell r="F3864" t="str">
            <v>SINAPI Mai/26</v>
          </cell>
        </row>
        <row r="3865">
          <cell r="A3865">
            <v>102645</v>
          </cell>
          <cell r="B3865" t="str">
            <v>ESTACA RAIZ, DIÂMETRO DE 20 CM, SEM PRESENÇA DE ROCHA (EXCLUSIVE MOBILIZAÇÃO E DESMOBILIZAÇÃO). AF_03/2020</v>
          </cell>
          <cell r="C3865" t="str">
            <v>M</v>
          </cell>
          <cell r="D3865">
            <v>251.94</v>
          </cell>
          <cell r="E3865" t="str">
            <v>Estacas Raiz</v>
          </cell>
          <cell r="F3865" t="str">
            <v>SINAPI Mai/26</v>
          </cell>
        </row>
        <row r="3866">
          <cell r="A3866">
            <v>102650</v>
          </cell>
          <cell r="B3866" t="str">
            <v>ESTACA RAIZ, DIÂMETRO DE 31 CM, PERFURADA EM ROCHA (EXCLUSIVE MOBILIZAÇÃO E DESMOBILIZAÇÃO). AF_03/2020</v>
          </cell>
          <cell r="C3866" t="str">
            <v>M</v>
          </cell>
          <cell r="D3866">
            <v>541.79</v>
          </cell>
          <cell r="E3866" t="str">
            <v>Estacas Raiz</v>
          </cell>
          <cell r="F3866" t="str">
            <v>SINAPI Mai/26</v>
          </cell>
        </row>
        <row r="3867">
          <cell r="A3867">
            <v>102646</v>
          </cell>
          <cell r="B3867" t="str">
            <v>ESTACA RAIZ, DIÂMETRO DE 31 CM, SEM PRESENÇA DE ROCHA (EXCLUSIVE MOBILIZAÇÃO E DESMOBILIZAÇÃO). AF_03/2020</v>
          </cell>
          <cell r="C3867" t="str">
            <v>M</v>
          </cell>
          <cell r="D3867">
            <v>378.35</v>
          </cell>
          <cell r="E3867" t="str">
            <v>Estacas Raiz</v>
          </cell>
          <cell r="F3867" t="str">
            <v>SINAPI Mai/26</v>
          </cell>
        </row>
        <row r="3868">
          <cell r="A3868">
            <v>102651</v>
          </cell>
          <cell r="B3868" t="str">
            <v>ESTACA RAIZ, DIÂMETRO DE 40 CM, PERFURADA EM ROCHA (EXCLUSIVE MOBILIZAÇÃO E DESMOBILIZAÇÃO). AF_03/2020</v>
          </cell>
          <cell r="C3868" t="str">
            <v>M</v>
          </cell>
          <cell r="D3868">
            <v>702.75</v>
          </cell>
          <cell r="E3868" t="str">
            <v>Estacas Raiz</v>
          </cell>
          <cell r="F3868" t="str">
            <v>SINAPI Mai/26</v>
          </cell>
        </row>
        <row r="3869">
          <cell r="A3869">
            <v>102647</v>
          </cell>
          <cell r="B3869" t="str">
            <v>ESTACA RAIZ, DIÂMETRO DE 40 CM, SEM PRESENÇA DE ROCHA (EXCLUSIVE MOBILIZAÇÃO E DESMOBILIZAÇÃO). AF_03/2020</v>
          </cell>
          <cell r="C3869" t="str">
            <v>M</v>
          </cell>
          <cell r="D3869">
            <v>497.23</v>
          </cell>
          <cell r="E3869" t="str">
            <v>Estacas Raiz</v>
          </cell>
          <cell r="F3869" t="str">
            <v>SINAPI Mai/26</v>
          </cell>
        </row>
        <row r="3870">
          <cell r="A3870">
            <v>102652</v>
          </cell>
          <cell r="B3870" t="str">
            <v>ESTACA RAIZ, DIÂMETRO DE 45 CM, PERFURADA EM ROCHA (EXCLUSIVE MOBILIZAÇÃO E DESMOBILIZAÇÃO). AF_03/2020</v>
          </cell>
          <cell r="C3870" t="str">
            <v>M</v>
          </cell>
          <cell r="D3870">
            <v>892.05</v>
          </cell>
          <cell r="E3870" t="str">
            <v>Estacas Raiz</v>
          </cell>
          <cell r="F3870" t="str">
            <v>SINAPI Mai/26</v>
          </cell>
        </row>
        <row r="3871">
          <cell r="A3871">
            <v>102648</v>
          </cell>
          <cell r="B3871" t="str">
            <v>ESTACA RAIZ, DIÂMETRO DE 45 CM, SEM PRESENÇA DE ROCHA (EXCLUSIVE MOBILIZAÇÃO E DESMOBILIZAÇÃO). AF_03/2020</v>
          </cell>
          <cell r="C3871" t="str">
            <v>M</v>
          </cell>
          <cell r="D3871">
            <v>651.29</v>
          </cell>
          <cell r="E3871" t="str">
            <v>Estacas Raiz</v>
          </cell>
          <cell r="F3871" t="str">
            <v>SINAPI Mai/26</v>
          </cell>
        </row>
        <row r="3872">
          <cell r="A3872">
            <v>106794</v>
          </cell>
          <cell r="B3872" t="str">
            <v>ESTACA HÉLICE CONTÍNUA, DIÂMETRO DE 30 CM, INCLUSO CONCRETO FCK=30MPA E BOMBEAMENTO (EXCLUSIVE ARMADURA, MOBILIZAÇÃO E DESMOBILIZAÇÃO). AF_03/2026</v>
          </cell>
          <cell r="C3872" t="str">
            <v>M</v>
          </cell>
          <cell r="D3872">
            <v>112.83</v>
          </cell>
          <cell r="E3872" t="str">
            <v>Estacas em Hélice Contínua</v>
          </cell>
          <cell r="F3872" t="str">
            <v>SINAPI Mai/26</v>
          </cell>
        </row>
        <row r="3873">
          <cell r="A3873">
            <v>100651</v>
          </cell>
          <cell r="B3873" t="str">
            <v>ESTACA HÉLICE CONTÍNUA, DIÂMETRO DE 30 CM, INCLUSO CONCRETO FCK=30MPA, BOMBEAMENTO E ARMADURA MÍNIMA (EXCLUSIVE MOBILIZAÇÃO E DESMOBILIZAÇÃO). AF_03/2026</v>
          </cell>
          <cell r="C3873" t="str">
            <v>M</v>
          </cell>
          <cell r="D3873">
            <v>136.88999999999999</v>
          </cell>
          <cell r="E3873" t="str">
            <v>Estacas em Hélice Contínua</v>
          </cell>
          <cell r="F3873" t="str">
            <v>SINAPI Mai/26</v>
          </cell>
        </row>
        <row r="3874">
          <cell r="A3874">
            <v>106804</v>
          </cell>
          <cell r="B3874" t="str">
            <v>ESTACA HÉLICE CONTÍNUA, DIÂMETRO DE 30 CM, INCLUSO CONCRETO FCK=40MPA E BOMBEAMENTO (EXCLUSIVE ARMADURA, MOBILIZAÇÃO E DESMOBILIZAÇÃO). AF_03/2026</v>
          </cell>
          <cell r="C3874" t="str">
            <v>M</v>
          </cell>
          <cell r="D3874">
            <v>116.38</v>
          </cell>
          <cell r="E3874" t="str">
            <v>Estacas em Hélice Contínua</v>
          </cell>
          <cell r="F3874" t="str">
            <v>SINAPI Mai/26</v>
          </cell>
        </row>
        <row r="3875">
          <cell r="A3875">
            <v>106799</v>
          </cell>
          <cell r="B3875" t="str">
            <v>ESTACA HÉLICE CONTÍNUA, DIÂMETRO DE 30 CM, INCLUSO CONCRETO FCK=40MPA, BOMBEAMENTO E ARMADURA MÍNIMA (EXCLUSIVE MOBILIZAÇÃO E DESMOBILIZAÇÃO). AF_03/2026</v>
          </cell>
          <cell r="C3875" t="str">
            <v>M</v>
          </cell>
          <cell r="D3875">
            <v>140.44</v>
          </cell>
          <cell r="E3875" t="str">
            <v>Estacas em Hélice Contínua</v>
          </cell>
          <cell r="F3875" t="str">
            <v>SINAPI Mai/26</v>
          </cell>
        </row>
        <row r="3876">
          <cell r="A3876">
            <v>106795</v>
          </cell>
          <cell r="B3876" t="str">
            <v>ESTACA HÉLICE CONTÍNUA, DIÂMETRO DE 50 CM, INCLUSO CONCRETO FCK=30MPA E BOMBEAMENTO (EXCLUSIVE ARMADURA, MOBILIZAÇÃO E DESMOBILIZAÇÃO). AF_03/2026</v>
          </cell>
          <cell r="C3876" t="str">
            <v>M</v>
          </cell>
          <cell r="D3876">
            <v>213.78</v>
          </cell>
          <cell r="E3876" t="str">
            <v>Estacas em Hélice Contínua</v>
          </cell>
          <cell r="F3876" t="str">
            <v>SINAPI Mai/26</v>
          </cell>
        </row>
        <row r="3877">
          <cell r="A3877">
            <v>100652</v>
          </cell>
          <cell r="B3877" t="str">
            <v>ESTACA HÉLICE CONTÍNUA, DIÂMETRO DE 50 CM, INCLUSO CONCRETO FCK=30MPA, BOMBEAMENTO E ARMADURA MÍNIMA (EXCLUSIVE MOBILIZAÇÃO E DESMOBILIZAÇÃO). AF_03/2026</v>
          </cell>
          <cell r="C3877" t="str">
            <v>M</v>
          </cell>
          <cell r="D3877">
            <v>251.04</v>
          </cell>
          <cell r="E3877" t="str">
            <v>Estacas em Hélice Contínua</v>
          </cell>
          <cell r="F3877" t="str">
            <v>SINAPI Mai/26</v>
          </cell>
        </row>
        <row r="3878">
          <cell r="A3878">
            <v>106805</v>
          </cell>
          <cell r="B3878" t="str">
            <v>ESTACA HÉLICE CONTÍNUA, DIÂMETRO DE 50 CM, INCLUSO CONCRETO FCK=40MPA E BOMBEAMENTO (EXCLUSIVE ARMADURA, MOBILIZAÇÃO E DESMOBILIZAÇÃO). AF_03/2026</v>
          </cell>
          <cell r="C3878" t="str">
            <v>M</v>
          </cell>
          <cell r="D3878">
            <v>222.59</v>
          </cell>
          <cell r="E3878" t="str">
            <v>Estacas em Hélice Contínua</v>
          </cell>
          <cell r="F3878" t="str">
            <v>SINAPI Mai/26</v>
          </cell>
        </row>
        <row r="3879">
          <cell r="A3879">
            <v>106800</v>
          </cell>
          <cell r="B3879" t="str">
            <v>ESTACA HÉLICE CONTÍNUA, DIÂMETRO DE 50 CM, INCLUSO CONCRETO FCK=40MPA, BOMBEAMENTO E ARMADURA MÍNIMA (EXCLUSIVE MOBILIZAÇÃO E DESMOBILIZAÇÃO). AF_03/2026</v>
          </cell>
          <cell r="C3879" t="str">
            <v>M</v>
          </cell>
          <cell r="D3879">
            <v>259.85000000000002</v>
          </cell>
          <cell r="E3879" t="str">
            <v>Estacas em Hélice Contínua</v>
          </cell>
          <cell r="F3879" t="str">
            <v>SINAPI Mai/26</v>
          </cell>
        </row>
        <row r="3880">
          <cell r="A3880">
            <v>106796</v>
          </cell>
          <cell r="B3880" t="str">
            <v>ESTACA HÉLICE CONTÍNUA, DIÂMETRO DE 70 CM, INCLUSO CONCRETO FCK=30MPA E BOMBEAMENTO (EXCLUSIVE ARMADURA, MOBILIZAÇÃO E DESMOBILIZAÇÃO). AF_03/2026</v>
          </cell>
          <cell r="C3880" t="str">
            <v>M</v>
          </cell>
          <cell r="D3880">
            <v>349.87</v>
          </cell>
          <cell r="E3880" t="str">
            <v>Estacas em Hélice Contínua</v>
          </cell>
          <cell r="F3880" t="str">
            <v>SINAPI Mai/26</v>
          </cell>
        </row>
        <row r="3881">
          <cell r="A3881">
            <v>100653</v>
          </cell>
          <cell r="B3881" t="str">
            <v>ESTACA HÉLICE CONTÍNUA, DIÂMETRO DE 70 CM, INCLUSO CONCRETO FCK=30MPA, BOMBEAMENTO E ARMADURA MÍNIMA (EXCLUSIVE MOBILIZAÇÃO E DESMOBILIZAÇÃO). AF_03/2026</v>
          </cell>
          <cell r="C3881" t="str">
            <v>M</v>
          </cell>
          <cell r="D3881">
            <v>409.37</v>
          </cell>
          <cell r="E3881" t="str">
            <v>Estacas em Hélice Contínua</v>
          </cell>
          <cell r="F3881" t="str">
            <v>SINAPI Mai/26</v>
          </cell>
        </row>
        <row r="3882">
          <cell r="A3882">
            <v>106806</v>
          </cell>
          <cell r="B3882" t="str">
            <v>ESTACA HÉLICE CONTÍNUA, DIÂMETRO DE 70 CM, INCLUSO CONCRETO FCK=40MPA E BOMBEAMENTO (EXCLUSIVE ARMADURA, MOBILIZAÇÃO E DESMOBILIZAÇÃO). AF_03/2026</v>
          </cell>
          <cell r="C3882" t="str">
            <v>M</v>
          </cell>
          <cell r="D3882">
            <v>366.06</v>
          </cell>
          <cell r="E3882" t="str">
            <v>Estacas em Hélice Contínua</v>
          </cell>
          <cell r="F3882" t="str">
            <v>SINAPI Mai/26</v>
          </cell>
        </row>
        <row r="3883">
          <cell r="A3883">
            <v>106801</v>
          </cell>
          <cell r="B3883" t="str">
            <v>ESTACA HÉLICE CONTÍNUA, DIÂMETRO DE 70 CM, INCLUSO CONCRETO FCK=40MPA, BOMBEAMENTO E ARMADURA MÍNIMA (EXCLUSIVE MOBILIZAÇÃO E DESMOBILIZAÇÃO). AF_03/2026</v>
          </cell>
          <cell r="C3883" t="str">
            <v>M</v>
          </cell>
          <cell r="D3883">
            <v>425.56</v>
          </cell>
          <cell r="E3883" t="str">
            <v>Estacas em Hélice Contínua</v>
          </cell>
          <cell r="F3883" t="str">
            <v>SINAPI Mai/26</v>
          </cell>
        </row>
        <row r="3884">
          <cell r="A3884">
            <v>106797</v>
          </cell>
          <cell r="B3884" t="str">
            <v>ESTACA HÉLICE CONTÍNUA, DIÂMETRO DE 80 CM, INCLUSO CONCRETO FCK=30MPA E BOMBEAMENTO (EXCLUSIVE ARMADURA, MOBILIZAÇÃO E DESMOBILIZAÇÃO). AF_03/2026</v>
          </cell>
          <cell r="C3884" t="str">
            <v>M</v>
          </cell>
          <cell r="D3884">
            <v>431.12</v>
          </cell>
          <cell r="E3884" t="str">
            <v>Estacas em Hélice Contínua</v>
          </cell>
          <cell r="F3884" t="str">
            <v>SINAPI Mai/26</v>
          </cell>
        </row>
        <row r="3885">
          <cell r="A3885">
            <v>100654</v>
          </cell>
          <cell r="B3885" t="str">
            <v>ESTACA HÉLICE CONTÍNUA, DIÂMETRO DE 80 CM, INCLUSO CONCRETO FCK=30MPA, BOMBEAMENTO E ARMADURA MÍNIMA (EXCLUSIVE MOBILIZAÇÃO E DESMOBILIZAÇÃO). AF_03/2026</v>
          </cell>
          <cell r="C3885" t="str">
            <v>M</v>
          </cell>
          <cell r="D3885">
            <v>540.91999999999996</v>
          </cell>
          <cell r="E3885" t="str">
            <v>Estacas em Hélice Contínua</v>
          </cell>
          <cell r="F3885" t="str">
            <v>SINAPI Mai/26</v>
          </cell>
        </row>
        <row r="3886">
          <cell r="A3886">
            <v>106807</v>
          </cell>
          <cell r="B3886" t="str">
            <v>ESTACA HÉLICE CONTÍNUA, DIÂMETRO DE 80 CM, INCLUSO CONCRETO FCK=40MPA E BOMBEAMENTO (EXCLUSIVE ARMADURA, MOBILIZAÇÃO E DESMOBILIZAÇÃO). AF_03/2026</v>
          </cell>
          <cell r="C3886" t="str">
            <v>M</v>
          </cell>
          <cell r="D3886">
            <v>451.73</v>
          </cell>
          <cell r="E3886" t="str">
            <v>Estacas em Hélice Contínua</v>
          </cell>
          <cell r="F3886" t="str">
            <v>SINAPI Mai/26</v>
          </cell>
        </row>
        <row r="3887">
          <cell r="A3887">
            <v>106802</v>
          </cell>
          <cell r="B3887" t="str">
            <v>ESTACA HÉLICE CONTÍNUA, DIÂMETRO DE 80 CM, INCLUSO CONCRETO FCK=40MPA, BOMBEAMENTO E ARMADURA MÍNIMA (EXCLUSIVE MOBILIZAÇÃO E DESMOBILIZAÇÃO). AF_03/2026</v>
          </cell>
          <cell r="C3887" t="str">
            <v>M</v>
          </cell>
          <cell r="D3887">
            <v>561.53</v>
          </cell>
          <cell r="E3887" t="str">
            <v>Estacas em Hélice Contínua</v>
          </cell>
          <cell r="F3887" t="str">
            <v>SINAPI Mai/26</v>
          </cell>
        </row>
        <row r="3888">
          <cell r="A3888">
            <v>106798</v>
          </cell>
          <cell r="B3888" t="str">
            <v>ESTACA HÉLICE CONTÍNUA, DIÂMETRO DE 90 CM, INCLUSO CONCRETO FCK=30MPA E BOMBEAMENTO (EXCLUSIVE ARMADURA, MOBILIZAÇÃO E DESMOBILIZAÇÃO). AF_03/2026</v>
          </cell>
          <cell r="C3888" t="str">
            <v>M</v>
          </cell>
          <cell r="D3888">
            <v>531.30999999999995</v>
          </cell>
          <cell r="E3888" t="str">
            <v>Estacas em Hélice Contínua</v>
          </cell>
          <cell r="F3888" t="str">
            <v>SINAPI Mai/26</v>
          </cell>
        </row>
        <row r="3889">
          <cell r="A3889">
            <v>100655</v>
          </cell>
          <cell r="B3889" t="str">
            <v>ESTACA HÉLICE CONTÍNUA, DIÂMETRO DE 90 CM, INCLUSO CONCRETO FCK=30MPA, BOMBEAMENTO E ARMADURA MÍNIMA (EXCLUSIVE MOBILIZAÇÃO E DESMOBILIZAÇÃO). AF_03/2026</v>
          </cell>
          <cell r="C3889" t="str">
            <v>M</v>
          </cell>
          <cell r="D3889">
            <v>645.19000000000005</v>
          </cell>
          <cell r="E3889" t="str">
            <v>Estacas em Hélice Contínua</v>
          </cell>
          <cell r="F3889" t="str">
            <v>SINAPI Mai/26</v>
          </cell>
        </row>
        <row r="3890">
          <cell r="A3890">
            <v>106808</v>
          </cell>
          <cell r="B3890" t="str">
            <v>ESTACA HÉLICE CONTÍNUA, DIÂMETRO DE 90 CM, INCLUSO CONCRETO FCK=40MPA E BOMBEAMENTO (EXCLUSIVE ARMADURA, MOBILIZAÇÃO E DESMOBILIZAÇÃO). AF_03/2026</v>
          </cell>
          <cell r="C3890" t="str">
            <v>M</v>
          </cell>
          <cell r="D3890">
            <v>556.66</v>
          </cell>
          <cell r="E3890" t="str">
            <v>Estacas em Hélice Contínua</v>
          </cell>
          <cell r="F3890" t="str">
            <v>SINAPI Mai/26</v>
          </cell>
        </row>
        <row r="3891">
          <cell r="A3891">
            <v>106803</v>
          </cell>
          <cell r="B3891" t="str">
            <v>ESTACA HÉLICE CONTÍNUA, DIÂMETRO DE 90 CM, INCLUSO CONCRETO FCK=40MPA, BOMBEAMENTO E ARMADURA MÍNIMA (EXCLUSIVE MOBILIZAÇÃO E DESMOBILIZAÇÃO). AF_03/2026</v>
          </cell>
          <cell r="C3891" t="str">
            <v>M</v>
          </cell>
          <cell r="D3891">
            <v>670.54</v>
          </cell>
          <cell r="E3891" t="str">
            <v>Estacas em Hélice Contínua</v>
          </cell>
          <cell r="F3891" t="str">
            <v>SINAPI Mai/26</v>
          </cell>
        </row>
        <row r="3892">
          <cell r="A3892">
            <v>100364</v>
          </cell>
          <cell r="B3892" t="str">
            <v>FABRICAÇÃO E INSTALAÇÃO DE MEIA TESOURA DE MADEIRA NÃO APARELHADA, COM VÃO DE 10 M, PARA TELHA CERÂMICA OU DE CONCRETO, INCLUSO IÇAMENTO. AF_10/2025</v>
          </cell>
          <cell r="C3892" t="str">
            <v>UN</v>
          </cell>
          <cell r="D3892">
            <v>3904.8</v>
          </cell>
          <cell r="E3892" t="str">
            <v>Estrutura e Trama para Cobertura</v>
          </cell>
          <cell r="F3892" t="str">
            <v>SINAPI Mai/26</v>
          </cell>
        </row>
        <row r="3893">
          <cell r="A3893">
            <v>100374</v>
          </cell>
          <cell r="B3893" t="str">
            <v>FABRICAÇÃO E INSTALAÇÃO DE MEIA TESOURA DE MADEIRA NÃO APARELHADA, COM VÃO DE 10 M, PARA TELHA ONDULADA DE FIBROCIMENTO, ALUMÍNIO, PLÁSTICA OU TERMOACÚSTICA, INCLUSO IÇAMENTO. AF_10/2025</v>
          </cell>
          <cell r="C3893" t="str">
            <v>UN</v>
          </cell>
          <cell r="D3893">
            <v>3642.11</v>
          </cell>
          <cell r="E3893" t="str">
            <v>Estrutura e Trama para Cobertura</v>
          </cell>
          <cell r="F3893" t="str">
            <v>SINAPI Mai/26</v>
          </cell>
        </row>
        <row r="3894">
          <cell r="A3894">
            <v>100365</v>
          </cell>
          <cell r="B3894" t="str">
            <v>FABRICAÇÃO E INSTALAÇÃO DE MEIA TESOURA DE MADEIRA NÃO APARELHADA, COM VÃO DE 11 M, PARA TELHA CERÂMICA OU DE CONCRETO, INCLUSO IÇAMENTO. AF_10/2025</v>
          </cell>
          <cell r="C3894" t="str">
            <v>UN</v>
          </cell>
          <cell r="D3894">
            <v>4543.3999999999996</v>
          </cell>
          <cell r="E3894" t="str">
            <v>Estrutura e Trama para Cobertura</v>
          </cell>
          <cell r="F3894" t="str">
            <v>SINAPI Mai/26</v>
          </cell>
        </row>
        <row r="3895">
          <cell r="A3895">
            <v>100375</v>
          </cell>
          <cell r="B3895" t="str">
            <v>FABRICAÇÃO E INSTALAÇÃO DE MEIA TESOURA DE MADEIRA NÃO APARELHADA, COM VÃO DE 11 M, PARA TELHA ONDULADA DE FIBROCIMENTO, ALUMÍNIO, PLÁSTICA OU TERMOACÚSTICA, INCLUSO IÇAMENTO. AF_10/2025</v>
          </cell>
          <cell r="C3895" t="str">
            <v>UN</v>
          </cell>
          <cell r="D3895">
            <v>4156.3500000000004</v>
          </cell>
          <cell r="E3895" t="str">
            <v>Estrutura e Trama para Cobertura</v>
          </cell>
          <cell r="F3895" t="str">
            <v>SINAPI Mai/26</v>
          </cell>
        </row>
        <row r="3896">
          <cell r="A3896">
            <v>100366</v>
          </cell>
          <cell r="B3896" t="str">
            <v>FABRICAÇÃO E INSTALAÇÃO DE MEIA TESOURA DE MADEIRA NÃO APARELHADA, COM VÃO DE 12 M, PARA TELHA CERÂMICA OU DE CONCRETO, INCLUSO IÇAMENTO. AF_10/2025</v>
          </cell>
          <cell r="C3896" t="str">
            <v>UN</v>
          </cell>
          <cell r="D3896">
            <v>4837.33</v>
          </cell>
          <cell r="E3896" t="str">
            <v>Estrutura e Trama para Cobertura</v>
          </cell>
          <cell r="F3896" t="str">
            <v>SINAPI Mai/26</v>
          </cell>
        </row>
        <row r="3897">
          <cell r="A3897">
            <v>100376</v>
          </cell>
          <cell r="B3897" t="str">
            <v>FABRICAÇÃO E INSTALAÇÃO DE MEIA TESOURA DE MADEIRA NÃO APARELHADA, COM VÃO DE 12 M, PARA TELHA ONDULADA DE FIBROCIMENTO, ALUMÍNIO, PLÁSTICA OU TERMOACÚSTICA, INCLUSO IÇAMENTO. AF_10/2025</v>
          </cell>
          <cell r="C3897" t="str">
            <v>UN</v>
          </cell>
          <cell r="D3897">
            <v>4272.38</v>
          </cell>
          <cell r="E3897" t="str">
            <v>Estrutura e Trama para Cobertura</v>
          </cell>
          <cell r="F3897" t="str">
            <v>SINAPI Mai/26</v>
          </cell>
        </row>
        <row r="3898">
          <cell r="A3898">
            <v>100357</v>
          </cell>
          <cell r="B3898" t="str">
            <v>FABRICAÇÃO E INSTALAÇÃO DE MEIA TESOURA DE MADEIRA NÃO APARELHADA, COM VÃO DE 3 M, PARA TELHA CERÂMICA OU DE CONCRETO, INCLUSO IÇAMENTO. AF_10/2025</v>
          </cell>
          <cell r="C3898" t="str">
            <v>UN</v>
          </cell>
          <cell r="D3898">
            <v>1342.15</v>
          </cell>
          <cell r="E3898" t="str">
            <v>Estrutura e Trama para Cobertura</v>
          </cell>
          <cell r="F3898" t="str">
            <v>SINAPI Mai/26</v>
          </cell>
        </row>
        <row r="3899">
          <cell r="A3899">
            <v>100367</v>
          </cell>
          <cell r="B3899" t="str">
            <v>FABRICAÇÃO E INSTALAÇÃO DE MEIA TESOURA DE MADEIRA NÃO APARELHADA, COM VÃO DE 3 M, PARA TELHA ONDULADA DE FIBROCIMENTO, ALUMÍNIO, PLÁSTICA OU TERMOACÚSTICA, INCLUSO IÇAMENTO. AF_10/2025</v>
          </cell>
          <cell r="C3899" t="str">
            <v>UN</v>
          </cell>
          <cell r="D3899">
            <v>1305.1199999999999</v>
          </cell>
          <cell r="E3899" t="str">
            <v>Estrutura e Trama para Cobertura</v>
          </cell>
          <cell r="F3899" t="str">
            <v>SINAPI Mai/26</v>
          </cell>
        </row>
        <row r="3900">
          <cell r="A3900">
            <v>100358</v>
          </cell>
          <cell r="B3900" t="str">
            <v>FABRICAÇÃO E INSTALAÇÃO DE MEIA TESOURA DE MADEIRA NÃO APARELHADA, COM VÃO DE 4 M, PARA TELHA CERÂMICA OU DE CONCRETO, INCLUSO IÇAMENTO. AF_10/2025</v>
          </cell>
          <cell r="C3900" t="str">
            <v>UN</v>
          </cell>
          <cell r="D3900">
            <v>1875.75</v>
          </cell>
          <cell r="E3900" t="str">
            <v>Estrutura e Trama para Cobertura</v>
          </cell>
          <cell r="F3900" t="str">
            <v>SINAPI Mai/26</v>
          </cell>
        </row>
        <row r="3901">
          <cell r="A3901">
            <v>100368</v>
          </cell>
          <cell r="B3901" t="str">
            <v>FABRICAÇÃO E INSTALAÇÃO DE MEIA TESOURA DE MADEIRA NÃO APARELHADA, COM VÃO DE 4 M, PARA TELHA ONDULADA DE FIBROCIMENTO, ALUMÍNIO, PLÁSTICA OU TERMOACÚSTICA, INCLUSO IÇAMENTO. AF_10/2025</v>
          </cell>
          <cell r="C3901" t="str">
            <v>UN</v>
          </cell>
          <cell r="D3901">
            <v>1829.91</v>
          </cell>
          <cell r="E3901" t="str">
            <v>Estrutura e Trama para Cobertura</v>
          </cell>
          <cell r="F3901" t="str">
            <v>SINAPI Mai/26</v>
          </cell>
        </row>
        <row r="3902">
          <cell r="A3902">
            <v>100359</v>
          </cell>
          <cell r="B3902" t="str">
            <v>FABRICAÇÃO E INSTALAÇÃO DE MEIA TESOURA DE MADEIRA NÃO APARELHADA, COM VÃO DE 5 M, PARA TELHA CERÂMICA OU DE CONCRETO, INCLUSO IÇAMENTO. AF_10/2025</v>
          </cell>
          <cell r="C3902" t="str">
            <v>UN</v>
          </cell>
          <cell r="D3902">
            <v>1965.96</v>
          </cell>
          <cell r="E3902" t="str">
            <v>Estrutura e Trama para Cobertura</v>
          </cell>
          <cell r="F3902" t="str">
            <v>SINAPI Mai/26</v>
          </cell>
        </row>
        <row r="3903">
          <cell r="A3903">
            <v>100369</v>
          </cell>
          <cell r="B3903" t="str">
            <v>FABRICAÇÃO E INSTALAÇÃO DE MEIA TESOURA DE MADEIRA NÃO APARELHADA, COM VÃO DE 5 M, PARA TELHA ONDULADA DE FIBROCIMENTO, ALUMÍNIO, PLÁSTICA OU TERMOACÚSTICA, INCLUSO IÇAMENTO. AF_10/2025</v>
          </cell>
          <cell r="C3903" t="str">
            <v>UN</v>
          </cell>
          <cell r="D3903">
            <v>1919.55</v>
          </cell>
          <cell r="E3903" t="str">
            <v>Estrutura e Trama para Cobertura</v>
          </cell>
          <cell r="F3903" t="str">
            <v>SINAPI Mai/26</v>
          </cell>
        </row>
        <row r="3904">
          <cell r="A3904">
            <v>100360</v>
          </cell>
          <cell r="B3904" t="str">
            <v>FABRICAÇÃO E INSTALAÇÃO DE MEIA TESOURA DE MADEIRA NÃO APARELHADA, COM VÃO DE 6 M, PARA TELHA CERÂMICA OU DE CONCRETO, INCLUSO IÇAMENTO. AF_10/2025</v>
          </cell>
          <cell r="C3904" t="str">
            <v>UN</v>
          </cell>
          <cell r="D3904">
            <v>2191.75</v>
          </cell>
          <cell r="E3904" t="str">
            <v>Estrutura e Trama para Cobertura</v>
          </cell>
          <cell r="F3904" t="str">
            <v>SINAPI Mai/26</v>
          </cell>
        </row>
        <row r="3905">
          <cell r="A3905">
            <v>100370</v>
          </cell>
          <cell r="B3905" t="str">
            <v>FABRICAÇÃO E INSTALAÇÃO DE MEIA TESOURA DE MADEIRA NÃO APARELHADA, COM VÃO DE 6 M, PARA TELHA ONDULADA DE FIBROCIMENTO, ALUMÍNIO, PLÁSTICA OU TERMOACÚSTICA, INCLUSO IÇAMENTO. AF_10/2025</v>
          </cell>
          <cell r="C3905" t="str">
            <v>UN</v>
          </cell>
          <cell r="D3905">
            <v>2279.73</v>
          </cell>
          <cell r="E3905" t="str">
            <v>Estrutura e Trama para Cobertura</v>
          </cell>
          <cell r="F3905" t="str">
            <v>SINAPI Mai/26</v>
          </cell>
        </row>
        <row r="3906">
          <cell r="A3906">
            <v>100361</v>
          </cell>
          <cell r="B3906" t="str">
            <v>FABRICAÇÃO E INSTALAÇÃO DE MEIA TESOURA DE MADEIRA NÃO APARELHADA, COM VÃO DE 7 M, PARA TELHA CERÂMICA OU DE CONCRETO, INCLUSO IÇAMENTO. AF_10/2025</v>
          </cell>
          <cell r="C3906" t="str">
            <v>UN</v>
          </cell>
          <cell r="D3906">
            <v>2764.55</v>
          </cell>
          <cell r="E3906" t="str">
            <v>Estrutura e Trama para Cobertura</v>
          </cell>
          <cell r="F3906" t="str">
            <v>SINAPI Mai/26</v>
          </cell>
        </row>
        <row r="3907">
          <cell r="A3907">
            <v>100371</v>
          </cell>
          <cell r="B3907" t="str">
            <v>FABRICAÇÃO E INSTALAÇÃO DE MEIA TESOURA DE MADEIRA NÃO APARELHADA, COM VÃO DE 7 M, PARA TELHA ONDULADA DE FIBROCIMENTO, ALUMÍNIO, PLÁSTICA OU TERMOACÚSTICA, INCLUSO IÇAMENTO. AF_10/2025</v>
          </cell>
          <cell r="C3907" t="str">
            <v>UN</v>
          </cell>
          <cell r="D3907">
            <v>2644.37</v>
          </cell>
          <cell r="E3907" t="str">
            <v>Estrutura e Trama para Cobertura</v>
          </cell>
          <cell r="F3907" t="str">
            <v>SINAPI Mai/26</v>
          </cell>
        </row>
        <row r="3908">
          <cell r="A3908">
            <v>100362</v>
          </cell>
          <cell r="B3908" t="str">
            <v>FABRICAÇÃO E INSTALAÇÃO DE MEIA TESOURA DE MADEIRA NÃO APARELHADA, COM VÃO DE 8 M, PARA TELHA CERÂMICA OU DE CONCRETO, INCLUSO IÇAMENTO. AF_10/2025</v>
          </cell>
          <cell r="C3908" t="str">
            <v>UN</v>
          </cell>
          <cell r="D3908">
            <v>3463.34</v>
          </cell>
          <cell r="E3908" t="str">
            <v>Estrutura e Trama para Cobertura</v>
          </cell>
          <cell r="F3908" t="str">
            <v>SINAPI Mai/26</v>
          </cell>
        </row>
        <row r="3909">
          <cell r="A3909">
            <v>100372</v>
          </cell>
          <cell r="B3909" t="str">
            <v>FABRICAÇÃO E INSTALAÇÃO DE MEIA TESOURA DE MADEIRA NÃO APARELHADA, COM VÃO DE 8 M, PARA TELHA ONDULADA DE FIBROCIMENTO, ALUMÍNIO, PLÁSTICA OU TERMOACÚSTICA, INCLUSO IÇAMENTO. AF_10/2025</v>
          </cell>
          <cell r="C3909" t="str">
            <v>UN</v>
          </cell>
          <cell r="D3909">
            <v>3259.7</v>
          </cell>
          <cell r="E3909" t="str">
            <v>Estrutura e Trama para Cobertura</v>
          </cell>
          <cell r="F3909" t="str">
            <v>SINAPI Mai/26</v>
          </cell>
        </row>
        <row r="3910">
          <cell r="A3910">
            <v>100363</v>
          </cell>
          <cell r="B3910" t="str">
            <v>FABRICAÇÃO E INSTALAÇÃO DE MEIA TESOURA DE MADEIRA NÃO APARELHADA, COM VÃO DE 9 M, PARA TELHA CERÂMICA OU DE CONCRETO, INCLUSO IÇAMENTO. AF_10/2025</v>
          </cell>
          <cell r="C3910" t="str">
            <v>UN</v>
          </cell>
          <cell r="D3910">
            <v>3572.71</v>
          </cell>
          <cell r="E3910" t="str">
            <v>Estrutura e Trama para Cobertura</v>
          </cell>
          <cell r="F3910" t="str">
            <v>SINAPI Mai/26</v>
          </cell>
        </row>
        <row r="3911">
          <cell r="A3911">
            <v>100373</v>
          </cell>
          <cell r="B3911" t="str">
            <v>FABRICAÇÃO E INSTALAÇÃO DE MEIA TESOURA DE MADEIRA NÃO APARELHADA, COM VÃO DE 9 M, PARA TELHA ONDULADA DE FIBROCIMENTO, ALUMÍNIO, PLÁSTICA OU TERMOACÚSTICA, INCLUSO IÇAMENTO. AF_10/2025</v>
          </cell>
          <cell r="C3911" t="str">
            <v>UN</v>
          </cell>
          <cell r="D3911">
            <v>3368.56</v>
          </cell>
          <cell r="E3911" t="str">
            <v>Estrutura e Trama para Cobertura</v>
          </cell>
          <cell r="F3911" t="str">
            <v>SINAPI Mai/26</v>
          </cell>
        </row>
        <row r="3912">
          <cell r="A3912">
            <v>106154</v>
          </cell>
          <cell r="B3912" t="str">
            <v>FABRICAÇÃO E INSTALAÇÃO DE PONTALETES DE AÇO PARA TELHADOS COM ATÉ 2 ÁGUAS E COM TELHA CERÂMICA (ENCAIXE/CAPA CANAL) OU DE CONCRETO EM EDIFÍCIO INSTITUCIONAL TÉRREO, INCLUSO TRANSPORTE VERTICAL, EXCLUSIVE PINTURA. AF_10/2025</v>
          </cell>
          <cell r="C3912" t="str">
            <v>M2</v>
          </cell>
          <cell r="D3912">
            <v>0</v>
          </cell>
          <cell r="E3912" t="str">
            <v>Estrutura e Trama para Cobertura</v>
          </cell>
          <cell r="F3912" t="str">
            <v>SINAPI Mai/26</v>
          </cell>
        </row>
        <row r="3913">
          <cell r="A3913">
            <v>106153</v>
          </cell>
          <cell r="B3913" t="str">
            <v>FABRICAÇÃO E INSTALAÇÃO DE PONTALETES DE AÇO PARA TELHADOS COM ATÉ 2 ÁGUAS E COM TELHA CERÂMICA (ENCAIXE/CAPA CANAL) OU DE CONCRETO EM EDIFÍCIO RESIDENCIAL MÚLTIPLOS PAVIMENTOS, INCLUSO TRANSPORTE VERTICAL, EXCLUSIVE PINTURA. AF_10/2025</v>
          </cell>
          <cell r="C3913" t="str">
            <v>M2</v>
          </cell>
          <cell r="D3913">
            <v>0</v>
          </cell>
          <cell r="E3913" t="str">
            <v>Estrutura e Trama para Cobertura</v>
          </cell>
          <cell r="F3913" t="str">
            <v>SINAPI Mai/26</v>
          </cell>
        </row>
        <row r="3914">
          <cell r="A3914">
            <v>106152</v>
          </cell>
          <cell r="B3914" t="str">
            <v>FABRICAÇÃO E INSTALAÇÃO DE PONTALETES DE AÇO PARA TELHADOS COM ATÉ 2 ÁGUAS E COM TELHA CERÂMICA (ENCAIXE/CAPA CANAL) OU DE CONCRETO EM EDIFÍCIO RESIDENCIAL TÉRREO/SOBRADO, INCLUSO TRANSPORTE VERTICAL, EXCLUSIVE PINTURA. AF_10/2025</v>
          </cell>
          <cell r="C3914" t="str">
            <v>M2</v>
          </cell>
          <cell r="D3914">
            <v>0</v>
          </cell>
          <cell r="E3914" t="str">
            <v>Estrutura e Trama para Cobertura</v>
          </cell>
          <cell r="F3914" t="str">
            <v>SINAPI Mai/26</v>
          </cell>
        </row>
        <row r="3915">
          <cell r="A3915">
            <v>106157</v>
          </cell>
          <cell r="B3915" t="str">
            <v>FABRICAÇÃO E INSTALAÇÃO DE PONTALETES DE AÇO PARA TELHADOS COM ATÉ 2 ÁGUAS E COM TELHA ONDULADA DE FIBROCIMENTO, ALUMÍNIO OU PLÁSTICA EM EDIFÍCIO INSTITUCIONAL TÉRREO, INCLUSO TRANSPORTE VERTICAL, EXCLUSIVE PINTURA. AF_10/2025</v>
          </cell>
          <cell r="C3915" t="str">
            <v>M2</v>
          </cell>
          <cell r="D3915">
            <v>0</v>
          </cell>
          <cell r="E3915" t="str">
            <v>Estrutura e Trama para Cobertura</v>
          </cell>
          <cell r="F3915" t="str">
            <v>SINAPI Mai/26</v>
          </cell>
        </row>
        <row r="3916">
          <cell r="A3916">
            <v>106156</v>
          </cell>
          <cell r="B3916" t="str">
            <v>FABRICAÇÃO E INSTALAÇÃO DE PONTALETES DE AÇO PARA TELHADOS COM ATÉ 2 ÁGUAS E COM TELHA ONDULADA DE FIBROCIMENTO, ALUMÍNIO OU PLÁSTICA EM EDIFÍCIO RESIDENCIAL MÚLTIPLOS PAVIMENTOS, INCLUSO TRANSPORTE VERTICAL, EXCLUSIVE PINTURA. AF_10/2025</v>
          </cell>
          <cell r="C3916" t="str">
            <v>M2</v>
          </cell>
          <cell r="D3916">
            <v>0</v>
          </cell>
          <cell r="E3916" t="str">
            <v>Estrutura e Trama para Cobertura</v>
          </cell>
          <cell r="F3916" t="str">
            <v>SINAPI Mai/26</v>
          </cell>
        </row>
        <row r="3917">
          <cell r="A3917">
            <v>106155</v>
          </cell>
          <cell r="B3917" t="str">
            <v>FABRICAÇÃO E INSTALAÇÃO DE PONTALETES DE AÇO PARA TELHADOS COM ATÉ 2 ÁGUAS E COM TELHA ONDULADA DE FIBROCIMENTO, ALUMÍNIO OU PLÁSTICA EM EDIFÍCIO RESIDENCIAL TÉRREO/SOBRADO, INCLUSO TRANSPORTE VERTICAL, EXCLUSIVE PINTURA. AF_10/2025</v>
          </cell>
          <cell r="C3917" t="str">
            <v>M2</v>
          </cell>
          <cell r="D3917">
            <v>0</v>
          </cell>
          <cell r="E3917" t="str">
            <v>Estrutura e Trama para Cobertura</v>
          </cell>
          <cell r="F3917" t="str">
            <v>SINAPI Mai/26</v>
          </cell>
        </row>
        <row r="3918">
          <cell r="A3918">
            <v>106160</v>
          </cell>
          <cell r="B3918" t="str">
            <v>FABRICAÇÃO E INSTALAÇÃO DE PONTALETES DE AÇO PARA TELHADOS COM MAIS QUE 2 ÁGUAS E COM TELHA CERÂMICA (ENCAIXE/CAPA CANAL) OU DE CONCRETO EM EDIFÍCIO INSTITUCIONAL TÉRREO, INCLUSO TRANSPORTE VERTICAL, EXCLUSIVE PINTURA. AF_10/2025</v>
          </cell>
          <cell r="C3918" t="str">
            <v>M2</v>
          </cell>
          <cell r="D3918">
            <v>0</v>
          </cell>
          <cell r="E3918" t="str">
            <v>Estrutura e Trama para Cobertura</v>
          </cell>
          <cell r="F3918" t="str">
            <v>SINAPI Mai/26</v>
          </cell>
        </row>
        <row r="3919">
          <cell r="A3919">
            <v>106159</v>
          </cell>
          <cell r="B3919" t="str">
            <v>FABRICAÇÃO E INSTALAÇÃO DE PONTALETES DE AÇO PARA TELHADOS COM MAIS QUE 2 ÁGUAS E COM TELHA CERÂMICA (ENCAIXE/CAPA CANAL) OU DE CONCRETO EM EDIFÍCIO RESIDENCIAL MÚLTIPLOS PAVIMENTOS, INCLUSO TRANSPORTE VERTICAL, EXCLUSIVE PINTURA. AF_10/2025</v>
          </cell>
          <cell r="C3919" t="str">
            <v>M2</v>
          </cell>
          <cell r="D3919">
            <v>0</v>
          </cell>
          <cell r="E3919" t="str">
            <v>Estrutura e Trama para Cobertura</v>
          </cell>
          <cell r="F3919" t="str">
            <v>SINAPI Mai/26</v>
          </cell>
        </row>
        <row r="3920">
          <cell r="A3920">
            <v>106158</v>
          </cell>
          <cell r="B3920" t="str">
            <v>FABRICAÇÃO E INSTALAÇÃO DE PONTALETES DE AÇO PARA TELHADOS COM MAIS QUE 2 ÁGUAS E COM TELHA CERÂMICA (ENCAIXE/CAPA CANAL) OU DE CONCRETO EM EDIFÍCIO RESIDENCIAL TÉRREO/SOBRADO, INCLUSO TRANSPORTE VERTICAL, EXCLUSIVE PINTURA. AF_10/2025</v>
          </cell>
          <cell r="C3920" t="str">
            <v>M2</v>
          </cell>
          <cell r="D3920">
            <v>0</v>
          </cell>
          <cell r="E3920" t="str">
            <v>Estrutura e Trama para Cobertura</v>
          </cell>
          <cell r="F3920" t="str">
            <v>SINAPI Mai/26</v>
          </cell>
        </row>
        <row r="3921">
          <cell r="A3921">
            <v>106163</v>
          </cell>
          <cell r="B3921" t="str">
            <v>FABRICAÇÃO E INSTALAÇÃO DE PONTALETES DE AÇO PARA TELHADOS COM MAIS QUE 2 ÁGUAS E COM TELHA ONDULADA DE FIBROCIMENTO, ALUMÍNIO OU PLÁSTICA EM EDIFÍCIO INSTITUCIONAL TÉRREO, INCLUSO TRANSPORTE VERTICAL, EXCLUSIVE PINTURA. AF_10/2025</v>
          </cell>
          <cell r="C3921" t="str">
            <v>M2</v>
          </cell>
          <cell r="D3921">
            <v>0</v>
          </cell>
          <cell r="E3921" t="str">
            <v>Estrutura e Trama para Cobertura</v>
          </cell>
          <cell r="F3921" t="str">
            <v>SINAPI Mai/26</v>
          </cell>
        </row>
        <row r="3922">
          <cell r="A3922">
            <v>106162</v>
          </cell>
          <cell r="B3922" t="str">
            <v>FABRICAÇÃO E INSTALAÇÃO DE PONTALETES DE AÇO PARA TELHADOS COM MAIS QUE 2 ÁGUAS E COM TELHA ONDULADA DE FIBROCIMENTO, ALUMÍNIO OU PLÁSTICA EM EDIFÍCIO RESIDENCIAL MÚLTIPLOS PAVIMENTOS, INCLUSO TRANSPORTE VERTICAL, EXCLUSIVE PINTURA. AF_10/2025</v>
          </cell>
          <cell r="C3922" t="str">
            <v>M2</v>
          </cell>
          <cell r="D3922">
            <v>0</v>
          </cell>
          <cell r="E3922" t="str">
            <v>Estrutura e Trama para Cobertura</v>
          </cell>
          <cell r="F3922" t="str">
            <v>SINAPI Mai/26</v>
          </cell>
        </row>
        <row r="3923">
          <cell r="A3923">
            <v>106161</v>
          </cell>
          <cell r="B3923" t="str">
            <v>FABRICAÇÃO E INSTALAÇÃO DE PONTALETES DE AÇO PARA TELHADOS COM MAIS QUE 2 ÁGUAS E COM TELHA ONDULADA DE FIBROCIMENTO, ALUMÍNIO OU PLÁSTICA EM EDIFÍCIO RESIDENCIAL TÉRREO/SOBRADO, INCLUSO TRANSPORTE VERTICAL, EXCLUSIVE PINTURA. AF_10/2025</v>
          </cell>
          <cell r="C3923" t="str">
            <v>M2</v>
          </cell>
          <cell r="D3923">
            <v>0</v>
          </cell>
          <cell r="E3923" t="str">
            <v>Estrutura e Trama para Cobertura</v>
          </cell>
          <cell r="F3923" t="str">
            <v>SINAPI Mai/26</v>
          </cell>
        </row>
        <row r="3924">
          <cell r="A3924">
            <v>100381</v>
          </cell>
          <cell r="B3924" t="str">
            <v>FABRICAÇÃO E INSTALAÇÃO DE PONTALETES DE MADEIRA NÃO APARELHADA PARA TELHADOS COM ATÉ 2 ÁGUAS E COM TELHA CERÂMICA (ENCAIXE/CAPA CANAL) OU DE CONCRETO EM EDIFÍCIO INSTITUCIONAL TÉRREO, INCLUSO TRANSPORTE VERTICAL. AF_10/2025</v>
          </cell>
          <cell r="C3924" t="str">
            <v>M2</v>
          </cell>
          <cell r="D3924">
            <v>76.48</v>
          </cell>
          <cell r="E3924" t="str">
            <v>Estrutura e Trama para Cobertura</v>
          </cell>
          <cell r="F3924" t="str">
            <v>SINAPI Mai/26</v>
          </cell>
        </row>
        <row r="3925">
          <cell r="A3925">
            <v>100380</v>
          </cell>
          <cell r="B3925" t="str">
            <v>FABRICAÇÃO E INSTALAÇÃO DE PONTALETES DE MADEIRA NÃO APARELHADA PARA TELHADOS COM ATÉ 2 ÁGUAS E COM TELHA CERÂMICA (ENCAIXE/CAPA CANAL) OU DE CONCRETO EM EDIFÍCIO RESIDENCIAL DE MÚLTIPLOS PAVIMENTOS, INCLUSO TRANSPORTE VERTICAL. AF_10/2025</v>
          </cell>
          <cell r="C3925" t="str">
            <v>M2</v>
          </cell>
          <cell r="D3925">
            <v>66.25</v>
          </cell>
          <cell r="E3925" t="str">
            <v>Estrutura e Trama para Cobertura</v>
          </cell>
          <cell r="F3925" t="str">
            <v>SINAPI Mai/26</v>
          </cell>
        </row>
        <row r="3926">
          <cell r="A3926">
            <v>100379</v>
          </cell>
          <cell r="B3926" t="str">
            <v>FABRICAÇÃO E INSTALAÇÃO DE PONTALETES DE MADEIRA NÃO APARELHADA PARA TELHADOS COM ATÉ 2 ÁGUAS E COM TELHA CERÂMICA (ENCAIXE/CAPA CANAL) OU DE CONCRETO EM EDIFÍCIO RESIDENCIAL TÉRREO/SOBRADO, INCLUSO TRANSPORTE VERTICAL. AF_10/2025</v>
          </cell>
          <cell r="C3926" t="str">
            <v>M2</v>
          </cell>
          <cell r="D3926">
            <v>49.25</v>
          </cell>
          <cell r="E3926" t="str">
            <v>Estrutura e Trama para Cobertura</v>
          </cell>
          <cell r="F3926" t="str">
            <v>SINAPI Mai/26</v>
          </cell>
        </row>
        <row r="3927">
          <cell r="A3927">
            <v>100384</v>
          </cell>
          <cell r="B3927" t="str">
            <v>FABRICAÇÃO E INSTALAÇÃO DE PONTALETES DE MADEIRA NÃO APARELHADA PARA TELHADOS COM ATÉ 2 ÁGUAS E COM TELHA ONDULADA DE FIBROCIMENTO, ALUMÍNIO OU PLÁSTICA EM EDIFÍCIO INSTITUCIONAL TÉRREO, INCLUSO TRANSPORTE VERTICAL. AF_10/2025</v>
          </cell>
          <cell r="C3927" t="str">
            <v>M2</v>
          </cell>
          <cell r="D3927">
            <v>35.340000000000003</v>
          </cell>
          <cell r="E3927" t="str">
            <v>Estrutura e Trama para Cobertura</v>
          </cell>
          <cell r="F3927" t="str">
            <v>SINAPI Mai/26</v>
          </cell>
        </row>
        <row r="3928">
          <cell r="A3928">
            <v>100383</v>
          </cell>
          <cell r="B3928" t="str">
            <v>FABRICAÇÃO E INSTALAÇÃO DE PONTALETES DE MADEIRA NÃO APARELHADA PARA TELHADOS COM ATÉ 2 ÁGUAS E COM TELHA ONDULADA DE FIBROCIMENTO, ALUMÍNIO OU PLÁSTICA EM EDIFÍCIO RESIDENCIAL DE MÚLTIPLOS PAVIMENTOS, INCLUSO TRANSPORTE VERTICAL. AF_10/2025</v>
          </cell>
          <cell r="C3928" t="str">
            <v>M2</v>
          </cell>
          <cell r="D3928">
            <v>32.47</v>
          </cell>
          <cell r="E3928" t="str">
            <v>Estrutura e Trama para Cobertura</v>
          </cell>
          <cell r="F3928" t="str">
            <v>SINAPI Mai/26</v>
          </cell>
        </row>
        <row r="3929">
          <cell r="A3929">
            <v>100382</v>
          </cell>
          <cell r="B3929" t="str">
            <v>FABRICAÇÃO E INSTALAÇÃO DE PONTALETES DE MADEIRA NÃO APARELHADA PARA TELHADOS COM ATÉ 2 ÁGUAS E COM TELHA ONDULADA DE FIBROCIMENTO, ALUMÍNIO OU PLÁSTICA EM EDIFÍCIO RESIDENCIAL TÉRREO/SOBRADO, INCLUSO TRANSPORTE VERTICAL. AF_10/2025</v>
          </cell>
          <cell r="C3929" t="str">
            <v>M2</v>
          </cell>
          <cell r="D3929">
            <v>30.22</v>
          </cell>
          <cell r="E3929" t="str">
            <v>Estrutura e Trama para Cobertura</v>
          </cell>
          <cell r="F3929" t="str">
            <v>SINAPI Mai/26</v>
          </cell>
        </row>
        <row r="3930">
          <cell r="A3930">
            <v>100387</v>
          </cell>
          <cell r="B3930" t="str">
            <v>FABRICAÇÃO E INSTALAÇÃO DE PONTALETES DE MADEIRA NÃO APARELHADA PARA TELHADOS COM MAIS QUE 2 ÁGUAS E COM TELHA CERÂMICA (ENCAIXE/CAPA CANAL) OU DE CONCRETO EM EDIFÍCIO INSTITUCIONAL TÉRREO, INCLUSO TRANSPORTE VERTICAL. AF_10/2025</v>
          </cell>
          <cell r="C3930" t="str">
            <v>M2</v>
          </cell>
          <cell r="D3930">
            <v>71.56</v>
          </cell>
          <cell r="E3930" t="str">
            <v>Estrutura e Trama para Cobertura</v>
          </cell>
          <cell r="F3930" t="str">
            <v>SINAPI Mai/26</v>
          </cell>
        </row>
        <row r="3931">
          <cell r="A3931">
            <v>100386</v>
          </cell>
          <cell r="B3931" t="str">
            <v>FABRICAÇÃO E INSTALAÇÃO DE PONTALETES DE MADEIRA NÃO APARELHADA PARA TELHADOS COM MAIS QUE 2 ÁGUAS E COM TELHA CERÂMICA (ENCAIXE/CAPA CANAL) OU DE CONCRETO EM EDIFÍCIO RESIDENCIAL DE MÚLTIPLOS PAVIMENTOS. AF_10/2025</v>
          </cell>
          <cell r="C3931" t="str">
            <v>M2</v>
          </cell>
          <cell r="D3931">
            <v>56.67</v>
          </cell>
          <cell r="E3931" t="str">
            <v>Estrutura e Trama para Cobertura</v>
          </cell>
          <cell r="F3931" t="str">
            <v>SINAPI Mai/26</v>
          </cell>
        </row>
        <row r="3932">
          <cell r="A3932">
            <v>100385</v>
          </cell>
          <cell r="B3932" t="str">
            <v>FABRICAÇÃO E INSTALAÇÃO DE PONTALETES DE MADEIRA NÃO APARELHADA PARA TELHADOS COM MAIS QUE 2 ÁGUAS E COM TELHA CERÂMICA (ENCAIXE/CAPA CANAL) OU DE CONCRETO EM EDIFÍCIO RESIDENCIAL TÉRREO/SOBRADO, INCLUSO TRANSPORTE VERTICAL. AF_10/2025</v>
          </cell>
          <cell r="C3932" t="str">
            <v>M2</v>
          </cell>
          <cell r="D3932">
            <v>43.56</v>
          </cell>
          <cell r="E3932" t="str">
            <v>Estrutura e Trama para Cobertura</v>
          </cell>
          <cell r="F3932" t="str">
            <v>SINAPI Mai/26</v>
          </cell>
        </row>
        <row r="3933">
          <cell r="A3933">
            <v>100377</v>
          </cell>
          <cell r="B3933" t="str">
            <v>FABRICAÇÃO E INSTALAÇÃO DE TESOURA (INTEIRA OU MEIA) EM AÇO, VÃOS MAIORES OU IGUAIS A 3,0 M E MENORES QUE 6,0 M, INCLUSO IÇAMENTO, EXCLUSIVE PINTURA. AF_10/2025</v>
          </cell>
          <cell r="C3933" t="str">
            <v>KG</v>
          </cell>
          <cell r="D3933">
            <v>14.4</v>
          </cell>
          <cell r="E3933" t="str">
            <v>Estrutura e Trama para Cobertura</v>
          </cell>
          <cell r="F3933" t="str">
            <v>SINAPI Mai/26</v>
          </cell>
        </row>
        <row r="3934">
          <cell r="A3934">
            <v>100378</v>
          </cell>
          <cell r="B3934" t="str">
            <v>FABRICAÇÃO E INSTALAÇÃO DE TESOURA (INTEIRA OU MEIA) EM AÇO, VÃOS MAIORES OU IGUAIS A 6,0 M E MENORES OU IGUAIS A 12,0 M, INCLUSO IÇAMENTO, EXCLUSIVE PINTURA. AF_10/2025</v>
          </cell>
          <cell r="C3934" t="str">
            <v>KG</v>
          </cell>
          <cell r="D3934">
            <v>12.96</v>
          </cell>
          <cell r="E3934" t="str">
            <v>Estrutura e Trama para Cobertura</v>
          </cell>
          <cell r="F3934" t="str">
            <v>SINAPI Mai/26</v>
          </cell>
        </row>
        <row r="3935">
          <cell r="A3935">
            <v>92596</v>
          </cell>
          <cell r="B3935" t="str">
            <v>FABRICAÇÃO E INSTALAÇÃO DE TESOURA INTEIRA EM AÇO, VÃO DE 10 M, PARA TELHA CERÂMICA OU DE CONCRETO, INCLUSO IÇAMENTO, EXCLUSIVE PINTURA. AF_10/2025</v>
          </cell>
          <cell r="C3935" t="str">
            <v>UN</v>
          </cell>
          <cell r="D3935">
            <v>2233.71</v>
          </cell>
          <cell r="E3935" t="str">
            <v>Estrutura e Trama para Cobertura</v>
          </cell>
          <cell r="F3935" t="str">
            <v>SINAPI Mai/26</v>
          </cell>
        </row>
        <row r="3936">
          <cell r="A3936">
            <v>92616</v>
          </cell>
          <cell r="B3936" t="str">
            <v>FABRICAÇÃO E INSTALAÇÃO DE TESOURA INTEIRA EM AÇO, VÃO DE 10 M, PARA TELHA ONDULADA DE FIBROCIMENTO, METÁLICA, PLÁSTICA OU TERMOACÚSTICA, INCLUSO IÇAMENTO, EXCLUSIVE PINTURA. AF_10/2025</v>
          </cell>
          <cell r="C3936" t="str">
            <v>UN</v>
          </cell>
          <cell r="D3936">
            <v>2069.44</v>
          </cell>
          <cell r="E3936" t="str">
            <v>Estrutura e Trama para Cobertura</v>
          </cell>
          <cell r="F3936" t="str">
            <v>SINAPI Mai/26</v>
          </cell>
        </row>
        <row r="3937">
          <cell r="A3937">
            <v>92598</v>
          </cell>
          <cell r="B3937" t="str">
            <v>FABRICAÇÃO E INSTALAÇÃO DE TESOURA INTEIRA EM AÇO, VÃO DE 11 M, PARA TELHA CERÂMICA OU DE CONCRETO, INCLUSO IÇAMENTO, EXCLUSIVE PINTURA. AF_10/2025</v>
          </cell>
          <cell r="C3937" t="str">
            <v>UN</v>
          </cell>
          <cell r="D3937">
            <v>2375.7800000000002</v>
          </cell>
          <cell r="E3937" t="str">
            <v>Estrutura e Trama para Cobertura</v>
          </cell>
          <cell r="F3937" t="str">
            <v>SINAPI Mai/26</v>
          </cell>
        </row>
        <row r="3938">
          <cell r="A3938">
            <v>92618</v>
          </cell>
          <cell r="B3938" t="str">
            <v>FABRICAÇÃO E INSTALAÇÃO DE TESOURA INTEIRA EM AÇO, VÃO DE 11 M, PARA TELHA ONDULADA DE FIBROCIMENTO, METÁLICA, PLÁSTICA OU TERMOACÚSTICA, INCLUSO IÇAMENTO, EXCLUSIVE PINTURA. AF_10/2025</v>
          </cell>
          <cell r="C3938" t="str">
            <v>UN</v>
          </cell>
          <cell r="D3938">
            <v>2248.88</v>
          </cell>
          <cell r="E3938" t="str">
            <v>Estrutura e Trama para Cobertura</v>
          </cell>
          <cell r="F3938" t="str">
            <v>SINAPI Mai/26</v>
          </cell>
        </row>
        <row r="3939">
          <cell r="A3939">
            <v>92600</v>
          </cell>
          <cell r="B3939" t="str">
            <v>FABRICAÇÃO E INSTALAÇÃO DE TESOURA INTEIRA EM AÇO, VÃO DE 12 M, PARA TELHA CERÂMICA OU DE CONCRETO, INCLUSO IÇAMENTO, EXCLUSIVE PINTURA. AF_10/2025</v>
          </cell>
          <cell r="C3939" t="str">
            <v>UN</v>
          </cell>
          <cell r="D3939">
            <v>2520.41</v>
          </cell>
          <cell r="E3939" t="str">
            <v>Estrutura e Trama para Cobertura</v>
          </cell>
          <cell r="F3939" t="str">
            <v>SINAPI Mai/26</v>
          </cell>
        </row>
        <row r="3940">
          <cell r="A3940">
            <v>92620</v>
          </cell>
          <cell r="B3940" t="str">
            <v>FABRICAÇÃO E INSTALAÇÃO DE TESOURA INTEIRA EM AÇO, VÃO DE 12 M, PARA TELHA ONDULADA DE FIBROCIMENTO, METÁLICA, PLÁSTICA OU TERMOACÚSTICA, INCLUSO IÇAMENTO, EXCLUSIVE PINTURA. AF_10/2025</v>
          </cell>
          <cell r="C3940" t="str">
            <v>UN</v>
          </cell>
          <cell r="D3940">
            <v>2329.04</v>
          </cell>
          <cell r="E3940" t="str">
            <v>Estrutura e Trama para Cobertura</v>
          </cell>
          <cell r="F3940" t="str">
            <v>SINAPI Mai/26</v>
          </cell>
        </row>
        <row r="3941">
          <cell r="A3941">
            <v>92582</v>
          </cell>
          <cell r="B3941" t="str">
            <v>FABRICAÇÃO E INSTALAÇÃO DE TESOURA INTEIRA EM AÇO, VÃO DE 3 M, PARA TELHA CERÂMICA OU DE CONCRETO, INCLUSO IÇAMENTO, EXCLUSIVE PINTURA. AF_10/2025</v>
          </cell>
          <cell r="C3941" t="str">
            <v>UN</v>
          </cell>
          <cell r="D3941">
            <v>705.5</v>
          </cell>
          <cell r="E3941" t="str">
            <v>Estrutura e Trama para Cobertura</v>
          </cell>
          <cell r="F3941" t="str">
            <v>SINAPI Mai/26</v>
          </cell>
        </row>
        <row r="3942">
          <cell r="A3942">
            <v>92602</v>
          </cell>
          <cell r="B3942" t="str">
            <v>FABRICAÇÃO E INSTALAÇÃO DE TESOURA INTEIRA EM AÇO, VÃO DE 3 M, PARA TELHA ONDULADA DE FIBROCIMENTO, METÁLICA, PLÁSTICA OU TERMOACÚSTICA, INCLUSO IÇAMENTO, EXCLUSIVE PINTURA. AF_10/2025</v>
          </cell>
          <cell r="C3942" t="str">
            <v>UN</v>
          </cell>
          <cell r="D3942">
            <v>683.91</v>
          </cell>
          <cell r="E3942" t="str">
            <v>Estrutura e Trama para Cobertura</v>
          </cell>
          <cell r="F3942" t="str">
            <v>SINAPI Mai/26</v>
          </cell>
        </row>
        <row r="3943">
          <cell r="A3943">
            <v>92584</v>
          </cell>
          <cell r="B3943" t="str">
            <v>FABRICAÇÃO E INSTALAÇÃO DE TESOURA INTEIRA EM AÇO, VÃO DE 4 M, PARA TELHA CERÂMICA OU DE CONCRETO, INCLUSO IÇAMENTO, EXCLUSIVE PINTURA. AF_10/2025</v>
          </cell>
          <cell r="C3943" t="str">
            <v>UN</v>
          </cell>
          <cell r="D3943">
            <v>828.73</v>
          </cell>
          <cell r="E3943" t="str">
            <v>Estrutura e Trama para Cobertura</v>
          </cell>
          <cell r="F3943" t="str">
            <v>SINAPI Mai/26</v>
          </cell>
        </row>
        <row r="3944">
          <cell r="A3944">
            <v>92604</v>
          </cell>
          <cell r="B3944" t="str">
            <v>FABRICAÇÃO E INSTALAÇÃO DE TESOURA INTEIRA EM AÇO, VÃO DE 4 M, PARA TELHA ONDULADA DE FIBROCIMENTO, METÁLICA, PLÁSTICA OU TERMOACÚSTICA, INCLUSO IÇAMENTO, EXCLUSIVE PINTURA. AF_10/2025</v>
          </cell>
          <cell r="C3944" t="str">
            <v>UN</v>
          </cell>
          <cell r="D3944">
            <v>798.52</v>
          </cell>
          <cell r="E3944" t="str">
            <v>Estrutura e Trama para Cobertura</v>
          </cell>
          <cell r="F3944" t="str">
            <v>SINAPI Mai/26</v>
          </cell>
        </row>
        <row r="3945">
          <cell r="A3945">
            <v>92586</v>
          </cell>
          <cell r="B3945" t="str">
            <v>FABRICAÇÃO E INSTALAÇÃO DE TESOURA INTEIRA EM AÇO, VÃO DE 5 M, PARA TELHA CERÂMICA OU DE CONCRETO, INCLUSO IÇAMENTO, EXCLUSIVE PINTURA. AF_10/2025</v>
          </cell>
          <cell r="C3945" t="str">
            <v>UN</v>
          </cell>
          <cell r="D3945">
            <v>948.45</v>
          </cell>
          <cell r="E3945" t="str">
            <v>Estrutura e Trama para Cobertura</v>
          </cell>
          <cell r="F3945" t="str">
            <v>SINAPI Mai/26</v>
          </cell>
        </row>
        <row r="3946">
          <cell r="A3946">
            <v>92606</v>
          </cell>
          <cell r="B3946" t="str">
            <v>FABRICAÇÃO E INSTALAÇÃO DE TESOURA INTEIRA EM AÇO, VÃO DE 5 M, PARA TELHA ONDULADA DE FIBROCIMENTO, METÁLICA, PLÁSTICA OU TERMOACÚSTICA, INCLUSO IÇAMENTO, EXCLUSIVE PINTURA. AF_10/2025</v>
          </cell>
          <cell r="C3946" t="str">
            <v>UN</v>
          </cell>
          <cell r="D3946">
            <v>913.75</v>
          </cell>
          <cell r="E3946" t="str">
            <v>Estrutura e Trama para Cobertura</v>
          </cell>
          <cell r="F3946" t="str">
            <v>SINAPI Mai/26</v>
          </cell>
        </row>
        <row r="3947">
          <cell r="A3947">
            <v>92588</v>
          </cell>
          <cell r="B3947" t="str">
            <v>FABRICAÇÃO E INSTALAÇÃO DE TESOURA INTEIRA EM AÇO, VÃO DE 6 M, PARA TELHA CERÂMICA OU DE CONCRETO, INCLUSO IÇAMENTO, EXCLUSIVE PINTURA. AF_10/2025</v>
          </cell>
          <cell r="C3947" t="str">
            <v>UN</v>
          </cell>
          <cell r="D3947">
            <v>1283.4000000000001</v>
          </cell>
          <cell r="E3947" t="str">
            <v>Estrutura e Trama para Cobertura</v>
          </cell>
          <cell r="F3947" t="str">
            <v>SINAPI Mai/26</v>
          </cell>
        </row>
        <row r="3948">
          <cell r="A3948">
            <v>92608</v>
          </cell>
          <cell r="B3948" t="str">
            <v>FABRICAÇÃO E INSTALAÇÃO DE TESOURA INTEIRA EM AÇO, VÃO DE 6 M, PARA TELHA ONDULADA DE FIBROCIMENTO, METÁLICA, PLÁSTICA OU TERMOACÚSTICA, INCLUSO IÇAMENTO, EXCLUSIVE PINTURA. AF_10/2025</v>
          </cell>
          <cell r="C3948" t="str">
            <v>UN</v>
          </cell>
          <cell r="D3948">
            <v>1219.29</v>
          </cell>
          <cell r="E3948" t="str">
            <v>Estrutura e Trama para Cobertura</v>
          </cell>
          <cell r="F3948" t="str">
            <v>SINAPI Mai/26</v>
          </cell>
        </row>
        <row r="3949">
          <cell r="A3949">
            <v>92590</v>
          </cell>
          <cell r="B3949" t="str">
            <v>FABRICAÇÃO E INSTALAÇÃO DE TESOURA INTEIRA EM AÇO, VÃO DE 7 M, PARA TELHA CERÂMICA OU DE CONCRETO, INCLUSO IÇAMENTO, EXCLUSIVE PINTURA. AF_10/2025</v>
          </cell>
          <cell r="C3949" t="str">
            <v>UN</v>
          </cell>
          <cell r="D3949">
            <v>1414.94</v>
          </cell>
          <cell r="E3949" t="str">
            <v>Estrutura e Trama para Cobertura</v>
          </cell>
          <cell r="F3949" t="str">
            <v>SINAPI Mai/26</v>
          </cell>
        </row>
        <row r="3950">
          <cell r="A3950">
            <v>92610</v>
          </cell>
          <cell r="B3950" t="str">
            <v>FABRICAÇÃO E INSTALAÇÃO DE TESOURA INTEIRA EM AÇO, VÃO DE 7 M, PARA TELHA ONDULADA DE FIBROCIMENTO, METÁLICA, PLÁSTICA OU TERMOACÚSTICA, INCLUSO IÇAMENTO, EXCLUSIVE PINTURA. AF_10/2025</v>
          </cell>
          <cell r="C3950" t="str">
            <v>UN</v>
          </cell>
          <cell r="D3950">
            <v>1342.21</v>
          </cell>
          <cell r="E3950" t="str">
            <v>Estrutura e Trama para Cobertura</v>
          </cell>
          <cell r="F3950" t="str">
            <v>SINAPI Mai/26</v>
          </cell>
        </row>
        <row r="3951">
          <cell r="A3951">
            <v>92592</v>
          </cell>
          <cell r="B3951" t="str">
            <v>FABRICAÇÃO E INSTALAÇÃO DE TESOURA INTEIRA EM AÇO, VÃO DE 8 M, PARA TELHA CERÂMICA OU DE CONCRETO, INCLUSO IÇAMENTO, EXCLUSIVE PINTURA. AF_10/2025</v>
          </cell>
          <cell r="C3951" t="str">
            <v>UN</v>
          </cell>
          <cell r="D3951">
            <v>1644.47</v>
          </cell>
          <cell r="E3951" t="str">
            <v>Estrutura e Trama para Cobertura</v>
          </cell>
          <cell r="F3951" t="str">
            <v>SINAPI Mai/26</v>
          </cell>
        </row>
        <row r="3952">
          <cell r="A3952">
            <v>92612</v>
          </cell>
          <cell r="B3952" t="str">
            <v>FABRICAÇÃO E INSTALAÇÃO DE TESOURA INTEIRA EM AÇO, VÃO DE 8 M, PARA TELHA ONDULADA DE FIBROCIMENTO, METÁLICA, PLÁSTICA OU TERMOACÚSTICA, INCLUSO IÇAMENTO, EXCLUSIVE PINTURA. AF_10/2025</v>
          </cell>
          <cell r="C3952" t="str">
            <v>UN</v>
          </cell>
          <cell r="D3952">
            <v>1595.08</v>
          </cell>
          <cell r="E3952" t="str">
            <v>Estrutura e Trama para Cobertura</v>
          </cell>
          <cell r="F3952" t="str">
            <v>SINAPI Mai/26</v>
          </cell>
        </row>
        <row r="3953">
          <cell r="A3953">
            <v>92594</v>
          </cell>
          <cell r="B3953" t="str">
            <v>FABRICAÇÃO E INSTALAÇÃO DE TESOURA INTEIRA EM AÇO, VÃO DE 9 M, PARA TELHA CERÂMICA OU DE CONCRETO, INCLUSO IÇAMENTO, EXCLUSIVE PINTURA. AF_10/2025</v>
          </cell>
          <cell r="C3953" t="str">
            <v>UN</v>
          </cell>
          <cell r="D3953">
            <v>1912.65</v>
          </cell>
          <cell r="E3953" t="str">
            <v>Estrutura e Trama para Cobertura</v>
          </cell>
          <cell r="F3953" t="str">
            <v>SINAPI Mai/26</v>
          </cell>
        </row>
        <row r="3954">
          <cell r="A3954">
            <v>92614</v>
          </cell>
          <cell r="B3954" t="str">
            <v>FABRICAÇÃO E INSTALAÇÃO DE TESOURA INTEIRA EM AÇO, VÃO DE 9 M, PARA TELHA ONDULADA DE FIBROCIMENTO, METÁLICA, PLÁSTICA OU TERMOACÚSTICA, INCLUSO IÇAMENTO, EXCLUSIVE PINTURA. AF_10/2025</v>
          </cell>
          <cell r="C3954" t="str">
            <v>UN</v>
          </cell>
          <cell r="D3954">
            <v>1777.9</v>
          </cell>
          <cell r="E3954" t="str">
            <v>Estrutura e Trama para Cobertura</v>
          </cell>
          <cell r="F3954" t="str">
            <v>SINAPI Mai/26</v>
          </cell>
        </row>
        <row r="3955">
          <cell r="A3955">
            <v>92552</v>
          </cell>
          <cell r="B3955" t="str">
            <v>FABRICAÇÃO E INSTALAÇÃO DE TESOURA INTEIRA EM MADEIRA NÃO APARELHADA, VÃO DE 10 M, PARA TELHA CERÂMICA OU DE CONCRETO, INCLUSO IÇAMENTO. AF_10/2025</v>
          </cell>
          <cell r="C3955" t="str">
            <v>UN</v>
          </cell>
          <cell r="D3955">
            <v>3288.45</v>
          </cell>
          <cell r="E3955" t="str">
            <v>Estrutura e Trama para Cobertura</v>
          </cell>
          <cell r="F3955" t="str">
            <v>SINAPI Mai/26</v>
          </cell>
        </row>
        <row r="3956">
          <cell r="A3956">
            <v>92562</v>
          </cell>
          <cell r="B3956" t="str">
            <v>FABRICAÇÃO E INSTALAÇÃO DE TESOURA INTEIRA EM MADEIRA NÃO APARELHADA, VÃO DE 10 M, PARA TELHA ONDULADA DE FIBROCIMENTO, METÁLICA, PLÁSTICA OU TERMOACÚSTICA, INCLUSO IÇAMENTO. AF_10/2025</v>
          </cell>
          <cell r="C3956" t="str">
            <v>UN</v>
          </cell>
          <cell r="D3956">
            <v>3208.24</v>
          </cell>
          <cell r="E3956" t="str">
            <v>Estrutura e Trama para Cobertura</v>
          </cell>
          <cell r="F3956" t="str">
            <v>SINAPI Mai/26</v>
          </cell>
        </row>
        <row r="3957">
          <cell r="A3957">
            <v>92553</v>
          </cell>
          <cell r="B3957" t="str">
            <v>FABRICAÇÃO E INSTALAÇÃO DE TESOURA INTEIRA EM MADEIRA NÃO APARELHADA, VÃO DE 11 M, PARA TELHA CERÂMICA OU DE CONCRETO, INCLUSO IÇAMENTO. AF_10/2025</v>
          </cell>
          <cell r="C3957" t="str">
            <v>UN</v>
          </cell>
          <cell r="D3957">
            <v>3822.92</v>
          </cell>
          <cell r="E3957" t="str">
            <v>Estrutura e Trama para Cobertura</v>
          </cell>
          <cell r="F3957" t="str">
            <v>SINAPI Mai/26</v>
          </cell>
        </row>
        <row r="3958">
          <cell r="A3958">
            <v>92563</v>
          </cell>
          <cell r="B3958" t="str">
            <v>FABRICAÇÃO E INSTALAÇÃO DE TESOURA INTEIRA EM MADEIRA NÃO APARELHADA, VÃO DE 11 M, PARA TELHA ONDULADA DE FIBROCIMENTO, METÁLICA, PLÁSTICA OU TERMOACÚSTICA, INCLUSO IÇAMENTO. AF_10/2025</v>
          </cell>
          <cell r="C3958" t="str">
            <v>UN</v>
          </cell>
          <cell r="D3958">
            <v>3735.78</v>
          </cell>
          <cell r="E3958" t="str">
            <v>Estrutura e Trama para Cobertura</v>
          </cell>
          <cell r="F3958" t="str">
            <v>SINAPI Mai/26</v>
          </cell>
        </row>
        <row r="3959">
          <cell r="A3959">
            <v>92554</v>
          </cell>
          <cell r="B3959" t="str">
            <v>FABRICAÇÃO E INSTALAÇÃO DE TESOURA INTEIRA EM MADEIRA NÃO APARELHADA, VÃO DE 12 M, PARA TELHA CERÂMICA OU DE CONCRETO, INCLUSO IÇAMENTO. AF_10/2025</v>
          </cell>
          <cell r="C3959" t="str">
            <v>UN</v>
          </cell>
          <cell r="D3959">
            <v>3952.24</v>
          </cell>
          <cell r="E3959" t="str">
            <v>Estrutura e Trama para Cobertura</v>
          </cell>
          <cell r="F3959" t="str">
            <v>SINAPI Mai/26</v>
          </cell>
        </row>
        <row r="3960">
          <cell r="A3960">
            <v>92564</v>
          </cell>
          <cell r="B3960" t="str">
            <v>FABRICAÇÃO E INSTALAÇÃO DE TESOURA INTEIRA EM MADEIRA NÃO APARELHADA, VÃO DE 12 M, PARA TELHA ONDULADA DE FIBROCIMENTO, METÁLICA, PLÁSTICA OU TERMOACÚSTICA, INCLUSO IÇAMENTO. AF_10/2025</v>
          </cell>
          <cell r="C3960" t="str">
            <v>UN</v>
          </cell>
          <cell r="D3960">
            <v>3845.5</v>
          </cell>
          <cell r="E3960" t="str">
            <v>Estrutura e Trama para Cobertura</v>
          </cell>
          <cell r="F3960" t="str">
            <v>SINAPI Mai/26</v>
          </cell>
        </row>
        <row r="3961">
          <cell r="A3961">
            <v>92545</v>
          </cell>
          <cell r="B3961" t="str">
            <v>FABRICAÇÃO E INSTALAÇÃO DE TESOURA INTEIRA EM MADEIRA NÃO APARELHADA, VÃO DE 3 M, PARA TELHA CERÂMICA OU DE CONCRETO, INCLUSO IÇAMENTO. AF_10/2025</v>
          </cell>
          <cell r="C3961" t="str">
            <v>UN</v>
          </cell>
          <cell r="D3961">
            <v>1271.33</v>
          </cell>
          <cell r="E3961" t="str">
            <v>Estrutura e Trama para Cobertura</v>
          </cell>
          <cell r="F3961" t="str">
            <v>SINAPI Mai/26</v>
          </cell>
        </row>
        <row r="3962">
          <cell r="A3962">
            <v>92555</v>
          </cell>
          <cell r="B3962" t="str">
            <v>FABRICAÇÃO E INSTALAÇÃO DE TESOURA INTEIRA EM MADEIRA NÃO APARELHADA, VÃO DE 3 M, PARA TELHA ONDULADA DE FIBROCIMENTO, METÁLICA, PLÁSTICA OU TERMOACÚSTICA, INCLUSO IÇAMENTO. AF_10/2025</v>
          </cell>
          <cell r="C3962" t="str">
            <v>UN</v>
          </cell>
          <cell r="D3962">
            <v>1269.6199999999999</v>
          </cell>
          <cell r="E3962" t="str">
            <v>Estrutura e Trama para Cobertura</v>
          </cell>
          <cell r="F3962" t="str">
            <v>SINAPI Mai/26</v>
          </cell>
        </row>
        <row r="3963">
          <cell r="A3963">
            <v>92546</v>
          </cell>
          <cell r="B3963" t="str">
            <v>FABRICAÇÃO E INSTALAÇÃO DE TESOURA INTEIRA EM MADEIRA NÃO APARELHADA, VÃO DE 4 M, PARA TELHA CERÂMICA OU DE CONCRETO, INCLUSO IÇAMENTO. AF_10/2025</v>
          </cell>
          <cell r="C3963" t="str">
            <v>UN</v>
          </cell>
          <cell r="D3963">
            <v>1611.09</v>
          </cell>
          <cell r="E3963" t="str">
            <v>Estrutura e Trama para Cobertura</v>
          </cell>
          <cell r="F3963" t="str">
            <v>SINAPI Mai/26</v>
          </cell>
        </row>
        <row r="3964">
          <cell r="A3964">
            <v>92556</v>
          </cell>
          <cell r="B3964" t="str">
            <v>FABRICAÇÃO E INSTALAÇÃO DE TESOURA INTEIRA EM MADEIRA NÃO APARELHADA, VÃO DE 4 M, PARA TELHA ONDULADA DE FIBROCIMENTO, METÁLICA, PLÁSTICA OU TERMOACÚSTICA, INCLUSO IÇAMENTO. AF_10/2025</v>
          </cell>
          <cell r="C3964" t="str">
            <v>UN</v>
          </cell>
          <cell r="D3964">
            <v>1577.87</v>
          </cell>
          <cell r="E3964" t="str">
            <v>Estrutura e Trama para Cobertura</v>
          </cell>
          <cell r="F3964" t="str">
            <v>SINAPI Mai/26</v>
          </cell>
        </row>
        <row r="3965">
          <cell r="A3965">
            <v>92547</v>
          </cell>
          <cell r="B3965" t="str">
            <v>FABRICAÇÃO E INSTALAÇÃO DE TESOURA INTEIRA EM MADEIRA NÃO APARELHADA, VÃO DE 5 M, PARA TELHA CERÂMICA OU DE CONCRETO, INCLUSO IÇAMENTO. AF_10/2025</v>
          </cell>
          <cell r="C3965" t="str">
            <v>UN</v>
          </cell>
          <cell r="D3965">
            <v>1698.15</v>
          </cell>
          <cell r="E3965" t="str">
            <v>Estrutura e Trama para Cobertura</v>
          </cell>
          <cell r="F3965" t="str">
            <v>SINAPI Mai/26</v>
          </cell>
        </row>
        <row r="3966">
          <cell r="A3966">
            <v>92557</v>
          </cell>
          <cell r="B3966" t="str">
            <v>FABRICAÇÃO E INSTALAÇÃO DE TESOURA INTEIRA EM MADEIRA NÃO APARELHADA, VÃO DE 5 M, PARA TELHA ONDULADA DE FIBROCIMENTO, METÁLICA, PLÁSTICA OU TERMOACÚSTICA, INCLUSO IÇAMENTO. AF_10/2025</v>
          </cell>
          <cell r="C3966" t="str">
            <v>UN</v>
          </cell>
          <cell r="D3966">
            <v>1664.36</v>
          </cell>
          <cell r="E3966" t="str">
            <v>Estrutura e Trama para Cobertura</v>
          </cell>
          <cell r="F3966" t="str">
            <v>SINAPI Mai/26</v>
          </cell>
        </row>
        <row r="3967">
          <cell r="A3967">
            <v>92548</v>
          </cell>
          <cell r="B3967" t="str">
            <v>FABRICAÇÃO E INSTALAÇÃO DE TESOURA INTEIRA EM MADEIRA NÃO APARELHADA, VÃO DE 6 M, PARA TELHA CERÂMICA OU DE CONCRETO, INCLUSO IÇAMENTO. AF_10/2025</v>
          </cell>
          <cell r="C3967" t="str">
            <v>UN</v>
          </cell>
          <cell r="D3967">
            <v>1904.34</v>
          </cell>
          <cell r="E3967" t="str">
            <v>Estrutura e Trama para Cobertura</v>
          </cell>
          <cell r="F3967" t="str">
            <v>SINAPI Mai/26</v>
          </cell>
        </row>
        <row r="3968">
          <cell r="A3968">
            <v>92558</v>
          </cell>
          <cell r="B3968" t="str">
            <v>FABRICAÇÃO E INSTALAÇÃO DE TESOURA INTEIRA EM MADEIRA NÃO APARELHADA, VÃO DE 6 M, PARA TELHA ONDULADA DE FIBROCIMENTO, METÁLICA, PLÁSTICA OU TERMOACÚSTICA, INCLUSO IÇAMENTO. AF_10/2025</v>
          </cell>
          <cell r="C3968" t="str">
            <v>UN</v>
          </cell>
          <cell r="D3968">
            <v>1883.26</v>
          </cell>
          <cell r="E3968" t="str">
            <v>Estrutura e Trama para Cobertura</v>
          </cell>
          <cell r="F3968" t="str">
            <v>SINAPI Mai/26</v>
          </cell>
        </row>
        <row r="3969">
          <cell r="A3969">
            <v>92549</v>
          </cell>
          <cell r="B3969" t="str">
            <v>FABRICAÇÃO E INSTALAÇÃO DE TESOURA INTEIRA EM MADEIRA NÃO APARELHADA, VÃO DE 7 M, PARA TELHA CERÂMICA OU DE CONCRETO, INCLUSO IÇAMENTO. AF_10/2025</v>
          </cell>
          <cell r="C3969" t="str">
            <v>UN</v>
          </cell>
          <cell r="D3969">
            <v>2430.41</v>
          </cell>
          <cell r="E3969" t="str">
            <v>Estrutura e Trama para Cobertura</v>
          </cell>
          <cell r="F3969" t="str">
            <v>SINAPI Mai/26</v>
          </cell>
        </row>
        <row r="3970">
          <cell r="A3970">
            <v>92559</v>
          </cell>
          <cell r="B3970" t="str">
            <v>FABRICAÇÃO E INSTALAÇÃO DE TESOURA INTEIRA EM MADEIRA NÃO APARELHADA, VÃO DE 7 M, PARA TELHA ONDULADA DE FIBROCIMENTO, METÁLICA, PLÁSTICA OU TERMOACÚSTICA, INCLUSO IÇAMENTO. AF_10/2025</v>
          </cell>
          <cell r="C3970" t="str">
            <v>UN</v>
          </cell>
          <cell r="D3970">
            <v>2393.54</v>
          </cell>
          <cell r="E3970" t="str">
            <v>Estrutura e Trama para Cobertura</v>
          </cell>
          <cell r="F3970" t="str">
            <v>SINAPI Mai/26</v>
          </cell>
        </row>
        <row r="3971">
          <cell r="A3971">
            <v>92550</v>
          </cell>
          <cell r="B3971" t="str">
            <v>FABRICAÇÃO E INSTALAÇÃO DE TESOURA INTEIRA EM MADEIRA NÃO APARELHADA, VÃO DE 8 M, PARA TELHA CERÂMICA OU DE CONCRETO, INCLUSO IÇAMENTO. AF_10/2025</v>
          </cell>
          <cell r="C3971" t="str">
            <v>UN</v>
          </cell>
          <cell r="D3971">
            <v>2887.23</v>
          </cell>
          <cell r="E3971" t="str">
            <v>Estrutura e Trama para Cobertura</v>
          </cell>
          <cell r="F3971" t="str">
            <v>SINAPI Mai/26</v>
          </cell>
        </row>
        <row r="3972">
          <cell r="A3972">
            <v>92560</v>
          </cell>
          <cell r="B3972" t="str">
            <v>FABRICAÇÃO E INSTALAÇÃO DE TESOURA INTEIRA EM MADEIRA NÃO APARELHADA, VÃO DE 8 M, PARA TELHA ONDULADA DE FIBROCIMENTO, METÁLICA, PLÁSTICA OU TERMOACÚSTICA, INCLUSO IÇAMENTO. AF_10/2025</v>
          </cell>
          <cell r="C3972" t="str">
            <v>UN</v>
          </cell>
          <cell r="D3972">
            <v>2837.9</v>
          </cell>
          <cell r="E3972" t="str">
            <v>Estrutura e Trama para Cobertura</v>
          </cell>
          <cell r="F3972" t="str">
            <v>SINAPI Mai/26</v>
          </cell>
        </row>
        <row r="3973">
          <cell r="A3973">
            <v>92551</v>
          </cell>
          <cell r="B3973" t="str">
            <v>FABRICAÇÃO E INSTALAÇÃO DE TESOURA INTEIRA EM MADEIRA NÃO APARELHADA, VÃO DE 9 M, PARA TELHA CERÂMICA OU DE CONCRETO, INCLUSO IÇAMENTO. AF_10/2025</v>
          </cell>
          <cell r="C3973" t="str">
            <v>UN</v>
          </cell>
          <cell r="D3973">
            <v>2999.81</v>
          </cell>
          <cell r="E3973" t="str">
            <v>Estrutura e Trama para Cobertura</v>
          </cell>
          <cell r="F3973" t="str">
            <v>SINAPI Mai/26</v>
          </cell>
        </row>
        <row r="3974">
          <cell r="A3974">
            <v>92561</v>
          </cell>
          <cell r="B3974" t="str">
            <v>FABRICAÇÃO E INSTALAÇÃO DE TESOURA INTEIRA EM MADEIRA NÃO APARELHADA, VÃO DE 9 M, PARA TELHA ONDULADA DE FIBROCIMENTO, METÁLICA, PLÁSTICA OU TERMOACÚSTICA, INCLUSO IÇAMENTO. AF_10/2025</v>
          </cell>
          <cell r="C3974" t="str">
            <v>UN</v>
          </cell>
          <cell r="D3974">
            <v>2951.13</v>
          </cell>
          <cell r="E3974" t="str">
            <v>Estrutura e Trama para Cobertura</v>
          </cell>
          <cell r="F3974" t="str">
            <v>SINAPI Mai/26</v>
          </cell>
        </row>
        <row r="3975">
          <cell r="A3975">
            <v>92262</v>
          </cell>
          <cell r="B3975" t="str">
            <v>INSTALAÇÃO DE TESOURA (INTEIRA OU MEIA), BIAPOIADA, EM MADEIRA NÃO APARELHADA, PARA VÃOS MAIORES OU IGUAIS A 10,0 M E MENORES QUE 12,0 M, INCLUSO IÇAMENTO. AF_10/2025</v>
          </cell>
          <cell r="C3975" t="str">
            <v>UN</v>
          </cell>
          <cell r="D3975">
            <v>907.76</v>
          </cell>
          <cell r="E3975" t="str">
            <v>Estrutura e Trama para Cobertura</v>
          </cell>
          <cell r="F3975" t="str">
            <v>SINAPI Mai/26</v>
          </cell>
        </row>
        <row r="3976">
          <cell r="A3976">
            <v>106149</v>
          </cell>
          <cell r="B3976" t="str">
            <v>INSTALAÇÃO DE TESOURA (INTEIRA OU MEIA), BIAPOIADA, EM MADEIRA NÃO APARELHADA, PARA VÃOS MAIORES OU IGUAIS A 12,0 M E MENORES QUE 14,0 M, INCLUSO IÇAMENTO. AF_10/2025</v>
          </cell>
          <cell r="C3976" t="str">
            <v>UN</v>
          </cell>
          <cell r="D3976">
            <v>1061.52</v>
          </cell>
          <cell r="E3976" t="str">
            <v>Estrutura e Trama para Cobertura</v>
          </cell>
          <cell r="F3976" t="str">
            <v>SINAPI Mai/26</v>
          </cell>
        </row>
        <row r="3977">
          <cell r="A3977">
            <v>106150</v>
          </cell>
          <cell r="B3977" t="str">
            <v>INSTALAÇÃO DE TESOURA (INTEIRA OU MEIA), BIAPOIADA, EM MADEIRA NÃO APARELHADA, PARA VÃOS MAIORES OU IGUAIS A 14,0 M E MENORES QUE 16,0 M, INCLUSO IÇAMENTO. AF_10/2025</v>
          </cell>
          <cell r="C3977" t="str">
            <v>UN</v>
          </cell>
          <cell r="D3977">
            <v>1239.8900000000001</v>
          </cell>
          <cell r="E3977" t="str">
            <v>Estrutura e Trama para Cobertura</v>
          </cell>
          <cell r="F3977" t="str">
            <v>SINAPI Mai/26</v>
          </cell>
        </row>
        <row r="3978">
          <cell r="A3978">
            <v>106151</v>
          </cell>
          <cell r="B3978" t="str">
            <v>INSTALAÇÃO DE TESOURA (INTEIRA OU MEIA), BIAPOIADA, EM MADEIRA NÃO APARELHADA, PARA VÃOS MAIORES OU IGUAIS A 16,0 M E MENORES QUE 18,0 M, INCLUSO IÇAMENTO. AF_10/2025</v>
          </cell>
          <cell r="C3978" t="str">
            <v>UN</v>
          </cell>
          <cell r="D3978">
            <v>1442.85</v>
          </cell>
          <cell r="E3978" t="str">
            <v>Estrutura e Trama para Cobertura</v>
          </cell>
          <cell r="F3978" t="str">
            <v>SINAPI Mai/26</v>
          </cell>
        </row>
        <row r="3979">
          <cell r="A3979">
            <v>92259</v>
          </cell>
          <cell r="B3979" t="str">
            <v>INSTALAÇÃO DE TESOURA (INTEIRA OU MEIA), BIAPOIADA, EM MADEIRA NÃO APARELHADA, PARA VÃOS MAIORES OU IGUAIS A 3,0 M E MENORES QUE 6,0 M, INCLUSO IÇAMENTO. AF_10/2025</v>
          </cell>
          <cell r="C3979" t="str">
            <v>UN</v>
          </cell>
          <cell r="D3979">
            <v>549.5</v>
          </cell>
          <cell r="E3979" t="str">
            <v>Estrutura e Trama para Cobertura</v>
          </cell>
          <cell r="F3979" t="str">
            <v>SINAPI Mai/26</v>
          </cell>
        </row>
        <row r="3980">
          <cell r="A3980">
            <v>92260</v>
          </cell>
          <cell r="B3980" t="str">
            <v>INSTALAÇÃO DE TESOURA (INTEIRA OU MEIA), BIAPOIADA, EM MADEIRA NÃO APARELHADA, PARA VÃOS MAIORES OU IGUAIS A 6,0 M E MENORES QUE 8,0 M, INCLUSO IÇAMENTO. AF_10/2025</v>
          </cell>
          <cell r="C3980" t="str">
            <v>UN</v>
          </cell>
          <cell r="D3980">
            <v>650.97</v>
          </cell>
          <cell r="E3980" t="str">
            <v>Estrutura e Trama para Cobertura</v>
          </cell>
          <cell r="F3980" t="str">
            <v>SINAPI Mai/26</v>
          </cell>
        </row>
        <row r="3981">
          <cell r="A3981">
            <v>92261</v>
          </cell>
          <cell r="B3981" t="str">
            <v>INSTALAÇÃO DE TESOURA (INTEIRA OU MEIA), BIAPOIADA, EM MADEIRA NÃO APARELHADA, PARA VÃOS MAIORES OU IGUAIS A 8,0 M E MENORES QUE 10,0 M, INCLUSO IÇAMENTO. AF_10/2025</v>
          </cell>
          <cell r="C3981" t="str">
            <v>UN</v>
          </cell>
          <cell r="D3981">
            <v>749.38</v>
          </cell>
          <cell r="E3981" t="str">
            <v>Estrutura e Trama para Cobertura</v>
          </cell>
          <cell r="F3981" t="str">
            <v>SINAPI Mai/26</v>
          </cell>
        </row>
        <row r="3982">
          <cell r="A3982">
            <v>92258</v>
          </cell>
          <cell r="B3982" t="str">
            <v>INSTALAÇÃO DE TESOURA (INTEIRA OU MEIA), EM AÇO, PARA VÃOS MAIORES OU IGUAIS A 10,0 M E MENORES OU IGUAIS A 12,0 M, INCLUSO IÇAMENTO, EXCLUSIVE PINTURA. AF_10/2025_PE</v>
          </cell>
          <cell r="C3982" t="str">
            <v>UN</v>
          </cell>
          <cell r="D3982">
            <v>589.94000000000005</v>
          </cell>
          <cell r="E3982" t="str">
            <v>Estrutura e Trama para Cobertura</v>
          </cell>
          <cell r="F3982" t="str">
            <v>SINAPI Mai/26</v>
          </cell>
        </row>
        <row r="3983">
          <cell r="A3983">
            <v>92255</v>
          </cell>
          <cell r="B3983" t="str">
            <v>INSTALAÇÃO DE TESOURA (INTEIRA OU MEIA), EM AÇO, PARA VÃOS MAIORES OU IGUAIS A 3,0 M E MENORES QUE 6,0 M, INCLUSO IÇAMENTO, EXCLUSIVE PINTURA. AF_10/2025_PE</v>
          </cell>
          <cell r="C3983" t="str">
            <v>UN</v>
          </cell>
          <cell r="D3983">
            <v>238.9</v>
          </cell>
          <cell r="E3983" t="str">
            <v>Estrutura e Trama para Cobertura</v>
          </cell>
          <cell r="F3983" t="str">
            <v>SINAPI Mai/26</v>
          </cell>
        </row>
        <row r="3984">
          <cell r="A3984">
            <v>92256</v>
          </cell>
          <cell r="B3984" t="str">
            <v>INSTALAÇÃO DE TESOURA (INTEIRA OU MEIA), EM AÇO, PARA VÃOS MAIORES OU IGUAIS A 6,0 M E MENORES QUE 8,0 M, INCLUSO IÇAMENTO, EXCLUSIVE PINTURA. AF_10/2025_PE</v>
          </cell>
          <cell r="C3984" t="str">
            <v>UN</v>
          </cell>
          <cell r="D3984">
            <v>338.34</v>
          </cell>
          <cell r="E3984" t="str">
            <v>Estrutura e Trama para Cobertura</v>
          </cell>
          <cell r="F3984" t="str">
            <v>SINAPI Mai/26</v>
          </cell>
        </row>
        <row r="3985">
          <cell r="A3985">
            <v>92257</v>
          </cell>
          <cell r="B3985" t="str">
            <v>INSTALAÇÃO DE TESOURA (INTEIRA OU MEIA), EM AÇO, PARA VÃOS MAIORES OU IGUAIS A 8,0 M E MENORES QUE 10,0 M, INCLUSO IÇAMENTO, EXCLUSIVE PINTURA. AF_10/2025_PE</v>
          </cell>
          <cell r="C3985" t="str">
            <v>UN</v>
          </cell>
          <cell r="D3985">
            <v>434.76</v>
          </cell>
          <cell r="E3985" t="str">
            <v>Estrutura e Trama para Cobertura</v>
          </cell>
          <cell r="F3985" t="str">
            <v>SINAPI Mai/26</v>
          </cell>
        </row>
        <row r="3986">
          <cell r="A3986">
            <v>100393</v>
          </cell>
          <cell r="B3986" t="str">
            <v>RETIRADA E RECOLOCAÇÃO DE CAIBRO DE MADEIRA EM TELHADOS DE ATÉ 2 ÁGUAS COM TELHA CERÂMICA CAPA-CANAL, INCLUSO TRANSPORTE VERTICAL. AF_10/2025</v>
          </cell>
          <cell r="C3986" t="str">
            <v>M2</v>
          </cell>
          <cell r="D3986">
            <v>25.53</v>
          </cell>
          <cell r="E3986" t="str">
            <v>Estrutura e Trama para Cobertura</v>
          </cell>
          <cell r="F3986" t="str">
            <v>SINAPI Mai/26</v>
          </cell>
        </row>
        <row r="3987">
          <cell r="A3987">
            <v>100389</v>
          </cell>
          <cell r="B3987" t="str">
            <v>RETIRADA E RECOLOCAÇÃO DE CAIBRO DE MADEIRA EM TELHADOS DE ATÉ 2 ÁGUAS COM TELHA CERÂMICA OU DE CONCRETO DE ENCAIXE, INCLUSO TRANSPORTE VERTICAL. AF_10/2025</v>
          </cell>
          <cell r="C3987" t="str">
            <v>M2</v>
          </cell>
          <cell r="D3987">
            <v>21.2</v>
          </cell>
          <cell r="E3987" t="str">
            <v>Estrutura e Trama para Cobertura</v>
          </cell>
          <cell r="F3987" t="str">
            <v>SINAPI Mai/26</v>
          </cell>
        </row>
        <row r="3988">
          <cell r="A3988">
            <v>100395</v>
          </cell>
          <cell r="B3988" t="str">
            <v>RETIRADA E RECOLOCAÇÃO DE CAIBRO DE MADEIRA EM TELHADOS DE MAIS DE 2 ÁGUAS COM TELHA CERÂMICA CAPA-CANAL, INCLUSO TRANSPORTE VERTICAL. AF_10/2025</v>
          </cell>
          <cell r="C3988" t="str">
            <v>M2</v>
          </cell>
          <cell r="D3988">
            <v>28.17</v>
          </cell>
          <cell r="E3988" t="str">
            <v>Estrutura e Trama para Cobertura</v>
          </cell>
          <cell r="F3988" t="str">
            <v>SINAPI Mai/26</v>
          </cell>
        </row>
        <row r="3989">
          <cell r="A3989">
            <v>100391</v>
          </cell>
          <cell r="B3989" t="str">
            <v>RETIRADA E RECOLOCAÇÃO DE CAIBRO DE MADEIRA EM TELHADOS DE MAIS DE 2 ÁGUAS COM TELHA CERÂMICA OU DE CONCRETO DE ENCAIXE, INCLUSO TRANSPORTE VERTICAL. AF_10/2025</v>
          </cell>
          <cell r="C3989" t="str">
            <v>M2</v>
          </cell>
          <cell r="D3989">
            <v>23.47</v>
          </cell>
          <cell r="E3989" t="str">
            <v>Estrutura e Trama para Cobertura</v>
          </cell>
          <cell r="F3989" t="str">
            <v>SINAPI Mai/26</v>
          </cell>
        </row>
        <row r="3990">
          <cell r="A3990">
            <v>100392</v>
          </cell>
          <cell r="B3990" t="str">
            <v>RETIRADA E RECOLOCAÇÃO DE RIPA DE MADEIRA EM TELHADOS DE ATÉ 2 ÁGUAS COM TELHA CERÂMICA CAPA-CANAL, INCLUSO TRANSPORTE VERTICAL. AF_10/2025</v>
          </cell>
          <cell r="C3990" t="str">
            <v>M2</v>
          </cell>
          <cell r="D3990">
            <v>21.4</v>
          </cell>
          <cell r="E3990" t="str">
            <v>Estrutura e Trama para Cobertura</v>
          </cell>
          <cell r="F3990" t="str">
            <v>SINAPI Mai/26</v>
          </cell>
        </row>
        <row r="3991">
          <cell r="A3991">
            <v>100388</v>
          </cell>
          <cell r="B3991" t="str">
            <v>RETIRADA E RECOLOCAÇÃO DE RIPA DE MADEIRA EM TELHADOS DE ATÉ 2 ÁGUAS COM TELHA CERÂMICA OU DE CONCRETO DE ENCAIXE, INCLUSO TRANSPORTE VERTICAL. AF_10/2025</v>
          </cell>
          <cell r="C3991" t="str">
            <v>M2</v>
          </cell>
          <cell r="D3991">
            <v>27.28</v>
          </cell>
          <cell r="E3991" t="str">
            <v>Estrutura e Trama para Cobertura</v>
          </cell>
          <cell r="F3991" t="str">
            <v>SINAPI Mai/26</v>
          </cell>
        </row>
        <row r="3992">
          <cell r="A3992">
            <v>100394</v>
          </cell>
          <cell r="B3992" t="str">
            <v>RETIRADA E RECOLOCAÇÃO DE RIPA DE MADEIRA EM TELHADOS DE MAIS DE 2 ÁGUAS COM TELHA CERÂMICA CAPA-CANAL, INCLUSO TRANSPORTE VERTICAL. AF_10/2025</v>
          </cell>
          <cell r="C3992" t="str">
            <v>M2</v>
          </cell>
          <cell r="D3992">
            <v>25.16</v>
          </cell>
          <cell r="E3992" t="str">
            <v>Estrutura e Trama para Cobertura</v>
          </cell>
          <cell r="F3992" t="str">
            <v>SINAPI Mai/26</v>
          </cell>
        </row>
        <row r="3993">
          <cell r="A3993">
            <v>100390</v>
          </cell>
          <cell r="B3993" t="str">
            <v>RETIRADA E RECOLOCAÇÃO DE RIPA DE MADEIRA EM TELHADOS DE MAIS DE 2 ÁGUAS COM TELHA CERÂMICA OU DE CONCRETO DE ENCAIXE, INCLUSO TRANSPORTE VERTICAL. AF_10/2025</v>
          </cell>
          <cell r="C3993" t="str">
            <v>M2</v>
          </cell>
          <cell r="D3993">
            <v>32.11</v>
          </cell>
          <cell r="E3993" t="str">
            <v>Estrutura e Trama para Cobertura</v>
          </cell>
          <cell r="F3993" t="str">
            <v>SINAPI Mai/26</v>
          </cell>
        </row>
        <row r="3994">
          <cell r="A3994">
            <v>92575</v>
          </cell>
          <cell r="B3994" t="str">
            <v>TRAMA DE AÇO COMPOSTA POR RIPAS E CAIBROS PARA TELHADOS DE ATÉ 2 ÁGUAS PARA TELHA CERÂMICA CAPA-CANAL, INCLUSO TRANSPORTE VERTICAL, EXCLUSIVE PINTURA. AF_10/2025</v>
          </cell>
          <cell r="C3994" t="str">
            <v>M2</v>
          </cell>
          <cell r="D3994">
            <v>66.459999999999994</v>
          </cell>
          <cell r="E3994" t="str">
            <v>Estrutura e Trama para Cobertura</v>
          </cell>
          <cell r="F3994" t="str">
            <v>SINAPI Mai/26</v>
          </cell>
        </row>
        <row r="3995">
          <cell r="A3995">
            <v>92569</v>
          </cell>
          <cell r="B3995" t="str">
            <v>TRAMA DE AÇO COMPOSTA POR RIPAS E CAIBROS PARA TELHADOS DE ATÉ 2 ÁGUAS PARA TELHA DE ENCAIXE DE CERÂMICA OU DE CONCRETO, INCLUSO TRANSPORTE VERTICAL, EXCLUSIVE PINTURA. AF_10/2025</v>
          </cell>
          <cell r="C3995" t="str">
            <v>M2</v>
          </cell>
          <cell r="D3995">
            <v>72.319999999999993</v>
          </cell>
          <cell r="E3995" t="str">
            <v>Estrutura e Trama para Cobertura</v>
          </cell>
          <cell r="F3995" t="str">
            <v>SINAPI Mai/26</v>
          </cell>
        </row>
        <row r="3996">
          <cell r="A3996">
            <v>92578</v>
          </cell>
          <cell r="B3996" t="str">
            <v>TRAMA DE AÇO COMPOSTA POR RIPAS E CAIBROS PARA TELHADOS DE MAIS DE 2 ÁGUAS PARA TELHA CERÂMICA CAPA-CANAL, INCLUSO TRANSPORTE VERTICAL, EXCLUSIVE PINTURA. AF_10/2025</v>
          </cell>
          <cell r="C3996" t="str">
            <v>M2</v>
          </cell>
          <cell r="D3996">
            <v>70.02</v>
          </cell>
          <cell r="E3996" t="str">
            <v>Estrutura e Trama para Cobertura</v>
          </cell>
          <cell r="F3996" t="str">
            <v>SINAPI Mai/26</v>
          </cell>
        </row>
        <row r="3997">
          <cell r="A3997">
            <v>92572</v>
          </cell>
          <cell r="B3997" t="str">
            <v>TRAMA DE AÇO COMPOSTA POR RIPAS E CAIBROS PARA TELHADOS DE MAIS DE 2 ÁGUAS PARA TELHA DE ENCAIXE DE CERÂMICA OU DE CONCRETO, INCLUSO TRANSPORTE VERTICAL, EXCLUSIVE PINTURA. AF_10/2025</v>
          </cell>
          <cell r="C3997" t="str">
            <v>M2</v>
          </cell>
          <cell r="D3997">
            <v>75.95</v>
          </cell>
          <cell r="E3997" t="str">
            <v>Estrutura e Trama para Cobertura</v>
          </cell>
          <cell r="F3997" t="str">
            <v>SINAPI Mai/26</v>
          </cell>
        </row>
        <row r="3998">
          <cell r="A3998">
            <v>92576</v>
          </cell>
          <cell r="B3998" t="str">
            <v>TRAMA DE AÇO COMPOSTA POR RIPAS PARA TELHADOS DE ATÉ 2 ÁGUAS PARA TELHA CERÂMICA CAPA-CANAL, INCLUSO TRANSPORTE VERTICAL, EXCLUSIVE PINTURA. AF_10/2025</v>
          </cell>
          <cell r="C3998" t="str">
            <v>M2</v>
          </cell>
          <cell r="D3998">
            <v>35.76</v>
          </cell>
          <cell r="E3998" t="str">
            <v>Estrutura e Trama para Cobertura</v>
          </cell>
          <cell r="F3998" t="str">
            <v>SINAPI Mai/26</v>
          </cell>
        </row>
        <row r="3999">
          <cell r="A3999">
            <v>92570</v>
          </cell>
          <cell r="B3999" t="str">
            <v>TRAMA DE AÇO COMPOSTA POR RIPAS PARA TELHADOS DE ATÉ 2 ÁGUAS PARA TELHA DE ENCAIXE DE CERÂMICA OU DE CONCRETO, INCLUSO TRANSPORTE VERTICAL, EXCLUSIVE PINTURA. AF_10/2025</v>
          </cell>
          <cell r="C3999" t="str">
            <v>M2</v>
          </cell>
          <cell r="D3999">
            <v>45.26</v>
          </cell>
          <cell r="E3999" t="str">
            <v>Estrutura e Trama para Cobertura</v>
          </cell>
          <cell r="F3999" t="str">
            <v>SINAPI Mai/26</v>
          </cell>
        </row>
        <row r="4000">
          <cell r="A4000">
            <v>92579</v>
          </cell>
          <cell r="B4000" t="str">
            <v>TRAMA DE AÇO COMPOSTA POR RIPAS PARA TELHADOS DE MAIS DE 2 ÁGUAS PARA TELHA CERÂMICA CAPA-CANAL, INCLUSO TRANSPORTE VERTICAL, EXCLUSIVE PINTURA. AF_10/2025</v>
          </cell>
          <cell r="C4000" t="str">
            <v>M2</v>
          </cell>
          <cell r="D4000">
            <v>37.89</v>
          </cell>
          <cell r="E4000" t="str">
            <v>Estrutura e Trama para Cobertura</v>
          </cell>
          <cell r="F4000" t="str">
            <v>SINAPI Mai/26</v>
          </cell>
        </row>
        <row r="4001">
          <cell r="A4001">
            <v>92573</v>
          </cell>
          <cell r="B4001" t="str">
            <v>TRAMA DE AÇO COMPOSTA POR RIPAS PARA TELHADOS DE MAIS DE 2 ÁGUAS PARA TELHA DE ENCAIXE DE CERÂMICA OU DE CONCRETO, INCLUSO TRANSPORTE VERTICAL, EXCLUSIVE PINTURA. AF_10/2025</v>
          </cell>
          <cell r="C4001" t="str">
            <v>M2</v>
          </cell>
          <cell r="D4001">
            <v>47.94</v>
          </cell>
          <cell r="E4001" t="str">
            <v>Estrutura e Trama para Cobertura</v>
          </cell>
          <cell r="F4001" t="str">
            <v>SINAPI Mai/26</v>
          </cell>
        </row>
        <row r="4002">
          <cell r="A4002">
            <v>92574</v>
          </cell>
          <cell r="B4002" t="str">
            <v>TRAMA DE AÇO COMPOSTA POR RIPAS, CAIBROS E TERÇAS PARA TELHADOS DE ATÉ 2 ÁGUAS PARA TELHA CERÂMICA CAPA-CANAL, INCLUSO TRANSPORTE VERTICAL, EXCLUSIVE PINTURA. AF_10/2025</v>
          </cell>
          <cell r="C4002" t="str">
            <v>M2</v>
          </cell>
          <cell r="D4002">
            <v>135.1</v>
          </cell>
          <cell r="E4002" t="str">
            <v>Estrutura e Trama para Cobertura</v>
          </cell>
          <cell r="F4002" t="str">
            <v>SINAPI Mai/26</v>
          </cell>
        </row>
        <row r="4003">
          <cell r="A4003">
            <v>92568</v>
          </cell>
          <cell r="B4003" t="str">
            <v>TRAMA DE AÇO COMPOSTA POR RIPAS, CAIBROS E TERÇAS PARA TELHADOS DE ATÉ 2 ÁGUAS PARA TELHA DE ENCAIXE DE CERÂMICA OU DE CONCRETO, INCLUSO TRANSPORTE VERTICAL, EXCLUSIVE PINTURA. AF_10/2025</v>
          </cell>
          <cell r="C4003" t="str">
            <v>M2</v>
          </cell>
          <cell r="D4003">
            <v>143.38999999999999</v>
          </cell>
          <cell r="E4003" t="str">
            <v>Estrutura e Trama para Cobertura</v>
          </cell>
          <cell r="F4003" t="str">
            <v>SINAPI Mai/26</v>
          </cell>
        </row>
        <row r="4004">
          <cell r="A4004">
            <v>92577</v>
          </cell>
          <cell r="B4004" t="str">
            <v>TRAMA DE AÇO COMPOSTA POR RIPAS, CAIBROS E TERÇAS PARA TELHADOS DE MAIS DE 2 ÁGUAS PARA TELHA CERÂMICA CAPA-CANAL, INCLUSO TRANSPORTE VERTICAL, EXCLUSIVE PINTURA. AF_10/2025</v>
          </cell>
          <cell r="C4004" t="str">
            <v>M2</v>
          </cell>
          <cell r="D4004">
            <v>152.05000000000001</v>
          </cell>
          <cell r="E4004" t="str">
            <v>Estrutura e Trama para Cobertura</v>
          </cell>
          <cell r="F4004" t="str">
            <v>SINAPI Mai/26</v>
          </cell>
        </row>
        <row r="4005">
          <cell r="A4005">
            <v>92571</v>
          </cell>
          <cell r="B4005" t="str">
            <v>TRAMA DE AÇO COMPOSTA POR RIPAS, CAIBROS E TERÇAS PARA TELHADOS DE MAIS DE 2 ÁGUAS PARA TELHA DE ENCAIXE DE CERÂMICA OU DE CONCRETO, INCLUSO TRANSPORTE VERTICAL, EXCLUSIVE PINTURA. AF_10/2025</v>
          </cell>
          <cell r="C4005" t="str">
            <v>M2</v>
          </cell>
          <cell r="D4005">
            <v>148.85</v>
          </cell>
          <cell r="E4005" t="str">
            <v>Estrutura e Trama para Cobertura</v>
          </cell>
          <cell r="F4005" t="str">
            <v>SINAPI Mai/26</v>
          </cell>
        </row>
        <row r="4006">
          <cell r="A4006">
            <v>92581</v>
          </cell>
          <cell r="B4006" t="str">
            <v>TRAMA DE AÇO COMPOSTA POR TERÇAS PARA TELHADOS DE ATÉ 2 ÁGUAS PARA TELHA ESTRUTURAL DE FIBROCIMENTO, INCLUSO TRANSPORTE VERTICAL, EXCLUSIVE PINTURA. AF_10/2025</v>
          </cell>
          <cell r="C4006" t="str">
            <v>M2</v>
          </cell>
          <cell r="D4006">
            <v>53.89</v>
          </cell>
          <cell r="E4006" t="str">
            <v>Estrutura e Trama para Cobertura</v>
          </cell>
          <cell r="F4006" t="str">
            <v>SINAPI Mai/26</v>
          </cell>
        </row>
        <row r="4007">
          <cell r="A4007">
            <v>104314</v>
          </cell>
          <cell r="B4007" t="str">
            <v>TRAMA DE AÇO COMPOSTA POR TERÇAS PARA TELHADOS DE ATÉ 2 ÁGUAS PARA TELHA ONDULADA DE FIBROCIMENTO, METÁLICA, PLÁSTICA OU TERMOACÚSTICA, INCLUSO TRANSPORTE VERTICAL (EM KG). EXCLUSIVE PINTURA. AF_10/2025_PS</v>
          </cell>
          <cell r="C4007" t="str">
            <v>KG</v>
          </cell>
          <cell r="D4007">
            <v>12.08</v>
          </cell>
          <cell r="E4007" t="str">
            <v>Estrutura e Trama para Cobertura</v>
          </cell>
          <cell r="F4007" t="str">
            <v>SINAPI Mai/26</v>
          </cell>
        </row>
        <row r="4008">
          <cell r="A4008">
            <v>92580</v>
          </cell>
          <cell r="B4008" t="str">
            <v>TRAMA DE AÇO COMPOSTA POR TERÇAS PARA TELHADOS DE ATÉ 2 ÁGUAS PARA TELHA ONDULADA DE FIBROCIMENTO, METÁLICA, PLÁSTICA OU TERMOACÚSTICA, INCLUSO TRANSPORTE VERTICAL, EXCLUSIVE PINTURA. AF_10/2025_PS</v>
          </cell>
          <cell r="C4008" t="str">
            <v>M2</v>
          </cell>
          <cell r="D4008">
            <v>52.41</v>
          </cell>
          <cell r="E4008" t="str">
            <v>Estrutura e Trama para Cobertura</v>
          </cell>
          <cell r="F4008" t="str">
            <v>SINAPI Mai/26</v>
          </cell>
        </row>
        <row r="4009">
          <cell r="A4009">
            <v>92539</v>
          </cell>
          <cell r="B4009" t="str">
            <v>TRAMA DE MADEIRA COMPOSTA POR RIPAS, CAIBROS E TERÇAS PARA TELHADOS DE ATÉ 2 ÁGUAS PARA TELHA CERÂMICA OU DE CONCRETO, INCLUSO TRANSPORTE VERTICAL. AF_10/2025</v>
          </cell>
          <cell r="C4009" t="str">
            <v>M2</v>
          </cell>
          <cell r="D4009">
            <v>109.3</v>
          </cell>
          <cell r="E4009" t="str">
            <v>Estrutura e Trama para Cobertura</v>
          </cell>
          <cell r="F4009" t="str">
            <v>SINAPI Mai/26</v>
          </cell>
        </row>
        <row r="4010">
          <cell r="A4010">
            <v>92540</v>
          </cell>
          <cell r="B4010" t="str">
            <v>TRAMA DE MADEIRA COMPOSTA POR RIPAS, CAIBROS E TERÇAS PARA TELHADOS DE MAIS QUE 2 ÁGUAS PARA TELHA CERÂMICA OU DE CONCRETO, INCLUSO TRANSPORTE VERTICAL. AF_10/2025</v>
          </cell>
          <cell r="C4010" t="str">
            <v>M2</v>
          </cell>
          <cell r="D4010">
            <v>122.61</v>
          </cell>
          <cell r="E4010" t="str">
            <v>Estrutura e Trama para Cobertura</v>
          </cell>
          <cell r="F4010" t="str">
            <v>SINAPI Mai/26</v>
          </cell>
        </row>
        <row r="4011">
          <cell r="A4011">
            <v>92544</v>
          </cell>
          <cell r="B4011" t="str">
            <v>TRAMA DE MADEIRA COMPOSTA POR TERÇAS PARA TELHADOS DE ATÉ 2 ÁGUAS PARA TELHA ESTRUTURAL DE FIBROCIMENTO, INCLUSO TRANSPORTE VERTICAL. AF_10/2025</v>
          </cell>
          <cell r="C4011" t="str">
            <v>M2</v>
          </cell>
          <cell r="D4011">
            <v>26.68</v>
          </cell>
          <cell r="E4011" t="str">
            <v>Estrutura e Trama para Cobertura</v>
          </cell>
          <cell r="F4011" t="str">
            <v>SINAPI Mai/26</v>
          </cell>
        </row>
        <row r="4012">
          <cell r="A4012">
            <v>92543</v>
          </cell>
          <cell r="B4012" t="str">
            <v>TRAMA DE MADEIRA COMPOSTA POR TERÇAS PARA TELHADOS DE ATÉ 2 ÁGUAS PARA TELHA ONDULADA DE FIBROCIMENTO, METÁLICA, PLÁSTICA OU TERMOACÚSTICA, INCLUSO TRANSPORTE VERTICAL. AF_10/2025</v>
          </cell>
          <cell r="C4012" t="str">
            <v>M2</v>
          </cell>
          <cell r="D4012">
            <v>33.33</v>
          </cell>
          <cell r="E4012" t="str">
            <v>Estrutura e Trama para Cobertura</v>
          </cell>
          <cell r="F4012" t="str">
            <v>SINAPI Mai/26</v>
          </cell>
        </row>
        <row r="4013">
          <cell r="A4013">
            <v>97725</v>
          </cell>
          <cell r="B4013" t="str">
            <v>FORNECIMENTO E MONTAGEM DE ESCADAS PRÉ-FABRICADAS, INCLUSO IÇAMENTO COM GUINDASTE. AF_03/2024</v>
          </cell>
          <cell r="C4013" t="str">
            <v>M3</v>
          </cell>
          <cell r="D4013">
            <v>0</v>
          </cell>
          <cell r="E4013" t="str">
            <v>Estruturas Pré-Fabricadas e Pré-Moldadas</v>
          </cell>
          <cell r="F4013" t="str">
            <v>SINAPI Mai/26</v>
          </cell>
        </row>
        <row r="4014">
          <cell r="A4014">
            <v>97721</v>
          </cell>
          <cell r="B4014" t="str">
            <v>FORNECIMENTO E MONTAGEM DE LAJES ALVEOLARES PRÉ-FABRICADAS, INCLUSO IÇAMENTO COM GUINDASTE. AF_03/2024</v>
          </cell>
          <cell r="C4014" t="str">
            <v>M3</v>
          </cell>
          <cell r="D4014">
            <v>0</v>
          </cell>
          <cell r="E4014" t="str">
            <v>Estruturas Pré-Fabricadas e Pré-Moldadas</v>
          </cell>
          <cell r="F4014" t="str">
            <v>SINAPI Mai/26</v>
          </cell>
        </row>
        <row r="4015">
          <cell r="A4015">
            <v>97722</v>
          </cell>
          <cell r="B4015" t="str">
            <v>FORNECIMENTO E MONTAGEM DE LAJES DUPLO T (PI) PRÉ-FABRICADAS, INCLUSO IÇAMENTO COM GUINDASTE. AF_03/2024</v>
          </cell>
          <cell r="C4015" t="str">
            <v>M3</v>
          </cell>
          <cell r="D4015">
            <v>0</v>
          </cell>
          <cell r="E4015" t="str">
            <v>Estruturas Pré-Fabricadas e Pré-Moldadas</v>
          </cell>
          <cell r="F4015" t="str">
            <v>SINAPI Mai/26</v>
          </cell>
        </row>
        <row r="4016">
          <cell r="A4016">
            <v>97724</v>
          </cell>
          <cell r="B4016" t="str">
            <v>FORNECIMENTO E MONTAGEM DE PAINÉIS ESTRUTURAIS PRÉ-FABRICADOS, INCLUSO IÇAMENTO COM GUINDASTE. AF_03/2024</v>
          </cell>
          <cell r="C4016" t="str">
            <v>M3</v>
          </cell>
          <cell r="D4016">
            <v>0</v>
          </cell>
          <cell r="E4016" t="str">
            <v>Estruturas Pré-Fabricadas e Pré-Moldadas</v>
          </cell>
          <cell r="F4016" t="str">
            <v>SINAPI Mai/26</v>
          </cell>
        </row>
        <row r="4017">
          <cell r="A4017">
            <v>97719</v>
          </cell>
          <cell r="B4017" t="str">
            <v>FORNECIMENTO E MONTAGEM DE PILARES PRÉ-FABRICADOS, INCLUSO IÇAMENTO COM GUINDASTE. AF_03/2024</v>
          </cell>
          <cell r="C4017" t="str">
            <v>M3</v>
          </cell>
          <cell r="D4017">
            <v>0</v>
          </cell>
          <cell r="E4017" t="str">
            <v>Estruturas Pré-Fabricadas e Pré-Moldadas</v>
          </cell>
          <cell r="F4017" t="str">
            <v>SINAPI Mai/26</v>
          </cell>
        </row>
        <row r="4018">
          <cell r="A4018">
            <v>97723</v>
          </cell>
          <cell r="B4018" t="str">
            <v>FORNECIMENTO E MONTAGEM DE PRÉ-LAJE TRELIÇADA PRÉ-FABRICADAS, INCLUSO IÇAMENTO COM GUINDASTE. AF_03/2024</v>
          </cell>
          <cell r="C4018" t="str">
            <v>M3</v>
          </cell>
          <cell r="D4018">
            <v>0</v>
          </cell>
          <cell r="E4018" t="str">
            <v>Estruturas Pré-Fabricadas e Pré-Moldadas</v>
          </cell>
          <cell r="F4018" t="str">
            <v>SINAPI Mai/26</v>
          </cell>
        </row>
        <row r="4019">
          <cell r="A4019">
            <v>104946</v>
          </cell>
          <cell r="B4019" t="str">
            <v>FORNECIMENTO E MONTAGEM DE TERÇAS PRÉ-FABRICADAS, INCLUSO IÇAMENTO COM GUINDASTE. AF_03/2024</v>
          </cell>
          <cell r="C4019" t="str">
            <v>M3</v>
          </cell>
          <cell r="D4019">
            <v>0</v>
          </cell>
          <cell r="E4019" t="str">
            <v>Estruturas Pré-Fabricadas e Pré-Moldadas</v>
          </cell>
          <cell r="F4019" t="str">
            <v>SINAPI Mai/26</v>
          </cell>
        </row>
        <row r="4020">
          <cell r="A4020">
            <v>104944</v>
          </cell>
          <cell r="B4020" t="str">
            <v>FORNECIMENTO E MONTAGEM DE TESOURAS PRÉ-FABRICADAS, INCLUSO IÇAMENTO COM GUINDASTE. AF_03/2024</v>
          </cell>
          <cell r="C4020" t="str">
            <v>M3</v>
          </cell>
          <cell r="D4020">
            <v>0</v>
          </cell>
          <cell r="E4020" t="str">
            <v>Estruturas Pré-Fabricadas e Pré-Moldadas</v>
          </cell>
          <cell r="F4020" t="str">
            <v>SINAPI Mai/26</v>
          </cell>
        </row>
        <row r="4021">
          <cell r="A4021">
            <v>104945</v>
          </cell>
          <cell r="B4021" t="str">
            <v>FORNECIMENTO E MONTAGEM DE VIGAS CALHA PRÉ-FABRICADAS, INCLUSO IÇAMENTO COM GUINDASTE. AF_03/2024</v>
          </cell>
          <cell r="C4021" t="str">
            <v>M3</v>
          </cell>
          <cell r="D4021">
            <v>0</v>
          </cell>
          <cell r="E4021" t="str">
            <v>Estruturas Pré-Fabricadas e Pré-Moldadas</v>
          </cell>
          <cell r="F4021" t="str">
            <v>SINAPI Mai/26</v>
          </cell>
        </row>
        <row r="4022">
          <cell r="A4022">
            <v>97720</v>
          </cell>
          <cell r="B4022" t="str">
            <v>FORNECIMENTO E MONTAGEM DE VIGAS PRÉ-FABRICADAS, INCLUSO IÇAMENTO COM GUINDASTE. AF_03/2024</v>
          </cell>
          <cell r="C4022" t="str">
            <v>M3</v>
          </cell>
          <cell r="D4022">
            <v>0</v>
          </cell>
          <cell r="E4022" t="str">
            <v>Estruturas Pré-Fabricadas e Pré-Moldadas</v>
          </cell>
          <cell r="F4022" t="str">
            <v>SINAPI Mai/26</v>
          </cell>
        </row>
        <row r="4023">
          <cell r="A4023">
            <v>97740</v>
          </cell>
          <cell r="B4023" t="str">
            <v>PEÇA CIRCULAR PRÉ-MOLDADA, VOLUME DE CONCRETO ACIMA DE 100 LITROS, TAXA DE AÇO APROXIMADA DE 30KG/M³. AF_03/2024</v>
          </cell>
          <cell r="C4023" t="str">
            <v>M3</v>
          </cell>
          <cell r="D4023">
            <v>2125.85</v>
          </cell>
          <cell r="E4023" t="str">
            <v>Estruturas Pré-Fabricadas e Pré-Moldadas</v>
          </cell>
          <cell r="F4023" t="str">
            <v>SINAPI Mai/26</v>
          </cell>
        </row>
        <row r="4024">
          <cell r="A4024">
            <v>97738</v>
          </cell>
          <cell r="B4024" t="str">
            <v>PEÇA CIRCULAR PRÉ-MOLDADA, VOLUME DE CONCRETO DE 10 A 30 LITROS, TAXA DE FIBRA DE POLIPROPILENO APROXIMADA DE 6 KG/M³. AF_03/2024_PS</v>
          </cell>
          <cell r="C4024" t="str">
            <v>M3</v>
          </cell>
          <cell r="D4024">
            <v>4548.46</v>
          </cell>
          <cell r="E4024" t="str">
            <v>Estruturas Pré-Fabricadas e Pré-Moldadas</v>
          </cell>
          <cell r="F4024" t="str">
            <v>SINAPI Mai/26</v>
          </cell>
        </row>
        <row r="4025">
          <cell r="A4025">
            <v>97739</v>
          </cell>
          <cell r="B4025" t="str">
            <v>PEÇA CIRCULAR PRÉ-MOLDADA, VOLUME DE CONCRETO DE 30 A 100 LITROS, TAXA DE AÇO APROXIMADA DE 30KG/M³. AF_03/2024</v>
          </cell>
          <cell r="C4025" t="str">
            <v>M3</v>
          </cell>
          <cell r="D4025">
            <v>3235.12</v>
          </cell>
          <cell r="E4025" t="str">
            <v>Estruturas Pré-Fabricadas e Pré-Moldadas</v>
          </cell>
          <cell r="F4025" t="str">
            <v>SINAPI Mai/26</v>
          </cell>
        </row>
        <row r="4026">
          <cell r="A4026">
            <v>97736</v>
          </cell>
          <cell r="B4026" t="str">
            <v>PEÇA RETANGULAR PRÉ-MOLDADA, VOLUME DE CONCRETO ACIMA DE 100 LITROS, TAXA DE AÇO APROXIMADA DE 30KG/M³. AF_03/2024</v>
          </cell>
          <cell r="C4026" t="str">
            <v>M3</v>
          </cell>
          <cell r="D4026">
            <v>1572.66</v>
          </cell>
          <cell r="E4026" t="str">
            <v>Estruturas Pré-Fabricadas e Pré-Moldadas</v>
          </cell>
          <cell r="F4026" t="str">
            <v>SINAPI Mai/26</v>
          </cell>
        </row>
        <row r="4027">
          <cell r="A4027">
            <v>97734</v>
          </cell>
          <cell r="B4027" t="str">
            <v>PEÇA RETANGULAR PRÉ-MOLDADA, VOLUME DE CONCRETO DE 10 A 30 LITROS, TAXA DE AÇO APROXIMADA DE 30KG/M³. AF_03/2024</v>
          </cell>
          <cell r="C4027" t="str">
            <v>M3</v>
          </cell>
          <cell r="D4027">
            <v>3543.66</v>
          </cell>
          <cell r="E4027" t="str">
            <v>Estruturas Pré-Fabricadas e Pré-Moldadas</v>
          </cell>
          <cell r="F4027" t="str">
            <v>SINAPI Mai/26</v>
          </cell>
        </row>
        <row r="4028">
          <cell r="A4028">
            <v>97735</v>
          </cell>
          <cell r="B4028" t="str">
            <v>PEÇA RETANGULAR PRÉ-MOLDADA, VOLUME DE CONCRETO DE 30 A 100 LITROS, TAXA DE AÇO APROXIMADA DE 30KG/M³. AF_03/2024</v>
          </cell>
          <cell r="C4028" t="str">
            <v>M3</v>
          </cell>
          <cell r="D4028">
            <v>2836.5</v>
          </cell>
          <cell r="E4028" t="str">
            <v>Estruturas Pré-Fabricadas e Pré-Moldadas</v>
          </cell>
          <cell r="F4028" t="str">
            <v>SINAPI Mai/26</v>
          </cell>
        </row>
        <row r="4029">
          <cell r="A4029">
            <v>97737</v>
          </cell>
          <cell r="B4029" t="str">
            <v>PEÇA RETANGULAR PRÉ-MOLDADA, VOLUME DE CONCRETO DE 30 A 70 LITROS, TAXA DE AÇO APROXIMADA DE 70KG/M³. AF_03/2024</v>
          </cell>
          <cell r="C4029" t="str">
            <v>M3</v>
          </cell>
          <cell r="D4029">
            <v>3603.39</v>
          </cell>
          <cell r="E4029" t="str">
            <v>Estruturas Pré-Fabricadas e Pré-Moldadas</v>
          </cell>
          <cell r="F4029" t="str">
            <v>SINAPI Mai/26</v>
          </cell>
        </row>
        <row r="4030">
          <cell r="A4030">
            <v>97733</v>
          </cell>
          <cell r="B4030" t="str">
            <v>PEÇA RETANGULAR PRÉ-MOLDADA, VOLUME DE CONCRETO DE ATÉ 10 LITROS, TAXA DE AÇO APROXIMADA DE 30KG/M³. AF_03/2024</v>
          </cell>
          <cell r="C4030" t="str">
            <v>M3</v>
          </cell>
          <cell r="D4030">
            <v>4002.64</v>
          </cell>
          <cell r="E4030" t="str">
            <v>Estruturas Pré-Fabricadas e Pré-Moldadas</v>
          </cell>
          <cell r="F4030" t="str">
            <v>SINAPI Mai/26</v>
          </cell>
        </row>
        <row r="4031">
          <cell r="A4031">
            <v>98616</v>
          </cell>
          <cell r="B4031" t="str">
            <v>CONTENÇÃO EM CORTINA COM ESTACAS ESPAÇADAS COM 30 CM DE DIÂMETRO E PROFUNDIDADE ATÉ 20 METROS. AF_02/2025</v>
          </cell>
          <cell r="C4031" t="str">
            <v>M2</v>
          </cell>
          <cell r="D4031">
            <v>248.99</v>
          </cell>
          <cell r="E4031" t="str">
            <v>Estruturas de Contenção - Estacas, Paredes Diafragma e Mureta Guia</v>
          </cell>
          <cell r="F4031" t="str">
            <v>SINAPI Mai/26</v>
          </cell>
        </row>
        <row r="4032">
          <cell r="A4032">
            <v>98619</v>
          </cell>
          <cell r="B4032" t="str">
            <v>CONTENÇÃO EM CORTINA COM ESTACAS ESPAÇADAS COM 40 CM DE DIÂMETRO E PROFUNDIDADE ATÉ 20 METROS. AF_02/2025</v>
          </cell>
          <cell r="C4032" t="str">
            <v>M2</v>
          </cell>
          <cell r="D4032">
            <v>268.73</v>
          </cell>
          <cell r="E4032" t="str">
            <v>Estruturas de Contenção - Estacas, Paredes Diafragma e Mureta Guia</v>
          </cell>
          <cell r="F4032" t="str">
            <v>SINAPI Mai/26</v>
          </cell>
        </row>
        <row r="4033">
          <cell r="A4033">
            <v>98622</v>
          </cell>
          <cell r="B4033" t="str">
            <v>CONTENÇÃO EM CORTINA COM ESTACAS ESPAÇADAS COM 50 CM DE DIÂMETRO E PROFUNDIDADE ATÉ 20 METROS. AF_02/2025</v>
          </cell>
          <cell r="C4033" t="str">
            <v>M2</v>
          </cell>
          <cell r="D4033">
            <v>409.88</v>
          </cell>
          <cell r="E4033" t="str">
            <v>Estruturas de Contenção - Estacas, Paredes Diafragma e Mureta Guia</v>
          </cell>
          <cell r="F4033" t="str">
            <v>SINAPI Mai/26</v>
          </cell>
        </row>
        <row r="4034">
          <cell r="A4034">
            <v>98625</v>
          </cell>
          <cell r="B4034" t="str">
            <v>CONTENÇÃO EM CORTINA COM ESTACAS ESPAÇADAS COM 60 CM DE DIÂMETRO E PROFUNDIDADE ATÉ 20 METROS. AF_02/2025</v>
          </cell>
          <cell r="C4034" t="str">
            <v>M2</v>
          </cell>
          <cell r="D4034">
            <v>426.59</v>
          </cell>
          <cell r="E4034" t="str">
            <v>Estruturas de Contenção - Estacas, Paredes Diafragma e Mureta Guia</v>
          </cell>
          <cell r="F4034" t="str">
            <v>SINAPI Mai/26</v>
          </cell>
        </row>
        <row r="4035">
          <cell r="A4035">
            <v>105918</v>
          </cell>
          <cell r="B4035" t="str">
            <v>CONTENÇÃO EM CORTINA COM ESTACAS SECANTES COM 40 CM DE DIÂMETRO E PROFUNDIDADE ATÉ 20 METROS. AF_02/2025</v>
          </cell>
          <cell r="C4035" t="str">
            <v>M2</v>
          </cell>
          <cell r="D4035">
            <v>0</v>
          </cell>
          <cell r="E4035" t="str">
            <v>Estruturas de Contenção - Estacas, Paredes Diafragma e Mureta Guia</v>
          </cell>
          <cell r="F4035" t="str">
            <v>SINAPI Mai/26</v>
          </cell>
        </row>
        <row r="4036">
          <cell r="A4036">
            <v>98631</v>
          </cell>
          <cell r="B4036" t="str">
            <v>CONTENÇÃO EM CORTINA COM ESTACAS SECANTES COM 50 CM DE DIÂMETRO E PROFUNDIDADE ATÉ 20 METROS. AF_02/2025</v>
          </cell>
          <cell r="C4036" t="str">
            <v>M2</v>
          </cell>
          <cell r="D4036">
            <v>0</v>
          </cell>
          <cell r="E4036" t="str">
            <v>Estruturas de Contenção - Estacas, Paredes Diafragma e Mureta Guia</v>
          </cell>
          <cell r="F4036" t="str">
            <v>SINAPI Mai/26</v>
          </cell>
        </row>
        <row r="4037">
          <cell r="A4037">
            <v>98637</v>
          </cell>
          <cell r="B4037" t="str">
            <v>CONTENÇÃO EM PAREDE DIAFRAGMA COM 30 CM DE ESPESSURA E PROFUNDIDADE ATÉ 25 METROS. AF_02/2025</v>
          </cell>
          <cell r="C4037" t="str">
            <v>M3</v>
          </cell>
          <cell r="D4037">
            <v>0</v>
          </cell>
          <cell r="E4037" t="str">
            <v>Estruturas de Contenção - Estacas, Paredes Diafragma e Mureta Guia</v>
          </cell>
          <cell r="F4037" t="str">
            <v>SINAPI Mai/26</v>
          </cell>
        </row>
        <row r="4038">
          <cell r="A4038">
            <v>98641</v>
          </cell>
          <cell r="B4038" t="str">
            <v>CONTENÇÃO EM PAREDE DIAFRAGMA COM 40 CM DE ESPESSURA E PROFUNDIDADE ATÉ 25 METROS. AF_02/2025</v>
          </cell>
          <cell r="C4038" t="str">
            <v>M3</v>
          </cell>
          <cell r="D4038">
            <v>0</v>
          </cell>
          <cell r="E4038" t="str">
            <v>Estruturas de Contenção - Estacas, Paredes Diafragma e Mureta Guia</v>
          </cell>
          <cell r="F4038" t="str">
            <v>SINAPI Mai/26</v>
          </cell>
        </row>
        <row r="4039">
          <cell r="A4039">
            <v>98645</v>
          </cell>
          <cell r="B4039" t="str">
            <v>CONTENÇÃO EM PAREDE DIAFRAGMA COM 50 CM DE ESPESSURA E PROFUNDIDADE ATÉ 25 METROS. AF_02/2025</v>
          </cell>
          <cell r="C4039" t="str">
            <v>M3</v>
          </cell>
          <cell r="D4039">
            <v>0</v>
          </cell>
          <cell r="E4039" t="str">
            <v>Estruturas de Contenção - Estacas, Paredes Diafragma e Mureta Guia</v>
          </cell>
          <cell r="F4039" t="str">
            <v>SINAPI Mai/26</v>
          </cell>
        </row>
        <row r="4040">
          <cell r="A4040">
            <v>98649</v>
          </cell>
          <cell r="B4040" t="str">
            <v>CONTENÇÃO EM PAREDE DIAFRAGMA COM 60 CM DE ESPESSURA E PROFUNDIDADE ATÉ 25 METROS. AF_02/2025</v>
          </cell>
          <cell r="C4040" t="str">
            <v>M3</v>
          </cell>
          <cell r="D4040">
            <v>0</v>
          </cell>
          <cell r="E4040" t="str">
            <v>Estruturas de Contenção - Estacas, Paredes Diafragma e Mureta Guia</v>
          </cell>
          <cell r="F4040" t="str">
            <v>SINAPI Mai/26</v>
          </cell>
        </row>
        <row r="4041">
          <cell r="A4041">
            <v>98653</v>
          </cell>
          <cell r="B4041" t="str">
            <v>CONTENÇÃO EM PAREDE DIAFRAGMA COM 80 CM DE ESPESSURA E PROFUNDIDADE ATÉ 25 METROS. AF_02/2025</v>
          </cell>
          <cell r="C4041" t="str">
            <v>M3</v>
          </cell>
          <cell r="D4041">
            <v>0</v>
          </cell>
          <cell r="E4041" t="str">
            <v>Estruturas de Contenção - Estacas, Paredes Diafragma e Mureta Guia</v>
          </cell>
          <cell r="F4041" t="str">
            <v>SINAPI Mai/26</v>
          </cell>
        </row>
        <row r="4042">
          <cell r="A4042">
            <v>98657</v>
          </cell>
          <cell r="B4042" t="str">
            <v>EXECUÇÃO DE MURETA GUIA PARA CONTENÇÃO/FUNDAÇÃO, PARA LAMELAS ATÉ 0,80 M DE LARGURA. AF_02/2025</v>
          </cell>
          <cell r="C4042" t="str">
            <v>M</v>
          </cell>
          <cell r="D4042">
            <v>725.38</v>
          </cell>
          <cell r="E4042" t="str">
            <v>Estruturas de Contenção - Estacas, Paredes Diafragma e Mureta Guia</v>
          </cell>
          <cell r="F4042" t="str">
            <v>SINAPI Mai/26</v>
          </cell>
        </row>
        <row r="4043">
          <cell r="A4043">
            <v>100344</v>
          </cell>
          <cell r="B4043" t="str">
            <v>ARMAÇÃO DE CORTINA DE CONTENÇÃO EM CONCRETO ARMADO, COM AÇO CA-50 DE 10 MM - MONTAGEM. AF_11/2024</v>
          </cell>
          <cell r="C4043" t="str">
            <v>KG</v>
          </cell>
          <cell r="D4043">
            <v>11.43</v>
          </cell>
          <cell r="E4043" t="str">
            <v>Estruturas de Contenção - Perfis Pranchados, Cortinas e Muros de Arrimo</v>
          </cell>
          <cell r="F4043" t="str">
            <v>SINAPI Mai/26</v>
          </cell>
        </row>
        <row r="4044">
          <cell r="A4044">
            <v>100345</v>
          </cell>
          <cell r="B4044" t="str">
            <v>ARMAÇÃO DE CORTINA DE CONTENÇÃO EM CONCRETO ARMADO, COM AÇO CA-50 DE 12,5 MM - MONTAGEM. AF_11/2024</v>
          </cell>
          <cell r="C4044" t="str">
            <v>KG</v>
          </cell>
          <cell r="D4044">
            <v>8.56</v>
          </cell>
          <cell r="E4044" t="str">
            <v>Estruturas de Contenção - Perfis Pranchados, Cortinas e Muros de Arrimo</v>
          </cell>
          <cell r="F4044" t="str">
            <v>SINAPI Mai/26</v>
          </cell>
        </row>
        <row r="4045">
          <cell r="A4045">
            <v>100346</v>
          </cell>
          <cell r="B4045" t="str">
            <v>ARMAÇÃO DE CORTINA DE CONTENÇÃO EM CONCRETO ARMADO, COM AÇO CA-50 DE 16 MM - MONTAGEM. AF_11/2024</v>
          </cell>
          <cell r="C4045" t="str">
            <v>KG</v>
          </cell>
          <cell r="D4045">
            <v>8.02</v>
          </cell>
          <cell r="E4045" t="str">
            <v>Estruturas de Contenção - Perfis Pranchados, Cortinas e Muros de Arrimo</v>
          </cell>
          <cell r="F4045" t="str">
            <v>SINAPI Mai/26</v>
          </cell>
        </row>
        <row r="4046">
          <cell r="A4046">
            <v>100347</v>
          </cell>
          <cell r="B4046" t="str">
            <v>ARMAÇÃO DE CORTINA DE CONTENÇÃO EM CONCRETO ARMADO, COM AÇO CA-50 DE 20 MM - MONTAGEM. AF_11/2024</v>
          </cell>
          <cell r="C4046" t="str">
            <v>KG</v>
          </cell>
          <cell r="D4046">
            <v>8.83</v>
          </cell>
          <cell r="E4046" t="str">
            <v>Estruturas de Contenção - Perfis Pranchados, Cortinas e Muros de Arrimo</v>
          </cell>
          <cell r="F4046" t="str">
            <v>SINAPI Mai/26</v>
          </cell>
        </row>
        <row r="4047">
          <cell r="A4047">
            <v>100348</v>
          </cell>
          <cell r="B4047" t="str">
            <v>ARMAÇÃO DE CORTINA DE CONTENÇÃO EM CONCRETO ARMADO, COM AÇO CA-50 DE 25 MM - MONTAGEM. AF_11/2024</v>
          </cell>
          <cell r="C4047" t="str">
            <v>KG</v>
          </cell>
          <cell r="D4047">
            <v>8.6199999999999992</v>
          </cell>
          <cell r="E4047" t="str">
            <v>Estruturas de Contenção - Perfis Pranchados, Cortinas e Muros de Arrimo</v>
          </cell>
          <cell r="F4047" t="str">
            <v>SINAPI Mai/26</v>
          </cell>
        </row>
        <row r="4048">
          <cell r="A4048">
            <v>100342</v>
          </cell>
          <cell r="B4048" t="str">
            <v>ARMAÇÃO DE CORTINA DE CONTENÇÃO EM CONCRETO ARMADO, COM AÇO CA-50 DE 6,3 MM - MONTAGEM. AF_11/2024</v>
          </cell>
          <cell r="C4048" t="str">
            <v>KG</v>
          </cell>
          <cell r="D4048">
            <v>17.170000000000002</v>
          </cell>
          <cell r="E4048" t="str">
            <v>Estruturas de Contenção - Perfis Pranchados, Cortinas e Muros de Arrimo</v>
          </cell>
          <cell r="F4048" t="str">
            <v>SINAPI Mai/26</v>
          </cell>
        </row>
        <row r="4049">
          <cell r="A4049">
            <v>100343</v>
          </cell>
          <cell r="B4049" t="str">
            <v>ARMAÇÃO DE CORTINA DE CONTENÇÃO EM CONCRETO ARMADO, COM AÇO CA-50 DE 8 MM - MONTAGEM. AF_11/2024</v>
          </cell>
          <cell r="C4049" t="str">
            <v>KG</v>
          </cell>
          <cell r="D4049">
            <v>14.52</v>
          </cell>
          <cell r="E4049" t="str">
            <v>Estruturas de Contenção - Perfis Pranchados, Cortinas e Muros de Arrimo</v>
          </cell>
          <cell r="F4049" t="str">
            <v>SINAPI Mai/26</v>
          </cell>
        </row>
        <row r="4050">
          <cell r="A4050">
            <v>100349</v>
          </cell>
          <cell r="B4050" t="str">
            <v>CONCRETAGEM DE CORTINA DE CONTENÇÃO, ATRAVÉS DE BOMBA - LANÇAMENTO, ADENSAMENTO E ACABAMENTO. AF_11/2024</v>
          </cell>
          <cell r="C4050" t="str">
            <v>M3</v>
          </cell>
          <cell r="D4050">
            <v>636.71</v>
          </cell>
          <cell r="E4050" t="str">
            <v>Estruturas de Contenção - Perfis Pranchados, Cortinas e Muros de Arrimo</v>
          </cell>
          <cell r="F4050" t="str">
            <v>SINAPI Mai/26</v>
          </cell>
        </row>
        <row r="4051">
          <cell r="A4051">
            <v>100336</v>
          </cell>
          <cell r="B4051" t="str">
            <v>CONTENÇÃO EM PERFIL PRANCHADO COM PAINEL TRELIÇADO DUPLA FACE DE CONCRETO PRÉ-FABRICADO, PERFIS ESPAÇADOS A 1,5 M PARA 1 SUBSOLO. AF_11/2024</v>
          </cell>
          <cell r="C4051" t="str">
            <v>M2</v>
          </cell>
          <cell r="D4051">
            <v>0</v>
          </cell>
          <cell r="E4051" t="str">
            <v>Estruturas de Contenção - Perfis Pranchados, Cortinas e Muros de Arrimo</v>
          </cell>
          <cell r="F4051" t="str">
            <v>SINAPI Mai/26</v>
          </cell>
        </row>
        <row r="4052">
          <cell r="A4052">
            <v>100337</v>
          </cell>
          <cell r="B4052" t="str">
            <v>CONTENÇÃO EM PERFIL PRANCHADO COM PAINEL TRELIÇADO DUPLA FACE DE CONCRETO PRÉ-FABRICADO, PERFIS ESPAÇADOS A 1,5 M PARA 2 OU MAIS SUBSOLOS. AF_11/2024</v>
          </cell>
          <cell r="C4052" t="str">
            <v>M2</v>
          </cell>
          <cell r="D4052">
            <v>0</v>
          </cell>
          <cell r="E4052" t="str">
            <v>Estruturas de Contenção - Perfis Pranchados, Cortinas e Muros de Arrimo</v>
          </cell>
          <cell r="F4052" t="str">
            <v>SINAPI Mai/26</v>
          </cell>
        </row>
        <row r="4053">
          <cell r="A4053">
            <v>100339</v>
          </cell>
          <cell r="B4053" t="str">
            <v>CONTENÇÃO EM PERFIL PRANCHADO COM PAINEL TRELIÇADO DUPLA FACE DE CONCRETO PRÉ-FABRICADO, PERFIS ESPAÇADOS A 2 M PARA 1 SUBSOLO. AF_11/2024</v>
          </cell>
          <cell r="C4053" t="str">
            <v>M2</v>
          </cell>
          <cell r="D4053">
            <v>0</v>
          </cell>
          <cell r="E4053" t="str">
            <v>Estruturas de Contenção - Perfis Pranchados, Cortinas e Muros de Arrimo</v>
          </cell>
          <cell r="F4053" t="str">
            <v>SINAPI Mai/26</v>
          </cell>
        </row>
        <row r="4054">
          <cell r="A4054">
            <v>100340</v>
          </cell>
          <cell r="B4054" t="str">
            <v>CONTENÇÃO EM PERFIL PRANCHADO COM PAINEL TRELIÇADO DUPLA FACE DE CONCRETO PRÉ-FABRICADO, PERFIS ESPAÇADOS A 2 M PARA 2 OU MAIS SUBSOLOS. AF_11/2024</v>
          </cell>
          <cell r="C4054" t="str">
            <v>M2</v>
          </cell>
          <cell r="D4054">
            <v>0</v>
          </cell>
          <cell r="E4054" t="str">
            <v>Estruturas de Contenção - Perfis Pranchados, Cortinas e Muros de Arrimo</v>
          </cell>
          <cell r="F4054" t="str">
            <v>SINAPI Mai/26</v>
          </cell>
        </row>
        <row r="4055">
          <cell r="A4055">
            <v>105805</v>
          </cell>
          <cell r="B4055" t="str">
            <v>CONTENÇÃO EM PERFIL PRANCHADO COM PRANCHÃO DE MADEIRA, PERFIS ESPAÇADOS A 1,5 M PARA 1 SUBSOLO. AF_11/2024</v>
          </cell>
          <cell r="C4055" t="str">
            <v>M2</v>
          </cell>
          <cell r="D4055">
            <v>884.84</v>
          </cell>
          <cell r="E4055" t="str">
            <v>Estruturas de Contenção - Perfis Pranchados, Cortinas e Muros de Arrimo</v>
          </cell>
          <cell r="F4055" t="str">
            <v>SINAPI Mai/26</v>
          </cell>
        </row>
        <row r="4056">
          <cell r="A4056">
            <v>105806</v>
          </cell>
          <cell r="B4056" t="str">
            <v>CONTENÇÃO EM PERFIL PRANCHADO COM PRANCHÃO DE MADEIRA, PERFIS ESPAÇADOS A 1,5 M PARA 2 OU MAIS SUBSOLOS. AF_11/2024</v>
          </cell>
          <cell r="C4056" t="str">
            <v>M2</v>
          </cell>
          <cell r="D4056">
            <v>557.76</v>
          </cell>
          <cell r="E4056" t="str">
            <v>Estruturas de Contenção - Perfis Pranchados, Cortinas e Muros de Arrimo</v>
          </cell>
          <cell r="F4056" t="str">
            <v>SINAPI Mai/26</v>
          </cell>
        </row>
        <row r="4057">
          <cell r="A4057">
            <v>105807</v>
          </cell>
          <cell r="B4057" t="str">
            <v>CONTENÇÃO EM PERFIL PRANCHADO COM PRANCHÃO DE MADEIRA, PERFIS ESPAÇADOS A 2 M PARA 1 SUBSOLO. AF_11/2024</v>
          </cell>
          <cell r="C4057" t="str">
            <v>M2</v>
          </cell>
          <cell r="D4057">
            <v>705.08</v>
          </cell>
          <cell r="E4057" t="str">
            <v>Estruturas de Contenção - Perfis Pranchados, Cortinas e Muros de Arrimo</v>
          </cell>
          <cell r="F4057" t="str">
            <v>SINAPI Mai/26</v>
          </cell>
        </row>
        <row r="4058">
          <cell r="A4058">
            <v>105808</v>
          </cell>
          <cell r="B4058" t="str">
            <v>CONTENÇÃO EM PERFIL PRANCHADO COM PRANCHÃO DE MADEIRA, PERFIS ESPAÇADOS A 2 M PARA 2 OU MAIS SUBSOLOS. AF_11/2024</v>
          </cell>
          <cell r="C4058" t="str">
            <v>M2</v>
          </cell>
          <cell r="D4058">
            <v>459.77</v>
          </cell>
          <cell r="E4058" t="str">
            <v>Estruturas de Contenção - Perfis Pranchados, Cortinas e Muros de Arrimo</v>
          </cell>
          <cell r="F4058" t="str">
            <v>SINAPI Mai/26</v>
          </cell>
        </row>
        <row r="4059">
          <cell r="A4059">
            <v>100341</v>
          </cell>
          <cell r="B4059" t="str">
            <v>FABRICAÇÃO, MONTAGEM E DESMONTAGEM DE FÔRMA PARA CORTINA DE CONTENÇÃO, EM CHAPA DE MADEIRA COMPENSADA PLASTIFICADA, E = 18 MM, 10 UTILIZAÇÕES. AF_11/2024</v>
          </cell>
          <cell r="C4059" t="str">
            <v>M2</v>
          </cell>
          <cell r="D4059">
            <v>44.63</v>
          </cell>
          <cell r="E4059" t="str">
            <v>Estruturas de Contenção - Perfis Pranchados, Cortinas e Muros de Arrimo</v>
          </cell>
          <cell r="F4059" t="str">
            <v>SINAPI Mai/26</v>
          </cell>
        </row>
        <row r="4060">
          <cell r="A4060">
            <v>100351</v>
          </cell>
          <cell r="B4060" t="str">
            <v>MURO DE ARRIMO COM BLOCOS DE CONCRETO ESTRUTURAL E PILARES INTERMEDIÁRIOS, COM ALTURA MAIOR QUE 1,6 M E MENOR OU IGUAL A 2,8 M (EXCETO FUNDAÇÃO). AF_11/2024</v>
          </cell>
          <cell r="C4060" t="str">
            <v>M2</v>
          </cell>
          <cell r="D4060">
            <v>0</v>
          </cell>
          <cell r="E4060" t="str">
            <v>Estruturas de Contenção - Perfis Pranchados, Cortinas e Muros de Arrimo</v>
          </cell>
          <cell r="F4060" t="str">
            <v>SINAPI Mai/26</v>
          </cell>
        </row>
        <row r="4061">
          <cell r="A4061">
            <v>100353</v>
          </cell>
          <cell r="B4061" t="str">
            <v>MURO DE ARRIMO COM BLOCOS DE CONCRETO ESTRUTURAL E PILARES INTERMEDIÁRIOS, COM ALTURA MAIOR QUE 2,8 M E MENOR OU IGUAL A 4,0 M (EXCETO FUNDAÇÃO). AF_11/2024</v>
          </cell>
          <cell r="C4061" t="str">
            <v>M2</v>
          </cell>
          <cell r="D4061">
            <v>0</v>
          </cell>
          <cell r="E4061" t="str">
            <v>Estruturas de Contenção - Perfis Pranchados, Cortinas e Muros de Arrimo</v>
          </cell>
          <cell r="F4061" t="str">
            <v>SINAPI Mai/26</v>
          </cell>
        </row>
        <row r="4062">
          <cell r="A4062">
            <v>100350</v>
          </cell>
          <cell r="B4062" t="str">
            <v>MURO DE ARRIMO COM BLOCOS DE CONCRETO ESTRUTURAL, ATÉ 1,6 M DE ALTURA (EXCETO FUNDAÇÃO). AF_11/2024</v>
          </cell>
          <cell r="C4062" t="str">
            <v>M2</v>
          </cell>
          <cell r="D4062">
            <v>0</v>
          </cell>
          <cell r="E4062" t="str">
            <v>Estruturas de Contenção - Perfis Pranchados, Cortinas e Muros de Arrimo</v>
          </cell>
          <cell r="F4062" t="str">
            <v>SINAPI Mai/26</v>
          </cell>
        </row>
        <row r="4063">
          <cell r="A4063">
            <v>105043</v>
          </cell>
          <cell r="B4063" t="str">
            <v>PILAR DE MADEIRA ROLIÇA, EUCALIPTO OU EQUIVALENTE DA REGIÃO, FIXADO COM PORTA PILAR METÁLICO, DIÂMETRO DE 12 A 15 CM, APOIO ARTICULADO, COMPRIMENTO DE 3 M. AF_03/2024</v>
          </cell>
          <cell r="C4063" t="str">
            <v>M</v>
          </cell>
          <cell r="D4063">
            <v>0</v>
          </cell>
          <cell r="E4063" t="str">
            <v>Estruturas de Madeira</v>
          </cell>
          <cell r="F4063" t="str">
            <v>SINAPI Mai/26</v>
          </cell>
        </row>
        <row r="4064">
          <cell r="A4064">
            <v>105047</v>
          </cell>
          <cell r="B4064" t="str">
            <v>PILAR DE MADEIRA ROLIÇA, EUCALIPTO OU EQUIVALENTE DA REGIÃO, FIXADO COM PORTA PILAR METÁLICO, DIÂMETRO DE 12 A 15 CM, APOIO ARTICULADO, COMPRIMENTO DE 6 M. AF_03/2024</v>
          </cell>
          <cell r="C4064" t="str">
            <v>M</v>
          </cell>
          <cell r="D4064">
            <v>0</v>
          </cell>
          <cell r="E4064" t="str">
            <v>Estruturas de Madeira</v>
          </cell>
          <cell r="F4064" t="str">
            <v>SINAPI Mai/26</v>
          </cell>
        </row>
        <row r="4065">
          <cell r="A4065">
            <v>105044</v>
          </cell>
          <cell r="B4065" t="str">
            <v>PILAR DE MADEIRA ROLIÇA, EUCALIPTO OU EQUIVALENTE DA REGIÃO, FIXADO COM PORTA PILAR METÁLICO, DIÂMETRO DE 12 A 15 CM, APOIO ENGASTADO, COMPRIMENTO DE 3 M. AF_03/2024</v>
          </cell>
          <cell r="C4065" t="str">
            <v>M</v>
          </cell>
          <cell r="D4065">
            <v>0</v>
          </cell>
          <cell r="E4065" t="str">
            <v>Estruturas de Madeira</v>
          </cell>
          <cell r="F4065" t="str">
            <v>SINAPI Mai/26</v>
          </cell>
        </row>
        <row r="4066">
          <cell r="A4066">
            <v>105094</v>
          </cell>
          <cell r="B4066" t="str">
            <v>PILAR DE MADEIRA ROLIÇA, EUCALIPTO OU EQUIVALENTE DA REGIÃO, FIXADO COM PORTA PILAR METÁLICO, DIÂMETRO DE 12 A 15 CM, APOIO ENGASTADO, COMPRIMENTO DE 6 M. AF_03/2024</v>
          </cell>
          <cell r="C4066" t="str">
            <v>M</v>
          </cell>
          <cell r="D4066">
            <v>0</v>
          </cell>
          <cell r="E4066" t="str">
            <v>Estruturas de Madeira</v>
          </cell>
          <cell r="F4066" t="str">
            <v>SINAPI Mai/26</v>
          </cell>
        </row>
        <row r="4067">
          <cell r="A4067">
            <v>105096</v>
          </cell>
          <cell r="B4067" t="str">
            <v>PILAR DE MADEIRA ROLIÇA, EUCALIPTO OU EQUIVALENTE DA REGIÃO, FIXADO COM PORTA PILAR METÁLICO, DIÂMETRO DE 16 A 20 CM, APOIO ARTICULADO, COMPRIMENTO DE 3 M. AF_03/2024</v>
          </cell>
          <cell r="C4067" t="str">
            <v>M</v>
          </cell>
          <cell r="D4067">
            <v>0</v>
          </cell>
          <cell r="E4067" t="str">
            <v>Estruturas de Madeira</v>
          </cell>
          <cell r="F4067" t="str">
            <v>SINAPI Mai/26</v>
          </cell>
        </row>
        <row r="4068">
          <cell r="A4068">
            <v>105048</v>
          </cell>
          <cell r="B4068" t="str">
            <v>PILAR DE MADEIRA ROLIÇA, EUCALIPTO OU EQUIVALENTE DA REGIÃO, FIXADO COM PORTA PILAR METÁLICO, DIÂMETRO DE 16 A 20 CM, APOIO ARTICULADO, COMPRIMENTO DE 6 M. AF_03/2024</v>
          </cell>
          <cell r="C4068" t="str">
            <v>M</v>
          </cell>
          <cell r="D4068">
            <v>0</v>
          </cell>
          <cell r="E4068" t="str">
            <v>Estruturas de Madeira</v>
          </cell>
          <cell r="F4068" t="str">
            <v>SINAPI Mai/26</v>
          </cell>
        </row>
        <row r="4069">
          <cell r="A4069">
            <v>105097</v>
          </cell>
          <cell r="B4069" t="str">
            <v>PILAR DE MADEIRA ROLIÇA, EUCALIPTO OU EQUIVALENTE DA REGIÃO, FIXADO COM PORTA PILAR METÁLICO, DIÂMETRO DE 16 A 20 CM, APOIO ENGASTADO, COMPRIMENTO DE 3 M. AF_03/2024</v>
          </cell>
          <cell r="C4069" t="str">
            <v>M</v>
          </cell>
          <cell r="D4069">
            <v>0</v>
          </cell>
          <cell r="E4069" t="str">
            <v>Estruturas de Madeira</v>
          </cell>
          <cell r="F4069" t="str">
            <v>SINAPI Mai/26</v>
          </cell>
        </row>
        <row r="4070">
          <cell r="A4070">
            <v>105049</v>
          </cell>
          <cell r="B4070" t="str">
            <v>PILAR DE MADEIRA ROLIÇA, EUCALIPTO OU EQUIVALENTE DA REGIÃO, FIXADO COM PORTA PILAR METÁLICO, DIÂMETRO DE 16 A 20 CM, APOIO ENGASTADO, COMPRIMENTO DE 6 M. AF_03/2024</v>
          </cell>
          <cell r="C4070" t="str">
            <v>M</v>
          </cell>
          <cell r="D4070">
            <v>0</v>
          </cell>
          <cell r="E4070" t="str">
            <v>Estruturas de Madeira</v>
          </cell>
          <cell r="F4070" t="str">
            <v>SINAPI Mai/26</v>
          </cell>
        </row>
        <row r="4071">
          <cell r="A4071">
            <v>105051</v>
          </cell>
          <cell r="B4071" t="str">
            <v>PILAR DE MADEIRA ROLIÇA, EUCALIPTO OU EQUIVALENTE DA REGIÃO, FIXADO COM PORTA PILAR METÁLICO, DIÂMETRO DE 21 A 29 CM, APOIO ARTICULADO, COMPRIMENTO DE 3 M. AF_03/2024</v>
          </cell>
          <cell r="C4071" t="str">
            <v>M</v>
          </cell>
          <cell r="D4071">
            <v>0</v>
          </cell>
          <cell r="E4071" t="str">
            <v>Estruturas de Madeira</v>
          </cell>
          <cell r="F4071" t="str">
            <v>SINAPI Mai/26</v>
          </cell>
        </row>
        <row r="4072">
          <cell r="A4072">
            <v>105054</v>
          </cell>
          <cell r="B4072" t="str">
            <v>PILAR DE MADEIRA ROLIÇA, EUCALIPTO OU EQUIVALENTE DA REGIÃO, FIXADO COM PORTA PILAR METÁLICO, DIÂMETRO DE 21 A 29 CM, APOIO ARTICULADO, COMPRIMENTO DE 6 M. AF_03/2024</v>
          </cell>
          <cell r="C4072" t="str">
            <v>M</v>
          </cell>
          <cell r="D4072">
            <v>0</v>
          </cell>
          <cell r="E4072" t="str">
            <v>Estruturas de Madeira</v>
          </cell>
          <cell r="F4072" t="str">
            <v>SINAPI Mai/26</v>
          </cell>
        </row>
        <row r="4073">
          <cell r="A4073">
            <v>105052</v>
          </cell>
          <cell r="B4073" t="str">
            <v>PILAR DE MADEIRA ROLIÇA, EUCALIPTO OU EQUIVALENTE DA REGIÃO, FIXADO COM PORTA PILAR METÁLICO, DIÂMETRO DE 21 A 29 CM, APOIO ENGASTADO, COMPRIMENTO DE 3 M. AF_03/2024</v>
          </cell>
          <cell r="C4073" t="str">
            <v>M</v>
          </cell>
          <cell r="D4073">
            <v>0</v>
          </cell>
          <cell r="E4073" t="str">
            <v>Estruturas de Madeira</v>
          </cell>
          <cell r="F4073" t="str">
            <v>SINAPI Mai/26</v>
          </cell>
        </row>
        <row r="4074">
          <cell r="A4074">
            <v>105055</v>
          </cell>
          <cell r="B4074" t="str">
            <v>PILAR DE MADEIRA ROLIÇA, EUCALIPTO OU EQUIVALENTE DA REGIÃO, FIXADO COM PORTA PILAR METÁLICO, DIÂMETRO DE 21 A 29 CM, APOIO ENGASTADO, COMPRIMENTO DE 6 M. AF_03/2024</v>
          </cell>
          <cell r="C4074" t="str">
            <v>M</v>
          </cell>
          <cell r="D4074">
            <v>0</v>
          </cell>
          <cell r="E4074" t="str">
            <v>Estruturas de Madeira</v>
          </cell>
          <cell r="F4074" t="str">
            <v>SINAPI Mai/26</v>
          </cell>
        </row>
        <row r="4075">
          <cell r="A4075">
            <v>105065</v>
          </cell>
          <cell r="B4075" t="str">
            <v>PILAR DE MADEIRA ROLIÇA, EUCALIPTO OU EQUIVALENTE DA REGIÃO, FIXADO COM PORTA PILAR METÁLICO, DIÂMETRO DE 30 A 34 CM, APOIO ARTICULADO, COMPRIMENTO DE 3 M. AF_03/2024</v>
          </cell>
          <cell r="C4075" t="str">
            <v>M</v>
          </cell>
          <cell r="D4075">
            <v>0</v>
          </cell>
          <cell r="E4075" t="str">
            <v>Estruturas de Madeira</v>
          </cell>
          <cell r="F4075" t="str">
            <v>SINAPI Mai/26</v>
          </cell>
        </row>
        <row r="4076">
          <cell r="A4076">
            <v>105059</v>
          </cell>
          <cell r="B4076" t="str">
            <v>PILAR DE MADEIRA ROLIÇA, EUCALIPTO OU EQUIVALENTE DA REGIÃO, FIXADO COM PORTA PILAR METÁLICO, DIÂMETRO DE 30 A 34 CM, APOIO ARTICULADO, COMPRIMENTO DE 6 M. AF_03/2024</v>
          </cell>
          <cell r="C4076" t="str">
            <v>M</v>
          </cell>
          <cell r="D4076">
            <v>0</v>
          </cell>
          <cell r="E4076" t="str">
            <v>Estruturas de Madeira</v>
          </cell>
          <cell r="F4076" t="str">
            <v>SINAPI Mai/26</v>
          </cell>
        </row>
        <row r="4077">
          <cell r="A4077">
            <v>105057</v>
          </cell>
          <cell r="B4077" t="str">
            <v>PILAR DE MADEIRA ROLIÇA, EUCALIPTO OU EQUIVALENTE DA REGIÃO, FIXADO COM PORTA PILAR METÁLICO, DIÂMETRO DE 30 A 34 CM, APOIO ENGASTADO, COMPRIMENTO DE 3 M. AF_03/2024</v>
          </cell>
          <cell r="C4077" t="str">
            <v>M</v>
          </cell>
          <cell r="D4077">
            <v>0</v>
          </cell>
          <cell r="E4077" t="str">
            <v>Estruturas de Madeira</v>
          </cell>
          <cell r="F4077" t="str">
            <v>SINAPI Mai/26</v>
          </cell>
        </row>
        <row r="4078">
          <cell r="A4078">
            <v>105060</v>
          </cell>
          <cell r="B4078" t="str">
            <v>PILAR DE MADEIRA ROLIÇA, EUCALIPTO OU EQUIVALENTE DA REGIÃO, FIXADO COM PORTA PILAR METÁLICO, DIÂMETRO DE 30 A 34 CM, APOIO ENGASTADO, COMPRIMENTO DE 6 M. AF_03/2024</v>
          </cell>
          <cell r="C4078" t="str">
            <v>M</v>
          </cell>
          <cell r="D4078">
            <v>0</v>
          </cell>
          <cell r="E4078" t="str">
            <v>Estruturas de Madeira</v>
          </cell>
          <cell r="F4078" t="str">
            <v>SINAPI Mai/26</v>
          </cell>
        </row>
        <row r="4079">
          <cell r="A4079">
            <v>105042</v>
          </cell>
          <cell r="B4079" t="str">
            <v>PILAR DE MADEIRA ROLIÇA, EUCALIPTO OU EQUIVALENTE DA REGIÃO, FIXADO COM VERGALHÃO, DIÂMETRO DE 12 A 15 CM, APOIO ARTICULADO, COMPRIMENTO DE 3 M. AF_03/2024</v>
          </cell>
          <cell r="C4079" t="str">
            <v>M</v>
          </cell>
          <cell r="D4079">
            <v>75.86</v>
          </cell>
          <cell r="E4079" t="str">
            <v>Estruturas de Madeira</v>
          </cell>
          <cell r="F4079" t="str">
            <v>SINAPI Mai/26</v>
          </cell>
        </row>
        <row r="4080">
          <cell r="A4080">
            <v>105046</v>
          </cell>
          <cell r="B4080" t="str">
            <v>PILAR DE MADEIRA ROLIÇA, EUCALIPTO OU EQUIVALENTE DA REGIÃO, FIXADO COM VERGALHÃO, DIÂMETRO DE 12 A 15 CM, APOIO ARTICULADO, COMPRIMENTO DE 6 M. AF_03/2024</v>
          </cell>
          <cell r="C4080" t="str">
            <v>M</v>
          </cell>
          <cell r="D4080">
            <v>63.03</v>
          </cell>
          <cell r="E4080" t="str">
            <v>Estruturas de Madeira</v>
          </cell>
          <cell r="F4080" t="str">
            <v>SINAPI Mai/26</v>
          </cell>
        </row>
        <row r="4081">
          <cell r="A4081">
            <v>105095</v>
          </cell>
          <cell r="B4081" t="str">
            <v>PILAR DE MADEIRA ROLIÇA, EUCALIPTO OU EQUIVALENTE DA REGIÃO, FIXADO COM VERGALHÃO, DIÂMETRO DE 16 A 20 CM, APOIO ARTICULADO, COMPRIMENTO DE 3 M. AF_03/2024</v>
          </cell>
          <cell r="C4081" t="str">
            <v>M</v>
          </cell>
          <cell r="D4081">
            <v>111.56</v>
          </cell>
          <cell r="E4081" t="str">
            <v>Estruturas de Madeira</v>
          </cell>
          <cell r="F4081" t="str">
            <v>SINAPI Mai/26</v>
          </cell>
        </row>
        <row r="4082">
          <cell r="A4082">
            <v>105098</v>
          </cell>
          <cell r="B4082" t="str">
            <v>PILAR DE MADEIRA ROLIÇA, EUCALIPTO OU EQUIVALENTE DA REGIÃO, FIXADO COM VERGALHÃO, DIÂMETRO DE 16 A 20 CM, APOIO ARTICULADO, COMPRIMENTO DE 6 M. AF_03/2024</v>
          </cell>
          <cell r="C4082" t="str">
            <v>M</v>
          </cell>
          <cell r="D4082">
            <v>98.75</v>
          </cell>
          <cell r="E4082" t="str">
            <v>Estruturas de Madeira</v>
          </cell>
          <cell r="F4082" t="str">
            <v>SINAPI Mai/26</v>
          </cell>
        </row>
        <row r="4083">
          <cell r="A4083">
            <v>105050</v>
          </cell>
          <cell r="B4083" t="str">
            <v>PILAR DE MADEIRA ROLIÇA, EUCALIPTO OU EQUIVALENTE DA REGIÃO, FIXADO COM VERGALHÃO, DIÂMETRO DE 21 A 29 CM, APOIO ARTICULADO, COMPRIMENTO DE 3 M. AF_03/2024</v>
          </cell>
          <cell r="C4083" t="str">
            <v>M</v>
          </cell>
          <cell r="D4083">
            <v>228.3</v>
          </cell>
          <cell r="E4083" t="str">
            <v>Estruturas de Madeira</v>
          </cell>
          <cell r="F4083" t="str">
            <v>SINAPI Mai/26</v>
          </cell>
        </row>
        <row r="4084">
          <cell r="A4084">
            <v>105053</v>
          </cell>
          <cell r="B4084" t="str">
            <v>PILAR DE MADEIRA ROLIÇA, EUCALIPTO OU EQUIVALENTE DA REGIÃO, FIXADO COM VERGALHÃO, DIÂMETRO DE 21 A 29 CM, APOIO ARTICULADO, COMPRIMENTO DE 6 M. AF_03/2024</v>
          </cell>
          <cell r="C4084" t="str">
            <v>M</v>
          </cell>
          <cell r="D4084">
            <v>215.66</v>
          </cell>
          <cell r="E4084" t="str">
            <v>Estruturas de Madeira</v>
          </cell>
          <cell r="F4084" t="str">
            <v>SINAPI Mai/26</v>
          </cell>
        </row>
        <row r="4085">
          <cell r="A4085">
            <v>105056</v>
          </cell>
          <cell r="B4085" t="str">
            <v>PILAR DE MADEIRA ROLIÇA, EUCALIPTO OU EQUIVALENTE DA REGIÃO, FIXADO COM VERGALHÃO, DIÂMETRO DE 30 A 34 CM, APOIO ARTICULADO, COMPRIMENTO DE 3 M. AF_03/2024</v>
          </cell>
          <cell r="C4085" t="str">
            <v>M</v>
          </cell>
          <cell r="D4085">
            <v>314.23</v>
          </cell>
          <cell r="E4085" t="str">
            <v>Estruturas de Madeira</v>
          </cell>
          <cell r="F4085" t="str">
            <v>SINAPI Mai/26</v>
          </cell>
        </row>
        <row r="4086">
          <cell r="A4086">
            <v>105058</v>
          </cell>
          <cell r="B4086" t="str">
            <v>PILAR DE MADEIRA ROLIÇA, EUCALIPTO OU EQUIVALENTE DA REGIÃO, FIXADO COM VERGALHÃO, DIÂMETRO DE 30 A 34 CM, APOIO ARTICULADO, COMPRIMENTO DE 6 M. AF_03/2024</v>
          </cell>
          <cell r="C4086" t="str">
            <v>M</v>
          </cell>
          <cell r="D4086">
            <v>302.52</v>
          </cell>
          <cell r="E4086" t="str">
            <v>Estruturas de Madeira</v>
          </cell>
          <cell r="F4086" t="str">
            <v>SINAPI Mai/26</v>
          </cell>
        </row>
        <row r="4087">
          <cell r="A4087">
            <v>105062</v>
          </cell>
          <cell r="B4087" t="str">
            <v>PILAR DE MADEIRA SERRADA, MAÇARANDUBA OU EQUIVALENTE DA REGIÃO, NÃO APARELHADO, FIXADO COM PORTA PILAR METÁLICO, SEÇÃO QUADRADA 10 X 10 CM, APOIO ARTICULADO, COMPRIMENTO DE 3 M. AF_03/2024</v>
          </cell>
          <cell r="C4087" t="str">
            <v>M</v>
          </cell>
          <cell r="D4087">
            <v>0</v>
          </cell>
          <cell r="E4087" t="str">
            <v>Estruturas de Madeira</v>
          </cell>
          <cell r="F4087" t="str">
            <v>SINAPI Mai/26</v>
          </cell>
        </row>
        <row r="4088">
          <cell r="A4088">
            <v>105066</v>
          </cell>
          <cell r="B4088" t="str">
            <v>PILAR DE MADEIRA SERRADA, MAÇARANDUBA OU EQUIVALENTE DA REGIÃO, NÃO APARELHADO, FIXADO COM PORTA PILAR METÁLICO, SEÇÃO QUADRADA 10 X 10 CM, APOIO ARTICULADO, COMPRIMENTO DE 6 M. AF_03/2024</v>
          </cell>
          <cell r="C4088" t="str">
            <v>M</v>
          </cell>
          <cell r="D4088">
            <v>0</v>
          </cell>
          <cell r="E4088" t="str">
            <v>Estruturas de Madeira</v>
          </cell>
          <cell r="F4088" t="str">
            <v>SINAPI Mai/26</v>
          </cell>
        </row>
        <row r="4089">
          <cell r="A4089">
            <v>105063</v>
          </cell>
          <cell r="B4089" t="str">
            <v>PILAR DE MADEIRA SERRADA, MAÇARANDUBA OU EQUIVALENTE DA REGIÃO, NÃO APARELHADO, FIXADO COM PORTA PILAR METÁLICO, SEÇÃO QUADRADA 10 X 10 CM, APOIO ENGASTADO, COMPRIMENTO DE 3 M. AF_03/2024</v>
          </cell>
          <cell r="C4089" t="str">
            <v>M</v>
          </cell>
          <cell r="D4089">
            <v>0</v>
          </cell>
          <cell r="E4089" t="str">
            <v>Estruturas de Madeira</v>
          </cell>
          <cell r="F4089" t="str">
            <v>SINAPI Mai/26</v>
          </cell>
        </row>
        <row r="4090">
          <cell r="A4090">
            <v>105067</v>
          </cell>
          <cell r="B4090" t="str">
            <v>PILAR DE MADEIRA SERRADA, MAÇARANDUBA OU EQUIVALENTE DA REGIÃO, NÃO APARELHADO, FIXADO COM PORTA PILAR METÁLICO, SEÇÃO QUADRADA 10 X 10 CM, APOIO ENGASTADO, COMPRIMENTO DE 6 M. AF_03/2024</v>
          </cell>
          <cell r="C4090" t="str">
            <v>M</v>
          </cell>
          <cell r="D4090">
            <v>0</v>
          </cell>
          <cell r="E4090" t="str">
            <v>Estruturas de Madeira</v>
          </cell>
          <cell r="F4090" t="str">
            <v>SINAPI Mai/26</v>
          </cell>
        </row>
        <row r="4091">
          <cell r="A4091">
            <v>105069</v>
          </cell>
          <cell r="B4091" t="str">
            <v>PILAR DE MADEIRA SERRADA, MAÇARANDUBA OU EQUIVALENTE DA REGIÃO, NÃO APARELHADO, FIXADO COM PORTA PILAR METÁLICO, SEÇÃO QUADRADA 15 X 15 CM, APOIO ARTICULADO, COMPRIMENTO DE 3 M. AF_03/2024</v>
          </cell>
          <cell r="C4091" t="str">
            <v>M</v>
          </cell>
          <cell r="D4091">
            <v>0</v>
          </cell>
          <cell r="E4091" t="str">
            <v>Estruturas de Madeira</v>
          </cell>
          <cell r="F4091" t="str">
            <v>SINAPI Mai/26</v>
          </cell>
        </row>
        <row r="4092">
          <cell r="A4092">
            <v>105072</v>
          </cell>
          <cell r="B4092" t="str">
            <v>PILAR DE MADEIRA SERRADA, MAÇARANDUBA OU EQUIVALENTE DA REGIÃO, NÃO APARELHADO, FIXADO COM PORTA PILAR METÁLICO, SEÇÃO QUADRADA 15 X 15 CM, APOIO ARTICULADO, COMPRIMENTO DE 6 M. AF_03/2024</v>
          </cell>
          <cell r="C4092" t="str">
            <v>M</v>
          </cell>
          <cell r="D4092">
            <v>0</v>
          </cell>
          <cell r="E4092" t="str">
            <v>Estruturas de Madeira</v>
          </cell>
          <cell r="F4092" t="str">
            <v>SINAPI Mai/26</v>
          </cell>
        </row>
        <row r="4093">
          <cell r="A4093">
            <v>105070</v>
          </cell>
          <cell r="B4093" t="str">
            <v>PILAR DE MADEIRA SERRADA, MAÇARANDUBA OU EQUIVALENTE DA REGIÃO, NÃO APARELHADO, FIXADO COM PORTA PILAR METÁLICO, SEÇÃO QUADRADA 15 X 15 CM, APOIO ENGASTADO, COMPRIMENTO DE 3 M. AF_03/2024</v>
          </cell>
          <cell r="C4093" t="str">
            <v>M</v>
          </cell>
          <cell r="D4093">
            <v>0</v>
          </cell>
          <cell r="E4093" t="str">
            <v>Estruturas de Madeira</v>
          </cell>
          <cell r="F4093" t="str">
            <v>SINAPI Mai/26</v>
          </cell>
        </row>
        <row r="4094">
          <cell r="A4094">
            <v>105073</v>
          </cell>
          <cell r="B4094" t="str">
            <v>PILAR DE MADEIRA SERRADA, MAÇARANDUBA OU EQUIVALENTE DA REGIÃO, NÃO APARELHADO, FIXADO COM PORTA PILAR METÁLICO, SEÇÃO QUADRADA 15 X 15 CM, APOIO ENGASTADO, COMPRIMENTO DE 6 M. AF_03/2024</v>
          </cell>
          <cell r="C4094" t="str">
            <v>M</v>
          </cell>
          <cell r="D4094">
            <v>0</v>
          </cell>
          <cell r="E4094" t="str">
            <v>Estruturas de Madeira</v>
          </cell>
          <cell r="F4094" t="str">
            <v>SINAPI Mai/26</v>
          </cell>
        </row>
        <row r="4095">
          <cell r="A4095">
            <v>105075</v>
          </cell>
          <cell r="B4095" t="str">
            <v>PILAR DE MADEIRA SERRADA, MAÇARANDUBA OU EQUIVALENTE DA REGIÃO, NÃO APARELHADO, FIXADO COM PORTA PILAR METÁLICO, SEÇÃO QUADRADA 20 X 20 CM, APOIO ARTICULADO, COMPRIMENTO DE 3 M. AF_03/2024</v>
          </cell>
          <cell r="C4095" t="str">
            <v>M</v>
          </cell>
          <cell r="D4095">
            <v>0</v>
          </cell>
          <cell r="E4095" t="str">
            <v>Estruturas de Madeira</v>
          </cell>
          <cell r="F4095" t="str">
            <v>SINAPI Mai/26</v>
          </cell>
        </row>
        <row r="4096">
          <cell r="A4096">
            <v>105078</v>
          </cell>
          <cell r="B4096" t="str">
            <v>PILAR DE MADEIRA SERRADA, MAÇARANDUBA OU EQUIVALENTE DA REGIÃO, NÃO APARELHADO, FIXADO COM PORTA PILAR METÁLICO, SEÇÃO QUADRADA 20 X 20 CM, APOIO ARTICULADO, COMPRIMENTO DE 6 M. AF_03/2024</v>
          </cell>
          <cell r="C4096" t="str">
            <v>M</v>
          </cell>
          <cell r="D4096">
            <v>0</v>
          </cell>
          <cell r="E4096" t="str">
            <v>Estruturas de Madeira</v>
          </cell>
          <cell r="F4096" t="str">
            <v>SINAPI Mai/26</v>
          </cell>
        </row>
        <row r="4097">
          <cell r="A4097">
            <v>105076</v>
          </cell>
          <cell r="B4097" t="str">
            <v>PILAR DE MADEIRA SERRADA, MAÇARANDUBA OU EQUIVALENTE DA REGIÃO, NÃO APARELHADO, FIXADO COM PORTA PILAR METÁLICO, SEÇÃO QUADRADA 20 X 20 CM, APOIO ENGASTADO, COMPRIMENTO DE 3 M. AF_03/2024</v>
          </cell>
          <cell r="C4097" t="str">
            <v>M</v>
          </cell>
          <cell r="D4097">
            <v>0</v>
          </cell>
          <cell r="E4097" t="str">
            <v>Estruturas de Madeira</v>
          </cell>
          <cell r="F4097" t="str">
            <v>SINAPI Mai/26</v>
          </cell>
        </row>
        <row r="4098">
          <cell r="A4098">
            <v>105079</v>
          </cell>
          <cell r="B4098" t="str">
            <v>PILAR DE MADEIRA SERRADA, MAÇARANDUBA OU EQUIVALENTE DA REGIÃO, NÃO APARELHADO, FIXADO COM PORTA PILAR METÁLICO, SEÇÃO QUADRADA 20 X 20 CM, APOIO ENGASTADO, COMPRIMENTO DE 6 M. AF_03/2024</v>
          </cell>
          <cell r="C4098" t="str">
            <v>M</v>
          </cell>
          <cell r="D4098">
            <v>0</v>
          </cell>
          <cell r="E4098" t="str">
            <v>Estruturas de Madeira</v>
          </cell>
          <cell r="F4098" t="str">
            <v>SINAPI Mai/26</v>
          </cell>
        </row>
        <row r="4099">
          <cell r="A4099">
            <v>105061</v>
          </cell>
          <cell r="B4099" t="str">
            <v>PILAR DE MADEIRA SERRADA, MAÇARANDUBA OU EQUIVALENTE DA REGIÃO, NÃO APARELHADO, FIXADO COM VERGALHÃO, SEÇÃO QUADRADA 10 X 10 CM, APOIO ARTICULADO, COMPRIMENTO DE 3 M. AF_03/2024</v>
          </cell>
          <cell r="C4099" t="str">
            <v>M</v>
          </cell>
          <cell r="D4099">
            <v>117.81</v>
          </cell>
          <cell r="E4099" t="str">
            <v>Estruturas de Madeira</v>
          </cell>
          <cell r="F4099" t="str">
            <v>SINAPI Mai/26</v>
          </cell>
        </row>
        <row r="4100">
          <cell r="A4100">
            <v>105064</v>
          </cell>
          <cell r="B4100" t="str">
            <v>PILAR DE MADEIRA SERRADA, MAÇARANDUBA OU EQUIVALENTE DA REGIÃO, NÃO APARELHADO, FIXADO COM VERGALHÃO, SEÇÃO QUADRADA 10 X 10 CM, APOIO ARTICULADO, COMPRIMENTO DE 6 M. AF_03/2024</v>
          </cell>
          <cell r="C4100" t="str">
            <v>M</v>
          </cell>
          <cell r="D4100">
            <v>101.23</v>
          </cell>
          <cell r="E4100" t="str">
            <v>Estruturas de Madeira</v>
          </cell>
          <cell r="F4100" t="str">
            <v>SINAPI Mai/26</v>
          </cell>
        </row>
        <row r="4101">
          <cell r="A4101">
            <v>105068</v>
          </cell>
          <cell r="B4101" t="str">
            <v>PILAR DE MADEIRA SERRADA, MAÇARANDUBA OU EQUIVALENTE DA REGIÃO, NÃO APARELHADO, FIXADO COM VERGALHÃO, SEÇÃO QUADRADA 15 X 15 CM, APOIO ARTICULADO, COMPRIMENTO DE 3 M. AF_03/2024</v>
          </cell>
          <cell r="C4101" t="str">
            <v>M</v>
          </cell>
          <cell r="D4101">
            <v>195.84</v>
          </cell>
          <cell r="E4101" t="str">
            <v>Estruturas de Madeira</v>
          </cell>
          <cell r="F4101" t="str">
            <v>SINAPI Mai/26</v>
          </cell>
        </row>
        <row r="4102">
          <cell r="A4102">
            <v>105071</v>
          </cell>
          <cell r="B4102" t="str">
            <v>PILAR DE MADEIRA SERRADA, MAÇARANDUBA OU EQUIVALENTE DA REGIÃO, NÃO APARELHADO, FIXADO COM VERGALHÃO, SEÇÃO QUADRADA 15 X 15 CM, APOIO ARTICULADO, COMPRIMENTO DE 6 M. AF_03/2024</v>
          </cell>
          <cell r="C4102" t="str">
            <v>M</v>
          </cell>
          <cell r="D4102">
            <v>179.28</v>
          </cell>
          <cell r="E4102" t="str">
            <v>Estruturas de Madeira</v>
          </cell>
          <cell r="F4102" t="str">
            <v>SINAPI Mai/26</v>
          </cell>
        </row>
        <row r="4103">
          <cell r="A4103">
            <v>105074</v>
          </cell>
          <cell r="B4103" t="str">
            <v>PILAR DE MADEIRA SERRADA, MAÇARANDUBA OU EQUIVALENTE DA REGIÃO, NÃO APARELHADO, FIXADO COM VERGALHÃO, SEÇÃO QUADRADA 20 X 20 CM, APOIO ARTICULADO, COMPRIMENTO DE 3 M. AF_03/2024</v>
          </cell>
          <cell r="C4103" t="str">
            <v>M</v>
          </cell>
          <cell r="D4103">
            <v>305.02999999999997</v>
          </cell>
          <cell r="E4103" t="str">
            <v>Estruturas de Madeira</v>
          </cell>
          <cell r="F4103" t="str">
            <v>SINAPI Mai/26</v>
          </cell>
        </row>
        <row r="4104">
          <cell r="A4104">
            <v>105077</v>
          </cell>
          <cell r="B4104" t="str">
            <v>PILAR DE MADEIRA SERRADA, MAÇARANDUBA OU EQUIVALENTE DA REGIÃO, NÃO APARELHADO, FIXADO COM VERGALHÃO, SEÇÃO QUADRADA 20 X 20 CM, APOIO ARTICULADO, COMPRIMENTO DE 6 M. AF_03/2024</v>
          </cell>
          <cell r="C4104" t="str">
            <v>M</v>
          </cell>
          <cell r="D4104">
            <v>288.56</v>
          </cell>
          <cell r="E4104" t="str">
            <v>Estruturas de Madeira</v>
          </cell>
          <cell r="F4104" t="str">
            <v>SINAPI Mai/26</v>
          </cell>
        </row>
        <row r="4105">
          <cell r="A4105">
            <v>105090</v>
          </cell>
          <cell r="B4105" t="str">
            <v>PISO DE MADEIRA, SOBRE VIGOTAS DE MADEIRA SEÇÃO 7,5 X 15 CM. AF_03/2024</v>
          </cell>
          <cell r="C4105" t="str">
            <v>M2</v>
          </cell>
          <cell r="D4105">
            <v>598.09</v>
          </cell>
          <cell r="E4105" t="str">
            <v>Estruturas de Madeira</v>
          </cell>
          <cell r="F4105" t="str">
            <v>SINAPI Mai/26</v>
          </cell>
        </row>
        <row r="4106">
          <cell r="A4106">
            <v>105099</v>
          </cell>
          <cell r="B4106" t="str">
            <v>VIGA DE MADEIRA ROLIÇA, EUCALIPTO OU EQUIVALENTE DA REGIÃO, DIÂMETRO DE 12 A 15 CM. AF_03/2024</v>
          </cell>
          <cell r="C4106" t="str">
            <v>M</v>
          </cell>
          <cell r="D4106">
            <v>91.34</v>
          </cell>
          <cell r="E4106" t="str">
            <v>Estruturas de Madeira</v>
          </cell>
          <cell r="F4106" t="str">
            <v>SINAPI Mai/26</v>
          </cell>
        </row>
        <row r="4107">
          <cell r="A4107">
            <v>105100</v>
          </cell>
          <cell r="B4107" t="str">
            <v>VIGA DE MADEIRA ROLIÇA, EUCALIPTO OU EQUIVALENTE DA REGIÃO, DIÂMETRO DE 16 A 20 CM. AF_03/2024</v>
          </cell>
          <cell r="C4107" t="str">
            <v>M</v>
          </cell>
          <cell r="D4107">
            <v>130.66</v>
          </cell>
          <cell r="E4107" t="str">
            <v>Estruturas de Madeira</v>
          </cell>
          <cell r="F4107" t="str">
            <v>SINAPI Mai/26</v>
          </cell>
        </row>
        <row r="4108">
          <cell r="A4108">
            <v>105101</v>
          </cell>
          <cell r="B4108" t="str">
            <v>VIGA DE MADEIRA ROLIÇA, EUCALIPTO OU EQUIVALENTE DA REGIÃO, DIÂMETRO DE 21 A 29 CM. AF_03/2024</v>
          </cell>
          <cell r="C4108" t="str">
            <v>M</v>
          </cell>
          <cell r="D4108">
            <v>255</v>
          </cell>
          <cell r="E4108" t="str">
            <v>Estruturas de Madeira</v>
          </cell>
          <cell r="F4108" t="str">
            <v>SINAPI Mai/26</v>
          </cell>
        </row>
        <row r="4109">
          <cell r="A4109">
            <v>105102</v>
          </cell>
          <cell r="B4109" t="str">
            <v>VIGA DE MADEIRA ROLIÇA, EUCALIPTO OU EQUIVALENTE DA REGIÃO, DIÂMETRO DE 30 A 34 CM. AF_03/2024</v>
          </cell>
          <cell r="C4109" t="str">
            <v>M</v>
          </cell>
          <cell r="D4109">
            <v>350.78</v>
          </cell>
          <cell r="E4109" t="str">
            <v>Estruturas de Madeira</v>
          </cell>
          <cell r="F4109" t="str">
            <v>SINAPI Mai/26</v>
          </cell>
        </row>
        <row r="4110">
          <cell r="A4110">
            <v>105080</v>
          </cell>
          <cell r="B4110" t="str">
            <v>VIGA DE MADEIRA SERRADA, MAÇARANDUBA OU EQUIVALENTE DA REGIÃO, APARELHADA, SEÇÃO RETANGULAR 6 X 12 CM. AF_03/2024</v>
          </cell>
          <cell r="C4110" t="str">
            <v>M</v>
          </cell>
          <cell r="D4110">
            <v>74.209999999999994</v>
          </cell>
          <cell r="E4110" t="str">
            <v>Estruturas de Madeira</v>
          </cell>
          <cell r="F4110" t="str">
            <v>SINAPI Mai/26</v>
          </cell>
        </row>
        <row r="4111">
          <cell r="A4111">
            <v>105081</v>
          </cell>
          <cell r="B4111" t="str">
            <v>VIGA DE MADEIRA SERRADA, MAÇARANDUBA OU EQUIVALENTE DA REGIÃO, APARELHADA, SEÇÃO RETANGULAR 6 X 16 CM. AF_03/2024</v>
          </cell>
          <cell r="C4111" t="str">
            <v>M</v>
          </cell>
          <cell r="D4111">
            <v>86.6</v>
          </cell>
          <cell r="E4111" t="str">
            <v>Estruturas de Madeira</v>
          </cell>
          <cell r="F4111" t="str">
            <v>SINAPI Mai/26</v>
          </cell>
        </row>
        <row r="4112">
          <cell r="A4112">
            <v>105091</v>
          </cell>
          <cell r="B4112" t="str">
            <v>VIGA DE MADEIRA SERRADA, MAÇARANDUBA OU EQUIVALENTE DA REGIÃO, APARELHADA, SEÇÃO RETANGULAR 7,5 X 23 CM. AF_03/2024</v>
          </cell>
          <cell r="C4112" t="str">
            <v>M</v>
          </cell>
          <cell r="D4112">
            <v>154.38999999999999</v>
          </cell>
          <cell r="E4112" t="str">
            <v>Estruturas de Madeira</v>
          </cell>
          <cell r="F4112" t="str">
            <v>SINAPI Mai/26</v>
          </cell>
        </row>
        <row r="4113">
          <cell r="A4113">
            <v>105089</v>
          </cell>
          <cell r="B4113" t="str">
            <v>VIGA DE MADEIRA SERRADA, MAÇARANDUBA OU EQUIVALENTE DA REGIÃO, APARELHADA, SEÇÃO RETANGULAR 8 X 30 CM. AF_03/2024</v>
          </cell>
          <cell r="C4113" t="str">
            <v>M</v>
          </cell>
          <cell r="D4113">
            <v>196.02</v>
          </cell>
          <cell r="E4113" t="str">
            <v>Estruturas de Madeira</v>
          </cell>
          <cell r="F4113" t="str">
            <v>SINAPI Mai/26</v>
          </cell>
        </row>
        <row r="4114">
          <cell r="A4114">
            <v>105082</v>
          </cell>
          <cell r="B4114" t="str">
            <v>VIGA DE MADEIRA SERRADA, MAÇARANDUBA OU EQUIVALENTE DA REGIÃO, NÃO APARELHADA, SEÇÃO RETANGULAR 6 X 12 CM. AF_03/2024</v>
          </cell>
          <cell r="C4114" t="str">
            <v>M</v>
          </cell>
          <cell r="D4114">
            <v>77.540000000000006</v>
          </cell>
          <cell r="E4114" t="str">
            <v>Estruturas de Madeira</v>
          </cell>
          <cell r="F4114" t="str">
            <v>SINAPI Mai/26</v>
          </cell>
        </row>
        <row r="4115">
          <cell r="A4115">
            <v>105083</v>
          </cell>
          <cell r="B4115" t="str">
            <v>VIGA DE MADEIRA SERRADA, MAÇARANDUBA OU EQUIVALENTE DA REGIÃO, NÃO APARELHADA, SEÇÃO RETANGULAR 6 X 16 CM. AF_03/2024</v>
          </cell>
          <cell r="C4115" t="str">
            <v>M</v>
          </cell>
          <cell r="D4115">
            <v>88.12</v>
          </cell>
          <cell r="E4115" t="str">
            <v>Estruturas de Madeira</v>
          </cell>
          <cell r="F4115" t="str">
            <v>SINAPI Mai/26</v>
          </cell>
        </row>
        <row r="4116">
          <cell r="A4116">
            <v>105084</v>
          </cell>
          <cell r="B4116" t="str">
            <v>VIGA DE MADEIRA SERRADA, MAÇARANDUBA OU EQUIVALENTE DA REGIÃO, NÃO APARELHADA, SEÇÃO RETANGULAR 6 X 20 CM. AF_03/2024</v>
          </cell>
          <cell r="C4116" t="str">
            <v>M</v>
          </cell>
          <cell r="D4116">
            <v>110.55</v>
          </cell>
          <cell r="E4116" t="str">
            <v>Estruturas de Madeira</v>
          </cell>
          <cell r="F4116" t="str">
            <v>SINAPI Mai/26</v>
          </cell>
        </row>
        <row r="4117">
          <cell r="A4117">
            <v>105086</v>
          </cell>
          <cell r="B4117" t="str">
            <v>VIGA DE MADEIRA SERRADA, MAÇARANDUBA OU EQUIVALENTE DA REGIÃO, NÃO APARELHADA, SEÇÃO RETANGULAR 6 X 25 CM. AF_03/2024</v>
          </cell>
          <cell r="C4117" t="str">
            <v>M</v>
          </cell>
          <cell r="D4117">
            <v>102.48</v>
          </cell>
          <cell r="E4117" t="str">
            <v>Estruturas de Madeira</v>
          </cell>
          <cell r="F4117" t="str">
            <v>SINAPI Mai/26</v>
          </cell>
        </row>
        <row r="4118">
          <cell r="A4118">
            <v>105087</v>
          </cell>
          <cell r="B4118" t="str">
            <v>VIGA DE MADEIRA SERRADA, MAÇARANDUBA OU EQUIVALENTE DA REGIÃO, NÃO APARELHADA, SEÇÃO RETANGULAR 6 X 30 CM. AF_03/2024</v>
          </cell>
          <cell r="C4118" t="str">
            <v>M</v>
          </cell>
          <cell r="D4118">
            <v>115.69</v>
          </cell>
          <cell r="E4118" t="str">
            <v>Estruturas de Madeira</v>
          </cell>
          <cell r="F4118" t="str">
            <v>SINAPI Mai/26</v>
          </cell>
        </row>
        <row r="4119">
          <cell r="A4119">
            <v>105088</v>
          </cell>
          <cell r="B4119" t="str">
            <v>VIGA DE MADEIRA SERRADA, MAÇARANDUBA OU EQUIVALENTE DA REGIÃO, NÃO APARELHADA, SEÇÃO RETANGULAR 6 X 40 CM. AF_03/2024</v>
          </cell>
          <cell r="C4119" t="str">
            <v>M</v>
          </cell>
          <cell r="D4119">
            <v>212.74</v>
          </cell>
          <cell r="E4119" t="str">
            <v>Estruturas de Madeira</v>
          </cell>
          <cell r="F4119" t="str">
            <v>SINAPI Mai/26</v>
          </cell>
        </row>
        <row r="4120">
          <cell r="A4120">
            <v>105092</v>
          </cell>
          <cell r="B4120" t="str">
            <v>VIGA DE MADEIRA SERRADA, MAÇARANDUBA OU EQUIVALENTE DA REGIÃO, NÃO APARELHADA, SEÇÃO RETANGULAR 7,5 X 23 CM. AF_03/2024</v>
          </cell>
          <cell r="C4120" t="str">
            <v>M</v>
          </cell>
          <cell r="D4120">
            <v>168.32</v>
          </cell>
          <cell r="E4120" t="str">
            <v>Estruturas de Madeira</v>
          </cell>
          <cell r="F4120" t="str">
            <v>SINAPI Mai/26</v>
          </cell>
        </row>
        <row r="4121">
          <cell r="A4121">
            <v>105085</v>
          </cell>
          <cell r="B4121" t="str">
            <v>VIGA DE MADEIRA SERRADA, MAÇARANDUBA OU EQUIVALENTE DA REGIÃO, NÃO APARELHADA, SEÇÃO RETANGULAR 8 X 16 CM. AF_03/2024</v>
          </cell>
          <cell r="C4121" t="str">
            <v>M</v>
          </cell>
          <cell r="D4121">
            <v>115.76</v>
          </cell>
          <cell r="E4121" t="str">
            <v>Estruturas de Madeira</v>
          </cell>
          <cell r="F4121" t="str">
            <v>SINAPI Mai/26</v>
          </cell>
        </row>
        <row r="4122">
          <cell r="A4122">
            <v>105093</v>
          </cell>
          <cell r="B4122" t="str">
            <v>VIGA DE MADEIRA SERRADA, MAÇARANDUBA OU EQUIVALENTE DA REGIÃO, NÃO APARELHADA, SEÇÃO RETANGULAR 8 X 30 CM. AF_03/2024</v>
          </cell>
          <cell r="C4122" t="str">
            <v>M</v>
          </cell>
          <cell r="D4122">
            <v>170.96</v>
          </cell>
          <cell r="E4122" t="str">
            <v>Estruturas de Madeira</v>
          </cell>
          <cell r="F4122" t="str">
            <v>SINAPI Mai/26</v>
          </cell>
        </row>
        <row r="4123">
          <cell r="A4123">
            <v>105041</v>
          </cell>
          <cell r="B4123" t="str">
            <v>VIGA DE MADEIRA SERRADA, PINUS OU EQUIVALENTE DA REGIÃO, SEÇÃO RETANGULAR 7,5 X 10 CM. AF_03/2024</v>
          </cell>
          <cell r="C4123" t="str">
            <v>M</v>
          </cell>
          <cell r="D4123">
            <v>56.49</v>
          </cell>
          <cell r="E4123" t="str">
            <v>Estruturas de Madeira</v>
          </cell>
          <cell r="F4123" t="str">
            <v>SINAPI Mai/26</v>
          </cell>
        </row>
        <row r="4124">
          <cell r="A4124">
            <v>105045</v>
          </cell>
          <cell r="B4124" t="str">
            <v>VIGA DE MADEIRA SERRADA, PINUS OU EQUIVALENTE DA REGIÃO, SEÇÃO RETANGULAR 7,5 X 15 CM. AF_03/2024</v>
          </cell>
          <cell r="C4124" t="str">
            <v>M</v>
          </cell>
          <cell r="D4124">
            <v>64.489999999999995</v>
          </cell>
          <cell r="E4124" t="str">
            <v>Estruturas de Madeira</v>
          </cell>
          <cell r="F4124" t="str">
            <v>SINAPI Mai/26</v>
          </cell>
        </row>
        <row r="4125">
          <cell r="A4125">
            <v>93961</v>
          </cell>
          <cell r="B4125" t="str">
            <v>EXECUÇÃO DE GRAMPO PARA SOLO GRAMPEADO COM COMPRIMENTO MAIOR QUE 10 M, DIÂMETRO DE 10 CM, PERFURAÇÃO COM EQUIPAMENTO MANUAL E ARMADURA COM DIÂMETRO DE 20 MM. AF_07/2024</v>
          </cell>
          <cell r="C4125" t="str">
            <v>M</v>
          </cell>
          <cell r="D4125">
            <v>245.03</v>
          </cell>
          <cell r="E4125" t="str">
            <v>Execução de Grampo para Solo Grampeado</v>
          </cell>
          <cell r="F4125" t="str">
            <v>SINAPI Mai/26</v>
          </cell>
        </row>
        <row r="4126">
          <cell r="A4126">
            <v>93971</v>
          </cell>
          <cell r="B4126" t="str">
            <v>EXECUÇÃO DE GRAMPO PARA SOLO GRAMPEADO COM COMPRIMENTO MAIOR QUE 10 M, DIÂMETRO DE 7 CM, PERFURAÇÃO COM EQUIPAMENTO MANUAL E ARMADURA COM DIÂMETRO DE 20 MM. AF_07/2024</v>
          </cell>
          <cell r="C4126" t="str">
            <v>M</v>
          </cell>
          <cell r="D4126">
            <v>204.3</v>
          </cell>
          <cell r="E4126" t="str">
            <v>Execução de Grampo para Solo Grampeado</v>
          </cell>
          <cell r="F4126" t="str">
            <v>SINAPI Mai/26</v>
          </cell>
        </row>
        <row r="4127">
          <cell r="A4127">
            <v>93959</v>
          </cell>
          <cell r="B4127" t="str">
            <v>EXECUÇÃO DE GRAMPO PARA SOLO GRAMPEADO COM COMPRIMENTO MAIOR QUE 6 M E MENOR OU IGUAL A 10 M, DIÂMETRO DE 10 CM, PERFURAÇÃO COM EQUIPAMENTO MANUAL E ARMADURA COM DIÂMETRO DE 20 MM. AF_07/2024</v>
          </cell>
          <cell r="C4127" t="str">
            <v>M</v>
          </cell>
          <cell r="D4127">
            <v>274.64999999999998</v>
          </cell>
          <cell r="E4127" t="str">
            <v>Execução de Grampo para Solo Grampeado</v>
          </cell>
          <cell r="F4127" t="str">
            <v>SINAPI Mai/26</v>
          </cell>
        </row>
        <row r="4128">
          <cell r="A4128">
            <v>93969</v>
          </cell>
          <cell r="B4128" t="str">
            <v>EXECUÇÃO DE GRAMPO PARA SOLO GRAMPEADO COM COMPRIMENTO MAIOR QUE 6 M E MENOR OU IGUAL A 10 M, DIÂMETRO DE 7 CM, PERFURAÇÃO COM EQUIPAMENTO MANUAL E ARMADURA COM DIÂMETRO DE 20 MM. AF_07/2024</v>
          </cell>
          <cell r="C4128" t="str">
            <v>M</v>
          </cell>
          <cell r="D4128">
            <v>228.22</v>
          </cell>
          <cell r="E4128" t="str">
            <v>Execução de Grampo para Solo Grampeado</v>
          </cell>
          <cell r="F4128" t="str">
            <v>SINAPI Mai/26</v>
          </cell>
        </row>
        <row r="4129">
          <cell r="A4129">
            <v>93957</v>
          </cell>
          <cell r="B4129" t="str">
            <v>EXECUÇÃO DE GRAMPO PARA SOLO GRAMPEADO COM COMPRIMENTO MENOR OU IGUAL A 6 M, DIÂMETRO DE 10 CM, PERFURAÇÃO COM EQUIPAMENTO MANUAL E ARMADURA COM DIÂMETRO DE 20 MM. AF_07/2024</v>
          </cell>
          <cell r="C4129" t="str">
            <v>M</v>
          </cell>
          <cell r="D4129">
            <v>345.26</v>
          </cell>
          <cell r="E4129" t="str">
            <v>Execução de Grampo para Solo Grampeado</v>
          </cell>
          <cell r="F4129" t="str">
            <v>SINAPI Mai/26</v>
          </cell>
        </row>
        <row r="4130">
          <cell r="A4130">
            <v>93967</v>
          </cell>
          <cell r="B4130" t="str">
            <v>EXECUÇÃO DE GRAMPO PARA SOLO GRAMPEADO COM COMPRIMENTO MENOR OU IGUAL A 6 M, DIÂMETRO DE 7 CM, PERFURAÇÃO COM EQUIPAMENTO MANUAL E ARMADURA COM DIÂMETRO DE 20 MM. AF_07/2024</v>
          </cell>
          <cell r="C4130" t="str">
            <v>M</v>
          </cell>
          <cell r="D4130">
            <v>287.24</v>
          </cell>
          <cell r="E4130" t="str">
            <v>Execução de Grampo para Solo Grampeado</v>
          </cell>
          <cell r="F4130" t="str">
            <v>SINAPI Mai/26</v>
          </cell>
        </row>
        <row r="4131">
          <cell r="A4131">
            <v>104878</v>
          </cell>
          <cell r="B4131" t="str">
            <v>EXECUÇÃO DE LONGARINA, PARA TIRANTES PERMANENTES, COM PERFIL METÁLICO, INCLUINDO CUNHA E SOLIDARIZAÇÃO. AF_11/2023</v>
          </cell>
          <cell r="C4131" t="str">
            <v>UN</v>
          </cell>
          <cell r="D4131">
            <v>2379.13</v>
          </cell>
          <cell r="E4131" t="str">
            <v>Execução de Tirantes</v>
          </cell>
          <cell r="F4131" t="str">
            <v>SINAPI Mai/26</v>
          </cell>
        </row>
        <row r="4132">
          <cell r="A4132">
            <v>104877</v>
          </cell>
          <cell r="B4132" t="str">
            <v>EXECUÇÃO DE LONGARINA, PARA TIRANTES PROVISÓRIOS, COM PERFIL METÁLICO, INCLUINDO CUNHA E SOLIDARIZAÇÃO. AF_11/2023</v>
          </cell>
          <cell r="C4132" t="str">
            <v>UN</v>
          </cell>
          <cell r="D4132">
            <v>676.73</v>
          </cell>
          <cell r="E4132" t="str">
            <v>Execução de Tirantes</v>
          </cell>
          <cell r="F4132" t="str">
            <v>SINAPI Mai/26</v>
          </cell>
        </row>
        <row r="4133">
          <cell r="A4133">
            <v>104841</v>
          </cell>
          <cell r="B4133" t="str">
            <v>EXECUÇÃO DE PERFURAÇÃO PARA TIRANTE, COMPRIMENTO MAIOR OU IGUAL A 14 M E MENOR QUE 22 M, COM DIÂMETRO DE FURO DE 100 MM EXECUTADO COM HASTE E TUBOS DE REVESTIMENTO UTILIZANDO PERFURATRIZ SOBRE ESTEIRA. AF_11/2023</v>
          </cell>
          <cell r="C4133" t="str">
            <v>M</v>
          </cell>
          <cell r="D4133">
            <v>96.01</v>
          </cell>
          <cell r="E4133" t="str">
            <v>Execução de Tirantes</v>
          </cell>
          <cell r="F4133" t="str">
            <v>SINAPI Mai/26</v>
          </cell>
        </row>
        <row r="4134">
          <cell r="A4134">
            <v>104849</v>
          </cell>
          <cell r="B4134" t="str">
            <v>EXECUÇÃO DE PERFURAÇÃO PARA TIRANTE, COMPRIMENTO MAIOR OU IGUAL A 14 M E MENOR QUE 22 M, COM DIÂMETRO DE FURO DE 100 MM EXECUTADO COM HASTE UTILIZANDO PERFURATRIZ MANUAL SOBRE BASE DE MONTAGEM. AF_11/2023</v>
          </cell>
          <cell r="C4134" t="str">
            <v>M</v>
          </cell>
          <cell r="D4134">
            <v>65.55</v>
          </cell>
          <cell r="E4134" t="str">
            <v>Execução de Tirantes</v>
          </cell>
          <cell r="F4134" t="str">
            <v>SINAPI Mai/26</v>
          </cell>
        </row>
        <row r="4135">
          <cell r="A4135">
            <v>104887</v>
          </cell>
          <cell r="B4135" t="str">
            <v>EXECUÇÃO DE PERFURAÇÃO PARA TIRANTE, COMPRIMENTO MAIOR OU IGUAL A 14 M E MENOR QUE 22 M, COM DIÂMETRO DE FURO DE 100 MM EXECUTADO COM HASTE UTILIZANDO PERFURATRIZ SOBRE ESTEIRA. AF_11/2023</v>
          </cell>
          <cell r="C4135" t="str">
            <v>M</v>
          </cell>
          <cell r="D4135">
            <v>48.7</v>
          </cell>
          <cell r="E4135" t="str">
            <v>Execução de Tirantes</v>
          </cell>
          <cell r="F4135" t="str">
            <v>SINAPI Mai/26</v>
          </cell>
        </row>
        <row r="4136">
          <cell r="A4136">
            <v>104844</v>
          </cell>
          <cell r="B4136" t="str">
            <v>EXECUÇÃO DE PERFURAÇÃO PARA TIRANTE, COMPRIMENTO MAIOR OU IGUAL A 14 M E MENOR QUE 22 M, COM DIÂMETRO DE FURO DE 150 MM EXECUTADO COM HASTE E TUBOS DE REVESTIMENTO UTILIZANDO PERFURATRIZ SOBRE ESTEIRA. AF_11/2023</v>
          </cell>
          <cell r="C4136" t="str">
            <v>M</v>
          </cell>
          <cell r="D4136">
            <v>106.49</v>
          </cell>
          <cell r="E4136" t="str">
            <v>Execução de Tirantes</v>
          </cell>
          <cell r="F4136" t="str">
            <v>SINAPI Mai/26</v>
          </cell>
        </row>
        <row r="4137">
          <cell r="A4137">
            <v>104852</v>
          </cell>
          <cell r="B4137" t="str">
            <v>EXECUÇÃO DE PERFURAÇÃO PARA TIRANTE, COMPRIMENTO MAIOR OU IGUAL A 14 M E MENOR QUE 22 M, COM DIÂMETRO DE FURO DE 150 MM EXECUTADO COM HASTE UTILIZANDO PERFURATRIZ MANUAL SOBRE BASE DE MONTAGEM. AF_11/2023</v>
          </cell>
          <cell r="C4137" t="str">
            <v>M</v>
          </cell>
          <cell r="D4137">
            <v>72.739999999999995</v>
          </cell>
          <cell r="E4137" t="str">
            <v>Execução de Tirantes</v>
          </cell>
          <cell r="F4137" t="str">
            <v>SINAPI Mai/26</v>
          </cell>
        </row>
        <row r="4138">
          <cell r="A4138">
            <v>104846</v>
          </cell>
          <cell r="B4138" t="str">
            <v>EXECUÇÃO DE PERFURAÇÃO PARA TIRANTE, COMPRIMENTO MAIOR OU IGUAL A 14 M E MENOR QUE 22 M, COM DIÂMETRO DE FURO DE 200 MM EXECUTADO COM HASTE E TUBOS DE REVESTIMENTO UTILIZANDO PERFURATRIZ SOBRE ESTEIRA. AF_11/2023</v>
          </cell>
          <cell r="C4138" t="str">
            <v>M</v>
          </cell>
          <cell r="D4138">
            <v>122.05</v>
          </cell>
          <cell r="E4138" t="str">
            <v>Execução de Tirantes</v>
          </cell>
          <cell r="F4138" t="str">
            <v>SINAPI Mai/26</v>
          </cell>
        </row>
        <row r="4139">
          <cell r="A4139">
            <v>104854</v>
          </cell>
          <cell r="B4139" t="str">
            <v>EXECUÇÃO DE PERFURAÇÃO PARA TIRANTE, COMPRIMENTO MAIOR OU IGUAL A 14 M E MENOR QUE 22 M, COM DIÂMETRO DE FURO DE 200 MM EXECUTADO COM HASTE UTILIZANDO PERFURATRIZ MANUAL SOBRE BASE DE MONTAGEM. AF_11/2023</v>
          </cell>
          <cell r="C4139" t="str">
            <v>M</v>
          </cell>
          <cell r="D4139">
            <v>83.44</v>
          </cell>
          <cell r="E4139" t="str">
            <v>Execução de Tirantes</v>
          </cell>
          <cell r="F4139" t="str">
            <v>SINAPI Mai/26</v>
          </cell>
        </row>
        <row r="4140">
          <cell r="A4140">
            <v>104890</v>
          </cell>
          <cell r="B4140" t="str">
            <v>EXECUÇÃO DE PERFURAÇÃO PARA TIRANTE, COMPRIMENTO MAIOR OU IGUAL A 14 M E MENOR QUE 22 M, COM DIÂMETRO DE FURO DE 200 MM EXECUTADO COM HASTE UTILIZANDO PERFURATRIZ SOBRE ESTEIRA. AF_11/2023</v>
          </cell>
          <cell r="C4140" t="str">
            <v>M</v>
          </cell>
          <cell r="D4140">
            <v>56.57</v>
          </cell>
          <cell r="E4140" t="str">
            <v>Execução de Tirantes</v>
          </cell>
          <cell r="F4140" t="str">
            <v>SINAPI Mai/26</v>
          </cell>
        </row>
        <row r="4141">
          <cell r="A4141">
            <v>104842</v>
          </cell>
          <cell r="B4141" t="str">
            <v>EXECUÇÃO DE PERFURAÇÃO PARA TIRANTE, COMPRIMENTO MAIOR OU IGUAL A 22 M E MENOR QUE 30 M, COM DIÂMETRO DE FURO DE 100 MM EXECUTADO COM HASTE E TUBOS DE REVESTIMENTO UTILIZANDO PERFURATRIZ SOBRE ESTEIRA. AF_11/2023</v>
          </cell>
          <cell r="C4141" t="str">
            <v>M</v>
          </cell>
          <cell r="D4141">
            <v>81.3</v>
          </cell>
          <cell r="E4141" t="str">
            <v>Execução de Tirantes</v>
          </cell>
          <cell r="F4141" t="str">
            <v>SINAPI Mai/26</v>
          </cell>
        </row>
        <row r="4142">
          <cell r="A4142">
            <v>104850</v>
          </cell>
          <cell r="B4142" t="str">
            <v>EXECUÇÃO DE PERFURAÇÃO PARA TIRANTE, COMPRIMENTO MAIOR OU IGUAL A 22 M E MENOR QUE 30 M, COM DIÂMETRO DE FURO DE 100 MM EXECUTADO COM HASTE UTILIZANDO PERFURATRIZ MANUAL SOBRE BASE DE MONTAGEM. AF_11/2023</v>
          </cell>
          <cell r="C4142" t="str">
            <v>M</v>
          </cell>
          <cell r="D4142">
            <v>57.78</v>
          </cell>
          <cell r="E4142" t="str">
            <v>Execução de Tirantes</v>
          </cell>
          <cell r="F4142" t="str">
            <v>SINAPI Mai/26</v>
          </cell>
        </row>
        <row r="4143">
          <cell r="A4143">
            <v>104888</v>
          </cell>
          <cell r="B4143" t="str">
            <v>EXECUÇÃO DE PERFURAÇÃO PARA TIRANTE, COMPRIMENTO MAIOR OU IGUAL A 22 M E MENOR QUE 30 M, COM DIÂMETRO DE FURO DE 100 MM EXECUTADO COM HASTE UTILIZANDO PERFURATRIZ SOBRE ESTEIRA. AF_11/2023</v>
          </cell>
          <cell r="C4143" t="str">
            <v>M</v>
          </cell>
          <cell r="D4143">
            <v>43.77</v>
          </cell>
          <cell r="E4143" t="str">
            <v>Execução de Tirantes</v>
          </cell>
          <cell r="F4143" t="str">
            <v>SINAPI Mai/26</v>
          </cell>
        </row>
        <row r="4144">
          <cell r="A4144">
            <v>104879</v>
          </cell>
          <cell r="B4144" t="str">
            <v>EXECUÇÃO DE PERFURAÇÃO PARA TIRANTE, COMPRIMENTO MAIOR OU IGUAL A 22 M E MENOR QUE 30 M, COM DIÂMETRO DE FURO DE 150 MM EXECUTADO COM HASTE E TUBOS DE REVESTIMENTO UTILIZANDO PERFURATRIZ SOBRE ESTEIRA. AF_11/2023</v>
          </cell>
          <cell r="C4144" t="str">
            <v>M</v>
          </cell>
          <cell r="D4144">
            <v>90.06</v>
          </cell>
          <cell r="E4144" t="str">
            <v>Execução de Tirantes</v>
          </cell>
          <cell r="F4144" t="str">
            <v>SINAPI Mai/26</v>
          </cell>
        </row>
        <row r="4145">
          <cell r="A4145">
            <v>104853</v>
          </cell>
          <cell r="B4145" t="str">
            <v>EXECUÇÃO DE PERFURAÇÃO PARA TIRANTE, COMPRIMENTO MAIOR OU IGUAL A 22 M E MENOR QUE 30 M, COM DIÂMETRO DE FURO DE 150 MM EXECUTADO COM HASTE UTILIZANDO PERFURATRIZ MANUAL SOBRE BASE DE MONTAGEM. AF_11/2023</v>
          </cell>
          <cell r="C4145" t="str">
            <v>M</v>
          </cell>
          <cell r="D4145">
            <v>63.8</v>
          </cell>
          <cell r="E4145" t="str">
            <v>Execução de Tirantes</v>
          </cell>
          <cell r="F4145" t="str">
            <v>SINAPI Mai/26</v>
          </cell>
        </row>
        <row r="4146">
          <cell r="A4146">
            <v>104847</v>
          </cell>
          <cell r="B4146" t="str">
            <v>EXECUÇÃO DE PERFURAÇÃO PARA TIRANTE, COMPRIMENTO MAIOR OU IGUAL A 22 M E MENOR QUE 30 M, COM DIÂMETRO DE FURO DE 200 MM EXECUTADO COM HASTE E TUBOS DE REVESTIMENTO UTILIZANDO PERFURATRIZ SOBRE ESTEIRA. AF_11/2023</v>
          </cell>
          <cell r="C4146" t="str">
            <v>M</v>
          </cell>
          <cell r="D4146">
            <v>103.02</v>
          </cell>
          <cell r="E4146" t="str">
            <v>Execução de Tirantes</v>
          </cell>
          <cell r="F4146" t="str">
            <v>SINAPI Mai/26</v>
          </cell>
        </row>
        <row r="4147">
          <cell r="A4147">
            <v>104855</v>
          </cell>
          <cell r="B4147" t="str">
            <v>EXECUÇÃO DE PERFURAÇÃO PARA TIRANTE, COMPRIMENTO MAIOR OU IGUAL A 22 M E MENOR QUE 30 M, COM DIÂMETRO DE FURO DE 200 MM EXECUTADO COM HASTE UTILIZANDO PERFURATRIZ MANUAL SOBRE BASE DE MONTAGEM. AF_11/2023</v>
          </cell>
          <cell r="C4147" t="str">
            <v>M</v>
          </cell>
          <cell r="D4147">
            <v>72.69</v>
          </cell>
          <cell r="E4147" t="str">
            <v>Execução de Tirantes</v>
          </cell>
          <cell r="F4147" t="str">
            <v>SINAPI Mai/26</v>
          </cell>
        </row>
        <row r="4148">
          <cell r="A4148">
            <v>104891</v>
          </cell>
          <cell r="B4148" t="str">
            <v>EXECUÇÃO DE PERFURAÇÃO PARA TIRANTE, COMPRIMENTO MAIOR OU IGUAL A 22 M E MENOR QUE 30 M, COM DIÂMETRO DE FURO DE 200 MM EXECUTADO COM HASTE UTILIZANDO PERFURATRIZ SOBRE ESTEIRA. AF_11/2023</v>
          </cell>
          <cell r="C4148" t="str">
            <v>M</v>
          </cell>
          <cell r="D4148">
            <v>50.4</v>
          </cell>
          <cell r="E4148" t="str">
            <v>Execução de Tirantes</v>
          </cell>
          <cell r="F4148" t="str">
            <v>SINAPI Mai/26</v>
          </cell>
        </row>
        <row r="4149">
          <cell r="A4149">
            <v>104892</v>
          </cell>
          <cell r="B4149" t="str">
            <v>EXECUÇÃO DE PERFURAÇÃO PARA TIRANTE, COMPRIMENTO MAIOR OU IGUAL A 6 M E MENOR QUE 14 M, COM DIÂMETRO DE FURO DE 100 MM EXECUTADO COM HASTE E TUBOS DE REVESTIMENTO UTILIZANDO PERFURATRIZ SOBRE ESTEIRA. AF_11/2023</v>
          </cell>
          <cell r="C4149" t="str">
            <v>M</v>
          </cell>
          <cell r="D4149">
            <v>120.55</v>
          </cell>
          <cell r="E4149" t="str">
            <v>Execução de Tirantes</v>
          </cell>
          <cell r="F4149" t="str">
            <v>SINAPI Mai/26</v>
          </cell>
        </row>
        <row r="4150">
          <cell r="A4150">
            <v>104848</v>
          </cell>
          <cell r="B4150" t="str">
            <v>EXECUÇÃO DE PERFURAÇÃO PARA TIRANTE, COMPRIMENTO MAIOR OU IGUAL A 6 M E MENOR QUE 14 M, COM DIÂMETRO DE FURO DE 100 MM EXECUTADO COM HASTE UTILIZANDO PERFURATRIZ MANUAL SOBRE BASE DE MONTAGEM. AF_11/2023</v>
          </cell>
          <cell r="C4150" t="str">
            <v>M</v>
          </cell>
          <cell r="D4150">
            <v>77.180000000000007</v>
          </cell>
          <cell r="E4150" t="str">
            <v>Execução de Tirantes</v>
          </cell>
          <cell r="F4150" t="str">
            <v>SINAPI Mai/26</v>
          </cell>
        </row>
        <row r="4151">
          <cell r="A4151">
            <v>104886</v>
          </cell>
          <cell r="B4151" t="str">
            <v>EXECUÇÃO DE PERFURAÇÃO PARA TIRANTE, COMPRIMENTO MAIOR OU IGUAL A 6 M E MENOR QUE 14 M, COM DIÂMETRO DE FURO DE 100 MM EXECUTADO COM HASTE UTILIZANDO PERFURATRIZ SOBRE ESTEIRA. AF_11/2023</v>
          </cell>
          <cell r="C4151" t="str">
            <v>M</v>
          </cell>
          <cell r="D4151">
            <v>56.04</v>
          </cell>
          <cell r="E4151" t="str">
            <v>Execução de Tirantes</v>
          </cell>
          <cell r="F4151" t="str">
            <v>SINAPI Mai/26</v>
          </cell>
        </row>
        <row r="4152">
          <cell r="A4152">
            <v>104843</v>
          </cell>
          <cell r="B4152" t="str">
            <v>EXECUÇÃO DE PERFURAÇÃO PARA TIRANTE, COMPRIMENTO MAIOR OU IGUAL A 6 M E MENOR QUE 14 M, COM DIÂMETRO DE FURO DE 150 MM EXECUTADO COM HASTE E TUBOS DE REVESTIMENTO UTILIZANDO PERFURATRIZ SOBRE ESTEIRA. AF_11/2023</v>
          </cell>
          <cell r="C4152" t="str">
            <v>M</v>
          </cell>
          <cell r="D4152">
            <v>133.59</v>
          </cell>
          <cell r="E4152" t="str">
            <v>Execução de Tirantes</v>
          </cell>
          <cell r="F4152" t="str">
            <v>SINAPI Mai/26</v>
          </cell>
        </row>
        <row r="4153">
          <cell r="A4153">
            <v>104851</v>
          </cell>
          <cell r="B4153" t="str">
            <v>EXECUÇÃO DE PERFURAÇÃO PARA TIRANTE, COMPRIMENTO MAIOR OU IGUAL A 6 M E MENOR QUE 14 M, COM DIÂMETRO DE FURO DE 150 MM EXECUTADO COM HASTE UTILIZANDO PERFURATRIZ MANUAL SOBRE BASE DE MONTAGEM. AF_11/2023</v>
          </cell>
          <cell r="C4153" t="str">
            <v>M</v>
          </cell>
          <cell r="D4153">
            <v>86.15</v>
          </cell>
          <cell r="E4153" t="str">
            <v>Execução de Tirantes</v>
          </cell>
          <cell r="F4153" t="str">
            <v>SINAPI Mai/26</v>
          </cell>
        </row>
        <row r="4154">
          <cell r="A4154">
            <v>104845</v>
          </cell>
          <cell r="B4154" t="str">
            <v>EXECUÇÃO DE PERFURAÇÃO PARA TIRANTE, COMPRIMENTO MAIOR OU IGUAL A 6 M E MENOR QUE 14 M, COM DIÂMETRO DE FURO DE 200 MM EXECUTADO COM HASTE E TUBOS DE REVESTIMENTO UTILIZANDO PERFURATRIZ SOBRE ESTEIRA. AF_11/2023</v>
          </cell>
          <cell r="C4154" t="str">
            <v>M</v>
          </cell>
          <cell r="D4154">
            <v>153.01</v>
          </cell>
          <cell r="E4154" t="str">
            <v>Execução de Tirantes</v>
          </cell>
          <cell r="F4154" t="str">
            <v>SINAPI Mai/26</v>
          </cell>
        </row>
        <row r="4155">
          <cell r="A4155">
            <v>104880</v>
          </cell>
          <cell r="B4155" t="str">
            <v>EXECUÇÃO DE PERFURAÇÃO PARA TIRANTE, COMPRIMENTO MAIOR OU IGUAL A 6 M E MENOR QUE 14 M, COM DIÂMETRO DE FURO DE 200 MM EXECUTADO COM HASTE UTILIZANDO PERFURATRIZ MANUAL SOBRE BASE DE MONTAGEM. AF_11/2023</v>
          </cell>
          <cell r="C4155" t="str">
            <v>M</v>
          </cell>
          <cell r="D4155">
            <v>99.45</v>
          </cell>
          <cell r="E4155" t="str">
            <v>Execução de Tirantes</v>
          </cell>
          <cell r="F4155" t="str">
            <v>SINAPI Mai/26</v>
          </cell>
        </row>
        <row r="4156">
          <cell r="A4156">
            <v>104889</v>
          </cell>
          <cell r="B4156" t="str">
            <v>EXECUÇÃO DE PERFURAÇÃO PARA TIRANTE, COMPRIMENTO MAIOR OU IGUAL A 6 M E MENOR QUE 14 M, COM DIÂMETRO DE FURO DE 200 MM EXECUTADO COM HASTE UTILIZANDO PERFURATRIZ SOBRE ESTEIRA. AF_11/2023</v>
          </cell>
          <cell r="C4156" t="str">
            <v>M</v>
          </cell>
          <cell r="D4156">
            <v>65.819999999999993</v>
          </cell>
          <cell r="E4156" t="str">
            <v>Execução de Tirantes</v>
          </cell>
          <cell r="F4156" t="str">
            <v>SINAPI Mai/26</v>
          </cell>
        </row>
        <row r="4157">
          <cell r="A4157">
            <v>95108</v>
          </cell>
          <cell r="B4157" t="str">
            <v>EXECUÇÃO DE PROTEÇÃO DA CABEÇA DO TIRANTE COM USO DE FÔRMAS METÁLICAS, 50 UTILIZAÇÕES, E CONCRETO FCK =15 MPA. AF_11/2023</v>
          </cell>
          <cell r="C4157" t="str">
            <v>UN</v>
          </cell>
          <cell r="D4157">
            <v>47.01</v>
          </cell>
          <cell r="E4157" t="str">
            <v>Execução de Tirantes</v>
          </cell>
          <cell r="F4157" t="str">
            <v>SINAPI Mai/26</v>
          </cell>
        </row>
        <row r="4158">
          <cell r="A4158">
            <v>104857</v>
          </cell>
          <cell r="B4158" t="str">
            <v>INJEÇÃO DE CALDA DE CIMENTO PARA CHUMBAMENTO DE TIRANTE COM 8 CORDOALHAS DE 12,7 MM, COMPRIMENTO MAIOR OU IGUAL A 22 M E MENOR QUE 30 M, DIÂMETRO DE 100 MM, INCLUSIVE PRODUÇÃO. AF_11/2023</v>
          </cell>
          <cell r="C4158" t="str">
            <v>M</v>
          </cell>
          <cell r="D4158">
            <v>0</v>
          </cell>
          <cell r="E4158" t="str">
            <v>Execução de Tirantes</v>
          </cell>
          <cell r="F4158" t="str">
            <v>SINAPI Mai/26</v>
          </cell>
        </row>
        <row r="4159">
          <cell r="A4159">
            <v>104859</v>
          </cell>
          <cell r="B4159" t="str">
            <v>INJEÇÃO DE CALDA DE CIMENTO PARA CHUMBAMENTO DE TIRANTE COM 8 CORDOALHAS DE 12,7 MM, COMPRIMENTO MAIOR OU IGUAL A 22 M E MENOR QUE 30 M, DIÂMETRO DE 150 MM, INCLUSIVE PRODUÇÃO. AF_11/2023</v>
          </cell>
          <cell r="C4159" t="str">
            <v>M</v>
          </cell>
          <cell r="D4159">
            <v>0</v>
          </cell>
          <cell r="E4159" t="str">
            <v>Execução de Tirantes</v>
          </cell>
          <cell r="F4159" t="str">
            <v>SINAPI Mai/26</v>
          </cell>
        </row>
        <row r="4160">
          <cell r="A4160">
            <v>104861</v>
          </cell>
          <cell r="B4160" t="str">
            <v>INJEÇÃO DE CALDA DE CIMENTO PARA CHUMBAMENTO DE TIRANTE COM 8 CORDOALHAS DE 12,7 MM, COMPRIMENTO MAIOR OU IGUAL A 22 M E MENOR QUE 30 M, DIÂMETRO DE 200 MM, INCLUSIVE PRODUÇÃO. AF_11/2023</v>
          </cell>
          <cell r="C4160" t="str">
            <v>M</v>
          </cell>
          <cell r="D4160">
            <v>0</v>
          </cell>
          <cell r="E4160" t="str">
            <v>Execução de Tirantes</v>
          </cell>
          <cell r="F4160" t="str">
            <v>SINAPI Mai/26</v>
          </cell>
        </row>
        <row r="4161">
          <cell r="A4161">
            <v>104856</v>
          </cell>
          <cell r="B4161" t="str">
            <v>INJEÇÃO DE CALDA DE CIMENTO PARA CHUMBAMENTO DE TIRANTE MONOBARRA COM ARMADURA DE 36 MM, COMPRIMENTO MAIOR OU IGUAL A 22 M E MENOR QUE 30 M, DIÂMETRO DE 100 MM, INCLUSIVE PRODUÇÃO. AF_11/2023</v>
          </cell>
          <cell r="C4161" t="str">
            <v>M</v>
          </cell>
          <cell r="D4161">
            <v>0</v>
          </cell>
          <cell r="E4161" t="str">
            <v>Execução de Tirantes</v>
          </cell>
          <cell r="F4161" t="str">
            <v>SINAPI Mai/26</v>
          </cell>
        </row>
        <row r="4162">
          <cell r="A4162">
            <v>104858</v>
          </cell>
          <cell r="B4162" t="str">
            <v>INJEÇÃO DE CALDA DE CIMENTO PARA CHUMBAMENTO DE TIRANTE MONOBARRA COM ARMADURA DE 36 MM, COMPRIMENTO MAIOR OU IGUAL A 22 M E MENOR QUE 30 M, DIÂMETRO DE 150 MM, INCLUSIVE PRODUÇÃO. AF_11/2023</v>
          </cell>
          <cell r="C4162" t="str">
            <v>M</v>
          </cell>
          <cell r="D4162">
            <v>0</v>
          </cell>
          <cell r="E4162" t="str">
            <v>Execução de Tirantes</v>
          </cell>
          <cell r="F4162" t="str">
            <v>SINAPI Mai/26</v>
          </cell>
        </row>
        <row r="4163">
          <cell r="A4163">
            <v>104860</v>
          </cell>
          <cell r="B4163" t="str">
            <v>INJEÇÃO DE CALDA DE CIMENTO PARA CHUMBAMENTO DE TIRANTE MONOBARRA COM ARMADURA DE 36 MM, COMPRIMENTO MAIOR OU IGUAL A 22 M E MENOR QUE 30 M, DIÂMETRO DE 200 MM, INCLUSIVE PRODUÇÃO. AF_11/2023</v>
          </cell>
          <cell r="C4163" t="str">
            <v>M</v>
          </cell>
          <cell r="D4163">
            <v>0</v>
          </cell>
          <cell r="E4163" t="str">
            <v>Execução de Tirantes</v>
          </cell>
          <cell r="F4163" t="str">
            <v>SINAPI Mai/26</v>
          </cell>
        </row>
        <row r="4164">
          <cell r="A4164">
            <v>104871</v>
          </cell>
          <cell r="B4164" t="str">
            <v>INSTALAÇÃO DE TIRANTE COM 4 CORDOALHAS DE 12,7 MM, COMPRIMENTO MAIOR OU IGUAL A 14 M E MENOR QUE 22 M, INCLUSIVE MONTAGEM, INSTALAÇÃO E PROTENSÃO. AF_11/2023</v>
          </cell>
          <cell r="C4164" t="str">
            <v>M</v>
          </cell>
          <cell r="D4164">
            <v>0</v>
          </cell>
          <cell r="E4164" t="str">
            <v>Execução de Tirantes</v>
          </cell>
          <cell r="F4164" t="str">
            <v>SINAPI Mai/26</v>
          </cell>
        </row>
        <row r="4165">
          <cell r="A4165">
            <v>104883</v>
          </cell>
          <cell r="B4165" t="str">
            <v>INSTALAÇÃO DE TIRANTE COM 4 CORDOALHAS DE 12,7 MM, COMPRIMENTO MAIOR OU IGUAL A 22 M E MENOR QUE 30 M, INCLUSIVE MONTAGEM, INSTALAÇÃO E PROTENSÃO. AF_11/2023</v>
          </cell>
          <cell r="C4165" t="str">
            <v>M</v>
          </cell>
          <cell r="D4165">
            <v>0</v>
          </cell>
          <cell r="E4165" t="str">
            <v>Execução de Tirantes</v>
          </cell>
          <cell r="F4165" t="str">
            <v>SINAPI Mai/26</v>
          </cell>
        </row>
        <row r="4166">
          <cell r="A4166">
            <v>104865</v>
          </cell>
          <cell r="B4166" t="str">
            <v>INSTALAÇÃO DE TIRANTE COM 4 CORDOALHAS DE 12,7 MM, COMPRIMENTO MAIOR OU IGUAL A 6 M E MENOR QUE 14 M, INCLUSIVE MONTAGEM, INSTALAÇÃO E PROTENSÃO. AF_11/2023</v>
          </cell>
          <cell r="C4166" t="str">
            <v>M</v>
          </cell>
          <cell r="D4166">
            <v>0</v>
          </cell>
          <cell r="E4166" t="str">
            <v>Execução de Tirantes</v>
          </cell>
          <cell r="F4166" t="str">
            <v>SINAPI Mai/26</v>
          </cell>
        </row>
        <row r="4167">
          <cell r="A4167">
            <v>104872</v>
          </cell>
          <cell r="B4167" t="str">
            <v>INSTALAÇÃO DE TIRANTE COM 6 CORDOALHAS DE 12,7 MM, COMPRIMENTO MAIOR OU IGUAL A 14 M E MENOR QUE 22 M, INCLUSIVE MONTAGEM, INSTALAÇÃO E PROTENSÃO. AF_11/2023</v>
          </cell>
          <cell r="C4167" t="str">
            <v>M</v>
          </cell>
          <cell r="D4167">
            <v>0</v>
          </cell>
          <cell r="E4167" t="str">
            <v>Execução de Tirantes</v>
          </cell>
          <cell r="F4167" t="str">
            <v>SINAPI Mai/26</v>
          </cell>
        </row>
        <row r="4168">
          <cell r="A4168">
            <v>104884</v>
          </cell>
          <cell r="B4168" t="str">
            <v>INSTALAÇÃO DE TIRANTE COM 6 CORDOALHAS DE 12,7 MM, COMPRIMENTO MAIOR OU IGUAL A 22 M E MENOR QUE 30 M, INCLUSIVE MONTAGEM, INSTALAÇÃO E PROTENSÃO. AF_11/2023</v>
          </cell>
          <cell r="C4168" t="str">
            <v>M</v>
          </cell>
          <cell r="D4168">
            <v>0</v>
          </cell>
          <cell r="E4168" t="str">
            <v>Execução de Tirantes</v>
          </cell>
          <cell r="F4168" t="str">
            <v>SINAPI Mai/26</v>
          </cell>
        </row>
        <row r="4169">
          <cell r="A4169">
            <v>104866</v>
          </cell>
          <cell r="B4169" t="str">
            <v>INSTALAÇÃO DE TIRANTE COM 6 CORDOALHAS DE 12,7 MM, COMPRIMENTO MAIOR OU IGUAL A 6 M E MENOR QUE 14 M, INCLUSIVE MONTAGEM, INSTALAÇÃO E PROTENSÃO. AF_11/2023</v>
          </cell>
          <cell r="C4169" t="str">
            <v>M</v>
          </cell>
          <cell r="D4169">
            <v>0</v>
          </cell>
          <cell r="E4169" t="str">
            <v>Execução de Tirantes</v>
          </cell>
          <cell r="F4169" t="str">
            <v>SINAPI Mai/26</v>
          </cell>
        </row>
        <row r="4170">
          <cell r="A4170">
            <v>104873</v>
          </cell>
          <cell r="B4170" t="str">
            <v>INSTALAÇÃO DE TIRANTE COM 8 CORDOALHAS DE 12,7 MM, COMPRIMENTO MAIOR OU IGUAL A 14 M E MENOR QUE 22 M, INCLUSIVE MONTAGEM, INSTALAÇÃO E PROTENSÃO. AF_11/2023</v>
          </cell>
          <cell r="C4170" t="str">
            <v>M</v>
          </cell>
          <cell r="D4170">
            <v>0</v>
          </cell>
          <cell r="E4170" t="str">
            <v>Execução de Tirantes</v>
          </cell>
          <cell r="F4170" t="str">
            <v>SINAPI Mai/26</v>
          </cell>
        </row>
        <row r="4171">
          <cell r="A4171">
            <v>104885</v>
          </cell>
          <cell r="B4171" t="str">
            <v>INSTALAÇÃO DE TIRANTE COM 8 CORDOALHAS DE 12,7 MM, COMPRIMENTO MAIOR OU IGUAL A 22 M E MENOR QUE 30 M, INCLUSIVE MONTAGEM, INSTALAÇÃO E PROTENSÃO. AF_11/2023</v>
          </cell>
          <cell r="C4171" t="str">
            <v>M</v>
          </cell>
          <cell r="D4171">
            <v>0</v>
          </cell>
          <cell r="E4171" t="str">
            <v>Execução de Tirantes</v>
          </cell>
          <cell r="F4171" t="str">
            <v>SINAPI Mai/26</v>
          </cell>
        </row>
        <row r="4172">
          <cell r="A4172">
            <v>104867</v>
          </cell>
          <cell r="B4172" t="str">
            <v>INSTALAÇÃO DE TIRANTE COM 8 CORDOALHAS DE 12,7 MM, COMPRIMENTO MAIOR OU IGUAL A 6 M E MENOR QUE 14 M, INCLUSIVE MONTAGEM, INSTALAÇÃO E PROTENSÃO. AF_11/2023</v>
          </cell>
          <cell r="C4172" t="str">
            <v>M</v>
          </cell>
          <cell r="D4172">
            <v>0</v>
          </cell>
          <cell r="E4172" t="str">
            <v>Execução de Tirantes</v>
          </cell>
          <cell r="F4172" t="str">
            <v>SINAPI Mai/26</v>
          </cell>
        </row>
        <row r="4173">
          <cell r="A4173">
            <v>104868</v>
          </cell>
          <cell r="B4173" t="str">
            <v>INSTALAÇÃO DE TIRANTE MONOBARRA COM ARMADURA DE 25 MM, COMPRIMENTO MAIOR OU IGUAL A 14 M E MENOR QUE 22 M, INCLUSIVE MONTAGEM, INSTALAÇÃO E PROTENSÃO. AF_11/2023</v>
          </cell>
          <cell r="C4173" t="str">
            <v>M</v>
          </cell>
          <cell r="D4173">
            <v>0</v>
          </cell>
          <cell r="E4173" t="str">
            <v>Execução de Tirantes</v>
          </cell>
          <cell r="F4173" t="str">
            <v>SINAPI Mai/26</v>
          </cell>
        </row>
        <row r="4174">
          <cell r="A4174">
            <v>104874</v>
          </cell>
          <cell r="B4174" t="str">
            <v>INSTALAÇÃO DE TIRANTE MONOBARRA COM ARMADURA DE 25 MM, COMPRIMENTO MAIOR OU IGUAL A 22 M E MENOR QUE 30 M, INCLUSIVE MONTAGEM, INSTALAÇÃO E PROTENSÃO. AF_11/2023</v>
          </cell>
          <cell r="C4174" t="str">
            <v>M</v>
          </cell>
          <cell r="D4174">
            <v>0</v>
          </cell>
          <cell r="E4174" t="str">
            <v>Execução de Tirantes</v>
          </cell>
          <cell r="F4174" t="str">
            <v>SINAPI Mai/26</v>
          </cell>
        </row>
        <row r="4175">
          <cell r="A4175">
            <v>104862</v>
          </cell>
          <cell r="B4175" t="str">
            <v>INSTALAÇÃO DE TIRANTE MONOBARRA COM ARMADURA DE 25 MM, COMPRIMENTO MAIOR OU IGUAL A 6 M E MENOR QUE 14 M, INCLUSIVE MONTAGEM, INSTALAÇÃO E PROTENSÃO. AF_11/2023</v>
          </cell>
          <cell r="C4175" t="str">
            <v>M</v>
          </cell>
          <cell r="D4175">
            <v>0</v>
          </cell>
          <cell r="E4175" t="str">
            <v>Execução de Tirantes</v>
          </cell>
          <cell r="F4175" t="str">
            <v>SINAPI Mai/26</v>
          </cell>
        </row>
        <row r="4176">
          <cell r="A4176">
            <v>104869</v>
          </cell>
          <cell r="B4176" t="str">
            <v>INSTALAÇÃO DE TIRANTE MONOBARRA COM ARMADURA DE 32 MM, COMPRIMENTO MAIOR OU IGUAL A 14 M E MENOR QUE 22 M, INCLUSIVE MONTAGEM, INSTALAÇÃO E PROTENSÃO. AF_11/2023</v>
          </cell>
          <cell r="C4176" t="str">
            <v>M</v>
          </cell>
          <cell r="D4176">
            <v>0</v>
          </cell>
          <cell r="E4176" t="str">
            <v>Execução de Tirantes</v>
          </cell>
          <cell r="F4176" t="str">
            <v>SINAPI Mai/26</v>
          </cell>
        </row>
        <row r="4177">
          <cell r="A4177">
            <v>104881</v>
          </cell>
          <cell r="B4177" t="str">
            <v>INSTALAÇÃO DE TIRANTE MONOBARRA COM ARMADURA DE 32 MM, COMPRIMENTO MAIOR OU IGUAL A 22 M E MENOR QUE 30 M, INCLUSIVE MONTAGEM, INSTALAÇÃO E PROTENSÃO. AF_11/2023</v>
          </cell>
          <cell r="C4177" t="str">
            <v>M</v>
          </cell>
          <cell r="D4177">
            <v>0</v>
          </cell>
          <cell r="E4177" t="str">
            <v>Execução de Tirantes</v>
          </cell>
          <cell r="F4177" t="str">
            <v>SINAPI Mai/26</v>
          </cell>
        </row>
        <row r="4178">
          <cell r="A4178">
            <v>104863</v>
          </cell>
          <cell r="B4178" t="str">
            <v>INSTALAÇÃO DE TIRANTE MONOBARRA COM ARMADURA DE 32 MM, COMPRIMENTO MAIOR OU IGUAL A 6 M E MENOR QUE 14 M, INCLUSIVE MONTAGEM, INSTALAÇÃO E PROTENSÃO. AF_11/2023</v>
          </cell>
          <cell r="C4178" t="str">
            <v>M</v>
          </cell>
          <cell r="D4178">
            <v>0</v>
          </cell>
          <cell r="E4178" t="str">
            <v>Execução de Tirantes</v>
          </cell>
          <cell r="F4178" t="str">
            <v>SINAPI Mai/26</v>
          </cell>
        </row>
        <row r="4179">
          <cell r="A4179">
            <v>104870</v>
          </cell>
          <cell r="B4179" t="str">
            <v>INSTALAÇÃO DE TIRANTE MONOBARRA COM ARMADURA DE 36 MM, COMPRIMENTO MAIOR OU IGUAL A 14 M E MENOR QUE 22 M, INCLUSIVE MONTAGEM, INSTALAÇÃO E PROTENSÃO. AF_11/2023</v>
          </cell>
          <cell r="C4179" t="str">
            <v>M</v>
          </cell>
          <cell r="D4179">
            <v>0</v>
          </cell>
          <cell r="E4179" t="str">
            <v>Execução de Tirantes</v>
          </cell>
          <cell r="F4179" t="str">
            <v>SINAPI Mai/26</v>
          </cell>
        </row>
        <row r="4180">
          <cell r="A4180">
            <v>104882</v>
          </cell>
          <cell r="B4180" t="str">
            <v>INSTALAÇÃO DE TIRANTE MONOBARRA COM ARMADURA DE 36 MM, COMPRIMENTO MAIOR OU IGUAL A 22 M E MENOR QUE 30 M, INCLUSIVE MONTAGEM, INSTALAÇÃO E PROTENSÃO. AF_11/2023</v>
          </cell>
          <cell r="C4180" t="str">
            <v>M</v>
          </cell>
          <cell r="D4180">
            <v>0</v>
          </cell>
          <cell r="E4180" t="str">
            <v>Execução de Tirantes</v>
          </cell>
          <cell r="F4180" t="str">
            <v>SINAPI Mai/26</v>
          </cell>
        </row>
        <row r="4181">
          <cell r="A4181">
            <v>104864</v>
          </cell>
          <cell r="B4181" t="str">
            <v>INSTALAÇÃO DE TIRANTE MONOBARRA COM ARMADURA DE 36 MM, COMPRIMENTO MAIOR OU IGUAL A 6 M E MENOR QUE 14 M, INCLUSIVE MONTAGEM, INSTALAÇÃO E PROTENSÃO. AF_11/2023</v>
          </cell>
          <cell r="C4181" t="str">
            <v>M</v>
          </cell>
          <cell r="D4181">
            <v>0</v>
          </cell>
          <cell r="E4181" t="str">
            <v>Execução de Tirantes</v>
          </cell>
          <cell r="F4181" t="str">
            <v>SINAPI Mai/26</v>
          </cell>
        </row>
        <row r="4182">
          <cell r="A4182">
            <v>104876</v>
          </cell>
          <cell r="B4182" t="str">
            <v>PERFURAÇÃO DE CORTINA PRÉ-MOLDADA COM MARTELETE ROMPEDOR. AF_11/2023</v>
          </cell>
          <cell r="C4182" t="str">
            <v>UN</v>
          </cell>
          <cell r="D4182">
            <v>31.17</v>
          </cell>
          <cell r="E4182" t="str">
            <v>Execução de Tirantes</v>
          </cell>
          <cell r="F4182" t="str">
            <v>SINAPI Mai/26</v>
          </cell>
        </row>
        <row r="4183">
          <cell r="A4183">
            <v>104875</v>
          </cell>
          <cell r="B4183" t="str">
            <v>PERFURAÇÃO DE PAREDE DIAFRAGMA COM COROA DIAMANTADA DE DIÂMETRO DE 102 MM. AF_11/2023</v>
          </cell>
          <cell r="C4183" t="str">
            <v>M</v>
          </cell>
          <cell r="D4183">
            <v>161.13</v>
          </cell>
          <cell r="E4183" t="str">
            <v>Execução de Tirantes</v>
          </cell>
          <cell r="F4183" t="str">
            <v>SINAPI Mai/26</v>
          </cell>
        </row>
        <row r="4184">
          <cell r="A4184">
            <v>105942</v>
          </cell>
          <cell r="B4184" t="str">
            <v>REQUADRO DE VÃOS COM PLACAS DE PORCELANATO ASSENTADAS COM ARGAMASSA COLANTE. AF_03/2025</v>
          </cell>
          <cell r="C4184" t="str">
            <v>M</v>
          </cell>
          <cell r="D4184">
            <v>0</v>
          </cell>
          <cell r="E4184" t="str">
            <v>Fachadas com Placas Cerâmicas e Granito - Insertadas</v>
          </cell>
          <cell r="F4184" t="str">
            <v>SINAPI Mai/26</v>
          </cell>
        </row>
        <row r="4185">
          <cell r="A4185">
            <v>105943</v>
          </cell>
          <cell r="B4185" t="str">
            <v>REQUADRO DE VÃOS PLACAS DE GRANITO FIXADAS COM INSERTE METÁLICO. AF_03/2025</v>
          </cell>
          <cell r="C4185" t="str">
            <v>M</v>
          </cell>
          <cell r="D4185">
            <v>0</v>
          </cell>
          <cell r="E4185" t="str">
            <v>Fachadas com Placas Cerâmicas e Granito - Insertadas</v>
          </cell>
          <cell r="F4185" t="str">
            <v>SINAPI Mai/26</v>
          </cell>
        </row>
        <row r="4186">
          <cell r="A4186">
            <v>105941</v>
          </cell>
          <cell r="B4186" t="str">
            <v>REVESTIMENTO NÃO ADERIDO DE PAREDES EXTERNAS COM PLACAS DE GRANITO DE ÁREA MAIOR QUE 10000 CM2, FIXADAS COM INSERTE METÁLICO. AF_03/2025</v>
          </cell>
          <cell r="C4186" t="str">
            <v>M2</v>
          </cell>
          <cell r="D4186">
            <v>0</v>
          </cell>
          <cell r="E4186" t="str">
            <v>Fachadas com Placas Cerâmicas e Granito - Insertadas</v>
          </cell>
          <cell r="F4186" t="str">
            <v>SINAPI Mai/26</v>
          </cell>
        </row>
        <row r="4187">
          <cell r="A4187">
            <v>105940</v>
          </cell>
          <cell r="B4187" t="str">
            <v>REVESTIMENTO NÃO ADERIDO DE PAREDES EXTERNAS COM PLACAS DE GRANITO DE ÁREA MAIOR QUE 3025 CM2 E MENOR OU IGUAL A 10000 CM2, FIXADAS COM INSERTE METÁLICO. AF_03/2025</v>
          </cell>
          <cell r="C4187" t="str">
            <v>M2</v>
          </cell>
          <cell r="D4187">
            <v>0</v>
          </cell>
          <cell r="E4187" t="str">
            <v>Fachadas com Placas Cerâmicas e Granito - Insertadas</v>
          </cell>
          <cell r="F4187" t="str">
            <v>SINAPI Mai/26</v>
          </cell>
        </row>
        <row r="4188">
          <cell r="A4188">
            <v>105938</v>
          </cell>
          <cell r="B4188" t="str">
            <v>REVESTIMENTO NÃO ADERIDO DE PAREDES EXTERNAS COM PLACAS DE PORCELANATO DE ÁREA MAIOR DO QUE 2500 CM2 E MENOR OU IGUAL A 6400 CM2, FIXADAS COM INSERTE METÁLICO. AF_03/2025</v>
          </cell>
          <cell r="C4188" t="str">
            <v>M2</v>
          </cell>
          <cell r="D4188">
            <v>0</v>
          </cell>
          <cell r="E4188" t="str">
            <v>Fachadas com Placas Cerâmicas e Granito - Insertadas</v>
          </cell>
          <cell r="F4188" t="str">
            <v>SINAPI Mai/26</v>
          </cell>
        </row>
        <row r="4189">
          <cell r="A4189">
            <v>105939</v>
          </cell>
          <cell r="B4189" t="str">
            <v>REVESTIMENTO NÃO ADERIDO DE PAREDES EXTERNAS COM PLACAS DE PORCELANATO DE ÁREA MAIOR QUE 6400 CM2 E MENOR QUE 10000 CM2, FIXADAS COM INSERTE METÁLICO. AF_03/2025</v>
          </cell>
          <cell r="C4189" t="str">
            <v>M2</v>
          </cell>
          <cell r="D4189">
            <v>0</v>
          </cell>
          <cell r="E4189" t="str">
            <v>Fachadas com Placas Cerâmicas e Granito - Insertadas</v>
          </cell>
          <cell r="F4189" t="str">
            <v>SINAPI Mai/26</v>
          </cell>
        </row>
        <row r="4190">
          <cell r="A4190">
            <v>96120</v>
          </cell>
          <cell r="B4190" t="str">
            <v>ACABAMENTOS PARA FORRO (MOLDURA DE GESSO). AF_08/2023</v>
          </cell>
          <cell r="C4190" t="str">
            <v>M</v>
          </cell>
          <cell r="D4190">
            <v>3.55</v>
          </cell>
          <cell r="E4190" t="str">
            <v>Forros</v>
          </cell>
          <cell r="F4190" t="str">
            <v>SINAPI Mai/26</v>
          </cell>
        </row>
        <row r="4191">
          <cell r="A4191">
            <v>96123</v>
          </cell>
          <cell r="B4191" t="str">
            <v>ACABAMENTOS PARA FORRO (MOLDURA EM DRYWALL, COM LARGURA DE 15 CM). AF_08/2023_PS</v>
          </cell>
          <cell r="C4191" t="str">
            <v>M</v>
          </cell>
          <cell r="D4191">
            <v>30.39</v>
          </cell>
          <cell r="E4191" t="str">
            <v>Forros</v>
          </cell>
          <cell r="F4191" t="str">
            <v>SINAPI Mai/26</v>
          </cell>
        </row>
        <row r="4192">
          <cell r="A4192">
            <v>96122</v>
          </cell>
          <cell r="B4192" t="str">
            <v>ACABAMENTOS PARA FORRO (RODA-FORRO EM MADEIRA PINUS). AF_08/2023</v>
          </cell>
          <cell r="C4192" t="str">
            <v>M</v>
          </cell>
          <cell r="D4192">
            <v>55.02</v>
          </cell>
          <cell r="E4192" t="str">
            <v>Forros</v>
          </cell>
          <cell r="F4192" t="str">
            <v>SINAPI Mai/26</v>
          </cell>
        </row>
        <row r="4193">
          <cell r="A4193">
            <v>96121</v>
          </cell>
          <cell r="B4193" t="str">
            <v>ACABAMENTOS PARA FORRO (RODA-FORRO EM PERFIL METÁLICO E PLÁSTICO). AF_08/2023</v>
          </cell>
          <cell r="C4193" t="str">
            <v>M</v>
          </cell>
          <cell r="D4193">
            <v>14.33</v>
          </cell>
          <cell r="E4193" t="str">
            <v>Forros</v>
          </cell>
          <cell r="F4193" t="str">
            <v>SINAPI Mai/26</v>
          </cell>
        </row>
        <row r="4194">
          <cell r="A4194">
            <v>99054</v>
          </cell>
          <cell r="B4194" t="str">
            <v>ACABAMENTOS PARA FORRO (SANCA DE GESSO, MONTADA NA OBRA). AF_08/2023_PS</v>
          </cell>
          <cell r="C4194" t="str">
            <v>M2</v>
          </cell>
          <cell r="D4194">
            <v>72.75</v>
          </cell>
          <cell r="E4194" t="str">
            <v>Forros</v>
          </cell>
          <cell r="F4194" t="str">
            <v>SINAPI Mai/26</v>
          </cell>
        </row>
        <row r="4195">
          <cell r="A4195">
            <v>96110</v>
          </cell>
          <cell r="B4195" t="str">
            <v>FORRO EM DRYWALL PARA AMBIENTES RESIDENCIAIS, INCLUSIVE ESTRUTURA UNIDIRECIONAL DE FIXAÇÃO. AF_08/2023_PS</v>
          </cell>
          <cell r="C4195" t="str">
            <v>M2</v>
          </cell>
          <cell r="D4195">
            <v>79.430000000000007</v>
          </cell>
          <cell r="E4195" t="str">
            <v>Forros</v>
          </cell>
          <cell r="F4195" t="str">
            <v>SINAPI Mai/26</v>
          </cell>
        </row>
        <row r="4196">
          <cell r="A4196">
            <v>96114</v>
          </cell>
          <cell r="B4196" t="str">
            <v>FORRO EM DRYWALL, PARA AMBIENTES COMERCIAIS, INCLUSIVE ESTRUTURA BIRECIONAL DE FIXAÇÃO. AF_08/2023_PS</v>
          </cell>
          <cell r="C4196" t="str">
            <v>M2</v>
          </cell>
          <cell r="D4196">
            <v>78.459999999999994</v>
          </cell>
          <cell r="E4196" t="str">
            <v>Forros</v>
          </cell>
          <cell r="F4196" t="str">
            <v>SINAPI Mai/26</v>
          </cell>
        </row>
        <row r="4197">
          <cell r="A4197">
            <v>104757</v>
          </cell>
          <cell r="B4197" t="str">
            <v>FORRO EM FIBRA MINERAL, PARA AMBIENTES COMERCIAIS, INCLUSIVE ESTRUTURA DE FIXAÇÃO. AF_08/2023_PS</v>
          </cell>
          <cell r="C4197" t="str">
            <v>M2</v>
          </cell>
          <cell r="D4197">
            <v>127.04</v>
          </cell>
          <cell r="E4197" t="str">
            <v>Forros</v>
          </cell>
          <cell r="F4197" t="str">
            <v>SINAPI Mai/26</v>
          </cell>
        </row>
        <row r="4198">
          <cell r="A4198">
            <v>104756</v>
          </cell>
          <cell r="B4198" t="str">
            <v>FORRO EM MADEIRA PINUS, PARA AMBIENTES RESIDENCIAIS E COMERCIAIS, INCLUSIVE ESTRUTURA BIDIRECIONAL DE FIXAÇÃO. AF_08/2023</v>
          </cell>
          <cell r="C4198" t="str">
            <v>M2</v>
          </cell>
          <cell r="D4198">
            <v>228</v>
          </cell>
          <cell r="E4198" t="str">
            <v>Forros</v>
          </cell>
          <cell r="F4198" t="str">
            <v>SINAPI Mai/26</v>
          </cell>
        </row>
        <row r="4199">
          <cell r="A4199">
            <v>96112</v>
          </cell>
          <cell r="B4199" t="str">
            <v>FORRO EM MADEIRA PINUS, PARA AMBIENTES RESIDENCIAIS, INCLUSIVE ESTRUTURA UNIDIRECIONAL DE FIXAÇÃO. AF_08/2023</v>
          </cell>
          <cell r="C4199" t="str">
            <v>M2</v>
          </cell>
          <cell r="D4199">
            <v>168.87</v>
          </cell>
          <cell r="E4199" t="str">
            <v>Forros</v>
          </cell>
          <cell r="F4199" t="str">
            <v>SINAPI Mai/26</v>
          </cell>
        </row>
        <row r="4200">
          <cell r="A4200">
            <v>96113</v>
          </cell>
          <cell r="B4200" t="str">
            <v>FORRO EM PLACAS DE GESSO, PARA AMBIENTES COMERCIAIS. AF_08/2023_PS</v>
          </cell>
          <cell r="C4200" t="str">
            <v>M2</v>
          </cell>
          <cell r="D4200">
            <v>56.2</v>
          </cell>
          <cell r="E4200" t="str">
            <v>Forros</v>
          </cell>
          <cell r="F4200" t="str">
            <v>SINAPI Mai/26</v>
          </cell>
        </row>
        <row r="4201">
          <cell r="A4201">
            <v>96109</v>
          </cell>
          <cell r="B4201" t="str">
            <v>FORRO EM PLACAS DE GESSO, PARA AMBIENTES RESIDENCIAIS. AF_08/2023_PS</v>
          </cell>
          <cell r="C4201" t="str">
            <v>M2</v>
          </cell>
          <cell r="D4201">
            <v>62.91</v>
          </cell>
          <cell r="E4201" t="str">
            <v>Forros</v>
          </cell>
          <cell r="F4201" t="str">
            <v>SINAPI Mai/26</v>
          </cell>
        </row>
        <row r="4202">
          <cell r="A4202">
            <v>96116</v>
          </cell>
          <cell r="B4202" t="str">
            <v>FORRO EM RÉGUAS DE PVC, FRISADO, PARA AMBIENTES COMERCIAIS, INCLUSIVE ESTRUTURA BIDIRECIONAL DE FIXAÇÃO. AF_08/2023_PS</v>
          </cell>
          <cell r="C4202" t="str">
            <v>M2</v>
          </cell>
          <cell r="D4202">
            <v>70.89</v>
          </cell>
          <cell r="E4202" t="str">
            <v>Forros</v>
          </cell>
          <cell r="F4202" t="str">
            <v>SINAPI Mai/26</v>
          </cell>
        </row>
        <row r="4203">
          <cell r="A4203">
            <v>96111</v>
          </cell>
          <cell r="B4203" t="str">
            <v>FORRO EM RÉGUAS DE PVC, FRISADO, PARA AMBIENTES RESIDENCIAIS, INCLUSIVE ESTRUTURA UNIDIRECIONAL DE FIXAÇÃO. AF_08/2023_PS</v>
          </cell>
          <cell r="C4203" t="str">
            <v>M2</v>
          </cell>
          <cell r="D4203">
            <v>70.16</v>
          </cell>
          <cell r="E4203" t="str">
            <v>Forros</v>
          </cell>
          <cell r="F4203" t="str">
            <v>SINAPI Mai/26</v>
          </cell>
        </row>
        <row r="4204">
          <cell r="A4204">
            <v>96486</v>
          </cell>
          <cell r="B4204" t="str">
            <v>FORRO EM RÉGUAS DE PVC, LISO, PARA AMBIENTES COMERCIAIS, INCLUSIVE ESTRUTURA BIDIRECIONAL DE FIXAÇÃO. AF_08/2023_PS</v>
          </cell>
          <cell r="C4204" t="str">
            <v>M2</v>
          </cell>
          <cell r="D4204">
            <v>82.43</v>
          </cell>
          <cell r="E4204" t="str">
            <v>Forros</v>
          </cell>
          <cell r="F4204" t="str">
            <v>SINAPI Mai/26</v>
          </cell>
        </row>
        <row r="4205">
          <cell r="A4205">
            <v>96485</v>
          </cell>
          <cell r="B4205" t="str">
            <v>FORRO EM RÉGUAS DE PVC, LISO, PARA AMBIENTES RESIDENCIAIS, INCLUSIVE ESTRUTURA UNIDIRECIONAL DE FIXAÇÃO. AF_08/2023_PS</v>
          </cell>
          <cell r="C4205" t="str">
            <v>M2</v>
          </cell>
          <cell r="D4205">
            <v>81.7</v>
          </cell>
          <cell r="E4205" t="str">
            <v>Forros</v>
          </cell>
          <cell r="F4205" t="str">
            <v>SINAPI Mai/26</v>
          </cell>
        </row>
        <row r="4206">
          <cell r="A4206">
            <v>97557</v>
          </cell>
          <cell r="B4206" t="str">
            <v>FORRO METÁLICO, PARA AMBIENTES COMERCIAIS, INCLUSIVE ESTRUTURA DE FIXAÇÃO. AF_08/2023</v>
          </cell>
          <cell r="C4206" t="str">
            <v>M2</v>
          </cell>
          <cell r="D4206">
            <v>0</v>
          </cell>
          <cell r="E4206" t="str">
            <v>Forros</v>
          </cell>
          <cell r="F4206" t="str">
            <v>SINAPI Mai/26</v>
          </cell>
        </row>
        <row r="4207">
          <cell r="A4207">
            <v>101807</v>
          </cell>
          <cell r="B4207" t="str">
            <v>CAIXA ENTERRADA DISTRIBUIDORA DE VAZÃO (SUMIDOUROS MÚLTIPLOS), RETANGULAR, EM ALVENARIA COM BLOCOS DE CONCRETO, DIMENSÕES INTERNAS: 0,60 X 0,60 X H=0,50 M. AF_12/2020</v>
          </cell>
          <cell r="C4207" t="str">
            <v>UN</v>
          </cell>
          <cell r="D4207">
            <v>600.39</v>
          </cell>
          <cell r="E4207" t="str">
            <v>Fossas e Sumidouros</v>
          </cell>
          <cell r="F4207" t="str">
            <v>SINAPI Mai/26</v>
          </cell>
        </row>
        <row r="4208">
          <cell r="A4208">
            <v>101806</v>
          </cell>
          <cell r="B4208" t="str">
            <v>CAIXA ENTERRADA DISTRIBUIDORA DE VAZÃO (SUMIDOUROS MÚLTIPLOS), RETANGULAR, EM ALVENARIA COM TIJOLOS MACIÇOS, DIMENSÕES INTERNAS: 0,60 X 0,60 X H=0,50 M. AF_12/2020</v>
          </cell>
          <cell r="C4208" t="str">
            <v>UN</v>
          </cell>
          <cell r="D4208">
            <v>644.30999999999995</v>
          </cell>
          <cell r="E4208" t="str">
            <v>Fossas e Sumidouros</v>
          </cell>
          <cell r="F4208" t="str">
            <v>SINAPI Mai/26</v>
          </cell>
        </row>
        <row r="4209">
          <cell r="A4209">
            <v>101808</v>
          </cell>
          <cell r="B4209" t="str">
            <v>CAIXA ENTERRADA DISTRIBUIDORA DE VAZÃO (SUMIDOUROS MÚLTIPLOS), RETANGULAR, EM CONCRETO PRÉ-MOLDADO, DIMENSÕES INTERNAS: 0,60 X 0,60 X H=0,50 M. AF_12/2020</v>
          </cell>
          <cell r="C4209" t="str">
            <v>UN</v>
          </cell>
          <cell r="D4209">
            <v>632.04</v>
          </cell>
          <cell r="E4209" t="str">
            <v>Fossas e Sumidouros</v>
          </cell>
          <cell r="F4209" t="str">
            <v>SINAPI Mai/26</v>
          </cell>
        </row>
        <row r="4210">
          <cell r="A4210">
            <v>98058</v>
          </cell>
          <cell r="B4210" t="str">
            <v>FILTRO ANAERÓBIO CIRCULAR, EM CONCRETO PRÉ-MOLDADO, DIÂMETRO INTERNO = 1,10 M, ALTURA INTERNA = 1,50 M, VOLUME ÚTIL: 1140,4 L (PARA 5 CONTRIBUINTES). AF_12/2020</v>
          </cell>
          <cell r="C4210" t="str">
            <v>UN</v>
          </cell>
          <cell r="D4210">
            <v>1994.91</v>
          </cell>
          <cell r="E4210" t="str">
            <v>Fossas e Sumidouros</v>
          </cell>
          <cell r="F4210" t="str">
            <v>SINAPI Mai/26</v>
          </cell>
        </row>
        <row r="4211">
          <cell r="A4211">
            <v>98059</v>
          </cell>
          <cell r="B4211" t="str">
            <v>FILTRO ANAERÓBIO CIRCULAR, EM CONCRETO PRÉ-MOLDADO, DIÂMETRO INTERNO = 1,88 M, ALTURA INTERNA = 1,50 M, VOLUME ÚTIL: 3331,1 L (PARA 19 CONTRIBUINTES). AF_12/2020</v>
          </cell>
          <cell r="C4211" t="str">
            <v>UN</v>
          </cell>
          <cell r="D4211">
            <v>4207.24</v>
          </cell>
          <cell r="E4211" t="str">
            <v>Fossas e Sumidouros</v>
          </cell>
          <cell r="F4211" t="str">
            <v>SINAPI Mai/26</v>
          </cell>
        </row>
        <row r="4212">
          <cell r="A4212">
            <v>98060</v>
          </cell>
          <cell r="B4212" t="str">
            <v>FILTRO ANAERÓBIO CIRCULAR, EM CONCRETO PRÉ-MOLDADO, DIÂMETRO INTERNO = 2,38 M, ALTURA INTERNA = 1,50 M, VOLUME ÚTIL: 5338,6 L (PARA 34 CONTRIBUINTES). AF_12/2020</v>
          </cell>
          <cell r="C4212" t="str">
            <v>UN</v>
          </cell>
          <cell r="D4212">
            <v>5841.08</v>
          </cell>
          <cell r="E4212" t="str">
            <v>Fossas e Sumidouros</v>
          </cell>
          <cell r="F4212" t="str">
            <v>SINAPI Mai/26</v>
          </cell>
        </row>
        <row r="4213">
          <cell r="A4213">
            <v>98061</v>
          </cell>
          <cell r="B4213" t="str">
            <v>FILTRO ANAERÓBIO CIRCULAR, EM CONCRETO PRÉ-MOLDADO, DIÂMETRO INTERNO = 2,88 M, ALTURA INTERNA = 1,50 M, VOLUME ÚTIL: 7817,3 L (PARA 75 CONTRIBUINTES). AF_12/2020</v>
          </cell>
          <cell r="C4213" t="str">
            <v>UN</v>
          </cell>
          <cell r="D4213">
            <v>8130.36</v>
          </cell>
          <cell r="E4213" t="str">
            <v>Fossas e Sumidouros</v>
          </cell>
          <cell r="F4213" t="str">
            <v>SINAPI Mai/26</v>
          </cell>
        </row>
        <row r="4214">
          <cell r="A4214">
            <v>98088</v>
          </cell>
          <cell r="B4214" t="str">
            <v>FILTRO ANAERÓBIO RETANGULAR, EM ALVENARIA COM BLOCOS DE CONCRETO, DIMENSÕES INTERNAS: 0,8 X 1,2 X H=1,67 M, VOLUME ÚTIL: 1152 L (PARA 5 CONTRIBUINTES). AF_12/2020</v>
          </cell>
          <cell r="C4214" t="str">
            <v>UN</v>
          </cell>
          <cell r="D4214">
            <v>3621.19</v>
          </cell>
          <cell r="E4214" t="str">
            <v>Fossas e Sumidouros</v>
          </cell>
          <cell r="F4214" t="str">
            <v>SINAPI Mai/26</v>
          </cell>
        </row>
        <row r="4215">
          <cell r="A4215">
            <v>98089</v>
          </cell>
          <cell r="B4215" t="str">
            <v>FILTRO ANAERÓBIO RETANGULAR, EM ALVENARIA COM BLOCOS DE CONCRETO, DIMENSÕES INTERNAS: 1,2 X 1,8 X H=1,67 M, VOLUME ÚTIL: 2592 L (PARA 13 CONTRIBUINTES). AF_12/2020</v>
          </cell>
          <cell r="C4215" t="str">
            <v>UN</v>
          </cell>
          <cell r="D4215">
            <v>5718.8</v>
          </cell>
          <cell r="E4215" t="str">
            <v>Fossas e Sumidouros</v>
          </cell>
          <cell r="F4215" t="str">
            <v>SINAPI Mai/26</v>
          </cell>
        </row>
        <row r="4216">
          <cell r="A4216">
            <v>98090</v>
          </cell>
          <cell r="B4216" t="str">
            <v>FILTRO ANAERÓBIO RETANGULAR, EM ALVENARIA COM BLOCOS DE CONCRETO, DIMENSÕES INTERNAS: 1,4 X 3,0 X H=1,67 M, VOLUME ÚTIL: 5040 L (PARA 32 CONTRIBUINTES). AF_12/2020</v>
          </cell>
          <cell r="C4216" t="str">
            <v>UN</v>
          </cell>
          <cell r="D4216">
            <v>8969.52</v>
          </cell>
          <cell r="E4216" t="str">
            <v>Fossas e Sumidouros</v>
          </cell>
          <cell r="F4216" t="str">
            <v>SINAPI Mai/26</v>
          </cell>
        </row>
        <row r="4217">
          <cell r="A4217">
            <v>98091</v>
          </cell>
          <cell r="B4217" t="str">
            <v>FILTRO ANAERÓBIO RETANGULAR, EM ALVENARIA COM BLOCOS DE CONCRETO, DIMENSÕES INTERNAS: 1,4 X 4,2 X H=1,67 M, VOLUME ÚTIL: 7056 L (PARA 67 CONTRIBUINTES). AF_12/2020</v>
          </cell>
          <cell r="C4217" t="str">
            <v>UN</v>
          </cell>
          <cell r="D4217">
            <v>11708.88</v>
          </cell>
          <cell r="E4217" t="str">
            <v>Fossas e Sumidouros</v>
          </cell>
          <cell r="F4217" t="str">
            <v>SINAPI Mai/26</v>
          </cell>
        </row>
        <row r="4218">
          <cell r="A4218">
            <v>98092</v>
          </cell>
          <cell r="B4218" t="str">
            <v>FILTRO ANAERÓBIO RETANGULAR, EM ALVENARIA COM BLOCOS DE CONCRETO, DIMENSÕES INTERNAS: 1,6 X 4,6 X H=1,67 M, VOLUME ÚTIL: 8832 L (PARA 84 CONTRIBUINTES). AF_12/2020</v>
          </cell>
          <cell r="C4218" t="str">
            <v>UN</v>
          </cell>
          <cell r="D4218">
            <v>13587.59</v>
          </cell>
          <cell r="E4218" t="str">
            <v>Fossas e Sumidouros</v>
          </cell>
          <cell r="F4218" t="str">
            <v>SINAPI Mai/26</v>
          </cell>
        </row>
        <row r="4219">
          <cell r="A4219">
            <v>98093</v>
          </cell>
          <cell r="B4219" t="str">
            <v>FILTRO ANAERÓBIO RETANGULAR, EM ALVENARIA COM BLOCOS DE CONCRETO, DIMENSÕES INTERNAS: 1,6 X 5,6 X H=1,67 M, VOLUME ÚTIL: 10752 L (PARA 103 CONTRIBUINTES). AF_12/2020</v>
          </cell>
          <cell r="C4219" t="str">
            <v>UN</v>
          </cell>
          <cell r="D4219">
            <v>16033.05</v>
          </cell>
          <cell r="E4219" t="str">
            <v>Fossas e Sumidouros</v>
          </cell>
          <cell r="F4219" t="str">
            <v>SINAPI Mai/26</v>
          </cell>
        </row>
        <row r="4220">
          <cell r="A4220">
            <v>98072</v>
          </cell>
          <cell r="B4220" t="str">
            <v>FILTRO ANAERÓBIO RETANGULAR, EM ALVENARIA COM TIJOLOS CERÂMICOS MACIÇOS, DIMENSÕES INTERNAS: 0,8 X 1,2 X H=1,67 M, VOLUME ÚTIL: 1152 L (PARA 5 CONTRIBUINTES). AF_12/2020</v>
          </cell>
          <cell r="C4220" t="str">
            <v>UN</v>
          </cell>
          <cell r="D4220">
            <v>4335.09</v>
          </cell>
          <cell r="E4220" t="str">
            <v>Fossas e Sumidouros</v>
          </cell>
          <cell r="F4220" t="str">
            <v>SINAPI Mai/26</v>
          </cell>
        </row>
        <row r="4221">
          <cell r="A4221">
            <v>98073</v>
          </cell>
          <cell r="B4221" t="str">
            <v>FILTRO ANAERÓBIO RETANGULAR, EM ALVENARIA COM TIJOLOS CERÂMICOS MACIÇOS, DIMENSÕES INTERNAS: 1,2 X 1,8 X H=1,67 M, VOLUME ÚTIL: 2592 L (PARA 13 CONTRIBUINTES). AF_12/2020</v>
          </cell>
          <cell r="C4221" t="str">
            <v>UN</v>
          </cell>
          <cell r="D4221">
            <v>6808.75</v>
          </cell>
          <cell r="E4221" t="str">
            <v>Fossas e Sumidouros</v>
          </cell>
          <cell r="F4221" t="str">
            <v>SINAPI Mai/26</v>
          </cell>
        </row>
        <row r="4222">
          <cell r="A4222">
            <v>98074</v>
          </cell>
          <cell r="B4222" t="str">
            <v>FILTRO ANAERÓBIO RETANGULAR, EM ALVENARIA COM TIJOLOS CERÂMICOS MACIÇOS, DIMENSÕES INTERNAS: 1,4 X 3,0 X H=1,67 M, VOLUME ÚTIL: 5040 L (PARA 32 CONTRIBUINTES). AF_12/2020</v>
          </cell>
          <cell r="C4222" t="str">
            <v>UN</v>
          </cell>
          <cell r="D4222">
            <v>10606.27</v>
          </cell>
          <cell r="E4222" t="str">
            <v>Fossas e Sumidouros</v>
          </cell>
          <cell r="F4222" t="str">
            <v>SINAPI Mai/26</v>
          </cell>
        </row>
        <row r="4223">
          <cell r="A4223">
            <v>98075</v>
          </cell>
          <cell r="B4223" t="str">
            <v>FILTRO ANAERÓBIO RETANGULAR, EM ALVENARIA COM TIJOLOS CERÂMICOS MACIÇOS, DIMENSÕES INTERNAS: 1,4 X 4,2 X H=1,67 M, VOLUME ÚTIL: 7056 L (PARA 67 CONTRIBUINTES). AF_12/2020</v>
          </cell>
          <cell r="C4223" t="str">
            <v>UN</v>
          </cell>
          <cell r="D4223">
            <v>13807.4</v>
          </cell>
          <cell r="E4223" t="str">
            <v>Fossas e Sumidouros</v>
          </cell>
          <cell r="F4223" t="str">
            <v>SINAPI Mai/26</v>
          </cell>
        </row>
        <row r="4224">
          <cell r="A4224">
            <v>98076</v>
          </cell>
          <cell r="B4224" t="str">
            <v>FILTRO ANAERÓBIO RETANGULAR, EM ALVENARIA COM TIJOLOS CERÂMICOS MACIÇOS, DIMENSÕES INTERNAS: 1,6 X 4,6 X H=1,67 M, VOLUME ÚTIL: 8832 L (PARA 84 CONTRIBUINTES). AF_12/2020</v>
          </cell>
          <cell r="C4224" t="str">
            <v>UN</v>
          </cell>
          <cell r="D4224">
            <v>15933.04</v>
          </cell>
          <cell r="E4224" t="str">
            <v>Fossas e Sumidouros</v>
          </cell>
          <cell r="F4224" t="str">
            <v>SINAPI Mai/26</v>
          </cell>
        </row>
        <row r="4225">
          <cell r="A4225">
            <v>98077</v>
          </cell>
          <cell r="B4225" t="str">
            <v>FILTRO ANAERÓBIO RETANGULAR, EM ALVENARIA COM TIJOLOS CERÂMICOS MACIÇOS, DIMENSÕES INTERNAS: 1,6 X 5,6 X H=1,67 M, VOLUME ÚTIL: 10752 L (PARA 103 CONTRIBUINTES). AF_12/2020</v>
          </cell>
          <cell r="C4225" t="str">
            <v>UN</v>
          </cell>
          <cell r="D4225">
            <v>18768.66</v>
          </cell>
          <cell r="E4225" t="str">
            <v>Fossas e Sumidouros</v>
          </cell>
          <cell r="F4225" t="str">
            <v>SINAPI Mai/26</v>
          </cell>
        </row>
        <row r="4226">
          <cell r="A4226">
            <v>98062</v>
          </cell>
          <cell r="B4226" t="str">
            <v>SUMIDOURO CIRCULAR, EM CONCRETO PRÉ-MOLDADO, DIÂMETRO INTERNO = 1,88 M, ALTURA INTERNA = 2,00 M, ÁREA DE INFILTRAÇÃO: 13,1 M² (PARA 5 CONTRIBUINTES). AF_12/2020</v>
          </cell>
          <cell r="C4226" t="str">
            <v>UN</v>
          </cell>
          <cell r="D4226">
            <v>3447.12</v>
          </cell>
          <cell r="E4226" t="str">
            <v>Fossas e Sumidouros</v>
          </cell>
          <cell r="F4226" t="str">
            <v>SINAPI Mai/26</v>
          </cell>
        </row>
        <row r="4227">
          <cell r="A4227">
            <v>98063</v>
          </cell>
          <cell r="B4227" t="str">
            <v>SUMIDOURO CIRCULAR, EM CONCRETO PRÉ-MOLDADO, DIÂMETRO INTERNO = 2,38 M, ALTURA INTERNA = 2,50 M, ÁREA DE INFILTRAÇÃO: 21,3 M² (PARA 8 CONTRIBUINTES). AF_12/2020</v>
          </cell>
          <cell r="C4227" t="str">
            <v>UN</v>
          </cell>
          <cell r="D4227">
            <v>5264.51</v>
          </cell>
          <cell r="E4227" t="str">
            <v>Fossas e Sumidouros</v>
          </cell>
          <cell r="F4227" t="str">
            <v>SINAPI Mai/26</v>
          </cell>
        </row>
        <row r="4228">
          <cell r="A4228">
            <v>98064</v>
          </cell>
          <cell r="B4228" t="str">
            <v>SUMIDOURO CIRCULAR, EM CONCRETO PRÉ-MOLDADO, DIÂMETRO INTERNO = 2,38 M, ALTURA INTERNA = 3,0 M, ÁREA DE INFILTRAÇÃO: 25 M² (PARA 10 CONTRIBUINTES). AF_12/2020</v>
          </cell>
          <cell r="C4228" t="str">
            <v>UN</v>
          </cell>
          <cell r="D4228">
            <v>6112.5</v>
          </cell>
          <cell r="E4228" t="str">
            <v>Fossas e Sumidouros</v>
          </cell>
          <cell r="F4228" t="str">
            <v>SINAPI Mai/26</v>
          </cell>
        </row>
        <row r="4229">
          <cell r="A4229">
            <v>98065</v>
          </cell>
          <cell r="B4229" t="str">
            <v>SUMIDOURO CIRCULAR, EM CONCRETO PRÉ-MOLDADO, DIÂMETRO INTERNO = 2,88 M, ALTURA INTERNA = 3,0 M, ÁREA DE INFILTRAÇÃO: 31,4 M² (PARA 12 CONTRIBUINTES). AF_12/2020</v>
          </cell>
          <cell r="C4229" t="str">
            <v>UN</v>
          </cell>
          <cell r="D4229">
            <v>8486.2099999999991</v>
          </cell>
          <cell r="E4229" t="str">
            <v>Fossas e Sumidouros</v>
          </cell>
          <cell r="F4229" t="str">
            <v>SINAPI Mai/26</v>
          </cell>
        </row>
        <row r="4230">
          <cell r="A4230">
            <v>98094</v>
          </cell>
          <cell r="B4230" t="str">
            <v>SUMIDOURO RETANGULAR, EM ALVENARIA COM BLOCOS DE CONCRETO, DIMENSÕES INTERNAS: 0,8 X 1,4 X H=3,0 M, ÁREA DE INFILTRAÇÃO: 13,2 M² (PARA 5 CONTRIBUINTES). AF_12/2020</v>
          </cell>
          <cell r="C4230" t="str">
            <v>UN</v>
          </cell>
          <cell r="D4230">
            <v>3074.5</v>
          </cell>
          <cell r="E4230" t="str">
            <v>Fossas e Sumidouros</v>
          </cell>
          <cell r="F4230" t="str">
            <v>SINAPI Mai/26</v>
          </cell>
        </row>
        <row r="4231">
          <cell r="A4231">
            <v>98099</v>
          </cell>
          <cell r="B4231" t="str">
            <v>SUMIDOURO RETANGULAR, EM ALVENARIA COM BLOCOS DE CONCRETO, DIMENSÕES INTERNAS: 1,0 X 3,0 X H=3,0 M, ÁREA DE INFILTRAÇÃO: 25 M² (PARA 10 CONTRIBUINTES). AF_12/2020</v>
          </cell>
          <cell r="C4231" t="str">
            <v>UN</v>
          </cell>
          <cell r="D4231">
            <v>5256.99</v>
          </cell>
          <cell r="E4231" t="str">
            <v>Fossas e Sumidouros</v>
          </cell>
          <cell r="F4231" t="str">
            <v>SINAPI Mai/26</v>
          </cell>
        </row>
        <row r="4232">
          <cell r="A4232">
            <v>98100</v>
          </cell>
          <cell r="B4232" t="str">
            <v>SUMIDOURO RETANGULAR, EM ALVENARIA COM BLOCOS DE CONCRETO, DIMENSÕES INTERNAS: 1,6 X 3,4 X H=3,0 M, ÁREA DE INFILTRAÇÃO: 32,9 M² (PARA 13 CONTRIBUINTES). . AF_12/2020</v>
          </cell>
          <cell r="C4232" t="str">
            <v>UN</v>
          </cell>
          <cell r="D4232">
            <v>6874.22</v>
          </cell>
          <cell r="E4232" t="str">
            <v>Fossas e Sumidouros</v>
          </cell>
          <cell r="F4232" t="str">
            <v>SINAPI Mai/26</v>
          </cell>
        </row>
        <row r="4233">
          <cell r="A4233">
            <v>98101</v>
          </cell>
          <cell r="B4233" t="str">
            <v>SUMIDOURO RETANGULAR, EM ALVENARIA COM BLOCOS DE CONCRETO, DIMENSÕES INTERNAS: 1,6 X 5,8 X H=3,0 M, ÁREA DE INFILTRAÇÃO: 50 M² (PARA 20 CONTRIBUINTES). . AF_12/2020</v>
          </cell>
          <cell r="C4233" t="str">
            <v>UN</v>
          </cell>
          <cell r="D4233">
            <v>10161.09</v>
          </cell>
          <cell r="E4233" t="str">
            <v>Fossas e Sumidouros</v>
          </cell>
          <cell r="F4233" t="str">
            <v>SINAPI Mai/26</v>
          </cell>
        </row>
        <row r="4234">
          <cell r="A4234">
            <v>98078</v>
          </cell>
          <cell r="B4234" t="str">
            <v>SUMIDOURO RETANGULAR, EM ALVENARIA COM TIJOLOS CERÂMICOS MACIÇOS, DIMENSÕES INTERNAS: 0,8 X 1,4 X H=3,0 M, ÁREA DE INFILTRAÇÃO: 13,2 M² (PARA 5 CONTRIBUINTES). AF_12/2020</v>
          </cell>
          <cell r="C4234" t="str">
            <v>UN</v>
          </cell>
          <cell r="D4234">
            <v>4719.21</v>
          </cell>
          <cell r="E4234" t="str">
            <v>Fossas e Sumidouros</v>
          </cell>
          <cell r="F4234" t="str">
            <v>SINAPI Mai/26</v>
          </cell>
        </row>
        <row r="4235">
          <cell r="A4235">
            <v>98079</v>
          </cell>
          <cell r="B4235" t="str">
            <v>SUMIDOURO RETANGULAR, EM ALVENARIA COM TIJOLOS CERÂMICOS MACIÇOS, DIMENSÕES INTERNAS: 1,0 X 3,0 X H=3,0 M, ÁREA DE INFILTRAÇÃO: 25 M² (PARA 10 CONTRIBUINTES). AF_12/2020</v>
          </cell>
          <cell r="C4235" t="str">
            <v>UN</v>
          </cell>
          <cell r="D4235">
            <v>8271.6</v>
          </cell>
          <cell r="E4235" t="str">
            <v>Fossas e Sumidouros</v>
          </cell>
          <cell r="F4235" t="str">
            <v>SINAPI Mai/26</v>
          </cell>
        </row>
        <row r="4236">
          <cell r="A4236">
            <v>98080</v>
          </cell>
          <cell r="B4236" t="str">
            <v>SUMIDOURO RETANGULAR, EM ALVENARIA COM TIJOLOS CERÂMICOS MACIÇOS, DIMENSÕES INTERNAS: 1,6 X 3,4 X H=3,0 M, ÁREA DE INFILTRAÇÃO: 32,9 M² (PARA 13 CONTRIBUINTES). AF_12/2020</v>
          </cell>
          <cell r="C4236" t="str">
            <v>UN</v>
          </cell>
          <cell r="D4236">
            <v>10649.97</v>
          </cell>
          <cell r="E4236" t="str">
            <v>Fossas e Sumidouros</v>
          </cell>
          <cell r="F4236" t="str">
            <v>SINAPI Mai/26</v>
          </cell>
        </row>
        <row r="4237">
          <cell r="A4237">
            <v>98081</v>
          </cell>
          <cell r="B4237" t="str">
            <v>SUMIDOURO RETANGULAR, EM ALVENARIA COM TIJOLOS CERÂMICOS MACIÇOS, DIMENSÕES INTERNAS: 1,6 X 5,8 X H=3,0 M, ÁREA DE INFILTRAÇÃO: 50 M² (PARA 20 CONTRIBUINTES). AF_12/2020</v>
          </cell>
          <cell r="C4237" t="str">
            <v>UN</v>
          </cell>
          <cell r="D4237">
            <v>15788.29</v>
          </cell>
          <cell r="E4237" t="str">
            <v>Fossas e Sumidouros</v>
          </cell>
          <cell r="F4237" t="str">
            <v>SINAPI Mai/26</v>
          </cell>
        </row>
        <row r="4238">
          <cell r="A4238">
            <v>98052</v>
          </cell>
          <cell r="B4238" t="str">
            <v>TANQUE SÉPTICO CIRCULAR, EM CONCRETO PRÉ-MOLDADO, DIÂMETRO INTERNO = 1,10 M, ALTURA INTERNA = 2,50 M, VOLUME ÚTIL: 2138,2 L (PARA 5 CONTRIBUINTES). AF_12/2020</v>
          </cell>
          <cell r="C4238" t="str">
            <v>UN</v>
          </cell>
          <cell r="D4238">
            <v>2366.64</v>
          </cell>
          <cell r="E4238" t="str">
            <v>Fossas e Sumidouros</v>
          </cell>
          <cell r="F4238" t="str">
            <v>SINAPI Mai/26</v>
          </cell>
        </row>
        <row r="4239">
          <cell r="A4239">
            <v>98053</v>
          </cell>
          <cell r="B4239" t="str">
            <v>TANQUE SÉPTICO CIRCULAR, EM CONCRETO PRÉ-MOLDADO, DIÂMETRO INTERNO = 1,40 M, ALTURA INTERNA = 2,50 M, VOLUME ÚTIL: 3463,6 L (PARA 13 CONTRIBUINTES). AF_12/2020</v>
          </cell>
          <cell r="C4239" t="str">
            <v>UN</v>
          </cell>
          <cell r="D4239">
            <v>3249.59</v>
          </cell>
          <cell r="E4239" t="str">
            <v>Fossas e Sumidouros</v>
          </cell>
          <cell r="F4239" t="str">
            <v>SINAPI Mai/26</v>
          </cell>
        </row>
        <row r="4240">
          <cell r="A4240">
            <v>98054</v>
          </cell>
          <cell r="B4240" t="str">
            <v>TANQUE SÉPTICO CIRCULAR, EM CONCRETO PRÉ-MOLDADO, DIÂMETRO INTERNO = 1,88 M, ALTURA INTERNA = 2,50 M, VOLUME ÚTIL: 6245,8 L (PARA 32 CONTRIBUINTES). AF_12/2020</v>
          </cell>
          <cell r="C4240" t="str">
            <v>UN</v>
          </cell>
          <cell r="D4240">
            <v>5241.72</v>
          </cell>
          <cell r="E4240" t="str">
            <v>Fossas e Sumidouros</v>
          </cell>
          <cell r="F4240" t="str">
            <v>SINAPI Mai/26</v>
          </cell>
        </row>
        <row r="4241">
          <cell r="A4241">
            <v>98055</v>
          </cell>
          <cell r="B4241" t="str">
            <v>TANQUE SÉPTICO CIRCULAR, EM CONCRETO PRÉ-MOLDADO, DIÂMETRO INTERNO = 2,38 M, ALTURA INTERNA = 2,50 M, VOLUME ÚTIL: 10009,8 L (PARA 69 CONTRIBUINTES). AF_12/2020</v>
          </cell>
          <cell r="C4241" t="str">
            <v>UN</v>
          </cell>
          <cell r="D4241">
            <v>7109.16</v>
          </cell>
          <cell r="E4241" t="str">
            <v>Fossas e Sumidouros</v>
          </cell>
          <cell r="F4241" t="str">
            <v>SINAPI Mai/26</v>
          </cell>
        </row>
        <row r="4242">
          <cell r="A4242">
            <v>98056</v>
          </cell>
          <cell r="B4242" t="str">
            <v>TANQUE SÉPTICO CIRCULAR, EM CONCRETO PRÉ-MOLDADO, DIÂMETRO INTERNO = 2,38 M, ALTURA INTERNA = 3,0 M, VOLUME ÚTIL: 12234,2 L (PARA 86 CONTRIBUINTES). AF_12/2020</v>
          </cell>
          <cell r="C4242" t="str">
            <v>UN</v>
          </cell>
          <cell r="D4242">
            <v>8325.09</v>
          </cell>
          <cell r="E4242" t="str">
            <v>Fossas e Sumidouros</v>
          </cell>
          <cell r="F4242" t="str">
            <v>SINAPI Mai/26</v>
          </cell>
        </row>
        <row r="4243">
          <cell r="A4243">
            <v>98057</v>
          </cell>
          <cell r="B4243" t="str">
            <v>TANQUE SÉPTICO CIRCULAR, EM CONCRETO PRÉ-MOLDADO, DIÂMETRO INTERNO = 2,88 M, ALTURA INTERNA = 2,50 M, VOLUME ÚTIL: 14657,4 L (PARA 105 CONTRIBUINTES). AF_12/2020</v>
          </cell>
          <cell r="C4243" t="str">
            <v>UN</v>
          </cell>
          <cell r="D4243">
            <v>9872.77</v>
          </cell>
          <cell r="E4243" t="str">
            <v>Fossas e Sumidouros</v>
          </cell>
          <cell r="F4243" t="str">
            <v>SINAPI Mai/26</v>
          </cell>
        </row>
        <row r="4244">
          <cell r="A4244">
            <v>98082</v>
          </cell>
          <cell r="B4244" t="str">
            <v>TANQUE SÉPTICO RETANGULAR, EM ALVENARIA COM BLOCOS DE CONCRETO, DIMENSÕES INTERNAS: 1,0 X 2,0 X H=1,4 M, VOLUME ÚTIL: 2000 L (PARA 5 CONTRIBUINTES). AF_12/2020</v>
          </cell>
          <cell r="C4244" t="str">
            <v>UN</v>
          </cell>
          <cell r="D4244">
            <v>4204.0200000000004</v>
          </cell>
          <cell r="E4244" t="str">
            <v>Fossas e Sumidouros</v>
          </cell>
          <cell r="F4244" t="str">
            <v>SINAPI Mai/26</v>
          </cell>
        </row>
        <row r="4245">
          <cell r="A4245">
            <v>98083</v>
          </cell>
          <cell r="B4245" t="str">
            <v>TANQUE SÉPTICO RETANGULAR, EM ALVENARIA COM BLOCOS DE CONCRETO, DIMENSÕES INTERNAS: 1,2 X 2,4 X H=1,6 M, VOLUME ÚTIL: 3456 L (PARA 13 CONTRIBUINTES). AF_12/2020</v>
          </cell>
          <cell r="C4245" t="str">
            <v>UN</v>
          </cell>
          <cell r="D4245">
            <v>5553.66</v>
          </cell>
          <cell r="E4245" t="str">
            <v>Fossas e Sumidouros</v>
          </cell>
          <cell r="F4245" t="str">
            <v>SINAPI Mai/26</v>
          </cell>
        </row>
        <row r="4246">
          <cell r="A4246">
            <v>98084</v>
          </cell>
          <cell r="B4246" t="str">
            <v>TANQUE SÉPTICO RETANGULAR, EM ALVENARIA COM BLOCOS DE CONCRETO, DIMENSÕES INTERNAS: 1,4 X 3,2 X H=1,8 M, VOLUME ÚTIL: 6272 L (PARA 32 CONTRIBUINTES). AF_12/2020</v>
          </cell>
          <cell r="C4246" t="str">
            <v>UN</v>
          </cell>
          <cell r="D4246">
            <v>7796.96</v>
          </cell>
          <cell r="E4246" t="str">
            <v>Fossas e Sumidouros</v>
          </cell>
          <cell r="F4246" t="str">
            <v>SINAPI Mai/26</v>
          </cell>
        </row>
        <row r="4247">
          <cell r="A4247">
            <v>98085</v>
          </cell>
          <cell r="B4247" t="str">
            <v>TANQUE SÉPTICO RETANGULAR, EM ALVENARIA COM BLOCOS DE CONCRETO, DIMENSÕES INTERNAS: 1,6 X 4,4 X H=1,8 M, VOLUME ÚTIL: 9856 L (PARA 68 CONTRIBUINTES). AF_12/2020</v>
          </cell>
          <cell r="C4247" t="str">
            <v>UN</v>
          </cell>
          <cell r="D4247">
            <v>10565.99</v>
          </cell>
          <cell r="E4247" t="str">
            <v>Fossas e Sumidouros</v>
          </cell>
          <cell r="F4247" t="str">
            <v>SINAPI Mai/26</v>
          </cell>
        </row>
        <row r="4248">
          <cell r="A4248">
            <v>98087</v>
          </cell>
          <cell r="B4248" t="str">
            <v>TANQUE SÉPTICO RETANGULAR, EM ALVENARIA COM BLOCOS DE CONCRETO, DIMENSÕES INTERNAS: 1,6 X 4,6 X H=2,4 M, VOLUME ÚTIL: 14720 L (PARA 105 CONTRIBUINTES). AF_12/2020</v>
          </cell>
          <cell r="C4248" t="str">
            <v>UN</v>
          </cell>
          <cell r="D4248">
            <v>12780.07</v>
          </cell>
          <cell r="E4248" t="str">
            <v>Fossas e Sumidouros</v>
          </cell>
          <cell r="F4248" t="str">
            <v>SINAPI Mai/26</v>
          </cell>
        </row>
        <row r="4249">
          <cell r="A4249">
            <v>98086</v>
          </cell>
          <cell r="B4249" t="str">
            <v>TANQUE SÉPTICO RETANGULAR, EM ALVENARIA COM BLOCOS DE CONCRETO, DIMENSÕES INTERNAS: 1,6 X 4,8 X H=2,0 M, VOLUME ÚTIL: 12288 L (PARA 86 CONTRIBUINTES). AF_12/2020</v>
          </cell>
          <cell r="C4249" t="str">
            <v>UN</v>
          </cell>
          <cell r="D4249">
            <v>11943.8</v>
          </cell>
          <cell r="E4249" t="str">
            <v>Fossas e Sumidouros</v>
          </cell>
          <cell r="F4249" t="str">
            <v>SINAPI Mai/26</v>
          </cell>
        </row>
        <row r="4250">
          <cell r="A4250">
            <v>98066</v>
          </cell>
          <cell r="B4250" t="str">
            <v>TANQUE SÉPTICO RETANGULAR, EM ALVENARIA COM TIJOLOS CERÂMICOS MACIÇOS, DIMENSÕES INTERNAS: 1,0 X 2,0 X H=1,4 M, VOLUME ÚTIL: 2000 L (PARA 5 CONTRIBUINTES). AF_12/2020</v>
          </cell>
          <cell r="C4250" t="str">
            <v>UN</v>
          </cell>
          <cell r="D4250">
            <v>5148.3999999999996</v>
          </cell>
          <cell r="E4250" t="str">
            <v>Fossas e Sumidouros</v>
          </cell>
          <cell r="F4250" t="str">
            <v>SINAPI Mai/26</v>
          </cell>
        </row>
        <row r="4251">
          <cell r="A4251">
            <v>98067</v>
          </cell>
          <cell r="B4251" t="str">
            <v>TANQUE SÉPTICO RETANGULAR, EM ALVENARIA COM TIJOLOS CERÂMICOS MACIÇOS, DIMENSÕES INTERNAS: 1,2 X 2,4 X H=1,6 M, VOLUME ÚTIL: 3456 L (PARA 13 CONTRIBUINTES). AF_12/2020</v>
          </cell>
          <cell r="C4251" t="str">
            <v>UN</v>
          </cell>
          <cell r="D4251">
            <v>6867.32</v>
          </cell>
          <cell r="E4251" t="str">
            <v>Fossas e Sumidouros</v>
          </cell>
          <cell r="F4251" t="str">
            <v>SINAPI Mai/26</v>
          </cell>
        </row>
        <row r="4252">
          <cell r="A4252">
            <v>98068</v>
          </cell>
          <cell r="B4252" t="str">
            <v>TANQUE SÉPTICO RETANGULAR, EM ALVENARIA COM TIJOLOS CERÂMICOS MACIÇOS, DIMENSÕES INTERNAS: 1,4 X 3,2 X H=1,8 M, VOLUME ÚTIL: 6272 L (PARA 32 CONTRIBUINTES). AF_12/2020</v>
          </cell>
          <cell r="C4252" t="str">
            <v>UN</v>
          </cell>
          <cell r="D4252">
            <v>9708.41</v>
          </cell>
          <cell r="E4252" t="str">
            <v>Fossas e Sumidouros</v>
          </cell>
          <cell r="F4252" t="str">
            <v>SINAPI Mai/26</v>
          </cell>
        </row>
        <row r="4253">
          <cell r="A4253">
            <v>98069</v>
          </cell>
          <cell r="B4253" t="str">
            <v>TANQUE SÉPTICO RETANGULAR, EM ALVENARIA COM TIJOLOS CERÂMICOS MACIÇOS, DIMENSÕES INTERNAS: 1,6 X 4,4 X H=1,8 M, VOLUME ÚTIL: 9856 L (PARA 68 CONTRIBUINTES). AF_12/2020</v>
          </cell>
          <cell r="C4253" t="str">
            <v>UN</v>
          </cell>
          <cell r="D4253">
            <v>13069.12</v>
          </cell>
          <cell r="E4253" t="str">
            <v>Fossas e Sumidouros</v>
          </cell>
          <cell r="F4253" t="str">
            <v>SINAPI Mai/26</v>
          </cell>
        </row>
        <row r="4254">
          <cell r="A4254">
            <v>98071</v>
          </cell>
          <cell r="B4254" t="str">
            <v>TANQUE SÉPTICO RETANGULAR, EM ALVENARIA COM TIJOLOS CERÂMICOS MACIÇOS, DIMENSÕES INTERNAS: 1,6 X 4,6 X H=2,4 M, VOLUME ÚTIL: 14720 L (PARA 105 CONTRIBUINTES). AF_12/2020</v>
          </cell>
          <cell r="C4254" t="str">
            <v>UN</v>
          </cell>
          <cell r="D4254">
            <v>16277.1</v>
          </cell>
          <cell r="E4254" t="str">
            <v>Fossas e Sumidouros</v>
          </cell>
          <cell r="F4254" t="str">
            <v>SINAPI Mai/26</v>
          </cell>
        </row>
        <row r="4255">
          <cell r="A4255">
            <v>98070</v>
          </cell>
          <cell r="B4255" t="str">
            <v>TANQUE SÉPTICO RETANGULAR, EM ALVENARIA COM TIJOLOS CERÂMICOS MACIÇOS, DIMENSÕES INTERNAS: 1,6 X 4,8 X H=2,0 M, VOLUME ÚTIL: 12288 L (PARA 86 CONTRIBUINTES). AF_12/2020</v>
          </cell>
          <cell r="C4255" t="str">
            <v>UN</v>
          </cell>
          <cell r="D4255">
            <v>14928.97</v>
          </cell>
          <cell r="E4255" t="str">
            <v>Fossas e Sumidouros</v>
          </cell>
          <cell r="F4255" t="str">
            <v>SINAPI Mai/26</v>
          </cell>
        </row>
        <row r="4256">
          <cell r="A4256">
            <v>104915</v>
          </cell>
          <cell r="B4256" t="str">
            <v>ARMAÇÃO DE BLOCO E SAPATA UTILIZANDO AÇO CA-50 DE 25 MM - MONTAGEM. AF_01/2024</v>
          </cell>
          <cell r="C4256" t="str">
            <v>KG</v>
          </cell>
          <cell r="D4256">
            <v>8.4600000000000009</v>
          </cell>
          <cell r="E4256" t="str">
            <v>Fundações Rasas (Blocos, Sapatas, Vigas Baldrame)</v>
          </cell>
          <cell r="F4256" t="str">
            <v>SINAPI Mai/26</v>
          </cell>
        </row>
        <row r="4257">
          <cell r="A4257">
            <v>96546</v>
          </cell>
          <cell r="B4257" t="str">
            <v>ARMAÇÃO DE BLOCO UTILIZANDO AÇO CA-50 DE 10 MM - MONTAGEM. AF_01/2024</v>
          </cell>
          <cell r="C4257" t="str">
            <v>KG</v>
          </cell>
          <cell r="D4257">
            <v>13.7</v>
          </cell>
          <cell r="E4257" t="str">
            <v>Fundações Rasas (Blocos, Sapatas, Vigas Baldrame)</v>
          </cell>
          <cell r="F4257" t="str">
            <v>SINAPI Mai/26</v>
          </cell>
        </row>
        <row r="4258">
          <cell r="A4258">
            <v>96544</v>
          </cell>
          <cell r="B4258" t="str">
            <v>ARMAÇÃO DE BLOCO UTILIZANDO AÇO CA-50 DE 6,3 MM - MONTAGEM. AF_01/2024</v>
          </cell>
          <cell r="C4258" t="str">
            <v>KG</v>
          </cell>
          <cell r="D4258">
            <v>18.71</v>
          </cell>
          <cell r="E4258" t="str">
            <v>Fundações Rasas (Blocos, Sapatas, Vigas Baldrame)</v>
          </cell>
          <cell r="F4258" t="str">
            <v>SINAPI Mai/26</v>
          </cell>
        </row>
        <row r="4259">
          <cell r="A4259">
            <v>96545</v>
          </cell>
          <cell r="B4259" t="str">
            <v>ARMAÇÃO DE BLOCO UTILIZANDO AÇO CA-50 DE 8 MM - MONTAGEM. AF_01/2024</v>
          </cell>
          <cell r="C4259" t="str">
            <v>KG</v>
          </cell>
          <cell r="D4259">
            <v>16.11</v>
          </cell>
          <cell r="E4259" t="str">
            <v>Fundações Rasas (Blocos, Sapatas, Vigas Baldrame)</v>
          </cell>
          <cell r="F4259" t="str">
            <v>SINAPI Mai/26</v>
          </cell>
        </row>
        <row r="4260">
          <cell r="A4260">
            <v>96543</v>
          </cell>
          <cell r="B4260" t="str">
            <v>ARMAÇÃO DE BLOCO UTILIZANDO AÇO CA-60 DE 5 MM - MONTAGEM. AF_01/2024</v>
          </cell>
          <cell r="C4260" t="str">
            <v>KG</v>
          </cell>
          <cell r="D4260">
            <v>21.85</v>
          </cell>
          <cell r="E4260" t="str">
            <v>Fundações Rasas (Blocos, Sapatas, Vigas Baldrame)</v>
          </cell>
          <cell r="F4260" t="str">
            <v>SINAPI Mai/26</v>
          </cell>
        </row>
        <row r="4261">
          <cell r="A4261">
            <v>104922</v>
          </cell>
          <cell r="B4261" t="str">
            <v>ARMAÇÃO DE BLOCO, SAPATA ISOLADA E SAPATA CORRIDA UTILIZANDO AÇO CA-50 DE 20 MM - MONTAGEM. AF_01/2024</v>
          </cell>
          <cell r="C4261" t="str">
            <v>KG</v>
          </cell>
          <cell r="D4261">
            <v>9.8000000000000007</v>
          </cell>
          <cell r="E4261" t="str">
            <v>Fundações Rasas (Blocos, Sapatas, Vigas Baldrame)</v>
          </cell>
          <cell r="F4261" t="str">
            <v>SINAPI Mai/26</v>
          </cell>
        </row>
        <row r="4262">
          <cell r="A4262">
            <v>104920</v>
          </cell>
          <cell r="B4262" t="str">
            <v>ARMAÇÃO DE BLOCO, SAPATA ISOLADA, VIGA BALDRAME E SAPATA CORRIDA UTILIZANDO AÇO CA-50 DE 12,5 MM - MONTAGEM. AF_01/2024</v>
          </cell>
          <cell r="C4262" t="str">
            <v>KG</v>
          </cell>
          <cell r="D4262">
            <v>10.06</v>
          </cell>
          <cell r="E4262" t="str">
            <v>Fundações Rasas (Blocos, Sapatas, Vigas Baldrame)</v>
          </cell>
          <cell r="F4262" t="str">
            <v>SINAPI Mai/26</v>
          </cell>
        </row>
        <row r="4263">
          <cell r="A4263">
            <v>104921</v>
          </cell>
          <cell r="B4263" t="str">
            <v>ARMAÇÃO DE BLOCO, SAPATA ISOLADA, VIGA BALDRAME E SAPATA CORRIDA UTILIZANDO AÇO CA-50 DE 16 MM - MONTAGEM. AF_01/2024</v>
          </cell>
          <cell r="C4263" t="str">
            <v>KG</v>
          </cell>
          <cell r="D4263">
            <v>9.2100000000000009</v>
          </cell>
          <cell r="E4263" t="str">
            <v>Fundações Rasas (Blocos, Sapatas, Vigas Baldrame)</v>
          </cell>
          <cell r="F4263" t="str">
            <v>SINAPI Mai/26</v>
          </cell>
        </row>
        <row r="4264">
          <cell r="A4264">
            <v>104919</v>
          </cell>
          <cell r="B4264" t="str">
            <v>ARMAÇÃO DE SAPATA ISOLADA, VIGA BALDRAME E SAPATA CORRIDA UTILIZANDO AÇO CA-50 DE 10 MM - MONTAGEM. AF_01/2024</v>
          </cell>
          <cell r="C4264" t="str">
            <v>KG</v>
          </cell>
          <cell r="D4264">
            <v>12</v>
          </cell>
          <cell r="E4264" t="str">
            <v>Fundações Rasas (Blocos, Sapatas, Vigas Baldrame)</v>
          </cell>
          <cell r="F4264" t="str">
            <v>SINAPI Mai/26</v>
          </cell>
        </row>
        <row r="4265">
          <cell r="A4265">
            <v>104917</v>
          </cell>
          <cell r="B4265" t="str">
            <v>ARMAÇÃO DE SAPATA ISOLADA, VIGA BALDRAME E SAPATA CORRIDA UTILIZANDO AÇO CA-50 DE 6,3 MM - MONTAGEM. AF_01/2024</v>
          </cell>
          <cell r="C4265" t="str">
            <v>KG</v>
          </cell>
          <cell r="D4265">
            <v>15.51</v>
          </cell>
          <cell r="E4265" t="str">
            <v>Fundações Rasas (Blocos, Sapatas, Vigas Baldrame)</v>
          </cell>
          <cell r="F4265" t="str">
            <v>SINAPI Mai/26</v>
          </cell>
        </row>
        <row r="4266">
          <cell r="A4266">
            <v>104918</v>
          </cell>
          <cell r="B4266" t="str">
            <v>ARMAÇÃO DE SAPATA ISOLADA, VIGA BALDRAME E SAPATA CORRIDA UTILIZANDO AÇO CA-50 DE 8 MM - MONTAGEM. AF_01/2024</v>
          </cell>
          <cell r="C4266" t="str">
            <v>KG</v>
          </cell>
          <cell r="D4266">
            <v>13.78</v>
          </cell>
          <cell r="E4266" t="str">
            <v>Fundações Rasas (Blocos, Sapatas, Vigas Baldrame)</v>
          </cell>
          <cell r="F4266" t="str">
            <v>SINAPI Mai/26</v>
          </cell>
        </row>
        <row r="4267">
          <cell r="A4267">
            <v>104916</v>
          </cell>
          <cell r="B4267" t="str">
            <v>ARMAÇÃO DE SAPATA ISOLADA, VIGA BALDRAME E SAPATA CORRIDA UTILIZANDO AÇO CA-60 DE 5 MM - MONTAGEM. AF_01/2024</v>
          </cell>
          <cell r="C4267" t="str">
            <v>KG</v>
          </cell>
          <cell r="D4267">
            <v>17.62</v>
          </cell>
          <cell r="E4267" t="str">
            <v>Fundações Rasas (Blocos, Sapatas, Vigas Baldrame)</v>
          </cell>
          <cell r="F4267" t="str">
            <v>SINAPI Mai/26</v>
          </cell>
        </row>
        <row r="4268">
          <cell r="A4268">
            <v>96557</v>
          </cell>
          <cell r="B4268" t="str">
            <v>CONCRETAGEM DE BLOCO DE COROAMENTO OU VIGA BALDRAME, FCK 30 MPA, COM USO DE BOMBA - LANÇAMENTO, ADENSAMENTO E ACABAMENTO. AF_01/2024</v>
          </cell>
          <cell r="C4268" t="str">
            <v>M3</v>
          </cell>
          <cell r="D4268">
            <v>694.96</v>
          </cell>
          <cell r="E4268" t="str">
            <v>Fundações Rasas (Blocos, Sapatas, Vigas Baldrame)</v>
          </cell>
          <cell r="F4268" t="str">
            <v>SINAPI Mai/26</v>
          </cell>
        </row>
        <row r="4269">
          <cell r="A4269">
            <v>96555</v>
          </cell>
          <cell r="B4269" t="str">
            <v>CONCRETAGEM DE BLOCO DE COROAMENTO OU VIGA BALDRAME, FCK 30 MPA, COM USO DE JERICA - LANÇAMENTO, ADENSAMENTO E ACABAMENTO. AF_01/2024</v>
          </cell>
          <cell r="C4269" t="str">
            <v>M3</v>
          </cell>
          <cell r="D4269">
            <v>765.04</v>
          </cell>
          <cell r="E4269" t="str">
            <v>Fundações Rasas (Blocos, Sapatas, Vigas Baldrame)</v>
          </cell>
          <cell r="F4269" t="str">
            <v>SINAPI Mai/26</v>
          </cell>
        </row>
        <row r="4270">
          <cell r="A4270">
            <v>104924</v>
          </cell>
          <cell r="B4270" t="str">
            <v>CONCRETAGEM DE SAPATA CORRIDA, FCK 30 MPA, COM USO DE BOMBA - LANÇAMENTO, ADENSAMENTO E ACABAMENTO. AF_01/2024</v>
          </cell>
          <cell r="C4270" t="str">
            <v>M3</v>
          </cell>
          <cell r="D4270">
            <v>720.01</v>
          </cell>
          <cell r="E4270" t="str">
            <v>Fundações Rasas (Blocos, Sapatas, Vigas Baldrame)</v>
          </cell>
          <cell r="F4270" t="str">
            <v>SINAPI Mai/26</v>
          </cell>
        </row>
        <row r="4271">
          <cell r="A4271">
            <v>104923</v>
          </cell>
          <cell r="B4271" t="str">
            <v>CONCRETAGEM DE SAPATA CORRIDA, FCK 30 MPA, COM USO DE JERICA - LANÇAMENTO, ADENSAMENTO E ACABAMENTO. AF_01/2024</v>
          </cell>
          <cell r="C4271" t="str">
            <v>M3</v>
          </cell>
          <cell r="D4271">
            <v>834.25</v>
          </cell>
          <cell r="E4271" t="str">
            <v>Fundações Rasas (Blocos, Sapatas, Vigas Baldrame)</v>
          </cell>
          <cell r="F4271" t="str">
            <v>SINAPI Mai/26</v>
          </cell>
        </row>
        <row r="4272">
          <cell r="A4272">
            <v>96558</v>
          </cell>
          <cell r="B4272" t="str">
            <v>CONCRETAGEM DE SAPATA, FCK 30 MPA, COM USO DE BOMBA - LANÇAMENTO, ADENSAMENTO E ACABAMENTO. AF_01/2024</v>
          </cell>
          <cell r="C4272" t="str">
            <v>M3</v>
          </cell>
          <cell r="D4272">
            <v>732.22</v>
          </cell>
          <cell r="E4272" t="str">
            <v>Fundações Rasas (Blocos, Sapatas, Vigas Baldrame)</v>
          </cell>
          <cell r="F4272" t="str">
            <v>SINAPI Mai/26</v>
          </cell>
        </row>
        <row r="4273">
          <cell r="A4273">
            <v>96556</v>
          </cell>
          <cell r="B4273" t="str">
            <v>CONCRETAGEM DE SAPATA, FCK 30 MPA, COM USO DE JERICA - LANÇAMENTO, ADENSAMENTO E ACABAMENTO. AF_01/2024</v>
          </cell>
          <cell r="C4273" t="str">
            <v>M3</v>
          </cell>
          <cell r="D4273">
            <v>962.87</v>
          </cell>
          <cell r="E4273" t="str">
            <v>Fundações Rasas (Blocos, Sapatas, Vigas Baldrame)</v>
          </cell>
          <cell r="F4273" t="str">
            <v>SINAPI Mai/26</v>
          </cell>
        </row>
        <row r="4274">
          <cell r="A4274">
            <v>96523</v>
          </cell>
          <cell r="B4274" t="str">
            <v>ESCAVAÇÃO MANUAL PARA BLOCO DE COROAMENTO OU SAPATA (INCLUINDO ESCAVAÇÃO PARA COLOCAÇÃO DE FÔRMAS). AF_01/2024</v>
          </cell>
          <cell r="C4274" t="str">
            <v>M3</v>
          </cell>
          <cell r="D4274">
            <v>131.68</v>
          </cell>
          <cell r="E4274" t="str">
            <v>Fundações Rasas (Blocos, Sapatas, Vigas Baldrame)</v>
          </cell>
          <cell r="F4274" t="str">
            <v>SINAPI Mai/26</v>
          </cell>
        </row>
        <row r="4275">
          <cell r="A4275">
            <v>96522</v>
          </cell>
          <cell r="B4275" t="str">
            <v>ESCAVAÇÃO MANUAL PARA BLOCO DE COROAMENTO OU SAPATA (SEM ESCAVAÇÃO PARA COLOCAÇÃO DE FÔRMAS). AF_01/2024</v>
          </cell>
          <cell r="C4275" t="str">
            <v>M3</v>
          </cell>
          <cell r="D4275">
            <v>198.2</v>
          </cell>
          <cell r="E4275" t="str">
            <v>Fundações Rasas (Blocos, Sapatas, Vigas Baldrame)</v>
          </cell>
          <cell r="F4275" t="str">
            <v>SINAPI Mai/26</v>
          </cell>
        </row>
        <row r="4276">
          <cell r="A4276">
            <v>96527</v>
          </cell>
          <cell r="B4276" t="str">
            <v>ESCAVAÇÃO MANUAL PARA VIGA BALDRAME OU SAPATA CORRIDA (INCLUINDO ESCAVAÇÃO PARA COLOCAÇÃO DE FÔRMAS). AF_01/2024</v>
          </cell>
          <cell r="C4276" t="str">
            <v>M3</v>
          </cell>
          <cell r="D4276">
            <v>145.11000000000001</v>
          </cell>
          <cell r="E4276" t="str">
            <v>Fundações Rasas (Blocos, Sapatas, Vigas Baldrame)</v>
          </cell>
          <cell r="F4276" t="str">
            <v>SINAPI Mai/26</v>
          </cell>
        </row>
        <row r="4277">
          <cell r="A4277">
            <v>96526</v>
          </cell>
          <cell r="B4277" t="str">
            <v>ESCAVAÇÃO MANUAL PARA VIGA BALDRAME OU SAPATA CORRIDA (SEM ESCAVAÇÃO PARA COLOCAÇÃO DE FÔRMAS). AF_01/2024</v>
          </cell>
          <cell r="C4277" t="str">
            <v>M3</v>
          </cell>
          <cell r="D4277">
            <v>282.41000000000003</v>
          </cell>
          <cell r="E4277" t="str">
            <v>Fundações Rasas (Blocos, Sapatas, Vigas Baldrame)</v>
          </cell>
          <cell r="F4277" t="str">
            <v>SINAPI Mai/26</v>
          </cell>
        </row>
        <row r="4278">
          <cell r="A4278">
            <v>96521</v>
          </cell>
          <cell r="B4278" t="str">
            <v>ESCAVAÇÃO MECANIZADA PARA BLOCO DE COROAMENTO OU SAPATA COM RETROESCAVADEIRA (INCLUINDO ESCAVAÇÃO PARA COLOCAÇÃO DE FÔRMAS). AF_01/2024</v>
          </cell>
          <cell r="C4278" t="str">
            <v>M3</v>
          </cell>
          <cell r="D4278">
            <v>49.44</v>
          </cell>
          <cell r="E4278" t="str">
            <v>Fundações Rasas (Blocos, Sapatas, Vigas Baldrame)</v>
          </cell>
          <cell r="F4278" t="str">
            <v>SINAPI Mai/26</v>
          </cell>
        </row>
        <row r="4279">
          <cell r="A4279">
            <v>96520</v>
          </cell>
          <cell r="B4279" t="str">
            <v>ESCAVAÇÃO MECANIZADA PARA BLOCO DE COROAMENTO OU SAPATA COM RETROESCAVADEIRA (SEM ESCAVAÇÃO PARA COLOCAÇÃO DE FÔRMAS). AF_01/2024</v>
          </cell>
          <cell r="C4279" t="str">
            <v>M3</v>
          </cell>
          <cell r="D4279">
            <v>115.57</v>
          </cell>
          <cell r="E4279" t="str">
            <v>Fundações Rasas (Blocos, Sapatas, Vigas Baldrame)</v>
          </cell>
          <cell r="F4279" t="str">
            <v>SINAPI Mai/26</v>
          </cell>
        </row>
        <row r="4280">
          <cell r="A4280">
            <v>96525</v>
          </cell>
          <cell r="B4280" t="str">
            <v>ESCAVAÇÃO MECANIZADA PARA VIGA BALDRAME OU SAPATA CORRIDA COM MINI-ESCAVADEIRA (INCLUINDO ESCAVAÇÃO PARA COLOCAÇÃO DE FÔRMAS). AF_01/2024</v>
          </cell>
          <cell r="C4280" t="str">
            <v>M3</v>
          </cell>
          <cell r="D4280">
            <v>68.42</v>
          </cell>
          <cell r="E4280" t="str">
            <v>Fundações Rasas (Blocos, Sapatas, Vigas Baldrame)</v>
          </cell>
          <cell r="F4280" t="str">
            <v>SINAPI Mai/26</v>
          </cell>
        </row>
        <row r="4281">
          <cell r="A4281">
            <v>96524</v>
          </cell>
          <cell r="B4281" t="str">
            <v>ESCAVAÇÃO MECANIZADA PARA VIGA BALDRAME OU SAPATA CORRIDA COM MINI-ESCAVADEIRA (SEM ESCAVAÇÃO PARA COLOCAÇÃO DE FÔRMAS). AF_01/2024</v>
          </cell>
          <cell r="C4281" t="str">
            <v>M3</v>
          </cell>
          <cell r="D4281">
            <v>198.91</v>
          </cell>
          <cell r="E4281" t="str">
            <v>Fundações Rasas (Blocos, Sapatas, Vigas Baldrame)</v>
          </cell>
          <cell r="F4281" t="str">
            <v>SINAPI Mai/26</v>
          </cell>
        </row>
        <row r="4282">
          <cell r="A4282">
            <v>96537</v>
          </cell>
          <cell r="B4282" t="str">
            <v>FABRICAÇÃO, MONTAGEM E DESMONTAGEM DE FÔRMA PARA BLOCO DE COROAMENTO, EM CHAPA DE MADEIRA COMPENSADA RESINADA, E=17 MM, 2 UTILIZAÇÕES. AF_01/2024</v>
          </cell>
          <cell r="C4282" t="str">
            <v>M2</v>
          </cell>
          <cell r="D4282">
            <v>204.39</v>
          </cell>
          <cell r="E4282" t="str">
            <v>Fundações Rasas (Blocos, Sapatas, Vigas Baldrame)</v>
          </cell>
          <cell r="F4282" t="str">
            <v>SINAPI Mai/26</v>
          </cell>
        </row>
        <row r="4283">
          <cell r="A4283">
            <v>96540</v>
          </cell>
          <cell r="B4283" t="str">
            <v>FABRICAÇÃO, MONTAGEM E DESMONTAGEM DE FÔRMA PARA BLOCO DE COROAMENTO, EM CHAPA DE MADEIRA COMPENSADA RESINADA, E=17 MM, 4 UTILIZAÇÕES. AF_01/2024</v>
          </cell>
          <cell r="C4283" t="str">
            <v>M2</v>
          </cell>
          <cell r="D4283">
            <v>149.93</v>
          </cell>
          <cell r="E4283" t="str">
            <v>Fundações Rasas (Blocos, Sapatas, Vigas Baldrame)</v>
          </cell>
          <cell r="F4283" t="str">
            <v>SINAPI Mai/26</v>
          </cell>
        </row>
        <row r="4284">
          <cell r="A4284">
            <v>96528</v>
          </cell>
          <cell r="B4284" t="str">
            <v>FABRICAÇÃO, MONTAGEM E DESMONTAGEM DE FÔRMA PARA BLOCO DE COROAMENTO, EM MADEIRA SERRADA, E=25 MM, 1 UTILIZAÇÃO. AF_01/2024</v>
          </cell>
          <cell r="C4284" t="str">
            <v>M2</v>
          </cell>
          <cell r="D4284">
            <v>176.01</v>
          </cell>
          <cell r="E4284" t="str">
            <v>Fundações Rasas (Blocos, Sapatas, Vigas Baldrame)</v>
          </cell>
          <cell r="F4284" t="str">
            <v>SINAPI Mai/26</v>
          </cell>
        </row>
        <row r="4285">
          <cell r="A4285">
            <v>96531</v>
          </cell>
          <cell r="B4285" t="str">
            <v>FABRICAÇÃO, MONTAGEM E DESMONTAGEM DE FÔRMA PARA BLOCO DE COROAMENTO, EM MADEIRA SERRADA, E=25 MM, 2 UTILIZAÇÕES. AF_01/2024</v>
          </cell>
          <cell r="C4285" t="str">
            <v>M2</v>
          </cell>
          <cell r="D4285">
            <v>121.51</v>
          </cell>
          <cell r="E4285" t="str">
            <v>Fundações Rasas (Blocos, Sapatas, Vigas Baldrame)</v>
          </cell>
          <cell r="F4285" t="str">
            <v>SINAPI Mai/26</v>
          </cell>
        </row>
        <row r="4286">
          <cell r="A4286">
            <v>96534</v>
          </cell>
          <cell r="B4286" t="str">
            <v>FABRICAÇÃO, MONTAGEM E DESMONTAGEM DE FÔRMA PARA BLOCO DE COROAMENTO, EM MADEIRA SERRADA, E=25 MM, 4 UTILIZAÇÕES. AF_01/2024</v>
          </cell>
          <cell r="C4286" t="str">
            <v>M2</v>
          </cell>
          <cell r="D4286">
            <v>93.15</v>
          </cell>
          <cell r="E4286" t="str">
            <v>Fundações Rasas (Blocos, Sapatas, Vigas Baldrame)</v>
          </cell>
          <cell r="F4286" t="str">
            <v>SINAPI Mai/26</v>
          </cell>
        </row>
        <row r="4287">
          <cell r="A4287">
            <v>104928</v>
          </cell>
          <cell r="B4287" t="str">
            <v>FABRICAÇÃO, MONTAGEM E DESMONTAGEM DE FÔRMA PARA SAPATA CORRIDA, EM CHAPA DE MADEIRA COMPENSADA RESINADA, E=17 MM, 2 UTILIZAÇÕES. AF_01/2024</v>
          </cell>
          <cell r="C4287" t="str">
            <v>M2</v>
          </cell>
          <cell r="D4287">
            <v>166.66</v>
          </cell>
          <cell r="E4287" t="str">
            <v>Fundações Rasas (Blocos, Sapatas, Vigas Baldrame)</v>
          </cell>
          <cell r="F4287" t="str">
            <v>SINAPI Mai/26</v>
          </cell>
        </row>
        <row r="4288">
          <cell r="A4288">
            <v>104929</v>
          </cell>
          <cell r="B4288" t="str">
            <v>FABRICAÇÃO, MONTAGEM E DESMONTAGEM DE FÔRMA PARA SAPATA CORRIDA, EM CHAPA DE MADEIRA COMPENSADA RESINADA, E=17 MM, 4 UTILIZAÇÕES. AF_01/2024</v>
          </cell>
          <cell r="C4288" t="str">
            <v>M2</v>
          </cell>
          <cell r="D4288">
            <v>101.62</v>
          </cell>
          <cell r="E4288" t="str">
            <v>Fundações Rasas (Blocos, Sapatas, Vigas Baldrame)</v>
          </cell>
          <cell r="F4288" t="str">
            <v>SINAPI Mai/26</v>
          </cell>
        </row>
        <row r="4289">
          <cell r="A4289">
            <v>104925</v>
          </cell>
          <cell r="B4289" t="str">
            <v>FABRICAÇÃO, MONTAGEM E DESMONTAGEM DE FÔRMA PARA SAPATA CORRIDA, EM MADEIRA SERRADA, E=25 MM, 1 UTILIZAÇÃO. AF_01/2024</v>
          </cell>
          <cell r="C4289" t="str">
            <v>M2</v>
          </cell>
          <cell r="D4289">
            <v>178.39</v>
          </cell>
          <cell r="E4289" t="str">
            <v>Fundações Rasas (Blocos, Sapatas, Vigas Baldrame)</v>
          </cell>
          <cell r="F4289" t="str">
            <v>SINAPI Mai/26</v>
          </cell>
        </row>
        <row r="4290">
          <cell r="A4290">
            <v>104926</v>
          </cell>
          <cell r="B4290" t="str">
            <v>FABRICAÇÃO, MONTAGEM E DESMONTAGEM DE FÔRMA PARA SAPATA CORRIDA, EM MADEIRA SERRADA, E=25 MM, 2 UTILIZAÇÕES. AF_01/2024</v>
          </cell>
          <cell r="C4290" t="str">
            <v>M2</v>
          </cell>
          <cell r="D4290">
            <v>117.1</v>
          </cell>
          <cell r="E4290" t="str">
            <v>Fundações Rasas (Blocos, Sapatas, Vigas Baldrame)</v>
          </cell>
          <cell r="F4290" t="str">
            <v>SINAPI Mai/26</v>
          </cell>
        </row>
        <row r="4291">
          <cell r="A4291">
            <v>104927</v>
          </cell>
          <cell r="B4291" t="str">
            <v>FABRICAÇÃO, MONTAGEM E DESMONTAGEM DE FÔRMA PARA SAPATA CORRIDA, EM MADEIRA SERRADA, E=25 MM, 4 UTILIZAÇÕES. AF_01/2024</v>
          </cell>
          <cell r="C4291" t="str">
            <v>M2</v>
          </cell>
          <cell r="D4291">
            <v>85.23</v>
          </cell>
          <cell r="E4291" t="str">
            <v>Fundações Rasas (Blocos, Sapatas, Vigas Baldrame)</v>
          </cell>
          <cell r="F4291" t="str">
            <v>SINAPI Mai/26</v>
          </cell>
        </row>
        <row r="4292">
          <cell r="A4292">
            <v>96538</v>
          </cell>
          <cell r="B4292" t="str">
            <v>FABRICAÇÃO, MONTAGEM E DESMONTAGEM DE FÔRMA PARA SAPATA, EM CHAPA DE MADEIRA COMPENSADA RESINADA, E=17 MM, 2 UTILIZAÇÕES. AF_01/2024</v>
          </cell>
          <cell r="C4292" t="str">
            <v>M2</v>
          </cell>
          <cell r="D4292">
            <v>284.20999999999998</v>
          </cell>
          <cell r="E4292" t="str">
            <v>Fundações Rasas (Blocos, Sapatas, Vigas Baldrame)</v>
          </cell>
          <cell r="F4292" t="str">
            <v>SINAPI Mai/26</v>
          </cell>
        </row>
        <row r="4293">
          <cell r="A4293">
            <v>96541</v>
          </cell>
          <cell r="B4293" t="str">
            <v>FABRICAÇÃO, MONTAGEM E DESMONTAGEM DE FÔRMA PARA SAPATA, EM CHAPA DE MADEIRA COMPENSADA RESINADA, E=17 MM, 4 UTILIZAÇÕES. AF_01/2024</v>
          </cell>
          <cell r="C4293" t="str">
            <v>M2</v>
          </cell>
          <cell r="D4293">
            <v>214.76</v>
          </cell>
          <cell r="E4293" t="str">
            <v>Fundações Rasas (Blocos, Sapatas, Vigas Baldrame)</v>
          </cell>
          <cell r="F4293" t="str">
            <v>SINAPI Mai/26</v>
          </cell>
        </row>
        <row r="4294">
          <cell r="A4294">
            <v>96529</v>
          </cell>
          <cell r="B4294" t="str">
            <v>FABRICAÇÃO, MONTAGEM E DESMONTAGEM DE FÔRMA PARA SAPATA, EM MADEIRA SERRADA, E=25 MM, 1 UTILIZAÇÃO. AF_01/2024</v>
          </cell>
          <cell r="C4294" t="str">
            <v>M2</v>
          </cell>
          <cell r="D4294">
            <v>304.67</v>
          </cell>
          <cell r="E4294" t="str">
            <v>Fundações Rasas (Blocos, Sapatas, Vigas Baldrame)</v>
          </cell>
          <cell r="F4294" t="str">
            <v>SINAPI Mai/26</v>
          </cell>
        </row>
        <row r="4295">
          <cell r="A4295">
            <v>96532</v>
          </cell>
          <cell r="B4295" t="str">
            <v>FABRICAÇÃO, MONTAGEM E DESMONTAGEM DE FÔRMA PARA SAPATA, EM MADEIRA SERRADA, E=25 MM, 2 UTILIZAÇÕES. AF_01/2024</v>
          </cell>
          <cell r="C4295" t="str">
            <v>M2</v>
          </cell>
          <cell r="D4295">
            <v>210.89</v>
          </cell>
          <cell r="E4295" t="str">
            <v>Fundações Rasas (Blocos, Sapatas, Vigas Baldrame)</v>
          </cell>
          <cell r="F4295" t="str">
            <v>SINAPI Mai/26</v>
          </cell>
        </row>
        <row r="4296">
          <cell r="A4296">
            <v>96535</v>
          </cell>
          <cell r="B4296" t="str">
            <v>FABRICAÇÃO, MONTAGEM E DESMONTAGEM DE FÔRMA PARA SAPATA, EM MADEIRA SERRADA, E=25 MM, 4 UTILIZAÇÕES. AF_01/2024</v>
          </cell>
          <cell r="C4296" t="str">
            <v>M2</v>
          </cell>
          <cell r="D4296">
            <v>162.11000000000001</v>
          </cell>
          <cell r="E4296" t="str">
            <v>Fundações Rasas (Blocos, Sapatas, Vigas Baldrame)</v>
          </cell>
          <cell r="F4296" t="str">
            <v>SINAPI Mai/26</v>
          </cell>
        </row>
        <row r="4297">
          <cell r="A4297">
            <v>96539</v>
          </cell>
          <cell r="B4297" t="str">
            <v>FABRICAÇÃO, MONTAGEM E DESMONTAGEM DE FÔRMA PARA VIGA BALDRAME, EM CHAPA DE MADEIRA COMPENSADA RESINADA, E=17 MM, 2 UTILIZAÇÕES. AF_01/2024</v>
          </cell>
          <cell r="C4297" t="str">
            <v>M2</v>
          </cell>
          <cell r="D4297">
            <v>145.21</v>
          </cell>
          <cell r="E4297" t="str">
            <v>Fundações Rasas (Blocos, Sapatas, Vigas Baldrame)</v>
          </cell>
          <cell r="F4297" t="str">
            <v>SINAPI Mai/26</v>
          </cell>
        </row>
        <row r="4298">
          <cell r="A4298">
            <v>96542</v>
          </cell>
          <cell r="B4298" t="str">
            <v>FABRICAÇÃO, MONTAGEM E DESMONTAGEM DE FÔRMA PARA VIGA BALDRAME, EM CHAPA DE MADEIRA COMPENSADA RESINADA, E=17 MM, 4 UTILIZAÇÕES. AF_01/2024</v>
          </cell>
          <cell r="C4298" t="str">
            <v>M2</v>
          </cell>
          <cell r="D4298">
            <v>112.55</v>
          </cell>
          <cell r="E4298" t="str">
            <v>Fundações Rasas (Blocos, Sapatas, Vigas Baldrame)</v>
          </cell>
          <cell r="F4298" t="str">
            <v>SINAPI Mai/26</v>
          </cell>
        </row>
        <row r="4299">
          <cell r="A4299">
            <v>96530</v>
          </cell>
          <cell r="B4299" t="str">
            <v>FABRICAÇÃO, MONTAGEM E DESMONTAGEM DE FÔRMA PARA VIGA BALDRAME, EM MADEIRA SERRADA, E=25 MM, 1 UTILIZAÇÃO. AF_01/2024</v>
          </cell>
          <cell r="C4299" t="str">
            <v>M2</v>
          </cell>
          <cell r="D4299">
            <v>159.49</v>
          </cell>
          <cell r="E4299" t="str">
            <v>Fundações Rasas (Blocos, Sapatas, Vigas Baldrame)</v>
          </cell>
          <cell r="F4299" t="str">
            <v>SINAPI Mai/26</v>
          </cell>
        </row>
        <row r="4300">
          <cell r="A4300">
            <v>96533</v>
          </cell>
          <cell r="B4300" t="str">
            <v>FABRICAÇÃO, MONTAGEM E DESMONTAGEM DE FÔRMA PARA VIGA BALDRAME, EM MADEIRA SERRADA, E=25 MM, 2 UTILIZAÇÕES. AF_01/2024</v>
          </cell>
          <cell r="C4300" t="str">
            <v>M2</v>
          </cell>
          <cell r="D4300">
            <v>107.1</v>
          </cell>
          <cell r="E4300" t="str">
            <v>Fundações Rasas (Blocos, Sapatas, Vigas Baldrame)</v>
          </cell>
          <cell r="F4300" t="str">
            <v>SINAPI Mai/26</v>
          </cell>
        </row>
        <row r="4301">
          <cell r="A4301">
            <v>96536</v>
          </cell>
          <cell r="B4301" t="str">
            <v>FABRICAÇÃO, MONTAGEM E DESMONTAGEM DE FÔRMA PARA VIGA BALDRAME, EM MADEIRA SERRADA, E=25 MM, 4 UTILIZAÇÕES. AF_01/2024</v>
          </cell>
          <cell r="C4301" t="str">
            <v>M2</v>
          </cell>
          <cell r="D4301">
            <v>79.819999999999993</v>
          </cell>
          <cell r="E4301" t="str">
            <v>Fundações Rasas (Blocos, Sapatas, Vigas Baldrame)</v>
          </cell>
          <cell r="F4301" t="str">
            <v>SINAPI Mai/26</v>
          </cell>
        </row>
        <row r="4302">
          <cell r="A4302">
            <v>105518</v>
          </cell>
          <cell r="B4302" t="str">
            <v>MONTAGEM E DESMONTAGEM DE FÔRMA PARA ESTRUTURA CIRCULAR, COM INSTALAÇÃO EXCLUSIVAMENTE NA FACE INTERNA DA ESTRUTURA, COM AUXÍLIO DE GUINDASTE. AF_07/2024</v>
          </cell>
          <cell r="C4302" t="str">
            <v>M2</v>
          </cell>
          <cell r="D4302">
            <v>0</v>
          </cell>
          <cell r="E4302" t="str">
            <v>Fôrmas Curvas para Paredes de Reservatórios de Concreto</v>
          </cell>
          <cell r="F4302" t="str">
            <v>SINAPI Mai/26</v>
          </cell>
        </row>
        <row r="4303">
          <cell r="A4303">
            <v>105517</v>
          </cell>
          <cell r="B4303" t="str">
            <v>MONTAGEM E DESMONTAGEM DE FÔRMA PARA ESTRUTURA CIRCULAR, COM INSTALAÇÃO EXCLUSIVAMENTE NA FACE INTERNA DA ESTRUTURA, SEM AUXÍLIO DE GUINDASTE. AF_07/2024</v>
          </cell>
          <cell r="C4303" t="str">
            <v>M2</v>
          </cell>
          <cell r="D4303">
            <v>0</v>
          </cell>
          <cell r="E4303" t="str">
            <v>Fôrmas Curvas para Paredes de Reservatórios de Concreto</v>
          </cell>
          <cell r="F4303" t="str">
            <v>SINAPI Mai/26</v>
          </cell>
        </row>
        <row r="4304">
          <cell r="A4304">
            <v>105520</v>
          </cell>
          <cell r="B4304" t="str">
            <v>MONTAGEM E DESMONTAGEM DE FÔRMA PARA ESTRUTURA CIRCULAR, COM INSTALAÇÃO NA FACE INTERNA E EXTERNA DA EXTRUTURA, COM AUXÍLIO DE GUINDASTE. AF_07/2024</v>
          </cell>
          <cell r="C4304" t="str">
            <v>M2</v>
          </cell>
          <cell r="D4304">
            <v>0</v>
          </cell>
          <cell r="E4304" t="str">
            <v>Fôrmas Curvas para Paredes de Reservatórios de Concreto</v>
          </cell>
          <cell r="F4304" t="str">
            <v>SINAPI Mai/26</v>
          </cell>
        </row>
        <row r="4305">
          <cell r="A4305">
            <v>105519</v>
          </cell>
          <cell r="B4305" t="str">
            <v>MONTAGEM E DESMONTAGEM DE FÔRMA PARA ESTRUTURA CIRCULAR, COM INSTALAÇÃO NA FACE INTERNA E EXTERNA DA EXTRUTURA, SEM AUXÍLIO DE GUINDASTE. AF_07/2024</v>
          </cell>
          <cell r="C4305" t="str">
            <v>M2</v>
          </cell>
          <cell r="D4305">
            <v>0</v>
          </cell>
          <cell r="E4305" t="str">
            <v>Fôrmas Curvas para Paredes de Reservatórios de Concreto</v>
          </cell>
          <cell r="F4305" t="str">
            <v>SINAPI Mai/26</v>
          </cell>
        </row>
        <row r="4306">
          <cell r="A4306">
            <v>101793</v>
          </cell>
          <cell r="B4306" t="str">
            <v>ESCORAMENTO DE FÔRMAS DE LAJE EM MADEIRA NÃO APARELHADA, PÉ-DIREITO DUPLO, INCLUSO TRAVAMENTO, 4 UTILIZAÇÕES. AF_09/2020</v>
          </cell>
          <cell r="C4306" t="str">
            <v>M3</v>
          </cell>
          <cell r="D4306">
            <v>29.65</v>
          </cell>
          <cell r="E4306" t="str">
            <v>Fôrmas para Estruturas de Concreto Armado</v>
          </cell>
          <cell r="F4306" t="str">
            <v>SINAPI Mai/26</v>
          </cell>
        </row>
        <row r="4307">
          <cell r="A4307">
            <v>101792</v>
          </cell>
          <cell r="B4307" t="str">
            <v>ESCORAMENTO DE FÔRMAS DE LAJE EM MADEIRA NÃO APARELHADA, PÉ-DIREITO SIMPLES, INCLUSO TRAVAMENTO, 4 UTILIZAÇÕES. AF_09/2020</v>
          </cell>
          <cell r="C4307" t="str">
            <v>M3</v>
          </cell>
          <cell r="D4307">
            <v>19.88</v>
          </cell>
          <cell r="E4307" t="str">
            <v>Fôrmas para Estruturas de Concreto Armado</v>
          </cell>
          <cell r="F4307" t="str">
            <v>SINAPI Mai/26</v>
          </cell>
        </row>
        <row r="4308">
          <cell r="A4308">
            <v>92272</v>
          </cell>
          <cell r="B4308" t="str">
            <v>FABRICAÇÃO DE ESCORAS DE VIGA DO TIPO GARFO, EM MADEIRA. AF_09/2020</v>
          </cell>
          <cell r="C4308" t="str">
            <v>M</v>
          </cell>
          <cell r="D4308">
            <v>37.01</v>
          </cell>
          <cell r="E4308" t="str">
            <v>Fôrmas para Estruturas de Concreto Armado</v>
          </cell>
          <cell r="F4308" t="str">
            <v>SINAPI Mai/26</v>
          </cell>
        </row>
        <row r="4309">
          <cell r="A4309">
            <v>101791</v>
          </cell>
          <cell r="B4309" t="str">
            <v>FABRICAÇÃO DE ESCORAS DO TIPO PONTALETE, EM MADEIRA, PARA PÉ-DIREITO DUPLO. AF_09/2020</v>
          </cell>
          <cell r="C4309" t="str">
            <v>M</v>
          </cell>
          <cell r="D4309">
            <v>26.74</v>
          </cell>
          <cell r="E4309" t="str">
            <v>Fôrmas para Estruturas de Concreto Armado</v>
          </cell>
          <cell r="F4309" t="str">
            <v>SINAPI Mai/26</v>
          </cell>
        </row>
        <row r="4310">
          <cell r="A4310">
            <v>92273</v>
          </cell>
          <cell r="B4310" t="str">
            <v>FABRICAÇÃO DE ESCORAS DO TIPO PONTALETE, EM MADEIRA, PARA PÉ-DIREITO SIMPLES. AF_09/2020</v>
          </cell>
          <cell r="C4310" t="str">
            <v>M</v>
          </cell>
          <cell r="D4310">
            <v>16.39</v>
          </cell>
          <cell r="E4310" t="str">
            <v>Fôrmas para Estruturas de Concreto Armado</v>
          </cell>
          <cell r="F4310" t="str">
            <v>SINAPI Mai/26</v>
          </cell>
        </row>
        <row r="4311">
          <cell r="A4311">
            <v>92268</v>
          </cell>
          <cell r="B4311" t="str">
            <v>FABRICAÇÃO DE FÔRMA PARA LAJES, EM CHAPA DE MADEIRA COMPENSADA PLASTIFICADA, E = 18 MM. AF_09/2020</v>
          </cell>
          <cell r="C4311" t="str">
            <v>M2</v>
          </cell>
          <cell r="D4311">
            <v>73.069999999999993</v>
          </cell>
          <cell r="E4311" t="str">
            <v>Fôrmas para Estruturas de Concreto Armado</v>
          </cell>
          <cell r="F4311" t="str">
            <v>SINAPI Mai/26</v>
          </cell>
        </row>
        <row r="4312">
          <cell r="A4312">
            <v>92267</v>
          </cell>
          <cell r="B4312" t="str">
            <v>FABRICAÇÃO DE FÔRMA PARA LAJES, EM CHAPA DE MADEIRA COMPENSADA RESINADA, E = 17 MM. AF_09/2020</v>
          </cell>
          <cell r="C4312" t="str">
            <v>M2</v>
          </cell>
          <cell r="D4312">
            <v>43.71</v>
          </cell>
          <cell r="E4312" t="str">
            <v>Fôrmas para Estruturas de Concreto Armado</v>
          </cell>
          <cell r="F4312" t="str">
            <v>SINAPI Mai/26</v>
          </cell>
        </row>
        <row r="4313">
          <cell r="A4313">
            <v>92271</v>
          </cell>
          <cell r="B4313" t="str">
            <v>FABRICAÇÃO DE FÔRMA PARA LAJES, EM MADEIRA SERRADA, E=25 MM. AF_09/2020</v>
          </cell>
          <cell r="C4313" t="str">
            <v>M2</v>
          </cell>
          <cell r="D4313">
            <v>133.47</v>
          </cell>
          <cell r="E4313" t="str">
            <v>Fôrmas para Estruturas de Concreto Armado</v>
          </cell>
          <cell r="F4313" t="str">
            <v>SINAPI Mai/26</v>
          </cell>
        </row>
        <row r="4314">
          <cell r="A4314">
            <v>92264</v>
          </cell>
          <cell r="B4314" t="str">
            <v>FABRICAÇÃO DE FÔRMA PARA PILARES E ESTRUTURAS SIMILARES, EM CHAPA DE MADEIRA COMPENSADA PLASTIFICADA, E = 18 MM. AF_09/2020</v>
          </cell>
          <cell r="C4314" t="str">
            <v>M2</v>
          </cell>
          <cell r="D4314">
            <v>201.54</v>
          </cell>
          <cell r="E4314" t="str">
            <v>Fôrmas para Estruturas de Concreto Armado</v>
          </cell>
          <cell r="F4314" t="str">
            <v>SINAPI Mai/26</v>
          </cell>
        </row>
        <row r="4315">
          <cell r="A4315">
            <v>92263</v>
          </cell>
          <cell r="B4315" t="str">
            <v>FABRICAÇÃO DE FÔRMA PARA PILARES E ESTRUTURAS SIMILARES, EM CHAPA DE MADEIRA COMPENSADA RESINADA, E = 17 MM. AF_09/2020</v>
          </cell>
          <cell r="C4315" t="str">
            <v>M2</v>
          </cell>
          <cell r="D4315">
            <v>164.19</v>
          </cell>
          <cell r="E4315" t="str">
            <v>Fôrmas para Estruturas de Concreto Armado</v>
          </cell>
          <cell r="F4315" t="str">
            <v>SINAPI Mai/26</v>
          </cell>
        </row>
        <row r="4316">
          <cell r="A4316">
            <v>92269</v>
          </cell>
          <cell r="B4316" t="str">
            <v>FABRICAÇÃO DE FÔRMA PARA PILARES E ESTRUTURAS SIMILARES, EM MADEIRA SERRADA, E=25 MM. AF_09/2020</v>
          </cell>
          <cell r="C4316" t="str">
            <v>M2</v>
          </cell>
          <cell r="D4316">
            <v>139.1</v>
          </cell>
          <cell r="E4316" t="str">
            <v>Fôrmas para Estruturas de Concreto Armado</v>
          </cell>
          <cell r="F4316" t="str">
            <v>SINAPI Mai/26</v>
          </cell>
        </row>
        <row r="4317">
          <cell r="A4317">
            <v>92270</v>
          </cell>
          <cell r="B4317" t="str">
            <v>FABRICAÇÃO DE FÔRMA PARA VIGAS, COM MADEIRA SERRADA, E = 25 MM. AF_09/2020</v>
          </cell>
          <cell r="C4317" t="str">
            <v>M2</v>
          </cell>
          <cell r="D4317">
            <v>211.61</v>
          </cell>
          <cell r="E4317" t="str">
            <v>Fôrmas para Estruturas de Concreto Armado</v>
          </cell>
          <cell r="F4317" t="str">
            <v>SINAPI Mai/26</v>
          </cell>
        </row>
        <row r="4318">
          <cell r="A4318">
            <v>92266</v>
          </cell>
          <cell r="B4318" t="str">
            <v>FABRICAÇÃO DE FÔRMA PARA VIGAS, EM CHAPA DE MADEIRA COMPENSADA PLASTIFICADA, E = 18 MM. AF_09/2020</v>
          </cell>
          <cell r="C4318" t="str">
            <v>M2</v>
          </cell>
          <cell r="D4318">
            <v>151.47</v>
          </cell>
          <cell r="E4318" t="str">
            <v>Fôrmas para Estruturas de Concreto Armado</v>
          </cell>
          <cell r="F4318" t="str">
            <v>SINAPI Mai/26</v>
          </cell>
        </row>
        <row r="4319">
          <cell r="A4319">
            <v>92265</v>
          </cell>
          <cell r="B4319" t="str">
            <v>FABRICAÇÃO DE FÔRMA PARA VIGAS, EM CHAPA DE MADEIRA COMPENSADA RESINADA, E = 17 MM. AF_09/2020</v>
          </cell>
          <cell r="C4319" t="str">
            <v>M2</v>
          </cell>
          <cell r="D4319">
            <v>119.43</v>
          </cell>
          <cell r="E4319" t="str">
            <v>Fôrmas para Estruturas de Concreto Armado</v>
          </cell>
          <cell r="F4319" t="str">
            <v>SINAPI Mai/26</v>
          </cell>
        </row>
        <row r="4320">
          <cell r="A4320">
            <v>92524</v>
          </cell>
          <cell r="B4320" t="str">
            <v>MONTAGEM E DESMONTAGEM DE FÔRMA DE LAJE MACIÇA, PÉ-DIREITO DUPLO, EM CHAPA DE MADEIRA COMPENSADA PLASTIFICADA, 10 UTILIZAÇÕES. AF_09/2020</v>
          </cell>
          <cell r="C4320" t="str">
            <v>M2</v>
          </cell>
          <cell r="D4320">
            <v>85.75</v>
          </cell>
          <cell r="E4320" t="str">
            <v>Fôrmas para Estruturas de Concreto Armado</v>
          </cell>
          <cell r="F4320" t="str">
            <v>SINAPI Mai/26</v>
          </cell>
        </row>
        <row r="4321">
          <cell r="A4321">
            <v>92528</v>
          </cell>
          <cell r="B4321" t="str">
            <v>MONTAGEM E DESMONTAGEM DE FÔRMA DE LAJE MACIÇA, PÉ-DIREITO DUPLO, EM CHAPA DE MADEIRA COMPENSADA PLASTIFICADA, 12 UTILIZAÇÕES. AF_09/2020</v>
          </cell>
          <cell r="C4321" t="str">
            <v>M2</v>
          </cell>
          <cell r="D4321">
            <v>82.02</v>
          </cell>
          <cell r="E4321" t="str">
            <v>Fôrmas para Estruturas de Concreto Armado</v>
          </cell>
          <cell r="F4321" t="str">
            <v>SINAPI Mai/26</v>
          </cell>
        </row>
        <row r="4322">
          <cell r="A4322">
            <v>92532</v>
          </cell>
          <cell r="B4322" t="str">
            <v>MONTAGEM E DESMONTAGEM DE FÔRMA DE LAJE MACIÇA, PÉ-DIREITO DUPLO, EM CHAPA DE MADEIRA COMPENSADA PLASTIFICADA, 14 UTILIZAÇÕES. AF_09/2020</v>
          </cell>
          <cell r="C4322" t="str">
            <v>M2</v>
          </cell>
          <cell r="D4322">
            <v>78.739999999999995</v>
          </cell>
          <cell r="E4322" t="str">
            <v>Fôrmas para Estruturas de Concreto Armado</v>
          </cell>
          <cell r="F4322" t="str">
            <v>SINAPI Mai/26</v>
          </cell>
        </row>
        <row r="4323">
          <cell r="A4323">
            <v>92536</v>
          </cell>
          <cell r="B4323" t="str">
            <v>MONTAGEM E DESMONTAGEM DE FÔRMA DE LAJE MACIÇA, PÉ-DIREITO DUPLO, EM CHAPA DE MADEIRA COMPENSADA PLASTIFICADA, 18 UTILIZAÇÕES. AF_09/2020</v>
          </cell>
          <cell r="C4323" t="str">
            <v>M2</v>
          </cell>
          <cell r="D4323">
            <v>72.53</v>
          </cell>
          <cell r="E4323" t="str">
            <v>Fôrmas para Estruturas de Concreto Armado</v>
          </cell>
          <cell r="F4323" t="str">
            <v>SINAPI Mai/26</v>
          </cell>
        </row>
        <row r="4324">
          <cell r="A4324">
            <v>92508</v>
          </cell>
          <cell r="B4324" t="str">
            <v>MONTAGEM E DESMONTAGEM DE FÔRMA DE LAJE MACIÇA, PÉ-DIREITO DUPLO, EM CHAPA DE MADEIRA COMPENSADA RESINADA, 2 UTILIZAÇÕES. AF_09/2020</v>
          </cell>
          <cell r="C4324" t="str">
            <v>M2</v>
          </cell>
          <cell r="D4324">
            <v>114.29</v>
          </cell>
          <cell r="E4324" t="str">
            <v>Fôrmas para Estruturas de Concreto Armado</v>
          </cell>
          <cell r="F4324" t="str">
            <v>SINAPI Mai/26</v>
          </cell>
        </row>
        <row r="4325">
          <cell r="A4325">
            <v>92512</v>
          </cell>
          <cell r="B4325" t="str">
            <v>MONTAGEM E DESMONTAGEM DE FÔRMA DE LAJE MACIÇA, PÉ-DIREITO DUPLO, EM CHAPA DE MADEIRA COMPENSADA RESINADA, 4 UTILIZAÇÕES. AF_09/2020</v>
          </cell>
          <cell r="C4325" t="str">
            <v>M2</v>
          </cell>
          <cell r="D4325">
            <v>100.28</v>
          </cell>
          <cell r="E4325" t="str">
            <v>Fôrmas para Estruturas de Concreto Armado</v>
          </cell>
          <cell r="F4325" t="str">
            <v>SINAPI Mai/26</v>
          </cell>
        </row>
        <row r="4326">
          <cell r="A4326">
            <v>92515</v>
          </cell>
          <cell r="B4326" t="str">
            <v>MONTAGEM E DESMONTAGEM DE FÔRMA DE LAJE MACIÇA, PÉ-DIREITO DUPLO, EM CHAPA DE MADEIRA COMPENSADA RESINADA, 6 UTILIZAÇÕES. AF_09/2020</v>
          </cell>
          <cell r="C4326" t="str">
            <v>M2</v>
          </cell>
          <cell r="D4326">
            <v>92.66</v>
          </cell>
          <cell r="E4326" t="str">
            <v>Fôrmas para Estruturas de Concreto Armado</v>
          </cell>
          <cell r="F4326" t="str">
            <v>SINAPI Mai/26</v>
          </cell>
        </row>
        <row r="4327">
          <cell r="A4327">
            <v>92520</v>
          </cell>
          <cell r="B4327" t="str">
            <v>MONTAGEM E DESMONTAGEM DE FÔRMA DE LAJE MACIÇA, PÉ-DIREITO DUPLO, EM CHAPA DE MADEIRA COMPENSADA RESINADA, 8 UTILIZAÇÕES. AF_09/2020</v>
          </cell>
          <cell r="C4327" t="str">
            <v>M2</v>
          </cell>
          <cell r="D4327">
            <v>87.31</v>
          </cell>
          <cell r="E4327" t="str">
            <v>Fôrmas para Estruturas de Concreto Armado</v>
          </cell>
          <cell r="F4327" t="str">
            <v>SINAPI Mai/26</v>
          </cell>
        </row>
        <row r="4328">
          <cell r="A4328">
            <v>92526</v>
          </cell>
          <cell r="B4328" t="str">
            <v>MONTAGEM E DESMONTAGEM DE FÔRMA DE LAJE MACIÇA, PÉ-DIREITO SIMPLES, EM CHAPA DE MADEIRA COMPENSADA PLASTIFICADA, 10 UTILIZAÇÕES. AF_09/2020</v>
          </cell>
          <cell r="C4328" t="str">
            <v>M2</v>
          </cell>
          <cell r="D4328">
            <v>45.54</v>
          </cell>
          <cell r="E4328" t="str">
            <v>Fôrmas para Estruturas de Concreto Armado</v>
          </cell>
          <cell r="F4328" t="str">
            <v>SINAPI Mai/26</v>
          </cell>
        </row>
        <row r="4329">
          <cell r="A4329">
            <v>92530</v>
          </cell>
          <cell r="B4329" t="str">
            <v>MONTAGEM E DESMONTAGEM DE FÔRMA DE LAJE MACIÇA, PÉ-DIREITO SIMPLES, EM CHAPA DE MADEIRA COMPENSADA PLASTIFICADA, 12 UTILIZAÇÕES. AF_09/2020</v>
          </cell>
          <cell r="C4329" t="str">
            <v>M2</v>
          </cell>
          <cell r="D4329">
            <v>42.95</v>
          </cell>
          <cell r="E4329" t="str">
            <v>Fôrmas para Estruturas de Concreto Armado</v>
          </cell>
          <cell r="F4329" t="str">
            <v>SINAPI Mai/26</v>
          </cell>
        </row>
        <row r="4330">
          <cell r="A4330">
            <v>92534</v>
          </cell>
          <cell r="B4330" t="str">
            <v>MONTAGEM E DESMONTAGEM DE FÔRMA DE LAJE MACIÇA, PÉ-DIREITO SIMPLES, EM CHAPA DE MADEIRA COMPENSADA PLASTIFICADA, 14 UTILIZAÇÕES. AF_09/2020</v>
          </cell>
          <cell r="C4330" t="str">
            <v>M2</v>
          </cell>
          <cell r="D4330">
            <v>40.72</v>
          </cell>
          <cell r="E4330" t="str">
            <v>Fôrmas para Estruturas de Concreto Armado</v>
          </cell>
          <cell r="F4330" t="str">
            <v>SINAPI Mai/26</v>
          </cell>
        </row>
        <row r="4331">
          <cell r="A4331">
            <v>92538</v>
          </cell>
          <cell r="B4331" t="str">
            <v>MONTAGEM E DESMONTAGEM DE FÔRMA DE LAJE MACIÇA, PÉ-DIREITO SIMPLES, EM CHAPA DE MADEIRA COMPENSADA PLASTIFICADA, 18 UTILIZAÇÕES. AF_09/2020</v>
          </cell>
          <cell r="C4331" t="str">
            <v>M2</v>
          </cell>
          <cell r="D4331">
            <v>36.35</v>
          </cell>
          <cell r="E4331" t="str">
            <v>Fôrmas para Estruturas de Concreto Armado</v>
          </cell>
          <cell r="F4331" t="str">
            <v>SINAPI Mai/26</v>
          </cell>
        </row>
        <row r="4332">
          <cell r="A4332">
            <v>103760</v>
          </cell>
          <cell r="B4332" t="str">
            <v>MONTAGEM E DESMONTAGEM DE FÔRMA DE LAJE MACIÇA, PÉ-DIREITO SIMPLES, EM CHAPA DE MADEIRA COMPENSADA RESINADA E CIMBRAMENTO DE MADEIRA, 2 UTILIZAÇÕES. AF_03/2022</v>
          </cell>
          <cell r="C4332" t="str">
            <v>M2</v>
          </cell>
          <cell r="D4332">
            <v>130.43</v>
          </cell>
          <cell r="E4332" t="str">
            <v>Fôrmas para Estruturas de Concreto Armado</v>
          </cell>
          <cell r="F4332" t="str">
            <v>SINAPI Mai/26</v>
          </cell>
        </row>
        <row r="4333">
          <cell r="A4333">
            <v>103761</v>
          </cell>
          <cell r="B4333" t="str">
            <v>MONTAGEM E DESMONTAGEM DE FÔRMA DE LAJE MACIÇA, PÉ-DIREITO SIMPLES, EM CHAPA DE MADEIRA COMPENSADA RESINADA E CIMBRAMENTO DE MADEIRA, 4 UTILIZAÇÕES. AF_03/2022</v>
          </cell>
          <cell r="C4333" t="str">
            <v>M2</v>
          </cell>
          <cell r="D4333">
            <v>89.35</v>
          </cell>
          <cell r="E4333" t="str">
            <v>Fôrmas para Estruturas de Concreto Armado</v>
          </cell>
          <cell r="F4333" t="str">
            <v>SINAPI Mai/26</v>
          </cell>
        </row>
        <row r="4334">
          <cell r="A4334">
            <v>103762</v>
          </cell>
          <cell r="B4334" t="str">
            <v>MONTAGEM E DESMONTAGEM DE FÔRMA DE LAJE MACIÇA, PÉ-DIREITO SIMPLES, EM CHAPA DE MADEIRA COMPENSADA RESINADA E CIMBRAMENTO DE MADEIRA, 6 UTILIZAÇÕES. AF_03/2022</v>
          </cell>
          <cell r="C4334" t="str">
            <v>M2</v>
          </cell>
          <cell r="D4334">
            <v>77.2</v>
          </cell>
          <cell r="E4334" t="str">
            <v>Fôrmas para Estruturas de Concreto Armado</v>
          </cell>
          <cell r="F4334" t="str">
            <v>SINAPI Mai/26</v>
          </cell>
        </row>
        <row r="4335">
          <cell r="A4335">
            <v>103763</v>
          </cell>
          <cell r="B4335" t="str">
            <v>MONTAGEM E DESMONTAGEM DE FÔRMA DE LAJE MACIÇA, PÉ-DIREITO SIMPLES, EM CHAPA DE MADEIRA COMPENSADA RESINADA E CIMBRAMENTO DE MADEIRA, 8 UTILIZAÇÕES. AF_03/2022</v>
          </cell>
          <cell r="C4335" t="str">
            <v>M2</v>
          </cell>
          <cell r="D4335">
            <v>68.31</v>
          </cell>
          <cell r="E4335" t="str">
            <v>Fôrmas para Estruturas de Concreto Armado</v>
          </cell>
          <cell r="F4335" t="str">
            <v>SINAPI Mai/26</v>
          </cell>
        </row>
        <row r="4336">
          <cell r="A4336">
            <v>92510</v>
          </cell>
          <cell r="B4336" t="str">
            <v>MONTAGEM E DESMONTAGEM DE FÔRMA DE LAJE MACIÇA, PÉ-DIREITO SIMPLES, EM CHAPA DE MADEIRA COMPENSADA RESINADA, 2 UTILIZAÇÕES. AF_09/2020</v>
          </cell>
          <cell r="C4336" t="str">
            <v>M2</v>
          </cell>
          <cell r="D4336">
            <v>68.489999999999995</v>
          </cell>
          <cell r="E4336" t="str">
            <v>Fôrmas para Estruturas de Concreto Armado</v>
          </cell>
          <cell r="F4336" t="str">
            <v>SINAPI Mai/26</v>
          </cell>
        </row>
        <row r="4337">
          <cell r="A4337">
            <v>92514</v>
          </cell>
          <cell r="B4337" t="str">
            <v>MONTAGEM E DESMONTAGEM DE FÔRMA DE LAJE MACIÇA, PÉ-DIREITO SIMPLES, EM CHAPA DE MADEIRA COMPENSADA RESINADA, 4 UTILIZAÇÕES. AF_09/2020</v>
          </cell>
          <cell r="C4337" t="str">
            <v>M2</v>
          </cell>
          <cell r="D4337">
            <v>56.01</v>
          </cell>
          <cell r="E4337" t="str">
            <v>Fôrmas para Estruturas de Concreto Armado</v>
          </cell>
          <cell r="F4337" t="str">
            <v>SINAPI Mai/26</v>
          </cell>
        </row>
        <row r="4338">
          <cell r="A4338">
            <v>92518</v>
          </cell>
          <cell r="B4338" t="str">
            <v>MONTAGEM E DESMONTAGEM DE FÔRMA DE LAJE MACIÇA, PÉ-DIREITO SIMPLES, EM CHAPA DE MADEIRA COMPENSADA RESINADA, 6 UTILIZAÇÕES. AF_09/2020</v>
          </cell>
          <cell r="C4338" t="str">
            <v>M2</v>
          </cell>
          <cell r="D4338">
            <v>49.86</v>
          </cell>
          <cell r="E4338" t="str">
            <v>Fôrmas para Estruturas de Concreto Armado</v>
          </cell>
          <cell r="F4338" t="str">
            <v>SINAPI Mai/26</v>
          </cell>
        </row>
        <row r="4339">
          <cell r="A4339">
            <v>92522</v>
          </cell>
          <cell r="B4339" t="str">
            <v>MONTAGEM E DESMONTAGEM DE FÔRMA DE LAJE MACIÇA, PÉ-DIREITO SIMPLES, EM CHAPA DE MADEIRA COMPENSADA RESINADA, 8 UTILIZAÇÕES. AF_09/2020</v>
          </cell>
          <cell r="C4339" t="str">
            <v>M2</v>
          </cell>
          <cell r="D4339">
            <v>45.84</v>
          </cell>
          <cell r="E4339" t="str">
            <v>Fôrmas para Estruturas de Concreto Armado</v>
          </cell>
          <cell r="F4339" t="str">
            <v>SINAPI Mai/26</v>
          </cell>
        </row>
        <row r="4340">
          <cell r="A4340">
            <v>92482</v>
          </cell>
          <cell r="B4340" t="str">
            <v>MONTAGEM E DESMONTAGEM DE FÔRMA DE LAJE MACIÇA, PÉ-DIREITO SIMPLES, EM MADEIRA SERRADA, 1 UTILIZAÇÃO. AF_09/2020</v>
          </cell>
          <cell r="C4340" t="str">
            <v>M2</v>
          </cell>
          <cell r="D4340">
            <v>413.74</v>
          </cell>
          <cell r="E4340" t="str">
            <v>Fôrmas para Estruturas de Concreto Armado</v>
          </cell>
          <cell r="F4340" t="str">
            <v>SINAPI Mai/26</v>
          </cell>
        </row>
        <row r="4341">
          <cell r="A4341">
            <v>92484</v>
          </cell>
          <cell r="B4341" t="str">
            <v>MONTAGEM E DESMONTAGEM DE FÔRMA DE LAJE MACIÇA, PÉ-DIREITO SIMPLES, EM MADEIRA SERRADA, 2 UTILIZAÇÕES. AF_09/2020</v>
          </cell>
          <cell r="C4341" t="str">
            <v>M2</v>
          </cell>
          <cell r="D4341">
            <v>285.83</v>
          </cell>
          <cell r="E4341" t="str">
            <v>Fôrmas para Estruturas de Concreto Armado</v>
          </cell>
          <cell r="F4341" t="str">
            <v>SINAPI Mai/26</v>
          </cell>
        </row>
        <row r="4342">
          <cell r="A4342">
            <v>92486</v>
          </cell>
          <cell r="B4342" t="str">
            <v>MONTAGEM E DESMONTAGEM DE FÔRMA DE LAJE MACIÇA, PÉ-DIREITO SIMPLES, EM MADEIRA SERRADA, 4 UTILIZAÇÕES. AF_09/2020</v>
          </cell>
          <cell r="C4342" t="str">
            <v>M2</v>
          </cell>
          <cell r="D4342">
            <v>204.06</v>
          </cell>
          <cell r="E4342" t="str">
            <v>Fôrmas para Estruturas de Concreto Armado</v>
          </cell>
          <cell r="F4342" t="str">
            <v>SINAPI Mai/26</v>
          </cell>
        </row>
        <row r="4343">
          <cell r="A4343">
            <v>92492</v>
          </cell>
          <cell r="B4343" t="str">
            <v>MONTAGEM E DESMONTAGEM DE FÔRMA DE LAJE NERVURADA COM CUBETA E ASSOALHO, PÉ-DIREITO DUPLO, EM CHAPA DE MADEIRA COMPENSADA RESINADA, 10 UTILIZAÇÕES. AF_09/2020</v>
          </cell>
          <cell r="C4343" t="str">
            <v>M2</v>
          </cell>
          <cell r="D4343">
            <v>119.07</v>
          </cell>
          <cell r="E4343" t="str">
            <v>Fôrmas para Estruturas de Concreto Armado</v>
          </cell>
          <cell r="F4343" t="str">
            <v>SINAPI Mai/26</v>
          </cell>
        </row>
        <row r="4344">
          <cell r="A4344">
            <v>92496</v>
          </cell>
          <cell r="B4344" t="str">
            <v>MONTAGEM E DESMONTAGEM DE FÔRMA DE LAJE NERVURADA COM CUBETA E ASSOALHO, PÉ-DIREITO DUPLO, EM CHAPA DE MADEIRA COMPENSADA RESINADA, 12 UTILIZAÇÕES. AF_09/2020</v>
          </cell>
          <cell r="C4344" t="str">
            <v>M2</v>
          </cell>
          <cell r="D4344">
            <v>113.59</v>
          </cell>
          <cell r="E4344" t="str">
            <v>Fôrmas para Estruturas de Concreto Armado</v>
          </cell>
          <cell r="F4344" t="str">
            <v>SINAPI Mai/26</v>
          </cell>
        </row>
        <row r="4345">
          <cell r="A4345">
            <v>92500</v>
          </cell>
          <cell r="B4345" t="str">
            <v>MONTAGEM E DESMONTAGEM DE FÔRMA DE LAJE NERVURADA COM CUBETA E ASSOALHO, PÉ-DIREITO DUPLO, EM CHAPA DE MADEIRA COMPENSADA RESINADA, 14 UTILIZAÇÕES. AF_09/2020</v>
          </cell>
          <cell r="C4345" t="str">
            <v>M2</v>
          </cell>
          <cell r="D4345">
            <v>108.96</v>
          </cell>
          <cell r="E4345" t="str">
            <v>Fôrmas para Estruturas de Concreto Armado</v>
          </cell>
          <cell r="F4345" t="str">
            <v>SINAPI Mai/26</v>
          </cell>
        </row>
        <row r="4346">
          <cell r="A4346">
            <v>92504</v>
          </cell>
          <cell r="B4346" t="str">
            <v>MONTAGEM E DESMONTAGEM DE FÔRMA DE LAJE NERVURADA COM CUBETA E ASSOALHO, PÉ-DIREITO DUPLO, EM CHAPA DE MADEIRA COMPENSADA RESINADA, 18 UTILIZAÇÕES. AF_09/2020</v>
          </cell>
          <cell r="C4346" t="str">
            <v>M2</v>
          </cell>
          <cell r="D4346">
            <v>100.64</v>
          </cell>
          <cell r="E4346" t="str">
            <v>Fôrmas para Estruturas de Concreto Armado</v>
          </cell>
          <cell r="F4346" t="str">
            <v>SINAPI Mai/26</v>
          </cell>
        </row>
        <row r="4347">
          <cell r="A4347">
            <v>92488</v>
          </cell>
          <cell r="B4347" t="str">
            <v>MONTAGEM E DESMONTAGEM DE FÔRMA DE LAJE NERVURADA COM CUBETA E ASSOALHO, PÉ-DIREITO DUPLO, EM CHAPA DE MADEIRA COMPENSADA RESINADA, 8 UTILIZAÇÕES. AF_09/2020</v>
          </cell>
          <cell r="C4347" t="str">
            <v>M2</v>
          </cell>
          <cell r="D4347">
            <v>125.47</v>
          </cell>
          <cell r="E4347" t="str">
            <v>Fôrmas para Estruturas de Concreto Armado</v>
          </cell>
          <cell r="F4347" t="str">
            <v>SINAPI Mai/26</v>
          </cell>
        </row>
        <row r="4348">
          <cell r="A4348">
            <v>92494</v>
          </cell>
          <cell r="B4348" t="str">
            <v>MONTAGEM E DESMONTAGEM DE FÔRMA DE LAJE NERVURADA COM CUBETA E ASSOALHO, PÉ-DIREITO SIMPLES, EM CHAPA DE MADEIRA COMPENSADA RESINADA, 10 UTILIZAÇÕES. AF_09/2020</v>
          </cell>
          <cell r="C4348" t="str">
            <v>M2</v>
          </cell>
          <cell r="D4348">
            <v>77.180000000000007</v>
          </cell>
          <cell r="E4348" t="str">
            <v>Fôrmas para Estruturas de Concreto Armado</v>
          </cell>
          <cell r="F4348" t="str">
            <v>SINAPI Mai/26</v>
          </cell>
        </row>
        <row r="4349">
          <cell r="A4349">
            <v>92498</v>
          </cell>
          <cell r="B4349" t="str">
            <v>MONTAGEM E DESMONTAGEM DE FÔRMA DE LAJE NERVURADA COM CUBETA E ASSOALHO, PÉ-DIREITO SIMPLES, EM CHAPA DE MADEIRA COMPENSADA RESINADA, 12 UTILIZAÇÕES. AF_09/2020</v>
          </cell>
          <cell r="C4349" t="str">
            <v>M2</v>
          </cell>
          <cell r="D4349">
            <v>72.91</v>
          </cell>
          <cell r="E4349" t="str">
            <v>Fôrmas para Estruturas de Concreto Armado</v>
          </cell>
          <cell r="F4349" t="str">
            <v>SINAPI Mai/26</v>
          </cell>
        </row>
        <row r="4350">
          <cell r="A4350">
            <v>92502</v>
          </cell>
          <cell r="B4350" t="str">
            <v>MONTAGEM E DESMONTAGEM DE FÔRMA DE LAJE NERVURADA COM CUBETA E ASSOALHO, PÉ-DIREITO SIMPLES, EM CHAPA DE MADEIRA COMPENSADA RESINADA, 14 UTILIZAÇÕES. AF_09/2020</v>
          </cell>
          <cell r="C4350" t="str">
            <v>M2</v>
          </cell>
          <cell r="D4350">
            <v>69.47</v>
          </cell>
          <cell r="E4350" t="str">
            <v>Fôrmas para Estruturas de Concreto Armado</v>
          </cell>
          <cell r="F4350" t="str">
            <v>SINAPI Mai/26</v>
          </cell>
        </row>
        <row r="4351">
          <cell r="A4351">
            <v>92506</v>
          </cell>
          <cell r="B4351" t="str">
            <v>MONTAGEM E DESMONTAGEM DE FÔRMA DE LAJE NERVURADA COM CUBETA E ASSOALHO, PÉ-DIREITO SIMPLES, EM CHAPA DE MADEIRA COMPENSADA RESINADA, 18 UTILIZAÇÕES. AF_09/2020</v>
          </cell>
          <cell r="C4351" t="str">
            <v>M2</v>
          </cell>
          <cell r="D4351">
            <v>63.2</v>
          </cell>
          <cell r="E4351" t="str">
            <v>Fôrmas para Estruturas de Concreto Armado</v>
          </cell>
          <cell r="F4351" t="str">
            <v>SINAPI Mai/26</v>
          </cell>
        </row>
        <row r="4352">
          <cell r="A4352">
            <v>92490</v>
          </cell>
          <cell r="B4352" t="str">
            <v>MONTAGEM E DESMONTAGEM DE FÔRMA DE LAJE NERVURADA COM CUBETA E ASSOALHO, PÉ-DIREITO SIMPLES, EM CHAPA DE MADEIRA COMPENSADA RESINADA, 8 UTILIZAÇÕES. AF_09/2020</v>
          </cell>
          <cell r="C4352" t="str">
            <v>M2</v>
          </cell>
          <cell r="D4352">
            <v>82.16</v>
          </cell>
          <cell r="E4352" t="str">
            <v>Fôrmas para Estruturas de Concreto Armado</v>
          </cell>
          <cell r="F4352" t="str">
            <v>SINAPI Mai/26</v>
          </cell>
        </row>
        <row r="4353">
          <cell r="A4353">
            <v>92433</v>
          </cell>
          <cell r="B4353" t="str">
            <v>MONTAGEM E DESMONTAGEM DE FÔRMA DE PILARES RETANGULARES E ESTRUTURAS SIMILARES, PÉ-DIREITO DUPLO, EM CHAPA DE MADEIRA COMPENSADA PLASTIFICADA, 10 UTILIZAÇÕES. AF_09/2020</v>
          </cell>
          <cell r="C4353" t="str">
            <v>M2</v>
          </cell>
          <cell r="D4353">
            <v>85.72</v>
          </cell>
          <cell r="E4353" t="str">
            <v>Fôrmas para Estruturas de Concreto Armado</v>
          </cell>
          <cell r="F4353" t="str">
            <v>SINAPI Mai/26</v>
          </cell>
        </row>
        <row r="4354">
          <cell r="A4354">
            <v>92437</v>
          </cell>
          <cell r="B4354" t="str">
            <v>MONTAGEM E DESMONTAGEM DE FÔRMA DE PILARES RETANGULARES E ESTRUTURAS SIMILARES, PÉ-DIREITO DUPLO, EM CHAPA DE MADEIRA COMPENSADA PLASTIFICADA, 12 UTILIZAÇÕES. AF_09/2020</v>
          </cell>
          <cell r="C4354" t="str">
            <v>M2</v>
          </cell>
          <cell r="D4354">
            <v>81.96</v>
          </cell>
          <cell r="E4354" t="str">
            <v>Fôrmas para Estruturas de Concreto Armado</v>
          </cell>
          <cell r="F4354" t="str">
            <v>SINAPI Mai/26</v>
          </cell>
        </row>
        <row r="4355">
          <cell r="A4355">
            <v>92441</v>
          </cell>
          <cell r="B4355" t="str">
            <v>MONTAGEM E DESMONTAGEM DE FÔRMA DE PILARES RETANGULARES E ESTRUTURAS SIMILARES, PÉ-DIREITO DUPLO, EM CHAPA DE MADEIRA COMPENSADA PLASTIFICADA, 14 UTILIZAÇÕES. AF_09/2020</v>
          </cell>
          <cell r="C4355" t="str">
            <v>M2</v>
          </cell>
          <cell r="D4355">
            <v>79.28</v>
          </cell>
          <cell r="E4355" t="str">
            <v>Fôrmas para Estruturas de Concreto Armado</v>
          </cell>
          <cell r="F4355" t="str">
            <v>SINAPI Mai/26</v>
          </cell>
        </row>
        <row r="4356">
          <cell r="A4356">
            <v>92445</v>
          </cell>
          <cell r="B4356" t="str">
            <v>MONTAGEM E DESMONTAGEM DE FÔRMA DE PILARES RETANGULARES E ESTRUTURAS SIMILARES, PÉ-DIREITO DUPLO, EM CHAPA DE MADEIRA COMPENSADA PLASTIFICADA, 18 UTILIZAÇÕES. AF_09/2020</v>
          </cell>
          <cell r="C4356" t="str">
            <v>M2</v>
          </cell>
          <cell r="D4356">
            <v>73.95</v>
          </cell>
          <cell r="E4356" t="str">
            <v>Fôrmas para Estruturas de Concreto Armado</v>
          </cell>
          <cell r="F4356" t="str">
            <v>SINAPI Mai/26</v>
          </cell>
        </row>
        <row r="4357">
          <cell r="A4357">
            <v>92417</v>
          </cell>
          <cell r="B4357" t="str">
            <v>MONTAGEM E DESMONTAGEM DE FÔRMA DE PILARES RETANGULARES E ESTRUTURAS SIMILARES, PÉ-DIREITO DUPLO, EM CHAPA DE MADEIRA COMPENSADA RESINADA, 2 UTILIZAÇÕES. AF_09/2020</v>
          </cell>
          <cell r="C4357" t="str">
            <v>M2</v>
          </cell>
          <cell r="D4357">
            <v>182.31</v>
          </cell>
          <cell r="E4357" t="str">
            <v>Fôrmas para Estruturas de Concreto Armado</v>
          </cell>
          <cell r="F4357" t="str">
            <v>SINAPI Mai/26</v>
          </cell>
        </row>
        <row r="4358">
          <cell r="A4358">
            <v>92421</v>
          </cell>
          <cell r="B4358" t="str">
            <v>MONTAGEM E DESMONTAGEM DE FÔRMA DE PILARES RETANGULARES E ESTRUTURAS SIMILARES, PÉ-DIREITO DUPLO, EM CHAPA DE MADEIRA COMPENSADA RESINADA, 4 UTILIZAÇÕES. AF_09/2020</v>
          </cell>
          <cell r="C4358" t="str">
            <v>M2</v>
          </cell>
          <cell r="D4358">
            <v>121.64</v>
          </cell>
          <cell r="E4358" t="str">
            <v>Fôrmas para Estruturas de Concreto Armado</v>
          </cell>
          <cell r="F4358" t="str">
            <v>SINAPI Mai/26</v>
          </cell>
        </row>
        <row r="4359">
          <cell r="A4359">
            <v>92425</v>
          </cell>
          <cell r="B4359" t="str">
            <v>MONTAGEM E DESMONTAGEM DE FÔRMA DE PILARES RETANGULARES E ESTRUTURAS SIMILARES, PÉ-DIREITO DUPLO, EM CHAPA DE MADEIRA COMPENSADA RESINADA, 6 UTILIZAÇÕES. AF_09/2020</v>
          </cell>
          <cell r="C4359" t="str">
            <v>M2</v>
          </cell>
          <cell r="D4359">
            <v>101.63</v>
          </cell>
          <cell r="E4359" t="str">
            <v>Fôrmas para Estruturas de Concreto Armado</v>
          </cell>
          <cell r="F4359" t="str">
            <v>SINAPI Mai/26</v>
          </cell>
        </row>
        <row r="4360">
          <cell r="A4360">
            <v>92429</v>
          </cell>
          <cell r="B4360" t="str">
            <v>MONTAGEM E DESMONTAGEM DE FÔRMA DE PILARES RETANGULARES E ESTRUTURAS SIMILARES, PÉ-DIREITO DUPLO, EM CHAPA DE MADEIRA COMPENSADA RESINADA, 8 UTILIZAÇÕES. AF_09/2020</v>
          </cell>
          <cell r="C4360" t="str">
            <v>M2</v>
          </cell>
          <cell r="D4360">
            <v>91.56</v>
          </cell>
          <cell r="E4360" t="str">
            <v>Fôrmas para Estruturas de Concreto Armado</v>
          </cell>
          <cell r="F4360" t="str">
            <v>SINAPI Mai/26</v>
          </cell>
        </row>
        <row r="4361">
          <cell r="A4361">
            <v>92431</v>
          </cell>
          <cell r="B4361" t="str">
            <v>MONTAGEM E DESMONTAGEM DE FÔRMA DE PILARES RETANGULARES E ESTRUTURAS SIMILARES, PÉ-DIREITO SIMPLES, EM CHAPA DE MADEIRA COMPENSADA PLASTIFICADA, 10 UTILIZAÇÕES. AF_09/2020</v>
          </cell>
          <cell r="C4361" t="str">
            <v>M2</v>
          </cell>
          <cell r="D4361">
            <v>68.14</v>
          </cell>
          <cell r="E4361" t="str">
            <v>Fôrmas para Estruturas de Concreto Armado</v>
          </cell>
          <cell r="F4361" t="str">
            <v>SINAPI Mai/26</v>
          </cell>
        </row>
        <row r="4362">
          <cell r="A4362">
            <v>92435</v>
          </cell>
          <cell r="B4362" t="str">
            <v>MONTAGEM E DESMONTAGEM DE FÔRMA DE PILARES RETANGULARES E ESTRUTURAS SIMILARES, PÉ-DIREITO SIMPLES, EM CHAPA DE MADEIRA COMPENSADA PLASTIFICADA, 12 UTILIZAÇÕES. AF_09/2020</v>
          </cell>
          <cell r="C4362" t="str">
            <v>M2</v>
          </cell>
          <cell r="D4362">
            <v>64.98</v>
          </cell>
          <cell r="E4362" t="str">
            <v>Fôrmas para Estruturas de Concreto Armado</v>
          </cell>
          <cell r="F4362" t="str">
            <v>SINAPI Mai/26</v>
          </cell>
        </row>
        <row r="4363">
          <cell r="A4363">
            <v>92439</v>
          </cell>
          <cell r="B4363" t="str">
            <v>MONTAGEM E DESMONTAGEM DE FÔRMA DE PILARES RETANGULARES E ESTRUTURAS SIMILARES, PÉ-DIREITO SIMPLES, EM CHAPA DE MADEIRA COMPENSADA PLASTIFICADA, 14 UTILIZAÇÕES. AF_09/2020</v>
          </cell>
          <cell r="C4363" t="str">
            <v>M2</v>
          </cell>
          <cell r="D4363">
            <v>62.7</v>
          </cell>
          <cell r="E4363" t="str">
            <v>Fôrmas para Estruturas de Concreto Armado</v>
          </cell>
          <cell r="F4363" t="str">
            <v>SINAPI Mai/26</v>
          </cell>
        </row>
        <row r="4364">
          <cell r="A4364">
            <v>92443</v>
          </cell>
          <cell r="B4364" t="str">
            <v>MONTAGEM E DESMONTAGEM DE FÔRMA DE PILARES RETANGULARES E ESTRUTURAS SIMILARES, PÉ-DIREITO SIMPLES, EM CHAPA DE MADEIRA COMPENSADA PLASTIFICADA, 18 UTILIZAÇÕES. AF_09/2020</v>
          </cell>
          <cell r="C4364" t="str">
            <v>M2</v>
          </cell>
          <cell r="D4364">
            <v>57.97</v>
          </cell>
          <cell r="E4364" t="str">
            <v>Fôrmas para Estruturas de Concreto Armado</v>
          </cell>
          <cell r="F4364" t="str">
            <v>SINAPI Mai/26</v>
          </cell>
        </row>
        <row r="4365">
          <cell r="A4365">
            <v>92415</v>
          </cell>
          <cell r="B4365" t="str">
            <v>MONTAGEM E DESMONTAGEM DE FÔRMA DE PILARES RETANGULARES E ESTRUTURAS SIMILARES, PÉ-DIREITO SIMPLES, EM CHAPA DE MADEIRA COMPENSADA RESINADA, 2 UTILIZAÇÕES. AF_09/2020</v>
          </cell>
          <cell r="C4365" t="str">
            <v>M2</v>
          </cell>
          <cell r="D4365">
            <v>152.32</v>
          </cell>
          <cell r="E4365" t="str">
            <v>Fôrmas para Estruturas de Concreto Armado</v>
          </cell>
          <cell r="F4365" t="str">
            <v>SINAPI Mai/26</v>
          </cell>
        </row>
        <row r="4366">
          <cell r="A4366">
            <v>92419</v>
          </cell>
          <cell r="B4366" t="str">
            <v>MONTAGEM E DESMONTAGEM DE FÔRMA DE PILARES RETANGULARES E ESTRUTURAS SIMILARES, PÉ-DIREITO SIMPLES, EM CHAPA DE MADEIRA COMPENSADA RESINADA, 4 UTILIZAÇÕES. AF_09/2020</v>
          </cell>
          <cell r="C4366" t="str">
            <v>M2</v>
          </cell>
          <cell r="D4366">
            <v>98.65</v>
          </cell>
          <cell r="E4366" t="str">
            <v>Fôrmas para Estruturas de Concreto Armado</v>
          </cell>
          <cell r="F4366" t="str">
            <v>SINAPI Mai/26</v>
          </cell>
        </row>
        <row r="4367">
          <cell r="A4367">
            <v>92423</v>
          </cell>
          <cell r="B4367" t="str">
            <v>MONTAGEM E DESMONTAGEM DE FÔRMA DE PILARES RETANGULARES E ESTRUTURAS SIMILARES, PÉ-DIREITO SIMPLES, EM CHAPA DE MADEIRA COMPENSADA RESINADA, 6 UTILIZAÇÕES. AF_09/2020</v>
          </cell>
          <cell r="C4367" t="str">
            <v>M2</v>
          </cell>
          <cell r="D4367">
            <v>81.64</v>
          </cell>
          <cell r="E4367" t="str">
            <v>Fôrmas para Estruturas de Concreto Armado</v>
          </cell>
          <cell r="F4367" t="str">
            <v>SINAPI Mai/26</v>
          </cell>
        </row>
        <row r="4368">
          <cell r="A4368">
            <v>92427</v>
          </cell>
          <cell r="B4368" t="str">
            <v>MONTAGEM E DESMONTAGEM DE FÔRMA DE PILARES RETANGULARES E ESTRUTURAS SIMILARES, PÉ-DIREITO SIMPLES, EM CHAPA DE MADEIRA COMPENSADA RESINADA, 8 UTILIZAÇÕES. AF_09/2020</v>
          </cell>
          <cell r="C4368" t="str">
            <v>M2</v>
          </cell>
          <cell r="D4368">
            <v>73.03</v>
          </cell>
          <cell r="E4368" t="str">
            <v>Fôrmas para Estruturas de Concreto Armado</v>
          </cell>
          <cell r="F4368" t="str">
            <v>SINAPI Mai/26</v>
          </cell>
        </row>
        <row r="4369">
          <cell r="A4369">
            <v>92409</v>
          </cell>
          <cell r="B4369" t="str">
            <v>MONTAGEM E DESMONTAGEM DE FÔRMA DE PILARES RETANGULARES E ESTRUTURAS SIMILARES, PÉ-DIREITO SIMPLES, EM MADEIRA SERRADA, 1 UTILIZAÇÃO. AF_09/2020</v>
          </cell>
          <cell r="C4369" t="str">
            <v>M2</v>
          </cell>
          <cell r="D4369">
            <v>266.92</v>
          </cell>
          <cell r="E4369" t="str">
            <v>Fôrmas para Estruturas de Concreto Armado</v>
          </cell>
          <cell r="F4369" t="str">
            <v>SINAPI Mai/26</v>
          </cell>
        </row>
        <row r="4370">
          <cell r="A4370">
            <v>92411</v>
          </cell>
          <cell r="B4370" t="str">
            <v>MONTAGEM E DESMONTAGEM DE FÔRMA DE PILARES RETANGULARES E ESTRUTURAS SIMILARES, PÉ-DIREITO SIMPLES, EM MADEIRA SERRADA, 2 UTILIZAÇÕES. AF_09/2020</v>
          </cell>
          <cell r="C4370" t="str">
            <v>M2</v>
          </cell>
          <cell r="D4370">
            <v>184.13</v>
          </cell>
          <cell r="E4370" t="str">
            <v>Fôrmas para Estruturas de Concreto Armado</v>
          </cell>
          <cell r="F4370" t="str">
            <v>SINAPI Mai/26</v>
          </cell>
        </row>
        <row r="4371">
          <cell r="A4371">
            <v>92413</v>
          </cell>
          <cell r="B4371" t="str">
            <v>MONTAGEM E DESMONTAGEM DE FÔRMA DE PILARES RETANGULARES E ESTRUTURAS SIMILARES, PÉ-DIREITO SIMPLES, EM MADEIRA SERRADA, 4 UTILIZAÇÕES. AF_09/2020</v>
          </cell>
          <cell r="C4371" t="str">
            <v>M2</v>
          </cell>
          <cell r="D4371">
            <v>123.27</v>
          </cell>
          <cell r="E4371" t="str">
            <v>Fôrmas para Estruturas de Concreto Armado</v>
          </cell>
          <cell r="F4371" t="str">
            <v>SINAPI Mai/26</v>
          </cell>
        </row>
        <row r="4372">
          <cell r="A4372">
            <v>92465</v>
          </cell>
          <cell r="B4372" t="str">
            <v>MONTAGEM E DESMONTAGEM DE FÔRMA DE VIGA, ESCORAMENTO COM GARFO DE MADEIRA, PÉ-DIREITO DUPLO, EM CHAPA DE MADEIRA PLASTIFICADA, 10 UTILIZAÇÕES. AF_09/2020</v>
          </cell>
          <cell r="C4372" t="str">
            <v>M2</v>
          </cell>
          <cell r="D4372">
            <v>163.74</v>
          </cell>
          <cell r="E4372" t="str">
            <v>Fôrmas para Estruturas de Concreto Armado</v>
          </cell>
          <cell r="F4372" t="str">
            <v>SINAPI Mai/26</v>
          </cell>
        </row>
        <row r="4373">
          <cell r="A4373">
            <v>92469</v>
          </cell>
          <cell r="B4373" t="str">
            <v>MONTAGEM E DESMONTAGEM DE FÔRMA DE VIGA, ESCORAMENTO COM GARFO DE MADEIRA, PÉ-DIREITO DUPLO, EM CHAPA DE MADEIRA PLASTIFICADA, 12 UTILIZAÇÕES. AF_09/2020</v>
          </cell>
          <cell r="C4373" t="str">
            <v>M2</v>
          </cell>
          <cell r="D4373">
            <v>149.44999999999999</v>
          </cell>
          <cell r="E4373" t="str">
            <v>Fôrmas para Estruturas de Concreto Armado</v>
          </cell>
          <cell r="F4373" t="str">
            <v>SINAPI Mai/26</v>
          </cell>
        </row>
        <row r="4374">
          <cell r="A4374">
            <v>92473</v>
          </cell>
          <cell r="B4374" t="str">
            <v>MONTAGEM E DESMONTAGEM DE FÔRMA DE VIGA, ESCORAMENTO COM GARFO DE MADEIRA, PÉ-DIREITO DUPLO, EM CHAPA DE MADEIRA PLASTIFICADA, 14 UTILIZAÇÕES. AF_09/2020</v>
          </cell>
          <cell r="C4374" t="str">
            <v>M2</v>
          </cell>
          <cell r="D4374">
            <v>137.78</v>
          </cell>
          <cell r="E4374" t="str">
            <v>Fôrmas para Estruturas de Concreto Armado</v>
          </cell>
          <cell r="F4374" t="str">
            <v>SINAPI Mai/26</v>
          </cell>
        </row>
        <row r="4375">
          <cell r="A4375">
            <v>92477</v>
          </cell>
          <cell r="B4375" t="str">
            <v>MONTAGEM E DESMONTAGEM DE FÔRMA DE VIGA, ESCORAMENTO COM GARFO DE MADEIRA, PÉ-DIREITO DUPLO, EM CHAPA DE MADEIRA PLASTIFICADA, 18 UTILIZAÇÕES. AF_09/2020</v>
          </cell>
          <cell r="C4375" t="str">
            <v>M2</v>
          </cell>
          <cell r="D4375">
            <v>113.16</v>
          </cell>
          <cell r="E4375" t="str">
            <v>Fôrmas para Estruturas de Concreto Armado</v>
          </cell>
          <cell r="F4375" t="str">
            <v>SINAPI Mai/26</v>
          </cell>
        </row>
        <row r="4376">
          <cell r="A4376">
            <v>92449</v>
          </cell>
          <cell r="B4376" t="str">
            <v>MONTAGEM E DESMONTAGEM DE FÔRMA DE VIGA, ESCORAMENTO COM GARFO DE MADEIRA, PÉ-DIREITO DUPLO, EM CHAPA DE MADEIRA RESINADA, 2 UTILIZAÇÕES. AF_09/2020</v>
          </cell>
          <cell r="C4376" t="str">
            <v>M2</v>
          </cell>
          <cell r="D4376">
            <v>294.67</v>
          </cell>
          <cell r="E4376" t="str">
            <v>Fôrmas para Estruturas de Concreto Armado</v>
          </cell>
          <cell r="F4376" t="str">
            <v>SINAPI Mai/26</v>
          </cell>
        </row>
        <row r="4377">
          <cell r="A4377">
            <v>92453</v>
          </cell>
          <cell r="B4377" t="str">
            <v>MONTAGEM E DESMONTAGEM DE FÔRMA DE VIGA, ESCORAMENTO COM GARFO DE MADEIRA, PÉ-DIREITO DUPLO, EM CHAPA DE MADEIRA RESINADA, 4 UTILIZAÇÕES. AF_09/2020</v>
          </cell>
          <cell r="C4377" t="str">
            <v>M2</v>
          </cell>
          <cell r="D4377">
            <v>252.69</v>
          </cell>
          <cell r="E4377" t="str">
            <v>Fôrmas para Estruturas de Concreto Armado</v>
          </cell>
          <cell r="F4377" t="str">
            <v>SINAPI Mai/26</v>
          </cell>
        </row>
        <row r="4378">
          <cell r="A4378">
            <v>92457</v>
          </cell>
          <cell r="B4378" t="str">
            <v>MONTAGEM E DESMONTAGEM DE FÔRMA DE VIGA, ESCORAMENTO COM GARFO DE MADEIRA, PÉ-DIREITO DUPLO, EM CHAPA DE MADEIRA RESINADA, 6 UTILIZAÇÕES. AF_09/2020</v>
          </cell>
          <cell r="C4378" t="str">
            <v>M2</v>
          </cell>
          <cell r="D4378">
            <v>220.74</v>
          </cell>
          <cell r="E4378" t="str">
            <v>Fôrmas para Estruturas de Concreto Armado</v>
          </cell>
          <cell r="F4378" t="str">
            <v>SINAPI Mai/26</v>
          </cell>
        </row>
        <row r="4379">
          <cell r="A4379">
            <v>92461</v>
          </cell>
          <cell r="B4379" t="str">
            <v>MONTAGEM E DESMONTAGEM DE FÔRMA DE VIGA, ESCORAMENTO COM GARFO DE MADEIRA, PÉ-DIREITO DUPLO, EM CHAPA DE MADEIRA RESINADA, 8 UTILIZAÇÕES. AF_09/2020</v>
          </cell>
          <cell r="C4379" t="str">
            <v>M2</v>
          </cell>
          <cell r="D4379">
            <v>203.95</v>
          </cell>
          <cell r="E4379" t="str">
            <v>Fôrmas para Estruturas de Concreto Armado</v>
          </cell>
          <cell r="F4379" t="str">
            <v>SINAPI Mai/26</v>
          </cell>
        </row>
        <row r="4380">
          <cell r="A4380">
            <v>92467</v>
          </cell>
          <cell r="B4380" t="str">
            <v>MONTAGEM E DESMONTAGEM DE FÔRMA DE VIGA, ESCORAMENTO COM GARFO DE MADEIRA, PÉ-DIREITO SIMPLES, EM CHAPA DE MADEIRA PLASTIFICADA, 10 UTILIZAÇÕES. AF_09/2020</v>
          </cell>
          <cell r="C4380" t="str">
            <v>M2</v>
          </cell>
          <cell r="D4380">
            <v>105.51</v>
          </cell>
          <cell r="E4380" t="str">
            <v>Fôrmas para Estruturas de Concreto Armado</v>
          </cell>
          <cell r="F4380" t="str">
            <v>SINAPI Mai/26</v>
          </cell>
        </row>
        <row r="4381">
          <cell r="A4381">
            <v>92471</v>
          </cell>
          <cell r="B4381" t="str">
            <v>MONTAGEM E DESMONTAGEM DE FÔRMA DE VIGA, ESCORAMENTO COM GARFO DE MADEIRA, PÉ-DIREITO SIMPLES, EM CHAPA DE MADEIRA PLASTIFICADA, 12 UTILIZAÇÕES. AF_09/2020</v>
          </cell>
          <cell r="C4381" t="str">
            <v>M2</v>
          </cell>
          <cell r="D4381">
            <v>96.42</v>
          </cell>
          <cell r="E4381" t="str">
            <v>Fôrmas para Estruturas de Concreto Armado</v>
          </cell>
          <cell r="F4381" t="str">
            <v>SINAPI Mai/26</v>
          </cell>
        </row>
        <row r="4382">
          <cell r="A4382">
            <v>92475</v>
          </cell>
          <cell r="B4382" t="str">
            <v>MONTAGEM E DESMONTAGEM DE FÔRMA DE VIGA, ESCORAMENTO COM GARFO DE MADEIRA, PÉ-DIREITO SIMPLES, EM CHAPA DE MADEIRA PLASTIFICADA, 14 UTILIZAÇÕES. AF_09/2020</v>
          </cell>
          <cell r="C4382" t="str">
            <v>M2</v>
          </cell>
          <cell r="D4382">
            <v>88.98</v>
          </cell>
          <cell r="E4382" t="str">
            <v>Fôrmas para Estruturas de Concreto Armado</v>
          </cell>
          <cell r="F4382" t="str">
            <v>SINAPI Mai/26</v>
          </cell>
        </row>
        <row r="4383">
          <cell r="A4383">
            <v>92479</v>
          </cell>
          <cell r="B4383" t="str">
            <v>MONTAGEM E DESMONTAGEM DE FÔRMA DE VIGA, ESCORAMENTO COM GARFO DE MADEIRA, PÉ-DIREITO SIMPLES, EM CHAPA DE MADEIRA PLASTIFICADA, 18 UTILIZAÇÕES. AF_09/2020</v>
          </cell>
          <cell r="C4383" t="str">
            <v>M2</v>
          </cell>
          <cell r="D4383">
            <v>73.260000000000005</v>
          </cell>
          <cell r="E4383" t="str">
            <v>Fôrmas para Estruturas de Concreto Armado</v>
          </cell>
          <cell r="F4383" t="str">
            <v>SINAPI Mai/26</v>
          </cell>
        </row>
        <row r="4384">
          <cell r="A4384">
            <v>92451</v>
          </cell>
          <cell r="B4384" t="str">
            <v>MONTAGEM E DESMONTAGEM DE FÔRMA DE VIGA, ESCORAMENTO COM GARFO DE MADEIRA, PÉ-DIREITO SIMPLES, EM CHAPA DE MADEIRA RESINADA, 2 UTILIZAÇÕES. AF_09/2020</v>
          </cell>
          <cell r="C4384" t="str">
            <v>M2</v>
          </cell>
          <cell r="D4384">
            <v>200.02</v>
          </cell>
          <cell r="E4384" t="str">
            <v>Fôrmas para Estruturas de Concreto Armado</v>
          </cell>
          <cell r="F4384" t="str">
            <v>SINAPI Mai/26</v>
          </cell>
        </row>
        <row r="4385">
          <cell r="A4385">
            <v>92455</v>
          </cell>
          <cell r="B4385" t="str">
            <v>MONTAGEM E DESMONTAGEM DE FÔRMA DE VIGA, ESCORAMENTO COM GARFO DE MADEIRA, PÉ-DIREITO SIMPLES, EM CHAPA DE MADEIRA RESINADA, 4 UTILIZAÇÕES. AF_09/2020</v>
          </cell>
          <cell r="C4385" t="str">
            <v>M2</v>
          </cell>
          <cell r="D4385">
            <v>164.57</v>
          </cell>
          <cell r="E4385" t="str">
            <v>Fôrmas para Estruturas de Concreto Armado</v>
          </cell>
          <cell r="F4385" t="str">
            <v>SINAPI Mai/26</v>
          </cell>
        </row>
        <row r="4386">
          <cell r="A4386">
            <v>92459</v>
          </cell>
          <cell r="B4386" t="str">
            <v>MONTAGEM E DESMONTAGEM DE FÔRMA DE VIGA, ESCORAMENTO COM GARFO DE MADEIRA, PÉ-DIREITO SIMPLES, EM CHAPA DE MADEIRA RESINADA, 6 UTILIZAÇÕES. AF_09/2020</v>
          </cell>
          <cell r="C4386" t="str">
            <v>M2</v>
          </cell>
          <cell r="D4386">
            <v>140.76</v>
          </cell>
          <cell r="E4386" t="str">
            <v>Fôrmas para Estruturas de Concreto Armado</v>
          </cell>
          <cell r="F4386" t="str">
            <v>SINAPI Mai/26</v>
          </cell>
        </row>
        <row r="4387">
          <cell r="A4387">
            <v>92463</v>
          </cell>
          <cell r="B4387" t="str">
            <v>MONTAGEM E DESMONTAGEM DE FÔRMA DE VIGA, ESCORAMENTO COM GARFO DE MADEIRA, PÉ-DIREITO SIMPLES, EM CHAPA DE MADEIRA RESINADA, 8 UTILIZAÇÕES. AF_09/2020</v>
          </cell>
          <cell r="C4387" t="str">
            <v>M2</v>
          </cell>
          <cell r="D4387">
            <v>127.92</v>
          </cell>
          <cell r="E4387" t="str">
            <v>Fôrmas para Estruturas de Concreto Armado</v>
          </cell>
          <cell r="F4387" t="str">
            <v>SINAPI Mai/26</v>
          </cell>
        </row>
        <row r="4388">
          <cell r="A4388">
            <v>92446</v>
          </cell>
          <cell r="B4388" t="str">
            <v>MONTAGEM E DESMONTAGEM DE FÔRMA DE VIGA, ESCORAMENTO COM PONTALETE DE MADEIRA, PÉ-DIREITO SIMPLES, EM MADEIRA SERRADA, 1 UTILIZAÇÃO. AF_09/2020</v>
          </cell>
          <cell r="C4388" t="str">
            <v>M2</v>
          </cell>
          <cell r="D4388">
            <v>368.21</v>
          </cell>
          <cell r="E4388" t="str">
            <v>Fôrmas para Estruturas de Concreto Armado</v>
          </cell>
          <cell r="F4388" t="str">
            <v>SINAPI Mai/26</v>
          </cell>
        </row>
        <row r="4389">
          <cell r="A4389">
            <v>92447</v>
          </cell>
          <cell r="B4389" t="str">
            <v>MONTAGEM E DESMONTAGEM DE FÔRMA DE VIGA, ESCORAMENTO COM PONTALETE DE MADEIRA, PÉ-DIREITO SIMPLES, EM MADEIRA SERRADA, 2 UTILIZAÇÕES. AF_09/2020</v>
          </cell>
          <cell r="C4389" t="str">
            <v>M2</v>
          </cell>
          <cell r="D4389">
            <v>255.28</v>
          </cell>
          <cell r="E4389" t="str">
            <v>Fôrmas para Estruturas de Concreto Armado</v>
          </cell>
          <cell r="F4389" t="str">
            <v>SINAPI Mai/26</v>
          </cell>
        </row>
        <row r="4390">
          <cell r="A4390">
            <v>92448</v>
          </cell>
          <cell r="B4390" t="str">
            <v>MONTAGEM E DESMONTAGEM DE FÔRMA DE VIGA, ESCORAMENTO COM PONTALETE DE MADEIRA, PÉ-DIREITO SIMPLES, EM MADEIRA SERRADA, 4 UTILIZAÇÕES. AF_09/2020</v>
          </cell>
          <cell r="C4390" t="str">
            <v>M2</v>
          </cell>
          <cell r="D4390">
            <v>197.68</v>
          </cell>
          <cell r="E4390" t="str">
            <v>Fôrmas para Estruturas de Concreto Armado</v>
          </cell>
          <cell r="F4390" t="str">
            <v>SINAPI Mai/26</v>
          </cell>
        </row>
        <row r="4391">
          <cell r="A4391">
            <v>92466</v>
          </cell>
          <cell r="B4391" t="str">
            <v>MONTAGEM E DESMONTAGEM DE FÔRMA DE VIGA, ESCORAMENTO METÁLICO, PÉ-DIREITO DUPLO, EM CHAPA DE MADEIRA PLASTIFICADA, 10 UTILIZAÇÕES. AF_09/2020</v>
          </cell>
          <cell r="C4391" t="str">
            <v>M2</v>
          </cell>
          <cell r="D4391">
            <v>277.82</v>
          </cell>
          <cell r="E4391" t="str">
            <v>Fôrmas para Estruturas de Concreto Armado</v>
          </cell>
          <cell r="F4391" t="str">
            <v>SINAPI Mai/26</v>
          </cell>
        </row>
        <row r="4392">
          <cell r="A4392">
            <v>92470</v>
          </cell>
          <cell r="B4392" t="str">
            <v>MONTAGEM E DESMONTAGEM DE FÔRMA DE VIGA, ESCORAMENTO METÁLICO, PÉ-DIREITO DUPLO, EM CHAPA DE MADEIRA PLASTIFICADA, 12 UTILIZAÇÕES. AF_09/2020</v>
          </cell>
          <cell r="C4392" t="str">
            <v>M2</v>
          </cell>
          <cell r="D4392">
            <v>269.88</v>
          </cell>
          <cell r="E4392" t="str">
            <v>Fôrmas para Estruturas de Concreto Armado</v>
          </cell>
          <cell r="F4392" t="str">
            <v>SINAPI Mai/26</v>
          </cell>
        </row>
        <row r="4393">
          <cell r="A4393">
            <v>92474</v>
          </cell>
          <cell r="B4393" t="str">
            <v>MONTAGEM E DESMONTAGEM DE FÔRMA DE VIGA, ESCORAMENTO METÁLICO, PÉ-DIREITO DUPLO, EM CHAPA DE MADEIRA PLASTIFICADA, 14 UTILIZAÇÕES. AF_09/2020</v>
          </cell>
          <cell r="C4393" t="str">
            <v>M2</v>
          </cell>
          <cell r="D4393">
            <v>262.97000000000003</v>
          </cell>
          <cell r="E4393" t="str">
            <v>Fôrmas para Estruturas de Concreto Armado</v>
          </cell>
          <cell r="F4393" t="str">
            <v>SINAPI Mai/26</v>
          </cell>
        </row>
        <row r="4394">
          <cell r="A4394">
            <v>92478</v>
          </cell>
          <cell r="B4394" t="str">
            <v>MONTAGEM E DESMONTAGEM DE FÔRMA DE VIGA, ESCORAMENTO METÁLICO, PÉ-DIREITO DUPLO, EM CHAPA DE MADEIRA PLASTIFICADA, 18 UTILIZAÇÕES. AF_09/2020</v>
          </cell>
          <cell r="C4394" t="str">
            <v>M2</v>
          </cell>
          <cell r="D4394">
            <v>249.55</v>
          </cell>
          <cell r="E4394" t="str">
            <v>Fôrmas para Estruturas de Concreto Armado</v>
          </cell>
          <cell r="F4394" t="str">
            <v>SINAPI Mai/26</v>
          </cell>
        </row>
        <row r="4395">
          <cell r="A4395">
            <v>92450</v>
          </cell>
          <cell r="B4395" t="str">
            <v>MONTAGEM E DESMONTAGEM DE FÔRMA DE VIGA, ESCORAMENTO METÁLICO, PÉ-DIREITO DUPLO, EM CHAPA DE MADEIRA RESINADA, 2 UTILIZAÇÕES. AF_09/2020</v>
          </cell>
          <cell r="C4395" t="str">
            <v>M2</v>
          </cell>
          <cell r="D4395">
            <v>353.86</v>
          </cell>
          <cell r="E4395" t="str">
            <v>Fôrmas para Estruturas de Concreto Armado</v>
          </cell>
          <cell r="F4395" t="str">
            <v>SINAPI Mai/26</v>
          </cell>
        </row>
        <row r="4396">
          <cell r="A4396">
            <v>92454</v>
          </cell>
          <cell r="B4396" t="str">
            <v>MONTAGEM E DESMONTAGEM DE FÔRMA DE VIGA, ESCORAMENTO METÁLICO, PÉ-DIREITO DUPLO, EM CHAPA DE MADEIRA RESINADA, 4 UTILIZAÇÕES. AF_09/2020</v>
          </cell>
          <cell r="C4396" t="str">
            <v>M2</v>
          </cell>
          <cell r="D4396">
            <v>321.23</v>
          </cell>
          <cell r="E4396" t="str">
            <v>Fôrmas para Estruturas de Concreto Armado</v>
          </cell>
          <cell r="F4396" t="str">
            <v>SINAPI Mai/26</v>
          </cell>
        </row>
        <row r="4397">
          <cell r="A4397">
            <v>92458</v>
          </cell>
          <cell r="B4397" t="str">
            <v>MONTAGEM E DESMONTAGEM DE FÔRMA DE VIGA, ESCORAMENTO METÁLICO, PÉ-DIREITO DUPLO, EM CHAPA DE MADEIRA RESINADA, 6 UTILIZAÇÕES. AF_09/2020</v>
          </cell>
          <cell r="C4397" t="str">
            <v>M2</v>
          </cell>
          <cell r="D4397">
            <v>300.43</v>
          </cell>
          <cell r="E4397" t="str">
            <v>Fôrmas para Estruturas de Concreto Armado</v>
          </cell>
          <cell r="F4397" t="str">
            <v>SINAPI Mai/26</v>
          </cell>
        </row>
        <row r="4398">
          <cell r="A4398">
            <v>92462</v>
          </cell>
          <cell r="B4398" t="str">
            <v>MONTAGEM E DESMONTAGEM DE FÔRMA DE VIGA, ESCORAMENTO METÁLICO, PÉ-DIREITO DUPLO, EM CHAPA DE MADEIRA RESINADA, 8 UTILIZAÇÕES. AF_09/2020</v>
          </cell>
          <cell r="C4398" t="str">
            <v>M2</v>
          </cell>
          <cell r="D4398">
            <v>286.83999999999997</v>
          </cell>
          <cell r="E4398" t="str">
            <v>Fôrmas para Estruturas de Concreto Armado</v>
          </cell>
          <cell r="F4398" t="str">
            <v>SINAPI Mai/26</v>
          </cell>
        </row>
        <row r="4399">
          <cell r="A4399">
            <v>92468</v>
          </cell>
          <cell r="B4399" t="str">
            <v>MONTAGEM E DESMONTAGEM DE FÔRMA DE VIGA, ESCORAMENTO METÁLICO, PÉ-DIREITO SIMPLES, EM CHAPA DE MADEIRA PLASTIFICADA, 10 UTILIZAÇÕES. AF_09/2020</v>
          </cell>
          <cell r="C4399" t="str">
            <v>M2</v>
          </cell>
          <cell r="D4399">
            <v>130.63999999999999</v>
          </cell>
          <cell r="E4399" t="str">
            <v>Fôrmas para Estruturas de Concreto Armado</v>
          </cell>
          <cell r="F4399" t="str">
            <v>SINAPI Mai/26</v>
          </cell>
        </row>
        <row r="4400">
          <cell r="A4400">
            <v>92472</v>
          </cell>
          <cell r="B4400" t="str">
            <v>MONTAGEM E DESMONTAGEM DE FÔRMA DE VIGA, ESCORAMENTO METÁLICO, PÉ-DIREITO SIMPLES, EM CHAPA DE MADEIRA PLASTIFICADA, 12 UTILIZAÇÕES. AF_09/2020</v>
          </cell>
          <cell r="C4400" t="str">
            <v>M2</v>
          </cell>
          <cell r="D4400">
            <v>123.83</v>
          </cell>
          <cell r="E4400" t="str">
            <v>Fôrmas para Estruturas de Concreto Armado</v>
          </cell>
          <cell r="F4400" t="str">
            <v>SINAPI Mai/26</v>
          </cell>
        </row>
        <row r="4401">
          <cell r="A4401">
            <v>92476</v>
          </cell>
          <cell r="B4401" t="str">
            <v>MONTAGEM E DESMONTAGEM DE FÔRMA DE VIGA, ESCORAMENTO METÁLICO, PÉ-DIREITO SIMPLES, EM CHAPA DE MADEIRA PLASTIFICADA, 14 UTILIZAÇÕES. AF_09/2020</v>
          </cell>
          <cell r="C4401" t="str">
            <v>M2</v>
          </cell>
          <cell r="D4401">
            <v>118</v>
          </cell>
          <cell r="E4401" t="str">
            <v>Fôrmas para Estruturas de Concreto Armado</v>
          </cell>
          <cell r="F4401" t="str">
            <v>SINAPI Mai/26</v>
          </cell>
        </row>
        <row r="4402">
          <cell r="A4402">
            <v>92480</v>
          </cell>
          <cell r="B4402" t="str">
            <v>MONTAGEM E DESMONTAGEM DE FÔRMA DE VIGA, ESCORAMENTO METÁLICO, PÉ-DIREITO SIMPLES, EM CHAPA DE MADEIRA PLASTIFICADA, 18 UTILIZAÇÕES. AF_09/2020</v>
          </cell>
          <cell r="C4402" t="str">
            <v>M2</v>
          </cell>
          <cell r="D4402">
            <v>106.53</v>
          </cell>
          <cell r="E4402" t="str">
            <v>Fôrmas para Estruturas de Concreto Armado</v>
          </cell>
          <cell r="F4402" t="str">
            <v>SINAPI Mai/26</v>
          </cell>
        </row>
        <row r="4403">
          <cell r="A4403">
            <v>92452</v>
          </cell>
          <cell r="B4403" t="str">
            <v>MONTAGEM E DESMONTAGEM DE FÔRMA DE VIGA, ESCORAMENTO METÁLICO, PÉ-DIREITO SIMPLES, EM CHAPA DE MADEIRA RESINADA, 2 UTILIZAÇÕES. AF_09/2020</v>
          </cell>
          <cell r="C4403" t="str">
            <v>M2</v>
          </cell>
          <cell r="D4403">
            <v>204.39</v>
          </cell>
          <cell r="E4403" t="str">
            <v>Fôrmas para Estruturas de Concreto Armado</v>
          </cell>
          <cell r="F4403" t="str">
            <v>SINAPI Mai/26</v>
          </cell>
        </row>
        <row r="4404">
          <cell r="A4404">
            <v>92456</v>
          </cell>
          <cell r="B4404" t="str">
            <v>MONTAGEM E DESMONTAGEM DE FÔRMA DE VIGA, ESCORAMENTO METÁLICO, PÉ-DIREITO SIMPLES, EM CHAPA DE MADEIRA RESINADA, 4 UTILIZAÇÕES. AF_09/2020</v>
          </cell>
          <cell r="C4404" t="str">
            <v>M2</v>
          </cell>
          <cell r="D4404">
            <v>171.87</v>
          </cell>
          <cell r="E4404" t="str">
            <v>Fôrmas para Estruturas de Concreto Armado</v>
          </cell>
          <cell r="F4404" t="str">
            <v>SINAPI Mai/26</v>
          </cell>
        </row>
        <row r="4405">
          <cell r="A4405">
            <v>92460</v>
          </cell>
          <cell r="B4405" t="str">
            <v>MONTAGEM E DESMONTAGEM DE FÔRMA DE VIGA, ESCORAMENTO METÁLICO, PÉ-DIREITO SIMPLES, EM CHAPA DE MADEIRA RESINADA, 6 UTILIZAÇÕES. AF_09/2020</v>
          </cell>
          <cell r="C4405" t="str">
            <v>M2</v>
          </cell>
          <cell r="D4405">
            <v>145.61000000000001</v>
          </cell>
          <cell r="E4405" t="str">
            <v>Fôrmas para Estruturas de Concreto Armado</v>
          </cell>
          <cell r="F4405" t="str">
            <v>SINAPI Mai/26</v>
          </cell>
        </row>
        <row r="4406">
          <cell r="A4406">
            <v>92464</v>
          </cell>
          <cell r="B4406" t="str">
            <v>MONTAGEM E DESMONTAGEM DE FÔRMA DE VIGA, ESCORAMENTO METÁLICO, PÉ-DIREITO SIMPLES, EM CHAPA DE MADEIRA RESINADA, 8 UTILIZAÇÕES. AF_09/2020</v>
          </cell>
          <cell r="C4406" t="str">
            <v>M2</v>
          </cell>
          <cell r="D4406">
            <v>138.94</v>
          </cell>
          <cell r="E4406" t="str">
            <v>Fôrmas para Estruturas de Concreto Armado</v>
          </cell>
          <cell r="F4406" t="str">
            <v>SINAPI Mai/26</v>
          </cell>
        </row>
        <row r="4407">
          <cell r="A4407">
            <v>105403</v>
          </cell>
          <cell r="B4407" t="str">
            <v>FABRICAÇÃO DE FÔRMA PARA PILARES CIRCULARES, EM CHAPA DE MADEIRA COMPENSADA RESINADA, PÉ-DIREITO DUPLO. AF_05/2024</v>
          </cell>
          <cell r="C4407" t="str">
            <v>M2</v>
          </cell>
          <cell r="D4407">
            <v>175.28</v>
          </cell>
          <cell r="E4407" t="str">
            <v>Fôrmas para Pilares Circulares</v>
          </cell>
          <cell r="F4407" t="str">
            <v>SINAPI Mai/26</v>
          </cell>
        </row>
        <row r="4408">
          <cell r="A4408">
            <v>96252</v>
          </cell>
          <cell r="B4408" t="str">
            <v>FABRICAÇÃO DE FÔRMA PARA PILARES CIRCULARES, EM CHAPA DE MADEIRA COMPENSADA RESINADA, PÉ-DIREITO SIMPLES. AF_05/2024</v>
          </cell>
          <cell r="C4408" t="str">
            <v>M2</v>
          </cell>
          <cell r="D4408">
            <v>146.91</v>
          </cell>
          <cell r="E4408" t="str">
            <v>Fôrmas para Pilares Circulares</v>
          </cell>
          <cell r="F4408" t="str">
            <v>SINAPI Mai/26</v>
          </cell>
        </row>
        <row r="4409">
          <cell r="A4409">
            <v>96254</v>
          </cell>
          <cell r="B4409" t="str">
            <v>MONTAGEM E DESMONTAGEM DE FÔRMA DE PILARES CIRCULARES, COM ÁREA MÉDIA DAS SEÇÕES MAIOR QUE 0,28 M², EM PAPELÃO. AF_05/2024</v>
          </cell>
          <cell r="C4409" t="str">
            <v>M</v>
          </cell>
          <cell r="D4409">
            <v>0</v>
          </cell>
          <cell r="E4409" t="str">
            <v>Fôrmas para Pilares Circulares</v>
          </cell>
          <cell r="F4409" t="str">
            <v>SINAPI Mai/26</v>
          </cell>
        </row>
        <row r="4410">
          <cell r="A4410">
            <v>96253</v>
          </cell>
          <cell r="B4410" t="str">
            <v>MONTAGEM E DESMONTAGEM DE FÔRMA DE PILARES CIRCULARES, COM ÁREA MÉDIA DAS SEÇÕES MENOR OU IGUAL A 0,28 M², EM PAPELÃO. AF_05/2024</v>
          </cell>
          <cell r="C4410" t="str">
            <v>M</v>
          </cell>
          <cell r="D4410">
            <v>0</v>
          </cell>
          <cell r="E4410" t="str">
            <v>Fôrmas para Pilares Circulares</v>
          </cell>
          <cell r="F4410" t="str">
            <v>SINAPI Mai/26</v>
          </cell>
        </row>
        <row r="4411">
          <cell r="A4411">
            <v>105406</v>
          </cell>
          <cell r="B4411" t="str">
            <v>MONTAGEM E DESMONTAGEM DE FÔRMA DE PILARES CIRCULARES, PÉ-DIREITO DUPLO, EM MADEIRA, 2 UTILIZAÇÕES. AF_05/2024</v>
          </cell>
          <cell r="C4411" t="str">
            <v>M2</v>
          </cell>
          <cell r="D4411">
            <v>213.4</v>
          </cell>
          <cell r="E4411" t="str">
            <v>Fôrmas para Pilares Circulares</v>
          </cell>
          <cell r="F4411" t="str">
            <v>SINAPI Mai/26</v>
          </cell>
        </row>
        <row r="4412">
          <cell r="A4412">
            <v>96264</v>
          </cell>
          <cell r="B4412" t="str">
            <v>MONTAGEM E DESMONTAGEM DE FÔRMA DE PILARES CIRCULARES, PÉ-DIREITO DUPLO, METÁLICA. AF_05/2024</v>
          </cell>
          <cell r="C4412" t="str">
            <v>M2</v>
          </cell>
          <cell r="D4412">
            <v>0</v>
          </cell>
          <cell r="E4412" t="str">
            <v>Fôrmas para Pilares Circulares</v>
          </cell>
          <cell r="F4412" t="str">
            <v>SINAPI Mai/26</v>
          </cell>
        </row>
        <row r="4413">
          <cell r="A4413">
            <v>105405</v>
          </cell>
          <cell r="B4413" t="str">
            <v>MONTAGEM E DESMONTAGEM DE FÔRMA DE PILARES CIRCULARES, PÉ-DIREITO DUPLO, PLÁSTICA. AF_05/2024</v>
          </cell>
          <cell r="C4413" t="str">
            <v>M2</v>
          </cell>
          <cell r="D4413">
            <v>0</v>
          </cell>
          <cell r="E4413" t="str">
            <v>Fôrmas para Pilares Circulares</v>
          </cell>
          <cell r="F4413" t="str">
            <v>SINAPI Mai/26</v>
          </cell>
        </row>
        <row r="4414">
          <cell r="A4414">
            <v>96258</v>
          </cell>
          <cell r="B4414" t="str">
            <v>MONTAGEM E DESMONTAGEM DE FÔRMA DE PILARES CIRCULARES, PÉ-DIREITO SIMPLES, EM MADEIRA, 2 UTILIZAÇÕES. AF_05/2024</v>
          </cell>
          <cell r="C4414" t="str">
            <v>M2</v>
          </cell>
          <cell r="D4414">
            <v>154.32</v>
          </cell>
          <cell r="E4414" t="str">
            <v>Fôrmas para Pilares Circulares</v>
          </cell>
          <cell r="F4414" t="str">
            <v>SINAPI Mai/26</v>
          </cell>
        </row>
        <row r="4415">
          <cell r="A4415">
            <v>96262</v>
          </cell>
          <cell r="B4415" t="str">
            <v>MONTAGEM E DESMONTAGEM DE FÔRMA DE PILARES CIRCULARES, PÉ-DIREITO SIMPLES, METÁLICA. AF_05/2024</v>
          </cell>
          <cell r="C4415" t="str">
            <v>M2</v>
          </cell>
          <cell r="D4415">
            <v>0</v>
          </cell>
          <cell r="E4415" t="str">
            <v>Fôrmas para Pilares Circulares</v>
          </cell>
          <cell r="F4415" t="str">
            <v>SINAPI Mai/26</v>
          </cell>
        </row>
        <row r="4416">
          <cell r="A4416">
            <v>105404</v>
          </cell>
          <cell r="B4416" t="str">
            <v>MONTAGEM E DESMONTAGEM DE FÔRMA DE PILARES CIRCULARES, PÉ-DIREITO SIMPLES, PLÁSTICA. AF_05/2024</v>
          </cell>
          <cell r="C4416" t="str">
            <v>M2</v>
          </cell>
          <cell r="D4416">
            <v>0</v>
          </cell>
          <cell r="E4416" t="str">
            <v>Fôrmas para Pilares Circulares</v>
          </cell>
          <cell r="F4416" t="str">
            <v>SINAPI Mai/26</v>
          </cell>
        </row>
        <row r="4417">
          <cell r="A4417">
            <v>92751</v>
          </cell>
          <cell r="B4417" t="str">
            <v>MURO DE GABIÃO, ENCHIMENTO COM PEDRA DE MÃO TIPO RACHÃO, COM SOLO REFORÇADO, PARA MUROS COM ALTURA MAIOR QUE 12 M E MENOR OU IGUAL A 20 M - FORNECIMENTO E EXECUÇÃO. AF_03/2024</v>
          </cell>
          <cell r="C4417" t="str">
            <v>M3</v>
          </cell>
          <cell r="D4417">
            <v>2039.01</v>
          </cell>
          <cell r="E4417" t="str">
            <v>Gabiões - Execução de Muro e Proteção Superficial</v>
          </cell>
          <cell r="F4417" t="str">
            <v>SINAPI Mai/26</v>
          </cell>
        </row>
        <row r="4418">
          <cell r="A4418">
            <v>92752</v>
          </cell>
          <cell r="B4418" t="str">
            <v>MURO DE GABIÃO, ENCHIMENTO COM PEDRA DE MÃO TIPO RACHÃO, COM SOLO REFORÇADO, PARA MUROS COM ALTURA MAIOR QUE 20 M E MENOR OU IGUAL A 28 M - FORNECIMENTO E EXECUÇÃO. AF_03/2024</v>
          </cell>
          <cell r="C4418" t="str">
            <v>M3</v>
          </cell>
          <cell r="D4418">
            <v>2418.79</v>
          </cell>
          <cell r="E4418" t="str">
            <v>Gabiões - Execução de Muro e Proteção Superficial</v>
          </cell>
          <cell r="F4418" t="str">
            <v>SINAPI Mai/26</v>
          </cell>
        </row>
        <row r="4419">
          <cell r="A4419">
            <v>92750</v>
          </cell>
          <cell r="B4419" t="str">
            <v>MURO DE GABIÃO, ENCHIMENTO COM PEDRA DE MÃO TIPO RACHÃO, COM SOLO REFORÇADO, PARA MUROS COM ALTURA MAIOR QUE 4 M E MENOR OU IGUAL A 12 M - FORNECIMENTO E EXECUÇÃO. AF_03/2024</v>
          </cell>
          <cell r="C4419" t="str">
            <v>M3</v>
          </cell>
          <cell r="D4419">
            <v>1656.13</v>
          </cell>
          <cell r="E4419" t="str">
            <v>Gabiões - Execução de Muro e Proteção Superficial</v>
          </cell>
          <cell r="F4419" t="str">
            <v>SINAPI Mai/26</v>
          </cell>
        </row>
        <row r="4420">
          <cell r="A4420">
            <v>92749</v>
          </cell>
          <cell r="B4420" t="str">
            <v>MURO DE GABIÃO, ENCHIMENTO COM PEDRA DE MÃO TIPO RACHÃO, COM SOLO REFORÇADO, PARA MUROS COM ALTURA MENOR OU IGUAL A 4 M - FORNECIMENTO E EXECUÇÃO. AF_03/2024</v>
          </cell>
          <cell r="C4420" t="str">
            <v>M3</v>
          </cell>
          <cell r="D4420">
            <v>1001.27</v>
          </cell>
          <cell r="E4420" t="str">
            <v>Gabiões - Execução de Muro e Proteção Superficial</v>
          </cell>
          <cell r="F4420" t="str">
            <v>SINAPI Mai/26</v>
          </cell>
        </row>
        <row r="4421">
          <cell r="A4421">
            <v>92745</v>
          </cell>
          <cell r="B4421" t="str">
            <v>MURO DE GABIÃO, ENCHIMENTO COM PEDRA DE MÃO TIPO RACHÃO, DE GRAVIDADE, COM GAIOLAS DE COMPRIMENTO IGUAL A 2 M, PARA MUROS COM ALTURA MAIOR QUE 4 M E MENOR OU IGUAL A 6 M - FORNECIMENTO E EXECUÇÃO. AF_03/2024</v>
          </cell>
          <cell r="C4421" t="str">
            <v>M3</v>
          </cell>
          <cell r="D4421">
            <v>860.34</v>
          </cell>
          <cell r="E4421" t="str">
            <v>Gabiões - Execução de Muro e Proteção Superficial</v>
          </cell>
          <cell r="F4421" t="str">
            <v>SINAPI Mai/26</v>
          </cell>
        </row>
        <row r="4422">
          <cell r="A4422">
            <v>92747</v>
          </cell>
          <cell r="B4422" t="str">
            <v>MURO DE GABIÃO, ENCHIMENTO COM PEDRA DE MÃO TIPO RACHÃO, DE GRAVIDADE, COM GAIOLAS DE COMPRIMENTO IGUAL A 2 M, PARA MUROS COM ALTURA MAIOR QUE 6 M E MENOR OU IGUAL A 10 M - FORNECIMENTO E EXECUÇÃO. AF_03/2024</v>
          </cell>
          <cell r="C4422" t="str">
            <v>M3</v>
          </cell>
          <cell r="D4422">
            <v>955.7</v>
          </cell>
          <cell r="E4422" t="str">
            <v>Gabiões - Execução de Muro e Proteção Superficial</v>
          </cell>
          <cell r="F4422" t="str">
            <v>SINAPI Mai/26</v>
          </cell>
        </row>
        <row r="4423">
          <cell r="A4423">
            <v>92743</v>
          </cell>
          <cell r="B4423" t="str">
            <v>MURO DE GABIÃO, ENCHIMENTO COM PEDRA DE MÃO TIPO RACHÃO, DE GRAVIDADE, COM GAIOLAS DE COMPRIMENTO IGUAL A 2 M, PARA MUROS COM ALTURA MENOR OU IGUAL A 4 M - FORNECIMENTO E EXECUÇÃO. AF_03/2024</v>
          </cell>
          <cell r="C4423" t="str">
            <v>M3</v>
          </cell>
          <cell r="D4423">
            <v>709.42</v>
          </cell>
          <cell r="E4423" t="str">
            <v>Gabiões - Execução de Muro e Proteção Superficial</v>
          </cell>
          <cell r="F4423" t="str">
            <v>SINAPI Mai/26</v>
          </cell>
        </row>
        <row r="4424">
          <cell r="A4424">
            <v>92746</v>
          </cell>
          <cell r="B4424" t="str">
            <v>MURO DE GABIÃO, ENCHIMENTO COM PEDRA DE MÃO TIPO RACHÃO, DE GRAVIDADE, COM GAIOLAS DE COMPRIMENTO IGUAL A 5 M, PARA MUROS COM ALTURA MAIOR QUE 4 M E MENOR OU IGUAL A 6 M - FORNECIMENTO E EXECUÇÃO. AF_03/2024</v>
          </cell>
          <cell r="C4424" t="str">
            <v>M3</v>
          </cell>
          <cell r="D4424">
            <v>761.73</v>
          </cell>
          <cell r="E4424" t="str">
            <v>Gabiões - Execução de Muro e Proteção Superficial</v>
          </cell>
          <cell r="F4424" t="str">
            <v>SINAPI Mai/26</v>
          </cell>
        </row>
        <row r="4425">
          <cell r="A4425">
            <v>92748</v>
          </cell>
          <cell r="B4425" t="str">
            <v>MURO DE GABIÃO, ENCHIMENTO COM PEDRA DE MÃO TIPO RACHÃO, DE GRAVIDADE, COM GAIOLAS DE COMPRIMENTO IGUAL A 5 M, PARA MUROS COM ALTURA MAIOR QUE 6 M E MENOR OU IGUAL A 10 M- FORNECIMENTO E EXECUÇÃO. AF_03/2024</v>
          </cell>
          <cell r="C4425" t="str">
            <v>M3</v>
          </cell>
          <cell r="D4425">
            <v>838.34</v>
          </cell>
          <cell r="E4425" t="str">
            <v>Gabiões - Execução de Muro e Proteção Superficial</v>
          </cell>
          <cell r="F4425" t="str">
            <v>SINAPI Mai/26</v>
          </cell>
        </row>
        <row r="4426">
          <cell r="A4426">
            <v>92744</v>
          </cell>
          <cell r="B4426" t="str">
            <v>MURO DE GABIÃO, ENCHIMENTO COM PEDRA DE MÃO TIPO RACHÃO, DE GRAVIDADE, COM GAIOLAS DE COMPRIMENTO IGUAL A 5 M, PARA MUROS COM ALTURA MENOR OU IGUAL A 4 M - FORNECIMENTO E EXECUÇÃO. AF_03/2024</v>
          </cell>
          <cell r="C4426" t="str">
            <v>M3</v>
          </cell>
          <cell r="D4426">
            <v>635.79</v>
          </cell>
          <cell r="E4426" t="str">
            <v>Gabiões - Execução de Muro e Proteção Superficial</v>
          </cell>
          <cell r="F4426" t="str">
            <v>SINAPI Mai/26</v>
          </cell>
        </row>
        <row r="4427">
          <cell r="A4427">
            <v>92754</v>
          </cell>
          <cell r="B4427" t="str">
            <v>MURO DE GABIÃO, ENCHIMENTO COM RESÍDUO DE CONSTRUÇÃO E DEMOLIÇÃO, DE GRAVIDADE, COM GAIOLA TRAPEZOIDAL DE COMPRIMENTO IGUAL A 2 M, PARA MUROS COM ALTURA MAIOR QUE 2 M E MENOR OU IGUAL A 4 M - FORNECIMENTO E EXECUÇÃO. AF_03/2024</v>
          </cell>
          <cell r="C4427" t="str">
            <v>M3</v>
          </cell>
          <cell r="D4427">
            <v>684.09</v>
          </cell>
          <cell r="E4427" t="str">
            <v>Gabiões - Execução de Muro e Proteção Superficial</v>
          </cell>
          <cell r="F4427" t="str">
            <v>SINAPI Mai/26</v>
          </cell>
        </row>
        <row r="4428">
          <cell r="A4428">
            <v>92753</v>
          </cell>
          <cell r="B4428" t="str">
            <v>MURO DE GABIÃO, ENCHIMENTO COM RESÍDUO DE CONSTRUÇÃO E DEMOLIÇÃO, DE GRAVIDADE, COM GAIOLA TRAPEZOIDAL DE COMPRIMENTO IGUAL A 2 M, PARA MUROS COM ALTURA MENOR OU IGUAL A 2 M - FORNECIMENTO E EXECUÇÃO. AF_03/2024</v>
          </cell>
          <cell r="C4428" t="str">
            <v>M3</v>
          </cell>
          <cell r="D4428">
            <v>694.16</v>
          </cell>
          <cell r="E4428" t="str">
            <v>Gabiões - Execução de Muro e Proteção Superficial</v>
          </cell>
          <cell r="F4428" t="str">
            <v>SINAPI Mai/26</v>
          </cell>
        </row>
        <row r="4429">
          <cell r="A4429">
            <v>92755</v>
          </cell>
          <cell r="B4429" t="str">
            <v>PROTEÇÃO SUPERFICIAL DE CANAL EM GABIÃO TIPO COLCHÃO, ALTURA DE 17 CENTÍMETROS, ENCHIMENTO COM PEDRA DE MÃO TIPO RACHÃO - FORNECIMENTO E EXECUÇÃO. AF_03/2024</v>
          </cell>
          <cell r="C4429" t="str">
            <v>M2</v>
          </cell>
          <cell r="D4429">
            <v>262.38</v>
          </cell>
          <cell r="E4429" t="str">
            <v>Gabiões - Execução de Muro e Proteção Superficial</v>
          </cell>
          <cell r="F4429" t="str">
            <v>SINAPI Mai/26</v>
          </cell>
        </row>
        <row r="4430">
          <cell r="A4430">
            <v>92756</v>
          </cell>
          <cell r="B4430" t="str">
            <v>PROTEÇÃO SUPERFICIAL DE CANAL EM GABIÃO TIPO COLCHÃO, ALTURA DE 23 CENTÍMETROS, ENCHIMENTO COM PEDRA DE MÃO TIPO RACHÃO - FORNECIMENTO E EXECUÇÃO. AF_03/2024</v>
          </cell>
          <cell r="C4430" t="str">
            <v>M2</v>
          </cell>
          <cell r="D4430">
            <v>301.57</v>
          </cell>
          <cell r="E4430" t="str">
            <v>Gabiões - Execução de Muro e Proteção Superficial</v>
          </cell>
          <cell r="F4430" t="str">
            <v>SINAPI Mai/26</v>
          </cell>
        </row>
        <row r="4431">
          <cell r="A4431">
            <v>92757</v>
          </cell>
          <cell r="B4431" t="str">
            <v>PROTEÇÃO SUPERFICIAL DE CANAL EM GABIÃO TIPO COLCHÃO, ALTURA DE 30 CENTÍMETROS, ENCHIMENTO COM PEDRA DE MÃO TIPO RACHÃO - FORNECIMENTO E EXECUÇÃO. AF_03/2024</v>
          </cell>
          <cell r="C4431" t="str">
            <v>M2</v>
          </cell>
          <cell r="D4431">
            <v>348.46</v>
          </cell>
          <cell r="E4431" t="str">
            <v>Gabiões - Execução de Muro e Proteção Superficial</v>
          </cell>
          <cell r="F4431" t="str">
            <v>SINAPI Mai/26</v>
          </cell>
        </row>
        <row r="4432">
          <cell r="A4432">
            <v>92758</v>
          </cell>
          <cell r="B4432" t="str">
            <v>PROTEÇÃO SUPERFICIAL DE CANAL EM GABIÃO TIPO SACO, DIÂMETRO DE 65 CENTÍMETROS, ENCHIMENTO MANUAL COM PEDRA DE MÃO TIPO RACHÃO - FORNECIMENTO E EXECUÇÃO. AF_03/2024</v>
          </cell>
          <cell r="C4432" t="str">
            <v>M3</v>
          </cell>
          <cell r="D4432">
            <v>691.57</v>
          </cell>
          <cell r="E4432" t="str">
            <v>Gabiões - Execução de Muro e Proteção Superficial</v>
          </cell>
          <cell r="F4432" t="str">
            <v>SINAPI Mai/26</v>
          </cell>
        </row>
        <row r="4433">
          <cell r="A4433">
            <v>104500</v>
          </cell>
          <cell r="B4433" t="str">
            <v>ADUELA/ GALERIA ABERTA PRE-MOLDADA DE CONCRETO ARMADO, SECAO QUADRANGULAR INTERNA DE 1,50 X 1,50 M (L X A), MISULA DE 20 X 20 CM, C = 1,00 M, ESPESSURA MIN = 15 CM, TB-45 E FCK DO CONCRETO = 30 MPA FORNECIMENTO E ASSENTAMENTO. AF_01/2023</v>
          </cell>
          <cell r="C4433" t="str">
            <v>M</v>
          </cell>
          <cell r="D4433">
            <v>0</v>
          </cell>
          <cell r="E4433" t="str">
            <v>Galerias com Aduelas de Concreto</v>
          </cell>
          <cell r="F4433" t="str">
            <v>SINAPI Mai/26</v>
          </cell>
        </row>
        <row r="4434">
          <cell r="A4434">
            <v>104503</v>
          </cell>
          <cell r="B4434" t="str">
            <v>ADUELA/ GALERIA ABERTA PRE-MOLDADA DE CONCRETO ARMADO, SECAO QUADRANGULAR INTERNA DE 2,00 X 2,00 M (L X A), MISULA DE 20 X 20 CM, C = 1,00 M, ESPESSURA MIN = 15 CM, TB-45 E FCK DO CONCRETO = 30 MPA FORNECIMENTO E ASSENTAMENTO. AF_01/2023</v>
          </cell>
          <cell r="C4434" t="str">
            <v>M</v>
          </cell>
          <cell r="D4434">
            <v>0</v>
          </cell>
          <cell r="E4434" t="str">
            <v>Galerias com Aduelas de Concreto</v>
          </cell>
          <cell r="F4434" t="str">
            <v>SINAPI Mai/26</v>
          </cell>
        </row>
        <row r="4435">
          <cell r="A4435">
            <v>104504</v>
          </cell>
          <cell r="B4435" t="str">
            <v>ADUELA/ GALERIA ABERTA PRE-MOLDADA DE CONCRETO ARMADO, SECAO QUADRANGULAR INTERNA DE 2,00 X 2,00 M (L X A), MISULA DE 20 X 20 CM, C = 1,00 M, ESPESSURA MIN = 20 CM, TB-45 E FCK DO CONCRETO = 30 MPA FORNECIMENTO E ASSENTAMENTO. AF_01/2023</v>
          </cell>
          <cell r="C4435" t="str">
            <v>M</v>
          </cell>
          <cell r="D4435">
            <v>0</v>
          </cell>
          <cell r="E4435" t="str">
            <v>Galerias com Aduelas de Concreto</v>
          </cell>
          <cell r="F4435" t="str">
            <v>SINAPI Mai/26</v>
          </cell>
        </row>
        <row r="4436">
          <cell r="A4436">
            <v>104507</v>
          </cell>
          <cell r="B4436" t="str">
            <v>ADUELA/ GALERIA ABERTA PRE-MOLDADA DE CONCRETO ARMADO, SECAO QUADRANGULAR INTERNA DE 2,50 X 2,50 M (L X A), MISULA DE 20 X 20 CM, C = 1,00 M, ESPESSURA MIN = 15 CM, TB-45 E FCK DO CONCRETO = 30 MPA FORNECIMENTO E ASSENTAMENTO. AF_01/2023</v>
          </cell>
          <cell r="C4436" t="str">
            <v>M</v>
          </cell>
          <cell r="D4436">
            <v>0</v>
          </cell>
          <cell r="E4436" t="str">
            <v>Galerias com Aduelas de Concreto</v>
          </cell>
          <cell r="F4436" t="str">
            <v>SINAPI Mai/26</v>
          </cell>
        </row>
        <row r="4437">
          <cell r="A4437">
            <v>104508</v>
          </cell>
          <cell r="B4437" t="str">
            <v>ADUELA/ GALERIA ABERTA PRE-MOLDADA DE CONCRETO ARMADO, SECAO QUADRANGULAR INTERNA DE 2,50 X 2,50 M (L X A), MISULA DE 20 X 20 CM, C = 1,00 M, ESPESSURA MIN = 20 CM, TB-45 E FCK DO CONCRETO = 30 MPA FORNECIMENTO E ASSENTAMENTO. AF_01/2023</v>
          </cell>
          <cell r="C4437" t="str">
            <v>M</v>
          </cell>
          <cell r="D4437">
            <v>0</v>
          </cell>
          <cell r="E4437" t="str">
            <v>Galerias com Aduelas de Concreto</v>
          </cell>
          <cell r="F4437" t="str">
            <v>SINAPI Mai/26</v>
          </cell>
        </row>
        <row r="4438">
          <cell r="A4438">
            <v>104509</v>
          </cell>
          <cell r="B4438" t="str">
            <v>ADUELA/ GALERIA ABERTA PRE-MOLDADA DE CONCRETO ARMADO, SECAO QUADRANGULAR INTERNA DE 2,50 X 2,50 M (L X A), MISULA DE 20 X 20 CM, C = 1,00 M, ESPESSURA MIN = 25 CM, TB-45 E FCK DO CONCRETO = 30 MPA FORNECIMENTO E ASSENTAMENTO. AF_01/2023</v>
          </cell>
          <cell r="C4438" t="str">
            <v>M</v>
          </cell>
          <cell r="D4438">
            <v>0</v>
          </cell>
          <cell r="E4438" t="str">
            <v>Galerias com Aduelas de Concreto</v>
          </cell>
          <cell r="F4438" t="str">
            <v>SINAPI Mai/26</v>
          </cell>
        </row>
        <row r="4439">
          <cell r="A4439">
            <v>104512</v>
          </cell>
          <cell r="B4439" t="str">
            <v>ADUELA/ GALERIA ABERTA PRE-MOLDADA DE CONCRETO ARMADO, SECAO QUADRANGULAR INTERNA DE 3,00 X 3,00 M (L X A), MISULA DE 20 X 20 CM, C = 1,00 M, ESPESSURA MIN = 20 CM, TB-45 E FCK DO CONCRETO = 30 MPA FORNECIMENTO E ASSENTAMENTO. AF_01/2023</v>
          </cell>
          <cell r="C4439" t="str">
            <v>M</v>
          </cell>
          <cell r="D4439">
            <v>0</v>
          </cell>
          <cell r="E4439" t="str">
            <v>Galerias com Aduelas de Concreto</v>
          </cell>
          <cell r="F4439" t="str">
            <v>SINAPI Mai/26</v>
          </cell>
        </row>
        <row r="4440">
          <cell r="A4440">
            <v>104513</v>
          </cell>
          <cell r="B4440" t="str">
            <v>ADUELA/ GALERIA ABERTA PRE-MOLDADA DE CONCRETO ARMADO, SECAO QUADRANGULAR INTERNA DE 3,00 X 3,00 M (L X A), MISULA DE 20 X 20 CM, C = 1,00 M, ESPESSURA MIN = 25 CM, TB-45 E FCK DO CONCRETO = 30 MPA FORNECIMENTO E ASSENTAMENTO. AF_01/2023</v>
          </cell>
          <cell r="C4440" t="str">
            <v>M</v>
          </cell>
          <cell r="D4440">
            <v>0</v>
          </cell>
          <cell r="E4440" t="str">
            <v>Galerias com Aduelas de Concreto</v>
          </cell>
          <cell r="F4440" t="str">
            <v>SINAPI Mai/26</v>
          </cell>
        </row>
        <row r="4441">
          <cell r="A4441">
            <v>104514</v>
          </cell>
          <cell r="B4441" t="str">
            <v>ADUELA/ GALERIA ABERTA PRE-MOLDADA DE CONCRETO ARMADO, SECAO QUADRANGULAR INTERNA DE 3,00 X 3,00 M (L X A), MISULA DE 20 X 20 CM, C = 1,00 M, ESPESSURA MIN = 35 CM, TB-45 E FCK DO CONCRETO = 30 MPA FORNECIMENTO E ASSENTAMENTO. AF_01/2023</v>
          </cell>
          <cell r="C4441" t="str">
            <v>M</v>
          </cell>
          <cell r="D4441">
            <v>0</v>
          </cell>
          <cell r="E4441" t="str">
            <v>Galerias com Aduelas de Concreto</v>
          </cell>
          <cell r="F4441" t="str">
            <v>SINAPI Mai/26</v>
          </cell>
        </row>
        <row r="4442">
          <cell r="A4442">
            <v>104501</v>
          </cell>
          <cell r="B4442" t="str">
            <v>ADUELA/ GALERIA ABERTA PRE-MOLDADA DE CONCRETO ARMADO, SECAO RETANGULAR INTERNA DE 2,00 X 1,50 M (L X A), MISULA DE 20 X 20 CM, C = 1,00 M, ESPESSURA MIN = 20 CM, TB-45 E FCK DO CONCRETO = 30 MPA FORNECIMENTO E ASSENTAMENTO. AF_01/2023</v>
          </cell>
          <cell r="C4442" t="str">
            <v>M</v>
          </cell>
          <cell r="D4442">
            <v>0</v>
          </cell>
          <cell r="E4442" t="str">
            <v>Galerias com Aduelas de Concreto</v>
          </cell>
          <cell r="F4442" t="str">
            <v>SINAPI Mai/26</v>
          </cell>
        </row>
        <row r="4443">
          <cell r="A4443">
            <v>104502</v>
          </cell>
          <cell r="B4443" t="str">
            <v>ADUELA/ GALERIA ABERTA PRE-MOLDADA DE CONCRETO ARMADO, SECAO RETANGULAR INTERNA DE 2,50 X 1,50 M (L X A), MISULA DE 20 X 20 CM, C = 1,00 M, ESPESSURA MIN = 15 CM, TB-45 E FCK DO CONCRETO = 30 MPA FORNECIMENTO E ASSENTAMENTO. AF_01/2023</v>
          </cell>
          <cell r="C4443" t="str">
            <v>M</v>
          </cell>
          <cell r="D4443">
            <v>0</v>
          </cell>
          <cell r="E4443" t="str">
            <v>Galerias com Aduelas de Concreto</v>
          </cell>
          <cell r="F4443" t="str">
            <v>SINAPI Mai/26</v>
          </cell>
        </row>
        <row r="4444">
          <cell r="A4444">
            <v>104505</v>
          </cell>
          <cell r="B4444" t="str">
            <v>ADUELA/ GALERIA ABERTA PRE-MOLDADA DE CONCRETO ARMADO, SECAO RETANGULAR INTERNA DE 2,50 X 2,00 M (L X A), MISULA DE 20 X 20 CM, C = 1,00 M, ESPESSURA MIN = 15 CM, TB-45 E FCK DO CONCRETO = 30 MPA FORNECIMENTO E ASSENTAMENTO. AF_01/2023</v>
          </cell>
          <cell r="C4444" t="str">
            <v>M</v>
          </cell>
          <cell r="D4444">
            <v>0</v>
          </cell>
          <cell r="E4444" t="str">
            <v>Galerias com Aduelas de Concreto</v>
          </cell>
          <cell r="F4444" t="str">
            <v>SINAPI Mai/26</v>
          </cell>
        </row>
        <row r="4445">
          <cell r="A4445">
            <v>104506</v>
          </cell>
          <cell r="B4445" t="str">
            <v>ADUELA/ GALERIA ABERTA PRE-MOLDADA DE CONCRETO ARMADO, SECAO RETANGULAR INTERNA DE 2,50 X 2,00 M (L X A), MISULA DE 20 X 20 CM, C = 1,00 M, ESPESSURA MIN = 20 CM, TB-45 E FCK DO CONCRETO = 30 MPA FORNECIMENTO E ASSENTAMENTO. AF_01/2023</v>
          </cell>
          <cell r="C4445" t="str">
            <v>M</v>
          </cell>
          <cell r="D4445">
            <v>0</v>
          </cell>
          <cell r="E4445" t="str">
            <v>Galerias com Aduelas de Concreto</v>
          </cell>
          <cell r="F4445" t="str">
            <v>SINAPI Mai/26</v>
          </cell>
        </row>
        <row r="4446">
          <cell r="A4446">
            <v>104510</v>
          </cell>
          <cell r="B4446" t="str">
            <v>ADUELA/ GALERIA ABERTA PRE-MOLDADA DE CONCRETO ARMADO, SECAO RETANGULAR INTERNA DE 3,00 X 2,00 M (L X A), MISULA DE 20 X 20 CM, C = 1,00 M, ESPESSURA MIN = 15 CM, TB-45 E FCK DO CONCRETO = 30 MPA FORNECIMENTO E ASSENTAMENTO. AF_01/2023</v>
          </cell>
          <cell r="C4446" t="str">
            <v>M</v>
          </cell>
          <cell r="D4446">
            <v>0</v>
          </cell>
          <cell r="E4446" t="str">
            <v>Galerias com Aduelas de Concreto</v>
          </cell>
          <cell r="F4446" t="str">
            <v>SINAPI Mai/26</v>
          </cell>
        </row>
        <row r="4447">
          <cell r="A4447">
            <v>104511</v>
          </cell>
          <cell r="B4447" t="str">
            <v>ADUELA/ GALERIA ABERTA PRE-MOLDADA DE CONCRETO ARMADO, SECAO RETANGULAR INTERNA DE 3,00 X 2,00 M (L X A), MISULA DE 20 X 20 CM, C = 1,00 M, ESPESSURA MIN = 20 CM, TB-45 E FCK DO CONCRETO = 30 MPA FORNECIMENTO E ASSENTAMENTO. AF_01/2023</v>
          </cell>
          <cell r="C4447" t="str">
            <v>M</v>
          </cell>
          <cell r="D4447">
            <v>0</v>
          </cell>
          <cell r="E4447" t="str">
            <v>Galerias com Aduelas de Concreto</v>
          </cell>
          <cell r="F4447" t="str">
            <v>SINAPI Mai/26</v>
          </cell>
        </row>
        <row r="4448">
          <cell r="A4448">
            <v>104491</v>
          </cell>
          <cell r="B4448" t="str">
            <v>ADUELA/ GALERIA FECHADA PRE-MOLDADA DE CONCRETO ARMADO, SECAO QUADRANGULAR INTERNA DE 1,50 X 1,50 M (L X A), MISULA DE 20 X 20 CM, C = 1,00 M, ESPESSURA MIN = 15 CM, TB-45 E FCK DO CONCRETO = 30 MPA FORNECIMENTO E ASSENTAMENTO. AF_01/2023</v>
          </cell>
          <cell r="C4448" t="str">
            <v>M</v>
          </cell>
          <cell r="D4448">
            <v>4623.87</v>
          </cell>
          <cell r="E4448" t="str">
            <v>Galerias com Aduelas de Concreto</v>
          </cell>
          <cell r="F4448" t="str">
            <v>SINAPI Mai/26</v>
          </cell>
        </row>
        <row r="4449">
          <cell r="A4449">
            <v>104492</v>
          </cell>
          <cell r="B4449" t="str">
            <v>ADUELA/ GALERIA FECHADA PRE-MOLDADA DE CONCRETO ARMADO, SECAO QUADRANGULAR INTERNA DE 2,00 X 2,00 M (L X A), MISULA DE 20 X 20 CM, C = 1,00 M, ESPESSURA MIN = 15 CM, TB-45 E FCK DO CONCRETO = 30 MPA FORNECIMENTO E ASSENTAMENTO. AF_01/2023</v>
          </cell>
          <cell r="C4449" t="str">
            <v>M</v>
          </cell>
          <cell r="D4449">
            <v>5781.85</v>
          </cell>
          <cell r="E4449" t="str">
            <v>Galerias com Aduelas de Concreto</v>
          </cell>
          <cell r="F4449" t="str">
            <v>SINAPI Mai/26</v>
          </cell>
        </row>
        <row r="4450">
          <cell r="A4450">
            <v>104493</v>
          </cell>
          <cell r="B4450" t="str">
            <v>ADUELA/ GALERIA FECHADA PRE-MOLDADA DE CONCRETO ARMADO, SECAO QUADRANGULAR INTERNA DE 2,00 X 2,00 M (L X A), MISULA DE 20 X 20 CM, C = 1,00 M, ESPESSURA MIN = 20 CM, TB-45 E FCK DO CONCRETO = 30 MPA FORNECIMENTO E ASSENTAMENTO. AF_01/2023</v>
          </cell>
          <cell r="C4450" t="str">
            <v>M</v>
          </cell>
          <cell r="D4450">
            <v>0</v>
          </cell>
          <cell r="E4450" t="str">
            <v>Galerias com Aduelas de Concreto</v>
          </cell>
          <cell r="F4450" t="str">
            <v>SINAPI Mai/26</v>
          </cell>
        </row>
        <row r="4451">
          <cell r="A4451">
            <v>104494</v>
          </cell>
          <cell r="B4451" t="str">
            <v>ADUELA/ GALERIA FECHADA PRE-MOLDADA DE CONCRETO ARMADO, SECAO QUADRANGULAR INTERNA DE 2,50 X 2,50 M (L X A), MISULA DE 20 X 20 CM, C = 1,00 M, ESPESSURA MIN = 15 CM, TB-45 E FCK DO CONCRETO = 30 MPA FORNECIMENTO E ASSENTAMENTO. AF_01/2023</v>
          </cell>
          <cell r="C4451" t="str">
            <v>M</v>
          </cell>
          <cell r="D4451">
            <v>7808.53</v>
          </cell>
          <cell r="E4451" t="str">
            <v>Galerias com Aduelas de Concreto</v>
          </cell>
          <cell r="F4451" t="str">
            <v>SINAPI Mai/26</v>
          </cell>
        </row>
        <row r="4452">
          <cell r="A4452">
            <v>104495</v>
          </cell>
          <cell r="B4452" t="str">
            <v>ADUELA/ GALERIA FECHADA PRE-MOLDADA DE CONCRETO ARMADO, SECAO QUADRANGULAR INTERNA DE 2,50 X 2,50 M (L X A), MISULA DE 20 X 20 CM, C = 1,00 M, ESPESSURA MIN = 20 CM, TB-45 E FCK DO CONCRETO = 30 MPA FORNECIMENTO E ASSENTAMENTO. AF_01/2023</v>
          </cell>
          <cell r="C4452" t="str">
            <v>M</v>
          </cell>
          <cell r="D4452">
            <v>0</v>
          </cell>
          <cell r="E4452" t="str">
            <v>Galerias com Aduelas de Concreto</v>
          </cell>
          <cell r="F4452" t="str">
            <v>SINAPI Mai/26</v>
          </cell>
        </row>
        <row r="4453">
          <cell r="A4453">
            <v>104496</v>
          </cell>
          <cell r="B4453" t="str">
            <v>ADUELA/ GALERIA FECHADA PRE-MOLDADA DE CONCRETO ARMADO, SECAO QUADRANGULAR INTERNA DE 2,50 X 2,50 M (L X A), MISULA DE 20 X 20 CM, C = 1,00 M, ESPESSURA MIN = 25 CM, TB-45 E FCK DO CONCRETO = 30 MPA FORNECIMENTO E ASSENTAMENTO. AF_01/2023</v>
          </cell>
          <cell r="C4453" t="str">
            <v>M</v>
          </cell>
          <cell r="D4453">
            <v>0</v>
          </cell>
          <cell r="E4453" t="str">
            <v>Galerias com Aduelas de Concreto</v>
          </cell>
          <cell r="F4453" t="str">
            <v>SINAPI Mai/26</v>
          </cell>
        </row>
        <row r="4454">
          <cell r="A4454">
            <v>104497</v>
          </cell>
          <cell r="B4454" t="str">
            <v>ADUELA/ GALERIA FECHADA PRE-MOLDADA DE CONCRETO ARMADO, SECAO QUADRANGULAR INTERNA DE 3,00 X 3,00 M (L X A), MISULA DE 20 X 20 CM, C = 1,00 M, ESPESSURA MIN = 20 CM, TB-45 E FCK DO CONCRETO = 30 MPA FORNECIMENTO E ASSENTAMENTO. AF_01/2023</v>
          </cell>
          <cell r="C4454" t="str">
            <v>M</v>
          </cell>
          <cell r="D4454">
            <v>9344.1200000000008</v>
          </cell>
          <cell r="E4454" t="str">
            <v>Galerias com Aduelas de Concreto</v>
          </cell>
          <cell r="F4454" t="str">
            <v>SINAPI Mai/26</v>
          </cell>
        </row>
        <row r="4455">
          <cell r="A4455">
            <v>104498</v>
          </cell>
          <cell r="B4455" t="str">
            <v>ADUELA/ GALERIA FECHADA PRE-MOLDADA DE CONCRETO ARMADO, SECAO QUADRANGULAR INTERNA DE 3,00 X 3,00 M (L X A), MISULA DE 20 X 20 CM, C = 1,00 M, ESPESSURA MIN = 25 CM, TB-45 E FCK DO CONCRETO = 30 MPA FORNECIMENTO E ASSENTAMENTO. AF_01/2023</v>
          </cell>
          <cell r="C4455" t="str">
            <v>M</v>
          </cell>
          <cell r="D4455">
            <v>0</v>
          </cell>
          <cell r="E4455" t="str">
            <v>Galerias com Aduelas de Concreto</v>
          </cell>
          <cell r="F4455" t="str">
            <v>SINAPI Mai/26</v>
          </cell>
        </row>
        <row r="4456">
          <cell r="A4456">
            <v>104499</v>
          </cell>
          <cell r="B4456" t="str">
            <v>ADUELA/ GALERIA FECHADA PRE-MOLDADA DE CONCRETO ARMADO, SECAO QUADRANGULAR INTERNA DE 3,00 X 3,00 M (L X A), MISULA DE 20 X 20 CM, C = 1,00 M, ESPESSURA MIN = 35 CM, TB-45 E FCK DO CONCRETO = 30 MPA FORNECIMENTO E ASSENTAMENTO. AF_01/2023</v>
          </cell>
          <cell r="C4456" t="str">
            <v>M</v>
          </cell>
          <cell r="D4456">
            <v>0</v>
          </cell>
          <cell r="E4456" t="str">
            <v>Galerias com Aduelas de Concreto</v>
          </cell>
          <cell r="F4456" t="str">
            <v>SINAPI Mai/26</v>
          </cell>
        </row>
        <row r="4457">
          <cell r="A4457">
            <v>104515</v>
          </cell>
          <cell r="B4457" t="str">
            <v>APLICAÇÃO DE MANTA GEOTÊXTIL NAS JUNTAS RÍGIDAS DE ADUELAS PRÉ-MOLDADAS DE CONCRETO ARMADO. AF_01/2023</v>
          </cell>
          <cell r="C4457" t="str">
            <v>M2</v>
          </cell>
          <cell r="D4457">
            <v>27</v>
          </cell>
          <cell r="E4457" t="str">
            <v>Galerias com Aduelas de Concreto</v>
          </cell>
          <cell r="F4457" t="str">
            <v>SINAPI Mai/26</v>
          </cell>
        </row>
        <row r="4458">
          <cell r="A4458">
            <v>106549</v>
          </cell>
          <cell r="B4458" t="str">
            <v>EXECUÇÃO DE GEODRENO VERTICAL, PROFUNDIDADE MAIOR QUE 10 M E MENOR OU IGUAL A 30 M. AF_01/2026</v>
          </cell>
          <cell r="C4458" t="str">
            <v>M</v>
          </cell>
          <cell r="D4458">
            <v>0</v>
          </cell>
          <cell r="E4458" t="str">
            <v>Geodrenos Verticais</v>
          </cell>
          <cell r="F4458" t="str">
            <v>SINAPI Mai/26</v>
          </cell>
        </row>
        <row r="4459">
          <cell r="A4459">
            <v>106548</v>
          </cell>
          <cell r="B4459" t="str">
            <v>EXECUÇÃO DE GEODRENO VERTICAL, PROFUNDIDADE MENOR OU IGUAL A 10 M. AF_01/2026</v>
          </cell>
          <cell r="C4459" t="str">
            <v>M</v>
          </cell>
          <cell r="D4459">
            <v>0</v>
          </cell>
          <cell r="E4459" t="str">
            <v>Geodrenos Verticais</v>
          </cell>
          <cell r="F4459" t="str">
            <v>SINAPI Mai/26</v>
          </cell>
        </row>
        <row r="4460">
          <cell r="A4460">
            <v>106550</v>
          </cell>
          <cell r="B4460" t="str">
            <v>EXECUÇÃO DE PRÉ-FURO PARA GEODRENO VERTICAL. AF_01/2026</v>
          </cell>
          <cell r="C4460" t="str">
            <v>M</v>
          </cell>
          <cell r="D4460">
            <v>5.03</v>
          </cell>
          <cell r="E4460" t="str">
            <v>Geodrenos Verticais</v>
          </cell>
          <cell r="F4460" t="str">
            <v>SINAPI Mai/26</v>
          </cell>
        </row>
        <row r="4461">
          <cell r="A4461">
            <v>87430</v>
          </cell>
          <cell r="B4461" t="str">
            <v>APLICAÇÃO DE GESSO PROJETADO COM EQUIPAMENTO DE PROJEÇÃO EM PAREDES, DESEMPENADO (SEM TALISCAS), ESPESSURA DE 0,5CM. AF_03/2023</v>
          </cell>
          <cell r="C4461" t="str">
            <v>M2</v>
          </cell>
          <cell r="D4461">
            <v>22.69</v>
          </cell>
          <cell r="E4461" t="str">
            <v>Gesso</v>
          </cell>
          <cell r="F4461" t="str">
            <v>SINAPI Mai/26</v>
          </cell>
        </row>
        <row r="4462">
          <cell r="A4462">
            <v>87433</v>
          </cell>
          <cell r="B4462" t="str">
            <v>APLICAÇÃO DE GESSO PROJETADO COM EQUIPAMENTO DE PROJEÇÃO EM PAREDES, DESEMPENADO (SEM TALISCAS), ESPESSURA DE 1,0CM. AF_03/2023</v>
          </cell>
          <cell r="C4462" t="str">
            <v>M2</v>
          </cell>
          <cell r="D4462">
            <v>32.1</v>
          </cell>
          <cell r="E4462" t="str">
            <v>Gesso</v>
          </cell>
          <cell r="F4462" t="str">
            <v>SINAPI Mai/26</v>
          </cell>
        </row>
        <row r="4463">
          <cell r="A4463">
            <v>87436</v>
          </cell>
          <cell r="B4463" t="str">
            <v>APLICAÇÃO DE GESSO PROJETADO COM EQUIPAMENTO DE PROJEÇÃO EM PAREDES, SARRAFEADO (COM TALISCAS), ESPESSURA DE 1,0CM. AF_03/2023</v>
          </cell>
          <cell r="C4463" t="str">
            <v>M2</v>
          </cell>
          <cell r="D4463">
            <v>37.03</v>
          </cell>
          <cell r="E4463" t="str">
            <v>Gesso</v>
          </cell>
          <cell r="F4463" t="str">
            <v>SINAPI Mai/26</v>
          </cell>
        </row>
        <row r="4464">
          <cell r="A4464">
            <v>87439</v>
          </cell>
          <cell r="B4464" t="str">
            <v>APLICAÇÃO DE GESSO PROJETADO COM EQUIPAMENTO DE PROJEÇÃO EM PAREDES, SARRAFEADO (COM TALISCAS), ESPESSURA DE 1,5CM. AF_03/2023</v>
          </cell>
          <cell r="C4464" t="str">
            <v>M2</v>
          </cell>
          <cell r="D4464">
            <v>45.07</v>
          </cell>
          <cell r="E4464" t="str">
            <v>Gesso</v>
          </cell>
          <cell r="F4464" t="str">
            <v>SINAPI Mai/26</v>
          </cell>
        </row>
        <row r="4465">
          <cell r="A4465">
            <v>104633</v>
          </cell>
          <cell r="B4465" t="str">
            <v>APLICAÇÃO MANUAL DE GESSO DESEMPENADO (SEM TALISCAS) EM PAREDES COM PÉ DIREITO DUPLO, ESPESSURA DE 0,5CM. AF_03/2023</v>
          </cell>
          <cell r="C4465" t="str">
            <v>M2</v>
          </cell>
          <cell r="D4465">
            <v>31.9</v>
          </cell>
          <cell r="E4465" t="str">
            <v>Gesso</v>
          </cell>
          <cell r="F4465" t="str">
            <v>SINAPI Mai/26</v>
          </cell>
        </row>
        <row r="4466">
          <cell r="A4466">
            <v>104634</v>
          </cell>
          <cell r="B4466" t="str">
            <v>APLICAÇÃO MANUAL DE GESSO DESEMPENADO (SEM TALISCAS) EM PAREDES COM PÉ DIREITO DUPLO, ESPESSURA DE 1,0CM. AF_03/2023</v>
          </cell>
          <cell r="C4466" t="str">
            <v>M2</v>
          </cell>
          <cell r="D4466">
            <v>46.24</v>
          </cell>
          <cell r="E4466" t="str">
            <v>Gesso</v>
          </cell>
          <cell r="F4466" t="str">
            <v>SINAPI Mai/26</v>
          </cell>
        </row>
        <row r="4467">
          <cell r="A4467">
            <v>87418</v>
          </cell>
          <cell r="B4467" t="str">
            <v>APLICAÇÃO MANUAL DE GESSO DESEMPENADO (SEM TALISCAS) EM PAREDES, ESPESSURA DE 0,5CM. AF_03/2023</v>
          </cell>
          <cell r="C4467" t="str">
            <v>M2</v>
          </cell>
          <cell r="D4467">
            <v>22.42</v>
          </cell>
          <cell r="E4467" t="str">
            <v>Gesso</v>
          </cell>
          <cell r="F4467" t="str">
            <v>SINAPI Mai/26</v>
          </cell>
        </row>
        <row r="4468">
          <cell r="A4468">
            <v>87421</v>
          </cell>
          <cell r="B4468" t="str">
            <v>APLICAÇÃO MANUAL DE GESSO DESEMPENADO (SEM TALISCAS) EM PAREDES, ESPESSURA DE 1,0CM. AF_03/2023</v>
          </cell>
          <cell r="C4468" t="str">
            <v>M2</v>
          </cell>
          <cell r="D4468">
            <v>33.630000000000003</v>
          </cell>
          <cell r="E4468" t="str">
            <v>Gesso</v>
          </cell>
          <cell r="F4468" t="str">
            <v>SINAPI Mai/26</v>
          </cell>
        </row>
        <row r="4469">
          <cell r="A4469">
            <v>104628</v>
          </cell>
          <cell r="B4469" t="str">
            <v>APLICAÇÃO MANUAL DE GESSO DESEMPENADO (SEM TALISCAS) EM TETO DE AMBIENTES COM PAREDES EM PÉ DIREITO DUPLO E ÁREA ENTRE 5M² E 10M², ESPESSURA DE 0,5CM. AF_03/2023</v>
          </cell>
          <cell r="C4469" t="str">
            <v>M2</v>
          </cell>
          <cell r="D4469">
            <v>36.53</v>
          </cell>
          <cell r="E4469" t="str">
            <v>Gesso</v>
          </cell>
          <cell r="F4469" t="str">
            <v>SINAPI Mai/26</v>
          </cell>
        </row>
        <row r="4470">
          <cell r="A4470">
            <v>104631</v>
          </cell>
          <cell r="B4470" t="str">
            <v>APLICAÇÃO MANUAL DE GESSO DESEMPENADO (SEM TALISCAS) EM TETO DE AMBIENTES COM PAREDES EM PÉ DIREITO DUPLO E ÁREA ENTRE 5M² E 10M², ESPESSURA DE 1,0CM. AF_03/2023</v>
          </cell>
          <cell r="C4470" t="str">
            <v>M2</v>
          </cell>
          <cell r="D4470">
            <v>48.73</v>
          </cell>
          <cell r="E4470" t="str">
            <v>Gesso</v>
          </cell>
          <cell r="F4470" t="str">
            <v>SINAPI Mai/26</v>
          </cell>
        </row>
        <row r="4471">
          <cell r="A4471">
            <v>104627</v>
          </cell>
          <cell r="B4471" t="str">
            <v>APLICAÇÃO MANUAL DE GESSO DESEMPENADO (SEM TALISCAS) EM TETO DE AMBIENTES COM PAREDES EM PÉ DIREITO DUPLO E ÁREA MAIOR QUE 10M², ESPESSURA DE 0,5CM. AF_03/2023</v>
          </cell>
          <cell r="C4471" t="str">
            <v>M2</v>
          </cell>
          <cell r="D4471">
            <v>22.4</v>
          </cell>
          <cell r="E4471" t="str">
            <v>Gesso</v>
          </cell>
          <cell r="F4471" t="str">
            <v>SINAPI Mai/26</v>
          </cell>
        </row>
        <row r="4472">
          <cell r="A4472">
            <v>104630</v>
          </cell>
          <cell r="B4472" t="str">
            <v>APLICAÇÃO MANUAL DE GESSO DESEMPENADO (SEM TALISCAS) EM TETO DE AMBIENTES COM PAREDES EM PÉ DIREITO DUPLO E ÁREA MAIOR QUE 10M², ESPESSURA DE 1,0CM. AF_03/2023</v>
          </cell>
          <cell r="C4472" t="str">
            <v>M2</v>
          </cell>
          <cell r="D4472">
            <v>34.6</v>
          </cell>
          <cell r="E4472" t="str">
            <v>Gesso</v>
          </cell>
          <cell r="F4472" t="str">
            <v>SINAPI Mai/26</v>
          </cell>
        </row>
        <row r="4473">
          <cell r="A4473">
            <v>104629</v>
          </cell>
          <cell r="B4473" t="str">
            <v>APLICAÇÃO MANUAL DE GESSO DESEMPENADO (SEM TALISCAS) EM TETO DE AMBIENTES COM PAREDES EM PÉ DIREITO DUPLO E ÁREA MENOR QUE 5M², ESPESSURA DE 0,5CM. AF_03/2023</v>
          </cell>
          <cell r="C4473" t="str">
            <v>M2</v>
          </cell>
          <cell r="D4473">
            <v>44.65</v>
          </cell>
          <cell r="E4473" t="str">
            <v>Gesso</v>
          </cell>
          <cell r="F4473" t="str">
            <v>SINAPI Mai/26</v>
          </cell>
        </row>
        <row r="4474">
          <cell r="A4474">
            <v>104632</v>
          </cell>
          <cell r="B4474" t="str">
            <v>APLICAÇÃO MANUAL DE GESSO DESEMPENADO (SEM TALISCAS) EM TETO DE AMBIENTES COM PAREDES EM PÉ DIREITO DUPLO E ÁREA MENOR QUE 5M², ESPESSURA DE 1,0CM. AF_03/2023</v>
          </cell>
          <cell r="C4474" t="str">
            <v>M2</v>
          </cell>
          <cell r="D4474">
            <v>56.85</v>
          </cell>
          <cell r="E4474" t="str">
            <v>Gesso</v>
          </cell>
          <cell r="F4474" t="str">
            <v>SINAPI Mai/26</v>
          </cell>
        </row>
        <row r="4475">
          <cell r="A4475">
            <v>87412</v>
          </cell>
          <cell r="B4475" t="str">
            <v>APLICAÇÃO MANUAL DE GESSO DESEMPENADO (SEM TALISCAS) EM TETO DE AMBIENTES DE ÁREA ENTRE 5M² E 10M², ESPESSURA DE 0,5CM. AF_03/2023</v>
          </cell>
          <cell r="C4475" t="str">
            <v>M2</v>
          </cell>
          <cell r="D4475">
            <v>29.86</v>
          </cell>
          <cell r="E4475" t="str">
            <v>Gesso</v>
          </cell>
          <cell r="F4475" t="str">
            <v>SINAPI Mai/26</v>
          </cell>
        </row>
        <row r="4476">
          <cell r="A4476">
            <v>87415</v>
          </cell>
          <cell r="B4476" t="str">
            <v>APLICAÇÃO MANUAL DE GESSO DESEMPENADO (SEM TALISCAS) EM TETO DE AMBIENTES DE ÁREA ENTRE 5M² E 10M², ESPESSURA DE 1,0CM. AF_03/2023</v>
          </cell>
          <cell r="C4476" t="str">
            <v>M2</v>
          </cell>
          <cell r="D4476">
            <v>40.57</v>
          </cell>
          <cell r="E4476" t="str">
            <v>Gesso</v>
          </cell>
          <cell r="F4476" t="str">
            <v>SINAPI Mai/26</v>
          </cell>
        </row>
        <row r="4477">
          <cell r="A4477">
            <v>87411</v>
          </cell>
          <cell r="B4477" t="str">
            <v>APLICAÇÃO MANUAL DE GESSO DESEMPENADO (SEM TALISCAS) EM TETO DE AMBIENTES DE ÁREA MAIOR QUE 10M², ESPESSURA DE 0,5CM. AF_03/2023</v>
          </cell>
          <cell r="C4477" t="str">
            <v>M2</v>
          </cell>
          <cell r="D4477">
            <v>18.97</v>
          </cell>
          <cell r="E4477" t="str">
            <v>Gesso</v>
          </cell>
          <cell r="F4477" t="str">
            <v>SINAPI Mai/26</v>
          </cell>
        </row>
        <row r="4478">
          <cell r="A4478">
            <v>87414</v>
          </cell>
          <cell r="B4478" t="str">
            <v>APLICAÇÃO MANUAL DE GESSO DESEMPENADO (SEM TALISCAS) EM TETO DE AMBIENTES DE ÁREA MAIOR QUE 10M², ESPESSURA DE 1,0CM. AF_03/2023</v>
          </cell>
          <cell r="C4478" t="str">
            <v>M2</v>
          </cell>
          <cell r="D4478">
            <v>29.67</v>
          </cell>
          <cell r="E4478" t="str">
            <v>Gesso</v>
          </cell>
          <cell r="F4478" t="str">
            <v>SINAPI Mai/26</v>
          </cell>
        </row>
        <row r="4479">
          <cell r="A4479">
            <v>87413</v>
          </cell>
          <cell r="B4479" t="str">
            <v>APLICAÇÃO MANUAL DE GESSO DESEMPENADO (SEM TALISCAS) EM TETO DE AMBIENTES DE ÁREA MENOR QUE 5M², ESPESSURA DE 0,5CM. AF_03/2023</v>
          </cell>
          <cell r="C4479" t="str">
            <v>M2</v>
          </cell>
          <cell r="D4479">
            <v>36.119999999999997</v>
          </cell>
          <cell r="E4479" t="str">
            <v>Gesso</v>
          </cell>
          <cell r="F4479" t="str">
            <v>SINAPI Mai/26</v>
          </cell>
        </row>
        <row r="4480">
          <cell r="A4480">
            <v>87416</v>
          </cell>
          <cell r="B4480" t="str">
            <v>APLICAÇÃO MANUAL DE GESSO DESEMPENADO (SEM TALISCAS) EM TETO DE AMBIENTES DE ÁREA MENOR QUE 5M², ESPESSURA DE 1,0CM. AF_03/2023</v>
          </cell>
          <cell r="C4480" t="str">
            <v>M2</v>
          </cell>
          <cell r="D4480">
            <v>46.82</v>
          </cell>
          <cell r="E4480" t="str">
            <v>Gesso</v>
          </cell>
          <cell r="F4480" t="str">
            <v>SINAPI Mai/26</v>
          </cell>
        </row>
        <row r="4481">
          <cell r="A4481">
            <v>104635</v>
          </cell>
          <cell r="B4481" t="str">
            <v>APLICAÇÃO MANUAL DE GESSO SARRAFEADO (COM TALISCAS) EM PAREDES COM PÉ DIREITO DUPLO, ESPESSURA DE 1,0CM. AF_03/2023</v>
          </cell>
          <cell r="C4481" t="str">
            <v>M2</v>
          </cell>
          <cell r="D4481">
            <v>65.92</v>
          </cell>
          <cell r="E4481" t="str">
            <v>Gesso</v>
          </cell>
          <cell r="F4481" t="str">
            <v>SINAPI Mai/26</v>
          </cell>
        </row>
        <row r="4482">
          <cell r="A4482">
            <v>104636</v>
          </cell>
          <cell r="B4482" t="str">
            <v>APLICAÇÃO MANUAL DE GESSO SARRAFEADO (COM TALISCAS) EM PAREDES COM PÉ DIREITO DUPLO, ESPESSURA DE 1,5CM. AF_03/2023</v>
          </cell>
          <cell r="C4482" t="str">
            <v>M2</v>
          </cell>
          <cell r="D4482">
            <v>75.900000000000006</v>
          </cell>
          <cell r="E4482" t="str">
            <v>Gesso</v>
          </cell>
          <cell r="F4482" t="str">
            <v>SINAPI Mai/26</v>
          </cell>
        </row>
        <row r="4483">
          <cell r="A4483">
            <v>87424</v>
          </cell>
          <cell r="B4483" t="str">
            <v>APLICAÇÃO MANUAL DE GESSO SARRAFEADO (COM TALISCAS) EM PAREDES, ESPESSURA DE 1,0CM. AF_03/2023</v>
          </cell>
          <cell r="C4483" t="str">
            <v>M2</v>
          </cell>
          <cell r="D4483">
            <v>45.79</v>
          </cell>
          <cell r="E4483" t="str">
            <v>Gesso</v>
          </cell>
          <cell r="F4483" t="str">
            <v>SINAPI Mai/26</v>
          </cell>
        </row>
        <row r="4484">
          <cell r="A4484">
            <v>87427</v>
          </cell>
          <cell r="B4484" t="str">
            <v>APLICAÇÃO MANUAL DE GESSO SARRAFEADO (COM TALISCAS) EM PAREDES, ESPESSURA DE 1,5CM. AF_03/2023</v>
          </cell>
          <cell r="C4484" t="str">
            <v>M2</v>
          </cell>
          <cell r="D4484">
            <v>53.6</v>
          </cell>
          <cell r="E4484" t="str">
            <v>Gesso</v>
          </cell>
          <cell r="F4484" t="str">
            <v>SINAPI Mai/26</v>
          </cell>
        </row>
        <row r="4485">
          <cell r="A4485">
            <v>89998</v>
          </cell>
          <cell r="B4485" t="str">
            <v>ARMAÇÃO DE CINTA DE ALVENARIA ESTRUTURAL; DIÂMETRO DE 10,0 MM. AF_09/2021</v>
          </cell>
          <cell r="C4485" t="str">
            <v>KG</v>
          </cell>
          <cell r="D4485">
            <v>9.23</v>
          </cell>
          <cell r="E4485" t="str">
            <v>Graute e Armação</v>
          </cell>
          <cell r="F4485" t="str">
            <v>SINAPI Mai/26</v>
          </cell>
        </row>
        <row r="4486">
          <cell r="A4486">
            <v>102920</v>
          </cell>
          <cell r="B4486" t="str">
            <v>ARMAÇÃO DE CINTA DE ALVENARIA ESTRUTURAL; DIÂMETRO DE 12,5 MM. AF_09/2021</v>
          </cell>
          <cell r="C4486" t="str">
            <v>KG</v>
          </cell>
          <cell r="D4486">
            <v>7.36</v>
          </cell>
          <cell r="E4486" t="str">
            <v>Graute e Armação</v>
          </cell>
          <cell r="F4486" t="str">
            <v>SINAPI Mai/26</v>
          </cell>
        </row>
        <row r="4487">
          <cell r="A4487">
            <v>102923</v>
          </cell>
          <cell r="B4487" t="str">
            <v>ARMAÇÃO DE CINTA DE ALVENARIA ESTRUTURAL; DIÂMETRO DE 16,0 MM. AF_09/2021</v>
          </cell>
          <cell r="C4487" t="str">
            <v>KG</v>
          </cell>
          <cell r="D4487">
            <v>6.66</v>
          </cell>
          <cell r="E4487" t="str">
            <v>Graute e Armação</v>
          </cell>
          <cell r="F4487" t="str">
            <v>SINAPI Mai/26</v>
          </cell>
        </row>
        <row r="4488">
          <cell r="A4488">
            <v>90000</v>
          </cell>
          <cell r="B4488" t="str">
            <v>ARMAÇÃO DE VERGA E CONTRAVERGA DE ALVENARIA ESTRUTURAL; DIÂMETRO DE 10,0 MM. AF_09/2021</v>
          </cell>
          <cell r="C4488" t="str">
            <v>KG</v>
          </cell>
          <cell r="D4488">
            <v>13.05</v>
          </cell>
          <cell r="E4488" t="str">
            <v>Graute e Armação</v>
          </cell>
          <cell r="F4488" t="str">
            <v>SINAPI Mai/26</v>
          </cell>
        </row>
        <row r="4489">
          <cell r="A4489">
            <v>103088</v>
          </cell>
          <cell r="B4489" t="str">
            <v>ARMAÇÃO DE VERGA E CONTRAVERGA DE ALVENARIA ESTRUTURAL; DIÂMETRO DE 12,5 MM. AF_09/2021</v>
          </cell>
          <cell r="C4489" t="str">
            <v>KG</v>
          </cell>
          <cell r="D4489">
            <v>9.8000000000000007</v>
          </cell>
          <cell r="E4489" t="str">
            <v>Graute e Armação</v>
          </cell>
          <cell r="F4489" t="str">
            <v>SINAPI Mai/26</v>
          </cell>
        </row>
        <row r="4490">
          <cell r="A4490">
            <v>102922</v>
          </cell>
          <cell r="B4490" t="str">
            <v>ARMAÇÃO DE VERGA E CONTRAVERGA DE ALVENARIA ESTRUTURAL; DIÂMETRO DE 16,0 MM. AF_09/2021</v>
          </cell>
          <cell r="C4490" t="str">
            <v>KG</v>
          </cell>
          <cell r="D4490">
            <v>8.14</v>
          </cell>
          <cell r="E4490" t="str">
            <v>Graute e Armação</v>
          </cell>
          <cell r="F4490" t="str">
            <v>SINAPI Mai/26</v>
          </cell>
        </row>
        <row r="4491">
          <cell r="A4491">
            <v>89999</v>
          </cell>
          <cell r="B4491" t="str">
            <v>ARMAÇÃO DE VERGA E CONTRAVERGA DE ALVENARIA ESTRUTURAL; DIÂMETRO DE 8,0 MM. AF_09/2021</v>
          </cell>
          <cell r="C4491" t="str">
            <v>KG</v>
          </cell>
          <cell r="D4491">
            <v>17.170000000000002</v>
          </cell>
          <cell r="E4491" t="str">
            <v>Graute e Armação</v>
          </cell>
          <cell r="F4491" t="str">
            <v>SINAPI Mai/26</v>
          </cell>
        </row>
        <row r="4492">
          <cell r="A4492">
            <v>89996</v>
          </cell>
          <cell r="B4492" t="str">
            <v>ARMAÇÃO VERTICAL DE ALVENARIA ESTRUTURAL; DIÂMETRO DE 10,0 MM. AF_09/2021</v>
          </cell>
          <cell r="C4492" t="str">
            <v>KG</v>
          </cell>
          <cell r="D4492">
            <v>9.9700000000000006</v>
          </cell>
          <cell r="E4492" t="str">
            <v>Graute e Armação</v>
          </cell>
          <cell r="F4492" t="str">
            <v>SINAPI Mai/26</v>
          </cell>
        </row>
        <row r="4493">
          <cell r="A4493">
            <v>89997</v>
          </cell>
          <cell r="B4493" t="str">
            <v>ARMAÇÃO VERTICAL DE ALVENARIA ESTRUTURAL; DIÂMETRO DE 12,5 MM. AF_09/2021</v>
          </cell>
          <cell r="C4493" t="str">
            <v>KG</v>
          </cell>
          <cell r="D4493">
            <v>7.83</v>
          </cell>
          <cell r="E4493" t="str">
            <v>Graute e Armação</v>
          </cell>
          <cell r="F4493" t="str">
            <v>SINAPI Mai/26</v>
          </cell>
        </row>
        <row r="4494">
          <cell r="A4494">
            <v>102921</v>
          </cell>
          <cell r="B4494" t="str">
            <v>ARMAÇÃO VERTICAL DE ALVENARIA ESTRUTURAL; DIÂMETRO DE 16,0 MM. AF_09/2021</v>
          </cell>
          <cell r="C4494" t="str">
            <v>KG</v>
          </cell>
          <cell r="D4494">
            <v>6.94</v>
          </cell>
          <cell r="E4494" t="str">
            <v>Graute e Armação</v>
          </cell>
          <cell r="F4494" t="str">
            <v>SINAPI Mai/26</v>
          </cell>
        </row>
        <row r="4495">
          <cell r="A4495">
            <v>90278</v>
          </cell>
          <cell r="B4495" t="str">
            <v>GRAUTE FGK=15 MPA; TRAÇO 1:0,04:2,2:2,5 (EM MASSA SECA DE CIMENTO/CAL/AREIA GROSSA/BRITA 0) - PREPARO MECÂNICO COM BETONEIRA 400 L. AF_09/2021</v>
          </cell>
          <cell r="C4495" t="str">
            <v>M3</v>
          </cell>
          <cell r="D4495">
            <v>518.41</v>
          </cell>
          <cell r="E4495" t="str">
            <v>Graute e Armação</v>
          </cell>
          <cell r="F4495" t="str">
            <v>SINAPI Mai/26</v>
          </cell>
        </row>
        <row r="4496">
          <cell r="A4496">
            <v>90282</v>
          </cell>
          <cell r="B4496" t="str">
            <v>GRAUTE FGK=15 MPA; TRAÇO 1:2,2:2,5:0,3 (EM MASSA SECA DE CIMENTO/ AREIA GROSSA/ BRITA 0/ ADITIVO) - PREPARO MECÂNICO COM BETONEIRA 400 L. AF_09/2021</v>
          </cell>
          <cell r="C4496" t="str">
            <v>M3</v>
          </cell>
          <cell r="D4496">
            <v>505.09</v>
          </cell>
          <cell r="E4496" t="str">
            <v>Graute e Armação</v>
          </cell>
          <cell r="F4496" t="str">
            <v>SINAPI Mai/26</v>
          </cell>
        </row>
        <row r="4497">
          <cell r="A4497">
            <v>90279</v>
          </cell>
          <cell r="B4497" t="str">
            <v>GRAUTE FGK=20 MPA; TRAÇO 1:0,04:1,8:2,1 (EM MASSA SECA DE CIMENTO/ CAL/ AREIA GROSSA/ BRITA 0) - PREPARO MECÂNICO COM BETONEIRA 400 L. AF_09/2021</v>
          </cell>
          <cell r="C4497" t="str">
            <v>M3</v>
          </cell>
          <cell r="D4497">
            <v>574.04</v>
          </cell>
          <cell r="E4497" t="str">
            <v>Graute e Armação</v>
          </cell>
          <cell r="F4497" t="str">
            <v>SINAPI Mai/26</v>
          </cell>
        </row>
        <row r="4498">
          <cell r="A4498">
            <v>90283</v>
          </cell>
          <cell r="B4498" t="str">
            <v>GRAUTE FGK=20 MPA; TRAÇO 1:1,8:2,1:0,4 (EM MASSA SECA DE CIMENTO/ AREIA GROSSA/ BRITA 0/ ADITIVO) - PREPARO MECÂNICO COM BETONEIRA 400 L. AF_09/2021</v>
          </cell>
          <cell r="C4498" t="str">
            <v>M3</v>
          </cell>
          <cell r="D4498">
            <v>560.37</v>
          </cell>
          <cell r="E4498" t="str">
            <v>Graute e Armação</v>
          </cell>
          <cell r="F4498" t="str">
            <v>SINAPI Mai/26</v>
          </cell>
        </row>
        <row r="4499">
          <cell r="A4499">
            <v>90280</v>
          </cell>
          <cell r="B4499" t="str">
            <v>GRAUTE FGK=25 MPA; TRAÇO 1:0,02:1,3:1,6 (EM MASSA SECA DE CIMENTO/ CAL/ AREIA GROSSA/ BRITA 0) - PREPARO MECÂNICO COM BETONEIRA 400 L. AF_09/2021</v>
          </cell>
          <cell r="C4499" t="str">
            <v>M3</v>
          </cell>
          <cell r="D4499">
            <v>632.66</v>
          </cell>
          <cell r="E4499" t="str">
            <v>Graute e Armação</v>
          </cell>
          <cell r="F4499" t="str">
            <v>SINAPI Mai/26</v>
          </cell>
        </row>
        <row r="4500">
          <cell r="A4500">
            <v>90284</v>
          </cell>
          <cell r="B4500" t="str">
            <v>GRAUTE FGK=25 MPA; TRAÇO 1:1,3:1,6:0,4 (EM MASSA SECA DE CIMENTO/ AREIA GROSSA/ BRITA 0/ ADITIVO) - PREPARO MECÂNICO COM BETONEIRA 400 L. AF_09/2021</v>
          </cell>
          <cell r="C4500" t="str">
            <v>M3</v>
          </cell>
          <cell r="D4500">
            <v>623.38</v>
          </cell>
          <cell r="E4500" t="str">
            <v>Graute e Armação</v>
          </cell>
          <cell r="F4500" t="str">
            <v>SINAPI Mai/26</v>
          </cell>
        </row>
        <row r="4501">
          <cell r="A4501">
            <v>90281</v>
          </cell>
          <cell r="B4501" t="str">
            <v>GRAUTE FGK=30 MPA; TRAÇO 1:0,02:0,9:1,2 (EM MASSA SECA DE CIMENTO/ CAL/ AREIA GROSSA/ BRITA 0) - PREPARO MECÂNICO COM BETONEIRA 400 L. AF_09/2021</v>
          </cell>
          <cell r="C4501" t="str">
            <v>M3</v>
          </cell>
          <cell r="D4501">
            <v>729.9</v>
          </cell>
          <cell r="E4501" t="str">
            <v>Graute e Armação</v>
          </cell>
          <cell r="F4501" t="str">
            <v>SINAPI Mai/26</v>
          </cell>
        </row>
        <row r="4502">
          <cell r="A4502">
            <v>90285</v>
          </cell>
          <cell r="B4502" t="str">
            <v>GRAUTE FGK=30 MPA; TRAÇO 1:0,9:1,2:0,6 (EM MASSA SECA DE CIMENTO/ AREIA GROSSA/ BRITA 0/ ADITIVO) - PREPARO MECÂNICO COM BETONEIRA 400 L. AF_09/2021</v>
          </cell>
          <cell r="C4502" t="str">
            <v>M3</v>
          </cell>
          <cell r="D4502">
            <v>726.54</v>
          </cell>
          <cell r="E4502" t="str">
            <v>Graute e Armação</v>
          </cell>
          <cell r="F4502" t="str">
            <v>SINAPI Mai/26</v>
          </cell>
        </row>
        <row r="4503">
          <cell r="A4503">
            <v>89994</v>
          </cell>
          <cell r="B4503" t="str">
            <v>GRAUTEAMENTO DE CINTA INTERMEDIÁRIA OU DE CONTRAVERGA EM ALVENARIA ESTRUTURAL. AF_09/2021</v>
          </cell>
          <cell r="C4503" t="str">
            <v>M3</v>
          </cell>
          <cell r="D4503">
            <v>964.71</v>
          </cell>
          <cell r="E4503" t="str">
            <v>Graute e Armação</v>
          </cell>
          <cell r="F4503" t="str">
            <v>SINAPI Mai/26</v>
          </cell>
        </row>
        <row r="4504">
          <cell r="A4504">
            <v>89995</v>
          </cell>
          <cell r="B4504" t="str">
            <v>GRAUTEAMENTO DE CINTA SUPERIOR OU DE VERGA EM ALVENARIA ESTRUTURAL. AF_09/2021</v>
          </cell>
          <cell r="C4504" t="str">
            <v>M3</v>
          </cell>
          <cell r="D4504">
            <v>1109.96</v>
          </cell>
          <cell r="E4504" t="str">
            <v>Graute e Armação</v>
          </cell>
          <cell r="F4504" t="str">
            <v>SINAPI Mai/26</v>
          </cell>
        </row>
        <row r="4505">
          <cell r="A4505">
            <v>89993</v>
          </cell>
          <cell r="B4505" t="str">
            <v>GRAUTEAMENTO VERTICAL EM ALVENARIA ESTRUTURAL. AF_09/2021</v>
          </cell>
          <cell r="C4505" t="str">
            <v>M3</v>
          </cell>
          <cell r="D4505">
            <v>1159.8800000000001</v>
          </cell>
          <cell r="E4505" t="str">
            <v>Graute e Armação</v>
          </cell>
          <cell r="F4505" t="str">
            <v>SINAPI Mai/26</v>
          </cell>
        </row>
        <row r="4506">
          <cell r="A4506">
            <v>106212</v>
          </cell>
          <cell r="B4506" t="str">
            <v>CORRIMÃO DUPLO CENTRAL FIXADO NO PISO EM AÇO GALVANIZADO DE 1.1/2", MONTANTES TUBULARES 1.1/2" ESPAÇADOS DE 1,00M, FIXADO COM CHUMBADOR MECÂNICO. AF_10/2025</v>
          </cell>
          <cell r="C4506" t="str">
            <v>M</v>
          </cell>
          <cell r="D4506">
            <v>0</v>
          </cell>
          <cell r="E4506" t="str">
            <v>Guarda-Corpo, Corrimão e Grade para Esquadrias</v>
          </cell>
          <cell r="F4506" t="str">
            <v>SINAPI Mai/26</v>
          </cell>
        </row>
        <row r="4507">
          <cell r="A4507">
            <v>106216</v>
          </cell>
          <cell r="B4507" t="str">
            <v>CORRIMÃO DUPLO CENTRAL FIXADO NO PISO EM AÇO INOX DE 1.1/2", MONTANTES TUBULARES 1.1/2" ESPAÇADOS DE 1,00M, FIXADO COM CHUMBADOR MECÂNICO. AF_10/2025</v>
          </cell>
          <cell r="C4507" t="str">
            <v>M</v>
          </cell>
          <cell r="D4507">
            <v>0</v>
          </cell>
          <cell r="E4507" t="str">
            <v>Guarda-Corpo, Corrimão e Grade para Esquadrias</v>
          </cell>
          <cell r="F4507" t="str">
            <v>SINAPI Mai/26</v>
          </cell>
        </row>
        <row r="4508">
          <cell r="A4508">
            <v>99860</v>
          </cell>
          <cell r="B4508" t="str">
            <v>CORRIMÃO DUPLO FIXADO EM PAREDE, DIÂMETRO EXTERNO = 1 1/2", EM ALUMÍNIO. AF_10/2025</v>
          </cell>
          <cell r="C4508" t="str">
            <v>M</v>
          </cell>
          <cell r="D4508">
            <v>146.38999999999999</v>
          </cell>
          <cell r="E4508" t="str">
            <v>Guarda-Corpo, Corrimão e Grade para Esquadrias</v>
          </cell>
          <cell r="F4508" t="str">
            <v>SINAPI Mai/26</v>
          </cell>
        </row>
        <row r="4509">
          <cell r="A4509">
            <v>99858</v>
          </cell>
          <cell r="B4509" t="str">
            <v>CORRIMÃO DUPLO FIXADO EM PAREDE, DIÂMETRO EXTERNO = 1 1/2", EM AÇO GALVANIZADO. AF_10/2025</v>
          </cell>
          <cell r="C4509" t="str">
            <v>M</v>
          </cell>
          <cell r="D4509">
            <v>186.74</v>
          </cell>
          <cell r="E4509" t="str">
            <v>Guarda-Corpo, Corrimão e Grade para Esquadrias</v>
          </cell>
          <cell r="F4509" t="str">
            <v>SINAPI Mai/26</v>
          </cell>
        </row>
        <row r="4510">
          <cell r="A4510">
            <v>99859</v>
          </cell>
          <cell r="B4510" t="str">
            <v>CORRIMÃO DUPLO FIXADO EM PAREDE, DIÂMETRO EXTERNO = 1 1/2", EM AÇO INOX. AF_10/2025</v>
          </cell>
          <cell r="C4510" t="str">
            <v>M</v>
          </cell>
          <cell r="D4510">
            <v>0</v>
          </cell>
          <cell r="E4510" t="str">
            <v>Guarda-Corpo, Corrimão e Grade para Esquadrias</v>
          </cell>
          <cell r="F4510" t="str">
            <v>SINAPI Mai/26</v>
          </cell>
        </row>
        <row r="4511">
          <cell r="A4511">
            <v>106211</v>
          </cell>
          <cell r="B4511" t="str">
            <v>CORRIMÃO DUPLO FIXADO NO PISO EM AÇO GALVANIZADO DE 1.1/2", MONTANTES TUBULARES 1.1/2" ESPAÇADOS DE 1,00M, FIXADO COM CHUMBADOR MECÂNICO. AF_10/2025</v>
          </cell>
          <cell r="C4511" t="str">
            <v>M</v>
          </cell>
          <cell r="D4511">
            <v>0</v>
          </cell>
          <cell r="E4511" t="str">
            <v>Guarda-Corpo, Corrimão e Grade para Esquadrias</v>
          </cell>
          <cell r="F4511" t="str">
            <v>SINAPI Mai/26</v>
          </cell>
        </row>
        <row r="4512">
          <cell r="A4512">
            <v>106215</v>
          </cell>
          <cell r="B4512" t="str">
            <v>CORRIMÃO DUPLO FIXADO NO PISO EM AÇO INOX DE 1.1/2", MONTANTES TUBULARES 1.1/2" ESPAÇADOS DE 1,00M, FIXADO COM CHUMBADOR MECÂNICO. AF_10/2025</v>
          </cell>
          <cell r="C4512" t="str">
            <v>M</v>
          </cell>
          <cell r="D4512">
            <v>0</v>
          </cell>
          <cell r="E4512" t="str">
            <v>Guarda-Corpo, Corrimão e Grade para Esquadrias</v>
          </cell>
          <cell r="F4512" t="str">
            <v>SINAPI Mai/26</v>
          </cell>
        </row>
        <row r="4513">
          <cell r="A4513">
            <v>99857</v>
          </cell>
          <cell r="B4513" t="str">
            <v>CORRIMÃO SIMPLES FIXADO EM PAREDE, DIÂMETRO EXTERNO = 1 1/2", EM ALUMÍNIO. AF_10/2025_PS</v>
          </cell>
          <cell r="C4513" t="str">
            <v>M</v>
          </cell>
          <cell r="D4513">
            <v>71.400000000000006</v>
          </cell>
          <cell r="E4513" t="str">
            <v>Guarda-Corpo, Corrimão e Grade para Esquadrias</v>
          </cell>
          <cell r="F4513" t="str">
            <v>SINAPI Mai/26</v>
          </cell>
        </row>
        <row r="4514">
          <cell r="A4514">
            <v>99855</v>
          </cell>
          <cell r="B4514" t="str">
            <v>CORRIMÃO SIMPLES FIXADO EM PAREDE, DIÂMETRO EXTERNO = 1 1/2", EM AÇO GALVANIZADO. AF_10/2025_PS</v>
          </cell>
          <cell r="C4514" t="str">
            <v>M</v>
          </cell>
          <cell r="D4514">
            <v>95.16</v>
          </cell>
          <cell r="E4514" t="str">
            <v>Guarda-Corpo, Corrimão e Grade para Esquadrias</v>
          </cell>
          <cell r="F4514" t="str">
            <v>SINAPI Mai/26</v>
          </cell>
        </row>
        <row r="4515">
          <cell r="A4515">
            <v>99856</v>
          </cell>
          <cell r="B4515" t="str">
            <v>CORRIMÃO SIMPLES FIXADO EM PAREDE, DIÂMETRO EXTERNO = 1 1/2", EM AÇO INOX. AF_10/2025</v>
          </cell>
          <cell r="C4515" t="str">
            <v>M</v>
          </cell>
          <cell r="D4515">
            <v>0</v>
          </cell>
          <cell r="E4515" t="str">
            <v>Guarda-Corpo, Corrimão e Grade para Esquadrias</v>
          </cell>
          <cell r="F4515" t="str">
            <v>SINAPI Mai/26</v>
          </cell>
        </row>
        <row r="4516">
          <cell r="A4516">
            <v>106210</v>
          </cell>
          <cell r="B4516" t="str">
            <v>CORRIMÃO SIMPLES FIXADO NO PISO EM AÇO GALVANIZADO DE 1.1/2", MONTANTES TUBULARES 1.1/2" ESPAÇADOS DE 1,00M, FIXADO COM CHUMBADOR MECÂNICO. AF_10/2025</v>
          </cell>
          <cell r="C4516" t="str">
            <v>M</v>
          </cell>
          <cell r="D4516">
            <v>0</v>
          </cell>
          <cell r="E4516" t="str">
            <v>Guarda-Corpo, Corrimão e Grade para Esquadrias</v>
          </cell>
          <cell r="F4516" t="str">
            <v>SINAPI Mai/26</v>
          </cell>
        </row>
        <row r="4517">
          <cell r="A4517">
            <v>106214</v>
          </cell>
          <cell r="B4517" t="str">
            <v>CORRIMÃO SIMPLES FIXADO NO PISO EM AÇO INOX DE 1.1/2", MONTANTES TUBULARES 1.1/2" ESPAÇADOS DE 1,00M, FIXADO COM CHUMBADOR MECÂNICO. AF_10/2025</v>
          </cell>
          <cell r="C4517" t="str">
            <v>M</v>
          </cell>
          <cell r="D4517">
            <v>0</v>
          </cell>
          <cell r="E4517" t="str">
            <v>Guarda-Corpo, Corrimão e Grade para Esquadrias</v>
          </cell>
          <cell r="F4517" t="str">
            <v>SINAPI Mai/26</v>
          </cell>
        </row>
        <row r="4518">
          <cell r="A4518">
            <v>99862</v>
          </cell>
          <cell r="B4518" t="str">
            <v>GRADIL EM ALUMÍNIO FIXADO EM VÃOS DE JANELAS, FORMADO POR TUBOS DE 3/4". AF_10/2025</v>
          </cell>
          <cell r="C4518" t="str">
            <v>M2</v>
          </cell>
          <cell r="D4518">
            <v>546.85</v>
          </cell>
          <cell r="E4518" t="str">
            <v>Guarda-Corpo, Corrimão e Grade para Esquadrias</v>
          </cell>
          <cell r="F4518" t="str">
            <v>SINAPI Mai/26</v>
          </cell>
        </row>
        <row r="4519">
          <cell r="A4519">
            <v>99861</v>
          </cell>
          <cell r="B4519" t="str">
            <v>GRADIL EM AÇO FIXADO EM VÃOS DE JANELAS, FORMADO POR BARRAS CHATAS DE 25X4,8 MM. AF_10/2025</v>
          </cell>
          <cell r="C4519" t="str">
            <v>M2</v>
          </cell>
          <cell r="D4519">
            <v>601.78</v>
          </cell>
          <cell r="E4519" t="str">
            <v>Guarda-Corpo, Corrimão e Grade para Esquadrias</v>
          </cell>
          <cell r="F4519" t="str">
            <v>SINAPI Mai/26</v>
          </cell>
        </row>
        <row r="4520">
          <cell r="A4520">
            <v>106213</v>
          </cell>
          <cell r="B4520" t="str">
            <v>GUARDA-CORPO DE AÇO GALVANIZADO 0,92 M, DUPLO CORRIMÃO, MONTANTES TUBULARES DE 1.1/4" ESPAÇADOS DE 1,20M, TRAVESSA SUPERIOR E CORRIMÃO DE 1.1/2", GRADIL FORMADO POR TUBOS HORIZONTAIS DE 3/4", FIXADO COM CHUMBADORES MECÂNICOS. AF_10/2025</v>
          </cell>
          <cell r="C4520" t="str">
            <v>M</v>
          </cell>
          <cell r="D4520">
            <v>0</v>
          </cell>
          <cell r="E4520" t="str">
            <v>Guarda-Corpo, Corrimão e Grade para Esquadrias</v>
          </cell>
          <cell r="F4520" t="str">
            <v>SINAPI Mai/26</v>
          </cell>
        </row>
        <row r="4521">
          <cell r="A4521">
            <v>106220</v>
          </cell>
          <cell r="B4521" t="str">
            <v>GUARDA-CORPO DE AÇO GALVANIZADO COMPLEMENTAR À ALVENARIA, 0,65 M DE ALTURA, MONTANTES TUBULARES DE 1 1/4" ESPAÇADOS DE 1,80 M, TRAVESSA SUPERIOR DE 1 1/2", GRADIL FORMADO POR TUBOS HORIZONTAIS DE 1" E VERTICAIS DE 3/4", FIXADO COM ADESIVO ESTRUTURAL EPÓXI. AF_10/2025</v>
          </cell>
          <cell r="C4521" t="str">
            <v>M</v>
          </cell>
          <cell r="D4521">
            <v>453.96</v>
          </cell>
          <cell r="E4521" t="str">
            <v>Guarda-Corpo, Corrimão e Grade para Esquadrias</v>
          </cell>
          <cell r="F4521" t="str">
            <v>SINAPI Mai/26</v>
          </cell>
        </row>
        <row r="4522">
          <cell r="A4522">
            <v>106221</v>
          </cell>
          <cell r="B4522" t="str">
            <v>GUARDA-CORPO DE AÇO GALVANIZADO COMPLEMENTAR À ALVENARIA, 0,65 M DE ALTURA, MONTANTES TUBULARES DE 1 1/4" ESPAÇADOS DE 1,80 M, TRAVESSA SUPERIOR DE 1 1/2", GRADIL FORMADO POR TUBOS HORIZONTAIS DE 3/4", FIXADO COM ADESIVO ESTRUTURAL EPÓXI. AF_10/2025</v>
          </cell>
          <cell r="C4522" t="str">
            <v>M</v>
          </cell>
          <cell r="D4522">
            <v>213.07</v>
          </cell>
          <cell r="E4522" t="str">
            <v>Guarda-Corpo, Corrimão e Grade para Esquadrias</v>
          </cell>
          <cell r="F4522" t="str">
            <v>SINAPI Mai/26</v>
          </cell>
        </row>
        <row r="4523">
          <cell r="A4523">
            <v>99853</v>
          </cell>
          <cell r="B4523" t="str">
            <v>GUARDA-CORPO DE AÇO GALVANIZADO DE 1,10M, DUPLO CORRIMÃO, MONTANTES TUBULARES DE 1.1/2" ESPAÇADOS DE 1,20M, TRAVESSA SUPERIOR DE 2", GRADIL DE BARRAS CHATAS DE 32X4,8MM, FIXADO COM ADESIVO ESTRUTURAL EPOXI. AF_10/2025</v>
          </cell>
          <cell r="C4523" t="str">
            <v>M</v>
          </cell>
          <cell r="D4523">
            <v>0</v>
          </cell>
          <cell r="E4523" t="str">
            <v>Guarda-Corpo, Corrimão e Grade para Esquadrias</v>
          </cell>
          <cell r="F4523" t="str">
            <v>SINAPI Mai/26</v>
          </cell>
        </row>
        <row r="4524">
          <cell r="A4524">
            <v>99851</v>
          </cell>
          <cell r="B4524" t="str">
            <v>GUARDA-CORPO DE AÇO GALVANIZADO DE 1,10M, DUPLO CORRIMÃO, MONTANTES TUBULARES DE 1.1/4" ESPAÇADOS DE 1,20M, TRAVESSA SUPERIOR DE 1.1/2", GRADIL EM TUBOS HORIZONTAIS DE 1" E VERTICAIS DE 3/4", FIXADO COM ADESIVO ESTRUTURAL EPOXI. AF_10/2025</v>
          </cell>
          <cell r="C4524" t="str">
            <v>M</v>
          </cell>
          <cell r="D4524">
            <v>0</v>
          </cell>
          <cell r="E4524" t="str">
            <v>Guarda-Corpo, Corrimão e Grade para Esquadrias</v>
          </cell>
          <cell r="F4524" t="str">
            <v>SINAPI Mai/26</v>
          </cell>
        </row>
        <row r="4525">
          <cell r="A4525">
            <v>99854</v>
          </cell>
          <cell r="B4525" t="str">
            <v>GUARDA-CORPO DE AÇO GALVANIZADO DE 1,10M, DUPLO CORRIMÃO, MONTANTES TUBULARES DE 100X50MM ESPAÇADOS DE 1,20M, TRAVESSA SUPERIOR DE 3", GRADIL EM CANTONEIRA 51X51X4,8 MM E BARRAS CHATAS NA VERTICAL DE 32X4,8 MM, FIXADO COM ADESIVO EPOXI. AF_10/2025</v>
          </cell>
          <cell r="C4525" t="str">
            <v>M</v>
          </cell>
          <cell r="D4525">
            <v>0</v>
          </cell>
          <cell r="E4525" t="str">
            <v>Guarda-Corpo, Corrimão e Grade para Esquadrias</v>
          </cell>
          <cell r="F4525" t="str">
            <v>SINAPI Mai/26</v>
          </cell>
        </row>
        <row r="4526">
          <cell r="A4526">
            <v>99852</v>
          </cell>
          <cell r="B4526" t="str">
            <v>GUARDA-CORPO DE AÇO GALVANIZADO DE 1,10M, DUPLO CORRIMÃO, MONTANTES TUBULARES DE 30X30 MM ESPAÇADOS DE 1,20M, TRAVESSA SUPERIOR DE 1.1/2", GRADIL EM TUBOS HORIZONTAIS DE 25X25MM E VERTICAIS DE 20X20MM, FIXADO COM ADESIVO ESTRUTURAL EPOXI. AF_10/2025</v>
          </cell>
          <cell r="C4526" t="str">
            <v>M</v>
          </cell>
          <cell r="D4526">
            <v>0</v>
          </cell>
          <cell r="E4526" t="str">
            <v>Guarda-Corpo, Corrimão e Grade para Esquadrias</v>
          </cell>
          <cell r="F4526" t="str">
            <v>SINAPI Mai/26</v>
          </cell>
        </row>
        <row r="4527">
          <cell r="A4527">
            <v>99844</v>
          </cell>
          <cell r="B4527" t="str">
            <v>GUARDA-CORPO DE AÇO GALVANIZADO DE 1,10M, MONTANTES TUBULARES DE 1.1/2" ESPAÇADOS 1,20M, TRAVESSA SUPERIOR DE 2", GRADIL FORMADO POR BARRAS CHATAS DE 32X4,8MM, FIXADO COM ADESIVO ESTRUTURAL EPOXI. AF_10/2025</v>
          </cell>
          <cell r="C4527" t="str">
            <v>M</v>
          </cell>
          <cell r="D4527">
            <v>466.61</v>
          </cell>
          <cell r="E4527" t="str">
            <v>Guarda-Corpo, Corrimão e Grade para Esquadrias</v>
          </cell>
          <cell r="F4527" t="str">
            <v>SINAPI Mai/26</v>
          </cell>
        </row>
        <row r="4528">
          <cell r="A4528">
            <v>99842</v>
          </cell>
          <cell r="B4528" t="str">
            <v>GUARDA-CORPO DE AÇO GALVANIZADO DE 1,10M, MONTANTES TUBULARES DE 1.1/4" ESPAÇADOS 1,20M, TRAVESSA SUPERIOR DE 1.1/2", GRADIL FORMADO POR TUBOS HORIZONTAIS DE 1" E VERTICAIS DE 3/4", FIXADO COM ADESIVO ESTRUTURAL EPOXI. AF_10/2025_PS</v>
          </cell>
          <cell r="C4528" t="str">
            <v>M</v>
          </cell>
          <cell r="D4528">
            <v>559.85</v>
          </cell>
          <cell r="E4528" t="str">
            <v>Guarda-Corpo, Corrimão e Grade para Esquadrias</v>
          </cell>
          <cell r="F4528" t="str">
            <v>SINAPI Mai/26</v>
          </cell>
        </row>
        <row r="4529">
          <cell r="A4529">
            <v>99845</v>
          </cell>
          <cell r="B4529" t="str">
            <v>GUARDA-CORPO DE AÇO GALVANIZADO DE 1,10M, MONTANTES TUBULARES DE 100X50MM ESPAÇADOS DE 1,20M, TRAVESSA SUPERIOR DE 3", GRADIL EM CANTONEIRA 51X51X4,8 MM E BARRAS CHATAS NA VERTICAL DE 32X4,8 MM, FIXADO COM ADESIVO ESTRUTURAL EPOXI. AF_10/2025</v>
          </cell>
          <cell r="C4529" t="str">
            <v>M</v>
          </cell>
          <cell r="D4529">
            <v>0</v>
          </cell>
          <cell r="E4529" t="str">
            <v>Guarda-Corpo, Corrimão e Grade para Esquadrias</v>
          </cell>
          <cell r="F4529" t="str">
            <v>SINAPI Mai/26</v>
          </cell>
        </row>
        <row r="4530">
          <cell r="A4530">
            <v>99843</v>
          </cell>
          <cell r="B4530" t="str">
            <v>GUARDA-CORPO DE AÇO GALVANIZADO DE 1,10M, MONTANTES TUBULARES DE 30X30 MM ESPAÇADOS 1,20M, TRAVESSA SUPERIOR DE 1.1/2", GRADIL DE TUBOS HORIZONTAIS DE 25X25MM E VERTICAIS DE 20X20MM, FIXADO COM ADESIVO ESTRUTURAL EPOXI. AF_10/2025</v>
          </cell>
          <cell r="C4530" t="str">
            <v>M</v>
          </cell>
          <cell r="D4530">
            <v>0</v>
          </cell>
          <cell r="E4530" t="str">
            <v>Guarda-Corpo, Corrimão e Grade para Esquadrias</v>
          </cell>
          <cell r="F4530" t="str">
            <v>SINAPI Mai/26</v>
          </cell>
        </row>
        <row r="4531">
          <cell r="A4531">
            <v>106217</v>
          </cell>
          <cell r="B4531" t="str">
            <v>GUARDA-CORPO DE AÇO INOX DE 0,92 M, DUPLO CORRIMÃO, MONTANTES TUBULARES DE 1.1/4" ESPAÇADOS DE 1,20M, TRAVESSA SUPERIOR E CORRIMÃO DE 1.1/2", GRADIL FORMADO POR TUBOS HORIZONTAIS DE 3/4", FIXADO COM CHUMBADORES MECÂNICOS. AF_10/2025</v>
          </cell>
          <cell r="C4531" t="str">
            <v>M</v>
          </cell>
          <cell r="D4531">
            <v>0</v>
          </cell>
          <cell r="E4531" t="str">
            <v>Guarda-Corpo, Corrimão e Grade para Esquadrias</v>
          </cell>
          <cell r="F4531" t="str">
            <v>SINAPI Mai/26</v>
          </cell>
        </row>
        <row r="4532">
          <cell r="A4532">
            <v>106218</v>
          </cell>
          <cell r="B4532" t="str">
            <v>GUARDA-CORPO DE VIDRO LAMINADO 8 MM PARA ESCADAS, FIXADO NA LATERAL DOS DEGRAUS COM CHUMBADOR MECÂNICO. AF_10/2025</v>
          </cell>
          <cell r="C4532" t="str">
            <v>M</v>
          </cell>
          <cell r="D4532">
            <v>0</v>
          </cell>
          <cell r="E4532" t="str">
            <v>Guarda-Corpo, Corrimão e Grade para Esquadrias</v>
          </cell>
          <cell r="F4532" t="str">
            <v>SINAPI Mai/26</v>
          </cell>
        </row>
        <row r="4533">
          <cell r="A4533">
            <v>106219</v>
          </cell>
          <cell r="B4533" t="str">
            <v>GUARDA-CORPO EM AÇO INOX DE 1,10 M, COM MONTANTES TUBULARES DE 1 1/4" ESPAÇADOS DE 1,20 M, TRAVESSA SUPERIOR DE 1 1/2", PREENCHIMENTO EM VIDRO LAMINADO DE 8 MM (4+4), FIXADO COM CHUMBADOR MECÂNICO. AF_10/2025</v>
          </cell>
          <cell r="C4533" t="str">
            <v>M</v>
          </cell>
          <cell r="D4533">
            <v>0</v>
          </cell>
          <cell r="E4533" t="str">
            <v>Guarda-Corpo, Corrimão e Grade para Esquadrias</v>
          </cell>
          <cell r="F4533" t="str">
            <v>SINAPI Mai/26</v>
          </cell>
        </row>
        <row r="4534">
          <cell r="A4534">
            <v>99846</v>
          </cell>
          <cell r="B4534" t="str">
            <v>GUARDA-CORPO PANORÂMICO DE 1,10M, MONTANTES EM ALUMÍNIO DE 90X45 MM ESPAÇADOS DE 1,20M, TRAVESSA SUPERIOR EM ALUMÍNIO DE 120X60 MM E VIDRO LAMINADO 8 MM, FIXADO COM ADESIVO ESTRUTURAL EPOXI. AF_10/2025</v>
          </cell>
          <cell r="C4534" t="str">
            <v>M</v>
          </cell>
          <cell r="D4534">
            <v>0</v>
          </cell>
          <cell r="E4534" t="str">
            <v>Guarda-Corpo, Corrimão e Grade para Esquadrias</v>
          </cell>
          <cell r="F4534" t="str">
            <v>SINAPI Mai/26</v>
          </cell>
        </row>
        <row r="4535">
          <cell r="A4535">
            <v>94276</v>
          </cell>
          <cell r="B4535" t="str">
            <v>ASSENTAMENTO DE GUIA (MEIO-FIO) EM TRECHO CURVO, CONFECCIONADA EM CONCRETO PRÉ-FABRICADO, DIMENSÕES 100X15X13X20 CM (COMPRIMENTO X BASE INFERIOR X BASE SUPERIOR X ALTURA). AF_01/2024</v>
          </cell>
          <cell r="C4535" t="str">
            <v>M</v>
          </cell>
          <cell r="D4535">
            <v>46.42</v>
          </cell>
          <cell r="E4535" t="str">
            <v>Guias e sarjetas</v>
          </cell>
          <cell r="F4535" t="str">
            <v>SINAPI Mai/26</v>
          </cell>
        </row>
        <row r="4536">
          <cell r="A4536">
            <v>94274</v>
          </cell>
          <cell r="B4536" t="str">
            <v>ASSENTAMENTO DE GUIA (MEIO-FIO) EM TRECHO CURVO, CONFECCIONADA EM CONCRETO PRÉ-FABRICADO, DIMENSÕES 100X15X13X30 CM (COMPRIMENTO X BASE INFERIOR X BASE SUPERIOR X ALTURA). AF_01/2024</v>
          </cell>
          <cell r="C4536" t="str">
            <v>M</v>
          </cell>
          <cell r="D4536">
            <v>50.61</v>
          </cell>
          <cell r="E4536" t="str">
            <v>Guias e sarjetas</v>
          </cell>
          <cell r="F4536" t="str">
            <v>SINAPI Mai/26</v>
          </cell>
        </row>
        <row r="4537">
          <cell r="A4537">
            <v>94280</v>
          </cell>
          <cell r="B4537" t="str">
            <v>ASSENTAMENTO DE GUIA (MEIO-FIO) EM TRECHO CURVO, CONFECCIONADA EM CONCRETO PRÉ-FABRICADO, DIMENSÕES 39X6,5X6,5X19 CM (COMPRIMENTO X BASE INFERIOR X BASE SUPERIOR X ALTURA), PARA DELIMITAÇÃO DE JARDINS, PRAÇAS OU PASSEIOS. AF_01/2024</v>
          </cell>
          <cell r="C4537" t="str">
            <v>M</v>
          </cell>
          <cell r="D4537">
            <v>48.22</v>
          </cell>
          <cell r="E4537" t="str">
            <v>Guias e sarjetas</v>
          </cell>
          <cell r="F4537" t="str">
            <v>SINAPI Mai/26</v>
          </cell>
        </row>
        <row r="4538">
          <cell r="A4538">
            <v>94278</v>
          </cell>
          <cell r="B4538" t="str">
            <v>ASSENTAMENTO DE GUIA (MEIO-FIO) EM TRECHO CURVO, CONFECCIONADA EM CONCRETO PRÉ-FABRICADO, DIMENSÕES 80X08X08X25 CM (COMPRIMENTO X BASE INFERIOR X BASE SUPERIOR X ALTURA). AF_01/2024</v>
          </cell>
          <cell r="C4538" t="str">
            <v>M</v>
          </cell>
          <cell r="D4538">
            <v>41.64</v>
          </cell>
          <cell r="E4538" t="str">
            <v>Guias e sarjetas</v>
          </cell>
          <cell r="F4538" t="str">
            <v>SINAPI Mai/26</v>
          </cell>
        </row>
        <row r="4539">
          <cell r="A4539">
            <v>94275</v>
          </cell>
          <cell r="B4539" t="str">
            <v>ASSENTAMENTO DE GUIA (MEIO-FIO) EM TRECHO RETO, CONFECCIONADA EM CONCRETO PRÉ-FABRICADO, DIMENSÕES 100X15X13X20 CM (COMPRIMENTO X BASE INFERIOR X BASE SUPERIOR X ALTURA). AF_01/2024</v>
          </cell>
          <cell r="C4539" t="str">
            <v>M</v>
          </cell>
          <cell r="D4539">
            <v>42.65</v>
          </cell>
          <cell r="E4539" t="str">
            <v>Guias e sarjetas</v>
          </cell>
          <cell r="F4539" t="str">
            <v>SINAPI Mai/26</v>
          </cell>
        </row>
        <row r="4540">
          <cell r="A4540">
            <v>94273</v>
          </cell>
          <cell r="B4540" t="str">
            <v>ASSENTAMENTO DE GUIA (MEIO-FIO) EM TRECHO RETO, CONFECCIONADA EM CONCRETO PRÉ-FABRICADO, DIMENSÕES 100X15X13X30 CM (COMPRIMENTO X BASE INFERIOR X BASE SUPERIOR X ALTURA). AF_01/2024</v>
          </cell>
          <cell r="C4540" t="str">
            <v>M</v>
          </cell>
          <cell r="D4540">
            <v>46.84</v>
          </cell>
          <cell r="E4540" t="str">
            <v>Guias e sarjetas</v>
          </cell>
          <cell r="F4540" t="str">
            <v>SINAPI Mai/26</v>
          </cell>
        </row>
        <row r="4541">
          <cell r="A4541">
            <v>94279</v>
          </cell>
          <cell r="B4541" t="str">
            <v>ASSENTAMENTO DE GUIA (MEIO-FIO) EM TRECHO RETO, CONFECCIONADA EM CONCRETO PRÉ-FABRICADO, DIMENSÕES 39X6,5X6,5X19 CM (COMPRIMENTO X BASE INFERIOR X BASE SUPERIOR X ALTURA), PARA DELIMITAÇÃO DE JARDINS, PRAÇAS OU PASSEIOS. AF_01/2024</v>
          </cell>
          <cell r="C4541" t="str">
            <v>M</v>
          </cell>
          <cell r="D4541">
            <v>44.46</v>
          </cell>
          <cell r="E4541" t="str">
            <v>Guias e sarjetas</v>
          </cell>
          <cell r="F4541" t="str">
            <v>SINAPI Mai/26</v>
          </cell>
        </row>
        <row r="4542">
          <cell r="A4542">
            <v>94277</v>
          </cell>
          <cell r="B4542" t="str">
            <v>ASSENTAMENTO DE GUIA (MEIO-FIO) EM TRECHO RETO, CONFECCIONADA EM CONCRETO PRÉ-FABRICADO, DIMENSÕES 80X08X08X25 CM (COMPRIMENTO X BASE INFERIOR X BASE SUPERIOR X ALTURA). AF_01/2024</v>
          </cell>
          <cell r="C4542" t="str">
            <v>M</v>
          </cell>
          <cell r="D4542">
            <v>37.880000000000003</v>
          </cell>
          <cell r="E4542" t="str">
            <v>Guias e sarjetas</v>
          </cell>
          <cell r="F4542" t="str">
            <v>SINAPI Mai/26</v>
          </cell>
        </row>
        <row r="4543">
          <cell r="A4543">
            <v>104930</v>
          </cell>
          <cell r="B4543" t="str">
            <v>ASSENTAMENTO DE GUIA (MEIO-FIO), TIPO PAVER (FINCADINHA) EM TRECHO RETO, EM CONCRETO PRÉ-FABRICADO, DIMENSÕES 45X08X608X19 CM (COMPRIMENTO X BASE INFERIOR X BASE SUPERIOR X ALTURA), PARA DELIMITAÇÃO DE JARDINS, PRAÇAS OU PASSEIOS. AF_01/2024</v>
          </cell>
          <cell r="C4543" t="str">
            <v>M</v>
          </cell>
          <cell r="D4543">
            <v>0</v>
          </cell>
          <cell r="E4543" t="str">
            <v>Guias e sarjetas</v>
          </cell>
          <cell r="F4543" t="str">
            <v>SINAPI Mai/26</v>
          </cell>
        </row>
        <row r="4544">
          <cell r="A4544">
            <v>104931</v>
          </cell>
          <cell r="B4544" t="str">
            <v>ASSENTAMENTO DE GUIA (MEIO-FIO), TIPO PAVER, FINCADINHA, EM TRECHO CURVO, EM CONCRETO PRÉ-FABRICADO, DIMENSÕES 45X08X08X19 CM (COMPRIMENTO X BASE INFERIOR X BASE SUPERIOR X ALTURA), PARA DELIMITAÇÃO DE JARDINS, PRAÇAS OU PASSEIOS. AF_01/2024</v>
          </cell>
          <cell r="C4544" t="str">
            <v>M</v>
          </cell>
          <cell r="D4544">
            <v>0</v>
          </cell>
          <cell r="E4544" t="str">
            <v>Guias e sarjetas</v>
          </cell>
          <cell r="F4544" t="str">
            <v>SINAPI Mai/26</v>
          </cell>
        </row>
        <row r="4545">
          <cell r="A4545">
            <v>94294</v>
          </cell>
          <cell r="B4545" t="str">
            <v>EXECUÇÃO DE ESCORAS DE CONCRETO PARA CONTENÇÃO DE GUIAS PRÉ-FABRICADAS. AF_01/2024</v>
          </cell>
          <cell r="C4545" t="str">
            <v>M</v>
          </cell>
          <cell r="D4545">
            <v>8.4600000000000009</v>
          </cell>
          <cell r="E4545" t="str">
            <v>Guias e sarjetas</v>
          </cell>
          <cell r="F4545" t="str">
            <v>SINAPI Mai/26</v>
          </cell>
        </row>
        <row r="4546">
          <cell r="A4546">
            <v>94288</v>
          </cell>
          <cell r="B4546" t="str">
            <v>EXECUÇÃO DE SARJETA DE CONCRETO USINADO, MOLDADA IN LOCO EM TRECHO CURVO, 30 CM BASE X 10 CM ALTURA. AF_01/2024</v>
          </cell>
          <cell r="C4546" t="str">
            <v>M</v>
          </cell>
          <cell r="D4546">
            <v>44.79</v>
          </cell>
          <cell r="E4546" t="str">
            <v>Guias e sarjetas</v>
          </cell>
          <cell r="F4546" t="str">
            <v>SINAPI Mai/26</v>
          </cell>
        </row>
        <row r="4547">
          <cell r="A4547">
            <v>94282</v>
          </cell>
          <cell r="B4547" t="str">
            <v>EXECUÇÃO DE SARJETA DE CONCRETO USINADO, MOLDADA IN LOCO EM TRECHO CURVO, 30 CM BASE X 15 CM ALTURA. AF_01/2024</v>
          </cell>
          <cell r="C4547" t="str">
            <v>M</v>
          </cell>
          <cell r="D4547">
            <v>56.48</v>
          </cell>
          <cell r="E4547" t="str">
            <v>Guias e sarjetas</v>
          </cell>
          <cell r="F4547" t="str">
            <v>SINAPI Mai/26</v>
          </cell>
        </row>
        <row r="4548">
          <cell r="A4548">
            <v>94290</v>
          </cell>
          <cell r="B4548" t="str">
            <v>EXECUÇÃO DE SARJETA DE CONCRETO USINADO, MOLDADA IN LOCO EM TRECHO CURVO, 45 CM BASE X 10 CM ALTURA. AF_01/2024</v>
          </cell>
          <cell r="C4548" t="str">
            <v>M</v>
          </cell>
          <cell r="D4548">
            <v>54.46</v>
          </cell>
          <cell r="E4548" t="str">
            <v>Guias e sarjetas</v>
          </cell>
          <cell r="F4548" t="str">
            <v>SINAPI Mai/26</v>
          </cell>
        </row>
        <row r="4549">
          <cell r="A4549">
            <v>94284</v>
          </cell>
          <cell r="B4549" t="str">
            <v>EXECUÇÃO DE SARJETA DE CONCRETO USINADO, MOLDADA IN LOCO EM TRECHO CURVO, 45 CM BASE X 15 CM ALTURA. AF_01/2024</v>
          </cell>
          <cell r="C4549" t="str">
            <v>M</v>
          </cell>
          <cell r="D4549">
            <v>72.11</v>
          </cell>
          <cell r="E4549" t="str">
            <v>Guias e sarjetas</v>
          </cell>
          <cell r="F4549" t="str">
            <v>SINAPI Mai/26</v>
          </cell>
        </row>
        <row r="4550">
          <cell r="A4550">
            <v>94292</v>
          </cell>
          <cell r="B4550" t="str">
            <v>EXECUÇÃO DE SARJETA DE CONCRETO USINADO, MOLDADA IN LOCO EM TRECHO CURVO, 60 CM BASE X 10 CM ALTURA. AF_01/2024</v>
          </cell>
          <cell r="C4550" t="str">
            <v>M</v>
          </cell>
          <cell r="D4550">
            <v>64.77</v>
          </cell>
          <cell r="E4550" t="str">
            <v>Guias e sarjetas</v>
          </cell>
          <cell r="F4550" t="str">
            <v>SINAPI Mai/26</v>
          </cell>
        </row>
        <row r="4551">
          <cell r="A4551">
            <v>94286</v>
          </cell>
          <cell r="B4551" t="str">
            <v>EXECUÇÃO DE SARJETA DE CONCRETO USINADO, MOLDADA IN LOCO EM TRECHO CURVO, 60 CM BASE X 15 CM ALTURA. AF_01/2024</v>
          </cell>
          <cell r="C4551" t="str">
            <v>M</v>
          </cell>
          <cell r="D4551">
            <v>90.83</v>
          </cell>
          <cell r="E4551" t="str">
            <v>Guias e sarjetas</v>
          </cell>
          <cell r="F4551" t="str">
            <v>SINAPI Mai/26</v>
          </cell>
        </row>
        <row r="4552">
          <cell r="A4552">
            <v>94287</v>
          </cell>
          <cell r="B4552" t="str">
            <v>EXECUÇÃO DE SARJETA DE CONCRETO USINADO, MOLDADA IN LOCO EM TRECHO RETO, 30 CM BASE X 10 CM ALTURA. AF_01/2024</v>
          </cell>
          <cell r="C4552" t="str">
            <v>M</v>
          </cell>
          <cell r="D4552">
            <v>35.93</v>
          </cell>
          <cell r="E4552" t="str">
            <v>Guias e sarjetas</v>
          </cell>
          <cell r="F4552" t="str">
            <v>SINAPI Mai/26</v>
          </cell>
        </row>
        <row r="4553">
          <cell r="A4553">
            <v>94281</v>
          </cell>
          <cell r="B4553" t="str">
            <v>EXECUÇÃO DE SARJETA DE CONCRETO USINADO, MOLDADA IN LOCO EM TRECHO RETO, 30 CM BASE X 15 CM ALTURA. AF_01/2024</v>
          </cell>
          <cell r="C4553" t="str">
            <v>M</v>
          </cell>
          <cell r="D4553">
            <v>46.52</v>
          </cell>
          <cell r="E4553" t="str">
            <v>Guias e sarjetas</v>
          </cell>
          <cell r="F4553" t="str">
            <v>SINAPI Mai/26</v>
          </cell>
        </row>
        <row r="4554">
          <cell r="A4554">
            <v>94289</v>
          </cell>
          <cell r="B4554" t="str">
            <v>EXECUÇÃO DE SARJETA DE CONCRETO USINADO, MOLDADA IN LOCO EM TRECHO RETO, 45 CM BASE X 10 CM ALTURA. AF_01/2024</v>
          </cell>
          <cell r="C4554" t="str">
            <v>M</v>
          </cell>
          <cell r="D4554">
            <v>45.59</v>
          </cell>
          <cell r="E4554" t="str">
            <v>Guias e sarjetas</v>
          </cell>
          <cell r="F4554" t="str">
            <v>SINAPI Mai/26</v>
          </cell>
        </row>
        <row r="4555">
          <cell r="A4555">
            <v>94283</v>
          </cell>
          <cell r="B4555" t="str">
            <v>EXECUÇÃO DE SARJETA DE CONCRETO USINADO, MOLDADA IN LOCO EM TRECHO RETO, 45 CM BASE X 15 CM ALTURA. AF_01/2024</v>
          </cell>
          <cell r="C4555" t="str">
            <v>M</v>
          </cell>
          <cell r="D4555">
            <v>62.13</v>
          </cell>
          <cell r="E4555" t="str">
            <v>Guias e sarjetas</v>
          </cell>
          <cell r="F4555" t="str">
            <v>SINAPI Mai/26</v>
          </cell>
        </row>
        <row r="4556">
          <cell r="A4556">
            <v>94291</v>
          </cell>
          <cell r="B4556" t="str">
            <v>EXECUÇÃO DE SARJETA DE CONCRETO USINADO, MOLDADA IN LOCO EM TRECHO RETO, 60 CM BASE X 10 CM ALTURA. AF_01/2024</v>
          </cell>
          <cell r="C4556" t="str">
            <v>M</v>
          </cell>
          <cell r="D4556">
            <v>55.91</v>
          </cell>
          <cell r="E4556" t="str">
            <v>Guias e sarjetas</v>
          </cell>
          <cell r="F4556" t="str">
            <v>SINAPI Mai/26</v>
          </cell>
        </row>
        <row r="4557">
          <cell r="A4557">
            <v>94285</v>
          </cell>
          <cell r="B4557" t="str">
            <v>EXECUÇÃO DE SARJETA DE CONCRETO USINADO, MOLDADA IN LOCO EM TRECHO RETO, 60 CM BASE X 15 CM ALTURA. AF_01/2024</v>
          </cell>
          <cell r="C4557" t="str">
            <v>M</v>
          </cell>
          <cell r="D4557">
            <v>80.86</v>
          </cell>
          <cell r="E4557" t="str">
            <v>Guias e sarjetas</v>
          </cell>
          <cell r="F4557" t="str">
            <v>SINAPI Mai/26</v>
          </cell>
        </row>
        <row r="4558">
          <cell r="A4558">
            <v>94293</v>
          </cell>
          <cell r="B4558" t="str">
            <v>EXECUÇÃO DE SARJETÃO DE CONCRETO USINADO, MOLDADA IN LOCO EM TRECHO RETO, 100 CM BASE X 20 CM ALTURA. AF_01/2024</v>
          </cell>
          <cell r="C4558" t="str">
            <v>M</v>
          </cell>
          <cell r="D4558">
            <v>181.1</v>
          </cell>
          <cell r="E4558" t="str">
            <v>Guias e sarjetas</v>
          </cell>
          <cell r="F4558" t="str">
            <v>SINAPI Mai/26</v>
          </cell>
        </row>
        <row r="4559">
          <cell r="A4559">
            <v>94264</v>
          </cell>
          <cell r="B4559" t="str">
            <v>GUIA (MEIO-FIO) CONCRETO, MOLDADA IN LOCO EM TRECHO CURVO COM EXTRUSORA, 13 CM BASE X 22 CM ALTURA. AF_01/2024</v>
          </cell>
          <cell r="C4559" t="str">
            <v>M</v>
          </cell>
          <cell r="D4559">
            <v>46.23</v>
          </cell>
          <cell r="E4559" t="str">
            <v>Guias e sarjetas</v>
          </cell>
          <cell r="F4559" t="str">
            <v>SINAPI Mai/26</v>
          </cell>
        </row>
        <row r="4560">
          <cell r="A4560">
            <v>94266</v>
          </cell>
          <cell r="B4560" t="str">
            <v>GUIA (MEIO-FIO) CONCRETO, MOLDADA IN LOCO EM TRECHO CURVO COM EXTRUSORA, 15 CM BASE X 30 CM ALTURA. AF_01/2024</v>
          </cell>
          <cell r="C4560" t="str">
            <v>M</v>
          </cell>
          <cell r="D4560">
            <v>59.63</v>
          </cell>
          <cell r="E4560" t="str">
            <v>Guias e sarjetas</v>
          </cell>
          <cell r="F4560" t="str">
            <v>SINAPI Mai/26</v>
          </cell>
        </row>
        <row r="4561">
          <cell r="A4561">
            <v>94263</v>
          </cell>
          <cell r="B4561" t="str">
            <v>GUIA (MEIO-FIO) CONCRETO, MOLDADA IN LOCO EM TRECHO RETO COM EXTRUSORA, 13 CM BASE X 22 CM ALTURA. AF_01/2024</v>
          </cell>
          <cell r="C4561" t="str">
            <v>M</v>
          </cell>
          <cell r="D4561">
            <v>39.97</v>
          </cell>
          <cell r="E4561" t="str">
            <v>Guias e sarjetas</v>
          </cell>
          <cell r="F4561" t="str">
            <v>SINAPI Mai/26</v>
          </cell>
        </row>
        <row r="4562">
          <cell r="A4562">
            <v>94265</v>
          </cell>
          <cell r="B4562" t="str">
            <v>GUIA (MEIO-FIO) CONCRETO, MOLDADA IN LOCO EM TRECHO RETO COM EXTRUSORA, 15 CM BASE X 30 CM ALTURA. AF_01/2024</v>
          </cell>
          <cell r="C4562" t="str">
            <v>M</v>
          </cell>
          <cell r="D4562">
            <v>52.46</v>
          </cell>
          <cell r="E4562" t="str">
            <v>Guias e sarjetas</v>
          </cell>
          <cell r="F4562" t="str">
            <v>SINAPI Mai/26</v>
          </cell>
        </row>
        <row r="4563">
          <cell r="A4563">
            <v>94268</v>
          </cell>
          <cell r="B4563" t="str">
            <v>GUIA (MEIO-FIO) E SARJETA CONJUGADOS DE CONCRETO, MOLDADA IN LOCO EM TRECHO CURVO COM EXTRUSORA, 45 CM BASE (15 CM BASE DA GUIA + 30 CM BASE DA SARJETA) X 22 CM ALTURA. AF_01/2024</v>
          </cell>
          <cell r="C4563" t="str">
            <v>M</v>
          </cell>
          <cell r="D4563">
            <v>69.86</v>
          </cell>
          <cell r="E4563" t="str">
            <v>Guias e sarjetas</v>
          </cell>
          <cell r="F4563" t="str">
            <v>SINAPI Mai/26</v>
          </cell>
        </row>
        <row r="4564">
          <cell r="A4564">
            <v>94270</v>
          </cell>
          <cell r="B4564" t="str">
            <v>GUIA (MEIO-FIO) E SARJETA CONJUGADOS DE CONCRETO, MOLDADA IN LOCO EM TRECHO CURVO COM EXTRUSORA, 60 CM BASE (15 CM BASE DA GUIA + 45 CM BASE DA SARJETA) X 26 CM ALTURA. AF_01/2024</v>
          </cell>
          <cell r="C4564" t="str">
            <v>M</v>
          </cell>
          <cell r="D4564">
            <v>98.29</v>
          </cell>
          <cell r="E4564" t="str">
            <v>Guias e sarjetas</v>
          </cell>
          <cell r="F4564" t="str">
            <v>SINAPI Mai/26</v>
          </cell>
        </row>
        <row r="4565">
          <cell r="A4565">
            <v>94272</v>
          </cell>
          <cell r="B4565" t="str">
            <v>GUIA (MEIO-FIO) E SARJETA CONJUGADOS DE CONCRETO, MOLDADA IN LOCO EM TRECHO CURVO COM EXTRUSORA, 65 CM BASE (15 CM BASE DA GUIA + 50 CM BASE DA SARJETA) X 26 CM ALTURA. AF_01/2024</v>
          </cell>
          <cell r="C4565" t="str">
            <v>M</v>
          </cell>
          <cell r="D4565">
            <v>121.25</v>
          </cell>
          <cell r="E4565" t="str">
            <v>Guias e sarjetas</v>
          </cell>
          <cell r="F4565" t="str">
            <v>SINAPI Mai/26</v>
          </cell>
        </row>
        <row r="4566">
          <cell r="A4566">
            <v>94267</v>
          </cell>
          <cell r="B4566" t="str">
            <v>GUIA (MEIO-FIO) E SARJETA CONJUGADOS DE CONCRETO, MOLDADA IN LOCO EM TRECHO RETO COM EXTRUSORA, 45 CM BASE (15 CM BASE DA GUIA + 30 CM BASE DA SARJETA) X 22 CM ALTURA. AF_01/2024</v>
          </cell>
          <cell r="C4566" t="str">
            <v>M</v>
          </cell>
          <cell r="D4566">
            <v>61.95</v>
          </cell>
          <cell r="E4566" t="str">
            <v>Guias e sarjetas</v>
          </cell>
          <cell r="F4566" t="str">
            <v>SINAPI Mai/26</v>
          </cell>
        </row>
        <row r="4567">
          <cell r="A4567">
            <v>94269</v>
          </cell>
          <cell r="B4567" t="str">
            <v>GUIA (MEIO-FIO) E SARJETA CONJUGADOS DE CONCRETO, MOLDADA IN LOCO EM TRECHO RETO COM EXTRUSORA, 60 CM BASE (15 CM BASE DA GUIA + 45 CM BASE DA SARJETA) X 26 CM ALTURA. AF_01/2024</v>
          </cell>
          <cell r="C4567" t="str">
            <v>M</v>
          </cell>
          <cell r="D4567">
            <v>87.3</v>
          </cell>
          <cell r="E4567" t="str">
            <v>Guias e sarjetas</v>
          </cell>
          <cell r="F4567" t="str">
            <v>SINAPI Mai/26</v>
          </cell>
        </row>
        <row r="4568">
          <cell r="A4568">
            <v>94271</v>
          </cell>
          <cell r="B4568" t="str">
            <v>GUIA (MEIO-FIO) E SARJETA CONJUGADOS DE CONCRETO, MOLDADA IN LOCO EM TRECHO RETO COM EXTRUSORA, 65 CM BASE (15 CM BASE DA GUIA + 50 CM BASE DA SARJETA) X 26 CM ALTURA. AF_01/2024</v>
          </cell>
          <cell r="C4568" t="str">
            <v>M</v>
          </cell>
          <cell r="D4568">
            <v>106.58</v>
          </cell>
          <cell r="E4568" t="str">
            <v>Guias e sarjetas</v>
          </cell>
          <cell r="F4568" t="str">
            <v>SINAPI Mai/26</v>
          </cell>
        </row>
        <row r="4569">
          <cell r="A4569">
            <v>105555</v>
          </cell>
          <cell r="B4569" t="str">
            <v>BLOCO AUTÔNOMO DE ILUMINAÇÃO DE EMERGÊNCIA COM DOIS REFLETORES - FORNECIMENTO E INSTALAÇÃO. AF_09/2024</v>
          </cell>
          <cell r="C4569" t="str">
            <v>UN</v>
          </cell>
          <cell r="D4569">
            <v>0</v>
          </cell>
          <cell r="E4569" t="str">
            <v>Iluminação Predial e Monitoramento</v>
          </cell>
          <cell r="F4569" t="str">
            <v>SINAPI Mai/26</v>
          </cell>
        </row>
        <row r="4570">
          <cell r="A4570">
            <v>97603</v>
          </cell>
          <cell r="B4570" t="str">
            <v>CÂMERA DE MONITORAMENTO COM ATÉ 25 METROS DE ALCANCE TIPO BULLET - FORNECIMENTO E INSTALAÇÃO. AF_09/2024</v>
          </cell>
          <cell r="C4570" t="str">
            <v>UN</v>
          </cell>
          <cell r="D4570">
            <v>0</v>
          </cell>
          <cell r="E4570" t="str">
            <v>Iluminação Predial e Monitoramento</v>
          </cell>
          <cell r="F4570" t="str">
            <v>SINAPI Mai/26</v>
          </cell>
        </row>
        <row r="4571">
          <cell r="A4571">
            <v>97602</v>
          </cell>
          <cell r="B4571" t="str">
            <v>CÂMERA DE MONITORAMENTO COM ATÉ 25 METROS DE ALCANCE TIPO DOME - FORNECIMENTO E INSTALAÇÃO. AF_09/2024</v>
          </cell>
          <cell r="C4571" t="str">
            <v>UN</v>
          </cell>
          <cell r="D4571">
            <v>0</v>
          </cell>
          <cell r="E4571" t="str">
            <v>Iluminação Predial e Monitoramento</v>
          </cell>
          <cell r="F4571" t="str">
            <v>SINAPI Mai/26</v>
          </cell>
        </row>
        <row r="4572">
          <cell r="A4572">
            <v>97604</v>
          </cell>
          <cell r="B4572" t="str">
            <v>CÂMERA DE MONITORAMENTO COM MAIS DE 25 METROS DE ALCANCE TIPO BULLET - FORNECIMENTO E INSTALAÇÃO. AF_09/2024</v>
          </cell>
          <cell r="C4572" t="str">
            <v>UN</v>
          </cell>
          <cell r="D4572">
            <v>0</v>
          </cell>
          <cell r="E4572" t="str">
            <v>Iluminação Predial e Monitoramento</v>
          </cell>
          <cell r="F4572" t="str">
            <v>SINAPI Mai/26</v>
          </cell>
        </row>
        <row r="4573">
          <cell r="A4573">
            <v>105553</v>
          </cell>
          <cell r="B4573" t="str">
            <v>CÂMERA IP BULLET - FORNECIMENTO E INSTALAÇÃO. AF_09/2024</v>
          </cell>
          <cell r="C4573" t="str">
            <v>UN</v>
          </cell>
          <cell r="D4573">
            <v>0</v>
          </cell>
          <cell r="E4573" t="str">
            <v>Iluminação Predial e Monitoramento</v>
          </cell>
          <cell r="F4573" t="str">
            <v>SINAPI Mai/26</v>
          </cell>
        </row>
        <row r="4574">
          <cell r="A4574">
            <v>105552</v>
          </cell>
          <cell r="B4574" t="str">
            <v>CÂMERA IP DOME RESOLUCAO 1MP - FORNECIMENTO E INSTALAÇÃO. AF_09/2024</v>
          </cell>
          <cell r="C4574" t="str">
            <v>UN</v>
          </cell>
          <cell r="D4574">
            <v>0</v>
          </cell>
          <cell r="E4574" t="str">
            <v>Iluminação Predial e Monitoramento</v>
          </cell>
          <cell r="F4574" t="str">
            <v>SINAPI Mai/26</v>
          </cell>
        </row>
        <row r="4575">
          <cell r="A4575">
            <v>105550</v>
          </cell>
          <cell r="B4575" t="str">
            <v>CÂMERA IP SPEED DOME - FORNECIMENTO E INSTALAÇÃO. AF_09/2024</v>
          </cell>
          <cell r="C4575" t="str">
            <v>UN</v>
          </cell>
          <cell r="D4575">
            <v>0</v>
          </cell>
          <cell r="E4575" t="str">
            <v>Iluminação Predial e Monitoramento</v>
          </cell>
          <cell r="F4575" t="str">
            <v>SINAPI Mai/26</v>
          </cell>
        </row>
        <row r="4576">
          <cell r="A4576">
            <v>105551</v>
          </cell>
          <cell r="B4576" t="str">
            <v>CÂMERA IP WIFI - FORNECIMENTO E INSTALAÇÃO. AF_09/2024</v>
          </cell>
          <cell r="C4576" t="str">
            <v>UN</v>
          </cell>
          <cell r="D4576">
            <v>0</v>
          </cell>
          <cell r="E4576" t="str">
            <v>Iluminação Predial e Monitoramento</v>
          </cell>
          <cell r="F4576" t="str">
            <v>SINAPI Mai/26</v>
          </cell>
        </row>
        <row r="4577">
          <cell r="A4577">
            <v>105549</v>
          </cell>
          <cell r="B4577" t="str">
            <v>DRIVER SLIM PARA FITA LED - FORNECIMENTO E INSTALAÇÃO. AF_09/2024</v>
          </cell>
          <cell r="C4577" t="str">
            <v>UN</v>
          </cell>
          <cell r="D4577">
            <v>0</v>
          </cell>
          <cell r="E4577" t="str">
            <v>Iluminação Predial e Monitoramento</v>
          </cell>
          <cell r="F4577" t="str">
            <v>SINAPI Mai/26</v>
          </cell>
        </row>
        <row r="4578">
          <cell r="A4578">
            <v>105547</v>
          </cell>
          <cell r="B4578" t="str">
            <v>FITA LED - FORNECIMENTO E INSTALAÇÃO. AF_09/2024</v>
          </cell>
          <cell r="C4578" t="str">
            <v>M</v>
          </cell>
          <cell r="D4578">
            <v>0</v>
          </cell>
          <cell r="E4578" t="str">
            <v>Iluminação Predial e Monitoramento</v>
          </cell>
          <cell r="F4578" t="str">
            <v>SINAPI Mai/26</v>
          </cell>
        </row>
        <row r="4579">
          <cell r="A4579">
            <v>97605</v>
          </cell>
          <cell r="B4579" t="str">
            <v>LUMINÁRIA ARANDELA TIPO MEIA LUA, DE SOBREPOR, COM 1 LÂMPADA LED DE 6 W, SEM REATOR - FORNECIMENTO E INSTALAÇÃO. AF_09/2024</v>
          </cell>
          <cell r="C4579" t="str">
            <v>UN</v>
          </cell>
          <cell r="D4579">
            <v>74.92</v>
          </cell>
          <cell r="E4579" t="str">
            <v>Iluminação Predial e Monitoramento</v>
          </cell>
          <cell r="F4579" t="str">
            <v>SINAPI Mai/26</v>
          </cell>
        </row>
        <row r="4580">
          <cell r="A4580">
            <v>97607</v>
          </cell>
          <cell r="B4580" t="str">
            <v>LUMINÁRIA ARANDELA TIPO TARTARUGA, DE SOBREPOR, COM 1 LÂMPADA LED DE 6 W, SEM REATOR - FORNECIMENTO E INSTALAÇÃO. AF_09/2024</v>
          </cell>
          <cell r="C4580" t="str">
            <v>UN</v>
          </cell>
          <cell r="D4580">
            <v>97.6</v>
          </cell>
          <cell r="E4580" t="str">
            <v>Iluminação Predial e Monitoramento</v>
          </cell>
          <cell r="F4580" t="str">
            <v>SINAPI Mai/26</v>
          </cell>
        </row>
        <row r="4581">
          <cell r="A4581">
            <v>97599</v>
          </cell>
          <cell r="B4581" t="str">
            <v>LUMINÁRIA DE EMERGÊNCIA, COM 30 LÂMPADAS LED DE 2 W, SEM REATOR - FORNECIMENTO E INSTALAÇÃO. AF_09/2024</v>
          </cell>
          <cell r="C4581" t="str">
            <v>UN</v>
          </cell>
          <cell r="D4581">
            <v>19.84</v>
          </cell>
          <cell r="E4581" t="str">
            <v>Iluminação Predial e Monitoramento</v>
          </cell>
          <cell r="F4581" t="str">
            <v>SINAPI Mai/26</v>
          </cell>
        </row>
        <row r="4582">
          <cell r="A4582">
            <v>105542</v>
          </cell>
          <cell r="B4582" t="str">
            <v>LUMINÁRIA LED DE EMBUTIR - QUADRADA 60X60CM, INCLUSO DRIVER - FORNECIMENTO E INSTALAÇÃO. AF_09/2024</v>
          </cell>
          <cell r="C4582" t="str">
            <v>UN</v>
          </cell>
          <cell r="D4582">
            <v>0</v>
          </cell>
          <cell r="E4582" t="str">
            <v>Iluminação Predial e Monitoramento</v>
          </cell>
          <cell r="F4582" t="str">
            <v>SINAPI Mai/26</v>
          </cell>
        </row>
        <row r="4583">
          <cell r="A4583">
            <v>105543</v>
          </cell>
          <cell r="B4583" t="str">
            <v>LUMINÁRIA LED DE SOBREPOR - QUADRADA *60X60*CM, INCLUSO DRIVER - FORNECIMENTO E INSTALAÇÃO. AF_09/2024</v>
          </cell>
          <cell r="C4583" t="str">
            <v>UN</v>
          </cell>
          <cell r="D4583">
            <v>0</v>
          </cell>
          <cell r="E4583" t="str">
            <v>Iluminação Predial e Monitoramento</v>
          </cell>
          <cell r="F4583" t="str">
            <v>SINAPI Mai/26</v>
          </cell>
        </row>
        <row r="4584">
          <cell r="A4584">
            <v>105544</v>
          </cell>
          <cell r="B4584" t="str">
            <v>LUMINÁRIA LED DE SOBREPOR HERMÉTICA - *60X15CM*, INCLUSO DRIVER - FORNECIMENTO E INSTALAÇÃO. AF_09/2024</v>
          </cell>
          <cell r="C4584" t="str">
            <v>UN</v>
          </cell>
          <cell r="D4584">
            <v>0</v>
          </cell>
          <cell r="E4584" t="str">
            <v>Iluminação Predial e Monitoramento</v>
          </cell>
          <cell r="F4584" t="str">
            <v>SINAPI Mai/26</v>
          </cell>
        </row>
        <row r="4585">
          <cell r="A4585">
            <v>100913</v>
          </cell>
          <cell r="B4585" t="str">
            <v>LUMINÁRIA TIPO CALHA, DE EMBUTIR, COM 1 LÂMPADA TUBULAR LED DE 18 W, SEM REATOR - FORNECIMENTO E INSTALAÇÃO. AF_09/2024</v>
          </cell>
          <cell r="C4585" t="str">
            <v>UN</v>
          </cell>
          <cell r="D4585">
            <v>0</v>
          </cell>
          <cell r="E4585" t="str">
            <v>Iluminação Predial e Monitoramento</v>
          </cell>
          <cell r="F4585" t="str">
            <v>SINAPI Mai/26</v>
          </cell>
        </row>
        <row r="4586">
          <cell r="A4586">
            <v>100916</v>
          </cell>
          <cell r="B4586" t="str">
            <v>LUMINÁRIA TIPO CALHA, DE EMBUTIR, COM 2 LÂMPADAS TUBULARES LED DE 18 W, SEM REATOR - FORNECIMENTO E INSTALAÇÃO. AF_09/2024</v>
          </cell>
          <cell r="C4586" t="str">
            <v>UN</v>
          </cell>
          <cell r="D4586">
            <v>0</v>
          </cell>
          <cell r="E4586" t="str">
            <v>Iluminação Predial e Monitoramento</v>
          </cell>
          <cell r="F4586" t="str">
            <v>SINAPI Mai/26</v>
          </cell>
        </row>
        <row r="4587">
          <cell r="A4587">
            <v>100918</v>
          </cell>
          <cell r="B4587" t="str">
            <v>LUMINÁRIA TIPO CALHA, DE EMBUTIR, COM 2 LÂMPADAS TUBULARES LED DE 9 W, SEM REATOR - FORNECIMENTO E INSTALAÇÃO. AF_09/2024</v>
          </cell>
          <cell r="C4587" t="str">
            <v>UN</v>
          </cell>
          <cell r="D4587">
            <v>0</v>
          </cell>
          <cell r="E4587" t="str">
            <v>Iluminação Predial e Monitoramento</v>
          </cell>
          <cell r="F4587" t="str">
            <v>SINAPI Mai/26</v>
          </cell>
        </row>
        <row r="4588">
          <cell r="A4588">
            <v>100914</v>
          </cell>
          <cell r="B4588" t="str">
            <v>LUMINÁRIA TIPO CALHA, DE EMBUTIR, PARA 1 LÂMPADA TUBULAR LED DE 36 W, SEM LÂMPADA E SEM REATOR - FORNECIMENTO E INSTALAÇÃO. AF_09/2024</v>
          </cell>
          <cell r="C4588" t="str">
            <v>UN</v>
          </cell>
          <cell r="D4588">
            <v>0</v>
          </cell>
          <cell r="E4588" t="str">
            <v>Iluminação Predial e Monitoramento</v>
          </cell>
          <cell r="F4588" t="str">
            <v>SINAPI Mai/26</v>
          </cell>
        </row>
        <row r="4589">
          <cell r="A4589">
            <v>100917</v>
          </cell>
          <cell r="B4589" t="str">
            <v>LUMINÁRIA TIPO CALHA, DE EMBUTIR, PARA 2 LÂMPADAS TUBULARES LED DE 36 W, SEM LÂMPADA E SEM REATOR - FORNECIMENTO E INSTALAÇÃO. AF_09/2024</v>
          </cell>
          <cell r="C4589" t="str">
            <v>UN</v>
          </cell>
          <cell r="D4589">
            <v>0</v>
          </cell>
          <cell r="E4589" t="str">
            <v>Iluminação Predial e Monitoramento</v>
          </cell>
          <cell r="F4589" t="str">
            <v>SINAPI Mai/26</v>
          </cell>
        </row>
        <row r="4590">
          <cell r="A4590">
            <v>100907</v>
          </cell>
          <cell r="B4590" t="str">
            <v>LUMINÁRIA TIPO CALHA, DE SOBREPOR, COM 1 LÂMPADA TUBULAR LED DE 18 W, SEM REATOR - FORNECIMENTO E INSTALAÇÃO. AF_09/2024</v>
          </cell>
          <cell r="C4590" t="str">
            <v>UN</v>
          </cell>
          <cell r="D4590">
            <v>0</v>
          </cell>
          <cell r="E4590" t="str">
            <v>Iluminação Predial e Monitoramento</v>
          </cell>
          <cell r="F4590" t="str">
            <v>SINAPI Mai/26</v>
          </cell>
        </row>
        <row r="4591">
          <cell r="A4591">
            <v>102467</v>
          </cell>
          <cell r="B4591" t="str">
            <v>LUMINÁRIA TIPO CALHA, DE SOBREPOR, COM 1 LÂMPADA TUBULAR LED DE 9 W SEM REATOR - FORNECIMENTO E INSTALAÇÃO. AF_09/2024</v>
          </cell>
          <cell r="C4591" t="str">
            <v>UN</v>
          </cell>
          <cell r="D4591">
            <v>0</v>
          </cell>
          <cell r="E4591" t="str">
            <v>Iluminação Predial e Monitoramento</v>
          </cell>
          <cell r="F4591" t="str">
            <v>SINAPI Mai/26</v>
          </cell>
        </row>
        <row r="4592">
          <cell r="A4592">
            <v>100910</v>
          </cell>
          <cell r="B4592" t="str">
            <v>LUMINÁRIA TIPO CALHA, DE SOBREPOR, COM 2 LÂMPADAS TUBULARES LED DE 18 W, SEM REATOR - FORNECIMENTO E INSTALAÇÃO. AF_09/2024</v>
          </cell>
          <cell r="C4592" t="str">
            <v>UN</v>
          </cell>
          <cell r="D4592">
            <v>0</v>
          </cell>
          <cell r="E4592" t="str">
            <v>Iluminação Predial e Monitoramento</v>
          </cell>
          <cell r="F4592" t="str">
            <v>SINAPI Mai/26</v>
          </cell>
        </row>
        <row r="4593">
          <cell r="A4593">
            <v>105541</v>
          </cell>
          <cell r="B4593" t="str">
            <v>LUMINÁRIA TIPO CALHA, DE SOBREPOR, COM 2 LÂMPADAS TUBULARES LED DE 9 W SEM REATOR - FORNECIMENTO E INSTALAÇÃO. AF_09/2024</v>
          </cell>
          <cell r="C4593" t="str">
            <v>UN</v>
          </cell>
          <cell r="D4593">
            <v>0</v>
          </cell>
          <cell r="E4593" t="str">
            <v>Iluminação Predial e Monitoramento</v>
          </cell>
          <cell r="F4593" t="str">
            <v>SINAPI Mai/26</v>
          </cell>
        </row>
        <row r="4594">
          <cell r="A4594">
            <v>100908</v>
          </cell>
          <cell r="B4594" t="str">
            <v>LUMINÁRIA TIPO CALHA, DE SOBREPOR, PARA 1 LÂMPADA TUBULAR LED DE 36 W, SEM LÂMPADA E SEM REATOR - FORNECIMENTO E INSTALAÇÃO. AF_09/2024</v>
          </cell>
          <cell r="C4594" t="str">
            <v>UN</v>
          </cell>
          <cell r="D4594">
            <v>0</v>
          </cell>
          <cell r="E4594" t="str">
            <v>Iluminação Predial e Monitoramento</v>
          </cell>
          <cell r="F4594" t="str">
            <v>SINAPI Mai/26</v>
          </cell>
        </row>
        <row r="4595">
          <cell r="A4595">
            <v>100911</v>
          </cell>
          <cell r="B4595" t="str">
            <v>LUMINÁRIA TIPO CALHA, DE SOBREPOR, PARA 2 LÂMPADAS TUBULARES LED DE 36 W, SEM LÂMPADA E SEM REATOR - FORNECIMENTO E INSTALAÇÃO. AF_09/2024</v>
          </cell>
          <cell r="C4595" t="str">
            <v>UN</v>
          </cell>
          <cell r="D4595">
            <v>0</v>
          </cell>
          <cell r="E4595" t="str">
            <v>Iluminação Predial e Monitoramento</v>
          </cell>
          <cell r="F4595" t="str">
            <v>SINAPI Mai/26</v>
          </cell>
        </row>
        <row r="4596">
          <cell r="A4596">
            <v>103782</v>
          </cell>
          <cell r="B4596" t="str">
            <v>LUMINÁRIA TIPO PLAFON CIRCULAR, DE SOBREPOR, COM LED DE 12/13 W - FORNECIMENTO E INSTALAÇÃO. AF_09/2024</v>
          </cell>
          <cell r="C4596" t="str">
            <v>UN</v>
          </cell>
          <cell r="D4596">
            <v>36.06</v>
          </cell>
          <cell r="E4596" t="str">
            <v>Iluminação Predial e Monitoramento</v>
          </cell>
          <cell r="F4596" t="str">
            <v>SINAPI Mai/26</v>
          </cell>
        </row>
        <row r="4597">
          <cell r="A4597">
            <v>103786</v>
          </cell>
          <cell r="B4597" t="str">
            <v>LUMINÁRIA TIPO PLAFON QUADRADA, DE EMBUTIR, COM LED DE 12 W - FORNECIMENTO E INSTALAÇÃO. AF_09/2024</v>
          </cell>
          <cell r="C4597" t="str">
            <v>UN</v>
          </cell>
          <cell r="D4597">
            <v>0</v>
          </cell>
          <cell r="E4597" t="str">
            <v>Iluminação Predial e Monitoramento</v>
          </cell>
          <cell r="F4597" t="str">
            <v>SINAPI Mai/26</v>
          </cell>
        </row>
        <row r="4598">
          <cell r="A4598">
            <v>103787</v>
          </cell>
          <cell r="B4598" t="str">
            <v>LUMINÁRIA TIPO PLAFON QUADRADA, DE EMBUTIR, COM LED DE 18 W - FORNECIMENTO E INSTALAÇÃO. AF_09/2024</v>
          </cell>
          <cell r="C4598" t="str">
            <v>UN</v>
          </cell>
          <cell r="D4598">
            <v>0</v>
          </cell>
          <cell r="E4598" t="str">
            <v>Iluminação Predial e Monitoramento</v>
          </cell>
          <cell r="F4598" t="str">
            <v>SINAPI Mai/26</v>
          </cell>
        </row>
        <row r="4599">
          <cell r="A4599">
            <v>103788</v>
          </cell>
          <cell r="B4599" t="str">
            <v>LUMINÁRIA TIPO PLAFON QUADRADA, DE EMBUTIR, COM LED DE 24 W - FORNECIMENTO E INSTALAÇÃO. AF_09/2024</v>
          </cell>
          <cell r="C4599" t="str">
            <v>UN</v>
          </cell>
          <cell r="D4599">
            <v>0</v>
          </cell>
          <cell r="E4599" t="str">
            <v>Iluminação Predial e Monitoramento</v>
          </cell>
          <cell r="F4599" t="str">
            <v>SINAPI Mai/26</v>
          </cell>
        </row>
        <row r="4600">
          <cell r="A4600">
            <v>103783</v>
          </cell>
          <cell r="B4600" t="str">
            <v>LUMINÁRIA TIPO PLAFON QUADRADA, DE SOBREPOR, COM LED DE 12 W - FORNECIMENTO E INSTALAÇÃO. AF_09/2024</v>
          </cell>
          <cell r="C4600" t="str">
            <v>UN</v>
          </cell>
          <cell r="D4600">
            <v>0</v>
          </cell>
          <cell r="E4600" t="str">
            <v>Iluminação Predial e Monitoramento</v>
          </cell>
          <cell r="F4600" t="str">
            <v>SINAPI Mai/26</v>
          </cell>
        </row>
        <row r="4601">
          <cell r="A4601">
            <v>103784</v>
          </cell>
          <cell r="B4601" t="str">
            <v>LUMINÁRIA TIPO PLAFON QUADRADA, DE SOBREPOR, COM LED DE 18 W - FORNECIMENTO E INSTALAÇÃO. AF_09/2024</v>
          </cell>
          <cell r="C4601" t="str">
            <v>UN</v>
          </cell>
          <cell r="D4601">
            <v>0</v>
          </cell>
          <cell r="E4601" t="str">
            <v>Iluminação Predial e Monitoramento</v>
          </cell>
          <cell r="F4601" t="str">
            <v>SINAPI Mai/26</v>
          </cell>
        </row>
        <row r="4602">
          <cell r="A4602">
            <v>103785</v>
          </cell>
          <cell r="B4602" t="str">
            <v>LUMINÁRIA TIPO PLAFON QUADRADA, DE SOBREPOR, COM LED DE 24 W - FORNECIMENTO E INSTALAÇÃO. AF_09/2024</v>
          </cell>
          <cell r="C4602" t="str">
            <v>UN</v>
          </cell>
          <cell r="D4602">
            <v>0</v>
          </cell>
          <cell r="E4602" t="str">
            <v>Iluminação Predial e Monitoramento</v>
          </cell>
          <cell r="F4602" t="str">
            <v>SINAPI Mai/26</v>
          </cell>
        </row>
        <row r="4603">
          <cell r="A4603">
            <v>105546</v>
          </cell>
          <cell r="B4603" t="str">
            <v>LUMINÁRIA TIPO SPOT, DE EMBUTIR, COM 1 LÂMPADA LED PAR20 - FORNECIMENTO E INSTALAÇÃO. AF_09/2024</v>
          </cell>
          <cell r="C4603" t="str">
            <v>UN</v>
          </cell>
          <cell r="D4603">
            <v>0</v>
          </cell>
          <cell r="E4603" t="str">
            <v>Iluminação Predial e Monitoramento</v>
          </cell>
          <cell r="F4603" t="str">
            <v>SINAPI Mai/26</v>
          </cell>
        </row>
        <row r="4604">
          <cell r="A4604">
            <v>105545</v>
          </cell>
          <cell r="B4604" t="str">
            <v>LUMINÁRIA TIPO SPOT, DE SOBREPOR, COM 1 LÂMPADA LED PAR20 - FORNECIMENTO E INSTALAÇÃO. AF_09/2024</v>
          </cell>
          <cell r="C4604" t="str">
            <v>UN</v>
          </cell>
          <cell r="D4604">
            <v>0</v>
          </cell>
          <cell r="E4604" t="str">
            <v>Iluminação Predial e Monitoramento</v>
          </cell>
          <cell r="F4604" t="str">
            <v>SINAPI Mai/26</v>
          </cell>
        </row>
        <row r="4605">
          <cell r="A4605">
            <v>97610</v>
          </cell>
          <cell r="B4605" t="str">
            <v>LÂMPADA COMPACTA DE LED 10 W, BASE E27 - FORNECIMENTO E INSTALAÇÃO. AF_09/2024</v>
          </cell>
          <cell r="C4605" t="str">
            <v>UN</v>
          </cell>
          <cell r="D4605">
            <v>16.23</v>
          </cell>
          <cell r="E4605" t="str">
            <v>Iluminação Predial e Monitoramento</v>
          </cell>
          <cell r="F4605" t="str">
            <v>SINAPI Mai/26</v>
          </cell>
        </row>
        <row r="4606">
          <cell r="A4606">
            <v>97609</v>
          </cell>
          <cell r="B4606" t="str">
            <v>LÂMPADA COMPACTA DE LED 6 W, BASE E27 - FORNECIMENTO E INSTALAÇÃO. AF_09/2024</v>
          </cell>
          <cell r="C4606" t="str">
            <v>UN</v>
          </cell>
          <cell r="D4606">
            <v>15.7</v>
          </cell>
          <cell r="E4606" t="str">
            <v>Iluminação Predial e Monitoramento</v>
          </cell>
          <cell r="F4606" t="str">
            <v>SINAPI Mai/26</v>
          </cell>
        </row>
        <row r="4607">
          <cell r="A4607">
            <v>105554</v>
          </cell>
          <cell r="B4607" t="str">
            <v>LÂMPADA TUBULAR LED 9/10W SEM SOQUETE - FORNECIMENTO E INSTALAÇÃO. AF_09/2024</v>
          </cell>
          <cell r="C4607" t="str">
            <v>UN</v>
          </cell>
          <cell r="D4607">
            <v>18.649999999999999</v>
          </cell>
          <cell r="E4607" t="str">
            <v>Iluminação Predial e Monitoramento</v>
          </cell>
          <cell r="F4607" t="str">
            <v>SINAPI Mai/26</v>
          </cell>
        </row>
        <row r="4608">
          <cell r="A4608">
            <v>100903</v>
          </cell>
          <cell r="B4608" t="str">
            <v>LÂMPADA TUBULAR LED DE 18/20 W, COM SOQUETE, BASE G13 - FORNECIMENTO E INSTALAÇÃO. AF_09/2024_PS</v>
          </cell>
          <cell r="C4608" t="str">
            <v>UN</v>
          </cell>
          <cell r="D4608">
            <v>36.31</v>
          </cell>
          <cell r="E4608" t="str">
            <v>Iluminação Predial e Monitoramento</v>
          </cell>
          <cell r="F4608" t="str">
            <v>SINAPI Mai/26</v>
          </cell>
        </row>
        <row r="4609">
          <cell r="A4609">
            <v>100902</v>
          </cell>
          <cell r="B4609" t="str">
            <v>LÂMPADA TUBULAR LED DE 9/10 W, COM SOQUETE, BASE G13 - FORNECIMENTO E INSTALAÇÃO. AF_09/2024_PS</v>
          </cell>
          <cell r="C4609" t="str">
            <v>UN</v>
          </cell>
          <cell r="D4609">
            <v>33.99</v>
          </cell>
          <cell r="E4609" t="str">
            <v>Iluminação Predial e Monitoramento</v>
          </cell>
          <cell r="F4609" t="str">
            <v>SINAPI Mai/26</v>
          </cell>
        </row>
        <row r="4610">
          <cell r="A4610">
            <v>105548</v>
          </cell>
          <cell r="B4610" t="str">
            <v>PERFIL COM FITA LED - FORNECIMENTO E INSTALAÇÃO. AF_09/2024</v>
          </cell>
          <cell r="C4610" t="str">
            <v>M</v>
          </cell>
          <cell r="D4610">
            <v>0</v>
          </cell>
          <cell r="E4610" t="str">
            <v>Iluminação Predial e Monitoramento</v>
          </cell>
          <cell r="F4610" t="str">
            <v>SINAPI Mai/26</v>
          </cell>
        </row>
        <row r="4611">
          <cell r="A4611">
            <v>97595</v>
          </cell>
          <cell r="B4611" t="str">
            <v>SENSOR DE PRESENÇA COM FOTOCÉLULA, FIXAÇÃO EM PAREDE - FORNECIMENTO E INSTALAÇÃO. AF_09/2024</v>
          </cell>
          <cell r="C4611" t="str">
            <v>UN</v>
          </cell>
          <cell r="D4611">
            <v>95.13</v>
          </cell>
          <cell r="E4611" t="str">
            <v>Iluminação Predial e Monitoramento</v>
          </cell>
          <cell r="F4611" t="str">
            <v>SINAPI Mai/26</v>
          </cell>
        </row>
        <row r="4612">
          <cell r="A4612">
            <v>97597</v>
          </cell>
          <cell r="B4612" t="str">
            <v>SENSOR DE PRESENÇA COM FOTOCÉLULA, FIXAÇÃO EM TETO - FORNECIMENTO E INSTALAÇÃO. AF_09/2024</v>
          </cell>
          <cell r="C4612" t="str">
            <v>UN</v>
          </cell>
          <cell r="D4612">
            <v>67.53</v>
          </cell>
          <cell r="E4612" t="str">
            <v>Iluminação Predial e Monitoramento</v>
          </cell>
          <cell r="F4612" t="str">
            <v>SINAPI Mai/26</v>
          </cell>
        </row>
        <row r="4613">
          <cell r="A4613">
            <v>97596</v>
          </cell>
          <cell r="B4613" t="str">
            <v>SENSOR DE PRESENÇA SEM FOTOCÉLULA, FIXAÇÃO EM PAREDE - FORNECIMENTO E INSTALAÇÃO. AF_09/2024</v>
          </cell>
          <cell r="C4613" t="str">
            <v>UN</v>
          </cell>
          <cell r="D4613">
            <v>72.17</v>
          </cell>
          <cell r="E4613" t="str">
            <v>Iluminação Predial e Monitoramento</v>
          </cell>
          <cell r="F4613" t="str">
            <v>SINAPI Mai/26</v>
          </cell>
        </row>
        <row r="4614">
          <cell r="A4614">
            <v>97598</v>
          </cell>
          <cell r="B4614" t="str">
            <v>SENSOR DE PRESENÇA SEM FOTOCÉLULA, FIXAÇÃO EM TETO - FORNECIMENTO E INSTALAÇÃO. AF_09/2024</v>
          </cell>
          <cell r="C4614" t="str">
            <v>UN</v>
          </cell>
          <cell r="D4614">
            <v>64.599999999999994</v>
          </cell>
          <cell r="E4614" t="str">
            <v>Iluminação Predial e Monitoramento</v>
          </cell>
          <cell r="F4614" t="str">
            <v>SINAPI Mai/26</v>
          </cell>
        </row>
        <row r="4615">
          <cell r="A4615">
            <v>98549</v>
          </cell>
          <cell r="B4615" t="str">
            <v>IMPERMEABILIZAÇÃO COM MANTA ASFÁLTICA COLADA COM ASFALTO DERRETIDO, DUAS CAMADAS, E = 3MM E E=4MM. AF_09/2023</v>
          </cell>
          <cell r="C4615" t="str">
            <v>M2</v>
          </cell>
          <cell r="D4615">
            <v>0</v>
          </cell>
          <cell r="E4615" t="str">
            <v>Impermeabilização, Proteção Mecânica e Tratamento de Junta</v>
          </cell>
          <cell r="F4615" t="str">
            <v>SINAPI Mai/26</v>
          </cell>
        </row>
        <row r="4616">
          <cell r="A4616">
            <v>98562</v>
          </cell>
          <cell r="B4616" t="str">
            <v>IMPERMEABILIZAÇÃO DE SUPERFÍCIE COM ARGAMASSA DE CIMENTO E AREIA, COM ADITIVO IMPERMEABILIZANTE, E = 1,5CM. AF_09/2023</v>
          </cell>
          <cell r="C4616" t="str">
            <v>M2</v>
          </cell>
          <cell r="D4616">
            <v>59.23</v>
          </cell>
          <cell r="E4616" t="str">
            <v>Impermeabilização, Proteção Mecânica e Tratamento de Junta</v>
          </cell>
          <cell r="F4616" t="str">
            <v>SINAPI Mai/26</v>
          </cell>
        </row>
        <row r="4617">
          <cell r="A4617">
            <v>98555</v>
          </cell>
          <cell r="B4617" t="str">
            <v>IMPERMEABILIZAÇÃO DE SUPERFÍCIE COM ARGAMASSA POLIMÉRICA / MEMBRANA ACRÍLICA, 3 DEMÃOS. AF_09/2023</v>
          </cell>
          <cell r="C4617" t="str">
            <v>M2</v>
          </cell>
          <cell r="D4617">
            <v>37.340000000000003</v>
          </cell>
          <cell r="E4617" t="str">
            <v>Impermeabilização, Proteção Mecânica e Tratamento de Junta</v>
          </cell>
          <cell r="F4617" t="str">
            <v>SINAPI Mai/26</v>
          </cell>
        </row>
        <row r="4618">
          <cell r="A4618">
            <v>98556</v>
          </cell>
          <cell r="B4618" t="str">
            <v>IMPERMEABILIZAÇÃO DE SUPERFÍCIE COM ARGAMASSA POLIMÉRICA / MEMBRANA ACRÍLICA, 4 DEMÃOS, REFORÇADA COM VÉU DE POLIÉSTER. AF_09/2023</v>
          </cell>
          <cell r="C4618" t="str">
            <v>M2</v>
          </cell>
          <cell r="D4618">
            <v>68.23</v>
          </cell>
          <cell r="E4618" t="str">
            <v>Impermeabilização, Proteção Mecânica e Tratamento de Junta</v>
          </cell>
          <cell r="F4618" t="str">
            <v>SINAPI Mai/26</v>
          </cell>
        </row>
        <row r="4619">
          <cell r="A4619">
            <v>98557</v>
          </cell>
          <cell r="B4619" t="str">
            <v>IMPERMEABILIZAÇÃO DE SUPERFÍCIE COM EMULSÃO ASFÁLTICA, 2 DEMÃOS. AF_09/2023</v>
          </cell>
          <cell r="C4619" t="str">
            <v>M2</v>
          </cell>
          <cell r="D4619">
            <v>46.12</v>
          </cell>
          <cell r="E4619" t="str">
            <v>Impermeabilização, Proteção Mecânica e Tratamento de Junta</v>
          </cell>
          <cell r="F4619" t="str">
            <v>SINAPI Mai/26</v>
          </cell>
        </row>
        <row r="4620">
          <cell r="A4620">
            <v>98548</v>
          </cell>
          <cell r="B4620" t="str">
            <v>IMPERMEABILIZAÇÃO DE SUPERFÍCIE COM MANTA ASFÁLTICA COLADA COM ASFALTO DERRETIDO, UMA CAMADA, E=4MM. AF_09/2023</v>
          </cell>
          <cell r="C4620" t="str">
            <v>M2</v>
          </cell>
          <cell r="D4620">
            <v>0</v>
          </cell>
          <cell r="E4620" t="str">
            <v>Impermeabilização, Proteção Mecânica e Tratamento de Junta</v>
          </cell>
          <cell r="F4620" t="str">
            <v>SINAPI Mai/26</v>
          </cell>
        </row>
        <row r="4621">
          <cell r="A4621">
            <v>98547</v>
          </cell>
          <cell r="B4621" t="str">
            <v>IMPERMEABILIZAÇÃO DE SUPERFÍCIE COM MANTA ASFÁLTICA, DUAS CAMADAS, INCLUSIVE APLICAÇÃO DE PRIMER ASFÁLTICO, E=3MM E E=4MM. AF_09/2023</v>
          </cell>
          <cell r="C4621" t="str">
            <v>M2</v>
          </cell>
          <cell r="D4621">
            <v>230.27</v>
          </cell>
          <cell r="E4621" t="str">
            <v>Impermeabilização, Proteção Mecânica e Tratamento de Junta</v>
          </cell>
          <cell r="F4621" t="str">
            <v>SINAPI Mai/26</v>
          </cell>
        </row>
        <row r="4622">
          <cell r="A4622">
            <v>98546</v>
          </cell>
          <cell r="B4622" t="str">
            <v>IMPERMEABILIZAÇÃO DE SUPERFÍCIE COM MANTA ASFÁLTICA, UMA CAMADA, INCLUSIVE APLICAÇÃO DE PRIMER ASFÁLTICO, E=4MM. AF_09/2023</v>
          </cell>
          <cell r="C4622" t="str">
            <v>M2</v>
          </cell>
          <cell r="D4622">
            <v>136.63999999999999</v>
          </cell>
          <cell r="E4622" t="str">
            <v>Impermeabilização, Proteção Mecânica e Tratamento de Junta</v>
          </cell>
          <cell r="F4622" t="str">
            <v>SINAPI Mai/26</v>
          </cell>
        </row>
        <row r="4623">
          <cell r="A4623">
            <v>98552</v>
          </cell>
          <cell r="B4623" t="str">
            <v>IMPERMEABILIZAÇÃO DE SUPERFÍCIE COM MEMBRANA A BASE DE POLIURÉIA, 2 DEMÃOS. AF_09/2023</v>
          </cell>
          <cell r="C4623" t="str">
            <v>M2</v>
          </cell>
          <cell r="D4623">
            <v>0</v>
          </cell>
          <cell r="E4623" t="str">
            <v>Impermeabilização, Proteção Mecânica e Tratamento de Junta</v>
          </cell>
          <cell r="F4623" t="str">
            <v>SINAPI Mai/26</v>
          </cell>
        </row>
        <row r="4624">
          <cell r="A4624">
            <v>98553</v>
          </cell>
          <cell r="B4624" t="str">
            <v>IMPERMEABILIZAÇÃO DE SUPERFÍCIE COM MEMBRANA À BASE DE POLIURETANO, 2 DEMÃOS. AF_09/2023</v>
          </cell>
          <cell r="C4624" t="str">
            <v>M2</v>
          </cell>
          <cell r="D4624">
            <v>181.2</v>
          </cell>
          <cell r="E4624" t="str">
            <v>Impermeabilização, Proteção Mecânica e Tratamento de Junta</v>
          </cell>
          <cell r="F4624" t="str">
            <v>SINAPI Mai/26</v>
          </cell>
        </row>
        <row r="4625">
          <cell r="A4625">
            <v>98554</v>
          </cell>
          <cell r="B4625" t="str">
            <v>IMPERMEABILIZAÇÃO DE SUPERFÍCIE COM MEMBRANA À BASE DE RESINA ACRÍLICA, 3 DEMÃOS. AF_09/2023</v>
          </cell>
          <cell r="C4625" t="str">
            <v>M2</v>
          </cell>
          <cell r="D4625">
            <v>52.09</v>
          </cell>
          <cell r="E4625" t="str">
            <v>Impermeabilização, Proteção Mecânica e Tratamento de Junta</v>
          </cell>
          <cell r="F4625" t="str">
            <v>SINAPI Mai/26</v>
          </cell>
        </row>
        <row r="4626">
          <cell r="A4626">
            <v>98565</v>
          </cell>
          <cell r="B4626" t="str">
            <v>PROTEÇÃO MECÂNICA DE SUPERFICIE HORIZONTAL COM ARGAMASSA DE CIMENTO E AREIA, TRAÇO 1:3, E=3CM. AF_09/2023</v>
          </cell>
          <cell r="C4626" t="str">
            <v>M2</v>
          </cell>
          <cell r="D4626">
            <v>62.9</v>
          </cell>
          <cell r="E4626" t="str">
            <v>Impermeabilização, Proteção Mecânica e Tratamento de Junta</v>
          </cell>
          <cell r="F4626" t="str">
            <v>SINAPI Mai/26</v>
          </cell>
        </row>
        <row r="4627">
          <cell r="A4627">
            <v>98567</v>
          </cell>
          <cell r="B4627" t="str">
            <v>PROTEÇÃO MECÂNICA DE SUPERFICIE HORIZONTAL COM ARGAMASSA DE CIMENTO E AREIA, TRAÇO 1:3, E=4CM. AF_09/2023</v>
          </cell>
          <cell r="C4627" t="str">
            <v>M2</v>
          </cell>
          <cell r="D4627">
            <v>81</v>
          </cell>
          <cell r="E4627" t="str">
            <v>Impermeabilização, Proteção Mecânica e Tratamento de Junta</v>
          </cell>
          <cell r="F4627" t="str">
            <v>SINAPI Mai/26</v>
          </cell>
        </row>
        <row r="4628">
          <cell r="A4628">
            <v>98569</v>
          </cell>
          <cell r="B4628" t="str">
            <v>PROTEÇÃO MECÂNICA DE SUPERFICIE HORIZONTAL COM ARGAMASSA DE CIMENTO E AREIA, TRAÇO 1:3, E=5CM. AF_09/2023</v>
          </cell>
          <cell r="C4628" t="str">
            <v>M2</v>
          </cell>
          <cell r="D4628">
            <v>99.98</v>
          </cell>
          <cell r="E4628" t="str">
            <v>Impermeabilização, Proteção Mecânica e Tratamento de Junta</v>
          </cell>
          <cell r="F4628" t="str">
            <v>SINAPI Mai/26</v>
          </cell>
        </row>
        <row r="4629">
          <cell r="A4629">
            <v>98571</v>
          </cell>
          <cell r="B4629" t="str">
            <v>PROTEÇÃO MECÂNICA DE SUPERFICIE HORIZONTAL COM CONCRETO 15 MPA, E=4CM. AF_09/2023</v>
          </cell>
          <cell r="C4629" t="str">
            <v>M2</v>
          </cell>
          <cell r="D4629">
            <v>50.89</v>
          </cell>
          <cell r="E4629" t="str">
            <v>Impermeabilização, Proteção Mecânica e Tratamento de Junta</v>
          </cell>
          <cell r="F4629" t="str">
            <v>SINAPI Mai/26</v>
          </cell>
        </row>
        <row r="4630">
          <cell r="A4630">
            <v>98572</v>
          </cell>
          <cell r="B4630" t="str">
            <v>PROTEÇÃO MECÂNICA DE SUPERFICIE HORIZONTAL COM CONCRETO 15 MPA, E=5CM. AF_09/2023</v>
          </cell>
          <cell r="C4630" t="str">
            <v>M2</v>
          </cell>
          <cell r="D4630">
            <v>62.55</v>
          </cell>
          <cell r="E4630" t="str">
            <v>Impermeabilização, Proteção Mecânica e Tratamento de Junta</v>
          </cell>
          <cell r="F4630" t="str">
            <v>SINAPI Mai/26</v>
          </cell>
        </row>
        <row r="4631">
          <cell r="A4631">
            <v>98563</v>
          </cell>
          <cell r="B4631" t="str">
            <v>PROTEÇÃO MECÂNICA DE SUPERFÍCIE HORIZONTAL COM ARGAMASSA DE CIMENTO E AREIA, TRAÇO 1:3, E=2CM. AF_09/2023</v>
          </cell>
          <cell r="C4631" t="str">
            <v>M2</v>
          </cell>
          <cell r="D4631">
            <v>43.9</v>
          </cell>
          <cell r="E4631" t="str">
            <v>Impermeabilização, Proteção Mecânica e Tratamento de Junta</v>
          </cell>
          <cell r="F4631" t="str">
            <v>SINAPI Mai/26</v>
          </cell>
        </row>
        <row r="4632">
          <cell r="A4632">
            <v>98564</v>
          </cell>
          <cell r="B4632" t="str">
            <v>PROTEÇÃO MECÂNICA DE SUPERFÍCIE VERTICAL COM ARGAMASSA DE CIMENTO E AREIA, TRAÇO 1:3, E=2CM. AF_09/2023</v>
          </cell>
          <cell r="C4632" t="str">
            <v>M2</v>
          </cell>
          <cell r="D4632">
            <v>57.39</v>
          </cell>
          <cell r="E4632" t="str">
            <v>Impermeabilização, Proteção Mecânica e Tratamento de Junta</v>
          </cell>
          <cell r="F4632" t="str">
            <v>SINAPI Mai/26</v>
          </cell>
        </row>
        <row r="4633">
          <cell r="A4633">
            <v>98566</v>
          </cell>
          <cell r="B4633" t="str">
            <v>PROTEÇÃO MECÂNICA DE SUPERFÍCIE VERTICAL COM ARGAMASSA DE CIMENTO E AREIA, TRAÇO 1:3, E=3CM. AF_09/2023</v>
          </cell>
          <cell r="C4633" t="str">
            <v>M2</v>
          </cell>
          <cell r="D4633">
            <v>76.39</v>
          </cell>
          <cell r="E4633" t="str">
            <v>Impermeabilização, Proteção Mecânica e Tratamento de Junta</v>
          </cell>
          <cell r="F4633" t="str">
            <v>SINAPI Mai/26</v>
          </cell>
        </row>
        <row r="4634">
          <cell r="A4634">
            <v>98568</v>
          </cell>
          <cell r="B4634" t="str">
            <v>PROTEÇÃO MECÂNICA DE SUPERFÍCIE VERTICAL COM ARGAMASSA DE CIMENTO E AREIA, TRAÇO 1:3, E=4CM. AF_09/2023</v>
          </cell>
          <cell r="C4634" t="str">
            <v>M2</v>
          </cell>
          <cell r="D4634">
            <v>94.49</v>
          </cell>
          <cell r="E4634" t="str">
            <v>Impermeabilização, Proteção Mecânica e Tratamento de Junta</v>
          </cell>
          <cell r="F4634" t="str">
            <v>SINAPI Mai/26</v>
          </cell>
        </row>
        <row r="4635">
          <cell r="A4635">
            <v>98570</v>
          </cell>
          <cell r="B4635" t="str">
            <v>PROTEÇÃO MECÂNICA DE SUPERFÍCIE VERTICAL COM ARGAMASSA DE CIMENTO E AREIA, TRAÇO 1:3, E=5CM. AF_09/2023</v>
          </cell>
          <cell r="C4635" t="str">
            <v>M2</v>
          </cell>
          <cell r="D4635">
            <v>113.48</v>
          </cell>
          <cell r="E4635" t="str">
            <v>Impermeabilização, Proteção Mecânica e Tratamento de Junta</v>
          </cell>
          <cell r="F4635" t="str">
            <v>SINAPI Mai/26</v>
          </cell>
        </row>
        <row r="4636">
          <cell r="A4636">
            <v>98573</v>
          </cell>
          <cell r="B4636" t="str">
            <v>PROTEÇÃO MECÂNICA DE SUPERFÍCIE VERTICAL COM CONCRETO 15 MPA, E=5CM. AF_09/2023</v>
          </cell>
          <cell r="C4636" t="str">
            <v>M2</v>
          </cell>
          <cell r="D4636">
            <v>75.290000000000006</v>
          </cell>
          <cell r="E4636" t="str">
            <v>Impermeabilização, Proteção Mecânica e Tratamento de Junta</v>
          </cell>
          <cell r="F4636" t="str">
            <v>SINAPI Mai/26</v>
          </cell>
        </row>
        <row r="4637">
          <cell r="A4637">
            <v>98576</v>
          </cell>
          <cell r="B4637" t="str">
            <v>TRATAMENTO DE JUNTA DE DILATAÇÃO COM MANTA ASFÁLTICA ADERIDA COM MAÇARICO. AF_09/2023</v>
          </cell>
          <cell r="C4637" t="str">
            <v>M</v>
          </cell>
          <cell r="D4637">
            <v>24.85</v>
          </cell>
          <cell r="E4637" t="str">
            <v>Impermeabilização, Proteção Mecânica e Tratamento de Junta</v>
          </cell>
          <cell r="F4637" t="str">
            <v>SINAPI Mai/26</v>
          </cell>
        </row>
        <row r="4638">
          <cell r="A4638">
            <v>98575</v>
          </cell>
          <cell r="B4638" t="str">
            <v>TRATAMENTO DE JUNTA DE DILATAÇÃO, COM TARUGO DE POLIETILENO E SELANTE PU, INCLUSO PREENCHIMENTO COM ESPUMA EXPANSIVA PU. AF_09/2023</v>
          </cell>
          <cell r="C4638" t="str">
            <v>M</v>
          </cell>
          <cell r="D4638">
            <v>82.21</v>
          </cell>
          <cell r="E4638" t="str">
            <v>Impermeabilização, Proteção Mecânica e Tratamento de Junta</v>
          </cell>
          <cell r="F4638" t="str">
            <v>SINAPI Mai/26</v>
          </cell>
        </row>
        <row r="4639">
          <cell r="A4639">
            <v>98577</v>
          </cell>
          <cell r="B4639" t="str">
            <v>TRATAMENTO DE JUNTA SERRADA, COM TARUGO DE POLIETILENO E SELANTE À BASE DE SILICONE. AF_09/2023</v>
          </cell>
          <cell r="C4639" t="str">
            <v>M</v>
          </cell>
          <cell r="D4639">
            <v>58.42</v>
          </cell>
          <cell r="E4639" t="str">
            <v>Impermeabilização, Proteção Mecânica e Tratamento de Junta</v>
          </cell>
          <cell r="F4639" t="str">
            <v>SINAPI Mai/26</v>
          </cell>
        </row>
        <row r="4640">
          <cell r="A4640">
            <v>98558</v>
          </cell>
          <cell r="B4640" t="str">
            <v>TRATAMENTO DE RALO OU PONTO EMERGENTE COM ARGAMASSA POLIMÉRICA / MEMBRANA ACRÍLICA REFORÇADO COM VÉU DE POLIÉSTER. AF_09/2023</v>
          </cell>
          <cell r="C4640" t="str">
            <v>UN</v>
          </cell>
          <cell r="D4640">
            <v>11.05</v>
          </cell>
          <cell r="E4640" t="str">
            <v>Impermeabilização, Proteção Mecânica e Tratamento de Junta</v>
          </cell>
          <cell r="F4640" t="str">
            <v>SINAPI Mai/26</v>
          </cell>
        </row>
        <row r="4641">
          <cell r="A4641">
            <v>106110</v>
          </cell>
          <cell r="B4641" t="str">
            <v>TRATAMENTO DE RALO OU PONTO EMERGENTE COM MANTA ASFÁLTICA COLADA COM ASFÁLTO DERRETIDO, E=4MM. AF_09/2023</v>
          </cell>
          <cell r="C4641" t="str">
            <v>UN</v>
          </cell>
          <cell r="D4641">
            <v>0</v>
          </cell>
          <cell r="E4641" t="str">
            <v>Impermeabilização, Proteção Mecânica e Tratamento de Junta</v>
          </cell>
          <cell r="F4641" t="str">
            <v>SINAPI Mai/26</v>
          </cell>
        </row>
        <row r="4642">
          <cell r="A4642">
            <v>98551</v>
          </cell>
          <cell r="B4642" t="str">
            <v>TRATAMENTO DE RODAPÉ COM MANTA ASFÁLTICA COLADA COM ASFALTO DERRETIDO, E=4MM. AF_09/2023</v>
          </cell>
          <cell r="C4642" t="str">
            <v>M</v>
          </cell>
          <cell r="D4642">
            <v>0</v>
          </cell>
          <cell r="E4642" t="str">
            <v>Impermeabilização, Proteção Mecânica e Tratamento de Junta</v>
          </cell>
          <cell r="F4642" t="str">
            <v>SINAPI Mai/26</v>
          </cell>
        </row>
        <row r="4643">
          <cell r="A4643">
            <v>98559</v>
          </cell>
          <cell r="B4643" t="str">
            <v>TRATAMENTO DE RODAPÉ COM VÉU DE POLIÉSTER. AF_09/2023</v>
          </cell>
          <cell r="C4643" t="str">
            <v>M</v>
          </cell>
          <cell r="D4643">
            <v>5.75</v>
          </cell>
          <cell r="E4643" t="str">
            <v>Impermeabilização, Proteção Mecânica e Tratamento de Junta</v>
          </cell>
          <cell r="F4643" t="str">
            <v>SINAPI Mai/26</v>
          </cell>
        </row>
        <row r="4644">
          <cell r="A4644">
            <v>91925</v>
          </cell>
          <cell r="B4644" t="str">
            <v>CABO DE COBRE FLEXÍVEL ISOLADO, 1,5 MM², ANTI-CHAMA 0,6/1,0 KV, PARA CIRCUITOS TERMINAIS - FORNECIMENTO E INSTALAÇÃO. AF_03/2023</v>
          </cell>
          <cell r="C4644" t="str">
            <v>M</v>
          </cell>
          <cell r="D4644">
            <v>4.6100000000000003</v>
          </cell>
          <cell r="E4644" t="str">
            <v>Instalações Elétricas - Eletrodutos Embutidos, Cabos, Caixas, Tomadas e Interruptores</v>
          </cell>
          <cell r="F4644" t="str">
            <v>SINAPI Mai/26</v>
          </cell>
        </row>
        <row r="4645">
          <cell r="A4645">
            <v>91924</v>
          </cell>
          <cell r="B4645" t="str">
            <v>CABO DE COBRE FLEXÍVEL ISOLADO, 1,5 MM², ANTI-CHAMA 450/750 V, PARA CIRCUITOS TERMINAIS - FORNECIMENTO E INSTALAÇÃO. AF_03/2023</v>
          </cell>
          <cell r="C4645" t="str">
            <v>M</v>
          </cell>
          <cell r="D4645">
            <v>3.9</v>
          </cell>
          <cell r="E4645" t="str">
            <v>Instalações Elétricas - Eletrodutos Embutidos, Cabos, Caixas, Tomadas e Interruptores</v>
          </cell>
          <cell r="F4645" t="str">
            <v>SINAPI Mai/26</v>
          </cell>
        </row>
        <row r="4646">
          <cell r="A4646">
            <v>91933</v>
          </cell>
          <cell r="B4646" t="str">
            <v>CABO DE COBRE FLEXÍVEL ISOLADO, 10 MM², ANTI-CHAMA 0,6/1,0 KV, PARA CIRCUITOS TERMINAIS - FORNECIMENTO E INSTALAÇÃO. AF_03/2023</v>
          </cell>
          <cell r="C4646" t="str">
            <v>M</v>
          </cell>
          <cell r="D4646">
            <v>20.09</v>
          </cell>
          <cell r="E4646" t="str">
            <v>Instalações Elétricas - Eletrodutos Embutidos, Cabos, Caixas, Tomadas e Interruptores</v>
          </cell>
          <cell r="F4646" t="str">
            <v>SINAPI Mai/26</v>
          </cell>
        </row>
        <row r="4647">
          <cell r="A4647">
            <v>91932</v>
          </cell>
          <cell r="B4647" t="str">
            <v>CABO DE COBRE FLEXÍVEL ISOLADO, 10 MM², ANTI-CHAMA 450/750 V, PARA CIRCUITOS TERMINAIS - FORNECIMENTO E INSTALAÇÃO. AF_03/2023</v>
          </cell>
          <cell r="C4647" t="str">
            <v>M</v>
          </cell>
          <cell r="D4647">
            <v>20.78</v>
          </cell>
          <cell r="E4647" t="str">
            <v>Instalações Elétricas - Eletrodutos Embutidos, Cabos, Caixas, Tomadas e Interruptores</v>
          </cell>
          <cell r="F4647" t="str">
            <v>SINAPI Mai/26</v>
          </cell>
        </row>
        <row r="4648">
          <cell r="A4648">
            <v>91935</v>
          </cell>
          <cell r="B4648" t="str">
            <v>CABO DE COBRE FLEXÍVEL ISOLADO, 16 MM², ANTI-CHAMA 0,6/1,0 KV, PARA CIRCUITOS TERMINAIS - FORNECIMENTO E INSTALAÇÃO. AF_03/2023</v>
          </cell>
          <cell r="C4648" t="str">
            <v>M</v>
          </cell>
          <cell r="D4648">
            <v>31.41</v>
          </cell>
          <cell r="E4648" t="str">
            <v>Instalações Elétricas - Eletrodutos Embutidos, Cabos, Caixas, Tomadas e Interruptores</v>
          </cell>
          <cell r="F4648" t="str">
            <v>SINAPI Mai/26</v>
          </cell>
        </row>
        <row r="4649">
          <cell r="A4649">
            <v>91934</v>
          </cell>
          <cell r="B4649" t="str">
            <v>CABO DE COBRE FLEXÍVEL ISOLADO, 16 MM², ANTI-CHAMA 450/750 V, PARA CIRCUITOS TERMINAIS - FORNECIMENTO E INSTALAÇÃO. AF_03/2023</v>
          </cell>
          <cell r="C4649" t="str">
            <v>M</v>
          </cell>
          <cell r="D4649">
            <v>30.09</v>
          </cell>
          <cell r="E4649" t="str">
            <v>Instalações Elétricas - Eletrodutos Embutidos, Cabos, Caixas, Tomadas e Interruptores</v>
          </cell>
          <cell r="F4649" t="str">
            <v>SINAPI Mai/26</v>
          </cell>
        </row>
        <row r="4650">
          <cell r="A4650">
            <v>91927</v>
          </cell>
          <cell r="B4650" t="str">
            <v>CABO DE COBRE FLEXÍVEL ISOLADO, 2,5 MM², ANTI-CHAMA 0,6/1,0 KV, PARA CIRCUITOS TERMINAIS - FORNECIMENTO E INSTALAÇÃO. AF_03/2023</v>
          </cell>
          <cell r="C4650" t="str">
            <v>M</v>
          </cell>
          <cell r="D4650">
            <v>6.18</v>
          </cell>
          <cell r="E4650" t="str">
            <v>Instalações Elétricas - Eletrodutos Embutidos, Cabos, Caixas, Tomadas e Interruptores</v>
          </cell>
          <cell r="F4650" t="str">
            <v>SINAPI Mai/26</v>
          </cell>
        </row>
        <row r="4651">
          <cell r="A4651">
            <v>91926</v>
          </cell>
          <cell r="B4651" t="str">
            <v>CABO DE COBRE FLEXÍVEL ISOLADO, 2,5 MM², ANTI-CHAMA 450/750 V, PARA CIRCUITOS TERMINAIS - FORNECIMENTO E INSTALAÇÃO. AF_03/2023</v>
          </cell>
          <cell r="C4651" t="str">
            <v>M</v>
          </cell>
          <cell r="D4651">
            <v>5.57</v>
          </cell>
          <cell r="E4651" t="str">
            <v>Instalações Elétricas - Eletrodutos Embutidos, Cabos, Caixas, Tomadas e Interruptores</v>
          </cell>
          <cell r="F4651" t="str">
            <v>SINAPI Mai/26</v>
          </cell>
        </row>
        <row r="4652">
          <cell r="A4652">
            <v>91929</v>
          </cell>
          <cell r="B4652" t="str">
            <v>CABO DE COBRE FLEXÍVEL ISOLADO, 4 MM², ANTI-CHAMA 0,6/1,0 KV, PARA CIRCUITOS TERMINAIS - FORNECIMENTO E INSTALAÇÃO. AF_03/2023</v>
          </cell>
          <cell r="C4652" t="str">
            <v>M</v>
          </cell>
          <cell r="D4652">
            <v>9.02</v>
          </cell>
          <cell r="E4652" t="str">
            <v>Instalações Elétricas - Eletrodutos Embutidos, Cabos, Caixas, Tomadas e Interruptores</v>
          </cell>
          <cell r="F4652" t="str">
            <v>SINAPI Mai/26</v>
          </cell>
        </row>
        <row r="4653">
          <cell r="A4653">
            <v>91928</v>
          </cell>
          <cell r="B4653" t="str">
            <v>CABO DE COBRE FLEXÍVEL ISOLADO, 4 MM², ANTI-CHAMA 450/750 V, PARA CIRCUITOS TERMINAIS - FORNECIMENTO E INSTALAÇÃO. AF_03/2023</v>
          </cell>
          <cell r="C4653" t="str">
            <v>M</v>
          </cell>
          <cell r="D4653">
            <v>8.48</v>
          </cell>
          <cell r="E4653" t="str">
            <v>Instalações Elétricas - Eletrodutos Embutidos, Cabos, Caixas, Tomadas e Interruptores</v>
          </cell>
          <cell r="F4653" t="str">
            <v>SINAPI Mai/26</v>
          </cell>
        </row>
        <row r="4654">
          <cell r="A4654">
            <v>91931</v>
          </cell>
          <cell r="B4654" t="str">
            <v>CABO DE COBRE FLEXÍVEL ISOLADO, 6 MM², ANTI-CHAMA 0,6/1,0 KV, PARA CIRCUITOS TERMINAIS - FORNECIMENTO E INSTALAÇÃO. AF_03/2023</v>
          </cell>
          <cell r="C4654" t="str">
            <v>M</v>
          </cell>
          <cell r="D4654">
            <v>12.64</v>
          </cell>
          <cell r="E4654" t="str">
            <v>Instalações Elétricas - Eletrodutos Embutidos, Cabos, Caixas, Tomadas e Interruptores</v>
          </cell>
          <cell r="F4654" t="str">
            <v>SINAPI Mai/26</v>
          </cell>
        </row>
        <row r="4655">
          <cell r="A4655">
            <v>91930</v>
          </cell>
          <cell r="B4655" t="str">
            <v>CABO DE COBRE FLEXÍVEL ISOLADO, 6 MM², ANTI-CHAMA 450/750 V, PARA CIRCUITOS TERMINAIS - FORNECIMENTO E INSTALAÇÃO. AF_03/2023</v>
          </cell>
          <cell r="C4655" t="str">
            <v>M</v>
          </cell>
          <cell r="D4655">
            <v>11.77</v>
          </cell>
          <cell r="E4655" t="str">
            <v>Instalações Elétricas - Eletrodutos Embutidos, Cabos, Caixas, Tomadas e Interruptores</v>
          </cell>
          <cell r="F4655" t="str">
            <v>SINAPI Mai/26</v>
          </cell>
        </row>
        <row r="4656">
          <cell r="A4656">
            <v>104620</v>
          </cell>
          <cell r="B4656" t="str">
            <v>CAIXA ELÉTRICA 4"X2" AUTOTRAVANTE PARA FURO CIRCULAR ALTA (2,00 M DO PISO), PVC, INSTALADA EM PAREDE - FORNECIMENTO E INSTALAÇÃO. AF_03/2023</v>
          </cell>
          <cell r="C4656" t="str">
            <v>UN</v>
          </cell>
          <cell r="D4656">
            <v>0</v>
          </cell>
          <cell r="E4656" t="str">
            <v>Instalações Elétricas - Eletrodutos Embutidos, Cabos, Caixas, Tomadas e Interruptores</v>
          </cell>
          <cell r="F4656" t="str">
            <v>SINAPI Mai/26</v>
          </cell>
        </row>
        <row r="4657">
          <cell r="A4657">
            <v>104624</v>
          </cell>
          <cell r="B4657" t="str">
            <v>CAIXA ELÉTRICA 4"X2" AUTOTRAVANTE PARA FURO CIRCULAR BAIXA (0,30 M DO PISO), PVC, INSTALADA EM PAREDE - FORNECIMENTO E INSTALAÇÃO. AF_03/2023</v>
          </cell>
          <cell r="C4657" t="str">
            <v>UN</v>
          </cell>
          <cell r="D4657">
            <v>0</v>
          </cell>
          <cell r="E4657" t="str">
            <v>Instalações Elétricas - Eletrodutos Embutidos, Cabos, Caixas, Tomadas e Interruptores</v>
          </cell>
          <cell r="F4657" t="str">
            <v>SINAPI Mai/26</v>
          </cell>
        </row>
        <row r="4658">
          <cell r="A4658">
            <v>104622</v>
          </cell>
          <cell r="B4658" t="str">
            <v>CAIXA ELÉTRICA 4"X2" AUTOTRAVANTE PARA FURO CIRCULAR MÉDIA (1,30 M DO PISO), PVC, INSTALADA EM PAREDE - FORNECIMENTO E INSTALAÇÃO. AF_03/2023</v>
          </cell>
          <cell r="C4658" t="str">
            <v>UN</v>
          </cell>
          <cell r="D4658">
            <v>0</v>
          </cell>
          <cell r="E4658" t="str">
            <v>Instalações Elétricas - Eletrodutos Embutidos, Cabos, Caixas, Tomadas e Interruptores</v>
          </cell>
          <cell r="F4658" t="str">
            <v>SINAPI Mai/26</v>
          </cell>
        </row>
        <row r="4659">
          <cell r="A4659">
            <v>104621</v>
          </cell>
          <cell r="B4659" t="str">
            <v>CAIXA ELÉTRICA 4"X4" AUTOTRAVANTE PARA FURO CIRCULAR ALTA (2,00 M DO PISO), PVC, INSTALADA EM PAREDE - FORNECIMENTO E INSTALAÇÃO. AF_03/2023</v>
          </cell>
          <cell r="C4659" t="str">
            <v>UN</v>
          </cell>
          <cell r="D4659">
            <v>0</v>
          </cell>
          <cell r="E4659" t="str">
            <v>Instalações Elétricas - Eletrodutos Embutidos, Cabos, Caixas, Tomadas e Interruptores</v>
          </cell>
          <cell r="F4659" t="str">
            <v>SINAPI Mai/26</v>
          </cell>
        </row>
        <row r="4660">
          <cell r="A4660">
            <v>104625</v>
          </cell>
          <cell r="B4660" t="str">
            <v>CAIXA ELÉTRICA 4"X4" AUTOTRAVANTE PARA FURO CIRCULAR BAIXA (0,30 M DO PISO), PVC, INSTALADA EM PAREDE - FORNECIMENTO E INSTALAÇÃO. AF_03/2023</v>
          </cell>
          <cell r="C4660" t="str">
            <v>UN</v>
          </cell>
          <cell r="D4660">
            <v>0</v>
          </cell>
          <cell r="E4660" t="str">
            <v>Instalações Elétricas - Eletrodutos Embutidos, Cabos, Caixas, Tomadas e Interruptores</v>
          </cell>
          <cell r="F4660" t="str">
            <v>SINAPI Mai/26</v>
          </cell>
        </row>
        <row r="4661">
          <cell r="A4661">
            <v>104623</v>
          </cell>
          <cell r="B4661" t="str">
            <v>CAIXA ELÉTRICA 4"X4" AUTOTRAVANTE PARA FURO CIRCULAR MÉDIA (1,30 M DO PISO), PVC, INSTALADA EM PAREDE - FORNECIMENTO E INSTALAÇÃO. AF_03/2023</v>
          </cell>
          <cell r="C4661" t="str">
            <v>UN</v>
          </cell>
          <cell r="D4661">
            <v>0</v>
          </cell>
          <cell r="E4661" t="str">
            <v>Instalações Elétricas - Eletrodutos Embutidos, Cabos, Caixas, Tomadas e Interruptores</v>
          </cell>
          <cell r="F4661" t="str">
            <v>SINAPI Mai/26</v>
          </cell>
        </row>
        <row r="4662">
          <cell r="A4662">
            <v>91937</v>
          </cell>
          <cell r="B4662" t="str">
            <v>CAIXA OCTOGONAL 3" X 3", PVC, INSTALADA EM LAJE - FORNECIMENTO E INSTALAÇÃO. AF_03/2023</v>
          </cell>
          <cell r="C4662" t="str">
            <v>UN</v>
          </cell>
          <cell r="D4662">
            <v>21.14</v>
          </cell>
          <cell r="E4662" t="str">
            <v>Instalações Elétricas - Eletrodutos Embutidos, Cabos, Caixas, Tomadas e Interruptores</v>
          </cell>
          <cell r="F4662" t="str">
            <v>SINAPI Mai/26</v>
          </cell>
        </row>
        <row r="4663">
          <cell r="A4663">
            <v>92865</v>
          </cell>
          <cell r="B4663" t="str">
            <v>CAIXA OCTOGONAL 4" X 4", METÁLICA, INSTALADA EM LAJE - FORNECIMENTO E INSTALAÇÃO. AF_03/2023</v>
          </cell>
          <cell r="C4663" t="str">
            <v>UN</v>
          </cell>
          <cell r="D4663">
            <v>20.38</v>
          </cell>
          <cell r="E4663" t="str">
            <v>Instalações Elétricas - Eletrodutos Embutidos, Cabos, Caixas, Tomadas e Interruptores</v>
          </cell>
          <cell r="F4663" t="str">
            <v>SINAPI Mai/26</v>
          </cell>
        </row>
        <row r="4664">
          <cell r="A4664">
            <v>91936</v>
          </cell>
          <cell r="B4664" t="str">
            <v>CAIXA OCTOGONAL 4" X 4", PVC, INSTALADA EM LAJE - FORNECIMENTO E INSTALAÇÃO. AF_03/2023</v>
          </cell>
          <cell r="C4664" t="str">
            <v>UN</v>
          </cell>
          <cell r="D4664">
            <v>22.74</v>
          </cell>
          <cell r="E4664" t="str">
            <v>Instalações Elétricas - Eletrodutos Embutidos, Cabos, Caixas, Tomadas e Interruptores</v>
          </cell>
          <cell r="F4664" t="str">
            <v>SINAPI Mai/26</v>
          </cell>
        </row>
        <row r="4665">
          <cell r="A4665">
            <v>92867</v>
          </cell>
          <cell r="B4665" t="str">
            <v>CAIXA RETANGULAR 4" X 2" ALTA (2,00 M DO PISO), METÁLICA, INSTALADA EM PAREDE - FORNECIMENTO E INSTALAÇÃO. AF_03/2023</v>
          </cell>
          <cell r="C4665" t="str">
            <v>UN</v>
          </cell>
          <cell r="D4665">
            <v>45.47</v>
          </cell>
          <cell r="E4665" t="str">
            <v>Instalações Elétricas - Eletrodutos Embutidos, Cabos, Caixas, Tomadas e Interruptores</v>
          </cell>
          <cell r="F4665" t="str">
            <v>SINAPI Mai/26</v>
          </cell>
        </row>
        <row r="4666">
          <cell r="A4666">
            <v>91939</v>
          </cell>
          <cell r="B4666" t="str">
            <v>CAIXA RETANGULAR 4" X 2" ALTA (2,00 M DO PISO), PVC, INSTALADA EM PAREDE - FORNECIMENTO E INSTALAÇÃO. AF_03/2023</v>
          </cell>
          <cell r="C4666" t="str">
            <v>UN</v>
          </cell>
          <cell r="D4666">
            <v>46.14</v>
          </cell>
          <cell r="E4666" t="str">
            <v>Instalações Elétricas - Eletrodutos Embutidos, Cabos, Caixas, Tomadas e Interruptores</v>
          </cell>
          <cell r="F4666" t="str">
            <v>SINAPI Mai/26</v>
          </cell>
        </row>
        <row r="4667">
          <cell r="A4667">
            <v>92869</v>
          </cell>
          <cell r="B4667" t="str">
            <v>CAIXA RETANGULAR 4" X 2" BAIXA (0,30 M DO PISO), METÁLICA, INSTALADA EM PAREDE - FORNECIMENTO E INSTALAÇÃO. AF_03/2023</v>
          </cell>
          <cell r="C4667" t="str">
            <v>UN</v>
          </cell>
          <cell r="D4667">
            <v>14.94</v>
          </cell>
          <cell r="E4667" t="str">
            <v>Instalações Elétricas - Eletrodutos Embutidos, Cabos, Caixas, Tomadas e Interruptores</v>
          </cell>
          <cell r="F4667" t="str">
            <v>SINAPI Mai/26</v>
          </cell>
        </row>
        <row r="4668">
          <cell r="A4668">
            <v>91941</v>
          </cell>
          <cell r="B4668" t="str">
            <v>CAIXA RETANGULAR 4" X 2" BAIXA (0,30 M DO PISO), PVC, INSTALADA EM PAREDE - FORNECIMENTO E INSTALAÇÃO. AF_03/2023</v>
          </cell>
          <cell r="C4668" t="str">
            <v>UN</v>
          </cell>
          <cell r="D4668">
            <v>15.61</v>
          </cell>
          <cell r="E4668" t="str">
            <v>Instalações Elétricas - Eletrodutos Embutidos, Cabos, Caixas, Tomadas e Interruptores</v>
          </cell>
          <cell r="F4668" t="str">
            <v>SINAPI Mai/26</v>
          </cell>
        </row>
        <row r="4669">
          <cell r="A4669">
            <v>92868</v>
          </cell>
          <cell r="B4669" t="str">
            <v>CAIXA RETANGULAR 4" X 2" MÉDIA (1,30 M DO PISO), METÁLICA, INSTALADA EM PAREDE - FORNECIMENTO E INSTALAÇÃO. AF_03/2023</v>
          </cell>
          <cell r="C4669" t="str">
            <v>UN</v>
          </cell>
          <cell r="D4669">
            <v>24.98</v>
          </cell>
          <cell r="E4669" t="str">
            <v>Instalações Elétricas - Eletrodutos Embutidos, Cabos, Caixas, Tomadas e Interruptores</v>
          </cell>
          <cell r="F4669" t="str">
            <v>SINAPI Mai/26</v>
          </cell>
        </row>
        <row r="4670">
          <cell r="A4670">
            <v>91940</v>
          </cell>
          <cell r="B4670" t="str">
            <v>CAIXA RETANGULAR 4" X 2" MÉDIA (1,30 M DO PISO), PVC, INSTALADA EM PAREDE - FORNECIMENTO E INSTALAÇÃO. AF_03/2023</v>
          </cell>
          <cell r="C4670" t="str">
            <v>UN</v>
          </cell>
          <cell r="D4670">
            <v>25.65</v>
          </cell>
          <cell r="E4670" t="str">
            <v>Instalações Elétricas - Eletrodutos Embutidos, Cabos, Caixas, Tomadas e Interruptores</v>
          </cell>
          <cell r="F4670" t="str">
            <v>SINAPI Mai/26</v>
          </cell>
        </row>
        <row r="4671">
          <cell r="A4671">
            <v>92870</v>
          </cell>
          <cell r="B4671" t="str">
            <v>CAIXA RETANGULAR 4" X 4" ALTA (2,00 M DO PISO), METÁLICA, INSTALADA EM PAREDE - FORNECIMENTO E INSTALAÇÃO. AF_03/2023</v>
          </cell>
          <cell r="C4671" t="str">
            <v>UN</v>
          </cell>
          <cell r="D4671">
            <v>48.68</v>
          </cell>
          <cell r="E4671" t="str">
            <v>Instalações Elétricas - Eletrodutos Embutidos, Cabos, Caixas, Tomadas e Interruptores</v>
          </cell>
          <cell r="F4671" t="str">
            <v>SINAPI Mai/26</v>
          </cell>
        </row>
        <row r="4672">
          <cell r="A4672">
            <v>91942</v>
          </cell>
          <cell r="B4672" t="str">
            <v>CAIXA RETANGULAR 4" X 4" ALTA (2,00 M DO PISO), PVC, INSTALADA EM PAREDE - FORNECIMENTO E INSTALAÇÃO. AF_03/2023</v>
          </cell>
          <cell r="C4672" t="str">
            <v>UN</v>
          </cell>
          <cell r="D4672">
            <v>49.83</v>
          </cell>
          <cell r="E4672" t="str">
            <v>Instalações Elétricas - Eletrodutos Embutidos, Cabos, Caixas, Tomadas e Interruptores</v>
          </cell>
          <cell r="F4672" t="str">
            <v>SINAPI Mai/26</v>
          </cell>
        </row>
        <row r="4673">
          <cell r="A4673">
            <v>92872</v>
          </cell>
          <cell r="B4673" t="str">
            <v>CAIXA RETANGULAR 4" X 4" BAIXA (0,30 M DO PISO), METÁLICA, INSTALADA EM PAREDE - FORNECIMENTO E INSTALAÇÃO. AF_03/2023</v>
          </cell>
          <cell r="C4673" t="str">
            <v>UN</v>
          </cell>
          <cell r="D4673">
            <v>17.04</v>
          </cell>
          <cell r="E4673" t="str">
            <v>Instalações Elétricas - Eletrodutos Embutidos, Cabos, Caixas, Tomadas e Interruptores</v>
          </cell>
          <cell r="F4673" t="str">
            <v>SINAPI Mai/26</v>
          </cell>
        </row>
        <row r="4674">
          <cell r="A4674">
            <v>91944</v>
          </cell>
          <cell r="B4674" t="str">
            <v>CAIXA RETANGULAR 4" X 4" BAIXA (0,30 M DO PISO), PVC, INSTALADA EM PAREDE - FORNECIMENTO E INSTALAÇÃO. AF_03/2023</v>
          </cell>
          <cell r="C4674" t="str">
            <v>UN</v>
          </cell>
          <cell r="D4674">
            <v>18.190000000000001</v>
          </cell>
          <cell r="E4674" t="str">
            <v>Instalações Elétricas - Eletrodutos Embutidos, Cabos, Caixas, Tomadas e Interruptores</v>
          </cell>
          <cell r="F4674" t="str">
            <v>SINAPI Mai/26</v>
          </cell>
        </row>
        <row r="4675">
          <cell r="A4675">
            <v>92871</v>
          </cell>
          <cell r="B4675" t="str">
            <v>CAIXA RETANGULAR 4" X 4" MÉDIA (1,30 M DO PISO), METÁLICA, INSTALADA EM PAREDE - FORNECIMENTO E INSTALAÇÃO. AF_03/2023</v>
          </cell>
          <cell r="C4675" t="str">
            <v>UN</v>
          </cell>
          <cell r="D4675">
            <v>27.48</v>
          </cell>
          <cell r="E4675" t="str">
            <v>Instalações Elétricas - Eletrodutos Embutidos, Cabos, Caixas, Tomadas e Interruptores</v>
          </cell>
          <cell r="F4675" t="str">
            <v>SINAPI Mai/26</v>
          </cell>
        </row>
        <row r="4676">
          <cell r="A4676">
            <v>91943</v>
          </cell>
          <cell r="B4676" t="str">
            <v>CAIXA RETANGULAR 4" X 4" MÉDIA (1,30 M DO PISO), PVC, INSTALADA EM PAREDE - FORNECIMENTO E INSTALAÇÃO. AF_03/2023</v>
          </cell>
          <cell r="C4676" t="str">
            <v>UN</v>
          </cell>
          <cell r="D4676">
            <v>28.63</v>
          </cell>
          <cell r="E4676" t="str">
            <v>Instalações Elétricas - Eletrodutos Embutidos, Cabos, Caixas, Tomadas e Interruptores</v>
          </cell>
          <cell r="F4676" t="str">
            <v>SINAPI Mai/26</v>
          </cell>
        </row>
        <row r="4677">
          <cell r="A4677">
            <v>92866</v>
          </cell>
          <cell r="B4677" t="str">
            <v>CAIXA SEXTAVADA 3" X 3", METÁLICA, INSTALADA EM LAJE - FORNECIMENTO E INSTALAÇÃO. AF_03/2023</v>
          </cell>
          <cell r="C4677" t="str">
            <v>UN</v>
          </cell>
          <cell r="D4677">
            <v>18.84</v>
          </cell>
          <cell r="E4677" t="str">
            <v>Instalações Elétricas - Eletrodutos Embutidos, Cabos, Caixas, Tomadas e Interruptores</v>
          </cell>
          <cell r="F4677" t="str">
            <v>SINAPI Mai/26</v>
          </cell>
        </row>
        <row r="4678">
          <cell r="A4678">
            <v>91987</v>
          </cell>
          <cell r="B4678" t="str">
            <v>CAMPAINHA CIGARRA (1 MÓDULO), 10A/250V, INCLUINDO SUPORTE E PLACA - FORNECIMENTO E INSTALAÇÃO. AF_03/2023</v>
          </cell>
          <cell r="C4678" t="str">
            <v>UN</v>
          </cell>
          <cell r="D4678">
            <v>63.27</v>
          </cell>
          <cell r="E4678" t="str">
            <v>Instalações Elétricas - Eletrodutos Embutidos, Cabos, Caixas, Tomadas e Interruptores</v>
          </cell>
          <cell r="F4678" t="str">
            <v>SINAPI Mai/26</v>
          </cell>
        </row>
        <row r="4679">
          <cell r="A4679">
            <v>91986</v>
          </cell>
          <cell r="B4679" t="str">
            <v>CAMPAINHA CIGARRA (1 MÓDULO), 10A/250V, SEM SUPORTE E SEM PLACA - FORNECIMENTO E INSTALAÇÃO. AF_03/2023</v>
          </cell>
          <cell r="C4679" t="str">
            <v>UN</v>
          </cell>
          <cell r="D4679">
            <v>48.38</v>
          </cell>
          <cell r="E4679" t="str">
            <v>Instalações Elétricas - Eletrodutos Embutidos, Cabos, Caixas, Tomadas e Interruptores</v>
          </cell>
          <cell r="F4679" t="str">
            <v>SINAPI Mai/26</v>
          </cell>
        </row>
        <row r="4680">
          <cell r="A4680">
            <v>97559</v>
          </cell>
          <cell r="B4680" t="str">
            <v>CURVA 135 GRAUS PARA ELETRODUTO, PVC, ROSCÁVEL, DN 25 MM (3/4"), PARA CIRCUITOS TERMINAIS, INSTALADA EM FORRO - FORNECIMENTO E INSTALAÇÃO. AF_03/2023</v>
          </cell>
          <cell r="C4680" t="str">
            <v>UN</v>
          </cell>
          <cell r="D4680">
            <v>18.420000000000002</v>
          </cell>
          <cell r="E4680" t="str">
            <v>Instalações Elétricas - Eletrodutos Embutidos, Cabos, Caixas, Tomadas e Interruptores</v>
          </cell>
          <cell r="F4680" t="str">
            <v>SINAPI Mai/26</v>
          </cell>
        </row>
        <row r="4681">
          <cell r="A4681">
            <v>97562</v>
          </cell>
          <cell r="B4681" t="str">
            <v>CURVA 135 GRAUS PARA ELETRODUTO, PVC, ROSCÁVEL, DN 25 MM (3/4"), PARA CIRCUITOS TERMINAIS, INSTALADA EM LAJE - FORNECIMENTO E INSTALAÇÃO. AF_03/2023</v>
          </cell>
          <cell r="C4681" t="str">
            <v>UN</v>
          </cell>
          <cell r="D4681">
            <v>14.94</v>
          </cell>
          <cell r="E4681" t="str">
            <v>Instalações Elétricas - Eletrodutos Embutidos, Cabos, Caixas, Tomadas e Interruptores</v>
          </cell>
          <cell r="F4681" t="str">
            <v>SINAPI Mai/26</v>
          </cell>
        </row>
        <row r="4682">
          <cell r="A4682">
            <v>97564</v>
          </cell>
          <cell r="B4682" t="str">
            <v>CURVA 135 GRAUS PARA ELETRODUTO, PVC, ROSCÁVEL, DN 25 MM (3/4"), PARA CIRCUITOS TERMINAIS, INSTALADA EM PAREDE - FORNECIMENTO E INSTALAÇÃO. AF_03/2023</v>
          </cell>
          <cell r="C4682" t="str">
            <v>UN</v>
          </cell>
          <cell r="D4682">
            <v>25.46</v>
          </cell>
          <cell r="E4682" t="str">
            <v>Instalações Elétricas - Eletrodutos Embutidos, Cabos, Caixas, Tomadas e Interruptores</v>
          </cell>
          <cell r="F4682" t="str">
            <v>SINAPI Mai/26</v>
          </cell>
        </row>
        <row r="4683">
          <cell r="A4683">
            <v>91889</v>
          </cell>
          <cell r="B4683" t="str">
            <v>CURVA 180 GRAUS PARA ELETRODUTO, PVC, ROSCÁVEL, DN 20 MM (1/2"), PARA CIRCUITOS TERMINAIS, INSTALADA EM FORRO - FORNECIMENTO E INSTALAÇÃO. AF_03/2023</v>
          </cell>
          <cell r="C4683" t="str">
            <v>UN</v>
          </cell>
          <cell r="D4683">
            <v>16.43</v>
          </cell>
          <cell r="E4683" t="str">
            <v>Instalações Elétricas - Eletrodutos Embutidos, Cabos, Caixas, Tomadas e Interruptores</v>
          </cell>
          <cell r="F4683" t="str">
            <v>SINAPI Mai/26</v>
          </cell>
        </row>
        <row r="4684">
          <cell r="A4684">
            <v>91901</v>
          </cell>
          <cell r="B4684" t="str">
            <v>CURVA 180 GRAUS PARA ELETRODUTO, PVC, ROSCÁVEL, DN 20 MM (1/2"), PARA CIRCUITOS TERMINAIS, INSTALADA EM LAJE - FORNECIMENTO E INSTALAÇÃO. AF_03/2023</v>
          </cell>
          <cell r="C4684" t="str">
            <v>UN</v>
          </cell>
          <cell r="D4684">
            <v>12.96</v>
          </cell>
          <cell r="E4684" t="str">
            <v>Instalações Elétricas - Eletrodutos Embutidos, Cabos, Caixas, Tomadas e Interruptores</v>
          </cell>
          <cell r="F4684" t="str">
            <v>SINAPI Mai/26</v>
          </cell>
        </row>
        <row r="4685">
          <cell r="A4685">
            <v>91913</v>
          </cell>
          <cell r="B4685" t="str">
            <v>CURVA 180 GRAUS PARA ELETRODUTO, PVC, ROSCÁVEL, DN 20 MM (1/2"), PARA CIRCUITOS TERMINAIS, INSTALADA EM PAREDE - FORNECIMENTO E INSTALAÇÃO. AF_03/2023</v>
          </cell>
          <cell r="C4685" t="str">
            <v>UN</v>
          </cell>
          <cell r="D4685">
            <v>23.55</v>
          </cell>
          <cell r="E4685" t="str">
            <v>Instalações Elétricas - Eletrodutos Embutidos, Cabos, Caixas, Tomadas e Interruptores</v>
          </cell>
          <cell r="F4685" t="str">
            <v>SINAPI Mai/26</v>
          </cell>
        </row>
        <row r="4686">
          <cell r="A4686">
            <v>91892</v>
          </cell>
          <cell r="B4686" t="str">
            <v>CURVA 180 GRAUS PARA ELETRODUTO, PVC, ROSCÁVEL, DN 25 MM (3/4"), PARA CIRCUITOS TERMINAIS, INSTALADA EM FORRO - FORNECIMENTO E INSTALAÇÃO. AF_03/2023</v>
          </cell>
          <cell r="C4686" t="str">
            <v>UN</v>
          </cell>
          <cell r="D4686">
            <v>20.27</v>
          </cell>
          <cell r="E4686" t="str">
            <v>Instalações Elétricas - Eletrodutos Embutidos, Cabos, Caixas, Tomadas e Interruptores</v>
          </cell>
          <cell r="F4686" t="str">
            <v>SINAPI Mai/26</v>
          </cell>
        </row>
        <row r="4687">
          <cell r="A4687">
            <v>91904</v>
          </cell>
          <cell r="B4687" t="str">
            <v>CURVA 180 GRAUS PARA ELETRODUTO, PVC, ROSCÁVEL, DN 25 MM (3/4"), PARA CIRCUITOS TERMINAIS, INSTALADA EM LAJE - FORNECIMENTO E INSTALAÇÃO. AF_03/2023</v>
          </cell>
          <cell r="C4687" t="str">
            <v>UN</v>
          </cell>
          <cell r="D4687">
            <v>16.79</v>
          </cell>
          <cell r="E4687" t="str">
            <v>Instalações Elétricas - Eletrodutos Embutidos, Cabos, Caixas, Tomadas e Interruptores</v>
          </cell>
          <cell r="F4687" t="str">
            <v>SINAPI Mai/26</v>
          </cell>
        </row>
        <row r="4688">
          <cell r="A4688">
            <v>91916</v>
          </cell>
          <cell r="B4688" t="str">
            <v>CURVA 180 GRAUS PARA ELETRODUTO, PVC, ROSCÁVEL, DN 25 MM (3/4"), PARA CIRCUITOS TERMINAIS, INSTALADA EM PAREDE - FORNECIMENTO E INSTALAÇÃO. AF_03/2023</v>
          </cell>
          <cell r="C4688" t="str">
            <v>UN</v>
          </cell>
          <cell r="D4688">
            <v>27.31</v>
          </cell>
          <cell r="E4688" t="str">
            <v>Instalações Elétricas - Eletrodutos Embutidos, Cabos, Caixas, Tomadas e Interruptores</v>
          </cell>
          <cell r="F4688" t="str">
            <v>SINAPI Mai/26</v>
          </cell>
        </row>
        <row r="4689">
          <cell r="A4689">
            <v>91895</v>
          </cell>
          <cell r="B4689" t="str">
            <v>CURVA 180 GRAUS PARA ELETRODUTO, PVC, ROSCÁVEL, DN 32 MM (1"), PARA CIRCUITOS TERMINAIS, INSTALADA EM FORRO - FORNECIMENTO E INSTALAÇÃO. AF_03/2023</v>
          </cell>
          <cell r="C4689" t="str">
            <v>UN</v>
          </cell>
          <cell r="D4689">
            <v>24.19</v>
          </cell>
          <cell r="E4689" t="str">
            <v>Instalações Elétricas - Eletrodutos Embutidos, Cabos, Caixas, Tomadas e Interruptores</v>
          </cell>
          <cell r="F4689" t="str">
            <v>SINAPI Mai/26</v>
          </cell>
        </row>
        <row r="4690">
          <cell r="A4690">
            <v>91907</v>
          </cell>
          <cell r="B4690" t="str">
            <v>CURVA 180 GRAUS PARA ELETRODUTO, PVC, ROSCÁVEL, DN 32 MM (1"), PARA CIRCUITOS TERMINAIS, INSTALADA EM LAJE - FORNECIMENTO E INSTALAÇÃO. AF_03/2023</v>
          </cell>
          <cell r="C4690" t="str">
            <v>UN</v>
          </cell>
          <cell r="D4690">
            <v>20.71</v>
          </cell>
          <cell r="E4690" t="str">
            <v>Instalações Elétricas - Eletrodutos Embutidos, Cabos, Caixas, Tomadas e Interruptores</v>
          </cell>
          <cell r="F4690" t="str">
            <v>SINAPI Mai/26</v>
          </cell>
        </row>
        <row r="4691">
          <cell r="A4691">
            <v>91919</v>
          </cell>
          <cell r="B4691" t="str">
            <v>CURVA 180 GRAUS PARA ELETRODUTO, PVC, ROSCÁVEL, DN 32 MM (1"), PARA CIRCUITOS TERMINAIS, INSTALADA EM PAREDE - FORNECIMENTO E INSTALAÇÃO. AF_03/2023</v>
          </cell>
          <cell r="C4691" t="str">
            <v>UN</v>
          </cell>
          <cell r="D4691">
            <v>31.15</v>
          </cell>
          <cell r="E4691" t="str">
            <v>Instalações Elétricas - Eletrodutos Embutidos, Cabos, Caixas, Tomadas e Interruptores</v>
          </cell>
          <cell r="F4691" t="str">
            <v>SINAPI Mai/26</v>
          </cell>
        </row>
        <row r="4692">
          <cell r="A4692">
            <v>91898</v>
          </cell>
          <cell r="B4692" t="str">
            <v>CURVA 180 GRAUS PARA ELETRODUTO, PVC, ROSCÁVEL, DN 40 MM (1 1/4"), PARA CIRCUITOS TERMINAIS, INSTALADA EM FORRO - FORNECIMENTO E INSTALAÇÃO. AF_03/2023</v>
          </cell>
          <cell r="C4692" t="str">
            <v>UN</v>
          </cell>
          <cell r="D4692">
            <v>27.77</v>
          </cell>
          <cell r="E4692" t="str">
            <v>Instalações Elétricas - Eletrodutos Embutidos, Cabos, Caixas, Tomadas e Interruptores</v>
          </cell>
          <cell r="F4692" t="str">
            <v>SINAPI Mai/26</v>
          </cell>
        </row>
        <row r="4693">
          <cell r="A4693">
            <v>91910</v>
          </cell>
          <cell r="B4693" t="str">
            <v>CURVA 180 GRAUS PARA ELETRODUTO, PVC, ROSCÁVEL, DN 40 MM (1 1/4"), PARA CIRCUITOS TERMINAIS, INSTALADA EM LAJE - FORNECIMENTO E INSTALAÇÃO. AF_03/2023</v>
          </cell>
          <cell r="C4693" t="str">
            <v>UN</v>
          </cell>
          <cell r="D4693">
            <v>24.37</v>
          </cell>
          <cell r="E4693" t="str">
            <v>Instalações Elétricas - Eletrodutos Embutidos, Cabos, Caixas, Tomadas e Interruptores</v>
          </cell>
          <cell r="F4693" t="str">
            <v>SINAPI Mai/26</v>
          </cell>
        </row>
        <row r="4694">
          <cell r="A4694">
            <v>91922</v>
          </cell>
          <cell r="B4694" t="str">
            <v>CURVA 180 GRAUS PARA ELETRODUTO, PVC, ROSCÁVEL, DN 40 MM (1 1/4"), PARA CIRCUITOS TERMINAIS, INSTALADA EM PAREDE - FORNECIMENTO E INSTALAÇÃO. AF_03/2023</v>
          </cell>
          <cell r="C4694" t="str">
            <v>UN</v>
          </cell>
          <cell r="D4694">
            <v>34.65</v>
          </cell>
          <cell r="E4694" t="str">
            <v>Instalações Elétricas - Eletrodutos Embutidos, Cabos, Caixas, Tomadas e Interruptores</v>
          </cell>
          <cell r="F4694" t="str">
            <v>SINAPI Mai/26</v>
          </cell>
        </row>
        <row r="4695">
          <cell r="A4695">
            <v>91887</v>
          </cell>
          <cell r="B4695" t="str">
            <v>CURVA 90 GRAUS PARA ELETRODUTO, PVC, ROSCÁVEL, DN 20 MM (1/2"), PARA CIRCUITOS TERMINAIS, INSTALADA EM FORRO - FORNECIMENTO E INSTALAÇÃO. AF_03/2023</v>
          </cell>
          <cell r="C4695" t="str">
            <v>UN</v>
          </cell>
          <cell r="D4695">
            <v>16.68</v>
          </cell>
          <cell r="E4695" t="str">
            <v>Instalações Elétricas - Eletrodutos Embutidos, Cabos, Caixas, Tomadas e Interruptores</v>
          </cell>
          <cell r="F4695" t="str">
            <v>SINAPI Mai/26</v>
          </cell>
        </row>
        <row r="4696">
          <cell r="A4696">
            <v>91899</v>
          </cell>
          <cell r="B4696" t="str">
            <v>CURVA 90 GRAUS PARA ELETRODUTO, PVC, ROSCÁVEL, DN 20 MM (1/2"), PARA CIRCUITOS TERMINAIS, INSTALADA EM LAJE - FORNECIMENTO E INSTALAÇÃO. AF_03/2023</v>
          </cell>
          <cell r="C4696" t="str">
            <v>UN</v>
          </cell>
          <cell r="D4696">
            <v>13.21</v>
          </cell>
          <cell r="E4696" t="str">
            <v>Instalações Elétricas - Eletrodutos Embutidos, Cabos, Caixas, Tomadas e Interruptores</v>
          </cell>
          <cell r="F4696" t="str">
            <v>SINAPI Mai/26</v>
          </cell>
        </row>
        <row r="4697">
          <cell r="A4697">
            <v>91911</v>
          </cell>
          <cell r="B4697" t="str">
            <v>CURVA 90 GRAUS PARA ELETRODUTO, PVC, ROSCÁVEL, DN 20 MM (1/2"), PARA CIRCUITOS TERMINAIS, INSTALADA EM PAREDE - FORNECIMENTO E INSTALAÇÃO. AF_03/2023</v>
          </cell>
          <cell r="C4697" t="str">
            <v>UN</v>
          </cell>
          <cell r="D4697">
            <v>23.8</v>
          </cell>
          <cell r="E4697" t="str">
            <v>Instalações Elétricas - Eletrodutos Embutidos, Cabos, Caixas, Tomadas e Interruptores</v>
          </cell>
          <cell r="F4697" t="str">
            <v>SINAPI Mai/26</v>
          </cell>
        </row>
        <row r="4698">
          <cell r="A4698">
            <v>91890</v>
          </cell>
          <cell r="B4698" t="str">
            <v>CURVA 90 GRAUS PARA ELETRODUTO, PVC, ROSCÁVEL, DN 25 MM (3/4"), PARA CIRCUITOS TERMINAIS, INSTALADA EM FORRO - FORNECIMENTO E INSTALAÇÃO. AF_03/2023</v>
          </cell>
          <cell r="C4698" t="str">
            <v>UN</v>
          </cell>
          <cell r="D4698">
            <v>18.61</v>
          </cell>
          <cell r="E4698" t="str">
            <v>Instalações Elétricas - Eletrodutos Embutidos, Cabos, Caixas, Tomadas e Interruptores</v>
          </cell>
          <cell r="F4698" t="str">
            <v>SINAPI Mai/26</v>
          </cell>
        </row>
        <row r="4699">
          <cell r="A4699">
            <v>91902</v>
          </cell>
          <cell r="B4699" t="str">
            <v>CURVA 90 GRAUS PARA ELETRODUTO, PVC, ROSCÁVEL, DN 25 MM (3/4"), PARA CIRCUITOS TERMINAIS, INSTALADA EM LAJE - FORNECIMENTO E INSTALAÇÃO. AF_03/2023</v>
          </cell>
          <cell r="C4699" t="str">
            <v>UN</v>
          </cell>
          <cell r="D4699">
            <v>15.13</v>
          </cell>
          <cell r="E4699" t="str">
            <v>Instalações Elétricas - Eletrodutos Embutidos, Cabos, Caixas, Tomadas e Interruptores</v>
          </cell>
          <cell r="F4699" t="str">
            <v>SINAPI Mai/26</v>
          </cell>
        </row>
        <row r="4700">
          <cell r="A4700">
            <v>91914</v>
          </cell>
          <cell r="B4700" t="str">
            <v>CURVA 90 GRAUS PARA ELETRODUTO, PVC, ROSCÁVEL, DN 25 MM (3/4"), PARA CIRCUITOS TERMINAIS, INSTALADA EM PAREDE - FORNECIMENTO E INSTALAÇÃO. AF_03/2023</v>
          </cell>
          <cell r="C4700" t="str">
            <v>UN</v>
          </cell>
          <cell r="D4700">
            <v>25.65</v>
          </cell>
          <cell r="E4700" t="str">
            <v>Instalações Elétricas - Eletrodutos Embutidos, Cabos, Caixas, Tomadas e Interruptores</v>
          </cell>
          <cell r="F4700" t="str">
            <v>SINAPI Mai/26</v>
          </cell>
        </row>
        <row r="4701">
          <cell r="A4701">
            <v>91893</v>
          </cell>
          <cell r="B4701" t="str">
            <v>CURVA 90 GRAUS PARA ELETRODUTO, PVC, ROSCÁVEL, DN 32 MM (1"), PARA CIRCUITOS TERMINAIS, INSTALADA EM FORRO - FORNECIMENTO E INSTALAÇÃO. AF_03/2023</v>
          </cell>
          <cell r="C4701" t="str">
            <v>UN</v>
          </cell>
          <cell r="D4701">
            <v>22.5</v>
          </cell>
          <cell r="E4701" t="str">
            <v>Instalações Elétricas - Eletrodutos Embutidos, Cabos, Caixas, Tomadas e Interruptores</v>
          </cell>
          <cell r="F4701" t="str">
            <v>SINAPI Mai/26</v>
          </cell>
        </row>
        <row r="4702">
          <cell r="A4702">
            <v>91905</v>
          </cell>
          <cell r="B4702" t="str">
            <v>CURVA 90 GRAUS PARA ELETRODUTO, PVC, ROSCÁVEL, DN 32 MM (1"), PARA CIRCUITOS TERMINAIS, INSTALADA EM LAJE - FORNECIMENTO E INSTALAÇÃO. AF_03/2023</v>
          </cell>
          <cell r="C4702" t="str">
            <v>UN</v>
          </cell>
          <cell r="D4702">
            <v>19.02</v>
          </cell>
          <cell r="E4702" t="str">
            <v>Instalações Elétricas - Eletrodutos Embutidos, Cabos, Caixas, Tomadas e Interruptores</v>
          </cell>
          <cell r="F4702" t="str">
            <v>SINAPI Mai/26</v>
          </cell>
        </row>
        <row r="4703">
          <cell r="A4703">
            <v>91917</v>
          </cell>
          <cell r="B4703" t="str">
            <v>CURVA 90 GRAUS PARA ELETRODUTO, PVC, ROSCÁVEL, DN 32 MM (1"), PARA CIRCUITOS TERMINAIS, INSTALADA EM PAREDE - FORNECIMENTO E INSTALAÇÃO. AF_03/2023</v>
          </cell>
          <cell r="C4703" t="str">
            <v>UN</v>
          </cell>
          <cell r="D4703">
            <v>29.46</v>
          </cell>
          <cell r="E4703" t="str">
            <v>Instalações Elétricas - Eletrodutos Embutidos, Cabos, Caixas, Tomadas e Interruptores</v>
          </cell>
          <cell r="F4703" t="str">
            <v>SINAPI Mai/26</v>
          </cell>
        </row>
        <row r="4704">
          <cell r="A4704">
            <v>91896</v>
          </cell>
          <cell r="B4704" t="str">
            <v>CURVA 90 GRAUS PARA ELETRODUTO, PVC, ROSCÁVEL, DN 40 MM (1 1/4"), PARA CIRCUITOS TERMINAIS, INSTALADA EM FORRO - FORNECIMENTO E INSTALAÇÃO. AF_03/2023</v>
          </cell>
          <cell r="C4704" t="str">
            <v>UN</v>
          </cell>
          <cell r="D4704">
            <v>25.96</v>
          </cell>
          <cell r="E4704" t="str">
            <v>Instalações Elétricas - Eletrodutos Embutidos, Cabos, Caixas, Tomadas e Interruptores</v>
          </cell>
          <cell r="F4704" t="str">
            <v>SINAPI Mai/26</v>
          </cell>
        </row>
        <row r="4705">
          <cell r="A4705">
            <v>91908</v>
          </cell>
          <cell r="B4705" t="str">
            <v>CURVA 90 GRAUS PARA ELETRODUTO, PVC, ROSCÁVEL, DN 40 MM (1 1/4"), PARA CIRCUITOS TERMINAIS, INSTALADA EM LAJE - FORNECIMENTO E INSTALAÇÃO. AF_03/2023</v>
          </cell>
          <cell r="C4705" t="str">
            <v>UN</v>
          </cell>
          <cell r="D4705">
            <v>22.56</v>
          </cell>
          <cell r="E4705" t="str">
            <v>Instalações Elétricas - Eletrodutos Embutidos, Cabos, Caixas, Tomadas e Interruptores</v>
          </cell>
          <cell r="F4705" t="str">
            <v>SINAPI Mai/26</v>
          </cell>
        </row>
        <row r="4706">
          <cell r="A4706">
            <v>91920</v>
          </cell>
          <cell r="B4706" t="str">
            <v>CURVA 90 GRAUS PARA ELETRODUTO, PVC, ROSCÁVEL, DN 40 MM (1 1/4"), PARA CIRCUITOS TERMINAIS, INSTALADA EM PAREDE - FORNECIMENTO E INSTALAÇÃO. AF_03/2023</v>
          </cell>
          <cell r="C4706" t="str">
            <v>UN</v>
          </cell>
          <cell r="D4706">
            <v>32.840000000000003</v>
          </cell>
          <cell r="E4706" t="str">
            <v>Instalações Elétricas - Eletrodutos Embutidos, Cabos, Caixas, Tomadas e Interruptores</v>
          </cell>
          <cell r="F4706" t="str">
            <v>SINAPI Mai/26</v>
          </cell>
        </row>
        <row r="4707">
          <cell r="A4707">
            <v>91983</v>
          </cell>
          <cell r="B4707" t="str">
            <v>DIMMER ROTATIVO (1 MÓDULO), 220V/600W, INCLUINDO SUPORTE E PLACA - FORNECIMENTO E INSTALAÇÃO. AF_03/2023</v>
          </cell>
          <cell r="C4707" t="str">
            <v>UN</v>
          </cell>
          <cell r="D4707">
            <v>115.62</v>
          </cell>
          <cell r="E4707" t="str">
            <v>Instalações Elétricas - Eletrodutos Embutidos, Cabos, Caixas, Tomadas e Interruptores</v>
          </cell>
          <cell r="F4707" t="str">
            <v>SINAPI Mai/26</v>
          </cell>
        </row>
        <row r="4708">
          <cell r="A4708">
            <v>91982</v>
          </cell>
          <cell r="B4708" t="str">
            <v>DIMMER ROTATIVO (1 MÓDULO), 220V/600W, SEM SUPORTE E SEM PLACA - FORNECIMENTO E INSTALAÇÃO. AF_03/2023</v>
          </cell>
          <cell r="C4708" t="str">
            <v>UN</v>
          </cell>
          <cell r="D4708">
            <v>100.73</v>
          </cell>
          <cell r="E4708" t="str">
            <v>Instalações Elétricas - Eletrodutos Embutidos, Cabos, Caixas, Tomadas e Interruptores</v>
          </cell>
          <cell r="F4708" t="str">
            <v>SINAPI Mai/26</v>
          </cell>
        </row>
        <row r="4709">
          <cell r="A4709">
            <v>91833</v>
          </cell>
          <cell r="B4709" t="str">
            <v>ELETRODUTO FLEXÍVEL CORRUGADO REFORÇADO, PVC, DN 20 MM (1/2"), PARA CIRCUITOS TERMINAIS, INSTALADO EM FORRO - FORNECIMENTO E INSTALAÇÃO. AF_03/2023</v>
          </cell>
          <cell r="C4709" t="str">
            <v>M</v>
          </cell>
          <cell r="D4709">
            <v>21.18</v>
          </cell>
          <cell r="E4709" t="str">
            <v>Instalações Elétricas - Eletrodutos Embutidos, Cabos, Caixas, Tomadas e Interruptores</v>
          </cell>
          <cell r="F4709" t="str">
            <v>SINAPI Mai/26</v>
          </cell>
        </row>
        <row r="4710">
          <cell r="A4710">
            <v>91843</v>
          </cell>
          <cell r="B4710" t="str">
            <v>ELETRODUTO FLEXÍVEL CORRUGADO REFORÇADO, PVC, DN 20 MM (1/2"), PARA CIRCUITOS TERMINAIS, INSTALADO EM LAJE - FORNECIMENTO E INSTALAÇÃO. AF_03/2023</v>
          </cell>
          <cell r="C4710" t="str">
            <v>M</v>
          </cell>
          <cell r="D4710">
            <v>7.63</v>
          </cell>
          <cell r="E4710" t="str">
            <v>Instalações Elétricas - Eletrodutos Embutidos, Cabos, Caixas, Tomadas e Interruptores</v>
          </cell>
          <cell r="F4710" t="str">
            <v>SINAPI Mai/26</v>
          </cell>
        </row>
        <row r="4711">
          <cell r="A4711">
            <v>91853</v>
          </cell>
          <cell r="B4711" t="str">
            <v>ELETRODUTO FLEXÍVEL CORRUGADO REFORÇADO, PVC, DN 20 MM (1/2"), PARA CIRCUITOS TERMINAIS, INSTALADO EM PAREDE - FORNECIMENTO E INSTALAÇÃO. AF_03/2023</v>
          </cell>
          <cell r="C4711" t="str">
            <v>M</v>
          </cell>
          <cell r="D4711">
            <v>12.37</v>
          </cell>
          <cell r="E4711" t="str">
            <v>Instalações Elétricas - Eletrodutos Embutidos, Cabos, Caixas, Tomadas e Interruptores</v>
          </cell>
          <cell r="F4711" t="str">
            <v>SINAPI Mai/26</v>
          </cell>
        </row>
        <row r="4712">
          <cell r="A4712">
            <v>91835</v>
          </cell>
          <cell r="B4712" t="str">
            <v>ELETRODUTO FLEXÍVEL CORRUGADO REFORÇADO, PVC, DN 25 MM (3/4"), PARA CIRCUITOS TERMINAIS, INSTALADO EM FORRO - FORNECIMENTO E INSTALAÇÃO. AF_03/2023</v>
          </cell>
          <cell r="C4712" t="str">
            <v>M</v>
          </cell>
          <cell r="D4712">
            <v>23.03</v>
          </cell>
          <cell r="E4712" t="str">
            <v>Instalações Elétricas - Eletrodutos Embutidos, Cabos, Caixas, Tomadas e Interruptores</v>
          </cell>
          <cell r="F4712" t="str">
            <v>SINAPI Mai/26</v>
          </cell>
        </row>
        <row r="4713">
          <cell r="A4713">
            <v>91845</v>
          </cell>
          <cell r="B4713" t="str">
            <v>ELETRODUTO FLEXÍVEL CORRUGADO REFORÇADO, PVC, DN 25 MM (3/4"), PARA CIRCUITOS TERMINAIS, INSTALADO EM LAJE - FORNECIMENTO E INSTALAÇÃO. AF_03/2023</v>
          </cell>
          <cell r="C4713" t="str">
            <v>M</v>
          </cell>
          <cell r="D4713">
            <v>9.41</v>
          </cell>
          <cell r="E4713" t="str">
            <v>Instalações Elétricas - Eletrodutos Embutidos, Cabos, Caixas, Tomadas e Interruptores</v>
          </cell>
          <cell r="F4713" t="str">
            <v>SINAPI Mai/26</v>
          </cell>
        </row>
        <row r="4714">
          <cell r="A4714">
            <v>91855</v>
          </cell>
          <cell r="B4714" t="str">
            <v>ELETRODUTO FLEXÍVEL CORRUGADO REFORÇADO, PVC, DN 25 MM (3/4"), PARA CIRCUITOS TERMINAIS, INSTALADO EM PAREDE - FORNECIMENTO E INSTALAÇÃO. AF_03/2023</v>
          </cell>
          <cell r="C4714" t="str">
            <v>M</v>
          </cell>
          <cell r="D4714">
            <v>14.07</v>
          </cell>
          <cell r="E4714" t="str">
            <v>Instalações Elétricas - Eletrodutos Embutidos, Cabos, Caixas, Tomadas e Interruptores</v>
          </cell>
          <cell r="F4714" t="str">
            <v>SINAPI Mai/26</v>
          </cell>
        </row>
        <row r="4715">
          <cell r="A4715">
            <v>91837</v>
          </cell>
          <cell r="B4715" t="str">
            <v>ELETRODUTO FLEXÍVEL CORRUGADO REFORÇADO, PVC, DN 32 MM (1"), PARA CIRCUITOS TERMINAIS, INSTALADO EM FORRO - FORNECIMENTO E INSTALAÇÃO. AF_03/2023</v>
          </cell>
          <cell r="C4715" t="str">
            <v>M</v>
          </cell>
          <cell r="D4715">
            <v>27.63</v>
          </cell>
          <cell r="E4715" t="str">
            <v>Instalações Elétricas - Eletrodutos Embutidos, Cabos, Caixas, Tomadas e Interruptores</v>
          </cell>
          <cell r="F4715" t="str">
            <v>SINAPI Mai/26</v>
          </cell>
        </row>
        <row r="4716">
          <cell r="A4716">
            <v>91847</v>
          </cell>
          <cell r="B4716" t="str">
            <v>ELETRODUTO FLEXÍVEL CORRUGADO REFORÇADO, PVC, DN 32 MM (1"), PARA CIRCUITOS TERMINAIS, INSTALADO EM LAJE - FORNECIMENTO E INSTALAÇÃO. AF_03/2023</v>
          </cell>
          <cell r="C4716" t="str">
            <v>M</v>
          </cell>
          <cell r="D4716">
            <v>14.09</v>
          </cell>
          <cell r="E4716" t="str">
            <v>Instalações Elétricas - Eletrodutos Embutidos, Cabos, Caixas, Tomadas e Interruptores</v>
          </cell>
          <cell r="F4716" t="str">
            <v>SINAPI Mai/26</v>
          </cell>
        </row>
        <row r="4717">
          <cell r="A4717">
            <v>91857</v>
          </cell>
          <cell r="B4717" t="str">
            <v>ELETRODUTO FLEXÍVEL CORRUGADO REFORÇADO, PVC, DN 32 MM (1"), PARA CIRCUITOS TERMINAIS, INSTALADO EM PAREDE - FORNECIMENTO E INSTALAÇÃO. AF_03/2023</v>
          </cell>
          <cell r="C4717" t="str">
            <v>M</v>
          </cell>
          <cell r="D4717">
            <v>18.48</v>
          </cell>
          <cell r="E4717" t="str">
            <v>Instalações Elétricas - Eletrodutos Embutidos, Cabos, Caixas, Tomadas e Interruptores</v>
          </cell>
          <cell r="F4717" t="str">
            <v>SINAPI Mai/26</v>
          </cell>
        </row>
        <row r="4718">
          <cell r="A4718">
            <v>91838</v>
          </cell>
          <cell r="B4718" t="str">
            <v>ELETRODUTO FLEXÍVEL CORRUGADO, PEAD, DN 32 MM (1"), PARA CIRCUITOS TERMINAIS, INSTALADO EM FORRO - FORNECIMENTO E INSTALAÇÃO. AF_03/2023</v>
          </cell>
          <cell r="C4718" t="str">
            <v>M</v>
          </cell>
          <cell r="D4718">
            <v>0</v>
          </cell>
          <cell r="E4718" t="str">
            <v>Instalações Elétricas - Eletrodutos Embutidos, Cabos, Caixas, Tomadas e Interruptores</v>
          </cell>
          <cell r="F4718" t="str">
            <v>SINAPI Mai/26</v>
          </cell>
        </row>
        <row r="4719">
          <cell r="A4719">
            <v>91848</v>
          </cell>
          <cell r="B4719" t="str">
            <v>ELETRODUTO FLEXÍVEL CORRUGADO, PEAD, DN 32 MM (1"), PARA CIRCUITOS TERMINAIS, INSTALADO EM LAJE - FORNECIMENTO E INSTALAÇÃO. AF_03/2023</v>
          </cell>
          <cell r="C4719" t="str">
            <v>M</v>
          </cell>
          <cell r="D4719">
            <v>0</v>
          </cell>
          <cell r="E4719" t="str">
            <v>Instalações Elétricas - Eletrodutos Embutidos, Cabos, Caixas, Tomadas e Interruptores</v>
          </cell>
          <cell r="F4719" t="str">
            <v>SINAPI Mai/26</v>
          </cell>
        </row>
        <row r="4720">
          <cell r="A4720">
            <v>91858</v>
          </cell>
          <cell r="B4720" t="str">
            <v>ELETRODUTO FLEXÍVEL CORRUGADO, PEAD, DN 32 MM (1"), PARA CIRCUITOS TERMINAIS, INSTALADO EM PAREDE - FORNECIMENTO E INSTALAÇÃO. AF_03/2023</v>
          </cell>
          <cell r="C4720" t="str">
            <v>M</v>
          </cell>
          <cell r="D4720">
            <v>0</v>
          </cell>
          <cell r="E4720" t="str">
            <v>Instalações Elétricas - Eletrodutos Embutidos, Cabos, Caixas, Tomadas e Interruptores</v>
          </cell>
          <cell r="F4720" t="str">
            <v>SINAPI Mai/26</v>
          </cell>
        </row>
        <row r="4721">
          <cell r="A4721">
            <v>91840</v>
          </cell>
          <cell r="B4721" t="str">
            <v>ELETRODUTO FLEXÍVEL CORRUGADO, PEAD, DN 40 MM (1 1/4"), PARA CIRCUITOS TERMINAIS, INSTALADO EM FORRO - FORNECIMENTO E INSTALAÇÃO. AF_03/2023</v>
          </cell>
          <cell r="C4721" t="str">
            <v>M</v>
          </cell>
          <cell r="D4721">
            <v>26.45</v>
          </cell>
          <cell r="E4721" t="str">
            <v>Instalações Elétricas - Eletrodutos Embutidos, Cabos, Caixas, Tomadas e Interruptores</v>
          </cell>
          <cell r="F4721" t="str">
            <v>SINAPI Mai/26</v>
          </cell>
        </row>
        <row r="4722">
          <cell r="A4722">
            <v>91850</v>
          </cell>
          <cell r="B4722" t="str">
            <v>ELETRODUTO FLEXÍVEL CORRUGADO, PEAD, DN 40 MM (1 1/4"), PARA CIRCUITOS TERMINAIS, INSTALADO EM LAJE - FORNECIMENTO E INSTALAÇÃO. AF_03/2023</v>
          </cell>
          <cell r="C4722" t="str">
            <v>M</v>
          </cell>
          <cell r="D4722">
            <v>12.85</v>
          </cell>
          <cell r="E4722" t="str">
            <v>Instalações Elétricas - Eletrodutos Embutidos, Cabos, Caixas, Tomadas e Interruptores</v>
          </cell>
          <cell r="F4722" t="str">
            <v>SINAPI Mai/26</v>
          </cell>
        </row>
        <row r="4723">
          <cell r="A4723">
            <v>91860</v>
          </cell>
          <cell r="B4723" t="str">
            <v>ELETRODUTO FLEXÍVEL CORRUGADO, PEAD, DN 40 MM (1 1/4"), PARA CIRCUITOS TERMINAIS, INSTALADO EM PAREDE - FORNECIMENTO E INSTALAÇÃO. AF_03/2023</v>
          </cell>
          <cell r="C4723" t="str">
            <v>M</v>
          </cell>
          <cell r="D4723">
            <v>17.43</v>
          </cell>
          <cell r="E4723" t="str">
            <v>Instalações Elétricas - Eletrodutos Embutidos, Cabos, Caixas, Tomadas e Interruptores</v>
          </cell>
          <cell r="F4723" t="str">
            <v>SINAPI Mai/26</v>
          </cell>
        </row>
        <row r="4724">
          <cell r="A4724">
            <v>91831</v>
          </cell>
          <cell r="B4724" t="str">
            <v>ELETRODUTO FLEXÍVEL CORRUGADO, PVC, DN 20 MM (1/2"), PARA CIRCUITOS TERMINAIS, INSTALADO EM FORRO - FORNECIMENTO E INSTALAÇÃO. AF_03/2023</v>
          </cell>
          <cell r="C4724" t="str">
            <v>M</v>
          </cell>
          <cell r="D4724">
            <v>20.67</v>
          </cell>
          <cell r="E4724" t="str">
            <v>Instalações Elétricas - Eletrodutos Embutidos, Cabos, Caixas, Tomadas e Interruptores</v>
          </cell>
          <cell r="F4724" t="str">
            <v>SINAPI Mai/26</v>
          </cell>
        </row>
        <row r="4725">
          <cell r="A4725">
            <v>91852</v>
          </cell>
          <cell r="B4725" t="str">
            <v>ELETRODUTO FLEXÍVEL CORRUGADO, PVC, DN 20 MM (1/2"), PARA CIRCUITOS TERMINAIS, INSTALADO EM PAREDE - FORNECIMENTO E INSTALAÇÃO. AF_03/2023</v>
          </cell>
          <cell r="C4725" t="str">
            <v>M</v>
          </cell>
          <cell r="D4725">
            <v>11.9</v>
          </cell>
          <cell r="E4725" t="str">
            <v>Instalações Elétricas - Eletrodutos Embutidos, Cabos, Caixas, Tomadas e Interruptores</v>
          </cell>
          <cell r="F4725" t="str">
            <v>SINAPI Mai/26</v>
          </cell>
        </row>
        <row r="4726">
          <cell r="A4726">
            <v>91834</v>
          </cell>
          <cell r="B4726" t="str">
            <v>ELETRODUTO FLEXÍVEL CORRUGADO, PVC, DN 25 MM (3/4"), PARA CIRCUITOS TERMINAIS, INSTALADO EM FORRO - FORNECIMENTO E INSTALAÇÃO. AF_03/2023</v>
          </cell>
          <cell r="C4726" t="str">
            <v>M</v>
          </cell>
          <cell r="D4726">
            <v>21.73</v>
          </cell>
          <cell r="E4726" t="str">
            <v>Instalações Elétricas - Eletrodutos Embutidos, Cabos, Caixas, Tomadas e Interruptores</v>
          </cell>
          <cell r="F4726" t="str">
            <v>SINAPI Mai/26</v>
          </cell>
        </row>
        <row r="4727">
          <cell r="A4727">
            <v>91854</v>
          </cell>
          <cell r="B4727" t="str">
            <v>ELETRODUTO FLEXÍVEL CORRUGADO, PVC, DN 25 MM (3/4"), PARA CIRCUITOS TERMINAIS, INSTALADO EM PAREDE - FORNECIMENTO E INSTALAÇÃO. AF_03/2023</v>
          </cell>
          <cell r="C4727" t="str">
            <v>M</v>
          </cell>
          <cell r="D4727">
            <v>12.87</v>
          </cell>
          <cell r="E4727" t="str">
            <v>Instalações Elétricas - Eletrodutos Embutidos, Cabos, Caixas, Tomadas e Interruptores</v>
          </cell>
          <cell r="F4727" t="str">
            <v>SINAPI Mai/26</v>
          </cell>
        </row>
        <row r="4728">
          <cell r="A4728">
            <v>91836</v>
          </cell>
          <cell r="B4728" t="str">
            <v>ELETRODUTO FLEXÍVEL CORRUGADO, PVC, DN 32 MM (1"), PARA CIRCUITOS TERMINAIS, INSTALADO EM FORRO - FORNECIMENTO E INSTALAÇÃO. AF_03/2023</v>
          </cell>
          <cell r="C4728" t="str">
            <v>M</v>
          </cell>
          <cell r="D4728">
            <v>24.6</v>
          </cell>
          <cell r="E4728" t="str">
            <v>Instalações Elétricas - Eletrodutos Embutidos, Cabos, Caixas, Tomadas e Interruptores</v>
          </cell>
          <cell r="F4728" t="str">
            <v>SINAPI Mai/26</v>
          </cell>
        </row>
        <row r="4729">
          <cell r="A4729">
            <v>91856</v>
          </cell>
          <cell r="B4729" t="str">
            <v>ELETRODUTO FLEXÍVEL CORRUGADO, PVC, DN 32 MM (1"), PARA CIRCUITOS TERMINAIS, INSTALADO EM PAREDE - FORNECIMENTO E INSTALAÇÃO. AF_03/2023</v>
          </cell>
          <cell r="C4729" t="str">
            <v>M</v>
          </cell>
          <cell r="D4729">
            <v>15.68</v>
          </cell>
          <cell r="E4729" t="str">
            <v>Instalações Elétricas - Eletrodutos Embutidos, Cabos, Caixas, Tomadas e Interruptores</v>
          </cell>
          <cell r="F4729" t="str">
            <v>SINAPI Mai/26</v>
          </cell>
        </row>
        <row r="4730">
          <cell r="A4730">
            <v>91839</v>
          </cell>
          <cell r="B4730" t="str">
            <v>ELETRODUTO FLEXÍVEL LISO, PEAD, DN 32 MM (1"), PARA CIRCUITOS TERMINAIS, INSTALADO EM FORRO - FORNECIMENTO E INSTALAÇÃO. AF_03/2023</v>
          </cell>
          <cell r="C4730" t="str">
            <v>M</v>
          </cell>
          <cell r="D4730">
            <v>23.45</v>
          </cell>
          <cell r="E4730" t="str">
            <v>Instalações Elétricas - Eletrodutos Embutidos, Cabos, Caixas, Tomadas e Interruptores</v>
          </cell>
          <cell r="F4730" t="str">
            <v>SINAPI Mai/26</v>
          </cell>
        </row>
        <row r="4731">
          <cell r="A4731">
            <v>91849</v>
          </cell>
          <cell r="B4731" t="str">
            <v>ELETRODUTO FLEXÍVEL LISO, PEAD, DN 32 MM (1"), PARA CIRCUITOS TERMINAIS, INSTALADO EM LAJE - FORNECIMENTO E INSTALAÇÃO. AF_03/2023</v>
          </cell>
          <cell r="C4731" t="str">
            <v>M</v>
          </cell>
          <cell r="D4731">
            <v>9.91</v>
          </cell>
          <cell r="E4731" t="str">
            <v>Instalações Elétricas - Eletrodutos Embutidos, Cabos, Caixas, Tomadas e Interruptores</v>
          </cell>
          <cell r="F4731" t="str">
            <v>SINAPI Mai/26</v>
          </cell>
        </row>
        <row r="4732">
          <cell r="A4732">
            <v>91859</v>
          </cell>
          <cell r="B4732" t="str">
            <v>ELETRODUTO FLEXÍVEL LISO, PEAD, DN 32 MM (1"), PARA CIRCUITOS TERMINAIS, INSTALADO EM PAREDE - FORNECIMENTO E INSTALAÇÃO. AF_03/2023</v>
          </cell>
          <cell r="C4732" t="str">
            <v>M</v>
          </cell>
          <cell r="D4732">
            <v>14.61</v>
          </cell>
          <cell r="E4732" t="str">
            <v>Instalações Elétricas - Eletrodutos Embutidos, Cabos, Caixas, Tomadas e Interruptores</v>
          </cell>
          <cell r="F4732" t="str">
            <v>SINAPI Mai/26</v>
          </cell>
        </row>
        <row r="4733">
          <cell r="A4733">
            <v>91841</v>
          </cell>
          <cell r="B4733" t="str">
            <v>ELETRODUTO FLEXÍVEL LISO, PEAD, DN 40 MM (1 1/4"), PARA CIRCUITOS TERMINAIS, INSTALADO EM FORRO - FORNECIMENTO E INSTALAÇÃO. AF_03/2023</v>
          </cell>
          <cell r="C4733" t="str">
            <v>M</v>
          </cell>
          <cell r="D4733">
            <v>25.73</v>
          </cell>
          <cell r="E4733" t="str">
            <v>Instalações Elétricas - Eletrodutos Embutidos, Cabos, Caixas, Tomadas e Interruptores</v>
          </cell>
          <cell r="F4733" t="str">
            <v>SINAPI Mai/26</v>
          </cell>
        </row>
        <row r="4734">
          <cell r="A4734">
            <v>91851</v>
          </cell>
          <cell r="B4734" t="str">
            <v>ELETRODUTO FLEXÍVEL LISO, PEAD, DN 40 MM (1 1/4"), PARA CIRCUITOS TERMINAIS, INSTALADO EM LAJE - FORNECIMENTO E INSTALAÇÃO. AF_03/2023</v>
          </cell>
          <cell r="C4734" t="str">
            <v>M</v>
          </cell>
          <cell r="D4734">
            <v>12.13</v>
          </cell>
          <cell r="E4734" t="str">
            <v>Instalações Elétricas - Eletrodutos Embutidos, Cabos, Caixas, Tomadas e Interruptores</v>
          </cell>
          <cell r="F4734" t="str">
            <v>SINAPI Mai/26</v>
          </cell>
        </row>
        <row r="4735">
          <cell r="A4735">
            <v>91861</v>
          </cell>
          <cell r="B4735" t="str">
            <v>ELETRODUTO FLEXÍVEL LISO, PEAD, DN 40 MM (1 1/4"), PARA CIRCUITOS TERMINAIS, INSTALADO EM PAREDE - FORNECIMENTO E INSTALAÇÃO. AF_03/2023</v>
          </cell>
          <cell r="C4735" t="str">
            <v>M</v>
          </cell>
          <cell r="D4735">
            <v>16.77</v>
          </cell>
          <cell r="E4735" t="str">
            <v>Instalações Elétricas - Eletrodutos Embutidos, Cabos, Caixas, Tomadas e Interruptores</v>
          </cell>
          <cell r="F4735" t="str">
            <v>SINAPI Mai/26</v>
          </cell>
        </row>
        <row r="4736">
          <cell r="A4736">
            <v>91862</v>
          </cell>
          <cell r="B4736" t="str">
            <v>ELETRODUTO RÍGIDO ROSCÁVEL, PVC, DN 20 MM (1/2"), PARA CIRCUITOS TERMINAIS, INSTALADO EM FORRO - FORNECIMENTO E INSTALAÇÃO. AF_03/2023</v>
          </cell>
          <cell r="C4736" t="str">
            <v>M</v>
          </cell>
          <cell r="D4736">
            <v>11.79</v>
          </cell>
          <cell r="E4736" t="str">
            <v>Instalações Elétricas - Eletrodutos Embutidos, Cabos, Caixas, Tomadas e Interruptores</v>
          </cell>
          <cell r="F4736" t="str">
            <v>SINAPI Mai/26</v>
          </cell>
        </row>
        <row r="4737">
          <cell r="A4737">
            <v>91866</v>
          </cell>
          <cell r="B4737" t="str">
            <v>ELETRODUTO RÍGIDO ROSCÁVEL, PVC, DN 20 MM (1/2"), PARA CIRCUITOS TERMINAIS, INSTALADO EM LAJE - FORNECIMENTO E INSTALAÇÃO. AF_03/2023</v>
          </cell>
          <cell r="C4737" t="str">
            <v>M</v>
          </cell>
          <cell r="D4737">
            <v>9.84</v>
          </cell>
          <cell r="E4737" t="str">
            <v>Instalações Elétricas - Eletrodutos Embutidos, Cabos, Caixas, Tomadas e Interruptores</v>
          </cell>
          <cell r="F4737" t="str">
            <v>SINAPI Mai/26</v>
          </cell>
        </row>
        <row r="4738">
          <cell r="A4738">
            <v>91870</v>
          </cell>
          <cell r="B4738" t="str">
            <v>ELETRODUTO RÍGIDO ROSCÁVEL, PVC, DN 20 MM (1/2"), PARA CIRCUITOS TERMINAIS, INSTALADO EM PAREDE - FORNECIMENTO E INSTALAÇÃO. AF_03/2023</v>
          </cell>
          <cell r="C4738" t="str">
            <v>M</v>
          </cell>
          <cell r="D4738">
            <v>16.37</v>
          </cell>
          <cell r="E4738" t="str">
            <v>Instalações Elétricas - Eletrodutos Embutidos, Cabos, Caixas, Tomadas e Interruptores</v>
          </cell>
          <cell r="F4738" t="str">
            <v>SINAPI Mai/26</v>
          </cell>
        </row>
        <row r="4739">
          <cell r="A4739">
            <v>91863</v>
          </cell>
          <cell r="B4739" t="str">
            <v>ELETRODUTO RÍGIDO ROSCÁVEL, PVC, DN 25 MM (3/4"), PARA CIRCUITOS TERMINAIS, INSTALADO EM FORRO - FORNECIMENTO E INSTALAÇÃO. AF_03/2023</v>
          </cell>
          <cell r="C4739" t="str">
            <v>M</v>
          </cell>
          <cell r="D4739">
            <v>13.75</v>
          </cell>
          <cell r="E4739" t="str">
            <v>Instalações Elétricas - Eletrodutos Embutidos, Cabos, Caixas, Tomadas e Interruptores</v>
          </cell>
          <cell r="F4739" t="str">
            <v>SINAPI Mai/26</v>
          </cell>
        </row>
        <row r="4740">
          <cell r="A4740">
            <v>91867</v>
          </cell>
          <cell r="B4740" t="str">
            <v>ELETRODUTO RÍGIDO ROSCÁVEL, PVC, DN 25 MM (3/4"), PARA CIRCUITOS TERMINAIS, INSTALADO EM LAJE - FORNECIMENTO E INSTALAÇÃO. AF_03/2023</v>
          </cell>
          <cell r="C4740" t="str">
            <v>M</v>
          </cell>
          <cell r="D4740">
            <v>11.8</v>
          </cell>
          <cell r="E4740" t="str">
            <v>Instalações Elétricas - Eletrodutos Embutidos, Cabos, Caixas, Tomadas e Interruptores</v>
          </cell>
          <cell r="F4740" t="str">
            <v>SINAPI Mai/26</v>
          </cell>
        </row>
        <row r="4741">
          <cell r="A4741">
            <v>91871</v>
          </cell>
          <cell r="B4741" t="str">
            <v>ELETRODUTO RÍGIDO ROSCÁVEL, PVC, DN 25 MM (3/4"), PARA CIRCUITOS TERMINAIS, INSTALADO EM PAREDE - FORNECIMENTO E INSTALAÇÃO. AF_03/2023</v>
          </cell>
          <cell r="C4741" t="str">
            <v>M</v>
          </cell>
          <cell r="D4741">
            <v>18.329999999999998</v>
          </cell>
          <cell r="E4741" t="str">
            <v>Instalações Elétricas - Eletrodutos Embutidos, Cabos, Caixas, Tomadas e Interruptores</v>
          </cell>
          <cell r="F4741" t="str">
            <v>SINAPI Mai/26</v>
          </cell>
        </row>
        <row r="4742">
          <cell r="A4742">
            <v>91864</v>
          </cell>
          <cell r="B4742" t="str">
            <v>ELETRODUTO RÍGIDO ROSCÁVEL, PVC, DN 32 MM (1"), PARA CIRCUITOS TERMINAIS, INSTALADO EM FORRO - FORNECIMENTO E INSTALAÇÃO. AF_03/2023</v>
          </cell>
          <cell r="C4742" t="str">
            <v>M</v>
          </cell>
          <cell r="D4742">
            <v>17.78</v>
          </cell>
          <cell r="E4742" t="str">
            <v>Instalações Elétricas - Eletrodutos Embutidos, Cabos, Caixas, Tomadas e Interruptores</v>
          </cell>
          <cell r="F4742" t="str">
            <v>SINAPI Mai/26</v>
          </cell>
        </row>
        <row r="4743">
          <cell r="A4743">
            <v>91868</v>
          </cell>
          <cell r="B4743" t="str">
            <v>ELETRODUTO RÍGIDO ROSCÁVEL, PVC, DN 32 MM (1"), PARA CIRCUITOS TERMINAIS, INSTALADO EM LAJE - FORNECIMENTO E INSTALAÇÃO. AF_03/2023</v>
          </cell>
          <cell r="C4743" t="str">
            <v>M</v>
          </cell>
          <cell r="D4743">
            <v>15.84</v>
          </cell>
          <cell r="E4743" t="str">
            <v>Instalações Elétricas - Eletrodutos Embutidos, Cabos, Caixas, Tomadas e Interruptores</v>
          </cell>
          <cell r="F4743" t="str">
            <v>SINAPI Mai/26</v>
          </cell>
        </row>
        <row r="4744">
          <cell r="A4744">
            <v>91872</v>
          </cell>
          <cell r="B4744" t="str">
            <v>ELETRODUTO RÍGIDO ROSCÁVEL, PVC, DN 32 MM (1"), PARA CIRCUITOS TERMINAIS, INSTALADO EM PAREDE - FORNECIMENTO E INSTALAÇÃO. AF_03/2023</v>
          </cell>
          <cell r="C4744" t="str">
            <v>M</v>
          </cell>
          <cell r="D4744">
            <v>22.37</v>
          </cell>
          <cell r="E4744" t="str">
            <v>Instalações Elétricas - Eletrodutos Embutidos, Cabos, Caixas, Tomadas e Interruptores</v>
          </cell>
          <cell r="F4744" t="str">
            <v>SINAPI Mai/26</v>
          </cell>
        </row>
        <row r="4745">
          <cell r="A4745">
            <v>91865</v>
          </cell>
          <cell r="B4745" t="str">
            <v>ELETRODUTO RÍGIDO ROSCÁVEL, PVC, DN 40 MM (1 1/4"), PARA CIRCUITOS TERMINAIS, INSTALADO EM FORRO - FORNECIMENTO E INSTALAÇÃO. AF_03/2023</v>
          </cell>
          <cell r="C4745" t="str">
            <v>M</v>
          </cell>
          <cell r="D4745">
            <v>21.86</v>
          </cell>
          <cell r="E4745" t="str">
            <v>Instalações Elétricas - Eletrodutos Embutidos, Cabos, Caixas, Tomadas e Interruptores</v>
          </cell>
          <cell r="F4745" t="str">
            <v>SINAPI Mai/26</v>
          </cell>
        </row>
        <row r="4746">
          <cell r="A4746">
            <v>91869</v>
          </cell>
          <cell r="B4746" t="str">
            <v>ELETRODUTO RÍGIDO ROSCÁVEL, PVC, DN 40 MM (1 1/4"), PARA CIRCUITOS TERMINAIS, INSTALADO EM LAJE - FORNECIMENTO E INSTALAÇÃO. AF_03/2023</v>
          </cell>
          <cell r="C4746" t="str">
            <v>M</v>
          </cell>
          <cell r="D4746">
            <v>19.86</v>
          </cell>
          <cell r="E4746" t="str">
            <v>Instalações Elétricas - Eletrodutos Embutidos, Cabos, Caixas, Tomadas e Interruptores</v>
          </cell>
          <cell r="F4746" t="str">
            <v>SINAPI Mai/26</v>
          </cell>
        </row>
        <row r="4747">
          <cell r="A4747">
            <v>91873</v>
          </cell>
          <cell r="B4747" t="str">
            <v>ELETRODUTO RÍGIDO ROSCÁVEL, PVC, DN 40 MM (1 1/4"), PARA CIRCUITOS TERMINAIS, INSTALADO EM PAREDE - FORNECIMENTO E INSTALAÇÃO. AF_03/2023</v>
          </cell>
          <cell r="C4747" t="str">
            <v>M</v>
          </cell>
          <cell r="D4747">
            <v>26.37</v>
          </cell>
          <cell r="E4747" t="str">
            <v>Instalações Elétricas - Eletrodutos Embutidos, Cabos, Caixas, Tomadas e Interruptores</v>
          </cell>
          <cell r="F4747" t="str">
            <v>SINAPI Mai/26</v>
          </cell>
        </row>
        <row r="4748">
          <cell r="A4748">
            <v>91981</v>
          </cell>
          <cell r="B4748" t="str">
            <v>INTERRUPTOR BIPOLAR (1 MÓDULO), 10A/250V, INCLUINDO SUPORTE E PLACA - FORNECIMENTO E INSTALAÇÃO. AF_03/2023</v>
          </cell>
          <cell r="C4748" t="str">
            <v>UN</v>
          </cell>
          <cell r="D4748">
            <v>65.849999999999994</v>
          </cell>
          <cell r="E4748" t="str">
            <v>Instalações Elétricas - Eletrodutos Embutidos, Cabos, Caixas, Tomadas e Interruptores</v>
          </cell>
          <cell r="F4748" t="str">
            <v>SINAPI Mai/26</v>
          </cell>
        </row>
        <row r="4749">
          <cell r="A4749">
            <v>91980</v>
          </cell>
          <cell r="B4749" t="str">
            <v>INTERRUPTOR BIPOLAR (1 MÓDULO), 10A/250V, SEM SUPORTE E SEM PLACA - FORNECIMENTO E INSTALAÇÃO. AF_03/2023</v>
          </cell>
          <cell r="C4749" t="str">
            <v>UN</v>
          </cell>
          <cell r="D4749">
            <v>50.96</v>
          </cell>
          <cell r="E4749" t="str">
            <v>Instalações Elétricas - Eletrodutos Embutidos, Cabos, Caixas, Tomadas e Interruptores</v>
          </cell>
          <cell r="F4749" t="str">
            <v>SINAPI Mai/26</v>
          </cell>
        </row>
        <row r="4750">
          <cell r="A4750">
            <v>91979</v>
          </cell>
          <cell r="B4750" t="str">
            <v>INTERRUPTOR INTERMEDIÁRIO (1 MÓDULO), 10A/250V, INCLUINDO SUPORTE E PLACA - FORNECIMENTO E INSTALAÇÃO. AF_03/2023</v>
          </cell>
          <cell r="C4750" t="str">
            <v>UN</v>
          </cell>
          <cell r="D4750">
            <v>67.150000000000006</v>
          </cell>
          <cell r="E4750" t="str">
            <v>Instalações Elétricas - Eletrodutos Embutidos, Cabos, Caixas, Tomadas e Interruptores</v>
          </cell>
          <cell r="F4750" t="str">
            <v>SINAPI Mai/26</v>
          </cell>
        </row>
        <row r="4751">
          <cell r="A4751">
            <v>91978</v>
          </cell>
          <cell r="B4751" t="str">
            <v>INTERRUPTOR INTERMEDIÁRIO (1 MÓDULO), 10A/250V, SEM SUPORTE E SEM PLACA - FORNECIMENTO E INSTALAÇÃO. AF_03/2023</v>
          </cell>
          <cell r="C4751" t="str">
            <v>UN</v>
          </cell>
          <cell r="D4751">
            <v>52.26</v>
          </cell>
          <cell r="E4751" t="str">
            <v>Instalações Elétricas - Eletrodutos Embutidos, Cabos, Caixas, Tomadas e Interruptores</v>
          </cell>
          <cell r="F4751" t="str">
            <v>SINAPI Mai/26</v>
          </cell>
        </row>
        <row r="4752">
          <cell r="A4752">
            <v>92029</v>
          </cell>
          <cell r="B4752" t="str">
            <v>INTERRUPTOR PARALELO (1 MÓDULO) COM 1 TOMADA DE EMBUTIR 2P+T 10 A, INCLUINDO SUPORTE E PLACA - FORNECIMENTO E INSTALAÇÃO. AF_03/2023</v>
          </cell>
          <cell r="C4752" t="str">
            <v>UN</v>
          </cell>
          <cell r="D4752">
            <v>78.17</v>
          </cell>
          <cell r="E4752" t="str">
            <v>Instalações Elétricas - Eletrodutos Embutidos, Cabos, Caixas, Tomadas e Interruptores</v>
          </cell>
          <cell r="F4752" t="str">
            <v>SINAPI Mai/26</v>
          </cell>
        </row>
        <row r="4753">
          <cell r="A4753">
            <v>92028</v>
          </cell>
          <cell r="B4753" t="str">
            <v>INTERRUPTOR PARALELO (1 MÓDULO) COM 1 TOMADA DE EMBUTIR 2P+T 10 A, SEM SUPORTE E SEM PLACA - FORNECIMENTO E INSTALAÇÃO. AF_03/2023</v>
          </cell>
          <cell r="C4753" t="str">
            <v>UN</v>
          </cell>
          <cell r="D4753">
            <v>63.28</v>
          </cell>
          <cell r="E4753" t="str">
            <v>Instalações Elétricas - Eletrodutos Embutidos, Cabos, Caixas, Tomadas e Interruptores</v>
          </cell>
          <cell r="F4753" t="str">
            <v>SINAPI Mai/26</v>
          </cell>
        </row>
        <row r="4754">
          <cell r="A4754">
            <v>92031</v>
          </cell>
          <cell r="B4754" t="str">
            <v>INTERRUPTOR PARALELO (1 MÓDULO) COM 2 TOMADAS DE EMBUTIR 2P+T 10 A, INCLUINDO SUPORTE E PLACA - FORNECIMENTO E INSTALAÇÃO. AF_03/2023</v>
          </cell>
          <cell r="C4754" t="str">
            <v>UN</v>
          </cell>
          <cell r="D4754">
            <v>106.68</v>
          </cell>
          <cell r="E4754" t="str">
            <v>Instalações Elétricas - Eletrodutos Embutidos, Cabos, Caixas, Tomadas e Interruptores</v>
          </cell>
          <cell r="F4754" t="str">
            <v>SINAPI Mai/26</v>
          </cell>
        </row>
        <row r="4755">
          <cell r="A4755">
            <v>92030</v>
          </cell>
          <cell r="B4755" t="str">
            <v>INTERRUPTOR PARALELO (1 MÓDULO) COM 2 TOMADAS DE EMBUTIR 2P+T 10 A, SEM SUPORTE E SEM PLACA - FORNECIMENTO E INSTALAÇÃO. AF_03/2023</v>
          </cell>
          <cell r="C4755" t="str">
            <v>UN</v>
          </cell>
          <cell r="D4755">
            <v>91.79</v>
          </cell>
          <cell r="E4755" t="str">
            <v>Instalações Elétricas - Eletrodutos Embutidos, Cabos, Caixas, Tomadas e Interruptores</v>
          </cell>
          <cell r="F4755" t="str">
            <v>SINAPI Mai/26</v>
          </cell>
        </row>
        <row r="4756">
          <cell r="A4756">
            <v>91955</v>
          </cell>
          <cell r="B4756" t="str">
            <v>INTERRUPTOR PARALELO (1 MÓDULO), 10A/250V, INCLUINDO SUPORTE E PLACA - FORNECIMENTO E INSTALAÇÃO. AF_03/2023</v>
          </cell>
          <cell r="C4756" t="str">
            <v>UN</v>
          </cell>
          <cell r="D4756">
            <v>49.59</v>
          </cell>
          <cell r="E4756" t="str">
            <v>Instalações Elétricas - Eletrodutos Embutidos, Cabos, Caixas, Tomadas e Interruptores</v>
          </cell>
          <cell r="F4756" t="str">
            <v>SINAPI Mai/26</v>
          </cell>
        </row>
        <row r="4757">
          <cell r="A4757">
            <v>91954</v>
          </cell>
          <cell r="B4757" t="str">
            <v>INTERRUPTOR PARALELO (1 MÓDULO), 10A/250V, SEM SUPORTE E SEM PLACA - FORNECIMENTO E INSTALAÇÃO. AF_03/2023</v>
          </cell>
          <cell r="C4757" t="str">
            <v>UN</v>
          </cell>
          <cell r="D4757">
            <v>34.700000000000003</v>
          </cell>
          <cell r="E4757" t="str">
            <v>Instalações Elétricas - Eletrodutos Embutidos, Cabos, Caixas, Tomadas e Interruptores</v>
          </cell>
          <cell r="F4757" t="str">
            <v>SINAPI Mai/26</v>
          </cell>
        </row>
        <row r="4758">
          <cell r="A4758">
            <v>92033</v>
          </cell>
          <cell r="B4758" t="str">
            <v>INTERRUPTOR PARALELO (2 MÓDULOS) COM 1 TOMADA DE EMBUTIR 2P+T 10 A, INCLUINDO SUPORTE E PLACA - FORNECIMENTO E INSTALAÇÃO. AF_03/2023</v>
          </cell>
          <cell r="C4758" t="str">
            <v>UN</v>
          </cell>
          <cell r="D4758">
            <v>107.9</v>
          </cell>
          <cell r="E4758" t="str">
            <v>Instalações Elétricas - Eletrodutos Embutidos, Cabos, Caixas, Tomadas e Interruptores</v>
          </cell>
          <cell r="F4758" t="str">
            <v>SINAPI Mai/26</v>
          </cell>
        </row>
        <row r="4759">
          <cell r="A4759">
            <v>92032</v>
          </cell>
          <cell r="B4759" t="str">
            <v>INTERRUPTOR PARALELO (2 MÓDULOS) COM 1 TOMADA DE EMBUTIR 2P+T 10 A, SEM SUPORTE E SEM PLACA - FORNECIMENTO E INSTALAÇÃO. AF_03/2023</v>
          </cell>
          <cell r="C4759" t="str">
            <v>UN</v>
          </cell>
          <cell r="D4759">
            <v>93.01</v>
          </cell>
          <cell r="E4759" t="str">
            <v>Instalações Elétricas - Eletrodutos Embutidos, Cabos, Caixas, Tomadas e Interruptores</v>
          </cell>
          <cell r="F4759" t="str">
            <v>SINAPI Mai/26</v>
          </cell>
        </row>
        <row r="4760">
          <cell r="A4760">
            <v>91961</v>
          </cell>
          <cell r="B4760" t="str">
            <v>INTERRUPTOR PARALELO (2 MÓDULOS), 10A/250V, INCLUINDO SUPORTE E PLACA - FORNECIMENTO E INSTALAÇÃO. AF_03/2023</v>
          </cell>
          <cell r="C4760" t="str">
            <v>UN</v>
          </cell>
          <cell r="D4760">
            <v>79.39</v>
          </cell>
          <cell r="E4760" t="str">
            <v>Instalações Elétricas - Eletrodutos Embutidos, Cabos, Caixas, Tomadas e Interruptores</v>
          </cell>
          <cell r="F4760" t="str">
            <v>SINAPI Mai/26</v>
          </cell>
        </row>
        <row r="4761">
          <cell r="A4761">
            <v>91960</v>
          </cell>
          <cell r="B4761" t="str">
            <v>INTERRUPTOR PARALELO (2 MÓDULOS), 10A/250V, SEM SUPORTE E SEM PLACA - FORNECIMENTO E INSTALAÇÃO. AF_03/2023</v>
          </cell>
          <cell r="C4761" t="str">
            <v>UN</v>
          </cell>
          <cell r="D4761">
            <v>64.5</v>
          </cell>
          <cell r="E4761" t="str">
            <v>Instalações Elétricas - Eletrodutos Embutidos, Cabos, Caixas, Tomadas e Interruptores</v>
          </cell>
          <cell r="F4761" t="str">
            <v>SINAPI Mai/26</v>
          </cell>
        </row>
        <row r="4762">
          <cell r="A4762">
            <v>91969</v>
          </cell>
          <cell r="B4762" t="str">
            <v>INTERRUPTOR PARALELO (3 MÓDULOS), 10A/250V, INCLUINDO SUPORTE E PLACA - FORNECIMENTO E INSTALAÇÃO. AF_03/2023</v>
          </cell>
          <cell r="C4762" t="str">
            <v>UN</v>
          </cell>
          <cell r="D4762">
            <v>109.12</v>
          </cell>
          <cell r="E4762" t="str">
            <v>Instalações Elétricas - Eletrodutos Embutidos, Cabos, Caixas, Tomadas e Interruptores</v>
          </cell>
          <cell r="F4762" t="str">
            <v>SINAPI Mai/26</v>
          </cell>
        </row>
        <row r="4763">
          <cell r="A4763">
            <v>91968</v>
          </cell>
          <cell r="B4763" t="str">
            <v>INTERRUPTOR PARALELO (3 MÓDULOS), 10A/250V, SEM SUPORTE E SEM PLACA - FORNECIMENTO E INSTALAÇÃO. AF_03/2023</v>
          </cell>
          <cell r="C4763" t="str">
            <v>UN</v>
          </cell>
          <cell r="D4763">
            <v>94.23</v>
          </cell>
          <cell r="E4763" t="str">
            <v>Instalações Elétricas - Eletrodutos Embutidos, Cabos, Caixas, Tomadas e Interruptores</v>
          </cell>
          <cell r="F4763" t="str">
            <v>SINAPI Mai/26</v>
          </cell>
        </row>
        <row r="4764">
          <cell r="A4764">
            <v>91985</v>
          </cell>
          <cell r="B4764" t="str">
            <v>INTERRUPTOR PULSADOR CAMPAINHA (1 MÓDULO), 10A/250V, INCLUINDO SUPORTE E PLACA - FORNECIMENTO E INSTALAÇÃO. AF_03/2023</v>
          </cell>
          <cell r="C4764" t="str">
            <v>UN</v>
          </cell>
          <cell r="D4764">
            <v>39.42</v>
          </cell>
          <cell r="E4764" t="str">
            <v>Instalações Elétricas - Eletrodutos Embutidos, Cabos, Caixas, Tomadas e Interruptores</v>
          </cell>
          <cell r="F4764" t="str">
            <v>SINAPI Mai/26</v>
          </cell>
        </row>
        <row r="4765">
          <cell r="A4765">
            <v>91984</v>
          </cell>
          <cell r="B4765" t="str">
            <v>INTERRUPTOR PULSADOR CAMPAINHA (1 MÓDULO), 10A/250V, SEM SUPORTE E SEM PLACA - FORNECIMENTO E INSTALAÇÃO. AF_03/2023</v>
          </cell>
          <cell r="C4765" t="str">
            <v>UN</v>
          </cell>
          <cell r="D4765">
            <v>24.53</v>
          </cell>
          <cell r="E4765" t="str">
            <v>Instalações Elétricas - Eletrodutos Embutidos, Cabos, Caixas, Tomadas e Interruptores</v>
          </cell>
          <cell r="F4765" t="str">
            <v>SINAPI Mai/26</v>
          </cell>
        </row>
        <row r="4766">
          <cell r="A4766">
            <v>91989</v>
          </cell>
          <cell r="B4766" t="str">
            <v>INTERRUPTOR PULSADOR MINUTERIA (1 MÓDULO), 10A/250V, INCLUINDO SUPORTE E PLACA - FORNECIMENTO E INSTALAÇÃO. AF_03/2023</v>
          </cell>
          <cell r="C4766" t="str">
            <v>UN</v>
          </cell>
          <cell r="D4766">
            <v>43.78</v>
          </cell>
          <cell r="E4766" t="str">
            <v>Instalações Elétricas - Eletrodutos Embutidos, Cabos, Caixas, Tomadas e Interruptores</v>
          </cell>
          <cell r="F4766" t="str">
            <v>SINAPI Mai/26</v>
          </cell>
        </row>
        <row r="4767">
          <cell r="A4767">
            <v>91988</v>
          </cell>
          <cell r="B4767" t="str">
            <v>INTERRUPTOR PULSADOR MINUTERIA (1 MÓDULO), 10A/250V, SEM SUPORTE E SEM PLACA - FORNECIMENTO E INSTALAÇÃO. AF_03/2023</v>
          </cell>
          <cell r="C4767" t="str">
            <v>UN</v>
          </cell>
          <cell r="D4767">
            <v>28.89</v>
          </cell>
          <cell r="E4767" t="str">
            <v>Instalações Elétricas - Eletrodutos Embutidos, Cabos, Caixas, Tomadas e Interruptores</v>
          </cell>
          <cell r="F4767" t="str">
            <v>SINAPI Mai/26</v>
          </cell>
        </row>
        <row r="4768">
          <cell r="A4768">
            <v>92023</v>
          </cell>
          <cell r="B4768" t="str">
            <v>INTERRUPTOR SIMPLES (1 MÓDULO) COM 1 TOMADA DE EMBUTIR 2P+T 10 A, INCLUINDO SUPORTE E PLACA - FORNECIMENTO E INSTALAÇÃO. AF_03/2023</v>
          </cell>
          <cell r="C4768" t="str">
            <v>UN</v>
          </cell>
          <cell r="D4768">
            <v>69.13</v>
          </cell>
          <cell r="E4768" t="str">
            <v>Instalações Elétricas - Eletrodutos Embutidos, Cabos, Caixas, Tomadas e Interruptores</v>
          </cell>
          <cell r="F4768" t="str">
            <v>SINAPI Mai/26</v>
          </cell>
        </row>
        <row r="4769">
          <cell r="A4769">
            <v>92022</v>
          </cell>
          <cell r="B4769" t="str">
            <v>INTERRUPTOR SIMPLES (1 MÓDULO) COM 1 TOMADA DE EMBUTIR 2P+T 10 A, SEM SUPORTE E SEM PLACA - FORNECIMENTO E INSTALAÇÃO. AF_03/2023</v>
          </cell>
          <cell r="C4769" t="str">
            <v>UN</v>
          </cell>
          <cell r="D4769">
            <v>54.24</v>
          </cell>
          <cell r="E4769" t="str">
            <v>Instalações Elétricas - Eletrodutos Embutidos, Cabos, Caixas, Tomadas e Interruptores</v>
          </cell>
          <cell r="F4769" t="str">
            <v>SINAPI Mai/26</v>
          </cell>
        </row>
        <row r="4770">
          <cell r="A4770">
            <v>92025</v>
          </cell>
          <cell r="B4770" t="str">
            <v>INTERRUPTOR SIMPLES (1 MÓDULO) COM 2 TOMADAS DE EMBUTIR 2P+T 10 A, INCLUINDO SUPORTE E PLACA - FORNECIMENTO E INSTALAÇÃO. AF_03/2023</v>
          </cell>
          <cell r="C4770" t="str">
            <v>UN</v>
          </cell>
          <cell r="D4770">
            <v>97.72</v>
          </cell>
          <cell r="E4770" t="str">
            <v>Instalações Elétricas - Eletrodutos Embutidos, Cabos, Caixas, Tomadas e Interruptores</v>
          </cell>
          <cell r="F4770" t="str">
            <v>SINAPI Mai/26</v>
          </cell>
        </row>
        <row r="4771">
          <cell r="A4771">
            <v>92024</v>
          </cell>
          <cell r="B4771" t="str">
            <v>INTERRUPTOR SIMPLES (1 MÓDULO) COM 2 TOMADAS DE EMBUTIR 2P+T 10 A, SEM SUPORTE E SEM PLACA - FORNECIMENTO E INSTALAÇÃO. AF_03/2023</v>
          </cell>
          <cell r="C4771" t="str">
            <v>UN</v>
          </cell>
          <cell r="D4771">
            <v>82.83</v>
          </cell>
          <cell r="E4771" t="str">
            <v>Instalações Elétricas - Eletrodutos Embutidos, Cabos, Caixas, Tomadas e Interruptores</v>
          </cell>
          <cell r="F4771" t="str">
            <v>SINAPI Mai/26</v>
          </cell>
        </row>
        <row r="4772">
          <cell r="A4772">
            <v>91957</v>
          </cell>
          <cell r="B4772" t="str">
            <v>INTERRUPTOR SIMPLES (1 MÓDULO) COM INTERRUPTOR PARALELO (1 MÓDULO), 10A/250V, INCLUINDO SUPORTE E PLACA - FORNECIMENTO E INSTALAÇÃO. AF_03/2023</v>
          </cell>
          <cell r="C4772" t="str">
            <v>UN</v>
          </cell>
          <cell r="D4772">
            <v>70.349999999999994</v>
          </cell>
          <cell r="E4772" t="str">
            <v>Instalações Elétricas - Eletrodutos Embutidos, Cabos, Caixas, Tomadas e Interruptores</v>
          </cell>
          <cell r="F4772" t="str">
            <v>SINAPI Mai/26</v>
          </cell>
        </row>
        <row r="4773">
          <cell r="A4773">
            <v>91956</v>
          </cell>
          <cell r="B4773" t="str">
            <v>INTERRUPTOR SIMPLES (1 MÓDULO) COM INTERRUPTOR PARALELO (1 MÓDULO), 10A/250V, SEM SUPORTE E SEM PLACA - FORNECIMENTO E INSTALAÇÃO. AF_03/2023</v>
          </cell>
          <cell r="C4773" t="str">
            <v>UN</v>
          </cell>
          <cell r="D4773">
            <v>55.46</v>
          </cell>
          <cell r="E4773" t="str">
            <v>Instalações Elétricas - Eletrodutos Embutidos, Cabos, Caixas, Tomadas e Interruptores</v>
          </cell>
          <cell r="F4773" t="str">
            <v>SINAPI Mai/26</v>
          </cell>
        </row>
        <row r="4774">
          <cell r="A4774">
            <v>91963</v>
          </cell>
          <cell r="B4774" t="str">
            <v>INTERRUPTOR SIMPLES (1 MÓDULO) COM INTERRUPTOR PARALELO (2 MÓDULOS), 10A/250V, INCLUINDO SUPORTE E PLACA - FORNECIMENTO E INSTALAÇÃO. AF_03/2023</v>
          </cell>
          <cell r="C4774" t="str">
            <v>UN</v>
          </cell>
          <cell r="D4774">
            <v>100.16</v>
          </cell>
          <cell r="E4774" t="str">
            <v>Instalações Elétricas - Eletrodutos Embutidos, Cabos, Caixas, Tomadas e Interruptores</v>
          </cell>
          <cell r="F4774" t="str">
            <v>SINAPI Mai/26</v>
          </cell>
        </row>
        <row r="4775">
          <cell r="A4775">
            <v>91962</v>
          </cell>
          <cell r="B4775" t="str">
            <v>INTERRUPTOR SIMPLES (1 MÓDULO) COM INTERRUPTOR PARALELO (2 MÓDULOS), 10A/250V, SEM SUPORTE E SEM PLACA - FORNECIMENTO E INSTALAÇÃO. AF_03/2023</v>
          </cell>
          <cell r="C4775" t="str">
            <v>UN</v>
          </cell>
          <cell r="D4775">
            <v>85.27</v>
          </cell>
          <cell r="E4775" t="str">
            <v>Instalações Elétricas - Eletrodutos Embutidos, Cabos, Caixas, Tomadas e Interruptores</v>
          </cell>
          <cell r="F4775" t="str">
            <v>SINAPI Mai/26</v>
          </cell>
        </row>
        <row r="4776">
          <cell r="A4776">
            <v>91953</v>
          </cell>
          <cell r="B4776" t="str">
            <v>INTERRUPTOR SIMPLES (1 MÓDULO), 10A/250V, INCLUINDO SUPORTE E PLACA - FORNECIMENTO E INSTALAÇÃO. AF_03/2023</v>
          </cell>
          <cell r="C4776" t="str">
            <v>UN</v>
          </cell>
          <cell r="D4776">
            <v>40.619999999999997</v>
          </cell>
          <cell r="E4776" t="str">
            <v>Instalações Elétricas - Eletrodutos Embutidos, Cabos, Caixas, Tomadas e Interruptores</v>
          </cell>
          <cell r="F4776" t="str">
            <v>SINAPI Mai/26</v>
          </cell>
        </row>
        <row r="4777">
          <cell r="A4777">
            <v>91952</v>
          </cell>
          <cell r="B4777" t="str">
            <v>INTERRUPTOR SIMPLES (1 MÓDULO), 10A/250V, SEM SUPORTE E SEM PLACA - FORNECIMENTO E INSTALAÇÃO. AF_03/2023</v>
          </cell>
          <cell r="C4777" t="str">
            <v>UN</v>
          </cell>
          <cell r="D4777">
            <v>25.73</v>
          </cell>
          <cell r="E4777" t="str">
            <v>Instalações Elétricas - Eletrodutos Embutidos, Cabos, Caixas, Tomadas e Interruptores</v>
          </cell>
          <cell r="F4777" t="str">
            <v>SINAPI Mai/26</v>
          </cell>
        </row>
        <row r="4778">
          <cell r="A4778">
            <v>92035</v>
          </cell>
          <cell r="B4778" t="str">
            <v>INTERRUPTOR SIMPLES (1 MÓDULO), INTERRUPTOR PARALELO (1 MÓDULO) E 1 TOMADA DE EMBUTIR 2P+T 10 A, INCLUINDO SUPORTE E PLACA - FORNECIMENTO E INSTALAÇÃO. AF_03/2023</v>
          </cell>
          <cell r="C4778" t="str">
            <v>UN</v>
          </cell>
          <cell r="D4778">
            <v>98.94</v>
          </cell>
          <cell r="E4778" t="str">
            <v>Instalações Elétricas - Eletrodutos Embutidos, Cabos, Caixas, Tomadas e Interruptores</v>
          </cell>
          <cell r="F4778" t="str">
            <v>SINAPI Mai/26</v>
          </cell>
        </row>
        <row r="4779">
          <cell r="A4779">
            <v>92034</v>
          </cell>
          <cell r="B4779" t="str">
            <v>INTERRUPTOR SIMPLES (1 MÓDULO), INTERRUPTOR PARALELO (1 MÓDULO) E 1 TOMADA DE EMBUTIR 2P+T 10 A, SEM SUPORTE E SEM PLACA - FORNECIMENTO E INSTALAÇÃO. AF_03/2023</v>
          </cell>
          <cell r="C4779" t="str">
            <v>UN</v>
          </cell>
          <cell r="D4779">
            <v>84.05</v>
          </cell>
          <cell r="E4779" t="str">
            <v>Instalações Elétricas - Eletrodutos Embutidos, Cabos, Caixas, Tomadas e Interruptores</v>
          </cell>
          <cell r="F4779" t="str">
            <v>SINAPI Mai/26</v>
          </cell>
        </row>
        <row r="4780">
          <cell r="A4780">
            <v>92027</v>
          </cell>
          <cell r="B4780" t="str">
            <v>INTERRUPTOR SIMPLES (2 MÓDULOS) COM 1 TOMADA DE EMBUTIR 2P+T 10 A, INCLUINDO SUPORTE E PLACA - FORNECIMENTO E INSTALAÇÃO. AF_03/2023</v>
          </cell>
          <cell r="C4780" t="str">
            <v>UN</v>
          </cell>
          <cell r="D4780">
            <v>89.98</v>
          </cell>
          <cell r="E4780" t="str">
            <v>Instalações Elétricas - Eletrodutos Embutidos, Cabos, Caixas, Tomadas e Interruptores</v>
          </cell>
          <cell r="F4780" t="str">
            <v>SINAPI Mai/26</v>
          </cell>
        </row>
        <row r="4781">
          <cell r="A4781">
            <v>92026</v>
          </cell>
          <cell r="B4781" t="str">
            <v>INTERRUPTOR SIMPLES (2 MÓDULOS) COM 1 TOMADA DE EMBUTIR 2P+T 10 A, SEM SUPORTE E SEM PLACA - FORNECIMENTO E INSTALAÇÃO. AF_03/2023</v>
          </cell>
          <cell r="C4781" t="str">
            <v>UN</v>
          </cell>
          <cell r="D4781">
            <v>75.09</v>
          </cell>
          <cell r="E4781" t="str">
            <v>Instalações Elétricas - Eletrodutos Embutidos, Cabos, Caixas, Tomadas e Interruptores</v>
          </cell>
          <cell r="F4781" t="str">
            <v>SINAPI Mai/26</v>
          </cell>
        </row>
        <row r="4782">
          <cell r="A4782">
            <v>91965</v>
          </cell>
          <cell r="B4782" t="str">
            <v>INTERRUPTOR SIMPLES (2 MÓDULOS) COM INTERRUPTOR PARALELO (1 MÓDULO), 10A/250V, INCLUINDO SUPORTE E PLACA - FORNECIMENTO E INSTALAÇÃO. AF_03/2023</v>
          </cell>
          <cell r="C4782" t="str">
            <v>UN</v>
          </cell>
          <cell r="D4782">
            <v>91.2</v>
          </cell>
          <cell r="E4782" t="str">
            <v>Instalações Elétricas - Eletrodutos Embutidos, Cabos, Caixas, Tomadas e Interruptores</v>
          </cell>
          <cell r="F4782" t="str">
            <v>SINAPI Mai/26</v>
          </cell>
        </row>
        <row r="4783">
          <cell r="A4783">
            <v>91964</v>
          </cell>
          <cell r="B4783" t="str">
            <v>INTERRUPTOR SIMPLES (2 MÓDULOS) COM INTERRUPTOR PARALELO (1 MÓDULO), 10A/250V, SEM SUPORTE E SEM PLACA - FORNECIMENTO E INSTALAÇÃO. AF_03/2023</v>
          </cell>
          <cell r="C4783" t="str">
            <v>UN</v>
          </cell>
          <cell r="D4783">
            <v>76.31</v>
          </cell>
          <cell r="E4783" t="str">
            <v>Instalações Elétricas - Eletrodutos Embutidos, Cabos, Caixas, Tomadas e Interruptores</v>
          </cell>
          <cell r="F4783" t="str">
            <v>SINAPI Mai/26</v>
          </cell>
        </row>
        <row r="4784">
          <cell r="A4784">
            <v>91973</v>
          </cell>
          <cell r="B4784" t="str">
            <v>INTERRUPTOR SIMPLES (2 MÓDULOS) COM INTERRUPTOR PARALELO (2 MÓDULOS), 10A/250V, INCLUINDO SUPORTE E PLACA - FORNECIMENTO E INSTALAÇÃO. AF_03/2023</v>
          </cell>
          <cell r="C4784" t="str">
            <v>UN</v>
          </cell>
          <cell r="D4784">
            <v>127.63</v>
          </cell>
          <cell r="E4784" t="str">
            <v>Instalações Elétricas - Eletrodutos Embutidos, Cabos, Caixas, Tomadas e Interruptores</v>
          </cell>
          <cell r="F4784" t="str">
            <v>SINAPI Mai/26</v>
          </cell>
        </row>
        <row r="4785">
          <cell r="A4785">
            <v>91972</v>
          </cell>
          <cell r="B4785" t="str">
            <v>INTERRUPTOR SIMPLES (2 MÓDULOS) COM INTERRUPTOR PARALELO (2 MÓDULOS), 10A/250V, SEM SUPORTE E SEM PLACA - FORNECIMENTO E INSTALAÇÃO. AF_03/2023</v>
          </cell>
          <cell r="C4785" t="str">
            <v>UN</v>
          </cell>
          <cell r="D4785">
            <v>106.74</v>
          </cell>
          <cell r="E4785" t="str">
            <v>Instalações Elétricas - Eletrodutos Embutidos, Cabos, Caixas, Tomadas e Interruptores</v>
          </cell>
          <cell r="F4785" t="str">
            <v>SINAPI Mai/26</v>
          </cell>
        </row>
        <row r="4786">
          <cell r="A4786">
            <v>91959</v>
          </cell>
          <cell r="B4786" t="str">
            <v>INTERRUPTOR SIMPLES (2 MÓDULOS), 10A/250V, INCLUINDO SUPORTE E PLACA - FORNECIMENTO E INSTALAÇÃO. AF_03/2023</v>
          </cell>
          <cell r="C4786" t="str">
            <v>UN</v>
          </cell>
          <cell r="D4786">
            <v>61.47</v>
          </cell>
          <cell r="E4786" t="str">
            <v>Instalações Elétricas - Eletrodutos Embutidos, Cabos, Caixas, Tomadas e Interruptores</v>
          </cell>
          <cell r="F4786" t="str">
            <v>SINAPI Mai/26</v>
          </cell>
        </row>
        <row r="4787">
          <cell r="A4787">
            <v>91958</v>
          </cell>
          <cell r="B4787" t="str">
            <v>INTERRUPTOR SIMPLES (2 MÓDULOS), 10A/250V, SEM SUPORTE E SEM PLACA - FORNECIMENTO E INSTALAÇÃO. AF_03/2023</v>
          </cell>
          <cell r="C4787" t="str">
            <v>UN</v>
          </cell>
          <cell r="D4787">
            <v>46.58</v>
          </cell>
          <cell r="E4787" t="str">
            <v>Instalações Elétricas - Eletrodutos Embutidos, Cabos, Caixas, Tomadas e Interruptores</v>
          </cell>
          <cell r="F4787" t="str">
            <v>SINAPI Mai/26</v>
          </cell>
        </row>
        <row r="4788">
          <cell r="A4788">
            <v>91971</v>
          </cell>
          <cell r="B4788" t="str">
            <v>INTERRUPTOR SIMPLES (3 MÓDULOS) COM INTERRUPTOR PARALELO (1 MÓDULO), 10A/250V, INCLUINDO SUPORTE E PLACA - FORNECIMENTO E INSTALAÇÃO. AF_03/2023</v>
          </cell>
          <cell r="C4788" t="str">
            <v>UN</v>
          </cell>
          <cell r="D4788">
            <v>118.6</v>
          </cell>
          <cell r="E4788" t="str">
            <v>Instalações Elétricas - Eletrodutos Embutidos, Cabos, Caixas, Tomadas e Interruptores</v>
          </cell>
          <cell r="F4788" t="str">
            <v>SINAPI Mai/26</v>
          </cell>
        </row>
        <row r="4789">
          <cell r="A4789">
            <v>91970</v>
          </cell>
          <cell r="B4789" t="str">
            <v>INTERRUPTOR SIMPLES (3 MÓDULOS) COM INTERRUPTOR PARALELO (1 MÓDULO), 10A/250V, SEM SUPORTE E SEM PLACA - FORNECIMENTO E INSTALAÇÃO. AF_03/2023</v>
          </cell>
          <cell r="C4789" t="str">
            <v>UN</v>
          </cell>
          <cell r="D4789">
            <v>97.71</v>
          </cell>
          <cell r="E4789" t="str">
            <v>Instalações Elétricas - Eletrodutos Embutidos, Cabos, Caixas, Tomadas e Interruptores</v>
          </cell>
          <cell r="F4789" t="str">
            <v>SINAPI Mai/26</v>
          </cell>
        </row>
        <row r="4790">
          <cell r="A4790">
            <v>91967</v>
          </cell>
          <cell r="B4790" t="str">
            <v>INTERRUPTOR SIMPLES (3 MÓDULOS), 10A/250V, INCLUINDO SUPORTE E PLACA - FORNECIMENTO E INSTALAÇÃO. AF_03/2023</v>
          </cell>
          <cell r="C4790" t="str">
            <v>UN</v>
          </cell>
          <cell r="D4790">
            <v>82.31</v>
          </cell>
          <cell r="E4790" t="str">
            <v>Instalações Elétricas - Eletrodutos Embutidos, Cabos, Caixas, Tomadas e Interruptores</v>
          </cell>
          <cell r="F4790" t="str">
            <v>SINAPI Mai/26</v>
          </cell>
        </row>
        <row r="4791">
          <cell r="A4791">
            <v>91966</v>
          </cell>
          <cell r="B4791" t="str">
            <v>INTERRUPTOR SIMPLES (3 MÓDULOS), 10A/250V, SEM SUPORTE E SEM PLACA - FORNECIMENTO E INSTALAÇÃO. AF_03/2023</v>
          </cell>
          <cell r="C4791" t="str">
            <v>UN</v>
          </cell>
          <cell r="D4791">
            <v>67.42</v>
          </cell>
          <cell r="E4791" t="str">
            <v>Instalações Elétricas - Eletrodutos Embutidos, Cabos, Caixas, Tomadas e Interruptores</v>
          </cell>
          <cell r="F4791" t="str">
            <v>SINAPI Mai/26</v>
          </cell>
        </row>
        <row r="4792">
          <cell r="A4792">
            <v>91975</v>
          </cell>
          <cell r="B4792" t="str">
            <v>INTERRUPTOR SIMPLES (4 MÓDULOS), 10A/250V, INCLUINDO SUPORTE E PLACA - FORNECIMENTO E INSTALAÇÃO. AF_03/2023</v>
          </cell>
          <cell r="C4792" t="str">
            <v>UN</v>
          </cell>
          <cell r="D4792">
            <v>109.63</v>
          </cell>
          <cell r="E4792" t="str">
            <v>Instalações Elétricas - Eletrodutos Embutidos, Cabos, Caixas, Tomadas e Interruptores</v>
          </cell>
          <cell r="F4792" t="str">
            <v>SINAPI Mai/26</v>
          </cell>
        </row>
        <row r="4793">
          <cell r="A4793">
            <v>91974</v>
          </cell>
          <cell r="B4793" t="str">
            <v>INTERRUPTOR SIMPLES (4 MÓDULOS), 10A/250V, SEM SUPORTE E SEM PLACA - FORNECIMENTO E INSTALAÇÃO. AF_03/2023</v>
          </cell>
          <cell r="C4793" t="str">
            <v>UN</v>
          </cell>
          <cell r="D4793">
            <v>88.74</v>
          </cell>
          <cell r="E4793" t="str">
            <v>Instalações Elétricas - Eletrodutos Embutidos, Cabos, Caixas, Tomadas e Interruptores</v>
          </cell>
          <cell r="F4793" t="str">
            <v>SINAPI Mai/26</v>
          </cell>
        </row>
        <row r="4794">
          <cell r="A4794">
            <v>91977</v>
          </cell>
          <cell r="B4794" t="str">
            <v>INTERRUPTOR SIMPLES (6 MÓDULOS), 10A/250V, INCLUINDO SUPORTE E PLACA - FORNECIMENTO E INSTALAÇÃO. AF_03/2023</v>
          </cell>
          <cell r="C4794" t="str">
            <v>UN</v>
          </cell>
          <cell r="D4794">
            <v>151.4</v>
          </cell>
          <cell r="E4794" t="str">
            <v>Instalações Elétricas - Eletrodutos Embutidos, Cabos, Caixas, Tomadas e Interruptores</v>
          </cell>
          <cell r="F4794" t="str">
            <v>SINAPI Mai/26</v>
          </cell>
        </row>
        <row r="4795">
          <cell r="A4795">
            <v>91976</v>
          </cell>
          <cell r="B4795" t="str">
            <v>INTERRUPTOR SIMPLES (6 MÓDULOS), 10A/250V, SEM SUPORTE E SEM PLACA - FORNECIMENTO E INSTALAÇÃO. AF_03/2023</v>
          </cell>
          <cell r="C4795" t="str">
            <v>UN</v>
          </cell>
          <cell r="D4795">
            <v>130.51</v>
          </cell>
          <cell r="E4795" t="str">
            <v>Instalações Elétricas - Eletrodutos Embutidos, Cabos, Caixas, Tomadas e Interruptores</v>
          </cell>
          <cell r="F4795" t="str">
            <v>SINAPI Mai/26</v>
          </cell>
        </row>
        <row r="4796">
          <cell r="A4796">
            <v>91874</v>
          </cell>
          <cell r="B4796" t="str">
            <v>LUVA PARA ELETRODUTO, PVC, ROSCÁVEL, DN 20 MM (1/2"), PARA CIRCUITOS TERMINAIS, INSTALADA EM FORRO - FORNECIMENTO E INSTALAÇÃO. AF_03/2023</v>
          </cell>
          <cell r="C4796" t="str">
            <v>UN</v>
          </cell>
          <cell r="D4796">
            <v>10.24</v>
          </cell>
          <cell r="E4796" t="str">
            <v>Instalações Elétricas - Eletrodutos Embutidos, Cabos, Caixas, Tomadas e Interruptores</v>
          </cell>
          <cell r="F4796" t="str">
            <v>SINAPI Mai/26</v>
          </cell>
        </row>
        <row r="4797">
          <cell r="A4797">
            <v>91878</v>
          </cell>
          <cell r="B4797" t="str">
            <v>LUVA PARA ELETRODUTO, PVC, ROSCÁVEL, DN 20 MM (1/2"), PARA CIRCUITOS TERMINAIS, INSTALADA EM LAJE - FORNECIMENTO E INSTALAÇÃO. AF_03/2023</v>
          </cell>
          <cell r="C4797" t="str">
            <v>UN</v>
          </cell>
          <cell r="D4797">
            <v>7.94</v>
          </cell>
          <cell r="E4797" t="str">
            <v>Instalações Elétricas - Eletrodutos Embutidos, Cabos, Caixas, Tomadas e Interruptores</v>
          </cell>
          <cell r="F4797" t="str">
            <v>SINAPI Mai/26</v>
          </cell>
        </row>
        <row r="4798">
          <cell r="A4798">
            <v>91882</v>
          </cell>
          <cell r="B4798" t="str">
            <v>LUVA PARA ELETRODUTO, PVC, ROSCÁVEL, DN 20 MM (1/2"), PARA CIRCUITOS TERMINAIS, INSTALADA EM PAREDE - FORNECIMENTO E INSTALAÇÃO. AF_03/2023</v>
          </cell>
          <cell r="C4798" t="str">
            <v>UN</v>
          </cell>
          <cell r="D4798">
            <v>14.98</v>
          </cell>
          <cell r="E4798" t="str">
            <v>Instalações Elétricas - Eletrodutos Embutidos, Cabos, Caixas, Tomadas e Interruptores</v>
          </cell>
          <cell r="F4798" t="str">
            <v>SINAPI Mai/26</v>
          </cell>
        </row>
        <row r="4799">
          <cell r="A4799">
            <v>91875</v>
          </cell>
          <cell r="B4799" t="str">
            <v>LUVA PARA ELETRODUTO, PVC, ROSCÁVEL, DN 25 MM (3/4"), PARA CIRCUITOS TERMINAIS, INSTALADA EM FORRO - FORNECIMENTO E INSTALAÇÃO. AF_03/2023</v>
          </cell>
          <cell r="C4799" t="str">
            <v>UN</v>
          </cell>
          <cell r="D4799">
            <v>11.83</v>
          </cell>
          <cell r="E4799" t="str">
            <v>Instalações Elétricas - Eletrodutos Embutidos, Cabos, Caixas, Tomadas e Interruptores</v>
          </cell>
          <cell r="F4799" t="str">
            <v>SINAPI Mai/26</v>
          </cell>
        </row>
        <row r="4800">
          <cell r="A4800">
            <v>91879</v>
          </cell>
          <cell r="B4800" t="str">
            <v>LUVA PARA ELETRODUTO, PVC, ROSCÁVEL, DN 25 MM (3/4"), PARA CIRCUITOS TERMINAIS, INSTALADA EM LAJE - FORNECIMENTO E INSTALAÇÃO. AF_03/2023</v>
          </cell>
          <cell r="C4800" t="str">
            <v>UN</v>
          </cell>
          <cell r="D4800">
            <v>9.5399999999999991</v>
          </cell>
          <cell r="E4800" t="str">
            <v>Instalações Elétricas - Eletrodutos Embutidos, Cabos, Caixas, Tomadas e Interruptores</v>
          </cell>
          <cell r="F4800" t="str">
            <v>SINAPI Mai/26</v>
          </cell>
        </row>
        <row r="4801">
          <cell r="A4801">
            <v>91884</v>
          </cell>
          <cell r="B4801" t="str">
            <v>LUVA PARA ELETRODUTO, PVC, ROSCÁVEL, DN 25 MM (3/4"), PARA CIRCUITOS TERMINAIS, INSTALADA EM PAREDE - FORNECIMENTO E INSTALAÇÃO. AF_03/2023</v>
          </cell>
          <cell r="C4801" t="str">
            <v>UN</v>
          </cell>
          <cell r="D4801">
            <v>16.579999999999998</v>
          </cell>
          <cell r="E4801" t="str">
            <v>Instalações Elétricas - Eletrodutos Embutidos, Cabos, Caixas, Tomadas e Interruptores</v>
          </cell>
          <cell r="F4801" t="str">
            <v>SINAPI Mai/26</v>
          </cell>
        </row>
        <row r="4802">
          <cell r="A4802">
            <v>91876</v>
          </cell>
          <cell r="B4802" t="str">
            <v>LUVA PARA ELETRODUTO, PVC, ROSCÁVEL, DN 32 MM (1"), PARA CIRCUITOS TERMINAIS, INSTALADA EM FORRO - FORNECIMENTO E INSTALAÇÃO. AF_03/2023</v>
          </cell>
          <cell r="C4802" t="str">
            <v>UN</v>
          </cell>
          <cell r="D4802">
            <v>14.06</v>
          </cell>
          <cell r="E4802" t="str">
            <v>Instalações Elétricas - Eletrodutos Embutidos, Cabos, Caixas, Tomadas e Interruptores</v>
          </cell>
          <cell r="F4802" t="str">
            <v>SINAPI Mai/26</v>
          </cell>
        </row>
        <row r="4803">
          <cell r="A4803">
            <v>91880</v>
          </cell>
          <cell r="B4803" t="str">
            <v>LUVA PARA ELETRODUTO, PVC, ROSCÁVEL, DN 32 MM (1"), PARA CIRCUITOS TERMINAIS, INSTALADA EM LAJE - FORNECIMENTO E INSTALAÇÃO. AF_03/2023</v>
          </cell>
          <cell r="C4803" t="str">
            <v>UN</v>
          </cell>
          <cell r="D4803">
            <v>11.76</v>
          </cell>
          <cell r="E4803" t="str">
            <v>Instalações Elétricas - Eletrodutos Embutidos, Cabos, Caixas, Tomadas e Interruptores</v>
          </cell>
          <cell r="F4803" t="str">
            <v>SINAPI Mai/26</v>
          </cell>
        </row>
        <row r="4804">
          <cell r="A4804">
            <v>91885</v>
          </cell>
          <cell r="B4804" t="str">
            <v>LUVA PARA ELETRODUTO, PVC, ROSCÁVEL, DN 32 MM (1"), PARA CIRCUITOS TERMINAIS, INSTALADA EM PAREDE - FORNECIMENTO E INSTALAÇÃO. AF_03/2023</v>
          </cell>
          <cell r="C4804" t="str">
            <v>UN</v>
          </cell>
          <cell r="D4804">
            <v>18.72</v>
          </cell>
          <cell r="E4804" t="str">
            <v>Instalações Elétricas - Eletrodutos Embutidos, Cabos, Caixas, Tomadas e Interruptores</v>
          </cell>
          <cell r="F4804" t="str">
            <v>SINAPI Mai/26</v>
          </cell>
        </row>
        <row r="4805">
          <cell r="A4805">
            <v>91877</v>
          </cell>
          <cell r="B4805" t="str">
            <v>LUVA PARA ELETRODUTO, PVC, ROSCÁVEL, DN 40 MM (1 1/4"), PARA CIRCUITOS TERMINAIS, INSTALADA EM FORRO - FORNECIMENTO E INSTALAÇÃO. AF_03/2023</v>
          </cell>
          <cell r="C4805" t="str">
            <v>UN</v>
          </cell>
          <cell r="D4805">
            <v>16.89</v>
          </cell>
          <cell r="E4805" t="str">
            <v>Instalações Elétricas - Eletrodutos Embutidos, Cabos, Caixas, Tomadas e Interruptores</v>
          </cell>
          <cell r="F4805" t="str">
            <v>SINAPI Mai/26</v>
          </cell>
        </row>
        <row r="4806">
          <cell r="A4806">
            <v>91881</v>
          </cell>
          <cell r="B4806" t="str">
            <v>LUVA PARA ELETRODUTO, PVC, ROSCÁVEL, DN 40 MM (1 1/4"), PARA CIRCUITOS TERMINAIS, INSTALADA EM LAJE - FORNECIMENTO E INSTALAÇÃO. AF_03/2023</v>
          </cell>
          <cell r="C4806" t="str">
            <v>UN</v>
          </cell>
          <cell r="D4806">
            <v>14.59</v>
          </cell>
          <cell r="E4806" t="str">
            <v>Instalações Elétricas - Eletrodutos Embutidos, Cabos, Caixas, Tomadas e Interruptores</v>
          </cell>
          <cell r="F4806" t="str">
            <v>SINAPI Mai/26</v>
          </cell>
        </row>
        <row r="4807">
          <cell r="A4807">
            <v>91886</v>
          </cell>
          <cell r="B4807" t="str">
            <v>LUVA PARA ELETRODUTO, PVC, ROSCÁVEL, DN 40 MM (1 1/4"), PARA CIRCUITOS TERMINAIS, INSTALADA EM PAREDE - FORNECIMENTO E INSTALAÇÃO. AF_03/2023</v>
          </cell>
          <cell r="C4807" t="str">
            <v>UN</v>
          </cell>
          <cell r="D4807">
            <v>21.47</v>
          </cell>
          <cell r="E4807" t="str">
            <v>Instalações Elétricas - Eletrodutos Embutidos, Cabos, Caixas, Tomadas e Interruptores</v>
          </cell>
          <cell r="F4807" t="str">
            <v>SINAPI Mai/26</v>
          </cell>
        </row>
        <row r="4808">
          <cell r="A4808">
            <v>91945</v>
          </cell>
          <cell r="B4808" t="str">
            <v>SUPORTE PARAFUSADO COM PLACA DE ENCAIXE 4" X 2" ALTO (2,00 M DO PISO) PARA PONTO ELÉTRICO - FORNECIMENTO E INSTALAÇÃO. AF_03/2023</v>
          </cell>
          <cell r="C4808" t="str">
            <v>UN</v>
          </cell>
          <cell r="D4808">
            <v>19.54</v>
          </cell>
          <cell r="E4808" t="str">
            <v>Instalações Elétricas - Eletrodutos Embutidos, Cabos, Caixas, Tomadas e Interruptores</v>
          </cell>
          <cell r="F4808" t="str">
            <v>SINAPI Mai/26</v>
          </cell>
        </row>
        <row r="4809">
          <cell r="A4809">
            <v>91947</v>
          </cell>
          <cell r="B4809" t="str">
            <v>SUPORTE PARAFUSADO COM PLACA DE ENCAIXE 4" X 2" BAIXO (0,30 M DO PISO) PARA PONTO ELÉTRICO - FORNECIMENTO E INSTALAÇÃO. AF_03/2023</v>
          </cell>
          <cell r="C4809" t="str">
            <v>UN</v>
          </cell>
          <cell r="D4809">
            <v>11.96</v>
          </cell>
          <cell r="E4809" t="str">
            <v>Instalações Elétricas - Eletrodutos Embutidos, Cabos, Caixas, Tomadas e Interruptores</v>
          </cell>
          <cell r="F4809" t="str">
            <v>SINAPI Mai/26</v>
          </cell>
        </row>
        <row r="4810">
          <cell r="A4810">
            <v>91946</v>
          </cell>
          <cell r="B4810" t="str">
            <v>SUPORTE PARAFUSADO COM PLACA DE ENCAIXE 4" X 2" MÉDIO (1,30 M DO PISO) PARA PONTO ELÉTRICO - FORNECIMENTO E INSTALAÇÃO. AF_03/2023</v>
          </cell>
          <cell r="C4810" t="str">
            <v>UN</v>
          </cell>
          <cell r="D4810">
            <v>14.89</v>
          </cell>
          <cell r="E4810" t="str">
            <v>Instalações Elétricas - Eletrodutos Embutidos, Cabos, Caixas, Tomadas e Interruptores</v>
          </cell>
          <cell r="F4810" t="str">
            <v>SINAPI Mai/26</v>
          </cell>
        </row>
        <row r="4811">
          <cell r="A4811">
            <v>91949</v>
          </cell>
          <cell r="B4811" t="str">
            <v>SUPORTE PARAFUSADO COM PLACA DE ENCAIXE 4" X 4" ALTO (2,00 M DO PISO) PARA PONTO ELÉTRICO - FORNECIMENTO E INSTALAÇÃO. AF_03/2023</v>
          </cell>
          <cell r="C4811" t="str">
            <v>UN</v>
          </cell>
          <cell r="D4811">
            <v>26.57</v>
          </cell>
          <cell r="E4811" t="str">
            <v>Instalações Elétricas - Eletrodutos Embutidos, Cabos, Caixas, Tomadas e Interruptores</v>
          </cell>
          <cell r="F4811" t="str">
            <v>SINAPI Mai/26</v>
          </cell>
        </row>
        <row r="4812">
          <cell r="A4812">
            <v>91951</v>
          </cell>
          <cell r="B4812" t="str">
            <v>SUPORTE PARAFUSADO COM PLACA DE ENCAIXE 4" X 4" BAIXO (0,30 M DO PISO) PARA PONTO ELÉTRICO - FORNECIMENTO E INSTALAÇÃO. AF_03/2023</v>
          </cell>
          <cell r="C4812" t="str">
            <v>UN</v>
          </cell>
          <cell r="D4812">
            <v>17.48</v>
          </cell>
          <cell r="E4812" t="str">
            <v>Instalações Elétricas - Eletrodutos Embutidos, Cabos, Caixas, Tomadas e Interruptores</v>
          </cell>
          <cell r="F4812" t="str">
            <v>SINAPI Mai/26</v>
          </cell>
        </row>
        <row r="4813">
          <cell r="A4813">
            <v>91950</v>
          </cell>
          <cell r="B4813" t="str">
            <v>SUPORTE PARAFUSADO COM PLACA DE ENCAIXE 4" X 4" MÉDIO (1,30 M DO PISO) PARA PONTO ELÉTRICO - FORNECIMENTO E INSTALAÇÃO. AF_03/2023</v>
          </cell>
          <cell r="C4813" t="str">
            <v>UN</v>
          </cell>
          <cell r="D4813">
            <v>20.89</v>
          </cell>
          <cell r="E4813" t="str">
            <v>Instalações Elétricas - Eletrodutos Embutidos, Cabos, Caixas, Tomadas e Interruptores</v>
          </cell>
          <cell r="F4813" t="str">
            <v>SINAPI Mai/26</v>
          </cell>
        </row>
        <row r="4814">
          <cell r="A4814">
            <v>91992</v>
          </cell>
          <cell r="B4814" t="str">
            <v>TOMADA ALTA DE EMBUTIR (1 MÓDULO), 2P+T 10 A, INCLUINDO SUPORTE E PLACA - FORNECIMENTO E INSTALAÇÃO. AF_03/2023</v>
          </cell>
          <cell r="C4814" t="str">
            <v>UN</v>
          </cell>
          <cell r="D4814">
            <v>63.71</v>
          </cell>
          <cell r="E4814" t="str">
            <v>Instalações Elétricas - Eletrodutos Embutidos, Cabos, Caixas, Tomadas e Interruptores</v>
          </cell>
          <cell r="F4814" t="str">
            <v>SINAPI Mai/26</v>
          </cell>
        </row>
        <row r="4815">
          <cell r="A4815">
            <v>91990</v>
          </cell>
          <cell r="B4815" t="str">
            <v>TOMADA ALTA DE EMBUTIR (1 MÓDULO), 2P+T 10 A, SEM SUPORTE E SEM PLACA - FORNECIMENTO E INSTALAÇÃO. AF_03/2023</v>
          </cell>
          <cell r="C4815" t="str">
            <v>UN</v>
          </cell>
          <cell r="D4815">
            <v>48.82</v>
          </cell>
          <cell r="E4815" t="str">
            <v>Instalações Elétricas - Eletrodutos Embutidos, Cabos, Caixas, Tomadas e Interruptores</v>
          </cell>
          <cell r="F4815" t="str">
            <v>SINAPI Mai/26</v>
          </cell>
        </row>
        <row r="4816">
          <cell r="A4816">
            <v>91993</v>
          </cell>
          <cell r="B4816" t="str">
            <v>TOMADA ALTA DE EMBUTIR (1 MÓDULO), 2P+T 20 A, INCLUINDO SUPORTE E PLACA - FORNECIMENTO E INSTALAÇÃO. AF_03/2023</v>
          </cell>
          <cell r="C4816" t="str">
            <v>UN</v>
          </cell>
          <cell r="D4816">
            <v>66.069999999999993</v>
          </cell>
          <cell r="E4816" t="str">
            <v>Instalações Elétricas - Eletrodutos Embutidos, Cabos, Caixas, Tomadas e Interruptores</v>
          </cell>
          <cell r="F4816" t="str">
            <v>SINAPI Mai/26</v>
          </cell>
        </row>
        <row r="4817">
          <cell r="A4817">
            <v>91991</v>
          </cell>
          <cell r="B4817" t="str">
            <v>TOMADA ALTA DE EMBUTIR (1 MÓDULO), 2P+T 20 A, SEM SUPORTE E SEM PLACA - FORNECIMENTO E INSTALAÇÃO. AF_03/2023</v>
          </cell>
          <cell r="C4817" t="str">
            <v>UN</v>
          </cell>
          <cell r="D4817">
            <v>51.18</v>
          </cell>
          <cell r="E4817" t="str">
            <v>Instalações Elétricas - Eletrodutos Embutidos, Cabos, Caixas, Tomadas e Interruptores</v>
          </cell>
          <cell r="F4817" t="str">
            <v>SINAPI Mai/26</v>
          </cell>
        </row>
        <row r="4818">
          <cell r="A4818">
            <v>92000</v>
          </cell>
          <cell r="B4818" t="str">
            <v>TOMADA BAIXA DE EMBUTIR (1 MÓDULO), 2P+T 10 A, INCLUINDO SUPORTE E PLACA - FORNECIMENTO E INSTALAÇÃO. AF_03/2023</v>
          </cell>
          <cell r="C4818" t="str">
            <v>UN</v>
          </cell>
          <cell r="D4818">
            <v>42.43</v>
          </cell>
          <cell r="E4818" t="str">
            <v>Instalações Elétricas - Eletrodutos Embutidos, Cabos, Caixas, Tomadas e Interruptores</v>
          </cell>
          <cell r="F4818" t="str">
            <v>SINAPI Mai/26</v>
          </cell>
        </row>
        <row r="4819">
          <cell r="A4819">
            <v>91998</v>
          </cell>
          <cell r="B4819" t="str">
            <v>TOMADA BAIXA DE EMBUTIR (1 MÓDULO), 2P+T 10 A, SEM SUPORTE E SEM PLACA - FORNECIMENTO E INSTALAÇÃO. AF_03/2023</v>
          </cell>
          <cell r="C4819" t="str">
            <v>UN</v>
          </cell>
          <cell r="D4819">
            <v>27.54</v>
          </cell>
          <cell r="E4819" t="str">
            <v>Instalações Elétricas - Eletrodutos Embutidos, Cabos, Caixas, Tomadas e Interruptores</v>
          </cell>
          <cell r="F4819" t="str">
            <v>SINAPI Mai/26</v>
          </cell>
        </row>
        <row r="4820">
          <cell r="A4820">
            <v>92001</v>
          </cell>
          <cell r="B4820" t="str">
            <v>TOMADA BAIXA DE EMBUTIR (1 MÓDULO), 2P+T 20 A, INCLUINDO SUPORTE E PLACA - FORNECIMENTO E INSTALAÇÃO. AF_03/2023</v>
          </cell>
          <cell r="C4820" t="str">
            <v>UN</v>
          </cell>
          <cell r="D4820">
            <v>44.79</v>
          </cell>
          <cell r="E4820" t="str">
            <v>Instalações Elétricas - Eletrodutos Embutidos, Cabos, Caixas, Tomadas e Interruptores</v>
          </cell>
          <cell r="F4820" t="str">
            <v>SINAPI Mai/26</v>
          </cell>
        </row>
        <row r="4821">
          <cell r="A4821">
            <v>91999</v>
          </cell>
          <cell r="B4821" t="str">
            <v>TOMADA BAIXA DE EMBUTIR (1 MÓDULO), 2P+T 20 A, SEM SUPORTE E SEM PLACA - FORNECIMENTO E INSTALAÇÃO. AF_03/2023</v>
          </cell>
          <cell r="C4821" t="str">
            <v>UN</v>
          </cell>
          <cell r="D4821">
            <v>29.9</v>
          </cell>
          <cell r="E4821" t="str">
            <v>Instalações Elétricas - Eletrodutos Embutidos, Cabos, Caixas, Tomadas e Interruptores</v>
          </cell>
          <cell r="F4821" t="str">
            <v>SINAPI Mai/26</v>
          </cell>
        </row>
        <row r="4822">
          <cell r="A4822">
            <v>92008</v>
          </cell>
          <cell r="B4822" t="str">
            <v>TOMADA BAIXA DE EMBUTIR (2 MÓDULOS), 2P+T 10 A, INCLUINDO SUPORTE E PLACA - FORNECIMENTO E INSTALAÇÃO. AF_03/2023</v>
          </cell>
          <cell r="C4822" t="str">
            <v>UN</v>
          </cell>
          <cell r="D4822">
            <v>65.010000000000005</v>
          </cell>
          <cell r="E4822" t="str">
            <v>Instalações Elétricas - Eletrodutos Embutidos, Cabos, Caixas, Tomadas e Interruptores</v>
          </cell>
          <cell r="F4822" t="str">
            <v>SINAPI Mai/26</v>
          </cell>
        </row>
        <row r="4823">
          <cell r="A4823">
            <v>92006</v>
          </cell>
          <cell r="B4823" t="str">
            <v>TOMADA BAIXA DE EMBUTIR (2 MÓDULOS), 2P+T 10 A, SEM SUPORTE E SEM PLACA - FORNECIMENTO E INSTALAÇÃO. AF_03/2023</v>
          </cell>
          <cell r="C4823" t="str">
            <v>UN</v>
          </cell>
          <cell r="D4823">
            <v>50.12</v>
          </cell>
          <cell r="E4823" t="str">
            <v>Instalações Elétricas - Eletrodutos Embutidos, Cabos, Caixas, Tomadas e Interruptores</v>
          </cell>
          <cell r="F4823" t="str">
            <v>SINAPI Mai/26</v>
          </cell>
        </row>
        <row r="4824">
          <cell r="A4824">
            <v>92009</v>
          </cell>
          <cell r="B4824" t="str">
            <v>TOMADA BAIXA DE EMBUTIR (2 MÓDULOS), 2P+T 20 A, INCLUINDO SUPORTE E PLACA - FORNECIMENTO E INSTALAÇÃO. AF_03/2023</v>
          </cell>
          <cell r="C4824" t="str">
            <v>UN</v>
          </cell>
          <cell r="D4824">
            <v>69.73</v>
          </cell>
          <cell r="E4824" t="str">
            <v>Instalações Elétricas - Eletrodutos Embutidos, Cabos, Caixas, Tomadas e Interruptores</v>
          </cell>
          <cell r="F4824" t="str">
            <v>SINAPI Mai/26</v>
          </cell>
        </row>
        <row r="4825">
          <cell r="A4825">
            <v>92007</v>
          </cell>
          <cell r="B4825" t="str">
            <v>TOMADA BAIXA DE EMBUTIR (2 MÓDULOS), 2P+T 20 A, SEM SUPORTE E SEM PLACA - FORNECIMENTO E INSTALAÇÃO. AF_03/2023</v>
          </cell>
          <cell r="C4825" t="str">
            <v>UN</v>
          </cell>
          <cell r="D4825">
            <v>54.84</v>
          </cell>
          <cell r="E4825" t="str">
            <v>Instalações Elétricas - Eletrodutos Embutidos, Cabos, Caixas, Tomadas e Interruptores</v>
          </cell>
          <cell r="F4825" t="str">
            <v>SINAPI Mai/26</v>
          </cell>
        </row>
        <row r="4826">
          <cell r="A4826">
            <v>92016</v>
          </cell>
          <cell r="B4826" t="str">
            <v>TOMADA BAIXA DE EMBUTIR (3 MÓDULOS), 2P+T 10 A, INCLUINDO SUPORTE E PLACA - FORNECIMENTO E INSTALAÇÃO. AF_03/2023</v>
          </cell>
          <cell r="C4826" t="str">
            <v>UN</v>
          </cell>
          <cell r="D4826">
            <v>87.59</v>
          </cell>
          <cell r="E4826" t="str">
            <v>Instalações Elétricas - Eletrodutos Embutidos, Cabos, Caixas, Tomadas e Interruptores</v>
          </cell>
          <cell r="F4826" t="str">
            <v>SINAPI Mai/26</v>
          </cell>
        </row>
        <row r="4827">
          <cell r="A4827">
            <v>92014</v>
          </cell>
          <cell r="B4827" t="str">
            <v>TOMADA BAIXA DE EMBUTIR (3 MÓDULOS), 2P+T 10 A, SEM SUPORTE E SEM PLACA - FORNECIMENTO E INSTALAÇÃO. AF_03/2023</v>
          </cell>
          <cell r="C4827" t="str">
            <v>UN</v>
          </cell>
          <cell r="D4827">
            <v>72.7</v>
          </cell>
          <cell r="E4827" t="str">
            <v>Instalações Elétricas - Eletrodutos Embutidos, Cabos, Caixas, Tomadas e Interruptores</v>
          </cell>
          <cell r="F4827" t="str">
            <v>SINAPI Mai/26</v>
          </cell>
        </row>
        <row r="4828">
          <cell r="A4828">
            <v>92017</v>
          </cell>
          <cell r="B4828" t="str">
            <v>TOMADA BAIXA DE EMBUTIR (3 MÓDULOS), 2P+T 20 A, INCLUINDO SUPORTE E PLACA - FORNECIMENTO E INSTALAÇÃO. AF_03/2023</v>
          </cell>
          <cell r="C4828" t="str">
            <v>UN</v>
          </cell>
          <cell r="D4828">
            <v>94.67</v>
          </cell>
          <cell r="E4828" t="str">
            <v>Instalações Elétricas - Eletrodutos Embutidos, Cabos, Caixas, Tomadas e Interruptores</v>
          </cell>
          <cell r="F4828" t="str">
            <v>SINAPI Mai/26</v>
          </cell>
        </row>
        <row r="4829">
          <cell r="A4829">
            <v>92015</v>
          </cell>
          <cell r="B4829" t="str">
            <v>TOMADA BAIXA DE EMBUTIR (3 MÓDULOS), 2P+T 20 A, SEM SUPORTE E SEM PLACA - FORNECIMENTO E INSTALAÇÃO. AF_03/2023</v>
          </cell>
          <cell r="C4829" t="str">
            <v>UN</v>
          </cell>
          <cell r="D4829">
            <v>79.78</v>
          </cell>
          <cell r="E4829" t="str">
            <v>Instalações Elétricas - Eletrodutos Embutidos, Cabos, Caixas, Tomadas e Interruptores</v>
          </cell>
          <cell r="F4829" t="str">
            <v>SINAPI Mai/26</v>
          </cell>
        </row>
        <row r="4830">
          <cell r="A4830">
            <v>92019</v>
          </cell>
          <cell r="B4830" t="str">
            <v>TOMADA BAIXA DE EMBUTIR (4 MÓDULOS), 2P+T 10 A, INCLUINDO SUPORTE E PLACA - FORNECIMENTO E INSTALAÇÃO. AF_03/2023</v>
          </cell>
          <cell r="C4830" t="str">
            <v>UN</v>
          </cell>
          <cell r="D4830">
            <v>117.04</v>
          </cell>
          <cell r="E4830" t="str">
            <v>Instalações Elétricas - Eletrodutos Embutidos, Cabos, Caixas, Tomadas e Interruptores</v>
          </cell>
          <cell r="F4830" t="str">
            <v>SINAPI Mai/26</v>
          </cell>
        </row>
        <row r="4831">
          <cell r="A4831">
            <v>92018</v>
          </cell>
          <cell r="B4831" t="str">
            <v>TOMADA BAIXA DE EMBUTIR (4 MÓDULOS), 2P+T 10 A, SEM SUPORTE E SEM PLACA - FORNECIMENTO E INSTALAÇÃO. AF_03/2023</v>
          </cell>
          <cell r="C4831" t="str">
            <v>UN</v>
          </cell>
          <cell r="D4831">
            <v>96.15</v>
          </cell>
          <cell r="E4831" t="str">
            <v>Instalações Elétricas - Eletrodutos Embutidos, Cabos, Caixas, Tomadas e Interruptores</v>
          </cell>
          <cell r="F4831" t="str">
            <v>SINAPI Mai/26</v>
          </cell>
        </row>
        <row r="4832">
          <cell r="A4832">
            <v>92021</v>
          </cell>
          <cell r="B4832" t="str">
            <v>TOMADA BAIXA DE EMBUTIR (6 MÓDULOS), 2P+T 10 A, INCLUINDO SUPORTE E PLACA - FORNECIMENTO E INSTALAÇÃO. AF_03/2023</v>
          </cell>
          <cell r="C4832" t="str">
            <v>UN</v>
          </cell>
          <cell r="D4832">
            <v>162.58000000000001</v>
          </cell>
          <cell r="E4832" t="str">
            <v>Instalações Elétricas - Eletrodutos Embutidos, Cabos, Caixas, Tomadas e Interruptores</v>
          </cell>
          <cell r="F4832" t="str">
            <v>SINAPI Mai/26</v>
          </cell>
        </row>
        <row r="4833">
          <cell r="A4833">
            <v>92020</v>
          </cell>
          <cell r="B4833" t="str">
            <v>TOMADA BAIXA DE EMBUTIR (6 MÓDULOS), 2P+T 10 A, SEM SUPORTE E SEM PLACA - FORNECIMENTO E INSTALAÇÃO. AF_03/2023</v>
          </cell>
          <cell r="C4833" t="str">
            <v>UN</v>
          </cell>
          <cell r="D4833">
            <v>141.69</v>
          </cell>
          <cell r="E4833" t="str">
            <v>Instalações Elétricas - Eletrodutos Embutidos, Cabos, Caixas, Tomadas e Interruptores</v>
          </cell>
          <cell r="F4833" t="str">
            <v>SINAPI Mai/26</v>
          </cell>
        </row>
        <row r="4834">
          <cell r="A4834">
            <v>91996</v>
          </cell>
          <cell r="B4834" t="str">
            <v>TOMADA MÉDIA DE EMBUTIR (1 MÓDULO), 2P+T 10 A, INCLUINDO SUPORTE E PLACA - FORNECIMENTO E INSTALAÇÃO. AF_03/2023</v>
          </cell>
          <cell r="C4834" t="str">
            <v>UN</v>
          </cell>
          <cell r="D4834">
            <v>48.37</v>
          </cell>
          <cell r="E4834" t="str">
            <v>Instalações Elétricas - Eletrodutos Embutidos, Cabos, Caixas, Tomadas e Interruptores</v>
          </cell>
          <cell r="F4834" t="str">
            <v>SINAPI Mai/26</v>
          </cell>
        </row>
        <row r="4835">
          <cell r="A4835">
            <v>91994</v>
          </cell>
          <cell r="B4835" t="str">
            <v>TOMADA MÉDIA DE EMBUTIR (1 MÓDULO), 2P+T 10 A, SEM SUPORTE E SEM PLACA - FORNECIMENTO E INSTALAÇÃO. AF_03/2023</v>
          </cell>
          <cell r="C4835" t="str">
            <v>UN</v>
          </cell>
          <cell r="D4835">
            <v>33.479999999999997</v>
          </cell>
          <cell r="E4835" t="str">
            <v>Instalações Elétricas - Eletrodutos Embutidos, Cabos, Caixas, Tomadas e Interruptores</v>
          </cell>
          <cell r="F4835" t="str">
            <v>SINAPI Mai/26</v>
          </cell>
        </row>
        <row r="4836">
          <cell r="A4836">
            <v>91997</v>
          </cell>
          <cell r="B4836" t="str">
            <v>TOMADA MÉDIA DE EMBUTIR (1 MÓDULO), 2P+T 20 A, INCLUINDO SUPORTE E PLACA - FORNECIMENTO E INSTALAÇÃO. AF_03/2023</v>
          </cell>
          <cell r="C4836" t="str">
            <v>UN</v>
          </cell>
          <cell r="D4836">
            <v>50.73</v>
          </cell>
          <cell r="E4836" t="str">
            <v>Instalações Elétricas - Eletrodutos Embutidos, Cabos, Caixas, Tomadas e Interruptores</v>
          </cell>
          <cell r="F4836" t="str">
            <v>SINAPI Mai/26</v>
          </cell>
        </row>
        <row r="4837">
          <cell r="A4837">
            <v>91995</v>
          </cell>
          <cell r="B4837" t="str">
            <v>TOMADA MÉDIA DE EMBUTIR (1 MÓDULO), 2P+T 20 A, SEM SUPORTE E SEM PLACA - FORNECIMENTO E INSTALAÇÃO. AF_03/2023</v>
          </cell>
          <cell r="C4837" t="str">
            <v>UN</v>
          </cell>
          <cell r="D4837">
            <v>35.840000000000003</v>
          </cell>
          <cell r="E4837" t="str">
            <v>Instalações Elétricas - Eletrodutos Embutidos, Cabos, Caixas, Tomadas e Interruptores</v>
          </cell>
          <cell r="F4837" t="str">
            <v>SINAPI Mai/26</v>
          </cell>
        </row>
        <row r="4838">
          <cell r="A4838">
            <v>92004</v>
          </cell>
          <cell r="B4838" t="str">
            <v>TOMADA MÉDIA DE EMBUTIR (2 MÓDULOS), 2P+T 10 A, INCLUINDO SUPORTE E PLACA - FORNECIMENTO E INSTALAÇÃO. AF_03/2023</v>
          </cell>
          <cell r="C4838" t="str">
            <v>UN</v>
          </cell>
          <cell r="D4838">
            <v>76.95</v>
          </cell>
          <cell r="E4838" t="str">
            <v>Instalações Elétricas - Eletrodutos Embutidos, Cabos, Caixas, Tomadas e Interruptores</v>
          </cell>
          <cell r="F4838" t="str">
            <v>SINAPI Mai/26</v>
          </cell>
        </row>
        <row r="4839">
          <cell r="A4839">
            <v>92002</v>
          </cell>
          <cell r="B4839" t="str">
            <v>TOMADA MÉDIA DE EMBUTIR (2 MÓDULOS), 2P+T 10 A, SEM SUPORTE E SEM PLACA - FORNECIMENTO E INSTALAÇÃO. AF_03/2023</v>
          </cell>
          <cell r="C4839" t="str">
            <v>UN</v>
          </cell>
          <cell r="D4839">
            <v>62.06</v>
          </cell>
          <cell r="E4839" t="str">
            <v>Instalações Elétricas - Eletrodutos Embutidos, Cabos, Caixas, Tomadas e Interruptores</v>
          </cell>
          <cell r="F4839" t="str">
            <v>SINAPI Mai/26</v>
          </cell>
        </row>
        <row r="4840">
          <cell r="A4840">
            <v>92005</v>
          </cell>
          <cell r="B4840" t="str">
            <v>TOMADA MÉDIA DE EMBUTIR (2 MÓDULOS), 2P+T 20 A, INCLUINDO SUPORTE E PLACA - FORNECIMENTO E INSTALAÇÃO. AF_03/2023</v>
          </cell>
          <cell r="C4840" t="str">
            <v>UN</v>
          </cell>
          <cell r="D4840">
            <v>81.67</v>
          </cell>
          <cell r="E4840" t="str">
            <v>Instalações Elétricas - Eletrodutos Embutidos, Cabos, Caixas, Tomadas e Interruptores</v>
          </cell>
          <cell r="F4840" t="str">
            <v>SINAPI Mai/26</v>
          </cell>
        </row>
        <row r="4841">
          <cell r="A4841">
            <v>92003</v>
          </cell>
          <cell r="B4841" t="str">
            <v>TOMADA MÉDIA DE EMBUTIR (2 MÓDULOS), 2P+T 20 A, SEM SUPORTE E SEM PLACA - FORNECIMENTO E INSTALAÇÃO. AF_03/2023</v>
          </cell>
          <cell r="C4841" t="str">
            <v>UN</v>
          </cell>
          <cell r="D4841">
            <v>66.78</v>
          </cell>
          <cell r="E4841" t="str">
            <v>Instalações Elétricas - Eletrodutos Embutidos, Cabos, Caixas, Tomadas e Interruptores</v>
          </cell>
          <cell r="F4841" t="str">
            <v>SINAPI Mai/26</v>
          </cell>
        </row>
        <row r="4842">
          <cell r="A4842">
            <v>92012</v>
          </cell>
          <cell r="B4842" t="str">
            <v>TOMADA MÉDIA DE EMBUTIR (3 MÓDULOS), 2P+T 10 A, INCLUINDO SUPORTE E PLACA - FORNECIMENTO E INSTALAÇÃO. AF_03/2023</v>
          </cell>
          <cell r="C4842" t="str">
            <v>UN</v>
          </cell>
          <cell r="D4842">
            <v>105.46</v>
          </cell>
          <cell r="E4842" t="str">
            <v>Instalações Elétricas - Eletrodutos Embutidos, Cabos, Caixas, Tomadas e Interruptores</v>
          </cell>
          <cell r="F4842" t="str">
            <v>SINAPI Mai/26</v>
          </cell>
        </row>
        <row r="4843">
          <cell r="A4843">
            <v>92010</v>
          </cell>
          <cell r="B4843" t="str">
            <v>TOMADA MÉDIA DE EMBUTIR (3 MÓDULOS), 2P+T 10 A, SEM SUPORTE E SEM PLACA - FORNECIMENTO E INSTALAÇÃO. AF_03/2023</v>
          </cell>
          <cell r="C4843" t="str">
            <v>UN</v>
          </cell>
          <cell r="D4843">
            <v>90.57</v>
          </cell>
          <cell r="E4843" t="str">
            <v>Instalações Elétricas - Eletrodutos Embutidos, Cabos, Caixas, Tomadas e Interruptores</v>
          </cell>
          <cell r="F4843" t="str">
            <v>SINAPI Mai/26</v>
          </cell>
        </row>
        <row r="4844">
          <cell r="A4844">
            <v>92013</v>
          </cell>
          <cell r="B4844" t="str">
            <v>TOMADA MÉDIA DE EMBUTIR (3 MÓDULOS), 2P+T 20 A, INCLUINDO SUPORTE E PLACA - FORNECIMENTO E INSTALAÇÃO. AF_03/2023</v>
          </cell>
          <cell r="C4844" t="str">
            <v>UN</v>
          </cell>
          <cell r="D4844">
            <v>112.54</v>
          </cell>
          <cell r="E4844" t="str">
            <v>Instalações Elétricas - Eletrodutos Embutidos, Cabos, Caixas, Tomadas e Interruptores</v>
          </cell>
          <cell r="F4844" t="str">
            <v>SINAPI Mai/26</v>
          </cell>
        </row>
        <row r="4845">
          <cell r="A4845">
            <v>92011</v>
          </cell>
          <cell r="B4845" t="str">
            <v>TOMADA MÉDIA DE EMBUTIR (3 MÓDULOS), 2P+T 20 A, SEM SUPORTE E SEM PLACA - FORNECIMENTO E INSTALAÇÃO. AF_03/2023</v>
          </cell>
          <cell r="C4845" t="str">
            <v>UN</v>
          </cell>
          <cell r="D4845">
            <v>97.65</v>
          </cell>
          <cell r="E4845" t="str">
            <v>Instalações Elétricas - Eletrodutos Embutidos, Cabos, Caixas, Tomadas e Interruptores</v>
          </cell>
          <cell r="F4845" t="str">
            <v>SINAPI Mai/26</v>
          </cell>
        </row>
        <row r="4846">
          <cell r="A4846">
            <v>95777</v>
          </cell>
          <cell r="B4846" t="str">
            <v>CONDULETE DE ALUMÍNIO, TIPO B, PARA ELETRODUTO DE AÇO GALVANIZADO DN 20 MM (3/4''), APARENTE - FORNECIMENTO E INSTALAÇÃO. AF_01/2026</v>
          </cell>
          <cell r="C4846" t="str">
            <v>UN</v>
          </cell>
          <cell r="D4846">
            <v>32.049999999999997</v>
          </cell>
          <cell r="E4846" t="str">
            <v>Instalações Elétricas - Eletrodutos, Conexões e Conduletes Aparentes</v>
          </cell>
          <cell r="F4846" t="str">
            <v>SINAPI Mai/26</v>
          </cell>
        </row>
        <row r="4847">
          <cell r="A4847">
            <v>95780</v>
          </cell>
          <cell r="B4847" t="str">
            <v>CONDULETE DE ALUMÍNIO, TIPO B, PARA ELETRODUTO DE AÇO GALVANIZADO DN 25 MM (1''), APARENTE - FORNECIMENTO E INSTALAÇÃO. AF_01/2026</v>
          </cell>
          <cell r="C4847" t="str">
            <v>UN</v>
          </cell>
          <cell r="D4847">
            <v>36.69</v>
          </cell>
          <cell r="E4847" t="str">
            <v>Instalações Elétricas - Eletrodutos, Conexões e Conduletes Aparentes</v>
          </cell>
          <cell r="F4847" t="str">
            <v>SINAPI Mai/26</v>
          </cell>
        </row>
        <row r="4848">
          <cell r="A4848">
            <v>95783</v>
          </cell>
          <cell r="B4848" t="str">
            <v>CONDULETE DE ALUMÍNIO, TIPO B, PARA ELETRODUTO DE AÇO GALVANIZADO DN 32 MM (1 1/4''), APARENTE - FORNECIMENTO E INSTALAÇÃO. AF_01/2026</v>
          </cell>
          <cell r="C4848" t="str">
            <v>UN</v>
          </cell>
          <cell r="D4848">
            <v>0</v>
          </cell>
          <cell r="E4848" t="str">
            <v>Instalações Elétricas - Eletrodutos, Conexões e Conduletes Aparentes</v>
          </cell>
          <cell r="F4848" t="str">
            <v>SINAPI Mai/26</v>
          </cell>
        </row>
        <row r="4849">
          <cell r="A4849">
            <v>95778</v>
          </cell>
          <cell r="B4849" t="str">
            <v>CONDULETE DE ALUMÍNIO, TIPO C, PARA ELETRODUTO DE AÇO GALVANIZADO DN 20 MM (3/4''), APARENTE - FORNECIMENTO E INSTALAÇÃO. AF_01/2026</v>
          </cell>
          <cell r="C4849" t="str">
            <v>UN</v>
          </cell>
          <cell r="D4849">
            <v>37.520000000000003</v>
          </cell>
          <cell r="E4849" t="str">
            <v>Instalações Elétricas - Eletrodutos, Conexões e Conduletes Aparentes</v>
          </cell>
          <cell r="F4849" t="str">
            <v>SINAPI Mai/26</v>
          </cell>
        </row>
        <row r="4850">
          <cell r="A4850">
            <v>95781</v>
          </cell>
          <cell r="B4850" t="str">
            <v>CONDULETE DE ALUMÍNIO, TIPO C, PARA ELETRODUTO DE AÇO GALVANIZADO DN 25 MM (1''), APARENTE - FORNECIMENTO E INSTALAÇÃO. AF_01/2026</v>
          </cell>
          <cell r="C4850" t="str">
            <v>UN</v>
          </cell>
          <cell r="D4850">
            <v>42.15</v>
          </cell>
          <cell r="E4850" t="str">
            <v>Instalações Elétricas - Eletrodutos, Conexões e Conduletes Aparentes</v>
          </cell>
          <cell r="F4850" t="str">
            <v>SINAPI Mai/26</v>
          </cell>
        </row>
        <row r="4851">
          <cell r="A4851">
            <v>95784</v>
          </cell>
          <cell r="B4851" t="str">
            <v>CONDULETE DE ALUMÍNIO, TIPO C, PARA ELETRODUTO DE AÇO GALVANIZADO DN 32 MM (1 1/4''), APARENTE - FORNECIMENTO E INSTALAÇÃO. AF_01/2026</v>
          </cell>
          <cell r="C4851" t="str">
            <v>UN</v>
          </cell>
          <cell r="D4851">
            <v>0</v>
          </cell>
          <cell r="E4851" t="str">
            <v>Instalações Elétricas - Eletrodutos, Conexões e Conduletes Aparentes</v>
          </cell>
          <cell r="F4851" t="str">
            <v>SINAPI Mai/26</v>
          </cell>
        </row>
        <row r="4852">
          <cell r="A4852">
            <v>95782</v>
          </cell>
          <cell r="B4852" t="str">
            <v>CONDULETE DE ALUMÍNIO, TIPO E, ELETRODUTO DE AÇO GALVANIZADO DN 25 MM (1''), APARENTE - FORNECIMENTO E INSTALAÇÃO. AF_01/2026</v>
          </cell>
          <cell r="C4852" t="str">
            <v>UN</v>
          </cell>
          <cell r="D4852">
            <v>39.24</v>
          </cell>
          <cell r="E4852" t="str">
            <v>Instalações Elétricas - Eletrodutos, Conexões e Conduletes Aparentes</v>
          </cell>
          <cell r="F4852" t="str">
            <v>SINAPI Mai/26</v>
          </cell>
        </row>
        <row r="4853">
          <cell r="A4853">
            <v>95779</v>
          </cell>
          <cell r="B4853" t="str">
            <v>CONDULETE DE ALUMÍNIO, TIPO E, PARA ELETRODUTO DE AÇO GALVANIZADO DN 20 MM (3/4''), APARENTE - FORNECIMENTO E INSTALAÇÃO. AF_01/2026</v>
          </cell>
          <cell r="C4853" t="str">
            <v>UN</v>
          </cell>
          <cell r="D4853">
            <v>29.82</v>
          </cell>
          <cell r="E4853" t="str">
            <v>Instalações Elétricas - Eletrodutos, Conexões e Conduletes Aparentes</v>
          </cell>
          <cell r="F4853" t="str">
            <v>SINAPI Mai/26</v>
          </cell>
        </row>
        <row r="4854">
          <cell r="A4854">
            <v>95785</v>
          </cell>
          <cell r="B4854" t="str">
            <v>CONDULETE DE ALUMÍNIO, TIPO E, PARA ELETRODUTO DE AÇO GALVANIZADO DN 32 MM (1 1/4''), APARENTE - FORNECIMENTO E INSTALAÇÃO. AF_01/2026</v>
          </cell>
          <cell r="C4854" t="str">
            <v>UN</v>
          </cell>
          <cell r="D4854">
            <v>44.69</v>
          </cell>
          <cell r="E4854" t="str">
            <v>Instalações Elétricas - Eletrodutos, Conexões e Conduletes Aparentes</v>
          </cell>
          <cell r="F4854" t="str">
            <v>SINAPI Mai/26</v>
          </cell>
        </row>
        <row r="4855">
          <cell r="A4855">
            <v>95792</v>
          </cell>
          <cell r="B4855" t="str">
            <v>CONDULETE DE ALUMÍNIO, TIPO LB, PARA ELETRODUTO DE AÇO GALVANIZADO DN 20 MM (3/4''), APARENTE - FORNECIMENTO E INSTALAÇÃO. AF_01/2026</v>
          </cell>
          <cell r="C4855" t="str">
            <v>UN</v>
          </cell>
          <cell r="D4855">
            <v>0</v>
          </cell>
          <cell r="E4855" t="str">
            <v>Instalações Elétricas - Eletrodutos, Conexões e Conduletes Aparentes</v>
          </cell>
          <cell r="F4855" t="str">
            <v>SINAPI Mai/26</v>
          </cell>
        </row>
        <row r="4856">
          <cell r="A4856">
            <v>95793</v>
          </cell>
          <cell r="B4856" t="str">
            <v>CONDULETE DE ALUMÍNIO, TIPO LB, PARA ELETRODUTO DE AÇO GALVANIZADO DN 25 MM (1''), APARENTE - FORNECIMENTO E INSTALAÇÃO. AF_01/2026</v>
          </cell>
          <cell r="C4856" t="str">
            <v>UN</v>
          </cell>
          <cell r="D4856">
            <v>0</v>
          </cell>
          <cell r="E4856" t="str">
            <v>Instalações Elétricas - Eletrodutos, Conexões e Conduletes Aparentes</v>
          </cell>
          <cell r="F4856" t="str">
            <v>SINAPI Mai/26</v>
          </cell>
        </row>
        <row r="4857">
          <cell r="A4857">
            <v>95794</v>
          </cell>
          <cell r="B4857" t="str">
            <v>CONDULETE DE ALUMÍNIO, TIPO LB, PARA ELETRODUTO DE AÇO GALVANIZADO DN 32 MM (1 1/4''), APARENTE - FORNECIMENTO E INSTALAÇÃO. AF_01/2026</v>
          </cell>
          <cell r="C4857" t="str">
            <v>UN</v>
          </cell>
          <cell r="D4857">
            <v>0</v>
          </cell>
          <cell r="E4857" t="str">
            <v>Instalações Elétricas - Eletrodutos, Conexões e Conduletes Aparentes</v>
          </cell>
          <cell r="F4857" t="str">
            <v>SINAPI Mai/26</v>
          </cell>
        </row>
        <row r="4858">
          <cell r="A4858">
            <v>95786</v>
          </cell>
          <cell r="B4858" t="str">
            <v>CONDULETE DE ALUMÍNIO, TIPO LL, PARA ELETRODUTO DE AÇO GALVANIZADO DN 20 MM (3/4''), APARENTE - FORNECIMENTO E INSTALAÇÃO. AF_01/2026</v>
          </cell>
          <cell r="C4858" t="str">
            <v>UN</v>
          </cell>
          <cell r="D4858">
            <v>0</v>
          </cell>
          <cell r="E4858" t="str">
            <v>Instalações Elétricas - Eletrodutos, Conexões e Conduletes Aparentes</v>
          </cell>
          <cell r="F4858" t="str">
            <v>SINAPI Mai/26</v>
          </cell>
        </row>
        <row r="4859">
          <cell r="A4859">
            <v>95788</v>
          </cell>
          <cell r="B4859" t="str">
            <v>CONDULETE DE ALUMÍNIO, TIPO LL, PARA ELETRODUTO DE AÇO GALVANIZADO DN 25 MM (1''), APARENTE - FORNECIMENTO E INSTALAÇÃO. AF_01/2026</v>
          </cell>
          <cell r="C4859" t="str">
            <v>UN</v>
          </cell>
          <cell r="D4859">
            <v>0</v>
          </cell>
          <cell r="E4859" t="str">
            <v>Instalações Elétricas - Eletrodutos, Conexões e Conduletes Aparentes</v>
          </cell>
          <cell r="F4859" t="str">
            <v>SINAPI Mai/26</v>
          </cell>
        </row>
        <row r="4860">
          <cell r="A4860">
            <v>95790</v>
          </cell>
          <cell r="B4860" t="str">
            <v>CONDULETE DE ALUMÍNIO, TIPO LL, PARA ELETRODUTO DE AÇO GALVANIZADO DN 32 MM (1 1/4''), APARENTE - FORNECIMENTO E INSTALAÇÃO. AF_01/2026</v>
          </cell>
          <cell r="C4860" t="str">
            <v>UN</v>
          </cell>
          <cell r="D4860">
            <v>0</v>
          </cell>
          <cell r="E4860" t="str">
            <v>Instalações Elétricas - Eletrodutos, Conexões e Conduletes Aparentes</v>
          </cell>
          <cell r="F4860" t="str">
            <v>SINAPI Mai/26</v>
          </cell>
        </row>
        <row r="4861">
          <cell r="A4861">
            <v>95787</v>
          </cell>
          <cell r="B4861" t="str">
            <v>CONDULETE DE ALUMÍNIO, TIPO LR, PARA ELETRODUTO DE AÇO GALVANIZADO DN 20 MM (3/4''), APARENTE - FORNECIMENTO E INSTALAÇÃO. AF_01/2026</v>
          </cell>
          <cell r="C4861" t="str">
            <v>UN</v>
          </cell>
          <cell r="D4861">
            <v>39.32</v>
          </cell>
          <cell r="E4861" t="str">
            <v>Instalações Elétricas - Eletrodutos, Conexões e Conduletes Aparentes</v>
          </cell>
          <cell r="F4861" t="str">
            <v>SINAPI Mai/26</v>
          </cell>
        </row>
        <row r="4862">
          <cell r="A4862">
            <v>95789</v>
          </cell>
          <cell r="B4862" t="str">
            <v>CONDULETE DE ALUMÍNIO, TIPO LR, PARA ELETRODUTO DE AÇO GALVANIZADO DN 25 MM (1''), APARENTE - FORNECIMENTO E INSTALAÇÃO. AF_01/2026</v>
          </cell>
          <cell r="C4862" t="str">
            <v>UN</v>
          </cell>
          <cell r="D4862">
            <v>48</v>
          </cell>
          <cell r="E4862" t="str">
            <v>Instalações Elétricas - Eletrodutos, Conexões e Conduletes Aparentes</v>
          </cell>
          <cell r="F4862" t="str">
            <v>SINAPI Mai/26</v>
          </cell>
        </row>
        <row r="4863">
          <cell r="A4863">
            <v>95791</v>
          </cell>
          <cell r="B4863" t="str">
            <v>CONDULETE DE ALUMÍNIO, TIPO LR, PARA ELETRODUTO DE AÇO GALVANIZADO DN 32 MM (1 1/4''), APARENTE - FORNECIMENTO E INSTALAÇÃO. AF_01/2026</v>
          </cell>
          <cell r="C4863" t="str">
            <v>UN</v>
          </cell>
          <cell r="D4863">
            <v>60.99</v>
          </cell>
          <cell r="E4863" t="str">
            <v>Instalações Elétricas - Eletrodutos, Conexões e Conduletes Aparentes</v>
          </cell>
          <cell r="F4863" t="str">
            <v>SINAPI Mai/26</v>
          </cell>
        </row>
        <row r="4864">
          <cell r="A4864">
            <v>95795</v>
          </cell>
          <cell r="B4864" t="str">
            <v>CONDULETE DE ALUMÍNIO, TIPO T, PARA ELETRODUTO DE AÇO GALVANIZADO DN 20 MM (3/4''), APARENTE - FORNECIMENTO E INSTALAÇÃO. AF_01/2026</v>
          </cell>
          <cell r="C4864" t="str">
            <v>UN</v>
          </cell>
          <cell r="D4864">
            <v>45.99</v>
          </cell>
          <cell r="E4864" t="str">
            <v>Instalações Elétricas - Eletrodutos, Conexões e Conduletes Aparentes</v>
          </cell>
          <cell r="F4864" t="str">
            <v>SINAPI Mai/26</v>
          </cell>
        </row>
        <row r="4865">
          <cell r="A4865">
            <v>95796</v>
          </cell>
          <cell r="B4865" t="str">
            <v>CONDULETE DE ALUMÍNIO, TIPO T, PARA ELETRODUTO DE AÇO GALVANIZADO DN 25 MM (1''), APARENTE - FORNECIMENTO E INSTALAÇÃO. AF_01/2026</v>
          </cell>
          <cell r="C4865" t="str">
            <v>UN</v>
          </cell>
          <cell r="D4865">
            <v>56.74</v>
          </cell>
          <cell r="E4865" t="str">
            <v>Instalações Elétricas - Eletrodutos, Conexões e Conduletes Aparentes</v>
          </cell>
          <cell r="F4865" t="str">
            <v>SINAPI Mai/26</v>
          </cell>
        </row>
        <row r="4866">
          <cell r="A4866">
            <v>95797</v>
          </cell>
          <cell r="B4866" t="str">
            <v>CONDULETE DE ALUMÍNIO, TIPO T, PARA ELETRODUTO DE AÇO GALVANIZADO DN 32 MM (1 1/4''), APARENTE - FORNECIMENTO E INSTALAÇÃO. AF_01/2026</v>
          </cell>
          <cell r="C4866" t="str">
            <v>UN</v>
          </cell>
          <cell r="D4866">
            <v>70.61</v>
          </cell>
          <cell r="E4866" t="str">
            <v>Instalações Elétricas - Eletrodutos, Conexões e Conduletes Aparentes</v>
          </cell>
          <cell r="F4866" t="str">
            <v>SINAPI Mai/26</v>
          </cell>
        </row>
        <row r="4867">
          <cell r="A4867">
            <v>95798</v>
          </cell>
          <cell r="B4867" t="str">
            <v>CONDULETE DE ALUMÍNIO, TIPO TB, PARA ELETRODUTO DE AÇO GALVANIZADO DN 20 MM (3/4''), APARENTE - FORNECIMENTO E INSTALAÇÃO. AF_01/2026</v>
          </cell>
          <cell r="C4867" t="str">
            <v>UN</v>
          </cell>
          <cell r="D4867">
            <v>0</v>
          </cell>
          <cell r="E4867" t="str">
            <v>Instalações Elétricas - Eletrodutos, Conexões e Conduletes Aparentes</v>
          </cell>
          <cell r="F4867" t="str">
            <v>SINAPI Mai/26</v>
          </cell>
        </row>
        <row r="4868">
          <cell r="A4868">
            <v>95799</v>
          </cell>
          <cell r="B4868" t="str">
            <v>CONDULETE DE ALUMÍNIO, TIPO TB, PARA ELETRODUTO DE AÇO GALVANIZADO DN 25 MM (1''), APARENTE - FORNECIMENTO E INSTALAÇÃO. AF_01/2026</v>
          </cell>
          <cell r="C4868" t="str">
            <v>UN</v>
          </cell>
          <cell r="D4868">
            <v>0</v>
          </cell>
          <cell r="E4868" t="str">
            <v>Instalações Elétricas - Eletrodutos, Conexões e Conduletes Aparentes</v>
          </cell>
          <cell r="F4868" t="str">
            <v>SINAPI Mai/26</v>
          </cell>
        </row>
        <row r="4869">
          <cell r="A4869">
            <v>95800</v>
          </cell>
          <cell r="B4869" t="str">
            <v>CONDULETE DE ALUMÍNIO, TIPO TB, PARA ELETRODUTO DE AÇO GALVANIZADO DN 32 MM (1 1/4''), APARENTE - FORNECIMENTO E INSTALAÇÃO. AF_01/2026</v>
          </cell>
          <cell r="C4869" t="str">
            <v>UN</v>
          </cell>
          <cell r="D4869">
            <v>0</v>
          </cell>
          <cell r="E4869" t="str">
            <v>Instalações Elétricas - Eletrodutos, Conexões e Conduletes Aparentes</v>
          </cell>
          <cell r="F4869" t="str">
            <v>SINAPI Mai/26</v>
          </cell>
        </row>
        <row r="4870">
          <cell r="A4870">
            <v>95801</v>
          </cell>
          <cell r="B4870" t="str">
            <v>CONDULETE DE ALUMÍNIO, TIPO X, PARA ELETRODUTO DE AÇO GALVANIZADO DN 20 MM (3/4''), APARENTE - FORNECIMENTO E INSTALAÇÃO. AF_01/2026</v>
          </cell>
          <cell r="C4870" t="str">
            <v>UN</v>
          </cell>
          <cell r="D4870">
            <v>55.67</v>
          </cell>
          <cell r="E4870" t="str">
            <v>Instalações Elétricas - Eletrodutos, Conexões e Conduletes Aparentes</v>
          </cell>
          <cell r="F4870" t="str">
            <v>SINAPI Mai/26</v>
          </cell>
        </row>
        <row r="4871">
          <cell r="A4871">
            <v>95802</v>
          </cell>
          <cell r="B4871" t="str">
            <v>CONDULETE DE ALUMÍNIO, TIPO X, PARA ELETRODUTO DE AÇO GALVANIZADO DN 25 MM (1''), APARENTE - FORNECIMENTO E INSTALAÇÃO. AF_01/2026</v>
          </cell>
          <cell r="C4871" t="str">
            <v>UN</v>
          </cell>
          <cell r="D4871">
            <v>60.38</v>
          </cell>
          <cell r="E4871" t="str">
            <v>Instalações Elétricas - Eletrodutos, Conexões e Conduletes Aparentes</v>
          </cell>
          <cell r="F4871" t="str">
            <v>SINAPI Mai/26</v>
          </cell>
        </row>
        <row r="4872">
          <cell r="A4872">
            <v>95803</v>
          </cell>
          <cell r="B4872" t="str">
            <v>CONDULETE DE ALUMÍNIO, TIPO X, PARA ELETRODUTO DE AÇO GALVANIZADO DN 32 MM (1 1/4''), APARENTE - FORNECIMENTO E INSTALAÇÃO. AF_01/2026</v>
          </cell>
          <cell r="C4872" t="str">
            <v>UN</v>
          </cell>
          <cell r="D4872">
            <v>77.900000000000006</v>
          </cell>
          <cell r="E4872" t="str">
            <v>Instalações Elétricas - Eletrodutos, Conexões e Conduletes Aparentes</v>
          </cell>
          <cell r="F4872" t="str">
            <v>SINAPI Mai/26</v>
          </cell>
        </row>
        <row r="4873">
          <cell r="A4873">
            <v>95804</v>
          </cell>
          <cell r="B4873" t="str">
            <v>CONDULETE DE PVC, TIPO B, PARA ELETRODUTO DE PVC SOLDÁVEL DN 20 MM (1/2''), APARENTE - FORNECIMENTO E INSTALAÇÃO. AF_01/2026</v>
          </cell>
          <cell r="C4873" t="str">
            <v>UN</v>
          </cell>
          <cell r="D4873">
            <v>22.34</v>
          </cell>
          <cell r="E4873" t="str">
            <v>Instalações Elétricas - Eletrodutos, Conexões e Conduletes Aparentes</v>
          </cell>
          <cell r="F4873" t="str">
            <v>SINAPI Mai/26</v>
          </cell>
        </row>
        <row r="4874">
          <cell r="A4874">
            <v>95805</v>
          </cell>
          <cell r="B4874" t="str">
            <v>CONDULETE DE PVC, TIPO B, PARA ELETRODUTO DE PVC SOLDÁVEL DN 25 MM (3/4''), APARENTE - FORNECIMENTO E INSTALAÇÃO. AF_01/2026</v>
          </cell>
          <cell r="C4874" t="str">
            <v>UN</v>
          </cell>
          <cell r="D4874">
            <v>22.57</v>
          </cell>
          <cell r="E4874" t="str">
            <v>Instalações Elétricas - Eletrodutos, Conexões e Conduletes Aparentes</v>
          </cell>
          <cell r="F4874" t="str">
            <v>SINAPI Mai/26</v>
          </cell>
        </row>
        <row r="4875">
          <cell r="A4875">
            <v>95806</v>
          </cell>
          <cell r="B4875" t="str">
            <v>CONDULETE DE PVC, TIPO B, PARA ELETRODUTO DE PVC SOLDÁVEL DN 32 MM (1''), APARENTE - FORNECIMENTO E INSTALAÇÃO. AF_01/2026</v>
          </cell>
          <cell r="C4875" t="str">
            <v>UN</v>
          </cell>
          <cell r="D4875">
            <v>23.28</v>
          </cell>
          <cell r="E4875" t="str">
            <v>Instalações Elétricas - Eletrodutos, Conexões e Conduletes Aparentes</v>
          </cell>
          <cell r="F4875" t="str">
            <v>SINAPI Mai/26</v>
          </cell>
        </row>
        <row r="4876">
          <cell r="A4876">
            <v>104401</v>
          </cell>
          <cell r="B4876" t="str">
            <v>CONDULETE DE PVC, TIPO C, PARA ELETRODUTO DE PVC SOLDÁVEL DN 20 MM (1/2''), APARENTE - FORNECIMENTO E INSTALAÇÃO. AF_01/2026</v>
          </cell>
          <cell r="C4876" t="str">
            <v>UN</v>
          </cell>
          <cell r="D4876">
            <v>25.29</v>
          </cell>
          <cell r="E4876" t="str">
            <v>Instalações Elétricas - Eletrodutos, Conexões e Conduletes Aparentes</v>
          </cell>
          <cell r="F4876" t="str">
            <v>SINAPI Mai/26</v>
          </cell>
        </row>
        <row r="4877">
          <cell r="A4877">
            <v>104402</v>
          </cell>
          <cell r="B4877" t="str">
            <v>CONDULETE DE PVC, TIPO C, PARA ELETRODUTO DE PVC SOLDÁVEL DN 25 MM (3/4''), APARENTE - FORNECIMENTO E INSTALAÇÃO. AF_01/2026</v>
          </cell>
          <cell r="C4877" t="str">
            <v>UN</v>
          </cell>
          <cell r="D4877">
            <v>24.73</v>
          </cell>
          <cell r="E4877" t="str">
            <v>Instalações Elétricas - Eletrodutos, Conexões e Conduletes Aparentes</v>
          </cell>
          <cell r="F4877" t="str">
            <v>SINAPI Mai/26</v>
          </cell>
        </row>
        <row r="4878">
          <cell r="A4878">
            <v>104403</v>
          </cell>
          <cell r="B4878" t="str">
            <v>CONDULETE DE PVC, TIPO C, PARA ELETRODUTO DE PVC SOLDÁVEL DN 32 MM (1''), APARENTE - FORNECIMENTO E INSTALAÇÃO. AF_01/2026</v>
          </cell>
          <cell r="C4878" t="str">
            <v>UN</v>
          </cell>
          <cell r="D4878">
            <v>27.49</v>
          </cell>
          <cell r="E4878" t="str">
            <v>Instalações Elétricas - Eletrodutos, Conexões e Conduletes Aparentes</v>
          </cell>
          <cell r="F4878" t="str">
            <v>SINAPI Mai/26</v>
          </cell>
        </row>
        <row r="4879">
          <cell r="A4879">
            <v>104395</v>
          </cell>
          <cell r="B4879" t="str">
            <v>CONDULETE DE PVC, TIPO E, PARA ELETRODUTO DE PVC SOLDÁVEL DN 20 MM (1/2''), APARENTE - FORNECIMENTO E INSTALAÇÃO. AF_01/2026</v>
          </cell>
          <cell r="C4879" t="str">
            <v>UN</v>
          </cell>
          <cell r="D4879">
            <v>21.95</v>
          </cell>
          <cell r="E4879" t="str">
            <v>Instalações Elétricas - Eletrodutos, Conexões e Conduletes Aparentes</v>
          </cell>
          <cell r="F4879" t="str">
            <v>SINAPI Mai/26</v>
          </cell>
        </row>
        <row r="4880">
          <cell r="A4880">
            <v>104396</v>
          </cell>
          <cell r="B4880" t="str">
            <v>CONDULETE DE PVC, TIPO E, PARA ELETRODUTO DE PVC SOLDÁVEL DN 25 MM (3/4''), APARENTE - FORNECIMENTO E INSTALAÇÃO. AF_01/2026</v>
          </cell>
          <cell r="C4880" t="str">
            <v>UN</v>
          </cell>
          <cell r="D4880">
            <v>21.54</v>
          </cell>
          <cell r="E4880" t="str">
            <v>Instalações Elétricas - Eletrodutos, Conexões e Conduletes Aparentes</v>
          </cell>
          <cell r="F4880" t="str">
            <v>SINAPI Mai/26</v>
          </cell>
        </row>
        <row r="4881">
          <cell r="A4881">
            <v>104397</v>
          </cell>
          <cell r="B4881" t="str">
            <v>CONDULETE DE PVC, TIPO E, PARA ELETRODUTO DE PVC SOLDÁVEL DN 32 MM (1''), APARENTE - FORNECIMENTO E INSTALAÇÃO. AF_01/2026</v>
          </cell>
          <cell r="C4881" t="str">
            <v>UN</v>
          </cell>
          <cell r="D4881">
            <v>23.77</v>
          </cell>
          <cell r="E4881" t="str">
            <v>Instalações Elétricas - Eletrodutos, Conexões e Conduletes Aparentes</v>
          </cell>
          <cell r="F4881" t="str">
            <v>SINAPI Mai/26</v>
          </cell>
        </row>
        <row r="4882">
          <cell r="A4882">
            <v>95810</v>
          </cell>
          <cell r="B4882" t="str">
            <v>CONDULETE DE PVC, TIPO LB, PARA ELETRODUTO DE PVC SOLDÁVEL DN 20 MM (1/2''), APARENTE - FORNECIMENTO E INSTALAÇÃO. AF_01/2026</v>
          </cell>
          <cell r="C4882" t="str">
            <v>UN</v>
          </cell>
          <cell r="D4882">
            <v>15.63</v>
          </cell>
          <cell r="E4882" t="str">
            <v>Instalações Elétricas - Eletrodutos, Conexões e Conduletes Aparentes</v>
          </cell>
          <cell r="F4882" t="str">
            <v>SINAPI Mai/26</v>
          </cell>
        </row>
        <row r="4883">
          <cell r="A4883">
            <v>95811</v>
          </cell>
          <cell r="B4883" t="str">
            <v>CONDULETE DE PVC, TIPO LB, PARA ELETRODUTO DE PVC SOLDÁVEL DN 25 MM (3/4''), APARENTE - FORNECIMENTO E INSTALAÇÃO. AF_01/2026</v>
          </cell>
          <cell r="C4883" t="str">
            <v>UN</v>
          </cell>
          <cell r="D4883">
            <v>16.309999999999999</v>
          </cell>
          <cell r="E4883" t="str">
            <v>Instalações Elétricas - Eletrodutos, Conexões e Conduletes Aparentes</v>
          </cell>
          <cell r="F4883" t="str">
            <v>SINAPI Mai/26</v>
          </cell>
        </row>
        <row r="4884">
          <cell r="A4884">
            <v>95812</v>
          </cell>
          <cell r="B4884" t="str">
            <v>CONDULETE DE PVC, TIPO LB, PARA ELETRODUTO DE PVC SOLDÁVEL DN 32 MM (1''), APARENTE - FORNECIMENTO E INSTALAÇÃO. AF_01/2026</v>
          </cell>
          <cell r="C4884" t="str">
            <v>UN</v>
          </cell>
          <cell r="D4884">
            <v>18.8</v>
          </cell>
          <cell r="E4884" t="str">
            <v>Instalações Elétricas - Eletrodutos, Conexões e Conduletes Aparentes</v>
          </cell>
          <cell r="F4884" t="str">
            <v>SINAPI Mai/26</v>
          </cell>
        </row>
        <row r="4885">
          <cell r="A4885">
            <v>95807</v>
          </cell>
          <cell r="B4885" t="str">
            <v>CONDULETE DE PVC, TIPO LL, PARA ELETRODUTO DE PVC SOLDÁVEL DN 20 MM (1/2''), APARENTE - FORNECIMENTO E INSTALAÇÃO. AF_01/2026</v>
          </cell>
          <cell r="C4885" t="str">
            <v>UN</v>
          </cell>
          <cell r="D4885">
            <v>27.41</v>
          </cell>
          <cell r="E4885" t="str">
            <v>Instalações Elétricas - Eletrodutos, Conexões e Conduletes Aparentes</v>
          </cell>
          <cell r="F4885" t="str">
            <v>SINAPI Mai/26</v>
          </cell>
        </row>
        <row r="4886">
          <cell r="A4886">
            <v>95808</v>
          </cell>
          <cell r="B4886" t="str">
            <v>CONDULETE DE PVC, TIPO LL, PARA ELETRODUTO DE PVC SOLDÁVEL DN 25 MM (3/4''), APARENTE - FORNECIMENTO E INSTALAÇÃO. AF_01/2026</v>
          </cell>
          <cell r="C4886" t="str">
            <v>UN</v>
          </cell>
          <cell r="D4886">
            <v>28.1</v>
          </cell>
          <cell r="E4886" t="str">
            <v>Instalações Elétricas - Eletrodutos, Conexões e Conduletes Aparentes</v>
          </cell>
          <cell r="F4886" t="str">
            <v>SINAPI Mai/26</v>
          </cell>
        </row>
        <row r="4887">
          <cell r="A4887">
            <v>95809</v>
          </cell>
          <cell r="B4887" t="str">
            <v>CONDULETE DE PVC, TIPO LL, PARA ELETRODUTO DE PVC SOLDÁVEL DN 32 MM (1''), APARENTE - FORNECIMENTO E INSTALAÇÃO. AF_01/2026</v>
          </cell>
          <cell r="C4887" t="str">
            <v>UN</v>
          </cell>
          <cell r="D4887">
            <v>30.59</v>
          </cell>
          <cell r="E4887" t="str">
            <v>Instalações Elétricas - Eletrodutos, Conexões e Conduletes Aparentes</v>
          </cell>
          <cell r="F4887" t="str">
            <v>SINAPI Mai/26</v>
          </cell>
        </row>
        <row r="4888">
          <cell r="A4888">
            <v>104398</v>
          </cell>
          <cell r="B4888" t="str">
            <v>CONDULETE DE PVC, TIPO LR, PARA ELETRODUTO DE PVC SOLDÁVEL DN 20 MM (1/2''), APARENTE - FORNECIMENTO E INSTALAÇÃO. AF_01/2026</v>
          </cell>
          <cell r="C4888" t="str">
            <v>UN</v>
          </cell>
          <cell r="D4888">
            <v>27.4</v>
          </cell>
          <cell r="E4888" t="str">
            <v>Instalações Elétricas - Eletrodutos, Conexões e Conduletes Aparentes</v>
          </cell>
          <cell r="F4888" t="str">
            <v>SINAPI Mai/26</v>
          </cell>
        </row>
        <row r="4889">
          <cell r="A4889">
            <v>104399</v>
          </cell>
          <cell r="B4889" t="str">
            <v>CONDULETE DE PVC, TIPO LR, PARA ELETRODUTO DE PVC SOLDÁVEL DN 25 MM (3/4''), APARENTE - FORNECIMENTO E INSTALAÇÃO. AF_01/2026</v>
          </cell>
          <cell r="C4889" t="str">
            <v>UN</v>
          </cell>
          <cell r="D4889">
            <v>27.06</v>
          </cell>
          <cell r="E4889" t="str">
            <v>Instalações Elétricas - Eletrodutos, Conexões e Conduletes Aparentes</v>
          </cell>
          <cell r="F4889" t="str">
            <v>SINAPI Mai/26</v>
          </cell>
        </row>
        <row r="4890">
          <cell r="A4890">
            <v>104400</v>
          </cell>
          <cell r="B4890" t="str">
            <v>CONDULETE DE PVC, TIPO LR, PARA ELETRODUTO DE PVC SOLDÁVEL DN 32 MM (1''), APARENTE - FORNECIMENTO E INSTALAÇÃO. AF_01/2026</v>
          </cell>
          <cell r="C4890" t="str">
            <v>UN</v>
          </cell>
          <cell r="D4890">
            <v>30.14</v>
          </cell>
          <cell r="E4890" t="str">
            <v>Instalações Elétricas - Eletrodutos, Conexões e Conduletes Aparentes</v>
          </cell>
          <cell r="F4890" t="str">
            <v>SINAPI Mai/26</v>
          </cell>
        </row>
        <row r="4891">
          <cell r="A4891">
            <v>104404</v>
          </cell>
          <cell r="B4891" t="str">
            <v>CONDULETE DE PVC, TIPO T, PARA ELETRODUTO DE PVC SOLDÁVEL DN 25 MM (3/4''), APARENTE - FORNECIMENTO E INSTALAÇÃO. AF_01/2026</v>
          </cell>
          <cell r="C4891" t="str">
            <v>UN</v>
          </cell>
          <cell r="D4891">
            <v>31.07</v>
          </cell>
          <cell r="E4891" t="str">
            <v>Instalações Elétricas - Eletrodutos, Conexões e Conduletes Aparentes</v>
          </cell>
          <cell r="F4891" t="str">
            <v>SINAPI Mai/26</v>
          </cell>
        </row>
        <row r="4892">
          <cell r="A4892">
            <v>104405</v>
          </cell>
          <cell r="B4892" t="str">
            <v>CONDULETE DE PVC, TIPO T, PARA ELETRODUTO DE PVC SOLDÁVEL DN 32 MM (1''), APARENTE - FORNECIMENTO E INSTALAÇÃO. AF_01/2026</v>
          </cell>
          <cell r="C4892" t="str">
            <v>UN</v>
          </cell>
          <cell r="D4892">
            <v>35.950000000000003</v>
          </cell>
          <cell r="E4892" t="str">
            <v>Instalações Elétricas - Eletrodutos, Conexões e Conduletes Aparentes</v>
          </cell>
          <cell r="F4892" t="str">
            <v>SINAPI Mai/26</v>
          </cell>
        </row>
        <row r="4893">
          <cell r="A4893">
            <v>95813</v>
          </cell>
          <cell r="B4893" t="str">
            <v>CONDULETE DE PVC, TIPO TB, PARA ELETRODUTO DE PVC SOLDÁVEL DN 20 MM (1/2''), APARENTE - FORNECIMENTO E INSTALAÇÃO. AF_01/2026</v>
          </cell>
          <cell r="C4893" t="str">
            <v>UN</v>
          </cell>
          <cell r="D4893">
            <v>18.690000000000001</v>
          </cell>
          <cell r="E4893" t="str">
            <v>Instalações Elétricas - Eletrodutos, Conexões e Conduletes Aparentes</v>
          </cell>
          <cell r="F4893" t="str">
            <v>SINAPI Mai/26</v>
          </cell>
        </row>
        <row r="4894">
          <cell r="A4894">
            <v>95814</v>
          </cell>
          <cell r="B4894" t="str">
            <v>CONDULETE DE PVC, TIPO TB, PARA ELETRODUTO DE PVC SOLDÁVEL DN 25 MM (3/4''), APARENTE - FORNECIMENTO E INSTALAÇÃO. AF_01/2026</v>
          </cell>
          <cell r="C4894" t="str">
            <v>UN</v>
          </cell>
          <cell r="D4894">
            <v>19.600000000000001</v>
          </cell>
          <cell r="E4894" t="str">
            <v>Instalações Elétricas - Eletrodutos, Conexões e Conduletes Aparentes</v>
          </cell>
          <cell r="F4894" t="str">
            <v>SINAPI Mai/26</v>
          </cell>
        </row>
        <row r="4895">
          <cell r="A4895">
            <v>95815</v>
          </cell>
          <cell r="B4895" t="str">
            <v>CONDULETE DE PVC, TIPO TB, PARA ELETRODUTO DE PVC SOLDÁVEL DN 32 MM (1''), APARENTE - FORNECIMENTO E INSTALAÇÃO. AF_01/2026</v>
          </cell>
          <cell r="C4895" t="str">
            <v>UN</v>
          </cell>
          <cell r="D4895">
            <v>24.16</v>
          </cell>
          <cell r="E4895" t="str">
            <v>Instalações Elétricas - Eletrodutos, Conexões e Conduletes Aparentes</v>
          </cell>
          <cell r="F4895" t="str">
            <v>SINAPI Mai/26</v>
          </cell>
        </row>
        <row r="4896">
          <cell r="A4896">
            <v>95816</v>
          </cell>
          <cell r="B4896" t="str">
            <v>CONDULETE DE PVC, TIPO X, PARA ELETRODUTO DE PVC SOLDÁVEL DN 20 MM (1/2''), APARENTE - FORNECIMENTO E INSTALAÇÃO. AF_01/2026</v>
          </cell>
          <cell r="C4896" t="str">
            <v>UN</v>
          </cell>
          <cell r="D4896">
            <v>33.76</v>
          </cell>
          <cell r="E4896" t="str">
            <v>Instalações Elétricas - Eletrodutos, Conexões e Conduletes Aparentes</v>
          </cell>
          <cell r="F4896" t="str">
            <v>SINAPI Mai/26</v>
          </cell>
        </row>
        <row r="4897">
          <cell r="A4897">
            <v>95817</v>
          </cell>
          <cell r="B4897" t="str">
            <v>CONDULETE DE PVC, TIPO X, PARA ELETRODUTO DE PVC SOLDÁVEL DN 25 MM (3/4"), APARENTE - FORNECIMENTO E INSTALAÇÃO. AF_01/2026</v>
          </cell>
          <cell r="C4897" t="str">
            <v>UN</v>
          </cell>
          <cell r="D4897">
            <v>34.53</v>
          </cell>
          <cell r="E4897" t="str">
            <v>Instalações Elétricas - Eletrodutos, Conexões e Conduletes Aparentes</v>
          </cell>
          <cell r="F4897" t="str">
            <v>SINAPI Mai/26</v>
          </cell>
        </row>
        <row r="4898">
          <cell r="A4898">
            <v>95818</v>
          </cell>
          <cell r="B4898" t="str">
            <v>CONDULETE DE PVC, TIPO X, PARA ELETRODUTO DE PVC SOLDÁVEL DN 32 MM (1''), APARENTE - FORNECIMENTO E INSTALAÇÃO. AF_01/2026</v>
          </cell>
          <cell r="C4898" t="str">
            <v>UN</v>
          </cell>
          <cell r="D4898">
            <v>40.549999999999997</v>
          </cell>
          <cell r="E4898" t="str">
            <v>Instalações Elétricas - Eletrodutos, Conexões e Conduletes Aparentes</v>
          </cell>
          <cell r="F4898" t="str">
            <v>SINAPI Mai/26</v>
          </cell>
        </row>
        <row r="4899">
          <cell r="A4899">
            <v>106668</v>
          </cell>
          <cell r="B4899" t="str">
            <v>CONEXÕES ROSQUEÁVEIS PARA ELETRODUTO METÁLICO FLEXÍVEL COM CAPA (SEALTUBO) TERMINAL MACHO GIRATÓRIO, DIÂMETRO 1 1/4" - FORNECIMENTO E INSTALAÇÃO. AF_01/2026</v>
          </cell>
          <cell r="C4899" t="str">
            <v>UN</v>
          </cell>
          <cell r="D4899">
            <v>0</v>
          </cell>
          <cell r="E4899" t="str">
            <v>Instalações Elétricas - Eletrodutos, Conexões e Conduletes Aparentes</v>
          </cell>
          <cell r="F4899" t="str">
            <v>SINAPI Mai/26</v>
          </cell>
        </row>
        <row r="4900">
          <cell r="A4900">
            <v>106667</v>
          </cell>
          <cell r="B4900" t="str">
            <v>CONEXÕES ROSQUEÁVEIS PARA ELETRODUTO METÁLICO FLEXÍVEL COM CAPA (SEALTUBO) TERMINAL MACHO GIRATÓRIO, DIÂMETRO 1" - FORNECIMENTO E INSTALAÇÃO. AF_01/2026</v>
          </cell>
          <cell r="C4900" t="str">
            <v>UN</v>
          </cell>
          <cell r="D4900">
            <v>0</v>
          </cell>
          <cell r="E4900" t="str">
            <v>Instalações Elétricas - Eletrodutos, Conexões e Conduletes Aparentes</v>
          </cell>
          <cell r="F4900" t="str">
            <v>SINAPI Mai/26</v>
          </cell>
        </row>
        <row r="4901">
          <cell r="A4901">
            <v>106666</v>
          </cell>
          <cell r="B4901" t="str">
            <v>CONEXÕES ROSQUEÁVEIS PARA ELETRODUTO METÁLICO FLEXÍVEL COM CAPA (SEALTUBO) TERMINAL MACHO GIRATÓRIO, DIÂMETRO 3/4"- FORNECIMENTO E INSTALAÇÃO. AF_01/2026</v>
          </cell>
          <cell r="C4901" t="str">
            <v>UN</v>
          </cell>
          <cell r="D4901">
            <v>0</v>
          </cell>
          <cell r="E4901" t="str">
            <v>Instalações Elétricas - Eletrodutos, Conexões e Conduletes Aparentes</v>
          </cell>
          <cell r="F4901" t="str">
            <v>SINAPI Mai/26</v>
          </cell>
        </row>
        <row r="4902">
          <cell r="A4902">
            <v>104391</v>
          </cell>
          <cell r="B4902" t="str">
            <v>CURVA 135 GRAUS PARA ELETRODUTO, AÇO GALVANIZADO, DN 20 MM (3/4''), APARENTE - FORNECIMENTO E INSTALAÇÃO. AF_01/2026</v>
          </cell>
          <cell r="C4902" t="str">
            <v>UN</v>
          </cell>
          <cell r="D4902">
            <v>22.95</v>
          </cell>
          <cell r="E4902" t="str">
            <v>Instalações Elétricas - Eletrodutos, Conexões e Conduletes Aparentes</v>
          </cell>
          <cell r="F4902" t="str">
            <v>SINAPI Mai/26</v>
          </cell>
        </row>
        <row r="4903">
          <cell r="A4903">
            <v>104392</v>
          </cell>
          <cell r="B4903" t="str">
            <v>CURVA 135 GRAUS PARA ELETRODUTO, AÇO GALVANIZADO, DN 25 MM (1''), APARENTE - FORNECIMENTO E INSTALAÇÃO. AF_01/2026</v>
          </cell>
          <cell r="C4903" t="str">
            <v>UN</v>
          </cell>
          <cell r="D4903">
            <v>27.69</v>
          </cell>
          <cell r="E4903" t="str">
            <v>Instalações Elétricas - Eletrodutos, Conexões e Conduletes Aparentes</v>
          </cell>
          <cell r="F4903" t="str">
            <v>SINAPI Mai/26</v>
          </cell>
        </row>
        <row r="4904">
          <cell r="A4904">
            <v>104393</v>
          </cell>
          <cell r="B4904" t="str">
            <v>CURVA 135 GRAUS PARA ELETRODUTO, AÇO GALVANIZADO, DN 32 MM (1 1/4''), APARENTE - FORNECIMENTO E INSTALAÇÃO. AF_01/2026</v>
          </cell>
          <cell r="C4904" t="str">
            <v>UN</v>
          </cell>
          <cell r="D4904">
            <v>42.17</v>
          </cell>
          <cell r="E4904" t="str">
            <v>Instalações Elétricas - Eletrodutos, Conexões e Conduletes Aparentes</v>
          </cell>
          <cell r="F4904" t="str">
            <v>SINAPI Mai/26</v>
          </cell>
        </row>
        <row r="4905">
          <cell r="A4905">
            <v>104394</v>
          </cell>
          <cell r="B4905" t="str">
            <v>CURVA 135 GRAUS PARA ELETRODUTO, AÇO GALVANIZADO, DN 40 MM (1 1/2''), APARENTE - FORNECIMENTO E INSTALAÇÃO. AF_01/2026</v>
          </cell>
          <cell r="C4905" t="str">
            <v>UN</v>
          </cell>
          <cell r="D4905">
            <v>55.69</v>
          </cell>
          <cell r="E4905" t="str">
            <v>Instalações Elétricas - Eletrodutos, Conexões e Conduletes Aparentes</v>
          </cell>
          <cell r="F4905" t="str">
            <v>SINAPI Mai/26</v>
          </cell>
        </row>
        <row r="4906">
          <cell r="A4906">
            <v>95761</v>
          </cell>
          <cell r="B4906" t="str">
            <v>CURVA 45 GRAUS PARA ELETRODUTO, AÇO GALVANIZADO, DN 20 MM (3/4''), APARENTE - FORNECIMENTO E INSTALAÇÃO. AF_01/2026</v>
          </cell>
          <cell r="C4906" t="str">
            <v>UN</v>
          </cell>
          <cell r="D4906">
            <v>21.66</v>
          </cell>
          <cell r="E4906" t="str">
            <v>Instalações Elétricas - Eletrodutos, Conexões e Conduletes Aparentes</v>
          </cell>
          <cell r="F4906" t="str">
            <v>SINAPI Mai/26</v>
          </cell>
        </row>
        <row r="4907">
          <cell r="A4907">
            <v>95763</v>
          </cell>
          <cell r="B4907" t="str">
            <v>CURVA 45 GRAUS PARA ELETRODUTO, AÇO GALVANIZADO, DN 25 MM (1''), APARENTE - FORNECIMENTO E INSTALAÇÃO. AF_01/2026</v>
          </cell>
          <cell r="C4907" t="str">
            <v>UN</v>
          </cell>
          <cell r="D4907">
            <v>24.36</v>
          </cell>
          <cell r="E4907" t="str">
            <v>Instalações Elétricas - Eletrodutos, Conexões e Conduletes Aparentes</v>
          </cell>
          <cell r="F4907" t="str">
            <v>SINAPI Mai/26</v>
          </cell>
        </row>
        <row r="4908">
          <cell r="A4908">
            <v>95765</v>
          </cell>
          <cell r="B4908" t="str">
            <v>CURVA 45 GRAUS PARA ELETRODUTO, AÇO GALVANIZADO, DN 32 MM (1 1/4''), APARENTE - FORNECIMENTO E INSTALAÇÃO. AF_01/2026</v>
          </cell>
          <cell r="C4908" t="str">
            <v>UN</v>
          </cell>
          <cell r="D4908">
            <v>0</v>
          </cell>
          <cell r="E4908" t="str">
            <v>Instalações Elétricas - Eletrodutos, Conexões e Conduletes Aparentes</v>
          </cell>
          <cell r="F4908" t="str">
            <v>SINAPI Mai/26</v>
          </cell>
        </row>
        <row r="4909">
          <cell r="A4909">
            <v>95767</v>
          </cell>
          <cell r="B4909" t="str">
            <v>CURVA 45 GRAUS PARA ELETRODUTO, AÇO GALVANIZADO, DN 40 MM (1 1/2''), APARENTE - FORNECIMENTO E INSTALAÇÃO. AF_01/2026</v>
          </cell>
          <cell r="C4909" t="str">
            <v>UN</v>
          </cell>
          <cell r="D4909">
            <v>43.76</v>
          </cell>
          <cell r="E4909" t="str">
            <v>Instalações Elétricas - Eletrodutos, Conexões e Conduletes Aparentes</v>
          </cell>
          <cell r="F4909" t="str">
            <v>SINAPI Mai/26</v>
          </cell>
        </row>
        <row r="4910">
          <cell r="A4910">
            <v>95762</v>
          </cell>
          <cell r="B4910" t="str">
            <v>CURVA 90 GRAUS PARA ELETRODUTO, AÇO GALVANIZADO, DN 20 MM (3/4''), APARENTE - FORNECIMENTO E INSTALAÇÃO. AF_01/2026</v>
          </cell>
          <cell r="C4910" t="str">
            <v>UN</v>
          </cell>
          <cell r="D4910">
            <v>21.72</v>
          </cell>
          <cell r="E4910" t="str">
            <v>Instalações Elétricas - Eletrodutos, Conexões e Conduletes Aparentes</v>
          </cell>
          <cell r="F4910" t="str">
            <v>SINAPI Mai/26</v>
          </cell>
        </row>
        <row r="4911">
          <cell r="A4911">
            <v>95764</v>
          </cell>
          <cell r="B4911" t="str">
            <v>CURVA 90 GRAUS PARA ELETRODUTO, AÇO GALVANIZADO, DN 25 MM (1"), APARENTE - FORNECIMENTO E INSTALAÇÃO. AF_01/2026</v>
          </cell>
          <cell r="C4911" t="str">
            <v>UN</v>
          </cell>
          <cell r="D4911">
            <v>24.66</v>
          </cell>
          <cell r="E4911" t="str">
            <v>Instalações Elétricas - Eletrodutos, Conexões e Conduletes Aparentes</v>
          </cell>
          <cell r="F4911" t="str">
            <v>SINAPI Mai/26</v>
          </cell>
        </row>
        <row r="4912">
          <cell r="A4912">
            <v>95766</v>
          </cell>
          <cell r="B4912" t="str">
            <v>CURVA 90 GRAUS PARA ELETRODUTO, AÇO GALVANIZADO, DN 32 MM (1 1/4''), APARENTE - FORNECIMENTO E INSTALAÇÃO. AF_01/2026</v>
          </cell>
          <cell r="C4912" t="str">
            <v>UN</v>
          </cell>
          <cell r="D4912">
            <v>36.83</v>
          </cell>
          <cell r="E4912" t="str">
            <v>Instalações Elétricas - Eletrodutos, Conexões e Conduletes Aparentes</v>
          </cell>
          <cell r="F4912" t="str">
            <v>SINAPI Mai/26</v>
          </cell>
        </row>
        <row r="4913">
          <cell r="A4913">
            <v>95768</v>
          </cell>
          <cell r="B4913" t="str">
            <v>CURVA 90 GRAUS PARA ELETRODUTO, AÇO GALVANIZADO, DN 40 MM (1 1/2''), APARENTE - FORNECIMENTO E INSTALAÇÃO. AF_01/2026</v>
          </cell>
          <cell r="C4913" t="str">
            <v>UN</v>
          </cell>
          <cell r="D4913">
            <v>44.33</v>
          </cell>
          <cell r="E4913" t="str">
            <v>Instalações Elétricas - Eletrodutos, Conexões e Conduletes Aparentes</v>
          </cell>
          <cell r="F4913" t="str">
            <v>SINAPI Mai/26</v>
          </cell>
        </row>
        <row r="4914">
          <cell r="A4914">
            <v>95739</v>
          </cell>
          <cell r="B4914" t="str">
            <v>CURVA 90 GRAUS PARA ELETRODUTO, PVC, SOLDÁVEL, DN 20 MM (1/2''), APARENTE - FORNECIMENTO E INSTALAÇÃO. AF_01/2026</v>
          </cell>
          <cell r="C4914" t="str">
            <v>UN</v>
          </cell>
          <cell r="D4914">
            <v>0</v>
          </cell>
          <cell r="E4914" t="str">
            <v>Instalações Elétricas - Eletrodutos, Conexões e Conduletes Aparentes</v>
          </cell>
          <cell r="F4914" t="str">
            <v>SINAPI Mai/26</v>
          </cell>
        </row>
        <row r="4915">
          <cell r="A4915">
            <v>95740</v>
          </cell>
          <cell r="B4915" t="str">
            <v>CURVA 90 GRAUS PARA ELETRODUTO, PVC, SOLDÁVEL, DN 25 MM (3/4''), APARENTE - FORNECIMENTO E INSTALAÇÃO. AF_01/2026</v>
          </cell>
          <cell r="C4915" t="str">
            <v>UN</v>
          </cell>
          <cell r="D4915">
            <v>0</v>
          </cell>
          <cell r="E4915" t="str">
            <v>Instalações Elétricas - Eletrodutos, Conexões e Conduletes Aparentes</v>
          </cell>
          <cell r="F4915" t="str">
            <v>SINAPI Mai/26</v>
          </cell>
        </row>
        <row r="4916">
          <cell r="A4916">
            <v>95741</v>
          </cell>
          <cell r="B4916" t="str">
            <v>CURVA 90 GRAUS PARA ELETRODUTO, PVC, SOLDÁVEL, DN 32 MM (1''), APARENTE - FORNECIMENTO E INSTALAÇÃO. AF_01/2026</v>
          </cell>
          <cell r="C4916" t="str">
            <v>UN</v>
          </cell>
          <cell r="D4916">
            <v>0</v>
          </cell>
          <cell r="E4916" t="str">
            <v>Instalações Elétricas - Eletrodutos, Conexões e Conduletes Aparentes</v>
          </cell>
          <cell r="F4916" t="str">
            <v>SINAPI Mai/26</v>
          </cell>
        </row>
        <row r="4917">
          <cell r="A4917">
            <v>106671</v>
          </cell>
          <cell r="B4917" t="str">
            <v>ELETRODUTO METÁLICO ZINCADO FLEXÍVEL COM CAPA (SEALTUBO), DIÂMETRO 1 1/4"- FORNECIMENTO E INSTALAÇÃO. AF_01/2026</v>
          </cell>
          <cell r="C4917" t="str">
            <v>M</v>
          </cell>
          <cell r="D4917">
            <v>24.02</v>
          </cell>
          <cell r="E4917" t="str">
            <v>Instalações Elétricas - Eletrodutos, Conexões e Conduletes Aparentes</v>
          </cell>
          <cell r="F4917" t="str">
            <v>SINAPI Mai/26</v>
          </cell>
        </row>
        <row r="4918">
          <cell r="A4918">
            <v>106670</v>
          </cell>
          <cell r="B4918" t="str">
            <v>ELETRODUTO METÁLICO ZINCADO FLEXÍVEL COM CAPA (SEALTUBO), DIÂMETRO 1"- FORNECIMENTO E INSTALAÇÃO. AF_01/2026</v>
          </cell>
          <cell r="C4918" t="str">
            <v>M</v>
          </cell>
          <cell r="D4918">
            <v>16.53</v>
          </cell>
          <cell r="E4918" t="str">
            <v>Instalações Elétricas - Eletrodutos, Conexões e Conduletes Aparentes</v>
          </cell>
          <cell r="F4918" t="str">
            <v>SINAPI Mai/26</v>
          </cell>
        </row>
        <row r="4919">
          <cell r="A4919">
            <v>106669</v>
          </cell>
          <cell r="B4919" t="str">
            <v>ELETRODUTO METÁLICO ZINCADO FLEXÍVEL COM CAPA (SEALTUBO),  DIÂMETRO 3/4"- FORNECIMENTO E INSTALAÇÃO. AF_01/2026</v>
          </cell>
          <cell r="C4919" t="str">
            <v>M</v>
          </cell>
          <cell r="D4919">
            <v>12.93</v>
          </cell>
          <cell r="E4919" t="str">
            <v>Instalações Elétricas - Eletrodutos, Conexões e Conduletes Aparentes</v>
          </cell>
          <cell r="F4919" t="str">
            <v>SINAPI Mai/26</v>
          </cell>
        </row>
        <row r="4920">
          <cell r="A4920">
            <v>95726</v>
          </cell>
          <cell r="B4920" t="str">
            <v>ELETRODUTO RÍGIDO SOLDÁVEL, PVC, DN 20 MM (1/2"), APARENTE - FORNECIMENTO E INSTALAÇÃO. AF_01/2026</v>
          </cell>
          <cell r="C4920" t="str">
            <v>M</v>
          </cell>
          <cell r="D4920">
            <v>19.79</v>
          </cell>
          <cell r="E4920" t="str">
            <v>Instalações Elétricas - Eletrodutos, Conexões e Conduletes Aparentes</v>
          </cell>
          <cell r="F4920" t="str">
            <v>SINAPI Mai/26</v>
          </cell>
        </row>
        <row r="4921">
          <cell r="A4921">
            <v>95727</v>
          </cell>
          <cell r="B4921" t="str">
            <v>ELETRODUTO RÍGIDO SOLDÁVEL, PVC, DN 25 MM (3/4"), APARENTE - FORNECIMENTO E INSTALAÇÃO. AF_01/2026</v>
          </cell>
          <cell r="C4921" t="str">
            <v>M</v>
          </cell>
          <cell r="D4921">
            <v>20.92</v>
          </cell>
          <cell r="E4921" t="str">
            <v>Instalações Elétricas - Eletrodutos, Conexões e Conduletes Aparentes</v>
          </cell>
          <cell r="F4921" t="str">
            <v>SINAPI Mai/26</v>
          </cell>
        </row>
        <row r="4922">
          <cell r="A4922">
            <v>95728</v>
          </cell>
          <cell r="B4922" t="str">
            <v>ELETRODUTO RÍGIDO SOLDÁVEL, PVC, DN 32 MM (1"), APARENTE - FORNECIMENTO E INSTALAÇÃO. AF_01/2026</v>
          </cell>
          <cell r="C4922" t="str">
            <v>M</v>
          </cell>
          <cell r="D4922">
            <v>23.22</v>
          </cell>
          <cell r="E4922" t="str">
            <v>Instalações Elétricas - Eletrodutos, Conexões e Conduletes Aparentes</v>
          </cell>
          <cell r="F4922" t="str">
            <v>SINAPI Mai/26</v>
          </cell>
        </row>
        <row r="4923">
          <cell r="A4923">
            <v>104409</v>
          </cell>
          <cell r="B4923" t="str">
            <v>ELETRODUTO RÍGIDO, EM AÇO ZINCADO OU GALVANIZADO, TIPO PESADO, DN=1 1/2", APARENTE - FORNECIMENTO E INSTALAÇÃO. AF_01/2026</v>
          </cell>
          <cell r="C4923" t="str">
            <v>M</v>
          </cell>
          <cell r="D4923">
            <v>0</v>
          </cell>
          <cell r="E4923" t="str">
            <v>Instalações Elétricas - Eletrodutos, Conexões e Conduletes Aparentes</v>
          </cell>
          <cell r="F4923" t="str">
            <v>SINAPI Mai/26</v>
          </cell>
        </row>
        <row r="4924">
          <cell r="A4924">
            <v>104408</v>
          </cell>
          <cell r="B4924" t="str">
            <v>ELETRODUTO RÍGIDO, EM AÇO ZINCADO OU GALVANIZADO, TIPO PESADO, DN=1 1/4", APARENTE- FORNECIMENTO E INSTALAÇÃO. AF_01/2026</v>
          </cell>
          <cell r="C4924" t="str">
            <v>M</v>
          </cell>
          <cell r="D4924">
            <v>0</v>
          </cell>
          <cell r="E4924" t="str">
            <v>Instalações Elétricas - Eletrodutos, Conexões e Conduletes Aparentes</v>
          </cell>
          <cell r="F4924" t="str">
            <v>SINAPI Mai/26</v>
          </cell>
        </row>
        <row r="4925">
          <cell r="A4925">
            <v>104407</v>
          </cell>
          <cell r="B4925" t="str">
            <v>ELETRODUTO RÍGIDO, EM AÇO ZINCADO OU GALVANIZADO, TIPO PESADO, DN=1", APARENTE - FORNECIMENTO E INSTALAÇÃO. AF_01/2026</v>
          </cell>
          <cell r="C4925" t="str">
            <v>M</v>
          </cell>
          <cell r="D4925">
            <v>0</v>
          </cell>
          <cell r="E4925" t="str">
            <v>Instalações Elétricas - Eletrodutos, Conexões e Conduletes Aparentes</v>
          </cell>
          <cell r="F4925" t="str">
            <v>SINAPI Mai/26</v>
          </cell>
        </row>
        <row r="4926">
          <cell r="A4926">
            <v>104406</v>
          </cell>
          <cell r="B4926" t="str">
            <v>ELETRODUTO RÍGIDO, EM AÇO ZINCADO OU GALVANIZADO, TIPO PESADO, DN=3/4", APARENTE - FORNECIMENTO E INSTALAÇÃO. AF_01/2026</v>
          </cell>
          <cell r="C4926" t="str">
            <v>M</v>
          </cell>
          <cell r="D4926">
            <v>0</v>
          </cell>
          <cell r="E4926" t="str">
            <v>Instalações Elétricas - Eletrodutos, Conexões e Conduletes Aparentes</v>
          </cell>
          <cell r="F4926" t="str">
            <v>SINAPI Mai/26</v>
          </cell>
        </row>
        <row r="4927">
          <cell r="A4927">
            <v>104452</v>
          </cell>
          <cell r="B4927" t="str">
            <v>LUVA DE EMENDA PARA ELETRODUTO, AÇO GALVANIZADO, DN 20 MM (3/4''), APARENTE - FORNECIMENTO E INSTALAÇÃO. AF_01/2026</v>
          </cell>
          <cell r="C4927" t="str">
            <v>UN</v>
          </cell>
          <cell r="D4927">
            <v>10.79</v>
          </cell>
          <cell r="E4927" t="str">
            <v>Instalações Elétricas - Eletrodutos, Conexões e Conduletes Aparentes</v>
          </cell>
          <cell r="F4927" t="str">
            <v>SINAPI Mai/26</v>
          </cell>
        </row>
        <row r="4928">
          <cell r="A4928">
            <v>104448</v>
          </cell>
          <cell r="B4928" t="str">
            <v>LUVA DE EMENDA PARA ELETRODUTO, AÇO GALVANIZADO, DN 25 MM (1''), APARENTE - FORNECIMENTO E INSTALAÇÃO. AF_01/2026</v>
          </cell>
          <cell r="C4928" t="str">
            <v>UN</v>
          </cell>
          <cell r="D4928">
            <v>11.54</v>
          </cell>
          <cell r="E4928" t="str">
            <v>Instalações Elétricas - Eletrodutos, Conexões e Conduletes Aparentes</v>
          </cell>
          <cell r="F4928" t="str">
            <v>SINAPI Mai/26</v>
          </cell>
        </row>
        <row r="4929">
          <cell r="A4929">
            <v>104449</v>
          </cell>
          <cell r="B4929" t="str">
            <v>LUVA DE EMENDA PARA ELETRODUTO, AÇO GALVANIZADO, DN 32 MM (1 1/4''), APARENTE - FORNECIMENTO E INSTALAÇÃO. AF_01/2026</v>
          </cell>
          <cell r="C4929" t="str">
            <v>UN</v>
          </cell>
          <cell r="D4929">
            <v>13.76</v>
          </cell>
          <cell r="E4929" t="str">
            <v>Instalações Elétricas - Eletrodutos, Conexões e Conduletes Aparentes</v>
          </cell>
          <cell r="F4929" t="str">
            <v>SINAPI Mai/26</v>
          </cell>
        </row>
        <row r="4930">
          <cell r="A4930">
            <v>104450</v>
          </cell>
          <cell r="B4930" t="str">
            <v>LUVA DE EMENDA PARA ELETRODUTO, AÇO GALVANIZADO, DN 40 MM (1 1/2''), APARENTE - FORNECIMENTO E INSTALAÇÃO. AF_01/2026</v>
          </cell>
          <cell r="C4930" t="str">
            <v>UN</v>
          </cell>
          <cell r="D4930">
            <v>16.11</v>
          </cell>
          <cell r="E4930" t="str">
            <v>Instalações Elétricas - Eletrodutos, Conexões e Conduletes Aparentes</v>
          </cell>
          <cell r="F4930" t="str">
            <v>SINAPI Mai/26</v>
          </cell>
        </row>
        <row r="4931">
          <cell r="A4931">
            <v>104445</v>
          </cell>
          <cell r="B4931" t="str">
            <v>LUVA PARA ELETRODUTO, PVC, SOLDÁVEL, DN 20 MM (1/2''), APARENTE - FORNECIMENTO E INSTALAÇÃO. AF_01/2026</v>
          </cell>
          <cell r="C4931" t="str">
            <v>UN</v>
          </cell>
          <cell r="D4931">
            <v>0</v>
          </cell>
          <cell r="E4931" t="str">
            <v>Instalações Elétricas - Eletrodutos, Conexões e Conduletes Aparentes</v>
          </cell>
          <cell r="F4931" t="str">
            <v>SINAPI Mai/26</v>
          </cell>
        </row>
        <row r="4932">
          <cell r="A4932">
            <v>104446</v>
          </cell>
          <cell r="B4932" t="str">
            <v>LUVA PARA ELETRODUTO, PVC, SOLDÁVEL, DN 25 MM (3/4''), APARENTE - FORNECIMENTO E INSTALAÇÃO. AF_01/2026</v>
          </cell>
          <cell r="C4932" t="str">
            <v>UN</v>
          </cell>
          <cell r="D4932">
            <v>0</v>
          </cell>
          <cell r="E4932" t="str">
            <v>Instalações Elétricas - Eletrodutos, Conexões e Conduletes Aparentes</v>
          </cell>
          <cell r="F4932" t="str">
            <v>SINAPI Mai/26</v>
          </cell>
        </row>
        <row r="4933">
          <cell r="A4933">
            <v>104447</v>
          </cell>
          <cell r="B4933" t="str">
            <v>LUVA PARA ELETRODUTO, PVC, SOLDÁVEL, DN 32 MM (1''), APARENTE - FORNECIMENTO E INSTALAÇÃO. AF_01/2026</v>
          </cell>
          <cell r="C4933" t="str">
            <v>UN</v>
          </cell>
          <cell r="D4933">
            <v>0</v>
          </cell>
          <cell r="E4933" t="str">
            <v>Instalações Elétricas - Eletrodutos, Conexões e Conduletes Aparentes</v>
          </cell>
          <cell r="F4933" t="str">
            <v>SINAPI Mai/26</v>
          </cell>
        </row>
        <row r="4934">
          <cell r="A4934">
            <v>101884</v>
          </cell>
          <cell r="B4934" t="str">
            <v>CABO DE COBRE ISOLADO, 10 MM², ANTI-CHAMA 450/750 V, INSTALADO EM ELETROCALHA OU PERFILADO - FORNECIMENTO E INSTALAÇÃO. AF_07/2025</v>
          </cell>
          <cell r="C4934" t="str">
            <v>M</v>
          </cell>
          <cell r="D4934">
            <v>12.49</v>
          </cell>
          <cell r="E4934" t="str">
            <v>Instalações Elétricas - Quadros, Cabos, Disjuntores, Contatores e Barramentos Blindados</v>
          </cell>
          <cell r="F4934" t="str">
            <v>SINAPI Mai/26</v>
          </cell>
        </row>
        <row r="4935">
          <cell r="A4935">
            <v>101886</v>
          </cell>
          <cell r="B4935" t="str">
            <v>CABO DE COBRE ISOLADO, 16 MM², ANTI-CHAMA 450/750 V, INSTALADO EM ELETROCALHA OU PERFILADO - FORNECIMENTO E INSTALAÇÃO. AF_07/2025</v>
          </cell>
          <cell r="C4935" t="str">
            <v>M</v>
          </cell>
          <cell r="D4935">
            <v>17.95</v>
          </cell>
          <cell r="E4935" t="str">
            <v>Instalações Elétricas - Quadros, Cabos, Disjuntores, Contatores e Barramentos Blindados</v>
          </cell>
          <cell r="F4935" t="str">
            <v>SINAPI Mai/26</v>
          </cell>
        </row>
        <row r="4936">
          <cell r="A4936">
            <v>101888</v>
          </cell>
          <cell r="B4936" t="str">
            <v>CABO DE COBRE ISOLADO, 25 MM², ANTI-CHAMA 450/750 V, INSTALADO EM ELETROCALHA OU PERFILADO - FORNECIMENTO E INSTALAÇÃO. AF_07/2025</v>
          </cell>
          <cell r="C4936" t="str">
            <v>M</v>
          </cell>
          <cell r="D4936">
            <v>28.84</v>
          </cell>
          <cell r="E4936" t="str">
            <v>Instalações Elétricas - Quadros, Cabos, Disjuntores, Contatores e Barramentos Blindados</v>
          </cell>
          <cell r="F4936" t="str">
            <v>SINAPI Mai/26</v>
          </cell>
        </row>
        <row r="4937">
          <cell r="A4937">
            <v>101938</v>
          </cell>
          <cell r="B4937" t="str">
            <v>CAIXA DE PROTEÇÃO PARA MEDIDOR MONOFÁSICO DE EMBUTIR - FORNECIMENTO E INSTALAÇÃO. AF_07/2025</v>
          </cell>
          <cell r="C4937" t="str">
            <v>UN</v>
          </cell>
          <cell r="D4937">
            <v>170.25</v>
          </cell>
          <cell r="E4937" t="str">
            <v>Instalações Elétricas - Quadros, Cabos, Disjuntores, Contatores e Barramentos Blindados</v>
          </cell>
          <cell r="F4937" t="str">
            <v>SINAPI Mai/26</v>
          </cell>
        </row>
        <row r="4938">
          <cell r="A4938">
            <v>101904</v>
          </cell>
          <cell r="B4938" t="str">
            <v>CONTATOR TRIPOLAR I NOMIMAL 95A - FORNECIMENTO E INSTALAÇÃO. AF_07/2025</v>
          </cell>
          <cell r="C4938" t="str">
            <v>UN</v>
          </cell>
          <cell r="D4938">
            <v>1328.68</v>
          </cell>
          <cell r="E4938" t="str">
            <v>Instalações Elétricas - Quadros, Cabos, Disjuntores, Contatores e Barramentos Blindados</v>
          </cell>
          <cell r="F4938" t="str">
            <v>SINAPI Mai/26</v>
          </cell>
        </row>
        <row r="4939">
          <cell r="A4939">
            <v>101901</v>
          </cell>
          <cell r="B4939" t="str">
            <v>CONTATOR TRIPOLAR I NOMINAL 12A - FORNECIMENTO E INSTALAÇÃO. AF_07/2025</v>
          </cell>
          <cell r="C4939" t="str">
            <v>UN</v>
          </cell>
          <cell r="D4939">
            <v>140.05000000000001</v>
          </cell>
          <cell r="E4939" t="str">
            <v>Instalações Elétricas - Quadros, Cabos, Disjuntores, Contatores e Barramentos Blindados</v>
          </cell>
          <cell r="F4939" t="str">
            <v>SINAPI Mai/26</v>
          </cell>
        </row>
        <row r="4940">
          <cell r="A4940">
            <v>101902</v>
          </cell>
          <cell r="B4940" t="str">
            <v>CONTATOR TRIPOLAR I NOMINAL 22A - FORNECIMENTO E INSTALAÇÃO. AF_07/2025</v>
          </cell>
          <cell r="C4940" t="str">
            <v>UN</v>
          </cell>
          <cell r="D4940">
            <v>172.74</v>
          </cell>
          <cell r="E4940" t="str">
            <v>Instalações Elétricas - Quadros, Cabos, Disjuntores, Contatores e Barramentos Blindados</v>
          </cell>
          <cell r="F4940" t="str">
            <v>SINAPI Mai/26</v>
          </cell>
        </row>
        <row r="4941">
          <cell r="A4941">
            <v>101903</v>
          </cell>
          <cell r="B4941" t="str">
            <v>CONTATOR TRIPOLAR I NOMINAL 38A - FORNECIMENTO E INSTALAÇÃO. AF_07/2025</v>
          </cell>
          <cell r="C4941" t="str">
            <v>UN</v>
          </cell>
          <cell r="D4941">
            <v>358.01</v>
          </cell>
          <cell r="E4941" t="str">
            <v>Instalações Elétricas - Quadros, Cabos, Disjuntores, Contatores e Barramentos Blindados</v>
          </cell>
          <cell r="F4941" t="str">
            <v>SINAPI Mai/26</v>
          </cell>
        </row>
        <row r="4942">
          <cell r="A4942">
            <v>97414</v>
          </cell>
          <cell r="B4942" t="str">
            <v>COTOVELO PARA BARRAMENTO BLINDADO, 1000A - FORNECIMENTO E INSTALAÇÃO. AF_07/2025</v>
          </cell>
          <cell r="C4942" t="str">
            <v>UN</v>
          </cell>
          <cell r="D4942">
            <v>0</v>
          </cell>
          <cell r="E4942" t="str">
            <v>Instalações Elétricas - Quadros, Cabos, Disjuntores, Contatores e Barramentos Blindados</v>
          </cell>
          <cell r="F4942" t="str">
            <v>SINAPI Mai/26</v>
          </cell>
        </row>
        <row r="4943">
          <cell r="A4943">
            <v>97415</v>
          </cell>
          <cell r="B4943" t="str">
            <v>COTOVELO PARA BARRAMENTO BLINDADO, 1250A - FORNECIMENTO E INSTALAÇÃO. AF_07/2025</v>
          </cell>
          <cell r="C4943" t="str">
            <v>UN</v>
          </cell>
          <cell r="D4943">
            <v>0</v>
          </cell>
          <cell r="E4943" t="str">
            <v>Instalações Elétricas - Quadros, Cabos, Disjuntores, Contatores e Barramentos Blindados</v>
          </cell>
          <cell r="F4943" t="str">
            <v>SINAPI Mai/26</v>
          </cell>
        </row>
        <row r="4944">
          <cell r="A4944">
            <v>97416</v>
          </cell>
          <cell r="B4944" t="str">
            <v>COTOVELO PARA BARRAMENTO BLINDADO, 1600A - FORNECIMENTO E INSTALAÇÃO. AF_07/2025</v>
          </cell>
          <cell r="C4944" t="str">
            <v>UN</v>
          </cell>
          <cell r="D4944">
            <v>0</v>
          </cell>
          <cell r="E4944" t="str">
            <v>Instalações Elétricas - Quadros, Cabos, Disjuntores, Contatores e Barramentos Blindados</v>
          </cell>
          <cell r="F4944" t="str">
            <v>SINAPI Mai/26</v>
          </cell>
        </row>
        <row r="4945">
          <cell r="A4945">
            <v>97417</v>
          </cell>
          <cell r="B4945" t="str">
            <v>COTOVELO PARA BARRAMENTO BLINDADO, 2000A - FORNECIMENTO E INSTALAÇÃO. AF_07/2025</v>
          </cell>
          <cell r="C4945" t="str">
            <v>UN</v>
          </cell>
          <cell r="D4945">
            <v>0</v>
          </cell>
          <cell r="E4945" t="str">
            <v>Instalações Elétricas - Quadros, Cabos, Disjuntores, Contatores e Barramentos Blindados</v>
          </cell>
          <cell r="F4945" t="str">
            <v>SINAPI Mai/26</v>
          </cell>
        </row>
        <row r="4946">
          <cell r="A4946">
            <v>97418</v>
          </cell>
          <cell r="B4946" t="str">
            <v>COTOVELO PARA BARRAMENTO BLINDADO, 2500A - FORNECIMENTO E INSTALAÇÃO. AF_07/2025</v>
          </cell>
          <cell r="C4946" t="str">
            <v>UN</v>
          </cell>
          <cell r="D4946">
            <v>0</v>
          </cell>
          <cell r="E4946" t="str">
            <v>Instalações Elétricas - Quadros, Cabos, Disjuntores, Contatores e Barramentos Blindados</v>
          </cell>
          <cell r="F4946" t="str">
            <v>SINAPI Mai/26</v>
          </cell>
        </row>
        <row r="4947">
          <cell r="A4947">
            <v>97409</v>
          </cell>
          <cell r="B4947" t="str">
            <v>COTOVELO PARA BARRAMENTO BLINDADO, 250A - FORNECIMENTO E INSTALAÇÃO. AF_07/2025</v>
          </cell>
          <cell r="C4947" t="str">
            <v>UN</v>
          </cell>
          <cell r="D4947">
            <v>0</v>
          </cell>
          <cell r="E4947" t="str">
            <v>Instalações Elétricas - Quadros, Cabos, Disjuntores, Contatores e Barramentos Blindados</v>
          </cell>
          <cell r="F4947" t="str">
            <v>SINAPI Mai/26</v>
          </cell>
        </row>
        <row r="4948">
          <cell r="A4948">
            <v>97410</v>
          </cell>
          <cell r="B4948" t="str">
            <v>COTOVELO PARA BARRAMENTO BLINDADO, 350A - FORNECIMENTO E INSTALAÇÃO. AF_07/2025</v>
          </cell>
          <cell r="C4948" t="str">
            <v>UN</v>
          </cell>
          <cell r="D4948">
            <v>0</v>
          </cell>
          <cell r="E4948" t="str">
            <v>Instalações Elétricas - Quadros, Cabos, Disjuntores, Contatores e Barramentos Blindados</v>
          </cell>
          <cell r="F4948" t="str">
            <v>SINAPI Mai/26</v>
          </cell>
        </row>
        <row r="4949">
          <cell r="A4949">
            <v>97411</v>
          </cell>
          <cell r="B4949" t="str">
            <v>COTOVELO PARA BARRAMENTO BLINDADO, 450A - FORNECIMENTO E INSTALAÇÃO. AF_07/2025</v>
          </cell>
          <cell r="C4949" t="str">
            <v>UN</v>
          </cell>
          <cell r="D4949">
            <v>0</v>
          </cell>
          <cell r="E4949" t="str">
            <v>Instalações Elétricas - Quadros, Cabos, Disjuntores, Contatores e Barramentos Blindados</v>
          </cell>
          <cell r="F4949" t="str">
            <v>SINAPI Mai/26</v>
          </cell>
        </row>
        <row r="4950">
          <cell r="A4950">
            <v>97412</v>
          </cell>
          <cell r="B4950" t="str">
            <v>COTOVELO PARA BARRAMENTO BLINDADO, 550A - FORNECIMENTO E INSTALAÇÃO. AF_07/2025</v>
          </cell>
          <cell r="C4950" t="str">
            <v>UN</v>
          </cell>
          <cell r="D4950">
            <v>0</v>
          </cell>
          <cell r="E4950" t="str">
            <v>Instalações Elétricas - Quadros, Cabos, Disjuntores, Contatores e Barramentos Blindados</v>
          </cell>
          <cell r="F4950" t="str">
            <v>SINAPI Mai/26</v>
          </cell>
        </row>
        <row r="4951">
          <cell r="A4951">
            <v>97413</v>
          </cell>
          <cell r="B4951" t="str">
            <v>COTOVELO PARA BARRAMENTO BLINDADO, 630A - FORNECIMENTO E INSTALAÇÃO. AF_07/2025</v>
          </cell>
          <cell r="C4951" t="str">
            <v>UN</v>
          </cell>
          <cell r="D4951">
            <v>0</v>
          </cell>
          <cell r="E4951" t="str">
            <v>Instalações Elétricas - Quadros, Cabos, Disjuntores, Contatores e Barramentos Blindados</v>
          </cell>
          <cell r="F4951" t="str">
            <v>SINAPI Mai/26</v>
          </cell>
        </row>
        <row r="4952">
          <cell r="A4952">
            <v>101900</v>
          </cell>
          <cell r="B4952" t="str">
            <v>DISJUNTOR BAIXA TENSÃO TRIPOLAR A SECO 800A/600V - FORNECIMENTO E INSTALAÇÃO. AF_07/2025</v>
          </cell>
          <cell r="C4952" t="str">
            <v>UN</v>
          </cell>
          <cell r="D4952">
            <v>4134.2299999999996</v>
          </cell>
          <cell r="E4952" t="str">
            <v>Instalações Elétricas - Quadros, Cabos, Disjuntores, Contatores e Barramentos Blindados</v>
          </cell>
          <cell r="F4952" t="str">
            <v>SINAPI Mai/26</v>
          </cell>
        </row>
        <row r="4953">
          <cell r="A4953">
            <v>106030</v>
          </cell>
          <cell r="B4953" t="str">
            <v>DISJUNTOR BIPOLAR DR 63A - FORNECIMENTO E INSTALAÇÃO. AF_07/2025</v>
          </cell>
          <cell r="C4953" t="str">
            <v>UN</v>
          </cell>
          <cell r="D4953">
            <v>167.84</v>
          </cell>
          <cell r="E4953" t="str">
            <v>Instalações Elétricas - Quadros, Cabos, Disjuntores, Contatores e Barramentos Blindados</v>
          </cell>
          <cell r="F4953" t="str">
            <v>SINAPI Mai/26</v>
          </cell>
        </row>
        <row r="4954">
          <cell r="A4954">
            <v>93660</v>
          </cell>
          <cell r="B4954" t="str">
            <v>DISJUNTOR BIPOLAR TIPO DIN, CORRENTE NOMINAL DE 10A - FORNECIMENTO E INSTALAÇÃO. AF_07/2025</v>
          </cell>
          <cell r="C4954" t="str">
            <v>UN</v>
          </cell>
          <cell r="D4954">
            <v>54.11</v>
          </cell>
          <cell r="E4954" t="str">
            <v>Instalações Elétricas - Quadros, Cabos, Disjuntores, Contatores e Barramentos Blindados</v>
          </cell>
          <cell r="F4954" t="str">
            <v>SINAPI Mai/26</v>
          </cell>
        </row>
        <row r="4955">
          <cell r="A4955">
            <v>93661</v>
          </cell>
          <cell r="B4955" t="str">
            <v>DISJUNTOR BIPOLAR TIPO DIN, CORRENTE NOMINAL DE 16A - FORNECIMENTO E INSTALAÇÃO. AF_07/2025</v>
          </cell>
          <cell r="C4955" t="str">
            <v>UN</v>
          </cell>
          <cell r="D4955">
            <v>54.11</v>
          </cell>
          <cell r="E4955" t="str">
            <v>Instalações Elétricas - Quadros, Cabos, Disjuntores, Contatores e Barramentos Blindados</v>
          </cell>
          <cell r="F4955" t="str">
            <v>SINAPI Mai/26</v>
          </cell>
        </row>
        <row r="4956">
          <cell r="A4956">
            <v>93662</v>
          </cell>
          <cell r="B4956" t="str">
            <v>DISJUNTOR BIPOLAR TIPO DIN, CORRENTE NOMINAL DE 20A - FORNECIMENTO E INSTALAÇÃO. AF_07/2025</v>
          </cell>
          <cell r="C4956" t="str">
            <v>UN</v>
          </cell>
          <cell r="D4956">
            <v>56.54</v>
          </cell>
          <cell r="E4956" t="str">
            <v>Instalações Elétricas - Quadros, Cabos, Disjuntores, Contatores e Barramentos Blindados</v>
          </cell>
          <cell r="F4956" t="str">
            <v>SINAPI Mai/26</v>
          </cell>
        </row>
        <row r="4957">
          <cell r="A4957">
            <v>93663</v>
          </cell>
          <cell r="B4957" t="str">
            <v>DISJUNTOR BIPOLAR TIPO DIN, CORRENTE NOMINAL DE 25A - FORNECIMENTO E INSTALAÇÃO. AF_07/2025</v>
          </cell>
          <cell r="C4957" t="str">
            <v>UN</v>
          </cell>
          <cell r="D4957">
            <v>59.24</v>
          </cell>
          <cell r="E4957" t="str">
            <v>Instalações Elétricas - Quadros, Cabos, Disjuntores, Contatores e Barramentos Blindados</v>
          </cell>
          <cell r="F4957" t="str">
            <v>SINAPI Mai/26</v>
          </cell>
        </row>
        <row r="4958">
          <cell r="A4958">
            <v>93664</v>
          </cell>
          <cell r="B4958" t="str">
            <v>DISJUNTOR BIPOLAR TIPO DIN, CORRENTE NOMINAL DE 32A - FORNECIMENTO E INSTALAÇÃO. AF_07/2025</v>
          </cell>
          <cell r="C4958" t="str">
            <v>UN</v>
          </cell>
          <cell r="D4958">
            <v>63.4</v>
          </cell>
          <cell r="E4958" t="str">
            <v>Instalações Elétricas - Quadros, Cabos, Disjuntores, Contatores e Barramentos Blindados</v>
          </cell>
          <cell r="F4958" t="str">
            <v>SINAPI Mai/26</v>
          </cell>
        </row>
        <row r="4959">
          <cell r="A4959">
            <v>93665</v>
          </cell>
          <cell r="B4959" t="str">
            <v>DISJUNTOR BIPOLAR TIPO DIN, CORRENTE NOMINAL DE 40A - FORNECIMENTO E INSTALAÇÃO. AF_07/2025</v>
          </cell>
          <cell r="C4959" t="str">
            <v>UN</v>
          </cell>
          <cell r="D4959">
            <v>69.33</v>
          </cell>
          <cell r="E4959" t="str">
            <v>Instalações Elétricas - Quadros, Cabos, Disjuntores, Contatores e Barramentos Blindados</v>
          </cell>
          <cell r="F4959" t="str">
            <v>SINAPI Mai/26</v>
          </cell>
        </row>
        <row r="4960">
          <cell r="A4960">
            <v>93666</v>
          </cell>
          <cell r="B4960" t="str">
            <v>DISJUNTOR BIPOLAR TIPO DIN, CORRENTE NOMINAL DE 50A - FORNECIMENTO E INSTALAÇÃO. AF_07/2025</v>
          </cell>
          <cell r="C4960" t="str">
            <v>UN</v>
          </cell>
          <cell r="D4960">
            <v>77.81</v>
          </cell>
          <cell r="E4960" t="str">
            <v>Instalações Elétricas - Quadros, Cabos, Disjuntores, Contatores e Barramentos Blindados</v>
          </cell>
          <cell r="F4960" t="str">
            <v>SINAPI Mai/26</v>
          </cell>
        </row>
        <row r="4961">
          <cell r="A4961">
            <v>93674</v>
          </cell>
          <cell r="B4961" t="str">
            <v>DISJUNTOR BIPOLAR TIPO DR, CORRENTE NOMINAL DE 25A - FORNECIMENTO E INSTALAÇÃO. AF_07/2025</v>
          </cell>
          <cell r="C4961" t="str">
            <v>UN</v>
          </cell>
          <cell r="D4961">
            <v>137.53</v>
          </cell>
          <cell r="E4961" t="str">
            <v>Instalações Elétricas - Quadros, Cabos, Disjuntores, Contatores e Barramentos Blindados</v>
          </cell>
          <cell r="F4961" t="str">
            <v>SINAPI Mai/26</v>
          </cell>
        </row>
        <row r="4962">
          <cell r="A4962">
            <v>93675</v>
          </cell>
          <cell r="B4962" t="str">
            <v>DISJUNTOR BIPOLAR TIPO DR, CORRENTE NOMINAL DE 40A - FORNECIMENTO E INSTALAÇÃO. AF_07/2025</v>
          </cell>
          <cell r="C4962" t="str">
            <v>UN</v>
          </cell>
          <cell r="D4962">
            <v>150.55000000000001</v>
          </cell>
          <cell r="E4962" t="str">
            <v>Instalações Elétricas - Quadros, Cabos, Disjuntores, Contatores e Barramentos Blindados</v>
          </cell>
          <cell r="F4962" t="str">
            <v>SINAPI Mai/26</v>
          </cell>
        </row>
        <row r="4963">
          <cell r="A4963">
            <v>101892</v>
          </cell>
          <cell r="B4963" t="str">
            <v>DISJUNTOR BIPOLAR TIPO NEMA, CORRENTE NOMINAL DE 10 ATÉ 50A - FORNECIMENTO E INSTALAÇÃO. AF_07/2025</v>
          </cell>
          <cell r="C4963" t="str">
            <v>UN</v>
          </cell>
          <cell r="D4963">
            <v>69.27</v>
          </cell>
          <cell r="E4963" t="str">
            <v>Instalações Elétricas - Quadros, Cabos, Disjuntores, Contatores e Barramentos Blindados</v>
          </cell>
          <cell r="F4963" t="str">
            <v>SINAPI Mai/26</v>
          </cell>
        </row>
        <row r="4964">
          <cell r="A4964">
            <v>93653</v>
          </cell>
          <cell r="B4964" t="str">
            <v>DISJUNTOR MONOPOLAR TIPO DIN, CORRENTE NOMINAL DE 10A - FORNECIMENTO E INSTALAÇÃO. AF_07/2025</v>
          </cell>
          <cell r="C4964" t="str">
            <v>UN</v>
          </cell>
          <cell r="D4964">
            <v>11.94</v>
          </cell>
          <cell r="E4964" t="str">
            <v>Instalações Elétricas - Quadros, Cabos, Disjuntores, Contatores e Barramentos Blindados</v>
          </cell>
          <cell r="F4964" t="str">
            <v>SINAPI Mai/26</v>
          </cell>
        </row>
        <row r="4965">
          <cell r="A4965">
            <v>93654</v>
          </cell>
          <cell r="B4965" t="str">
            <v>DISJUNTOR MONOPOLAR TIPO DIN, CORRENTE NOMINAL DE 16A - FORNECIMENTO E INSTALAÇÃO. AF_07/2025</v>
          </cell>
          <cell r="C4965" t="str">
            <v>UN</v>
          </cell>
          <cell r="D4965">
            <v>11.94</v>
          </cell>
          <cell r="E4965" t="str">
            <v>Instalações Elétricas - Quadros, Cabos, Disjuntores, Contatores e Barramentos Blindados</v>
          </cell>
          <cell r="F4965" t="str">
            <v>SINAPI Mai/26</v>
          </cell>
        </row>
        <row r="4966">
          <cell r="A4966">
            <v>93655</v>
          </cell>
          <cell r="B4966" t="str">
            <v>DISJUNTOR MONOPOLAR TIPO DIN, CORRENTE NOMINAL DE 20A - FORNECIMENTO E INSTALAÇÃO. AF_07/2025</v>
          </cell>
          <cell r="C4966" t="str">
            <v>UN</v>
          </cell>
          <cell r="D4966">
            <v>13.16</v>
          </cell>
          <cell r="E4966" t="str">
            <v>Instalações Elétricas - Quadros, Cabos, Disjuntores, Contatores e Barramentos Blindados</v>
          </cell>
          <cell r="F4966" t="str">
            <v>SINAPI Mai/26</v>
          </cell>
        </row>
        <row r="4967">
          <cell r="A4967">
            <v>93656</v>
          </cell>
          <cell r="B4967" t="str">
            <v>DISJUNTOR MONOPOLAR TIPO DIN, CORRENTE NOMINAL DE 25A - FORNECIMENTO E INSTALAÇÃO. AF_07/2025</v>
          </cell>
          <cell r="C4967" t="str">
            <v>UN</v>
          </cell>
          <cell r="D4967">
            <v>14.51</v>
          </cell>
          <cell r="E4967" t="str">
            <v>Instalações Elétricas - Quadros, Cabos, Disjuntores, Contatores e Barramentos Blindados</v>
          </cell>
          <cell r="F4967" t="str">
            <v>SINAPI Mai/26</v>
          </cell>
        </row>
        <row r="4968">
          <cell r="A4968">
            <v>93657</v>
          </cell>
          <cell r="B4968" t="str">
            <v>DISJUNTOR MONOPOLAR TIPO DIN, CORRENTE NOMINAL DE 32A - FORNECIMENTO E INSTALAÇÃO. AF_07/2025</v>
          </cell>
          <cell r="C4968" t="str">
            <v>UN</v>
          </cell>
          <cell r="D4968">
            <v>16.66</v>
          </cell>
          <cell r="E4968" t="str">
            <v>Instalações Elétricas - Quadros, Cabos, Disjuntores, Contatores e Barramentos Blindados</v>
          </cell>
          <cell r="F4968" t="str">
            <v>SINAPI Mai/26</v>
          </cell>
        </row>
        <row r="4969">
          <cell r="A4969">
            <v>93658</v>
          </cell>
          <cell r="B4969" t="str">
            <v>DISJUNTOR MONOPOLAR TIPO DIN, CORRENTE NOMINAL DE 40A - FORNECIMENTO E INSTALAÇÃO. AF_07/2025</v>
          </cell>
          <cell r="C4969" t="str">
            <v>UN</v>
          </cell>
          <cell r="D4969">
            <v>23.82</v>
          </cell>
          <cell r="E4969" t="str">
            <v>Instalações Elétricas - Quadros, Cabos, Disjuntores, Contatores e Barramentos Blindados</v>
          </cell>
          <cell r="F4969" t="str">
            <v>SINAPI Mai/26</v>
          </cell>
        </row>
        <row r="4970">
          <cell r="A4970">
            <v>93659</v>
          </cell>
          <cell r="B4970" t="str">
            <v>DISJUNTOR MONOPOLAR TIPO DIN, CORRENTE NOMINAL DE 50A - FORNECIMENTO E INSTALAÇÃO. AF_07/2025</v>
          </cell>
          <cell r="C4970" t="str">
            <v>UN</v>
          </cell>
          <cell r="D4970">
            <v>28.06</v>
          </cell>
          <cell r="E4970" t="str">
            <v>Instalações Elétricas - Quadros, Cabos, Disjuntores, Contatores e Barramentos Blindados</v>
          </cell>
          <cell r="F4970" t="str">
            <v>SINAPI Mai/26</v>
          </cell>
        </row>
        <row r="4971">
          <cell r="A4971">
            <v>101890</v>
          </cell>
          <cell r="B4971" t="str">
            <v>DISJUNTOR MONOPOLAR TIPO NEMA, CORRENTE NOMINAL DE 10 ATÉ 30A - FORNECIMENTO E INSTALAÇÃO. AF_07/2025</v>
          </cell>
          <cell r="C4971" t="str">
            <v>UN</v>
          </cell>
          <cell r="D4971">
            <v>15.55</v>
          </cell>
          <cell r="E4971" t="str">
            <v>Instalações Elétricas - Quadros, Cabos, Disjuntores, Contatores e Barramentos Blindados</v>
          </cell>
          <cell r="F4971" t="str">
            <v>SINAPI Mai/26</v>
          </cell>
        </row>
        <row r="4972">
          <cell r="A4972">
            <v>101891</v>
          </cell>
          <cell r="B4972" t="str">
            <v>DISJUNTOR MONOPOLAR TIPO NEMA, CORRENTE NOMINAL DE 35 ATÉ 50A - FORNECIMENTO E INSTALAÇÃO. AF_07/2025</v>
          </cell>
          <cell r="C4972" t="str">
            <v>UN</v>
          </cell>
          <cell r="D4972">
            <v>29.4</v>
          </cell>
          <cell r="E4972" t="str">
            <v>Instalações Elétricas - Quadros, Cabos, Disjuntores, Contatores e Barramentos Blindados</v>
          </cell>
          <cell r="F4972" t="str">
            <v>SINAPI Mai/26</v>
          </cell>
        </row>
        <row r="4973">
          <cell r="A4973">
            <v>101895</v>
          </cell>
          <cell r="B4973" t="str">
            <v>DISJUNTOR TERMOMAGNÉTICO TRIPOLAR, CORRENTE NOMINAL DE 125A - FORNECIMENTO E INSTALAÇÃO. AF_07/2025</v>
          </cell>
          <cell r="C4973" t="str">
            <v>UN</v>
          </cell>
          <cell r="D4973">
            <v>423.88</v>
          </cell>
          <cell r="E4973" t="str">
            <v>Instalações Elétricas - Quadros, Cabos, Disjuntores, Contatores e Barramentos Blindados</v>
          </cell>
          <cell r="F4973" t="str">
            <v>SINAPI Mai/26</v>
          </cell>
        </row>
        <row r="4974">
          <cell r="A4974">
            <v>101896</v>
          </cell>
          <cell r="B4974" t="str">
            <v>DISJUNTOR TERMOMAGNÉTICO TRIPOLAR, CORRENTE NOMINAL DE 200A - FORNECIMENTO E INSTALAÇÃO. AF_07/2025</v>
          </cell>
          <cell r="C4974" t="str">
            <v>UN</v>
          </cell>
          <cell r="D4974">
            <v>616.65</v>
          </cell>
          <cell r="E4974" t="str">
            <v>Instalações Elétricas - Quadros, Cabos, Disjuntores, Contatores e Barramentos Blindados</v>
          </cell>
          <cell r="F4974" t="str">
            <v>SINAPI Mai/26</v>
          </cell>
        </row>
        <row r="4975">
          <cell r="A4975">
            <v>101897</v>
          </cell>
          <cell r="B4975" t="str">
            <v>DISJUNTOR TERMOMAGNÉTICO TRIPOLAR, CORRENTE NOMINAL DE 250A - FORNECIMENTO E INSTALAÇÃO. AF_07/2025</v>
          </cell>
          <cell r="C4975" t="str">
            <v>UN</v>
          </cell>
          <cell r="D4975">
            <v>960.5</v>
          </cell>
          <cell r="E4975" t="str">
            <v>Instalações Elétricas - Quadros, Cabos, Disjuntores, Contatores e Barramentos Blindados</v>
          </cell>
          <cell r="F4975" t="str">
            <v>SINAPI Mai/26</v>
          </cell>
        </row>
        <row r="4976">
          <cell r="A4976">
            <v>101898</v>
          </cell>
          <cell r="B4976" t="str">
            <v>DISJUNTOR TERMOMAGNÉTICO TRIPOLAR, CORRENTE NOMINAL DE 400A - FORNECIMENTO E INSTALAÇÃO. AF_07/2025</v>
          </cell>
          <cell r="C4976" t="str">
            <v>UN</v>
          </cell>
          <cell r="D4976">
            <v>1269.58</v>
          </cell>
          <cell r="E4976" t="str">
            <v>Instalações Elétricas - Quadros, Cabos, Disjuntores, Contatores e Barramentos Blindados</v>
          </cell>
          <cell r="F4976" t="str">
            <v>SINAPI Mai/26</v>
          </cell>
        </row>
        <row r="4977">
          <cell r="A4977">
            <v>101899</v>
          </cell>
          <cell r="B4977" t="str">
            <v>DISJUNTOR TERMOMAGNÉTICO TRIPOLAR, CORRENTE NOMINAL DE 600A - FORNECIMENTO E INSTALAÇÃO. AF_07/2025</v>
          </cell>
          <cell r="C4977" t="str">
            <v>UN</v>
          </cell>
          <cell r="D4977">
            <v>2004.78</v>
          </cell>
          <cell r="E4977" t="str">
            <v>Instalações Elétricas - Quadros, Cabos, Disjuntores, Contatores e Barramentos Blindados</v>
          </cell>
          <cell r="F4977" t="str">
            <v>SINAPI Mai/26</v>
          </cell>
        </row>
        <row r="4978">
          <cell r="A4978">
            <v>93676</v>
          </cell>
          <cell r="B4978" t="str">
            <v>DISJUNTOR TETRAPOLAR TIPO DR, CORRENTE NOMINAL DE 25A - FORNECIMENTO E INSTALAÇÃO. AF_07/2025</v>
          </cell>
          <cell r="C4978" t="str">
            <v>UN</v>
          </cell>
          <cell r="D4978">
            <v>167.75</v>
          </cell>
          <cell r="E4978" t="str">
            <v>Instalações Elétricas - Quadros, Cabos, Disjuntores, Contatores e Barramentos Blindados</v>
          </cell>
          <cell r="F4978" t="str">
            <v>SINAPI Mai/26</v>
          </cell>
        </row>
        <row r="4979">
          <cell r="A4979">
            <v>97711</v>
          </cell>
          <cell r="B4979" t="str">
            <v>DISJUNTOR TETRAPOLAR TIPO DR, CORRENTE NOMINAL DE 40A - FORNECIMENTO E INSTALAÇÃO. AF_07/2025</v>
          </cell>
          <cell r="C4979" t="str">
            <v>UN</v>
          </cell>
          <cell r="D4979">
            <v>189.44</v>
          </cell>
          <cell r="E4979" t="str">
            <v>Instalações Elétricas - Quadros, Cabos, Disjuntores, Contatores e Barramentos Blindados</v>
          </cell>
          <cell r="F4979" t="str">
            <v>SINAPI Mai/26</v>
          </cell>
        </row>
        <row r="4980">
          <cell r="A4980">
            <v>106020</v>
          </cell>
          <cell r="B4980" t="str">
            <v>DISJUNTOR TRIPOLAR DIN 63A - FORNECIMENTO E INSTALAÇÃO. AF_07/2025</v>
          </cell>
          <cell r="C4980" t="str">
            <v>UN</v>
          </cell>
          <cell r="D4980">
            <v>116.1</v>
          </cell>
          <cell r="E4980" t="str">
            <v>Instalações Elétricas - Quadros, Cabos, Disjuntores, Contatores e Barramentos Blindados</v>
          </cell>
          <cell r="F4980" t="str">
            <v>SINAPI Mai/26</v>
          </cell>
        </row>
        <row r="4981">
          <cell r="A4981">
            <v>106031</v>
          </cell>
          <cell r="B4981" t="str">
            <v>DISJUNTOR TRIPOLAR DIN 80A - FORNECIMENTO E INSTALAÇÃO. AF_07/2025</v>
          </cell>
          <cell r="C4981" t="str">
            <v>UN</v>
          </cell>
          <cell r="D4981">
            <v>0</v>
          </cell>
          <cell r="E4981" t="str">
            <v>Instalações Elétricas - Quadros, Cabos, Disjuntores, Contatores e Barramentos Blindados</v>
          </cell>
          <cell r="F4981" t="str">
            <v>SINAPI Mai/26</v>
          </cell>
        </row>
        <row r="4982">
          <cell r="A4982">
            <v>93667</v>
          </cell>
          <cell r="B4982" t="str">
            <v>DISJUNTOR TRIPOLAR TIPO DIN, CORRENTE NOMINAL DE 10A - FORNECIMENTO E INSTALAÇÃO. AF_07/2025</v>
          </cell>
          <cell r="C4982" t="str">
            <v>UN</v>
          </cell>
          <cell r="D4982">
            <v>68.430000000000007</v>
          </cell>
          <cell r="E4982" t="str">
            <v>Instalações Elétricas - Quadros, Cabos, Disjuntores, Contatores e Barramentos Blindados</v>
          </cell>
          <cell r="F4982" t="str">
            <v>SINAPI Mai/26</v>
          </cell>
        </row>
        <row r="4983">
          <cell r="A4983">
            <v>93668</v>
          </cell>
          <cell r="B4983" t="str">
            <v>DISJUNTOR TRIPOLAR TIPO DIN, CORRENTE NOMINAL DE 16A - FORNECIMENTO E INSTALAÇÃO. AF_07/2025</v>
          </cell>
          <cell r="C4983" t="str">
            <v>UN</v>
          </cell>
          <cell r="D4983">
            <v>68.430000000000007</v>
          </cell>
          <cell r="E4983" t="str">
            <v>Instalações Elétricas - Quadros, Cabos, Disjuntores, Contatores e Barramentos Blindados</v>
          </cell>
          <cell r="F4983" t="str">
            <v>SINAPI Mai/26</v>
          </cell>
        </row>
        <row r="4984">
          <cell r="A4984">
            <v>93669</v>
          </cell>
          <cell r="B4984" t="str">
            <v>DISJUNTOR TRIPOLAR TIPO DIN, CORRENTE NOMINAL DE 20A - FORNECIMENTO E INSTALAÇÃO. AF_07/2025</v>
          </cell>
          <cell r="C4984" t="str">
            <v>UN</v>
          </cell>
          <cell r="D4984">
            <v>72.06</v>
          </cell>
          <cell r="E4984" t="str">
            <v>Instalações Elétricas - Quadros, Cabos, Disjuntores, Contatores e Barramentos Blindados</v>
          </cell>
          <cell r="F4984" t="str">
            <v>SINAPI Mai/26</v>
          </cell>
        </row>
        <row r="4985">
          <cell r="A4985">
            <v>93670</v>
          </cell>
          <cell r="B4985" t="str">
            <v>DISJUNTOR TRIPOLAR TIPO DIN, CORRENTE NOMINAL DE 25A - FORNECIMENTO E INSTALAÇÃO. AF_07/2025</v>
          </cell>
          <cell r="C4985" t="str">
            <v>UN</v>
          </cell>
          <cell r="D4985">
            <v>76.13</v>
          </cell>
          <cell r="E4985" t="str">
            <v>Instalações Elétricas - Quadros, Cabos, Disjuntores, Contatores e Barramentos Blindados</v>
          </cell>
          <cell r="F4985" t="str">
            <v>SINAPI Mai/26</v>
          </cell>
        </row>
        <row r="4986">
          <cell r="A4986">
            <v>93671</v>
          </cell>
          <cell r="B4986" t="str">
            <v>DISJUNTOR TRIPOLAR TIPO DIN, CORRENTE NOMINAL DE 32A - FORNECIMENTO E INSTALAÇÃO. AF_07/2025</v>
          </cell>
          <cell r="C4986" t="str">
            <v>UN</v>
          </cell>
          <cell r="D4986">
            <v>82.35</v>
          </cell>
          <cell r="E4986" t="str">
            <v>Instalações Elétricas - Quadros, Cabos, Disjuntores, Contatores e Barramentos Blindados</v>
          </cell>
          <cell r="F4986" t="str">
            <v>SINAPI Mai/26</v>
          </cell>
        </row>
        <row r="4987">
          <cell r="A4987">
            <v>93672</v>
          </cell>
          <cell r="B4987" t="str">
            <v>DISJUNTOR TRIPOLAR TIPO DIN, CORRENTE NOMINAL DE 40A - FORNECIMENTO E INSTALAÇÃO. AF_07/2025</v>
          </cell>
          <cell r="C4987" t="str">
            <v>UN</v>
          </cell>
          <cell r="D4987">
            <v>92.31</v>
          </cell>
          <cell r="E4987" t="str">
            <v>Instalações Elétricas - Quadros, Cabos, Disjuntores, Contatores e Barramentos Blindados</v>
          </cell>
          <cell r="F4987" t="str">
            <v>SINAPI Mai/26</v>
          </cell>
        </row>
        <row r="4988">
          <cell r="A4988">
            <v>93673</v>
          </cell>
          <cell r="B4988" t="str">
            <v>DISJUNTOR TRIPOLAR TIPO DIN, CORRENTE NOMINAL DE 50A - FORNECIMENTO E INSTALAÇÃO. AF_07/2025</v>
          </cell>
          <cell r="C4988" t="str">
            <v>UN</v>
          </cell>
          <cell r="D4988">
            <v>105.04</v>
          </cell>
          <cell r="E4988" t="str">
            <v>Instalações Elétricas - Quadros, Cabos, Disjuntores, Contatores e Barramentos Blindados</v>
          </cell>
          <cell r="F4988" t="str">
            <v>SINAPI Mai/26</v>
          </cell>
        </row>
        <row r="4989">
          <cell r="A4989">
            <v>101893</v>
          </cell>
          <cell r="B4989" t="str">
            <v>DISJUNTOR TRIPOLAR TIPO NEMA, CORRENTE NOMINAL DE 10 ATÉ 50A - FORNECIMENTO E INSTALAÇÃO. AF_07/2025</v>
          </cell>
          <cell r="C4989" t="str">
            <v>UN</v>
          </cell>
          <cell r="D4989">
            <v>89.66</v>
          </cell>
          <cell r="E4989" t="str">
            <v>Instalações Elétricas - Quadros, Cabos, Disjuntores, Contatores e Barramentos Blindados</v>
          </cell>
          <cell r="F4989" t="str">
            <v>SINAPI Mai/26</v>
          </cell>
        </row>
        <row r="4990">
          <cell r="A4990">
            <v>101894</v>
          </cell>
          <cell r="B4990" t="str">
            <v>DISJUNTOR TRIPOLAR TIPO NEMA, CORRENTE NOMINAL DE 60 ATÉ 100A - FORNECIMENTO E INSTALAÇÃO. AF_07/2025</v>
          </cell>
          <cell r="C4990" t="str">
            <v>UN</v>
          </cell>
          <cell r="D4990">
            <v>165.37</v>
          </cell>
          <cell r="E4990" t="str">
            <v>Instalações Elétricas - Quadros, Cabos, Disjuntores, Contatores e Barramentos Blindados</v>
          </cell>
          <cell r="F4990" t="str">
            <v>SINAPI Mai/26</v>
          </cell>
        </row>
        <row r="4991">
          <cell r="A4991">
            <v>106027</v>
          </cell>
          <cell r="B4991" t="str">
            <v>DISPOSITIVO DPS 20KA-175V OU 275V - FORNECIMENTO E INSTALAÇÃO. AF_07/2025</v>
          </cell>
          <cell r="C4991" t="str">
            <v>UN</v>
          </cell>
          <cell r="D4991">
            <v>72.7</v>
          </cell>
          <cell r="E4991" t="str">
            <v>Instalações Elétricas - Quadros, Cabos, Disjuntores, Contatores e Barramentos Blindados</v>
          </cell>
          <cell r="F4991" t="str">
            <v>SINAPI Mai/26</v>
          </cell>
        </row>
        <row r="4992">
          <cell r="A4992">
            <v>106028</v>
          </cell>
          <cell r="B4992" t="str">
            <v>DISPOSITIVO DPS 40KA-175V OU 275V - FORNECIMENTO E INSTALAÇÃO. AF_07/2025</v>
          </cell>
          <cell r="C4992" t="str">
            <v>UN</v>
          </cell>
          <cell r="D4992">
            <v>0</v>
          </cell>
          <cell r="E4992" t="str">
            <v>Instalações Elétricas - Quadros, Cabos, Disjuntores, Contatores e Barramentos Blindados</v>
          </cell>
          <cell r="F4992" t="str">
            <v>SINAPI Mai/26</v>
          </cell>
        </row>
        <row r="4993">
          <cell r="A4993">
            <v>106029</v>
          </cell>
          <cell r="B4993" t="str">
            <v>DISPOSITIVO DPS 60KA-275V - FORNECIMENTO E INSTALAÇÃO. AF_07/2025</v>
          </cell>
          <cell r="C4993" t="str">
            <v>UN</v>
          </cell>
          <cell r="D4993">
            <v>0</v>
          </cell>
          <cell r="E4993" t="str">
            <v>Instalações Elétricas - Quadros, Cabos, Disjuntores, Contatores e Barramentos Blindados</v>
          </cell>
          <cell r="F4993" t="str">
            <v>SINAPI Mai/26</v>
          </cell>
        </row>
        <row r="4994">
          <cell r="A4994">
            <v>97421</v>
          </cell>
          <cell r="B4994" t="str">
            <v>GABARITO PARA BARRAMENTO BLINDADO - FORNECIMENTO E INSTALAÇÃO. AF_07/2025</v>
          </cell>
          <cell r="C4994" t="str">
            <v>UN</v>
          </cell>
          <cell r="D4994">
            <v>0</v>
          </cell>
          <cell r="E4994" t="str">
            <v>Instalações Elétricas - Quadros, Cabos, Disjuntores, Contatores e Barramentos Blindados</v>
          </cell>
          <cell r="F4994" t="str">
            <v>SINAPI Mai/26</v>
          </cell>
        </row>
        <row r="4995">
          <cell r="A4995">
            <v>97373</v>
          </cell>
          <cell r="B4995" t="str">
            <v>PEÇA RETA DE BARRAMENTO BLINDADO, 1000A - FORNECIMENTO E INSTALAÇÃO. AF_07/2025</v>
          </cell>
          <cell r="C4995" t="str">
            <v>M</v>
          </cell>
          <cell r="D4995">
            <v>0</v>
          </cell>
          <cell r="E4995" t="str">
            <v>Instalações Elétricas - Quadros, Cabos, Disjuntores, Contatores e Barramentos Blindados</v>
          </cell>
          <cell r="F4995" t="str">
            <v>SINAPI Mai/26</v>
          </cell>
        </row>
        <row r="4996">
          <cell r="A4996">
            <v>97374</v>
          </cell>
          <cell r="B4996" t="str">
            <v>PEÇA RETA DE BARRAMENTO BLINDADO, 1250A - FORNECIMENTO E INSTALAÇÃO. AF_07/2025</v>
          </cell>
          <cell r="C4996" t="str">
            <v>M</v>
          </cell>
          <cell r="D4996">
            <v>0</v>
          </cell>
          <cell r="E4996" t="str">
            <v>Instalações Elétricas - Quadros, Cabos, Disjuntores, Contatores e Barramentos Blindados</v>
          </cell>
          <cell r="F4996" t="str">
            <v>SINAPI Mai/26</v>
          </cell>
        </row>
        <row r="4997">
          <cell r="A4997">
            <v>97375</v>
          </cell>
          <cell r="B4997" t="str">
            <v>PEÇA RETA DE BARRAMENTO BLINDADO, 1600A - FORNECIMENTO E INSTALAÇÃO. AF_07/2025</v>
          </cell>
          <cell r="C4997" t="str">
            <v>M</v>
          </cell>
          <cell r="D4997">
            <v>0</v>
          </cell>
          <cell r="E4997" t="str">
            <v>Instalações Elétricas - Quadros, Cabos, Disjuntores, Contatores e Barramentos Blindados</v>
          </cell>
          <cell r="F4997" t="str">
            <v>SINAPI Mai/26</v>
          </cell>
        </row>
        <row r="4998">
          <cell r="A4998">
            <v>97376</v>
          </cell>
          <cell r="B4998" t="str">
            <v>PEÇA RETA DE BARRAMENTO BLINDADO, 2000A - FORNECIMENTO E INSTALAÇÃO. AF_07/2025</v>
          </cell>
          <cell r="C4998" t="str">
            <v>M</v>
          </cell>
          <cell r="D4998">
            <v>0</v>
          </cell>
          <cell r="E4998" t="str">
            <v>Instalações Elétricas - Quadros, Cabos, Disjuntores, Contatores e Barramentos Blindados</v>
          </cell>
          <cell r="F4998" t="str">
            <v>SINAPI Mai/26</v>
          </cell>
        </row>
        <row r="4999">
          <cell r="A4999">
            <v>97377</v>
          </cell>
          <cell r="B4999" t="str">
            <v>PEÇA RETA DE BARRAMENTO BLINDADO, 2500A - FORNECIMENTO E INSTALAÇÃO. AF_07/2025</v>
          </cell>
          <cell r="C4999" t="str">
            <v>M</v>
          </cell>
          <cell r="D4999">
            <v>0</v>
          </cell>
          <cell r="E4999" t="str">
            <v>Instalações Elétricas - Quadros, Cabos, Disjuntores, Contatores e Barramentos Blindados</v>
          </cell>
          <cell r="F4999" t="str">
            <v>SINAPI Mai/26</v>
          </cell>
        </row>
        <row r="5000">
          <cell r="A5000">
            <v>97368</v>
          </cell>
          <cell r="B5000" t="str">
            <v>PEÇA RETA DE BARRAMENTO BLINDADO, 250A - FORNECIMENTO E INSTALAÇÃO. AF_07/2025</v>
          </cell>
          <cell r="C5000" t="str">
            <v>M</v>
          </cell>
          <cell r="D5000">
            <v>0</v>
          </cell>
          <cell r="E5000" t="str">
            <v>Instalações Elétricas - Quadros, Cabos, Disjuntores, Contatores e Barramentos Blindados</v>
          </cell>
          <cell r="F5000" t="str">
            <v>SINAPI Mai/26</v>
          </cell>
        </row>
        <row r="5001">
          <cell r="A5001">
            <v>97369</v>
          </cell>
          <cell r="B5001" t="str">
            <v>PEÇA RETA DE BARRAMENTO BLINDADO, 350A - FORNECIMENTO E INSTALAÇÃO. AF_07/2025</v>
          </cell>
          <cell r="C5001" t="str">
            <v>M</v>
          </cell>
          <cell r="D5001">
            <v>0</v>
          </cell>
          <cell r="E5001" t="str">
            <v>Instalações Elétricas - Quadros, Cabos, Disjuntores, Contatores e Barramentos Blindados</v>
          </cell>
          <cell r="F5001" t="str">
            <v>SINAPI Mai/26</v>
          </cell>
        </row>
        <row r="5002">
          <cell r="A5002">
            <v>97370</v>
          </cell>
          <cell r="B5002" t="str">
            <v>PEÇA RETA DE BARRAMENTO BLINDADO, 450A - FORNECIMENTO E INSTALAÇÃO. AF_07/2025</v>
          </cell>
          <cell r="C5002" t="str">
            <v>M</v>
          </cell>
          <cell r="D5002">
            <v>0</v>
          </cell>
          <cell r="E5002" t="str">
            <v>Instalações Elétricas - Quadros, Cabos, Disjuntores, Contatores e Barramentos Blindados</v>
          </cell>
          <cell r="F5002" t="str">
            <v>SINAPI Mai/26</v>
          </cell>
        </row>
        <row r="5003">
          <cell r="A5003">
            <v>97371</v>
          </cell>
          <cell r="B5003" t="str">
            <v>PEÇA RETA DE BARRAMENTO BLINDADO, 550A - FORNECIMENTO E INSTALAÇÃO. AF_07/2025</v>
          </cell>
          <cell r="C5003" t="str">
            <v>M</v>
          </cell>
          <cell r="D5003">
            <v>0</v>
          </cell>
          <cell r="E5003" t="str">
            <v>Instalações Elétricas - Quadros, Cabos, Disjuntores, Contatores e Barramentos Blindados</v>
          </cell>
          <cell r="F5003" t="str">
            <v>SINAPI Mai/26</v>
          </cell>
        </row>
        <row r="5004">
          <cell r="A5004">
            <v>97372</v>
          </cell>
          <cell r="B5004" t="str">
            <v>PEÇA RETA DE BARRAMENTO BLINDADO, 630A - FORNECIMENTO E INSTALAÇÃO. AF_07/2025</v>
          </cell>
          <cell r="C5004" t="str">
            <v>M</v>
          </cell>
          <cell r="D5004">
            <v>0</v>
          </cell>
          <cell r="E5004" t="str">
            <v>Instalações Elétricas - Quadros, Cabos, Disjuntores, Contatores e Barramentos Blindados</v>
          </cell>
          <cell r="F5004" t="str">
            <v>SINAPI Mai/26</v>
          </cell>
        </row>
        <row r="5005">
          <cell r="A5005">
            <v>101875</v>
          </cell>
          <cell r="B5005" t="str">
            <v>QUADRO DE DISTRIBUIÇÃO DE ENERGIA EM CHAPA DE AÇO GALVANIZADO, DE EMBUTIR, COM BARRAMENTO TRIFÁSICO, PARA 12 DISJUNTORES DIN 100A - FORNECIMENTO E INSTALAÇÃO. AF_07/2025</v>
          </cell>
          <cell r="C5005" t="str">
            <v>UN</v>
          </cell>
          <cell r="D5005">
            <v>428.32</v>
          </cell>
          <cell r="E5005" t="str">
            <v>Instalações Elétricas - Quadros, Cabos, Disjuntores, Contatores e Barramentos Blindados</v>
          </cell>
          <cell r="F5005" t="str">
            <v>SINAPI Mai/26</v>
          </cell>
        </row>
        <row r="5006">
          <cell r="A5006">
            <v>101883</v>
          </cell>
          <cell r="B5006" t="str">
            <v>QUADRO DE DISTRIBUIÇÃO DE ENERGIA EM CHAPA DE AÇO GALVANIZADO, DE EMBUTIR, COM BARRAMENTO TRIFÁSICO, PARA 18 DISJUNTORES DIN 100A - FORNECIMENTO E INSTALAÇÃO. AF_07/2025</v>
          </cell>
          <cell r="C5006" t="str">
            <v>UN</v>
          </cell>
          <cell r="D5006">
            <v>567.80999999999995</v>
          </cell>
          <cell r="E5006" t="str">
            <v>Instalações Elétricas - Quadros, Cabos, Disjuntores, Contatores e Barramentos Blindados</v>
          </cell>
          <cell r="F5006" t="str">
            <v>SINAPI Mai/26</v>
          </cell>
        </row>
        <row r="5007">
          <cell r="A5007">
            <v>101879</v>
          </cell>
          <cell r="B5007" t="str">
            <v>QUADRO DE DISTRIBUIÇÃO DE ENERGIA EM CHAPA DE AÇO GALVANIZADO, DE EMBUTIR, COM BARRAMENTO TRIFÁSICO, PARA 24 DISJUNTORES DIN 100A - FORNECIMENTO E INSTALAÇÃO. AF_07/2025</v>
          </cell>
          <cell r="C5007" t="str">
            <v>UN</v>
          </cell>
          <cell r="D5007">
            <v>590.61</v>
          </cell>
          <cell r="E5007" t="str">
            <v>Instalações Elétricas - Quadros, Cabos, Disjuntores, Contatores e Barramentos Blindados</v>
          </cell>
          <cell r="F5007" t="str">
            <v>SINAPI Mai/26</v>
          </cell>
        </row>
        <row r="5008">
          <cell r="A5008">
            <v>106021</v>
          </cell>
          <cell r="B5008" t="str">
            <v>QUADRO DE DISTRIBUIÇÃO DE ENERGIA EM CHAPA DE AÇO GALVANIZADO, DE EMBUTIR, COM BARRAMENTO TRIFÁSICO, PARA 28 DISJUNTORES DIN 100A - FORNECIMENTO E INSTALAÇÃO. AF_07/2025</v>
          </cell>
          <cell r="C5008" t="str">
            <v>UN</v>
          </cell>
          <cell r="D5008">
            <v>0</v>
          </cell>
          <cell r="E5008" t="str">
            <v>Instalações Elétricas - Quadros, Cabos, Disjuntores, Contatores e Barramentos Blindados</v>
          </cell>
          <cell r="F5008" t="str">
            <v>SINAPI Mai/26</v>
          </cell>
        </row>
        <row r="5009">
          <cell r="A5009">
            <v>101880</v>
          </cell>
          <cell r="B5009" t="str">
            <v>QUADRO DE DISTRIBUIÇÃO DE ENERGIA EM CHAPA DE AÇO GALVANIZADO, DE EMBUTIR, COM BARRAMENTO TRIFÁSICO, PARA 30 DISJUNTORES DIN 150A - FORNECIMENTO E INSTALAÇÃO. AF_07/2025</v>
          </cell>
          <cell r="C5009" t="str">
            <v>UN</v>
          </cell>
          <cell r="D5009">
            <v>690.29</v>
          </cell>
          <cell r="E5009" t="str">
            <v>Instalações Elétricas - Quadros, Cabos, Disjuntores, Contatores e Barramentos Blindados</v>
          </cell>
          <cell r="F5009" t="str">
            <v>SINAPI Mai/26</v>
          </cell>
        </row>
        <row r="5010">
          <cell r="A5010">
            <v>101882</v>
          </cell>
          <cell r="B5010" t="str">
            <v>QUADRO DE DISTRIBUIÇÃO DE ENERGIA EM CHAPA DE AÇO GALVANIZADO, DE EMBUTIR, COM BARRAMENTO TRIFÁSICO, PARA 30 DISJUNTORES DIN 225A - FORNECIMENTO E INSTALAÇÃO. AF_07/2025</v>
          </cell>
          <cell r="C5010" t="str">
            <v>UN</v>
          </cell>
          <cell r="D5010">
            <v>1262.07</v>
          </cell>
          <cell r="E5010" t="str">
            <v>Instalações Elétricas - Quadros, Cabos, Disjuntores, Contatores e Barramentos Blindados</v>
          </cell>
          <cell r="F5010" t="str">
            <v>SINAPI Mai/26</v>
          </cell>
        </row>
        <row r="5011">
          <cell r="A5011">
            <v>106022</v>
          </cell>
          <cell r="B5011" t="str">
            <v>QUADRO DE DISTRIBUIÇÃO DE ENERGIA EM CHAPA DE AÇO GALVANIZADO, DE EMBUTIR, COM BARRAMENTO TRIFÁSICO, PARA 36 DISJUNTORES DIN 100A - FORNECIMENTO E INSTALAÇÃO. AF_07/2025</v>
          </cell>
          <cell r="C5011" t="str">
            <v>UN</v>
          </cell>
          <cell r="D5011">
            <v>0</v>
          </cell>
          <cell r="E5011" t="str">
            <v>Instalações Elétricas - Quadros, Cabos, Disjuntores, Contatores e Barramentos Blindados</v>
          </cell>
          <cell r="F5011" t="str">
            <v>SINAPI Mai/26</v>
          </cell>
        </row>
        <row r="5012">
          <cell r="A5012">
            <v>101881</v>
          </cell>
          <cell r="B5012" t="str">
            <v>QUADRO DE DISTRIBUIÇÃO DE ENERGIA EM CHAPA DE AÇO GALVANIZADO, DE EMBUTIR, COM BARRAMENTO TRIFÁSICO, PARA 40 DISJUNTORES DIN 100A - FORNECIMENTO E INSTALAÇÃO. AF_07/2025</v>
          </cell>
          <cell r="C5012" t="str">
            <v>UN</v>
          </cell>
          <cell r="D5012">
            <v>931.82</v>
          </cell>
          <cell r="E5012" t="str">
            <v>Instalações Elétricas - Quadros, Cabos, Disjuntores, Contatores e Barramentos Blindados</v>
          </cell>
          <cell r="F5012" t="str">
            <v>SINAPI Mai/26</v>
          </cell>
        </row>
        <row r="5013">
          <cell r="A5013">
            <v>106023</v>
          </cell>
          <cell r="B5013" t="str">
            <v>QUADRO DE DISTRIBUIÇÃO DE ENERGIA EM CHAPA DE AÇO GALVANIZADO, DE EMBUTIR, COM BARRAMENTO TRIFÁSICO, PARA 48 DISJUNTORES DIN 100A - FORNECIMENTO E INSTALAÇÃO. AF_07/2025</v>
          </cell>
          <cell r="C5013" t="str">
            <v>UN</v>
          </cell>
          <cell r="D5013">
            <v>0</v>
          </cell>
          <cell r="E5013" t="str">
            <v>Instalações Elétricas - Quadros, Cabos, Disjuntores, Contatores e Barramentos Blindados</v>
          </cell>
          <cell r="F5013" t="str">
            <v>SINAPI Mai/26</v>
          </cell>
        </row>
        <row r="5014">
          <cell r="A5014">
            <v>101878</v>
          </cell>
          <cell r="B5014" t="str">
            <v>QUADRO DE DISTRIBUIÇÃO DE ENERGIA EM CHAPA DE AÇO GALVANIZADO, DE SOBREPOR, COM BARRAMENTO TRIFÁSICO, PARA 18 DISJUNTORES DIN 100A - FORNECIMENTO E INSTALAÇÃO. AF_07/2025</v>
          </cell>
          <cell r="C5014" t="str">
            <v>UN</v>
          </cell>
          <cell r="D5014">
            <v>419.98</v>
          </cell>
          <cell r="E5014" t="str">
            <v>Instalações Elétricas - Quadros, Cabos, Disjuntores, Contatores e Barramentos Blindados</v>
          </cell>
          <cell r="F5014" t="str">
            <v>SINAPI Mai/26</v>
          </cell>
        </row>
        <row r="5015">
          <cell r="A5015">
            <v>106024</v>
          </cell>
          <cell r="B5015" t="str">
            <v>QUADRO DE DISTRIBUIÇÃO DE ENERGIA EM CHAPA DE AÇO GALVANIZADO, DE SOBREPOR, COM BARRAMENTO TRIFÁSICO, PARA 28 DISJUNTORES DIN 100A - FORNECIMENTO E INSTALAÇÃO. AF_07/2025</v>
          </cell>
          <cell r="C5015" t="str">
            <v>UN</v>
          </cell>
          <cell r="D5015">
            <v>0</v>
          </cell>
          <cell r="E5015" t="str">
            <v>Instalações Elétricas - Quadros, Cabos, Disjuntores, Contatores e Barramentos Blindados</v>
          </cell>
          <cell r="F5015" t="str">
            <v>SINAPI Mai/26</v>
          </cell>
        </row>
        <row r="5016">
          <cell r="A5016">
            <v>106025</v>
          </cell>
          <cell r="B5016" t="str">
            <v>QUADRO DE DISTRIBUIÇÃO DE ENERGIA EM CHAPA DE AÇO GALVANIZADO, DE SOBREPOR, COM BARRAMENTO TRIFÁSICO, PARA 36 DISJUNTORES DIN 100A - FORNECIMENTO E INSTALAÇÃO. AF_07/2025</v>
          </cell>
          <cell r="C5016" t="str">
            <v>UN</v>
          </cell>
          <cell r="D5016">
            <v>0</v>
          </cell>
          <cell r="E5016" t="str">
            <v>Instalações Elétricas - Quadros, Cabos, Disjuntores, Contatores e Barramentos Blindados</v>
          </cell>
          <cell r="F5016" t="str">
            <v>SINAPI Mai/26</v>
          </cell>
        </row>
        <row r="5017">
          <cell r="A5017">
            <v>106026</v>
          </cell>
          <cell r="B5017" t="str">
            <v>QUADRO DE DISTRIBUIÇÃO DE ENERGIA EM CHAPA DE AÇO GALVANIZADO, DE SOBREPOR, COM BARRAMENTO TRIFÁSICO, PARA 48 DISJUNTORES DIN 100A - FORNECIMENTO E INSTALAÇÃO. AF_07/2025</v>
          </cell>
          <cell r="C5017" t="str">
            <v>UN</v>
          </cell>
          <cell r="D5017">
            <v>0</v>
          </cell>
          <cell r="E5017" t="str">
            <v>Instalações Elétricas - Quadros, Cabos, Disjuntores, Contatores e Barramentos Blindados</v>
          </cell>
          <cell r="F5017" t="str">
            <v>SINAPI Mai/26</v>
          </cell>
        </row>
        <row r="5018">
          <cell r="A5018">
            <v>101877</v>
          </cell>
          <cell r="B5018" t="str">
            <v>QUADRO DE DISTRIBUIÇÃO DE ENERGIA EM PVC, DE EMBUTIR, SEM BARRAMENTO, PARA 3 DISJUNTORES - FORNECIMENTO E INSTALAÇÃO. AF_07/2025</v>
          </cell>
          <cell r="C5018" t="str">
            <v>UN</v>
          </cell>
          <cell r="D5018">
            <v>95.04</v>
          </cell>
          <cell r="E5018" t="str">
            <v>Instalações Elétricas - Quadros, Cabos, Disjuntores, Contatores e Barramentos Blindados</v>
          </cell>
          <cell r="F5018" t="str">
            <v>SINAPI Mai/26</v>
          </cell>
        </row>
        <row r="5019">
          <cell r="A5019">
            <v>101876</v>
          </cell>
          <cell r="B5019" t="str">
            <v>QUADRO DE DISTRIBUIÇÃO DE ENERGIA EM PVC, DE EMBUTIR, SEM BARRAMENTO, PARA 6 DISJUNTORES - FORNECIMENTO E INSTALAÇÃO. AF_07/2025</v>
          </cell>
          <cell r="C5019" t="str">
            <v>UN</v>
          </cell>
          <cell r="D5019">
            <v>126.73</v>
          </cell>
          <cell r="E5019" t="str">
            <v>Instalações Elétricas - Quadros, Cabos, Disjuntores, Contatores e Barramentos Blindados</v>
          </cell>
          <cell r="F5019" t="str">
            <v>SINAPI Mai/26</v>
          </cell>
        </row>
        <row r="5020">
          <cell r="A5020">
            <v>101873</v>
          </cell>
          <cell r="B5020" t="str">
            <v>QUADRO DE DISTRIBUIÇÃO DE LUZ EM PVC PARA 12 DISJUNTORES - FORNECIMENTO E INSTALAÇÃO. AF_07/2025</v>
          </cell>
          <cell r="C5020" t="str">
            <v>UN</v>
          </cell>
          <cell r="D5020">
            <v>0</v>
          </cell>
          <cell r="E5020" t="str">
            <v>Instalações Elétricas - Quadros, Cabos, Disjuntores, Contatores e Barramentos Blindados</v>
          </cell>
          <cell r="F5020" t="str">
            <v>SINAPI Mai/26</v>
          </cell>
        </row>
        <row r="5021">
          <cell r="A5021">
            <v>101874</v>
          </cell>
          <cell r="B5021" t="str">
            <v>QUADRO DE DISTRIBUIÇÃO DE LUZ EM PVC PARA 24 DISJUNTORES - FORNECIMENTO E INSTALAÇÃO. AF_07/2025</v>
          </cell>
          <cell r="C5021" t="str">
            <v>UN</v>
          </cell>
          <cell r="D5021">
            <v>0</v>
          </cell>
          <cell r="E5021" t="str">
            <v>Instalações Elétricas - Quadros, Cabos, Disjuntores, Contatores e Barramentos Blindados</v>
          </cell>
          <cell r="F5021" t="str">
            <v>SINAPI Mai/26</v>
          </cell>
        </row>
        <row r="5022">
          <cell r="A5022">
            <v>101871</v>
          </cell>
          <cell r="B5022" t="str">
            <v>QUADRO DE DISTRIBUIÇÃO DE LUZ EM PVC PARA 4 DISJUNTORES - FORNECIMENTO E INSTALAÇÃO. AF_07/2025</v>
          </cell>
          <cell r="C5022" t="str">
            <v>UN</v>
          </cell>
          <cell r="D5022">
            <v>0</v>
          </cell>
          <cell r="E5022" t="str">
            <v>Instalações Elétricas - Quadros, Cabos, Disjuntores, Contatores e Barramentos Blindados</v>
          </cell>
          <cell r="F5022" t="str">
            <v>SINAPI Mai/26</v>
          </cell>
        </row>
        <row r="5023">
          <cell r="A5023">
            <v>101872</v>
          </cell>
          <cell r="B5023" t="str">
            <v>QUADRO DE DISTRIBUIÇÃO DE LUZ EM PVC PARA 8 DISJUNTORES - FORNECIMENTO E INSTALAÇÃO. AF_07/2025</v>
          </cell>
          <cell r="C5023" t="str">
            <v>UN</v>
          </cell>
          <cell r="D5023">
            <v>0</v>
          </cell>
          <cell r="E5023" t="str">
            <v>Instalações Elétricas - Quadros, Cabos, Disjuntores, Contatores e Barramentos Blindados</v>
          </cell>
          <cell r="F5023" t="str">
            <v>SINAPI Mai/26</v>
          </cell>
        </row>
        <row r="5024">
          <cell r="A5024">
            <v>97360</v>
          </cell>
          <cell r="B5024" t="str">
            <v>QUADRO DE MEDIÇÃO GERAL DE ENERGIA COM 12 MEDIDORES - FORNECIMENTO E INSTALAÇÃO. AF_07/2025</v>
          </cell>
          <cell r="C5024" t="str">
            <v>UN</v>
          </cell>
          <cell r="D5024">
            <v>6416.81</v>
          </cell>
          <cell r="E5024" t="str">
            <v>Instalações Elétricas - Quadros, Cabos, Disjuntores, Contatores e Barramentos Blindados</v>
          </cell>
          <cell r="F5024" t="str">
            <v>SINAPI Mai/26</v>
          </cell>
        </row>
        <row r="5025">
          <cell r="A5025">
            <v>97361</v>
          </cell>
          <cell r="B5025" t="str">
            <v>QUADRO DE MEDIÇÃO GERAL DE ENERGIA COM 16 MEDIDORES - FORNECIMENTO E INSTALAÇÃO. AF_07/2025</v>
          </cell>
          <cell r="C5025" t="str">
            <v>UN</v>
          </cell>
          <cell r="D5025">
            <v>8555.75</v>
          </cell>
          <cell r="E5025" t="str">
            <v>Instalações Elétricas - Quadros, Cabos, Disjuntores, Contatores e Barramentos Blindados</v>
          </cell>
          <cell r="F5025" t="str">
            <v>SINAPI Mai/26</v>
          </cell>
        </row>
        <row r="5026">
          <cell r="A5026">
            <v>97359</v>
          </cell>
          <cell r="B5026" t="str">
            <v>QUADRO DE MEDIÇÃO GERAL DE ENERGIA COM 8 MEDIDORES - FORNECIMENTO E INSTALAÇÃO. AF_07/2025</v>
          </cell>
          <cell r="C5026" t="str">
            <v>UN</v>
          </cell>
          <cell r="D5026">
            <v>3354.21</v>
          </cell>
          <cell r="E5026" t="str">
            <v>Instalações Elétricas - Quadros, Cabos, Disjuntores, Contatores e Barramentos Blindados</v>
          </cell>
          <cell r="F5026" t="str">
            <v>SINAPI Mai/26</v>
          </cell>
        </row>
        <row r="5027">
          <cell r="A5027">
            <v>101946</v>
          </cell>
          <cell r="B5027" t="str">
            <v>QUADRO DE MEDIÇÃO GERAL DE ENERGIA PARA 1 MEDIDOR DE SOBREPOR - FORNECIMENTO E INSTALAÇÃO. AF_07/2025</v>
          </cell>
          <cell r="C5027" t="str">
            <v>UN</v>
          </cell>
          <cell r="D5027">
            <v>116.68</v>
          </cell>
          <cell r="E5027" t="str">
            <v>Instalações Elétricas - Quadros, Cabos, Disjuntores, Contatores e Barramentos Blindados</v>
          </cell>
          <cell r="F5027" t="str">
            <v>SINAPI Mai/26</v>
          </cell>
        </row>
        <row r="5028">
          <cell r="A5028">
            <v>97362</v>
          </cell>
          <cell r="B5028" t="str">
            <v>QUADRO DE MEDIÇÃO GERAL DE ENERGIA PARA BARRAMENTO BLINDADO COM 4 MEDIDORES - FORNECIMENTO E INSTALAÇÃO. AF_07/2025</v>
          </cell>
          <cell r="C5028" t="str">
            <v>UN</v>
          </cell>
          <cell r="D5028">
            <v>1566.61</v>
          </cell>
          <cell r="E5028" t="str">
            <v>Instalações Elétricas - Quadros, Cabos, Disjuntores, Contatores e Barramentos Blindados</v>
          </cell>
          <cell r="F5028" t="str">
            <v>SINAPI Mai/26</v>
          </cell>
        </row>
        <row r="5029">
          <cell r="A5029">
            <v>101553</v>
          </cell>
          <cell r="B5029" t="str">
            <v>ALÇA PREFORMADA DE DISTRIBUIÇÃO, EM AÇO GALVANIZADO, AWG 1 - FORNECIMENTO E INSTALAÇÃO. AF_12/2025</v>
          </cell>
          <cell r="C5029" t="str">
            <v>UN</v>
          </cell>
          <cell r="D5029">
            <v>16.899999999999999</v>
          </cell>
          <cell r="E5029" t="str">
            <v>Instalações Elétricas - Rede de Distribuição</v>
          </cell>
          <cell r="F5029" t="str">
            <v>SINAPI Mai/26</v>
          </cell>
        </row>
        <row r="5030">
          <cell r="A5030">
            <v>101554</v>
          </cell>
          <cell r="B5030" t="str">
            <v>ALÇA PREFORMADA DE DISTRIBUIÇÃO, EM AÇO GALVANIZADO, AWG 2 - FORNECIMENTO E INSTALAÇÃO. AF_12/2025</v>
          </cell>
          <cell r="C5030" t="str">
            <v>UN</v>
          </cell>
          <cell r="D5030">
            <v>13.1</v>
          </cell>
          <cell r="E5030" t="str">
            <v>Instalações Elétricas - Rede de Distribuição</v>
          </cell>
          <cell r="F5030" t="str">
            <v>SINAPI Mai/26</v>
          </cell>
        </row>
        <row r="5031">
          <cell r="A5031">
            <v>101555</v>
          </cell>
          <cell r="B5031" t="str">
            <v>ALÇA PREFORMADA DE DISTRIBUIÇÃO, EM AÇO GALVANIZADO, AWG 4 - FORNECIMENTO E INSTALAÇÃO. AF_12/2025</v>
          </cell>
          <cell r="C5031" t="str">
            <v>UN</v>
          </cell>
          <cell r="D5031">
            <v>9.64</v>
          </cell>
          <cell r="E5031" t="str">
            <v>Instalações Elétricas - Rede de Distribuição</v>
          </cell>
          <cell r="F5031" t="str">
            <v>SINAPI Mai/26</v>
          </cell>
        </row>
        <row r="5032">
          <cell r="A5032">
            <v>101556</v>
          </cell>
          <cell r="B5032" t="str">
            <v>ALÇA PREFORMADA DE DISTRIBUIÇÃO, EM AÇO GALVANIZADO, AWG 6 - FORNECIMENTO E INSTALAÇÃO. AF_12/2025</v>
          </cell>
          <cell r="C5032" t="str">
            <v>UN</v>
          </cell>
          <cell r="D5032">
            <v>9.09</v>
          </cell>
          <cell r="E5032" t="str">
            <v>Instalações Elétricas - Rede de Distribuição</v>
          </cell>
          <cell r="F5032" t="str">
            <v>SINAPI Mai/26</v>
          </cell>
        </row>
        <row r="5033">
          <cell r="A5033">
            <v>101537</v>
          </cell>
          <cell r="B5033" t="str">
            <v>APARELHO SINALIZADOR DE SAÍDA DE GARAGEM, COM CÉLULA FOTOELÉTRICA - FORNECIMENTO E INSTALAÇÃO. AF_12/2025</v>
          </cell>
          <cell r="C5033" t="str">
            <v>UN</v>
          </cell>
          <cell r="D5033">
            <v>106.3</v>
          </cell>
          <cell r="E5033" t="str">
            <v>Instalações Elétricas - Rede de Distribuição</v>
          </cell>
          <cell r="F5033" t="str">
            <v>SINAPI Mai/26</v>
          </cell>
        </row>
        <row r="5034">
          <cell r="A5034">
            <v>101538</v>
          </cell>
          <cell r="B5034" t="str">
            <v>ARMAÇÃO SECUNDÁRIA, COM 1 ESTRIBO E 1 ISOLADOR - FORNECIMENTO E INSTALAÇÃO. AF_12/2025</v>
          </cell>
          <cell r="C5034" t="str">
            <v>UN</v>
          </cell>
          <cell r="D5034">
            <v>47.21</v>
          </cell>
          <cell r="E5034" t="str">
            <v>Instalações Elétricas - Rede de Distribuição</v>
          </cell>
          <cell r="F5034" t="str">
            <v>SINAPI Mai/26</v>
          </cell>
        </row>
        <row r="5035">
          <cell r="A5035">
            <v>101542</v>
          </cell>
          <cell r="B5035" t="str">
            <v>ARMAÇÃO SECUNDÁRIA, COM 1 ESTRIBO, SEM ISOLADOR - FORNECIMENTO E INSTALAÇÃO. AF_12/2025</v>
          </cell>
          <cell r="C5035" t="str">
            <v>UN</v>
          </cell>
          <cell r="D5035">
            <v>36.479999999999997</v>
          </cell>
          <cell r="E5035" t="str">
            <v>Instalações Elétricas - Rede de Distribuição</v>
          </cell>
          <cell r="F5035" t="str">
            <v>SINAPI Mai/26</v>
          </cell>
        </row>
        <row r="5036">
          <cell r="A5036">
            <v>101539</v>
          </cell>
          <cell r="B5036" t="str">
            <v>ARMAÇÃO SECUNDÁRIA, COM 2 ESTRIBOS E 2 ISOLADORES - FORNECIMENTO E INSTALAÇÃO. AF_12/2025</v>
          </cell>
          <cell r="C5036" t="str">
            <v>UN</v>
          </cell>
          <cell r="D5036">
            <v>81.05</v>
          </cell>
          <cell r="E5036" t="str">
            <v>Instalações Elétricas - Rede de Distribuição</v>
          </cell>
          <cell r="F5036" t="str">
            <v>SINAPI Mai/26</v>
          </cell>
        </row>
        <row r="5037">
          <cell r="A5037">
            <v>101543</v>
          </cell>
          <cell r="B5037" t="str">
            <v>ARMAÇÃO SECUNDÁRIA, COM 2 ESTRIBOS, SEM ISOLADOR - FORNECIMENTO E INSTALAÇÃO. AF_12/2025</v>
          </cell>
          <cell r="C5037" t="str">
            <v>UN</v>
          </cell>
          <cell r="D5037">
            <v>66.5</v>
          </cell>
          <cell r="E5037" t="str">
            <v>Instalações Elétricas - Rede de Distribuição</v>
          </cell>
          <cell r="F5037" t="str">
            <v>SINAPI Mai/26</v>
          </cell>
        </row>
        <row r="5038">
          <cell r="A5038">
            <v>101540</v>
          </cell>
          <cell r="B5038" t="str">
            <v>ARMAÇÃO SECUNDÁRIA, COM 3 ESTRIBOS E 3 ISOLADORES - FORNECIMENTO E INSTALAÇÃO. AF_12/2025</v>
          </cell>
          <cell r="C5038" t="str">
            <v>UN</v>
          </cell>
          <cell r="D5038">
            <v>133.47999999999999</v>
          </cell>
          <cell r="E5038" t="str">
            <v>Instalações Elétricas - Rede de Distribuição</v>
          </cell>
          <cell r="F5038" t="str">
            <v>SINAPI Mai/26</v>
          </cell>
        </row>
        <row r="5039">
          <cell r="A5039">
            <v>101544</v>
          </cell>
          <cell r="B5039" t="str">
            <v>ARMAÇÃO SECUNDÁRIA, COM 3 ESTRIBOS, SEM ISOLADOR - FORNECIMENTO E INSTALAÇÃO. AF_12/2025</v>
          </cell>
          <cell r="C5039" t="str">
            <v>UN</v>
          </cell>
          <cell r="D5039">
            <v>104.91</v>
          </cell>
          <cell r="E5039" t="str">
            <v>Instalações Elétricas - Rede de Distribuição</v>
          </cell>
          <cell r="F5039" t="str">
            <v>SINAPI Mai/26</v>
          </cell>
        </row>
        <row r="5040">
          <cell r="A5040">
            <v>101541</v>
          </cell>
          <cell r="B5040" t="str">
            <v>ARMAÇÃO SECUNDÁRIA, COM 4 ESTRIBOS E 4 ISOLADORES - FORNECIMENTO E INSTALAÇÃO. AF_12/2025</v>
          </cell>
          <cell r="C5040" t="str">
            <v>UN</v>
          </cell>
          <cell r="D5040">
            <v>174.84</v>
          </cell>
          <cell r="E5040" t="str">
            <v>Instalações Elétricas - Rede de Distribuição</v>
          </cell>
          <cell r="F5040" t="str">
            <v>SINAPI Mai/26</v>
          </cell>
        </row>
        <row r="5041">
          <cell r="A5041">
            <v>101545</v>
          </cell>
          <cell r="B5041" t="str">
            <v>ARMAÇÃO SECUNDÁRIA, COM 4 ESTRIBOS, SEM ISOLADOR - FORNECIMENTO E INSTALAÇÃO. AF_12/2025</v>
          </cell>
          <cell r="C5041" t="str">
            <v>UN</v>
          </cell>
          <cell r="D5041">
            <v>149.63999999999999</v>
          </cell>
          <cell r="E5041" t="str">
            <v>Instalações Elétricas - Rede de Distribuição</v>
          </cell>
          <cell r="F5041" t="str">
            <v>SINAPI Mai/26</v>
          </cell>
        </row>
        <row r="5042">
          <cell r="A5042">
            <v>106502</v>
          </cell>
          <cell r="B5042" t="str">
            <v>CABO DE ALUMÍNIO NÚ COM ALMA DE AÇO, BITOLA 1/0 AWG PARA REDE AÉREA DE DISTRIBUIÇÃO DE ENERGIA ELÉTRICA DE MÉDIA TENSÃO - FORNECIMENTO E INSTALAÇÃO. AF_12/2025</v>
          </cell>
          <cell r="C5042" t="str">
            <v>M</v>
          </cell>
          <cell r="D5042">
            <v>13.08</v>
          </cell>
          <cell r="E5042" t="str">
            <v>Instalações Elétricas - Rede de Distribuição</v>
          </cell>
          <cell r="F5042" t="str">
            <v>SINAPI Mai/26</v>
          </cell>
        </row>
        <row r="5043">
          <cell r="A5043">
            <v>106503</v>
          </cell>
          <cell r="B5043" t="str">
            <v>CABO DE ALUMÍNIO NÚ COM ALMA DE AÇO, BITOLA 2 AWG PARA REDE AÉREA DE DISTRIBUIÇÃO DE ENERGIA ELÉTRICA DE MÉDIA TENSÃO - FORNECIMENTO E INSTALAÇÃO. AF_12/2025</v>
          </cell>
          <cell r="C5043" t="str">
            <v>M</v>
          </cell>
          <cell r="D5043">
            <v>8.25</v>
          </cell>
          <cell r="E5043" t="str">
            <v>Instalações Elétricas - Rede de Distribuição</v>
          </cell>
          <cell r="F5043" t="str">
            <v>SINAPI Mai/26</v>
          </cell>
        </row>
        <row r="5044">
          <cell r="A5044">
            <v>106504</v>
          </cell>
          <cell r="B5044" t="str">
            <v>CABO DE ALUMÍNIO NÚ COM ALMA DE AÇO, BITOLA 2/0 AWG PARA REDE AÉREA DE DISTRIBUIÇÃO DE ENERGIA ELÉTRICA DE MÉDIA TENSÃO - FORNECIMENTO E INSTALAÇÃO. AF_12/2025</v>
          </cell>
          <cell r="C5044" t="str">
            <v>M</v>
          </cell>
          <cell r="D5044">
            <v>16.510000000000002</v>
          </cell>
          <cell r="E5044" t="str">
            <v>Instalações Elétricas - Rede de Distribuição</v>
          </cell>
          <cell r="F5044" t="str">
            <v>SINAPI Mai/26</v>
          </cell>
        </row>
        <row r="5045">
          <cell r="A5045">
            <v>106505</v>
          </cell>
          <cell r="B5045" t="str">
            <v>CABO DE ALUMÍNIO NÚ COM ALMA DE AÇO, BITOLA 4 AWG PARA REDE AÉREA DE DISTRIBUIÇÃO DE ENERGIA ELÉTRICA DE MÉDIA TENSÃO - FORNECIMENTO E INSTALAÇÃO. AF_12/2025</v>
          </cell>
          <cell r="C5045" t="str">
            <v>M</v>
          </cell>
          <cell r="D5045">
            <v>5.36</v>
          </cell>
          <cell r="E5045" t="str">
            <v>Instalações Elétricas - Rede de Distribuição</v>
          </cell>
          <cell r="F5045" t="str">
            <v>SINAPI Mai/26</v>
          </cell>
        </row>
        <row r="5046">
          <cell r="A5046">
            <v>106526</v>
          </cell>
          <cell r="B5046" t="str">
            <v>CABO DE ALUMÍNIO NÚ COM ALMA DE AÇO, BITOLA 4/0 AWG PARA REDE AÉREA DE DISTRIBUIÇÃO DE ENERGIA ELÉTRICA DE MÉDIA TENSÃO - FORNECIMENTO E INSTALAÇÃO. AF_12/2025</v>
          </cell>
          <cell r="C5046" t="str">
            <v>M</v>
          </cell>
          <cell r="D5046">
            <v>0</v>
          </cell>
          <cell r="E5046" t="str">
            <v>Instalações Elétricas - Rede de Distribuição</v>
          </cell>
          <cell r="F5046" t="str">
            <v>SINAPI Mai/26</v>
          </cell>
        </row>
        <row r="5047">
          <cell r="A5047">
            <v>106506</v>
          </cell>
          <cell r="B5047" t="str">
            <v>CABO DE ALUMÍNIO NÚ SEM ALMA DE AÇO, BITOLA 1/0 AWG PARA REDE AÉREA DE DISTRIBUIÇÃO DE ENERGIA ELÉTRICA DE MÉDIA TENSÃO - FORNECIMENTO E INSTALAÇÃO. AF_12/2025</v>
          </cell>
          <cell r="C5047" t="str">
            <v>M</v>
          </cell>
          <cell r="D5047">
            <v>10.09</v>
          </cell>
          <cell r="E5047" t="str">
            <v>Instalações Elétricas - Rede de Distribuição</v>
          </cell>
          <cell r="F5047" t="str">
            <v>SINAPI Mai/26</v>
          </cell>
        </row>
        <row r="5048">
          <cell r="A5048">
            <v>106507</v>
          </cell>
          <cell r="B5048" t="str">
            <v>CABO DE ALUMÍNIO NÚ SEM ALMA DE AÇO, BITOLA 2 AWG PARA REDE AÉREA DE DISTRIBUIÇÃO DE ENERGIA ELÉTRICA DE MÉDIA TENSÃO - FORNECIMENTO E INSTALAÇÃO. AF_12/2025</v>
          </cell>
          <cell r="C5048" t="str">
            <v>M</v>
          </cell>
          <cell r="D5048">
            <v>6.48</v>
          </cell>
          <cell r="E5048" t="str">
            <v>Instalações Elétricas - Rede de Distribuição</v>
          </cell>
          <cell r="F5048" t="str">
            <v>SINAPI Mai/26</v>
          </cell>
        </row>
        <row r="5049">
          <cell r="A5049">
            <v>106508</v>
          </cell>
          <cell r="B5049" t="str">
            <v>CABO DE ALUMÍNIO NÚ SEM ALMA DE AÇO, BITOLA 2/0 AWG PARA REDE AÉREA DE DISTRIBUIÇÃO DE ENERGIA ELÉTRICA DE MÉDIA TENSÃO - FORNECIMENTO E INSTALAÇÃO. AF_12/2025</v>
          </cell>
          <cell r="C5049" t="str">
            <v>M</v>
          </cell>
          <cell r="D5049">
            <v>12.76</v>
          </cell>
          <cell r="E5049" t="str">
            <v>Instalações Elétricas - Rede de Distribuição</v>
          </cell>
          <cell r="F5049" t="str">
            <v>SINAPI Mai/26</v>
          </cell>
        </row>
        <row r="5050">
          <cell r="A5050">
            <v>106509</v>
          </cell>
          <cell r="B5050" t="str">
            <v>CABO DE ALUMÍNIO NÚ SEM ALMA DE AÇO, BITOLA 4 AWG PARA REDE AÉREA DE DISTRIBUIÇÃO DE ENERGIA ELÉTRICA DE MÉDIA TENSÃO - FORNECIMENTO E INSTALAÇÃO. AF_12/2025</v>
          </cell>
          <cell r="C5050" t="str">
            <v>M</v>
          </cell>
          <cell r="D5050">
            <v>4.2300000000000004</v>
          </cell>
          <cell r="E5050" t="str">
            <v>Instalações Elétricas - Rede de Distribuição</v>
          </cell>
          <cell r="F5050" t="str">
            <v>SINAPI Mai/26</v>
          </cell>
        </row>
        <row r="5051">
          <cell r="A5051">
            <v>106527</v>
          </cell>
          <cell r="B5051" t="str">
            <v>CABO DE ALUMÍNIO NÚ SEM ALMA DE AÇO, BITOLA 4/0 AWG PARA REDE AÉREA DE DISTRIBUIÇÃO DE ENERGIA ELÉTRICA DE MÉDIA TENSÃO - FORNECIMENTO E INSTALAÇÃO. AF_12/2025</v>
          </cell>
          <cell r="C5051" t="str">
            <v>M</v>
          </cell>
          <cell r="D5051">
            <v>0</v>
          </cell>
          <cell r="E5051" t="str">
            <v>Instalações Elétricas - Rede de Distribuição</v>
          </cell>
          <cell r="F5051" t="str">
            <v>SINAPI Mai/26</v>
          </cell>
        </row>
        <row r="5052">
          <cell r="A5052">
            <v>106499</v>
          </cell>
          <cell r="B5052" t="str">
            <v>CABO DE ALUMÍNIO PROTEGIDO XLPE 90°C 35MM² TR 15KV AÉREO PARA REDE AÉREA COMPACTA DE DISTRIBUIÇÃO DE ENERGIA ELÉTRICA DE MÉDIA TENSÃO - FORNECIMENTO E INSTALAÇÃO. AF_12/2025</v>
          </cell>
          <cell r="C5052" t="str">
            <v>M</v>
          </cell>
          <cell r="D5052">
            <v>0</v>
          </cell>
          <cell r="E5052" t="str">
            <v>Instalações Elétricas - Rede de Distribuição</v>
          </cell>
          <cell r="F5052" t="str">
            <v>SINAPI Mai/26</v>
          </cell>
        </row>
        <row r="5053">
          <cell r="A5053">
            <v>106500</v>
          </cell>
          <cell r="B5053" t="str">
            <v>CABO DE ALUMÍNIO PROTEGIDO XLPE 90°C 50MM² TR 15KV AÉREO PARA REDE AÉREA COMPACTA DE DISTRIBUIÇÃO DE ENERGIA ELÉTRICA DE MÉDIA TENSÃO - FORNECIMENTO E INSTALAÇÃO. AF_12/2025</v>
          </cell>
          <cell r="C5053" t="str">
            <v>M</v>
          </cell>
          <cell r="D5053">
            <v>0</v>
          </cell>
          <cell r="E5053" t="str">
            <v>Instalações Elétricas - Rede de Distribuição</v>
          </cell>
          <cell r="F5053" t="str">
            <v>SINAPI Mai/26</v>
          </cell>
        </row>
        <row r="5054">
          <cell r="A5054">
            <v>106501</v>
          </cell>
          <cell r="B5054" t="str">
            <v>CABO DE ALUMÍNIO PROTEGIDO XLPE 90°C 70MM² TR 15KV AÉREO PARA REDE AÉREA COMPACTA DE DISTRIBUIÇÃO DE ENERGIA ELÉTRICA DE MÉDIA TENSÃO - FORNECIMENTO E INSTALAÇÃO. AF_12/2025</v>
          </cell>
          <cell r="C5054" t="str">
            <v>M</v>
          </cell>
          <cell r="D5054">
            <v>0</v>
          </cell>
          <cell r="E5054" t="str">
            <v>Instalações Elétricas - Rede de Distribuição</v>
          </cell>
          <cell r="F5054" t="str">
            <v>SINAPI Mai/26</v>
          </cell>
        </row>
        <row r="5055">
          <cell r="A5055">
            <v>101560</v>
          </cell>
          <cell r="B5055" t="str">
            <v>CABO DE COBRE FLEXÍVEL ISOLADO, 10 MM², 0,6/1,0 KV, PARA REDE AÉREA DE DISTRIBUIÇÃO DE ENERGIA ELÉTRICA DE BAIXA TENSÃO - FORNECIMENTO E INSTALAÇÃO. AF_12/2025</v>
          </cell>
          <cell r="C5055" t="str">
            <v>M</v>
          </cell>
          <cell r="D5055">
            <v>11.86</v>
          </cell>
          <cell r="E5055" t="str">
            <v>Instalações Elétricas - Rede de Distribuição</v>
          </cell>
          <cell r="F5055" t="str">
            <v>SINAPI Mai/26</v>
          </cell>
        </row>
        <row r="5056">
          <cell r="A5056">
            <v>101568</v>
          </cell>
          <cell r="B5056" t="str">
            <v>CABO DE COBRE FLEXÍVEL ISOLADO, 120 MM², 0,6/1,0 KV, PARA REDE AÉREA DE DISTRIBUIÇÃO DE ENERGIA ELÉTRICA DE BAIXA TENSÃO - FORNECIMENTO E INSTALAÇÃO. AF_12/2025</v>
          </cell>
          <cell r="C5056" t="str">
            <v>M</v>
          </cell>
          <cell r="D5056">
            <v>144.06</v>
          </cell>
          <cell r="E5056" t="str">
            <v>Instalações Elétricas - Rede de Distribuição</v>
          </cell>
          <cell r="F5056" t="str">
            <v>SINAPI Mai/26</v>
          </cell>
        </row>
        <row r="5057">
          <cell r="A5057">
            <v>101561</v>
          </cell>
          <cell r="B5057" t="str">
            <v>CABO DE COBRE FLEXÍVEL ISOLADO, 16 MM², 0,6/1,0 KV, PARA REDE AÉREA DE DISTRIBUIÇÃO DE ENERGIA ELÉTRICA DE BAIXA TENSÃO - FORNECIMENTO E INSTALAÇÃO. AF_12/2025</v>
          </cell>
          <cell r="C5057" t="str">
            <v>M</v>
          </cell>
          <cell r="D5057">
            <v>18.82</v>
          </cell>
          <cell r="E5057" t="str">
            <v>Instalações Elétricas - Rede de Distribuição</v>
          </cell>
          <cell r="F5057" t="str">
            <v>SINAPI Mai/26</v>
          </cell>
        </row>
        <row r="5058">
          <cell r="A5058">
            <v>101562</v>
          </cell>
          <cell r="B5058" t="str">
            <v>CABO DE COBRE FLEXÍVEL ISOLADO, 25 MM², 0,6/1,0 KV, PARA REDE AÉREA DE DISTRIBUIÇÃO DE ENERGIA ELÉTRICA DE BAIXA TENSÃO - FORNECIMENTO E INSTALAÇÃO. AF_12/2025</v>
          </cell>
          <cell r="C5058" t="str">
            <v>M</v>
          </cell>
          <cell r="D5058">
            <v>29.11</v>
          </cell>
          <cell r="E5058" t="str">
            <v>Instalações Elétricas - Rede de Distribuição</v>
          </cell>
          <cell r="F5058" t="str">
            <v>SINAPI Mai/26</v>
          </cell>
        </row>
        <row r="5059">
          <cell r="A5059">
            <v>101563</v>
          </cell>
          <cell r="B5059" t="str">
            <v>CABO DE COBRE FLEXÍVEL ISOLADO, 35 MM², 0,6/1,0 KV, PARA REDE AÉREA DE DISTRIBUIÇÃO DE ENERGIA ELÉTRICA DE BAIXA TENSÃO - FORNECIMENTO E INSTALAÇÃO. AF_12/2025</v>
          </cell>
          <cell r="C5059" t="str">
            <v>M</v>
          </cell>
          <cell r="D5059">
            <v>41.09</v>
          </cell>
          <cell r="E5059" t="str">
            <v>Instalações Elétricas - Rede de Distribuição</v>
          </cell>
          <cell r="F5059" t="str">
            <v>SINAPI Mai/26</v>
          </cell>
        </row>
        <row r="5060">
          <cell r="A5060">
            <v>101564</v>
          </cell>
          <cell r="B5060" t="str">
            <v>CABO DE COBRE FLEXÍVEL ISOLADO, 50 MM², 0,6/1,0 KV, PARA REDE AÉREA DE DISTRIBUIÇÃO DE ENERGIA ELÉTRICA DE BAIXA TENSÃO - FORNECIMENTO E INSTALAÇÃO. AF_12/2025</v>
          </cell>
          <cell r="C5060" t="str">
            <v>M</v>
          </cell>
          <cell r="D5060">
            <v>60.71</v>
          </cell>
          <cell r="E5060" t="str">
            <v>Instalações Elétricas - Rede de Distribuição</v>
          </cell>
          <cell r="F5060" t="str">
            <v>SINAPI Mai/26</v>
          </cell>
        </row>
        <row r="5061">
          <cell r="A5061">
            <v>101565</v>
          </cell>
          <cell r="B5061" t="str">
            <v>CABO DE COBRE FLEXÍVEL ISOLADO, 70 MM², 0,6/1,0 KV, PARA REDE AÉREA DE DISTRIBUIÇÃO DE ENERGIA ELÉTRICA DE BAIXA TENSÃO - FORNECIMENTO E INSTALAÇÃO. AF_12/2025</v>
          </cell>
          <cell r="C5061" t="str">
            <v>M</v>
          </cell>
          <cell r="D5061">
            <v>84.88</v>
          </cell>
          <cell r="E5061" t="str">
            <v>Instalações Elétricas - Rede de Distribuição</v>
          </cell>
          <cell r="F5061" t="str">
            <v>SINAPI Mai/26</v>
          </cell>
        </row>
        <row r="5062">
          <cell r="A5062">
            <v>101567</v>
          </cell>
          <cell r="B5062" t="str">
            <v>CABO DE COBRE FLEXÍVEL ISOLADO, 95 MM², 0,6/1,0 KV, PARA REDE AÉREA DE DISTRIBUIÇÃO DE ENERGIA ELÉTRICA DE BAIXA TENSÃO - FORNECIMENTO E INSTALAÇÃO. AF_12/2025</v>
          </cell>
          <cell r="C5062" t="str">
            <v>M</v>
          </cell>
          <cell r="D5062">
            <v>110.19</v>
          </cell>
          <cell r="E5062" t="str">
            <v>Instalações Elétricas - Rede de Distribuição</v>
          </cell>
          <cell r="F5062" t="str">
            <v>SINAPI Mai/26</v>
          </cell>
        </row>
        <row r="5063">
          <cell r="A5063">
            <v>106524</v>
          </cell>
          <cell r="B5063" t="str">
            <v>CABO MENSAGEIRO PARA REDES AÉREAS COMPACTAS. AF_12/2025</v>
          </cell>
          <cell r="C5063" t="str">
            <v>M</v>
          </cell>
          <cell r="D5063">
            <v>0</v>
          </cell>
          <cell r="E5063" t="str">
            <v>Instalações Elétricas - Rede de Distribuição</v>
          </cell>
          <cell r="F5063" t="str">
            <v>SINAPI Mai/26</v>
          </cell>
        </row>
        <row r="5064">
          <cell r="A5064">
            <v>106525</v>
          </cell>
          <cell r="B5064" t="str">
            <v>CHAVE FUSÍVEL 15KV CPF XS 100A, PARA REDES AÉREAS DE DISTRIBUIÇÃO DE ENERGIA ELÉTRICA DE MÉDIA TENSÃO - FORNECIMENTO E INSTALAÇÃO. AF_12/2025</v>
          </cell>
          <cell r="C5064" t="str">
            <v>UN</v>
          </cell>
          <cell r="D5064">
            <v>0</v>
          </cell>
          <cell r="E5064" t="str">
            <v>Instalações Elétricas - Rede de Distribuição</v>
          </cell>
          <cell r="F5064" t="str">
            <v>SINAPI Mai/26</v>
          </cell>
        </row>
        <row r="5065">
          <cell r="A5065">
            <v>101551</v>
          </cell>
          <cell r="B5065" t="str">
            <v>CONECTOR CUNHA, PARA REDES AÉREAS DE DISTRIBUIÇÃO DE ENERGIA ELÉTRICA DE BAIXA TENSÃO - FORNECIMENTO E INSTALAÇÃO. AF_12/2025</v>
          </cell>
          <cell r="C5065" t="str">
            <v>UN</v>
          </cell>
          <cell r="D5065">
            <v>0</v>
          </cell>
          <cell r="E5065" t="str">
            <v>Instalações Elétricas - Rede de Distribuição</v>
          </cell>
          <cell r="F5065" t="str">
            <v>SINAPI Mai/26</v>
          </cell>
        </row>
        <row r="5066">
          <cell r="A5066">
            <v>101552</v>
          </cell>
          <cell r="B5066" t="str">
            <v>CONECTOR H, PARA REDES AÉREAS DE DISTRIBUIÇÃO DE ENERGIA ELÉTRICA DE BAIXA TENSÃO - FORNECIMENTO E INSTALAÇÃO. AF_12/2025</v>
          </cell>
          <cell r="C5066" t="str">
            <v>UN</v>
          </cell>
          <cell r="D5066">
            <v>0</v>
          </cell>
          <cell r="E5066" t="str">
            <v>Instalações Elétricas - Rede de Distribuição</v>
          </cell>
          <cell r="F5066" t="str">
            <v>SINAPI Mai/26</v>
          </cell>
        </row>
        <row r="5067">
          <cell r="A5067">
            <v>101550</v>
          </cell>
          <cell r="B5067" t="str">
            <v>CONECTOR PERFURANTE, PARA REDES AÉREAS DE DISTRIBUIÇÃO DE ENERGIA ELÉTRICA DE BAIXA TENSÃO - FORNECIMENTO E INSTALAÇÃO. AF_12/2025</v>
          </cell>
          <cell r="C5067" t="str">
            <v>UN</v>
          </cell>
          <cell r="D5067">
            <v>0</v>
          </cell>
          <cell r="E5067" t="str">
            <v>Instalações Elétricas - Rede de Distribuição</v>
          </cell>
          <cell r="F5067" t="str">
            <v>SINAPI Mai/26</v>
          </cell>
        </row>
        <row r="5068">
          <cell r="A5068">
            <v>101501</v>
          </cell>
          <cell r="B5068" t="str">
            <v>ENTRADA DE ENERGIA ELÉTRICA, AÉREA, BIFÁSICA, COM CAIXA DE EMBUTIR, CABO DE 10 MM2 E DISJUNTOR DIN 50A (NÃO INCLUSO O POSTE DE CONCRETO). AF_12/2025</v>
          </cell>
          <cell r="C5068" t="str">
            <v>UN</v>
          </cell>
          <cell r="D5068">
            <v>2058.5100000000002</v>
          </cell>
          <cell r="E5068" t="str">
            <v>Instalações Elétricas - Rede de Distribuição</v>
          </cell>
          <cell r="F5068" t="str">
            <v>SINAPI Mai/26</v>
          </cell>
        </row>
        <row r="5069">
          <cell r="A5069">
            <v>101502</v>
          </cell>
          <cell r="B5069" t="str">
            <v>ENTRADA DE ENERGIA ELÉTRICA, AÉREA, BIFÁSICA, COM CAIXA DE EMBUTIR, CABO DE 16 MM2 E DISJUNTOR DIN 50A (NÃO INCLUSO O POSTE DE CONCRETO). AF_12/2025</v>
          </cell>
          <cell r="C5069" t="str">
            <v>UN</v>
          </cell>
          <cell r="D5069">
            <v>2246.9899999999998</v>
          </cell>
          <cell r="E5069" t="str">
            <v>Instalações Elétricas - Rede de Distribuição</v>
          </cell>
          <cell r="F5069" t="str">
            <v>SINAPI Mai/26</v>
          </cell>
        </row>
        <row r="5070">
          <cell r="A5070">
            <v>101503</v>
          </cell>
          <cell r="B5070" t="str">
            <v>ENTRADA DE ENERGIA ELÉTRICA, AÉREA, BIFÁSICA, COM CAIXA DE EMBUTIR, CABO DE 25 MM2 E DISJUNTOR DIN 50A (NÃO INCLUSO O POSTE DE CONCRETO). AF_12/2025</v>
          </cell>
          <cell r="C5070" t="str">
            <v>UN</v>
          </cell>
          <cell r="D5070">
            <v>2275.96</v>
          </cell>
          <cell r="E5070" t="str">
            <v>Instalações Elétricas - Rede de Distribuição</v>
          </cell>
          <cell r="F5070" t="str">
            <v>SINAPI Mai/26</v>
          </cell>
        </row>
        <row r="5071">
          <cell r="A5071">
            <v>101504</v>
          </cell>
          <cell r="B5071" t="str">
            <v>ENTRADA DE ENERGIA ELÉTRICA, AÉREA, BIFÁSICA, COM CAIXA DE EMBUTIR, CABO DE 35 MM2 E DISJUNTOR DIN 50A (NÃO INCLUSO O POSTE DE CONCRETO). AF_12/2025</v>
          </cell>
          <cell r="C5071" t="str">
            <v>UN</v>
          </cell>
          <cell r="D5071">
            <v>2516.09</v>
          </cell>
          <cell r="E5071" t="str">
            <v>Instalações Elétricas - Rede de Distribuição</v>
          </cell>
          <cell r="F5071" t="str">
            <v>SINAPI Mai/26</v>
          </cell>
        </row>
        <row r="5072">
          <cell r="A5072">
            <v>101497</v>
          </cell>
          <cell r="B5072" t="str">
            <v>ENTRADA DE ENERGIA ELÉTRICA, AÉREA, BIFÁSICA, COM CAIXA DE SOBREPOR, CABO DE 10 MM2 E DISJUNTOR DIN 50A (NÃO INCLUSO O POSTE DE CONCRETO). AF_12/2025</v>
          </cell>
          <cell r="C5072" t="str">
            <v>UN</v>
          </cell>
          <cell r="D5072">
            <v>2073.91</v>
          </cell>
          <cell r="E5072" t="str">
            <v>Instalações Elétricas - Rede de Distribuição</v>
          </cell>
          <cell r="F5072" t="str">
            <v>SINAPI Mai/26</v>
          </cell>
        </row>
        <row r="5073">
          <cell r="A5073">
            <v>101498</v>
          </cell>
          <cell r="B5073" t="str">
            <v>ENTRADA DE ENERGIA ELÉTRICA, AÉREA, BIFÁSICA, COM CAIXA DE SOBREPOR, CABO DE 16 MM2 E DISJUNTOR DIN 50A (NÃO INCLUSO O POSTE DE CONCRETO). AF_12/2025</v>
          </cell>
          <cell r="C5073" t="str">
            <v>UN</v>
          </cell>
          <cell r="D5073">
            <v>2262.39</v>
          </cell>
          <cell r="E5073" t="str">
            <v>Instalações Elétricas - Rede de Distribuição</v>
          </cell>
          <cell r="F5073" t="str">
            <v>SINAPI Mai/26</v>
          </cell>
        </row>
        <row r="5074">
          <cell r="A5074">
            <v>101499</v>
          </cell>
          <cell r="B5074" t="str">
            <v>ENTRADA DE ENERGIA ELÉTRICA, AÉREA, BIFÁSICA, COM CAIXA DE SOBREPOR, CABO DE 25 MM2 E DISJUNTOR DIN 50A (NÃO INCLUSO O POSTE DE CONCRETO). AF_12/2025</v>
          </cell>
          <cell r="C5074" t="str">
            <v>UN</v>
          </cell>
          <cell r="D5074">
            <v>2291.36</v>
          </cell>
          <cell r="E5074" t="str">
            <v>Instalações Elétricas - Rede de Distribuição</v>
          </cell>
          <cell r="F5074" t="str">
            <v>SINAPI Mai/26</v>
          </cell>
        </row>
        <row r="5075">
          <cell r="A5075">
            <v>101500</v>
          </cell>
          <cell r="B5075" t="str">
            <v>ENTRADA DE ENERGIA ELÉTRICA, AÉREA, BIFÁSICA, COM CAIXA DE SOBREPOR, CABO DE 35 MM2 E DISJUNTOR DIN 50A (NÃO INCLUSO O POSTE DE CONCRETO). AF_12/2025</v>
          </cell>
          <cell r="C5075" t="str">
            <v>UN</v>
          </cell>
          <cell r="D5075">
            <v>2531.4899999999998</v>
          </cell>
          <cell r="E5075" t="str">
            <v>Instalações Elétricas - Rede de Distribuição</v>
          </cell>
          <cell r="F5075" t="str">
            <v>SINAPI Mai/26</v>
          </cell>
        </row>
        <row r="5076">
          <cell r="A5076">
            <v>101493</v>
          </cell>
          <cell r="B5076" t="str">
            <v>ENTRADA DE ENERGIA ELÉTRICA, AÉREA, MONOFÁSICA, COM CAIXA DE EMBUTIR, CABO DE 10 MM2 E DISJUNTOR DIN 50A (NÃO INCLUSO O POSTE DE CONCRETO). AF_12/2025</v>
          </cell>
          <cell r="C5076" t="str">
            <v>UN</v>
          </cell>
          <cell r="D5076">
            <v>1782.64</v>
          </cell>
          <cell r="E5076" t="str">
            <v>Instalações Elétricas - Rede de Distribuição</v>
          </cell>
          <cell r="F5076" t="str">
            <v>SINAPI Mai/26</v>
          </cell>
        </row>
        <row r="5077">
          <cell r="A5077">
            <v>101494</v>
          </cell>
          <cell r="B5077" t="str">
            <v>ENTRADA DE ENERGIA ELÉTRICA, AÉREA, MONOFÁSICA, COM CAIXA DE EMBUTIR, CABO DE 16 MM2 E DISJUNTOR DIN 50A (NÃO INCLUSO O POSTE DE CONCRETO). AF_12/2025</v>
          </cell>
          <cell r="C5077" t="str">
            <v>UN</v>
          </cell>
          <cell r="D5077">
            <v>1907.16</v>
          </cell>
          <cell r="E5077" t="str">
            <v>Instalações Elétricas - Rede de Distribuição</v>
          </cell>
          <cell r="F5077" t="str">
            <v>SINAPI Mai/26</v>
          </cell>
        </row>
        <row r="5078">
          <cell r="A5078">
            <v>101495</v>
          </cell>
          <cell r="B5078" t="str">
            <v>ENTRADA DE ENERGIA ELÉTRICA, AÉREA, MONOFÁSICA, COM CAIXA DE EMBUTIR, CABO DE 25 MM2 E DISJUNTOR DIN 50A (NÃO INCLUSO O POSTE DE CONCRETO). AF_12/2025</v>
          </cell>
          <cell r="C5078" t="str">
            <v>UN</v>
          </cell>
          <cell r="D5078">
            <v>1926.3</v>
          </cell>
          <cell r="E5078" t="str">
            <v>Instalações Elétricas - Rede de Distribuição</v>
          </cell>
          <cell r="F5078" t="str">
            <v>SINAPI Mai/26</v>
          </cell>
        </row>
        <row r="5079">
          <cell r="A5079">
            <v>101496</v>
          </cell>
          <cell r="B5079" t="str">
            <v>ENTRADA DE ENERGIA ELÉTRICA, AÉREA, MONOFÁSICA, COM CAIXA DE EMBUTIR, CABO DE 35 MM2 E DISJUNTOR DIN 50A (NÃO INCLUSO O POSTE DE CONCRETO). AF_12/2025</v>
          </cell>
          <cell r="C5079" t="str">
            <v>UN</v>
          </cell>
          <cell r="D5079">
            <v>2096.42</v>
          </cell>
          <cell r="E5079" t="str">
            <v>Instalações Elétricas - Rede de Distribuição</v>
          </cell>
          <cell r="F5079" t="str">
            <v>SINAPI Mai/26</v>
          </cell>
        </row>
        <row r="5080">
          <cell r="A5080">
            <v>101489</v>
          </cell>
          <cell r="B5080" t="str">
            <v>ENTRADA DE ENERGIA ELÉTRICA, AÉREA, MONOFÁSICA, COM CAIXA DE SOBREPOR, CABO DE 10 MM2 E DISJUNTOR DIN 50A (NÃO INCLUSO O POSTE DE CONCRETO). AF_12/2025</v>
          </cell>
          <cell r="C5080" t="str">
            <v>UN</v>
          </cell>
          <cell r="D5080">
            <v>1807.71</v>
          </cell>
          <cell r="E5080" t="str">
            <v>Instalações Elétricas - Rede de Distribuição</v>
          </cell>
          <cell r="F5080" t="str">
            <v>SINAPI Mai/26</v>
          </cell>
        </row>
        <row r="5081">
          <cell r="A5081">
            <v>101490</v>
          </cell>
          <cell r="B5081" t="str">
            <v>ENTRADA DE ENERGIA ELÉTRICA, AÉREA, MONOFÁSICA, COM CAIXA DE SOBREPOR, CABO DE 16 MM2 E DISJUNTOR DIN 50A (NÃO INCLUSO O POSTE DE CONCRETO). AF_12/2025</v>
          </cell>
          <cell r="C5081" t="str">
            <v>UN</v>
          </cell>
          <cell r="D5081">
            <v>1932.23</v>
          </cell>
          <cell r="E5081" t="str">
            <v>Instalações Elétricas - Rede de Distribuição</v>
          </cell>
          <cell r="F5081" t="str">
            <v>SINAPI Mai/26</v>
          </cell>
        </row>
        <row r="5082">
          <cell r="A5082">
            <v>101491</v>
          </cell>
          <cell r="B5082" t="str">
            <v>ENTRADA DE ENERGIA ELÉTRICA, AÉREA, MONOFÁSICA, COM CAIXA DE SOBREPOR, CABO DE 25 MM2 E DISJUNTOR DIN 50A (NÃO INCLUSO O POSTE DE CONCRETO). AF_12/2025</v>
          </cell>
          <cell r="C5082" t="str">
            <v>UN</v>
          </cell>
          <cell r="D5082">
            <v>1951.37</v>
          </cell>
          <cell r="E5082" t="str">
            <v>Instalações Elétricas - Rede de Distribuição</v>
          </cell>
          <cell r="F5082" t="str">
            <v>SINAPI Mai/26</v>
          </cell>
        </row>
        <row r="5083">
          <cell r="A5083">
            <v>101492</v>
          </cell>
          <cell r="B5083" t="str">
            <v>ENTRADA DE ENERGIA ELÉTRICA, AÉREA, MONOFÁSICA, COM CAIXA DE SOBREPOR, CABO DE 35 MM2 E DISJUNTOR DIN 50A (NÃO INCLUSO O POSTE DE CONCRETO). AF_12/2025</v>
          </cell>
          <cell r="C5083" t="str">
            <v>UN</v>
          </cell>
          <cell r="D5083">
            <v>2121.4899999999998</v>
          </cell>
          <cell r="E5083" t="str">
            <v>Instalações Elétricas - Rede de Distribuição</v>
          </cell>
          <cell r="F5083" t="str">
            <v>SINAPI Mai/26</v>
          </cell>
        </row>
        <row r="5084">
          <cell r="A5084">
            <v>101509</v>
          </cell>
          <cell r="B5084" t="str">
            <v>ENTRADA DE ENERGIA ELÉTRICA, AÉREA, TRIFÁSICA, COM CAIXA DE EMBUTIR, CABO DE 10 MM2 E DISJUNTOR DIN 50A (NÃO INCLUSO O POSTE DE CONCRETO). AF_12/2025</v>
          </cell>
          <cell r="C5084" t="str">
            <v>UN</v>
          </cell>
          <cell r="D5084">
            <v>2249.2600000000002</v>
          </cell>
          <cell r="E5084" t="str">
            <v>Instalações Elétricas - Rede de Distribuição</v>
          </cell>
          <cell r="F5084" t="str">
            <v>SINAPI Mai/26</v>
          </cell>
        </row>
        <row r="5085">
          <cell r="A5085">
            <v>101510</v>
          </cell>
          <cell r="B5085" t="str">
            <v>ENTRADA DE ENERGIA ELÉTRICA, AÉREA, TRIFÁSICA, COM CAIXA DE EMBUTIR, CABO DE 16 MM2 E DISJUNTOR DIN 50A (NÃO INCLUSO O POSTE DE CONCRETO). AF_12/2025</v>
          </cell>
          <cell r="C5085" t="str">
            <v>UN</v>
          </cell>
          <cell r="D5085">
            <v>2500.5700000000002</v>
          </cell>
          <cell r="E5085" t="str">
            <v>Instalações Elétricas - Rede de Distribuição</v>
          </cell>
          <cell r="F5085" t="str">
            <v>SINAPI Mai/26</v>
          </cell>
        </row>
        <row r="5086">
          <cell r="A5086">
            <v>101511</v>
          </cell>
          <cell r="B5086" t="str">
            <v>ENTRADA DE ENERGIA ELÉTRICA, AÉREA, TRIFÁSICA, COM CAIXA DE EMBUTIR, CABO DE 25 MM2 E DISJUNTOR DIN 50A (NÃO INCLUSO O POSTE DE CONCRETO). AF_12/2025</v>
          </cell>
          <cell r="C5086" t="str">
            <v>UN</v>
          </cell>
          <cell r="D5086">
            <v>2539.1999999999998</v>
          </cell>
          <cell r="E5086" t="str">
            <v>Instalações Elétricas - Rede de Distribuição</v>
          </cell>
          <cell r="F5086" t="str">
            <v>SINAPI Mai/26</v>
          </cell>
        </row>
        <row r="5087">
          <cell r="A5087">
            <v>101512</v>
          </cell>
          <cell r="B5087" t="str">
            <v>ENTRADA DE ENERGIA ELÉTRICA, AÉREA, TRIFÁSICA, COM CAIXA DE EMBUTIR, CABO DE 35 MM2 E DISJUNTOR DIN 50A (NÃO INCLUSO O POSTE DE CONCRETO). AF_12/2025</v>
          </cell>
          <cell r="C5087" t="str">
            <v>UN</v>
          </cell>
          <cell r="D5087">
            <v>2848.08</v>
          </cell>
          <cell r="E5087" t="str">
            <v>Instalações Elétricas - Rede de Distribuição</v>
          </cell>
          <cell r="F5087" t="str">
            <v>SINAPI Mai/26</v>
          </cell>
        </row>
        <row r="5088">
          <cell r="A5088">
            <v>101505</v>
          </cell>
          <cell r="B5088" t="str">
            <v>ENTRADA DE ENERGIA ELÉTRICA, AÉREA, TRIFÁSICA, COM CAIXA DE SOBREPOR, CABO DE 10 MM2 E DISJUNTOR DIN 50A (NÃO INCLUSO O POSTE DE CONCRETO). AF_12/2025</v>
          </cell>
          <cell r="C5088" t="str">
            <v>UN</v>
          </cell>
          <cell r="D5088">
            <v>2212.64</v>
          </cell>
          <cell r="E5088" t="str">
            <v>Instalações Elétricas - Rede de Distribuição</v>
          </cell>
          <cell r="F5088" t="str">
            <v>SINAPI Mai/26</v>
          </cell>
        </row>
        <row r="5089">
          <cell r="A5089">
            <v>101506</v>
          </cell>
          <cell r="B5089" t="str">
            <v>ENTRADA DE ENERGIA ELÉTRICA, AÉREA, TRIFÁSICA, COM CAIXA DE SOBREPOR, CABO DE 16 MM2 E DISJUNTOR DIN 50A (NÃO INCLUSO O POSTE DE CONCRETO). AF_12/2025</v>
          </cell>
          <cell r="C5089" t="str">
            <v>UN</v>
          </cell>
          <cell r="D5089">
            <v>2463.9499999999998</v>
          </cell>
          <cell r="E5089" t="str">
            <v>Instalações Elétricas - Rede de Distribuição</v>
          </cell>
          <cell r="F5089" t="str">
            <v>SINAPI Mai/26</v>
          </cell>
        </row>
        <row r="5090">
          <cell r="A5090">
            <v>101507</v>
          </cell>
          <cell r="B5090" t="str">
            <v>ENTRADA DE ENERGIA ELÉTRICA, AÉREA, TRIFÁSICA, COM CAIXA DE SOBREPOR, CABO DE 25 MM2 E DISJUNTOR DIN 50A (NÃO INCLUSO O POSTE DE CONCRETO). AF_12/2025</v>
          </cell>
          <cell r="C5090" t="str">
            <v>UN</v>
          </cell>
          <cell r="D5090">
            <v>2502.58</v>
          </cell>
          <cell r="E5090" t="str">
            <v>Instalações Elétricas - Rede de Distribuição</v>
          </cell>
          <cell r="F5090" t="str">
            <v>SINAPI Mai/26</v>
          </cell>
        </row>
        <row r="5091">
          <cell r="A5091">
            <v>101508</v>
          </cell>
          <cell r="B5091" t="str">
            <v>ENTRADA DE ENERGIA ELÉTRICA, AÉREA, TRIFÁSICA, COM CAIXA DE SOBREPOR, CABO DE 35 MM2 E DISJUNTOR DIN 50A (NÃO INCLUSO O POSTE DE CONCRETO). AF_12/2025</v>
          </cell>
          <cell r="C5091" t="str">
            <v>UN</v>
          </cell>
          <cell r="D5091">
            <v>2811.46</v>
          </cell>
          <cell r="E5091" t="str">
            <v>Instalações Elétricas - Rede de Distribuição</v>
          </cell>
          <cell r="F5091" t="str">
            <v>SINAPI Mai/26</v>
          </cell>
        </row>
        <row r="5092">
          <cell r="A5092">
            <v>101525</v>
          </cell>
          <cell r="B5092" t="str">
            <v>ENTRADA DE ENERGIA ELÉTRICA, SUBTERRÂNEA, BIFÁSICA, COM CAIXA DE EMBUTIR, CABO DE 10 MM2 E DISJUNTOR DIN 50A (NÃO INCLUSA MURETA DE ALVENARIA). AF_12/2025</v>
          </cell>
          <cell r="C5092" t="str">
            <v>UN</v>
          </cell>
          <cell r="D5092">
            <v>1188.8</v>
          </cell>
          <cell r="E5092" t="str">
            <v>Instalações Elétricas - Rede de Distribuição</v>
          </cell>
          <cell r="F5092" t="str">
            <v>SINAPI Mai/26</v>
          </cell>
        </row>
        <row r="5093">
          <cell r="A5093">
            <v>101526</v>
          </cell>
          <cell r="B5093" t="str">
            <v>ENTRADA DE ENERGIA ELÉTRICA, SUBTERRÂNEA, BIFÁSICA, COM CAIXA DE EMBUTIR, CABO DE 16 MM2 E DISJUNTOR DIN 50A (NÃO INCLUSA MURETA DE ALVENARIA). AF_12/2025</v>
          </cell>
          <cell r="C5093" t="str">
            <v>UN</v>
          </cell>
          <cell r="D5093">
            <v>1412.93</v>
          </cell>
          <cell r="E5093" t="str">
            <v>Instalações Elétricas - Rede de Distribuição</v>
          </cell>
          <cell r="F5093" t="str">
            <v>SINAPI Mai/26</v>
          </cell>
        </row>
        <row r="5094">
          <cell r="A5094">
            <v>101527</v>
          </cell>
          <cell r="B5094" t="str">
            <v>ENTRADA DE ENERGIA ELÉTRICA, SUBTERRÂNEA, BIFÁSICA, COM CAIXA DE EMBUTIR, CABO DE 25 MM2 E DISJUNTOR DIN 50A (NÃO INCLUSA MURETA DE ALVENARIA). AF_12/2025</v>
          </cell>
          <cell r="C5094" t="str">
            <v>UN</v>
          </cell>
          <cell r="D5094">
            <v>1447.39</v>
          </cell>
          <cell r="E5094" t="str">
            <v>Instalações Elétricas - Rede de Distribuição</v>
          </cell>
          <cell r="F5094" t="str">
            <v>SINAPI Mai/26</v>
          </cell>
        </row>
        <row r="5095">
          <cell r="A5095">
            <v>101528</v>
          </cell>
          <cell r="B5095" t="str">
            <v>ENTRADA DE ENERGIA ELÉTRICA, SUBTERRÂNEA, BIFÁSICA, COM CAIXA DE EMBUTIR, CABO DE 35 MM2 E DISJUNTOR DIN 50A (NÃO INCLUSA MURETA DE ALVENARIA). AF_12/2025</v>
          </cell>
          <cell r="C5095" t="str">
            <v>UN</v>
          </cell>
          <cell r="D5095">
            <v>1692.71</v>
          </cell>
          <cell r="E5095" t="str">
            <v>Instalações Elétricas - Rede de Distribuição</v>
          </cell>
          <cell r="F5095" t="str">
            <v>SINAPI Mai/26</v>
          </cell>
        </row>
        <row r="5096">
          <cell r="A5096">
            <v>101521</v>
          </cell>
          <cell r="B5096" t="str">
            <v>ENTRADA DE ENERGIA ELÉTRICA, SUBTERRÂNEA, BIFÁSICA, COM CAIXA DE SOBREPOR, CABO DE 10 MM2 E DISJUNTOR DIN 50A (NÃO INCLUSA MURETA DE ALVENARIA). AF_12/2025</v>
          </cell>
          <cell r="C5096" t="str">
            <v>UN</v>
          </cell>
          <cell r="D5096">
            <v>1204.21</v>
          </cell>
          <cell r="E5096" t="str">
            <v>Instalações Elétricas - Rede de Distribuição</v>
          </cell>
          <cell r="F5096" t="str">
            <v>SINAPI Mai/26</v>
          </cell>
        </row>
        <row r="5097">
          <cell r="A5097">
            <v>101522</v>
          </cell>
          <cell r="B5097" t="str">
            <v>ENTRADA DE ENERGIA ELÉTRICA, SUBTERRÂNEA, BIFÁSICA, COM CAIXA DE SOBREPOR, CABO DE 16 MM2 E DISJUNTOR DIN 50A (NÃO INCLUSA MURETA DE ALVENARIA). AF_12/2025</v>
          </cell>
          <cell r="C5097" t="str">
            <v>UN</v>
          </cell>
          <cell r="D5097">
            <v>1428.34</v>
          </cell>
          <cell r="E5097" t="str">
            <v>Instalações Elétricas - Rede de Distribuição</v>
          </cell>
          <cell r="F5097" t="str">
            <v>SINAPI Mai/26</v>
          </cell>
        </row>
        <row r="5098">
          <cell r="A5098">
            <v>101523</v>
          </cell>
          <cell r="B5098" t="str">
            <v>ENTRADA DE ENERGIA ELÉTRICA, SUBTERRÂNEA, BIFÁSICA, COM CAIXA DE SOBREPOR, CABO DE 25 MM2 E DISJUNTOR DIN 50A (NÃO INCLUSA MURETA DE ALVENARIA). AF_12/2025</v>
          </cell>
          <cell r="C5098" t="str">
            <v>UN</v>
          </cell>
          <cell r="D5098">
            <v>1462.8</v>
          </cell>
          <cell r="E5098" t="str">
            <v>Instalações Elétricas - Rede de Distribuição</v>
          </cell>
          <cell r="F5098" t="str">
            <v>SINAPI Mai/26</v>
          </cell>
        </row>
        <row r="5099">
          <cell r="A5099">
            <v>101524</v>
          </cell>
          <cell r="B5099" t="str">
            <v>ENTRADA DE ENERGIA ELÉTRICA, SUBTERRÂNEA, BIFÁSICA, COM CAIXA DE SOBREPOR, CABO DE 35 MM2 E DISJUNTOR DIN 50A (NÃO INCLUSA MURETA DE ALVENARIA). AF_12/2025</v>
          </cell>
          <cell r="C5099" t="str">
            <v>UN</v>
          </cell>
          <cell r="D5099">
            <v>1708.12</v>
          </cell>
          <cell r="E5099" t="str">
            <v>Instalações Elétricas - Rede de Distribuição</v>
          </cell>
          <cell r="F5099" t="str">
            <v>SINAPI Mai/26</v>
          </cell>
        </row>
        <row r="5100">
          <cell r="A5100">
            <v>101517</v>
          </cell>
          <cell r="B5100" t="str">
            <v>ENTRADA DE ENERGIA ELÉTRICA, SUBTERRÂNEA, MONOFÁSICA, COM CAIXA DE EMBUTIR, CABO DE 10 MM2 E DISJUNTOR DIN 50A (NÃO INCLUSA MURETA DE ALVENARIA). AF_12/2025</v>
          </cell>
          <cell r="C5100" t="str">
            <v>UN</v>
          </cell>
          <cell r="D5100">
            <v>893.83</v>
          </cell>
          <cell r="E5100" t="str">
            <v>Instalações Elétricas - Rede de Distribuição</v>
          </cell>
          <cell r="F5100" t="str">
            <v>SINAPI Mai/26</v>
          </cell>
        </row>
        <row r="5101">
          <cell r="A5101">
            <v>101518</v>
          </cell>
          <cell r="B5101" t="str">
            <v>ENTRADA DE ENERGIA ELÉTRICA, SUBTERRÂNEA, MONOFÁSICA, COM CAIXA DE EMBUTIR, CABO DE 16 MM2 E DISJUNTOR DIN 50A (NÃO INCLUSA MURETA DE ALVENARIA). AF_12/2025</v>
          </cell>
          <cell r="C5101" t="str">
            <v>UN</v>
          </cell>
          <cell r="D5101">
            <v>1043.26</v>
          </cell>
          <cell r="E5101" t="str">
            <v>Instalações Elétricas - Rede de Distribuição</v>
          </cell>
          <cell r="F5101" t="str">
            <v>SINAPI Mai/26</v>
          </cell>
        </row>
        <row r="5102">
          <cell r="A5102">
            <v>101519</v>
          </cell>
          <cell r="B5102" t="str">
            <v>ENTRADA DE ENERGIA ELÉTRICA, SUBTERRÂNEA, MONOFÁSICA, COM CAIXA DE EMBUTIR, CABO DE 25 MM2 E DISJUNTOR DIN 50A (NÃO INCLUSA MURETA DE ALVENARIA). AF_12/2025</v>
          </cell>
          <cell r="C5102" t="str">
            <v>UN</v>
          </cell>
          <cell r="D5102">
            <v>1066.23</v>
          </cell>
          <cell r="E5102" t="str">
            <v>Instalações Elétricas - Rede de Distribuição</v>
          </cell>
          <cell r="F5102" t="str">
            <v>SINAPI Mai/26</v>
          </cell>
        </row>
        <row r="5103">
          <cell r="A5103">
            <v>101520</v>
          </cell>
          <cell r="B5103" t="str">
            <v>ENTRADA DE ENERGIA ELÉTRICA, SUBTERRÂNEA, MONOFÁSICA, COM CAIXA DE EMBUTIR, CABO DE 35 MM2 E DISJUNTOR DIN 50A (NÃO INCLUSA MURETA DE ALVENARIA). AF_12/2025</v>
          </cell>
          <cell r="C5103" t="str">
            <v>UN</v>
          </cell>
          <cell r="D5103">
            <v>1229.77</v>
          </cell>
          <cell r="E5103" t="str">
            <v>Instalações Elétricas - Rede de Distribuição</v>
          </cell>
          <cell r="F5103" t="str">
            <v>SINAPI Mai/26</v>
          </cell>
        </row>
        <row r="5104">
          <cell r="A5104">
            <v>101513</v>
          </cell>
          <cell r="B5104" t="str">
            <v>ENTRADA DE ENERGIA ELÉTRICA, SUBTERRÂNEA, MONOFÁSICA, COM CAIXA DE SOBREPOR, CABO DE 10 MM2 E DISJUNTOR DIN 50A (NÃO INCLUSA MURETA DE ALVENARIA). AF_12/2025</v>
          </cell>
          <cell r="C5104" t="str">
            <v>UN</v>
          </cell>
          <cell r="D5104">
            <v>918.91</v>
          </cell>
          <cell r="E5104" t="str">
            <v>Instalações Elétricas - Rede de Distribuição</v>
          </cell>
          <cell r="F5104" t="str">
            <v>SINAPI Mai/26</v>
          </cell>
        </row>
        <row r="5105">
          <cell r="A5105">
            <v>101514</v>
          </cell>
          <cell r="B5105" t="str">
            <v>ENTRADA DE ENERGIA ELÉTRICA, SUBTERRÂNEA, MONOFÁSICA, COM CAIXA DE SOBREPOR, CABO DE 16 MM2 E DISJUNTOR DIN 50A (NÃO INCLUSA MURETA DE ALVENARIA). AF_12/2025</v>
          </cell>
          <cell r="C5105" t="str">
            <v>UN</v>
          </cell>
          <cell r="D5105">
            <v>1068.3399999999999</v>
          </cell>
          <cell r="E5105" t="str">
            <v>Instalações Elétricas - Rede de Distribuição</v>
          </cell>
          <cell r="F5105" t="str">
            <v>SINAPI Mai/26</v>
          </cell>
        </row>
        <row r="5106">
          <cell r="A5106">
            <v>101515</v>
          </cell>
          <cell r="B5106" t="str">
            <v>ENTRADA DE ENERGIA ELÉTRICA, SUBTERRÂNEA, MONOFÁSICA, COM CAIXA DE SOBREPOR, CABO DE 25 MM2 E DISJUNTOR DIN 50A (NÃO INCLUSA MURETA DE ALVENARIA). AF_12/2025</v>
          </cell>
          <cell r="C5106" t="str">
            <v>UN</v>
          </cell>
          <cell r="D5106">
            <v>1091.31</v>
          </cell>
          <cell r="E5106" t="str">
            <v>Instalações Elétricas - Rede de Distribuição</v>
          </cell>
          <cell r="F5106" t="str">
            <v>SINAPI Mai/26</v>
          </cell>
        </row>
        <row r="5107">
          <cell r="A5107">
            <v>101516</v>
          </cell>
          <cell r="B5107" t="str">
            <v>ENTRADA DE ENERGIA ELÉTRICA, SUBTERRÂNEA, MONOFÁSICA, COM CAIXA DE SOBREPOR, CABO DE 35 MM2 E DISJUNTOR DIN 50A (NÃO INCLUSA MURETA DE ALVENARIA). AF_12/2025</v>
          </cell>
          <cell r="C5107" t="str">
            <v>UN</v>
          </cell>
          <cell r="D5107">
            <v>1254.8499999999999</v>
          </cell>
          <cell r="E5107" t="str">
            <v>Instalações Elétricas - Rede de Distribuição</v>
          </cell>
          <cell r="F5107" t="str">
            <v>SINAPI Mai/26</v>
          </cell>
        </row>
        <row r="5108">
          <cell r="A5108">
            <v>101533</v>
          </cell>
          <cell r="B5108" t="str">
            <v>ENTRADA DE ENERGIA ELÉTRICA, SUBTERRÂNEA, TRIFÁSICA, COM CAIXA DE EMBUTIR, CABO DE 10 MM2 E DISJUNTOR DIN 50A (NÃO INCLUSA MURETA DE ALVENARIA). AF_12/2025</v>
          </cell>
          <cell r="C5108" t="str">
            <v>UN</v>
          </cell>
          <cell r="D5108">
            <v>1400.64</v>
          </cell>
          <cell r="E5108" t="str">
            <v>Instalações Elétricas - Rede de Distribuição</v>
          </cell>
          <cell r="F5108" t="str">
            <v>SINAPI Mai/26</v>
          </cell>
        </row>
        <row r="5109">
          <cell r="A5109">
            <v>101534</v>
          </cell>
          <cell r="B5109" t="str">
            <v>ENTRADA DE ENERGIA ELÉTRICA, SUBTERRÂNEA, TRIFÁSICA, COM CAIXA DE EMBUTIR, CABO DE 16 MM2 E DISJUNTOR DIN 50A (NÃO INCLUSA MURETA DE ALVENARIA). AF_12/2025</v>
          </cell>
          <cell r="C5109" t="str">
            <v>UN</v>
          </cell>
          <cell r="D5109">
            <v>1699.49</v>
          </cell>
          <cell r="E5109" t="str">
            <v>Instalações Elétricas - Rede de Distribuição</v>
          </cell>
          <cell r="F5109" t="str">
            <v>SINAPI Mai/26</v>
          </cell>
        </row>
        <row r="5110">
          <cell r="A5110">
            <v>101535</v>
          </cell>
          <cell r="B5110" t="str">
            <v>ENTRADA DE ENERGIA ELÉTRICA, SUBTERRÂNEA, TRIFÁSICA, COM CAIXA DE EMBUTIR, CABO DE 25 MM2 E DISJUNTOR DIN 50A (NÃO INCLUSA MURETA DE ALVENARIA). AF_12/2025</v>
          </cell>
          <cell r="C5110" t="str">
            <v>UN</v>
          </cell>
          <cell r="D5110">
            <v>1745.43</v>
          </cell>
          <cell r="E5110" t="str">
            <v>Instalações Elétricas - Rede de Distribuição</v>
          </cell>
          <cell r="F5110" t="str">
            <v>SINAPI Mai/26</v>
          </cell>
        </row>
        <row r="5111">
          <cell r="A5111">
            <v>101536</v>
          </cell>
          <cell r="B5111" t="str">
            <v>ENTRADA DE ENERGIA ELÉTRICA, SUBTERRÂNEA, TRIFÁSICA, COM CAIXA DE EMBUTIR, CABO DE 35 MM2 E DISJUNTOR DIN 50A (NÃO INCLUSA MURETA DE ALVENARIA). AF_12/2025</v>
          </cell>
          <cell r="C5111" t="str">
            <v>UN</v>
          </cell>
          <cell r="D5111">
            <v>2072.52</v>
          </cell>
          <cell r="E5111" t="str">
            <v>Instalações Elétricas - Rede de Distribuição</v>
          </cell>
          <cell r="F5111" t="str">
            <v>SINAPI Mai/26</v>
          </cell>
        </row>
        <row r="5112">
          <cell r="A5112">
            <v>101529</v>
          </cell>
          <cell r="B5112" t="str">
            <v>ENTRADA DE ENERGIA ELÉTRICA, SUBTERRÂNEA, TRIFÁSICA, COM CAIXA DE SOBREPOR, CABO DE 10 MM2 E DISJUNTOR DIN 50A (NÃO INCLUSA MURETA DE ALVENARIA). AF_12/2025</v>
          </cell>
          <cell r="C5112" t="str">
            <v>UN</v>
          </cell>
          <cell r="D5112">
            <v>1364.03</v>
          </cell>
          <cell r="E5112" t="str">
            <v>Instalações Elétricas - Rede de Distribuição</v>
          </cell>
          <cell r="F5112" t="str">
            <v>SINAPI Mai/26</v>
          </cell>
        </row>
        <row r="5113">
          <cell r="A5113">
            <v>101530</v>
          </cell>
          <cell r="B5113" t="str">
            <v>ENTRADA DE ENERGIA ELÉTRICA, SUBTERRÂNEA, TRIFÁSICA, COM CAIXA DE SOBREPOR, CABO DE 16 MM2 E DISJUNTOR DIN 50A (NÃO INCLUSA MURETA DE ALVENARIA). AF_12/2025</v>
          </cell>
          <cell r="C5113" t="str">
            <v>UN</v>
          </cell>
          <cell r="D5113">
            <v>1662.88</v>
          </cell>
          <cell r="E5113" t="str">
            <v>Instalações Elétricas - Rede de Distribuição</v>
          </cell>
          <cell r="F5113" t="str">
            <v>SINAPI Mai/26</v>
          </cell>
        </row>
        <row r="5114">
          <cell r="A5114">
            <v>101531</v>
          </cell>
          <cell r="B5114" t="str">
            <v>ENTRADA DE ENERGIA ELÉTRICA, SUBTERRÂNEA, TRIFÁSICA, COM CAIXA DE SOBREPOR, CABO DE 25 MM2 E DISJUNTOR DIN 50A (NÃO INCLUSA MURETA DE ALVENARIA). AF_12/2025</v>
          </cell>
          <cell r="C5114" t="str">
            <v>UN</v>
          </cell>
          <cell r="D5114">
            <v>1708.82</v>
          </cell>
          <cell r="E5114" t="str">
            <v>Instalações Elétricas - Rede de Distribuição</v>
          </cell>
          <cell r="F5114" t="str">
            <v>SINAPI Mai/26</v>
          </cell>
        </row>
        <row r="5115">
          <cell r="A5115">
            <v>101532</v>
          </cell>
          <cell r="B5115" t="str">
            <v>ENTRADA DE ENERGIA ELÉTRICA, SUBTERRÂNEA, TRIFÁSICA, COM CAIXA DE SOBREPOR, CABO DE 35 MM2 E DISJUNTOR DIN 50A (NÃO INCLUSA MURETA DE ALVENARIA). AF_12/2025</v>
          </cell>
          <cell r="C5115" t="str">
            <v>UN</v>
          </cell>
          <cell r="D5115">
            <v>2035.91</v>
          </cell>
          <cell r="E5115" t="str">
            <v>Instalações Elétricas - Rede de Distribuição</v>
          </cell>
          <cell r="F5115" t="str">
            <v>SINAPI Mai/26</v>
          </cell>
        </row>
        <row r="5116">
          <cell r="A5116">
            <v>106510</v>
          </cell>
          <cell r="B5116" t="str">
            <v>ESTRUTURA B1 DE ACONCORAGEM EM POSTE CIRCULAR. AF_12/2025</v>
          </cell>
          <cell r="C5116" t="str">
            <v>UN</v>
          </cell>
          <cell r="D5116">
            <v>0</v>
          </cell>
          <cell r="E5116" t="str">
            <v>Instalações Elétricas - Rede de Distribuição</v>
          </cell>
          <cell r="F5116" t="str">
            <v>SINAPI Mai/26</v>
          </cell>
        </row>
        <row r="5117">
          <cell r="A5117">
            <v>106514</v>
          </cell>
          <cell r="B5117" t="str">
            <v>ESTRUTURA B1 DE ACONCORAGEM EM POSTE DUPLO T. AF_12/2025</v>
          </cell>
          <cell r="C5117" t="str">
            <v>UN</v>
          </cell>
          <cell r="D5117">
            <v>0</v>
          </cell>
          <cell r="E5117" t="str">
            <v>Instalações Elétricas - Rede de Distribuição</v>
          </cell>
          <cell r="F5117" t="str">
            <v>SINAPI Mai/26</v>
          </cell>
        </row>
        <row r="5118">
          <cell r="A5118">
            <v>106511</v>
          </cell>
          <cell r="B5118" t="str">
            <v>ESTRUTURA B2 DE ACONCORAGEM EM POSTE CIRCULAR. AF_12/2025</v>
          </cell>
          <cell r="C5118" t="str">
            <v>UN</v>
          </cell>
          <cell r="D5118">
            <v>0</v>
          </cell>
          <cell r="E5118" t="str">
            <v>Instalações Elétricas - Rede de Distribuição</v>
          </cell>
          <cell r="F5118" t="str">
            <v>SINAPI Mai/26</v>
          </cell>
        </row>
        <row r="5119">
          <cell r="A5119">
            <v>106515</v>
          </cell>
          <cell r="B5119" t="str">
            <v>ESTRUTURA B2 DE ACONCORAGEM EM POSTE DUPLO T. AF_12/2025</v>
          </cell>
          <cell r="C5119" t="str">
            <v>UN</v>
          </cell>
          <cell r="D5119">
            <v>0</v>
          </cell>
          <cell r="E5119" t="str">
            <v>Instalações Elétricas - Rede de Distribuição</v>
          </cell>
          <cell r="F5119" t="str">
            <v>SINAPI Mai/26</v>
          </cell>
        </row>
        <row r="5120">
          <cell r="A5120">
            <v>106512</v>
          </cell>
          <cell r="B5120" t="str">
            <v>ESTRUTURA B3 DE ACONCORAGEM EM POSTE CIRCULAR. AF_12/2025</v>
          </cell>
          <cell r="C5120" t="str">
            <v>UN</v>
          </cell>
          <cell r="D5120">
            <v>0</v>
          </cell>
          <cell r="E5120" t="str">
            <v>Instalações Elétricas - Rede de Distribuição</v>
          </cell>
          <cell r="F5120" t="str">
            <v>SINAPI Mai/26</v>
          </cell>
        </row>
        <row r="5121">
          <cell r="A5121">
            <v>106516</v>
          </cell>
          <cell r="B5121" t="str">
            <v>ESTRUTURA B3 DE ACONCORAGEM EM POSTE DUPLO T. AF_12/2025</v>
          </cell>
          <cell r="C5121" t="str">
            <v>UN</v>
          </cell>
          <cell r="D5121">
            <v>0</v>
          </cell>
          <cell r="E5121" t="str">
            <v>Instalações Elétricas - Rede de Distribuição</v>
          </cell>
          <cell r="F5121" t="str">
            <v>SINAPI Mai/26</v>
          </cell>
        </row>
        <row r="5122">
          <cell r="A5122">
            <v>106513</v>
          </cell>
          <cell r="B5122" t="str">
            <v>ESTRUTURA B4 DE ACONCORAGEM EM POSTE CIRCULAR. AF_12/2025</v>
          </cell>
          <cell r="C5122" t="str">
            <v>UN</v>
          </cell>
          <cell r="D5122">
            <v>0</v>
          </cell>
          <cell r="E5122" t="str">
            <v>Instalações Elétricas - Rede de Distribuição</v>
          </cell>
          <cell r="F5122" t="str">
            <v>SINAPI Mai/26</v>
          </cell>
        </row>
        <row r="5123">
          <cell r="A5123">
            <v>106517</v>
          </cell>
          <cell r="B5123" t="str">
            <v>ESTRUTURA B4 DE ACONCORAGEM EM POSTE DUPLO T. AF_12/2025</v>
          </cell>
          <cell r="C5123" t="str">
            <v>UN</v>
          </cell>
          <cell r="D5123">
            <v>0</v>
          </cell>
          <cell r="E5123" t="str">
            <v>Instalações Elétricas - Rede de Distribuição</v>
          </cell>
          <cell r="F5123" t="str">
            <v>SINAPI Mai/26</v>
          </cell>
        </row>
        <row r="5124">
          <cell r="A5124">
            <v>106518</v>
          </cell>
          <cell r="B5124" t="str">
            <v>ESTRUTURA CE1 REDE DE DISTRIBUIÇÃO COMPACTA EM POSTE CIRCULAR. AF_12/2025</v>
          </cell>
          <cell r="C5124" t="str">
            <v>UN</v>
          </cell>
          <cell r="D5124">
            <v>0</v>
          </cell>
          <cell r="E5124" t="str">
            <v>Instalações Elétricas - Rede de Distribuição</v>
          </cell>
          <cell r="F5124" t="str">
            <v>SINAPI Mai/26</v>
          </cell>
        </row>
        <row r="5125">
          <cell r="A5125">
            <v>106519</v>
          </cell>
          <cell r="B5125" t="str">
            <v>ESTRUTURA CE1 REDE DE DISTRIBUIÇÃO COMPACTA EM POSTE DUPLO T. AF_12/2025</v>
          </cell>
          <cell r="C5125" t="str">
            <v>UN</v>
          </cell>
          <cell r="D5125">
            <v>0</v>
          </cell>
          <cell r="E5125" t="str">
            <v>Instalações Elétricas - Rede de Distribuição</v>
          </cell>
          <cell r="F5125" t="str">
            <v>SINAPI Mai/26</v>
          </cell>
        </row>
        <row r="5126">
          <cell r="A5126">
            <v>106520</v>
          </cell>
          <cell r="B5126" t="str">
            <v>ESTRUTURA CE1A REDE DE DISTRIBUIÇÃO COMPACTA EM POSTE CIRCULAR. AF_12/2025</v>
          </cell>
          <cell r="C5126" t="str">
            <v>UN</v>
          </cell>
          <cell r="D5126">
            <v>0</v>
          </cell>
          <cell r="E5126" t="str">
            <v>Instalações Elétricas - Rede de Distribuição</v>
          </cell>
          <cell r="F5126" t="str">
            <v>SINAPI Mai/26</v>
          </cell>
        </row>
        <row r="5127">
          <cell r="A5127">
            <v>106521</v>
          </cell>
          <cell r="B5127" t="str">
            <v>ESTRUTURA CE1A REDE DE DISTRIBUIÇÃO COMPACTA EM POSTE DUPLO T. AF_12/2025</v>
          </cell>
          <cell r="C5127" t="str">
            <v>UN</v>
          </cell>
          <cell r="D5127">
            <v>0</v>
          </cell>
          <cell r="E5127" t="str">
            <v>Instalações Elétricas - Rede de Distribuição</v>
          </cell>
          <cell r="F5127" t="str">
            <v>SINAPI Mai/26</v>
          </cell>
        </row>
        <row r="5128">
          <cell r="A5128">
            <v>106522</v>
          </cell>
          <cell r="B5128" t="str">
            <v>ESTRUTURA CE2 REDE DE DISTRIBUIÇÃO COMPACTA EM POSTE CIRCULAR. AF_12/2025</v>
          </cell>
          <cell r="C5128" t="str">
            <v>UN</v>
          </cell>
          <cell r="D5128">
            <v>0</v>
          </cell>
          <cell r="E5128" t="str">
            <v>Instalações Elétricas - Rede de Distribuição</v>
          </cell>
          <cell r="F5128" t="str">
            <v>SINAPI Mai/26</v>
          </cell>
        </row>
        <row r="5129">
          <cell r="A5129">
            <v>106523</v>
          </cell>
          <cell r="B5129" t="str">
            <v>ESTRUTURA CE2 REDE DE DISTRIBUIÇÃO COMPACTA EM POSTE DUPLO T. AF_12/2025</v>
          </cell>
          <cell r="C5129" t="str">
            <v>UN</v>
          </cell>
          <cell r="D5129">
            <v>0</v>
          </cell>
          <cell r="E5129" t="str">
            <v>Instalações Elétricas - Rede de Distribuição</v>
          </cell>
          <cell r="F5129" t="str">
            <v>SINAPI Mai/26</v>
          </cell>
        </row>
        <row r="5130">
          <cell r="A5130">
            <v>101549</v>
          </cell>
          <cell r="B5130" t="str">
            <v>GRAMPO PARALELO METÁLICO, PARA REDES AÉREAS DE DISTRIBUIÇÃO DE ENERGIA ELÉTRICA DE BAIXA TENSÃO - FORNECIMENTO E INSTALAÇÃO. AF_12/2025</v>
          </cell>
          <cell r="C5130" t="str">
            <v>UN</v>
          </cell>
          <cell r="D5130">
            <v>22.59</v>
          </cell>
          <cell r="E5130" t="str">
            <v>Instalações Elétricas - Rede de Distribuição</v>
          </cell>
          <cell r="F5130" t="str">
            <v>SINAPI Mai/26</v>
          </cell>
        </row>
        <row r="5131">
          <cell r="A5131">
            <v>101547</v>
          </cell>
          <cell r="B5131" t="str">
            <v>ISOLADOR, TIPO DISCO, PARA TENSÃO 15 KV - FORNECIMENTO E INSTALAÇÃO. AF_12/2025</v>
          </cell>
          <cell r="C5131" t="str">
            <v>UN</v>
          </cell>
          <cell r="D5131">
            <v>89.68</v>
          </cell>
          <cell r="E5131" t="str">
            <v>Instalações Elétricas - Rede de Distribuição</v>
          </cell>
          <cell r="F5131" t="str">
            <v>SINAPI Mai/26</v>
          </cell>
        </row>
        <row r="5132">
          <cell r="A5132">
            <v>101546</v>
          </cell>
          <cell r="B5132" t="str">
            <v>ISOLADOR, TIPO PINO, PARA TENSÃO 15 KV - FORNECIMENTO E INSTALAÇÃO. AF_12/2025</v>
          </cell>
          <cell r="C5132" t="str">
            <v>UN</v>
          </cell>
          <cell r="D5132">
            <v>29.45</v>
          </cell>
          <cell r="E5132" t="str">
            <v>Instalações Elétricas - Rede de Distribuição</v>
          </cell>
          <cell r="F5132" t="str">
            <v>SINAPI Mai/26</v>
          </cell>
        </row>
        <row r="5133">
          <cell r="A5133">
            <v>101548</v>
          </cell>
          <cell r="B5133" t="str">
            <v>ISOLADOR, TIPO ROLDANA, PARA BAIXA TENSÃO - FORNECIMENTO E INSTALAÇÃO. AF_12/2025</v>
          </cell>
          <cell r="C5133" t="str">
            <v>UN</v>
          </cell>
          <cell r="D5133">
            <v>8.1999999999999993</v>
          </cell>
          <cell r="E5133" t="str">
            <v>Instalações Elétricas - Rede de Distribuição</v>
          </cell>
          <cell r="F5133" t="str">
            <v>SINAPI Mai/26</v>
          </cell>
        </row>
        <row r="5134">
          <cell r="A5134">
            <v>106528</v>
          </cell>
          <cell r="B5134" t="str">
            <v>TERMINAL MUFLA 15/25KV. AF_12/2025</v>
          </cell>
          <cell r="C5134" t="str">
            <v>UN</v>
          </cell>
          <cell r="D5134">
            <v>0</v>
          </cell>
          <cell r="E5134" t="str">
            <v>Instalações Elétricas - Rede de Distribuição</v>
          </cell>
          <cell r="F5134" t="str">
            <v>SINAPI Mai/26</v>
          </cell>
        </row>
        <row r="5135">
          <cell r="A5135">
            <v>94764</v>
          </cell>
          <cell r="B5135" t="str">
            <v>ADAPTADOR COM FLANGE E ANEL DE VEDAÇÃO, CPVC, ROSCÁVEL, DN 15 MM, INSTALADO EM RESERVAÇÃO PREDIAL DE ÁGUA - FORNECIMENTO E INSTALAÇÃO. AF_04/2024</v>
          </cell>
          <cell r="C5135" t="str">
            <v>UN</v>
          </cell>
          <cell r="D5135">
            <v>43.32</v>
          </cell>
          <cell r="E5135" t="str">
            <v>Instalações Hidráulicas - Reservação e Bombas de Recalque</v>
          </cell>
          <cell r="F5135" t="str">
            <v>SINAPI Mai/26</v>
          </cell>
        </row>
        <row r="5136">
          <cell r="A5136">
            <v>94765</v>
          </cell>
          <cell r="B5136" t="str">
            <v>ADAPTADOR COM FLANGE E ANEL DE VEDAÇÃO, CPVC, ROSCÁVEL, DN 22 MM, INSTALADO EM RESERVAÇÃO PREDIAL DE ÁGUA - FORNECIMENTO E INSTALAÇÃO. AF_04/2024</v>
          </cell>
          <cell r="C5136" t="str">
            <v>UN</v>
          </cell>
          <cell r="D5136">
            <v>47.51</v>
          </cell>
          <cell r="E5136" t="str">
            <v>Instalações Hidráulicas - Reservação e Bombas de Recalque</v>
          </cell>
          <cell r="F5136" t="str">
            <v>SINAPI Mai/26</v>
          </cell>
        </row>
        <row r="5137">
          <cell r="A5137">
            <v>94766</v>
          </cell>
          <cell r="B5137" t="str">
            <v>ADAPTADOR COM FLANGE E ANEL DE VEDAÇÃO, CPVC, ROSCÁVEL, DN 28 MM, INSTALADO EM RESERVAÇÃO PREDIAL DE ÁGUA - FORNECIMENTO E INSTALAÇÃO. AF_04/2024</v>
          </cell>
          <cell r="C5137" t="str">
            <v>UN</v>
          </cell>
          <cell r="D5137">
            <v>52.88</v>
          </cell>
          <cell r="E5137" t="str">
            <v>Instalações Hidráulicas - Reservação e Bombas de Recalque</v>
          </cell>
          <cell r="F5137" t="str">
            <v>SINAPI Mai/26</v>
          </cell>
        </row>
        <row r="5138">
          <cell r="A5138">
            <v>94767</v>
          </cell>
          <cell r="B5138" t="str">
            <v>ADAPTADOR COM FLANGE E ANEL DE VEDAÇÃO, CPVC, ROSCÁVEL, DN 35 MM, INSTALADO EM RESERVAÇÃO PREDIAL DE ÁGUA - FORNECIMENTO E INSTALAÇÃO. AF_04/2024</v>
          </cell>
          <cell r="C5138" t="str">
            <v>UN</v>
          </cell>
          <cell r="D5138">
            <v>77.650000000000006</v>
          </cell>
          <cell r="E5138" t="str">
            <v>Instalações Hidráulicas - Reservação e Bombas de Recalque</v>
          </cell>
          <cell r="F5138" t="str">
            <v>SINAPI Mai/26</v>
          </cell>
        </row>
        <row r="5139">
          <cell r="A5139">
            <v>94768</v>
          </cell>
          <cell r="B5139" t="str">
            <v>ADAPTADOR COM FLANGE E ANEL DE VEDAÇÃO, CPVC, ROSCÁVEL, DN 42 MM, INSTALADO EM RESERVAÇÃO PREDIAL DE ÁGUA - FORNECIMENTO E INSTALAÇÃO. AF_04/2024</v>
          </cell>
          <cell r="C5139" t="str">
            <v>UN</v>
          </cell>
          <cell r="D5139">
            <v>87.73</v>
          </cell>
          <cell r="E5139" t="str">
            <v>Instalações Hidráulicas - Reservação e Bombas de Recalque</v>
          </cell>
          <cell r="F5139" t="str">
            <v>SINAPI Mai/26</v>
          </cell>
        </row>
        <row r="5140">
          <cell r="A5140">
            <v>94769</v>
          </cell>
          <cell r="B5140" t="str">
            <v>ADAPTADOR COM FLANGE E ANEL DE VEDAÇÃO, CPVC, ROSCÁVEL, DN 54 MM, INSTALADO EM RESERVAÇÃO PREDIAL DE ÁGUA - FORNECIMENTO E INSTALAÇÃO. AF_04/2024</v>
          </cell>
          <cell r="C5140" t="str">
            <v>UN</v>
          </cell>
          <cell r="D5140">
            <v>116.64</v>
          </cell>
          <cell r="E5140" t="str">
            <v>Instalações Hidráulicas - Reservação e Bombas de Recalque</v>
          </cell>
          <cell r="F5140" t="str">
            <v>SINAPI Mai/26</v>
          </cell>
        </row>
        <row r="5141">
          <cell r="A5141">
            <v>94783</v>
          </cell>
          <cell r="B5141" t="str">
            <v>ADAPTADOR COM FLANGE E ANEL DE VEDAÇÃO, PVC, SOLDÁVEL, DN 20 MM X 1/2", INSTALADO EM RESERVAÇÃO PREDIAL DE ÁGUA - FORNECIMENTO E INSTALAÇÃO. AF_04/2024</v>
          </cell>
          <cell r="C5141" t="str">
            <v>UN</v>
          </cell>
          <cell r="D5141">
            <v>23.96</v>
          </cell>
          <cell r="E5141" t="str">
            <v>Instalações Hidráulicas - Reservação e Bombas de Recalque</v>
          </cell>
          <cell r="F5141" t="str">
            <v>SINAPI Mai/26</v>
          </cell>
        </row>
        <row r="5142">
          <cell r="A5142">
            <v>94703</v>
          </cell>
          <cell r="B5142" t="str">
            <v>ADAPTADOR COM FLANGE E ANEL DE VEDAÇÃO, PVC, SOLDÁVEL, DN 25 MM X 3/4", INSTALADO EM RESERVAÇÃO PREDIAL DE ÁGUA - FORNECIMENTO E INSTALAÇÃO. AF_04/2024</v>
          </cell>
          <cell r="C5142" t="str">
            <v>UN</v>
          </cell>
          <cell r="D5142">
            <v>25.53</v>
          </cell>
          <cell r="E5142" t="str">
            <v>Instalações Hidráulicas - Reservação e Bombas de Recalque</v>
          </cell>
          <cell r="F5142" t="str">
            <v>SINAPI Mai/26</v>
          </cell>
        </row>
        <row r="5143">
          <cell r="A5143">
            <v>94704</v>
          </cell>
          <cell r="B5143" t="str">
            <v>ADAPTADOR COM FLANGE E ANEL DE VEDAÇÃO, PVC, SOLDÁVEL, DN 32 MM X 1", INSTALADO EM RESERVAÇÃO PREDIAL DE ÁGUA - FORNECIMENTO E INSTALAÇÃO. AF_04/2024</v>
          </cell>
          <cell r="C5143" t="str">
            <v>UN</v>
          </cell>
          <cell r="D5143">
            <v>33.659999999999997</v>
          </cell>
          <cell r="E5143" t="str">
            <v>Instalações Hidráulicas - Reservação e Bombas de Recalque</v>
          </cell>
          <cell r="F5143" t="str">
            <v>SINAPI Mai/26</v>
          </cell>
        </row>
        <row r="5144">
          <cell r="A5144">
            <v>94705</v>
          </cell>
          <cell r="B5144" t="str">
            <v>ADAPTADOR COM FLANGE E ANEL DE VEDAÇÃO, PVC, SOLDÁVEL, DN 40 MM X 1 1/4", INSTALADO EM RESERVAÇÃO PREDIAL DE ÁGUA - FORNECIMENTO E INSTALAÇÃO. AF_04/2024</v>
          </cell>
          <cell r="C5144" t="str">
            <v>UN</v>
          </cell>
          <cell r="D5144">
            <v>45.54</v>
          </cell>
          <cell r="E5144" t="str">
            <v>Instalações Hidráulicas - Reservação e Bombas de Recalque</v>
          </cell>
          <cell r="F5144" t="str">
            <v>SINAPI Mai/26</v>
          </cell>
        </row>
        <row r="5145">
          <cell r="A5145">
            <v>94706</v>
          </cell>
          <cell r="B5145" t="str">
            <v>ADAPTADOR COM FLANGE E ANEL DE VEDAÇÃO, PVC, SOLDÁVEL, DN 50 MM X 1 1/2", INSTALADO EM RESERVAÇÃO PREDIAL DE ÁGUA - FORNECIMENTO E INSTALAÇÃO. AF_04/2024</v>
          </cell>
          <cell r="C5145" t="str">
            <v>UN</v>
          </cell>
          <cell r="D5145">
            <v>44.5</v>
          </cell>
          <cell r="E5145" t="str">
            <v>Instalações Hidráulicas - Reservação e Bombas de Recalque</v>
          </cell>
          <cell r="F5145" t="str">
            <v>SINAPI Mai/26</v>
          </cell>
        </row>
        <row r="5146">
          <cell r="A5146">
            <v>94707</v>
          </cell>
          <cell r="B5146" t="str">
            <v>ADAPTADOR COM FLANGE E ANEL DE VEDAÇÃO, PVC, SOLDÁVEL, DN 60 MM X 2", INSTALADO EM RESERVAÇÃO PREDIAL DE ÁGUA - FORNECIMENTO E INSTALAÇÃO. AF_04/2024</v>
          </cell>
          <cell r="C5146" t="str">
            <v>UN</v>
          </cell>
          <cell r="D5146">
            <v>69.52</v>
          </cell>
          <cell r="E5146" t="str">
            <v>Instalações Hidráulicas - Reservação e Bombas de Recalque</v>
          </cell>
          <cell r="F5146" t="str">
            <v>SINAPI Mai/26</v>
          </cell>
        </row>
        <row r="5147">
          <cell r="A5147">
            <v>94715</v>
          </cell>
          <cell r="B5147" t="str">
            <v>ADAPTADOR COM FLANGES LIVRES, PVC, SOLDÁVEL, DN 110 MM X 4", INSTALADO EM RESERVAÇÃO PREDIAL DE ÁGUA - FORNECIMENTO E INSTALAÇÃO. AF_04/2024</v>
          </cell>
          <cell r="C5147" t="str">
            <v>UN</v>
          </cell>
          <cell r="D5147">
            <v>356.67</v>
          </cell>
          <cell r="E5147" t="str">
            <v>Instalações Hidráulicas - Reservação e Bombas de Recalque</v>
          </cell>
          <cell r="F5147" t="str">
            <v>SINAPI Mai/26</v>
          </cell>
        </row>
        <row r="5148">
          <cell r="A5148">
            <v>94713</v>
          </cell>
          <cell r="B5148" t="str">
            <v>ADAPTADOR COM FLANGES LIVRES, PVC, SOLDÁVEL, DN 75 MM X 2 1/2", INSTALADO EM RESERVAÇÃO PREDIAL DE ÁGUA - FORNECIMENTO E INSTALAÇÃO. AF_04/2024</v>
          </cell>
          <cell r="C5148" t="str">
            <v>UN</v>
          </cell>
          <cell r="D5148">
            <v>286.41000000000003</v>
          </cell>
          <cell r="E5148" t="str">
            <v>Instalações Hidráulicas - Reservação e Bombas de Recalque</v>
          </cell>
          <cell r="F5148" t="str">
            <v>SINAPI Mai/26</v>
          </cell>
        </row>
        <row r="5149">
          <cell r="A5149">
            <v>94714</v>
          </cell>
          <cell r="B5149" t="str">
            <v>ADAPTADOR COM FLANGES LIVRES, PVC, SOLDÁVEL, DN 85 MM X 3", INSTALADO EM RESERVAÇÃO PREDIAL DE ÁGUA - FORNECIMENTO E INSTALAÇÃO. AF_04/2024</v>
          </cell>
          <cell r="C5149" t="str">
            <v>UN</v>
          </cell>
          <cell r="D5149">
            <v>401.09</v>
          </cell>
          <cell r="E5149" t="str">
            <v>Instalações Hidráulicas - Reservação e Bombas de Recalque</v>
          </cell>
          <cell r="F5149" t="str">
            <v>SINAPI Mai/26</v>
          </cell>
        </row>
        <row r="5150">
          <cell r="A5150">
            <v>94670</v>
          </cell>
          <cell r="B5150" t="str">
            <v>ADAPTADOR CURTO COM BOLSA E ROSCA PARA REGISTRO, PVC, SOLDÁVEL, DN 110 MM X 4", INSTALADO EM RESERVAÇÃO PREDIAL DE ÁGUA - FORNECIMENTO E INSTALAÇÃO. AF_04/2024</v>
          </cell>
          <cell r="C5150" t="str">
            <v>UN</v>
          </cell>
          <cell r="D5150">
            <v>85.71</v>
          </cell>
          <cell r="E5150" t="str">
            <v>Instalações Hidráulicas - Reservação e Bombas de Recalque</v>
          </cell>
          <cell r="F5150" t="str">
            <v>SINAPI Mai/26</v>
          </cell>
        </row>
        <row r="5151">
          <cell r="A5151">
            <v>94656</v>
          </cell>
          <cell r="B5151" t="str">
            <v>ADAPTADOR CURTO COM BOLSA E ROSCA PARA REGISTRO, PVC, SOLDÁVEL, DN 25 MM X 3/4", INSTALADO EM RESERVAÇÃO PREDIAL DE ÁGUA - FORNECIMENTO E INSTALAÇÃO. AF_04/2024</v>
          </cell>
          <cell r="C5151" t="str">
            <v>UN</v>
          </cell>
          <cell r="D5151">
            <v>4.49</v>
          </cell>
          <cell r="E5151" t="str">
            <v>Instalações Hidráulicas - Reservação e Bombas de Recalque</v>
          </cell>
          <cell r="F5151" t="str">
            <v>SINAPI Mai/26</v>
          </cell>
        </row>
        <row r="5152">
          <cell r="A5152">
            <v>94658</v>
          </cell>
          <cell r="B5152" t="str">
            <v>ADAPTADOR CURTO COM BOLSA E ROSCA PARA REGISTRO, PVC, SOLDÁVEL, DN 32 MM X 1", INSTALADO EM RESERVAÇÃO PREDIAL DE ÁGUA - FORNECIMENTO E INSTALAÇÃO. AF_04/2024</v>
          </cell>
          <cell r="C5152" t="str">
            <v>UN</v>
          </cell>
          <cell r="D5152">
            <v>6.67</v>
          </cell>
          <cell r="E5152" t="str">
            <v>Instalações Hidráulicas - Reservação e Bombas de Recalque</v>
          </cell>
          <cell r="F5152" t="str">
            <v>SINAPI Mai/26</v>
          </cell>
        </row>
        <row r="5153">
          <cell r="A5153">
            <v>94660</v>
          </cell>
          <cell r="B5153" t="str">
            <v>ADAPTADOR CURTO COM BOLSA E ROSCA PARA REGISTRO, PVC, SOLDÁVEL, DN 40 MM X 1 1/4", INSTALADO EM RESERVAÇÃO PREDIAL DE ÁGUA - FORNECIMENTO E INSTALAÇÃO. AF_04/2024</v>
          </cell>
          <cell r="C5153" t="str">
            <v>UN</v>
          </cell>
          <cell r="D5153">
            <v>10.49</v>
          </cell>
          <cell r="E5153" t="str">
            <v>Instalações Hidráulicas - Reservação e Bombas de Recalque</v>
          </cell>
          <cell r="F5153" t="str">
            <v>SINAPI Mai/26</v>
          </cell>
        </row>
        <row r="5154">
          <cell r="A5154">
            <v>94662</v>
          </cell>
          <cell r="B5154" t="str">
            <v>ADAPTADOR CURTO COM BOLSA E ROSCA PARA REGISTRO, PVC, SOLDÁVEL, DN 50 MM X 1 1/2", INSTALADO EM RESERVAÇÃO PREDIAL DE ÁGUA - FORNECIMENTO E INSTALAÇÃO. AF_04/2024</v>
          </cell>
          <cell r="C5154" t="str">
            <v>UN</v>
          </cell>
          <cell r="D5154">
            <v>13.83</v>
          </cell>
          <cell r="E5154" t="str">
            <v>Instalações Hidráulicas - Reservação e Bombas de Recalque</v>
          </cell>
          <cell r="F5154" t="str">
            <v>SINAPI Mai/26</v>
          </cell>
        </row>
        <row r="5155">
          <cell r="A5155">
            <v>94664</v>
          </cell>
          <cell r="B5155" t="str">
            <v>ADAPTADOR CURTO COM BOLSA E ROSCA PARA REGISTRO, PVC, SOLDÁVEL, DN 60 MM X 2", INSTALADO EM RESERVAÇÃO PREDIAL DE ÁGUA - FORNECIMENTO E INSTALAÇÃO. AF_04/2024</v>
          </cell>
          <cell r="C5155" t="str">
            <v>UN</v>
          </cell>
          <cell r="D5155">
            <v>24.95</v>
          </cell>
          <cell r="E5155" t="str">
            <v>Instalações Hidráulicas - Reservação e Bombas de Recalque</v>
          </cell>
          <cell r="F5155" t="str">
            <v>SINAPI Mai/26</v>
          </cell>
        </row>
        <row r="5156">
          <cell r="A5156">
            <v>94666</v>
          </cell>
          <cell r="B5156" t="str">
            <v>ADAPTADOR CURTO COM BOLSA E ROSCA PARA REGISTRO, PVC, SOLDÁVEL, DN 75 MM X 2 1/2", INSTALADO EM RESERVAÇÃO PREDIAL DE ÁGUA - FORNECIMENTO E INSTALAÇÃO. AF_04/2024</v>
          </cell>
          <cell r="C5156" t="str">
            <v>UN</v>
          </cell>
          <cell r="D5156">
            <v>40.44</v>
          </cell>
          <cell r="E5156" t="str">
            <v>Instalações Hidráulicas - Reservação e Bombas de Recalque</v>
          </cell>
          <cell r="F5156" t="str">
            <v>SINAPI Mai/26</v>
          </cell>
        </row>
        <row r="5157">
          <cell r="A5157">
            <v>94668</v>
          </cell>
          <cell r="B5157" t="str">
            <v>ADAPTADOR CURTO COM BOLSA E ROSCA PARA REGISTRO, PVC, SOLDÁVEL, DN 85 MM X 3", INSTALADO EM RESERVAÇÃO PREDIAL DE ÁGUA - FORNECIMENTO E INSTALAÇÃO. AF_04/2024</v>
          </cell>
          <cell r="C5157" t="str">
            <v>UN</v>
          </cell>
          <cell r="D5157">
            <v>53.69</v>
          </cell>
          <cell r="E5157" t="str">
            <v>Instalações Hidráulicas - Reservação e Bombas de Recalque</v>
          </cell>
          <cell r="F5157" t="str">
            <v>SINAPI Mai/26</v>
          </cell>
        </row>
        <row r="5158">
          <cell r="A5158">
            <v>105215</v>
          </cell>
          <cell r="B5158" t="str">
            <v>BUCHA DE REDUÇÃO CPVC, SOLDÁVEL, DN 28 X 22 MM, INSTALADO EM RESERVAÇÃO PREDIAL DE ÁGUA - FORNECIMENTO E INSTALAÇÃO. AF_04/2024</v>
          </cell>
          <cell r="C5158" t="str">
            <v>UN</v>
          </cell>
          <cell r="D5158">
            <v>10.52</v>
          </cell>
          <cell r="E5158" t="str">
            <v>Instalações Hidráulicas - Reservação e Bombas de Recalque</v>
          </cell>
          <cell r="F5158" t="str">
            <v>SINAPI Mai/26</v>
          </cell>
        </row>
        <row r="5159">
          <cell r="A5159">
            <v>105216</v>
          </cell>
          <cell r="B5159" t="str">
            <v>BUCHA DE REDUÇÃO CPVC, SOLDÁVEL, DN 35 X 28 MM, INSTALADO EM RESERVAÇÃO PREDIAL DE ÁGUA - FORNECIMENTO E INSTALAÇÃO. AF_04/2024</v>
          </cell>
          <cell r="C5159" t="str">
            <v>UN</v>
          </cell>
          <cell r="D5159">
            <v>39.630000000000003</v>
          </cell>
          <cell r="E5159" t="str">
            <v>Instalações Hidráulicas - Reservação e Bombas de Recalque</v>
          </cell>
          <cell r="F5159" t="str">
            <v>SINAPI Mai/26</v>
          </cell>
        </row>
        <row r="5160">
          <cell r="A5160">
            <v>105217</v>
          </cell>
          <cell r="B5160" t="str">
            <v>BUCHA DE REDUÇÃO CPVC, SOLDÁVEL, DN 42 X 22 MM, INSTALADO EM RESERVAÇÃO PREDIAL DE ÁGUA - FORNECIMENTO E INSTALAÇÃO. AF_04/2024</v>
          </cell>
          <cell r="C5160" t="str">
            <v>UN</v>
          </cell>
          <cell r="D5160">
            <v>44.7</v>
          </cell>
          <cell r="E5160" t="str">
            <v>Instalações Hidráulicas - Reservação e Bombas de Recalque</v>
          </cell>
          <cell r="F5160" t="str">
            <v>SINAPI Mai/26</v>
          </cell>
        </row>
        <row r="5161">
          <cell r="A5161">
            <v>105214</v>
          </cell>
          <cell r="B5161" t="str">
            <v>BUCHA DE REDUÇÃO CPVC, SOLDÁVEL, DN 54 X 28 MM, INSTALADO EM RESERVAÇÃO PREDIAL DE ÁGUA - FORNECIMENTO E INSTALAÇÃO. AF_04/2024</v>
          </cell>
          <cell r="C5161" t="str">
            <v>UN</v>
          </cell>
          <cell r="D5161">
            <v>46.83</v>
          </cell>
          <cell r="E5161" t="str">
            <v>Instalações Hidráulicas - Reservação e Bombas de Recalque</v>
          </cell>
          <cell r="F5161" t="str">
            <v>SINAPI Mai/26</v>
          </cell>
        </row>
        <row r="5162">
          <cell r="A5162">
            <v>105218</v>
          </cell>
          <cell r="B5162" t="str">
            <v>BUCHA DE REDUÇÃO CPVC, SOLDÁVEL, DN 54 X 35 MM, INSTALADO EM RESERVAÇÃO PREDIAL DE ÁGUA - FORNECIMENTO E INSTALAÇÃO. AF_04/2024</v>
          </cell>
          <cell r="C5162" t="str">
            <v>UN</v>
          </cell>
          <cell r="D5162">
            <v>77.66</v>
          </cell>
          <cell r="E5162" t="str">
            <v>Instalações Hidráulicas - Reservação e Bombas de Recalque</v>
          </cell>
          <cell r="F5162" t="str">
            <v>SINAPI Mai/26</v>
          </cell>
        </row>
        <row r="5163">
          <cell r="A5163">
            <v>105213</v>
          </cell>
          <cell r="B5163" t="str">
            <v>BUCHA DE REDUÇÃO EM COBRE, PONTA X BOLSA, 66 X 54 MM, INSTALADO EM RESERVAÇÃO PREDIAL DE ÁGUA - FORNECIMENTO E INSTALAÇÃO. AF_04/2024</v>
          </cell>
          <cell r="C5163" t="str">
            <v>UN</v>
          </cell>
          <cell r="D5163">
            <v>201.91</v>
          </cell>
          <cell r="E5163" t="str">
            <v>Instalações Hidráulicas - Reservação e Bombas de Recalque</v>
          </cell>
          <cell r="F5163" t="str">
            <v>SINAPI Mai/26</v>
          </cell>
        </row>
        <row r="5164">
          <cell r="A5164">
            <v>105233</v>
          </cell>
          <cell r="B5164" t="str">
            <v>BUCHA DE REDUÇÃO PVC, SOLDÁVEL, LONGA, DN 40 X 25 MM, INSTALADO EM RESERVAÇÃO PREDIAL DE ÁGUA - FORNECIMENTO E INSTALAÇÃO. AF_04/2024</v>
          </cell>
          <cell r="C5164" t="str">
            <v>UN</v>
          </cell>
          <cell r="D5164">
            <v>9.74</v>
          </cell>
          <cell r="E5164" t="str">
            <v>Instalações Hidráulicas - Reservação e Bombas de Recalque</v>
          </cell>
          <cell r="F5164" t="str">
            <v>SINAPI Mai/26</v>
          </cell>
        </row>
        <row r="5165">
          <cell r="A5165">
            <v>105234</v>
          </cell>
          <cell r="B5165" t="str">
            <v>BUCHA DE REDUÇÃO PVC, SOLDÁVEL, LONGA, DN 50 X 25 MM, INSTALADO EM RESERVAÇÃO PREDIAL DE ÁGUA - FORNECIMENTO E INSTALAÇÃO. AF_04/2024</v>
          </cell>
          <cell r="C5165" t="str">
            <v>UN</v>
          </cell>
          <cell r="D5165">
            <v>11.87</v>
          </cell>
          <cell r="E5165" t="str">
            <v>Instalações Hidráulicas - Reservação e Bombas de Recalque</v>
          </cell>
          <cell r="F5165" t="str">
            <v>SINAPI Mai/26</v>
          </cell>
        </row>
        <row r="5166">
          <cell r="A5166">
            <v>105228</v>
          </cell>
          <cell r="B5166" t="str">
            <v>BUCHA DE REDUÇÃO PVC, SOLDÁVEL, LONGA, DN 50 X 32 MM, INSTALADO EM RESERVAÇÃO PREDIAL DE ÁGUA - FORNECIMENTO E INSTALAÇÃO. AF_04/2024</v>
          </cell>
          <cell r="C5166" t="str">
            <v>UN</v>
          </cell>
          <cell r="D5166">
            <v>14.31</v>
          </cell>
          <cell r="E5166" t="str">
            <v>Instalações Hidráulicas - Reservação e Bombas de Recalque</v>
          </cell>
          <cell r="F5166" t="str">
            <v>SINAPI Mai/26</v>
          </cell>
        </row>
        <row r="5167">
          <cell r="A5167">
            <v>105138</v>
          </cell>
          <cell r="B5167" t="str">
            <v>BUCHA DE REDUÇÃO PVC, SOLDÁVEL, LONGA, DN 60 X 25 MM, INSTALADO EM RESERVAÇÃO PREDIAL DE ÁGUA - FORNECIMENTO E INSTALAÇÃO. AF_04/2024</v>
          </cell>
          <cell r="C5167" t="str">
            <v>UN</v>
          </cell>
          <cell r="D5167">
            <v>20.84</v>
          </cell>
          <cell r="E5167" t="str">
            <v>Instalações Hidráulicas - Reservação e Bombas de Recalque</v>
          </cell>
          <cell r="F5167" t="str">
            <v>SINAPI Mai/26</v>
          </cell>
        </row>
        <row r="5168">
          <cell r="A5168">
            <v>105139</v>
          </cell>
          <cell r="B5168" t="str">
            <v>BUCHA DE REDUÇÃO PVC, SOLDÁVEL, LONGA, DN 60 X 32 MM, INSTALADO EM RESERVAÇÃO PREDIAL DE ÁGUA - FORNECIMENTO E INSTALAÇÃO. AF_04/2024</v>
          </cell>
          <cell r="C5168" t="str">
            <v>UN</v>
          </cell>
          <cell r="D5168">
            <v>24.47</v>
          </cell>
          <cell r="E5168" t="str">
            <v>Instalações Hidráulicas - Reservação e Bombas de Recalque</v>
          </cell>
          <cell r="F5168" t="str">
            <v>SINAPI Mai/26</v>
          </cell>
        </row>
        <row r="5169">
          <cell r="A5169">
            <v>105140</v>
          </cell>
          <cell r="B5169" t="str">
            <v>BUCHA DE REDUÇÃO PVC, SOLDÁVEL, LONGA, DN 60 X 50 MM, INSTALADO EM RESERVAÇÃO PREDIAL DE ÁGUA - FORNECIMENTO E INSTALAÇÃO. AF_04/2024</v>
          </cell>
          <cell r="C5169" t="str">
            <v>UN</v>
          </cell>
          <cell r="D5169">
            <v>31.46</v>
          </cell>
          <cell r="E5169" t="str">
            <v>Instalações Hidráulicas - Reservação e Bombas de Recalque</v>
          </cell>
          <cell r="F5169" t="str">
            <v>SINAPI Mai/26</v>
          </cell>
        </row>
        <row r="5170">
          <cell r="A5170">
            <v>105141</v>
          </cell>
          <cell r="B5170" t="str">
            <v>BUCHA DE REDUÇÃO PVC, SOLDÁVEL, LONGA, DN 75 X 50 MM, INSTALADO EM RESERVAÇÃO PREDIAL DE ÁGUA - FORNECIMENTO E INSTALAÇÃO. AF_04/2024</v>
          </cell>
          <cell r="C5170" t="str">
            <v>UN</v>
          </cell>
          <cell r="D5170">
            <v>37.44</v>
          </cell>
          <cell r="E5170" t="str">
            <v>Instalações Hidráulicas - Reservação e Bombas de Recalque</v>
          </cell>
          <cell r="F5170" t="str">
            <v>SINAPI Mai/26</v>
          </cell>
        </row>
        <row r="5171">
          <cell r="A5171">
            <v>105172</v>
          </cell>
          <cell r="B5171" t="str">
            <v>BUCHA DE REDUÇÃO, EM FERRO GALVANIZADO, CONEXÃO ROSQUEADA, DN 80 MM X 50 MM (3" X 2"), INSTALADO EM RESERVAÇÃO PREDIAL DE ÁGUA - FORNECIMENTO E INSTALAÇÃO. AF_04/2024</v>
          </cell>
          <cell r="C5171" t="str">
            <v>UN</v>
          </cell>
          <cell r="D5171">
            <v>98.65</v>
          </cell>
          <cell r="E5171" t="str">
            <v>Instalações Hidráulicas - Reservação e Bombas de Recalque</v>
          </cell>
          <cell r="F5171" t="str">
            <v>SINAPI Mai/26</v>
          </cell>
        </row>
        <row r="5172">
          <cell r="A5172">
            <v>105169</v>
          </cell>
          <cell r="B5172" t="str">
            <v>BUCHA DE REDUÇÃO, EM FERRO GALVANIZADO, CONEXÃO ROSQUEADA, DN 80 MM X 65 MM (3" X 2 1/2"), INSTALADO EM RESERVAÇÃO PREDIAL DE ÁGUA - FORNECIMENTO E INSTALAÇÃO. AF_04/2024</v>
          </cell>
          <cell r="C5172" t="str">
            <v>UN</v>
          </cell>
          <cell r="D5172">
            <v>99.06</v>
          </cell>
          <cell r="E5172" t="str">
            <v>Instalações Hidráulicas - Reservação e Bombas de Recalque</v>
          </cell>
          <cell r="F5172" t="str">
            <v>SINAPI Mai/26</v>
          </cell>
        </row>
        <row r="5173">
          <cell r="A5173">
            <v>105230</v>
          </cell>
          <cell r="B5173" t="str">
            <v>BUCHA DE REDUÇÃO, PPR, DN 25 X 20 MM, INSTALADO EM RESERVAÇÃO PREDIAL DE ÁGUA - FORNECIMENTO E INSTALAÇÃO. AF_04/2024</v>
          </cell>
          <cell r="C5173" t="str">
            <v>UN</v>
          </cell>
          <cell r="D5173">
            <v>9.77</v>
          </cell>
          <cell r="E5173" t="str">
            <v>Instalações Hidráulicas - Reservação e Bombas de Recalque</v>
          </cell>
          <cell r="F5173" t="str">
            <v>SINAPI Mai/26</v>
          </cell>
        </row>
        <row r="5174">
          <cell r="A5174">
            <v>105231</v>
          </cell>
          <cell r="B5174" t="str">
            <v>BUCHA DE REDUÇÃO, PPR, DN 32 X 25 MM, INSTALADO EM RESERVAÇÃO PREDIAL DE ÁGUA - FORNECIMENTO E INSTALAÇÃO. AF_04/2024</v>
          </cell>
          <cell r="C5174" t="str">
            <v>UN</v>
          </cell>
          <cell r="D5174">
            <v>11.43</v>
          </cell>
          <cell r="E5174" t="str">
            <v>Instalações Hidráulicas - Reservação e Bombas de Recalque</v>
          </cell>
          <cell r="F5174" t="str">
            <v>SINAPI Mai/26</v>
          </cell>
        </row>
        <row r="5175">
          <cell r="A5175">
            <v>105232</v>
          </cell>
          <cell r="B5175" t="str">
            <v>BUCHA DE REDUÇÃO, PPR, DN 40 X 25 MM, INSTALADO EM RESERVAÇÃO PREDIAL DE ÁGUA - FORNECIMENTO E INSTALAÇÃO. AF_04/2024</v>
          </cell>
          <cell r="C5175" t="str">
            <v>UN</v>
          </cell>
          <cell r="D5175">
            <v>20.94</v>
          </cell>
          <cell r="E5175" t="str">
            <v>Instalações Hidráulicas - Reservação e Bombas de Recalque</v>
          </cell>
          <cell r="F5175" t="str">
            <v>SINAPI Mai/26</v>
          </cell>
        </row>
        <row r="5176">
          <cell r="A5176">
            <v>105229</v>
          </cell>
          <cell r="B5176" t="str">
            <v>BUCHA DE REDUÇÃO, PPR, DN 50 X 25 MM, INSTALADO EM RESERVAÇÃO PREDIAL DE ÁGUA - FORNECIMENTO E INSTALAÇÃO. AF_04/2024</v>
          </cell>
          <cell r="C5176" t="str">
            <v>UN</v>
          </cell>
          <cell r="D5176">
            <v>32.69</v>
          </cell>
          <cell r="E5176" t="str">
            <v>Instalações Hidráulicas - Reservação e Bombas de Recalque</v>
          </cell>
          <cell r="F5176" t="str">
            <v>SINAPI Mai/26</v>
          </cell>
        </row>
        <row r="5177">
          <cell r="A5177">
            <v>105146</v>
          </cell>
          <cell r="B5177" t="str">
            <v>BUCHA DE REDUÇÃO, PPR, DN 50 X 32 MM, INSTALADO EM RESERVAÇÃO PREDIAL DE ÁGUA - FORNECIMENTO E INSTALAÇÃO. AF_04/2024</v>
          </cell>
          <cell r="C5177" t="str">
            <v>UN</v>
          </cell>
          <cell r="D5177">
            <v>26.75</v>
          </cell>
          <cell r="E5177" t="str">
            <v>Instalações Hidráulicas - Reservação e Bombas de Recalque</v>
          </cell>
          <cell r="F5177" t="str">
            <v>SINAPI Mai/26</v>
          </cell>
        </row>
        <row r="5178">
          <cell r="A5178">
            <v>94613</v>
          </cell>
          <cell r="B5178" t="str">
            <v>CONECTOR EM BRONZE/LATÃO, DN 104 MM X 4", SEM ANEL DE SOLDA, BOLSA X ROSCA, INSTALADO EM RESERVAÇÃO PREDIAL DE ÁGUA - FORNECIMENTO E INSTALAÇÃO. AF_04/2024</v>
          </cell>
          <cell r="C5178" t="str">
            <v>UN</v>
          </cell>
          <cell r="D5178">
            <v>0</v>
          </cell>
          <cell r="E5178" t="str">
            <v>Instalações Hidráulicas - Reservação e Bombas de Recalque</v>
          </cell>
          <cell r="F5178" t="str">
            <v>SINAPI Mai/26</v>
          </cell>
        </row>
        <row r="5179">
          <cell r="A5179">
            <v>94607</v>
          </cell>
          <cell r="B5179" t="str">
            <v>CONECTOR EM BRONZE/LATÃO, DN 54 MM X 2", SEM ANEL DE SOLDA, BOLSA X ROSCA, INSTALADO EM RESERVAÇÃO PREDIAL DE ÁGUA - FORNECIMENTO E INSTALAÇÃO. AF_04/2024</v>
          </cell>
          <cell r="C5179" t="str">
            <v>UN</v>
          </cell>
          <cell r="D5179">
            <v>0</v>
          </cell>
          <cell r="E5179" t="str">
            <v>Instalações Hidráulicas - Reservação e Bombas de Recalque</v>
          </cell>
          <cell r="F5179" t="str">
            <v>SINAPI Mai/26</v>
          </cell>
        </row>
        <row r="5180">
          <cell r="A5180">
            <v>94609</v>
          </cell>
          <cell r="B5180" t="str">
            <v>CONECTOR EM BRONZE/LATÃO, DN 66 MM X 2 1/2", SEM ANEL DE SOLDA, BOLSA X ROSCA, INSTALADO EM RESERVAÇÃO PREDIAL DE ÁGUA - FORNECIMENTO E INSTALAÇÃO. AF_04/2024</v>
          </cell>
          <cell r="C5180" t="str">
            <v>UN</v>
          </cell>
          <cell r="D5180">
            <v>0</v>
          </cell>
          <cell r="E5180" t="str">
            <v>Instalações Hidráulicas - Reservação e Bombas de Recalque</v>
          </cell>
          <cell r="F5180" t="str">
            <v>SINAPI Mai/26</v>
          </cell>
        </row>
        <row r="5181">
          <cell r="A5181">
            <v>94611</v>
          </cell>
          <cell r="B5181" t="str">
            <v>CONECTOR EM BRONZE/LATÃO, DN 79 MM X 3", SEM ANEL DE SOLDA, BOLSA X ROSCA, INSTALADO EM RESERVAÇÃO PREDIAL DE ÁGUA - FORNECIMENTO E INSTALAÇÃO. AF_04/2024</v>
          </cell>
          <cell r="C5181" t="str">
            <v>UN</v>
          </cell>
          <cell r="D5181">
            <v>0</v>
          </cell>
          <cell r="E5181" t="str">
            <v>Instalações Hidráulicas - Reservação e Bombas de Recalque</v>
          </cell>
          <cell r="F5181" t="str">
            <v>SINAPI Mai/26</v>
          </cell>
        </row>
        <row r="5182">
          <cell r="A5182">
            <v>96738</v>
          </cell>
          <cell r="B5182" t="str">
            <v>CONECTOR MACHO, PPR, 25 MM X 1/2'', INSTALADO EM RESERVAÇÃO PREDIAL DE ÁGUA - FORNECIMENTO E INSTALAÇÃO. AF_04/2024</v>
          </cell>
          <cell r="C5182" t="str">
            <v>UN</v>
          </cell>
          <cell r="D5182">
            <v>27.21</v>
          </cell>
          <cell r="E5182" t="str">
            <v>Instalações Hidráulicas - Reservação e Bombas de Recalque</v>
          </cell>
          <cell r="F5182" t="str">
            <v>SINAPI Mai/26</v>
          </cell>
        </row>
        <row r="5183">
          <cell r="A5183">
            <v>96740</v>
          </cell>
          <cell r="B5183" t="str">
            <v>CONECTOR MACHO, PPR, 32 MM X 3/4'', INSTALADO EM RESERVAÇÃO PREDIAL DE ÁGUA - FORNECIMENTO E INSTALAÇÃO. AF_04/2024</v>
          </cell>
          <cell r="C5183" t="str">
            <v>UN</v>
          </cell>
          <cell r="D5183">
            <v>37.44</v>
          </cell>
          <cell r="E5183" t="str">
            <v>Instalações Hidráulicas - Reservação e Bombas de Recalque</v>
          </cell>
          <cell r="F5183" t="str">
            <v>SINAPI Mai/26</v>
          </cell>
        </row>
        <row r="5184">
          <cell r="A5184">
            <v>94738</v>
          </cell>
          <cell r="B5184" t="str">
            <v>CONECTOR, CPVC, SOLDÁVEL, DN 114 MM X 4", INSTALADO EM RESERVAÇÃO PREDIAL DE ÁGUA - FORNECIMENTO E INSTALAÇÃO. AF_04/2024</v>
          </cell>
          <cell r="C5184" t="str">
            <v>UN</v>
          </cell>
          <cell r="D5184">
            <v>1854.87</v>
          </cell>
          <cell r="E5184" t="str">
            <v>Instalações Hidráulicas - Reservação e Bombas de Recalque</v>
          </cell>
          <cell r="F5184" t="str">
            <v>SINAPI Mai/26</v>
          </cell>
        </row>
        <row r="5185">
          <cell r="A5185">
            <v>94724</v>
          </cell>
          <cell r="B5185" t="str">
            <v>CONECTOR, CPVC, SOLDÁVEL, DN 22 MM X 3/4", INSTALADO EM RESERVAÇÃO PREDIAL DE ÁGUA - FORNECIMENTO E INSTALAÇÃO. AF_04/2024</v>
          </cell>
          <cell r="C5185" t="str">
            <v>UN</v>
          </cell>
          <cell r="D5185">
            <v>29.53</v>
          </cell>
          <cell r="E5185" t="str">
            <v>Instalações Hidráulicas - Reservação e Bombas de Recalque</v>
          </cell>
          <cell r="F5185" t="str">
            <v>SINAPI Mai/26</v>
          </cell>
        </row>
        <row r="5186">
          <cell r="A5186">
            <v>94726</v>
          </cell>
          <cell r="B5186" t="str">
            <v>CONECTOR, CPVC, SOLDÁVEL, DN 28 MM X 1", INSTALADO EM RESERVAÇÃO PREDIAL DE ÁGUA - FORNECIMENTO E INSTALAÇÃO. AF_04/2024</v>
          </cell>
          <cell r="C5186" t="str">
            <v>UN</v>
          </cell>
          <cell r="D5186">
            <v>38.04</v>
          </cell>
          <cell r="E5186" t="str">
            <v>Instalações Hidráulicas - Reservação e Bombas de Recalque</v>
          </cell>
          <cell r="F5186" t="str">
            <v>SINAPI Mai/26</v>
          </cell>
        </row>
        <row r="5187">
          <cell r="A5187">
            <v>94728</v>
          </cell>
          <cell r="B5187" t="str">
            <v>CONECTOR, CPVC, SOLDÁVEL, DN 35 MM X 1 1/4", INSTALADO EM RESERVAÇÃO PREDIAL DE ÁGUA - FORNECIMENTO E INSTALAÇÃO. AF_04/2024</v>
          </cell>
          <cell r="C5187" t="str">
            <v>UN</v>
          </cell>
          <cell r="D5187">
            <v>59.3</v>
          </cell>
          <cell r="E5187" t="str">
            <v>Instalações Hidráulicas - Reservação e Bombas de Recalque</v>
          </cell>
          <cell r="F5187" t="str">
            <v>SINAPI Mai/26</v>
          </cell>
        </row>
        <row r="5188">
          <cell r="A5188">
            <v>94730</v>
          </cell>
          <cell r="B5188" t="str">
            <v>CONECTOR, CPVC, SOLDÁVEL, DN 42 MM X 1 1/2", INSTALADO EM RESERVAÇÃO PREDIAL DE ÁGUA - FORNECIMENTO E INSTALAÇÃO. AF_04/2024</v>
          </cell>
          <cell r="C5188" t="str">
            <v>UN</v>
          </cell>
          <cell r="D5188">
            <v>72.760000000000005</v>
          </cell>
          <cell r="E5188" t="str">
            <v>Instalações Hidráulicas - Reservação e Bombas de Recalque</v>
          </cell>
          <cell r="F5188" t="str">
            <v>SINAPI Mai/26</v>
          </cell>
        </row>
        <row r="5189">
          <cell r="A5189">
            <v>94732</v>
          </cell>
          <cell r="B5189" t="str">
            <v>CONECTOR, CPVC, SOLDÁVEL, DN 54 MM X 2", INSTALADO EM RESERVAÇÃO PREDIAL DE ÁGUA - FORNECIMENTO E INSTALAÇÃO. AF_04/2024</v>
          </cell>
          <cell r="C5189" t="str">
            <v>UN</v>
          </cell>
          <cell r="D5189">
            <v>116.76</v>
          </cell>
          <cell r="E5189" t="str">
            <v>Instalações Hidráulicas - Reservação e Bombas de Recalque</v>
          </cell>
          <cell r="F5189" t="str">
            <v>SINAPI Mai/26</v>
          </cell>
        </row>
        <row r="5190">
          <cell r="A5190">
            <v>94734</v>
          </cell>
          <cell r="B5190" t="str">
            <v>CONECTOR, CPVC, SOLDÁVEL, DN 73 MM X 2 1/2", INSTALADO EM RESERVAÇÃO PREDIAL DE ÁGUA - FORNECIMENTO E INSTALAÇÃO. AF_04/2024</v>
          </cell>
          <cell r="C5190" t="str">
            <v>UN</v>
          </cell>
          <cell r="D5190">
            <v>424.51</v>
          </cell>
          <cell r="E5190" t="str">
            <v>Instalações Hidráulicas - Reservação e Bombas de Recalque</v>
          </cell>
          <cell r="F5190" t="str">
            <v>SINAPI Mai/26</v>
          </cell>
        </row>
        <row r="5191">
          <cell r="A5191">
            <v>94736</v>
          </cell>
          <cell r="B5191" t="str">
            <v>CONECTOR, CPVC, SOLDÁVEL, DN 89 MM X 3", INSTALADO EM RESERVAÇÃO PREDIAL DE ÁGUA - FORNECIMENTO E INSTALAÇÃO. AF_04/2024</v>
          </cell>
          <cell r="C5191" t="str">
            <v>UN</v>
          </cell>
          <cell r="D5191">
            <v>616.97</v>
          </cell>
          <cell r="E5191" t="str">
            <v>Instalações Hidráulicas - Reservação e Bombas de Recalque</v>
          </cell>
          <cell r="F5191" t="str">
            <v>SINAPI Mai/26</v>
          </cell>
        </row>
        <row r="5192">
          <cell r="A5192">
            <v>94483</v>
          </cell>
          <cell r="B5192" t="str">
            <v>CONJUNTO HIDRÁULICO EM AÇO ROSCÁVEL PARA INSTALAÇÃO DE BOMBA, DN SUCÇÃO 32 MM (1 1/4") E DN RECALQUE 25 MM (1"), PARA EDIFICAÇÃO COM 4 PAVIMENTOS - FORNECIMENTO E INSTALAÇÃO. AF_04/2024</v>
          </cell>
          <cell r="C5192" t="str">
            <v>UN</v>
          </cell>
          <cell r="D5192">
            <v>1618.61</v>
          </cell>
          <cell r="E5192" t="str">
            <v>Instalações Hidráulicas - Reservação e Bombas de Recalque</v>
          </cell>
          <cell r="F5192" t="str">
            <v>SINAPI Mai/26</v>
          </cell>
        </row>
        <row r="5193">
          <cell r="A5193">
            <v>94482</v>
          </cell>
          <cell r="B5193" t="str">
            <v>CONJUNTO HIDRÁULICO EM AÇO ROSCÁVEL PARA INSTALAÇÃO DE BOMBA, DN SUCÇÃO 40 MM (1 1/2") E DN RECALQUE 32 MM (1 1/4"), PARA EDIFICAÇÃO COM 8 PAVIMENTOS - FORNECIMENTO E INSTALAÇÃO. AF_04/2024</v>
          </cell>
          <cell r="C5193" t="str">
            <v>UN</v>
          </cell>
          <cell r="D5193">
            <v>1912.31</v>
          </cell>
          <cell r="E5193" t="str">
            <v>Instalações Hidráulicas - Reservação e Bombas de Recalque</v>
          </cell>
          <cell r="F5193" t="str">
            <v>SINAPI Mai/26</v>
          </cell>
        </row>
        <row r="5194">
          <cell r="A5194">
            <v>94481</v>
          </cell>
          <cell r="B5194" t="str">
            <v>CONJUNTO HIDRÁULICO EM AÇO ROSCÁVEL PARA INSTALAÇÃO DE BOMBA, DN SUCÇÃO 50 MM (2") E DN RECALQUE 40 MM (1 1/2"), PARA EDIFICAÇÃO COM 12 PAVIMENTOS - FORNECIMENTO E INSTALAÇÃO. AF_04/2024</v>
          </cell>
          <cell r="C5194" t="str">
            <v>UN</v>
          </cell>
          <cell r="D5194">
            <v>2411.0100000000002</v>
          </cell>
          <cell r="E5194" t="str">
            <v>Instalações Hidráulicas - Reservação e Bombas de Recalque</v>
          </cell>
          <cell r="F5194" t="str">
            <v>SINAPI Mai/26</v>
          </cell>
        </row>
        <row r="5195">
          <cell r="A5195">
            <v>94480</v>
          </cell>
          <cell r="B5195" t="str">
            <v>CONJUNTO HIDRÁULICO EM AÇO ROSCÁVEL PARA INSTALAÇÃO DE BOMBA, DN SUCÇÃO 65 MM (2½") E DN RECALQUE 50 MM (2"), PARA EDIFICAÇÃO COM 18 PAVIMENTOS - FORNECIMENTO E INSTALAÇÃO. AF_04/2024</v>
          </cell>
          <cell r="C5195" t="str">
            <v>UN</v>
          </cell>
          <cell r="D5195">
            <v>3360.66</v>
          </cell>
          <cell r="E5195" t="str">
            <v>Instalações Hidráulicas - Reservação e Bombas de Recalque</v>
          </cell>
          <cell r="F5195" t="str">
            <v>SINAPI Mai/26</v>
          </cell>
        </row>
        <row r="5196">
          <cell r="A5196">
            <v>94472</v>
          </cell>
          <cell r="B5196" t="str">
            <v>COTOVELO 45 GRAUS, EM FERRO GALVANIZADO, CONEXÃO ROSQUEADA, DN 50 MM (2"), INSTALADO EM RESERVAÇÃO PREDIAL DE ÁGUA - FORNECIMENTO E INSTALAÇÃO. AF_04/2024</v>
          </cell>
          <cell r="C5196" t="str">
            <v>UN</v>
          </cell>
          <cell r="D5196">
            <v>90.97</v>
          </cell>
          <cell r="E5196" t="str">
            <v>Instalações Hidráulicas - Reservação e Bombas de Recalque</v>
          </cell>
          <cell r="F5196" t="str">
            <v>SINAPI Mai/26</v>
          </cell>
        </row>
        <row r="5197">
          <cell r="A5197">
            <v>94474</v>
          </cell>
          <cell r="B5197" t="str">
            <v>COTOVELO 45 GRAUS, EM FERRO GALVANIZADO, CONEXÃO ROSQUEADA, DN 65 MM (2 1/2"), INSTALADO EM RESERVAÇÃO PREDIAL DE ÁGUA - FORNECIMENTO E INSTALAÇÃO. AF_04/2024</v>
          </cell>
          <cell r="C5197" t="str">
            <v>UN</v>
          </cell>
          <cell r="D5197">
            <v>149.03</v>
          </cell>
          <cell r="E5197" t="str">
            <v>Instalações Hidráulicas - Reservação e Bombas de Recalque</v>
          </cell>
          <cell r="F5197" t="str">
            <v>SINAPI Mai/26</v>
          </cell>
        </row>
        <row r="5198">
          <cell r="A5198">
            <v>94476</v>
          </cell>
          <cell r="B5198" t="str">
            <v>COTOVELO 45 GRAUS, EM FERRO GALVANIZADO, CONEXÃO ROSQUEADA, DN 80 MM (3"), INSTALADO EM RESERVAÇÃO PREDIAL DE ÁGUA - FORNECIMENTO E INSTALAÇÃO. AF_04/2024</v>
          </cell>
          <cell r="C5198" t="str">
            <v>UN</v>
          </cell>
          <cell r="D5198">
            <v>206.27</v>
          </cell>
          <cell r="E5198" t="str">
            <v>Instalações Hidráulicas - Reservação e Bombas de Recalque</v>
          </cell>
          <cell r="F5198" t="str">
            <v>SINAPI Mai/26</v>
          </cell>
        </row>
        <row r="5199">
          <cell r="A5199">
            <v>94471</v>
          </cell>
          <cell r="B5199" t="str">
            <v>COTOVELO 90 GRAUS, EM FERRO GALVANIZADO, CONEXÃO ROSQUEADA, DN 50 MM (2"), INSTALADO EM RESERVAÇÃO PREDIAL DE ÁGUA - FORNECIMENTO E INSTALAÇÃO. AF_04/2024</v>
          </cell>
          <cell r="C5199" t="str">
            <v>UN</v>
          </cell>
          <cell r="D5199">
            <v>88.53</v>
          </cell>
          <cell r="E5199" t="str">
            <v>Instalações Hidráulicas - Reservação e Bombas de Recalque</v>
          </cell>
          <cell r="F5199" t="str">
            <v>SINAPI Mai/26</v>
          </cell>
        </row>
        <row r="5200">
          <cell r="A5200">
            <v>94473</v>
          </cell>
          <cell r="B5200" t="str">
            <v>COTOVELO 90 GRAUS, EM FERRO GALVANIZADO, CONEXÃO ROSQUEADA, DN 65 MM (2 1/2"), INSTALADO EM RESERVAÇÃO PREDIAL DE ÁGUA - FORNECIMENTO E INSTALAÇÃO. AF_04/2024</v>
          </cell>
          <cell r="C5200" t="str">
            <v>UN</v>
          </cell>
          <cell r="D5200">
            <v>138.28</v>
          </cell>
          <cell r="E5200" t="str">
            <v>Instalações Hidráulicas - Reservação e Bombas de Recalque</v>
          </cell>
          <cell r="F5200" t="str">
            <v>SINAPI Mai/26</v>
          </cell>
        </row>
        <row r="5201">
          <cell r="A5201">
            <v>94475</v>
          </cell>
          <cell r="B5201" t="str">
            <v>COTOVELO 90 GRAUS, EM FERRO GALVANIZADO, CONEXÃO ROSQUEADA, DN 80 MM (3"), INSTALADO EM RESERVAÇÃO PREDIAL DE ÁGUA - FORNECIMENTO E INSTALAÇÃO. AF_04/2024</v>
          </cell>
          <cell r="C5201" t="str">
            <v>UN</v>
          </cell>
          <cell r="D5201">
            <v>185.55</v>
          </cell>
          <cell r="E5201" t="str">
            <v>Instalações Hidráulicas - Reservação e Bombas de Recalque</v>
          </cell>
          <cell r="F5201" t="str">
            <v>SINAPI Mai/26</v>
          </cell>
        </row>
        <row r="5202">
          <cell r="A5202">
            <v>105194</v>
          </cell>
          <cell r="B5202" t="str">
            <v>COTOVELO 90 GRAUS, EM FERRO GALVANIZADO, MACHO/FÊMEA, CONEXÃO ROSQUEADA, DN 50 MM (2"), INSTALADO EM RESERVAÇÃO PREDIAL DE ÁGUA - FORNECIMENTO E INSTALAÇÃO. AF_04/2024</v>
          </cell>
          <cell r="C5202" t="str">
            <v>UN</v>
          </cell>
          <cell r="D5202">
            <v>97.68</v>
          </cell>
          <cell r="E5202" t="str">
            <v>Instalações Hidráulicas - Reservação e Bombas de Recalque</v>
          </cell>
          <cell r="F5202" t="str">
            <v>SINAPI Mai/26</v>
          </cell>
        </row>
        <row r="5203">
          <cell r="A5203">
            <v>105195</v>
          </cell>
          <cell r="B5203" t="str">
            <v>COTOVELO 90 GRAUS, EM FERRO GALVANIZADO, MACHO/FÊMEA, CONEXÃO ROSQUEADA, DN 80 MM (3"), INSTALADO EM RESERVAÇÃO PREDIAL DE ÁGUA - FORNECIMENTO E INSTALAÇÃO. AF_04/2024</v>
          </cell>
          <cell r="C5203" t="str">
            <v>UN</v>
          </cell>
          <cell r="D5203">
            <v>241.19</v>
          </cell>
          <cell r="E5203" t="str">
            <v>Instalações Hidráulicas - Reservação e Bombas de Recalque</v>
          </cell>
          <cell r="F5203" t="str">
            <v>SINAPI Mai/26</v>
          </cell>
        </row>
        <row r="5204">
          <cell r="A5204">
            <v>105178</v>
          </cell>
          <cell r="B5204" t="str">
            <v>COTOVELO DE REDUÇÃO, 90 GRAUS, EM FERRO GALVANIZADO, CONEXÃO ROSQUEADA, DN 65 MM X 50 MM (2 1/2" X 2"), INSTALADO EM RESERVAÇÃO PREDIAL DE ÁGUA - FORNECIMENTO E INSTALAÇÃO. AF_04/2024</v>
          </cell>
          <cell r="C5204" t="str">
            <v>UN</v>
          </cell>
          <cell r="D5204">
            <v>153.43</v>
          </cell>
          <cell r="E5204" t="str">
            <v>Instalações Hidráulicas - Reservação e Bombas de Recalque</v>
          </cell>
          <cell r="F5204" t="str">
            <v>SINAPI Mai/26</v>
          </cell>
        </row>
        <row r="5205">
          <cell r="A5205">
            <v>94620</v>
          </cell>
          <cell r="B5205" t="str">
            <v>COTOVELO EM COBRE, DN 104 MM, 90 GRAUS, SEM ANEL DE SOLDA, INSTALADO EM RESERVAÇÃO PREDIAL DE ÁGUA - FORNECIMENTO E INSTALAÇÃO. AF_04/2024</v>
          </cell>
          <cell r="C5205" t="str">
            <v>UN</v>
          </cell>
          <cell r="D5205">
            <v>907.99</v>
          </cell>
          <cell r="E5205" t="str">
            <v>Instalações Hidráulicas - Reservação e Bombas de Recalque</v>
          </cell>
          <cell r="F5205" t="str">
            <v>SINAPI Mai/26</v>
          </cell>
        </row>
        <row r="5206">
          <cell r="A5206">
            <v>94614</v>
          </cell>
          <cell r="B5206" t="str">
            <v>COTOVELO EM COBRE, DN 54 MM, 90 GRAUS, SEM ANEL DE SOLDA, INSTALADO EM RESERVAÇÃO PREDIAL DE ÁGUA - FORNECIMENTO E INSTALAÇÃO. AF_04/2024</v>
          </cell>
          <cell r="C5206" t="str">
            <v>UN</v>
          </cell>
          <cell r="D5206">
            <v>154.74</v>
          </cell>
          <cell r="E5206" t="str">
            <v>Instalações Hidráulicas - Reservação e Bombas de Recalque</v>
          </cell>
          <cell r="F5206" t="str">
            <v>SINAPI Mai/26</v>
          </cell>
        </row>
        <row r="5207">
          <cell r="A5207">
            <v>94616</v>
          </cell>
          <cell r="B5207" t="str">
            <v>COTOVELO EM COBRE, DN 66 MM, 90 GRAUS, SEM ANEL DE SOLDA, INSTALADO EM RESERVAÇÃO PREDIAL DE ÁGUA - FORNECIMENTO E INSTALAÇÃO. AF_04/2024</v>
          </cell>
          <cell r="C5207" t="str">
            <v>UN</v>
          </cell>
          <cell r="D5207">
            <v>411.37</v>
          </cell>
          <cell r="E5207" t="str">
            <v>Instalações Hidráulicas - Reservação e Bombas de Recalque</v>
          </cell>
          <cell r="F5207" t="str">
            <v>SINAPI Mai/26</v>
          </cell>
        </row>
        <row r="5208">
          <cell r="A5208">
            <v>94618</v>
          </cell>
          <cell r="B5208" t="str">
            <v>COTOVELO EM COBRE, DN 79 MM, 90 GRAUS, SEM ANEL DE SOLDA, INSTALADO EM RESERVAÇÃO PREDIAL DE ÁGUA - FORNECIMENTO E INSTALAÇÃO. AF_04/2024</v>
          </cell>
          <cell r="C5208" t="str">
            <v>UN</v>
          </cell>
          <cell r="D5208">
            <v>400.82</v>
          </cell>
          <cell r="E5208" t="str">
            <v>Instalações Hidráulicas - Reservação e Bombas de Recalque</v>
          </cell>
          <cell r="F5208" t="str">
            <v>SINAPI Mai/26</v>
          </cell>
        </row>
        <row r="5209">
          <cell r="A5209">
            <v>105193</v>
          </cell>
          <cell r="B5209" t="str">
            <v>COTOVELO, 90 GRAUS, EM FERRO GALVANIZADO, MACHO/FÊMEA, CONEXÃO ROSQUEADA, DN 65 MM (2 1/2"), INSTALADO EM RESERVAÇÃO PREDIAL DE ÁGUA - FORNECIMENTO E INSTALAÇÃO. AF_04/2024</v>
          </cell>
          <cell r="C5209" t="str">
            <v>UN</v>
          </cell>
          <cell r="D5209">
            <v>167.81</v>
          </cell>
          <cell r="E5209" t="str">
            <v>Instalações Hidráulicas - Reservação e Bombas de Recalque</v>
          </cell>
          <cell r="F5209" t="str">
            <v>SINAPI Mai/26</v>
          </cell>
        </row>
        <row r="5210">
          <cell r="A5210">
            <v>105197</v>
          </cell>
          <cell r="B5210" t="str">
            <v>CURVA 45 GRAUS, EM FERRO GALVANIZADO, FÊMEA, CONEXÃO ROSQUEADA, DN 50 MM (2"), INSTALADO EM RESERVAÇÃO PREDIAL DE ÁGUA - FORNECIMENTO E INSTALAÇÃO. AF_04/2024</v>
          </cell>
          <cell r="C5210" t="str">
            <v>UN</v>
          </cell>
          <cell r="D5210">
            <v>177.25</v>
          </cell>
          <cell r="E5210" t="str">
            <v>Instalações Hidráulicas - Reservação e Bombas de Recalque</v>
          </cell>
          <cell r="F5210" t="str">
            <v>SINAPI Mai/26</v>
          </cell>
        </row>
        <row r="5211">
          <cell r="A5211">
            <v>105196</v>
          </cell>
          <cell r="B5211" t="str">
            <v>CURVA 45 GRAUS, EM FERRO GALVANIZADO, FÊMEA, CONEXÃO ROSQUEADA, DN 65 MM (2 1/2"), INSTALADO EM RESERVAÇÃO PREDIAL DE ÁGUA - FORNECIMENTO E INSTALAÇÃO. AF_04/2024</v>
          </cell>
          <cell r="C5211" t="str">
            <v>UN</v>
          </cell>
          <cell r="D5211">
            <v>255.21</v>
          </cell>
          <cell r="E5211" t="str">
            <v>Instalações Hidráulicas - Reservação e Bombas de Recalque</v>
          </cell>
          <cell r="F5211" t="str">
            <v>SINAPI Mai/26</v>
          </cell>
        </row>
        <row r="5212">
          <cell r="A5212">
            <v>105198</v>
          </cell>
          <cell r="B5212" t="str">
            <v>CURVA 45 GRAUS, EM FERRO GALVANIZADO, FÊMEA, CONEXÃO ROSQUEADA, DN 80 MM (3"), INSTALADO EM RESERVAÇÃO PREDIAL DE ÁGUA - FORNECIMENTO E INSTALAÇÃO. AF_04/2024</v>
          </cell>
          <cell r="C5212" t="str">
            <v>UN</v>
          </cell>
          <cell r="D5212">
            <v>359.86</v>
          </cell>
          <cell r="E5212" t="str">
            <v>Instalações Hidráulicas - Reservação e Bombas de Recalque</v>
          </cell>
          <cell r="F5212" t="str">
            <v>SINAPI Mai/26</v>
          </cell>
        </row>
        <row r="5213">
          <cell r="A5213">
            <v>105200</v>
          </cell>
          <cell r="B5213" t="str">
            <v>CURVA 45 GRAUS, EM FERRO GALVANIZADO, MACHO/FÊMEA, CONEXÃO ROSQUEADA, DN 50 MM (2"), INSTALADO EM RESERVAÇÃO PREDIAL DE ÁGUA - FORNECIMENTO E INSTALAÇÃO. AF_04/2024</v>
          </cell>
          <cell r="C5213" t="str">
            <v>UN</v>
          </cell>
          <cell r="D5213">
            <v>141.44</v>
          </cell>
          <cell r="E5213" t="str">
            <v>Instalações Hidráulicas - Reservação e Bombas de Recalque</v>
          </cell>
          <cell r="F5213" t="str">
            <v>SINAPI Mai/26</v>
          </cell>
        </row>
        <row r="5214">
          <cell r="A5214">
            <v>105199</v>
          </cell>
          <cell r="B5214" t="str">
            <v>CURVA 45 GRAUS, EM FERRO GALVANIZADO, MACHO/FÊMEA, CONEXÃO ROSQUEADA, DN 65 MM (2 1/2"), INSTALADO EM RESERVAÇÃO PREDIAL DE ÁGUA - FORNECIMENTO E INSTALAÇÃO. AF_04/2024</v>
          </cell>
          <cell r="C5214" t="str">
            <v>UN</v>
          </cell>
          <cell r="D5214">
            <v>232.76</v>
          </cell>
          <cell r="E5214" t="str">
            <v>Instalações Hidráulicas - Reservação e Bombas de Recalque</v>
          </cell>
          <cell r="F5214" t="str">
            <v>SINAPI Mai/26</v>
          </cell>
        </row>
        <row r="5215">
          <cell r="A5215">
            <v>105201</v>
          </cell>
          <cell r="B5215" t="str">
            <v>CURVA 45 GRAUS, EM FERRO GALVANIZADO, MACHO/FÊMEA, CONEXÃO ROSQUEADA, DN 80 MM (3"), INSTALADO EM RESERVAÇÃO PREDIAL DE ÁGUA - FORNECIMENTO E INSTALAÇÃO. AF_04/2024</v>
          </cell>
          <cell r="C5215" t="str">
            <v>UN</v>
          </cell>
          <cell r="D5215">
            <v>316.83999999999997</v>
          </cell>
          <cell r="E5215" t="str">
            <v>Instalações Hidráulicas - Reservação e Bombas de Recalque</v>
          </cell>
          <cell r="F5215" t="str">
            <v>SINAPI Mai/26</v>
          </cell>
        </row>
        <row r="5216">
          <cell r="A5216">
            <v>94755</v>
          </cell>
          <cell r="B5216" t="str">
            <v>CURVA 90 GRAUS, CPVC, SOLDÁVEL, DN 114 MM, INSTALADO EM RESERVAÇÃO PREDIAL DE ÁGUA - FORNECIMENTO E INSTALAÇÃO. AF_04/2024</v>
          </cell>
          <cell r="C5216" t="str">
            <v>UN</v>
          </cell>
          <cell r="D5216">
            <v>0</v>
          </cell>
          <cell r="E5216" t="str">
            <v>Instalações Hidráulicas - Reservação e Bombas de Recalque</v>
          </cell>
          <cell r="F5216" t="str">
            <v>SINAPI Mai/26</v>
          </cell>
        </row>
        <row r="5217">
          <cell r="A5217">
            <v>94741</v>
          </cell>
          <cell r="B5217" t="str">
            <v>CURVA 90 GRAUS, CPVC, SOLDÁVEL, DN 22 MM, INSTALADO EM RESERVAÇÃO PREDIAL DE ÁGUA - FORNECIMENTO E INSTALAÇÃO. AF_04/2024</v>
          </cell>
          <cell r="C5217" t="str">
            <v>UN</v>
          </cell>
          <cell r="D5217">
            <v>14.64</v>
          </cell>
          <cell r="E5217" t="str">
            <v>Instalações Hidráulicas - Reservação e Bombas de Recalque</v>
          </cell>
          <cell r="F5217" t="str">
            <v>SINAPI Mai/26</v>
          </cell>
        </row>
        <row r="5218">
          <cell r="A5218">
            <v>94743</v>
          </cell>
          <cell r="B5218" t="str">
            <v>CURVA 90 GRAUS, CPVC, SOLDÁVEL, DN 28 MM, INSTALADO EM RESERVAÇÃO PREDIAL DE ÁGUA - FORNECIMENTO E INSTALAÇÃO. AF_04/2024</v>
          </cell>
          <cell r="C5218" t="str">
            <v>UN</v>
          </cell>
          <cell r="D5218">
            <v>23.78</v>
          </cell>
          <cell r="E5218" t="str">
            <v>Instalações Hidráulicas - Reservação e Bombas de Recalque</v>
          </cell>
          <cell r="F5218" t="str">
            <v>SINAPI Mai/26</v>
          </cell>
        </row>
        <row r="5219">
          <cell r="A5219">
            <v>94745</v>
          </cell>
          <cell r="B5219" t="str">
            <v>CURVA 90 GRAUS, CPVC, SOLDÁVEL, DN 35 MM, INSTALADO EM RESERVAÇÃO PREDIAL DE ÁGUA - FORNECIMENTO E INSTALAÇÃO. AF_04/2024</v>
          </cell>
          <cell r="C5219" t="str">
            <v>UN</v>
          </cell>
          <cell r="D5219">
            <v>0</v>
          </cell>
          <cell r="E5219" t="str">
            <v>Instalações Hidráulicas - Reservação e Bombas de Recalque</v>
          </cell>
          <cell r="F5219" t="str">
            <v>SINAPI Mai/26</v>
          </cell>
        </row>
        <row r="5220">
          <cell r="A5220">
            <v>94747</v>
          </cell>
          <cell r="B5220" t="str">
            <v>CURVA 90 GRAUS, CPVC, SOLDÁVEL, DN 42 MM, INSTALADO EM RESERVAÇÃO PREDIAL DE ÁGUA - FORNECIMENTO E INSTALAÇÃO. AF_04/2024</v>
          </cell>
          <cell r="C5220" t="str">
            <v>UN</v>
          </cell>
          <cell r="D5220">
            <v>0</v>
          </cell>
          <cell r="E5220" t="str">
            <v>Instalações Hidráulicas - Reservação e Bombas de Recalque</v>
          </cell>
          <cell r="F5220" t="str">
            <v>SINAPI Mai/26</v>
          </cell>
        </row>
        <row r="5221">
          <cell r="A5221">
            <v>94749</v>
          </cell>
          <cell r="B5221" t="str">
            <v>CURVA 90 GRAUS, CPVC, SOLDÁVEL, DN 54 MM, INSTALADO EM RESERVAÇÃO PREDIAL DE ÁGUA - FORNECIMENTO E INSTALAÇÃO. AF_04/2024</v>
          </cell>
          <cell r="C5221" t="str">
            <v>UN</v>
          </cell>
          <cell r="D5221">
            <v>0</v>
          </cell>
          <cell r="E5221" t="str">
            <v>Instalações Hidráulicas - Reservação e Bombas de Recalque</v>
          </cell>
          <cell r="F5221" t="str">
            <v>SINAPI Mai/26</v>
          </cell>
        </row>
        <row r="5222">
          <cell r="A5222">
            <v>94751</v>
          </cell>
          <cell r="B5222" t="str">
            <v>CURVA 90 GRAUS, CPVC, SOLDÁVEL, DN 73 MM, INSTALADO EM RESERVAÇÃO PREDIAL DE ÁGUA - FORNECIMENTO E INSTALAÇÃO. AF_04/2024</v>
          </cell>
          <cell r="C5222" t="str">
            <v>UN</v>
          </cell>
          <cell r="D5222">
            <v>0</v>
          </cell>
          <cell r="E5222" t="str">
            <v>Instalações Hidráulicas - Reservação e Bombas de Recalque</v>
          </cell>
          <cell r="F5222" t="str">
            <v>SINAPI Mai/26</v>
          </cell>
        </row>
        <row r="5223">
          <cell r="A5223">
            <v>94753</v>
          </cell>
          <cell r="B5223" t="str">
            <v>CURVA 90 GRAUS, CPVC, SOLDÁVEL, DN 89 MM, INSTALADO EM RESERVAÇÃO PREDIAL DE ÁGUA - FORNECIMENTO E INSTALAÇÃO. AF_04/2024</v>
          </cell>
          <cell r="C5223" t="str">
            <v>UN</v>
          </cell>
          <cell r="D5223">
            <v>0</v>
          </cell>
          <cell r="E5223" t="str">
            <v>Instalações Hidráulicas - Reservação e Bombas de Recalque</v>
          </cell>
          <cell r="F5223" t="str">
            <v>SINAPI Mai/26</v>
          </cell>
        </row>
        <row r="5224">
          <cell r="A5224">
            <v>105209</v>
          </cell>
          <cell r="B5224" t="str">
            <v>CURVA 90 GRAUS, EM FERRO GALVANIZADO, CONEXÃO ROSQUEADA, DN 50 MM (2"), INSTALADO EM RESERVAÇÃO PREDIAL DE ÁGUA - FORNECIMENTO E INSTALAÇÃO. AF_04/2024</v>
          </cell>
          <cell r="C5224" t="str">
            <v>UN</v>
          </cell>
          <cell r="D5224">
            <v>171.89</v>
          </cell>
          <cell r="E5224" t="str">
            <v>Instalações Hidráulicas - Reservação e Bombas de Recalque</v>
          </cell>
          <cell r="F5224" t="str">
            <v>SINAPI Mai/26</v>
          </cell>
        </row>
        <row r="5225">
          <cell r="A5225">
            <v>105208</v>
          </cell>
          <cell r="B5225" t="str">
            <v>CURVA 90 GRAUS, EM FERRO GALVANIZADO, CONEXÃO ROSQUEADA, DN 65 MM (2 1/2"), INSTALADO EM RESERVAÇÃO PREDIAL DE ÁGUA - FORNECIMENTO E INSTALAÇÃO. AF_04/2024</v>
          </cell>
          <cell r="C5225" t="str">
            <v>UN</v>
          </cell>
          <cell r="D5225">
            <v>346.71</v>
          </cell>
          <cell r="E5225" t="str">
            <v>Instalações Hidráulicas - Reservação e Bombas de Recalque</v>
          </cell>
          <cell r="F5225" t="str">
            <v>SINAPI Mai/26</v>
          </cell>
        </row>
        <row r="5226">
          <cell r="A5226">
            <v>105210</v>
          </cell>
          <cell r="B5226" t="str">
            <v>CURVA 90 GRAUS, EM FERRO GALVANIZADO, CONEXÃO ROSQUEADA, DN 80 MM (3"), INSTALADO EM RESERVAÇÃO PREDIAL DE ÁGUA - FORNECIMENTO E INSTALAÇÃO. AF_04/2024</v>
          </cell>
          <cell r="C5226" t="str">
            <v>UN</v>
          </cell>
          <cell r="D5226">
            <v>446.52</v>
          </cell>
          <cell r="E5226" t="str">
            <v>Instalações Hidráulicas - Reservação e Bombas de Recalque</v>
          </cell>
          <cell r="F5226" t="str">
            <v>SINAPI Mai/26</v>
          </cell>
        </row>
        <row r="5227">
          <cell r="A5227">
            <v>105203</v>
          </cell>
          <cell r="B5227" t="str">
            <v>CURVA 90 GRAUS, EM FERRO GALVANIZADO, FÊMEA, CONEXÃO ROSQUEADA, DN 50 MM (2"), INSTALADO EM RESERVAÇÃO PREDIAL DE ÁGUA - FORNECIMENTO E INSTALAÇÃO. AF_04/2024</v>
          </cell>
          <cell r="C5227" t="str">
            <v>UN</v>
          </cell>
          <cell r="D5227">
            <v>176.5</v>
          </cell>
          <cell r="E5227" t="str">
            <v>Instalações Hidráulicas - Reservação e Bombas de Recalque</v>
          </cell>
          <cell r="F5227" t="str">
            <v>SINAPI Mai/26</v>
          </cell>
        </row>
        <row r="5228">
          <cell r="A5228">
            <v>105202</v>
          </cell>
          <cell r="B5228" t="str">
            <v>CURVA 90 GRAUS, EM FERRO GALVANIZADO, FÊMEA, CONEXÃO ROSQUEADA, DN 65 MM (2 1/2"), INSTALADO EM RESERVAÇÃO PREDIAL DE ÁGUA - FORNECIMENTO E INSTALAÇÃO. AF_04/2024</v>
          </cell>
          <cell r="C5228" t="str">
            <v>UN</v>
          </cell>
          <cell r="D5228">
            <v>286.44</v>
          </cell>
          <cell r="E5228" t="str">
            <v>Instalações Hidráulicas - Reservação e Bombas de Recalque</v>
          </cell>
          <cell r="F5228" t="str">
            <v>SINAPI Mai/26</v>
          </cell>
        </row>
        <row r="5229">
          <cell r="A5229">
            <v>105204</v>
          </cell>
          <cell r="B5229" t="str">
            <v>CURVA 90 GRAUS, EM FERRO GALVANIZADO, FÊMEA, CONEXÃO ROSQUEADA, DN 80 (3"), INSTALADO EM RESERVAÇÃO PREDIAL DE ÁGUA - FORNECIMENTO E INSTALAÇÃO. AF_04/2024</v>
          </cell>
          <cell r="C5229" t="str">
            <v>UN</v>
          </cell>
          <cell r="D5229">
            <v>379.66</v>
          </cell>
          <cell r="E5229" t="str">
            <v>Instalações Hidráulicas - Reservação e Bombas de Recalque</v>
          </cell>
          <cell r="F5229" t="str">
            <v>SINAPI Mai/26</v>
          </cell>
        </row>
        <row r="5230">
          <cell r="A5230">
            <v>105206</v>
          </cell>
          <cell r="B5230" t="str">
            <v>CURVA 90 GRAUS, EM FERRO GALVANIZADO, MACHO/FÊMEA, CONEXÃO ROSQUEADA, DN 50 MM (2"), INSTALADO EM RESERVAÇÃO PREDIAL DE ÁGUA - FORNECIMENTO E INSTALAÇÃO. AF_04/2024</v>
          </cell>
          <cell r="C5230" t="str">
            <v>UN</v>
          </cell>
          <cell r="D5230">
            <v>168.55</v>
          </cell>
          <cell r="E5230" t="str">
            <v>Instalações Hidráulicas - Reservação e Bombas de Recalque</v>
          </cell>
          <cell r="F5230" t="str">
            <v>SINAPI Mai/26</v>
          </cell>
        </row>
        <row r="5231">
          <cell r="A5231">
            <v>105205</v>
          </cell>
          <cell r="B5231" t="str">
            <v>CURVA 90 GRAUS, EM FERRO GALVANIZADO, MACHO/FÊMEA, CONEXÃO ROSQUEADA, DN 65 MM (2 1/2"), INSTALADO EM RESERVAÇÃO PREDIAL DE ÁGUA - FORNECIMENTO E INSTALAÇÃO. AF_04/2024</v>
          </cell>
          <cell r="C5231" t="str">
            <v>UN</v>
          </cell>
          <cell r="D5231">
            <v>265.26</v>
          </cell>
          <cell r="E5231" t="str">
            <v>Instalações Hidráulicas - Reservação e Bombas de Recalque</v>
          </cell>
          <cell r="F5231" t="str">
            <v>SINAPI Mai/26</v>
          </cell>
        </row>
        <row r="5232">
          <cell r="A5232">
            <v>105207</v>
          </cell>
          <cell r="B5232" t="str">
            <v>CURVA 90 GRAUS, EM FERRO GALVANIZADO, MACHO/FÊMEA, CONEXÃO ROSQUEADA, DN 80 MM (3"), INSTALADO EM RESERVAÇÃO PREDIAL DE ÁGUA - FORNECIMENTO E INSTALAÇÃO. AF_04/2024</v>
          </cell>
          <cell r="C5232" t="str">
            <v>UN</v>
          </cell>
          <cell r="D5232">
            <v>369.07</v>
          </cell>
          <cell r="E5232" t="str">
            <v>Instalações Hidráulicas - Reservação e Bombas de Recalque</v>
          </cell>
          <cell r="F5232" t="str">
            <v>SINAPI Mai/26</v>
          </cell>
        </row>
        <row r="5233">
          <cell r="A5233">
            <v>94687</v>
          </cell>
          <cell r="B5233" t="str">
            <v>CURVA 90 GRAUS, PVC, SOLDÁVEL, DN 110 MM, INSTALADO EM RESERVAÇÃO PREDIAL DE ÁGUA - FORNECIMENTO E INSTALAÇÃO. AF_04/2024</v>
          </cell>
          <cell r="C5233" t="str">
            <v>UN</v>
          </cell>
          <cell r="D5233">
            <v>276.83</v>
          </cell>
          <cell r="E5233" t="str">
            <v>Instalações Hidráulicas - Reservação e Bombas de Recalque</v>
          </cell>
          <cell r="F5233" t="str">
            <v>SINAPI Mai/26</v>
          </cell>
        </row>
        <row r="5234">
          <cell r="A5234">
            <v>94673</v>
          </cell>
          <cell r="B5234" t="str">
            <v>CURVA 90 GRAUS, PVC, SOLDÁVEL, DN 25 MM, INSTALADO EM RESERVAÇÃO PREDIAL DE ÁGUA - FORNECIMENTO E INSTALAÇÃO. AF_04/2024</v>
          </cell>
          <cell r="C5234" t="str">
            <v>UN</v>
          </cell>
          <cell r="D5234">
            <v>8.92</v>
          </cell>
          <cell r="E5234" t="str">
            <v>Instalações Hidráulicas - Reservação e Bombas de Recalque</v>
          </cell>
          <cell r="F5234" t="str">
            <v>SINAPI Mai/26</v>
          </cell>
        </row>
        <row r="5235">
          <cell r="A5235">
            <v>94675</v>
          </cell>
          <cell r="B5235" t="str">
            <v>CURVA 90 GRAUS, PVC, SOLDÁVEL, DN 32 MM, INSTALADO EM RESERVAÇÃO PREDIAL DE ÁGUA - FORNECIMENTO E INSTALAÇÃO. AF_04/2024</v>
          </cell>
          <cell r="C5235" t="str">
            <v>UN</v>
          </cell>
          <cell r="D5235">
            <v>14.86</v>
          </cell>
          <cell r="E5235" t="str">
            <v>Instalações Hidráulicas - Reservação e Bombas de Recalque</v>
          </cell>
          <cell r="F5235" t="str">
            <v>SINAPI Mai/26</v>
          </cell>
        </row>
        <row r="5236">
          <cell r="A5236">
            <v>94677</v>
          </cell>
          <cell r="B5236" t="str">
            <v>CURVA 90 GRAUS, PVC, SOLDÁVEL, DN 40 MM, INSTALADO EM RESERVAÇÃO PREDIAL DE ÁGUA - FORNECIMENTO E INSTALAÇÃO. AF_04/2024</v>
          </cell>
          <cell r="C5236" t="str">
            <v>UN</v>
          </cell>
          <cell r="D5236">
            <v>23.95</v>
          </cell>
          <cell r="E5236" t="str">
            <v>Instalações Hidráulicas - Reservação e Bombas de Recalque</v>
          </cell>
          <cell r="F5236" t="str">
            <v>SINAPI Mai/26</v>
          </cell>
        </row>
        <row r="5237">
          <cell r="A5237">
            <v>94679</v>
          </cell>
          <cell r="B5237" t="str">
            <v>CURVA 90 GRAUS, PVC, SOLDÁVEL, DN 50 MM, INSTALADO EM RESERVAÇÃO PREDIAL DE ÁGUA - FORNECIMENTO E INSTALAÇÃO. AF_04/2024</v>
          </cell>
          <cell r="C5237" t="str">
            <v>UN</v>
          </cell>
          <cell r="D5237">
            <v>29.01</v>
          </cell>
          <cell r="E5237" t="str">
            <v>Instalações Hidráulicas - Reservação e Bombas de Recalque</v>
          </cell>
          <cell r="F5237" t="str">
            <v>SINAPI Mai/26</v>
          </cell>
        </row>
        <row r="5238">
          <cell r="A5238">
            <v>94681</v>
          </cell>
          <cell r="B5238" t="str">
            <v>CURVA 90 GRAUS, PVC, SOLDÁVEL, DN 60 MM, INSTALADO EM RESERVAÇÃO PREDIAL DE ÁGUA - FORNECIMENTO E INSTALAÇÃO. AF_04/2024</v>
          </cell>
          <cell r="C5238" t="str">
            <v>UN</v>
          </cell>
          <cell r="D5238">
            <v>59.43</v>
          </cell>
          <cell r="E5238" t="str">
            <v>Instalações Hidráulicas - Reservação e Bombas de Recalque</v>
          </cell>
          <cell r="F5238" t="str">
            <v>SINAPI Mai/26</v>
          </cell>
        </row>
        <row r="5239">
          <cell r="A5239">
            <v>94683</v>
          </cell>
          <cell r="B5239" t="str">
            <v>CURVA 90 GRAUS, PVC, SOLDÁVEL, DN 75 MM, INSTALADO EM RESERVAÇÃO PREDIAL DE ÁGUA - FORNECIMENTO E INSTALAÇÃO. AF_04/2024</v>
          </cell>
          <cell r="C5239" t="str">
            <v>UN</v>
          </cell>
          <cell r="D5239">
            <v>90.27</v>
          </cell>
          <cell r="E5239" t="str">
            <v>Instalações Hidráulicas - Reservação e Bombas de Recalque</v>
          </cell>
          <cell r="F5239" t="str">
            <v>SINAPI Mai/26</v>
          </cell>
        </row>
        <row r="5240">
          <cell r="A5240">
            <v>94685</v>
          </cell>
          <cell r="B5240" t="str">
            <v>CURVA 90 GRAUS, PVC, SOLDÁVEL, DN 85 MM, INSTALADO EM RESERVAÇÃO PREDIAL DE ÁGUA - FORNECIMENTO E INSTALAÇÃO. AF_04/2024</v>
          </cell>
          <cell r="C5240" t="str">
            <v>UN</v>
          </cell>
          <cell r="D5240">
            <v>114.92</v>
          </cell>
          <cell r="E5240" t="str">
            <v>Instalações Hidráulicas - Reservação e Bombas de Recalque</v>
          </cell>
          <cell r="F5240" t="str">
            <v>SINAPI Mai/26</v>
          </cell>
        </row>
        <row r="5241">
          <cell r="A5241">
            <v>94621</v>
          </cell>
          <cell r="B5241" t="str">
            <v>CURVA EM COBRE, DN 104 MM, 45 GRAUS, SEM ANEL DE SOLDA, BOLSA X BOLSA, INSTALADO EM RESERVAÇÃO PREDIAL DE ÁGUA - FORNECIMENTO E INSTALAÇÃO. AF_04/2024</v>
          </cell>
          <cell r="C5241" t="str">
            <v>UN</v>
          </cell>
          <cell r="D5241">
            <v>0</v>
          </cell>
          <cell r="E5241" t="str">
            <v>Instalações Hidráulicas - Reservação e Bombas de Recalque</v>
          </cell>
          <cell r="F5241" t="str">
            <v>SINAPI Mai/26</v>
          </cell>
        </row>
        <row r="5242">
          <cell r="A5242">
            <v>94615</v>
          </cell>
          <cell r="B5242" t="str">
            <v>CURVA EM COBRE, DN 54 MM, 45 GRAUS, SEM ANEL DE SOLDA, BOLSA X BOLSA, INSTALADO EM RESERVAÇÃO PREDIAL DE ÁGUA - FORNECIMENTO E INSTALAÇÃO. AF_04/2024</v>
          </cell>
          <cell r="C5242" t="str">
            <v>UN</v>
          </cell>
          <cell r="D5242">
            <v>173.97</v>
          </cell>
          <cell r="E5242" t="str">
            <v>Instalações Hidráulicas - Reservação e Bombas de Recalque</v>
          </cell>
          <cell r="F5242" t="str">
            <v>SINAPI Mai/26</v>
          </cell>
        </row>
        <row r="5243">
          <cell r="A5243">
            <v>94617</v>
          </cell>
          <cell r="B5243" t="str">
            <v>CURVA EM COBRE, DN 66 MM, 45 GRAUS, SEM ANEL DE SOLDA, BOLSA X BOLSA, INSTALADO EM RESERVAÇÃO PREDIAL DE ÁGUA - FORNECIMENTO E INSTALAÇÃO. AF_04/2024</v>
          </cell>
          <cell r="C5243" t="str">
            <v>UN</v>
          </cell>
          <cell r="D5243">
            <v>344.5</v>
          </cell>
          <cell r="E5243" t="str">
            <v>Instalações Hidráulicas - Reservação e Bombas de Recalque</v>
          </cell>
          <cell r="F5243" t="str">
            <v>SINAPI Mai/26</v>
          </cell>
        </row>
        <row r="5244">
          <cell r="A5244">
            <v>94619</v>
          </cell>
          <cell r="B5244" t="str">
            <v>CURVA EM COBRE, DN 79 MM, 45 GRAUS, SEM ANEL DE SOLDA, BOLSA X BOLSA, INSTALADO EM RESERVAÇÃO PREDIAL DE ÁGUA - FORNECIMENTO E INSTALAÇÃO. AF_04/2024</v>
          </cell>
          <cell r="C5244" t="str">
            <v>UN</v>
          </cell>
          <cell r="D5244">
            <v>0</v>
          </cell>
          <cell r="E5244" t="str">
            <v>Instalações Hidráulicas - Reservação e Bombas de Recalque</v>
          </cell>
          <cell r="F5244" t="str">
            <v>SINAPI Mai/26</v>
          </cell>
        </row>
        <row r="5245">
          <cell r="A5245">
            <v>105147</v>
          </cell>
          <cell r="B5245" t="str">
            <v>CURVA PPR 90 GRAUS, DN 20 MM, INSTALADO EM RESERVAÇÃO PREDIAL DE ÁGUA - FORNECIMENTO E INSTALAÇÃO. AF_04/2024</v>
          </cell>
          <cell r="C5245" t="str">
            <v>UN</v>
          </cell>
          <cell r="D5245">
            <v>18.98</v>
          </cell>
          <cell r="E5245" t="str">
            <v>Instalações Hidráulicas - Reservação e Bombas de Recalque</v>
          </cell>
          <cell r="F5245" t="str">
            <v>SINAPI Mai/26</v>
          </cell>
        </row>
        <row r="5246">
          <cell r="A5246">
            <v>105148</v>
          </cell>
          <cell r="B5246" t="str">
            <v>CURVA PPR 90 GRAUS, DN 25 MM, INSTALADO EM RESERVAÇÃO PREDIAL DE ÁGUA - FORNECIMENTO E INSTALAÇÃO. AF_04/2024</v>
          </cell>
          <cell r="C5246" t="str">
            <v>UN</v>
          </cell>
          <cell r="D5246">
            <v>26.73</v>
          </cell>
          <cell r="E5246" t="str">
            <v>Instalações Hidráulicas - Reservação e Bombas de Recalque</v>
          </cell>
          <cell r="F5246" t="str">
            <v>SINAPI Mai/26</v>
          </cell>
        </row>
        <row r="5247">
          <cell r="A5247">
            <v>105154</v>
          </cell>
          <cell r="B5247" t="str">
            <v>CURVA PVC 45 GRAUS, SOLDÁVEL, DN 25 MM, INSTALADO EM RESERVAÇÃO PREDIAL DE ÁGUA - FORNECIMENTO E INSTALAÇÃO. AF_04/2024</v>
          </cell>
          <cell r="C5247" t="str">
            <v>UN</v>
          </cell>
          <cell r="D5247">
            <v>8.26</v>
          </cell>
          <cell r="E5247" t="str">
            <v>Instalações Hidráulicas - Reservação e Bombas de Recalque</v>
          </cell>
          <cell r="F5247" t="str">
            <v>SINAPI Mai/26</v>
          </cell>
        </row>
        <row r="5248">
          <cell r="A5248">
            <v>105155</v>
          </cell>
          <cell r="B5248" t="str">
            <v>CURVA PVC 45 GRAUS, SOLDÁVEL, DN 32 MM, INSTALADO EM RESERVAÇÃO PREDIAL DE ÁGUA - FORNECIMENTO E INSTALAÇÃO. AF_04/2024</v>
          </cell>
          <cell r="C5248" t="str">
            <v>UN</v>
          </cell>
          <cell r="D5248">
            <v>12.4</v>
          </cell>
          <cell r="E5248" t="str">
            <v>Instalações Hidráulicas - Reservação e Bombas de Recalque</v>
          </cell>
          <cell r="F5248" t="str">
            <v>SINAPI Mai/26</v>
          </cell>
        </row>
        <row r="5249">
          <cell r="A5249">
            <v>105156</v>
          </cell>
          <cell r="B5249" t="str">
            <v>CURVA PVC 45 GRAUS, SOLDÁVEL, DN 40 MM, INSTALADO EM RESERVAÇÃO PREDIAL DE ÁGUA - FORNECIMENTO E INSTALAÇÃO. AF_04/2024</v>
          </cell>
          <cell r="C5249" t="str">
            <v>UN</v>
          </cell>
          <cell r="D5249">
            <v>15.79</v>
          </cell>
          <cell r="E5249" t="str">
            <v>Instalações Hidráulicas - Reservação e Bombas de Recalque</v>
          </cell>
          <cell r="F5249" t="str">
            <v>SINAPI Mai/26</v>
          </cell>
        </row>
        <row r="5250">
          <cell r="A5250">
            <v>105157</v>
          </cell>
          <cell r="B5250" t="str">
            <v>CURVA PVC 45 GRAUS, SOLDÁVEL, DN 50 MM, INSTALADO EM RESERVAÇÃO PREDIAL DE ÁGUA - FORNECIMENTO E INSTALAÇÃO. AF_04/2024</v>
          </cell>
          <cell r="C5250" t="str">
            <v>UN</v>
          </cell>
          <cell r="D5250">
            <v>24.36</v>
          </cell>
          <cell r="E5250" t="str">
            <v>Instalações Hidráulicas - Reservação e Bombas de Recalque</v>
          </cell>
          <cell r="F5250" t="str">
            <v>SINAPI Mai/26</v>
          </cell>
        </row>
        <row r="5251">
          <cell r="A5251">
            <v>105158</v>
          </cell>
          <cell r="B5251" t="str">
            <v>CURVA PVC 45 GRAUS, SOLDÁVEL, DN 60 MM, INSTALADO EM RESERVAÇÃO PREDIAL DE ÁGUA - FORNECIMENTO E INSTALAÇÃO. AF_04/2024</v>
          </cell>
          <cell r="C5251" t="str">
            <v>UN</v>
          </cell>
          <cell r="D5251">
            <v>35.81</v>
          </cell>
          <cell r="E5251" t="str">
            <v>Instalações Hidráulicas - Reservação e Bombas de Recalque</v>
          </cell>
          <cell r="F5251" t="str">
            <v>SINAPI Mai/26</v>
          </cell>
        </row>
        <row r="5252">
          <cell r="A5252">
            <v>105159</v>
          </cell>
          <cell r="B5252" t="str">
            <v>CURVA PVC 45 GRAUS, SOLDÁVEL, DN 75 MM, INSTALADO EM RESERVAÇÃO PREDIAL DE ÁGUA - FORNECIMENTO E INSTALAÇÃO. AF_04/2024</v>
          </cell>
          <cell r="C5252" t="str">
            <v>UN</v>
          </cell>
          <cell r="D5252">
            <v>63.84</v>
          </cell>
          <cell r="E5252" t="str">
            <v>Instalações Hidráulicas - Reservação e Bombas de Recalque</v>
          </cell>
          <cell r="F5252" t="str">
            <v>SINAPI Mai/26</v>
          </cell>
        </row>
        <row r="5253">
          <cell r="A5253">
            <v>105160</v>
          </cell>
          <cell r="B5253" t="str">
            <v>CURVA PVC 45 GRAUS, SOLDÁVEL, DN 85 MM, INSTALADO EM RESERVAÇÃO PREDIAL DE ÁGUA - FORNECIMENTO E INSTALAÇÃO. AF_04/2024</v>
          </cell>
          <cell r="C5253" t="str">
            <v>UN</v>
          </cell>
          <cell r="D5253">
            <v>78.75</v>
          </cell>
          <cell r="E5253" t="str">
            <v>Instalações Hidráulicas - Reservação e Bombas de Recalque</v>
          </cell>
          <cell r="F5253" t="str">
            <v>SINAPI Mai/26</v>
          </cell>
        </row>
        <row r="5254">
          <cell r="A5254">
            <v>94634</v>
          </cell>
          <cell r="B5254" t="str">
            <v>FLANGE CURTA EM COBRE, DN 104 MM X 4", INSTALADO EM RESERVAÇÃO PREDIAL DE ÁGUA - FORNECIMENTO E INSTALAÇÃO. AF_04/2024</v>
          </cell>
          <cell r="C5254" t="str">
            <v>UN</v>
          </cell>
          <cell r="D5254">
            <v>0</v>
          </cell>
          <cell r="E5254" t="str">
            <v>Instalações Hidráulicas - Reservação e Bombas de Recalque</v>
          </cell>
          <cell r="F5254" t="str">
            <v>SINAPI Mai/26</v>
          </cell>
        </row>
        <row r="5255">
          <cell r="A5255">
            <v>94631</v>
          </cell>
          <cell r="B5255" t="str">
            <v>FLANGE CURTA EM COBRE, DN 54 MM X 2", INSTALADO EM RESERVAÇÃO PREDIAL DE ÁGUA - FORNECIMENTO E INSTALAÇÃO. AF_04/2024</v>
          </cell>
          <cell r="C5255" t="str">
            <v>UN</v>
          </cell>
          <cell r="D5255">
            <v>0</v>
          </cell>
          <cell r="E5255" t="str">
            <v>Instalações Hidráulicas - Reservação e Bombas de Recalque</v>
          </cell>
          <cell r="F5255" t="str">
            <v>SINAPI Mai/26</v>
          </cell>
        </row>
        <row r="5256">
          <cell r="A5256">
            <v>94632</v>
          </cell>
          <cell r="B5256" t="str">
            <v>FLANGE CURTA EM COBRE, DN 66 MM X 2 1/2", INSTALADO EM RESERVAÇÃO PREDIAL DE ÁGUA - FORNECIMENTO E INSTALAÇÃO. AF_04/2024</v>
          </cell>
          <cell r="C5256" t="str">
            <v>UN</v>
          </cell>
          <cell r="D5256">
            <v>0</v>
          </cell>
          <cell r="E5256" t="str">
            <v>Instalações Hidráulicas - Reservação e Bombas de Recalque</v>
          </cell>
          <cell r="F5256" t="str">
            <v>SINAPI Mai/26</v>
          </cell>
        </row>
        <row r="5257">
          <cell r="A5257">
            <v>94633</v>
          </cell>
          <cell r="B5257" t="str">
            <v>FLANGE CURTA EM COBRE, DN 79 MM X 3", INSTALADO EM RESERVAÇÃO PREDIAL DE ÁGUA - FORNECIMENTO E INSTALAÇÃO. AF_04/2024</v>
          </cell>
          <cell r="C5257" t="str">
            <v>UN</v>
          </cell>
          <cell r="D5257">
            <v>0</v>
          </cell>
          <cell r="E5257" t="str">
            <v>Instalações Hidráulicas - Reservação e Bombas de Recalque</v>
          </cell>
          <cell r="F5257" t="str">
            <v>SINAPI Mai/26</v>
          </cell>
        </row>
        <row r="5258">
          <cell r="A5258">
            <v>94672</v>
          </cell>
          <cell r="B5258" t="str">
            <v>JOELHO 90 GRAUS COM BUCHA DE LATÃO, PVC, SOLDÁVEL, DN 25 MM X 3/4", INSTALADO EM RESERVAÇÃO PREDIAL DE ÁGUA - FORNECIMENTO E INSTALAÇÃO. AF_04/2024</v>
          </cell>
          <cell r="C5258" t="str">
            <v>UN</v>
          </cell>
          <cell r="D5258">
            <v>7.8</v>
          </cell>
          <cell r="E5258" t="str">
            <v>Instalações Hidráulicas - Reservação e Bombas de Recalque</v>
          </cell>
          <cell r="F5258" t="str">
            <v>SINAPI Mai/26</v>
          </cell>
        </row>
        <row r="5259">
          <cell r="A5259">
            <v>94754</v>
          </cell>
          <cell r="B5259" t="str">
            <v>JOELHO 90 GRAUS, CPVC, SOLDÁVEL, DN 114 MM, INSTALADO EM RESERVAÇÃO PREDIAL DE ÁGUA - FORNECIMENTO E INSTALAÇÃO. AF_04/2024</v>
          </cell>
          <cell r="C5259" t="str">
            <v>UN</v>
          </cell>
          <cell r="D5259">
            <v>326.70999999999998</v>
          </cell>
          <cell r="E5259" t="str">
            <v>Instalações Hidráulicas - Reservação e Bombas de Recalque</v>
          </cell>
          <cell r="F5259" t="str">
            <v>SINAPI Mai/26</v>
          </cell>
        </row>
        <row r="5260">
          <cell r="A5260">
            <v>94740</v>
          </cell>
          <cell r="B5260" t="str">
            <v>JOELHO 90 GRAUS, CPVC, SOLDÁVEL, DN 22 MM, INSTALADO EM RESERVAÇÃO PREDIAL DE ÁGUA - FORNECIMENTO E INSTALAÇÃO. AF_04/2024</v>
          </cell>
          <cell r="C5260" t="str">
            <v>UN</v>
          </cell>
          <cell r="D5260">
            <v>11.32</v>
          </cell>
          <cell r="E5260" t="str">
            <v>Instalações Hidráulicas - Reservação e Bombas de Recalque</v>
          </cell>
          <cell r="F5260" t="str">
            <v>SINAPI Mai/26</v>
          </cell>
        </row>
        <row r="5261">
          <cell r="A5261">
            <v>94742</v>
          </cell>
          <cell r="B5261" t="str">
            <v>JOELHO 90 GRAUS, CPVC, SOLDÁVEL, DN 28 MM, INSTALADO EM RESERVAÇÃO PREDIAL DE ÁGUA - FORNECIMENTO E INSTALAÇÃO. AF_04/2024</v>
          </cell>
          <cell r="C5261" t="str">
            <v>UN</v>
          </cell>
          <cell r="D5261">
            <v>18.79</v>
          </cell>
          <cell r="E5261" t="str">
            <v>Instalações Hidráulicas - Reservação e Bombas de Recalque</v>
          </cell>
          <cell r="F5261" t="str">
            <v>SINAPI Mai/26</v>
          </cell>
        </row>
        <row r="5262">
          <cell r="A5262">
            <v>94744</v>
          </cell>
          <cell r="B5262" t="str">
            <v>JOELHO 90 GRAUS, CPVC, SOLDÁVEL, DN 35 MM, INSTALADO EM RESERVAÇÃO PREDIAL DE ÁGUA - FORNECIMENTO E INSTALAÇÃO. AF_04/2024</v>
          </cell>
          <cell r="C5262" t="str">
            <v>UN</v>
          </cell>
          <cell r="D5262">
            <v>29.66</v>
          </cell>
          <cell r="E5262" t="str">
            <v>Instalações Hidráulicas - Reservação e Bombas de Recalque</v>
          </cell>
          <cell r="F5262" t="str">
            <v>SINAPI Mai/26</v>
          </cell>
        </row>
        <row r="5263">
          <cell r="A5263">
            <v>94746</v>
          </cell>
          <cell r="B5263" t="str">
            <v>JOELHO 90 GRAUS, CPVC, SOLDÁVEL, DN 42 MM, INSTALADO EM RESERVAÇÃO PREDIAL DE ÁGUA - FORNECIMENTO E INSTALAÇÃO. AF_04/2024</v>
          </cell>
          <cell r="C5263" t="str">
            <v>UN</v>
          </cell>
          <cell r="D5263">
            <v>42.62</v>
          </cell>
          <cell r="E5263" t="str">
            <v>Instalações Hidráulicas - Reservação e Bombas de Recalque</v>
          </cell>
          <cell r="F5263" t="str">
            <v>SINAPI Mai/26</v>
          </cell>
        </row>
        <row r="5264">
          <cell r="A5264">
            <v>94748</v>
          </cell>
          <cell r="B5264" t="str">
            <v>JOELHO 90 GRAUS, CPVC, SOLDÁVEL, DN 54 MM, INSTALADO EM RESERVAÇÃO PREDIAL DE ÁGUA - FORNECIMENTO E INSTALAÇÃO. AF_04/2024</v>
          </cell>
          <cell r="C5264" t="str">
            <v>UN</v>
          </cell>
          <cell r="D5264">
            <v>93.64</v>
          </cell>
          <cell r="E5264" t="str">
            <v>Instalações Hidráulicas - Reservação e Bombas de Recalque</v>
          </cell>
          <cell r="F5264" t="str">
            <v>SINAPI Mai/26</v>
          </cell>
        </row>
        <row r="5265">
          <cell r="A5265">
            <v>94750</v>
          </cell>
          <cell r="B5265" t="str">
            <v>JOELHO 90 GRAUS, CPVC, SOLDÁVEL, DN 73 MM, INSTALADO EM RESERVAÇÃO PREDIAL DE ÁGUA - FORNECIMENTO E INSTALAÇÃO. AF_04/2024</v>
          </cell>
          <cell r="C5265" t="str">
            <v>UN</v>
          </cell>
          <cell r="D5265">
            <v>189.62</v>
          </cell>
          <cell r="E5265" t="str">
            <v>Instalações Hidráulicas - Reservação e Bombas de Recalque</v>
          </cell>
          <cell r="F5265" t="str">
            <v>SINAPI Mai/26</v>
          </cell>
        </row>
        <row r="5266">
          <cell r="A5266">
            <v>94752</v>
          </cell>
          <cell r="B5266" t="str">
            <v>JOELHO 90 GRAUS, CPVC, SOLDÁVEL, DN 89 MM, INSTALADO EM RESERVAÇÃO PREDIAL DE ÁGUA - FORNECIMENTO E INSTALAÇÃO. AF_04/2024</v>
          </cell>
          <cell r="C5266" t="str">
            <v>UN</v>
          </cell>
          <cell r="D5266">
            <v>227.95</v>
          </cell>
          <cell r="E5266" t="str">
            <v>Instalações Hidráulicas - Reservação e Bombas de Recalque</v>
          </cell>
          <cell r="F5266" t="str">
            <v>SINAPI Mai/26</v>
          </cell>
        </row>
        <row r="5267">
          <cell r="A5267">
            <v>96755</v>
          </cell>
          <cell r="B5267" t="str">
            <v>JOELHO 90 GRAUS, PPR, DN 110 MM, INSTALADO EM RESERVAÇÃO PREDIAL DE ÁGUA - FORNECIMENTO E INSTALAÇÃO. AF_04/2024</v>
          </cell>
          <cell r="C5267" t="str">
            <v>UN</v>
          </cell>
          <cell r="D5267">
            <v>385.65</v>
          </cell>
          <cell r="E5267" t="str">
            <v>Instalações Hidráulicas - Reservação e Bombas de Recalque</v>
          </cell>
          <cell r="F5267" t="str">
            <v>SINAPI Mai/26</v>
          </cell>
        </row>
        <row r="5268">
          <cell r="A5268">
            <v>96747</v>
          </cell>
          <cell r="B5268" t="str">
            <v>JOELHO 90 GRAUS, PPR, DN 20 MM, INSTALADO EM RESERVAÇÃO PREDIAL DE ÁGUA - FORNECIMENTO E INSTALAÇÃO. AF_04/2024</v>
          </cell>
          <cell r="C5268" t="str">
            <v>UN</v>
          </cell>
          <cell r="D5268">
            <v>9.56</v>
          </cell>
          <cell r="E5268" t="str">
            <v>Instalações Hidráulicas - Reservação e Bombas de Recalque</v>
          </cell>
          <cell r="F5268" t="str">
            <v>SINAPI Mai/26</v>
          </cell>
        </row>
        <row r="5269">
          <cell r="A5269">
            <v>96748</v>
          </cell>
          <cell r="B5269" t="str">
            <v>JOELHO 90 GRAUS, PPR, DN 25 MM, INSTALADO EM RESERVAÇÃO PREDIAL DE ÁGUA - FORNECIMENTO E INSTALAÇÃO. AF_04/2024</v>
          </cell>
          <cell r="C5269" t="str">
            <v>UN</v>
          </cell>
          <cell r="D5269">
            <v>11.03</v>
          </cell>
          <cell r="E5269" t="str">
            <v>Instalações Hidráulicas - Reservação e Bombas de Recalque</v>
          </cell>
          <cell r="F5269" t="str">
            <v>SINAPI Mai/26</v>
          </cell>
        </row>
        <row r="5270">
          <cell r="A5270">
            <v>96749</v>
          </cell>
          <cell r="B5270" t="str">
            <v>JOELHO 90 GRAUS, PPR, DN 32 MM, INSTALADO EM RESERVAÇÃO PREDIAL DE ÁGUA - FORNECIMENTO E INSTALAÇÃO. AF_04/2024</v>
          </cell>
          <cell r="C5270" t="str">
            <v>UN</v>
          </cell>
          <cell r="D5270">
            <v>13.82</v>
          </cell>
          <cell r="E5270" t="str">
            <v>Instalações Hidráulicas - Reservação e Bombas de Recalque</v>
          </cell>
          <cell r="F5270" t="str">
            <v>SINAPI Mai/26</v>
          </cell>
        </row>
        <row r="5271">
          <cell r="A5271">
            <v>96750</v>
          </cell>
          <cell r="B5271" t="str">
            <v>JOELHO 90 GRAUS, PPR, DN 40 MM, INSTALADO EM RESERVAÇÃO PREDIAL DE ÁGUA - FORNECIMENTO E INSTALAÇÃO. AF_04/2024</v>
          </cell>
          <cell r="C5271" t="str">
            <v>UN</v>
          </cell>
          <cell r="D5271">
            <v>21.12</v>
          </cell>
          <cell r="E5271" t="str">
            <v>Instalações Hidráulicas - Reservação e Bombas de Recalque</v>
          </cell>
          <cell r="F5271" t="str">
            <v>SINAPI Mai/26</v>
          </cell>
        </row>
        <row r="5272">
          <cell r="A5272">
            <v>96751</v>
          </cell>
          <cell r="B5272" t="str">
            <v>JOELHO 90 GRAUS, PPR, DN 50 MM, INSTALADO EM RESERVAÇÃO PREDIAL DE ÁGUA - FORNECIMENTO E INSTALAÇÃO. AF_04/2024</v>
          </cell>
          <cell r="C5272" t="str">
            <v>UN</v>
          </cell>
          <cell r="D5272">
            <v>30.48</v>
          </cell>
          <cell r="E5272" t="str">
            <v>Instalações Hidráulicas - Reservação e Bombas de Recalque</v>
          </cell>
          <cell r="F5272" t="str">
            <v>SINAPI Mai/26</v>
          </cell>
        </row>
        <row r="5273">
          <cell r="A5273">
            <v>96752</v>
          </cell>
          <cell r="B5273" t="str">
            <v>JOELHO 90 GRAUS, PPR, DN 63 MM, INSTALADO EM RESERVAÇÃO PREDIAL DE ÁGUA - FORNECIMENTO E INSTALAÇÃO. AF_04/2024</v>
          </cell>
          <cell r="C5273" t="str">
            <v>UN</v>
          </cell>
          <cell r="D5273">
            <v>45.35</v>
          </cell>
          <cell r="E5273" t="str">
            <v>Instalações Hidráulicas - Reservação e Bombas de Recalque</v>
          </cell>
          <cell r="F5273" t="str">
            <v>SINAPI Mai/26</v>
          </cell>
        </row>
        <row r="5274">
          <cell r="A5274">
            <v>96753</v>
          </cell>
          <cell r="B5274" t="str">
            <v>JOELHO 90 GRAUS, PPR, DN 75 MM, INSTALADO EM RESERVAÇÃO PREDIAL DE ÁGUA - FORNECIMENTO E INSTALAÇÃO. AF_04/2024</v>
          </cell>
          <cell r="C5274" t="str">
            <v>UN</v>
          </cell>
          <cell r="D5274">
            <v>100.77</v>
          </cell>
          <cell r="E5274" t="str">
            <v>Instalações Hidráulicas - Reservação e Bombas de Recalque</v>
          </cell>
          <cell r="F5274" t="str">
            <v>SINAPI Mai/26</v>
          </cell>
        </row>
        <row r="5275">
          <cell r="A5275">
            <v>96754</v>
          </cell>
          <cell r="B5275" t="str">
            <v>JOELHO 90 GRAUS, PPR, DN 90 MM, INSTALADO EM RESERVAÇÃO PREDIAL DE ÁGUA - FORNECIMENTO E INSTALAÇÃO. AF_04/2024</v>
          </cell>
          <cell r="C5275" t="str">
            <v>UN</v>
          </cell>
          <cell r="D5275">
            <v>129.51</v>
          </cell>
          <cell r="E5275" t="str">
            <v>Instalações Hidráulicas - Reservação e Bombas de Recalque</v>
          </cell>
          <cell r="F5275" t="str">
            <v>SINAPI Mai/26</v>
          </cell>
        </row>
        <row r="5276">
          <cell r="A5276">
            <v>94686</v>
          </cell>
          <cell r="B5276" t="str">
            <v>JOELHO 90 GRAUS, PVC, SOLDÁVEL, DN 110 MM INSTALADO EM RESERVAÇÃO PREDIAL DE ÁGUA - FORNECIMENTO E INSTALAÇÃO. AF_04/2024</v>
          </cell>
          <cell r="C5276" t="str">
            <v>UN</v>
          </cell>
          <cell r="D5276">
            <v>305.52</v>
          </cell>
          <cell r="E5276" t="str">
            <v>Instalações Hidráulicas - Reservação e Bombas de Recalque</v>
          </cell>
          <cell r="F5276" t="str">
            <v>SINAPI Mai/26</v>
          </cell>
        </row>
        <row r="5277">
          <cell r="A5277">
            <v>94674</v>
          </cell>
          <cell r="B5277" t="str">
            <v>JOELHO 90 GRAUS, PVC, SOLDÁVEL, DN 32 MM INSTALADO EM RESERVAÇÃO PREDIAL DE ÁGUA - FORNECIMENTO E INSTALAÇÃO. AF_04/2024</v>
          </cell>
          <cell r="C5277" t="str">
            <v>UN</v>
          </cell>
          <cell r="D5277">
            <v>9.8699999999999992</v>
          </cell>
          <cell r="E5277" t="str">
            <v>Instalações Hidráulicas - Reservação e Bombas de Recalque</v>
          </cell>
          <cell r="F5277" t="str">
            <v>SINAPI Mai/26</v>
          </cell>
        </row>
        <row r="5278">
          <cell r="A5278">
            <v>94676</v>
          </cell>
          <cell r="B5278" t="str">
            <v>JOELHO 90 GRAUS, PVC, SOLDÁVEL, DN 40 MM INSTALADO EM RESERVAÇÃO PREDIAL DE ÁGUA - FORNECIMENTO E INSTALAÇÃO. AF_04/2024</v>
          </cell>
          <cell r="C5278" t="str">
            <v>UN</v>
          </cell>
          <cell r="D5278">
            <v>16.39</v>
          </cell>
          <cell r="E5278" t="str">
            <v>Instalações Hidráulicas - Reservação e Bombas de Recalque</v>
          </cell>
          <cell r="F5278" t="str">
            <v>SINAPI Mai/26</v>
          </cell>
        </row>
        <row r="5279">
          <cell r="A5279">
            <v>94678</v>
          </cell>
          <cell r="B5279" t="str">
            <v>JOELHO 90 GRAUS, PVC, SOLDÁVEL, DN 50 MM INSTALADO EM RESERVAÇÃO PREDIAL DE ÁGUA - FORNECIMENTO E INSTALAÇÃO. AF_04/2024</v>
          </cell>
          <cell r="C5279" t="str">
            <v>UN</v>
          </cell>
          <cell r="D5279">
            <v>19.07</v>
          </cell>
          <cell r="E5279" t="str">
            <v>Instalações Hidráulicas - Reservação e Bombas de Recalque</v>
          </cell>
          <cell r="F5279" t="str">
            <v>SINAPI Mai/26</v>
          </cell>
        </row>
        <row r="5280">
          <cell r="A5280">
            <v>94680</v>
          </cell>
          <cell r="B5280" t="str">
            <v>JOELHO 90 GRAUS, PVC, SOLDÁVEL, DN 60 MM INSTALADO EM RESERVAÇÃO PREDIAL DE ÁGUA - FORNECIMENTO E INSTALAÇÃO. AF_04/2024</v>
          </cell>
          <cell r="C5280" t="str">
            <v>UN</v>
          </cell>
          <cell r="D5280">
            <v>53.08</v>
          </cell>
          <cell r="E5280" t="str">
            <v>Instalações Hidráulicas - Reservação e Bombas de Recalque</v>
          </cell>
          <cell r="F5280" t="str">
            <v>SINAPI Mai/26</v>
          </cell>
        </row>
        <row r="5281">
          <cell r="A5281">
            <v>94682</v>
          </cell>
          <cell r="B5281" t="str">
            <v>JOELHO 90 GRAUS, PVC, SOLDÁVEL, DN 75 MM INSTALADO EM RESERVAÇÃO PREDIAL DE ÁGUA - FORNECIMENTO E INSTALAÇÃO. AF_04/2024</v>
          </cell>
          <cell r="C5281" t="str">
            <v>UN</v>
          </cell>
          <cell r="D5281">
            <v>131.05000000000001</v>
          </cell>
          <cell r="E5281" t="str">
            <v>Instalações Hidráulicas - Reservação e Bombas de Recalque</v>
          </cell>
          <cell r="F5281" t="str">
            <v>SINAPI Mai/26</v>
          </cell>
        </row>
        <row r="5282">
          <cell r="A5282">
            <v>94684</v>
          </cell>
          <cell r="B5282" t="str">
            <v>JOELHO 90 GRAUS, PVC, SOLDÁVEL, DN 85 MM INSTALADO EM RESERVAÇÃO PREDIAL DE ÁGUA - FORNECIMENTO E INSTALAÇÃO. AF_04/2024</v>
          </cell>
          <cell r="C5282" t="str">
            <v>UN</v>
          </cell>
          <cell r="D5282">
            <v>158.15</v>
          </cell>
          <cell r="E5282" t="str">
            <v>Instalações Hidráulicas - Reservação e Bombas de Recalque</v>
          </cell>
          <cell r="F5282" t="str">
            <v>SINAPI Mai/26</v>
          </cell>
        </row>
        <row r="5283">
          <cell r="A5283">
            <v>105219</v>
          </cell>
          <cell r="B5283" t="str">
            <v>JOELHO CPVC, SOLDÁVEL, 45 GRAUS, DN 22 MM, INSTALADO EM RESERVAÇÃO PREDIAL DE ÁGUA - FORNECIMENTO E INSTALAÇÃO. AF_04/2024</v>
          </cell>
          <cell r="C5283" t="str">
            <v>UN</v>
          </cell>
          <cell r="D5283">
            <v>13.17</v>
          </cell>
          <cell r="E5283" t="str">
            <v>Instalações Hidráulicas - Reservação e Bombas de Recalque</v>
          </cell>
          <cell r="F5283" t="str">
            <v>SINAPI Mai/26</v>
          </cell>
        </row>
        <row r="5284">
          <cell r="A5284">
            <v>105220</v>
          </cell>
          <cell r="B5284" t="str">
            <v>JOELHO CPVC, SOLDÁVEL, 45 GRAUS, DN 28 MM, INSTALADO EM RESERVAÇÃO PREDIAL DE ÁGUA - FORNECIMENTO E INSTALAÇÃO. AF_04/2024</v>
          </cell>
          <cell r="C5284" t="str">
            <v>UN</v>
          </cell>
          <cell r="D5284">
            <v>18.02</v>
          </cell>
          <cell r="E5284" t="str">
            <v>Instalações Hidráulicas - Reservação e Bombas de Recalque</v>
          </cell>
          <cell r="F5284" t="str">
            <v>SINAPI Mai/26</v>
          </cell>
        </row>
        <row r="5285">
          <cell r="A5285">
            <v>105221</v>
          </cell>
          <cell r="B5285" t="str">
            <v>JOELHO CPVC, SOLDÁVEL, 45 GRAUS, DN 35 MM, INSTALADO EM RESERVAÇÃO PREDIAL DE ÁGUA - FORNECIMENTO E INSTALAÇÃO. AF_04/2024</v>
          </cell>
          <cell r="C5285" t="str">
            <v>UN</v>
          </cell>
          <cell r="D5285">
            <v>27.77</v>
          </cell>
          <cell r="E5285" t="str">
            <v>Instalações Hidráulicas - Reservação e Bombas de Recalque</v>
          </cell>
          <cell r="F5285" t="str">
            <v>SINAPI Mai/26</v>
          </cell>
        </row>
        <row r="5286">
          <cell r="A5286">
            <v>105166</v>
          </cell>
          <cell r="B5286" t="str">
            <v>JOELHO CPVC, SOLDÁVEL, 45 GRAUS, DN 42 MM, INSTALADO EM RESERVAÇÃO PREDIAL DE ÁGUA - FORNECIMENTO E INSTALAÇÃO. AF_04/2024</v>
          </cell>
          <cell r="C5286" t="str">
            <v>UN</v>
          </cell>
          <cell r="D5286">
            <v>42.15</v>
          </cell>
          <cell r="E5286" t="str">
            <v>Instalações Hidráulicas - Reservação e Bombas de Recalque</v>
          </cell>
          <cell r="F5286" t="str">
            <v>SINAPI Mai/26</v>
          </cell>
        </row>
        <row r="5287">
          <cell r="A5287">
            <v>105222</v>
          </cell>
          <cell r="B5287" t="str">
            <v>JOELHO CPVC, SOLDÁVEL, 45 GRAUS, DN 54 MM, INSTALADO EM RESERVAÇÃO PREDIAL DE ÁGUA - FORNECIMENTO E INSTALAÇÃO. AF_04/2024</v>
          </cell>
          <cell r="C5287" t="str">
            <v>UN</v>
          </cell>
          <cell r="D5287">
            <v>79.87</v>
          </cell>
          <cell r="E5287" t="str">
            <v>Instalações Hidráulicas - Reservação e Bombas de Recalque</v>
          </cell>
          <cell r="F5287" t="str">
            <v>SINAPI Mai/26</v>
          </cell>
        </row>
        <row r="5288">
          <cell r="A5288">
            <v>105223</v>
          </cell>
          <cell r="B5288" t="str">
            <v>JOELHO CPVC, SOLDÁVEL, 45 GRAUS, DN 73 MM, INSTALADO EM RESERVAÇÃO PREDIAL DE ÁGUA - FORNECIMENTO E INSTALAÇÃO. AF_04/2024</v>
          </cell>
          <cell r="C5288" t="str">
            <v>UN</v>
          </cell>
          <cell r="D5288">
            <v>183.39</v>
          </cell>
          <cell r="E5288" t="str">
            <v>Instalações Hidráulicas - Reservação e Bombas de Recalque</v>
          </cell>
          <cell r="F5288" t="str">
            <v>SINAPI Mai/26</v>
          </cell>
        </row>
        <row r="5289">
          <cell r="A5289">
            <v>105224</v>
          </cell>
          <cell r="B5289" t="str">
            <v>JOELHO CPVC, SOLDÁVEL, 45 GRAUS, DN 89 MM, INSTALADO EM RESERVAÇÃO PREDIAL DE ÁGUA - FORNECIMENTO E INSTALAÇÃO. AF_04/2024</v>
          </cell>
          <cell r="C5289" t="str">
            <v>UN</v>
          </cell>
          <cell r="D5289">
            <v>266.70999999999998</v>
          </cell>
          <cell r="E5289" t="str">
            <v>Instalações Hidráulicas - Reservação e Bombas de Recalque</v>
          </cell>
          <cell r="F5289" t="str">
            <v>SINAPI Mai/26</v>
          </cell>
        </row>
        <row r="5290">
          <cell r="A5290">
            <v>105149</v>
          </cell>
          <cell r="B5290" t="str">
            <v>JOELHO PPR 45 GRAUS, SOLDÁVEL, DN 20 MM, INSTALADO EM RESERVAÇÃO PREDIAL DE ÁGUA - FORNECIMENTO E INSTALAÇÃO. AF_04/2024</v>
          </cell>
          <cell r="C5290" t="str">
            <v>UN</v>
          </cell>
          <cell r="D5290">
            <v>9.83</v>
          </cell>
          <cell r="E5290" t="str">
            <v>Instalações Hidráulicas - Reservação e Bombas de Recalque</v>
          </cell>
          <cell r="F5290" t="str">
            <v>SINAPI Mai/26</v>
          </cell>
        </row>
        <row r="5291">
          <cell r="A5291">
            <v>105150</v>
          </cell>
          <cell r="B5291" t="str">
            <v>JOELHO PPR 45 GRAUS, SOLDÁVEL, DN 25 MM, INSTALADO EM RESERVAÇÃO PREDIAL DE ÁGUA - FORNECIMENTO E INSTALAÇÃO. AF_04/2024</v>
          </cell>
          <cell r="C5291" t="str">
            <v>UN</v>
          </cell>
          <cell r="D5291">
            <v>11.47</v>
          </cell>
          <cell r="E5291" t="str">
            <v>Instalações Hidráulicas - Reservação e Bombas de Recalque</v>
          </cell>
          <cell r="F5291" t="str">
            <v>SINAPI Mai/26</v>
          </cell>
        </row>
        <row r="5292">
          <cell r="A5292">
            <v>105151</v>
          </cell>
          <cell r="B5292" t="str">
            <v>JOELHO PPR 45 GRAUS, SOLDÁVEL, DN 40 MM, INSTALADO EM RESERVAÇÃO PREDIAL DE ÁGUA - FORNECIMENTO E INSTALAÇÃO. AF_04/2024</v>
          </cell>
          <cell r="C5292" t="str">
            <v>UN</v>
          </cell>
          <cell r="D5292">
            <v>27.17</v>
          </cell>
          <cell r="E5292" t="str">
            <v>Instalações Hidráulicas - Reservação e Bombas de Recalque</v>
          </cell>
          <cell r="F5292" t="str">
            <v>SINAPI Mai/26</v>
          </cell>
        </row>
        <row r="5293">
          <cell r="A5293">
            <v>105152</v>
          </cell>
          <cell r="B5293" t="str">
            <v>JOELHO PPR 45 GRAUS, SOLDÁVEL, DN 50 MM, INSTALADO EM RESERVAÇÃO PREDIAL DE ÁGUA - FORNECIMENTO E INSTALAÇÃO. AF_04/2024</v>
          </cell>
          <cell r="C5293" t="str">
            <v>UN</v>
          </cell>
          <cell r="D5293">
            <v>40.06</v>
          </cell>
          <cell r="E5293" t="str">
            <v>Instalações Hidráulicas - Reservação e Bombas de Recalque</v>
          </cell>
          <cell r="F5293" t="str">
            <v>SINAPI Mai/26</v>
          </cell>
        </row>
        <row r="5294">
          <cell r="A5294">
            <v>105153</v>
          </cell>
          <cell r="B5294" t="str">
            <v>JOELHO PPR 45 GRAUS, SOLDÁVEL, DN 63 MM, INSTALADO EM RESERVAÇÃO PREDIAL DE ÁGUA - FORNECIMENTO E INSTALAÇÃO. AF_04/2024</v>
          </cell>
          <cell r="C5294" t="str">
            <v>UN</v>
          </cell>
          <cell r="D5294">
            <v>62.44</v>
          </cell>
          <cell r="E5294" t="str">
            <v>Instalações Hidráulicas - Reservação e Bombas de Recalque</v>
          </cell>
          <cell r="F5294" t="str">
            <v>SINAPI Mai/26</v>
          </cell>
        </row>
        <row r="5295">
          <cell r="A5295">
            <v>105161</v>
          </cell>
          <cell r="B5295" t="str">
            <v>JOELHO PPR 45 GRAUS, SOLDÁVEL, DN 75 MM, INSTALADO EM RESERVAÇÃO PREDIAL DE ÁGUA - FORNECIMENTO E INSTALAÇÃO. AF_04/2024</v>
          </cell>
          <cell r="C5295" t="str">
            <v>UN</v>
          </cell>
          <cell r="D5295">
            <v>111.2</v>
          </cell>
          <cell r="E5295" t="str">
            <v>Instalações Hidráulicas - Reservação e Bombas de Recalque</v>
          </cell>
          <cell r="F5295" t="str">
            <v>SINAPI Mai/26</v>
          </cell>
        </row>
        <row r="5296">
          <cell r="A5296">
            <v>105162</v>
          </cell>
          <cell r="B5296" t="str">
            <v>JOELHO PPR 45 GRAUS, SOLDÁVEL, DN 90 MM, INSTALADO EM RESERVAÇÃO PREDIAL DE ÁGUA - FORNECIMENTO E INSTALAÇÃO. AF_04/2024</v>
          </cell>
          <cell r="C5296" t="str">
            <v>UN</v>
          </cell>
          <cell r="D5296">
            <v>188.6</v>
          </cell>
          <cell r="E5296" t="str">
            <v>Instalações Hidráulicas - Reservação e Bombas de Recalque</v>
          </cell>
          <cell r="F5296" t="str">
            <v>SINAPI Mai/26</v>
          </cell>
        </row>
        <row r="5297">
          <cell r="A5297">
            <v>105163</v>
          </cell>
          <cell r="B5297" t="str">
            <v>JOELHO PPR, 45 GRAUS, SOLDÁVEL, DN 32 MM, INSTALADO EM RESERVAÇÃO PREDIAL DE ÁGUA - FORNECIMENTO E INSTALAÇÃO. AF_04/2024</v>
          </cell>
          <cell r="C5297" t="str">
            <v>UN</v>
          </cell>
          <cell r="D5297">
            <v>17.54</v>
          </cell>
          <cell r="E5297" t="str">
            <v>Instalações Hidráulicas - Reservação e Bombas de Recalque</v>
          </cell>
          <cell r="F5297" t="str">
            <v>SINAPI Mai/26</v>
          </cell>
        </row>
        <row r="5298">
          <cell r="A5298">
            <v>105170</v>
          </cell>
          <cell r="B5298" t="str">
            <v>JOELHO PVC, SOLDÁVEL, 45 GRAUS, DN 25 MM, INSTALADO EM RESERVAÇÃO PREDIAL DE ÁGUA - FORNECIMENTO E INSTALAÇÃO. AF_04/2024</v>
          </cell>
          <cell r="C5298" t="str">
            <v>UN</v>
          </cell>
          <cell r="D5298">
            <v>7.08</v>
          </cell>
          <cell r="E5298" t="str">
            <v>Instalações Hidráulicas - Reservação e Bombas de Recalque</v>
          </cell>
          <cell r="F5298" t="str">
            <v>SINAPI Mai/26</v>
          </cell>
        </row>
        <row r="5299">
          <cell r="A5299">
            <v>105179</v>
          </cell>
          <cell r="B5299" t="str">
            <v>JOELHO PVC, SOLDÁVEL, 45 GRAUS, DN 32 MM, INSTALADO EM RESERVAÇÃO PREDIAL DE ÁGUA - FORNECIMENTO E INSTALAÇÃO. AF_04/2024</v>
          </cell>
          <cell r="C5299" t="str">
            <v>UN</v>
          </cell>
          <cell r="D5299">
            <v>12</v>
          </cell>
          <cell r="E5299" t="str">
            <v>Instalações Hidráulicas - Reservação e Bombas de Recalque</v>
          </cell>
          <cell r="F5299" t="str">
            <v>SINAPI Mai/26</v>
          </cell>
        </row>
        <row r="5300">
          <cell r="A5300">
            <v>105180</v>
          </cell>
          <cell r="B5300" t="str">
            <v>JOELHO PVC, SOLDÁVEL, 45 GRAUS, DN 40 MM, INSTALADO EM RESERVAÇÃO PREDIAL DE ÁGUA - FORNECIMENTO E INSTALAÇÃO. AF_04/2024</v>
          </cell>
          <cell r="C5300" t="str">
            <v>UN</v>
          </cell>
          <cell r="D5300">
            <v>16.46</v>
          </cell>
          <cell r="E5300" t="str">
            <v>Instalações Hidráulicas - Reservação e Bombas de Recalque</v>
          </cell>
          <cell r="F5300" t="str">
            <v>SINAPI Mai/26</v>
          </cell>
        </row>
        <row r="5301">
          <cell r="A5301">
            <v>105181</v>
          </cell>
          <cell r="B5301" t="str">
            <v>JOELHO PVC, SOLDÁVEL, 45 GRAUS, DN 50 MM, INSTALADO EM RESERVAÇÃO PREDIAL DE ÁGUA - FORNECIMENTO E INSTALAÇÃO. AF_04/2024</v>
          </cell>
          <cell r="C5301" t="str">
            <v>UN</v>
          </cell>
          <cell r="D5301">
            <v>22.15</v>
          </cell>
          <cell r="E5301" t="str">
            <v>Instalações Hidráulicas - Reservação e Bombas de Recalque</v>
          </cell>
          <cell r="F5301" t="str">
            <v>SINAPI Mai/26</v>
          </cell>
        </row>
        <row r="5302">
          <cell r="A5302">
            <v>105182</v>
          </cell>
          <cell r="B5302" t="str">
            <v>JOELHO PVC, SOLDÁVEL, 45 GRAUS, DN 60 MM, INSTALADO EM RESERVAÇÃO PREDIAL DE ÁGUA - FORNECIMENTO E INSTALAÇÃO. AF_04/2024</v>
          </cell>
          <cell r="C5302" t="str">
            <v>UN</v>
          </cell>
          <cell r="D5302">
            <v>50.92</v>
          </cell>
          <cell r="E5302" t="str">
            <v>Instalações Hidráulicas - Reservação e Bombas de Recalque</v>
          </cell>
          <cell r="F5302" t="str">
            <v>SINAPI Mai/26</v>
          </cell>
        </row>
        <row r="5303">
          <cell r="A5303">
            <v>105183</v>
          </cell>
          <cell r="B5303" t="str">
            <v>JOELHO PVC, SOLDÁVEL, 45 GRAUS, DN 75 MM, INSTALADO EM RESERVAÇÃO PREDIAL DE ÁGUA - FORNECIMENTO E INSTALAÇÃO. AF_04/2024</v>
          </cell>
          <cell r="C5303" t="str">
            <v>UN</v>
          </cell>
          <cell r="D5303">
            <v>106.16</v>
          </cell>
          <cell r="E5303" t="str">
            <v>Instalações Hidráulicas - Reservação e Bombas de Recalque</v>
          </cell>
          <cell r="F5303" t="str">
            <v>SINAPI Mai/26</v>
          </cell>
        </row>
        <row r="5304">
          <cell r="A5304">
            <v>105184</v>
          </cell>
          <cell r="B5304" t="str">
            <v>JOELHO PVC, SOLDÁVEL, 45 GRAUS, DN 85 MM, INSTALADO EM RESERVAÇÃO PREDIAL DE ÁGUA - FORNECIMENTO E INSTALAÇÃO. AF_04/2024</v>
          </cell>
          <cell r="C5304" t="str">
            <v>UN</v>
          </cell>
          <cell r="D5304">
            <v>131.49</v>
          </cell>
          <cell r="E5304" t="str">
            <v>Instalações Hidráulicas - Reservação e Bombas de Recalque</v>
          </cell>
          <cell r="F5304" t="str">
            <v>SINAPI Mai/26</v>
          </cell>
        </row>
        <row r="5305">
          <cell r="A5305">
            <v>94612</v>
          </cell>
          <cell r="B5305" t="str">
            <v>LUVA DE COBRE, DN 104 MM, SEM ANEL DE SOLDA, INSTALADO EM RESERVAÇÃO PREDIAL DE ÁGUA - FORNECIMENTO E INSTALAÇÃO. AF_04/2024</v>
          </cell>
          <cell r="C5305" t="str">
            <v>UN</v>
          </cell>
          <cell r="D5305">
            <v>443.67</v>
          </cell>
          <cell r="E5305" t="str">
            <v>Instalações Hidráulicas - Reservação e Bombas de Recalque</v>
          </cell>
          <cell r="F5305" t="str">
            <v>SINAPI Mai/26</v>
          </cell>
        </row>
        <row r="5306">
          <cell r="A5306">
            <v>105142</v>
          </cell>
          <cell r="B5306" t="str">
            <v>LUVA DE REDUÇÃO SOLDÁVEL, PVC, DN 32 MM X 25 MM, INSTALADO EM RESERVAÇÃO PREDIAL DE ÁGUA - FORNECIMENTO E INSTALAÇÃO. AF_04/2024</v>
          </cell>
          <cell r="C5306" t="str">
            <v>UN</v>
          </cell>
          <cell r="D5306">
            <v>8.2799999999999994</v>
          </cell>
          <cell r="E5306" t="str">
            <v>Instalações Hidráulicas - Reservação e Bombas de Recalque</v>
          </cell>
          <cell r="F5306" t="str">
            <v>SINAPI Mai/26</v>
          </cell>
        </row>
        <row r="5307">
          <cell r="A5307">
            <v>105143</v>
          </cell>
          <cell r="B5307" t="str">
            <v>LUVA DE REDUÇÃO SOLDÁVEL, PVC, DN 40 MM X 32 MM, INSTALADO EM RESERVAÇÃO PREDIAL DE ÁGUA - FORNECIMENTO E INSTALAÇÃO. AF_04/2024</v>
          </cell>
          <cell r="C5307" t="str">
            <v>UN</v>
          </cell>
          <cell r="D5307">
            <v>12.41</v>
          </cell>
          <cell r="E5307" t="str">
            <v>Instalações Hidráulicas - Reservação e Bombas de Recalque</v>
          </cell>
          <cell r="F5307" t="str">
            <v>SINAPI Mai/26</v>
          </cell>
        </row>
        <row r="5308">
          <cell r="A5308">
            <v>105144</v>
          </cell>
          <cell r="B5308" t="str">
            <v>LUVA DE REDUÇÃO SOLDÁVEL, PVC, DN 60 MM X 50 MM, INSTALADO EM RESERVAÇÃO PREDIAL DE ÁGUA - FORNECIMENTO E INSTALAÇÃO. AF_04/2024</v>
          </cell>
          <cell r="C5308" t="str">
            <v>UN</v>
          </cell>
          <cell r="D5308">
            <v>26.18</v>
          </cell>
          <cell r="E5308" t="str">
            <v>Instalações Hidráulicas - Reservação e Bombas de Recalque</v>
          </cell>
          <cell r="F5308" t="str">
            <v>SINAPI Mai/26</v>
          </cell>
        </row>
        <row r="5309">
          <cell r="A5309">
            <v>105173</v>
          </cell>
          <cell r="B5309" t="str">
            <v>LUVA DE REDUÇÃO, EM FERRO GALVANIZADO, CONEXÃO ROSQUEADA, DN 65 MM X 50 MM (2 1/2" X 2"), INSTALADO EM RESERVAÇÃO PREDIAL DE ÁGUA - FORNECIMENTO E INSTALAÇÃO. AF_04/2024</v>
          </cell>
          <cell r="C5309" t="str">
            <v>UN</v>
          </cell>
          <cell r="D5309">
            <v>98.87</v>
          </cell>
          <cell r="E5309" t="str">
            <v>Instalações Hidráulicas - Reservação e Bombas de Recalque</v>
          </cell>
          <cell r="F5309" t="str">
            <v>SINAPI Mai/26</v>
          </cell>
        </row>
        <row r="5310">
          <cell r="A5310">
            <v>105175</v>
          </cell>
          <cell r="B5310" t="str">
            <v>LUVA DE REDUÇÃO, EM FERRO GALVANIZADO, CONEXÃO ROSQUEADA, DN 80 MM X 50 MM (3" X 2"), INSTALADO EM RESERVAÇÃO PREDIAL DE ÁGUA - FORNECIMENTO E INSTALAÇÃO. AF_04/2024</v>
          </cell>
          <cell r="C5310" t="str">
            <v>UN</v>
          </cell>
          <cell r="D5310">
            <v>139.66</v>
          </cell>
          <cell r="E5310" t="str">
            <v>Instalações Hidráulicas - Reservação e Bombas de Recalque</v>
          </cell>
          <cell r="F5310" t="str">
            <v>SINAPI Mai/26</v>
          </cell>
        </row>
        <row r="5311">
          <cell r="A5311">
            <v>105174</v>
          </cell>
          <cell r="B5311" t="str">
            <v>LUVA DE REDUÇÃO, EM FERRO GALVANIZADO, CONEXÃO ROSQUEADA, DN 80 MM X 65 MM (3" X 2 1/2"), INSTALADO EM RESERVAÇÃO PREDIAL DE ÁGUA - FORNECIMENTO E INSTALAÇÃO. AF_04/2024</v>
          </cell>
          <cell r="C5311" t="str">
            <v>UN</v>
          </cell>
          <cell r="D5311">
            <v>141.69</v>
          </cell>
          <cell r="E5311" t="str">
            <v>Instalações Hidráulicas - Reservação e Bombas de Recalque</v>
          </cell>
          <cell r="F5311" t="str">
            <v>SINAPI Mai/26</v>
          </cell>
        </row>
        <row r="5312">
          <cell r="A5312">
            <v>105145</v>
          </cell>
          <cell r="B5312" t="str">
            <v>LUVA DE REDUÇÃO, SOLDÁVEL, PVC, DN 50 X 25 MM, INSTALADO EM RESERVAÇÃO PREDIAL DE ÁGUA - FORNECIMENTO E INSTALAÇÃO. AF_04/2024</v>
          </cell>
          <cell r="C5312" t="str">
            <v>UN</v>
          </cell>
          <cell r="D5312">
            <v>14.32</v>
          </cell>
          <cell r="E5312" t="str">
            <v>Instalações Hidráulicas - Reservação e Bombas de Recalque</v>
          </cell>
          <cell r="F5312" t="str">
            <v>SINAPI Mai/26</v>
          </cell>
        </row>
        <row r="5313">
          <cell r="A5313">
            <v>94606</v>
          </cell>
          <cell r="B5313" t="str">
            <v>LUVA EM COBRE, DN 54 MM, SEM ANEL DE SOLDA, INSTALADO EM RESERVAÇÃO PREDIAL DE ÁGUA - FORNECIMENTO E INSTALAÇÃO. AF_04/2024</v>
          </cell>
          <cell r="C5313" t="str">
            <v>UN</v>
          </cell>
          <cell r="D5313">
            <v>91.71</v>
          </cell>
          <cell r="E5313" t="str">
            <v>Instalações Hidráulicas - Reservação e Bombas de Recalque</v>
          </cell>
          <cell r="F5313" t="str">
            <v>SINAPI Mai/26</v>
          </cell>
        </row>
        <row r="5314">
          <cell r="A5314">
            <v>94608</v>
          </cell>
          <cell r="B5314" t="str">
            <v>LUVA EM COBRE, DN 66 MM, SEM ANEL DE SOLDA, INSTALADO EM RESERVAÇÃO PREDIAL DE ÁGUA - FORNECIMENTO E INSTALAÇÃO. AF_04/2024</v>
          </cell>
          <cell r="C5314" t="str">
            <v>UN</v>
          </cell>
          <cell r="D5314">
            <v>217.45</v>
          </cell>
          <cell r="E5314" t="str">
            <v>Instalações Hidráulicas - Reservação e Bombas de Recalque</v>
          </cell>
          <cell r="F5314" t="str">
            <v>SINAPI Mai/26</v>
          </cell>
        </row>
        <row r="5315">
          <cell r="A5315">
            <v>94610</v>
          </cell>
          <cell r="B5315" t="str">
            <v>LUVA EM COBRE, DN 79 MM, SEM ANEL DE SOLDA, INSTALADO EM RESERVAÇÃO PREDIAL DE ÁGUA - FORNECIMENTO E INSTALAÇÃO. AF_04/2024</v>
          </cell>
          <cell r="C5315" t="str">
            <v>UN</v>
          </cell>
          <cell r="D5315">
            <v>314.39</v>
          </cell>
          <cell r="E5315" t="str">
            <v>Instalações Hidráulicas - Reservação e Bombas de Recalque</v>
          </cell>
          <cell r="F5315" t="str">
            <v>SINAPI Mai/26</v>
          </cell>
        </row>
        <row r="5316">
          <cell r="A5316">
            <v>94657</v>
          </cell>
          <cell r="B5316" t="str">
            <v>LUVA PVC, SOLDÁVEL, DN 25 MM, INSTALADO EM RESERVAÇÃO PREDIAL DE ÁGUA - FORNECIMENTO E INSTALAÇÃO. AF_04/2024</v>
          </cell>
          <cell r="C5316" t="str">
            <v>UN</v>
          </cell>
          <cell r="D5316">
            <v>4.83</v>
          </cell>
          <cell r="E5316" t="str">
            <v>Instalações Hidráulicas - Reservação e Bombas de Recalque</v>
          </cell>
          <cell r="F5316" t="str">
            <v>SINAPI Mai/26</v>
          </cell>
        </row>
        <row r="5317">
          <cell r="A5317">
            <v>94659</v>
          </cell>
          <cell r="B5317" t="str">
            <v>LUVA PVC, SOLDÁVEL, DN 32 MM, INSTALADO EM RESERVAÇÃO PREDIAL DE ÁGUA - FORNECIMENTO E INSTALAÇÃO. AF_04/2024</v>
          </cell>
          <cell r="C5317" t="str">
            <v>UN</v>
          </cell>
          <cell r="D5317">
            <v>7.51</v>
          </cell>
          <cell r="E5317" t="str">
            <v>Instalações Hidráulicas - Reservação e Bombas de Recalque</v>
          </cell>
          <cell r="F5317" t="str">
            <v>SINAPI Mai/26</v>
          </cell>
        </row>
        <row r="5318">
          <cell r="A5318">
            <v>94739</v>
          </cell>
          <cell r="B5318" t="str">
            <v>LUVA, CPVC, SOLDÁVEL, DN 114 MM, INSTALADO EM RESERVAÇÃO PREDIAL DE ÁGUA - FORNECIMENTO E INSTALAÇÃO. AF_04/2024</v>
          </cell>
          <cell r="C5318" t="str">
            <v>UN</v>
          </cell>
          <cell r="D5318">
            <v>264.52999999999997</v>
          </cell>
          <cell r="E5318" t="str">
            <v>Instalações Hidráulicas - Reservação e Bombas de Recalque</v>
          </cell>
          <cell r="F5318" t="str">
            <v>SINAPI Mai/26</v>
          </cell>
        </row>
        <row r="5319">
          <cell r="A5319">
            <v>94725</v>
          </cell>
          <cell r="B5319" t="str">
            <v>LUVA, CPVC, SOLDÁVEL, DN 22 MM, INSTALADO EM RESERVAÇÃO PREDIAL DE ÁGUA - FORNECIMENTO E INSTALAÇÃO. AF_04/2024</v>
          </cell>
          <cell r="C5319" t="str">
            <v>UN</v>
          </cell>
          <cell r="D5319">
            <v>7.82</v>
          </cell>
          <cell r="E5319" t="str">
            <v>Instalações Hidráulicas - Reservação e Bombas de Recalque</v>
          </cell>
          <cell r="F5319" t="str">
            <v>SINAPI Mai/26</v>
          </cell>
        </row>
        <row r="5320">
          <cell r="A5320">
            <v>94727</v>
          </cell>
          <cell r="B5320" t="str">
            <v>LUVA, CPVC, SOLDÁVEL, DN 28 MM, INSTALADO EM RESERVAÇÃO PREDIAL DE ÁGUA - FORNECIMENTO E INSTALAÇÃO. AF_04/2024</v>
          </cell>
          <cell r="C5320" t="str">
            <v>UN</v>
          </cell>
          <cell r="D5320">
            <v>12.73</v>
          </cell>
          <cell r="E5320" t="str">
            <v>Instalações Hidráulicas - Reservação e Bombas de Recalque</v>
          </cell>
          <cell r="F5320" t="str">
            <v>SINAPI Mai/26</v>
          </cell>
        </row>
        <row r="5321">
          <cell r="A5321">
            <v>94729</v>
          </cell>
          <cell r="B5321" t="str">
            <v>LUVA, CPVC, SOLDÁVEL, DN 35 MM, INSTALADO EM RESERVAÇÃO PREDIAL DE ÁGUA - FORNECIMENTO E INSTALAÇÃO. AF_04/2024</v>
          </cell>
          <cell r="C5321" t="str">
            <v>UN</v>
          </cell>
          <cell r="D5321">
            <v>22.1</v>
          </cell>
          <cell r="E5321" t="str">
            <v>Instalações Hidráulicas - Reservação e Bombas de Recalque</v>
          </cell>
          <cell r="F5321" t="str">
            <v>SINAPI Mai/26</v>
          </cell>
        </row>
        <row r="5322">
          <cell r="A5322">
            <v>94731</v>
          </cell>
          <cell r="B5322" t="str">
            <v>LUVA, CPVC, SOLDÁVEL, DN 42 MM, INSTALADO EM RESERVAÇÃO PREDIAL DE ÁGUA - FORNECIMENTO E INSTALAÇÃO. AF_04/2024</v>
          </cell>
          <cell r="C5322" t="str">
            <v>UN</v>
          </cell>
          <cell r="D5322">
            <v>29.39</v>
          </cell>
          <cell r="E5322" t="str">
            <v>Instalações Hidráulicas - Reservação e Bombas de Recalque</v>
          </cell>
          <cell r="F5322" t="str">
            <v>SINAPI Mai/26</v>
          </cell>
        </row>
        <row r="5323">
          <cell r="A5323">
            <v>94733</v>
          </cell>
          <cell r="B5323" t="str">
            <v>LUVA, CPVC, SOLDÁVEL, DN 54 MM, INSTALADO EM RESERVAÇÃO PREDIAL DE ÁGUA - FORNECIMENTO E INSTALAÇÃO. AF_04/2024</v>
          </cell>
          <cell r="C5323" t="str">
            <v>UN</v>
          </cell>
          <cell r="D5323">
            <v>51.85</v>
          </cell>
          <cell r="E5323" t="str">
            <v>Instalações Hidráulicas - Reservação e Bombas de Recalque</v>
          </cell>
          <cell r="F5323" t="str">
            <v>SINAPI Mai/26</v>
          </cell>
        </row>
        <row r="5324">
          <cell r="A5324">
            <v>94863</v>
          </cell>
          <cell r="B5324" t="str">
            <v>LUVA, CPVC, SOLDÁVEL, DN 73 MM, INSTALADO EM RESERVAÇÃO PREDIAL DE ÁGUA - FORNECIMENTO E INSTALAÇÃO. AF_04/2024</v>
          </cell>
          <cell r="C5324" t="str">
            <v>UN</v>
          </cell>
          <cell r="D5324">
            <v>180.65</v>
          </cell>
          <cell r="E5324" t="str">
            <v>Instalações Hidráulicas - Reservação e Bombas de Recalque</v>
          </cell>
          <cell r="F5324" t="str">
            <v>SINAPI Mai/26</v>
          </cell>
        </row>
        <row r="5325">
          <cell r="A5325">
            <v>94737</v>
          </cell>
          <cell r="B5325" t="str">
            <v>LUVA, CPVC, SOLDÁVEL, DN 89 MM, INSTALADO EM RESERVAÇÃO PREDIAL DE ÁGUA - FORNECIMENTO E INSTALAÇÃO. AF_04/2024</v>
          </cell>
          <cell r="C5325" t="str">
            <v>UN</v>
          </cell>
          <cell r="D5325">
            <v>215.14</v>
          </cell>
          <cell r="E5325" t="str">
            <v>Instalações Hidráulicas - Reservação e Bombas de Recalque</v>
          </cell>
          <cell r="F5325" t="str">
            <v>SINAPI Mai/26</v>
          </cell>
        </row>
        <row r="5326">
          <cell r="A5326">
            <v>94465</v>
          </cell>
          <cell r="B5326" t="str">
            <v>LUVA, EM FERRO GALVANIZADO, CONEXÃO ROSQUEADA, DN 50 MM (2"), INSTALADO EM RESERVAÇÃO PREDIAL DE ÁGUA - FORNECIMENTO E INSTALAÇÃO. AF_04/2024</v>
          </cell>
          <cell r="C5326" t="str">
            <v>UN</v>
          </cell>
          <cell r="D5326">
            <v>61.22</v>
          </cell>
          <cell r="E5326" t="str">
            <v>Instalações Hidráulicas - Reservação e Bombas de Recalque</v>
          </cell>
          <cell r="F5326" t="str">
            <v>SINAPI Mai/26</v>
          </cell>
        </row>
        <row r="5327">
          <cell r="A5327">
            <v>94467</v>
          </cell>
          <cell r="B5327" t="str">
            <v>LUVA, EM FERRO GALVANIZADO, CONEXÃO ROSQUEADA, DN 65 MM (2 1/2"), INSTALADO EM RESERVAÇÃO PREDIAL DE ÁGUA - FORNECIMENTO E INSTALAÇÃO. AF_04/2024</v>
          </cell>
          <cell r="C5327" t="str">
            <v>UN</v>
          </cell>
          <cell r="D5327">
            <v>96.24</v>
          </cell>
          <cell r="E5327" t="str">
            <v>Instalações Hidráulicas - Reservação e Bombas de Recalque</v>
          </cell>
          <cell r="F5327" t="str">
            <v>SINAPI Mai/26</v>
          </cell>
        </row>
        <row r="5328">
          <cell r="A5328">
            <v>94469</v>
          </cell>
          <cell r="B5328" t="str">
            <v>LUVA, EM FERRO GALVANIZADO, CONEXÃO ROSQUEADA, DN 80 MM (3"), INSTALADO EM RESERVAÇÃO PREDIAL DE ÁGUA - FORNECIMENTO E INSTALAÇÃO. AF_04/2024</v>
          </cell>
          <cell r="C5328" t="str">
            <v>UN</v>
          </cell>
          <cell r="D5328">
            <v>136.09</v>
          </cell>
          <cell r="E5328" t="str">
            <v>Instalações Hidráulicas - Reservação e Bombas de Recalque</v>
          </cell>
          <cell r="F5328" t="str">
            <v>SINAPI Mai/26</v>
          </cell>
        </row>
        <row r="5329">
          <cell r="A5329">
            <v>96746</v>
          </cell>
          <cell r="B5329" t="str">
            <v>LUVA, PPR, DN 110 MM, CLASSE PN 25, INSTALADO EM RESERVAÇÃO PREDIAL DE ÁGUA - FORNECIMENTO E INSTALAÇÃO. AF_04/2024</v>
          </cell>
          <cell r="C5329" t="str">
            <v>UN</v>
          </cell>
          <cell r="D5329">
            <v>129.94999999999999</v>
          </cell>
          <cell r="E5329" t="str">
            <v>Instalações Hidráulicas - Reservação e Bombas de Recalque</v>
          </cell>
          <cell r="F5329" t="str">
            <v>SINAPI Mai/26</v>
          </cell>
        </row>
        <row r="5330">
          <cell r="A5330">
            <v>96736</v>
          </cell>
          <cell r="B5330" t="str">
            <v>LUVA, PPR, DN 20 MM, INSTALADO EM RESERVAÇÃO PREDIAL DE ÁGUA - FORNECIMENTO E INSTALAÇÃO. AF_04/2024</v>
          </cell>
          <cell r="C5330" t="str">
            <v>UN</v>
          </cell>
          <cell r="D5330">
            <v>7.63</v>
          </cell>
          <cell r="E5330" t="str">
            <v>Instalações Hidráulicas - Reservação e Bombas de Recalque</v>
          </cell>
          <cell r="F5330" t="str">
            <v>SINAPI Mai/26</v>
          </cell>
        </row>
        <row r="5331">
          <cell r="A5331">
            <v>96737</v>
          </cell>
          <cell r="B5331" t="str">
            <v>LUVA, PPR, DN 25 MM, INSTALADO EM RESERVAÇÃO PREDIAL DE ÁGUA - FORNECIMENTO E INSTALAÇÃO. AF_04/2024</v>
          </cell>
          <cell r="C5331" t="str">
            <v>UN</v>
          </cell>
          <cell r="D5331">
            <v>7.88</v>
          </cell>
          <cell r="E5331" t="str">
            <v>Instalações Hidráulicas - Reservação e Bombas de Recalque</v>
          </cell>
          <cell r="F5331" t="str">
            <v>SINAPI Mai/26</v>
          </cell>
        </row>
        <row r="5332">
          <cell r="A5332">
            <v>96739</v>
          </cell>
          <cell r="B5332" t="str">
            <v>LUVA, PPR, DN 32 MM, CLASSE PN 25, INSTALADO EM RESERVAÇÃO PREDIAL DE ÁGUA - FORNECIMENTO E INSTALAÇÃO. AF_04/2024</v>
          </cell>
          <cell r="C5332" t="str">
            <v>UN</v>
          </cell>
          <cell r="D5332">
            <v>10.67</v>
          </cell>
          <cell r="E5332" t="str">
            <v>Instalações Hidráulicas - Reservação e Bombas de Recalque</v>
          </cell>
          <cell r="F5332" t="str">
            <v>SINAPI Mai/26</v>
          </cell>
        </row>
        <row r="5333">
          <cell r="A5333">
            <v>96741</v>
          </cell>
          <cell r="B5333" t="str">
            <v>LUVA, PPR, DN 40 MM, CLASSE PN 25, INSTALADO EM RESERVAÇÃO PREDIAL DE ÁGUA - FORNECIMENTO E INSTALAÇÃO. AF_04/2024</v>
          </cell>
          <cell r="C5333" t="str">
            <v>UN</v>
          </cell>
          <cell r="D5333">
            <v>19.989999999999998</v>
          </cell>
          <cell r="E5333" t="str">
            <v>Instalações Hidráulicas - Reservação e Bombas de Recalque</v>
          </cell>
          <cell r="F5333" t="str">
            <v>SINAPI Mai/26</v>
          </cell>
        </row>
        <row r="5334">
          <cell r="A5334">
            <v>96742</v>
          </cell>
          <cell r="B5334" t="str">
            <v>LUVA, PPR, DN 50 MM, CLASSE PN 25, INSTALADO EM RESERVAÇÃO PREDIAL DE ÁGUA - FORNECIMENTO E INSTALAÇÃO. AF_04/2024</v>
          </cell>
          <cell r="C5334" t="str">
            <v>UN</v>
          </cell>
          <cell r="D5334">
            <v>24.59</v>
          </cell>
          <cell r="E5334" t="str">
            <v>Instalações Hidráulicas - Reservação e Bombas de Recalque</v>
          </cell>
          <cell r="F5334" t="str">
            <v>SINAPI Mai/26</v>
          </cell>
        </row>
        <row r="5335">
          <cell r="A5335">
            <v>96743</v>
          </cell>
          <cell r="B5335" t="str">
            <v>LUVA, PPR, DN 63 MM, CLASSE PN 25, INSTALADO EM RESERVAÇÃO PREDIAL DE ÁGUA - FORNECIMENTO E INSTALAÇÃO. AF_04/2024</v>
          </cell>
          <cell r="C5335" t="str">
            <v>UN</v>
          </cell>
          <cell r="D5335">
            <v>38.03</v>
          </cell>
          <cell r="E5335" t="str">
            <v>Instalações Hidráulicas - Reservação e Bombas de Recalque</v>
          </cell>
          <cell r="F5335" t="str">
            <v>SINAPI Mai/26</v>
          </cell>
        </row>
        <row r="5336">
          <cell r="A5336">
            <v>96744</v>
          </cell>
          <cell r="B5336" t="str">
            <v>LUVA, PPR, DN 75 MM, CLASSE PN 25, INSTALADO EM RESERVAÇÃO PREDIAL DE ÁGUA - FORNECIMENTO E INSTALAÇÃO. AF_04/2024</v>
          </cell>
          <cell r="C5336" t="str">
            <v>UN</v>
          </cell>
          <cell r="D5336">
            <v>63.32</v>
          </cell>
          <cell r="E5336" t="str">
            <v>Instalações Hidráulicas - Reservação e Bombas de Recalque</v>
          </cell>
          <cell r="F5336" t="str">
            <v>SINAPI Mai/26</v>
          </cell>
        </row>
        <row r="5337">
          <cell r="A5337">
            <v>96745</v>
          </cell>
          <cell r="B5337" t="str">
            <v>LUVA, PPR, DN 90 MM, CLASSE PN 25, INSTALADO EM RESERVAÇÃO PREDIAL DE ÁGUA - FORNECIMENTO E INSTALAÇÃO. AF_04/2024</v>
          </cell>
          <cell r="C5337" t="str">
            <v>UN</v>
          </cell>
          <cell r="D5337">
            <v>98.61</v>
          </cell>
          <cell r="E5337" t="str">
            <v>Instalações Hidráulicas - Reservação e Bombas de Recalque</v>
          </cell>
          <cell r="F5337" t="str">
            <v>SINAPI Mai/26</v>
          </cell>
        </row>
        <row r="5338">
          <cell r="A5338">
            <v>94671</v>
          </cell>
          <cell r="B5338" t="str">
            <v>LUVA, PVC, SOLDÁVEL, DN 110 MM, INSTALADO EM RESERVAÇÃO PREDIAL DE ÁGUA - FORNECIMENTO E INSTALAÇÃO. AF_04/2024</v>
          </cell>
          <cell r="C5338" t="str">
            <v>UN</v>
          </cell>
          <cell r="D5338">
            <v>128.25</v>
          </cell>
          <cell r="E5338" t="str">
            <v>Instalações Hidráulicas - Reservação e Bombas de Recalque</v>
          </cell>
          <cell r="F5338" t="str">
            <v>SINAPI Mai/26</v>
          </cell>
        </row>
        <row r="5339">
          <cell r="A5339">
            <v>94661</v>
          </cell>
          <cell r="B5339" t="str">
            <v>LUVA, PVC, SOLDÁVEL, DN 40 MM, INSTALADO EM RESERVAÇÃO PREDIAL DE ÁGUA - FORNECIMENTO E INSTALAÇÃO. AF_04/2024</v>
          </cell>
          <cell r="C5339" t="str">
            <v>UN</v>
          </cell>
          <cell r="D5339">
            <v>11.9</v>
          </cell>
          <cell r="E5339" t="str">
            <v>Instalações Hidráulicas - Reservação e Bombas de Recalque</v>
          </cell>
          <cell r="F5339" t="str">
            <v>SINAPI Mai/26</v>
          </cell>
        </row>
        <row r="5340">
          <cell r="A5340">
            <v>94663</v>
          </cell>
          <cell r="B5340" t="str">
            <v>LUVA, PVC, SOLDÁVEL, DN 50 MM, INSTALADO EM RESERVAÇÃO PREDIAL DE ÁGUA - FORNECIMENTO E INSTALAÇÃO. AF_04/2024</v>
          </cell>
          <cell r="C5340" t="str">
            <v>UN</v>
          </cell>
          <cell r="D5340">
            <v>14.86</v>
          </cell>
          <cell r="E5340" t="str">
            <v>Instalações Hidráulicas - Reservação e Bombas de Recalque</v>
          </cell>
          <cell r="F5340" t="str">
            <v>SINAPI Mai/26</v>
          </cell>
        </row>
        <row r="5341">
          <cell r="A5341">
            <v>94665</v>
          </cell>
          <cell r="B5341" t="str">
            <v>LUVA, PVC, SOLDÁVEL, DN 60 MM, INSTALADO EM RESERVAÇÃO PREDIAL DE ÁGUA - FORNECIMENTO E INSTALAÇÃO. AF_04/2024</v>
          </cell>
          <cell r="C5341" t="str">
            <v>UN</v>
          </cell>
          <cell r="D5341">
            <v>29.2</v>
          </cell>
          <cell r="E5341" t="str">
            <v>Instalações Hidráulicas - Reservação e Bombas de Recalque</v>
          </cell>
          <cell r="F5341" t="str">
            <v>SINAPI Mai/26</v>
          </cell>
        </row>
        <row r="5342">
          <cell r="A5342">
            <v>94667</v>
          </cell>
          <cell r="B5342" t="str">
            <v>LUVA, PVC, SOLDÁVEL, DN 75 MM, INSTALADO EM RESERVAÇÃO PREDIAL DE ÁGUA - FORNECIMENTO E INSTALAÇÃO. AF_04/2024</v>
          </cell>
          <cell r="C5342" t="str">
            <v>UN</v>
          </cell>
          <cell r="D5342">
            <v>42.93</v>
          </cell>
          <cell r="E5342" t="str">
            <v>Instalações Hidráulicas - Reservação e Bombas de Recalque</v>
          </cell>
          <cell r="F5342" t="str">
            <v>SINAPI Mai/26</v>
          </cell>
        </row>
        <row r="5343">
          <cell r="A5343">
            <v>94669</v>
          </cell>
          <cell r="B5343" t="str">
            <v>LUVA, PVC, SOLDÁVEL, DN 85 MM, INSTALADO EM RESERVAÇÃO PREDIAL DE ÁGUA - FORNECIMENTO E INSTALAÇÃO. AF_04/2024</v>
          </cell>
          <cell r="C5343" t="str">
            <v>UN</v>
          </cell>
          <cell r="D5343">
            <v>77.72</v>
          </cell>
          <cell r="E5343" t="str">
            <v>Instalações Hidráulicas - Reservação e Bombas de Recalque</v>
          </cell>
          <cell r="F5343" t="str">
            <v>SINAPI Mai/26</v>
          </cell>
        </row>
        <row r="5344">
          <cell r="A5344">
            <v>105177</v>
          </cell>
          <cell r="B5344" t="str">
            <v>NIPLE DE REDUÇÃO, EM FERRO GALVANIZADO, CONEXÃO ROSQUEADA, DN 80 MM X 50 MM (3" X 2"), INSTALADO EM RESERVAÇÃO PREDIAL DE ÁGUA - FORNECIMENTO E INSTALAÇÃO. AF_04/2024</v>
          </cell>
          <cell r="C5344" t="str">
            <v>UN</v>
          </cell>
          <cell r="D5344">
            <v>156.72</v>
          </cell>
          <cell r="E5344" t="str">
            <v>Instalações Hidráulicas - Reservação e Bombas de Recalque</v>
          </cell>
          <cell r="F5344" t="str">
            <v>SINAPI Mai/26</v>
          </cell>
        </row>
        <row r="5345">
          <cell r="A5345">
            <v>105176</v>
          </cell>
          <cell r="B5345" t="str">
            <v>NIPLE DE REDUÇÃO, EM FERRO GALVANIZADO, CONEXÃO ROSQUEADA, DN 80 MM X 65 MM (3" X 2 1/2"), INSTALADO EM RESERVAÇÃO PREDIAL DE ÁGUA - FORNECIMENTO E INSTALAÇÃO. AF_04/2024</v>
          </cell>
          <cell r="C5345" t="str">
            <v>UN</v>
          </cell>
          <cell r="D5345">
            <v>175.76</v>
          </cell>
          <cell r="E5345" t="str">
            <v>Instalações Hidráulicas - Reservação e Bombas de Recalque</v>
          </cell>
          <cell r="F5345" t="str">
            <v>SINAPI Mai/26</v>
          </cell>
        </row>
        <row r="5346">
          <cell r="A5346">
            <v>94466</v>
          </cell>
          <cell r="B5346" t="str">
            <v>NIPLE, EM FERRO GALVANIZADO, CONEXÃO ROSQUEADA, DN 50 MM (2"), INSTALADO EM RESERVAÇÃO PREDIAL DE ÁGUA - FORNECIMENTO E INSTALAÇÃO. AF_04/2024</v>
          </cell>
          <cell r="C5346" t="str">
            <v>UN</v>
          </cell>
          <cell r="D5346">
            <v>61.25</v>
          </cell>
          <cell r="E5346" t="str">
            <v>Instalações Hidráulicas - Reservação e Bombas de Recalque</v>
          </cell>
          <cell r="F5346" t="str">
            <v>SINAPI Mai/26</v>
          </cell>
        </row>
        <row r="5347">
          <cell r="A5347">
            <v>94468</v>
          </cell>
          <cell r="B5347" t="str">
            <v>NIPLE, EM FERRO GALVANIZADO, CONEXÃO ROSQUEADA, DN 65 MM (2 1/2"), INSTALADO EM RESERVAÇÃO PREDIAL DE ÁGUA - FORNECIMENTO E INSTALAÇÃO. AF_04/2024</v>
          </cell>
          <cell r="C5347" t="str">
            <v>UN</v>
          </cell>
          <cell r="D5347">
            <v>85.25</v>
          </cell>
          <cell r="E5347" t="str">
            <v>Instalações Hidráulicas - Reservação e Bombas de Recalque</v>
          </cell>
          <cell r="F5347" t="str">
            <v>SINAPI Mai/26</v>
          </cell>
        </row>
        <row r="5348">
          <cell r="A5348">
            <v>94470</v>
          </cell>
          <cell r="B5348" t="str">
            <v>NIPLE, EM FERRO GALVANIZADO, CONEXÃO ROSQUEADA, DN 80 MM (3"), INSTALADO EM RESERVAÇÃO PREDIAL DE ÁGUA - FORNECIMENTO E INSTALAÇÃO. AF_04/2024</v>
          </cell>
          <cell r="C5348" t="str">
            <v>UN</v>
          </cell>
          <cell r="D5348">
            <v>126.31</v>
          </cell>
          <cell r="E5348" t="str">
            <v>Instalações Hidráulicas - Reservação e Bombas de Recalque</v>
          </cell>
          <cell r="F5348" t="str">
            <v>SINAPI Mai/26</v>
          </cell>
        </row>
        <row r="5349">
          <cell r="A5349">
            <v>105225</v>
          </cell>
          <cell r="B5349" t="str">
            <v>TE DE REDUÇÃO, CPVC, DN 28 X 22 MM, INSTALADO EM RESERVAÇÃO PREDIAL DE ÁGUA - FORNECIMENTO E INSTALAÇÃO. AF_04/2024</v>
          </cell>
          <cell r="C5349" t="str">
            <v>UN</v>
          </cell>
          <cell r="D5349">
            <v>19.440000000000001</v>
          </cell>
          <cell r="E5349" t="str">
            <v>Instalações Hidráulicas - Reservação e Bombas de Recalque</v>
          </cell>
          <cell r="F5349" t="str">
            <v>SINAPI Mai/26</v>
          </cell>
        </row>
        <row r="5350">
          <cell r="A5350">
            <v>105226</v>
          </cell>
          <cell r="B5350" t="str">
            <v>TE DE REDUÇÃO, CPVC, DN 35 X 28 MM, INSTALADO EM RESERVAÇÃO PREDIAL DE ÁGUA - FORNECIMENTO E INSTALAÇÃO. AF_04/2024</v>
          </cell>
          <cell r="C5350" t="str">
            <v>UN</v>
          </cell>
          <cell r="D5350">
            <v>45.42</v>
          </cell>
          <cell r="E5350" t="str">
            <v>Instalações Hidráulicas - Reservação e Bombas de Recalque</v>
          </cell>
          <cell r="F5350" t="str">
            <v>SINAPI Mai/26</v>
          </cell>
        </row>
        <row r="5351">
          <cell r="A5351">
            <v>105227</v>
          </cell>
          <cell r="B5351" t="str">
            <v>TE DE REDUÇÃO, CPVC, DN 42 X 35 MM, INSTALADO EM RESERVAÇÃO PREDIAL DE ÁGUA - FORNECIMENTO E INSTALAÇÃO. AF_04/2024</v>
          </cell>
          <cell r="C5351" t="str">
            <v>UN</v>
          </cell>
          <cell r="D5351">
            <v>65.09</v>
          </cell>
          <cell r="E5351" t="str">
            <v>Instalações Hidráulicas - Reservação e Bombas de Recalque</v>
          </cell>
          <cell r="F5351" t="str">
            <v>SINAPI Mai/26</v>
          </cell>
        </row>
        <row r="5352">
          <cell r="A5352">
            <v>105212</v>
          </cell>
          <cell r="B5352" t="str">
            <v>TE DE REDUÇÃO, EM FERRO GALVANIZADO, CONEXÃO ROSQUEADA, DN 80 MM X 50 MM (3" X 2"), INSTALADO EM RESERVAÇÃO PREDIAL DE ÁGUA - FORNECIMENTO E INSTALAÇÃO. AF_04/2024</v>
          </cell>
          <cell r="C5352" t="str">
            <v>UN</v>
          </cell>
          <cell r="D5352">
            <v>268.38</v>
          </cell>
          <cell r="E5352" t="str">
            <v>Instalações Hidráulicas - Reservação e Bombas de Recalque</v>
          </cell>
          <cell r="F5352" t="str">
            <v>SINAPI Mai/26</v>
          </cell>
        </row>
        <row r="5353">
          <cell r="A5353">
            <v>105211</v>
          </cell>
          <cell r="B5353" t="str">
            <v>TE DE REDUÇÃO, EM FERRO GALVANIZADO, CONEXÃO ROSQUEADA, DN 80 MM X 65 MM (3" X 2 1/2"), INSTALADO EM RESERVAÇÃO PREDIAL DE ÁGUA - FORNECIMENTO E INSTALAÇÃO. AF_04/2024</v>
          </cell>
          <cell r="C5353" t="str">
            <v>UN</v>
          </cell>
          <cell r="D5353">
            <v>271.06</v>
          </cell>
          <cell r="E5353" t="str">
            <v>Instalações Hidráulicas - Reservação e Bombas de Recalque</v>
          </cell>
          <cell r="F5353" t="str">
            <v>SINAPI Mai/26</v>
          </cell>
        </row>
        <row r="5354">
          <cell r="A5354">
            <v>105189</v>
          </cell>
          <cell r="B5354" t="str">
            <v>TE DE REDUÇÃO, PVC, SOLDÁVEL, 90 GRAUS, DN 50 MM X 25 MM, INSTALADO EM RESERVAÇÃO PREDIAL DE ÁGUA - FORNECIMENTO E INSTALAÇÃO. AF_04/2024</v>
          </cell>
          <cell r="C5354" t="str">
            <v>UN</v>
          </cell>
          <cell r="D5354">
            <v>26.69</v>
          </cell>
          <cell r="E5354" t="str">
            <v>Instalações Hidráulicas - Reservação e Bombas de Recalque</v>
          </cell>
          <cell r="F5354" t="str">
            <v>SINAPI Mai/26</v>
          </cell>
        </row>
        <row r="5355">
          <cell r="A5355">
            <v>105190</v>
          </cell>
          <cell r="B5355" t="str">
            <v>TE DE REDUÇÃO, PVC, SOLDÁVEL, 90 GRAUS, DN 50 MM X 32 MM, INSTALADO EM RESERVAÇÃO PREDIAL DE ÁGUA - FORNECIMENTO E INSTALAÇÃO. AF_04/2024</v>
          </cell>
          <cell r="C5355" t="str">
            <v>UN</v>
          </cell>
          <cell r="D5355">
            <v>33.17</v>
          </cell>
          <cell r="E5355" t="str">
            <v>Instalações Hidráulicas - Reservação e Bombas de Recalque</v>
          </cell>
          <cell r="F5355" t="str">
            <v>SINAPI Mai/26</v>
          </cell>
        </row>
        <row r="5356">
          <cell r="A5356">
            <v>94625</v>
          </cell>
          <cell r="B5356" t="str">
            <v>TE EM COBRE, DN 104 MM, SEM ANEL DE SOLDA, INSTALADO EM RESERVAÇÃO PREDIAL DE ÁGUA - FORNECIMENTO E INSTALAÇÃO. AF_04/2024</v>
          </cell>
          <cell r="C5356" t="str">
            <v>UN</v>
          </cell>
          <cell r="D5356">
            <v>1575.46</v>
          </cell>
          <cell r="E5356" t="str">
            <v>Instalações Hidráulicas - Reservação e Bombas de Recalque</v>
          </cell>
          <cell r="F5356" t="str">
            <v>SINAPI Mai/26</v>
          </cell>
        </row>
        <row r="5357">
          <cell r="A5357">
            <v>94622</v>
          </cell>
          <cell r="B5357" t="str">
            <v>TE EM COBRE, DN 54 MM, SEM ANEL DE SOLDA, INSTALADO EM RESERVAÇÃO PREDIAL DE ÁGUA - FORNECIMENTO E INSTALAÇÃO. AF_04/2024</v>
          </cell>
          <cell r="C5357" t="str">
            <v>UN</v>
          </cell>
          <cell r="D5357">
            <v>224.12</v>
          </cell>
          <cell r="E5357" t="str">
            <v>Instalações Hidráulicas - Reservação e Bombas de Recalque</v>
          </cell>
          <cell r="F5357" t="str">
            <v>SINAPI Mai/26</v>
          </cell>
        </row>
        <row r="5358">
          <cell r="A5358">
            <v>94623</v>
          </cell>
          <cell r="B5358" t="str">
            <v>TE EM COBRE, DN 66 MM, SEM ANEL DE SOLDA, INSTALADO EM RESERVAÇÃO PREDIAL DE ÁGUA - FORNECIMENTO E INSTALAÇÃO. AF_04/2024</v>
          </cell>
          <cell r="C5358" t="str">
            <v>UN</v>
          </cell>
          <cell r="D5358">
            <v>510.76</v>
          </cell>
          <cell r="E5358" t="str">
            <v>Instalações Hidráulicas - Reservação e Bombas de Recalque</v>
          </cell>
          <cell r="F5358" t="str">
            <v>SINAPI Mai/26</v>
          </cell>
        </row>
        <row r="5359">
          <cell r="A5359">
            <v>94624</v>
          </cell>
          <cell r="B5359" t="str">
            <v>TE EM COBRE, DN 79 MM, SEM ANEL DE SOLDA, INSTALADO EM RESERVAÇÃO PREDIAL DE ÁGUA - FORNECIMENTO E INSTALAÇÃO. AF_04/2024</v>
          </cell>
          <cell r="C5359" t="str">
            <v>UN</v>
          </cell>
          <cell r="D5359">
            <v>761.12</v>
          </cell>
          <cell r="E5359" t="str">
            <v>Instalações Hidráulicas - Reservação e Bombas de Recalque</v>
          </cell>
          <cell r="F5359" t="str">
            <v>SINAPI Mai/26</v>
          </cell>
        </row>
        <row r="5360">
          <cell r="A5360">
            <v>94763</v>
          </cell>
          <cell r="B5360" t="str">
            <v>TE, CPVC, SOLDÁVEL, DN 114 MM, INSTALADO EM RESERVAÇÃO PREDIAL DE ÁGUA - FORNECIMENTO E INSTALAÇÃO. AF_04/2024</v>
          </cell>
          <cell r="C5360" t="str">
            <v>UN</v>
          </cell>
          <cell r="D5360">
            <v>406.68</v>
          </cell>
          <cell r="E5360" t="str">
            <v>Instalações Hidráulicas - Reservação e Bombas de Recalque</v>
          </cell>
          <cell r="F5360" t="str">
            <v>SINAPI Mai/26</v>
          </cell>
        </row>
        <row r="5361">
          <cell r="A5361">
            <v>94756</v>
          </cell>
          <cell r="B5361" t="str">
            <v>TE, CPVC, SOLDÁVEL, DN 22 MM, INSTALADO EM RESERVAÇÃO PREDIAL DE ÁGUA - FORNECIMENTO E INSTALAÇÃO. AF_04/2024</v>
          </cell>
          <cell r="C5361" t="str">
            <v>UN</v>
          </cell>
          <cell r="D5361">
            <v>14.49</v>
          </cell>
          <cell r="E5361" t="str">
            <v>Instalações Hidráulicas - Reservação e Bombas de Recalque</v>
          </cell>
          <cell r="F5361" t="str">
            <v>SINAPI Mai/26</v>
          </cell>
        </row>
        <row r="5362">
          <cell r="A5362">
            <v>94757</v>
          </cell>
          <cell r="B5362" t="str">
            <v>TE, CPVC, SOLDÁVEL, DN 28 MM, INSTALADO EM RESERVAÇÃO PREDIAL DE ÁGUA - FORNECIMENTO E INSTALAÇÃO. AF_04/2024</v>
          </cell>
          <cell r="C5362" t="str">
            <v>UN</v>
          </cell>
          <cell r="D5362">
            <v>22.72</v>
          </cell>
          <cell r="E5362" t="str">
            <v>Instalações Hidráulicas - Reservação e Bombas de Recalque</v>
          </cell>
          <cell r="F5362" t="str">
            <v>SINAPI Mai/26</v>
          </cell>
        </row>
        <row r="5363">
          <cell r="A5363">
            <v>94758</v>
          </cell>
          <cell r="B5363" t="str">
            <v>TE, CPVC, SOLDÁVEL, DN 35 MM, INSTALADO EM RESERVAÇÃO PREDIAL DE ÁGUA - FORNECIMENTO E INSTALAÇÃO. AF_04/2024</v>
          </cell>
          <cell r="C5363" t="str">
            <v>UN</v>
          </cell>
          <cell r="D5363">
            <v>57.71</v>
          </cell>
          <cell r="E5363" t="str">
            <v>Instalações Hidráulicas - Reservação e Bombas de Recalque</v>
          </cell>
          <cell r="F5363" t="str">
            <v>SINAPI Mai/26</v>
          </cell>
        </row>
        <row r="5364">
          <cell r="A5364">
            <v>94759</v>
          </cell>
          <cell r="B5364" t="str">
            <v>TE, CPVC, SOLDÁVEL, DN 42 MM, INSTALADO EM RESERVAÇÃO PREDIAL DE ÁGUA - FORNECIMENTO E INSTALAÇÃO. AF_04/2024</v>
          </cell>
          <cell r="C5364" t="str">
            <v>UN</v>
          </cell>
          <cell r="D5364">
            <v>73.58</v>
          </cell>
          <cell r="E5364" t="str">
            <v>Instalações Hidráulicas - Reservação e Bombas de Recalque</v>
          </cell>
          <cell r="F5364" t="str">
            <v>SINAPI Mai/26</v>
          </cell>
        </row>
        <row r="5365">
          <cell r="A5365">
            <v>94760</v>
          </cell>
          <cell r="B5365" t="str">
            <v>TE, CPVC, SOLDÁVEL, DN 54 MM, INSTALADO EM RESERVAÇÃO PREDIAL DE ÁGUA - FORNECIMENTO E INSTALAÇÃO. AF_04/2024</v>
          </cell>
          <cell r="C5365" t="str">
            <v>UN</v>
          </cell>
          <cell r="D5365">
            <v>117.56</v>
          </cell>
          <cell r="E5365" t="str">
            <v>Instalações Hidráulicas - Reservação e Bombas de Recalque</v>
          </cell>
          <cell r="F5365" t="str">
            <v>SINAPI Mai/26</v>
          </cell>
        </row>
        <row r="5366">
          <cell r="A5366">
            <v>94761</v>
          </cell>
          <cell r="B5366" t="str">
            <v>TE, CPVC, SOLDÁVEL, DN 73 MM, INSTALADO EM RESERVAÇÃO PREDIAL DE ÁGUA - FORNECIMENTO E INSTALAÇÃO. AF_04/2024</v>
          </cell>
          <cell r="C5366" t="str">
            <v>UN</v>
          </cell>
          <cell r="D5366">
            <v>254.81</v>
          </cell>
          <cell r="E5366" t="str">
            <v>Instalações Hidráulicas - Reservação e Bombas de Recalque</v>
          </cell>
          <cell r="F5366" t="str">
            <v>SINAPI Mai/26</v>
          </cell>
        </row>
        <row r="5367">
          <cell r="A5367">
            <v>94762</v>
          </cell>
          <cell r="B5367" t="str">
            <v>TE, CPVC, SOLDÁVEL, DN 89 MM, INSTALADO EM RESERVAÇÃO PREDIAL DE ÁGUA - FORNECIMENTO E INSTALAÇÃO. AF_04/2024</v>
          </cell>
          <cell r="C5367" t="str">
            <v>UN</v>
          </cell>
          <cell r="D5367">
            <v>309.05</v>
          </cell>
          <cell r="E5367" t="str">
            <v>Instalações Hidráulicas - Reservação e Bombas de Recalque</v>
          </cell>
          <cell r="F5367" t="str">
            <v>SINAPI Mai/26</v>
          </cell>
        </row>
        <row r="5368">
          <cell r="A5368">
            <v>94462</v>
          </cell>
          <cell r="B5368" t="str">
            <v>TUBO DE AÇO GALVANIZADO COM COSTURA, CLASSE MÉDIA, DN 50 MM (2"), CONEXÃO ROSQUEADA, INSTALADO EM RESERVAÇÃO PREDIAL DE ÁGUA - FORNECIMENTO E INSTALAÇÃO. AF_04/2024</v>
          </cell>
          <cell r="C5368" t="str">
            <v>M</v>
          </cell>
          <cell r="D5368">
            <v>104.69</v>
          </cell>
          <cell r="E5368" t="str">
            <v>Instalações Hidráulicas - Reservação e Bombas de Recalque</v>
          </cell>
          <cell r="F5368" t="str">
            <v>SINAPI Mai/26</v>
          </cell>
        </row>
        <row r="5369">
          <cell r="A5369">
            <v>94463</v>
          </cell>
          <cell r="B5369" t="str">
            <v>TUBO DE AÇO GALVANIZADO COM COSTURA, CLASSE MÉDIA, DN 65 MM (2 1/2"), CONEXÃO ROSQUEADA, INSTALADO EM RESERVAÇÃO PREDIAL DE ÁGUA - FORNECIMENTO E INSTALAÇÃO. AF_04/2024</v>
          </cell>
          <cell r="C5369" t="str">
            <v>M</v>
          </cell>
          <cell r="D5369">
            <v>127.91</v>
          </cell>
          <cell r="E5369" t="str">
            <v>Instalações Hidráulicas - Reservação e Bombas de Recalque</v>
          </cell>
          <cell r="F5369" t="str">
            <v>SINAPI Mai/26</v>
          </cell>
        </row>
        <row r="5370">
          <cell r="A5370">
            <v>94464</v>
          </cell>
          <cell r="B5370" t="str">
            <v>TUBO DE AÇO GALVANIZADO COM COSTURA, CLASSE MÉDIA, DN 80 MM (3"), CONEXÃO ROSQUEADA, INSTALADO EM RESERVAÇÃO PREDIAL DE ÁGUA - FORNECIMENTO E INSTALAÇÃO. AF_04/2024</v>
          </cell>
          <cell r="C5370" t="str">
            <v>M</v>
          </cell>
          <cell r="D5370">
            <v>166.75</v>
          </cell>
          <cell r="E5370" t="str">
            <v>Instalações Hidráulicas - Reservação e Bombas de Recalque</v>
          </cell>
          <cell r="F5370" t="str">
            <v>SINAPI Mai/26</v>
          </cell>
        </row>
        <row r="5371">
          <cell r="A5371">
            <v>94605</v>
          </cell>
          <cell r="B5371" t="str">
            <v>TUBO EM COBRE RÍGIDO, DN 104 MM, CLASSE E, SEM ISOLAMENTO, INSTALADO EM RESERVAÇÃO PREDIAL DE ÁGUA - FORNECIMENTO E INSTALAÇÃO. AF_04/2024</v>
          </cell>
          <cell r="C5371" t="str">
            <v>M</v>
          </cell>
          <cell r="D5371">
            <v>672.53</v>
          </cell>
          <cell r="E5371" t="str">
            <v>Instalações Hidráulicas - Reservação e Bombas de Recalque</v>
          </cell>
          <cell r="F5371" t="str">
            <v>SINAPI Mai/26</v>
          </cell>
        </row>
        <row r="5372">
          <cell r="A5372">
            <v>94602</v>
          </cell>
          <cell r="B5372" t="str">
            <v>TUBO EM COBRE RÍGIDO, DN 54 MM, CLASSE E, SEM ISOLAMENTO, INSTALADO EM RESERVAÇÃO PREDIAL DE ÁGUA - FORNECIMENTO E INSTALAÇÃO. AF_04/2024</v>
          </cell>
          <cell r="C5372" t="str">
            <v>M</v>
          </cell>
          <cell r="D5372">
            <v>243.69</v>
          </cell>
          <cell r="E5372" t="str">
            <v>Instalações Hidráulicas - Reservação e Bombas de Recalque</v>
          </cell>
          <cell r="F5372" t="str">
            <v>SINAPI Mai/26</v>
          </cell>
        </row>
        <row r="5373">
          <cell r="A5373">
            <v>94603</v>
          </cell>
          <cell r="B5373" t="str">
            <v>TUBO EM COBRE RÍGIDO, DN 66 MM, CLASSE E, SEM ISOLAMENTO, INSTALADO EM RESERVAÇÃO PREDIAL DE ÁGUA - FORNECIMENTO E INSTALAÇÃO. AF_04/2024</v>
          </cell>
          <cell r="C5373" t="str">
            <v>M</v>
          </cell>
          <cell r="D5373">
            <v>330.01</v>
          </cell>
          <cell r="E5373" t="str">
            <v>Instalações Hidráulicas - Reservação e Bombas de Recalque</v>
          </cell>
          <cell r="F5373" t="str">
            <v>SINAPI Mai/26</v>
          </cell>
        </row>
        <row r="5374">
          <cell r="A5374">
            <v>94604</v>
          </cell>
          <cell r="B5374" t="str">
            <v>TUBO EM COBRE RÍGIDO, DN 79 MM, CLASSE E, SEM ISOLAMENTO, INSTALADO EM RESERVAÇÃO PREDIAL DE ÁGUA - FORNECIMENTO E INSTALAÇÃO. AF_04/2024</v>
          </cell>
          <cell r="C5374" t="str">
            <v>M</v>
          </cell>
          <cell r="D5374">
            <v>466.62</v>
          </cell>
          <cell r="E5374" t="str">
            <v>Instalações Hidráulicas - Reservação e Bombas de Recalque</v>
          </cell>
          <cell r="F5374" t="str">
            <v>SINAPI Mai/26</v>
          </cell>
        </row>
        <row r="5375">
          <cell r="A5375">
            <v>94723</v>
          </cell>
          <cell r="B5375" t="str">
            <v>TUBO, CPVC, SOLDÁVEL, DN 114 MM, INSTALADO EM RESERVAÇÃO PREDIAL DE ÁGUA - FORNECIMENTO E INSTALAÇÃO. AF_04/2024</v>
          </cell>
          <cell r="C5375" t="str">
            <v>M</v>
          </cell>
          <cell r="D5375">
            <v>523.44000000000005</v>
          </cell>
          <cell r="E5375" t="str">
            <v>Instalações Hidráulicas - Reservação e Bombas de Recalque</v>
          </cell>
          <cell r="F5375" t="str">
            <v>SINAPI Mai/26</v>
          </cell>
        </row>
        <row r="5376">
          <cell r="A5376">
            <v>94716</v>
          </cell>
          <cell r="B5376" t="str">
            <v>TUBO, CPVC, SOLDÁVEL, DN 22 MM, INSTALADO EM RESERVAÇÃO PREDIAL DE ÁGUA - FORNECIMENTO E INSTALAÇÃO. AF_04/2024</v>
          </cell>
          <cell r="C5376" t="str">
            <v>M</v>
          </cell>
          <cell r="D5376">
            <v>25.94</v>
          </cell>
          <cell r="E5376" t="str">
            <v>Instalações Hidráulicas - Reservação e Bombas de Recalque</v>
          </cell>
          <cell r="F5376" t="str">
            <v>SINAPI Mai/26</v>
          </cell>
        </row>
        <row r="5377">
          <cell r="A5377">
            <v>94717</v>
          </cell>
          <cell r="B5377" t="str">
            <v>TUBO, CPVC, SOLDÁVEL, DN 28 MM, INSTALADO EM RESERVAÇÃO PREDIAL DE ÁGUA - FORNECIMENTO E INSTALAÇÃO. AF_04/2024</v>
          </cell>
          <cell r="C5377" t="str">
            <v>M</v>
          </cell>
          <cell r="D5377">
            <v>43.27</v>
          </cell>
          <cell r="E5377" t="str">
            <v>Instalações Hidráulicas - Reservação e Bombas de Recalque</v>
          </cell>
          <cell r="F5377" t="str">
            <v>SINAPI Mai/26</v>
          </cell>
        </row>
        <row r="5378">
          <cell r="A5378">
            <v>94718</v>
          </cell>
          <cell r="B5378" t="str">
            <v>TUBO, CPVC, SOLDÁVEL, DN 35 MM, INSTALADO EM RESERVAÇÃO PREDIAL DE ÁGUA - FORNECIMENTO E INSTALAÇÃO. AF_04/2024</v>
          </cell>
          <cell r="C5378" t="str">
            <v>M</v>
          </cell>
          <cell r="D5378">
            <v>56.49</v>
          </cell>
          <cell r="E5378" t="str">
            <v>Instalações Hidráulicas - Reservação e Bombas de Recalque</v>
          </cell>
          <cell r="F5378" t="str">
            <v>SINAPI Mai/26</v>
          </cell>
        </row>
        <row r="5379">
          <cell r="A5379">
            <v>94719</v>
          </cell>
          <cell r="B5379" t="str">
            <v>TUBO, CPVC, SOLDÁVEL, DN 42 MM, INSTALADO EM RESERVAÇÃO PREDIAL DE ÁGUA - FORNECIMENTO E INSTALAÇÃO. AF_04/2024</v>
          </cell>
          <cell r="C5379" t="str">
            <v>M</v>
          </cell>
          <cell r="D5379">
            <v>75.36</v>
          </cell>
          <cell r="E5379" t="str">
            <v>Instalações Hidráulicas - Reservação e Bombas de Recalque</v>
          </cell>
          <cell r="F5379" t="str">
            <v>SINAPI Mai/26</v>
          </cell>
        </row>
        <row r="5380">
          <cell r="A5380">
            <v>94720</v>
          </cell>
          <cell r="B5380" t="str">
            <v>TUBO, CPVC, SOLDÁVEL, DN 54 MM, INSTALADO EM RESERVAÇÃO PREDIAL DE ÁGUA - FORNECIMENTO E INSTALAÇÃO. AF_04/2024</v>
          </cell>
          <cell r="C5380" t="str">
            <v>M</v>
          </cell>
          <cell r="D5380">
            <v>110.35</v>
          </cell>
          <cell r="E5380" t="str">
            <v>Instalações Hidráulicas - Reservação e Bombas de Recalque</v>
          </cell>
          <cell r="F5380" t="str">
            <v>SINAPI Mai/26</v>
          </cell>
        </row>
        <row r="5381">
          <cell r="A5381">
            <v>94721</v>
          </cell>
          <cell r="B5381" t="str">
            <v>TUBO, CPVC, SOLDÁVEL, DN 73 MM, INSTALADO EM RESERVAÇÃO PREDIAL DE ÁGUA - FORNECIMENTO E INSTALAÇÃO. AF_04/2024</v>
          </cell>
          <cell r="C5381" t="str">
            <v>M</v>
          </cell>
          <cell r="D5381">
            <v>178.95</v>
          </cell>
          <cell r="E5381" t="str">
            <v>Instalações Hidráulicas - Reservação e Bombas de Recalque</v>
          </cell>
          <cell r="F5381" t="str">
            <v>SINAPI Mai/26</v>
          </cell>
        </row>
        <row r="5382">
          <cell r="A5382">
            <v>94722</v>
          </cell>
          <cell r="B5382" t="str">
            <v>TUBO, CPVC, SOLDÁVEL, DN 89 MM, INSTALADO EM RESERVAÇÃO PREDIAL DE ÁGUA - FORNECIMENTO E INSTALAÇÃO. AF_04/2024</v>
          </cell>
          <cell r="C5382" t="str">
            <v>M</v>
          </cell>
          <cell r="D5382">
            <v>278.72000000000003</v>
          </cell>
          <cell r="E5382" t="str">
            <v>Instalações Hidráulicas - Reservação e Bombas de Recalque</v>
          </cell>
          <cell r="F5382" t="str">
            <v>SINAPI Mai/26</v>
          </cell>
        </row>
        <row r="5383">
          <cell r="A5383">
            <v>96726</v>
          </cell>
          <cell r="B5383" t="str">
            <v>TUBO, PPR, DN 110 MM, CLASSE PN 12, INSTALADO EM RESERVAÇÃO PREDIAL DE ÁGUA - FORNECIMENTO E INSTALAÇÃO. AF_04/2024</v>
          </cell>
          <cell r="C5383" t="str">
            <v>M</v>
          </cell>
          <cell r="D5383">
            <v>190.96</v>
          </cell>
          <cell r="E5383" t="str">
            <v>Instalações Hidráulicas - Reservação e Bombas de Recalque</v>
          </cell>
          <cell r="F5383" t="str">
            <v>SINAPI Mai/26</v>
          </cell>
        </row>
        <row r="5384">
          <cell r="A5384">
            <v>96735</v>
          </cell>
          <cell r="B5384" t="str">
            <v>TUBO, PPR, DN 110 MM, CLASSE PN 25, INSTALADO EM RESERVAÇÃO PREDIAL DE ÁGUA - FORNECIMENTO E INSTALAÇÃO. AF_04/2024</v>
          </cell>
          <cell r="C5384" t="str">
            <v>M</v>
          </cell>
          <cell r="D5384">
            <v>356.76</v>
          </cell>
          <cell r="E5384" t="str">
            <v>Instalações Hidráulicas - Reservação e Bombas de Recalque</v>
          </cell>
          <cell r="F5384" t="str">
            <v>SINAPI Mai/26</v>
          </cell>
        </row>
        <row r="5385">
          <cell r="A5385">
            <v>96718</v>
          </cell>
          <cell r="B5385" t="str">
            <v>TUBO, PPR, DN 20 MM, CLASSE PN 20, INSTALADO EM RESERVAÇÃO PREDIAL DE ÁGUA - FORNECIMENTO E INSTALAÇÃO. AF_04/2024</v>
          </cell>
          <cell r="C5385" t="str">
            <v>M</v>
          </cell>
          <cell r="D5385">
            <v>17.600000000000001</v>
          </cell>
          <cell r="E5385" t="str">
            <v>Instalações Hidráulicas - Reservação e Bombas de Recalque</v>
          </cell>
          <cell r="F5385" t="str">
            <v>SINAPI Mai/26</v>
          </cell>
        </row>
        <row r="5386">
          <cell r="A5386">
            <v>96727</v>
          </cell>
          <cell r="B5386" t="str">
            <v>TUBO, PPR, DN 20 MM, CLASSE PN 25, INSTALADO EM RESERVAÇÃO PREDIAL DE ÁGUA - FORNECIMENTO E INSTALAÇÃO. AF_04/2024</v>
          </cell>
          <cell r="C5386" t="str">
            <v>M</v>
          </cell>
          <cell r="D5386">
            <v>20.14</v>
          </cell>
          <cell r="E5386" t="str">
            <v>Instalações Hidráulicas - Reservação e Bombas de Recalque</v>
          </cell>
          <cell r="F5386" t="str">
            <v>SINAPI Mai/26</v>
          </cell>
        </row>
        <row r="5387">
          <cell r="A5387">
            <v>96719</v>
          </cell>
          <cell r="B5387" t="str">
            <v>TUBO, PPR, DN 25 MM, CLASSE PN 20, INSTALADO EM RESERVAÇÃO PREDIAL DE ÁGUA - FORNECIMENTO E INSTALAÇÃO. AF_04/2024</v>
          </cell>
          <cell r="C5387" t="str">
            <v>M</v>
          </cell>
          <cell r="D5387">
            <v>22.35</v>
          </cell>
          <cell r="E5387" t="str">
            <v>Instalações Hidráulicas - Reservação e Bombas de Recalque</v>
          </cell>
          <cell r="F5387" t="str">
            <v>SINAPI Mai/26</v>
          </cell>
        </row>
        <row r="5388">
          <cell r="A5388">
            <v>96728</v>
          </cell>
          <cell r="B5388" t="str">
            <v>TUBO, PPR, DN 25 MM, CLASSE PN 25, INSTALADO EM RESERVAÇÃO PREDIAL DE ÁGUA - FORNECIMENTO E INSTALAÇÃO. AF_04/2024</v>
          </cell>
          <cell r="C5388" t="str">
            <v>M</v>
          </cell>
          <cell r="D5388">
            <v>25.75</v>
          </cell>
          <cell r="E5388" t="str">
            <v>Instalações Hidráulicas - Reservação e Bombas de Recalque</v>
          </cell>
          <cell r="F5388" t="str">
            <v>SINAPI Mai/26</v>
          </cell>
        </row>
        <row r="5389">
          <cell r="A5389">
            <v>96720</v>
          </cell>
          <cell r="B5389" t="str">
            <v>TUBO, PPR, DN 32 MM, CLASSE PN 12, INSTALADO EM RESERVAÇÃO PREDIAL DE ÁGUA - FORNECIMENTO E INSTALAÇÃO. AF_04/2024</v>
          </cell>
          <cell r="C5389" t="str">
            <v>M</v>
          </cell>
          <cell r="D5389">
            <v>20.55</v>
          </cell>
          <cell r="E5389" t="str">
            <v>Instalações Hidráulicas - Reservação e Bombas de Recalque</v>
          </cell>
          <cell r="F5389" t="str">
            <v>SINAPI Mai/26</v>
          </cell>
        </row>
        <row r="5390">
          <cell r="A5390">
            <v>96729</v>
          </cell>
          <cell r="B5390" t="str">
            <v>TUBO, PPR, DN 32 MM, CLASSE PN 25, INSTALADO EM RESERVAÇÃO PREDIAL DE ÁGUA - FORNECIMENTO E INSTALAÇÃO. AF_04/2024</v>
          </cell>
          <cell r="C5390" t="str">
            <v>M</v>
          </cell>
          <cell r="D5390">
            <v>33.01</v>
          </cell>
          <cell r="E5390" t="str">
            <v>Instalações Hidráulicas - Reservação e Bombas de Recalque</v>
          </cell>
          <cell r="F5390" t="str">
            <v>SINAPI Mai/26</v>
          </cell>
        </row>
        <row r="5391">
          <cell r="A5391">
            <v>96721</v>
          </cell>
          <cell r="B5391" t="str">
            <v>TUBO, PPR, DN 40 MM, CLASSE PN 12, INSTALADO EM RESERVAÇÃO PREDIAL DE ÁGUA - FORNECIMENTO E INSTALAÇÃO. AF_04/2024</v>
          </cell>
          <cell r="C5391" t="str">
            <v>M</v>
          </cell>
          <cell r="D5391">
            <v>26.57</v>
          </cell>
          <cell r="E5391" t="str">
            <v>Instalações Hidráulicas - Reservação e Bombas de Recalque</v>
          </cell>
          <cell r="F5391" t="str">
            <v>SINAPI Mai/26</v>
          </cell>
        </row>
        <row r="5392">
          <cell r="A5392">
            <v>96730</v>
          </cell>
          <cell r="B5392" t="str">
            <v>TUBO, PPR, DN 40 MM, CLASSE PN 25, INSTALADO EM RESERVAÇÃO PREDIAL DE ÁGUA - FORNECIMENTO E INSTALAÇÃO. AF_04/2024</v>
          </cell>
          <cell r="C5392" t="str">
            <v>M</v>
          </cell>
          <cell r="D5392">
            <v>45.35</v>
          </cell>
          <cell r="E5392" t="str">
            <v>Instalações Hidráulicas - Reservação e Bombas de Recalque</v>
          </cell>
          <cell r="F5392" t="str">
            <v>SINAPI Mai/26</v>
          </cell>
        </row>
        <row r="5393">
          <cell r="A5393">
            <v>96722</v>
          </cell>
          <cell r="B5393" t="str">
            <v>TUBO, PPR, DN 50 MM, CLASSE PN 12, INSTALADO EM RESERVAÇÃO PREDIAL DE ÁGUA - FORNECIMENTO E INSTALAÇÃO. AF_04/2024</v>
          </cell>
          <cell r="C5393" t="str">
            <v>M</v>
          </cell>
          <cell r="D5393">
            <v>40.340000000000003</v>
          </cell>
          <cell r="E5393" t="str">
            <v>Instalações Hidráulicas - Reservação e Bombas de Recalque</v>
          </cell>
          <cell r="F5393" t="str">
            <v>SINAPI Mai/26</v>
          </cell>
        </row>
        <row r="5394">
          <cell r="A5394">
            <v>96731</v>
          </cell>
          <cell r="B5394" t="str">
            <v>TUBO, PPR, DN 50 MM, CLASSE PN 25, INSTALADO EM RESERVAÇÃO PREDIAL DE ÁGUA - FORNECIMENTO E INSTALAÇÃO. AF_04/2024</v>
          </cell>
          <cell r="C5394" t="str">
            <v>M</v>
          </cell>
          <cell r="D5394">
            <v>68.05</v>
          </cell>
          <cell r="E5394" t="str">
            <v>Instalações Hidráulicas - Reservação e Bombas de Recalque</v>
          </cell>
          <cell r="F5394" t="str">
            <v>SINAPI Mai/26</v>
          </cell>
        </row>
        <row r="5395">
          <cell r="A5395">
            <v>96723</v>
          </cell>
          <cell r="B5395" t="str">
            <v>TUBO, PPR, DN 63 MM, CLASSE PN 12, INSTALADO EM RESERVAÇÃO PREDIAL DE ÁGUA - FORNECIMENTO E INSTALAÇÃO. AF_04/2024</v>
          </cell>
          <cell r="C5395" t="str">
            <v>M</v>
          </cell>
          <cell r="D5395">
            <v>62.15</v>
          </cell>
          <cell r="E5395" t="str">
            <v>Instalações Hidráulicas - Reservação e Bombas de Recalque</v>
          </cell>
          <cell r="F5395" t="str">
            <v>SINAPI Mai/26</v>
          </cell>
        </row>
        <row r="5396">
          <cell r="A5396">
            <v>96732</v>
          </cell>
          <cell r="B5396" t="str">
            <v>TUBO, PPR, DN 63 MM, CLASSE PN 25, INSTALADO EM RESERVAÇÃO PREDIAL DE ÁGUA - FORNECIMENTO E INSTALAÇÃO. AF_04/2024</v>
          </cell>
          <cell r="C5396" t="str">
            <v>M</v>
          </cell>
          <cell r="D5396">
            <v>113.74</v>
          </cell>
          <cell r="E5396" t="str">
            <v>Instalações Hidráulicas - Reservação e Bombas de Recalque</v>
          </cell>
          <cell r="F5396" t="str">
            <v>SINAPI Mai/26</v>
          </cell>
        </row>
        <row r="5397">
          <cell r="A5397">
            <v>96724</v>
          </cell>
          <cell r="B5397" t="str">
            <v>TUBO, PPR, DN 75 MM, CLASSE PN 12, INSTALADO EM RESERVAÇÃO PREDIAL DE ÁGUA - FORNECIMENTO E INSTALAÇÃO. AF_04/2024</v>
          </cell>
          <cell r="C5397" t="str">
            <v>M</v>
          </cell>
          <cell r="D5397">
            <v>79.77</v>
          </cell>
          <cell r="E5397" t="str">
            <v>Instalações Hidráulicas - Reservação e Bombas de Recalque</v>
          </cell>
          <cell r="F5397" t="str">
            <v>SINAPI Mai/26</v>
          </cell>
        </row>
        <row r="5398">
          <cell r="A5398">
            <v>96733</v>
          </cell>
          <cell r="B5398" t="str">
            <v>TUBO, PPR, DN 75 MM, CLASSE PN 25, INSTALADO EM RESERVAÇÃO PREDIAL DE ÁGUA - FORNECIMENTO E INSTALAÇÃO. AF_04/2024</v>
          </cell>
          <cell r="C5398" t="str">
            <v>M</v>
          </cell>
          <cell r="D5398">
            <v>154.68</v>
          </cell>
          <cell r="E5398" t="str">
            <v>Instalações Hidráulicas - Reservação e Bombas de Recalque</v>
          </cell>
          <cell r="F5398" t="str">
            <v>SINAPI Mai/26</v>
          </cell>
        </row>
        <row r="5399">
          <cell r="A5399">
            <v>96725</v>
          </cell>
          <cell r="B5399" t="str">
            <v>TUBO, PPR, DN 90 MM, CLASSE PN 12, INSTALADO EM RESERVAÇÃO PREDIAL DE ÁGUA - FORNECIMENTO E INSTALAÇÃO. AF_04/2024</v>
          </cell>
          <cell r="C5399" t="str">
            <v>M</v>
          </cell>
          <cell r="D5399">
            <v>129.44999999999999</v>
          </cell>
          <cell r="E5399" t="str">
            <v>Instalações Hidráulicas - Reservação e Bombas de Recalque</v>
          </cell>
          <cell r="F5399" t="str">
            <v>SINAPI Mai/26</v>
          </cell>
        </row>
        <row r="5400">
          <cell r="A5400">
            <v>96734</v>
          </cell>
          <cell r="B5400" t="str">
            <v>TUBO, PPR, DN 90 MM, CLASSE PN 25, INSTALADO EM RESERVAÇÃO PREDIAL DE ÁGUA - FORNECIMENTO E INSTALAÇÃO. AF_04/2024</v>
          </cell>
          <cell r="C5400" t="str">
            <v>M</v>
          </cell>
          <cell r="D5400">
            <v>256.48</v>
          </cell>
          <cell r="E5400" t="str">
            <v>Instalações Hidráulicas - Reservação e Bombas de Recalque</v>
          </cell>
          <cell r="F5400" t="str">
            <v>SINAPI Mai/26</v>
          </cell>
        </row>
        <row r="5401">
          <cell r="A5401">
            <v>94655</v>
          </cell>
          <cell r="B5401" t="str">
            <v>TUBO, PVC, SOLDÁVEL, DE 110MM, INSTALADO EM RESERVAÇÃO PREDIAL DE ÁGUA - FORNECIMENTO E INSTALAÇÃO. AF_04/2024</v>
          </cell>
          <cell r="C5401" t="str">
            <v>M</v>
          </cell>
          <cell r="D5401">
            <v>152.12</v>
          </cell>
          <cell r="E5401" t="str">
            <v>Instalações Hidráulicas - Reservação e Bombas de Recalque</v>
          </cell>
          <cell r="F5401" t="str">
            <v>SINAPI Mai/26</v>
          </cell>
        </row>
        <row r="5402">
          <cell r="A5402">
            <v>94648</v>
          </cell>
          <cell r="B5402" t="str">
            <v>TUBO, PVC, SOLDÁVEL, DE 25MM, INSTALADO EM RESERVAÇÃO PREDIAL DE ÁGUA - FORNECIMENTO E INSTALAÇÃO. AF_04/2024</v>
          </cell>
          <cell r="C5402" t="str">
            <v>M</v>
          </cell>
          <cell r="D5402">
            <v>8.7799999999999994</v>
          </cell>
          <cell r="E5402" t="str">
            <v>Instalações Hidráulicas - Reservação e Bombas de Recalque</v>
          </cell>
          <cell r="F5402" t="str">
            <v>SINAPI Mai/26</v>
          </cell>
        </row>
        <row r="5403">
          <cell r="A5403">
            <v>94649</v>
          </cell>
          <cell r="B5403" t="str">
            <v>TUBO, PVC, SOLDÁVEL, DE 32MM, INSTALADO EM RESERVAÇÃO PREDIAL DE ÁGUA - FORNECIMENTO E INSTALAÇÃO. AF_04/2024</v>
          </cell>
          <cell r="C5403" t="str">
            <v>M</v>
          </cell>
          <cell r="D5403">
            <v>16.05</v>
          </cell>
          <cell r="E5403" t="str">
            <v>Instalações Hidráulicas - Reservação e Bombas de Recalque</v>
          </cell>
          <cell r="F5403" t="str">
            <v>SINAPI Mai/26</v>
          </cell>
        </row>
        <row r="5404">
          <cell r="A5404">
            <v>94650</v>
          </cell>
          <cell r="B5404" t="str">
            <v>TUBO, PVC, SOLDÁVEL, DE 40MM, INSTALADO EM RESERVAÇÃO PREDIAL DE ÁGUA - FORNECIMENTO E INSTALAÇÃO. AF_04/2024</v>
          </cell>
          <cell r="C5404" t="str">
            <v>M</v>
          </cell>
          <cell r="D5404">
            <v>24.18</v>
          </cell>
          <cell r="E5404" t="str">
            <v>Instalações Hidráulicas - Reservação e Bombas de Recalque</v>
          </cell>
          <cell r="F5404" t="str">
            <v>SINAPI Mai/26</v>
          </cell>
        </row>
        <row r="5405">
          <cell r="A5405">
            <v>94651</v>
          </cell>
          <cell r="B5405" t="str">
            <v>TUBO, PVC, SOLDÁVEL, DE 50MM, INSTALADO EM RESERVAÇÃO PREDIAL DE ÁGUA - FORNECIMENTO E INSTALAÇÃO. AF_04/2024</v>
          </cell>
          <cell r="C5405" t="str">
            <v>M</v>
          </cell>
          <cell r="D5405">
            <v>28.32</v>
          </cell>
          <cell r="E5405" t="str">
            <v>Instalações Hidráulicas - Reservação e Bombas de Recalque</v>
          </cell>
          <cell r="F5405" t="str">
            <v>SINAPI Mai/26</v>
          </cell>
        </row>
        <row r="5406">
          <cell r="A5406">
            <v>94652</v>
          </cell>
          <cell r="B5406" t="str">
            <v>TUBO, PVC, SOLDÁVEL, DE 60MM, INSTALADO EM RESERVAÇÃO PREDIAL DE ÁGUA - FORNECIMENTO E INSTALAÇÃO. AF_04/2024</v>
          </cell>
          <cell r="C5406" t="str">
            <v>M</v>
          </cell>
          <cell r="D5406">
            <v>44.09</v>
          </cell>
          <cell r="E5406" t="str">
            <v>Instalações Hidráulicas - Reservação e Bombas de Recalque</v>
          </cell>
          <cell r="F5406" t="str">
            <v>SINAPI Mai/26</v>
          </cell>
        </row>
        <row r="5407">
          <cell r="A5407">
            <v>94653</v>
          </cell>
          <cell r="B5407" t="str">
            <v>TUBO, PVC, SOLDÁVEL, DE 75MM, INSTALADO EM RESERVAÇÃO PREDIAL DE ÁGUA - FORNECIMENTO E INSTALAÇÃO. AF_04/2024</v>
          </cell>
          <cell r="C5407" t="str">
            <v>M</v>
          </cell>
          <cell r="D5407">
            <v>71.010000000000005</v>
          </cell>
          <cell r="E5407" t="str">
            <v>Instalações Hidráulicas - Reservação e Bombas de Recalque</v>
          </cell>
          <cell r="F5407" t="str">
            <v>SINAPI Mai/26</v>
          </cell>
        </row>
        <row r="5408">
          <cell r="A5408">
            <v>94654</v>
          </cell>
          <cell r="B5408" t="str">
            <v>TUBO, PVC, SOLDÁVEL, DE 85MM, INSTALADO EM RESERVAÇÃO PREDIAL DE ÁGUA - FORNECIMENTO E INSTALAÇÃO. AF_04/2024</v>
          </cell>
          <cell r="C5408" t="str">
            <v>M</v>
          </cell>
          <cell r="D5408">
            <v>96.52</v>
          </cell>
          <cell r="E5408" t="str">
            <v>Instalações Hidráulicas - Reservação e Bombas de Recalque</v>
          </cell>
          <cell r="F5408" t="str">
            <v>SINAPI Mai/26</v>
          </cell>
        </row>
        <row r="5409">
          <cell r="A5409">
            <v>94689</v>
          </cell>
          <cell r="B5409" t="str">
            <v>TÊ COM BUCHA DE LATÃO NA BOLSA CENTRAL, PVC, SOLDÁVEL, DN 25 MM X 3/4", INSTALADO EM RESERVAÇÃO PREDIAL DE ÁGUA - FORNECIMENTO E INSTALAÇÃO. AF_04/2024</v>
          </cell>
          <cell r="C5409" t="str">
            <v>UN</v>
          </cell>
          <cell r="D5409">
            <v>11.94</v>
          </cell>
          <cell r="E5409" t="str">
            <v>Instalações Hidráulicas - Reservação e Bombas de Recalque</v>
          </cell>
          <cell r="F5409" t="str">
            <v>SINAPI Mai/26</v>
          </cell>
        </row>
        <row r="5410">
          <cell r="A5410">
            <v>94702</v>
          </cell>
          <cell r="B5410" t="str">
            <v>TÊ DE REDUÇÃO, PVC, SOLDÁVEL, DN 110 MM X 60 MM, INSTALADO EM RESERVAÇÃO PREDIAL DE ÁGUA - FORNECIMENTO E INSTALAÇÃO. AF_04/2024</v>
          </cell>
          <cell r="C5410" t="str">
            <v>UN</v>
          </cell>
          <cell r="D5410">
            <v>229.23</v>
          </cell>
          <cell r="E5410" t="str">
            <v>Instalações Hidráulicas - Reservação e Bombas de Recalque</v>
          </cell>
          <cell r="F5410" t="str">
            <v>SINAPI Mai/26</v>
          </cell>
        </row>
        <row r="5411">
          <cell r="A5411">
            <v>94691</v>
          </cell>
          <cell r="B5411" t="str">
            <v>TÊ DE REDUÇÃO, PVC, SOLDÁVEL, DN 32 MM X 25 MM, INSTALADO EM RESERVAÇÃO PREDIAL DE ÁGUA - FORNECIMENTO E INSTALAÇÃO. AF_04/2024</v>
          </cell>
          <cell r="C5411" t="str">
            <v>UN</v>
          </cell>
          <cell r="D5411">
            <v>16.829999999999998</v>
          </cell>
          <cell r="E5411" t="str">
            <v>Instalações Hidráulicas - Reservação e Bombas de Recalque</v>
          </cell>
          <cell r="F5411" t="str">
            <v>SINAPI Mai/26</v>
          </cell>
        </row>
        <row r="5412">
          <cell r="A5412">
            <v>94693</v>
          </cell>
          <cell r="B5412" t="str">
            <v>TÊ DE REDUÇÃO, PVC, SOLDÁVEL, DN 40 MM X 32 MM, INSTALADO EM RESERVAÇÃO PREDIAL DE ÁGUA - FORNECIMENTO E INSTALAÇÃO. AF_04/2024</v>
          </cell>
          <cell r="C5412" t="str">
            <v>UN</v>
          </cell>
          <cell r="D5412">
            <v>22.05</v>
          </cell>
          <cell r="E5412" t="str">
            <v>Instalações Hidráulicas - Reservação e Bombas de Recalque</v>
          </cell>
          <cell r="F5412" t="str">
            <v>SINAPI Mai/26</v>
          </cell>
        </row>
        <row r="5413">
          <cell r="A5413">
            <v>94695</v>
          </cell>
          <cell r="B5413" t="str">
            <v>TÊ DE REDUÇÃO, PVC, SOLDÁVEL, DN 50 MM X 40 MM, INSTALADO EM RESERVAÇÃO PREDIAL DE ÁGUA - FORNECIMENTO E INSTALAÇÃO. AF_04/2024</v>
          </cell>
          <cell r="C5413" t="str">
            <v>UN</v>
          </cell>
          <cell r="D5413">
            <v>38.22</v>
          </cell>
          <cell r="E5413" t="str">
            <v>Instalações Hidráulicas - Reservação e Bombas de Recalque</v>
          </cell>
          <cell r="F5413" t="str">
            <v>SINAPI Mai/26</v>
          </cell>
        </row>
        <row r="5414">
          <cell r="A5414">
            <v>94698</v>
          </cell>
          <cell r="B5414" t="str">
            <v>TÊ DE REDUÇÃO, PVC, SOLDÁVEL, DN 75 MM X 50 MM, INSTALADO EM RESERVAÇÃO PREDIAL DE ÁGUA - FORNECIMENTO E INSTALAÇÃO. AF_04/2024</v>
          </cell>
          <cell r="C5414" t="str">
            <v>UN</v>
          </cell>
          <cell r="D5414">
            <v>81.819999999999993</v>
          </cell>
          <cell r="E5414" t="str">
            <v>Instalações Hidráulicas - Reservação e Bombas de Recalque</v>
          </cell>
          <cell r="F5414" t="str">
            <v>SINAPI Mai/26</v>
          </cell>
        </row>
        <row r="5415">
          <cell r="A5415">
            <v>94700</v>
          </cell>
          <cell r="B5415" t="str">
            <v>TÊ DE REDUÇÃO, PVC, SOLDÁVEL, DN 85 MM X 60 MM, INSTALADO EM RESERVAÇÃO PREDIAL DE ÁGUA - FORNECIMENTO E INSTALAÇÃO. AF_04/2024</v>
          </cell>
          <cell r="C5415" t="str">
            <v>UN</v>
          </cell>
          <cell r="D5415">
            <v>158.71</v>
          </cell>
          <cell r="E5415" t="str">
            <v>Instalações Hidráulicas - Reservação e Bombas de Recalque</v>
          </cell>
          <cell r="F5415" t="str">
            <v>SINAPI Mai/26</v>
          </cell>
        </row>
        <row r="5416">
          <cell r="A5416">
            <v>94477</v>
          </cell>
          <cell r="B5416" t="str">
            <v>TÊ, EM FERRO GALVANIZADO, CONEXÃO ROSQUEADA, DN 50 MM (2"), INSTALADO EM RESERVAÇÃO PREDIAL DE ÁGUA - FORNECIMENTO E INSTALAÇÃO. AF_04/2024</v>
          </cell>
          <cell r="C5416" t="str">
            <v>UN</v>
          </cell>
          <cell r="D5416">
            <v>117.96</v>
          </cell>
          <cell r="E5416" t="str">
            <v>Instalações Hidráulicas - Reservação e Bombas de Recalque</v>
          </cell>
          <cell r="F5416" t="str">
            <v>SINAPI Mai/26</v>
          </cell>
        </row>
        <row r="5417">
          <cell r="A5417">
            <v>94478</v>
          </cell>
          <cell r="B5417" t="str">
            <v>TÊ, EM FERRO GALVANIZADO, CONEXÃO ROSQUEADA, DN 65 MM (2 1/2"), INSTALADO EM RESERVAÇÃO PREDIAL DE ÁGUA - FORNECIMENTO E INSTALAÇÃO. AF_04/2024</v>
          </cell>
          <cell r="C5417" t="str">
            <v>UN</v>
          </cell>
          <cell r="D5417">
            <v>189.73</v>
          </cell>
          <cell r="E5417" t="str">
            <v>Instalações Hidráulicas - Reservação e Bombas de Recalque</v>
          </cell>
          <cell r="F5417" t="str">
            <v>SINAPI Mai/26</v>
          </cell>
        </row>
        <row r="5418">
          <cell r="A5418">
            <v>94479</v>
          </cell>
          <cell r="B5418" t="str">
            <v>TÊ, EM FERRO GALVANIZADO, CONEXÃO ROSQUEADA, DN 80 MM (3"), INSTALADO EM RESERVAÇÃO PREDIAL DE ÁGUA - FORNECIMENTO E INSTALAÇÃO. AF_04/2024</v>
          </cell>
          <cell r="C5418" t="str">
            <v>UN</v>
          </cell>
          <cell r="D5418">
            <v>245.36</v>
          </cell>
          <cell r="E5418" t="str">
            <v>Instalações Hidráulicas - Reservação e Bombas de Recalque</v>
          </cell>
          <cell r="F5418" t="str">
            <v>SINAPI Mai/26</v>
          </cell>
        </row>
        <row r="5419">
          <cell r="A5419">
            <v>96764</v>
          </cell>
          <cell r="B5419" t="str">
            <v>TÊ, PPR, DN 110 MM, INSTALADO EM RESERVAÇÃO PREDIAL DE ÁGUA - FORNECIMENTO E INSTALAÇÃO. AF_04/2024</v>
          </cell>
          <cell r="C5419" t="str">
            <v>UN</v>
          </cell>
          <cell r="D5419">
            <v>354.76</v>
          </cell>
          <cell r="E5419" t="str">
            <v>Instalações Hidráulicas - Reservação e Bombas de Recalque</v>
          </cell>
          <cell r="F5419" t="str">
            <v>SINAPI Mai/26</v>
          </cell>
        </row>
        <row r="5420">
          <cell r="A5420">
            <v>105164</v>
          </cell>
          <cell r="B5420" t="str">
            <v>TÊ, PPR, DN 20 MM, INSTALADO EM RESERVAÇÃO PREDIAL DE ÁGUA - FORNECIMENTO E INSTALAÇÃO. AF_04/2024</v>
          </cell>
          <cell r="C5420" t="str">
            <v>UN</v>
          </cell>
          <cell r="D5420">
            <v>13.99</v>
          </cell>
          <cell r="E5420" t="str">
            <v>Instalações Hidráulicas - Reservação e Bombas de Recalque</v>
          </cell>
          <cell r="F5420" t="str">
            <v>SINAPI Mai/26</v>
          </cell>
        </row>
        <row r="5421">
          <cell r="A5421">
            <v>105165</v>
          </cell>
          <cell r="B5421" t="str">
            <v>TÊ, PPR, DN 25 MM, INSTALADO EM RESERVAÇÃO PREDIAL DE ÁGUA - FORNECIMENTO E INSTALAÇÃO. AF_04/2024</v>
          </cell>
          <cell r="C5421" t="str">
            <v>UN</v>
          </cell>
          <cell r="D5421">
            <v>14.4</v>
          </cell>
          <cell r="E5421" t="str">
            <v>Instalações Hidráulicas - Reservação e Bombas de Recalque</v>
          </cell>
          <cell r="F5421" t="str">
            <v>SINAPI Mai/26</v>
          </cell>
        </row>
        <row r="5422">
          <cell r="A5422">
            <v>96758</v>
          </cell>
          <cell r="B5422" t="str">
            <v>TÊ, PPR, DN 32 MM, INSTALADO EM RESERVAÇÃO PREDIAL DE ÁGUA - FORNECIMENTO E INSTALAÇÃO. AF_04/2024</v>
          </cell>
          <cell r="C5422" t="str">
            <v>UN</v>
          </cell>
          <cell r="D5422">
            <v>21.32</v>
          </cell>
          <cell r="E5422" t="str">
            <v>Instalações Hidráulicas - Reservação e Bombas de Recalque</v>
          </cell>
          <cell r="F5422" t="str">
            <v>SINAPI Mai/26</v>
          </cell>
        </row>
        <row r="5423">
          <cell r="A5423">
            <v>96759</v>
          </cell>
          <cell r="B5423" t="str">
            <v>TÊ, PPR, DN 40 MM, INSTALADO EM RESERVAÇÃO PREDIAL DE ÁGUA - FORNECIMENTO E INSTALAÇÃO. AF_04/2024</v>
          </cell>
          <cell r="C5423" t="str">
            <v>UN</v>
          </cell>
          <cell r="D5423">
            <v>30.97</v>
          </cell>
          <cell r="E5423" t="str">
            <v>Instalações Hidráulicas - Reservação e Bombas de Recalque</v>
          </cell>
          <cell r="F5423" t="str">
            <v>SINAPI Mai/26</v>
          </cell>
        </row>
        <row r="5424">
          <cell r="A5424">
            <v>96760</v>
          </cell>
          <cell r="B5424" t="str">
            <v>TÊ, PPR, DN 50 MM, INSTALADO EM RESERVAÇÃO PREDIAL DE ÁGUA - FORNECIMENTO E INSTALAÇÃO. AF_04/2024</v>
          </cell>
          <cell r="C5424" t="str">
            <v>UN</v>
          </cell>
          <cell r="D5424">
            <v>49.54</v>
          </cell>
          <cell r="E5424" t="str">
            <v>Instalações Hidráulicas - Reservação e Bombas de Recalque</v>
          </cell>
          <cell r="F5424" t="str">
            <v>SINAPI Mai/26</v>
          </cell>
        </row>
        <row r="5425">
          <cell r="A5425">
            <v>96761</v>
          </cell>
          <cell r="B5425" t="str">
            <v>TÊ, PPR, DN 63 MM, INSTALADO EM RESERVAÇÃO PREDIAL DE ÁGUA - FORNECIMENTO E INSTALAÇÃO. AF_04/2024</v>
          </cell>
          <cell r="C5425" t="str">
            <v>UN</v>
          </cell>
          <cell r="D5425">
            <v>73.37</v>
          </cell>
          <cell r="E5425" t="str">
            <v>Instalações Hidráulicas - Reservação e Bombas de Recalque</v>
          </cell>
          <cell r="F5425" t="str">
            <v>SINAPI Mai/26</v>
          </cell>
        </row>
        <row r="5426">
          <cell r="A5426">
            <v>96762</v>
          </cell>
          <cell r="B5426" t="str">
            <v>TÊ, PPR, DN 75 MM, INSTALADO EM RESERVAÇÃO PREDIAL DE ÁGUA - FORNECIMENTO E INSTALAÇÃO. AF_04/2024</v>
          </cell>
          <cell r="C5426" t="str">
            <v>UN</v>
          </cell>
          <cell r="D5426">
            <v>135.55000000000001</v>
          </cell>
          <cell r="E5426" t="str">
            <v>Instalações Hidráulicas - Reservação e Bombas de Recalque</v>
          </cell>
          <cell r="F5426" t="str">
            <v>SINAPI Mai/26</v>
          </cell>
        </row>
        <row r="5427">
          <cell r="A5427">
            <v>96763</v>
          </cell>
          <cell r="B5427" t="str">
            <v>TÊ, PPR, DN 90 MM, INSTALADO EM RESERVAÇÃO PREDIAL DE ÁGUA - FORNECIMENTO E INSTALAÇÃO. AF_04/2024</v>
          </cell>
          <cell r="C5427" t="str">
            <v>UN</v>
          </cell>
          <cell r="D5427">
            <v>181.5</v>
          </cell>
          <cell r="E5427" t="str">
            <v>Instalações Hidráulicas - Reservação e Bombas de Recalque</v>
          </cell>
          <cell r="F5427" t="str">
            <v>SINAPI Mai/26</v>
          </cell>
        </row>
        <row r="5428">
          <cell r="A5428">
            <v>94701</v>
          </cell>
          <cell r="B5428" t="str">
            <v>TÊ, PVC, SOLDÁVEL, DN 110 MM INSTALADO EM RESERVAÇÃO PREDIAL DE ÁGUA - FORNECIMENTO E INSTALAÇÃO. AF_04/2024</v>
          </cell>
          <cell r="C5428" t="str">
            <v>UN</v>
          </cell>
          <cell r="D5428">
            <v>275.31</v>
          </cell>
          <cell r="E5428" t="str">
            <v>Instalações Hidráulicas - Reservação e Bombas de Recalque</v>
          </cell>
          <cell r="F5428" t="str">
            <v>SINAPI Mai/26</v>
          </cell>
        </row>
        <row r="5429">
          <cell r="A5429">
            <v>94688</v>
          </cell>
          <cell r="B5429" t="str">
            <v>TÊ, PVC, SOLDÁVEL, DN 25 MM INSTALADO EM RESERVAÇÃO PREDIAL DE ÁGUA - FORNECIMENTO E INSTALAÇÃO. AF_04/2024</v>
          </cell>
          <cell r="C5429" t="str">
            <v>UN</v>
          </cell>
          <cell r="D5429">
            <v>8.6300000000000008</v>
          </cell>
          <cell r="E5429" t="str">
            <v>Instalações Hidráulicas - Reservação e Bombas de Recalque</v>
          </cell>
          <cell r="F5429" t="str">
            <v>SINAPI Mai/26</v>
          </cell>
        </row>
        <row r="5430">
          <cell r="A5430">
            <v>94690</v>
          </cell>
          <cell r="B5430" t="str">
            <v>TÊ, PVC, SOLDÁVEL, DN 32 MM INSTALADO EM RESERVAÇÃO PREDIAL DE ÁGUA - FORNECIMENTO E INSTALAÇÃO. AF_04/2024</v>
          </cell>
          <cell r="C5430" t="str">
            <v>UN</v>
          </cell>
          <cell r="D5430">
            <v>14.07</v>
          </cell>
          <cell r="E5430" t="str">
            <v>Instalações Hidráulicas - Reservação e Bombas de Recalque</v>
          </cell>
          <cell r="F5430" t="str">
            <v>SINAPI Mai/26</v>
          </cell>
        </row>
        <row r="5431">
          <cell r="A5431">
            <v>94692</v>
          </cell>
          <cell r="B5431" t="str">
            <v>TÊ, PVC, SOLDÁVEL, DN 40 MM INSTALADO EM RESERVAÇÃO PREDIAL DE ÁGUA - FORNECIMENTO E INSTALAÇÃO. AF_04/2024</v>
          </cell>
          <cell r="C5431" t="str">
            <v>UN</v>
          </cell>
          <cell r="D5431">
            <v>23.83</v>
          </cell>
          <cell r="E5431" t="str">
            <v>Instalações Hidráulicas - Reservação e Bombas de Recalque</v>
          </cell>
          <cell r="F5431" t="str">
            <v>SINAPI Mai/26</v>
          </cell>
        </row>
        <row r="5432">
          <cell r="A5432">
            <v>94694</v>
          </cell>
          <cell r="B5432" t="str">
            <v>TÊ, PVC, SOLDÁVEL, DN 50 MM INSTALADO EM RESERVAÇÃO PREDIAL DE ÁGUA - FORNECIMENTO E INSTALAÇÃO. AF_04/2024</v>
          </cell>
          <cell r="C5432" t="str">
            <v>UN</v>
          </cell>
          <cell r="D5432">
            <v>29.53</v>
          </cell>
          <cell r="E5432" t="str">
            <v>Instalações Hidráulicas - Reservação e Bombas de Recalque</v>
          </cell>
          <cell r="F5432" t="str">
            <v>SINAPI Mai/26</v>
          </cell>
        </row>
        <row r="5433">
          <cell r="A5433">
            <v>94696</v>
          </cell>
          <cell r="B5433" t="str">
            <v>TÊ, PVC, SOLDÁVEL, DN 60 MM INSTALADO EM RESERVAÇÃO PREDIAL DE ÁGUA - FORNECIMENTO E INSTALAÇÃO. AF_04/2024</v>
          </cell>
          <cell r="C5433" t="str">
            <v>UN</v>
          </cell>
          <cell r="D5433">
            <v>61.92</v>
          </cell>
          <cell r="E5433" t="str">
            <v>Instalações Hidráulicas - Reservação e Bombas de Recalque</v>
          </cell>
          <cell r="F5433" t="str">
            <v>SINAPI Mai/26</v>
          </cell>
        </row>
        <row r="5434">
          <cell r="A5434">
            <v>94697</v>
          </cell>
          <cell r="B5434" t="str">
            <v>TÊ, PVC, SOLDÁVEL, DN 75 MM INSTALADO EM RESERVAÇÃO PREDIAL DE ÁGUA - FORNECIMENTO E INSTALAÇÃO. AF_04/2024</v>
          </cell>
          <cell r="C5434" t="str">
            <v>UN</v>
          </cell>
          <cell r="D5434">
            <v>105.93</v>
          </cell>
          <cell r="E5434" t="str">
            <v>Instalações Hidráulicas - Reservação e Bombas de Recalque</v>
          </cell>
          <cell r="F5434" t="str">
            <v>SINAPI Mai/26</v>
          </cell>
        </row>
        <row r="5435">
          <cell r="A5435">
            <v>94699</v>
          </cell>
          <cell r="B5435" t="str">
            <v>TÊ, PVC, SOLDÁVEL, DN 85 MM INSTALADO EM RESERVAÇÃO PREDIAL DE ÁGUA - FORNECIMENTO E INSTALAÇÃO. AF_04/2024</v>
          </cell>
          <cell r="C5435" t="str">
            <v>UN</v>
          </cell>
          <cell r="D5435">
            <v>140.32</v>
          </cell>
          <cell r="E5435" t="str">
            <v>Instalações Hidráulicas - Reservação e Bombas de Recalque</v>
          </cell>
          <cell r="F5435" t="str">
            <v>SINAPI Mai/26</v>
          </cell>
        </row>
        <row r="5436">
          <cell r="A5436">
            <v>105167</v>
          </cell>
          <cell r="B5436" t="str">
            <v>UNIÃO FLANGE, PPR, COM PARAFUSOS, DN 40 MM, INSTALADO EM RESERVAÇÃO PREDIAL DE ÁGUA - FORNECIMENTO E INSTALAÇÃO. AF_04/2024</v>
          </cell>
          <cell r="C5436" t="str">
            <v>UN</v>
          </cell>
          <cell r="D5436">
            <v>260.64999999999998</v>
          </cell>
          <cell r="E5436" t="str">
            <v>Instalações Hidráulicas - Reservação e Bombas de Recalque</v>
          </cell>
          <cell r="F5436" t="str">
            <v>SINAPI Mai/26</v>
          </cell>
        </row>
        <row r="5437">
          <cell r="A5437">
            <v>105168</v>
          </cell>
          <cell r="B5437" t="str">
            <v>UNIÃO FLANGE, PPR, COM PARAFUSOS, DN 50 MM, INSTALADO EM RESERVAÇÃO PREDIAL DE ÁGUA - FORNECIMENTO E INSTALAÇÃO. AF_04/2024</v>
          </cell>
          <cell r="C5437" t="str">
            <v>UN</v>
          </cell>
          <cell r="D5437">
            <v>0</v>
          </cell>
          <cell r="E5437" t="str">
            <v>Instalações Hidráulicas - Reservação e Bombas de Recalque</v>
          </cell>
          <cell r="F5437" t="str">
            <v>SINAPI Mai/26</v>
          </cell>
        </row>
        <row r="5438">
          <cell r="A5438">
            <v>105171</v>
          </cell>
          <cell r="B5438" t="str">
            <v>UNIÃO FLANGE, PPR, COM PARAFUSOS, DN 63 MM, INSTALADO EM RESERVAÇÃO PREDIAL DE ÁGUA - FORNECIMENTO E INSTALAÇÃO. AF_04/2024</v>
          </cell>
          <cell r="C5438" t="str">
            <v>UN</v>
          </cell>
          <cell r="D5438">
            <v>0</v>
          </cell>
          <cell r="E5438" t="str">
            <v>Instalações Hidráulicas - Reservação e Bombas de Recalque</v>
          </cell>
          <cell r="F5438" t="str">
            <v>SINAPI Mai/26</v>
          </cell>
        </row>
        <row r="5439">
          <cell r="A5439">
            <v>105191</v>
          </cell>
          <cell r="B5439" t="str">
            <v>UNIÃO FLANGE, PPR, COM PARAFUSOS, DN 75 MM, INSTALADO EM RESERVAÇÃO PREDIAL DE ÁGUA - FORNECIMENTO E INSTALAÇÃO. AF_04/2024</v>
          </cell>
          <cell r="C5439" t="str">
            <v>UN</v>
          </cell>
          <cell r="D5439">
            <v>0</v>
          </cell>
          <cell r="E5439" t="str">
            <v>Instalações Hidráulicas - Reservação e Bombas de Recalque</v>
          </cell>
          <cell r="F5439" t="str">
            <v>SINAPI Mai/26</v>
          </cell>
        </row>
        <row r="5440">
          <cell r="A5440">
            <v>105192</v>
          </cell>
          <cell r="B5440" t="str">
            <v>UNIÃO FLANGE, PPR, COM PARAFUSOS, DN 90 MM, INSTALADO EM RESERVAÇÃO PREDIAL DE ÁGUA - FORNECIMENTO E INSTALAÇÃO. AF_04/2024</v>
          </cell>
          <cell r="C5440" t="str">
            <v>UN</v>
          </cell>
          <cell r="D5440">
            <v>0</v>
          </cell>
          <cell r="E5440" t="str">
            <v>Instalações Hidráulicas - Reservação e Bombas de Recalque</v>
          </cell>
          <cell r="F5440" t="str">
            <v>SINAPI Mai/26</v>
          </cell>
        </row>
        <row r="5441">
          <cell r="A5441">
            <v>96809</v>
          </cell>
          <cell r="B5441" t="str">
            <v>CONEXÃO FIXA, ROSCA FÊMEA, METÁLICA, PARA INSTALAÇÕES EM PEX ÁGUA, DN 16 MM X 1/2", COM ANEL DESLIZANTE. FORNECIMENTO E INSTALAÇÃO. AF_02/2023</v>
          </cell>
          <cell r="C5441" t="str">
            <v>UN</v>
          </cell>
          <cell r="D5441">
            <v>22.66</v>
          </cell>
          <cell r="E5441" t="str">
            <v>Instalações Hidráulicas em PEX</v>
          </cell>
          <cell r="F5441" t="str">
            <v>SINAPI Mai/26</v>
          </cell>
        </row>
        <row r="5442">
          <cell r="A5442">
            <v>96812</v>
          </cell>
          <cell r="B5442" t="str">
            <v>CONEXÃO FIXA, ROSCA FÊMEA, METÁLICA, PARA INSTALAÇÕES EM PEX ÁGUA, DN 20 MM X 1/2", COM ANEL DESLIZANTE. FORNECIMENTO E INSTALAÇÃO. AF_02/2023</v>
          </cell>
          <cell r="C5442" t="str">
            <v>UN</v>
          </cell>
          <cell r="D5442">
            <v>23.71</v>
          </cell>
          <cell r="E5442" t="str">
            <v>Instalações Hidráulicas em PEX</v>
          </cell>
          <cell r="F5442" t="str">
            <v>SINAPI Mai/26</v>
          </cell>
        </row>
        <row r="5443">
          <cell r="A5443">
            <v>96813</v>
          </cell>
          <cell r="B5443" t="str">
            <v>CONEXÃO FIXA, ROSCA FÊMEA, METÁLICA, PARA INSTALAÇÕES EM PEX ÁGUA, DN 20 MM X 3/4", COM ANEL DESLIZANTE. FORNECIMENTO E INSTALAÇÃO. AF_02/2023</v>
          </cell>
          <cell r="C5443" t="str">
            <v>UN</v>
          </cell>
          <cell r="D5443">
            <v>26.91</v>
          </cell>
          <cell r="E5443" t="str">
            <v>Instalações Hidráulicas em PEX</v>
          </cell>
          <cell r="F5443" t="str">
            <v>SINAPI Mai/26</v>
          </cell>
        </row>
        <row r="5444">
          <cell r="A5444">
            <v>96817</v>
          </cell>
          <cell r="B5444" t="str">
            <v>CONEXÃO FIXA, ROSCA FÊMEA, METÁLICA, PARA INSTALAÇÕES EM PEX ÁGUA, DN 25 MM X 1", COM ANEL DESLIZANTE - FORNECIMENTO E INSTALAÇÃO. AF_02/2023</v>
          </cell>
          <cell r="C5444" t="str">
            <v>UN</v>
          </cell>
          <cell r="D5444">
            <v>39.380000000000003</v>
          </cell>
          <cell r="E5444" t="str">
            <v>Instalações Hidráulicas em PEX</v>
          </cell>
          <cell r="F5444" t="str">
            <v>SINAPI Mai/26</v>
          </cell>
        </row>
        <row r="5445">
          <cell r="A5445">
            <v>96816</v>
          </cell>
          <cell r="B5445" t="str">
            <v>CONEXÃO FIXA, ROSCA FÊMEA, METÁLICA, PARA INSTALAÇÕES EM PEX ÁGUA, DN 25 MM X 3/4", COM ANEL DESLIZANTE - FORNECIMENTO E INSTALAÇÃO. AF_02/2023</v>
          </cell>
          <cell r="C5445" t="str">
            <v>UN</v>
          </cell>
          <cell r="D5445">
            <v>30.19</v>
          </cell>
          <cell r="E5445" t="str">
            <v>Instalações Hidráulicas em PEX</v>
          </cell>
          <cell r="F5445" t="str">
            <v>SINAPI Mai/26</v>
          </cell>
        </row>
        <row r="5446">
          <cell r="A5446">
            <v>96821</v>
          </cell>
          <cell r="B5446" t="str">
            <v>CONEXÃO FIXA, ROSCA FÊMEA, METÁLICA, PARA INSTALAÇÕES EM PEX ÁGUA, DN 32 MM X 1", COM ANEL DESLIZANTE - FORNECIMENTO E INSTALAÇÃO. AF_02/2023</v>
          </cell>
          <cell r="C5446" t="str">
            <v>UN</v>
          </cell>
          <cell r="D5446">
            <v>43.7</v>
          </cell>
          <cell r="E5446" t="str">
            <v>Instalações Hidráulicas em PEX</v>
          </cell>
          <cell r="F5446" t="str">
            <v>SINAPI Mai/26</v>
          </cell>
        </row>
        <row r="5447">
          <cell r="A5447">
            <v>96824</v>
          </cell>
          <cell r="B5447" t="str">
            <v>CONEXÃO FIXA, ROSCA FÊMEA, PARA INSTALAÇÕES EM PEX ÁGUA, DN 16MM X 1/2", CONEXÃO POR CRIMPAGEM - FORNECIMENTO E INSTALAÇÃO. AF_02/2023</v>
          </cell>
          <cell r="C5447" t="str">
            <v>UN</v>
          </cell>
          <cell r="D5447">
            <v>21.08</v>
          </cell>
          <cell r="E5447" t="str">
            <v>Instalações Hidráulicas em PEX</v>
          </cell>
          <cell r="F5447" t="str">
            <v>SINAPI Mai/26</v>
          </cell>
        </row>
        <row r="5448">
          <cell r="A5448">
            <v>96827</v>
          </cell>
          <cell r="B5448" t="str">
            <v>CONEXÃO FIXA, ROSCA FÊMEA, PARA INSTALAÇÕES EM PEX ÁGUA, DN 20MM X 1/2", CONEXÃO POR CRIMPAGEM - FORNECIMENTO E INSTALAÇÃO. AF_02/2023</v>
          </cell>
          <cell r="C5448" t="str">
            <v>UN</v>
          </cell>
          <cell r="D5448">
            <v>22.87</v>
          </cell>
          <cell r="E5448" t="str">
            <v>Instalações Hidráulicas em PEX</v>
          </cell>
          <cell r="F5448" t="str">
            <v>SINAPI Mai/26</v>
          </cell>
        </row>
        <row r="5449">
          <cell r="A5449">
            <v>96828</v>
          </cell>
          <cell r="B5449" t="str">
            <v>CONEXÃO FIXA, ROSCA FÊMEA, PARA INSTALAÇÕES EM PEX ÁGUA, DN 20MM X 3/4", CONEXÃO POR CRIMPAGEM - FORNECIMENTO E INSTALAÇÃO. AF_02/2023</v>
          </cell>
          <cell r="C5449" t="str">
            <v>UN</v>
          </cell>
          <cell r="D5449">
            <v>27.87</v>
          </cell>
          <cell r="E5449" t="str">
            <v>Instalações Hidráulicas em PEX</v>
          </cell>
          <cell r="F5449" t="str">
            <v>SINAPI Mai/26</v>
          </cell>
        </row>
        <row r="5450">
          <cell r="A5450">
            <v>96832</v>
          </cell>
          <cell r="B5450" t="str">
            <v>CONEXÃO FIXA, ROSCA FÊMEA, PARA INSTALAÇÕES EM PEX ÁGUA, DN 25MM X 3/4", CONEXÃO POR CRIMPAGEM - FORNECIMENTO E INSTALAÇÃO. AF_02/2023</v>
          </cell>
          <cell r="C5450" t="str">
            <v>UN</v>
          </cell>
          <cell r="D5450">
            <v>34.369999999999997</v>
          </cell>
          <cell r="E5450" t="str">
            <v>Instalações Hidráulicas em PEX</v>
          </cell>
          <cell r="F5450" t="str">
            <v>SINAPI Mai/26</v>
          </cell>
        </row>
        <row r="5451">
          <cell r="A5451">
            <v>104525</v>
          </cell>
          <cell r="B5451" t="str">
            <v>CONEXÃO FIXA, ROSCA MACHO, PARA INSTALAÇÕES EM PEX ÁGUA, DN 16 MM X 1/2", COM ANEL DESLIZANTE - FORNECIMENTO E INSTALAÇÃO. AF_02/2023</v>
          </cell>
          <cell r="C5451" t="str">
            <v>UN</v>
          </cell>
          <cell r="D5451">
            <v>0</v>
          </cell>
          <cell r="E5451" t="str">
            <v>Instalações Hidráulicas em PEX</v>
          </cell>
          <cell r="F5451" t="str">
            <v>SINAPI Mai/26</v>
          </cell>
        </row>
        <row r="5452">
          <cell r="A5452">
            <v>104563</v>
          </cell>
          <cell r="B5452" t="str">
            <v>CONEXÃO FIXA, ROSCA MACHO, PARA INSTALAÇÕES EM PEX ÁGUA, DN 16 MM X 3/4", COM ANEL DESLIZANTE - FORNECIMENTO E INSTALAÇÃO. AF_02/2023</v>
          </cell>
          <cell r="C5452" t="str">
            <v>UN</v>
          </cell>
          <cell r="D5452">
            <v>0</v>
          </cell>
          <cell r="E5452" t="str">
            <v>Instalações Hidráulicas em PEX</v>
          </cell>
          <cell r="F5452" t="str">
            <v>SINAPI Mai/26</v>
          </cell>
        </row>
        <row r="5453">
          <cell r="A5453">
            <v>104531</v>
          </cell>
          <cell r="B5453" t="str">
            <v>CONEXÃO FIXA, ROSCA MACHO, PARA INSTALAÇÕES EM PEX ÁGUA, DN 20 MM X 1/2", COM ANEL DESLIZANTE - FORNECIMENTO E INSTALAÇÃO. AF_02/2023</v>
          </cell>
          <cell r="C5453" t="str">
            <v>UN</v>
          </cell>
          <cell r="D5453">
            <v>0</v>
          </cell>
          <cell r="E5453" t="str">
            <v>Instalações Hidráulicas em PEX</v>
          </cell>
          <cell r="F5453" t="str">
            <v>SINAPI Mai/26</v>
          </cell>
        </row>
        <row r="5454">
          <cell r="A5454">
            <v>104527</v>
          </cell>
          <cell r="B5454" t="str">
            <v>CONEXÃO FIXA, ROSCA MACHO, PARA INSTALAÇÕES EM PEX ÁGUA, DN 20 MM X 3/4", COM ANEL DESLIZANTE - FORNECIMENTO E INSTALAÇÃO. AF_02/2023</v>
          </cell>
          <cell r="C5454" t="str">
            <v>UN</v>
          </cell>
          <cell r="D5454">
            <v>0</v>
          </cell>
          <cell r="E5454" t="str">
            <v>Instalações Hidráulicas em PEX</v>
          </cell>
          <cell r="F5454" t="str">
            <v>SINAPI Mai/26</v>
          </cell>
        </row>
        <row r="5455">
          <cell r="A5455">
            <v>104529</v>
          </cell>
          <cell r="B5455" t="str">
            <v>CONEXÃO FIXA, ROSCA MACHO, PARA INSTALAÇÕES EM PEX ÁGUA, DN 25 MM X 1", COM ANEL DESLIZANTE - FORNECIMENTO E INSTALAÇÃO. AF_02/2023</v>
          </cell>
          <cell r="C5455" t="str">
            <v>UN</v>
          </cell>
          <cell r="D5455">
            <v>0</v>
          </cell>
          <cell r="E5455" t="str">
            <v>Instalações Hidráulicas em PEX</v>
          </cell>
          <cell r="F5455" t="str">
            <v>SINAPI Mai/26</v>
          </cell>
        </row>
        <row r="5456">
          <cell r="A5456">
            <v>104564</v>
          </cell>
          <cell r="B5456" t="str">
            <v>CONEXÃO FIXA, ROSCA MACHO, PARA INSTALAÇÕES EM PEX ÁGUA, DN 25 MM X 1/2", COM ANEL DESLIZANTE - FORNECIMENTO E INSTALAÇÃO. AF_02/2023</v>
          </cell>
          <cell r="C5456" t="str">
            <v>UN</v>
          </cell>
          <cell r="D5456">
            <v>0</v>
          </cell>
          <cell r="E5456" t="str">
            <v>Instalações Hidráulicas em PEX</v>
          </cell>
          <cell r="F5456" t="str">
            <v>SINAPI Mai/26</v>
          </cell>
        </row>
        <row r="5457">
          <cell r="A5457">
            <v>104533</v>
          </cell>
          <cell r="B5457" t="str">
            <v>CONEXÃO FIXA, ROSCA MACHO, PARA INSTALAÇÕES EM PEX ÁGUA, DN 25 MM X 3/4", COM ANEL DESLIZANTE - FORNECIMENTO E INSTALAÇÃO. AF_02/2023</v>
          </cell>
          <cell r="C5457" t="str">
            <v>UN</v>
          </cell>
          <cell r="D5457">
            <v>0</v>
          </cell>
          <cell r="E5457" t="str">
            <v>Instalações Hidráulicas em PEX</v>
          </cell>
          <cell r="F5457" t="str">
            <v>SINAPI Mai/26</v>
          </cell>
        </row>
        <row r="5458">
          <cell r="A5458">
            <v>104535</v>
          </cell>
          <cell r="B5458" t="str">
            <v>CONEXÃO FIXA, ROSCA MACHO, PARA INSTALAÇÕES EM PEX ÁGUA, DN 32 MM X 1", COM ANEL DESLIZANTE - FORNECIMENTO E INSTALAÇÃO. AF_02/2023</v>
          </cell>
          <cell r="C5458" t="str">
            <v>UN</v>
          </cell>
          <cell r="D5458">
            <v>0</v>
          </cell>
          <cell r="E5458" t="str">
            <v>Instalações Hidráulicas em PEX</v>
          </cell>
          <cell r="F5458" t="str">
            <v>SINAPI Mai/26</v>
          </cell>
        </row>
        <row r="5459">
          <cell r="A5459">
            <v>96810</v>
          </cell>
          <cell r="B5459" t="str">
            <v>CONEXÃO MÓVEL, ROSCA FÊMEA, METÁLICA, PARA INSTALAÇÕES EM PEX ÁGUA, DN 16 MM X 3/4", COM ANEL DESLIZANTE. FORNECIMENTO E INSTALAÇÃO. AF_02/2023</v>
          </cell>
          <cell r="C5459" t="str">
            <v>UN</v>
          </cell>
          <cell r="D5459">
            <v>24.69</v>
          </cell>
          <cell r="E5459" t="str">
            <v>Instalações Hidráulicas em PEX</v>
          </cell>
          <cell r="F5459" t="str">
            <v>SINAPI Mai/26</v>
          </cell>
        </row>
        <row r="5460">
          <cell r="A5460">
            <v>104524</v>
          </cell>
          <cell r="B5460" t="str">
            <v>CONEXÃO MÓVEL, ROSCA FÊMEA, PARA INSTALAÇÕES EM PEX ÁGUA, DN 16 MM X 1/2", COM ANEL DESLIZANTE - FORNECIMENTO E INSTALAÇÃO. AF_02/2023</v>
          </cell>
          <cell r="C5460" t="str">
            <v>UN</v>
          </cell>
          <cell r="D5460">
            <v>0</v>
          </cell>
          <cell r="E5460" t="str">
            <v>Instalações Hidráulicas em PEX</v>
          </cell>
          <cell r="F5460" t="str">
            <v>SINAPI Mai/26</v>
          </cell>
        </row>
        <row r="5461">
          <cell r="A5461">
            <v>104530</v>
          </cell>
          <cell r="B5461" t="str">
            <v>CONEXÃO MÓVEL, ROSCA FÊMEA, PARA INSTALAÇÕES EM PEX ÁGUA, DN 20 MM X 1/2", COM ANEL DESLIZANTE - FORNECIMENTO E INSTALAÇÃO. AF_02/2023</v>
          </cell>
          <cell r="C5461" t="str">
            <v>UN</v>
          </cell>
          <cell r="D5461">
            <v>0</v>
          </cell>
          <cell r="E5461" t="str">
            <v>Instalações Hidráulicas em PEX</v>
          </cell>
          <cell r="F5461" t="str">
            <v>SINAPI Mai/26</v>
          </cell>
        </row>
        <row r="5462">
          <cell r="A5462">
            <v>104526</v>
          </cell>
          <cell r="B5462" t="str">
            <v>CONEXÃO MÓVEL, ROSCA FÊMEA, PARA INSTALAÇÕES EM PEX ÁGUA, DN 20 MM X 3/4", COM ANEL DESLIZANTE - FORNECIMENTO E INSTALAÇÃO. AF_02/2023</v>
          </cell>
          <cell r="C5462" t="str">
            <v>UN</v>
          </cell>
          <cell r="D5462">
            <v>0</v>
          </cell>
          <cell r="E5462" t="str">
            <v>Instalações Hidráulicas em PEX</v>
          </cell>
          <cell r="F5462" t="str">
            <v>SINAPI Mai/26</v>
          </cell>
        </row>
        <row r="5463">
          <cell r="A5463">
            <v>104528</v>
          </cell>
          <cell r="B5463" t="str">
            <v>CONEXÃO MÓVEL, ROSCA FÊMEA, PARA INSTALAÇÕES EM PEX ÁGUA, DN 25 MM X 1", COM ANEL DESLIZANTE - FORNECIMENTO E INSTALAÇÃO. AF_02/2023</v>
          </cell>
          <cell r="C5463" t="str">
            <v>UN</v>
          </cell>
          <cell r="D5463">
            <v>0</v>
          </cell>
          <cell r="E5463" t="str">
            <v>Instalações Hidráulicas em PEX</v>
          </cell>
          <cell r="F5463" t="str">
            <v>SINAPI Mai/26</v>
          </cell>
        </row>
        <row r="5464">
          <cell r="A5464">
            <v>104532</v>
          </cell>
          <cell r="B5464" t="str">
            <v>CONEXÃO MÓVEL, ROSCA FÊMEA, PARA INSTALAÇÕES EM PEX ÁGUA, DN 25 MM X 3/4", COM ANEL DESLIZANTE - FORNECIMENTO E INSTALAÇÃO. AF_02/2023</v>
          </cell>
          <cell r="C5464" t="str">
            <v>UN</v>
          </cell>
          <cell r="D5464">
            <v>0</v>
          </cell>
          <cell r="E5464" t="str">
            <v>Instalações Hidráulicas em PEX</v>
          </cell>
          <cell r="F5464" t="str">
            <v>SINAPI Mai/26</v>
          </cell>
        </row>
        <row r="5465">
          <cell r="A5465">
            <v>104534</v>
          </cell>
          <cell r="B5465" t="str">
            <v>CONEXÃO MÓVEL, ROSCA FÊMEA, PARA INSTALAÇÕES EM PEX ÁGUA, DN 32 MM X 1", COM ANEL DESLIZANTE - FORNECIMENTO E INSTALAÇÃO. AF_02/2023</v>
          </cell>
          <cell r="C5465" t="str">
            <v>UN</v>
          </cell>
          <cell r="D5465">
            <v>0</v>
          </cell>
          <cell r="E5465" t="str">
            <v>Instalações Hidráulicas em PEX</v>
          </cell>
          <cell r="F5465" t="str">
            <v>SINAPI Mai/26</v>
          </cell>
        </row>
        <row r="5466">
          <cell r="A5466">
            <v>96873</v>
          </cell>
          <cell r="B5466" t="str">
            <v>DISTRIBUIDOR 2 SAÍDAS, METÁLICO, PARA INSTALAÇÕES EM PEX ÁGUA, ENTRADA DE 1" X 2 SAÍDAS DE 1/2", CONEXÃO POR ANEL DESLIZANTE - FORNECIMENTO E INSTALAÇÃO. AF_02/2023</v>
          </cell>
          <cell r="C5466" t="str">
            <v>UN</v>
          </cell>
          <cell r="D5466">
            <v>73.209999999999994</v>
          </cell>
          <cell r="E5466" t="str">
            <v>Instalações Hidráulicas em PEX</v>
          </cell>
          <cell r="F5466" t="str">
            <v>SINAPI Mai/26</v>
          </cell>
        </row>
        <row r="5467">
          <cell r="A5467">
            <v>96872</v>
          </cell>
          <cell r="B5467" t="str">
            <v>DISTRIBUIDOR 2 SAÍDAS, METÁLICO, PARA INSTALAÇÕES EM PEX ÁGUA, ENTRADA DE 3/4" X 2 SAÍDAS DE 1/2", CONEXÃO POR ANEL DESLIZANTE - FORNECIMENTO E INSTALAÇÃO. AF_02/2023</v>
          </cell>
          <cell r="C5467" t="str">
            <v>UN</v>
          </cell>
          <cell r="D5467">
            <v>56.01</v>
          </cell>
          <cell r="E5467" t="str">
            <v>Instalações Hidráulicas em PEX</v>
          </cell>
          <cell r="F5467" t="str">
            <v>SINAPI Mai/26</v>
          </cell>
        </row>
        <row r="5468">
          <cell r="A5468">
            <v>96876</v>
          </cell>
          <cell r="B5468" t="str">
            <v>DISTRIBUIDOR 2 SAÍDAS, PARA INSTALAÇÕES EM PEX ÁGUA, ENTRADA DE 32 MM X 2 SAÍDAS DE 16 MM, CONEXÃO POR CRIMPAGEM FORNECIMENTO E INSTALAÇÃO. AF_02/2023</v>
          </cell>
          <cell r="C5468" t="str">
            <v>UN</v>
          </cell>
          <cell r="D5468">
            <v>190.67</v>
          </cell>
          <cell r="E5468" t="str">
            <v>Instalações Hidráulicas em PEX</v>
          </cell>
          <cell r="F5468" t="str">
            <v>SINAPI Mai/26</v>
          </cell>
        </row>
        <row r="5469">
          <cell r="A5469">
            <v>96878</v>
          </cell>
          <cell r="B5469" t="str">
            <v>DISTRIBUIDOR 2 SAÍDAS, PARA INSTALAÇÕES EM PEX ÁGUA, ENTRADA DE 32 MM X 2 SAÍDAS DE 25 MM, CONEXÃO POR CRIMPAGEM - FORNECIMENTO E INSTALAÇÃO. AF_02/2023</v>
          </cell>
          <cell r="C5469" t="str">
            <v>UN</v>
          </cell>
          <cell r="D5469">
            <v>213.78</v>
          </cell>
          <cell r="E5469" t="str">
            <v>Instalações Hidráulicas em PEX</v>
          </cell>
          <cell r="F5469" t="str">
            <v>SINAPI Mai/26</v>
          </cell>
        </row>
        <row r="5470">
          <cell r="A5470">
            <v>96875</v>
          </cell>
          <cell r="B5470" t="str">
            <v>DISTRIBUIDOR 3 SAÍDAS, METÁLICO, PARA INSTALAÇÕES EM PEX ÁGUA, ENTRADA DE 1" X 3 SAÍDAS DE 1/2", CONEXÃO POR ANEL DESLIZANTE - FORNECIMENTO E INSTALAÇÃO. AF_02/2023</v>
          </cell>
          <cell r="C5470" t="str">
            <v>UN</v>
          </cell>
          <cell r="D5470">
            <v>87.42</v>
          </cell>
          <cell r="E5470" t="str">
            <v>Instalações Hidráulicas em PEX</v>
          </cell>
          <cell r="F5470" t="str">
            <v>SINAPI Mai/26</v>
          </cell>
        </row>
        <row r="5471">
          <cell r="A5471">
            <v>96874</v>
          </cell>
          <cell r="B5471" t="str">
            <v>DISTRIBUIDOR 3 SAÍDAS, METÁLICO, PARA INSTALAÇÕES EM PEX ÁGUA, ENTRADA DE 3/4" X 3 SAÍDAS DE 1/2", CONEXÃO POR ANEL DESLIZANTE - FORNECIMENTO E INSTALAÇÃO. AF_02/2023</v>
          </cell>
          <cell r="C5471" t="str">
            <v>UN</v>
          </cell>
          <cell r="D5471">
            <v>67.849999999999994</v>
          </cell>
          <cell r="E5471" t="str">
            <v>Instalações Hidráulicas em PEX</v>
          </cell>
          <cell r="F5471" t="str">
            <v>SINAPI Mai/26</v>
          </cell>
        </row>
        <row r="5472">
          <cell r="A5472">
            <v>96879</v>
          </cell>
          <cell r="B5472" t="str">
            <v>DISTRIBUIDOR 3 SAÍDAS, PARA INSTALAÇÕES EM PEX ÁGUA, ENTRADA DE 32 MM X 3 SAÍDAS DE 16 MM, CONEXÃO POR CRIMPAGEM - FORNECIMENTO E INSTALAÇÃO. AF_02/2023</v>
          </cell>
          <cell r="C5472" t="str">
            <v>UN</v>
          </cell>
          <cell r="D5472">
            <v>207.56</v>
          </cell>
          <cell r="E5472" t="str">
            <v>Instalações Hidráulicas em PEX</v>
          </cell>
          <cell r="F5472" t="str">
            <v>SINAPI Mai/26</v>
          </cell>
        </row>
        <row r="5473">
          <cell r="A5473">
            <v>96881</v>
          </cell>
          <cell r="B5473" t="str">
            <v>DISTRIBUIDOR 3 SAÍDAS, PARA INSTALAÇÕES EM PEX ÁGUA, ENTRADA DE 32 MM X 3 SAÍDAS DE 25 MM, CONEXÃO POR CRIMPAGEM - FORNECIMENTO E INSTALAÇÃO. AF_02/2023</v>
          </cell>
          <cell r="C5473" t="str">
            <v>UN</v>
          </cell>
          <cell r="D5473">
            <v>245.57</v>
          </cell>
          <cell r="E5473" t="str">
            <v>Instalações Hidráulicas em PEX</v>
          </cell>
          <cell r="F5473" t="str">
            <v>SINAPI Mai/26</v>
          </cell>
        </row>
        <row r="5474">
          <cell r="A5474">
            <v>96837</v>
          </cell>
          <cell r="B5474" t="str">
            <v>JOELHO 90 GRAUS, METÁLICO, PARA INSTALAÇÕES EM PEX ÁGUA, DN 16 MM, CONEXÃO POR ANEL DESLIZANTE - FORNECIMENTO E INSTALAÇÃO. AF_02/2023</v>
          </cell>
          <cell r="C5474" t="str">
            <v>UN</v>
          </cell>
          <cell r="D5474">
            <v>25.26</v>
          </cell>
          <cell r="E5474" t="str">
            <v>Instalações Hidráulicas em PEX</v>
          </cell>
          <cell r="F5474" t="str">
            <v>SINAPI Mai/26</v>
          </cell>
        </row>
        <row r="5475">
          <cell r="A5475">
            <v>96840</v>
          </cell>
          <cell r="B5475" t="str">
            <v>JOELHO 90 GRAUS, METÁLICO, PARA INSTALAÇÕES EM PEX ÁGUA, DN 20 MM, CONEXÃO POR ANEL DESLIZANTE - FORNECIMENTO E INSTALAÇÃO. AF_02/2023</v>
          </cell>
          <cell r="C5475" t="str">
            <v>UN</v>
          </cell>
          <cell r="D5475">
            <v>30.41</v>
          </cell>
          <cell r="E5475" t="str">
            <v>Instalações Hidráulicas em PEX</v>
          </cell>
          <cell r="F5475" t="str">
            <v>SINAPI Mai/26</v>
          </cell>
        </row>
        <row r="5476">
          <cell r="A5476">
            <v>96845</v>
          </cell>
          <cell r="B5476" t="str">
            <v>JOELHO 90 GRAUS, METÁLICO, PARA INSTALAÇÕES EM PEX ÁGUA, DN 25 MM, CONEXÃO POR ANEL DESLIZANTE - FORNECIMENTO E INSTALAÇÃO. AF_02/2023</v>
          </cell>
          <cell r="C5476" t="str">
            <v>UN</v>
          </cell>
          <cell r="D5476">
            <v>46.26</v>
          </cell>
          <cell r="E5476" t="str">
            <v>Instalações Hidráulicas em PEX</v>
          </cell>
          <cell r="F5476" t="str">
            <v>SINAPI Mai/26</v>
          </cell>
        </row>
        <row r="5477">
          <cell r="A5477">
            <v>96848</v>
          </cell>
          <cell r="B5477" t="str">
            <v>JOELHO 90 GRAUS, METÁLICO, PARA INSTALAÇÕES EM PEX ÁGUA, DN 32 MM, CONEXÃO POR ANEL DESLIZANTE - FORNECIMENTO E INSTALAÇÃO. AF_02/2023</v>
          </cell>
          <cell r="C5477" t="str">
            <v>UN</v>
          </cell>
          <cell r="D5477">
            <v>60.88</v>
          </cell>
          <cell r="E5477" t="str">
            <v>Instalações Hidráulicas em PEX</v>
          </cell>
          <cell r="F5477" t="str">
            <v>SINAPI Mai/26</v>
          </cell>
        </row>
        <row r="5478">
          <cell r="A5478">
            <v>96849</v>
          </cell>
          <cell r="B5478" t="str">
            <v>JOELHO 90 GRAUS, PARA INSTALAÇÕES EM PEX ÁGUA, DN 16 MM, CONEXÃO POR CRIMPAGEM - FORNECIMENTO E INSTALAÇÃO. AF_02/2023</v>
          </cell>
          <cell r="C5478" t="str">
            <v>UN</v>
          </cell>
          <cell r="D5478">
            <v>19.78</v>
          </cell>
          <cell r="E5478" t="str">
            <v>Instalações Hidráulicas em PEX</v>
          </cell>
          <cell r="F5478" t="str">
            <v>SINAPI Mai/26</v>
          </cell>
        </row>
        <row r="5479">
          <cell r="A5479">
            <v>96852</v>
          </cell>
          <cell r="B5479" t="str">
            <v>JOELHO 90 GRAUS, PARA INSTALAÇÕES EM PEX ÁGUA, DN 20 MM, CONEXÃO POR CRIMPAGEM - FORNECIMENTO E INSTALAÇÃO. AF_02/2023</v>
          </cell>
          <cell r="C5479" t="str">
            <v>UN</v>
          </cell>
          <cell r="D5479">
            <v>24.95</v>
          </cell>
          <cell r="E5479" t="str">
            <v>Instalações Hidráulicas em PEX</v>
          </cell>
          <cell r="F5479" t="str">
            <v>SINAPI Mai/26</v>
          </cell>
        </row>
        <row r="5480">
          <cell r="A5480">
            <v>96855</v>
          </cell>
          <cell r="B5480" t="str">
            <v>JOELHO 90 GRAUS, PARA INSTALAÇÕES EM PEX ÁGUA, DN 25 MM, CONEXÃO POR CRIMPAGEM - FORNECIMENTO E INSTALAÇÃO. AF_02/2023</v>
          </cell>
          <cell r="C5480" t="str">
            <v>UN</v>
          </cell>
          <cell r="D5480">
            <v>38.03</v>
          </cell>
          <cell r="E5480" t="str">
            <v>Instalações Hidráulicas em PEX</v>
          </cell>
          <cell r="F5480" t="str">
            <v>SINAPI Mai/26</v>
          </cell>
        </row>
        <row r="5481">
          <cell r="A5481">
            <v>96838</v>
          </cell>
          <cell r="B5481" t="str">
            <v>JOELHO 90 GRAUS, ROSCA FÊMEA TERMINAL, METÁLICO, PARA INSTALAÇÕES EM PEX ÁGUA, DN 16MM X 1/2", CONEXÃO POR ANEL DESLIZANTE - FORNECIMENTO E INSTALAÇÃO. AF_02/2023</v>
          </cell>
          <cell r="C5481" t="str">
            <v>UN</v>
          </cell>
          <cell r="D5481">
            <v>30.9</v>
          </cell>
          <cell r="E5481" t="str">
            <v>Instalações Hidráulicas em PEX</v>
          </cell>
          <cell r="F5481" t="str">
            <v>SINAPI Mai/26</v>
          </cell>
        </row>
        <row r="5482">
          <cell r="A5482">
            <v>96841</v>
          </cell>
          <cell r="B5482" t="str">
            <v>JOELHO 90 GRAUS, ROSCA FÊMEA TERMINAL, METÁLICO, PARA INSTALAÇÕES EM PEX ÁGUA, DN 20 MM X 1/2", CONEXÃO POR ANEL DESLIZANTE - FORNECIMENTO E INSTALAÇÃO. AF_02/2023</v>
          </cell>
          <cell r="C5482" t="str">
            <v>UN</v>
          </cell>
          <cell r="D5482">
            <v>34.11</v>
          </cell>
          <cell r="E5482" t="str">
            <v>Instalações Hidráulicas em PEX</v>
          </cell>
          <cell r="F5482" t="str">
            <v>SINAPI Mai/26</v>
          </cell>
        </row>
        <row r="5483">
          <cell r="A5483">
            <v>96842</v>
          </cell>
          <cell r="B5483" t="str">
            <v>JOELHO 90 GRAUS, ROSCA FÊMEA TERMINAL, METÁLICO, PARA INSTALAÇÕES EM PEX ÁGUA, DN 20 MM X 3/4", CONEXÃO POR ANEL DESLIZANTE - FORNECIMENTO E INSTALAÇÃO. AF_02/2023</v>
          </cell>
          <cell r="C5483" t="str">
            <v>UN</v>
          </cell>
          <cell r="D5483">
            <v>38.880000000000003</v>
          </cell>
          <cell r="E5483" t="str">
            <v>Instalações Hidráulicas em PEX</v>
          </cell>
          <cell r="F5483" t="str">
            <v>SINAPI Mai/26</v>
          </cell>
        </row>
        <row r="5484">
          <cell r="A5484">
            <v>96846</v>
          </cell>
          <cell r="B5484" t="str">
            <v>JOELHO 90 GRAUS, ROSCA FÊMEA TERMINAL, METÁLICO, PARA INSTALAÇÕES EM PEX ÁGUA, DN 25 MM X 3/4", CONEXÃO POR ANEL DESLIZANTE - FORNECIMENTO E INSTALAÇÃO. AF_02/2023</v>
          </cell>
          <cell r="C5484" t="str">
            <v>UN</v>
          </cell>
          <cell r="D5484">
            <v>44.79</v>
          </cell>
          <cell r="E5484" t="str">
            <v>Instalações Hidráulicas em PEX</v>
          </cell>
          <cell r="F5484" t="str">
            <v>SINAPI Mai/26</v>
          </cell>
        </row>
        <row r="5485">
          <cell r="A5485">
            <v>96850</v>
          </cell>
          <cell r="B5485" t="str">
            <v>JOELHO 90 GRAUS, ROSCA FÊMEA TERMINAL, PARA INSTALAÇÕES EM PEX ÁGUA, DN 16MM X 1/2", CONEXÃO POR CRIMPAGEM - FORNECIMENTO E INSTALAÇÃO. AF_02/2023</v>
          </cell>
          <cell r="C5485" t="str">
            <v>UN</v>
          </cell>
          <cell r="D5485">
            <v>28.6</v>
          </cell>
          <cell r="E5485" t="str">
            <v>Instalações Hidráulicas em PEX</v>
          </cell>
          <cell r="F5485" t="str">
            <v>SINAPI Mai/26</v>
          </cell>
        </row>
        <row r="5486">
          <cell r="A5486">
            <v>96853</v>
          </cell>
          <cell r="B5486" t="str">
            <v>JOELHO 90 GRAUS, ROSCA FÊMEA TERMINAL, PARA INSTALAÇÕES EM PEX ÁGUA, DN 20MM X 1/2", CONEXÃO POR CRIMPAGEM - FORNECIMENTO E INSTALAÇÃO. AF_02/2023</v>
          </cell>
          <cell r="C5486" t="str">
            <v>UN</v>
          </cell>
          <cell r="D5486">
            <v>30.65</v>
          </cell>
          <cell r="E5486" t="str">
            <v>Instalações Hidráulicas em PEX</v>
          </cell>
          <cell r="F5486" t="str">
            <v>SINAPI Mai/26</v>
          </cell>
        </row>
        <row r="5487">
          <cell r="A5487">
            <v>96854</v>
          </cell>
          <cell r="B5487" t="str">
            <v>JOELHO 90 GRAUS, ROSCA FÊMEA TERMINAL, PARA INSTALAÇÕES EM PEX ÁGUA, DN 20MM X 3/4", CONEXÃO POR CRIMPAGEM - FORNECIMENTO E INSTALAÇÃO. AF_02/2023</v>
          </cell>
          <cell r="C5487" t="str">
            <v>UN</v>
          </cell>
          <cell r="D5487">
            <v>37.26</v>
          </cell>
          <cell r="E5487" t="str">
            <v>Instalações Hidráulicas em PEX</v>
          </cell>
          <cell r="F5487" t="str">
            <v>SINAPI Mai/26</v>
          </cell>
        </row>
        <row r="5488">
          <cell r="A5488">
            <v>104571</v>
          </cell>
          <cell r="B5488" t="str">
            <v>JOELHO 90 GRAUS, ROSCA FÊMEA TERMINAL, PARA INSTALAÇÕES EM PEX ÁGUA, DN 25 MM X 3/4", FIXAÇÃO DAS CONEXÕES POR CRIMPAGEM - FORNECIMENTO E INSTALAÇÃO. AF_02/2023</v>
          </cell>
          <cell r="C5488" t="str">
            <v>UN</v>
          </cell>
          <cell r="D5488">
            <v>0</v>
          </cell>
          <cell r="E5488" t="str">
            <v>Instalações Hidráulicas em PEX</v>
          </cell>
          <cell r="F5488" t="str">
            <v>SINAPI Mai/26</v>
          </cell>
        </row>
        <row r="5489">
          <cell r="A5489">
            <v>96856</v>
          </cell>
          <cell r="B5489" t="str">
            <v>JOELHO 90 GRAUS, ROSCA FÊMEA TERMINAL, PARA INSTALAÇÕES EM PEX ÁGUA, DN 25MM X 1/2", CONEXÃO POR CRIMPAGEM - FORNECIMENTO E INSTALAÇÃO. AF_02/2023</v>
          </cell>
          <cell r="C5489" t="str">
            <v>UN</v>
          </cell>
          <cell r="D5489">
            <v>41.71</v>
          </cell>
          <cell r="E5489" t="str">
            <v>Instalações Hidráulicas em PEX</v>
          </cell>
          <cell r="F5489" t="str">
            <v>SINAPI Mai/26</v>
          </cell>
        </row>
        <row r="5490">
          <cell r="A5490">
            <v>104566</v>
          </cell>
          <cell r="B5490" t="str">
            <v>JOELHO 90 GRAUS, ROSCA MACHO TERMINAL, PARA INSTALAÇÕES EM PEX ÁGUA, DN 16 MM X 1/2", COM ANEL DESLIZANTE - FORNECIMENTO E INSTALAÇÃO. AF_02/2023</v>
          </cell>
          <cell r="C5490" t="str">
            <v>UN</v>
          </cell>
          <cell r="D5490">
            <v>0</v>
          </cell>
          <cell r="E5490" t="str">
            <v>Instalações Hidráulicas em PEX</v>
          </cell>
          <cell r="F5490" t="str">
            <v>SINAPI Mai/26</v>
          </cell>
        </row>
        <row r="5491">
          <cell r="A5491">
            <v>104536</v>
          </cell>
          <cell r="B5491" t="str">
            <v>JOELHO 90 GRAUS, ROSCA MACHO TERMINAL, PARA INSTALAÇÕES EM PEX ÁGUA, DN 20 MM X 1/2", FIXAÇÃO DAS CONEXÕES POR CRIMPAGEM - FORNECIMENTO E INSTALAÇÃO. AF_02/2023</v>
          </cell>
          <cell r="C5491" t="str">
            <v>UN</v>
          </cell>
          <cell r="D5491">
            <v>0</v>
          </cell>
          <cell r="E5491" t="str">
            <v>Instalações Hidráulicas em PEX</v>
          </cell>
          <cell r="F5491" t="str">
            <v>SINAPI Mai/26</v>
          </cell>
        </row>
        <row r="5492">
          <cell r="A5492">
            <v>104537</v>
          </cell>
          <cell r="B5492" t="str">
            <v>JOELHO 90 GRAUS, ROSCA MACHO TERMINAL, PARA INSTALAÇÕES EM PEX ÁGUA, DN 20 MM X 3/4", FIXAÇÃO DAS CONEXÕES POR CRIMPAGEM - FORNECIMENTO E INSTALAÇÃO. AF_02/2023</v>
          </cell>
          <cell r="C5492" t="str">
            <v>UN</v>
          </cell>
          <cell r="D5492">
            <v>0</v>
          </cell>
          <cell r="E5492" t="str">
            <v>Instalações Hidráulicas em PEX</v>
          </cell>
          <cell r="F5492" t="str">
            <v>SINAPI Mai/26</v>
          </cell>
        </row>
        <row r="5493">
          <cell r="A5493">
            <v>104572</v>
          </cell>
          <cell r="B5493" t="str">
            <v>JOELHO 90 GRAUS, ROSCA MACHO TERMINAL, PARA INSTALAÇÕES EM PEX ÁGUA, DN 25 MM X 1", COM ANEL DESLIZANTE - FORNECIMENTO E INSTALAÇÃO. AF_02/2023</v>
          </cell>
          <cell r="C5493" t="str">
            <v>UN</v>
          </cell>
          <cell r="D5493">
            <v>0</v>
          </cell>
          <cell r="E5493" t="str">
            <v>Instalações Hidráulicas em PEX</v>
          </cell>
          <cell r="F5493" t="str">
            <v>SINAPI Mai/26</v>
          </cell>
        </row>
        <row r="5494">
          <cell r="A5494">
            <v>104568</v>
          </cell>
          <cell r="B5494" t="str">
            <v>JOELHO 90 GRAUS, ROSCA MACHO TERMINAL, PARA INSTALAÇÕES EM PEX ÁGUA, DN 25 MM X 1/2", COM ANEL DESLIZANTE - FORNECIMENTO E INSTALAÇÃO. AF_02/2023</v>
          </cell>
          <cell r="C5494" t="str">
            <v>UN</v>
          </cell>
          <cell r="D5494">
            <v>0</v>
          </cell>
          <cell r="E5494" t="str">
            <v>Instalações Hidráulicas em PEX</v>
          </cell>
          <cell r="F5494" t="str">
            <v>SINAPI Mai/26</v>
          </cell>
        </row>
        <row r="5495">
          <cell r="A5495">
            <v>104538</v>
          </cell>
          <cell r="B5495" t="str">
            <v>JOELHO 90 GRAUS, ROSCA MACHO TERMINAL, PARA INSTALAÇÕES EM PEX ÁGUA, DN 25 MM X 3/4", FIXAÇÃO DAS CONEXÕES POR CRIMPAGEM - FORNECIMENTO E INSTALAÇÃO. AF_02/2023</v>
          </cell>
          <cell r="C5495" t="str">
            <v>UN</v>
          </cell>
          <cell r="D5495">
            <v>0</v>
          </cell>
          <cell r="E5495" t="str">
            <v>Instalações Hidráulicas em PEX</v>
          </cell>
          <cell r="F5495" t="str">
            <v>SINAPI Mai/26</v>
          </cell>
        </row>
        <row r="5496">
          <cell r="A5496">
            <v>104570</v>
          </cell>
          <cell r="B5496" t="str">
            <v>JOELHO 90 GRAUS, ROSCA MACHO TERMINAL, PARA INSTALAÇÕES EM PEX ÁGUA, DN 32 MM X 1", COM ANEL DESLIZANTE - FORNECIMENTO E INSTALAÇÃO. AF_02/2023</v>
          </cell>
          <cell r="C5496" t="str">
            <v>UN</v>
          </cell>
          <cell r="D5496">
            <v>0</v>
          </cell>
          <cell r="E5496" t="str">
            <v>Instalações Hidráulicas em PEX</v>
          </cell>
          <cell r="F5496" t="str">
            <v>SINAPI Mai/26</v>
          </cell>
        </row>
        <row r="5497">
          <cell r="A5497">
            <v>104565</v>
          </cell>
          <cell r="B5497" t="str">
            <v>JOELHO ROSCA FÊMEA MÓVEL, PARA INSTALAÇÕES EM PEX ÁGUA, DN 16 MM X 1/2", COM ANEL DESLIZANTE - FORNECIMENTO E INSTALAÇÃO. AF_02/2023</v>
          </cell>
          <cell r="C5497" t="str">
            <v>UN</v>
          </cell>
          <cell r="D5497">
            <v>0</v>
          </cell>
          <cell r="E5497" t="str">
            <v>Instalações Hidráulicas em PEX</v>
          </cell>
          <cell r="F5497" t="str">
            <v>SINAPI Mai/26</v>
          </cell>
        </row>
        <row r="5498">
          <cell r="A5498">
            <v>104567</v>
          </cell>
          <cell r="B5498" t="str">
            <v>JOELHO ROSCA FÊMEA MÓVEL, PARA INSTALAÇÕES EM PEX ÁGUA, DN 20 MM X 1/2", COM ANEL DESLIZANTE - FORNECIMENTO E INSTALAÇÃO. AF_02/2023</v>
          </cell>
          <cell r="C5498" t="str">
            <v>UN</v>
          </cell>
          <cell r="D5498">
            <v>0</v>
          </cell>
          <cell r="E5498" t="str">
            <v>Instalações Hidráulicas em PEX</v>
          </cell>
          <cell r="F5498" t="str">
            <v>SINAPI Mai/26</v>
          </cell>
        </row>
        <row r="5499">
          <cell r="A5499">
            <v>104569</v>
          </cell>
          <cell r="B5499" t="str">
            <v>JOELHO ROSCA FÊMEA MÓVEL, PARA INSTALAÇÕES EM PEX ÁGUA, DN 25 MM X 3/4", COM ANEL DESLIZANTE - FORNECIMENTO E INSTALAÇÃO. AF_02/2023</v>
          </cell>
          <cell r="C5499" t="str">
            <v>UN</v>
          </cell>
          <cell r="D5499">
            <v>0</v>
          </cell>
          <cell r="E5499" t="str">
            <v>Instalações Hidráulicas em PEX</v>
          </cell>
          <cell r="F5499" t="str">
            <v>SINAPI Mai/26</v>
          </cell>
        </row>
        <row r="5500">
          <cell r="A5500">
            <v>96843</v>
          </cell>
          <cell r="B5500" t="str">
            <v>JOELHO ROSCA FÊMEA, COM BASE FIXA, METÁLICO, PARA INSTALAÇÕES EM PEX ÁGUA, DN 20MM X 1/2", CONEXÃO POR ANEL DESLIZANTE - FORNECIMENTO E INSTALAÇÃO. AF_02/2023</v>
          </cell>
          <cell r="C5500" t="str">
            <v>UN</v>
          </cell>
          <cell r="D5500">
            <v>35.31</v>
          </cell>
          <cell r="E5500" t="str">
            <v>Instalações Hidráulicas em PEX</v>
          </cell>
          <cell r="F5500" t="str">
            <v>SINAPI Mai/26</v>
          </cell>
        </row>
        <row r="5501">
          <cell r="A5501">
            <v>96847</v>
          </cell>
          <cell r="B5501" t="str">
            <v>JOELHO ROSCA FÊMEA, COM BASE FIXA, METÁLICO, PARA INSTALAÇÕES EM PEX ÁGUA, DN 25MM X 3/4", CONEXÃO POR ANEL DESLIZANTE - FORNECIMENTO E INSTALAÇÃO. AF_02/2023</v>
          </cell>
          <cell r="C5501" t="str">
            <v>UN</v>
          </cell>
          <cell r="D5501">
            <v>44.26</v>
          </cell>
          <cell r="E5501" t="str">
            <v>Instalações Hidráulicas em PEX</v>
          </cell>
          <cell r="F5501" t="str">
            <v>SINAPI Mai/26</v>
          </cell>
        </row>
        <row r="5502">
          <cell r="A5502">
            <v>96844</v>
          </cell>
          <cell r="B5502" t="str">
            <v>JOELHO ROSCA FÊMEA, MÓVEL, METÁLICO, PARA INSTALAÇÕES EM PEX ÁGUA, DN 20MM X 3/4", CONEXÃO POR ANEL DESLIZANTE - FORNECIMENTO E INSTALAÇÃO. AF_02/2023</v>
          </cell>
          <cell r="C5502" t="str">
            <v>UN</v>
          </cell>
          <cell r="D5502">
            <v>40.43</v>
          </cell>
          <cell r="E5502" t="str">
            <v>Instalações Hidráulicas em PEX</v>
          </cell>
          <cell r="F5502" t="str">
            <v>SINAPI Mai/26</v>
          </cell>
        </row>
        <row r="5503">
          <cell r="A5503">
            <v>96839</v>
          </cell>
          <cell r="B5503" t="str">
            <v>JOELHO, ROSCA FÊMEA, COM BASE FIXA, METÁLICO, PARA INSTALAÇÕES EM PEX ÁGUA, DN 16MM X 1/2", CONEXÃO POR ANEL DESLIZANTE - FORNECIMENTO E INSTALAÇÃO. AF_02/2023</v>
          </cell>
          <cell r="C5503" t="str">
            <v>UN</v>
          </cell>
          <cell r="D5503">
            <v>31.79</v>
          </cell>
          <cell r="E5503" t="str">
            <v>Instalações Hidráulicas em PEX</v>
          </cell>
          <cell r="F5503" t="str">
            <v>SINAPI Mai/26</v>
          </cell>
        </row>
        <row r="5504">
          <cell r="A5504">
            <v>104574</v>
          </cell>
          <cell r="B5504" t="str">
            <v>JOELHO, ROSCA FÊMEA, COM BASE FIXA, PARA INSTALAÇÕES EM PEX ÁGUA, DN 16 MM X 3/4", FIXAÇÃO DAS CONEXÕES POR CRIMPAGEM - FORNECIMENTO E INSTALAÇÃO. AF_02/2023</v>
          </cell>
          <cell r="C5504" t="str">
            <v>UN</v>
          </cell>
          <cell r="D5504">
            <v>0</v>
          </cell>
          <cell r="E5504" t="str">
            <v>Instalações Hidráulicas em PEX</v>
          </cell>
          <cell r="F5504" t="str">
            <v>SINAPI Mai/26</v>
          </cell>
        </row>
        <row r="5505">
          <cell r="A5505">
            <v>104575</v>
          </cell>
          <cell r="B5505" t="str">
            <v>JOELHO, ROSCA FÊMEA, COM BASE FIXA, PARA INSTALAÇÕES EM PEX ÁGUA, DN 20 MM X 3/4", FIXAÇÃO DAS CONEXÕES POR CRIMPAGEM - FORNECIMENTO E INSTALAÇÃO. AF_02/2023</v>
          </cell>
          <cell r="C5505" t="str">
            <v>UN</v>
          </cell>
          <cell r="D5505">
            <v>0</v>
          </cell>
          <cell r="E5505" t="str">
            <v>Instalações Hidráulicas em PEX</v>
          </cell>
          <cell r="F5505" t="str">
            <v>SINAPI Mai/26</v>
          </cell>
        </row>
        <row r="5506">
          <cell r="A5506">
            <v>104573</v>
          </cell>
          <cell r="B5506" t="str">
            <v>JOELHO, ROSCA FÊMEA, COM BASE FIXA, PARA INSTALAÇÕES EM PEX ÁGUA, DN 25 MM X 1/2", FIXAÇÃO DAS CONEXÕES POR CRIMPAGEM - FORNECIMENTO E INSTALAÇÃO. AF_02/2023</v>
          </cell>
          <cell r="C5506" t="str">
            <v>UN</v>
          </cell>
          <cell r="D5506">
            <v>0</v>
          </cell>
          <cell r="E5506" t="str">
            <v>Instalações Hidráulicas em PEX</v>
          </cell>
          <cell r="F5506" t="str">
            <v>SINAPI Mai/26</v>
          </cell>
        </row>
        <row r="5507">
          <cell r="A5507">
            <v>96805</v>
          </cell>
          <cell r="B5507" t="str">
            <v>KIT CHASSI PEX, PRÉ-FABRICADO, PARA CHUVEIRO, INCLUSO QUADRO METÁLICO, TUBOS, REGISTROS DE PRESSÃO E CONEXÕES POR ANEL DESLIZANTE - FORNECIMENTO E INSTALAÇÃO. AF_02/2023</v>
          </cell>
          <cell r="C5507" t="str">
            <v>UN</v>
          </cell>
          <cell r="D5507">
            <v>233.16</v>
          </cell>
          <cell r="E5507" t="str">
            <v>Instalações Hidráulicas em PEX</v>
          </cell>
          <cell r="F5507" t="str">
            <v>SINAPI Mai/26</v>
          </cell>
        </row>
        <row r="5508">
          <cell r="A5508">
            <v>96802</v>
          </cell>
          <cell r="B5508" t="str">
            <v>KIT CHASSI PEX, PRÉ-FABRICADO, PARA CHUVEIRO, INCLUSO QUADRO METÁLICO, TUBOS, REGISTROS DE PRESSÃO E CONEXÕES POR CRIMPAGEM - FORNECIMENTO E INSTALAÇÃO. AF_02/2023</v>
          </cell>
          <cell r="C5508" t="str">
            <v>UN</v>
          </cell>
          <cell r="D5508">
            <v>439.63</v>
          </cell>
          <cell r="E5508" t="str">
            <v>Instalações Hidráulicas em PEX</v>
          </cell>
          <cell r="F5508" t="str">
            <v>SINAPI Mai/26</v>
          </cell>
        </row>
        <row r="5509">
          <cell r="A5509">
            <v>96806</v>
          </cell>
          <cell r="B5509" t="str">
            <v>KIT CHASSI PEX, PRÉ-FABRICADO, PARA COZINHA COM CUBA SIMPLES, INCLUSO QUADRO METÁLICO, TUBOS E CONEXÕES POR ANEL DESLIZANTE - FORNECIMENTO E INSTALAÇÃO. AF_02/2023</v>
          </cell>
          <cell r="C5509" t="str">
            <v>UN</v>
          </cell>
          <cell r="D5509">
            <v>94.44</v>
          </cell>
          <cell r="E5509" t="str">
            <v>Instalações Hidráulicas em PEX</v>
          </cell>
          <cell r="F5509" t="str">
            <v>SINAPI Mai/26</v>
          </cell>
        </row>
        <row r="5510">
          <cell r="A5510">
            <v>96803</v>
          </cell>
          <cell r="B5510" t="str">
            <v>KIT CHASSI PEX, PRÉ-FABRICADO, PARA COZINHA COM CUBA SIMPLES, INCLUSO QUADRO METÁLICO, TUBOS E CONEXÕES POR CRIMPAGEM - FORNECIMENTO E INSTALAÇÃO. AF_02/2023</v>
          </cell>
          <cell r="C5510" t="str">
            <v>UN</v>
          </cell>
          <cell r="D5510">
            <v>84.73</v>
          </cell>
          <cell r="E5510" t="str">
            <v>Instalações Hidráulicas em PEX</v>
          </cell>
          <cell r="F5510" t="str">
            <v>SINAPI Mai/26</v>
          </cell>
        </row>
        <row r="5511">
          <cell r="A5511">
            <v>96807</v>
          </cell>
          <cell r="B5511" t="str">
            <v>KIT CHASSI PEX, PRÉ-FABRICADO, PARA ÁREA DE SERVIÇO COM TANQUE E MÁQUINA DE LAVAR ROUPA, INCLUSO QUADRO METÁLICO, TUBOS E CONEXÕES POR ANEL DESLIZANTE - FORNECIMENTO E INSTALAÇÃO. AF_02/2023</v>
          </cell>
          <cell r="C5511" t="str">
            <v>UN</v>
          </cell>
          <cell r="D5511">
            <v>154.69999999999999</v>
          </cell>
          <cell r="E5511" t="str">
            <v>Instalações Hidráulicas em PEX</v>
          </cell>
          <cell r="F5511" t="str">
            <v>SINAPI Mai/26</v>
          </cell>
        </row>
        <row r="5512">
          <cell r="A5512">
            <v>96804</v>
          </cell>
          <cell r="B5512" t="str">
            <v>KIT CHASSI PEX, PRÉ-FABRICADO, PARA ÁREA DE SERVIÇO COM TANQUE E MÁQUINA DE LAVAR ROUPA, INCLUSO QUADRO METÁLICO, TUBOS E CONEXÕES POR CRIMPAGEM - FORNECIMENTO E INSTALAÇÃO. AF_02/2023</v>
          </cell>
          <cell r="C5512" t="str">
            <v>UN</v>
          </cell>
          <cell r="D5512">
            <v>140.94</v>
          </cell>
          <cell r="E5512" t="str">
            <v>Instalações Hidráulicas em PEX</v>
          </cell>
          <cell r="F5512" t="str">
            <v>SINAPI Mai/26</v>
          </cell>
        </row>
        <row r="5513">
          <cell r="A5513">
            <v>96829</v>
          </cell>
          <cell r="B5513" t="str">
            <v>LUVA DE REDUÇÃO PARA INSTALAÇÕES EM PEX ÁGUA, DN 20 X 16 MM, CONEXÃO POR CRIMPAGEM - FORNECIMENTO E INSTALAÇÃO. AF_02/2023</v>
          </cell>
          <cell r="C5513" t="str">
            <v>UN</v>
          </cell>
          <cell r="D5513">
            <v>20.84</v>
          </cell>
          <cell r="E5513" t="str">
            <v>Instalações Hidráulicas em PEX</v>
          </cell>
          <cell r="F5513" t="str">
            <v>SINAPI Mai/26</v>
          </cell>
        </row>
        <row r="5514">
          <cell r="A5514">
            <v>96833</v>
          </cell>
          <cell r="B5514" t="str">
            <v>LUVA DE REDUÇÃO PARA INSTALAÇÕES EM PEX ÁGUA, DN 25 X 16 MM, CONEXÃO POR CRIMPAGEM - FORNECIMENTO E INSTALAÇÃO. AF_02/2023</v>
          </cell>
          <cell r="C5514" t="str">
            <v>UN</v>
          </cell>
          <cell r="D5514">
            <v>26.26</v>
          </cell>
          <cell r="E5514" t="str">
            <v>Instalações Hidráulicas em PEX</v>
          </cell>
          <cell r="F5514" t="str">
            <v>SINAPI Mai/26</v>
          </cell>
        </row>
        <row r="5515">
          <cell r="A5515">
            <v>96836</v>
          </cell>
          <cell r="B5515" t="str">
            <v>LUVA DE REDUÇÃO PARA INSTALAÇÕES EM PEX ÁGUA, DN 32 X 25 MM, CONEXÃO POR CRIMPAGEM - FORNECIMENTO E INSTALAÇÃO. AF_02/2023</v>
          </cell>
          <cell r="C5515" t="str">
            <v>UN</v>
          </cell>
          <cell r="D5515">
            <v>37.33</v>
          </cell>
          <cell r="E5515" t="str">
            <v>Instalações Hidráulicas em PEX</v>
          </cell>
          <cell r="F5515" t="str">
            <v>SINAPI Mai/26</v>
          </cell>
        </row>
        <row r="5516">
          <cell r="A5516">
            <v>104576</v>
          </cell>
          <cell r="B5516" t="str">
            <v>LUVA DE REDUÇÃO, PARA INSTALAÇÕES EM PEX ÁGUA, DN 20 X 16 MM, COM ANEL DESLIZANTE - FORNECIMENTO E INSTALAÇÃO. AF_02/2023</v>
          </cell>
          <cell r="C5516" t="str">
            <v>UN</v>
          </cell>
          <cell r="D5516">
            <v>19.239999999999998</v>
          </cell>
          <cell r="E5516" t="str">
            <v>Instalações Hidráulicas em PEX</v>
          </cell>
          <cell r="F5516" t="str">
            <v>SINAPI Mai/26</v>
          </cell>
        </row>
        <row r="5517">
          <cell r="A5517">
            <v>104577</v>
          </cell>
          <cell r="B5517" t="str">
            <v>LUVA DE REDUÇÃO, PARA INSTALAÇÕES EM PEX ÁGUA, DN 25 X 16 MM, COM ANEL DESLIZANTE - FORNECIMENTO E INSTALAÇÃO. AF_02/2023</v>
          </cell>
          <cell r="C5517" t="str">
            <v>UN</v>
          </cell>
          <cell r="D5517">
            <v>25.25</v>
          </cell>
          <cell r="E5517" t="str">
            <v>Instalações Hidráulicas em PEX</v>
          </cell>
          <cell r="F5517" t="str">
            <v>SINAPI Mai/26</v>
          </cell>
        </row>
        <row r="5518">
          <cell r="A5518">
            <v>104578</v>
          </cell>
          <cell r="B5518" t="str">
            <v>LUVA DE REDUÇÃO, PARA INSTALAÇÕES EM PEX ÁGUA, DN 25 X 20 MM, COM ANEL DESLIZANTE - FORNECIMENTO E INSTALAÇÃO. AF_02/2023</v>
          </cell>
          <cell r="C5518" t="str">
            <v>UN</v>
          </cell>
          <cell r="D5518">
            <v>27.08</v>
          </cell>
          <cell r="E5518" t="str">
            <v>Instalações Hidráulicas em PEX</v>
          </cell>
          <cell r="F5518" t="str">
            <v>SINAPI Mai/26</v>
          </cell>
        </row>
        <row r="5519">
          <cell r="A5519">
            <v>104580</v>
          </cell>
          <cell r="B5519" t="str">
            <v>LUVA DE REDUÇÃO, PARA INSTALAÇÕES EM PEX ÁGUA, DN 32 X 20 MM, FIXAÇÃO DAS CONEXÕES POR CRIMPAGEM - FORNECIMENTO E INSTALAÇÃO. AF_02/2023</v>
          </cell>
          <cell r="C5519" t="str">
            <v>UN</v>
          </cell>
          <cell r="D5519">
            <v>23.3</v>
          </cell>
          <cell r="E5519" t="str">
            <v>Instalações Hidráulicas em PEX</v>
          </cell>
          <cell r="F5519" t="str">
            <v>SINAPI Mai/26</v>
          </cell>
        </row>
        <row r="5520">
          <cell r="A5520">
            <v>104579</v>
          </cell>
          <cell r="B5520" t="str">
            <v>LUVA DE REDUÇÃO, PARA INSTALAÇÕES EM PEX ÁGUA, DN 32 X 25 MM, COM ANEL DESLIZANTE - FORNECIMENTO E INSTALAÇÃO. AF_02/2023</v>
          </cell>
          <cell r="C5520" t="str">
            <v>UN</v>
          </cell>
          <cell r="D5520">
            <v>35.24</v>
          </cell>
          <cell r="E5520" t="str">
            <v>Instalações Hidráulicas em PEX</v>
          </cell>
          <cell r="F5520" t="str">
            <v>SINAPI Mai/26</v>
          </cell>
        </row>
        <row r="5521">
          <cell r="A5521">
            <v>96823</v>
          </cell>
          <cell r="B5521" t="str">
            <v>LUVA PARA INSTALAÇÕES EM PEX ÁGUA, DN 16 MM, CONEXÃO POR CRIMPAGEM - FORNECIMENTO E INSTALAÇÃO. AF_02/2023</v>
          </cell>
          <cell r="C5521" t="str">
            <v>UN</v>
          </cell>
          <cell r="D5521">
            <v>13.37</v>
          </cell>
          <cell r="E5521" t="str">
            <v>Instalações Hidráulicas em PEX</v>
          </cell>
          <cell r="F5521" t="str">
            <v>SINAPI Mai/26</v>
          </cell>
        </row>
        <row r="5522">
          <cell r="A5522">
            <v>96826</v>
          </cell>
          <cell r="B5522" t="str">
            <v>LUVA PARA INSTALAÇÕES EM PEX ÁGUA, DN 20 MM, CONEXÃO POR CRIMPAGEM - FORNECIMENTO E INSTALAÇÃO. AF_02/2023</v>
          </cell>
          <cell r="C5522" t="str">
            <v>UN</v>
          </cell>
          <cell r="D5522">
            <v>15.53</v>
          </cell>
          <cell r="E5522" t="str">
            <v>Instalações Hidráulicas em PEX</v>
          </cell>
          <cell r="F5522" t="str">
            <v>SINAPI Mai/26</v>
          </cell>
        </row>
        <row r="5523">
          <cell r="A5523">
            <v>96830</v>
          </cell>
          <cell r="B5523" t="str">
            <v>LUVA PARA INSTALAÇÕES EM PEX ÁGUA, DN 25 MM, CONEXÃO POR CRIMPAGEM - FORNECIMENTO E INSTALAÇÃO. AF_02/2023</v>
          </cell>
          <cell r="C5523" t="str">
            <v>UN</v>
          </cell>
          <cell r="D5523">
            <v>23.73</v>
          </cell>
          <cell r="E5523" t="str">
            <v>Instalações Hidráulicas em PEX</v>
          </cell>
          <cell r="F5523" t="str">
            <v>SINAPI Mai/26</v>
          </cell>
        </row>
        <row r="5524">
          <cell r="A5524">
            <v>96834</v>
          </cell>
          <cell r="B5524" t="str">
            <v>LUVA PARA INSTALAÇÕES EM PEX ÁGUA, DN 32 MM, CONEXÃO POR CRIMPAGEM - FORNECIMENTO E INSTALAÇÃO. AF_02/2023</v>
          </cell>
          <cell r="C5524" t="str">
            <v>UN</v>
          </cell>
          <cell r="D5524">
            <v>31.86</v>
          </cell>
          <cell r="E5524" t="str">
            <v>Instalações Hidráulicas em PEX</v>
          </cell>
          <cell r="F5524" t="str">
            <v>SINAPI Mai/26</v>
          </cell>
        </row>
        <row r="5525">
          <cell r="A5525">
            <v>104581</v>
          </cell>
          <cell r="B5525" t="str">
            <v>LUVA, PARA INSTALAÇÕES EM PEX ÁGUA, DN 16 MM, COM ANEL DESLIZANTE - FORNECIMENTO E INSTALAÇÃO. AF_02/2023</v>
          </cell>
          <cell r="C5525" t="str">
            <v>UN</v>
          </cell>
          <cell r="D5525">
            <v>17.579999999999998</v>
          </cell>
          <cell r="E5525" t="str">
            <v>Instalações Hidráulicas em PEX</v>
          </cell>
          <cell r="F5525" t="str">
            <v>SINAPI Mai/26</v>
          </cell>
        </row>
        <row r="5526">
          <cell r="A5526">
            <v>104582</v>
          </cell>
          <cell r="B5526" t="str">
            <v>LUVA, PARA INSTALAÇÕES EM PEX ÁGUA, DN 20 MM, COM ANEL DESLIZANTE - FORNECIMENTO E INSTALAÇÃO. AF_02/2023</v>
          </cell>
          <cell r="C5526" t="str">
            <v>UN</v>
          </cell>
          <cell r="D5526">
            <v>22.21</v>
          </cell>
          <cell r="E5526" t="str">
            <v>Instalações Hidráulicas em PEX</v>
          </cell>
          <cell r="F5526" t="str">
            <v>SINAPI Mai/26</v>
          </cell>
        </row>
        <row r="5527">
          <cell r="A5527">
            <v>104583</v>
          </cell>
          <cell r="B5527" t="str">
            <v>LUVA, PARA INSTALAÇÕES EM PEX ÁGUA, DN 25 MM, COM ANEL DESLIZANTE - FORNECIMENTO E INSTALAÇÃO. AF_02/2023</v>
          </cell>
          <cell r="C5527" t="str">
            <v>UN</v>
          </cell>
          <cell r="D5527">
            <v>34.479999999999997</v>
          </cell>
          <cell r="E5527" t="str">
            <v>Instalações Hidráulicas em PEX</v>
          </cell>
          <cell r="F5527" t="str">
            <v>SINAPI Mai/26</v>
          </cell>
        </row>
        <row r="5528">
          <cell r="A5528">
            <v>104584</v>
          </cell>
          <cell r="B5528" t="str">
            <v>LUVA, PARA INSTALAÇÕES EM PEX ÁGUA, DN 32 MM, COM ANEL DESLIZANTE - FORNECIMENTO E INSTALAÇÃO. AF_02/2023</v>
          </cell>
          <cell r="C5528" t="str">
            <v>UN</v>
          </cell>
          <cell r="D5528">
            <v>41.46</v>
          </cell>
          <cell r="E5528" t="str">
            <v>Instalações Hidráulicas em PEX</v>
          </cell>
          <cell r="F5528" t="str">
            <v>SINAPI Mai/26</v>
          </cell>
        </row>
        <row r="5529">
          <cell r="A5529">
            <v>104585</v>
          </cell>
          <cell r="B5529" t="str">
            <v>TAMPÃO / CAP, ROSCA FÊMEA, PARA INSTALAÇÕES EM PEX ÁGUA, DN 1/2" - FORNECIMENTO E INSTALAÇÃO. AF_02/2023</v>
          </cell>
          <cell r="C5529" t="str">
            <v>UN</v>
          </cell>
          <cell r="D5529">
            <v>0</v>
          </cell>
          <cell r="E5529" t="str">
            <v>Instalações Hidráulicas em PEX</v>
          </cell>
          <cell r="F5529" t="str">
            <v>SINAPI Mai/26</v>
          </cell>
        </row>
        <row r="5530">
          <cell r="A5530">
            <v>104587</v>
          </cell>
          <cell r="B5530" t="str">
            <v>TAMPÃO / CAP, ROSCA FÊMEA, PARA INSTALAÇÕES EM PEX ÁGUA, DN 3/4" - FORNECIMENTO E INSTALAÇÃO. AF_02/2023</v>
          </cell>
          <cell r="C5530" t="str">
            <v>UN</v>
          </cell>
          <cell r="D5530">
            <v>0</v>
          </cell>
          <cell r="E5530" t="str">
            <v>Instalações Hidráulicas em PEX</v>
          </cell>
          <cell r="F5530" t="str">
            <v>SINAPI Mai/26</v>
          </cell>
        </row>
        <row r="5531">
          <cell r="A5531">
            <v>104586</v>
          </cell>
          <cell r="B5531" t="str">
            <v>TAMPÃO / CAP, ROSCA MACHO, PARA INSTALAÇÕES EM PEX ÁGUA, DN 1/2" - FORNECIMENTO E INSTALAÇÃO. AF_02/2023</v>
          </cell>
          <cell r="C5531" t="str">
            <v>UN</v>
          </cell>
          <cell r="D5531">
            <v>0</v>
          </cell>
          <cell r="E5531" t="str">
            <v>Instalações Hidráulicas em PEX</v>
          </cell>
          <cell r="F5531" t="str">
            <v>SINAPI Mai/26</v>
          </cell>
        </row>
        <row r="5532">
          <cell r="A5532">
            <v>96798</v>
          </cell>
          <cell r="B5532" t="str">
            <v>TUBO, PEX, MONOCAMADA, DN 16, INSTALADO EM RAMAL/SUB-RAMAL OU DISTRIBUIÇÃO DE ÁGUA - FORNECIMENTO E INSTALAÇÃO. AF_02/2023</v>
          </cell>
          <cell r="C5532" t="str">
            <v>M</v>
          </cell>
          <cell r="D5532">
            <v>9.75</v>
          </cell>
          <cell r="E5532" t="str">
            <v>Instalações Hidráulicas em PEX</v>
          </cell>
          <cell r="F5532" t="str">
            <v>SINAPI Mai/26</v>
          </cell>
        </row>
        <row r="5533">
          <cell r="A5533">
            <v>96799</v>
          </cell>
          <cell r="B5533" t="str">
            <v>TUBO, PEX, MONOCAMADA, DN 20, INSTALADO EM RAMAL/SUB-RAMAL OU DISTRIBUIÇÃO DE ÁGUA - FORNECIMENTO E INSTALAÇÃO. AF_02/2023</v>
          </cell>
          <cell r="C5533" t="str">
            <v>M</v>
          </cell>
          <cell r="D5533">
            <v>12.47</v>
          </cell>
          <cell r="E5533" t="str">
            <v>Instalações Hidráulicas em PEX</v>
          </cell>
          <cell r="F5533" t="str">
            <v>SINAPI Mai/26</v>
          </cell>
        </row>
        <row r="5534">
          <cell r="A5534">
            <v>96800</v>
          </cell>
          <cell r="B5534" t="str">
            <v>TUBO, PEX, MONOCAMADA, DN 25, INSTALADO EM RAMAL/SUB-RAMAL OU DISTRIBUIÇÃO DE ÁGUA - FORNECIMENTO E INSTALAÇÃO. AF_02/2023</v>
          </cell>
          <cell r="C5534" t="str">
            <v>M</v>
          </cell>
          <cell r="D5534">
            <v>16.86</v>
          </cell>
          <cell r="E5534" t="str">
            <v>Instalações Hidráulicas em PEX</v>
          </cell>
          <cell r="F5534" t="str">
            <v>SINAPI Mai/26</v>
          </cell>
        </row>
        <row r="5535">
          <cell r="A5535">
            <v>96801</v>
          </cell>
          <cell r="B5535" t="str">
            <v>TUBO, PEX, MONOCAMADA, DN 32, INSTALADO EM RAMAL/SUB-RAMAL OU DISTRIBUIÇÃO DE ÁGUA - FORNECIMENTO E INSTALAÇÃO. AF_02/2023</v>
          </cell>
          <cell r="C5535" t="str">
            <v>M</v>
          </cell>
          <cell r="D5535">
            <v>25.16</v>
          </cell>
          <cell r="E5535" t="str">
            <v>Instalações Hidráulicas em PEX</v>
          </cell>
          <cell r="F5535" t="str">
            <v>SINAPI Mai/26</v>
          </cell>
        </row>
        <row r="5536">
          <cell r="A5536">
            <v>104539</v>
          </cell>
          <cell r="B5536" t="str">
            <v>TÊ DE REDUÇÃO, PARA INSTALAÇÕES EM PEX ÁGUA, DN 16 X 20 X 16 MM, COM ANEL DESLIZANTE - FORNECIMENTO E INSTALAÇÃO. AF_02/2023</v>
          </cell>
          <cell r="C5536" t="str">
            <v>UN</v>
          </cell>
          <cell r="D5536">
            <v>0</v>
          </cell>
          <cell r="E5536" t="str">
            <v>Instalações Hidráulicas em PEX</v>
          </cell>
          <cell r="F5536" t="str">
            <v>SINAPI Mai/26</v>
          </cell>
        </row>
        <row r="5537">
          <cell r="A5537">
            <v>104541</v>
          </cell>
          <cell r="B5537" t="str">
            <v>TÊ DE REDUÇÃO, PARA INSTALAÇÕES EM PEX ÁGUA, DN 16 X 25 X 16 MM, COM ANEL DESLIZANTE - FORNECIMENTO E INSTALAÇÃO. AF_02/2023</v>
          </cell>
          <cell r="C5537" t="str">
            <v>UN</v>
          </cell>
          <cell r="D5537">
            <v>0</v>
          </cell>
          <cell r="E5537" t="str">
            <v>Instalações Hidráulicas em PEX</v>
          </cell>
          <cell r="F5537" t="str">
            <v>SINAPI Mai/26</v>
          </cell>
        </row>
        <row r="5538">
          <cell r="A5538">
            <v>104540</v>
          </cell>
          <cell r="B5538" t="str">
            <v>TÊ DE REDUÇÃO, PARA INSTALAÇÕES EM PEX ÁGUA, DN 20 X 16 X 16 MM, COM ANEL DESLIZANTE - FORNECIMENTO E INSTALAÇÃO. AF_02/2023</v>
          </cell>
          <cell r="C5538" t="str">
            <v>UN</v>
          </cell>
          <cell r="D5538">
            <v>0</v>
          </cell>
          <cell r="E5538" t="str">
            <v>Instalações Hidráulicas em PEX</v>
          </cell>
          <cell r="F5538" t="str">
            <v>SINAPI Mai/26</v>
          </cell>
        </row>
        <row r="5539">
          <cell r="A5539">
            <v>104543</v>
          </cell>
          <cell r="B5539" t="str">
            <v>TÊ DE REDUÇÃO, PARA INSTALAÇÕES EM PEX ÁGUA, DN 20 X 16 X 20 MM, COM ANEL DESLIZANTE - FORNECIMENTO E INSTALAÇÃO. AF_02/2023</v>
          </cell>
          <cell r="C5539" t="str">
            <v>UN</v>
          </cell>
          <cell r="D5539">
            <v>0</v>
          </cell>
          <cell r="E5539" t="str">
            <v>Instalações Hidráulicas em PEX</v>
          </cell>
          <cell r="F5539" t="str">
            <v>SINAPI Mai/26</v>
          </cell>
        </row>
        <row r="5540">
          <cell r="A5540">
            <v>104544</v>
          </cell>
          <cell r="B5540" t="str">
            <v>TÊ DE REDUÇÃO, PARA INSTALAÇÕES EM PEX ÁGUA, DN 20 X 20 X 16 MM, COM ANEL DESLIZANTE - FORNECIMENTO E INSTALAÇÃO. AF_02/2023</v>
          </cell>
          <cell r="C5540" t="str">
            <v>UN</v>
          </cell>
          <cell r="D5540">
            <v>0</v>
          </cell>
          <cell r="E5540" t="str">
            <v>Instalações Hidráulicas em PEX</v>
          </cell>
          <cell r="F5540" t="str">
            <v>SINAPI Mai/26</v>
          </cell>
        </row>
        <row r="5541">
          <cell r="A5541">
            <v>104545</v>
          </cell>
          <cell r="B5541" t="str">
            <v>TÊ DE REDUÇÃO, PARA INSTALAÇÕES EM PEX ÁGUA, DN 20 X 25 X 20 MM, COM ANEL DESLIZANTE - FORNECIMENTO E INSTALAÇÃO. AF_02/2023</v>
          </cell>
          <cell r="C5541" t="str">
            <v>UN</v>
          </cell>
          <cell r="D5541">
            <v>0</v>
          </cell>
          <cell r="E5541" t="str">
            <v>Instalações Hidráulicas em PEX</v>
          </cell>
          <cell r="F5541" t="str">
            <v>SINAPI Mai/26</v>
          </cell>
        </row>
        <row r="5542">
          <cell r="A5542">
            <v>104542</v>
          </cell>
          <cell r="B5542" t="str">
            <v>TÊ DE REDUÇÃO, PARA INSTALAÇÕES EM PEX ÁGUA, DN 25 X 16 X 16 MM, COM ANEL DESLIZANTE - FORNECIMENTO E INSTALAÇÃO. AF_02/2023</v>
          </cell>
          <cell r="C5542" t="str">
            <v>UN</v>
          </cell>
          <cell r="D5542">
            <v>0</v>
          </cell>
          <cell r="E5542" t="str">
            <v>Instalações Hidráulicas em PEX</v>
          </cell>
          <cell r="F5542" t="str">
            <v>SINAPI Mai/26</v>
          </cell>
        </row>
        <row r="5543">
          <cell r="A5543">
            <v>104592</v>
          </cell>
          <cell r="B5543" t="str">
            <v>TÊ DE REDUÇÃO, PARA INSTALAÇÕES EM PEX ÁGUA, DN 25 X 16 X 20 MM, COM ANEL DESLIZANTE - FORNECIMENTO E INSTALAÇÃO. AF_02/2023</v>
          </cell>
          <cell r="C5543" t="str">
            <v>UN</v>
          </cell>
          <cell r="D5543">
            <v>0</v>
          </cell>
          <cell r="E5543" t="str">
            <v>Instalações Hidráulicas em PEX</v>
          </cell>
          <cell r="F5543" t="str">
            <v>SINAPI Mai/26</v>
          </cell>
        </row>
        <row r="5544">
          <cell r="A5544">
            <v>104548</v>
          </cell>
          <cell r="B5544" t="str">
            <v>TÊ DE REDUÇÃO, PARA INSTALAÇÕES EM PEX ÁGUA, DN 25 X 16 X 25 MM, COM ANEL DESLIZANTE - FORNECIMENTO E INSTALAÇÃO. AF_02/2023</v>
          </cell>
          <cell r="C5544" t="str">
            <v>UN</v>
          </cell>
          <cell r="D5544">
            <v>0</v>
          </cell>
          <cell r="E5544" t="str">
            <v>Instalações Hidráulicas em PEX</v>
          </cell>
          <cell r="F5544" t="str">
            <v>SINAPI Mai/26</v>
          </cell>
        </row>
        <row r="5545">
          <cell r="A5545">
            <v>104546</v>
          </cell>
          <cell r="B5545" t="str">
            <v>TÊ DE REDUÇÃO, PARA INSTALAÇÕES EM PEX ÁGUA, DN 25 X 20 X 20 MM, COM ANEL DESLIZANTE - FORNECIMENTO E INSTALAÇÃO. AF_02/2023</v>
          </cell>
          <cell r="C5545" t="str">
            <v>UN</v>
          </cell>
          <cell r="D5545">
            <v>0</v>
          </cell>
          <cell r="E5545" t="str">
            <v>Instalações Hidráulicas em PEX</v>
          </cell>
          <cell r="F5545" t="str">
            <v>SINAPI Mai/26</v>
          </cell>
        </row>
        <row r="5546">
          <cell r="A5546">
            <v>104549</v>
          </cell>
          <cell r="B5546" t="str">
            <v>TÊ DE REDUÇÃO, PARA INSTALAÇÕES EM PEX ÁGUA, DN 25 X 20 X 25 MM, COM ANEL DESLIZANTE - FORNECIMENTO E INSTALAÇÃO. AF_02/2023</v>
          </cell>
          <cell r="C5546" t="str">
            <v>UN</v>
          </cell>
          <cell r="D5546">
            <v>0</v>
          </cell>
          <cell r="E5546" t="str">
            <v>Instalações Hidráulicas em PEX</v>
          </cell>
          <cell r="F5546" t="str">
            <v>SINAPI Mai/26</v>
          </cell>
        </row>
        <row r="5547">
          <cell r="A5547">
            <v>104550</v>
          </cell>
          <cell r="B5547" t="str">
            <v>TÊ DE REDUÇÃO, PARA INSTALAÇÕES EM PEX ÁGUA, DN 25 X 32 X 25 MM, COM ANEL DESLIZANTE - FORNECIMENTO E INSTALAÇÃO. AF_02/2023</v>
          </cell>
          <cell r="C5547" t="str">
            <v>UN</v>
          </cell>
          <cell r="D5547">
            <v>0</v>
          </cell>
          <cell r="E5547" t="str">
            <v>Instalações Hidráulicas em PEX</v>
          </cell>
          <cell r="F5547" t="str">
            <v>SINAPI Mai/26</v>
          </cell>
        </row>
        <row r="5548">
          <cell r="A5548">
            <v>104552</v>
          </cell>
          <cell r="B5548" t="str">
            <v>TÊ DE REDUÇÃO, PARA INSTALAÇÕES EM PEX ÁGUA, DN 32 X 20 X 32 MM, COM ANEL DESLIZANTE - FORNECIMENTO E INSTALAÇÃO. AF_02/2023</v>
          </cell>
          <cell r="C5548" t="str">
            <v>UN</v>
          </cell>
          <cell r="D5548">
            <v>0</v>
          </cell>
          <cell r="E5548" t="str">
            <v>Instalações Hidráulicas em PEX</v>
          </cell>
          <cell r="F5548" t="str">
            <v>SINAPI Mai/26</v>
          </cell>
        </row>
        <row r="5549">
          <cell r="A5549">
            <v>104551</v>
          </cell>
          <cell r="B5549" t="str">
            <v>TÊ DE REDUÇÃO, PARA INSTALAÇÕES EM PEX ÁGUA, DN 32 X 25 X 25 MM, COM ANEL DESLIZANTE - FORNECIMENTO E INSTALAÇÃO. AF_02/2023</v>
          </cell>
          <cell r="C5549" t="str">
            <v>UN</v>
          </cell>
          <cell r="D5549">
            <v>0</v>
          </cell>
          <cell r="E5549" t="str">
            <v>Instalações Hidráulicas em PEX</v>
          </cell>
          <cell r="F5549" t="str">
            <v>SINAPI Mai/26</v>
          </cell>
        </row>
        <row r="5550">
          <cell r="A5550">
            <v>104553</v>
          </cell>
          <cell r="B5550" t="str">
            <v>TÊ DE REDUÇÃO, PARA INSTALAÇÕES EM PEX ÁGUA, DN 32 X 25 X 32 MM, COM ANEL DESLIZANTE - FORNECIMENTO E INSTALAÇÃO. AF_02/2023</v>
          </cell>
          <cell r="C5550" t="str">
            <v>UN</v>
          </cell>
          <cell r="D5550">
            <v>0</v>
          </cell>
          <cell r="E5550" t="str">
            <v>Instalações Hidráulicas em PEX</v>
          </cell>
          <cell r="F5550" t="str">
            <v>SINAPI Mai/26</v>
          </cell>
        </row>
        <row r="5551">
          <cell r="A5551">
            <v>104554</v>
          </cell>
          <cell r="B5551" t="str">
            <v>TÊ MISTURADOR, PARA INSTALAÇÕES EM PEX ÁGUA, DN 16 MM X 1/2", COM ANEL DESLIZANTE - FORNECIMENTO E INSTALAÇÃO. AF_02/2023</v>
          </cell>
          <cell r="C5551" t="str">
            <v>UN</v>
          </cell>
          <cell r="D5551">
            <v>0</v>
          </cell>
          <cell r="E5551" t="str">
            <v>Instalações Hidráulicas em PEX</v>
          </cell>
          <cell r="F5551" t="str">
            <v>SINAPI Mai/26</v>
          </cell>
        </row>
        <row r="5552">
          <cell r="A5552">
            <v>104555</v>
          </cell>
          <cell r="B5552" t="str">
            <v>TÊ MISTURADOR, PARA INSTALAÇÕES EM PEX ÁGUA, DN 20 MM X 3/4", COM ANEL DESLIZANTE - FORNECIMENTO E INSTALAÇÃO. AF_02/2023</v>
          </cell>
          <cell r="C5552" t="str">
            <v>UN</v>
          </cell>
          <cell r="D5552">
            <v>0</v>
          </cell>
          <cell r="E5552" t="str">
            <v>Instalações Hidráulicas em PEX</v>
          </cell>
          <cell r="F5552" t="str">
            <v>SINAPI Mai/26</v>
          </cell>
        </row>
        <row r="5553">
          <cell r="A5553">
            <v>104556</v>
          </cell>
          <cell r="B5553" t="str">
            <v>TÊ ROSCA FÊMEA, PARA INSTALAÇÕES EM PEX ÁGUA, DN 20 MM X 3/4", COM ANEL DESLIZANTE - FORNECIMENTO E INSTALAÇÃO. AF_02/2023</v>
          </cell>
          <cell r="C5553" t="str">
            <v>UN</v>
          </cell>
          <cell r="D5553">
            <v>0</v>
          </cell>
          <cell r="E5553" t="str">
            <v>Instalações Hidráulicas em PEX</v>
          </cell>
          <cell r="F5553" t="str">
            <v>SINAPI Mai/26</v>
          </cell>
        </row>
        <row r="5554">
          <cell r="A5554">
            <v>104558</v>
          </cell>
          <cell r="B5554" t="str">
            <v>TÊ ROSCA FÊMEA, PARA INSTALAÇÕES EM PEX ÁGUA, DN 25 MM X 1/2", COM ANEL DESLIZANTE - FORNECIMENTO E INSTALAÇÃO. AF_02/2023</v>
          </cell>
          <cell r="C5554" t="str">
            <v>UN</v>
          </cell>
          <cell r="D5554">
            <v>0</v>
          </cell>
          <cell r="E5554" t="str">
            <v>Instalações Hidráulicas em PEX</v>
          </cell>
          <cell r="F5554" t="str">
            <v>SINAPI Mai/26</v>
          </cell>
        </row>
        <row r="5555">
          <cell r="A5555">
            <v>104559</v>
          </cell>
          <cell r="B5555" t="str">
            <v>TÊ ROSCA MACHO, PARA INSTALAÇÕES EM PEX ÁGUA, DN 16 MM X 1/2", COM ANEL DESLIZANTE - FORNECIMENTO E INSTALAÇÃO. AF_02/2023</v>
          </cell>
          <cell r="C5555" t="str">
            <v>UN</v>
          </cell>
          <cell r="D5555">
            <v>0</v>
          </cell>
          <cell r="E5555" t="str">
            <v>Instalações Hidráulicas em PEX</v>
          </cell>
          <cell r="F5555" t="str">
            <v>SINAPI Mai/26</v>
          </cell>
        </row>
        <row r="5556">
          <cell r="A5556">
            <v>104560</v>
          </cell>
          <cell r="B5556" t="str">
            <v>TÊ ROSCA MACHO, PARA INSTALAÇÕES EM PEX ÁGUA, DN 20 MM X 1/2", COM ANEL DESLIZANTE - FORNECIMENTO E INSTALAÇÃO. AF_02/2023</v>
          </cell>
          <cell r="C5556" t="str">
            <v>UN</v>
          </cell>
          <cell r="D5556">
            <v>0</v>
          </cell>
          <cell r="E5556" t="str">
            <v>Instalações Hidráulicas em PEX</v>
          </cell>
          <cell r="F5556" t="str">
            <v>SINAPI Mai/26</v>
          </cell>
        </row>
        <row r="5557">
          <cell r="A5557">
            <v>104557</v>
          </cell>
          <cell r="B5557" t="str">
            <v>TÊ ROSCA MACHO, PARA INSTALAÇÕES EM PEX ÁGUA, DN 20 MM X 3/4", COM ANEL DESLIZANTE - FORNECIMENTO E INSTALAÇÃO. AF_02/2023</v>
          </cell>
          <cell r="C5557" t="str">
            <v>UN</v>
          </cell>
          <cell r="D5557">
            <v>0</v>
          </cell>
          <cell r="E5557" t="str">
            <v>Instalações Hidráulicas em PEX</v>
          </cell>
          <cell r="F5557" t="str">
            <v>SINAPI Mai/26</v>
          </cell>
        </row>
        <row r="5558">
          <cell r="A5558">
            <v>104561</v>
          </cell>
          <cell r="B5558" t="str">
            <v>TÊ ROSCA MACHO, PARA INSTALAÇÕES EM PEX ÁGUA, DN 25 MM X 3/4", COM ANEL DESLIZANTE - FORNECIMENTO E INSTALAÇÃO. AF_02/2023</v>
          </cell>
          <cell r="C5558" t="str">
            <v>UN</v>
          </cell>
          <cell r="D5558">
            <v>0</v>
          </cell>
          <cell r="E5558" t="str">
            <v>Instalações Hidráulicas em PEX</v>
          </cell>
          <cell r="F5558" t="str">
            <v>SINAPI Mai/26</v>
          </cell>
        </row>
        <row r="5559">
          <cell r="A5559">
            <v>104562</v>
          </cell>
          <cell r="B5559" t="str">
            <v>TÊ ROSCA MACHO, PARA INSTALAÇÕES EM PEX ÁGUA, DN 32 MM X 3/4", COM ANEL DESLIZANTE - FORNECIMENTO E INSTALAÇÃO. AF_02/2023</v>
          </cell>
          <cell r="C5559" t="str">
            <v>UN</v>
          </cell>
          <cell r="D5559">
            <v>0</v>
          </cell>
          <cell r="E5559" t="str">
            <v>Instalações Hidráulicas em PEX</v>
          </cell>
          <cell r="F5559" t="str">
            <v>SINAPI Mai/26</v>
          </cell>
        </row>
        <row r="5560">
          <cell r="A5560">
            <v>96860</v>
          </cell>
          <cell r="B5560" t="str">
            <v>TÊ, METÁLICO, PARA INSTALAÇÕES EM PEX ÁGUA, DN 16 MM, CONEXÃO POR ANEL DESLIZANTE - FORNECIMENTO E INSTALAÇÃO. AF_02/2023</v>
          </cell>
          <cell r="C5560" t="str">
            <v>UN</v>
          </cell>
          <cell r="D5560">
            <v>35.78</v>
          </cell>
          <cell r="E5560" t="str">
            <v>Instalações Hidráulicas em PEX</v>
          </cell>
          <cell r="F5560" t="str">
            <v>SINAPI Mai/26</v>
          </cell>
        </row>
        <row r="5561">
          <cell r="A5561">
            <v>96862</v>
          </cell>
          <cell r="B5561" t="str">
            <v>TÊ, METÁLICO, PARA INSTALAÇÕES EM PEX ÁGUA, DN 20 MM, CONEXÃO POR ANEL DESLIZANTE - FORNECIMENTO E INSTALAÇÃO. AF_02/2023</v>
          </cell>
          <cell r="C5561" t="str">
            <v>UN</v>
          </cell>
          <cell r="D5561">
            <v>43.77</v>
          </cell>
          <cell r="E5561" t="str">
            <v>Instalações Hidráulicas em PEX</v>
          </cell>
          <cell r="F5561" t="str">
            <v>SINAPI Mai/26</v>
          </cell>
        </row>
        <row r="5562">
          <cell r="A5562">
            <v>96864</v>
          </cell>
          <cell r="B5562" t="str">
            <v>TÊ, METÁLICO, PARA INSTALAÇÕES EM PEX ÁGUA, DN 25 MM, CONEXÃO POR ANEL DESLIZANTE - FORNECIMENTO E INSTALAÇÃO. AF_02/2023</v>
          </cell>
          <cell r="C5562" t="str">
            <v>UN</v>
          </cell>
          <cell r="D5562">
            <v>60.59</v>
          </cell>
          <cell r="E5562" t="str">
            <v>Instalações Hidráulicas em PEX</v>
          </cell>
          <cell r="F5562" t="str">
            <v>SINAPI Mai/26</v>
          </cell>
        </row>
        <row r="5563">
          <cell r="A5563">
            <v>96866</v>
          </cell>
          <cell r="B5563" t="str">
            <v>TÊ, METÁLICO, PARA INSTALAÇÕES EM PEX ÁGUA, DN 32 MM, CONEXÃO POR ANEL DESLIZANTE - FORNECIMENTO E INSTALAÇÃO. AF_02/2023</v>
          </cell>
          <cell r="C5563" t="str">
            <v>UN</v>
          </cell>
          <cell r="D5563">
            <v>78.33</v>
          </cell>
          <cell r="E5563" t="str">
            <v>Instalações Hidráulicas em PEX</v>
          </cell>
          <cell r="F5563" t="str">
            <v>SINAPI Mai/26</v>
          </cell>
        </row>
        <row r="5564">
          <cell r="A5564">
            <v>96868</v>
          </cell>
          <cell r="B5564" t="str">
            <v>TÊ, PARA INSTALAÇÕES EM PEX ÁGUA, DN 16 MM, CONEXÃO POR CRIMPAGEM - FORNECIMENTO E INSTALAÇÃO. AF_02/2023</v>
          </cell>
          <cell r="C5564" t="str">
            <v>UN</v>
          </cell>
          <cell r="D5564">
            <v>23.59</v>
          </cell>
          <cell r="E5564" t="str">
            <v>Instalações Hidráulicas em PEX</v>
          </cell>
          <cell r="F5564" t="str">
            <v>SINAPI Mai/26</v>
          </cell>
        </row>
        <row r="5565">
          <cell r="A5565">
            <v>96869</v>
          </cell>
          <cell r="B5565" t="str">
            <v>TÊ, PARA INSTALAÇÕES EM PEX ÁGUA, DN 20 MM, CONEXÃO POR CRIMPAGEM - FORNECIMENTO E INSTALAÇÃO. AF_02/2023</v>
          </cell>
          <cell r="C5565" t="str">
            <v>UN</v>
          </cell>
          <cell r="D5565">
            <v>34.96</v>
          </cell>
          <cell r="E5565" t="str">
            <v>Instalações Hidráulicas em PEX</v>
          </cell>
          <cell r="F5565" t="str">
            <v>SINAPI Mai/26</v>
          </cell>
        </row>
        <row r="5566">
          <cell r="A5566">
            <v>96870</v>
          </cell>
          <cell r="B5566" t="str">
            <v>TÊ, PARA INSTALAÇÕES EM PEX ÁGUA, DN 25 MM, CONEXÃO POR CRIMPAGEM - FORNECIMENTO E INSTALAÇÃO. AF_02/2023</v>
          </cell>
          <cell r="C5566" t="str">
            <v>UN</v>
          </cell>
          <cell r="D5566">
            <v>51.28</v>
          </cell>
          <cell r="E5566" t="str">
            <v>Instalações Hidráulicas em PEX</v>
          </cell>
          <cell r="F5566" t="str">
            <v>SINAPI Mai/26</v>
          </cell>
        </row>
        <row r="5567">
          <cell r="A5567">
            <v>96871</v>
          </cell>
          <cell r="B5567" t="str">
            <v>TÊ, PARA INSTALAÇÕES EM PEX ÁGUA, DN 32 MM, CONEXÃO POR CRIMPAGEM - FORNECIMENTO E INSTALAÇÃO. AF_02/2023</v>
          </cell>
          <cell r="C5567" t="str">
            <v>UN</v>
          </cell>
          <cell r="D5567">
            <v>59.04</v>
          </cell>
          <cell r="E5567" t="str">
            <v>Instalações Hidráulicas em PEX</v>
          </cell>
          <cell r="F5567" t="str">
            <v>SINAPI Mai/26</v>
          </cell>
        </row>
        <row r="5568">
          <cell r="A5568">
            <v>96861</v>
          </cell>
          <cell r="B5568" t="str">
            <v>TÊ, ROSCA FÊMEA, METÁLICO, PARA INSTALAÇÕES EM PEX ÁGUA, DN 16 MM X ½", CONEXÃO POR ANEL DESLIZANTE - FORNECIMENTO E INSTALAÇÃO. AF_02/2023</v>
          </cell>
          <cell r="C5568" t="str">
            <v>UN</v>
          </cell>
          <cell r="D5568">
            <v>45.03</v>
          </cell>
          <cell r="E5568" t="str">
            <v>Instalações Hidráulicas em PEX</v>
          </cell>
          <cell r="F5568" t="str">
            <v>SINAPI Mai/26</v>
          </cell>
        </row>
        <row r="5569">
          <cell r="A5569">
            <v>96863</v>
          </cell>
          <cell r="B5569" t="str">
            <v>TÊ, ROSCA FÊMEA, METÁLICO, PARA INSTALAÇÕES EM PEX ÁGUA, DN 20 MM X 1/2", CONEXÃO POR ANEL DESLIZANTE - FORNECIMENTO E INSTALAÇÃO. AF_02/2023</v>
          </cell>
          <cell r="C5569" t="str">
            <v>UN</v>
          </cell>
          <cell r="D5569">
            <v>46.59</v>
          </cell>
          <cell r="E5569" t="str">
            <v>Instalações Hidráulicas em PEX</v>
          </cell>
          <cell r="F5569" t="str">
            <v>SINAPI Mai/26</v>
          </cell>
        </row>
        <row r="5570">
          <cell r="A5570">
            <v>96865</v>
          </cell>
          <cell r="B5570" t="str">
            <v>TÊ, ROSCA FÊMEA, METÁLICO, PARA INSTALAÇÕES EM PEX ÁGUA, DN 25 MM X 3/4", CONEXÃO POR ANEL DESLIZANTE - FORNECIMENTO E INSTALAÇÃO. AF_02/2023</v>
          </cell>
          <cell r="C5570" t="str">
            <v>UN</v>
          </cell>
          <cell r="D5570">
            <v>55.06</v>
          </cell>
          <cell r="E5570" t="str">
            <v>Instalações Hidráulicas em PEX</v>
          </cell>
          <cell r="F5570" t="str">
            <v>SINAPI Mai/26</v>
          </cell>
        </row>
        <row r="5571">
          <cell r="A5571">
            <v>96814</v>
          </cell>
          <cell r="B5571" t="str">
            <v>UNIÃO DE REDUÇÃO, METÁLICA, PARA INSTALAÇÕES EM PEX ÁGUA, DN 20 X 16 MM, CONEXÃO POR ANEL DESLIZANTE - FORNECIMENTO E INSTALAÇÃO. AF_02/2023</v>
          </cell>
          <cell r="C5571" t="str">
            <v>UN</v>
          </cell>
          <cell r="D5571">
            <v>19.239999999999998</v>
          </cell>
          <cell r="E5571" t="str">
            <v>Instalações Hidráulicas em PEX</v>
          </cell>
          <cell r="F5571" t="str">
            <v>SINAPI Mai/26</v>
          </cell>
        </row>
        <row r="5572">
          <cell r="A5572">
            <v>96818</v>
          </cell>
          <cell r="B5572" t="str">
            <v>UNIÃO DE REDUÇÃO, METÁLICA, PARA INSTALAÇÕES EM PEX ÁGUA, DN 25 X 16 MM, CONEXÃO POR ANEL DESLIZANTE - FORNECIMENTO E INSTALAÇÃO. AF_02/2023</v>
          </cell>
          <cell r="C5572" t="str">
            <v>UN</v>
          </cell>
          <cell r="D5572">
            <v>25.25</v>
          </cell>
          <cell r="E5572" t="str">
            <v>Instalações Hidráulicas em PEX</v>
          </cell>
          <cell r="F5572" t="str">
            <v>SINAPI Mai/26</v>
          </cell>
        </row>
        <row r="5573">
          <cell r="A5573">
            <v>96819</v>
          </cell>
          <cell r="B5573" t="str">
            <v>UNIÃO DE REDUÇÃO, METÁLICA, PARA INSTALAÇÕES EM PEX ÁGUA, DN 25 X 20 MM, CONEXÃO POR ANEL DESLIZANTE - FORNECIMENTO E INSTALAÇÃO. AF_02/2023</v>
          </cell>
          <cell r="C5573" t="str">
            <v>UN</v>
          </cell>
          <cell r="D5573">
            <v>27.08</v>
          </cell>
          <cell r="E5573" t="str">
            <v>Instalações Hidráulicas em PEX</v>
          </cell>
          <cell r="F5573" t="str">
            <v>SINAPI Mai/26</v>
          </cell>
        </row>
        <row r="5574">
          <cell r="A5574">
            <v>96822</v>
          </cell>
          <cell r="B5574" t="str">
            <v>UNIÃO DE REDUÇÃO, METÁLICA, PARA INSTALAÇÕES EM PEX ÁGUA, DN 32 X 25 MM, CONEXÃO POR ANEL DESLIZANTE - FORNECIMENTO E INSTALAÇÃO. AF_02/2023</v>
          </cell>
          <cell r="C5574" t="str">
            <v>UN</v>
          </cell>
          <cell r="D5574">
            <v>35.24</v>
          </cell>
          <cell r="E5574" t="str">
            <v>Instalações Hidráulicas em PEX</v>
          </cell>
          <cell r="F5574" t="str">
            <v>SINAPI Mai/26</v>
          </cell>
        </row>
        <row r="5575">
          <cell r="A5575">
            <v>96808</v>
          </cell>
          <cell r="B5575" t="str">
            <v>UNIÃO METÁLICA PARA INSTALAÇÕES EM PEX ÁGUA, DN 16 MM, COM ANEL DESLIZANTE - FORNECIMENTO E INSTALAÇÃO. AF_02/2023</v>
          </cell>
          <cell r="C5575" t="str">
            <v>UN</v>
          </cell>
          <cell r="D5575">
            <v>20.84</v>
          </cell>
          <cell r="E5575" t="str">
            <v>Instalações Hidráulicas em PEX</v>
          </cell>
          <cell r="F5575" t="str">
            <v>SINAPI Mai/26</v>
          </cell>
        </row>
        <row r="5576">
          <cell r="A5576">
            <v>96811</v>
          </cell>
          <cell r="B5576" t="str">
            <v>UNIÃO METÁLICA PARA INSTALAÇÕES EM PEX ÁGUA, DN 20 MM, COM ANEL DESLIZANTE - FORNECIMENTO E INSTALAÇÃO. AF_02/2023</v>
          </cell>
          <cell r="C5576" t="str">
            <v>UN</v>
          </cell>
          <cell r="D5576">
            <v>26.06</v>
          </cell>
          <cell r="E5576" t="str">
            <v>Instalações Hidráulicas em PEX</v>
          </cell>
          <cell r="F5576" t="str">
            <v>SINAPI Mai/26</v>
          </cell>
        </row>
        <row r="5577">
          <cell r="A5577">
            <v>96815</v>
          </cell>
          <cell r="B5577" t="str">
            <v>UNIÃO METÁLICA PARA INSTALAÇÕES EM PEX ÁGUA, DN 25 MM, COM ANEL DESLIZANTE - FORNECIMENTO E INSTALAÇÃO. AF_02/2023</v>
          </cell>
          <cell r="C5577" t="str">
            <v>UN</v>
          </cell>
          <cell r="D5577">
            <v>39.1</v>
          </cell>
          <cell r="E5577" t="str">
            <v>Instalações Hidráulicas em PEX</v>
          </cell>
          <cell r="F5577" t="str">
            <v>SINAPI Mai/26</v>
          </cell>
        </row>
        <row r="5578">
          <cell r="A5578">
            <v>96820</v>
          </cell>
          <cell r="B5578" t="str">
            <v>UNIÃO METÁLICA PARA INSTALAÇÕES EM PEX ÁGUA, DN 32 MM, COM ANEL DESLIZANTE - FORNECIMENTO E INSTALAÇÃO. AF_02/2023</v>
          </cell>
          <cell r="C5578" t="str">
            <v>UN</v>
          </cell>
          <cell r="D5578">
            <v>47.14</v>
          </cell>
          <cell r="E5578" t="str">
            <v>Instalações Hidráulicas em PEX</v>
          </cell>
          <cell r="F5578" t="str">
            <v>SINAPI Mai/26</v>
          </cell>
        </row>
        <row r="5579">
          <cell r="A5579">
            <v>96702</v>
          </cell>
          <cell r="B5579" t="str">
            <v>BUCHA DE REDUÇÃO, PPR, 32 X 25, CLASSE PN 25, INSTALADO EM PRUMADA DE ÁGUA FORNECIMENTO E INSTALAÇÃO . AF_08/2022</v>
          </cell>
          <cell r="C5579" t="str">
            <v>UN</v>
          </cell>
          <cell r="D5579">
            <v>15.02</v>
          </cell>
          <cell r="E5579" t="str">
            <v>Instalações Hidráulicas em PPR</v>
          </cell>
          <cell r="F5579" t="str">
            <v>SINAPI Mai/26</v>
          </cell>
        </row>
        <row r="5580">
          <cell r="A5580">
            <v>96662</v>
          </cell>
          <cell r="B5580" t="str">
            <v>BUCHA DE REDUÇÃO, PPR, 32 X 25, CLASSE PN 25, INSTALADO EM RAMAL DE DISTRIBUIÇÃO DE ÁGUA FORNECIMENTO E INSTALAÇÃO. AF_08/2022</v>
          </cell>
          <cell r="C5580" t="str">
            <v>UN</v>
          </cell>
          <cell r="D5580">
            <v>11.82</v>
          </cell>
          <cell r="E5580" t="str">
            <v>Instalações Hidráulicas em PPR</v>
          </cell>
          <cell r="F5580" t="str">
            <v>SINAPI Mai/26</v>
          </cell>
        </row>
        <row r="5581">
          <cell r="A5581">
            <v>96704</v>
          </cell>
          <cell r="B5581" t="str">
            <v>BUCHA DE REDUÇÃO, PPR, 40 X 25, CLASSE PN 25, INSTALADO EM PRUMADA DE ÁGUA FORNECIMENTO E INSTALAÇÃO . AF_08/2022</v>
          </cell>
          <cell r="C5581" t="str">
            <v>UN</v>
          </cell>
          <cell r="D5581">
            <v>24.98</v>
          </cell>
          <cell r="E5581" t="str">
            <v>Instalações Hidráulicas em PPR</v>
          </cell>
          <cell r="F5581" t="str">
            <v>SINAPI Mai/26</v>
          </cell>
        </row>
        <row r="5582">
          <cell r="A5582">
            <v>96664</v>
          </cell>
          <cell r="B5582" t="str">
            <v>BUCHA DE REDUÇÃO, PPR, 40 X 25, CLASSE PN 25, INSTALADO EM RAMAL DE DISTRIBUIÇÃO DE ÁGUA FORNECIMENTO E INSTALAÇÃO. AF_08/2022</v>
          </cell>
          <cell r="C5582" t="str">
            <v>UN</v>
          </cell>
          <cell r="D5582">
            <v>20.88</v>
          </cell>
          <cell r="E5582" t="str">
            <v>Instalações Hidráulicas em PPR</v>
          </cell>
          <cell r="F5582" t="str">
            <v>SINAPI Mai/26</v>
          </cell>
        </row>
        <row r="5583">
          <cell r="A5583">
            <v>104191</v>
          </cell>
          <cell r="B5583" t="str">
            <v>BUCHA DE REDUÇÃO, PPR, DN 25 X 20 MM, INSTALADO EM RAMAL OU SUB-RAMAL DE ÁGUA - FORNECIMENTO E INSTALAÇÃO. AF_08/2022</v>
          </cell>
          <cell r="C5583" t="str">
            <v>UN</v>
          </cell>
          <cell r="D5583">
            <v>13.66</v>
          </cell>
          <cell r="E5583" t="str">
            <v>Instalações Hidráulicas em PPR</v>
          </cell>
          <cell r="F5583" t="str">
            <v>SINAPI Mai/26</v>
          </cell>
        </row>
        <row r="5584">
          <cell r="A5584">
            <v>96700</v>
          </cell>
          <cell r="B5584" t="str">
            <v>CONECTOR FÊMEA, PPR, 25 X 1/2", CLASSE PN 25, INSTALADO EM PRUMADA DE ÁGUA FORNECIMENTO E INSTALAÇÃO . AF_08/2022</v>
          </cell>
          <cell r="C5584" t="str">
            <v>UN</v>
          </cell>
          <cell r="D5584">
            <v>20.67</v>
          </cell>
          <cell r="E5584" t="str">
            <v>Instalações Hidráulicas em PPR</v>
          </cell>
          <cell r="F5584" t="str">
            <v>SINAPI Mai/26</v>
          </cell>
        </row>
        <row r="5585">
          <cell r="A5585">
            <v>96658</v>
          </cell>
          <cell r="B5585" t="str">
            <v>CONECTOR FÊMEA, PPR, 25 X 1/2, CLASSE PN 25, INSTALADO EM RAMAL DE DISTRIBUIÇÃO DE ÁGUA FORNECIMENTO E INSTALAÇÃO. AF_08/2022</v>
          </cell>
          <cell r="C5585" t="str">
            <v>UN</v>
          </cell>
          <cell r="D5585">
            <v>18.239999999999998</v>
          </cell>
          <cell r="E5585" t="str">
            <v>Instalações Hidráulicas em PPR</v>
          </cell>
          <cell r="F5585" t="str">
            <v>SINAPI Mai/26</v>
          </cell>
        </row>
        <row r="5586">
          <cell r="A5586">
            <v>96641</v>
          </cell>
          <cell r="B5586" t="str">
            <v>CONECTOR FÊMEA, PPR, 25 X 1/2, CLASSE PN 25, INSTALADO EM RAMAL OU SUB-RAMAL DE ÁGUA FORNECIMENTO E INSTALAÇÃO. AF_08/2022</v>
          </cell>
          <cell r="C5586" t="str">
            <v>UN</v>
          </cell>
          <cell r="D5586">
            <v>21.24</v>
          </cell>
          <cell r="E5586" t="str">
            <v>Instalações Hidráulicas em PPR</v>
          </cell>
          <cell r="F5586" t="str">
            <v>SINAPI Mai/26</v>
          </cell>
        </row>
        <row r="5587">
          <cell r="A5587">
            <v>96661</v>
          </cell>
          <cell r="B5587" t="str">
            <v>CONECTOR FÊMEA, PPR, 32 X 3/4", CLASSE PN 25, INSTALADO EM RAMAL DE DISTRIBUIÇÃO DE ÁGUA FORNECIMENTO E INSTALAÇÃO. AF_08/2022</v>
          </cell>
          <cell r="C5587" t="str">
            <v>UN</v>
          </cell>
          <cell r="D5587">
            <v>36.99</v>
          </cell>
          <cell r="E5587" t="str">
            <v>Instalações Hidráulicas em PPR</v>
          </cell>
          <cell r="F5587" t="str">
            <v>SINAPI Mai/26</v>
          </cell>
        </row>
        <row r="5588">
          <cell r="A5588">
            <v>96699</v>
          </cell>
          <cell r="B5588" t="str">
            <v>CONECTOR MACHO, PPR, 25 X 1/2", CLASSE PN 25, INSTALADO EM PRUMADA DE ÁGUA FORNECIMENTO E INSTALAÇÃO . AF_08/2022</v>
          </cell>
          <cell r="C5588" t="str">
            <v>UN</v>
          </cell>
          <cell r="D5588">
            <v>30.24</v>
          </cell>
          <cell r="E5588" t="str">
            <v>Instalações Hidráulicas em PPR</v>
          </cell>
          <cell r="F5588" t="str">
            <v>SINAPI Mai/26</v>
          </cell>
        </row>
        <row r="5589">
          <cell r="A5589">
            <v>96657</v>
          </cell>
          <cell r="B5589" t="str">
            <v>CONECTOR MACHO, PPR, 25 X 1/2, CLASSE PN 25, INSTALADO EM RAMAL DE DISTRIBUIÇÃO DE ÁGUA FORNECIMENTO E INSTALAÇÃO. AF_08/2022</v>
          </cell>
          <cell r="C5589" t="str">
            <v>UN</v>
          </cell>
          <cell r="D5589">
            <v>27.81</v>
          </cell>
          <cell r="E5589" t="str">
            <v>Instalações Hidráulicas em PPR</v>
          </cell>
          <cell r="F5589" t="str">
            <v>SINAPI Mai/26</v>
          </cell>
        </row>
        <row r="5590">
          <cell r="A5590">
            <v>96640</v>
          </cell>
          <cell r="B5590" t="str">
            <v>CONECTOR MACHO, PPR, 25 X 1/2, CLASSE PN 25, INSTALADO EM RAMAL OU SUB-RAMAL DE ÁGUA FORNECIMENTO E INSTALAÇÃO. AF_08/2022</v>
          </cell>
          <cell r="C5590" t="str">
            <v>UN</v>
          </cell>
          <cell r="D5590">
            <v>30.81</v>
          </cell>
          <cell r="E5590" t="str">
            <v>Instalações Hidráulicas em PPR</v>
          </cell>
          <cell r="F5590" t="str">
            <v>SINAPI Mai/26</v>
          </cell>
        </row>
        <row r="5591">
          <cell r="A5591">
            <v>96660</v>
          </cell>
          <cell r="B5591" t="str">
            <v>CONECTOR MACHO, PPR, 32 X 3/4", CLASSE PN 25, INSTALADO EM RAMAL DE DISTRIBUIÇÃO DE ÁGUA FORNECIMENTO E INSTALAÇÃO. AF_08/2022</v>
          </cell>
          <cell r="C5591" t="str">
            <v>UN</v>
          </cell>
          <cell r="D5591">
            <v>37.33</v>
          </cell>
          <cell r="E5591" t="str">
            <v>Instalações Hidráulicas em PPR</v>
          </cell>
          <cell r="F5591" t="str">
            <v>SINAPI Mai/26</v>
          </cell>
        </row>
        <row r="5592">
          <cell r="A5592">
            <v>104196</v>
          </cell>
          <cell r="B5592" t="str">
            <v>CURVA 90 GRAUS, PPR, DN 20 MM, INSTALADO EM RAMAL OU SUB-RAMAL DE ÁGUA - FORNECIMENTO E INSTALAÇÃO. AF_08/2022</v>
          </cell>
          <cell r="C5592" t="str">
            <v>UN</v>
          </cell>
          <cell r="D5592">
            <v>19.600000000000001</v>
          </cell>
          <cell r="E5592" t="str">
            <v>Instalações Hidráulicas em PPR</v>
          </cell>
          <cell r="F5592" t="str">
            <v>SINAPI Mai/26</v>
          </cell>
        </row>
        <row r="5593">
          <cell r="A5593">
            <v>104197</v>
          </cell>
          <cell r="B5593" t="str">
            <v>CURVA 90 GRAUS, PPR, DN 25 MM, INSTALADO EM RAMAL OU SUB-RAMAL DE ÁGUA - FORNECIMENTO E INSTALAÇÃO. AF_08/2022</v>
          </cell>
          <cell r="C5593" t="str">
            <v>UN</v>
          </cell>
          <cell r="D5593">
            <v>37.770000000000003</v>
          </cell>
          <cell r="E5593" t="str">
            <v>Instalações Hidráulicas em PPR</v>
          </cell>
          <cell r="F5593" t="str">
            <v>SINAPI Mai/26</v>
          </cell>
        </row>
        <row r="5594">
          <cell r="A5594">
            <v>104198</v>
          </cell>
          <cell r="B5594" t="str">
            <v>JOELHO 45 GRAUS, PPR, DN 20 MM, INSTALADO EM RAMAL OU SUB-RAMAL DE ÁGUA - FORNECIMENTO E INSTALAÇÃO. AF_08/2022</v>
          </cell>
          <cell r="C5594" t="str">
            <v>UN</v>
          </cell>
          <cell r="D5594">
            <v>10.45</v>
          </cell>
          <cell r="E5594" t="str">
            <v>Instalações Hidráulicas em PPR</v>
          </cell>
          <cell r="F5594" t="str">
            <v>SINAPI Mai/26</v>
          </cell>
        </row>
        <row r="5595">
          <cell r="A5595">
            <v>96685</v>
          </cell>
          <cell r="B5595" t="str">
            <v>JOELHO 45 GRAUS, PPR, DN 25 MM, CLASSE PN 25, INSTALADO EM PRUMADA DE ÁGUA FORNECIMENTO E INSTALAÇÃO . AF_08/2022</v>
          </cell>
          <cell r="C5595" t="str">
            <v>UN</v>
          </cell>
          <cell r="D5595">
            <v>16.079999999999998</v>
          </cell>
          <cell r="E5595" t="str">
            <v>Instalações Hidráulicas em PPR</v>
          </cell>
          <cell r="F5595" t="str">
            <v>SINAPI Mai/26</v>
          </cell>
        </row>
        <row r="5596">
          <cell r="A5596">
            <v>96651</v>
          </cell>
          <cell r="B5596" t="str">
            <v>JOELHO 45 GRAUS, PPR, DN 25 MM, CLASSE PN 25, INSTALADO EM RAMAL DE DISTRIBUIÇÃO DE ÁGUA FORNECIMENTO E INSTALAÇÃO. AF_08/2022</v>
          </cell>
          <cell r="C5596" t="str">
            <v>UN</v>
          </cell>
          <cell r="D5596">
            <v>12.45</v>
          </cell>
          <cell r="E5596" t="str">
            <v>Instalações Hidráulicas em PPR</v>
          </cell>
          <cell r="F5596" t="str">
            <v>SINAPI Mai/26</v>
          </cell>
        </row>
        <row r="5597">
          <cell r="A5597">
            <v>96638</v>
          </cell>
          <cell r="B5597" t="str">
            <v>JOELHO 45 GRAUS, PPR, DN 25 MM, CLASSE PN 25, INSTALADO EM RAMAL OU SUB-RAMAL DE ÁGUA FORNECIMENTO E INSTALAÇÃO. AF_08/2022</v>
          </cell>
          <cell r="C5597" t="str">
            <v>UN</v>
          </cell>
          <cell r="D5597">
            <v>22.51</v>
          </cell>
          <cell r="E5597" t="str">
            <v>Instalações Hidráulicas em PPR</v>
          </cell>
          <cell r="F5597" t="str">
            <v>SINAPI Mai/26</v>
          </cell>
        </row>
        <row r="5598">
          <cell r="A5598">
            <v>96687</v>
          </cell>
          <cell r="B5598" t="str">
            <v>JOELHO 45 GRAUS, PPR, DN 32 MM, CLASSE PN 25, INSTALADO EM PRUMADA DE ÁGUA FORNECIMENTO E INSTALAÇÃO . AF_08/2022</v>
          </cell>
          <cell r="C5598" t="str">
            <v>UN</v>
          </cell>
          <cell r="D5598">
            <v>23.67</v>
          </cell>
          <cell r="E5598" t="str">
            <v>Instalações Hidráulicas em PPR</v>
          </cell>
          <cell r="F5598" t="str">
            <v>SINAPI Mai/26</v>
          </cell>
        </row>
        <row r="5599">
          <cell r="A5599">
            <v>96653</v>
          </cell>
          <cell r="B5599" t="str">
            <v>JOELHO 45 GRAUS, PPR, DN 32 MM, CLASSE PN 25, INSTALADO EM RAMAL DE DISTRIBUIÇÃO DE ÁGUA - FORNECIMENTO E INSTALAÇÃO. AF_08/2022</v>
          </cell>
          <cell r="C5599" t="str">
            <v>UN</v>
          </cell>
          <cell r="D5599">
            <v>17.7</v>
          </cell>
          <cell r="E5599" t="str">
            <v>Instalações Hidráulicas em PPR</v>
          </cell>
          <cell r="F5599" t="str">
            <v>SINAPI Mai/26</v>
          </cell>
        </row>
        <row r="5600">
          <cell r="A5600">
            <v>96689</v>
          </cell>
          <cell r="B5600" t="str">
            <v>JOELHO 45 GRAUS, PPR, DN 40 MM, CLASSE PN 25, INSTALADO EM PRUMADA DE ÁGUA FORNECIMENTO E INSTALAÇÃO . AF_08/2022</v>
          </cell>
          <cell r="C5600" t="str">
            <v>UN</v>
          </cell>
          <cell r="D5600">
            <v>34.630000000000003</v>
          </cell>
          <cell r="E5600" t="str">
            <v>Instalações Hidráulicas em PPR</v>
          </cell>
          <cell r="F5600" t="str">
            <v>SINAPI Mai/26</v>
          </cell>
        </row>
        <row r="5601">
          <cell r="A5601">
            <v>96655</v>
          </cell>
          <cell r="B5601" t="str">
            <v>JOELHO 45 GRAUS, PPR, DN 40 MM, CLASSE PN 25, INSTALADO EM RAMAL DE DISTRIBUIÇÃO DE ÁGUA - FORNECIMENTO E INSTALAÇÃO. AF_08/2022</v>
          </cell>
          <cell r="C5601" t="str">
            <v>UN</v>
          </cell>
          <cell r="D5601">
            <v>26.01</v>
          </cell>
          <cell r="E5601" t="str">
            <v>Instalações Hidráulicas em PPR</v>
          </cell>
          <cell r="F5601" t="str">
            <v>SINAPI Mai/26</v>
          </cell>
        </row>
        <row r="5602">
          <cell r="A5602">
            <v>96691</v>
          </cell>
          <cell r="B5602" t="str">
            <v>JOELHO 45 GRAUS, PPR, DN 50 MM, CLASSE PN 25, INSTALADO EM PRUMADA DE ÁGUA FORNECIMENTO E INSTALAÇÃO . AF_08/2022</v>
          </cell>
          <cell r="C5602" t="str">
            <v>UN</v>
          </cell>
          <cell r="D5602">
            <v>48.6</v>
          </cell>
          <cell r="E5602" t="str">
            <v>Instalações Hidráulicas em PPR</v>
          </cell>
          <cell r="F5602" t="str">
            <v>SINAPI Mai/26</v>
          </cell>
        </row>
        <row r="5603">
          <cell r="A5603">
            <v>96693</v>
          </cell>
          <cell r="B5603" t="str">
            <v>JOELHO 45 GRAUS, PPR, DN 63 MM, CLASSE PN 25, INSTALADO EM PRUMADA DE ÁGUA FORNECIMENTO E INSTALAÇÃO . AF_08/2022</v>
          </cell>
          <cell r="C5603" t="str">
            <v>UN</v>
          </cell>
          <cell r="D5603">
            <v>71.430000000000007</v>
          </cell>
          <cell r="E5603" t="str">
            <v>Instalações Hidráulicas em PPR</v>
          </cell>
          <cell r="F5603" t="str">
            <v>SINAPI Mai/26</v>
          </cell>
        </row>
        <row r="5604">
          <cell r="A5604">
            <v>96695</v>
          </cell>
          <cell r="B5604" t="str">
            <v>JOELHO 45 GRAUS, PPR, DN 75 MM, CLASSE PN 25, INSTALADO EM PRUMADA DE ÁGUA FORNECIMENTO E INSTALAÇÃO . AF_08/2022</v>
          </cell>
          <cell r="C5604" t="str">
            <v>UN</v>
          </cell>
          <cell r="D5604">
            <v>119.63</v>
          </cell>
          <cell r="E5604" t="str">
            <v>Instalações Hidráulicas em PPR</v>
          </cell>
          <cell r="F5604" t="str">
            <v>SINAPI Mai/26</v>
          </cell>
        </row>
        <row r="5605">
          <cell r="A5605">
            <v>104193</v>
          </cell>
          <cell r="B5605" t="str">
            <v>JOELHO 45 GRAUS, PPR, F/ F, DN 90 MM, INSTALADO EM PRUMADA DE ÁGUA - FORNECIMENTO E INSTALAÇÃO. AF_08/2022</v>
          </cell>
          <cell r="C5605" t="str">
            <v>UN</v>
          </cell>
          <cell r="D5605">
            <v>194.99</v>
          </cell>
          <cell r="E5605" t="str">
            <v>Instalações Hidráulicas em PPR</v>
          </cell>
          <cell r="F5605" t="str">
            <v>SINAPI Mai/26</v>
          </cell>
        </row>
        <row r="5606">
          <cell r="A5606">
            <v>96697</v>
          </cell>
          <cell r="B5606" t="str">
            <v>JOELHO 90 GRAUS, PPR, DN 110 MM, CLASSE PN 25, INSTALADO EM PRUMADA DE ÁGUA FORNECIMENTO E INSTALAÇÃO . AF_08/2022</v>
          </cell>
          <cell r="C5606" t="str">
            <v>UN</v>
          </cell>
          <cell r="D5606">
            <v>387.06</v>
          </cell>
          <cell r="E5606" t="str">
            <v>Instalações Hidráulicas em PPR</v>
          </cell>
          <cell r="F5606" t="str">
            <v>SINAPI Mai/26</v>
          </cell>
        </row>
        <row r="5607">
          <cell r="A5607">
            <v>104199</v>
          </cell>
          <cell r="B5607" t="str">
            <v>JOELHO 90 GRAUS, PPR, DN 20 MM, INSTALADO EM RAMAL OU SUB-RAMAL DE ÁGUA - FORNECIMENTO E INSTALAÇÃO. AF_08/2022</v>
          </cell>
          <cell r="C5607" t="str">
            <v>UN</v>
          </cell>
          <cell r="D5607">
            <v>10.18</v>
          </cell>
          <cell r="E5607" t="str">
            <v>Instalações Hidráulicas em PPR</v>
          </cell>
          <cell r="F5607" t="str">
            <v>SINAPI Mai/26</v>
          </cell>
        </row>
        <row r="5608">
          <cell r="A5608">
            <v>96684</v>
          </cell>
          <cell r="B5608" t="str">
            <v>JOELHO 90 GRAUS, PPR, DN 25 MM, CLASSE PN 25, INSTALADO EM PRUMADA DE ÁGUA FORNECIMENTO E INSTALAÇÃO . AF_08/2022</v>
          </cell>
          <cell r="C5608" t="str">
            <v>UN</v>
          </cell>
          <cell r="D5608">
            <v>15.64</v>
          </cell>
          <cell r="E5608" t="str">
            <v>Instalações Hidráulicas em PPR</v>
          </cell>
          <cell r="F5608" t="str">
            <v>SINAPI Mai/26</v>
          </cell>
        </row>
        <row r="5609">
          <cell r="A5609">
            <v>96650</v>
          </cell>
          <cell r="B5609" t="str">
            <v>JOELHO 90 GRAUS, PPR, DN 25 MM, CLASSE PN 25, INSTALADO EM RAMAL DE DISTRIBUIÇÃO FORNECIMENTO E INSTALAÇÃO. AF_08/2022</v>
          </cell>
          <cell r="C5609" t="str">
            <v>UN</v>
          </cell>
          <cell r="D5609">
            <v>12.01</v>
          </cell>
          <cell r="E5609" t="str">
            <v>Instalações Hidráulicas em PPR</v>
          </cell>
          <cell r="F5609" t="str">
            <v>SINAPI Mai/26</v>
          </cell>
        </row>
        <row r="5610">
          <cell r="A5610">
            <v>96637</v>
          </cell>
          <cell r="B5610" t="str">
            <v>JOELHO 90 GRAUS, PPR, DN 25 MM, CLASSE PN 25, INSTALADO EM RAMAL OU SUB-RAMAL DE ÁGUA FORNECIMENTO E INSTALAÇÃO. AF_08/2022</v>
          </cell>
          <cell r="C5610" t="str">
            <v>UN</v>
          </cell>
          <cell r="D5610">
            <v>22.07</v>
          </cell>
          <cell r="E5610" t="str">
            <v>Instalações Hidráulicas em PPR</v>
          </cell>
          <cell r="F5610" t="str">
            <v>SINAPI Mai/26</v>
          </cell>
        </row>
        <row r="5611">
          <cell r="A5611">
            <v>96686</v>
          </cell>
          <cell r="B5611" t="str">
            <v>JOELHO 90 GRAUS, PPR, DN 32 MM, CLASSE PN 25, INSTALADO EM PRUMADA DE ÁGUA FORNECIMENTO E INSTALAÇÃO . AF_08/2022</v>
          </cell>
          <cell r="C5611" t="str">
            <v>UN</v>
          </cell>
          <cell r="D5611">
            <v>19.95</v>
          </cell>
          <cell r="E5611" t="str">
            <v>Instalações Hidráulicas em PPR</v>
          </cell>
          <cell r="F5611" t="str">
            <v>SINAPI Mai/26</v>
          </cell>
        </row>
        <row r="5612">
          <cell r="A5612">
            <v>96652</v>
          </cell>
          <cell r="B5612" t="str">
            <v>JOELHO 90 GRAUS, PPR, DN 32 MM, CLASSE PN 25, INSTALADO EM RAMAL DE DISTRIBUIÇÃO - FORNECIMENTO E INSTALAÇÃO. AF_08/2022</v>
          </cell>
          <cell r="C5612" t="str">
            <v>UN</v>
          </cell>
          <cell r="D5612">
            <v>13.98</v>
          </cell>
          <cell r="E5612" t="str">
            <v>Instalações Hidráulicas em PPR</v>
          </cell>
          <cell r="F5612" t="str">
            <v>SINAPI Mai/26</v>
          </cell>
        </row>
        <row r="5613">
          <cell r="A5613">
            <v>96688</v>
          </cell>
          <cell r="B5613" t="str">
            <v>JOELHO 90 GRAUS, PPR, DN 40 MM, CLASSE PN 25, INSTALADO EM PRUMADA DE ÁGUA FORNECIMENTO E INSTALAÇÃO . AF_08/2022</v>
          </cell>
          <cell r="C5613" t="str">
            <v>UN</v>
          </cell>
          <cell r="D5613">
            <v>28.58</v>
          </cell>
          <cell r="E5613" t="str">
            <v>Instalações Hidráulicas em PPR</v>
          </cell>
          <cell r="F5613" t="str">
            <v>SINAPI Mai/26</v>
          </cell>
        </row>
        <row r="5614">
          <cell r="A5614">
            <v>96654</v>
          </cell>
          <cell r="B5614" t="str">
            <v>JOELHO 90 GRAUS, PPR, DN 40 MM, CLASSE PN 25, INSTALADO EM RAMAL DE DISTRIBUIÇÃO - FORNECIMENTO E INSTALAÇÃO. AF_08/2022</v>
          </cell>
          <cell r="C5614" t="str">
            <v>UN</v>
          </cell>
          <cell r="D5614">
            <v>19.96</v>
          </cell>
          <cell r="E5614" t="str">
            <v>Instalações Hidráulicas em PPR</v>
          </cell>
          <cell r="F5614" t="str">
            <v>SINAPI Mai/26</v>
          </cell>
        </row>
        <row r="5615">
          <cell r="A5615">
            <v>96690</v>
          </cell>
          <cell r="B5615" t="str">
            <v>JOELHO 90 GRAUS, PPR, DN 50 MM, CLASSE PN 25, INSTALADO EM PRUMADA DE ÁGUA FORNECIMENTO E INSTALAÇÃO . AF_08/2022</v>
          </cell>
          <cell r="C5615" t="str">
            <v>UN</v>
          </cell>
          <cell r="D5615">
            <v>39.020000000000003</v>
          </cell>
          <cell r="E5615" t="str">
            <v>Instalações Hidráulicas em PPR</v>
          </cell>
          <cell r="F5615" t="str">
            <v>SINAPI Mai/26</v>
          </cell>
        </row>
        <row r="5616">
          <cell r="A5616">
            <v>96692</v>
          </cell>
          <cell r="B5616" t="str">
            <v>JOELHO 90 GRAUS, PPR, DN 63 MM, CLASSE PN 25, INSTALADO EM PRUMADA DE ÁGUA FORNECIMENTO E INSTALAÇÃO . AF_08/2022</v>
          </cell>
          <cell r="C5616" t="str">
            <v>UN</v>
          </cell>
          <cell r="D5616">
            <v>54.34</v>
          </cell>
          <cell r="E5616" t="str">
            <v>Instalações Hidráulicas em PPR</v>
          </cell>
          <cell r="F5616" t="str">
            <v>SINAPI Mai/26</v>
          </cell>
        </row>
        <row r="5617">
          <cell r="A5617">
            <v>96694</v>
          </cell>
          <cell r="B5617" t="str">
            <v>JOELHO 90 GRAUS, PPR, DN 75 MM, CLASSE PN 25, INSTALADO EM PRUMADA DE ÁGUA FORNECIMENTO E INSTALAÇÃO . AF_08/2022</v>
          </cell>
          <cell r="C5617" t="str">
            <v>UN</v>
          </cell>
          <cell r="D5617">
            <v>109.2</v>
          </cell>
          <cell r="E5617" t="str">
            <v>Instalações Hidráulicas em PPR</v>
          </cell>
          <cell r="F5617" t="str">
            <v>SINAPI Mai/26</v>
          </cell>
        </row>
        <row r="5618">
          <cell r="A5618">
            <v>96696</v>
          </cell>
          <cell r="B5618" t="str">
            <v>JOELHO 90 GRAUS, PPR, DN 90 MM, CLASSE PN 25, INSTALADO EM PRUMADA DE ÁGUA FORNECIMENTO E INSTALAÇÃO . AF_08/2022</v>
          </cell>
          <cell r="C5618" t="str">
            <v>UN</v>
          </cell>
          <cell r="D5618">
            <v>135.9</v>
          </cell>
          <cell r="E5618" t="str">
            <v>Instalações Hidráulicas em PPR</v>
          </cell>
          <cell r="F5618" t="str">
            <v>SINAPI Mai/26</v>
          </cell>
        </row>
        <row r="5619">
          <cell r="A5619">
            <v>96709</v>
          </cell>
          <cell r="B5619" t="str">
            <v>LUVA, PPR, DN 110 MM, CLASSE PN 25, INSTALADO EM PRUMADA DE ÁGUA FORNECIMENTO E INSTALAÇÃO. AF_08/2022</v>
          </cell>
          <cell r="C5619" t="str">
            <v>UN</v>
          </cell>
          <cell r="D5619">
            <v>130.88</v>
          </cell>
          <cell r="E5619" t="str">
            <v>Instalações Hidráulicas em PPR</v>
          </cell>
          <cell r="F5619" t="str">
            <v>SINAPI Mai/26</v>
          </cell>
        </row>
        <row r="5620">
          <cell r="A5620">
            <v>104200</v>
          </cell>
          <cell r="B5620" t="str">
            <v>LUVA, PPR, DN 20 MM, INSTALADO EM RAMAL OU SUB-RAMAL DE ÁGUA - FORNECIMENTO E INSTALAÇÃO. AF_08/2022</v>
          </cell>
          <cell r="C5620" t="str">
            <v>UN</v>
          </cell>
          <cell r="D5620">
            <v>8.0500000000000007</v>
          </cell>
          <cell r="E5620" t="str">
            <v>Instalações Hidráulicas em PPR</v>
          </cell>
          <cell r="F5620" t="str">
            <v>SINAPI Mai/26</v>
          </cell>
        </row>
        <row r="5621">
          <cell r="A5621">
            <v>96698</v>
          </cell>
          <cell r="B5621" t="str">
            <v>LUVA, PPR, DN 25 MM, CLASSE PN 25, INSTALADO EM PRUMADA DE ÁGUA FORNECIMENTO E INSTALAÇÃO . AF_08/2022</v>
          </cell>
          <cell r="C5621" t="str">
            <v>UN</v>
          </cell>
          <cell r="D5621">
            <v>10.96</v>
          </cell>
          <cell r="E5621" t="str">
            <v>Instalações Hidráulicas em PPR</v>
          </cell>
          <cell r="F5621" t="str">
            <v>SINAPI Mai/26</v>
          </cell>
        </row>
        <row r="5622">
          <cell r="A5622">
            <v>96656</v>
          </cell>
          <cell r="B5622" t="str">
            <v>LUVA, PPR, DN 25 MM, CLASSE PN 25, INSTALADO EM RAMAL DE DISTRIBUIÇÃO DE ÁGUA FORNECIMENTO E INSTALAÇÃO. AF_08/2022</v>
          </cell>
          <cell r="C5622" t="str">
            <v>UN</v>
          </cell>
          <cell r="D5622">
            <v>8.5299999999999994</v>
          </cell>
          <cell r="E5622" t="str">
            <v>Instalações Hidráulicas em PPR</v>
          </cell>
          <cell r="F5622" t="str">
            <v>SINAPI Mai/26</v>
          </cell>
        </row>
        <row r="5623">
          <cell r="A5623">
            <v>96639</v>
          </cell>
          <cell r="B5623" t="str">
            <v>LUVA, PPR, DN 25 MM, CLASSE PN 25, INSTALADO EM RAMAL OU SUB-RAMAL DE ÁGUA FORNECIMENTO E INSTALAÇÃO. AF_08/2022</v>
          </cell>
          <cell r="C5623" t="str">
            <v>UN</v>
          </cell>
          <cell r="D5623">
            <v>15.25</v>
          </cell>
          <cell r="E5623" t="str">
            <v>Instalações Hidráulicas em PPR</v>
          </cell>
          <cell r="F5623" t="str">
            <v>SINAPI Mai/26</v>
          </cell>
        </row>
        <row r="5624">
          <cell r="A5624">
            <v>96701</v>
          </cell>
          <cell r="B5624" t="str">
            <v>LUVA, PPR, DN 32 MM, CLASSE PN 25, INSTALADO EM PRUMADA DE ÁGUA FORNECIMENTO E INSTALAÇÃO. AF_08/2022</v>
          </cell>
          <cell r="C5624" t="str">
            <v>UN</v>
          </cell>
          <cell r="D5624">
            <v>14.77</v>
          </cell>
          <cell r="E5624" t="str">
            <v>Instalações Hidráulicas em PPR</v>
          </cell>
          <cell r="F5624" t="str">
            <v>SINAPI Mai/26</v>
          </cell>
        </row>
        <row r="5625">
          <cell r="A5625">
            <v>96659</v>
          </cell>
          <cell r="B5625" t="str">
            <v>LUVA, PPR, DN 32 MM, CLASSE PN 25, INSTALADO EM RAMAL DE DISTRIBUIÇÃO DE ÁGUA FORNECIMENTO E INSTALAÇÃO. AF_08/2022</v>
          </cell>
          <cell r="C5625" t="str">
            <v>UN</v>
          </cell>
          <cell r="D5625">
            <v>10.78</v>
          </cell>
          <cell r="E5625" t="str">
            <v>Instalações Hidráulicas em PPR</v>
          </cell>
          <cell r="F5625" t="str">
            <v>SINAPI Mai/26</v>
          </cell>
        </row>
        <row r="5626">
          <cell r="A5626">
            <v>96703</v>
          </cell>
          <cell r="B5626" t="str">
            <v>LUVA, PPR, DN 40 MM, CLASSE PN 25, INSTALADO EM PRUMADA DE ÁGUA FORNECIMENTO E INSTALAÇÃO. AF_08/2022</v>
          </cell>
          <cell r="C5626" t="str">
            <v>UN</v>
          </cell>
          <cell r="D5626">
            <v>24.97</v>
          </cell>
          <cell r="E5626" t="str">
            <v>Instalações Hidráulicas em PPR</v>
          </cell>
          <cell r="F5626" t="str">
            <v>SINAPI Mai/26</v>
          </cell>
        </row>
        <row r="5627">
          <cell r="A5627">
            <v>96663</v>
          </cell>
          <cell r="B5627" t="str">
            <v>LUVA, PPR, DN 40 MM, CLASSE PN 25, INSTALADO EM RAMAL DE DISTRIBUIÇÃO DE ÁGUA FORNECIMENTO E INSTALAÇÃO. AF_08/2022</v>
          </cell>
          <cell r="C5627" t="str">
            <v>UN</v>
          </cell>
          <cell r="D5627">
            <v>19.23</v>
          </cell>
          <cell r="E5627" t="str">
            <v>Instalações Hidráulicas em PPR</v>
          </cell>
          <cell r="F5627" t="str">
            <v>SINAPI Mai/26</v>
          </cell>
        </row>
        <row r="5628">
          <cell r="A5628">
            <v>96705</v>
          </cell>
          <cell r="B5628" t="str">
            <v>LUVA, PPR, DN 50 MM, CLASSE PN 25, INSTALADO EM PRUMADA DE ÁGUA FORNECIMENTO E INSTALAÇÃO. AF_08/2022</v>
          </cell>
          <cell r="C5628" t="str">
            <v>UN</v>
          </cell>
          <cell r="D5628">
            <v>30.3</v>
          </cell>
          <cell r="E5628" t="str">
            <v>Instalações Hidráulicas em PPR</v>
          </cell>
          <cell r="F5628" t="str">
            <v>SINAPI Mai/26</v>
          </cell>
        </row>
        <row r="5629">
          <cell r="A5629">
            <v>96706</v>
          </cell>
          <cell r="B5629" t="str">
            <v>LUVA, PPR, DN 63 MM, CLASSE PN 25, INSTALADO EM PRUMADA DE ÁGUA FORNECIMENTO E INSTALAÇÃO. AF_08/2022</v>
          </cell>
          <cell r="C5629" t="str">
            <v>UN</v>
          </cell>
          <cell r="D5629">
            <v>44.02</v>
          </cell>
          <cell r="E5629" t="str">
            <v>Instalações Hidráulicas em PPR</v>
          </cell>
          <cell r="F5629" t="str">
            <v>SINAPI Mai/26</v>
          </cell>
        </row>
        <row r="5630">
          <cell r="A5630">
            <v>96707</v>
          </cell>
          <cell r="B5630" t="str">
            <v>LUVA, PPR, DN 75 MM, CLASSE PN 25, INSTALADO EM PRUMADA DE ÁGUA FORNECIMENTO E INSTALAÇÃO. AF_08/2022</v>
          </cell>
          <cell r="C5630" t="str">
            <v>UN</v>
          </cell>
          <cell r="D5630">
            <v>68.94</v>
          </cell>
          <cell r="E5630" t="str">
            <v>Instalações Hidráulicas em PPR</v>
          </cell>
          <cell r="F5630" t="str">
            <v>SINAPI Mai/26</v>
          </cell>
        </row>
        <row r="5631">
          <cell r="A5631">
            <v>96708</v>
          </cell>
          <cell r="B5631" t="str">
            <v>LUVA, PPR, DN 90 MM, CLASSE PN 25, INSTALADO EM PRUMADA DE ÁGUA FORNECIMENTO E INSTALAÇÃO. AF_08/2022</v>
          </cell>
          <cell r="C5631" t="str">
            <v>UN</v>
          </cell>
          <cell r="D5631">
            <v>102.88</v>
          </cell>
          <cell r="E5631" t="str">
            <v>Instalações Hidráulicas em PPR</v>
          </cell>
          <cell r="F5631" t="str">
            <v>SINAPI Mai/26</v>
          </cell>
        </row>
        <row r="5632">
          <cell r="A5632">
            <v>96675</v>
          </cell>
          <cell r="B5632" t="str">
            <v>TUBO, PPR, DN 110, CLASSE PN 12, INSTALADO EM PRUMADA DE ÁGUA FORNECIMENTO E INSTALAÇÃO. AF_08/2022</v>
          </cell>
          <cell r="C5632" t="str">
            <v>M</v>
          </cell>
          <cell r="D5632">
            <v>180.34</v>
          </cell>
          <cell r="E5632" t="str">
            <v>Instalações Hidráulicas em PPR</v>
          </cell>
          <cell r="F5632" t="str">
            <v>SINAPI Mai/26</v>
          </cell>
        </row>
        <row r="5633">
          <cell r="A5633">
            <v>96683</v>
          </cell>
          <cell r="B5633" t="str">
            <v>TUBO, PPR, DN 110, CLASSE PN 25, INSTALADO EM PRUMADA DE ÁGUA FORNECIMENTO E INSTALAÇÃO. AF_08/2022</v>
          </cell>
          <cell r="C5633" t="str">
            <v>M</v>
          </cell>
          <cell r="D5633">
            <v>347.26</v>
          </cell>
          <cell r="E5633" t="str">
            <v>Instalações Hidráulicas em PPR</v>
          </cell>
          <cell r="F5633" t="str">
            <v>SINAPI Mai/26</v>
          </cell>
        </row>
        <row r="5634">
          <cell r="A5634">
            <v>104194</v>
          </cell>
          <cell r="B5634" t="str">
            <v>TUBO, PPR, DN 20, CLASSE PN20, INSTALADO EM RAMAL OU SUB-RAMAL DE ÁGUA - FORNECIMENTO E INSTALAÇÃO. AF_08/2022</v>
          </cell>
          <cell r="C5634" t="str">
            <v>M</v>
          </cell>
          <cell r="D5634">
            <v>28.32</v>
          </cell>
          <cell r="E5634" t="str">
            <v>Instalações Hidráulicas em PPR</v>
          </cell>
          <cell r="F5634" t="str">
            <v>SINAPI Mai/26</v>
          </cell>
        </row>
        <row r="5635">
          <cell r="A5635">
            <v>104195</v>
          </cell>
          <cell r="B5635" t="str">
            <v>TUBO, PPR, DN 20, CLASSE PN25, INSTALADO EM RAMAL OU SUB-RAMAL DE ÁGUA - FORNECIMENTO E INSTALAÇÃO. AF_08/2022</v>
          </cell>
          <cell r="C5635" t="str">
            <v>M</v>
          </cell>
          <cell r="D5635">
            <v>29.95</v>
          </cell>
          <cell r="E5635" t="str">
            <v>Instalações Hidráulicas em PPR</v>
          </cell>
          <cell r="F5635" t="str">
            <v>SINAPI Mai/26</v>
          </cell>
        </row>
        <row r="5636">
          <cell r="A5636">
            <v>96668</v>
          </cell>
          <cell r="B5636" t="str">
            <v>TUBO, PPR, DN 25, CLASSE PN 20, INSTALADO EM PRUMADA DE ÁGUA FORNECIMENTO E INSTALAÇÃO. AF_08/2022</v>
          </cell>
          <cell r="C5636" t="str">
            <v>M</v>
          </cell>
          <cell r="D5636">
            <v>21.16</v>
          </cell>
          <cell r="E5636" t="str">
            <v>Instalações Hidráulicas em PPR</v>
          </cell>
          <cell r="F5636" t="str">
            <v>SINAPI Mai/26</v>
          </cell>
        </row>
        <row r="5637">
          <cell r="A5637">
            <v>96644</v>
          </cell>
          <cell r="B5637" t="str">
            <v>TUBO, PPR, DN 25, CLASSE PN 20, INSTALADO EM RAMAL DE DISTRIBUIÇÃO DE ÁGUA FORNECIMENTO E INSTALAÇÃO. AF_08/2022</v>
          </cell>
          <cell r="C5637" t="str">
            <v>M</v>
          </cell>
          <cell r="D5637">
            <v>28.38</v>
          </cell>
          <cell r="E5637" t="str">
            <v>Instalações Hidráulicas em PPR</v>
          </cell>
          <cell r="F5637" t="str">
            <v>SINAPI Mai/26</v>
          </cell>
        </row>
        <row r="5638">
          <cell r="A5638">
            <v>96635</v>
          </cell>
          <cell r="B5638" t="str">
            <v>TUBO, PPR, DN 25, CLASSE PN 20, INSTALADO EM RAMAL OU SUB-RAMAL DE ÁGUA FORNECIMENTO E INSTALAÇÃO. AF_08/2022</v>
          </cell>
          <cell r="C5638" t="str">
            <v>M</v>
          </cell>
          <cell r="D5638">
            <v>55.52</v>
          </cell>
          <cell r="E5638" t="str">
            <v>Instalações Hidráulicas em PPR</v>
          </cell>
          <cell r="F5638" t="str">
            <v>SINAPI Mai/26</v>
          </cell>
        </row>
        <row r="5639">
          <cell r="A5639">
            <v>96636</v>
          </cell>
          <cell r="B5639" t="str">
            <v>TUBO, PPR, DN 25, CLASSE PN 25 INSTALADO EM RAMAL OU SUB-RAMAL DE ÁGUA FORNECIMENTO E INSTALAÇÃO. AF_08/2022</v>
          </cell>
          <cell r="C5639" t="str">
            <v>M</v>
          </cell>
          <cell r="D5639">
            <v>58.6</v>
          </cell>
          <cell r="E5639" t="str">
            <v>Instalações Hidráulicas em PPR</v>
          </cell>
          <cell r="F5639" t="str">
            <v>SINAPI Mai/26</v>
          </cell>
        </row>
        <row r="5640">
          <cell r="A5640">
            <v>96676</v>
          </cell>
          <cell r="B5640" t="str">
            <v>TUBO, PPR, DN 25, CLASSE PN 25, INSTALADO EM PRUMADA DE ÁGUA FORNECIMENTO E INSTALAÇÃO. AF_08/2022</v>
          </cell>
          <cell r="C5640" t="str">
            <v>M</v>
          </cell>
          <cell r="D5640">
            <v>27.36</v>
          </cell>
          <cell r="E5640" t="str">
            <v>Instalações Hidráulicas em PPR</v>
          </cell>
          <cell r="F5640" t="str">
            <v>SINAPI Mai/26</v>
          </cell>
        </row>
        <row r="5641">
          <cell r="A5641">
            <v>96647</v>
          </cell>
          <cell r="B5641" t="str">
            <v>TUBO, PPR, DN 25, CLASSE PN 25, INSTALADO EM RAMAL DE DISTRIBUIÇÃO DE ÁGUA FORNECIMENTO E INSTALAÇÃO. AF_08/2022</v>
          </cell>
          <cell r="C5641" t="str">
            <v>M</v>
          </cell>
          <cell r="D5641">
            <v>30.67</v>
          </cell>
          <cell r="E5641" t="str">
            <v>Instalações Hidráulicas em PPR</v>
          </cell>
          <cell r="F5641" t="str">
            <v>SINAPI Mai/26</v>
          </cell>
        </row>
        <row r="5642">
          <cell r="A5642">
            <v>96669</v>
          </cell>
          <cell r="B5642" t="str">
            <v>TUBO, PPR, DN 32, CLASSE PN 12, INSTALADO EM PRUMADA DE ÁGUA FORNECIMENTO E INSTALAÇÃO. AF_08/2022</v>
          </cell>
          <cell r="C5642" t="str">
            <v>M</v>
          </cell>
          <cell r="D5642">
            <v>21.58</v>
          </cell>
          <cell r="E5642" t="str">
            <v>Instalações Hidráulicas em PPR</v>
          </cell>
          <cell r="F5642" t="str">
            <v>SINAPI Mai/26</v>
          </cell>
        </row>
        <row r="5643">
          <cell r="A5643">
            <v>96645</v>
          </cell>
          <cell r="B5643" t="str">
            <v>TUBO, PPR, DN 32, CLASSE PN 12, INSTALADO EM RAMAL DE DISTRIBUIÇÃO DE ÁGUA FORNECIMENTO E INSTALAÇÃO. AF_08/2022</v>
          </cell>
          <cell r="C5643" t="str">
            <v>M</v>
          </cell>
          <cell r="D5643">
            <v>25.43</v>
          </cell>
          <cell r="E5643" t="str">
            <v>Instalações Hidráulicas em PPR</v>
          </cell>
          <cell r="F5643" t="str">
            <v>SINAPI Mai/26</v>
          </cell>
        </row>
        <row r="5644">
          <cell r="A5644">
            <v>96677</v>
          </cell>
          <cell r="B5644" t="str">
            <v>TUBO, PPR, DN 32, CLASSE PN 25, INSTALADO EM PRUMADA DE ÁGUA FORNECIMENTO E INSTALAÇÃO. AF_08/2022</v>
          </cell>
          <cell r="C5644" t="str">
            <v>M</v>
          </cell>
          <cell r="D5644">
            <v>35.47</v>
          </cell>
          <cell r="E5644" t="str">
            <v>Instalações Hidráulicas em PPR</v>
          </cell>
          <cell r="F5644" t="str">
            <v>SINAPI Mai/26</v>
          </cell>
        </row>
        <row r="5645">
          <cell r="A5645">
            <v>96648</v>
          </cell>
          <cell r="B5645" t="str">
            <v>TUBO, PPR, DN 32, CLASSE PN 25, INSTALADO EM RAMAL DE DISTRIBUIÇÃO DE ÁGUA FORNECIMENTO E INSTALAÇÃO. AF_08/2022</v>
          </cell>
          <cell r="C5645" t="str">
            <v>M</v>
          </cell>
          <cell r="D5645">
            <v>37.31</v>
          </cell>
          <cell r="E5645" t="str">
            <v>Instalações Hidráulicas em PPR</v>
          </cell>
          <cell r="F5645" t="str">
            <v>SINAPI Mai/26</v>
          </cell>
        </row>
        <row r="5646">
          <cell r="A5646">
            <v>96670</v>
          </cell>
          <cell r="B5646" t="str">
            <v>TUBO, PPR, DN 40, CLASSE PN 12, INSTALADO EM PRUMADA DE ÁGUA FORNECIMENTO E INSTALAÇÃO. AF_08/2022</v>
          </cell>
          <cell r="C5646" t="str">
            <v>M</v>
          </cell>
          <cell r="D5646">
            <v>27.89</v>
          </cell>
          <cell r="E5646" t="str">
            <v>Instalações Hidráulicas em PPR</v>
          </cell>
          <cell r="F5646" t="str">
            <v>SINAPI Mai/26</v>
          </cell>
        </row>
        <row r="5647">
          <cell r="A5647">
            <v>96646</v>
          </cell>
          <cell r="B5647" t="str">
            <v>TUBO, PPR, DN 40, CLASSE PN 12, INSTALADO EM RAMAL DE DISTRIBUIÇÃO DE ÁGUA FORNECIMENTO E INSTALAÇÃO. AF_08/2022</v>
          </cell>
          <cell r="C5647" t="str">
            <v>M</v>
          </cell>
          <cell r="D5647">
            <v>30.67</v>
          </cell>
          <cell r="E5647" t="str">
            <v>Instalações Hidráulicas em PPR</v>
          </cell>
          <cell r="F5647" t="str">
            <v>SINAPI Mai/26</v>
          </cell>
        </row>
        <row r="5648">
          <cell r="A5648">
            <v>96678</v>
          </cell>
          <cell r="B5648" t="str">
            <v>TUBO, PPR, DN 40, CLASSE PN 25, INSTALADO EM PRUMADA DE ÁGUA FORNECIMENTO E INSTALAÇÃO. AF_08/2022</v>
          </cell>
          <cell r="C5648" t="str">
            <v>M</v>
          </cell>
          <cell r="D5648">
            <v>48.38</v>
          </cell>
          <cell r="E5648" t="str">
            <v>Instalações Hidráulicas em PPR</v>
          </cell>
          <cell r="F5648" t="str">
            <v>SINAPI Mai/26</v>
          </cell>
        </row>
        <row r="5649">
          <cell r="A5649">
            <v>96649</v>
          </cell>
          <cell r="B5649" t="str">
            <v>TUBO, PPR, DN 40, CLASSE PN 25, INSTALADO EM RAMAL DE DISTRIBUIÇÃO DE ÁGUA FORNECIMENTO E INSTALAÇÃO. AF_08/2022</v>
          </cell>
          <cell r="C5649" t="str">
            <v>M</v>
          </cell>
          <cell r="D5649">
            <v>48.58</v>
          </cell>
          <cell r="E5649" t="str">
            <v>Instalações Hidráulicas em PPR</v>
          </cell>
          <cell r="F5649" t="str">
            <v>SINAPI Mai/26</v>
          </cell>
        </row>
        <row r="5650">
          <cell r="A5650">
            <v>96671</v>
          </cell>
          <cell r="B5650" t="str">
            <v>TUBO, PPR, DN 50, CLASSE PN 12, INSTALADO EM PRUMADA DE ÁGUA FORNECIMENTO E INSTALAÇÃO. AF_08/2022</v>
          </cell>
          <cell r="C5650" t="str">
            <v>M</v>
          </cell>
          <cell r="D5650">
            <v>41.5</v>
          </cell>
          <cell r="E5650" t="str">
            <v>Instalações Hidráulicas em PPR</v>
          </cell>
          <cell r="F5650" t="str">
            <v>SINAPI Mai/26</v>
          </cell>
        </row>
        <row r="5651">
          <cell r="A5651">
            <v>96679</v>
          </cell>
          <cell r="B5651" t="str">
            <v>TUBO, PPR, DN 50, CLASSE PN 25, INSTALADO EM PRUMADA DE ÁGUA FORNECIMENTO E INSTALAÇÃO. AF_08/2022</v>
          </cell>
          <cell r="C5651" t="str">
            <v>M</v>
          </cell>
          <cell r="D5651">
            <v>71.22</v>
          </cell>
          <cell r="E5651" t="str">
            <v>Instalações Hidráulicas em PPR</v>
          </cell>
          <cell r="F5651" t="str">
            <v>SINAPI Mai/26</v>
          </cell>
        </row>
        <row r="5652">
          <cell r="A5652">
            <v>96672</v>
          </cell>
          <cell r="B5652" t="str">
            <v>TUBO, PPR, DN 63, CLASSE PN 12, INSTALADO EM PRUMADA DE ÁGUA FORNECIMENTO E INSTALAÇÃO. AF_08/2022</v>
          </cell>
          <cell r="C5652" t="str">
            <v>M</v>
          </cell>
          <cell r="D5652">
            <v>62.38</v>
          </cell>
          <cell r="E5652" t="str">
            <v>Instalações Hidráulicas em PPR</v>
          </cell>
          <cell r="F5652" t="str">
            <v>SINAPI Mai/26</v>
          </cell>
        </row>
        <row r="5653">
          <cell r="A5653">
            <v>96680</v>
          </cell>
          <cell r="B5653" t="str">
            <v>TUBO, PPR, DN 63, CLASSE PN 25, INSTALADO EM PRUMADA DE ÁGUA FORNECIMENTO E INSTALAÇÃO. AF_08/2022</v>
          </cell>
          <cell r="C5653" t="str">
            <v>M</v>
          </cell>
          <cell r="D5653">
            <v>116.14</v>
          </cell>
          <cell r="E5653" t="str">
            <v>Instalações Hidráulicas em PPR</v>
          </cell>
          <cell r="F5653" t="str">
            <v>SINAPI Mai/26</v>
          </cell>
        </row>
        <row r="5654">
          <cell r="A5654">
            <v>96673</v>
          </cell>
          <cell r="B5654" t="str">
            <v>TUBO, PPR, DN 75, CLASSE PN 12, INSTALADO EM PRUMADA DE ÁGUA FORNECIMENTO E INSTALAÇÃO. AF_08/2022</v>
          </cell>
          <cell r="C5654" t="str">
            <v>M</v>
          </cell>
          <cell r="D5654">
            <v>78.33</v>
          </cell>
          <cell r="E5654" t="str">
            <v>Instalações Hidráulicas em PPR</v>
          </cell>
          <cell r="F5654" t="str">
            <v>SINAPI Mai/26</v>
          </cell>
        </row>
        <row r="5655">
          <cell r="A5655">
            <v>96681</v>
          </cell>
          <cell r="B5655" t="str">
            <v>TUBO, PPR, DN 75, CLASSE PN 25, INSTALADO EM PRUMADA DE ÁGUA FORNECIMENTO E INSTALAÇÃO. AF_08/2022</v>
          </cell>
          <cell r="C5655" t="str">
            <v>M</v>
          </cell>
          <cell r="D5655">
            <v>155.4</v>
          </cell>
          <cell r="E5655" t="str">
            <v>Instalações Hidráulicas em PPR</v>
          </cell>
          <cell r="F5655" t="str">
            <v>SINAPI Mai/26</v>
          </cell>
        </row>
        <row r="5656">
          <cell r="A5656">
            <v>96674</v>
          </cell>
          <cell r="B5656" t="str">
            <v>TUBO, PPR, DN 90, CLASSE PN 12, INSTALADO EM PRUMADA DE ÁGUA FORNECIMENTO E INSTALAÇÃO. AF_08/2022</v>
          </cell>
          <cell r="C5656" t="str">
            <v>M</v>
          </cell>
          <cell r="D5656">
            <v>124.86</v>
          </cell>
          <cell r="E5656" t="str">
            <v>Instalações Hidráulicas em PPR</v>
          </cell>
          <cell r="F5656" t="str">
            <v>SINAPI Mai/26</v>
          </cell>
        </row>
        <row r="5657">
          <cell r="A5657">
            <v>96682</v>
          </cell>
          <cell r="B5657" t="str">
            <v>TUBO, PPR, DN 90, CLASSE PN 25, INSTALADO EM PRUMADA DE ÁGUA FORNECIMENTO E INSTALAÇÃO. AF_08/2022</v>
          </cell>
          <cell r="C5657" t="str">
            <v>M</v>
          </cell>
          <cell r="D5657">
            <v>253.78</v>
          </cell>
          <cell r="E5657" t="str">
            <v>Instalações Hidráulicas em PPR</v>
          </cell>
          <cell r="F5657" t="str">
            <v>SINAPI Mai/26</v>
          </cell>
        </row>
        <row r="5658">
          <cell r="A5658">
            <v>96643</v>
          </cell>
          <cell r="B5658" t="str">
            <v>TÊ MISTURADOR, PPR, 25 X 3/4, CLASSE PN 25, INSTALADO EM RAMAL OU SUB-RAMAL DE ÁGUA FORNECIMENTO E INSTALAÇÃO. AF_08/2022</v>
          </cell>
          <cell r="C5658" t="str">
            <v>UN</v>
          </cell>
          <cell r="D5658">
            <v>54.53</v>
          </cell>
          <cell r="E5658" t="str">
            <v>Instalações Hidráulicas em PPR</v>
          </cell>
          <cell r="F5658" t="str">
            <v>SINAPI Mai/26</v>
          </cell>
        </row>
        <row r="5659">
          <cell r="A5659">
            <v>104201</v>
          </cell>
          <cell r="B5659" t="str">
            <v>TÊ MISTURADOR, PPR, F M M, DN 20 X 20 MM, INSTALADO EM RAMAL OU SUB-RAMAL DE ÁGUA - FORNECIMENTO E INSTALAÇÃO. AF_08/2022</v>
          </cell>
          <cell r="C5659" t="str">
            <v>UN</v>
          </cell>
          <cell r="D5659">
            <v>24.38</v>
          </cell>
          <cell r="E5659" t="str">
            <v>Instalações Hidráulicas em PPR</v>
          </cell>
          <cell r="F5659" t="str">
            <v>SINAPI Mai/26</v>
          </cell>
        </row>
        <row r="5660">
          <cell r="A5660">
            <v>104192</v>
          </cell>
          <cell r="B5660" t="str">
            <v>TÊ MISTURADOR, PPR, F M M, DN 25 X 25 MM, INSTALADO EM RAMAL OU SUB-RAMAL DE ÁGUA - FORNECIMENTO E INSTALAÇÃO. AF_08/2022</v>
          </cell>
          <cell r="C5660" t="str">
            <v>UN</v>
          </cell>
          <cell r="D5660">
            <v>36.44</v>
          </cell>
          <cell r="E5660" t="str">
            <v>Instalações Hidráulicas em PPR</v>
          </cell>
          <cell r="F5660" t="str">
            <v>SINAPI Mai/26</v>
          </cell>
        </row>
        <row r="5661">
          <cell r="A5661">
            <v>104202</v>
          </cell>
          <cell r="B5661" t="str">
            <v>TÊ NORMAL, PPR, 90 GRAUS, DN 20 X 20 X 20 MM, INSTALADO EM RAMAL OU SUB-RAMAL DE ÁGUA - FORNECIMENTO E INSTALAÇÃO. AF_08/2022</v>
          </cell>
          <cell r="C5661" t="str">
            <v>UN</v>
          </cell>
          <cell r="D5661">
            <v>14.82</v>
          </cell>
          <cell r="E5661" t="str">
            <v>Instalações Hidráulicas em PPR</v>
          </cell>
          <cell r="F5661" t="str">
            <v>SINAPI Mai/26</v>
          </cell>
        </row>
        <row r="5662">
          <cell r="A5662">
            <v>96717</v>
          </cell>
          <cell r="B5662" t="str">
            <v>TÊ NORMAL, PPR, DN 110 MM, CLASSE PN 25, INSTALADO EM PRUMADA DE ÁGUA FORNECIMENTO E INSTALAÇÃO . AF_08/2022</v>
          </cell>
          <cell r="C5662" t="str">
            <v>UN</v>
          </cell>
          <cell r="D5662">
            <v>356.62</v>
          </cell>
          <cell r="E5662" t="str">
            <v>Instalações Hidráulicas em PPR</v>
          </cell>
          <cell r="F5662" t="str">
            <v>SINAPI Mai/26</v>
          </cell>
        </row>
        <row r="5663">
          <cell r="A5663">
            <v>96710</v>
          </cell>
          <cell r="B5663" t="str">
            <v>TÊ NORMAL, PPR, DN 25 MM, CLASSE PN 25, INSTALADO EM PRUMADA DE ÁGUA FORNECIMENTO E INSTALAÇÃO . AF_08/2022</v>
          </cell>
          <cell r="C5663" t="str">
            <v>UN</v>
          </cell>
          <cell r="D5663">
            <v>20.54</v>
          </cell>
          <cell r="E5663" t="str">
            <v>Instalações Hidráulicas em PPR</v>
          </cell>
          <cell r="F5663" t="str">
            <v>SINAPI Mai/26</v>
          </cell>
        </row>
        <row r="5664">
          <cell r="A5664">
            <v>96665</v>
          </cell>
          <cell r="B5664" t="str">
            <v>TÊ NORMAL, PPR, DN 25 MM, CLASSE PN 25, INSTALADO EM RAMAL DE DISTRIBUIÇÃO DE ÁGUA FORNECIMENTO E INSTALAÇÃO. AF_08/2022</v>
          </cell>
          <cell r="C5664" t="str">
            <v>UN</v>
          </cell>
          <cell r="D5664">
            <v>15.7</v>
          </cell>
          <cell r="E5664" t="str">
            <v>Instalações Hidráulicas em PPR</v>
          </cell>
          <cell r="F5664" t="str">
            <v>SINAPI Mai/26</v>
          </cell>
        </row>
        <row r="5665">
          <cell r="A5665">
            <v>96642</v>
          </cell>
          <cell r="B5665" t="str">
            <v>TÊ NORMAL, PPR, DN 25 MM, CLASSE PN 25, INSTALADO EM RAMAL OU SUB-RAMAL DE ÁGUA FORNECIMENTO E INSTALAÇÃO. AF_08/2022</v>
          </cell>
          <cell r="C5665" t="str">
            <v>UN</v>
          </cell>
          <cell r="D5665">
            <v>29.13</v>
          </cell>
          <cell r="E5665" t="str">
            <v>Instalações Hidráulicas em PPR</v>
          </cell>
          <cell r="F5665" t="str">
            <v>SINAPI Mai/26</v>
          </cell>
        </row>
        <row r="5666">
          <cell r="A5666">
            <v>96711</v>
          </cell>
          <cell r="B5666" t="str">
            <v>TÊ NORMAL, PPR, DN 32 MM, CLASSE PN 25, INSTALADO EM PRUMADA DE ÁGUA FORNECIMENTO E INSTALAÇÃO . AF_08/2022</v>
          </cell>
          <cell r="C5666" t="str">
            <v>UN</v>
          </cell>
          <cell r="D5666">
            <v>29.49</v>
          </cell>
          <cell r="E5666" t="str">
            <v>Instalações Hidráulicas em PPR</v>
          </cell>
          <cell r="F5666" t="str">
            <v>SINAPI Mai/26</v>
          </cell>
        </row>
        <row r="5667">
          <cell r="A5667">
            <v>96666</v>
          </cell>
          <cell r="B5667" t="str">
            <v>TÊ NORMAL, PPR, DN 32 MM, CLASSE PN 25, INSTALADO EM RAMAL DE DISTRIBUIÇÃO DE ÁGUA FORNECIMENTO E INSTALAÇÃO. AF_08/2022</v>
          </cell>
          <cell r="C5667" t="str">
            <v>UN</v>
          </cell>
          <cell r="D5667">
            <v>21.53</v>
          </cell>
          <cell r="E5667" t="str">
            <v>Instalações Hidráulicas em PPR</v>
          </cell>
          <cell r="F5667" t="str">
            <v>SINAPI Mai/26</v>
          </cell>
        </row>
        <row r="5668">
          <cell r="A5668">
            <v>96712</v>
          </cell>
          <cell r="B5668" t="str">
            <v>TÊ NORMAL, PPR, DN 40 MM, CLASSE PN 25, INSTALADO EM PRUMADA DE ÁGUA FORNECIMENTO E INSTALAÇÃO . AF_08/2022</v>
          </cell>
          <cell r="C5668" t="str">
            <v>UN</v>
          </cell>
          <cell r="D5668">
            <v>40.92</v>
          </cell>
          <cell r="E5668" t="str">
            <v>Instalações Hidráulicas em PPR</v>
          </cell>
          <cell r="F5668" t="str">
            <v>SINAPI Mai/26</v>
          </cell>
        </row>
        <row r="5669">
          <cell r="A5669">
            <v>96667</v>
          </cell>
          <cell r="B5669" t="str">
            <v>TÊ NORMAL, PPR, DN 40 MM, CLASSE PN 25, INSTALADO EM RAMAL DE DISTRIBUIÇÃO DE ÁGUA FORNECIMENTO E INSTALAÇÃO. AF_08/2022</v>
          </cell>
          <cell r="C5669" t="str">
            <v>UN</v>
          </cell>
          <cell r="D5669">
            <v>29.42</v>
          </cell>
          <cell r="E5669" t="str">
            <v>Instalações Hidráulicas em PPR</v>
          </cell>
          <cell r="F5669" t="str">
            <v>SINAPI Mai/26</v>
          </cell>
        </row>
        <row r="5670">
          <cell r="A5670">
            <v>96713</v>
          </cell>
          <cell r="B5670" t="str">
            <v>TÊ NORMAL, PPR, DN 50 MM, CLASSE PN 25, INSTALADO EM PRUMADA DE ÁGUA FORNECIMENTO E INSTALAÇÃO . AF_08/2022</v>
          </cell>
          <cell r="C5670" t="str">
            <v>UN</v>
          </cell>
          <cell r="D5670">
            <v>60.94</v>
          </cell>
          <cell r="E5670" t="str">
            <v>Instalações Hidráulicas em PPR</v>
          </cell>
          <cell r="F5670" t="str">
            <v>SINAPI Mai/26</v>
          </cell>
        </row>
        <row r="5671">
          <cell r="A5671">
            <v>96714</v>
          </cell>
          <cell r="B5671" t="str">
            <v>TÊ NORMAL, PPR, DN 63 MM, CLASSE PN 25, INSTALADO EM PRUMADA DE ÁGUA FORNECIMENTO E INSTALAÇÃO . AF_08/2022</v>
          </cell>
          <cell r="C5671" t="str">
            <v>UN</v>
          </cell>
          <cell r="D5671">
            <v>85.34</v>
          </cell>
          <cell r="E5671" t="str">
            <v>Instalações Hidráulicas em PPR</v>
          </cell>
          <cell r="F5671" t="str">
            <v>SINAPI Mai/26</v>
          </cell>
        </row>
        <row r="5672">
          <cell r="A5672">
            <v>96715</v>
          </cell>
          <cell r="B5672" t="str">
            <v>TÊ NORMAL, PPR, DN 75 MM, CLASSE PN 25, INSTALADO EM PRUMADA DE ÁGUA FORNECIMENTO E INSTALAÇÃO . AF_08/2022</v>
          </cell>
          <cell r="C5672" t="str">
            <v>UN</v>
          </cell>
          <cell r="D5672">
            <v>146.79</v>
          </cell>
          <cell r="E5672" t="str">
            <v>Instalações Hidráulicas em PPR</v>
          </cell>
          <cell r="F5672" t="str">
            <v>SINAPI Mai/26</v>
          </cell>
        </row>
        <row r="5673">
          <cell r="A5673">
            <v>96716</v>
          </cell>
          <cell r="B5673" t="str">
            <v>TÊ NORMAL, PPR, DN 90 MM, CLASSE PN 25, INSTALADO EM PRUMADA DE ÁGUA FORNECIMENTO E INSTALAÇÃO . AF_08/2022</v>
          </cell>
          <cell r="C5673" t="str">
            <v>UN</v>
          </cell>
          <cell r="D5673">
            <v>190.04</v>
          </cell>
          <cell r="E5673" t="str">
            <v>Instalações Hidráulicas em PPR</v>
          </cell>
          <cell r="F5673" t="str">
            <v>SINAPI Mai/26</v>
          </cell>
        </row>
        <row r="5674">
          <cell r="A5674">
            <v>104328</v>
          </cell>
          <cell r="B5674" t="str">
            <v>CAIXA SIFONADA, COM GRELHA QUADRADA, PVC, DN 150 X 150 X 50 MM, JUNTA SOLDÁVEL, FORNECIDA E INSTALADA EM RAMAL DE DESCARGA OU EM RAMAL DE ESGOTO SANITÁRIO. AF_08/2022</v>
          </cell>
          <cell r="C5674" t="str">
            <v>UN</v>
          </cell>
          <cell r="D5674">
            <v>85.8</v>
          </cell>
          <cell r="E5674" t="str">
            <v>Instalações Prediais de Esgoto - Caixas e Ralos</v>
          </cell>
          <cell r="F5674" t="str">
            <v>SINAPI Mai/26</v>
          </cell>
        </row>
        <row r="5675">
          <cell r="A5675">
            <v>104329</v>
          </cell>
          <cell r="B5675" t="str">
            <v>CAIXA SIFONADA, COM GRELHA REDONDA, PVC, DN 150 X 150 X 50 MM, JUNTA SOLDÁVEL, FORNECIDA E INSTALADA EM RAMAL DE DESCARGA OU EM RAMAL DE ESGOTO SANITÁRIO. AF_08/2022</v>
          </cell>
          <cell r="C5675" t="str">
            <v>UN</v>
          </cell>
          <cell r="D5675">
            <v>96.03</v>
          </cell>
          <cell r="E5675" t="str">
            <v>Instalações Prediais de Esgoto - Caixas e Ralos</v>
          </cell>
          <cell r="F5675" t="str">
            <v>SINAPI Mai/26</v>
          </cell>
        </row>
        <row r="5676">
          <cell r="A5676">
            <v>89707</v>
          </cell>
          <cell r="B5676" t="str">
            <v>CAIXA SIFONADA, PVC, DN 100 X 100 X 50 MM, JUNTA ELÁSTICA, FORNECIDA E INSTALADA EM RAMAL DE DESCARGA OU EM RAMAL DE ESGOTO SANITÁRIO. AF_08/2022</v>
          </cell>
          <cell r="C5676" t="str">
            <v>UN</v>
          </cell>
          <cell r="D5676">
            <v>60.82</v>
          </cell>
          <cell r="E5676" t="str">
            <v>Instalações Prediais de Esgoto - Caixas e Ralos</v>
          </cell>
          <cell r="F5676" t="str">
            <v>SINAPI Mai/26</v>
          </cell>
        </row>
        <row r="5677">
          <cell r="A5677">
            <v>89708</v>
          </cell>
          <cell r="B5677" t="str">
            <v>CAIXA SIFONADA, PVC, DN 150 X 185 X 75 MM, JUNTA ELÁSTICA, FORNECIDA E INSTALADA EM RAMAL DE DESCARGA OU EM RAMAL DE ESGOTO SANITÁRIO. AF_08/2022</v>
          </cell>
          <cell r="C5677" t="str">
            <v>UN</v>
          </cell>
          <cell r="D5677">
            <v>122.86</v>
          </cell>
          <cell r="E5677" t="str">
            <v>Instalações Prediais de Esgoto - Caixas e Ralos</v>
          </cell>
          <cell r="F5677" t="str">
            <v>SINAPI Mai/26</v>
          </cell>
        </row>
        <row r="5678">
          <cell r="A5678">
            <v>104330</v>
          </cell>
          <cell r="B5678" t="str">
            <v>RALO LINEAR, EM PVC COM GRELHA INOX, JUNTA SOLDÁVEL, FORNECIDO E INSTALADO EM RAMAL DE DESCARGA OU EM RAMAL DE ESGOTO SANITÁRIO. AF_08/2022</v>
          </cell>
          <cell r="C5678" t="str">
            <v>UN</v>
          </cell>
          <cell r="D5678">
            <v>0</v>
          </cell>
          <cell r="E5678" t="str">
            <v>Instalações Prediais de Esgoto - Caixas e Ralos</v>
          </cell>
          <cell r="F5678" t="str">
            <v>SINAPI Mai/26</v>
          </cell>
        </row>
        <row r="5679">
          <cell r="A5679">
            <v>104326</v>
          </cell>
          <cell r="B5679" t="str">
            <v>RALO SECO CÔNICO, PVC, DN 100 X 40 MM, JUNTA SOLDÁVEL, FORNECIDO E INSTALADO EM RAMAL DE DESCARGA OU EM RAMAL DE ESGOTO SANITÁRIO. AF_08/2022</v>
          </cell>
          <cell r="C5679" t="str">
            <v>UN</v>
          </cell>
          <cell r="D5679">
            <v>25.28</v>
          </cell>
          <cell r="E5679" t="str">
            <v>Instalações Prediais de Esgoto - Caixas e Ralos</v>
          </cell>
          <cell r="F5679" t="str">
            <v>SINAPI Mai/26</v>
          </cell>
        </row>
        <row r="5680">
          <cell r="A5680">
            <v>89710</v>
          </cell>
          <cell r="B5680" t="str">
            <v>RALO SECO, PVC, DN 100 X 40 MM, JUNTA SOLDÁVEL, FORNECIDO E INSTALADO EM RAMAL DE DESCARGA OU EM RAMAL DE ESGOTO SANITÁRIO. AF_08/2022</v>
          </cell>
          <cell r="C5680" t="str">
            <v>UN</v>
          </cell>
          <cell r="D5680">
            <v>23.51</v>
          </cell>
          <cell r="E5680" t="str">
            <v>Instalações Prediais de Esgoto - Caixas e Ralos</v>
          </cell>
          <cell r="F5680" t="str">
            <v>SINAPI Mai/26</v>
          </cell>
        </row>
        <row r="5681">
          <cell r="A5681">
            <v>104327</v>
          </cell>
          <cell r="B5681" t="str">
            <v>RALO SIFONADO REDONDO, PVC, DN 100 X 40 MM, JUNTA SOLDÁVEL, FORNECIDO E INSTALADO EM RAMAL DE DESCARGA OU EM RAMAL DE ESGOTO SANITÁRIO. AF_08/2022</v>
          </cell>
          <cell r="C5681" t="str">
            <v>UN</v>
          </cell>
          <cell r="D5681">
            <v>24.23</v>
          </cell>
          <cell r="E5681" t="str">
            <v>Instalações Prediais de Esgoto - Caixas e Ralos</v>
          </cell>
          <cell r="F5681" t="str">
            <v>SINAPI Mai/26</v>
          </cell>
        </row>
        <row r="5682">
          <cell r="A5682">
            <v>89709</v>
          </cell>
          <cell r="B5682" t="str">
            <v>RALO SIFONADO, PVC, DN 100 X 40 MM, JUNTA SOLDÁVEL, FORNECIDO E INSTALADO EM RAMAL DE DESCARGA OU EM RAMAL DE ESGOTO SANITÁRIO. AF_08/2022</v>
          </cell>
          <cell r="C5682" t="str">
            <v>UN</v>
          </cell>
          <cell r="D5682">
            <v>26.37</v>
          </cell>
          <cell r="E5682" t="str">
            <v>Instalações Prediais de Esgoto - Caixas e Ralos</v>
          </cell>
          <cell r="F5682" t="str">
            <v>SINAPI Mai/26</v>
          </cell>
        </row>
        <row r="5683">
          <cell r="A5683">
            <v>104341</v>
          </cell>
          <cell r="B5683" t="str">
            <v>BUCHA DE REDUÇÃO LONGA, PVC, SÉRIE NORMAL, ESGOTO PREDIAL, DN 50 X 40 MM, JUNTA SOLDÁVEL E ELÁSTICA, FORNECIDO E INSTALADO EM RAMAL DE DESCARGA OU RAMAL DE ESGOTO SANITÁRIO. AF_08/2022</v>
          </cell>
          <cell r="C5683" t="str">
            <v>UN</v>
          </cell>
          <cell r="D5683">
            <v>13.37</v>
          </cell>
          <cell r="E5683" t="str">
            <v>Instalações Prediais de Esgoto - Tubos e Conexões</v>
          </cell>
          <cell r="F5683" t="str">
            <v>SINAPI Mai/26</v>
          </cell>
        </row>
        <row r="5684">
          <cell r="A5684">
            <v>104357</v>
          </cell>
          <cell r="B5684" t="str">
            <v>CAP, PVC, SÉRIE NORMAL, ESGOTO PREDIAL, DN 100 MM, JUNTA ELÁSTICA, FORNECIDO E INSTALADO EM SUBCOLETOR AÉREO DE ESGOTO SANITÁRIO. AF_08/2022</v>
          </cell>
          <cell r="C5684" t="str">
            <v>UN</v>
          </cell>
          <cell r="D5684">
            <v>23.17</v>
          </cell>
          <cell r="E5684" t="str">
            <v>Instalações Prediais de Esgoto - Tubos e Conexões</v>
          </cell>
          <cell r="F5684" t="str">
            <v>SINAPI Mai/26</v>
          </cell>
        </row>
        <row r="5685">
          <cell r="A5685">
            <v>89811</v>
          </cell>
          <cell r="B5685" t="str">
            <v>CURVA CURTA 90 GRAUS, PVC, SERIE NORMAL, ESGOTO PREDIAL, DN 100 MM, JUNTA ELÁSTICA, FORNECIDO E INSTALADO EM PRUMADA DE ESGOTO SANITÁRIO OU VENTILAÇÃO. AF_08/2022</v>
          </cell>
          <cell r="C5685" t="str">
            <v>UN</v>
          </cell>
          <cell r="D5685">
            <v>53.81</v>
          </cell>
          <cell r="E5685" t="str">
            <v>Instalações Prediais de Esgoto - Tubos e Conexões</v>
          </cell>
          <cell r="F5685" t="str">
            <v>SINAPI Mai/26</v>
          </cell>
        </row>
        <row r="5686">
          <cell r="A5686">
            <v>89748</v>
          </cell>
          <cell r="B5686" t="str">
            <v>CURVA CURTA 90 GRAUS, PVC, SERIE NORMAL, ESGOTO PREDIAL, DN 100 MM, JUNTA ELÁSTICA, FORNECIDO E INSTALADO EM RAMAL DE DESCARGA OU RAMAL DE ESGOTO SANITÁRIO. AF_08/2022</v>
          </cell>
          <cell r="C5686" t="str">
            <v>UN</v>
          </cell>
          <cell r="D5686">
            <v>52</v>
          </cell>
          <cell r="E5686" t="str">
            <v>Instalações Prediais de Esgoto - Tubos e Conexões</v>
          </cell>
          <cell r="F5686" t="str">
            <v>SINAPI Mai/26</v>
          </cell>
        </row>
        <row r="5687">
          <cell r="A5687">
            <v>89852</v>
          </cell>
          <cell r="B5687" t="str">
            <v>CURVA CURTA 90 GRAUS, PVC, SERIE NORMAL, ESGOTO PREDIAL, DN 100 MM, JUNTA ELÁSTICA, FORNECIDO E INSTALADO EM SUBCOLETOR AÉREO DE ESGOTO SANITÁRIO. AF_08/2022</v>
          </cell>
          <cell r="C5687" t="str">
            <v>UN</v>
          </cell>
          <cell r="D5687">
            <v>58.23</v>
          </cell>
          <cell r="E5687" t="str">
            <v>Instalações Prediais de Esgoto - Tubos e Conexões</v>
          </cell>
          <cell r="F5687" t="str">
            <v>SINAPI Mai/26</v>
          </cell>
        </row>
        <row r="5688">
          <cell r="A5688">
            <v>89728</v>
          </cell>
          <cell r="B5688" t="str">
            <v>CURVA CURTA 90 GRAUS, PVC, SERIE NORMAL, ESGOTO PREDIAL, DN 40 MM, JUNTA SOLDÁVEL, FORNECIDO E INSTALADO EM RAMAL DE DESCARGA OU RAMAL DE ESGOTO SANITÁRIO. AF_08/2022</v>
          </cell>
          <cell r="C5688" t="str">
            <v>UN</v>
          </cell>
          <cell r="D5688">
            <v>17.36</v>
          </cell>
          <cell r="E5688" t="str">
            <v>Instalações Prediais de Esgoto - Tubos e Conexões</v>
          </cell>
          <cell r="F5688" t="str">
            <v>SINAPI Mai/26</v>
          </cell>
        </row>
        <row r="5689">
          <cell r="A5689">
            <v>89803</v>
          </cell>
          <cell r="B5689" t="str">
            <v>CURVA CURTA 90 GRAUS, PVC, SERIE NORMAL, ESGOTO PREDIAL, DN 50 MM, JUNTA ELÁSTICA, FORNECIDO E INSTALADO EM PRUMADA DE ESGOTO SANITÁRIO OU VENTILAÇÃO. AF_08/2022</v>
          </cell>
          <cell r="C5689" t="str">
            <v>UN</v>
          </cell>
          <cell r="D5689">
            <v>21.39</v>
          </cell>
          <cell r="E5689" t="str">
            <v>Instalações Prediais de Esgoto - Tubos e Conexões</v>
          </cell>
          <cell r="F5689" t="str">
            <v>SINAPI Mai/26</v>
          </cell>
        </row>
        <row r="5690">
          <cell r="A5690">
            <v>89733</v>
          </cell>
          <cell r="B5690" t="str">
            <v>CURVA CURTA 90 GRAUS, PVC, SERIE NORMAL, ESGOTO PREDIAL, DN 50 MM, JUNTA ELÁSTICA, FORNECIDO E INSTALADO EM RAMAL DE DESCARGA OU RAMAL DE ESGOTO SANITÁRIO. AF_08/2022</v>
          </cell>
          <cell r="C5690" t="str">
            <v>UN</v>
          </cell>
          <cell r="D5690">
            <v>29</v>
          </cell>
          <cell r="E5690" t="str">
            <v>Instalações Prediais de Esgoto - Tubos e Conexões</v>
          </cell>
          <cell r="F5690" t="str">
            <v>SINAPI Mai/26</v>
          </cell>
        </row>
        <row r="5691">
          <cell r="A5691">
            <v>89807</v>
          </cell>
          <cell r="B5691" t="str">
            <v>CURVA CURTA 90 GRAUS, PVC, SERIE NORMAL, ESGOTO PREDIAL, DN 75 MM, JUNTA ELÁSTICA, FORNECIDO E INSTALADO EM PRUMADA DE ESGOTO SANITÁRIO OU VENTILAÇÃO. AF_08/2022</v>
          </cell>
          <cell r="C5691" t="str">
            <v>UN</v>
          </cell>
          <cell r="D5691">
            <v>45.98</v>
          </cell>
          <cell r="E5691" t="str">
            <v>Instalações Prediais de Esgoto - Tubos e Conexões</v>
          </cell>
          <cell r="F5691" t="str">
            <v>SINAPI Mai/26</v>
          </cell>
        </row>
        <row r="5692">
          <cell r="A5692">
            <v>89742</v>
          </cell>
          <cell r="B5692" t="str">
            <v>CURVA CURTA 90 GRAUS, PVC, SERIE NORMAL, ESGOTO PREDIAL, DN 75 MM, JUNTA ELÁSTICA, FORNECIDO E INSTALADO EM RAMAL DE DESCARGA OU RAMAL DE ESGOTO SANITÁRIO. AF_08/2022</v>
          </cell>
          <cell r="C5692" t="str">
            <v>UN</v>
          </cell>
          <cell r="D5692">
            <v>48.88</v>
          </cell>
          <cell r="E5692" t="str">
            <v>Instalações Prediais de Esgoto - Tubos e Conexões</v>
          </cell>
          <cell r="F5692" t="str">
            <v>SINAPI Mai/26</v>
          </cell>
        </row>
        <row r="5693">
          <cell r="A5693">
            <v>89812</v>
          </cell>
          <cell r="B5693" t="str">
            <v>CURVA LONGA 90 GRAUS, PVC, SERIE NORMAL, ESGOTO PREDIAL, DN 100 MM, JUNTA ELÁSTICA, FORNECIDO E INSTALADO EM PRUMADA DE ESGOTO SANITÁRIO OU VENTILAÇÃO. AF_08/2022</v>
          </cell>
          <cell r="C5693" t="str">
            <v>UN</v>
          </cell>
          <cell r="D5693">
            <v>98.16</v>
          </cell>
          <cell r="E5693" t="str">
            <v>Instalações Prediais de Esgoto - Tubos e Conexões</v>
          </cell>
          <cell r="F5693" t="str">
            <v>SINAPI Mai/26</v>
          </cell>
        </row>
        <row r="5694">
          <cell r="A5694">
            <v>89750</v>
          </cell>
          <cell r="B5694" t="str">
            <v>CURVA LONGA 90 GRAUS, PVC, SERIE NORMAL, ESGOTO PREDIAL, DN 100 MM, JUNTA ELÁSTICA, FORNECIDO E INSTALADO EM RAMAL DE DESCARGA OU RAMAL DE ESGOTO SANITÁRIO. AF_08/2022</v>
          </cell>
          <cell r="C5694" t="str">
            <v>UN</v>
          </cell>
          <cell r="D5694">
            <v>96.35</v>
          </cell>
          <cell r="E5694" t="str">
            <v>Instalações Prediais de Esgoto - Tubos e Conexões</v>
          </cell>
          <cell r="F5694" t="str">
            <v>SINAPI Mai/26</v>
          </cell>
        </row>
        <row r="5695">
          <cell r="A5695">
            <v>89853</v>
          </cell>
          <cell r="B5695" t="str">
            <v>CURVA LONGA 90 GRAUS, PVC, SERIE NORMAL, ESGOTO PREDIAL, DN 100 MM, JUNTA ELÁSTICA, FORNECIDO E INSTALADO EM SUBCOLETOR AÉREO DE ESGOTO SANITÁRIO. AF_08/2022</v>
          </cell>
          <cell r="C5695" t="str">
            <v>UN</v>
          </cell>
          <cell r="D5695">
            <v>102.58</v>
          </cell>
          <cell r="E5695" t="str">
            <v>Instalações Prediais de Esgoto - Tubos e Conexões</v>
          </cell>
          <cell r="F5695" t="str">
            <v>SINAPI Mai/26</v>
          </cell>
        </row>
        <row r="5696">
          <cell r="A5696">
            <v>89730</v>
          </cell>
          <cell r="B5696" t="str">
            <v>CURVA LONGA 90 GRAUS, PVC, SERIE NORMAL, ESGOTO PREDIAL, DN 40 MM, JUNTA SOLDÁVEL, FORNECIDO E INSTALADO EM RAMAL DE DESCARGA OU RAMAL DE ESGOTO SANITÁRIO. AF_08/2022</v>
          </cell>
          <cell r="C5696" t="str">
            <v>UN</v>
          </cell>
          <cell r="D5696">
            <v>19.77</v>
          </cell>
          <cell r="E5696" t="str">
            <v>Instalações Prediais de Esgoto - Tubos e Conexões</v>
          </cell>
          <cell r="F5696" t="str">
            <v>SINAPI Mai/26</v>
          </cell>
        </row>
        <row r="5697">
          <cell r="A5697">
            <v>89804</v>
          </cell>
          <cell r="B5697" t="str">
            <v>CURVA LONGA 90 GRAUS, PVC, SERIE NORMAL, ESGOTO PREDIAL, DN 50 MM, JUNTA ELÁSTICA, FORNECIDO E INSTALADO EM PRUMADA DE ESGOTO SANITÁRIO OU VENTILAÇÃO. AF_08/2022</v>
          </cell>
          <cell r="C5697" t="str">
            <v>UN</v>
          </cell>
          <cell r="D5697">
            <v>24.16</v>
          </cell>
          <cell r="E5697" t="str">
            <v>Instalações Prediais de Esgoto - Tubos e Conexões</v>
          </cell>
          <cell r="F5697" t="str">
            <v>SINAPI Mai/26</v>
          </cell>
        </row>
        <row r="5698">
          <cell r="A5698">
            <v>89735</v>
          </cell>
          <cell r="B5698" t="str">
            <v>CURVA LONGA 90 GRAUS, PVC, SERIE NORMAL, ESGOTO PREDIAL, DN 50 MM, JUNTA ELÁSTICA, FORNECIDO E INSTALADO EM RAMAL DE DESCARGA OU RAMAL DE ESGOTO SANITÁRIO. AF_08/2022</v>
          </cell>
          <cell r="C5698" t="str">
            <v>UN</v>
          </cell>
          <cell r="D5698">
            <v>31.77</v>
          </cell>
          <cell r="E5698" t="str">
            <v>Instalações Prediais de Esgoto - Tubos e Conexões</v>
          </cell>
          <cell r="F5698" t="str">
            <v>SINAPI Mai/26</v>
          </cell>
        </row>
        <row r="5699">
          <cell r="A5699">
            <v>89808</v>
          </cell>
          <cell r="B5699" t="str">
            <v>CURVA LONGA 90 GRAUS, PVC, SERIE NORMAL, ESGOTO PREDIAL, DN 75 MM, JUNTA ELÁSTICA, FORNECIDO E INSTALADO EM PRUMADA DE ESGOTO SANITÁRIO OU VENTILAÇÃO. AF_08/2022</v>
          </cell>
          <cell r="C5699" t="str">
            <v>UN</v>
          </cell>
          <cell r="D5699">
            <v>72.03</v>
          </cell>
          <cell r="E5699" t="str">
            <v>Instalações Prediais de Esgoto - Tubos e Conexões</v>
          </cell>
          <cell r="F5699" t="str">
            <v>SINAPI Mai/26</v>
          </cell>
        </row>
        <row r="5700">
          <cell r="A5700">
            <v>89743</v>
          </cell>
          <cell r="B5700" t="str">
            <v>CURVA LONGA 90 GRAUS, PVC, SERIE NORMAL, ESGOTO PREDIAL, DN 75 MM, JUNTA ELÁSTICA, FORNECIDO E INSTALADO EM RAMAL DE DESCARGA OU RAMAL DE ESGOTO SANITÁRIO. AF_08/2022</v>
          </cell>
          <cell r="C5700" t="str">
            <v>UN</v>
          </cell>
          <cell r="D5700">
            <v>74.930000000000007</v>
          </cell>
          <cell r="E5700" t="str">
            <v>Instalações Prediais de Esgoto - Tubos e Conexões</v>
          </cell>
          <cell r="F5700" t="str">
            <v>SINAPI Mai/26</v>
          </cell>
        </row>
        <row r="5701">
          <cell r="A5701">
            <v>89810</v>
          </cell>
          <cell r="B5701" t="str">
            <v>JOELHO 45 GRAUS, PVC, SERIE NORMAL, ESGOTO PREDIAL, DN 100 MM, JUNTA ELÁSTICA, FORNECIDO E INSTALADO EM PRUMADA DE ESGOTO SANITÁRIO OU VENTILAÇÃO. AF_08/2022</v>
          </cell>
          <cell r="C5701" t="str">
            <v>UN</v>
          </cell>
          <cell r="D5701">
            <v>35.83</v>
          </cell>
          <cell r="E5701" t="str">
            <v>Instalações Prediais de Esgoto - Tubos e Conexões</v>
          </cell>
          <cell r="F5701" t="str">
            <v>SINAPI Mai/26</v>
          </cell>
        </row>
        <row r="5702">
          <cell r="A5702">
            <v>89746</v>
          </cell>
          <cell r="B5702" t="str">
            <v>JOELHO 45 GRAUS, PVC, SERIE NORMAL, ESGOTO PREDIAL, DN 100 MM, JUNTA ELÁSTICA, FORNECIDO E INSTALADO EM RAMAL DE DESCARGA OU RAMAL DE ESGOTO SANITÁRIO. AF_08/2022</v>
          </cell>
          <cell r="C5702" t="str">
            <v>UN</v>
          </cell>
          <cell r="D5702">
            <v>34.020000000000003</v>
          </cell>
          <cell r="E5702" t="str">
            <v>Instalações Prediais de Esgoto - Tubos e Conexões</v>
          </cell>
          <cell r="F5702" t="str">
            <v>SINAPI Mai/26</v>
          </cell>
        </row>
        <row r="5703">
          <cell r="A5703">
            <v>89851</v>
          </cell>
          <cell r="B5703" t="str">
            <v>JOELHO 45 GRAUS, PVC, SERIE NORMAL, ESGOTO PREDIAL, DN 100 MM, JUNTA ELÁSTICA, FORNECIDO E INSTALADO EM SUBCOLETOR AÉREO DE ESGOTO SANITÁRIO. AF_08/2022</v>
          </cell>
          <cell r="C5703" t="str">
            <v>UN</v>
          </cell>
          <cell r="D5703">
            <v>40.25</v>
          </cell>
          <cell r="E5703" t="str">
            <v>Instalações Prediais de Esgoto - Tubos e Conexões</v>
          </cell>
          <cell r="F5703" t="str">
            <v>SINAPI Mai/26</v>
          </cell>
        </row>
        <row r="5704">
          <cell r="A5704">
            <v>89855</v>
          </cell>
          <cell r="B5704" t="str">
            <v>JOELHO 45 GRAUS, PVC, SERIE NORMAL, ESGOTO PREDIAL, DN 150 MM, JUNTA ELÁSTICA, FORNECIDO E INSTALADO EM SUBCOLETOR AÉREO DE ESGOTO SANITÁRIO. AF_08/2022</v>
          </cell>
          <cell r="C5704" t="str">
            <v>UN</v>
          </cell>
          <cell r="D5704">
            <v>132.66</v>
          </cell>
          <cell r="E5704" t="str">
            <v>Instalações Prediais de Esgoto - Tubos e Conexões</v>
          </cell>
          <cell r="F5704" t="str">
            <v>SINAPI Mai/26</v>
          </cell>
        </row>
        <row r="5705">
          <cell r="A5705">
            <v>89726</v>
          </cell>
          <cell r="B5705" t="str">
            <v>JOELHO 45 GRAUS, PVC, SERIE NORMAL, ESGOTO PREDIAL, DN 40 MM, JUNTA SOLDÁVEL, FORNECIDO E INSTALADO EM RAMAL DE DESCARGA OU RAMAL DE ESGOTO SANITÁRIO. AF_08/2022</v>
          </cell>
          <cell r="C5705" t="str">
            <v>UN</v>
          </cell>
          <cell r="D5705">
            <v>13.96</v>
          </cell>
          <cell r="E5705" t="str">
            <v>Instalações Prediais de Esgoto - Tubos e Conexões</v>
          </cell>
          <cell r="F5705" t="str">
            <v>SINAPI Mai/26</v>
          </cell>
        </row>
        <row r="5706">
          <cell r="A5706">
            <v>89802</v>
          </cell>
          <cell r="B5706" t="str">
            <v>JOELHO 45 GRAUS, PVC, SERIE NORMAL, ESGOTO PREDIAL, DN 50 MM, JUNTA ELÁSTICA, FORNECIDO E INSTALADO EM PRUMADA DE ESGOTO SANITÁRIO OU VENTILAÇÃO. AF_08/2022</v>
          </cell>
          <cell r="C5706" t="str">
            <v>UN</v>
          </cell>
          <cell r="D5706">
            <v>11.61</v>
          </cell>
          <cell r="E5706" t="str">
            <v>Instalações Prediais de Esgoto - Tubos e Conexões</v>
          </cell>
          <cell r="F5706" t="str">
            <v>SINAPI Mai/26</v>
          </cell>
        </row>
        <row r="5707">
          <cell r="A5707">
            <v>89732</v>
          </cell>
          <cell r="B5707" t="str">
            <v>JOELHO 45 GRAUS, PVC, SERIE NORMAL, ESGOTO PREDIAL, DN 50 MM, JUNTA ELÁSTICA, FORNECIDO E INSTALADO EM RAMAL DE DESCARGA OU RAMAL DE ESGOTO SANITÁRIO. AF_08/2022</v>
          </cell>
          <cell r="C5707" t="str">
            <v>UN</v>
          </cell>
          <cell r="D5707">
            <v>19.22</v>
          </cell>
          <cell r="E5707" t="str">
            <v>Instalações Prediais de Esgoto - Tubos e Conexões</v>
          </cell>
          <cell r="F5707" t="str">
            <v>SINAPI Mai/26</v>
          </cell>
        </row>
        <row r="5708">
          <cell r="A5708">
            <v>89806</v>
          </cell>
          <cell r="B5708" t="str">
            <v>JOELHO 45 GRAUS, PVC, SERIE NORMAL, ESGOTO PREDIAL, DN 75 MM, JUNTA ELÁSTICA, FORNECIDO E INSTALADO EM PRUMADA DE ESGOTO SANITÁRIO OU VENTILAÇÃO. AF_08/2022</v>
          </cell>
          <cell r="C5708" t="str">
            <v>UN</v>
          </cell>
          <cell r="D5708">
            <v>25.61</v>
          </cell>
          <cell r="E5708" t="str">
            <v>Instalações Prediais de Esgoto - Tubos e Conexões</v>
          </cell>
          <cell r="F5708" t="str">
            <v>SINAPI Mai/26</v>
          </cell>
        </row>
        <row r="5709">
          <cell r="A5709">
            <v>89739</v>
          </cell>
          <cell r="B5709" t="str">
            <v>JOELHO 45 GRAUS, PVC, SERIE NORMAL, ESGOTO PREDIAL, DN 75 MM, JUNTA ELÁSTICA, FORNECIDO E INSTALADO EM RAMAL DE DESCARGA OU RAMAL DE ESGOTO SANITÁRIO. AF_08/2022</v>
          </cell>
          <cell r="C5709" t="str">
            <v>UN</v>
          </cell>
          <cell r="D5709">
            <v>28.51</v>
          </cell>
          <cell r="E5709" t="str">
            <v>Instalações Prediais de Esgoto - Tubos e Conexões</v>
          </cell>
          <cell r="F5709" t="str">
            <v>SINAPI Mai/26</v>
          </cell>
        </row>
        <row r="5710">
          <cell r="A5710">
            <v>89809</v>
          </cell>
          <cell r="B5710" t="str">
            <v>JOELHO 90 GRAUS, PVC, SERIE NORMAL, ESGOTO PREDIAL, DN 100 MM, JUNTA ELÁSTICA, FORNECIDO E INSTALADO EM PRUMADA DE ESGOTO SANITÁRIO OU VENTILAÇÃO. AF_08/2022</v>
          </cell>
          <cell r="C5710" t="str">
            <v>UN</v>
          </cell>
          <cell r="D5710">
            <v>34.78</v>
          </cell>
          <cell r="E5710" t="str">
            <v>Instalações Prediais de Esgoto - Tubos e Conexões</v>
          </cell>
          <cell r="F5710" t="str">
            <v>SINAPI Mai/26</v>
          </cell>
        </row>
        <row r="5711">
          <cell r="A5711">
            <v>89744</v>
          </cell>
          <cell r="B5711" t="str">
            <v>JOELHO 90 GRAUS, PVC, SERIE NORMAL, ESGOTO PREDIAL, DN 100 MM, JUNTA ELÁSTICA, FORNECIDO E INSTALADO EM RAMAL DE DESCARGA OU RAMAL DE ESGOTO SANITÁRIO. AF_08/2022</v>
          </cell>
          <cell r="C5711" t="str">
            <v>UN</v>
          </cell>
          <cell r="D5711">
            <v>32.97</v>
          </cell>
          <cell r="E5711" t="str">
            <v>Instalações Prediais de Esgoto - Tubos e Conexões</v>
          </cell>
          <cell r="F5711" t="str">
            <v>SINAPI Mai/26</v>
          </cell>
        </row>
        <row r="5712">
          <cell r="A5712">
            <v>89850</v>
          </cell>
          <cell r="B5712" t="str">
            <v>JOELHO 90 GRAUS, PVC, SERIE NORMAL, ESGOTO PREDIAL, DN 100 MM, JUNTA ELÁSTICA, FORNECIDO E INSTALADO EM SUBCOLETOR AÉREO DE ESGOTO SANITÁRIO. AF_08/2022</v>
          </cell>
          <cell r="C5712" t="str">
            <v>UN</v>
          </cell>
          <cell r="D5712">
            <v>39.200000000000003</v>
          </cell>
          <cell r="E5712" t="str">
            <v>Instalações Prediais de Esgoto - Tubos e Conexões</v>
          </cell>
          <cell r="F5712" t="str">
            <v>SINAPI Mai/26</v>
          </cell>
        </row>
        <row r="5713">
          <cell r="A5713">
            <v>89854</v>
          </cell>
          <cell r="B5713" t="str">
            <v>JOELHO 90 GRAUS, PVC, SERIE NORMAL, ESGOTO PREDIAL, DN 150 MM, JUNTA ELÁSTICA, FORNECIDO E INSTALADO EM SUBCOLETOR AÉREO DE ESGOTO SANITÁRIO. AF_08/2022</v>
          </cell>
          <cell r="C5713" t="str">
            <v>UN</v>
          </cell>
          <cell r="D5713">
            <v>126.06</v>
          </cell>
          <cell r="E5713" t="str">
            <v>Instalações Prediais de Esgoto - Tubos e Conexões</v>
          </cell>
          <cell r="F5713" t="str">
            <v>SINAPI Mai/26</v>
          </cell>
        </row>
        <row r="5714">
          <cell r="A5714">
            <v>89724</v>
          </cell>
          <cell r="B5714" t="str">
            <v>JOELHO 90 GRAUS, PVC, SERIE NORMAL, ESGOTO PREDIAL, DN 40 MM, JUNTA SOLDÁVEL, FORNECIDO E INSTALADO EM RAMAL DE DESCARGA OU RAMAL DE ESGOTO SANITÁRIO. AF_08/2022</v>
          </cell>
          <cell r="C5714" t="str">
            <v>UN</v>
          </cell>
          <cell r="D5714">
            <v>13.67</v>
          </cell>
          <cell r="E5714" t="str">
            <v>Instalações Prediais de Esgoto - Tubos e Conexões</v>
          </cell>
          <cell r="F5714" t="str">
            <v>SINAPI Mai/26</v>
          </cell>
        </row>
        <row r="5715">
          <cell r="A5715">
            <v>89801</v>
          </cell>
          <cell r="B5715" t="str">
            <v>JOELHO 90 GRAUS, PVC, SERIE NORMAL, ESGOTO PREDIAL, DN 50 MM, JUNTA ELÁSTICA, FORNECIDO E INSTALADO EM PRUMADA DE ESGOTO SANITÁRIO OU VENTILAÇÃO. AF_08/2022</v>
          </cell>
          <cell r="C5715" t="str">
            <v>UN</v>
          </cell>
          <cell r="D5715">
            <v>10.69</v>
          </cell>
          <cell r="E5715" t="str">
            <v>Instalações Prediais de Esgoto - Tubos e Conexões</v>
          </cell>
          <cell r="F5715" t="str">
            <v>SINAPI Mai/26</v>
          </cell>
        </row>
        <row r="5716">
          <cell r="A5716">
            <v>89731</v>
          </cell>
          <cell r="B5716" t="str">
            <v>JOELHO 90 GRAUS, PVC, SERIE NORMAL, ESGOTO PREDIAL, DN 50 MM, JUNTA ELÁSTICA, FORNECIDO E INSTALADO EM RAMAL DE DESCARGA OU RAMAL DE ESGOTO SANITÁRIO. AF_08/2022</v>
          </cell>
          <cell r="C5716" t="str">
            <v>UN</v>
          </cell>
          <cell r="D5716">
            <v>18.3</v>
          </cell>
          <cell r="E5716" t="str">
            <v>Instalações Prediais de Esgoto - Tubos e Conexões</v>
          </cell>
          <cell r="F5716" t="str">
            <v>SINAPI Mai/26</v>
          </cell>
        </row>
        <row r="5717">
          <cell r="A5717">
            <v>89805</v>
          </cell>
          <cell r="B5717" t="str">
            <v>JOELHO 90 GRAUS, PVC, SERIE NORMAL, ESGOTO PREDIAL, DN 75 MM, JUNTA ELÁSTICA, FORNECIDO E INSTALADO EM PRUMADA DE ESGOTO SANITÁRIO OU VENTILAÇÃO. AF_08/2022</v>
          </cell>
          <cell r="C5717" t="str">
            <v>UN</v>
          </cell>
          <cell r="D5717">
            <v>24.38</v>
          </cell>
          <cell r="E5717" t="str">
            <v>Instalações Prediais de Esgoto - Tubos e Conexões</v>
          </cell>
          <cell r="F5717" t="str">
            <v>SINAPI Mai/26</v>
          </cell>
        </row>
        <row r="5718">
          <cell r="A5718">
            <v>89737</v>
          </cell>
          <cell r="B5718" t="str">
            <v>JOELHO 90 GRAUS, PVC, SERIE NORMAL, ESGOTO PREDIAL, DN 75 MM, JUNTA ELÁSTICA, FORNECIDO E INSTALADO EM RAMAL DE DESCARGA OU RAMAL DE ESGOTO SANITÁRIO. AF_08/2022</v>
          </cell>
          <cell r="C5718" t="str">
            <v>UN</v>
          </cell>
          <cell r="D5718">
            <v>27.28</v>
          </cell>
          <cell r="E5718" t="str">
            <v>Instalações Prediais de Esgoto - Tubos e Conexões</v>
          </cell>
          <cell r="F5718" t="str">
            <v>SINAPI Mai/26</v>
          </cell>
        </row>
        <row r="5719">
          <cell r="A5719">
            <v>104355</v>
          </cell>
          <cell r="B5719" t="str">
            <v>JUNÇÃO DE REDUCAO INVERTIDA, PVC, SÉRIE NORMAL, ESGOTO PREDIAL, DN 100 X 75 MM, JUNTA ELÁSTICA, FORNECIDO E INSTALADO EM PRUMADA DE ESGOTO SANITÁRIO OU VENTILAÇÃO. AF_08/2022</v>
          </cell>
          <cell r="C5719" t="str">
            <v>UN</v>
          </cell>
          <cell r="D5719">
            <v>57.88</v>
          </cell>
          <cell r="E5719" t="str">
            <v>Instalações Prediais de Esgoto - Tubos e Conexões</v>
          </cell>
          <cell r="F5719" t="str">
            <v>SINAPI Mai/26</v>
          </cell>
        </row>
        <row r="5720">
          <cell r="A5720">
            <v>104347</v>
          </cell>
          <cell r="B5720" t="str">
            <v>JUNÇÃO DE REDUCAO INVERTIDA, PVC, SÉRIE NORMAL, ESGOTO PREDIAL, DN 100 X 75 MM, JUNTA ELÁSTICA, FORNECIDO E INSTALADO EM RAMAL DE DESCARGA OU RAMAL DE ESGOTO SANITÁRIO. AF_08/2022</v>
          </cell>
          <cell r="C5720" t="str">
            <v>UN</v>
          </cell>
          <cell r="D5720">
            <v>57.57</v>
          </cell>
          <cell r="E5720" t="str">
            <v>Instalações Prediais de Esgoto - Tubos e Conexões</v>
          </cell>
          <cell r="F5720" t="str">
            <v>SINAPI Mai/26</v>
          </cell>
        </row>
        <row r="5721">
          <cell r="A5721">
            <v>104353</v>
          </cell>
          <cell r="B5721" t="str">
            <v>JUNÇÃO DE REDUÇÃO INVERTIDA, PVC, SÉRIE NORMAL, ESGOTO PREDIAL, DN 100 X 50 MM, JUNTA ELÁSTICA, FORNECIDO E INSTALADO EM PRUMADA DE ESGOTO SANITÁRIO OU VENTILAÇÃO. AF_08/2022</v>
          </cell>
          <cell r="C5721" t="str">
            <v>UN</v>
          </cell>
          <cell r="D5721">
            <v>49.93</v>
          </cell>
          <cell r="E5721" t="str">
            <v>Instalações Prediais de Esgoto - Tubos e Conexões</v>
          </cell>
          <cell r="F5721" t="str">
            <v>SINAPI Mai/26</v>
          </cell>
        </row>
        <row r="5722">
          <cell r="A5722">
            <v>104345</v>
          </cell>
          <cell r="B5722" t="str">
            <v>JUNÇÃO DE REDUÇÃO INVERTIDA, PVC, SÉRIE NORMAL, ESGOTO PREDIAL, DN 100 X 50 MM, JUNTA ELÁSTICA, FORNECIDO E INSTALADO EM RAMAL DE DESCARGA OU RAMAL DE ESGOTO SANITÁRIO. AF_08/2022</v>
          </cell>
          <cell r="C5722" t="str">
            <v>UN</v>
          </cell>
          <cell r="D5722">
            <v>51.71</v>
          </cell>
          <cell r="E5722" t="str">
            <v>Instalações Prediais de Esgoto - Tubos e Conexões</v>
          </cell>
          <cell r="F5722" t="str">
            <v>SINAPI Mai/26</v>
          </cell>
        </row>
        <row r="5723">
          <cell r="A5723">
            <v>104350</v>
          </cell>
          <cell r="B5723" t="str">
            <v>JUNÇÃO DE REDUÇÃO INVERTIDA, PVC, SÉRIE NORMAL, ESGOTO PREDIAL, DN 75 X 50 MM, JUNTA ELÁSTICA, FORNECIDO E INSTALADO EM PRUMADA DE ESGOTO SANITÁRIO OU VENTILAÇÃO. AF_08/2022</v>
          </cell>
          <cell r="C5723" t="str">
            <v>UN</v>
          </cell>
          <cell r="D5723">
            <v>35.11</v>
          </cell>
          <cell r="E5723" t="str">
            <v>Instalações Prediais de Esgoto - Tubos e Conexões</v>
          </cell>
          <cell r="F5723" t="str">
            <v>SINAPI Mai/26</v>
          </cell>
        </row>
        <row r="5724">
          <cell r="A5724">
            <v>104343</v>
          </cell>
          <cell r="B5724" t="str">
            <v>JUNÇÃO DE REDUÇÃO INVERTIDA, PVC, SÉRIE NORMAL, ESGOTO PREDIAL, DN 75 X 50 MM, JUNTA ELÁSTICA, FORNECIDO E INSTALADO EM RAMAL DE DESCARGA OU RAMAL DE ESGOTO SANITÁRIO. AF_08/2022</v>
          </cell>
          <cell r="C5724" t="str">
            <v>UN</v>
          </cell>
          <cell r="D5724">
            <v>41.08</v>
          </cell>
          <cell r="E5724" t="str">
            <v>Instalações Prediais de Esgoto - Tubos e Conexões</v>
          </cell>
          <cell r="F5724" t="str">
            <v>SINAPI Mai/26</v>
          </cell>
        </row>
        <row r="5725">
          <cell r="A5725">
            <v>89834</v>
          </cell>
          <cell r="B5725" t="str">
            <v>JUNÇÃO SIMPLES, PVC, SERIE NORMAL, ESGOTO PREDIAL, DN 100 X 100 MM, JUNTA ELÁSTICA, FORNECIDO E INSTALADO EM PRUMADA DE ESGOTO SANITÁRIO OU VENTILAÇÃO. AF_08/2022</v>
          </cell>
          <cell r="C5725" t="str">
            <v>UN</v>
          </cell>
          <cell r="D5725">
            <v>64.17</v>
          </cell>
          <cell r="E5725" t="str">
            <v>Instalações Prediais de Esgoto - Tubos e Conexões</v>
          </cell>
          <cell r="F5725" t="str">
            <v>SINAPI Mai/26</v>
          </cell>
        </row>
        <row r="5726">
          <cell r="A5726">
            <v>89797</v>
          </cell>
          <cell r="B5726" t="str">
            <v>JUNÇÃO SIMPLES, PVC, SERIE NORMAL, ESGOTO PREDIAL, DN 100 X 100 MM, JUNTA ELÁSTICA, FORNECIDO E INSTALADO EM RAMAL DE DESCARGA OU RAMAL DE ESGOTO SANITÁRIO. AF_08/2022</v>
          </cell>
          <cell r="C5726" t="str">
            <v>UN</v>
          </cell>
          <cell r="D5726">
            <v>61.75</v>
          </cell>
          <cell r="E5726" t="str">
            <v>Instalações Prediais de Esgoto - Tubos e Conexões</v>
          </cell>
          <cell r="F5726" t="str">
            <v>SINAPI Mai/26</v>
          </cell>
        </row>
        <row r="5727">
          <cell r="A5727">
            <v>89861</v>
          </cell>
          <cell r="B5727" t="str">
            <v>JUNÇÃO SIMPLES, PVC, SERIE NORMAL, ESGOTO PREDIAL, DN 100 X 100 MM, JUNTA ELÁSTICA, FORNECIDO E INSTALADO EM SUBCOLETOR AÉREO DE ESGOTO SANITÁRIO. AF_08/2022</v>
          </cell>
          <cell r="C5727" t="str">
            <v>UN</v>
          </cell>
          <cell r="D5727">
            <v>70.06</v>
          </cell>
          <cell r="E5727" t="str">
            <v>Instalações Prediais de Esgoto - Tubos e Conexões</v>
          </cell>
          <cell r="F5727" t="str">
            <v>SINAPI Mai/26</v>
          </cell>
        </row>
        <row r="5728">
          <cell r="A5728">
            <v>89783</v>
          </cell>
          <cell r="B5728" t="str">
            <v>JUNÇÃO SIMPLES, PVC, SERIE NORMAL, ESGOTO PREDIAL, DN 40 MM, JUNTA SOLDÁVEL, FORNECIDO E INSTALADO EM RAMAL DE DESCARGA OU RAMAL DE ESGOTO SANITÁRIO. AF_08/2022</v>
          </cell>
          <cell r="C5728" t="str">
            <v>UN</v>
          </cell>
          <cell r="D5728">
            <v>19.739999999999998</v>
          </cell>
          <cell r="E5728" t="str">
            <v>Instalações Prediais de Esgoto - Tubos e Conexões</v>
          </cell>
          <cell r="F5728" t="str">
            <v>SINAPI Mai/26</v>
          </cell>
        </row>
        <row r="5729">
          <cell r="A5729">
            <v>89827</v>
          </cell>
          <cell r="B5729" t="str">
            <v>JUNÇÃO SIMPLES, PVC, SERIE NORMAL, ESGOTO PREDIAL, DN 50 X 50 MM, JUNTA ELÁSTICA, FORNECIDO E INSTALADO EM PRUMADA DE ESGOTO SANITÁRIO OU VENTILAÇÃO. AF_08/2022</v>
          </cell>
          <cell r="C5729" t="str">
            <v>UN</v>
          </cell>
          <cell r="D5729">
            <v>22.3</v>
          </cell>
          <cell r="E5729" t="str">
            <v>Instalações Prediais de Esgoto - Tubos e Conexões</v>
          </cell>
          <cell r="F5729" t="str">
            <v>SINAPI Mai/26</v>
          </cell>
        </row>
        <row r="5730">
          <cell r="A5730">
            <v>89785</v>
          </cell>
          <cell r="B5730" t="str">
            <v>JUNÇÃO SIMPLES, PVC, SERIE NORMAL, ESGOTO PREDIAL, DN 50 X 50 MM, JUNTA ELÁSTICA, FORNECIDO E INSTALADO EM RAMAL DE DESCARGA OU RAMAL DE ESGOTO SANITÁRIO. AF_08/2022</v>
          </cell>
          <cell r="C5730" t="str">
            <v>UN</v>
          </cell>
          <cell r="D5730">
            <v>32.450000000000003</v>
          </cell>
          <cell r="E5730" t="str">
            <v>Instalações Prediais de Esgoto - Tubos e Conexões</v>
          </cell>
          <cell r="F5730" t="str">
            <v>SINAPI Mai/26</v>
          </cell>
        </row>
        <row r="5731">
          <cell r="A5731">
            <v>89830</v>
          </cell>
          <cell r="B5731" t="str">
            <v>JUNÇÃO SIMPLES, PVC, SERIE NORMAL, ESGOTO PREDIAL, DN 75 X 75 MM, JUNTA ELÁSTICA, FORNECIDO E INSTALADO EM PRUMADA DE ESGOTO SANITÁRIO OU VENTILAÇÃO. AF_08/2022</v>
          </cell>
          <cell r="C5731" t="str">
            <v>UN</v>
          </cell>
          <cell r="D5731">
            <v>45.5</v>
          </cell>
          <cell r="E5731" t="str">
            <v>Instalações Prediais de Esgoto - Tubos e Conexões</v>
          </cell>
          <cell r="F5731" t="str">
            <v>SINAPI Mai/26</v>
          </cell>
        </row>
        <row r="5732">
          <cell r="A5732">
            <v>89795</v>
          </cell>
          <cell r="B5732" t="str">
            <v>JUNÇÃO SIMPLES, PVC, SERIE NORMAL, ESGOTO PREDIAL, DN 75 X 75 MM, JUNTA ELÁSTICA, FORNECIDO E INSTALADO EM RAMAL DE DESCARGA OU RAMAL DE ESGOTO SANITÁRIO. AF_08/2022</v>
          </cell>
          <cell r="C5732" t="str">
            <v>UN</v>
          </cell>
          <cell r="D5732">
            <v>49.37</v>
          </cell>
          <cell r="E5732" t="str">
            <v>Instalações Prediais de Esgoto - Tubos e Conexões</v>
          </cell>
          <cell r="F5732" t="str">
            <v>SINAPI Mai/26</v>
          </cell>
        </row>
        <row r="5733">
          <cell r="A5733">
            <v>89823</v>
          </cell>
          <cell r="B5733" t="str">
            <v>LUVA DE CORRER, PVC, SERIE NORMAL, ESGOTO PREDIAL, DN 100 MM, JUNTA ELÁSTICA, FORNECIDO E INSTALADO EM PRUMADA DE ESGOTO SANITÁRIO OU VENTILAÇÃO. AF_08/2022</v>
          </cell>
          <cell r="C5733" t="str">
            <v>UN</v>
          </cell>
          <cell r="D5733">
            <v>42.32</v>
          </cell>
          <cell r="E5733" t="str">
            <v>Instalações Prediais de Esgoto - Tubos e Conexões</v>
          </cell>
          <cell r="F5733" t="str">
            <v>SINAPI Mai/26</v>
          </cell>
        </row>
        <row r="5734">
          <cell r="A5734">
            <v>89779</v>
          </cell>
          <cell r="B5734" t="str">
            <v>LUVA DE CORRER, PVC, SERIE NORMAL, ESGOTO PREDIAL, DN 100 MM, JUNTA ELÁSTICA, FORNECIDO E INSTALADO EM RAMAL DE DESCARGA OU RAMAL DE ESGOTO SANITÁRIO. AF_08/2022</v>
          </cell>
          <cell r="C5734" t="str">
            <v>UN</v>
          </cell>
          <cell r="D5734">
            <v>41.11</v>
          </cell>
          <cell r="E5734" t="str">
            <v>Instalações Prediais de Esgoto - Tubos e Conexões</v>
          </cell>
          <cell r="F5734" t="str">
            <v>SINAPI Mai/26</v>
          </cell>
        </row>
        <row r="5735">
          <cell r="A5735">
            <v>89857</v>
          </cell>
          <cell r="B5735" t="str">
            <v>LUVA DE CORRER, PVC, SERIE NORMAL, ESGOTO PREDIAL, DN 100 MM, JUNTA ELÁSTICA, FORNECIDO E INSTALADO EM SUBCOLETOR AÉREO DE ESGOTO SANITÁRIO. AF_08/2022</v>
          </cell>
          <cell r="C5735" t="str">
            <v>UN</v>
          </cell>
          <cell r="D5735">
            <v>45.26</v>
          </cell>
          <cell r="E5735" t="str">
            <v>Instalações Prediais de Esgoto - Tubos e Conexões</v>
          </cell>
          <cell r="F5735" t="str">
            <v>SINAPI Mai/26</v>
          </cell>
        </row>
        <row r="5736">
          <cell r="A5736">
            <v>89814</v>
          </cell>
          <cell r="B5736" t="str">
            <v>LUVA DE CORRER, PVC, SERIE NORMAL, ESGOTO PREDIAL, DN 50 MM, JUNTA ELÁSTICA, FORNECIDO E INSTALADO EM PRUMADA DE ESGOTO SANITÁRIO OU VENTILAÇÃO. AF_08/2022</v>
          </cell>
          <cell r="C5736" t="str">
            <v>UN</v>
          </cell>
          <cell r="D5736">
            <v>20.239999999999998</v>
          </cell>
          <cell r="E5736" t="str">
            <v>Instalações Prediais de Esgoto - Tubos e Conexões</v>
          </cell>
          <cell r="F5736" t="str">
            <v>SINAPI Mai/26</v>
          </cell>
        </row>
        <row r="5737">
          <cell r="A5737">
            <v>89754</v>
          </cell>
          <cell r="B5737" t="str">
            <v>LUVA DE CORRER, PVC, SERIE NORMAL, ESGOTO PREDIAL, DN 50 MM, JUNTA ELÁSTICA, FORNECIDO E INSTALADO EM RAMAL DE DESCARGA OU RAMAL DE ESGOTO SANITÁRIO. AF_08/2022</v>
          </cell>
          <cell r="C5737" t="str">
            <v>UN</v>
          </cell>
          <cell r="D5737">
            <v>25.32</v>
          </cell>
          <cell r="E5737" t="str">
            <v>Instalações Prediais de Esgoto - Tubos e Conexões</v>
          </cell>
          <cell r="F5737" t="str">
            <v>SINAPI Mai/26</v>
          </cell>
        </row>
        <row r="5738">
          <cell r="A5738">
            <v>89819</v>
          </cell>
          <cell r="B5738" t="str">
            <v>LUVA DE CORRER, PVC, SERIE NORMAL, ESGOTO PREDIAL, DN 75 MM, JUNTA ELÁSTICA, FORNECIDO E INSTALADO EM PRUMADA DE ESGOTO SANITÁRIO OU VENTILAÇÃO. AF_08/2022</v>
          </cell>
          <cell r="C5738" t="str">
            <v>UN</v>
          </cell>
          <cell r="D5738">
            <v>28.34</v>
          </cell>
          <cell r="E5738" t="str">
            <v>Instalações Prediais de Esgoto - Tubos e Conexões</v>
          </cell>
          <cell r="F5738" t="str">
            <v>SINAPI Mai/26</v>
          </cell>
        </row>
        <row r="5739">
          <cell r="A5739">
            <v>89776</v>
          </cell>
          <cell r="B5739" t="str">
            <v>LUVA DE CORRER, PVC, SERIE NORMAL, ESGOTO PREDIAL, DN 75 MM, JUNTA ELÁSTICA, FORNECIDO E INSTALADO EM RAMAL DE DESCARGA OU RAMAL DE ESGOTO SANITÁRIO. AF_08/2022</v>
          </cell>
          <cell r="C5739" t="str">
            <v>UN</v>
          </cell>
          <cell r="D5739">
            <v>30.28</v>
          </cell>
          <cell r="E5739" t="str">
            <v>Instalações Prediais de Esgoto - Tubos e Conexões</v>
          </cell>
          <cell r="F5739" t="str">
            <v>SINAPI Mai/26</v>
          </cell>
        </row>
        <row r="5740">
          <cell r="A5740">
            <v>89821</v>
          </cell>
          <cell r="B5740" t="str">
            <v>LUVA SIMPLES, PVC, SERIE NORMAL, ESGOTO PREDIAL, DN 100 MM, JUNTA ELÁSTICA, FORNECIDO E INSTALADO EM PRUMADA DE ESGOTO SANITÁRIO OU VENTILAÇÃO. AF_08/2022</v>
          </cell>
          <cell r="C5740" t="str">
            <v>UN</v>
          </cell>
          <cell r="D5740">
            <v>23.3</v>
          </cell>
          <cell r="E5740" t="str">
            <v>Instalações Prediais de Esgoto - Tubos e Conexões</v>
          </cell>
          <cell r="F5740" t="str">
            <v>SINAPI Mai/26</v>
          </cell>
        </row>
        <row r="5741">
          <cell r="A5741">
            <v>89778</v>
          </cell>
          <cell r="B5741" t="str">
            <v>LUVA SIMPLES, PVC, SERIE NORMAL, ESGOTO PREDIAL, DN 100 MM, JUNTA ELÁSTICA, FORNECIDO E INSTALADO EM RAMAL DE DESCARGA OU RAMAL DE ESGOTO SANITÁRIO. AF_08/2022</v>
          </cell>
          <cell r="C5741" t="str">
            <v>UN</v>
          </cell>
          <cell r="D5741">
            <v>22.09</v>
          </cell>
          <cell r="E5741" t="str">
            <v>Instalações Prediais de Esgoto - Tubos e Conexões</v>
          </cell>
          <cell r="F5741" t="str">
            <v>SINAPI Mai/26</v>
          </cell>
        </row>
        <row r="5742">
          <cell r="A5742">
            <v>89856</v>
          </cell>
          <cell r="B5742" t="str">
            <v>LUVA SIMPLES, PVC, SERIE NORMAL, ESGOTO PREDIAL, DN 100 MM, JUNTA ELÁSTICA, FORNECIDO E INSTALADO EM SUBCOLETOR AÉREO DE ESGOTO SANITÁRIO. AF_08/2022</v>
          </cell>
          <cell r="C5742" t="str">
            <v>UN</v>
          </cell>
          <cell r="D5742">
            <v>26.24</v>
          </cell>
          <cell r="E5742" t="str">
            <v>Instalações Prediais de Esgoto - Tubos e Conexões</v>
          </cell>
          <cell r="F5742" t="str">
            <v>SINAPI Mai/26</v>
          </cell>
        </row>
        <row r="5743">
          <cell r="A5743">
            <v>89752</v>
          </cell>
          <cell r="B5743" t="str">
            <v>LUVA SIMPLES, PVC, SERIE NORMAL, ESGOTO PREDIAL, DN 40 MM, JUNTA SOLDÁVEL, FORNECIDO E INSTALADO EM RAMAL DE DESCARGA OU RAMAL DE ESGOTO SANITÁRIO. AF_08/2022</v>
          </cell>
          <cell r="C5743" t="str">
            <v>UN</v>
          </cell>
          <cell r="D5743">
            <v>9.91</v>
          </cell>
          <cell r="E5743" t="str">
            <v>Instalações Prediais de Esgoto - Tubos e Conexões</v>
          </cell>
          <cell r="F5743" t="str">
            <v>SINAPI Mai/26</v>
          </cell>
        </row>
        <row r="5744">
          <cell r="A5744">
            <v>89813</v>
          </cell>
          <cell r="B5744" t="str">
            <v>LUVA SIMPLES, PVC, SERIE NORMAL, ESGOTO PREDIAL, DN 50 MM, JUNTA ELÁSTICA, FORNECIDO E INSTALADO EM PRUMADA DE ESGOTO SANITÁRIO OU VENTILAÇÃO. AF_08/2022</v>
          </cell>
          <cell r="C5744" t="str">
            <v>UN</v>
          </cell>
          <cell r="D5744">
            <v>7.1</v>
          </cell>
          <cell r="E5744" t="str">
            <v>Instalações Prediais de Esgoto - Tubos e Conexões</v>
          </cell>
          <cell r="F5744" t="str">
            <v>SINAPI Mai/26</v>
          </cell>
        </row>
        <row r="5745">
          <cell r="A5745">
            <v>89753</v>
          </cell>
          <cell r="B5745" t="str">
            <v>LUVA SIMPLES, PVC, SERIE NORMAL, ESGOTO PREDIAL, DN 50 MM, JUNTA ELÁSTICA, FORNECIDO E INSTALADO EM RAMAL DE DESCARGA OU RAMAL DE ESGOTO SANITÁRIO. AF_08/2022</v>
          </cell>
          <cell r="C5745" t="str">
            <v>UN</v>
          </cell>
          <cell r="D5745">
            <v>12.26</v>
          </cell>
          <cell r="E5745" t="str">
            <v>Instalações Prediais de Esgoto - Tubos e Conexões</v>
          </cell>
          <cell r="F5745" t="str">
            <v>SINAPI Mai/26</v>
          </cell>
        </row>
        <row r="5746">
          <cell r="A5746">
            <v>89817</v>
          </cell>
          <cell r="B5746" t="str">
            <v>LUVA SIMPLES, PVC, SERIE NORMAL, ESGOTO PREDIAL, DN 75 MM, JUNTA ELÁSTICA, FORNECIDO E INSTALADO EM PRUMADA DE ESGOTO SANITÁRIO OU VENTILAÇÃO. AF_08/2022</v>
          </cell>
          <cell r="C5746" t="str">
            <v>UN</v>
          </cell>
          <cell r="D5746">
            <v>17.600000000000001</v>
          </cell>
          <cell r="E5746" t="str">
            <v>Instalações Prediais de Esgoto - Tubos e Conexões</v>
          </cell>
          <cell r="F5746" t="str">
            <v>SINAPI Mai/26</v>
          </cell>
        </row>
        <row r="5747">
          <cell r="A5747">
            <v>89774</v>
          </cell>
          <cell r="B5747" t="str">
            <v>LUVA SIMPLES, PVC, SERIE NORMAL, ESGOTO PREDIAL, DN 75 MM, JUNTA ELÁSTICA, FORNECIDO E INSTALADO EM RAMAL DE DESCARGA OU RAMAL DE ESGOTO SANITÁRIO. AF_08/2022</v>
          </cell>
          <cell r="C5747" t="str">
            <v>UN</v>
          </cell>
          <cell r="D5747">
            <v>19.579999999999998</v>
          </cell>
          <cell r="E5747" t="str">
            <v>Instalações Prediais de Esgoto - Tubos e Conexões</v>
          </cell>
          <cell r="F5747" t="str">
            <v>SINAPI Mai/26</v>
          </cell>
        </row>
        <row r="5748">
          <cell r="A5748">
            <v>95693</v>
          </cell>
          <cell r="B5748" t="str">
            <v>LUVA SIMPLES, PVC, SÉRIE NORMAL, ESGOTO PREDIAL, DN 150 MM, JUNTA ELÁSTICA, FORNECIDO E INSTALADO EM SUBCOLETOR AÉREO DE ESGOTO SANITÁRIO. AF_08/2022</v>
          </cell>
          <cell r="C5748" t="str">
            <v>UN</v>
          </cell>
          <cell r="D5748">
            <v>64.69</v>
          </cell>
          <cell r="E5748" t="str">
            <v>Instalações Prediais de Esgoto - Tubos e Conexões</v>
          </cell>
          <cell r="F5748" t="str">
            <v>SINAPI Mai/26</v>
          </cell>
        </row>
        <row r="5749">
          <cell r="A5749">
            <v>89833</v>
          </cell>
          <cell r="B5749" t="str">
            <v>TE, PVC, SERIE NORMAL, ESGOTO PREDIAL, DN 100 X 100 MM, JUNTA ELÁSTICA, FORNECIDO E INSTALADO EM PRUMADA DE ESGOTO SANITÁRIO OU VENTILAÇÃO. AF_08/2022</v>
          </cell>
          <cell r="C5749" t="str">
            <v>UN</v>
          </cell>
          <cell r="D5749">
            <v>54</v>
          </cell>
          <cell r="E5749" t="str">
            <v>Instalações Prediais de Esgoto - Tubos e Conexões</v>
          </cell>
          <cell r="F5749" t="str">
            <v>SINAPI Mai/26</v>
          </cell>
        </row>
        <row r="5750">
          <cell r="A5750">
            <v>89796</v>
          </cell>
          <cell r="B5750" t="str">
            <v>TE, PVC, SERIE NORMAL, ESGOTO PREDIAL, DN 100 X 100 MM, JUNTA ELÁSTICA, FORNECIDO E INSTALADO EM RAMAL DE DESCARGA OU RAMAL DE ESGOTO SANITÁRIO. AF_08/2022</v>
          </cell>
          <cell r="C5750" t="str">
            <v>UN</v>
          </cell>
          <cell r="D5750">
            <v>51.58</v>
          </cell>
          <cell r="E5750" t="str">
            <v>Instalações Prediais de Esgoto - Tubos e Conexões</v>
          </cell>
          <cell r="F5750" t="str">
            <v>SINAPI Mai/26</v>
          </cell>
        </row>
        <row r="5751">
          <cell r="A5751">
            <v>89860</v>
          </cell>
          <cell r="B5751" t="str">
            <v>TE, PVC, SERIE NORMAL, ESGOTO PREDIAL, DN 100 X 100 MM, JUNTA ELÁSTICA, FORNECIDO E INSTALADO EM SUBCOLETOR AÉREO DE ESGOTO SANITÁRIO. AF_08/2022</v>
          </cell>
          <cell r="C5751" t="str">
            <v>UN</v>
          </cell>
          <cell r="D5751">
            <v>59.89</v>
          </cell>
          <cell r="E5751" t="str">
            <v>Instalações Prediais de Esgoto - Tubos e Conexões</v>
          </cell>
          <cell r="F5751" t="str">
            <v>SINAPI Mai/26</v>
          </cell>
        </row>
        <row r="5752">
          <cell r="A5752">
            <v>89782</v>
          </cell>
          <cell r="B5752" t="str">
            <v>TE, PVC, SERIE NORMAL, ESGOTO PREDIAL, DN 40 X 40 MM, JUNTA SOLDÁVEL, FORNECIDO E INSTALADO EM RAMAL DE DESCARGA OU RAMAL DE ESGOTO SANITÁRIO. AF_08/2022</v>
          </cell>
          <cell r="C5752" t="str">
            <v>UN</v>
          </cell>
          <cell r="D5752">
            <v>19.61</v>
          </cell>
          <cell r="E5752" t="str">
            <v>Instalações Prediais de Esgoto - Tubos e Conexões</v>
          </cell>
          <cell r="F5752" t="str">
            <v>SINAPI Mai/26</v>
          </cell>
        </row>
        <row r="5753">
          <cell r="A5753">
            <v>89825</v>
          </cell>
          <cell r="B5753" t="str">
            <v>TE, PVC, SERIE NORMAL, ESGOTO PREDIAL, DN 50 X 50 MM, JUNTA ELÁSTICA, FORNECIDO E INSTALADO EM PRUMADA DE ESGOTO SANITÁRIO OU VENTILAÇÃO. AF_08/2022</v>
          </cell>
          <cell r="C5753" t="str">
            <v>UN</v>
          </cell>
          <cell r="D5753">
            <v>19.329999999999998</v>
          </cell>
          <cell r="E5753" t="str">
            <v>Instalações Prediais de Esgoto - Tubos e Conexões</v>
          </cell>
          <cell r="F5753" t="str">
            <v>SINAPI Mai/26</v>
          </cell>
        </row>
        <row r="5754">
          <cell r="A5754">
            <v>89784</v>
          </cell>
          <cell r="B5754" t="str">
            <v>TE, PVC, SERIE NORMAL, ESGOTO PREDIAL, DN 50 X 50 MM, JUNTA ELÁSTICA, FORNECIDO E INSTALADO EM RAMAL DE DESCARGA OU RAMAL DE ESGOTO SANITÁRIO. AF_08/2022</v>
          </cell>
          <cell r="C5754" t="str">
            <v>UN</v>
          </cell>
          <cell r="D5754">
            <v>29.48</v>
          </cell>
          <cell r="E5754" t="str">
            <v>Instalações Prediais de Esgoto - Tubos e Conexões</v>
          </cell>
          <cell r="F5754" t="str">
            <v>SINAPI Mai/26</v>
          </cell>
        </row>
        <row r="5755">
          <cell r="A5755">
            <v>89829</v>
          </cell>
          <cell r="B5755" t="str">
            <v>TE, PVC, SERIE NORMAL, ESGOTO PREDIAL, DN 75 X 75 MM, JUNTA ELÁSTICA, FORNECIDO E INSTALADO EM PRUMADA DE ESGOTO SANITÁRIO OU VENTILAÇÃO. AF_08/2022</v>
          </cell>
          <cell r="C5755" t="str">
            <v>UN</v>
          </cell>
          <cell r="D5755">
            <v>42.88</v>
          </cell>
          <cell r="E5755" t="str">
            <v>Instalações Prediais de Esgoto - Tubos e Conexões</v>
          </cell>
          <cell r="F5755" t="str">
            <v>SINAPI Mai/26</v>
          </cell>
        </row>
        <row r="5756">
          <cell r="A5756">
            <v>89786</v>
          </cell>
          <cell r="B5756" t="str">
            <v>TE, PVC, SERIE NORMAL, ESGOTO PREDIAL, DN 75 X 75 MM, JUNTA ELÁSTICA, FORNECIDO E INSTALADO EM RAMAL DE DESCARGA OU RAMAL DE ESGOTO SANITÁRIO. AF_08/2022</v>
          </cell>
          <cell r="C5756" t="str">
            <v>UN</v>
          </cell>
          <cell r="D5756">
            <v>46.75</v>
          </cell>
          <cell r="E5756" t="str">
            <v>Instalações Prediais de Esgoto - Tubos e Conexões</v>
          </cell>
          <cell r="F5756" t="str">
            <v>SINAPI Mai/26</v>
          </cell>
        </row>
        <row r="5757">
          <cell r="A5757">
            <v>104352</v>
          </cell>
          <cell r="B5757" t="str">
            <v>TE, PVC, SÉRIE NORMAL, ESGOTO PREDIAL, DN 100 X 50 MM, JUNTA ELÁSTICA, FORNECIDO E INSTALADO EM PRUMADA DE ESGOTO SANITÁRIO OU VENTILAÇÃO. AF_08/2022</v>
          </cell>
          <cell r="C5757" t="str">
            <v>UN</v>
          </cell>
          <cell r="D5757">
            <v>47.31</v>
          </cell>
          <cell r="E5757" t="str">
            <v>Instalações Prediais de Esgoto - Tubos e Conexões</v>
          </cell>
          <cell r="F5757" t="str">
            <v>SINAPI Mai/26</v>
          </cell>
        </row>
        <row r="5758">
          <cell r="A5758">
            <v>104344</v>
          </cell>
          <cell r="B5758" t="str">
            <v>TE, PVC, SÉRIE NORMAL, ESGOTO PREDIAL, DN 100 X 50 MM, JUNTA ELÁSTICA, FORNECIDO E INSTALADO EM RAMAL DE DESCARGA OU RAMAL DE ESGOTO SANITÁRIO. AF_08/2022</v>
          </cell>
          <cell r="C5758" t="str">
            <v>UN</v>
          </cell>
          <cell r="D5758">
            <v>49.09</v>
          </cell>
          <cell r="E5758" t="str">
            <v>Instalações Prediais de Esgoto - Tubos e Conexões</v>
          </cell>
          <cell r="F5758" t="str">
            <v>SINAPI Mai/26</v>
          </cell>
        </row>
        <row r="5759">
          <cell r="A5759">
            <v>104354</v>
          </cell>
          <cell r="B5759" t="str">
            <v>TE, PVC, SÉRIE NORMAL, ESGOTO PREDIAL, DN 100 X 75 MM, JUNTA ELÁSTICA, FORNECIDO E INSTALADO EM PRUMADA DE ESGOTO SANITÁRIO OU VENTILAÇÃO. AF_08/2022</v>
          </cell>
          <cell r="C5759" t="str">
            <v>UN</v>
          </cell>
          <cell r="D5759">
            <v>54.5</v>
          </cell>
          <cell r="E5759" t="str">
            <v>Instalações Prediais de Esgoto - Tubos e Conexões</v>
          </cell>
          <cell r="F5759" t="str">
            <v>SINAPI Mai/26</v>
          </cell>
        </row>
        <row r="5760">
          <cell r="A5760">
            <v>104346</v>
          </cell>
          <cell r="B5760" t="str">
            <v>TE, PVC, SÉRIE NORMAL, ESGOTO PREDIAL, DN 100 X 75 MM, JUNTA ELÁSTICA, FORNECIDO E INSTALADO EM RAMAL DE DESCARGA OU RAMAL DE ESGOTO SANITÁRIO. AF_08/2022</v>
          </cell>
          <cell r="C5760" t="str">
            <v>UN</v>
          </cell>
          <cell r="D5760">
            <v>54.19</v>
          </cell>
          <cell r="E5760" t="str">
            <v>Instalações Prediais de Esgoto - Tubos e Conexões</v>
          </cell>
          <cell r="F5760" t="str">
            <v>SINAPI Mai/26</v>
          </cell>
        </row>
        <row r="5761">
          <cell r="A5761">
            <v>104356</v>
          </cell>
          <cell r="B5761" t="str">
            <v>TERMINAL DE VENTILAÇÃO, PVC, SÉRIE NORMAL, ESGOTO PREDIAL, DN 100 MM, JUNTA SOLDÁVEL, FORNECIDO E INSTALADO EM PRUMADA DE ESGOTO SANITÁRIO OU VENTILAÇÃO. AF_08/2022</v>
          </cell>
          <cell r="C5761" t="str">
            <v>UN</v>
          </cell>
          <cell r="D5761">
            <v>37.47</v>
          </cell>
          <cell r="E5761" t="str">
            <v>Instalações Prediais de Esgoto - Tubos e Conexões</v>
          </cell>
          <cell r="F5761" t="str">
            <v>SINAPI Mai/26</v>
          </cell>
        </row>
        <row r="5762">
          <cell r="A5762">
            <v>104348</v>
          </cell>
          <cell r="B5762" t="str">
            <v>TERMINAL DE VENTILAÇÃO, PVC, SÉRIE NORMAL, ESGOTO PREDIAL, DN 50 MM, JUNTA SOLDÁVEL, FORNECIDO E INSTALADO EM PRUMADA DE ESGOTO SANITÁRIO OU VENTILAÇÃO. AF_08/2022</v>
          </cell>
          <cell r="C5762" t="str">
            <v>UN</v>
          </cell>
          <cell r="D5762">
            <v>13.64</v>
          </cell>
          <cell r="E5762" t="str">
            <v>Instalações Prediais de Esgoto - Tubos e Conexões</v>
          </cell>
          <cell r="F5762" t="str">
            <v>SINAPI Mai/26</v>
          </cell>
        </row>
        <row r="5763">
          <cell r="A5763">
            <v>104351</v>
          </cell>
          <cell r="B5763" t="str">
            <v>TERMINAL DE VENTILAÇÃO, PVC, SÉRIE NORMAL, ESGOTO PREDIAL, DN 75 MM, JUNTA SOLDÁVEL, FORNECIDO E INSTALADO EM PRUMADA DE ESGOTO SANITÁRIO OU VENTILAÇÃO. AF_08/2022</v>
          </cell>
          <cell r="C5763" t="str">
            <v>UN</v>
          </cell>
          <cell r="D5763">
            <v>28.26</v>
          </cell>
          <cell r="E5763" t="str">
            <v>Instalações Prediais de Esgoto - Tubos e Conexões</v>
          </cell>
          <cell r="F5763" t="str">
            <v>SINAPI Mai/26</v>
          </cell>
        </row>
        <row r="5764">
          <cell r="A5764">
            <v>89800</v>
          </cell>
          <cell r="B5764" t="str">
            <v>TUBO PVC, SERIE NORMAL, ESGOTO PREDIAL, DN 100 MM, FORNECIDO E INSTALADO EM PRUMADA DE ESGOTO SANITÁRIO OU VENTILAÇÃO. AF_08/2022</v>
          </cell>
          <cell r="C5764" t="str">
            <v>M</v>
          </cell>
          <cell r="D5764">
            <v>39.29</v>
          </cell>
          <cell r="E5764" t="str">
            <v>Instalações Prediais de Esgoto - Tubos e Conexões</v>
          </cell>
          <cell r="F5764" t="str">
            <v>SINAPI Mai/26</v>
          </cell>
        </row>
        <row r="5765">
          <cell r="A5765">
            <v>89714</v>
          </cell>
          <cell r="B5765" t="str">
            <v>TUBO PVC, SERIE NORMAL, ESGOTO PREDIAL, DN 100 MM, FORNECIDO E INSTALADO EM RAMAL DE DESCARGA OU RAMAL DE ESGOTO SANITÁRIO. AF_08/2022</v>
          </cell>
          <cell r="C5765" t="str">
            <v>M</v>
          </cell>
          <cell r="D5765">
            <v>52.63</v>
          </cell>
          <cell r="E5765" t="str">
            <v>Instalações Prediais de Esgoto - Tubos e Conexões</v>
          </cell>
          <cell r="F5765" t="str">
            <v>SINAPI Mai/26</v>
          </cell>
        </row>
        <row r="5766">
          <cell r="A5766">
            <v>89848</v>
          </cell>
          <cell r="B5766" t="str">
            <v>TUBO PVC, SERIE NORMAL, ESGOTO PREDIAL, DN 100 MM, FORNECIDO E INSTALADO EM SUBCOLETOR AÉREO DE ESGOTO SANITÁRIO. AF_08/2022</v>
          </cell>
          <cell r="C5766" t="str">
            <v>M</v>
          </cell>
          <cell r="D5766">
            <v>37.56</v>
          </cell>
          <cell r="E5766" t="str">
            <v>Instalações Prediais de Esgoto - Tubos e Conexões</v>
          </cell>
          <cell r="F5766" t="str">
            <v>SINAPI Mai/26</v>
          </cell>
        </row>
        <row r="5767">
          <cell r="A5767">
            <v>89849</v>
          </cell>
          <cell r="B5767" t="str">
            <v>TUBO PVC, SERIE NORMAL, ESGOTO PREDIAL, DN 150 MM, FORNECIDO E INSTALADO EM SUBCOLETOR AÉREO DE ESGOTO SANITÁRIO. AF_08/2022</v>
          </cell>
          <cell r="C5767" t="str">
            <v>M</v>
          </cell>
          <cell r="D5767">
            <v>75.010000000000005</v>
          </cell>
          <cell r="E5767" t="str">
            <v>Instalações Prediais de Esgoto - Tubos e Conexões</v>
          </cell>
          <cell r="F5767" t="str">
            <v>SINAPI Mai/26</v>
          </cell>
        </row>
        <row r="5768">
          <cell r="A5768">
            <v>89711</v>
          </cell>
          <cell r="B5768" t="str">
            <v>TUBO PVC, SERIE NORMAL, ESGOTO PREDIAL, DN 40 MM, FORNECIDO E INSTALADO EM RAMAL DE DESCARGA OU RAMAL DE ESGOTO SANITÁRIO. AF_08/2022</v>
          </cell>
          <cell r="C5768" t="str">
            <v>M</v>
          </cell>
          <cell r="D5768">
            <v>30.27</v>
          </cell>
          <cell r="E5768" t="str">
            <v>Instalações Prediais de Esgoto - Tubos e Conexões</v>
          </cell>
          <cell r="F5768" t="str">
            <v>SINAPI Mai/26</v>
          </cell>
        </row>
        <row r="5769">
          <cell r="A5769">
            <v>89798</v>
          </cell>
          <cell r="B5769" t="str">
            <v>TUBO PVC, SERIE NORMAL, ESGOTO PREDIAL, DN 50 MM, FORNECIDO E INSTALADO EM PRUMADA DE ESGOTO SANITÁRIO OU VENTILAÇÃO. AF_08/2022</v>
          </cell>
          <cell r="C5769" t="str">
            <v>M</v>
          </cell>
          <cell r="D5769">
            <v>17.47</v>
          </cell>
          <cell r="E5769" t="str">
            <v>Instalações Prediais de Esgoto - Tubos e Conexões</v>
          </cell>
          <cell r="F5769" t="str">
            <v>SINAPI Mai/26</v>
          </cell>
        </row>
        <row r="5770">
          <cell r="A5770">
            <v>89712</v>
          </cell>
          <cell r="B5770" t="str">
            <v>TUBO PVC, SERIE NORMAL, ESGOTO PREDIAL, DN 50 MM, FORNECIDO E INSTALADO EM RAMAL DE DESCARGA OU RAMAL DE ESGOTO SANITÁRIO. AF_08/2022</v>
          </cell>
          <cell r="C5770" t="str">
            <v>M</v>
          </cell>
          <cell r="D5770">
            <v>37.79</v>
          </cell>
          <cell r="E5770" t="str">
            <v>Instalações Prediais de Esgoto - Tubos e Conexões</v>
          </cell>
          <cell r="F5770" t="str">
            <v>SINAPI Mai/26</v>
          </cell>
        </row>
        <row r="5771">
          <cell r="A5771">
            <v>89799</v>
          </cell>
          <cell r="B5771" t="str">
            <v>TUBO PVC, SERIE NORMAL, ESGOTO PREDIAL, DN 75 MM, FORNECIDO E INSTALADO EM PRUMADA DE ESGOTO SANITÁRIO OU VENTILAÇÃO. AF_08/2022</v>
          </cell>
          <cell r="C5771" t="str">
            <v>M</v>
          </cell>
          <cell r="D5771">
            <v>30.08</v>
          </cell>
          <cell r="E5771" t="str">
            <v>Instalações Prediais de Esgoto - Tubos e Conexões</v>
          </cell>
          <cell r="F5771" t="str">
            <v>SINAPI Mai/26</v>
          </cell>
        </row>
        <row r="5772">
          <cell r="A5772">
            <v>89713</v>
          </cell>
          <cell r="B5772" t="str">
            <v>TUBO PVC, SERIE NORMAL, ESGOTO PREDIAL, DN 75 MM, FORNECIDO E INSTALADO EM RAMAL DE DESCARGA OU RAMAL DE ESGOTO SANITÁRIO. AF_08/2022</v>
          </cell>
          <cell r="C5772" t="str">
            <v>M</v>
          </cell>
          <cell r="D5772">
            <v>46.92</v>
          </cell>
          <cell r="E5772" t="str">
            <v>Instalações Prediais de Esgoto - Tubos e Conexões</v>
          </cell>
          <cell r="F5772" t="str">
            <v>SINAPI Mai/26</v>
          </cell>
        </row>
        <row r="5773">
          <cell r="A5773">
            <v>89376</v>
          </cell>
          <cell r="B5773" t="str">
            <v>ADAPTADOR CURTO COM BOLSA E ROSCA PARA REGISTRO, PVC, SOLDÁVEL, DN 20MM X 1/2, INSTALADO EM RAMAL OU SUB-RAMAL DE ÁGUA - FORNECIMENTO E INSTALAÇÃO. AF_06/2022</v>
          </cell>
          <cell r="C5773" t="str">
            <v>UN</v>
          </cell>
          <cell r="D5773">
            <v>7.68</v>
          </cell>
          <cell r="E5773" t="str">
            <v>Instalações Prediais de Água Fria em PVC</v>
          </cell>
          <cell r="F5773" t="str">
            <v>SINAPI Mai/26</v>
          </cell>
        </row>
        <row r="5774">
          <cell r="A5774">
            <v>89429</v>
          </cell>
          <cell r="B5774" t="str">
            <v>ADAPTADOR CURTO COM BOLSA E ROSCA PARA REGISTRO, PVC, SOLDÁVEL, DN 25MM X 3/4, INSTALADO EM RAMAL DE DISTRIBUIÇÃO DE ÁGUA - FORNECIMENTO E INSTALAÇÃO. AF_06/2022</v>
          </cell>
          <cell r="C5774" t="str">
            <v>UN</v>
          </cell>
          <cell r="D5774">
            <v>8.2100000000000009</v>
          </cell>
          <cell r="E5774" t="str">
            <v>Instalações Prediais de Água Fria em PVC</v>
          </cell>
          <cell r="F5774" t="str">
            <v>SINAPI Mai/26</v>
          </cell>
        </row>
        <row r="5775">
          <cell r="A5775">
            <v>89383</v>
          </cell>
          <cell r="B5775" t="str">
            <v>ADAPTADOR CURTO COM BOLSA E ROSCA PARA REGISTRO, PVC, SOLDÁVEL, DN 25MM X 3/4, INSTALADO EM RAMAL OU SUB-RAMAL DE ÁGUA - FORNECIMENTO E INSTALAÇÃO. AF_06/2022</v>
          </cell>
          <cell r="C5775" t="str">
            <v>UN</v>
          </cell>
          <cell r="D5775">
            <v>8.9600000000000009</v>
          </cell>
          <cell r="E5775" t="str">
            <v>Instalações Prediais de Água Fria em PVC</v>
          </cell>
          <cell r="F5775" t="str">
            <v>SINAPI Mai/26</v>
          </cell>
        </row>
        <row r="5776">
          <cell r="A5776">
            <v>89553</v>
          </cell>
          <cell r="B5776" t="str">
            <v>ADAPTADOR CURTO COM BOLSA E ROSCA PARA REGISTRO, PVC, SOLDÁVEL, DN 32MM X 1, INSTALADO EM PRUMADA DE ÁGUA - FORNECIMENTO E INSTALAÇÃO. AF_06/2022</v>
          </cell>
          <cell r="C5776" t="str">
            <v>UN</v>
          </cell>
          <cell r="D5776">
            <v>7.26</v>
          </cell>
          <cell r="E5776" t="str">
            <v>Instalações Prediais de Água Fria em PVC</v>
          </cell>
          <cell r="F5776" t="str">
            <v>SINAPI Mai/26</v>
          </cell>
        </row>
        <row r="5777">
          <cell r="A5777">
            <v>89436</v>
          </cell>
          <cell r="B5777" t="str">
            <v>ADAPTADOR CURTO COM BOLSA E ROSCA PARA REGISTRO, PVC, SOLDÁVEL, DN 32MM X 1, INSTALADO EM RAMAL DE DISTRIBUIÇÃO DE ÁGUA - FORNECIMENTO E INSTALAÇÃO. AF_06/2022</v>
          </cell>
          <cell r="C5777" t="str">
            <v>UN</v>
          </cell>
          <cell r="D5777">
            <v>10.76</v>
          </cell>
          <cell r="E5777" t="str">
            <v>Instalações Prediais de Água Fria em PVC</v>
          </cell>
          <cell r="F5777" t="str">
            <v>SINAPI Mai/26</v>
          </cell>
        </row>
        <row r="5778">
          <cell r="A5778">
            <v>89391</v>
          </cell>
          <cell r="B5778" t="str">
            <v>ADAPTADOR CURTO COM BOLSA E ROSCA PARA REGISTRO, PVC, SOLDÁVEL, DN 32MM X 1, INSTALADO EM RAMAL OU SUB-RAMAL DE ÁGUA - FORNECIMENTO E INSTALAÇÃO. AF_06/2022</v>
          </cell>
          <cell r="C5778" t="str">
            <v>UN</v>
          </cell>
          <cell r="D5778">
            <v>11.63</v>
          </cell>
          <cell r="E5778" t="str">
            <v>Instalações Prediais de Água Fria em PVC</v>
          </cell>
          <cell r="F5778" t="str">
            <v>SINAPI Mai/26</v>
          </cell>
        </row>
        <row r="5779">
          <cell r="A5779">
            <v>103994</v>
          </cell>
          <cell r="B5779" t="str">
            <v>ADAPTADOR CURTO COM BOLSA E ROSCA PARA REGISTRO, PVC, SOLDÁVEL, DN 40MM X 1.1/2", INSTALADO EM RAMAL DE DISTRIBUIÇÃO DE ÁGUA - FORNECIMENTO E INSTALAÇÃO. AF_06/2022</v>
          </cell>
          <cell r="C5779" t="str">
            <v>UN</v>
          </cell>
          <cell r="D5779">
            <v>17.97</v>
          </cell>
          <cell r="E5779" t="str">
            <v>Instalações Prediais de Água Fria em PVC</v>
          </cell>
          <cell r="F5779" t="str">
            <v>SINAPI Mai/26</v>
          </cell>
        </row>
        <row r="5780">
          <cell r="A5780">
            <v>89570</v>
          </cell>
          <cell r="B5780" t="str">
            <v>ADAPTADOR CURTO COM BOLSA E ROSCA PARA REGISTRO, PVC, SOLDÁVEL, DN 40MM X 1.1/2, INSTALADO EM PRUMADA DE ÁGUA - FORNECIMENTO E INSTALAÇÃO. AF_06/2022</v>
          </cell>
          <cell r="C5780" t="str">
            <v>UN</v>
          </cell>
          <cell r="D5780">
            <v>14.1</v>
          </cell>
          <cell r="E5780" t="str">
            <v>Instalações Prediais de Água Fria em PVC</v>
          </cell>
          <cell r="F5780" t="str">
            <v>SINAPI Mai/26</v>
          </cell>
        </row>
        <row r="5781">
          <cell r="A5781">
            <v>103992</v>
          </cell>
          <cell r="B5781" t="str">
            <v>ADAPTADOR CURTO COM BOLSA E ROSCA PARA REGISTRO, PVC, SOLDÁVEL, DN 40MM X 1.1/4", INSTALADO EM RAMAL DE DISTRIBUIÇÃO DE ÁGUA - FORNECIMENTO E INSTALAÇÃO. AF_06/2022</v>
          </cell>
          <cell r="C5781" t="str">
            <v>UN</v>
          </cell>
          <cell r="D5781">
            <v>14.89</v>
          </cell>
          <cell r="E5781" t="str">
            <v>Instalações Prediais de Água Fria em PVC</v>
          </cell>
          <cell r="F5781" t="str">
            <v>SINAPI Mai/26</v>
          </cell>
        </row>
        <row r="5782">
          <cell r="A5782">
            <v>89572</v>
          </cell>
          <cell r="B5782" t="str">
            <v>ADAPTADOR CURTO COM BOLSA E ROSCA PARA REGISTRO, PVC, SOLDÁVEL, DN 40MM X 1.1/4, INSTALADO EM PRUMADA DE ÁGUA - FORNECIMENTO E INSTALAÇÃO. AF_06/2022</v>
          </cell>
          <cell r="C5782" t="str">
            <v>UN</v>
          </cell>
          <cell r="D5782">
            <v>10.81</v>
          </cell>
          <cell r="E5782" t="str">
            <v>Instalações Prediais de Água Fria em PVC</v>
          </cell>
          <cell r="F5782" t="str">
            <v>SINAPI Mai/26</v>
          </cell>
        </row>
        <row r="5783">
          <cell r="A5783">
            <v>104001</v>
          </cell>
          <cell r="B5783" t="str">
            <v>ADAPTADOR CURTO COM BOLSA E ROSCA PARA REGISTRO, PVC, SOLDÁVEL, DN 50MM X 1.1/2", INSTALADO EM RAMAL DE DISTRIBUIÇÃO DE ÁGUA - FORNECIMENTO E INSTALAÇÃO. AF_06/2022</v>
          </cell>
          <cell r="C5783" t="str">
            <v>UN</v>
          </cell>
          <cell r="D5783">
            <v>17.62</v>
          </cell>
          <cell r="E5783" t="str">
            <v>Instalações Prediais de Água Fria em PVC</v>
          </cell>
          <cell r="F5783" t="str">
            <v>SINAPI Mai/26</v>
          </cell>
        </row>
        <row r="5784">
          <cell r="A5784">
            <v>89596</v>
          </cell>
          <cell r="B5784" t="str">
            <v>ADAPTADOR CURTO COM BOLSA E ROSCA PARA REGISTRO, PVC, SOLDÁVEL, DN 50MM X 1.1/2, INSTALADO EM PRUMADA DE ÁGUA - FORNECIMENTO E INSTALAÇÃO. AF_06/2022</v>
          </cell>
          <cell r="C5784" t="str">
            <v>UN</v>
          </cell>
          <cell r="D5784">
            <v>12.9</v>
          </cell>
          <cell r="E5784" t="str">
            <v>Instalações Prediais de Água Fria em PVC</v>
          </cell>
          <cell r="F5784" t="str">
            <v>SINAPI Mai/26</v>
          </cell>
        </row>
        <row r="5785">
          <cell r="A5785">
            <v>104002</v>
          </cell>
          <cell r="B5785" t="str">
            <v>ADAPTADOR CURTO COM BOLSA E ROSCA PARA REGISTRO, PVC, SOLDÁVEL, DN 50MM X 1.1/4", INSTALADO EM RAMAL DE DISTRIBUIÇÃO DE ÁGUA - FORNECIMENTO E INSTALAÇÃO. AF_06/2022</v>
          </cell>
          <cell r="C5785" t="str">
            <v>UN</v>
          </cell>
          <cell r="D5785">
            <v>22.05</v>
          </cell>
          <cell r="E5785" t="str">
            <v>Instalações Prediais de Água Fria em PVC</v>
          </cell>
          <cell r="F5785" t="str">
            <v>SINAPI Mai/26</v>
          </cell>
        </row>
        <row r="5786">
          <cell r="A5786">
            <v>89595</v>
          </cell>
          <cell r="B5786" t="str">
            <v>ADAPTADOR CURTO COM BOLSA E ROSCA PARA REGISTRO, PVC, SOLDÁVEL, DN 50MM X 1.1/4, INSTALADO EM PRUMADA DE ÁGUA - FORNECIMENTO E INSTALAÇÃO. AF_06/2022</v>
          </cell>
          <cell r="C5786" t="str">
            <v>UN</v>
          </cell>
          <cell r="D5786">
            <v>17.62</v>
          </cell>
          <cell r="E5786" t="str">
            <v>Instalações Prediais de Água Fria em PVC</v>
          </cell>
          <cell r="F5786" t="str">
            <v>SINAPI Mai/26</v>
          </cell>
        </row>
        <row r="5787">
          <cell r="A5787">
            <v>89610</v>
          </cell>
          <cell r="B5787" t="str">
            <v>ADAPTADOR CURTO COM BOLSA E ROSCA PARA REGISTRO, PVC, SOLDÁVEL, DN 60MM X 2, INSTALADO EM PRUMADA DE ÁGUA - FORNECIMENTO E INSTALAÇÃO. AF_06/2022</v>
          </cell>
          <cell r="C5787" t="str">
            <v>UN</v>
          </cell>
          <cell r="D5787">
            <v>23.63</v>
          </cell>
          <cell r="E5787" t="str">
            <v>Instalações Prediais de Água Fria em PVC</v>
          </cell>
          <cell r="F5787" t="str">
            <v>SINAPI Mai/26</v>
          </cell>
        </row>
        <row r="5788">
          <cell r="A5788">
            <v>89613</v>
          </cell>
          <cell r="B5788" t="str">
            <v>ADAPTADOR CURTO COM BOLSA E ROSCA PARA REGISTRO, PVC, SOLDÁVEL, DN 75MM X 2.1/2", INSTALADO EM PRUMADA DE ÁGUA - FORNECIMENTO E INSTALAÇÃO. AF_12/2014</v>
          </cell>
          <cell r="C5788" t="str">
            <v>UN</v>
          </cell>
          <cell r="D5788">
            <v>36.51</v>
          </cell>
          <cell r="E5788" t="str">
            <v>Instalações Prediais de Água Fria em PVC</v>
          </cell>
          <cell r="F5788" t="str">
            <v>SINAPI Mai/26</v>
          </cell>
        </row>
        <row r="5789">
          <cell r="A5789">
            <v>89616</v>
          </cell>
          <cell r="B5789" t="str">
            <v>ADAPTADOR CURTO COM BOLSA E ROSCA PARA REGISTRO, PVC, SOLDÁVEL, DN 85MM X 3, INSTALADO EM PRUMADA DE ÁGUA - FORNECIMENTO E INSTALAÇÃO. AF_06/2022</v>
          </cell>
          <cell r="C5789" t="str">
            <v>UN</v>
          </cell>
          <cell r="D5789">
            <v>48.5</v>
          </cell>
          <cell r="E5789" t="str">
            <v>Instalações Prediais de Água Fria em PVC</v>
          </cell>
          <cell r="F5789" t="str">
            <v>SINAPI Mai/26</v>
          </cell>
        </row>
        <row r="5790">
          <cell r="A5790">
            <v>103952</v>
          </cell>
          <cell r="B5790" t="str">
            <v>BUCHA DE REDUÇÃO, CURTA, PVC, SOLDÁVEL, DN 25 X 20 MM, INSTALADO EM RAMAL DE DISTRIBUIÇÃO DE ÁGUA - FORNECIMENTO E INSTALAÇÃO. AF_06/2022</v>
          </cell>
          <cell r="C5790" t="str">
            <v>UN</v>
          </cell>
          <cell r="D5790">
            <v>7.84</v>
          </cell>
          <cell r="E5790" t="str">
            <v>Instalações Prediais de Água Fria em PVC</v>
          </cell>
          <cell r="F5790" t="str">
            <v>SINAPI Mai/26</v>
          </cell>
        </row>
        <row r="5791">
          <cell r="A5791">
            <v>103947</v>
          </cell>
          <cell r="B5791" t="str">
            <v>BUCHA DE REDUÇÃO, CURTA, PVC, SOLDÁVEL, DN 25 X 20 MM, INSTALADO EM RAMAL OU SUB-RAMAL DE ÁGUA - FORNECIMENTO E INSTALAÇÃO. AF_06/2022</v>
          </cell>
          <cell r="C5791" t="str">
            <v>UN</v>
          </cell>
          <cell r="D5791">
            <v>8.59</v>
          </cell>
          <cell r="E5791" t="str">
            <v>Instalações Prediais de Água Fria em PVC</v>
          </cell>
          <cell r="F5791" t="str">
            <v>SINAPI Mai/26</v>
          </cell>
        </row>
        <row r="5792">
          <cell r="A5792">
            <v>103957</v>
          </cell>
          <cell r="B5792" t="str">
            <v>BUCHA DE REDUÇÃO, CURTA, PVC, SOLDÁVEL, DN 32 X 25 MM, INSTALADO EM PRUMADA DE ÁGUA - FORNECIMENTO E INSTALAÇÃO. AF_06/2022</v>
          </cell>
          <cell r="C5792" t="str">
            <v>UN</v>
          </cell>
          <cell r="D5792">
            <v>6.23</v>
          </cell>
          <cell r="E5792" t="str">
            <v>Instalações Prediais de Água Fria em PVC</v>
          </cell>
          <cell r="F5792" t="str">
            <v>SINAPI Mai/26</v>
          </cell>
        </row>
        <row r="5793">
          <cell r="A5793">
            <v>103953</v>
          </cell>
          <cell r="B5793" t="str">
            <v>BUCHA DE REDUÇÃO, CURTA, PVC, SOLDÁVEL, DN 32 X 25 MM, INSTALADO EM RAMAL DE DISTRIBUIÇÃO DE ÁGUA - FORNECIMENTO E INSTALAÇÃO. AF_06/2022</v>
          </cell>
          <cell r="C5793" t="str">
            <v>UN</v>
          </cell>
          <cell r="D5793">
            <v>9.73</v>
          </cell>
          <cell r="E5793" t="str">
            <v>Instalações Prediais de Água Fria em PVC</v>
          </cell>
          <cell r="F5793" t="str">
            <v>SINAPI Mai/26</v>
          </cell>
        </row>
        <row r="5794">
          <cell r="A5794">
            <v>103948</v>
          </cell>
          <cell r="B5794" t="str">
            <v>BUCHA DE REDUÇÃO, CURTA, PVC, SOLDÁVEL, DN 32 X 25 MM, INSTALADO EM RAMAL OU SUB-RAMAL DE ÁGUA - FORNECIMENTO E INSTALAÇÃO. AF_06/2022</v>
          </cell>
          <cell r="C5794" t="str">
            <v>UN</v>
          </cell>
          <cell r="D5794">
            <v>10.6</v>
          </cell>
          <cell r="E5794" t="str">
            <v>Instalações Prediais de Água Fria em PVC</v>
          </cell>
          <cell r="F5794" t="str">
            <v>SINAPI Mai/26</v>
          </cell>
        </row>
        <row r="5795">
          <cell r="A5795">
            <v>103958</v>
          </cell>
          <cell r="B5795" t="str">
            <v>BUCHA DE REDUÇÃO, CURTA, PVC, SOLDÁVEL, DN 50 X 40 MM, INSTALADO EM PRUMADA DE ÁGUA - FORNECIMENTO E INSTALAÇÃO. AF_06/2022</v>
          </cell>
          <cell r="C5795" t="str">
            <v>UN</v>
          </cell>
          <cell r="D5795">
            <v>12.35</v>
          </cell>
          <cell r="E5795" t="str">
            <v>Instalações Prediais de Água Fria em PVC</v>
          </cell>
          <cell r="F5795" t="str">
            <v>SINAPI Mai/26</v>
          </cell>
        </row>
        <row r="5796">
          <cell r="A5796">
            <v>104009</v>
          </cell>
          <cell r="B5796" t="str">
            <v>BUCHA DE REDUÇÃO, CURTA, PVC, SOLDÁVEL, DN 50 X 40 MM, INSTALADO EM RAMAL DE DISTRIBUIÇÃO DE ÁGUA - FORNECIMENTO E INSTALAÇÃO. AF_06/2022</v>
          </cell>
          <cell r="C5796" t="str">
            <v>UN</v>
          </cell>
          <cell r="D5796">
            <v>17.079999999999998</v>
          </cell>
          <cell r="E5796" t="str">
            <v>Instalações Prediais de Água Fria em PVC</v>
          </cell>
          <cell r="F5796" t="str">
            <v>SINAPI Mai/26</v>
          </cell>
        </row>
        <row r="5797">
          <cell r="A5797">
            <v>103959</v>
          </cell>
          <cell r="B5797" t="str">
            <v>BUCHA DE REDUÇÃO, CURTA, PVC, SOLDÁVEL, DN 60 X 50 MM, INSTALADO EM PRUMADA DE ÁGUA - FORNECIMENTO E INSTALAÇÃO. AF_06/2022</v>
          </cell>
          <cell r="C5797" t="str">
            <v>UN</v>
          </cell>
          <cell r="D5797">
            <v>18.25</v>
          </cell>
          <cell r="E5797" t="str">
            <v>Instalações Prediais de Água Fria em PVC</v>
          </cell>
          <cell r="F5797" t="str">
            <v>SINAPI Mai/26</v>
          </cell>
        </row>
        <row r="5798">
          <cell r="A5798">
            <v>103962</v>
          </cell>
          <cell r="B5798" t="str">
            <v>BUCHA DE REDUÇÃO, LONGA, PVC, SOLDÁVEL, DN 32 X 20 MM, INSTALADO EM PRUMADA DE ÁGUA - FORNECIMENTO E INSTALAÇÃO. AF_06/2022</v>
          </cell>
          <cell r="C5798" t="str">
            <v>UN</v>
          </cell>
          <cell r="D5798">
            <v>8.0299999999999994</v>
          </cell>
          <cell r="E5798" t="str">
            <v>Instalações Prediais de Água Fria em PVC</v>
          </cell>
          <cell r="F5798" t="str">
            <v>SINAPI Mai/26</v>
          </cell>
        </row>
        <row r="5799">
          <cell r="A5799">
            <v>103954</v>
          </cell>
          <cell r="B5799" t="str">
            <v>BUCHA DE REDUÇÃO, LONGA, PVC, SOLDÁVEL, DN 32 X 20 MM, INSTALADO EM RAMAL DE DISTRIBUIÇÃO DE ÁGUA - FORNECIMENTO E INSTALAÇÃO. AF_06/2022</v>
          </cell>
          <cell r="C5799" t="str">
            <v>UN</v>
          </cell>
          <cell r="D5799">
            <v>11.42</v>
          </cell>
          <cell r="E5799" t="str">
            <v>Instalações Prediais de Água Fria em PVC</v>
          </cell>
          <cell r="F5799" t="str">
            <v>SINAPI Mai/26</v>
          </cell>
        </row>
        <row r="5800">
          <cell r="A5800">
            <v>103949</v>
          </cell>
          <cell r="B5800" t="str">
            <v>BUCHA DE REDUÇÃO, LONGA, PVC, SOLDÁVEL, DN 32 X 20 MM, INSTALADO EM RAMAL OU SUB-RAMAL DE ÁGUA - FORNECIMENTO E INSTALAÇÃO. AF_06/2022</v>
          </cell>
          <cell r="C5800" t="str">
            <v>UN</v>
          </cell>
          <cell r="D5800">
            <v>12.24</v>
          </cell>
          <cell r="E5800" t="str">
            <v>Instalações Prediais de Água Fria em PVC</v>
          </cell>
          <cell r="F5800" t="str">
            <v>SINAPI Mai/26</v>
          </cell>
        </row>
        <row r="5801">
          <cell r="A5801">
            <v>103964</v>
          </cell>
          <cell r="B5801" t="str">
            <v>BUCHA DE REDUÇÃO, LONGA, PVC, SOLDÁVEL, DN 40 X 25 MM, INSTALADO EM PRUMADA DE ÁGUA - FORNECIMENTO E INSTALAÇÃO. AF_06/2022</v>
          </cell>
          <cell r="C5801" t="str">
            <v>UN</v>
          </cell>
          <cell r="D5801">
            <v>10.14</v>
          </cell>
          <cell r="E5801" t="str">
            <v>Instalações Prediais de Água Fria em PVC</v>
          </cell>
          <cell r="F5801" t="str">
            <v>SINAPI Mai/26</v>
          </cell>
        </row>
        <row r="5802">
          <cell r="A5802">
            <v>104014</v>
          </cell>
          <cell r="B5802" t="str">
            <v>BUCHA DE REDUÇÃO, LONGA, PVC, SOLDÁVEL, DN 40 X 25 MM, INSTALADO EM RAMAL DE DISTRIBUIÇÃO DE ÁGUA - FORNECIMENTO E INSTALAÇÃO. AF_06/2022</v>
          </cell>
          <cell r="C5802" t="str">
            <v>UN</v>
          </cell>
          <cell r="D5802">
            <v>13.96</v>
          </cell>
          <cell r="E5802" t="str">
            <v>Instalações Prediais de Água Fria em PVC</v>
          </cell>
          <cell r="F5802" t="str">
            <v>SINAPI Mai/26</v>
          </cell>
        </row>
        <row r="5803">
          <cell r="A5803">
            <v>103966</v>
          </cell>
          <cell r="B5803" t="str">
            <v>BUCHA DE REDUÇÃO, LONGA, PVC, SOLDÁVEL, DN 50 X 25 MM, INSTALADO EM PRUMADA DE ÁGUA - FORNECIMENTO E INSTALAÇÃO. AF_06/2022</v>
          </cell>
          <cell r="C5803" t="str">
            <v>UN</v>
          </cell>
          <cell r="D5803">
            <v>11.88</v>
          </cell>
          <cell r="E5803" t="str">
            <v>Instalações Prediais de Água Fria em PVC</v>
          </cell>
          <cell r="F5803" t="str">
            <v>SINAPI Mai/26</v>
          </cell>
        </row>
        <row r="5804">
          <cell r="A5804">
            <v>103999</v>
          </cell>
          <cell r="B5804" t="str">
            <v>BUCHA DE REDUÇÃO, LONGA, PVC, SOLDÁVEL, DN 50 X 25 MM, INSTALADO EM RAMAL DE DISTRIBUIÇÃO DE ÁGUA - FORNECIMENTO E INSTALAÇÃO. AF_06/2022</v>
          </cell>
          <cell r="C5804" t="str">
            <v>UN</v>
          </cell>
          <cell r="D5804">
            <v>16.059999999999999</v>
          </cell>
          <cell r="E5804" t="str">
            <v>Instalações Prediais de Água Fria em PVC</v>
          </cell>
          <cell r="F5804" t="str">
            <v>SINAPI Mai/26</v>
          </cell>
        </row>
        <row r="5805">
          <cell r="A5805">
            <v>103967</v>
          </cell>
          <cell r="B5805" t="str">
            <v>BUCHA DE REDUÇÃO, LONGA, PVC, SOLDÁVEL, DN 50 X 32 MM, INSTALADO EM PRUMADA DE ÁGUA - FORNECIMENTO E INSTALAÇÃO. AF_06/2022</v>
          </cell>
          <cell r="C5805" t="str">
            <v>UN</v>
          </cell>
          <cell r="D5805">
            <v>14.27</v>
          </cell>
          <cell r="E5805" t="str">
            <v>Instalações Prediais de Água Fria em PVC</v>
          </cell>
          <cell r="F5805" t="str">
            <v>SINAPI Mai/26</v>
          </cell>
        </row>
        <row r="5806">
          <cell r="A5806">
            <v>104003</v>
          </cell>
          <cell r="B5806" t="str">
            <v>BUCHA DE REDUÇÃO, LONGA, PVC, SOLDÁVEL, DN 50 X 32 MM, INSTALADO EM RAMAL DE DISTRIBUIÇÃO DE ÁGUA - FORNECIMENTO E INSTALAÇÃO. AF_06/2022</v>
          </cell>
          <cell r="C5806" t="str">
            <v>UN</v>
          </cell>
          <cell r="D5806">
            <v>18.7</v>
          </cell>
          <cell r="E5806" t="str">
            <v>Instalações Prediais de Água Fria em PVC</v>
          </cell>
          <cell r="F5806" t="str">
            <v>SINAPI Mai/26</v>
          </cell>
        </row>
        <row r="5807">
          <cell r="A5807">
            <v>103968</v>
          </cell>
          <cell r="B5807" t="str">
            <v>BUCHA DE REDUÇÃO, LONGA, PVC, SOLDÁVEL, DN 60 X 25 MM, INSTALADO EM PRUMADA DE ÁGUA - FORNECIMENTO E INSTALAÇÃO. AF_06/2022</v>
          </cell>
          <cell r="C5807" t="str">
            <v>UN</v>
          </cell>
          <cell r="D5807">
            <v>20.21</v>
          </cell>
          <cell r="E5807" t="str">
            <v>Instalações Prediais de Água Fria em PVC</v>
          </cell>
          <cell r="F5807" t="str">
            <v>SINAPI Mai/26</v>
          </cell>
        </row>
        <row r="5808">
          <cell r="A5808">
            <v>103969</v>
          </cell>
          <cell r="B5808" t="str">
            <v>BUCHA DE REDUÇÃO, LONGA, PVC, SOLDÁVEL, DN 60 X 32 MM, INSTALADO EM PRUMADA DE ÁGUA - FORNECIMENTO E INSTALAÇÃO. AF_06/2022</v>
          </cell>
          <cell r="C5808" t="str">
            <v>UN</v>
          </cell>
          <cell r="D5808">
            <v>23.82</v>
          </cell>
          <cell r="E5808" t="str">
            <v>Instalações Prediais de Água Fria em PVC</v>
          </cell>
          <cell r="F5808" t="str">
            <v>SINAPI Mai/26</v>
          </cell>
        </row>
        <row r="5809">
          <cell r="A5809">
            <v>103971</v>
          </cell>
          <cell r="B5809" t="str">
            <v>BUCHA DE REDUÇÃO, LONGA, PVC, SOLDÁVEL, DN 60 X 50 MM, INSTALADO EM PRUMADA DE ÁGUA - FORNECIMENTO E INSTALAÇÃO. AF_06/2022</v>
          </cell>
          <cell r="C5809" t="str">
            <v>UN</v>
          </cell>
          <cell r="D5809">
            <v>30.21</v>
          </cell>
          <cell r="E5809" t="str">
            <v>Instalações Prediais de Água Fria em PVC</v>
          </cell>
          <cell r="F5809" t="str">
            <v>SINAPI Mai/26</v>
          </cell>
        </row>
        <row r="5810">
          <cell r="A5810">
            <v>103972</v>
          </cell>
          <cell r="B5810" t="str">
            <v>BUCHA DE REDUÇÃO, LONGA, PVC, SOLDÁVEL, DN 75 X 50 MM, INSTALADO EM PRUMADA DE ÁGUA - FORNECIMENTO E INSTALAÇÃO. AF_06/2022</v>
          </cell>
          <cell r="C5810" t="str">
            <v>UN</v>
          </cell>
          <cell r="D5810">
            <v>34.82</v>
          </cell>
          <cell r="E5810" t="str">
            <v>Instalações Prediais de Água Fria em PVC</v>
          </cell>
          <cell r="F5810" t="str">
            <v>SINAPI Mai/26</v>
          </cell>
        </row>
        <row r="5811">
          <cell r="A5811">
            <v>103993</v>
          </cell>
          <cell r="B5811" t="str">
            <v>BUCHA DE REDUÇÃO, PVC, SOLDÁVEL, DN 40MM X 32MM, INSTALADO EM RAMAL DE DISTRIBUIÇÃO DE ÁGUA - FORNECIMENTO E INSTALAÇÃO. AF_06/2022</v>
          </cell>
          <cell r="C5811" t="str">
            <v>UN</v>
          </cell>
          <cell r="D5811">
            <v>12.91</v>
          </cell>
          <cell r="E5811" t="str">
            <v>Instalações Prediais de Água Fria em PVC</v>
          </cell>
          <cell r="F5811" t="str">
            <v>SINAPI Mai/26</v>
          </cell>
        </row>
        <row r="5812">
          <cell r="A5812">
            <v>89407</v>
          </cell>
          <cell r="B5812" t="str">
            <v>CURVA 45 GRAUS, PVC, SOLDÁVEL, DN 20MM, INSTALADO EM RAMAL DE DISTRIBUIÇÃO DE ÁGUA - FORNECIMENTO E INSTALAÇÃO. AF_06/2022</v>
          </cell>
          <cell r="C5812" t="str">
            <v>UN</v>
          </cell>
          <cell r="D5812">
            <v>12.07</v>
          </cell>
          <cell r="E5812" t="str">
            <v>Instalações Prediais de Água Fria em PVC</v>
          </cell>
          <cell r="F5812" t="str">
            <v>SINAPI Mai/26</v>
          </cell>
        </row>
        <row r="5813">
          <cell r="A5813">
            <v>89361</v>
          </cell>
          <cell r="B5813" t="str">
            <v>CURVA 45 GRAUS, PVC, SOLDÁVEL, DN 20MM, INSTALADO EM RAMAL OU SUB-RAMAL DE ÁGUA - FORNECIMENTO E INSTALAÇÃO. AF_06/2022</v>
          </cell>
          <cell r="C5813" t="str">
            <v>UN</v>
          </cell>
          <cell r="D5813">
            <v>13.1</v>
          </cell>
          <cell r="E5813" t="str">
            <v>Instalações Prediais de Água Fria em PVC</v>
          </cell>
          <cell r="F5813" t="str">
            <v>SINAPI Mai/26</v>
          </cell>
        </row>
        <row r="5814">
          <cell r="A5814">
            <v>89490</v>
          </cell>
          <cell r="B5814" t="str">
            <v>CURVA 45 GRAUS, PVC, SOLDÁVEL, DN 25MM, INSTALADO EM PRUMADA DE ÁGUA - FORNECIMENTO E INSTALAÇÃO. AF_06/2022</v>
          </cell>
          <cell r="C5814" t="str">
            <v>UN</v>
          </cell>
          <cell r="D5814">
            <v>9.2200000000000006</v>
          </cell>
          <cell r="E5814" t="str">
            <v>Instalações Prediais de Água Fria em PVC</v>
          </cell>
          <cell r="F5814" t="str">
            <v>SINAPI Mai/26</v>
          </cell>
        </row>
        <row r="5815">
          <cell r="A5815">
            <v>89411</v>
          </cell>
          <cell r="B5815" t="str">
            <v>CURVA 45 GRAUS, PVC, SOLDÁVEL, DN 25MM, INSTALADO EM RAMAL DE DISTRIBUIÇÃO DE ÁGUA - FORNECIMENTO E INSTALAÇÃO. AF_06/2022</v>
          </cell>
          <cell r="C5815" t="str">
            <v>UN</v>
          </cell>
          <cell r="D5815">
            <v>14.08</v>
          </cell>
          <cell r="E5815" t="str">
            <v>Instalações Prediais de Água Fria em PVC</v>
          </cell>
          <cell r="F5815" t="str">
            <v>SINAPI Mai/26</v>
          </cell>
        </row>
        <row r="5816">
          <cell r="A5816">
            <v>89365</v>
          </cell>
          <cell r="B5816" t="str">
            <v>CURVA 45 GRAUS, PVC, SOLDÁVEL, DN 25MM, INSTALADO EM RAMAL OU SUB-RAMAL DE ÁGUA - FORNECIMENTO E INSTALAÇÃO. AF_06/2022</v>
          </cell>
          <cell r="C5816" t="str">
            <v>UN</v>
          </cell>
          <cell r="D5816">
            <v>15.27</v>
          </cell>
          <cell r="E5816" t="str">
            <v>Instalações Prediais de Água Fria em PVC</v>
          </cell>
          <cell r="F5816" t="str">
            <v>SINAPI Mai/26</v>
          </cell>
        </row>
        <row r="5817">
          <cell r="A5817">
            <v>89496</v>
          </cell>
          <cell r="B5817" t="str">
            <v>CURVA 45 GRAUS, PVC, SOLDÁVEL, DN 32MM, INSTALADO EM PRUMADA DE ÁGUA - FORNECIMENTO E INSTALAÇÃO. AF_06/2022</v>
          </cell>
          <cell r="C5817" t="str">
            <v>UN</v>
          </cell>
          <cell r="D5817">
            <v>13.2</v>
          </cell>
          <cell r="E5817" t="str">
            <v>Instalações Prediais de Água Fria em PVC</v>
          </cell>
          <cell r="F5817" t="str">
            <v>SINAPI Mai/26</v>
          </cell>
        </row>
        <row r="5818">
          <cell r="A5818">
            <v>89416</v>
          </cell>
          <cell r="B5818" t="str">
            <v>CURVA 45 GRAUS, PVC, SOLDÁVEL, DN 32MM, INSTALADO EM RAMAL DE DISTRIBUIÇÃO DE ÁGUA - FORNECIMENTO E INSTALAÇÃO. AF_06/2022</v>
          </cell>
          <cell r="C5818" t="str">
            <v>UN</v>
          </cell>
          <cell r="D5818">
            <v>18.86</v>
          </cell>
          <cell r="E5818" t="str">
            <v>Instalações Prediais de Água Fria em PVC</v>
          </cell>
          <cell r="F5818" t="str">
            <v>SINAPI Mai/26</v>
          </cell>
        </row>
        <row r="5819">
          <cell r="A5819">
            <v>89370</v>
          </cell>
          <cell r="B5819" t="str">
            <v>CURVA 45 GRAUS, PVC, SOLDÁVEL, DN 32MM, INSTALADO EM RAMAL OU SUB-RAMAL DE ÁGUA - FORNECIMENTO E INSTALAÇÃO. AF_06/2022</v>
          </cell>
          <cell r="C5819" t="str">
            <v>UN</v>
          </cell>
          <cell r="D5819">
            <v>20.27</v>
          </cell>
          <cell r="E5819" t="str">
            <v>Instalações Prediais de Água Fria em PVC</v>
          </cell>
          <cell r="F5819" t="str">
            <v>SINAPI Mai/26</v>
          </cell>
        </row>
        <row r="5820">
          <cell r="A5820">
            <v>89500</v>
          </cell>
          <cell r="B5820" t="str">
            <v>CURVA 45 GRAUS, PVC, SOLDÁVEL, DN 40MM, INSTALADO EM PRUMADA DE ÁGUA - FORNECIMENTO E INSTALAÇÃO. AF_06/2022</v>
          </cell>
          <cell r="C5820" t="str">
            <v>UN</v>
          </cell>
          <cell r="D5820">
            <v>16.12</v>
          </cell>
          <cell r="E5820" t="str">
            <v>Instalações Prediais de Água Fria em PVC</v>
          </cell>
          <cell r="F5820" t="str">
            <v>SINAPI Mai/26</v>
          </cell>
        </row>
        <row r="5821">
          <cell r="A5821">
            <v>103983</v>
          </cell>
          <cell r="B5821" t="str">
            <v>CURVA 45 GRAUS, PVC, SOLDÁVEL, DN 40MM, INSTALADO EM RAMAL DE DISTRIBUIÇÃO DE ÁGUA - FORNECIMENTO E INSTALAÇÃO. AF_06/2022</v>
          </cell>
          <cell r="C5821" t="str">
            <v>UN</v>
          </cell>
          <cell r="D5821">
            <v>22.6</v>
          </cell>
          <cell r="E5821" t="str">
            <v>Instalações Prediais de Água Fria em PVC</v>
          </cell>
          <cell r="F5821" t="str">
            <v>SINAPI Mai/26</v>
          </cell>
        </row>
        <row r="5822">
          <cell r="A5822">
            <v>89504</v>
          </cell>
          <cell r="B5822" t="str">
            <v>CURVA 45 GRAUS, PVC, SOLDÁVEL, DN 50MM, INSTALADO EM PRUMADA DE ÁGUA - FORNECIMENTO E INSTALAÇÃO. AF_06/2022</v>
          </cell>
          <cell r="C5822" t="str">
            <v>UN</v>
          </cell>
          <cell r="D5822">
            <v>23.4</v>
          </cell>
          <cell r="E5822" t="str">
            <v>Instalações Prediais de Água Fria em PVC</v>
          </cell>
          <cell r="F5822" t="str">
            <v>SINAPI Mai/26</v>
          </cell>
        </row>
        <row r="5823">
          <cell r="A5823">
            <v>103987</v>
          </cell>
          <cell r="B5823" t="str">
            <v>CURVA 45 GRAUS, PVC, SOLDÁVEL, DN 50MM, INSTALADO EM RAMAL DE DISTRIBUIÇÃO DE ÁGUA - FORNECIMENTO E INSTALAÇÃO. AF_06/2022</v>
          </cell>
          <cell r="C5823" t="str">
            <v>UN</v>
          </cell>
          <cell r="D5823">
            <v>31</v>
          </cell>
          <cell r="E5823" t="str">
            <v>Instalações Prediais de Água Fria em PVC</v>
          </cell>
          <cell r="F5823" t="str">
            <v>SINAPI Mai/26</v>
          </cell>
        </row>
        <row r="5824">
          <cell r="A5824">
            <v>89510</v>
          </cell>
          <cell r="B5824" t="str">
            <v>CURVA 45 GRAUS, PVC, SOLDÁVEL, DN 60MM, INSTALADO EM PRUMADA DE ÁGUA - FORNECIMENTO E INSTALAÇÃO. AF_06/2022</v>
          </cell>
          <cell r="C5824" t="str">
            <v>UN</v>
          </cell>
          <cell r="D5824">
            <v>33.020000000000003</v>
          </cell>
          <cell r="E5824" t="str">
            <v>Instalações Prediais de Água Fria em PVC</v>
          </cell>
          <cell r="F5824" t="str">
            <v>SINAPI Mai/26</v>
          </cell>
        </row>
        <row r="5825">
          <cell r="A5825">
            <v>89519</v>
          </cell>
          <cell r="B5825" t="str">
            <v>CURVA 45 GRAUS, PVC, SOLDÁVEL, DN 75MM, INSTALADO EM PRUMADA DE ÁGUA - FORNECIMENTO E INSTALAÇÃO. AF_06/2022</v>
          </cell>
          <cell r="C5825" t="str">
            <v>UN</v>
          </cell>
          <cell r="D5825">
            <v>57.01</v>
          </cell>
          <cell r="E5825" t="str">
            <v>Instalações Prediais de Água Fria em PVC</v>
          </cell>
          <cell r="F5825" t="str">
            <v>SINAPI Mai/26</v>
          </cell>
        </row>
        <row r="5826">
          <cell r="A5826">
            <v>89527</v>
          </cell>
          <cell r="B5826" t="str">
            <v>CURVA 45 GRAUS, PVC, SOLDÁVEL, DN 85MM, INSTALADO EM PRUMADA DE ÁGUA - FORNECIMENTO E INSTALAÇÃO. AF_06/2022</v>
          </cell>
          <cell r="C5826" t="str">
            <v>UN</v>
          </cell>
          <cell r="D5826">
            <v>68.38</v>
          </cell>
          <cell r="E5826" t="str">
            <v>Instalações Prediais de Água Fria em PVC</v>
          </cell>
          <cell r="F5826" t="str">
            <v>SINAPI Mai/26</v>
          </cell>
        </row>
        <row r="5827">
          <cell r="A5827">
            <v>89406</v>
          </cell>
          <cell r="B5827" t="str">
            <v>CURVA 90 GRAUS, PVC, SOLDÁVEL, DN 20MM, INSTALADO EM RAMAL DE DISTRIBUIÇÃO DE ÁGUA - FORNECIMENTO E INSTALAÇÃO. AF_06/2022</v>
          </cell>
          <cell r="C5827" t="str">
            <v>UN</v>
          </cell>
          <cell r="D5827">
            <v>11.98</v>
          </cell>
          <cell r="E5827" t="str">
            <v>Instalações Prediais de Água Fria em PVC</v>
          </cell>
          <cell r="F5827" t="str">
            <v>SINAPI Mai/26</v>
          </cell>
        </row>
        <row r="5828">
          <cell r="A5828">
            <v>89360</v>
          </cell>
          <cell r="B5828" t="str">
            <v>CURVA 90 GRAUS, PVC, SOLDÁVEL, DN 20MM, INSTALADO EM RAMAL OU SUB-RAMAL DE ÁGUA - FORNECIMENTO E INSTALAÇÃO. AF_06/2022</v>
          </cell>
          <cell r="C5828" t="str">
            <v>UN</v>
          </cell>
          <cell r="D5828">
            <v>13.01</v>
          </cell>
          <cell r="E5828" t="str">
            <v>Instalações Prediais de Água Fria em PVC</v>
          </cell>
          <cell r="F5828" t="str">
            <v>SINAPI Mai/26</v>
          </cell>
        </row>
        <row r="5829">
          <cell r="A5829">
            <v>89489</v>
          </cell>
          <cell r="B5829" t="str">
            <v>CURVA 90 GRAUS, PVC, SOLDÁVEL, DN 25MM, INSTALADO EM PRUMADA DE ÁGUA - FORNECIMENTO E INSTALAÇÃO. AF_06/2022</v>
          </cell>
          <cell r="C5829" t="str">
            <v>UN</v>
          </cell>
          <cell r="D5829">
            <v>9.8800000000000008</v>
          </cell>
          <cell r="E5829" t="str">
            <v>Instalações Prediais de Água Fria em PVC</v>
          </cell>
          <cell r="F5829" t="str">
            <v>SINAPI Mai/26</v>
          </cell>
        </row>
        <row r="5830">
          <cell r="A5830">
            <v>89410</v>
          </cell>
          <cell r="B5830" t="str">
            <v>CURVA 90 GRAUS, PVC, SOLDÁVEL, DN 25MM, INSTALADO EM RAMAL DE DISTRIBUIÇÃO DE ÁGUA - FORNECIMENTO E INSTALAÇÃO. AF_06/2022</v>
          </cell>
          <cell r="C5830" t="str">
            <v>UN</v>
          </cell>
          <cell r="D5830">
            <v>14.74</v>
          </cell>
          <cell r="E5830" t="str">
            <v>Instalações Prediais de Água Fria em PVC</v>
          </cell>
          <cell r="F5830" t="str">
            <v>SINAPI Mai/26</v>
          </cell>
        </row>
        <row r="5831">
          <cell r="A5831">
            <v>89364</v>
          </cell>
          <cell r="B5831" t="str">
            <v>CURVA 90 GRAUS, PVC, SOLDÁVEL, DN 25MM, INSTALADO EM RAMAL OU SUB-RAMAL DE ÁGUA - FORNECIMENTO E INSTALAÇÃO. AF_06/2022</v>
          </cell>
          <cell r="C5831" t="str">
            <v>UN</v>
          </cell>
          <cell r="D5831">
            <v>15.93</v>
          </cell>
          <cell r="E5831" t="str">
            <v>Instalações Prediais de Água Fria em PVC</v>
          </cell>
          <cell r="F5831" t="str">
            <v>SINAPI Mai/26</v>
          </cell>
        </row>
        <row r="5832">
          <cell r="A5832">
            <v>89494</v>
          </cell>
          <cell r="B5832" t="str">
            <v>CURVA 90 GRAUS, PVC, SOLDÁVEL, DN 32MM, INSTALADO EM PRUMADA DE ÁGUA - FORNECIMENTO E INSTALAÇÃO. AF_06/2022</v>
          </cell>
          <cell r="C5832" t="str">
            <v>UN</v>
          </cell>
          <cell r="D5832">
            <v>15.66</v>
          </cell>
          <cell r="E5832" t="str">
            <v>Instalações Prediais de Água Fria em PVC</v>
          </cell>
          <cell r="F5832" t="str">
            <v>SINAPI Mai/26</v>
          </cell>
        </row>
        <row r="5833">
          <cell r="A5833">
            <v>89415</v>
          </cell>
          <cell r="B5833" t="str">
            <v>CURVA 90 GRAUS, PVC, SOLDÁVEL, DN 32MM, INSTALADO EM RAMAL DE DISTRIBUIÇÃO DE ÁGUA - FORNECIMENTO E INSTALAÇÃO. AF_06/2022</v>
          </cell>
          <cell r="C5833" t="str">
            <v>UN</v>
          </cell>
          <cell r="D5833">
            <v>21.32</v>
          </cell>
          <cell r="E5833" t="str">
            <v>Instalações Prediais de Água Fria em PVC</v>
          </cell>
          <cell r="F5833" t="str">
            <v>SINAPI Mai/26</v>
          </cell>
        </row>
        <row r="5834">
          <cell r="A5834">
            <v>89369</v>
          </cell>
          <cell r="B5834" t="str">
            <v>CURVA 90 GRAUS, PVC, SOLDÁVEL, DN 32MM, INSTALADO EM RAMAL OU SUB-RAMAL DE ÁGUA - FORNECIMENTO E INSTALAÇÃO. AF_06/2022</v>
          </cell>
          <cell r="C5834" t="str">
            <v>UN</v>
          </cell>
          <cell r="D5834">
            <v>22.73</v>
          </cell>
          <cell r="E5834" t="str">
            <v>Instalações Prediais de Água Fria em PVC</v>
          </cell>
          <cell r="F5834" t="str">
            <v>SINAPI Mai/26</v>
          </cell>
        </row>
        <row r="5835">
          <cell r="A5835">
            <v>89499</v>
          </cell>
          <cell r="B5835" t="str">
            <v>CURVA 90 GRAUS, PVC, SOLDÁVEL, DN 40MM, INSTALADO EM PRUMADA DE ÁGUA - FORNECIMENTO E INSTALAÇÃO. AF_06/2022</v>
          </cell>
          <cell r="C5835" t="str">
            <v>UN</v>
          </cell>
          <cell r="D5835">
            <v>24.28</v>
          </cell>
          <cell r="E5835" t="str">
            <v>Instalações Prediais de Água Fria em PVC</v>
          </cell>
          <cell r="F5835" t="str">
            <v>SINAPI Mai/26</v>
          </cell>
        </row>
        <row r="5836">
          <cell r="A5836">
            <v>103982</v>
          </cell>
          <cell r="B5836" t="str">
            <v>CURVA 90 GRAUS, PVC, SOLDÁVEL, DN 40MM, INSTALADO EM RAMAL DE DISTRIBUIÇÃO DE ÁGUA - FORNECIMENTO E INSTALAÇÃO. AF_06/2022</v>
          </cell>
          <cell r="C5836" t="str">
            <v>UN</v>
          </cell>
          <cell r="D5836">
            <v>30.76</v>
          </cell>
          <cell r="E5836" t="str">
            <v>Instalações Prediais de Água Fria em PVC</v>
          </cell>
          <cell r="F5836" t="str">
            <v>SINAPI Mai/26</v>
          </cell>
        </row>
        <row r="5837">
          <cell r="A5837">
            <v>89503</v>
          </cell>
          <cell r="B5837" t="str">
            <v>CURVA 90 GRAUS, PVC, SOLDÁVEL, DN 50MM, INSTALADO EM PRUMADA DE ÁGUA - FORNECIMENTO E INSTALAÇÃO. AF_06/2022</v>
          </cell>
          <cell r="C5837" t="str">
            <v>UN</v>
          </cell>
          <cell r="D5837">
            <v>28.05</v>
          </cell>
          <cell r="E5837" t="str">
            <v>Instalações Prediais de Água Fria em PVC</v>
          </cell>
          <cell r="F5837" t="str">
            <v>SINAPI Mai/26</v>
          </cell>
        </row>
        <row r="5838">
          <cell r="A5838">
            <v>103986</v>
          </cell>
          <cell r="B5838" t="str">
            <v>CURVA 90 GRAUS, PVC, SOLDÁVEL, DN 50MM, INSTALADO EM RAMAL DE DISTRIBUIÇÃO DE ÁGUA - FORNECIMENTO E INSTALAÇÃO. AF_06/2022</v>
          </cell>
          <cell r="C5838" t="str">
            <v>UN</v>
          </cell>
          <cell r="D5838">
            <v>35.65</v>
          </cell>
          <cell r="E5838" t="str">
            <v>Instalações Prediais de Água Fria em PVC</v>
          </cell>
          <cell r="F5838" t="str">
            <v>SINAPI Mai/26</v>
          </cell>
        </row>
        <row r="5839">
          <cell r="A5839">
            <v>89507</v>
          </cell>
          <cell r="B5839" t="str">
            <v>CURVA 90 GRAUS, PVC, SOLDÁVEL, DN 60MM, INSTALADO EM PRUMADA DE ÁGUA - FORNECIMENTO E INSTALAÇÃO. AF_06/2022</v>
          </cell>
          <cell r="C5839" t="str">
            <v>UN</v>
          </cell>
          <cell r="D5839">
            <v>56.64</v>
          </cell>
          <cell r="E5839" t="str">
            <v>Instalações Prediais de Água Fria em PVC</v>
          </cell>
          <cell r="F5839" t="str">
            <v>SINAPI Mai/26</v>
          </cell>
        </row>
        <row r="5840">
          <cell r="A5840">
            <v>89517</v>
          </cell>
          <cell r="B5840" t="str">
            <v>CURVA 90 GRAUS, PVC, SOLDÁVEL, DN 75MM, INSTALADO EM PRUMADA DE ÁGUA - FORNECIMENTO E INSTALAÇÃO. AF_06/2022</v>
          </cell>
          <cell r="C5840" t="str">
            <v>UN</v>
          </cell>
          <cell r="D5840">
            <v>83.44</v>
          </cell>
          <cell r="E5840" t="str">
            <v>Instalações Prediais de Água Fria em PVC</v>
          </cell>
          <cell r="F5840" t="str">
            <v>SINAPI Mai/26</v>
          </cell>
        </row>
        <row r="5841">
          <cell r="A5841">
            <v>89525</v>
          </cell>
          <cell r="B5841" t="str">
            <v>CURVA 90 GRAUS, PVC, SOLDÁVEL, DN 85MM, INSTALADO EM PRUMADA DE ÁGUA - FORNECIMENTO E INSTALAÇÃO. AF_06/2022</v>
          </cell>
          <cell r="C5841" t="str">
            <v>UN</v>
          </cell>
          <cell r="D5841">
            <v>104.55</v>
          </cell>
          <cell r="E5841" t="str">
            <v>Instalações Prediais de Água Fria em PVC</v>
          </cell>
          <cell r="F5841" t="str">
            <v>SINAPI Mai/26</v>
          </cell>
        </row>
        <row r="5842">
          <cell r="A5842">
            <v>89423</v>
          </cell>
          <cell r="B5842" t="str">
            <v>CURVA DE TRANSPOSIÇÃO, PVC, SOLDÁVEL, DN 20MM, INSTALADO EM RAMAL DE DISTRIBUIÇÃO DE ÁGUA FORNECIMENTO E INSTALAÇÃO. AF_06/2022</v>
          </cell>
          <cell r="C5842" t="str">
            <v>UN</v>
          </cell>
          <cell r="D5842">
            <v>12.58</v>
          </cell>
          <cell r="E5842" t="str">
            <v>Instalações Prediais de Água Fria em PVC</v>
          </cell>
          <cell r="F5842" t="str">
            <v>SINAPI Mai/26</v>
          </cell>
        </row>
        <row r="5843">
          <cell r="A5843">
            <v>89377</v>
          </cell>
          <cell r="B5843" t="str">
            <v>CURVA DE TRANSPOSIÇÃO, PVC, SOLDÁVEL, DN 20MM, INSTALADO EM RAMAL OU SUB-RAMAL DE ÁGUA - FORNECIMENTO E INSTALAÇÃO. AF_06/2022</v>
          </cell>
          <cell r="C5843" t="str">
            <v>UN</v>
          </cell>
          <cell r="D5843">
            <v>13.27</v>
          </cell>
          <cell r="E5843" t="str">
            <v>Instalações Prediais de Água Fria em PVC</v>
          </cell>
          <cell r="F5843" t="str">
            <v>SINAPI Mai/26</v>
          </cell>
        </row>
        <row r="5844">
          <cell r="A5844">
            <v>89540</v>
          </cell>
          <cell r="B5844" t="str">
            <v>CURVA DE TRANSPOSIÇÃO, PVC, SOLDÁVEL, DN 25MM, INSTALADO EM PRUMADA DE ÁGUA - FORNECIMENTO E INSTALAÇÃO. AF_06/2022</v>
          </cell>
          <cell r="C5844" t="str">
            <v>UN</v>
          </cell>
          <cell r="D5844">
            <v>12.73</v>
          </cell>
          <cell r="E5844" t="str">
            <v>Instalações Prediais de Água Fria em PVC</v>
          </cell>
          <cell r="F5844" t="str">
            <v>SINAPI Mai/26</v>
          </cell>
        </row>
        <row r="5845">
          <cell r="A5845">
            <v>89430</v>
          </cell>
          <cell r="B5845" t="str">
            <v>CURVA DE TRANSPOSIÇÃO, PVC, SOLDÁVEL, DN 25MM, INSTALADO EM RAMAL DE DISTRIBUIÇÃO DE ÁGUA FORNECIMENTO E INSTALAÇÃO. AF_06/2022</v>
          </cell>
          <cell r="C5845" t="str">
            <v>UN</v>
          </cell>
          <cell r="D5845">
            <v>15.97</v>
          </cell>
          <cell r="E5845" t="str">
            <v>Instalações Prediais de Água Fria em PVC</v>
          </cell>
          <cell r="F5845" t="str">
            <v>SINAPI Mai/26</v>
          </cell>
        </row>
        <row r="5846">
          <cell r="A5846">
            <v>89384</v>
          </cell>
          <cell r="B5846" t="str">
            <v>CURVA DE TRANSPOSIÇÃO, PVC, SOLDÁVEL, DN 25MM, INSTALADO EM RAMAL OU SUB-RAMAL DE ÁGUA FORNECIMENTO E INSTALAÇÃO. AF_06/2022</v>
          </cell>
          <cell r="C5846" t="str">
            <v>UN</v>
          </cell>
          <cell r="D5846">
            <v>16.78</v>
          </cell>
          <cell r="E5846" t="str">
            <v>Instalações Prediais de Água Fria em PVC</v>
          </cell>
          <cell r="F5846" t="str">
            <v>SINAPI Mai/26</v>
          </cell>
        </row>
        <row r="5847">
          <cell r="A5847">
            <v>89555</v>
          </cell>
          <cell r="B5847" t="str">
            <v>CURVA DE TRANSPOSIÇÃO, PVC, SOLDÁVEL, DN 32MM, INSTALADO EM PRUMADA DE ÁGUA FORNECIMENTO E INSTALAÇÃO. AF_06/2022</v>
          </cell>
          <cell r="C5847" t="str">
            <v>UN</v>
          </cell>
          <cell r="D5847">
            <v>25.99</v>
          </cell>
          <cell r="E5847" t="str">
            <v>Instalações Prediais de Água Fria em PVC</v>
          </cell>
          <cell r="F5847" t="str">
            <v>SINAPI Mai/26</v>
          </cell>
        </row>
        <row r="5848">
          <cell r="A5848">
            <v>89437</v>
          </cell>
          <cell r="B5848" t="str">
            <v>CURVA DE TRANSPOSIÇÃO, PVC, SOLDÁVEL, DN 32MM, INSTALADO EM RAMAL DE DISTRIBUIÇÃO DE ÁGUA FORNECIMENTO E INSTALAÇÃO. AF_06/2022</v>
          </cell>
          <cell r="C5848" t="str">
            <v>UN</v>
          </cell>
          <cell r="D5848">
            <v>29.75</v>
          </cell>
          <cell r="E5848" t="str">
            <v>Instalações Prediais de Água Fria em PVC</v>
          </cell>
          <cell r="F5848" t="str">
            <v>SINAPI Mai/26</v>
          </cell>
        </row>
        <row r="5849">
          <cell r="A5849">
            <v>89392</v>
          </cell>
          <cell r="B5849" t="str">
            <v>CURVA DE TRANSPOSIÇÃO, PVC, SOLDÁVEL, DN 32MM, INSTALADO EM RAMAL OU SUB-RAMAL DE ÁGUA FORNECIMENTO E INSTALAÇÃO. AF_06/2022</v>
          </cell>
          <cell r="C5849" t="str">
            <v>UN</v>
          </cell>
          <cell r="D5849">
            <v>30.7</v>
          </cell>
          <cell r="E5849" t="str">
            <v>Instalações Prediais de Água Fria em PVC</v>
          </cell>
          <cell r="F5849" t="str">
            <v>SINAPI Mai/26</v>
          </cell>
        </row>
        <row r="5850">
          <cell r="A5850">
            <v>89405</v>
          </cell>
          <cell r="B5850" t="str">
            <v>JOELHO 45 GRAUS, PVC, SOLDÁVEL, DN 20MM, INSTALADO EM RAMAL DE DISTRIBUIÇÃO DE ÁGUA - FORNECIMENTO E INSTALAÇÃO. AF_06/2022</v>
          </cell>
          <cell r="C5850" t="str">
            <v>UN</v>
          </cell>
          <cell r="D5850">
            <v>10.77</v>
          </cell>
          <cell r="E5850" t="str">
            <v>Instalações Prediais de Água Fria em PVC</v>
          </cell>
          <cell r="F5850" t="str">
            <v>SINAPI Mai/26</v>
          </cell>
        </row>
        <row r="5851">
          <cell r="A5851">
            <v>89359</v>
          </cell>
          <cell r="B5851" t="str">
            <v>JOELHO 45 GRAUS, PVC, SOLDÁVEL, DN 20MM, INSTALADO EM RAMAL OU SUB-RAMAL DE ÁGUA - FORNECIMENTO E INSTALAÇÃO. AF_06/2022</v>
          </cell>
          <cell r="C5851" t="str">
            <v>UN</v>
          </cell>
          <cell r="D5851">
            <v>11.8</v>
          </cell>
          <cell r="E5851" t="str">
            <v>Instalações Prediais de Água Fria em PVC</v>
          </cell>
          <cell r="F5851" t="str">
            <v>SINAPI Mai/26</v>
          </cell>
        </row>
        <row r="5852">
          <cell r="A5852">
            <v>89485</v>
          </cell>
          <cell r="B5852" t="str">
            <v>JOELHO 45 GRAUS, PVC, SOLDÁVEL, DN 25MM, INSTALADO EM PRUMADA DE ÁGUA - FORNECIMENTO E INSTALAÇÃO. AF_06/2022</v>
          </cell>
          <cell r="C5852" t="str">
            <v>UN</v>
          </cell>
          <cell r="D5852">
            <v>8.0399999999999991</v>
          </cell>
          <cell r="E5852" t="str">
            <v>Instalações Prediais de Água Fria em PVC</v>
          </cell>
          <cell r="F5852" t="str">
            <v>SINAPI Mai/26</v>
          </cell>
        </row>
        <row r="5853">
          <cell r="A5853">
            <v>89409</v>
          </cell>
          <cell r="B5853" t="str">
            <v>JOELHO 45 GRAUS, PVC, SOLDÁVEL, DN 25MM, INSTALADO EM RAMAL DE DISTRIBUIÇÃO DE ÁGUA - FORNECIMENTO E INSTALAÇÃO. AF_06/2022</v>
          </cell>
          <cell r="C5853" t="str">
            <v>UN</v>
          </cell>
          <cell r="D5853">
            <v>12.9</v>
          </cell>
          <cell r="E5853" t="str">
            <v>Instalações Prediais de Água Fria em PVC</v>
          </cell>
          <cell r="F5853" t="str">
            <v>SINAPI Mai/26</v>
          </cell>
        </row>
        <row r="5854">
          <cell r="A5854">
            <v>89363</v>
          </cell>
          <cell r="B5854" t="str">
            <v>JOELHO 45 GRAUS, PVC, SOLDÁVEL, DN 25MM, INSTALADO EM RAMAL OU SUB-RAMAL DE ÁGUA - FORNECIMENTO E INSTALAÇÃO. AF_06/2022</v>
          </cell>
          <cell r="C5854" t="str">
            <v>UN</v>
          </cell>
          <cell r="D5854">
            <v>14.09</v>
          </cell>
          <cell r="E5854" t="str">
            <v>Instalações Prediais de Água Fria em PVC</v>
          </cell>
          <cell r="F5854" t="str">
            <v>SINAPI Mai/26</v>
          </cell>
        </row>
        <row r="5855">
          <cell r="A5855">
            <v>89493</v>
          </cell>
          <cell r="B5855" t="str">
            <v>JOELHO 45 GRAUS, PVC, SOLDÁVEL, DN 32MM, INSTALADO EM PRUMADA DE ÁGUA - FORNECIMENTO E INSTALAÇÃO. AF_06/2022</v>
          </cell>
          <cell r="C5855" t="str">
            <v>UN</v>
          </cell>
          <cell r="D5855">
            <v>12.8</v>
          </cell>
          <cell r="E5855" t="str">
            <v>Instalações Prediais de Água Fria em PVC</v>
          </cell>
          <cell r="F5855" t="str">
            <v>SINAPI Mai/26</v>
          </cell>
        </row>
        <row r="5856">
          <cell r="A5856">
            <v>89414</v>
          </cell>
          <cell r="B5856" t="str">
            <v>JOELHO 45 GRAUS, PVC, SOLDÁVEL, DN 32MM, INSTALADO EM RAMAL DE DISTRIBUIÇÃO DE ÁGUA - FORNECIMENTO E INSTALAÇÃO. AF_06/2022</v>
          </cell>
          <cell r="C5856" t="str">
            <v>UN</v>
          </cell>
          <cell r="D5856">
            <v>18.46</v>
          </cell>
          <cell r="E5856" t="str">
            <v>Instalações Prediais de Água Fria em PVC</v>
          </cell>
          <cell r="F5856" t="str">
            <v>SINAPI Mai/26</v>
          </cell>
        </row>
        <row r="5857">
          <cell r="A5857">
            <v>89368</v>
          </cell>
          <cell r="B5857" t="str">
            <v>JOELHO 45 GRAUS, PVC, SOLDÁVEL, DN 32MM, INSTALADO EM RAMAL OU SUB-RAMAL DE ÁGUA - FORNECIMENTO E INSTALAÇÃO. AF_06/2022</v>
          </cell>
          <cell r="C5857" t="str">
            <v>UN</v>
          </cell>
          <cell r="D5857">
            <v>19.87</v>
          </cell>
          <cell r="E5857" t="str">
            <v>Instalações Prediais de Água Fria em PVC</v>
          </cell>
          <cell r="F5857" t="str">
            <v>SINAPI Mai/26</v>
          </cell>
        </row>
        <row r="5858">
          <cell r="A5858">
            <v>89498</v>
          </cell>
          <cell r="B5858" t="str">
            <v>JOELHO 45 GRAUS, PVC, SOLDÁVEL, DN 40MM, INSTALADO EM PRUMADA DE ÁGUA - FORNECIMENTO E INSTALAÇÃO. AF_06/2022</v>
          </cell>
          <cell r="C5858" t="str">
            <v>UN</v>
          </cell>
          <cell r="D5858">
            <v>16.79</v>
          </cell>
          <cell r="E5858" t="str">
            <v>Instalações Prediais de Água Fria em PVC</v>
          </cell>
          <cell r="F5858" t="str">
            <v>SINAPI Mai/26</v>
          </cell>
        </row>
        <row r="5859">
          <cell r="A5859">
            <v>103981</v>
          </cell>
          <cell r="B5859" t="str">
            <v>JOELHO 45 GRAUS, PVC, SOLDÁVEL, DN 40MM, INSTALADO EM RAMAL DE DISTRIBUIÇÃO DE ÁGUA - FORNECIMENTO E INSTALAÇÃO. AF_06/2022</v>
          </cell>
          <cell r="C5859" t="str">
            <v>UN</v>
          </cell>
          <cell r="D5859">
            <v>23.27</v>
          </cell>
          <cell r="E5859" t="str">
            <v>Instalações Prediais de Água Fria em PVC</v>
          </cell>
          <cell r="F5859" t="str">
            <v>SINAPI Mai/26</v>
          </cell>
        </row>
        <row r="5860">
          <cell r="A5860">
            <v>89502</v>
          </cell>
          <cell r="B5860" t="str">
            <v>JOELHO 45 GRAUS, PVC, SOLDÁVEL, DN 50MM, INSTALADO EM PRUMADA DE ÁGUA - FORNECIMENTO E INSTALAÇÃO. AF_06/2022</v>
          </cell>
          <cell r="C5860" t="str">
            <v>UN</v>
          </cell>
          <cell r="D5860">
            <v>21.19</v>
          </cell>
          <cell r="E5860" t="str">
            <v>Instalações Prediais de Água Fria em PVC</v>
          </cell>
          <cell r="F5860" t="str">
            <v>SINAPI Mai/26</v>
          </cell>
        </row>
        <row r="5861">
          <cell r="A5861">
            <v>103985</v>
          </cell>
          <cell r="B5861" t="str">
            <v>JOELHO 45 GRAUS, PVC, SOLDÁVEL, DN 50MM, INSTALADO EM RAMAL DE DISTRIBUIÇÃO DE ÁGUA - FORNECIMENTO E INSTALAÇÃO. AF_06/2022</v>
          </cell>
          <cell r="C5861" t="str">
            <v>UN</v>
          </cell>
          <cell r="D5861">
            <v>28.79</v>
          </cell>
          <cell r="E5861" t="str">
            <v>Instalações Prediais de Água Fria em PVC</v>
          </cell>
          <cell r="F5861" t="str">
            <v>SINAPI Mai/26</v>
          </cell>
        </row>
        <row r="5862">
          <cell r="A5862">
            <v>89506</v>
          </cell>
          <cell r="B5862" t="str">
            <v>JOELHO 45 GRAUS, PVC, SOLDÁVEL, DN 60MM, INSTALADO EM PRUMADA DE ÁGUA - FORNECIMENTO E INSTALAÇÃO. AF_06/2022</v>
          </cell>
          <cell r="C5862" t="str">
            <v>UN</v>
          </cell>
          <cell r="D5862">
            <v>48.13</v>
          </cell>
          <cell r="E5862" t="str">
            <v>Instalações Prediais de Água Fria em PVC</v>
          </cell>
          <cell r="F5862" t="str">
            <v>SINAPI Mai/26</v>
          </cell>
        </row>
        <row r="5863">
          <cell r="A5863">
            <v>89515</v>
          </cell>
          <cell r="B5863" t="str">
            <v>JOELHO 45 GRAUS, PVC, SOLDÁVEL, DN 75MM, INSTALADO EM PRUMADA DE ÁGUA - FORNECIMENTO E INSTALAÇÃO. AF_06/2022</v>
          </cell>
          <cell r="C5863" t="str">
            <v>UN</v>
          </cell>
          <cell r="D5863">
            <v>99.33</v>
          </cell>
          <cell r="E5863" t="str">
            <v>Instalações Prediais de Água Fria em PVC</v>
          </cell>
          <cell r="F5863" t="str">
            <v>SINAPI Mai/26</v>
          </cell>
        </row>
        <row r="5864">
          <cell r="A5864">
            <v>89523</v>
          </cell>
          <cell r="B5864" t="str">
            <v>JOELHO 45 GRAUS, PVC, SOLDÁVEL, DN 85MM, INSTALADO EM PRUMADA DE ÁGUA - FORNECIMENTO E INSTALAÇÃO. AF_06/2022</v>
          </cell>
          <cell r="C5864" t="str">
            <v>UN</v>
          </cell>
          <cell r="D5864">
            <v>121.12</v>
          </cell>
          <cell r="E5864" t="str">
            <v>Instalações Prediais de Água Fria em PVC</v>
          </cell>
          <cell r="F5864" t="str">
            <v>SINAPI Mai/26</v>
          </cell>
        </row>
        <row r="5865">
          <cell r="A5865">
            <v>90373</v>
          </cell>
          <cell r="B5865" t="str">
            <v>JOELHO 90 GRAUS COM BUCHA DE LATÃO, PVC, SOLDÁVEL, DN 25MM, X 1/2 INSTALADO EM RAMAL OU SUB-RAMAL DE ÁGUA - FORNECIMENTO E INSTALAÇÃO. AF_06/2022</v>
          </cell>
          <cell r="C5865" t="str">
            <v>UN</v>
          </cell>
          <cell r="D5865">
            <v>17.18</v>
          </cell>
          <cell r="E5865" t="str">
            <v>Instalações Prediais de Água Fria em PVC</v>
          </cell>
          <cell r="F5865" t="str">
            <v>SINAPI Mai/26</v>
          </cell>
        </row>
        <row r="5866">
          <cell r="A5866">
            <v>89366</v>
          </cell>
          <cell r="B5866" t="str">
            <v>JOELHO 90 GRAUS COM BUCHA DE LATÃO, PVC, SOLDÁVEL, DN 25MM, X 3/4 INSTALADO EM RAMAL OU SUB-RAMAL DE ÁGUA - FORNECIMENTO E INSTALAÇÃO. AF_06/2022</v>
          </cell>
          <cell r="C5866" t="str">
            <v>UN</v>
          </cell>
          <cell r="D5866">
            <v>21.28</v>
          </cell>
          <cell r="E5866" t="str">
            <v>Instalações Prediais de Água Fria em PVC</v>
          </cell>
          <cell r="F5866" t="str">
            <v>SINAPI Mai/26</v>
          </cell>
        </row>
        <row r="5867">
          <cell r="A5867">
            <v>89404</v>
          </cell>
          <cell r="B5867" t="str">
            <v>JOELHO 90 GRAUS, PVC, SOLDÁVEL, DN 20MM, INSTALADO EM RAMAL DE DISTRIBUIÇÃO DE ÁGUA - FORNECIMENTO E INSTALAÇÃO. AF_06/2022</v>
          </cell>
          <cell r="C5867" t="str">
            <v>UN</v>
          </cell>
          <cell r="D5867">
            <v>10.1</v>
          </cell>
          <cell r="E5867" t="str">
            <v>Instalações Prediais de Água Fria em PVC</v>
          </cell>
          <cell r="F5867" t="str">
            <v>SINAPI Mai/26</v>
          </cell>
        </row>
        <row r="5868">
          <cell r="A5868">
            <v>89358</v>
          </cell>
          <cell r="B5868" t="str">
            <v>JOELHO 90 GRAUS, PVC, SOLDÁVEL, DN 20MM, INSTALADO EM RAMAL OU SUB-RAMAL DE ÁGUA - FORNECIMENTO E INSTALAÇÃO. AF_06/2022</v>
          </cell>
          <cell r="C5868" t="str">
            <v>UN</v>
          </cell>
          <cell r="D5868">
            <v>11.13</v>
          </cell>
          <cell r="E5868" t="str">
            <v>Instalações Prediais de Água Fria em PVC</v>
          </cell>
          <cell r="F5868" t="str">
            <v>SINAPI Mai/26</v>
          </cell>
        </row>
        <row r="5869">
          <cell r="A5869">
            <v>89481</v>
          </cell>
          <cell r="B5869" t="str">
            <v>JOELHO 90 GRAUS, PVC, SOLDÁVEL, DN 25MM, INSTALADO EM PRUMADA DE ÁGUA - FORNECIMENTO E INSTALAÇÃO. AF_06/2022</v>
          </cell>
          <cell r="C5869" t="str">
            <v>UN</v>
          </cell>
          <cell r="D5869">
            <v>7.09</v>
          </cell>
          <cell r="E5869" t="str">
            <v>Instalações Prediais de Água Fria em PVC</v>
          </cell>
          <cell r="F5869" t="str">
            <v>SINAPI Mai/26</v>
          </cell>
        </row>
        <row r="5870">
          <cell r="A5870">
            <v>89408</v>
          </cell>
          <cell r="B5870" t="str">
            <v>JOELHO 90 GRAUS, PVC, SOLDÁVEL, DN 25MM, INSTALADO EM RAMAL DE DISTRIBUIÇÃO DE ÁGUA - FORNECIMENTO E INSTALAÇÃO. AF_06/2022</v>
          </cell>
          <cell r="C5870" t="str">
            <v>UN</v>
          </cell>
          <cell r="D5870">
            <v>11.95</v>
          </cell>
          <cell r="E5870" t="str">
            <v>Instalações Prediais de Água Fria em PVC</v>
          </cell>
          <cell r="F5870" t="str">
            <v>SINAPI Mai/26</v>
          </cell>
        </row>
        <row r="5871">
          <cell r="A5871">
            <v>89362</v>
          </cell>
          <cell r="B5871" t="str">
            <v>JOELHO 90 GRAUS, PVC, SOLDÁVEL, DN 25MM, INSTALADO EM RAMAL OU SUB-RAMAL DE ÁGUA - FORNECIMENTO E INSTALAÇÃO. AF_06/2022</v>
          </cell>
          <cell r="C5871" t="str">
            <v>UN</v>
          </cell>
          <cell r="D5871">
            <v>13.14</v>
          </cell>
          <cell r="E5871" t="str">
            <v>Instalações Prediais de Água Fria em PVC</v>
          </cell>
          <cell r="F5871" t="str">
            <v>SINAPI Mai/26</v>
          </cell>
        </row>
        <row r="5872">
          <cell r="A5872">
            <v>89412</v>
          </cell>
          <cell r="B5872" t="str">
            <v>JOELHO 90 GRAUS, PVC, SOLDÁVEL, DN 25MM, X 3/4 INSTALADO EM RAMAL DE DISTRIBUIÇÃO DE ÁGUA - FORNECIMENTO E INSTALAÇÃO. AF_06/2022</v>
          </cell>
          <cell r="C5872" t="str">
            <v>UN</v>
          </cell>
          <cell r="D5872">
            <v>13.21</v>
          </cell>
          <cell r="E5872" t="str">
            <v>Instalações Prediais de Água Fria em PVC</v>
          </cell>
          <cell r="F5872" t="str">
            <v>SINAPI Mai/26</v>
          </cell>
        </row>
        <row r="5873">
          <cell r="A5873">
            <v>89492</v>
          </cell>
          <cell r="B5873" t="str">
            <v>JOELHO 90 GRAUS, PVC, SOLDÁVEL, DN 32MM, INSTALADO EM PRUMADA DE ÁGUA - FORNECIMENTO E INSTALAÇÃO. AF_06/2022</v>
          </cell>
          <cell r="C5873" t="str">
            <v>UN</v>
          </cell>
          <cell r="D5873">
            <v>10.67</v>
          </cell>
          <cell r="E5873" t="str">
            <v>Instalações Prediais de Água Fria em PVC</v>
          </cell>
          <cell r="F5873" t="str">
            <v>SINAPI Mai/26</v>
          </cell>
        </row>
        <row r="5874">
          <cell r="A5874">
            <v>89413</v>
          </cell>
          <cell r="B5874" t="str">
            <v>JOELHO 90 GRAUS, PVC, SOLDÁVEL, DN 32MM, INSTALADO EM RAMAL DE DISTRIBUIÇÃO DE ÁGUA - FORNECIMENTO E INSTALAÇÃO. AF_06/2022</v>
          </cell>
          <cell r="C5874" t="str">
            <v>UN</v>
          </cell>
          <cell r="D5874">
            <v>16.329999999999998</v>
          </cell>
          <cell r="E5874" t="str">
            <v>Instalações Prediais de Água Fria em PVC</v>
          </cell>
          <cell r="F5874" t="str">
            <v>SINAPI Mai/26</v>
          </cell>
        </row>
        <row r="5875">
          <cell r="A5875">
            <v>89367</v>
          </cell>
          <cell r="B5875" t="str">
            <v>JOELHO 90 GRAUS, PVC, SOLDÁVEL, DN 32MM, INSTALADO EM RAMAL OU SUB-RAMAL DE ÁGUA - FORNECIMENTO E INSTALAÇÃO. AF_06/2022</v>
          </cell>
          <cell r="C5875" t="str">
            <v>UN</v>
          </cell>
          <cell r="D5875">
            <v>17.739999999999998</v>
          </cell>
          <cell r="E5875" t="str">
            <v>Instalações Prediais de Água Fria em PVC</v>
          </cell>
          <cell r="F5875" t="str">
            <v>SINAPI Mai/26</v>
          </cell>
        </row>
        <row r="5876">
          <cell r="A5876">
            <v>89497</v>
          </cell>
          <cell r="B5876" t="str">
            <v>JOELHO 90 GRAUS, PVC, SOLDÁVEL, DN 40MM, INSTALADO EM PRUMADA DE ÁGUA - FORNECIMENTO E INSTALAÇÃO. AF_06/2022</v>
          </cell>
          <cell r="C5876" t="str">
            <v>UN</v>
          </cell>
          <cell r="D5876">
            <v>16.72</v>
          </cell>
          <cell r="E5876" t="str">
            <v>Instalações Prediais de Água Fria em PVC</v>
          </cell>
          <cell r="F5876" t="str">
            <v>SINAPI Mai/26</v>
          </cell>
        </row>
        <row r="5877">
          <cell r="A5877">
            <v>103980</v>
          </cell>
          <cell r="B5877" t="str">
            <v>JOELHO 90 GRAUS, PVC, SOLDÁVEL, DN 40MM, INSTALADO EM RAMAL DE DISTRIBUIÇÃO DE ÁGUA - FORNECIMENTO E INSTALAÇÃO. AF_06/2022</v>
          </cell>
          <cell r="C5877" t="str">
            <v>UN</v>
          </cell>
          <cell r="D5877">
            <v>23.2</v>
          </cell>
          <cell r="E5877" t="str">
            <v>Instalações Prediais de Água Fria em PVC</v>
          </cell>
          <cell r="F5877" t="str">
            <v>SINAPI Mai/26</v>
          </cell>
        </row>
        <row r="5878">
          <cell r="A5878">
            <v>89501</v>
          </cell>
          <cell r="B5878" t="str">
            <v>JOELHO 90 GRAUS, PVC, SOLDÁVEL, DN 50MM, INSTALADO EM PRUMADA DE ÁGUA - FORNECIMENTO E INSTALAÇÃO. AF_06/2022</v>
          </cell>
          <cell r="C5878" t="str">
            <v>UN</v>
          </cell>
          <cell r="D5878">
            <v>18.11</v>
          </cell>
          <cell r="E5878" t="str">
            <v>Instalações Prediais de Água Fria em PVC</v>
          </cell>
          <cell r="F5878" t="str">
            <v>SINAPI Mai/26</v>
          </cell>
        </row>
        <row r="5879">
          <cell r="A5879">
            <v>103984</v>
          </cell>
          <cell r="B5879" t="str">
            <v>JOELHO 90 GRAUS, PVC, SOLDÁVEL, DN 50MM, INSTALADO EM RAMAL DE DISTRIBUIÇÃO DE ÁGUA - FORNECIMENTO E INSTALAÇÃO. AF_06/2022</v>
          </cell>
          <cell r="C5879" t="str">
            <v>UN</v>
          </cell>
          <cell r="D5879">
            <v>25.71</v>
          </cell>
          <cell r="E5879" t="str">
            <v>Instalações Prediais de Água Fria em PVC</v>
          </cell>
          <cell r="F5879" t="str">
            <v>SINAPI Mai/26</v>
          </cell>
        </row>
        <row r="5880">
          <cell r="A5880">
            <v>89505</v>
          </cell>
          <cell r="B5880" t="str">
            <v>JOELHO 90 GRAUS, PVC, SOLDÁVEL, DN 60MM, INSTALADO EM PRUMADA DE ÁGUA - FORNECIMENTO E INSTALAÇÃO. AF_06/2022</v>
          </cell>
          <cell r="C5880" t="str">
            <v>UN</v>
          </cell>
          <cell r="D5880">
            <v>50.29</v>
          </cell>
          <cell r="E5880" t="str">
            <v>Instalações Prediais de Água Fria em PVC</v>
          </cell>
          <cell r="F5880" t="str">
            <v>SINAPI Mai/26</v>
          </cell>
        </row>
        <row r="5881">
          <cell r="A5881">
            <v>89513</v>
          </cell>
          <cell r="B5881" t="str">
            <v>JOELHO 90 GRAUS, PVC, SOLDÁVEL, DN 75MM, INSTALADO EM PRUMADA DE ÁGUA - FORNECIMENTO E INSTALAÇÃO. AF_06/2022</v>
          </cell>
          <cell r="C5881" t="str">
            <v>UN</v>
          </cell>
          <cell r="D5881">
            <v>124.22</v>
          </cell>
          <cell r="E5881" t="str">
            <v>Instalações Prediais de Água Fria em PVC</v>
          </cell>
          <cell r="F5881" t="str">
            <v>SINAPI Mai/26</v>
          </cell>
        </row>
        <row r="5882">
          <cell r="A5882">
            <v>89521</v>
          </cell>
          <cell r="B5882" t="str">
            <v>JOELHO 90 GRAUS, PVC, SOLDÁVEL, DN 85MM, INSTALADO EM PRUMADA DE ÁGUA - FORNECIMENTO E INSTALAÇÃO. AF_06/2022</v>
          </cell>
          <cell r="C5882" t="str">
            <v>UN</v>
          </cell>
          <cell r="D5882">
            <v>147.78</v>
          </cell>
          <cell r="E5882" t="str">
            <v>Instalações Prediais de Água Fria em PVC</v>
          </cell>
          <cell r="F5882" t="str">
            <v>SINAPI Mai/26</v>
          </cell>
        </row>
        <row r="5883">
          <cell r="A5883">
            <v>103955</v>
          </cell>
          <cell r="B5883" t="str">
            <v>JOELHO DE REDUÇÃO, 90 GRAUS, PVC, SOLDÁVEL, DN 25 MM X 20 MM, INSTALADO EM RAMAL DE DISTRIBUIÇÃO DE ÁGUA - FORNECIMENTO E INSTALAÇÃO. AF_06/2022</v>
          </cell>
          <cell r="C5883" t="str">
            <v>UN</v>
          </cell>
          <cell r="D5883">
            <v>13.59</v>
          </cell>
          <cell r="E5883" t="str">
            <v>Instalações Prediais de Água Fria em PVC</v>
          </cell>
          <cell r="F5883" t="str">
            <v>SINAPI Mai/26</v>
          </cell>
        </row>
        <row r="5884">
          <cell r="A5884">
            <v>103950</v>
          </cell>
          <cell r="B5884" t="str">
            <v>JOELHO DE REDUÇÃO, 90 GRAUS, PVC, SOLDÁVEL, DN 25 MM X 20 MM, INSTALADO EM RAMAL OU SUB-RAMAL DE ÁGUA - FORNECIMENTO E INSTALAÇÃO. AF_06/2022</v>
          </cell>
          <cell r="C5884" t="str">
            <v>UN</v>
          </cell>
          <cell r="D5884">
            <v>14.7</v>
          </cell>
          <cell r="E5884" t="str">
            <v>Instalações Prediais de Água Fria em PVC</v>
          </cell>
          <cell r="F5884" t="str">
            <v>SINAPI Mai/26</v>
          </cell>
        </row>
        <row r="5885">
          <cell r="A5885">
            <v>103974</v>
          </cell>
          <cell r="B5885" t="str">
            <v>JOELHO DE REDUÇÃO, 90 GRAUS, PVC, SOLDÁVEL, DN 32 MM X 25 MM, INSTALADO EM PRUMADA DE ÁGUA - FORNECIMENTO E INSTALAÇÃO. AF_06/2022</v>
          </cell>
          <cell r="C5885" t="str">
            <v>UN</v>
          </cell>
          <cell r="D5885">
            <v>13.34</v>
          </cell>
          <cell r="E5885" t="str">
            <v>Instalações Prediais de Água Fria em PVC</v>
          </cell>
          <cell r="F5885" t="str">
            <v>SINAPI Mai/26</v>
          </cell>
        </row>
        <row r="5886">
          <cell r="A5886">
            <v>103956</v>
          </cell>
          <cell r="B5886" t="str">
            <v>JOELHO DE REDUÇÃO, 90 GRAUS, PVC, SOLDÁVEL, DN 32 MM X 25 MM, INSTALADO EM RAMAL DE DISTRIBUIÇÃO DE ÁGUA - FORNECIMENTO E INSTALAÇÃO. AF_06/2022</v>
          </cell>
          <cell r="C5886" t="str">
            <v>UN</v>
          </cell>
          <cell r="D5886">
            <v>18.600000000000001</v>
          </cell>
          <cell r="E5886" t="str">
            <v>Instalações Prediais de Água Fria em PVC</v>
          </cell>
          <cell r="F5886" t="str">
            <v>SINAPI Mai/26</v>
          </cell>
        </row>
        <row r="5887">
          <cell r="A5887">
            <v>103951</v>
          </cell>
          <cell r="B5887" t="str">
            <v>JOELHO DE REDUÇÃO, 90 GRAUS, PVC, SOLDÁVEL, DN 32 MM X 25 MM, INSTALADO EM RAMAL OU SUB-RAMAL DE ÁGUA - FORNECIMENTO E INSTALAÇÃO. AF_06/2022</v>
          </cell>
          <cell r="C5887" t="str">
            <v>UN</v>
          </cell>
          <cell r="D5887">
            <v>19.899999999999999</v>
          </cell>
          <cell r="E5887" t="str">
            <v>Instalações Prediais de Água Fria em PVC</v>
          </cell>
          <cell r="F5887" t="str">
            <v>SINAPI Mai/26</v>
          </cell>
        </row>
        <row r="5888">
          <cell r="A5888">
            <v>89374</v>
          </cell>
          <cell r="B5888" t="str">
            <v>LUVA COM BUCHA DE LATÃO, PVC, SOLDÁVEL, DN 20MM X 1/2", INSTALADO EM RAMAL OU SUB-RAMAL DE ÁGUA - FORNECIMENTO E INSTALAÇÃO. AF_06/2022</v>
          </cell>
          <cell r="C5888" t="str">
            <v>UN</v>
          </cell>
          <cell r="D5888">
            <v>13.06</v>
          </cell>
          <cell r="E5888" t="str">
            <v>Instalações Prediais de Água Fria em PVC</v>
          </cell>
          <cell r="F5888" t="str">
            <v>SINAPI Mai/26</v>
          </cell>
        </row>
        <row r="5889">
          <cell r="A5889">
            <v>89427</v>
          </cell>
          <cell r="B5889" t="str">
            <v>LUVA COM BUCHA DE LATÃO, PVC, SOLDÁVEL, DN 25MM X 3/4, INSTALADO EM RAMAL DE DISTRIBUIÇÃO DE ÁGUA - FORNECIMENTO E INSTALAÇÃO. AF_06/2022</v>
          </cell>
          <cell r="C5889" t="str">
            <v>UN</v>
          </cell>
          <cell r="D5889">
            <v>15.22</v>
          </cell>
          <cell r="E5889" t="str">
            <v>Instalações Prediais de Água Fria em PVC</v>
          </cell>
          <cell r="F5889" t="str">
            <v>SINAPI Mai/26</v>
          </cell>
        </row>
        <row r="5890">
          <cell r="A5890">
            <v>89381</v>
          </cell>
          <cell r="B5890" t="str">
            <v>LUVA COM BUCHA DE LATÃO, PVC, SOLDÁVEL, DN 25MM X 3/4, INSTALADO EM RAMAL OU SUB-RAMAL DE ÁGUA - FORNECIMENTO E INSTALAÇÃO. AF_06/2022</v>
          </cell>
          <cell r="C5890" t="str">
            <v>UN</v>
          </cell>
          <cell r="D5890">
            <v>15.97</v>
          </cell>
          <cell r="E5890" t="str">
            <v>Instalações Prediais de Água Fria em PVC</v>
          </cell>
          <cell r="F5890" t="str">
            <v>SINAPI Mai/26</v>
          </cell>
        </row>
        <row r="5891">
          <cell r="A5891">
            <v>95237</v>
          </cell>
          <cell r="B5891" t="str">
            <v>LUVA COM BUCHA DE LATÃO, PVC, SOLDÁVEL, DN 32MM X 1, INSTALADO EM RAMAL DE DISTRIBUIÇÃO DE ÁGUA FORNECIMENTO E INSTALAÇÃO. AF_06/2022</v>
          </cell>
          <cell r="C5891" t="str">
            <v>UN</v>
          </cell>
          <cell r="D5891">
            <v>30.01</v>
          </cell>
          <cell r="E5891" t="str">
            <v>Instalações Prediais de Água Fria em PVC</v>
          </cell>
          <cell r="F5891" t="str">
            <v>SINAPI Mai/26</v>
          </cell>
        </row>
        <row r="5892">
          <cell r="A5892">
            <v>89979</v>
          </cell>
          <cell r="B5892" t="str">
            <v>LUVA COM BUCHA DE LATÃO, PVC, SOLDÁVEL, DN 32MM X 1, INSTALADO EM RAMAL OU SUB-RAMAL DE ÁGUA FORNECIMENTO E INSTALAÇÃO. AF_06/2022</v>
          </cell>
          <cell r="C5892" t="str">
            <v>UN</v>
          </cell>
          <cell r="D5892">
            <v>30.88</v>
          </cell>
          <cell r="E5892" t="str">
            <v>Instalações Prediais de Água Fria em PVC</v>
          </cell>
          <cell r="F5892" t="str">
            <v>SINAPI Mai/26</v>
          </cell>
        </row>
        <row r="5893">
          <cell r="A5893">
            <v>103991</v>
          </cell>
          <cell r="B5893" t="str">
            <v>LUVA COM ROSCA, PVC, SOLDÁVEL, DN 40MM X 1.1/4", INSTALADO EM RAMAL DE DISTRIBUIÇÃO DE ÁGUA - FORNECIMENTO E INSTALAÇÃO. AF_06/2022</v>
          </cell>
          <cell r="C5893" t="str">
            <v>UN</v>
          </cell>
          <cell r="D5893">
            <v>23.06</v>
          </cell>
          <cell r="E5893" t="str">
            <v>Instalações Prediais de Água Fria em PVC</v>
          </cell>
          <cell r="F5893" t="str">
            <v>SINAPI Mai/26</v>
          </cell>
        </row>
        <row r="5894">
          <cell r="A5894">
            <v>89564</v>
          </cell>
          <cell r="B5894" t="str">
            <v>LUVA COM ROSCA, PVC, SOLDÁVEL, DN 40MM X 1.1/4, INSTALADO EM PRUMADA DE ÁGUA - FORNECIMENTO E INSTALAÇÃO. AF_06/2022</v>
          </cell>
          <cell r="C5894" t="str">
            <v>UN</v>
          </cell>
          <cell r="D5894">
            <v>18.98</v>
          </cell>
          <cell r="E5894" t="str">
            <v>Instalações Prediais de Água Fria em PVC</v>
          </cell>
          <cell r="F5894" t="str">
            <v>SINAPI Mai/26</v>
          </cell>
        </row>
        <row r="5895">
          <cell r="A5895">
            <v>104000</v>
          </cell>
          <cell r="B5895" t="str">
            <v>LUVA COM ROSCA, PVC, SOLDÁVEL, DN 50MM X 1.1/2", INSTALADO EM RAMAL DE DISTRIBUIÇÃO DE ÁGUA - FORNECIMENTO E INSTALAÇÃO. AF_06/2022</v>
          </cell>
          <cell r="C5895" t="str">
            <v>UN</v>
          </cell>
          <cell r="D5895">
            <v>34.68</v>
          </cell>
          <cell r="E5895" t="str">
            <v>Instalações Prediais de Água Fria em PVC</v>
          </cell>
          <cell r="F5895" t="str">
            <v>SINAPI Mai/26</v>
          </cell>
        </row>
        <row r="5896">
          <cell r="A5896">
            <v>89593</v>
          </cell>
          <cell r="B5896" t="str">
            <v>LUVA COM ROSCA, PVC, SOLDÁVEL, DN 50MM X 1.1/2, INSTALADO EM PRUMADA DE ÁGUA - FORNECIMENTO E INSTALAÇÃO. AF_06/2022</v>
          </cell>
          <cell r="C5896" t="str">
            <v>UN</v>
          </cell>
          <cell r="D5896">
            <v>29.96</v>
          </cell>
          <cell r="E5896" t="str">
            <v>Instalações Prediais de Água Fria em PVC</v>
          </cell>
          <cell r="F5896" t="str">
            <v>SINAPI Mai/26</v>
          </cell>
        </row>
        <row r="5897">
          <cell r="A5897">
            <v>89418</v>
          </cell>
          <cell r="B5897" t="str">
            <v>LUVA DE CORRER, PVC, SOLDÁVEL, DN 20MM, INSTALADO EM RAMAL DE DISTRIBUIÇÃO DE ÁGUA - FORNECIMENTO E INSTALAÇÃO. AF_06/2022</v>
          </cell>
          <cell r="C5897" t="str">
            <v>UN</v>
          </cell>
          <cell r="D5897">
            <v>19.600000000000001</v>
          </cell>
          <cell r="E5897" t="str">
            <v>Instalações Prediais de Água Fria em PVC</v>
          </cell>
          <cell r="F5897" t="str">
            <v>SINAPI Mai/26</v>
          </cell>
        </row>
        <row r="5898">
          <cell r="A5898">
            <v>89372</v>
          </cell>
          <cell r="B5898" t="str">
            <v>LUVA DE CORRER, PVC, SOLDÁVEL, DN 20MM, INSTALADO EM RAMAL OU SUB-RAMAL DE ÁGUA - FORNECIMENTO E INSTALAÇÃO. AF_06/2022</v>
          </cell>
          <cell r="C5898" t="str">
            <v>UN</v>
          </cell>
          <cell r="D5898">
            <v>20.29</v>
          </cell>
          <cell r="E5898" t="str">
            <v>Instalações Prediais de Água Fria em PVC</v>
          </cell>
          <cell r="F5898" t="str">
            <v>SINAPI Mai/26</v>
          </cell>
        </row>
        <row r="5899">
          <cell r="A5899">
            <v>89530</v>
          </cell>
          <cell r="B5899" t="str">
            <v>LUVA DE CORRER, PVC, SOLDÁVEL, DN 25MM, INSTALADO EM PRUMADA DE ÁGUA - FORNECIMENTO E INSTALAÇÃO. AF_06/2022</v>
          </cell>
          <cell r="C5899" t="str">
            <v>UN</v>
          </cell>
          <cell r="D5899">
            <v>19.71</v>
          </cell>
          <cell r="E5899" t="str">
            <v>Instalações Prediais de Água Fria em PVC</v>
          </cell>
          <cell r="F5899" t="str">
            <v>SINAPI Mai/26</v>
          </cell>
        </row>
        <row r="5900">
          <cell r="A5900">
            <v>89425</v>
          </cell>
          <cell r="B5900" t="str">
            <v>LUVA DE CORRER, PVC, SOLDÁVEL, DN 25MM, INSTALADO EM RAMAL DE DISTRIBUIÇÃO DE ÁGUA - FORNECIMENTO E INSTALAÇÃO. AF_06/2022</v>
          </cell>
          <cell r="C5900" t="str">
            <v>UN</v>
          </cell>
          <cell r="D5900">
            <v>22.95</v>
          </cell>
          <cell r="E5900" t="str">
            <v>Instalações Prediais de Água Fria em PVC</v>
          </cell>
          <cell r="F5900" t="str">
            <v>SINAPI Mai/26</v>
          </cell>
        </row>
        <row r="5901">
          <cell r="A5901">
            <v>89379</v>
          </cell>
          <cell r="B5901" t="str">
            <v>LUVA DE CORRER, PVC, SOLDÁVEL, DN 25MM, INSTALADO EM RAMAL OU SUB-RAMAL DE ÁGUA - FORNECIMENTO E INSTALAÇÃO. AF_12/2014</v>
          </cell>
          <cell r="C5901" t="str">
            <v>UN</v>
          </cell>
          <cell r="D5901">
            <v>23.76</v>
          </cell>
          <cell r="E5901" t="str">
            <v>Instalações Prediais de Água Fria em PVC</v>
          </cell>
          <cell r="F5901" t="str">
            <v>SINAPI Mai/26</v>
          </cell>
        </row>
        <row r="5902">
          <cell r="A5902">
            <v>89542</v>
          </cell>
          <cell r="B5902" t="str">
            <v>LUVA DE CORRER, PVC, SOLDÁVEL, DN 32MM, INSTALADO EM PRUMADA DE ÁGUA - FORNECIMENTO E INSTALAÇÃO. AF_06/2022</v>
          </cell>
          <cell r="C5902" t="str">
            <v>UN</v>
          </cell>
          <cell r="D5902">
            <v>32.68</v>
          </cell>
          <cell r="E5902" t="str">
            <v>Instalações Prediais de Água Fria em PVC</v>
          </cell>
          <cell r="F5902" t="str">
            <v>SINAPI Mai/26</v>
          </cell>
        </row>
        <row r="5903">
          <cell r="A5903">
            <v>89432</v>
          </cell>
          <cell r="B5903" t="str">
            <v>LUVA DE CORRER, PVC, SOLDÁVEL, DN 32MM, INSTALADO EM RAMAL DE DISTRIBUIÇÃO DE ÁGUA FORNECIMENTO E INSTALAÇÃO. AF_06/2022</v>
          </cell>
          <cell r="C5903" t="str">
            <v>UN</v>
          </cell>
          <cell r="D5903">
            <v>36.44</v>
          </cell>
          <cell r="E5903" t="str">
            <v>Instalações Prediais de Água Fria em PVC</v>
          </cell>
          <cell r="F5903" t="str">
            <v>SINAPI Mai/26</v>
          </cell>
        </row>
        <row r="5904">
          <cell r="A5904">
            <v>89387</v>
          </cell>
          <cell r="B5904" t="str">
            <v>LUVA DE CORRER, PVC, SOLDÁVEL, DN 32MM, INSTALADO EM RAMAL OU SUB-RAMAL DE ÁGUA FORNECIMENTO E INSTALAÇÃO. AF_06/2022</v>
          </cell>
          <cell r="C5904" t="str">
            <v>UN</v>
          </cell>
          <cell r="D5904">
            <v>37.39</v>
          </cell>
          <cell r="E5904" t="str">
            <v>Instalações Prediais de Água Fria em PVC</v>
          </cell>
          <cell r="F5904" t="str">
            <v>SINAPI Mai/26</v>
          </cell>
        </row>
        <row r="5905">
          <cell r="A5905">
            <v>89560</v>
          </cell>
          <cell r="B5905" t="str">
            <v>LUVA DE CORRER, PVC, SOLDÁVEL, DN 40MM, INSTALADO EM PRUMADA DE ÁGUA FORNECIMENTO E INSTALAÇÃO. AF_06/2022</v>
          </cell>
          <cell r="C5905" t="str">
            <v>UN</v>
          </cell>
          <cell r="D5905">
            <v>41.82</v>
          </cell>
          <cell r="E5905" t="str">
            <v>Instalações Prediais de Água Fria em PVC</v>
          </cell>
          <cell r="F5905" t="str">
            <v>SINAPI Mai/26</v>
          </cell>
        </row>
        <row r="5906">
          <cell r="A5906">
            <v>104159</v>
          </cell>
          <cell r="B5906" t="str">
            <v>LUVA DE CORRER, PVC, SOLDÁVEL, DN 40MM, INSTALADO EM RAMAL DE DISTRIBUIÇÃO DE ÁGUA - FORNECIMENTO E INSTALAÇÃO. AF_06/2022</v>
          </cell>
          <cell r="C5906" t="str">
            <v>UN</v>
          </cell>
          <cell r="D5906">
            <v>46.19</v>
          </cell>
          <cell r="E5906" t="str">
            <v>Instalações Prediais de Água Fria em PVC</v>
          </cell>
          <cell r="F5906" t="str">
            <v>SINAPI Mai/26</v>
          </cell>
        </row>
        <row r="5907">
          <cell r="A5907">
            <v>89577</v>
          </cell>
          <cell r="B5907" t="str">
            <v>LUVA DE CORRER, PVC, SOLDÁVEL, DN 50MM, INSTALADO EM PRUMADA DE ÁGUA - FORNECIMENTO E INSTALAÇÃO. AF_06/2022</v>
          </cell>
          <cell r="C5907" t="str">
            <v>UN</v>
          </cell>
          <cell r="D5907">
            <v>44.1</v>
          </cell>
          <cell r="E5907" t="str">
            <v>Instalações Prediais de Água Fria em PVC</v>
          </cell>
          <cell r="F5907" t="str">
            <v>SINAPI Mai/26</v>
          </cell>
        </row>
        <row r="5908">
          <cell r="A5908">
            <v>103996</v>
          </cell>
          <cell r="B5908" t="str">
            <v>LUVA DE CORRER, PVC, SOLDÁVEL, DN 50MM, INSTALADO EM RAMAL DE DISTRIBUIÇÃO DE ÁGUA - FORNECIMENTO E INSTALAÇÃO. AF_06/2022</v>
          </cell>
          <cell r="C5908" t="str">
            <v>UN</v>
          </cell>
          <cell r="D5908">
            <v>49.21</v>
          </cell>
          <cell r="E5908" t="str">
            <v>Instalações Prediais de Água Fria em PVC</v>
          </cell>
          <cell r="F5908" t="str">
            <v>SINAPI Mai/26</v>
          </cell>
        </row>
        <row r="5909">
          <cell r="A5909">
            <v>89598</v>
          </cell>
          <cell r="B5909" t="str">
            <v>LUVA DE CORRER, PVC, SOLDÁVEL, DN 60MM, INSTALADO EM PRUMADA DE ÁGUA FORNECIMENTO E INSTALAÇÃO. AF_06/2022</v>
          </cell>
          <cell r="C5909" t="str">
            <v>UN</v>
          </cell>
          <cell r="D5909">
            <v>59.3</v>
          </cell>
          <cell r="E5909" t="str">
            <v>Instalações Prediais de Água Fria em PVC</v>
          </cell>
          <cell r="F5909" t="str">
            <v>SINAPI Mai/26</v>
          </cell>
        </row>
        <row r="5910">
          <cell r="A5910">
            <v>89419</v>
          </cell>
          <cell r="B5910" t="str">
            <v>LUVA DE REDUÇÃO, PVC, SOLDÁVEL, DN 25MM X 20MM, INSTALADO EM RAMAL DE DISTRIBUIÇÃO DE ÁGUA - FORNECIMENTO E INSTALAÇÃO. AF_06/2022</v>
          </cell>
          <cell r="C5910" t="str">
            <v>UN</v>
          </cell>
          <cell r="D5910">
            <v>8.84</v>
          </cell>
          <cell r="E5910" t="str">
            <v>Instalações Prediais de Água Fria em PVC</v>
          </cell>
          <cell r="F5910" t="str">
            <v>SINAPI Mai/26</v>
          </cell>
        </row>
        <row r="5911">
          <cell r="A5911">
            <v>89373</v>
          </cell>
          <cell r="B5911" t="str">
            <v>LUVA DE REDUÇÃO, PVC, SOLDÁVEL, DN 25MM X 20MM, INSTALADO EM RAMAL OU SUB-RAMAL DE ÁGUA - FORNECIMENTO E INSTALAÇÃO. AF_06/2022</v>
          </cell>
          <cell r="C5911" t="str">
            <v>UN</v>
          </cell>
          <cell r="D5911">
            <v>9.59</v>
          </cell>
          <cell r="E5911" t="str">
            <v>Instalações Prediais de Água Fria em PVC</v>
          </cell>
          <cell r="F5911" t="str">
            <v>SINAPI Mai/26</v>
          </cell>
        </row>
        <row r="5912">
          <cell r="A5912">
            <v>89532</v>
          </cell>
          <cell r="B5912" t="str">
            <v>LUVA DE REDUÇÃO, PVC, SOLDÁVEL, DN 32MM X 25MM, INSTALADO EM PRUMADA DE ÁGUA - FORNECIMENTO E INSTALAÇÃO. AF_06/2022</v>
          </cell>
          <cell r="C5912" t="str">
            <v>UN</v>
          </cell>
          <cell r="D5912">
            <v>8.89</v>
          </cell>
          <cell r="E5912" t="str">
            <v>Instalações Prediais de Água Fria em PVC</v>
          </cell>
          <cell r="F5912" t="str">
            <v>SINAPI Mai/26</v>
          </cell>
        </row>
        <row r="5913">
          <cell r="A5913">
            <v>89426</v>
          </cell>
          <cell r="B5913" t="str">
            <v>LUVA DE REDUÇÃO, PVC, SOLDÁVEL, DN 32MM X 25MM, INSTALADO EM RAMAL DE DISTRIBUIÇÃO DE ÁGUA - FORNECIMENTO E INSTALAÇÃO. AF_06/2022</v>
          </cell>
          <cell r="C5913" t="str">
            <v>UN</v>
          </cell>
          <cell r="D5913">
            <v>12.39</v>
          </cell>
          <cell r="E5913" t="str">
            <v>Instalações Prediais de Água Fria em PVC</v>
          </cell>
          <cell r="F5913" t="str">
            <v>SINAPI Mai/26</v>
          </cell>
        </row>
        <row r="5914">
          <cell r="A5914">
            <v>89380</v>
          </cell>
          <cell r="B5914" t="str">
            <v>LUVA DE REDUÇÃO, PVC, SOLDÁVEL, DN 32MM X 25MM, INSTALADO EM RAMAL OU SUB-RAMAL DE ÁGUA - FORNECIMENTO E INSTALAÇÃO. AF_06/2022</v>
          </cell>
          <cell r="C5914" t="str">
            <v>UN</v>
          </cell>
          <cell r="D5914">
            <v>13.26</v>
          </cell>
          <cell r="E5914" t="str">
            <v>Instalações Prediais de Água Fria em PVC</v>
          </cell>
          <cell r="F5914" t="str">
            <v>SINAPI Mai/26</v>
          </cell>
        </row>
        <row r="5915">
          <cell r="A5915">
            <v>89562</v>
          </cell>
          <cell r="B5915" t="str">
            <v>LUVA DE REDUÇÃO, PVC, SOLDÁVEL, DN 40MM X 32MM, INSTALADO EM PRUMADA DE ÁGUA - FORNECIMENTO E INSTALAÇÃO. AF_06/2022</v>
          </cell>
          <cell r="C5915" t="str">
            <v>UN</v>
          </cell>
          <cell r="D5915">
            <v>12.78</v>
          </cell>
          <cell r="E5915" t="str">
            <v>Instalações Prediais de Água Fria em PVC</v>
          </cell>
          <cell r="F5915" t="str">
            <v>SINAPI Mai/26</v>
          </cell>
        </row>
        <row r="5916">
          <cell r="A5916">
            <v>89433</v>
          </cell>
          <cell r="B5916" t="str">
            <v>LUVA DE REDUÇÃO, PVC, SOLDÁVEL, DN 40MM X 32MM, INSTALADO EM RAMAL DE DISTRIBUIÇÃO DE ÁGUA - FORNECIMENTO E INSTALAÇÃO. AF_06/2022</v>
          </cell>
          <cell r="C5916" t="str">
            <v>UN</v>
          </cell>
          <cell r="D5916">
            <v>16.86</v>
          </cell>
          <cell r="E5916" t="str">
            <v>Instalações Prediais de Água Fria em PVC</v>
          </cell>
          <cell r="F5916" t="str">
            <v>SINAPI Mai/26</v>
          </cell>
        </row>
        <row r="5917">
          <cell r="A5917">
            <v>89579</v>
          </cell>
          <cell r="B5917" t="str">
            <v>LUVA DE REDUÇÃO, PVC, SOLDÁVEL, DN 50MM X 25MM, INSTALADO EM PRUMADA DE ÁGUA FORNECIMENTO E INSTALAÇÃO. AF_06/2022</v>
          </cell>
          <cell r="C5917" t="str">
            <v>UN</v>
          </cell>
          <cell r="D5917">
            <v>14.33</v>
          </cell>
          <cell r="E5917" t="str">
            <v>Instalações Prediais de Água Fria em PVC</v>
          </cell>
          <cell r="F5917" t="str">
            <v>SINAPI Mai/26</v>
          </cell>
        </row>
        <row r="5918">
          <cell r="A5918">
            <v>103998</v>
          </cell>
          <cell r="B5918" t="str">
            <v>LUVA DE REDUÇÃO, PVC, SOLDÁVEL, DN 50MM X 25MM, INSTALADO EM RAMAL DE DISTRIBUIÇÃO DE ÁGUA FORNECIMENTO E INSTALAÇÃO. AF_06/2022</v>
          </cell>
          <cell r="C5918" t="str">
            <v>UN</v>
          </cell>
          <cell r="D5918">
            <v>18.510000000000002</v>
          </cell>
          <cell r="E5918" t="str">
            <v>Instalações Prediais de Água Fria em PVC</v>
          </cell>
          <cell r="F5918" t="str">
            <v>SINAPI Mai/26</v>
          </cell>
        </row>
        <row r="5919">
          <cell r="A5919">
            <v>89605</v>
          </cell>
          <cell r="B5919" t="str">
            <v>LUVA DE REDUÇÃO, PVC, SOLDÁVEL, DN 60MM X 50MM, INSTALADO EM PRUMADA DE ÁGUA - FORNECIMENTO E INSTALAÇÃO. AF_06/2022</v>
          </cell>
          <cell r="C5919" t="str">
            <v>UN</v>
          </cell>
          <cell r="D5919">
            <v>24.93</v>
          </cell>
          <cell r="E5919" t="str">
            <v>Instalações Prediais de Água Fria em PVC</v>
          </cell>
          <cell r="F5919" t="str">
            <v>SINAPI Mai/26</v>
          </cell>
        </row>
        <row r="5920">
          <cell r="A5920">
            <v>89981</v>
          </cell>
          <cell r="B5920" t="str">
            <v>LUVA SOLDÁVEL E COM BUCHA DE LATÃO, PVC, SOLDÁVEL, DN 32MM X 1, INSTALADO EM PRUMADA DE ÁGUA FORNECIMENTO E INSTALAÇÃO. AF_06/2022</v>
          </cell>
          <cell r="C5920" t="str">
            <v>UN</v>
          </cell>
          <cell r="D5920">
            <v>26.51</v>
          </cell>
          <cell r="E5920" t="str">
            <v>Instalações Prediais de Água Fria em PVC</v>
          </cell>
          <cell r="F5920" t="str">
            <v>SINAPI Mai/26</v>
          </cell>
        </row>
        <row r="5921">
          <cell r="A5921">
            <v>89385</v>
          </cell>
          <cell r="B5921" t="str">
            <v>LUVA SOLDÁVEL E COM ROSCA, PVC, SOLDÁVEL, DN 25MM X 3/4, INSTALADO EM RAMAL OU SUB-RAMAL DE ÁGUA - FORNECIMENTO E INSTALAÇÃO. AF_06/2022</v>
          </cell>
          <cell r="C5921" t="str">
            <v>UN</v>
          </cell>
          <cell r="D5921">
            <v>9.73</v>
          </cell>
          <cell r="E5921" t="str">
            <v>Instalações Prediais de Água Fria em PVC</v>
          </cell>
          <cell r="F5921" t="str">
            <v>SINAPI Mai/26</v>
          </cell>
        </row>
        <row r="5922">
          <cell r="A5922">
            <v>89551</v>
          </cell>
          <cell r="B5922" t="str">
            <v>LUVA SOLDÁVEL E COM ROSCA, PVC, SOLDÁVEL, DN 32MM X 1, INSTALADO EM PRUMADA DE ÁGUA - FORNECIMENTO E INSTALAÇÃO. AF_06/2022</v>
          </cell>
          <cell r="C5922" t="str">
            <v>UN</v>
          </cell>
          <cell r="D5922">
            <v>10.61</v>
          </cell>
          <cell r="E5922" t="str">
            <v>Instalações Prediais de Água Fria em PVC</v>
          </cell>
          <cell r="F5922" t="str">
            <v>SINAPI Mai/26</v>
          </cell>
        </row>
        <row r="5923">
          <cell r="A5923">
            <v>89434</v>
          </cell>
          <cell r="B5923" t="str">
            <v>LUVA SOLDÁVEL E COM ROSCA, PVC, SOLDÁVEL, DN 32MM X 1, INSTALADO EM RAMAL DE DISTRIBUIÇÃO DE ÁGUA - FORNECIMENTO E INSTALAÇÃO. AF_06/2022</v>
          </cell>
          <cell r="C5923" t="str">
            <v>UN</v>
          </cell>
          <cell r="D5923">
            <v>14.11</v>
          </cell>
          <cell r="E5923" t="str">
            <v>Instalações Prediais de Água Fria em PVC</v>
          </cell>
          <cell r="F5923" t="str">
            <v>SINAPI Mai/26</v>
          </cell>
        </row>
        <row r="5924">
          <cell r="A5924">
            <v>89389</v>
          </cell>
          <cell r="B5924" t="str">
            <v>LUVA SOLDÁVEL E COM ROSCA, PVC, SOLDÁVEL, DN 32MM X 1, INSTALADO EM RAMAL OU SUB-RAMAL DE ÁGUA - FORNECIMENTO E INSTALAÇÃO. AF_06/2022</v>
          </cell>
          <cell r="C5924" t="str">
            <v>UN</v>
          </cell>
          <cell r="D5924">
            <v>14.98</v>
          </cell>
          <cell r="E5924" t="str">
            <v>Instalações Prediais de Água Fria em PVC</v>
          </cell>
          <cell r="F5924" t="str">
            <v>SINAPI Mai/26</v>
          </cell>
        </row>
        <row r="5925">
          <cell r="A5925">
            <v>89417</v>
          </cell>
          <cell r="B5925" t="str">
            <v>LUVA, PVC, SOLDÁVEL, DN 20MM, INSTALADO EM RAMAL DE DISTRIBUIÇÃO DE ÁGUA - FORNECIMENTO E INSTALAÇÃO. AF_06/2022</v>
          </cell>
          <cell r="C5925" t="str">
            <v>UN</v>
          </cell>
          <cell r="D5925">
            <v>7.45</v>
          </cell>
          <cell r="E5925" t="str">
            <v>Instalações Prediais de Água Fria em PVC</v>
          </cell>
          <cell r="F5925" t="str">
            <v>SINAPI Mai/26</v>
          </cell>
        </row>
        <row r="5926">
          <cell r="A5926">
            <v>89371</v>
          </cell>
          <cell r="B5926" t="str">
            <v>LUVA, PVC, SOLDÁVEL, DN 20MM, INSTALADO EM RAMAL OU SUB-RAMAL DE ÁGUA - FORNECIMENTO E INSTALAÇÃO. AF_06/2022</v>
          </cell>
          <cell r="C5926" t="str">
            <v>UN</v>
          </cell>
          <cell r="D5926">
            <v>8.14</v>
          </cell>
          <cell r="E5926" t="str">
            <v>Instalações Prediais de Água Fria em PVC</v>
          </cell>
          <cell r="F5926" t="str">
            <v>SINAPI Mai/26</v>
          </cell>
        </row>
        <row r="5927">
          <cell r="A5927">
            <v>89528</v>
          </cell>
          <cell r="B5927" t="str">
            <v>LUVA, PVC, SOLDÁVEL, DN 25MM, INSTALADO EM PRUMADA DE ÁGUA - FORNECIMENTO E INSTALAÇÃO. AF_06/2022</v>
          </cell>
          <cell r="C5927" t="str">
            <v>UN</v>
          </cell>
          <cell r="D5927">
            <v>5.48</v>
          </cell>
          <cell r="E5927" t="str">
            <v>Instalações Prediais de Água Fria em PVC</v>
          </cell>
          <cell r="F5927" t="str">
            <v>SINAPI Mai/26</v>
          </cell>
        </row>
        <row r="5928">
          <cell r="A5928">
            <v>89424</v>
          </cell>
          <cell r="B5928" t="str">
            <v>LUVA, PVC, SOLDÁVEL, DN 25MM, INSTALADO EM RAMAL DE DISTRIBUIÇÃO DE ÁGUA - FORNECIMENTO E INSTALAÇÃO. AF_06/2022</v>
          </cell>
          <cell r="C5928" t="str">
            <v>UN</v>
          </cell>
          <cell r="D5928">
            <v>8.7200000000000006</v>
          </cell>
          <cell r="E5928" t="str">
            <v>Instalações Prediais de Água Fria em PVC</v>
          </cell>
          <cell r="F5928" t="str">
            <v>SINAPI Mai/26</v>
          </cell>
        </row>
        <row r="5929">
          <cell r="A5929">
            <v>89378</v>
          </cell>
          <cell r="B5929" t="str">
            <v>LUVA, PVC, SOLDÁVEL, DN 25MM, INSTALADO EM RAMAL OU SUB-RAMAL DE ÁGUA - FORNECIMENTO E INSTALAÇÃO. AF_06/2022</v>
          </cell>
          <cell r="C5929" t="str">
            <v>UN</v>
          </cell>
          <cell r="D5929">
            <v>9.5299999999999994</v>
          </cell>
          <cell r="E5929" t="str">
            <v>Instalações Prediais de Água Fria em PVC</v>
          </cell>
          <cell r="F5929" t="str">
            <v>SINAPI Mai/26</v>
          </cell>
        </row>
        <row r="5930">
          <cell r="A5930">
            <v>89541</v>
          </cell>
          <cell r="B5930" t="str">
            <v>LUVA, PVC, SOLDÁVEL, DN 32MM, INSTALADO EM PRUMADA DE ÁGUA - FORNECIMENTO E INSTALAÇÃO. AF_06/2022</v>
          </cell>
          <cell r="C5930" t="str">
            <v>UN</v>
          </cell>
          <cell r="D5930">
            <v>8.08</v>
          </cell>
          <cell r="E5930" t="str">
            <v>Instalações Prediais de Água Fria em PVC</v>
          </cell>
          <cell r="F5930" t="str">
            <v>SINAPI Mai/26</v>
          </cell>
        </row>
        <row r="5931">
          <cell r="A5931">
            <v>89431</v>
          </cell>
          <cell r="B5931" t="str">
            <v>LUVA, PVC, SOLDÁVEL, DN 32MM, INSTALADO EM RAMAL DE DISTRIBUIÇÃO DE ÁGUA - FORNECIMENTO E INSTALAÇÃO. AF_06/2022</v>
          </cell>
          <cell r="C5931" t="str">
            <v>UN</v>
          </cell>
          <cell r="D5931">
            <v>11.84</v>
          </cell>
          <cell r="E5931" t="str">
            <v>Instalações Prediais de Água Fria em PVC</v>
          </cell>
          <cell r="F5931" t="str">
            <v>SINAPI Mai/26</v>
          </cell>
        </row>
        <row r="5932">
          <cell r="A5932">
            <v>89386</v>
          </cell>
          <cell r="B5932" t="str">
            <v>LUVA, PVC, SOLDÁVEL, DN 32MM, INSTALADO EM RAMAL OU SUB-RAMAL DE ÁGUA - FORNECIMENTO E INSTALAÇÃO. AF_06/2022</v>
          </cell>
          <cell r="C5932" t="str">
            <v>UN</v>
          </cell>
          <cell r="D5932">
            <v>12.79</v>
          </cell>
          <cell r="E5932" t="str">
            <v>Instalações Prediais de Água Fria em PVC</v>
          </cell>
          <cell r="F5932" t="str">
            <v>SINAPI Mai/26</v>
          </cell>
        </row>
        <row r="5933">
          <cell r="A5933">
            <v>89558</v>
          </cell>
          <cell r="B5933" t="str">
            <v>LUVA, PVC, SOLDÁVEL, DN 40MM, INSTALADO EM PRUMADA DE ÁGUA - FORNECIMENTO E INSTALAÇÃO. AF_06/2022</v>
          </cell>
          <cell r="C5933" t="str">
            <v>UN</v>
          </cell>
          <cell r="D5933">
            <v>12.1</v>
          </cell>
          <cell r="E5933" t="str">
            <v>Instalações Prediais de Água Fria em PVC</v>
          </cell>
          <cell r="F5933" t="str">
            <v>SINAPI Mai/26</v>
          </cell>
        </row>
        <row r="5934">
          <cell r="A5934">
            <v>103988</v>
          </cell>
          <cell r="B5934" t="str">
            <v>LUVA, PVC, SOLDÁVEL, DN 40MM, INSTALADO EM RAMAL DE DISTRIBUIÇÃO DE ÁGUA - FORNECIMENTO E INSTALAÇÃO. AF_06/2022</v>
          </cell>
          <cell r="C5934" t="str">
            <v>UN</v>
          </cell>
          <cell r="D5934">
            <v>16.47</v>
          </cell>
          <cell r="E5934" t="str">
            <v>Instalações Prediais de Água Fria em PVC</v>
          </cell>
          <cell r="F5934" t="str">
            <v>SINAPI Mai/26</v>
          </cell>
        </row>
        <row r="5935">
          <cell r="A5935">
            <v>89575</v>
          </cell>
          <cell r="B5935" t="str">
            <v>LUVA, PVC, SOLDÁVEL, DN 50MM, INSTALADO EM PRUMADA DE ÁGUA - FORNECIMENTO E INSTALAÇÃO. AF_06/2022</v>
          </cell>
          <cell r="C5935" t="str">
            <v>UN</v>
          </cell>
          <cell r="D5935">
            <v>14.21</v>
          </cell>
          <cell r="E5935" t="str">
            <v>Instalações Prediais de Água Fria em PVC</v>
          </cell>
          <cell r="F5935" t="str">
            <v>SINAPI Mai/26</v>
          </cell>
        </row>
        <row r="5936">
          <cell r="A5936">
            <v>103995</v>
          </cell>
          <cell r="B5936" t="str">
            <v>LUVA, PVC, SOLDÁVEL, DN 50MM, INSTALADO EM RAMAL DE DISTRIBUIÇÃO DE ÁGUA - FORNECIMENTO E INSTALAÇÃO. AF_06/2022</v>
          </cell>
          <cell r="C5936" t="str">
            <v>UN</v>
          </cell>
          <cell r="D5936">
            <v>19.32</v>
          </cell>
          <cell r="E5936" t="str">
            <v>Instalações Prediais de Água Fria em PVC</v>
          </cell>
          <cell r="F5936" t="str">
            <v>SINAPI Mai/26</v>
          </cell>
        </row>
        <row r="5937">
          <cell r="A5937">
            <v>89597</v>
          </cell>
          <cell r="B5937" t="str">
            <v>LUVA, PVC, SOLDÁVEL, DN 60MM, INSTALADO EM PRUMADA DE ÁGUA - FORNECIMENTO E INSTALAÇÃO. AF_06/2022</v>
          </cell>
          <cell r="C5937" t="str">
            <v>UN</v>
          </cell>
          <cell r="D5937">
            <v>27.31</v>
          </cell>
          <cell r="E5937" t="str">
            <v>Instalações Prediais de Água Fria em PVC</v>
          </cell>
          <cell r="F5937" t="str">
            <v>SINAPI Mai/26</v>
          </cell>
        </row>
        <row r="5938">
          <cell r="A5938">
            <v>89611</v>
          </cell>
          <cell r="B5938" t="str">
            <v>LUVA, PVC, SOLDÁVEL, DN 75MM, INSTALADO EM PRUMADA DE ÁGUA - FORNECIMENTO E INSTALAÇÃO. AF_06/2022</v>
          </cell>
          <cell r="C5938" t="str">
            <v>UN</v>
          </cell>
          <cell r="D5938">
            <v>38.32</v>
          </cell>
          <cell r="E5938" t="str">
            <v>Instalações Prediais de Água Fria em PVC</v>
          </cell>
          <cell r="F5938" t="str">
            <v>SINAPI Mai/26</v>
          </cell>
        </row>
        <row r="5939">
          <cell r="A5939">
            <v>89614</v>
          </cell>
          <cell r="B5939" t="str">
            <v>LUVA, PVC, SOLDÁVEL, DN 85MM, INSTALADO EM PRUMADA DE ÁGUA - FORNECIMENTO E INSTALAÇÃO. AF_06/2022</v>
          </cell>
          <cell r="C5939" t="str">
            <v>UN</v>
          </cell>
          <cell r="D5939">
            <v>70.77</v>
          </cell>
          <cell r="E5939" t="str">
            <v>Instalações Prediais de Água Fria em PVC</v>
          </cell>
          <cell r="F5939" t="str">
            <v>SINAPI Mai/26</v>
          </cell>
        </row>
        <row r="5940">
          <cell r="A5940">
            <v>103975</v>
          </cell>
          <cell r="B5940" t="str">
            <v>TE DE REDUÇÃO, 90 GRAUS, PVC, SOLDÁVEL, DN 50 MM X 20 MM, INSTALADO EM PRUMADA DE ÁGUA - FORNECIMENTO E INSTALAÇÃO. AF_06/2022</v>
          </cell>
          <cell r="C5940" t="str">
            <v>UN</v>
          </cell>
          <cell r="D5940">
            <v>22.16</v>
          </cell>
          <cell r="E5940" t="str">
            <v>Instalações Prediais de Água Fria em PVC</v>
          </cell>
          <cell r="F5940" t="str">
            <v>SINAPI Mai/26</v>
          </cell>
        </row>
        <row r="5941">
          <cell r="A5941">
            <v>104007</v>
          </cell>
          <cell r="B5941" t="str">
            <v>TE DE REDUÇÃO, 90 GRAUS, PVC, SOLDÁVEL, DN 50 MM X 20 MM, INSTALADO EM RAMAL DE DISTRIBUIÇÃO DE ÁGUA - FORNECIMENTO E INSTALAÇÃO. AF_06/2022</v>
          </cell>
          <cell r="C5941" t="str">
            <v>UN</v>
          </cell>
          <cell r="D5941">
            <v>28.33</v>
          </cell>
          <cell r="E5941" t="str">
            <v>Instalações Prediais de Água Fria em PVC</v>
          </cell>
          <cell r="F5941" t="str">
            <v>SINAPI Mai/26</v>
          </cell>
        </row>
        <row r="5942">
          <cell r="A5942">
            <v>103976</v>
          </cell>
          <cell r="B5942" t="str">
            <v>TE DE REDUÇÃO, 90 GRAUS, PVC, SOLDÁVEL, DN 50 MM X 32 MM, INSTALADO EM PRUMADA DE ÁGUA - FORNECIMENTO E INSTALAÇÃO. AF_06/2022</v>
          </cell>
          <cell r="C5942" t="str">
            <v>UN</v>
          </cell>
          <cell r="D5942">
            <v>31.73</v>
          </cell>
          <cell r="E5942" t="str">
            <v>Instalações Prediais de Água Fria em PVC</v>
          </cell>
          <cell r="F5942" t="str">
            <v>SINAPI Mai/26</v>
          </cell>
        </row>
        <row r="5943">
          <cell r="A5943">
            <v>104008</v>
          </cell>
          <cell r="B5943" t="str">
            <v>TE DE REDUÇÃO, 90 GRAUS, PVC, SOLDÁVEL, DN 50 MM X 32 MM, INSTALADO EM RAMAL DE DISTRIBUIÇÃO DE ÁGUA - FORNECIMENTO E INSTALAÇÃO. AF_06/2022</v>
          </cell>
          <cell r="C5943" t="str">
            <v>UN</v>
          </cell>
          <cell r="D5943">
            <v>40.549999999999997</v>
          </cell>
          <cell r="E5943" t="str">
            <v>Instalações Prediais de Água Fria em PVC</v>
          </cell>
          <cell r="F5943" t="str">
            <v>SINAPI Mai/26</v>
          </cell>
        </row>
        <row r="5944">
          <cell r="A5944">
            <v>89630</v>
          </cell>
          <cell r="B5944" t="str">
            <v>TE DE REDUÇÃO, PVC, SOLDÁVEL, DN 75MM X 50MM, INSTALADO EM PRUMADA DE ÁGUA - FORNECIMENTO E INSTALAÇÃO. AF_06/2022</v>
          </cell>
          <cell r="C5944" t="str">
            <v>UN</v>
          </cell>
          <cell r="D5944">
            <v>73.73</v>
          </cell>
          <cell r="E5944" t="str">
            <v>Instalações Prediais de Água Fria em PVC</v>
          </cell>
          <cell r="F5944" t="str">
            <v>SINAPI Mai/26</v>
          </cell>
        </row>
        <row r="5945">
          <cell r="A5945">
            <v>89632</v>
          </cell>
          <cell r="B5945" t="str">
            <v>TE DE REDUÇÃO, PVC, SOLDÁVEL, DN 85MM X 60MM, INSTALADO EM PRUMADA DE ÁGUA - FORNECIMENTO E INSTALAÇÃO. AF_06/2022</v>
          </cell>
          <cell r="C5945" t="str">
            <v>UN</v>
          </cell>
          <cell r="D5945">
            <v>146.56</v>
          </cell>
          <cell r="E5945" t="str">
            <v>Instalações Prediais de Água Fria em PVC</v>
          </cell>
          <cell r="F5945" t="str">
            <v>SINAPI Mai/26</v>
          </cell>
        </row>
        <row r="5946">
          <cell r="A5946">
            <v>89438</v>
          </cell>
          <cell r="B5946" t="str">
            <v>TE, PVC, SOLDÁVEL, DN 20MM, INSTALADO EM RAMAL DE DISTRIBUIÇÃO DE ÁGUA - FORNECIMENTO E INSTALAÇÃO. AF_06/2022</v>
          </cell>
          <cell r="C5946" t="str">
            <v>UN</v>
          </cell>
          <cell r="D5946">
            <v>13.95</v>
          </cell>
          <cell r="E5946" t="str">
            <v>Instalações Prediais de Água Fria em PVC</v>
          </cell>
          <cell r="F5946" t="str">
            <v>SINAPI Mai/26</v>
          </cell>
        </row>
        <row r="5947">
          <cell r="A5947">
            <v>89393</v>
          </cell>
          <cell r="B5947" t="str">
            <v>TE, PVC, SOLDÁVEL, DN 20MM, INSTALADO EM RAMAL OU SUB-RAMAL DE ÁGUA - FORNECIMENTO E INSTALAÇÃO. AF_06/2022</v>
          </cell>
          <cell r="C5947" t="str">
            <v>UN</v>
          </cell>
          <cell r="D5947">
            <v>15.32</v>
          </cell>
          <cell r="E5947" t="str">
            <v>Instalações Prediais de Água Fria em PVC</v>
          </cell>
          <cell r="F5947" t="str">
            <v>SINAPI Mai/26</v>
          </cell>
        </row>
        <row r="5948">
          <cell r="A5948">
            <v>89617</v>
          </cell>
          <cell r="B5948" t="str">
            <v>TE, PVC, SOLDÁVEL, DN 25MM, INSTALADO EM PRUMADA DE ÁGUA - FORNECIMENTO E INSTALAÇÃO. AF_06/2022</v>
          </cell>
          <cell r="C5948" t="str">
            <v>UN</v>
          </cell>
          <cell r="D5948">
            <v>9.94</v>
          </cell>
          <cell r="E5948" t="str">
            <v>Instalações Prediais de Água Fria em PVC</v>
          </cell>
          <cell r="F5948" t="str">
            <v>SINAPI Mai/26</v>
          </cell>
        </row>
        <row r="5949">
          <cell r="A5949">
            <v>89440</v>
          </cell>
          <cell r="B5949" t="str">
            <v>TE, PVC, SOLDÁVEL, DN 25MM, INSTALADO EM RAMAL DE DISTRIBUIÇÃO DE ÁGUA - FORNECIMENTO E INSTALAÇÃO. AF_06/2022</v>
          </cell>
          <cell r="C5949" t="str">
            <v>UN</v>
          </cell>
          <cell r="D5949">
            <v>16.399999999999999</v>
          </cell>
          <cell r="E5949" t="str">
            <v>Instalações Prediais de Água Fria em PVC</v>
          </cell>
          <cell r="F5949" t="str">
            <v>SINAPI Mai/26</v>
          </cell>
        </row>
        <row r="5950">
          <cell r="A5950">
            <v>89395</v>
          </cell>
          <cell r="B5950" t="str">
            <v>TE, PVC, SOLDÁVEL, DN 25MM, INSTALADO EM RAMAL OU SUB-RAMAL DE ÁGUA - FORNECIMENTO E INSTALAÇÃO. AF_06/2022</v>
          </cell>
          <cell r="C5950" t="str">
            <v>UN</v>
          </cell>
          <cell r="D5950">
            <v>18</v>
          </cell>
          <cell r="E5950" t="str">
            <v>Instalações Prediais de Água Fria em PVC</v>
          </cell>
          <cell r="F5950" t="str">
            <v>SINAPI Mai/26</v>
          </cell>
        </row>
        <row r="5951">
          <cell r="A5951">
            <v>89620</v>
          </cell>
          <cell r="B5951" t="str">
            <v>TE, PVC, SOLDÁVEL, DN 32MM, INSTALADO EM PRUMADA DE ÁGUA - FORNECIMENTO E INSTALAÇÃO. AF_06/2022</v>
          </cell>
          <cell r="C5951" t="str">
            <v>UN</v>
          </cell>
          <cell r="D5951">
            <v>15.2</v>
          </cell>
          <cell r="E5951" t="str">
            <v>Instalações Prediais de Água Fria em PVC</v>
          </cell>
          <cell r="F5951" t="str">
            <v>SINAPI Mai/26</v>
          </cell>
        </row>
        <row r="5952">
          <cell r="A5952">
            <v>89443</v>
          </cell>
          <cell r="B5952" t="str">
            <v>TE, PVC, SOLDÁVEL, DN 32MM, INSTALADO EM RAMAL DE DISTRIBUIÇÃO DE ÁGUA - FORNECIMENTO E INSTALAÇÃO. AF_06/2022</v>
          </cell>
          <cell r="C5952" t="str">
            <v>UN</v>
          </cell>
          <cell r="D5952">
            <v>22.68</v>
          </cell>
          <cell r="E5952" t="str">
            <v>Instalações Prediais de Água Fria em PVC</v>
          </cell>
          <cell r="F5952" t="str">
            <v>SINAPI Mai/26</v>
          </cell>
        </row>
        <row r="5953">
          <cell r="A5953">
            <v>89398</v>
          </cell>
          <cell r="B5953" t="str">
            <v>TE, PVC, SOLDÁVEL, DN 32MM, INSTALADO EM RAMAL OU SUB-RAMAL DE ÁGUA - FORNECIMENTO E INSTALAÇÃO. AF_06/2022</v>
          </cell>
          <cell r="C5953" t="str">
            <v>UN</v>
          </cell>
          <cell r="D5953">
            <v>24.58</v>
          </cell>
          <cell r="E5953" t="str">
            <v>Instalações Prediais de Água Fria em PVC</v>
          </cell>
          <cell r="F5953" t="str">
            <v>SINAPI Mai/26</v>
          </cell>
        </row>
        <row r="5954">
          <cell r="A5954">
            <v>89623</v>
          </cell>
          <cell r="B5954" t="str">
            <v>TE, PVC, SOLDÁVEL, DN 40MM, INSTALADO EM PRUMADA DE ÁGUA - FORNECIMENTO E INSTALAÇÃO. AF_06/2022</v>
          </cell>
          <cell r="C5954" t="str">
            <v>UN</v>
          </cell>
          <cell r="D5954">
            <v>24.29</v>
          </cell>
          <cell r="E5954" t="str">
            <v>Instalações Prediais de Água Fria em PVC</v>
          </cell>
          <cell r="F5954" t="str">
            <v>SINAPI Mai/26</v>
          </cell>
        </row>
        <row r="5955">
          <cell r="A5955">
            <v>104011</v>
          </cell>
          <cell r="B5955" t="str">
            <v>TE, PVC, SOLDÁVEL, DN 40MM, INSTALADO EM RAMAL DE DISTRIBUIÇÃO DE ÁGUA - FORNECIMENTO E INSTALAÇÃO. AF_06/2022</v>
          </cell>
          <cell r="C5955" t="str">
            <v>UN</v>
          </cell>
          <cell r="D5955">
            <v>32.92</v>
          </cell>
          <cell r="E5955" t="str">
            <v>Instalações Prediais de Água Fria em PVC</v>
          </cell>
          <cell r="F5955" t="str">
            <v>SINAPI Mai/26</v>
          </cell>
        </row>
        <row r="5956">
          <cell r="A5956">
            <v>89625</v>
          </cell>
          <cell r="B5956" t="str">
            <v>TE, PVC, SOLDÁVEL, DN 50MM, INSTALADO EM PRUMADA DE ÁGUA - FORNECIMENTO E INSTALAÇÃO. AF_06/2022</v>
          </cell>
          <cell r="C5956" t="str">
            <v>UN</v>
          </cell>
          <cell r="D5956">
            <v>28.27</v>
          </cell>
          <cell r="E5956" t="str">
            <v>Instalações Prediais de Água Fria em PVC</v>
          </cell>
          <cell r="F5956" t="str">
            <v>SINAPI Mai/26</v>
          </cell>
        </row>
        <row r="5957">
          <cell r="A5957">
            <v>104004</v>
          </cell>
          <cell r="B5957" t="str">
            <v>TE, PVC, SOLDÁVEL, DN 50MM, INSTALADO EM RAMAL DE DISTRIBUIÇÃO DE ÁGUA - FORNECIMENTO E INSTALAÇÃO. AF_06/2022</v>
          </cell>
          <cell r="C5957" t="str">
            <v>UN</v>
          </cell>
          <cell r="D5957">
            <v>38.42</v>
          </cell>
          <cell r="E5957" t="str">
            <v>Instalações Prediais de Água Fria em PVC</v>
          </cell>
          <cell r="F5957" t="str">
            <v>SINAPI Mai/26</v>
          </cell>
        </row>
        <row r="5958">
          <cell r="A5958">
            <v>89628</v>
          </cell>
          <cell r="B5958" t="str">
            <v>TE, PVC, SOLDÁVEL, DN 60MM, INSTALADO EM PRUMADA DE ÁGUA - FORNECIMENTO E INSTALAÇÃO. AF_06/2022</v>
          </cell>
          <cell r="C5958" t="str">
            <v>UN</v>
          </cell>
          <cell r="D5958">
            <v>58.15</v>
          </cell>
          <cell r="E5958" t="str">
            <v>Instalações Prediais de Água Fria em PVC</v>
          </cell>
          <cell r="F5958" t="str">
            <v>SINAPI Mai/26</v>
          </cell>
        </row>
        <row r="5959">
          <cell r="A5959">
            <v>89629</v>
          </cell>
          <cell r="B5959" t="str">
            <v>TE, PVC, SOLDÁVEL, DN 75MM, INSTALADO EM PRUMADA DE ÁGUA - FORNECIMENTO E INSTALAÇÃO. AF_06/2022</v>
          </cell>
          <cell r="C5959" t="str">
            <v>UN</v>
          </cell>
          <cell r="D5959">
            <v>96.79</v>
          </cell>
          <cell r="E5959" t="str">
            <v>Instalações Prediais de Água Fria em PVC</v>
          </cell>
          <cell r="F5959" t="str">
            <v>SINAPI Mai/26</v>
          </cell>
        </row>
        <row r="5960">
          <cell r="A5960">
            <v>89631</v>
          </cell>
          <cell r="B5960" t="str">
            <v>TE, PVC, SOLDÁVEL, DN 85MM, INSTALADO EM PRUMADA DE ÁGUA - FORNECIMENTO E INSTALAÇÃO. AF_06/2022</v>
          </cell>
          <cell r="C5960" t="str">
            <v>UN</v>
          </cell>
          <cell r="D5960">
            <v>126.51</v>
          </cell>
          <cell r="E5960" t="str">
            <v>Instalações Prediais de Água Fria em PVC</v>
          </cell>
          <cell r="F5960" t="str">
            <v>SINAPI Mai/26</v>
          </cell>
        </row>
        <row r="5961">
          <cell r="A5961">
            <v>89401</v>
          </cell>
          <cell r="B5961" t="str">
            <v>TUBO, PVC, SOLDÁVEL, DE 20MM, INSTALADO EM RAMAL DE DISTRIBUIÇÃO DE ÁGUA - FORNECIMENTO E INSTALAÇÃO. AF_06/2022</v>
          </cell>
          <cell r="C5961" t="str">
            <v>M</v>
          </cell>
          <cell r="D5961">
            <v>14.88</v>
          </cell>
          <cell r="E5961" t="str">
            <v>Instalações Prediais de Água Fria em PVC</v>
          </cell>
          <cell r="F5961" t="str">
            <v>SINAPI Mai/26</v>
          </cell>
        </row>
        <row r="5962">
          <cell r="A5962">
            <v>89355</v>
          </cell>
          <cell r="B5962" t="str">
            <v>TUBO, PVC, SOLDÁVEL, DE 20MM, INSTALADO EM RAMAL OU SUB-RAMAL DE ÁGUA - FORNECIMENTO E INSTALAÇÃO. AF_06/2022</v>
          </cell>
          <cell r="C5962" t="str">
            <v>M</v>
          </cell>
          <cell r="D5962">
            <v>29.04</v>
          </cell>
          <cell r="E5962" t="str">
            <v>Instalações Prediais de Água Fria em PVC</v>
          </cell>
          <cell r="F5962" t="str">
            <v>SINAPI Mai/26</v>
          </cell>
        </row>
        <row r="5963">
          <cell r="A5963">
            <v>89446</v>
          </cell>
          <cell r="B5963" t="str">
            <v>TUBO, PVC, SOLDÁVEL, DE 25MM, INSTALADO EM PRUMADA DE ÁGUA - FORNECIMENTO E INSTALAÇÃO. AF_06/2022</v>
          </cell>
          <cell r="C5963" t="str">
            <v>M</v>
          </cell>
          <cell r="D5963">
            <v>6.81</v>
          </cell>
          <cell r="E5963" t="str">
            <v>Instalações Prediais de Água Fria em PVC</v>
          </cell>
          <cell r="F5963" t="str">
            <v>SINAPI Mai/26</v>
          </cell>
        </row>
        <row r="5964">
          <cell r="A5964">
            <v>89402</v>
          </cell>
          <cell r="B5964" t="str">
            <v>TUBO, PVC, SOLDÁVEL, DE 25MM, INSTALADO EM RAMAL DE DISTRIBUIÇÃO DE ÁGUA - FORNECIMENTO E INSTALAÇÃO. AF_06/2022</v>
          </cell>
          <cell r="C5964" t="str">
            <v>M</v>
          </cell>
          <cell r="D5964">
            <v>17.12</v>
          </cell>
          <cell r="E5964" t="str">
            <v>Instalações Prediais de Água Fria em PVC</v>
          </cell>
          <cell r="F5964" t="str">
            <v>SINAPI Mai/26</v>
          </cell>
        </row>
        <row r="5965">
          <cell r="A5965">
            <v>89356</v>
          </cell>
          <cell r="B5965" t="str">
            <v>TUBO, PVC, SOLDÁVEL, DE 25MM, INSTALADO EM RAMAL OU SUB-RAMAL DE ÁGUA - FORNECIMENTO E INSTALAÇÃO. AF_06/2022</v>
          </cell>
          <cell r="C5965" t="str">
            <v>M</v>
          </cell>
          <cell r="D5965">
            <v>33.51</v>
          </cell>
          <cell r="E5965" t="str">
            <v>Instalações Prediais de Água Fria em PVC</v>
          </cell>
          <cell r="F5965" t="str">
            <v>SINAPI Mai/26</v>
          </cell>
        </row>
        <row r="5966">
          <cell r="A5966">
            <v>89447</v>
          </cell>
          <cell r="B5966" t="str">
            <v>TUBO, PVC, SOLDÁVEL, DE 32MM, INSTALADO EM PRUMADA DE ÁGUA - FORNECIMENTO E INSTALAÇÃO. AF_06/2022</v>
          </cell>
          <cell r="C5966" t="str">
            <v>M</v>
          </cell>
          <cell r="D5966">
            <v>13.34</v>
          </cell>
          <cell r="E5966" t="str">
            <v>Instalações Prediais de Água Fria em PVC</v>
          </cell>
          <cell r="F5966" t="str">
            <v>SINAPI Mai/26</v>
          </cell>
        </row>
        <row r="5967">
          <cell r="A5967">
            <v>89403</v>
          </cell>
          <cell r="B5967" t="str">
            <v>TUBO, PVC, SOLDÁVEL, DE 32MM, INSTALADO EM RAMAL DE DISTRIBUIÇÃO DE ÁGUA - FORNECIMENTO E INSTALAÇÃO. AF_06/2022</v>
          </cell>
          <cell r="C5967" t="str">
            <v>M</v>
          </cell>
          <cell r="D5967">
            <v>25.6</v>
          </cell>
          <cell r="E5967" t="str">
            <v>Instalações Prediais de Água Fria em PVC</v>
          </cell>
          <cell r="F5967" t="str">
            <v>SINAPI Mai/26</v>
          </cell>
        </row>
        <row r="5968">
          <cell r="A5968">
            <v>89357</v>
          </cell>
          <cell r="B5968" t="str">
            <v>TUBO, PVC, SOLDÁVEL, DE 32MM, INSTALADO EM RAMAL OU SUB-RAMAL DE ÁGUA - FORNECIMENTO E INSTALAÇÃO. AF_06/2022</v>
          </cell>
          <cell r="C5968" t="str">
            <v>M</v>
          </cell>
          <cell r="D5968">
            <v>45.15</v>
          </cell>
          <cell r="E5968" t="str">
            <v>Instalações Prediais de Água Fria em PVC</v>
          </cell>
          <cell r="F5968" t="str">
            <v>SINAPI Mai/26</v>
          </cell>
        </row>
        <row r="5969">
          <cell r="A5969">
            <v>89448</v>
          </cell>
          <cell r="B5969" t="str">
            <v>TUBO, PVC, SOLDÁVEL, DE 40MM, INSTALADO EM PRUMADA DE ÁGUA - FORNECIMENTO E INSTALAÇÃO. AF_06/2022</v>
          </cell>
          <cell r="C5969" t="str">
            <v>M</v>
          </cell>
          <cell r="D5969">
            <v>20.309999999999999</v>
          </cell>
          <cell r="E5969" t="str">
            <v>Instalações Prediais de Água Fria em PVC</v>
          </cell>
          <cell r="F5969" t="str">
            <v>SINAPI Mai/26</v>
          </cell>
        </row>
        <row r="5970">
          <cell r="A5970">
            <v>103978</v>
          </cell>
          <cell r="B5970" t="str">
            <v>TUBO, PVC, SOLDÁVEL, DE 40MM, INSTALADO EM RAMAL DE DISTRIBUIÇÃO DE ÁGUA - FORNECIMENTO E INSTALAÇÃO. AF_06/2022</v>
          </cell>
          <cell r="C5970" t="str">
            <v>M</v>
          </cell>
          <cell r="D5970">
            <v>34.729999999999997</v>
          </cell>
          <cell r="E5970" t="str">
            <v>Instalações Prediais de Água Fria em PVC</v>
          </cell>
          <cell r="F5970" t="str">
            <v>SINAPI Mai/26</v>
          </cell>
        </row>
        <row r="5971">
          <cell r="A5971">
            <v>89449</v>
          </cell>
          <cell r="B5971" t="str">
            <v>TUBO, PVC, SOLDÁVEL, DE 50MM, INSTALADO EM PRUMADA DE ÁGUA - FORNECIMENTO E INSTALAÇÃO. AF_06/2022</v>
          </cell>
          <cell r="C5971" t="str">
            <v>M</v>
          </cell>
          <cell r="D5971">
            <v>22.53</v>
          </cell>
          <cell r="E5971" t="str">
            <v>Instalações Prediais de Água Fria em PVC</v>
          </cell>
          <cell r="F5971" t="str">
            <v>SINAPI Mai/26</v>
          </cell>
        </row>
        <row r="5972">
          <cell r="A5972">
            <v>103979</v>
          </cell>
          <cell r="B5972" t="str">
            <v>TUBO, PVC, SOLDÁVEL, DE 50MM, INSTALADO EM RAMAL DE DISTRIBUIÇÃO DE ÁGUA - FORNECIMENTO E INSTALAÇÃO. AF_06/2022</v>
          </cell>
          <cell r="C5972" t="str">
            <v>M</v>
          </cell>
          <cell r="D5972">
            <v>39.74</v>
          </cell>
          <cell r="E5972" t="str">
            <v>Instalações Prediais de Água Fria em PVC</v>
          </cell>
          <cell r="F5972" t="str">
            <v>SINAPI Mai/26</v>
          </cell>
        </row>
        <row r="5973">
          <cell r="A5973">
            <v>89450</v>
          </cell>
          <cell r="B5973" t="str">
            <v>TUBO, PVC, SOLDÁVEL, DE 60MM, INSTALADO EM PRUMADA DE ÁGUA - FORNECIMENTO E INSTALAÇÃO. AF_06/2022</v>
          </cell>
          <cell r="C5973" t="str">
            <v>M</v>
          </cell>
          <cell r="D5973">
            <v>35.85</v>
          </cell>
          <cell r="E5973" t="str">
            <v>Instalações Prediais de Água Fria em PVC</v>
          </cell>
          <cell r="F5973" t="str">
            <v>SINAPI Mai/26</v>
          </cell>
        </row>
        <row r="5974">
          <cell r="A5974">
            <v>89451</v>
          </cell>
          <cell r="B5974" t="str">
            <v>TUBO, PVC, SOLDÁVEL, DE 75MM, INSTALADO EM PRUMADA DE ÁGUA - FORNECIMENTO E INSTALAÇÃO. AF_06/2022</v>
          </cell>
          <cell r="C5974" t="str">
            <v>M</v>
          </cell>
          <cell r="D5974">
            <v>58.18</v>
          </cell>
          <cell r="E5974" t="str">
            <v>Instalações Prediais de Água Fria em PVC</v>
          </cell>
          <cell r="F5974" t="str">
            <v>SINAPI Mai/26</v>
          </cell>
        </row>
        <row r="5975">
          <cell r="A5975">
            <v>89452</v>
          </cell>
          <cell r="B5975" t="str">
            <v>TUBO, PVC, SOLDÁVEL, DE 85MM, INSTALADO EM PRUMADA DE ÁGUA - FORNECIMENTO E INSTALAÇÃO. AF_06/2022</v>
          </cell>
          <cell r="C5975" t="str">
            <v>M</v>
          </cell>
          <cell r="D5975">
            <v>79.959999999999994</v>
          </cell>
          <cell r="E5975" t="str">
            <v>Instalações Prediais de Água Fria em PVC</v>
          </cell>
          <cell r="F5975" t="str">
            <v>SINAPI Mai/26</v>
          </cell>
        </row>
        <row r="5976">
          <cell r="A5976">
            <v>89394</v>
          </cell>
          <cell r="B5976" t="str">
            <v>TÊ COM BUCHA DE LATÃO NA BOLSA CENTRAL, PVC, SOLDÁVEL, DN 20MM X 1/2, INSTALADO EM RAMAL OU SUB-RAMAL DE ÁGUA - FORNECIMENTO E INSTALAÇÃO. AF_06/2022</v>
          </cell>
          <cell r="C5976" t="str">
            <v>UN</v>
          </cell>
          <cell r="D5976">
            <v>24.31</v>
          </cell>
          <cell r="E5976" t="str">
            <v>Instalações Prediais de Água Fria em PVC</v>
          </cell>
          <cell r="F5976" t="str">
            <v>SINAPI Mai/26</v>
          </cell>
        </row>
        <row r="5977">
          <cell r="A5977">
            <v>89396</v>
          </cell>
          <cell r="B5977" t="str">
            <v>TÊ COM BUCHA DE LATÃO NA BOLSA CENTRAL, PVC, SOLDÁVEL, DN 25MM X 1/2, INSTALADO EM RAMAL OU SUB-RAMAL DE ÁGUA - FORNECIMENTO E INSTALAÇÃO. AF_06/2022</v>
          </cell>
          <cell r="C5977" t="str">
            <v>UN</v>
          </cell>
          <cell r="D5977">
            <v>26.59</v>
          </cell>
          <cell r="E5977" t="str">
            <v>Instalações Prediais de Água Fria em PVC</v>
          </cell>
          <cell r="F5977" t="str">
            <v>SINAPI Mai/26</v>
          </cell>
        </row>
        <row r="5978">
          <cell r="A5978">
            <v>90374</v>
          </cell>
          <cell r="B5978" t="str">
            <v>TÊ COM BUCHA DE LATÃO NA BOLSA CENTRAL, PVC, SOLDÁVEL, DN 25MM X 3/4, INSTALADO EM RAMAL OU SUB-RAMAL DE ÁGUA - FORNECIMENTO E INSTALAÇÃO. AF_06/2022</v>
          </cell>
          <cell r="C5978" t="str">
            <v>UN</v>
          </cell>
          <cell r="D5978">
            <v>28.86</v>
          </cell>
          <cell r="E5978" t="str">
            <v>Instalações Prediais de Água Fria em PVC</v>
          </cell>
          <cell r="F5978" t="str">
            <v>SINAPI Mai/26</v>
          </cell>
        </row>
        <row r="5979">
          <cell r="A5979">
            <v>89444</v>
          </cell>
          <cell r="B5979" t="str">
            <v>TÊ COM BUCHA DE LATÃO NA BOLSA CENTRAL, PVC, SOLDÁVEL, DN 32MM X 3/4, INSTALADO EM RAMAL DE DISTRIBUIÇÃO DE ÁGUA - FORNECIMENTO E INSTALAÇÃO. AF_06/2022</v>
          </cell>
          <cell r="C5979" t="str">
            <v>UN</v>
          </cell>
          <cell r="D5979">
            <v>31.17</v>
          </cell>
          <cell r="E5979" t="str">
            <v>Instalações Prediais de Água Fria em PVC</v>
          </cell>
          <cell r="F5979" t="str">
            <v>SINAPI Mai/26</v>
          </cell>
        </row>
        <row r="5980">
          <cell r="A5980">
            <v>89399</v>
          </cell>
          <cell r="B5980" t="str">
            <v>TÊ COM BUCHA DE LATÃO NA BOLSA CENTRAL, PVC, SOLDÁVEL, DN 32MM X 3/4, INSTALADO EM RAMAL OU SUB-RAMAL DE ÁGUA - FORNECIMENTO E INSTALAÇÃO. AF_06/2022</v>
          </cell>
          <cell r="C5980" t="str">
            <v>UN</v>
          </cell>
          <cell r="D5980">
            <v>32.090000000000003</v>
          </cell>
          <cell r="E5980" t="str">
            <v>Instalações Prediais de Água Fria em PVC</v>
          </cell>
          <cell r="F5980" t="str">
            <v>SINAPI Mai/26</v>
          </cell>
        </row>
        <row r="5981">
          <cell r="A5981">
            <v>89442</v>
          </cell>
          <cell r="B5981" t="str">
            <v>TÊ DE REDUÇÃO, PVC, SOLDÁVEL, DN 25MM X 20MM, INSTALADO EM RAMAL DE DISTRIBUIÇÃO DE ÁGUA - FORNECIMENTO E INSTALAÇÃO. AF_06/2022</v>
          </cell>
          <cell r="C5981" t="str">
            <v>UN</v>
          </cell>
          <cell r="D5981">
            <v>18.52</v>
          </cell>
          <cell r="E5981" t="str">
            <v>Instalações Prediais de Água Fria em PVC</v>
          </cell>
          <cell r="F5981" t="str">
            <v>SINAPI Mai/26</v>
          </cell>
        </row>
        <row r="5982">
          <cell r="A5982">
            <v>89397</v>
          </cell>
          <cell r="B5982" t="str">
            <v>TÊ DE REDUÇÃO, PVC, SOLDÁVEL, DN 25MM X 20MM, INSTALADO EM RAMAL OU SUB-RAMAL DE ÁGUA - FORNECIMENTO E INSTALAÇÃO. AF_06/2022</v>
          </cell>
          <cell r="C5982" t="str">
            <v>UN</v>
          </cell>
          <cell r="D5982">
            <v>20</v>
          </cell>
          <cell r="E5982" t="str">
            <v>Instalações Prediais de Água Fria em PVC</v>
          </cell>
          <cell r="F5982" t="str">
            <v>SINAPI Mai/26</v>
          </cell>
        </row>
        <row r="5983">
          <cell r="A5983">
            <v>89622</v>
          </cell>
          <cell r="B5983" t="str">
            <v>TÊ DE REDUÇÃO, PVC, SOLDÁVEL, DN 32MM X 25MM, INSTALADO EM PRUMADA DE ÁGUA - FORNECIMENTO E INSTALAÇÃO. AF_06/2022</v>
          </cell>
          <cell r="C5983" t="str">
            <v>UN</v>
          </cell>
          <cell r="D5983">
            <v>17.75</v>
          </cell>
          <cell r="E5983" t="str">
            <v>Instalações Prediais de Água Fria em PVC</v>
          </cell>
          <cell r="F5983" t="str">
            <v>SINAPI Mai/26</v>
          </cell>
        </row>
        <row r="5984">
          <cell r="A5984">
            <v>89445</v>
          </cell>
          <cell r="B5984" t="str">
            <v>TÊ DE REDUÇÃO, PVC, SOLDÁVEL, DN 32MM X 25MM, INSTALADO EM RAMAL DE DISTRIBUIÇÃO DE ÁGUA - FORNECIMENTO E INSTALAÇÃO. AF_06/2022</v>
          </cell>
          <cell r="C5984" t="str">
            <v>UN</v>
          </cell>
          <cell r="D5984">
            <v>24.75</v>
          </cell>
          <cell r="E5984" t="str">
            <v>Instalações Prediais de Água Fria em PVC</v>
          </cell>
          <cell r="F5984" t="str">
            <v>SINAPI Mai/26</v>
          </cell>
        </row>
        <row r="5985">
          <cell r="A5985">
            <v>89400</v>
          </cell>
          <cell r="B5985" t="str">
            <v>TÊ DE REDUÇÃO, PVC, SOLDÁVEL, DN 32MM X 25MM, INSTALADO EM RAMAL OU SUB-RAMAL DE ÁGUA - FORNECIMENTO E INSTALAÇÃO. AF_06/2022</v>
          </cell>
          <cell r="C5985" t="str">
            <v>UN</v>
          </cell>
          <cell r="D5985">
            <v>26.48</v>
          </cell>
          <cell r="E5985" t="str">
            <v>Instalações Prediais de Água Fria em PVC</v>
          </cell>
          <cell r="F5985" t="str">
            <v>SINAPI Mai/26</v>
          </cell>
        </row>
        <row r="5986">
          <cell r="A5986">
            <v>89624</v>
          </cell>
          <cell r="B5986" t="str">
            <v>TÊ DE REDUÇÃO, PVC, SOLDÁVEL, DN 40MM X 32MM, INSTALADO EM PRUMADA DE ÁGUA - FORNECIMENTO E INSTALAÇÃO. AF_06/2022</v>
          </cell>
          <cell r="C5986" t="str">
            <v>UN</v>
          </cell>
          <cell r="D5986">
            <v>22.45</v>
          </cell>
          <cell r="E5986" t="str">
            <v>Instalações Prediais de Água Fria em PVC</v>
          </cell>
          <cell r="F5986" t="str">
            <v>SINAPI Mai/26</v>
          </cell>
        </row>
        <row r="5987">
          <cell r="A5987">
            <v>104012</v>
          </cell>
          <cell r="B5987" t="str">
            <v>TÊ DE REDUÇÃO, PVC, SOLDÁVEL, DN 40MM X 32MM, INSTALADO EM RAMAL DE DISTRIBUIÇÃO DE ÁGUA - FORNECIMENTO E INSTALAÇÃO. AF_06/2022</v>
          </cell>
          <cell r="C5987" t="str">
            <v>UN</v>
          </cell>
          <cell r="D5987">
            <v>30.5</v>
          </cell>
          <cell r="E5987" t="str">
            <v>Instalações Prediais de Água Fria em PVC</v>
          </cell>
          <cell r="F5987" t="str">
            <v>SINAPI Mai/26</v>
          </cell>
        </row>
        <row r="5988">
          <cell r="A5988">
            <v>89627</v>
          </cell>
          <cell r="B5988" t="str">
            <v>TÊ DE REDUÇÃO, PVC, SOLDÁVEL, DN 50MM X 25MM, INSTALADO EM PRUMADA DE ÁGUA - FORNECIMENTO E INSTALAÇÃO. AF_06/2022</v>
          </cell>
          <cell r="C5988" t="str">
            <v>UN</v>
          </cell>
          <cell r="D5988">
            <v>24.97</v>
          </cell>
          <cell r="E5988" t="str">
            <v>Instalações Prediais de Água Fria em PVC</v>
          </cell>
          <cell r="F5988" t="str">
            <v>SINAPI Mai/26</v>
          </cell>
        </row>
        <row r="5989">
          <cell r="A5989">
            <v>104006</v>
          </cell>
          <cell r="B5989" t="str">
            <v>TÊ DE REDUÇÃO, PVC, SOLDÁVEL, DN 50MM X 25MM, INSTALADO EM RAMAL DE DISTRIBUIÇÃO DE ÁGUA - FORNECIMENTO E INSTALAÇÃO. AF_06/2022</v>
          </cell>
          <cell r="C5989" t="str">
            <v>UN</v>
          </cell>
          <cell r="D5989">
            <v>32.369999999999997</v>
          </cell>
          <cell r="E5989" t="str">
            <v>Instalações Prediais de Água Fria em PVC</v>
          </cell>
          <cell r="F5989" t="str">
            <v>SINAPI Mai/26</v>
          </cell>
        </row>
        <row r="5990">
          <cell r="A5990">
            <v>89626</v>
          </cell>
          <cell r="B5990" t="str">
            <v>TÊ DE REDUÇÃO, PVC, SOLDÁVEL, DN 50MM X 40MM, INSTALADO EM PRUMADA DE ÁGUA - FORNECIMENTO E INSTALAÇÃO. AF_06/2022</v>
          </cell>
          <cell r="C5990" t="str">
            <v>UN</v>
          </cell>
          <cell r="D5990">
            <v>36.979999999999997</v>
          </cell>
          <cell r="E5990" t="str">
            <v>Instalações Prediais de Água Fria em PVC</v>
          </cell>
          <cell r="F5990" t="str">
            <v>SINAPI Mai/26</v>
          </cell>
        </row>
        <row r="5991">
          <cell r="A5991">
            <v>104005</v>
          </cell>
          <cell r="B5991" t="str">
            <v>TÊ DE REDUÇÃO, PVC, SOLDÁVEL, DN 50MM X 40MM, INSTALADO EM RAMAL DE DISTRIBUIÇÃO DE ÁGUA - FORNECIMENTO E INSTALAÇÃO. AF_06/2022</v>
          </cell>
          <cell r="C5991" t="str">
            <v>UN</v>
          </cell>
          <cell r="D5991">
            <v>46.37</v>
          </cell>
          <cell r="E5991" t="str">
            <v>Instalações Prediais de Água Fria em PVC</v>
          </cell>
          <cell r="F5991" t="str">
            <v>SINAPI Mai/26</v>
          </cell>
        </row>
        <row r="5992">
          <cell r="A5992">
            <v>89439</v>
          </cell>
          <cell r="B5992" t="str">
            <v>TÊ SOLDÁVEL E COM ROSCA NA BOLSA CENTRAL, PVC, SOLDÁVEL, DN 20MM X 1/2, INSTALADO EM RAMAL DE DISTRIBUIÇÃO DE ÁGUA - FORNECIMENTO E INSTALAÇÃO. AF_06/2022</v>
          </cell>
          <cell r="C5992" t="str">
            <v>UN</v>
          </cell>
          <cell r="D5992">
            <v>15.77</v>
          </cell>
          <cell r="E5992" t="str">
            <v>Instalações Prediais de Água Fria em PVC</v>
          </cell>
          <cell r="F5992" t="str">
            <v>SINAPI Mai/26</v>
          </cell>
        </row>
        <row r="5993">
          <cell r="A5993">
            <v>89421</v>
          </cell>
          <cell r="B5993" t="str">
            <v>UNIÃO, PVC, SOLDÁVEL, DN 20MM, INSTALADO EM RAMAL DE DISTRIBUIÇÃO DE ÁGUA - FORNECIMENTO E INSTALAÇÃO. AF_06/2022</v>
          </cell>
          <cell r="C5993" t="str">
            <v>UN</v>
          </cell>
          <cell r="D5993">
            <v>14.69</v>
          </cell>
          <cell r="E5993" t="str">
            <v>Instalações Prediais de Água Fria em PVC</v>
          </cell>
          <cell r="F5993" t="str">
            <v>SINAPI Mai/26</v>
          </cell>
        </row>
        <row r="5994">
          <cell r="A5994">
            <v>89375</v>
          </cell>
          <cell r="B5994" t="str">
            <v>UNIÃO, PVC, SOLDÁVEL, DN 20MM, INSTALADO EM RAMAL OU SUB-RAMAL DE ÁGUA - FORNECIMENTO E INSTALAÇÃO. AF_06/2022</v>
          </cell>
          <cell r="C5994" t="str">
            <v>UN</v>
          </cell>
          <cell r="D5994">
            <v>15.38</v>
          </cell>
          <cell r="E5994" t="str">
            <v>Instalações Prediais de Água Fria em PVC</v>
          </cell>
          <cell r="F5994" t="str">
            <v>SINAPI Mai/26</v>
          </cell>
        </row>
        <row r="5995">
          <cell r="A5995">
            <v>89536</v>
          </cell>
          <cell r="B5995" t="str">
            <v>UNIÃO, PVC, SOLDÁVEL, DN 25MM, INSTALADO EM PRUMADA DE ÁGUA - FORNECIMENTO E INSTALAÇÃO. AF_06/2022</v>
          </cell>
          <cell r="C5995" t="str">
            <v>UN</v>
          </cell>
          <cell r="D5995">
            <v>14.34</v>
          </cell>
          <cell r="E5995" t="str">
            <v>Instalações Prediais de Água Fria em PVC</v>
          </cell>
          <cell r="F5995" t="str">
            <v>SINAPI Mai/26</v>
          </cell>
        </row>
        <row r="5996">
          <cell r="A5996">
            <v>89428</v>
          </cell>
          <cell r="B5996" t="str">
            <v>UNIÃO, PVC, SOLDÁVEL, DN 25MM, INSTALADO EM RAMAL DE DISTRIBUIÇÃO DE ÁGUA - FORNECIMENTO E INSTALAÇÃO. AF_06/2022</v>
          </cell>
          <cell r="C5996" t="str">
            <v>UN</v>
          </cell>
          <cell r="D5996">
            <v>17.579999999999998</v>
          </cell>
          <cell r="E5996" t="str">
            <v>Instalações Prediais de Água Fria em PVC</v>
          </cell>
          <cell r="F5996" t="str">
            <v>SINAPI Mai/26</v>
          </cell>
        </row>
        <row r="5997">
          <cell r="A5997">
            <v>89382</v>
          </cell>
          <cell r="B5997" t="str">
            <v>UNIÃO, PVC, SOLDÁVEL, DN 25MM, INSTALADO EM RAMAL OU SUB-RAMAL DE ÁGUA - FORNECIMENTO E INSTALAÇÃO. AF_06/2022</v>
          </cell>
          <cell r="C5997" t="str">
            <v>UN</v>
          </cell>
          <cell r="D5997">
            <v>18.39</v>
          </cell>
          <cell r="E5997" t="str">
            <v>Instalações Prediais de Água Fria em PVC</v>
          </cell>
          <cell r="F5997" t="str">
            <v>SINAPI Mai/26</v>
          </cell>
        </row>
        <row r="5998">
          <cell r="A5998">
            <v>89552</v>
          </cell>
          <cell r="B5998" t="str">
            <v>UNIÃO, PVC, SOLDÁVEL, DN 32MM, INSTALADO EM PRUMADA DE ÁGUA - FORNECIMENTO E INSTALAÇÃO. AF_06/2022</v>
          </cell>
          <cell r="C5998" t="str">
            <v>UN</v>
          </cell>
          <cell r="D5998">
            <v>22.23</v>
          </cell>
          <cell r="E5998" t="str">
            <v>Instalações Prediais de Água Fria em PVC</v>
          </cell>
          <cell r="F5998" t="str">
            <v>SINAPI Mai/26</v>
          </cell>
        </row>
        <row r="5999">
          <cell r="A5999">
            <v>89435</v>
          </cell>
          <cell r="B5999" t="str">
            <v>UNIÃO, PVC, SOLDÁVEL, DN 32MM, INSTALADO EM RAMAL DE DISTRIBUIÇÃO DE ÁGUA - FORNECIMENTO E INSTALAÇÃO. AF_06/2022</v>
          </cell>
          <cell r="C5999" t="str">
            <v>UN</v>
          </cell>
          <cell r="D5999">
            <v>25.99</v>
          </cell>
          <cell r="E5999" t="str">
            <v>Instalações Prediais de Água Fria em PVC</v>
          </cell>
          <cell r="F5999" t="str">
            <v>SINAPI Mai/26</v>
          </cell>
        </row>
        <row r="6000">
          <cell r="A6000">
            <v>89390</v>
          </cell>
          <cell r="B6000" t="str">
            <v>UNIÃO, PVC, SOLDÁVEL, DN 32MM, INSTALADO EM RAMAL OU SUB-RAMAL DE ÁGUA - FORNECIMENTO E INSTALAÇÃO. AF_06/2022</v>
          </cell>
          <cell r="C6000" t="str">
            <v>UN</v>
          </cell>
          <cell r="D6000">
            <v>26.94</v>
          </cell>
          <cell r="E6000" t="str">
            <v>Instalações Prediais de Água Fria em PVC</v>
          </cell>
          <cell r="F6000" t="str">
            <v>SINAPI Mai/26</v>
          </cell>
        </row>
        <row r="6001">
          <cell r="A6001">
            <v>89568</v>
          </cell>
          <cell r="B6001" t="str">
            <v>UNIÃO, PVC, SOLDÁVEL, DN 40MM, INSTALADO EM PRUMADA DE ÁGUA - FORNECIMENTO E INSTALAÇÃO. AF_06/2022</v>
          </cell>
          <cell r="C6001" t="str">
            <v>UN</v>
          </cell>
          <cell r="D6001">
            <v>38.81</v>
          </cell>
          <cell r="E6001" t="str">
            <v>Instalações Prediais de Água Fria em PVC</v>
          </cell>
          <cell r="F6001" t="str">
            <v>SINAPI Mai/26</v>
          </cell>
        </row>
        <row r="6002">
          <cell r="A6002">
            <v>103990</v>
          </cell>
          <cell r="B6002" t="str">
            <v>UNIÃO, PVC, SOLDÁVEL, DN 40MM, INSTALADO EM RAMAL DE DISTRIBUIÇÃO DE ÁGUA - FORNECIMENTO E INSTALAÇÃO. AF_06/2022</v>
          </cell>
          <cell r="C6002" t="str">
            <v>UN</v>
          </cell>
          <cell r="D6002">
            <v>43.18</v>
          </cell>
          <cell r="E6002" t="str">
            <v>Instalações Prediais de Água Fria em PVC</v>
          </cell>
          <cell r="F6002" t="str">
            <v>SINAPI Mai/26</v>
          </cell>
        </row>
        <row r="6003">
          <cell r="A6003">
            <v>89594</v>
          </cell>
          <cell r="B6003" t="str">
            <v>UNIÃO, PVC, SOLDÁVEL, DN 50MM, INSTALADO EM PRUMADA DE ÁGUA - FORNECIMENTO E INSTALAÇÃO. AF_06/2022</v>
          </cell>
          <cell r="C6003" t="str">
            <v>UN</v>
          </cell>
          <cell r="D6003">
            <v>42.95</v>
          </cell>
          <cell r="E6003" t="str">
            <v>Instalações Prediais de Água Fria em PVC</v>
          </cell>
          <cell r="F6003" t="str">
            <v>SINAPI Mai/26</v>
          </cell>
        </row>
        <row r="6004">
          <cell r="A6004">
            <v>103997</v>
          </cell>
          <cell r="B6004" t="str">
            <v>UNIÃO, PVC, SOLDÁVEL, DN 50MM, INSTALADO EM RAMAL DE DISTRIBUIÇÃO DE ÁGUA - FORNECIMENTO E INSTALAÇÃO. AF_06/2022</v>
          </cell>
          <cell r="C6004" t="str">
            <v>UN</v>
          </cell>
          <cell r="D6004">
            <v>48.06</v>
          </cell>
          <cell r="E6004" t="str">
            <v>Instalações Prediais de Água Fria em PVC</v>
          </cell>
          <cell r="F6004" t="str">
            <v>SINAPI Mai/26</v>
          </cell>
        </row>
        <row r="6005">
          <cell r="A6005">
            <v>89609</v>
          </cell>
          <cell r="B6005" t="str">
            <v>UNIÃO, PVC, SOLDÁVEL, DN 60MM, INSTALADO EM PRUMADA DE ÁGUA - FORNECIMENTO E INSTALAÇÃO. AF_06/2022</v>
          </cell>
          <cell r="C6005" t="str">
            <v>UN</v>
          </cell>
          <cell r="D6005">
            <v>99.62</v>
          </cell>
          <cell r="E6005" t="str">
            <v>Instalações Prediais de Água Fria em PVC</v>
          </cell>
          <cell r="F6005" t="str">
            <v>SINAPI Mai/26</v>
          </cell>
        </row>
        <row r="6006">
          <cell r="A6006">
            <v>89612</v>
          </cell>
          <cell r="B6006" t="str">
            <v>UNIÃO, PVC, SOLDÁVEL, DN 75MM, INSTALADO EM PRUMADA DE ÁGUA - FORNECIMENTO E INSTALAÇÃO. AF_06/2022</v>
          </cell>
          <cell r="C6006" t="str">
            <v>UN</v>
          </cell>
          <cell r="D6006">
            <v>195.06</v>
          </cell>
          <cell r="E6006" t="str">
            <v>Instalações Prediais de Água Fria em PVC</v>
          </cell>
          <cell r="F6006" t="str">
            <v>SINAPI Mai/26</v>
          </cell>
        </row>
        <row r="6007">
          <cell r="A6007">
            <v>89615</v>
          </cell>
          <cell r="B6007" t="str">
            <v>UNIÃO, PVC, SOLDÁVEL, DN 85MM, INSTALADO EM PRUMADA DE ÁGUA - FORNECIMENTO E INSTALAÇÃO. AF_06/2022</v>
          </cell>
          <cell r="C6007" t="str">
            <v>UN</v>
          </cell>
          <cell r="D6007">
            <v>230.15</v>
          </cell>
          <cell r="E6007" t="str">
            <v>Instalações Prediais de Água Fria em PVC</v>
          </cell>
          <cell r="F6007" t="str">
            <v>SINAPI Mai/26</v>
          </cell>
        </row>
        <row r="6008">
          <cell r="A6008">
            <v>89747</v>
          </cell>
          <cell r="B6008" t="str">
            <v>ADAPTADOR, CPVC, SOLDÁVEL, DN 22MM, INSTALADO EM RAMAL DE DISTRIBUIÇÃO DE ÁGUA FORNECIMENTO E INSTALAÇÃO. AF_06/2022</v>
          </cell>
          <cell r="C6008" t="str">
            <v>UN</v>
          </cell>
          <cell r="D6008">
            <v>35</v>
          </cell>
          <cell r="E6008" t="str">
            <v>Instalações Prediais de Água Quente em CPVC</v>
          </cell>
          <cell r="F6008" t="str">
            <v>SINAPI Mai/26</v>
          </cell>
        </row>
        <row r="6009">
          <cell r="A6009">
            <v>89656</v>
          </cell>
          <cell r="B6009" t="str">
            <v>ADAPTADOR, CPVC, SOLDÁVEL, DN15MM, INSTALADO EM RAMAL OU SUB-RAMAL DE ÁGUA FORNECIMENTO E INSTALAÇÃO. AF_06/2022</v>
          </cell>
          <cell r="C6009" t="str">
            <v>UN</v>
          </cell>
          <cell r="D6009">
            <v>26.77</v>
          </cell>
          <cell r="E6009" t="str">
            <v>Instalações Prediais de Água Quente em CPVC</v>
          </cell>
          <cell r="F6009" t="str">
            <v>SINAPI Mai/26</v>
          </cell>
        </row>
        <row r="6010">
          <cell r="A6010">
            <v>89663</v>
          </cell>
          <cell r="B6010" t="str">
            <v>ADAPTADOR, CPVC, SOLDÁVEL, DN22MM, INSTALADO EM RAMAL OU SUB-RAMAL DE ÁGUA FORNECIMENTO E INSTALAÇÃO. AF_06/2022</v>
          </cell>
          <cell r="C6010" t="str">
            <v>UN</v>
          </cell>
          <cell r="D6010">
            <v>35.72</v>
          </cell>
          <cell r="E6010" t="str">
            <v>Instalações Prediais de Água Quente em CPVC</v>
          </cell>
          <cell r="F6010" t="str">
            <v>SINAPI Mai/26</v>
          </cell>
        </row>
        <row r="6011">
          <cell r="A6011">
            <v>89759</v>
          </cell>
          <cell r="B6011" t="str">
            <v>BUCHA DE REDUÇÃO, CPVC, SOLDÁVEL, DN 28MM X 22MM, INSTALADO EM RAMAL DE DISTRIBUIÇÃO DE ÁGUA - FORNECIMENTO E INSTALAÇÃO. AF_06/2022</v>
          </cell>
          <cell r="C6011" t="str">
            <v>UN</v>
          </cell>
          <cell r="D6011">
            <v>14.33</v>
          </cell>
          <cell r="E6011" t="str">
            <v>Instalações Prediais de Água Quente em CPVC</v>
          </cell>
          <cell r="F6011" t="str">
            <v>SINAPI Mai/26</v>
          </cell>
        </row>
        <row r="6012">
          <cell r="A6012">
            <v>89832</v>
          </cell>
          <cell r="B6012" t="str">
            <v>BUCHA DE REDUÇÃO, CPVC, SOLDÁVEL, DN 42MM X 22MM, INSTALADO EM RAMAL DE DISTRIBUIÇÃO DE ÁGUA - FORNECIMENTO E INSTALAÇÃO. AF_06/2022</v>
          </cell>
          <cell r="C6012" t="str">
            <v>UN</v>
          </cell>
          <cell r="D6012">
            <v>48.75</v>
          </cell>
          <cell r="E6012" t="str">
            <v>Instalações Prediais de Água Quente em CPVC</v>
          </cell>
          <cell r="F6012" t="str">
            <v>SINAPI Mai/26</v>
          </cell>
        </row>
        <row r="6013">
          <cell r="A6013">
            <v>89666</v>
          </cell>
          <cell r="B6013" t="str">
            <v>BUCHA DE REDUÇÃO, CPVC, SOLDÁVEL, DN22MM X 15MM, INSTALADO EM RAMAL OU SUB-RAMAL DE ÁGUA FORNECIMENTO E INSTALAÇÃO. AF_06/2022</v>
          </cell>
          <cell r="C6013" t="str">
            <v>UN</v>
          </cell>
          <cell r="D6013">
            <v>9.59</v>
          </cell>
          <cell r="E6013" t="str">
            <v>Instalações Prediais de Água Quente em CPVC</v>
          </cell>
          <cell r="F6013" t="str">
            <v>SINAPI Mai/26</v>
          </cell>
        </row>
        <row r="6014">
          <cell r="A6014">
            <v>89678</v>
          </cell>
          <cell r="B6014" t="str">
            <v>BUCHA DE REDUÇÃO, CPVC, SOLDÁVEL, DN28MM X 22MM, INSTALADO EM RAMAL OU SUB-RAMAL DE ÁGUA FORNECIMENTO E INSTALAÇÃO. AF_06/2022</v>
          </cell>
          <cell r="C6014" t="str">
            <v>UN</v>
          </cell>
          <cell r="D6014">
            <v>15.13</v>
          </cell>
          <cell r="E6014" t="str">
            <v>Instalações Prediais de Água Quente em CPVC</v>
          </cell>
          <cell r="F6014" t="str">
            <v>SINAPI Mai/26</v>
          </cell>
        </row>
        <row r="6015">
          <cell r="A6015">
            <v>89764</v>
          </cell>
          <cell r="B6015" t="str">
            <v>BUCHA DE REDUÇÃO, CPVC, SOLDÁVEL, DN35MM X 28MM, INSTALADO EM RAMAL DE DISTRIBUIÇÃO DE ÁGUA - FORNECIMENTO E INSTALAÇÃO. AF_06/2022</v>
          </cell>
          <cell r="C6015" t="str">
            <v>UN</v>
          </cell>
          <cell r="D6015">
            <v>43.84</v>
          </cell>
          <cell r="E6015" t="str">
            <v>Instalações Prediais de Água Quente em CPVC</v>
          </cell>
          <cell r="F6015" t="str">
            <v>SINAPI Mai/26</v>
          </cell>
        </row>
        <row r="6016">
          <cell r="A6016">
            <v>89689</v>
          </cell>
          <cell r="B6016" t="str">
            <v>BUCHA DE REDUÇÃO, CPVC, SOLDÁVEL, DN35MM X 28MM, INSTALADO EM RAMAL OU SUB-RAMAL DE ÁGUA FORNECIMENTO E INSTALAÇÃO. AF_06/2022</v>
          </cell>
          <cell r="C6016" t="str">
            <v>UN</v>
          </cell>
          <cell r="D6016">
            <v>44.76</v>
          </cell>
          <cell r="E6016" t="str">
            <v>Instalações Prediais de Água Quente em CPVC</v>
          </cell>
          <cell r="F6016" t="str">
            <v>SINAPI Mai/26</v>
          </cell>
        </row>
        <row r="6017">
          <cell r="A6017">
            <v>89655</v>
          </cell>
          <cell r="B6017" t="str">
            <v>CONECTOR, CPVC, SOLDÁVEL, DN 15MM X 1/2, INSTALADO EM RAMAL OU SUB-RAMAL DE ÁGUA FORNECIMENTO E INSTALAÇÃO. AF_06/2022</v>
          </cell>
          <cell r="C6017" t="str">
            <v>UN</v>
          </cell>
          <cell r="D6017">
            <v>28.66</v>
          </cell>
          <cell r="E6017" t="str">
            <v>Instalações Prediais de Água Quente em CPVC</v>
          </cell>
          <cell r="F6017" t="str">
            <v>SINAPI Mai/26</v>
          </cell>
        </row>
        <row r="6018">
          <cell r="A6018">
            <v>89662</v>
          </cell>
          <cell r="B6018" t="str">
            <v>CONECTOR, CPVC, SOLDÁVEL, DN 22MM X 1/2, INSTALADO EM RAMAL OU SUB-RAMAL DE ÁGUA FORNECIMENTO E INSTALAÇÃO. AF_06/2022</v>
          </cell>
          <cell r="C6018" t="str">
            <v>UN</v>
          </cell>
          <cell r="D6018">
            <v>36.909999999999997</v>
          </cell>
          <cell r="E6018" t="str">
            <v>Instalações Prediais de Água Quente em CPVC</v>
          </cell>
          <cell r="F6018" t="str">
            <v>SINAPI Mai/26</v>
          </cell>
        </row>
        <row r="6019">
          <cell r="A6019">
            <v>89758</v>
          </cell>
          <cell r="B6019" t="str">
            <v>CONECTOR, CPVC, SOLDÁVEL, DN 28MM X 1, INSTALADO EM RAMAL DE DISTRIBUIÇÃO DE ÁGUA FORNECIMENTO E INSTALAÇÃO. AF_06/2022</v>
          </cell>
          <cell r="C6019" t="str">
            <v>UN</v>
          </cell>
          <cell r="D6019">
            <v>43.42</v>
          </cell>
          <cell r="E6019" t="str">
            <v>Instalações Prediais de Água Quente em CPVC</v>
          </cell>
          <cell r="F6019" t="str">
            <v>SINAPI Mai/26</v>
          </cell>
        </row>
        <row r="6020">
          <cell r="A6020">
            <v>89676</v>
          </cell>
          <cell r="B6020" t="str">
            <v>CONECTOR, CPVC, SOLDÁVEL, DN 28MM X 1, INSTALADO EM RAMAL OU SUB-RAMAL DE ÁGUA FORNECIMENTO E INSTALAÇÃO. AF_06/2022</v>
          </cell>
          <cell r="C6020" t="str">
            <v>UN</v>
          </cell>
          <cell r="D6020">
            <v>43.8</v>
          </cell>
          <cell r="E6020" t="str">
            <v>Instalações Prediais de Água Quente em CPVC</v>
          </cell>
          <cell r="F6020" t="str">
            <v>SINAPI Mai/26</v>
          </cell>
        </row>
        <row r="6021">
          <cell r="A6021">
            <v>89818</v>
          </cell>
          <cell r="B6021" t="str">
            <v>CONECTOR, CPVC, SOLDÁVEL, DN 35MM X 1 1/4, INSTALADO EM PRUMADA DE ÁGUA FORNECIMENTO E INSTALAÇÃO. AF_06/2022</v>
          </cell>
          <cell r="C6021" t="str">
            <v>UN</v>
          </cell>
          <cell r="D6021">
            <v>61.58</v>
          </cell>
          <cell r="E6021" t="str">
            <v>Instalações Prediais de Água Quente em CPVC</v>
          </cell>
          <cell r="F6021" t="str">
            <v>SINAPI Mai/26</v>
          </cell>
        </row>
        <row r="6022">
          <cell r="A6022">
            <v>89763</v>
          </cell>
          <cell r="B6022" t="str">
            <v>CONECTOR, CPVC, SOLDÁVEL, DN 35MM X 1 1/4, INSTALADO EM RAMAL DE DISTRIBUIÇÃO DE ÁGUA - FORNECIMENTO E INSTALAÇÃO. AF_06/2022</v>
          </cell>
          <cell r="C6022" t="str">
            <v>UN</v>
          </cell>
          <cell r="D6022">
            <v>65.39</v>
          </cell>
          <cell r="E6022" t="str">
            <v>Instalações Prediais de Água Quente em CPVC</v>
          </cell>
          <cell r="F6022" t="str">
            <v>SINAPI Mai/26</v>
          </cell>
        </row>
        <row r="6023">
          <cell r="A6023">
            <v>89686</v>
          </cell>
          <cell r="B6023" t="str">
            <v>CONECTOR, CPVC, SOLDÁVEL, DN 35MM X 1 1/4, INSTALADO EM RAMAL OU SUB-RAMAL DE ÁGUA FORNECIMENTO E INSTALAÇÃO. AF_06/2022</v>
          </cell>
          <cell r="C6023" t="str">
            <v>UN</v>
          </cell>
          <cell r="D6023">
            <v>66.37</v>
          </cell>
          <cell r="E6023" t="str">
            <v>Instalações Prediais de Água Quente em CPVC</v>
          </cell>
          <cell r="F6023" t="str">
            <v>SINAPI Mai/26</v>
          </cell>
        </row>
        <row r="6024">
          <cell r="A6024">
            <v>104029</v>
          </cell>
          <cell r="B6024" t="str">
            <v>CONECTOR, CPVC, SOLDÁVEL, DN 42MM X 1.1/2", INSTALADO EM RAMAL DE DISTRIBUIÇÃO DE ÁGUA - FORNECIMENTO E INSTALAÇÃO. AF_06/2022</v>
          </cell>
          <cell r="C6024" t="str">
            <v>UN</v>
          </cell>
          <cell r="D6024">
            <v>78.59</v>
          </cell>
          <cell r="E6024" t="str">
            <v>Instalações Prediais de Água Quente em CPVC</v>
          </cell>
          <cell r="F6024" t="str">
            <v>SINAPI Mai/26</v>
          </cell>
        </row>
        <row r="6025">
          <cell r="A6025">
            <v>89831</v>
          </cell>
          <cell r="B6025" t="str">
            <v>CONECTOR, CPVC, SOLDÁVEL, DN 42MM X 1.1/2, INSTALADO EM PRUMADA DE ÁGUA FORNECIMENTO E INSTALAÇÃO. AF_06/2022</v>
          </cell>
          <cell r="C6025" t="str">
            <v>UN</v>
          </cell>
          <cell r="D6025">
            <v>74.44</v>
          </cell>
          <cell r="E6025" t="str">
            <v>Instalações Prediais de Água Quente em CPVC</v>
          </cell>
          <cell r="F6025" t="str">
            <v>SINAPI Mai/26</v>
          </cell>
        </row>
        <row r="6026">
          <cell r="A6026">
            <v>89668</v>
          </cell>
          <cell r="B6026" t="str">
            <v>CONECTOR, CPVC, SOLDÁVEL, DN22MM X 3/4", INSTALADO EM RAMAL OU SUB-RAMAL DE ÁGUA - FORNECIMENTO E INSTALAÇÃO. AF_06/2022</v>
          </cell>
          <cell r="C6026" t="str">
            <v>UN</v>
          </cell>
          <cell r="D6026">
            <v>34.840000000000003</v>
          </cell>
          <cell r="E6026" t="str">
            <v>Instalações Prediais de Água Quente em CPVC</v>
          </cell>
          <cell r="F6026" t="str">
            <v>SINAPI Mai/26</v>
          </cell>
        </row>
        <row r="6027">
          <cell r="A6027">
            <v>89639</v>
          </cell>
          <cell r="B6027" t="str">
            <v>CURVA 90 GRAUS, CPVC, SOLDÁVEL, DN 15MM, INSTALADO EM RAMAL OU SUB-RAMAL DE ÁGUA - FORNECIMENTO E INSTALAÇÃO. AF_06/2022</v>
          </cell>
          <cell r="C6027" t="str">
            <v>UN</v>
          </cell>
          <cell r="D6027">
            <v>15.65</v>
          </cell>
          <cell r="E6027" t="str">
            <v>Instalações Prediais de Água Quente em CPVC</v>
          </cell>
          <cell r="F6027" t="str">
            <v>SINAPI Mai/26</v>
          </cell>
        </row>
        <row r="6028">
          <cell r="A6028">
            <v>89721</v>
          </cell>
          <cell r="B6028" t="str">
            <v>CURVA 90 GRAUS, CPVC, SOLDÁVEL, DN 22MM, INSTALADO EM RAMAL DE DISTRIBUIÇÃO DE ÁGUA - FORNECIMENTO E INSTALAÇÃO. AF_06/2022</v>
          </cell>
          <cell r="C6028" t="str">
            <v>UN</v>
          </cell>
          <cell r="D6028">
            <v>20.02</v>
          </cell>
          <cell r="E6028" t="str">
            <v>Instalações Prediais de Água Quente em CPVC</v>
          </cell>
          <cell r="F6028" t="str">
            <v>SINAPI Mai/26</v>
          </cell>
        </row>
        <row r="6029">
          <cell r="A6029">
            <v>89643</v>
          </cell>
          <cell r="B6029" t="str">
            <v>CURVA 90 GRAUS, CPVC, SOLDÁVEL, DN 22MM, INSTALADO EM RAMAL OU SUB-RAMAL DE ÁGUA - FORNECIMENTO E INSTALAÇÃO. AF_06/2022</v>
          </cell>
          <cell r="C6029" t="str">
            <v>UN</v>
          </cell>
          <cell r="D6029">
            <v>21.11</v>
          </cell>
          <cell r="E6029" t="str">
            <v>Instalações Prediais de Água Quente em CPVC</v>
          </cell>
          <cell r="F6029" t="str">
            <v>SINAPI Mai/26</v>
          </cell>
        </row>
        <row r="6030">
          <cell r="A6030">
            <v>89727</v>
          </cell>
          <cell r="B6030" t="str">
            <v>CURVA 90 GRAUS, CPVC, SOLDÁVEL, DN 28MM, INSTALADO EM RAMAL DE DISTRIBUIÇÃO DE ÁGUA FORNECIMENTO E INSTALAÇÃO. AF_06/2022</v>
          </cell>
          <cell r="C6030" t="str">
            <v>UN</v>
          </cell>
          <cell r="D6030">
            <v>29.84</v>
          </cell>
          <cell r="E6030" t="str">
            <v>Instalações Prediais de Água Quente em CPVC</v>
          </cell>
          <cell r="F6030" t="str">
            <v>SINAPI Mai/26</v>
          </cell>
        </row>
        <row r="6031">
          <cell r="A6031">
            <v>89648</v>
          </cell>
          <cell r="B6031" t="str">
            <v>CURVA 90 GRAUS, CPVC, SOLDÁVEL, DN 28MM, INSTALADO EM RAMAL OU SUB-RAMAL DE ÁGUA FORNECIMENTO E INSTALAÇÃO. AF_06/2022</v>
          </cell>
          <cell r="C6031" t="str">
            <v>UN</v>
          </cell>
          <cell r="D6031">
            <v>31.12</v>
          </cell>
          <cell r="E6031" t="str">
            <v>Instalações Prediais de Água Quente em CPVC</v>
          </cell>
          <cell r="F6031" t="str">
            <v>SINAPI Mai/26</v>
          </cell>
        </row>
        <row r="6032">
          <cell r="A6032">
            <v>89749</v>
          </cell>
          <cell r="B6032" t="str">
            <v>CURVA DE TRANSPOSIÇÃO, CPVC, SOLDÁVEL, DN 22MM, INSTALADO EM RAMAL DE DISTRIBUIÇÃO DE ÁGUA FORNECIMENTO E INSTALAÇÃO. AF_06/2022</v>
          </cell>
          <cell r="C6032" t="str">
            <v>UN</v>
          </cell>
          <cell r="D6032">
            <v>20.190000000000001</v>
          </cell>
          <cell r="E6032" t="str">
            <v>Instalações Prediais de Água Quente em CPVC</v>
          </cell>
          <cell r="F6032" t="str">
            <v>SINAPI Mai/26</v>
          </cell>
        </row>
        <row r="6033">
          <cell r="A6033">
            <v>89657</v>
          </cell>
          <cell r="B6033" t="str">
            <v>CURVA DE TRANSPOSIÇÃO, CPVC, SOLDÁVEL, DN15MM, INSTALADO EM RAMAL OU SUB-RAMAL DE ÁGUA FORNECIMENTO E INSTALAÇÃO. AF_06/2022</v>
          </cell>
          <cell r="C6033" t="str">
            <v>UN</v>
          </cell>
          <cell r="D6033">
            <v>16.97</v>
          </cell>
          <cell r="E6033" t="str">
            <v>Instalações Prediais de Água Quente em CPVC</v>
          </cell>
          <cell r="F6033" t="str">
            <v>SINAPI Mai/26</v>
          </cell>
        </row>
        <row r="6034">
          <cell r="A6034">
            <v>89664</v>
          </cell>
          <cell r="B6034" t="str">
            <v>CURVA DE TRANSPOSIÇÃO, CPVC, SOLDÁVEL, DN22MM, INSTALADO EM RAMAL OU SUB-RAMAL DE ÁGUA FORNECIMENTO E INSTALAÇÃO. AF_06/2022</v>
          </cell>
          <cell r="C6034" t="str">
            <v>UN</v>
          </cell>
          <cell r="D6034">
            <v>20.91</v>
          </cell>
          <cell r="E6034" t="str">
            <v>Instalações Prediais de Água Quente em CPVC</v>
          </cell>
          <cell r="F6034" t="str">
            <v>SINAPI Mai/26</v>
          </cell>
        </row>
        <row r="6035">
          <cell r="A6035">
            <v>89638</v>
          </cell>
          <cell r="B6035" t="str">
            <v>JOELHO 45 GRAUS, CPVC, SOLDÁVEL, DN 15MM, INSTALADO EM RAMAL OU SUB-RAMAL DE ÁGUA - FORNECIMENTO E INSTALAÇÃO. AF_06/2022</v>
          </cell>
          <cell r="C6035" t="str">
            <v>UN</v>
          </cell>
          <cell r="D6035">
            <v>14.91</v>
          </cell>
          <cell r="E6035" t="str">
            <v>Instalações Prediais de Água Quente em CPVC</v>
          </cell>
          <cell r="F6035" t="str">
            <v>SINAPI Mai/26</v>
          </cell>
        </row>
        <row r="6036">
          <cell r="A6036">
            <v>89720</v>
          </cell>
          <cell r="B6036" t="str">
            <v>JOELHO 45 GRAUS, CPVC, SOLDÁVEL, DN 22MM, INSTALADO EM RAMAL DE DISTRIBUIÇÃO DE ÁGUA FORNECIMENTO E INSTALAÇÃO. AF_06/2022</v>
          </cell>
          <cell r="C6036" t="str">
            <v>UN</v>
          </cell>
          <cell r="D6036">
            <v>18.55</v>
          </cell>
          <cell r="E6036" t="str">
            <v>Instalações Prediais de Água Quente em CPVC</v>
          </cell>
          <cell r="F6036" t="str">
            <v>SINAPI Mai/26</v>
          </cell>
        </row>
        <row r="6037">
          <cell r="A6037">
            <v>89642</v>
          </cell>
          <cell r="B6037" t="str">
            <v>JOELHO 45 GRAUS, CPVC, SOLDÁVEL, DN 22MM, INSTALADO EM RAMAL OU SUB-RAMAL DE ÁGUA - FORNECIMENTO E INSTALAÇÃO. AF_06/2022</v>
          </cell>
          <cell r="C6037" t="str">
            <v>UN</v>
          </cell>
          <cell r="D6037">
            <v>19.64</v>
          </cell>
          <cell r="E6037" t="str">
            <v>Instalações Prediais de Água Quente em CPVC</v>
          </cell>
          <cell r="F6037" t="str">
            <v>SINAPI Mai/26</v>
          </cell>
        </row>
        <row r="6038">
          <cell r="A6038">
            <v>89725</v>
          </cell>
          <cell r="B6038" t="str">
            <v>JOELHO 45 GRAUS, CPVC, SOLDÁVEL, DN 28MM, INSTALADO EM RAMAL DE DISTRIBUIÇÃO DE ÁGUA FORNECIMENTO E INSTALAÇÃO. AF_06/2022</v>
          </cell>
          <cell r="C6038" t="str">
            <v>UN</v>
          </cell>
          <cell r="D6038">
            <v>24.08</v>
          </cell>
          <cell r="E6038" t="str">
            <v>Instalações Prediais de Água Quente em CPVC</v>
          </cell>
          <cell r="F6038" t="str">
            <v>SINAPI Mai/26</v>
          </cell>
        </row>
        <row r="6039">
          <cell r="A6039">
            <v>89647</v>
          </cell>
          <cell r="B6039" t="str">
            <v>JOELHO 45 GRAUS, CPVC, SOLDÁVEL, DN 28MM, INSTALADO EM RAMAL OU SUB-RAMAL DE ÁGUA FORNECIMENTO E INSTALAÇÃO. AF_06/2022</v>
          </cell>
          <cell r="C6039" t="str">
            <v>UN</v>
          </cell>
          <cell r="D6039">
            <v>25.36</v>
          </cell>
          <cell r="E6039" t="str">
            <v>Instalações Prediais de Água Quente em CPVC</v>
          </cell>
          <cell r="F6039" t="str">
            <v>SINAPI Mai/26</v>
          </cell>
        </row>
        <row r="6040">
          <cell r="A6040">
            <v>89780</v>
          </cell>
          <cell r="B6040" t="str">
            <v>JOELHO 45 GRAUS, CPVC, SOLDÁVEL, DN 35MM, INSTALADO EM PRUMADA DE ÁGUA - FORNECIMENTO E INSTALAÇÃO. AF_06/2022</v>
          </cell>
          <cell r="C6040" t="str">
            <v>UN</v>
          </cell>
          <cell r="D6040">
            <v>28.42</v>
          </cell>
          <cell r="E6040" t="str">
            <v>Instalações Prediais de Água Quente em CPVC</v>
          </cell>
          <cell r="F6040" t="str">
            <v>SINAPI Mai/26</v>
          </cell>
        </row>
        <row r="6041">
          <cell r="A6041">
            <v>89734</v>
          </cell>
          <cell r="B6041" t="str">
            <v>JOELHO 45 GRAUS, CPVC, SOLDÁVEL, DN 35MM, INSTALADO EM RAMAL DE DISTRIBUIÇÃO DE ÁGUA FORNECIMENTO E INSTALAÇÃO. AF_06/2022</v>
          </cell>
          <cell r="C6041" t="str">
            <v>UN</v>
          </cell>
          <cell r="D6041">
            <v>34.32</v>
          </cell>
          <cell r="E6041" t="str">
            <v>Instalações Prediais de Água Quente em CPVC</v>
          </cell>
          <cell r="F6041" t="str">
            <v>SINAPI Mai/26</v>
          </cell>
        </row>
        <row r="6042">
          <cell r="A6042">
            <v>89650</v>
          </cell>
          <cell r="B6042" t="str">
            <v>JOELHO 45 GRAUS, CPVC, SOLDÁVEL, DN 35MM, INSTALADO EM RAMAL OU SUB-RAMAL DE ÁGUA FORNECIMENTO E INSTALAÇÃO. AF_06/2022</v>
          </cell>
          <cell r="C6042" t="str">
            <v>UN</v>
          </cell>
          <cell r="D6042">
            <v>35.82</v>
          </cell>
          <cell r="E6042" t="str">
            <v>Instalações Prediais de Água Quente em CPVC</v>
          </cell>
          <cell r="F6042" t="str">
            <v>SINAPI Mai/26</v>
          </cell>
        </row>
        <row r="6043">
          <cell r="A6043">
            <v>89787</v>
          </cell>
          <cell r="B6043" t="str">
            <v>JOELHO 45 GRAUS, CPVC, SOLDÁVEL, DN 42MM, INSTALADO EM PRUMADA DE ÁGUA FORNECIMENTO E INSTALAÇÃO. AF_06/2022</v>
          </cell>
          <cell r="C6043" t="str">
            <v>UN</v>
          </cell>
          <cell r="D6043">
            <v>42.26</v>
          </cell>
          <cell r="E6043" t="str">
            <v>Instalações Prediais de Água Quente em CPVC</v>
          </cell>
          <cell r="F6043" t="str">
            <v>SINAPI Mai/26</v>
          </cell>
        </row>
        <row r="6044">
          <cell r="A6044">
            <v>104024</v>
          </cell>
          <cell r="B6044" t="str">
            <v>JOELHO 45 GRAUS, CPVC, SOLDÁVEL, DN 42MM, INSTALADO EM RAMAL DE DISTRIBUIÇÃO DE ÁGUA - FORNECIMENTO E INSTALAÇÃO. AF_06/2022</v>
          </cell>
          <cell r="C6044" t="str">
            <v>UN</v>
          </cell>
          <cell r="D6044">
            <v>48.88</v>
          </cell>
          <cell r="E6044" t="str">
            <v>Instalações Prediais de Água Quente em CPVC</v>
          </cell>
          <cell r="F6044" t="str">
            <v>SINAPI Mai/26</v>
          </cell>
        </row>
        <row r="6045">
          <cell r="A6045">
            <v>89789</v>
          </cell>
          <cell r="B6045" t="str">
            <v>JOELHO 45 GRAUS, CPVC, SOLDÁVEL, DN 54MM, INSTALADO EM PRUMADA DE ÁGUA FORNECIMENTO E INSTALAÇÃO. AF_06/2022</v>
          </cell>
          <cell r="C6045" t="str">
            <v>UN</v>
          </cell>
          <cell r="D6045">
            <v>78.260000000000005</v>
          </cell>
          <cell r="E6045" t="str">
            <v>Instalações Prediais de Água Quente em CPVC</v>
          </cell>
          <cell r="F6045" t="str">
            <v>SINAPI Mai/26</v>
          </cell>
        </row>
        <row r="6046">
          <cell r="A6046">
            <v>89791</v>
          </cell>
          <cell r="B6046" t="str">
            <v>JOELHO 45 GRAUS, CPVC, SOLDÁVEL, DN 73MM, INSTALADO EM PRUMADA DE ÁGUA FORNECIMENTO E INSTALAÇÃO. AF_06/2022</v>
          </cell>
          <cell r="C6046" t="str">
            <v>UN</v>
          </cell>
          <cell r="D6046">
            <v>177.18</v>
          </cell>
          <cell r="E6046" t="str">
            <v>Instalações Prediais de Água Quente em CPVC</v>
          </cell>
          <cell r="F6046" t="str">
            <v>SINAPI Mai/26</v>
          </cell>
        </row>
        <row r="6047">
          <cell r="A6047">
            <v>89793</v>
          </cell>
          <cell r="B6047" t="str">
            <v>JOELHO 45 GRAUS, CPVC, SOLDÁVEL, DN 89MM, INSTALADO EM PRUMADA DE ÁGUA FORNECIMENTO E INSTALAÇÃO. AF_06/2022</v>
          </cell>
          <cell r="C6047" t="str">
            <v>UN</v>
          </cell>
          <cell r="D6047">
            <v>254.81</v>
          </cell>
          <cell r="E6047" t="str">
            <v>Instalações Prediais de Água Quente em CPVC</v>
          </cell>
          <cell r="F6047" t="str">
            <v>SINAPI Mai/26</v>
          </cell>
        </row>
        <row r="6048">
          <cell r="A6048">
            <v>89637</v>
          </cell>
          <cell r="B6048" t="str">
            <v>JOELHO 90 GRAUS, CPVC, SOLDÁVEL, DN 15MM, INSTALADO EM RAMAL OU SUB-RAMAL DE ÁGUA - FORNECIMENTO E INSTALAÇÃO. AF_06/2022</v>
          </cell>
          <cell r="C6048" t="str">
            <v>UN</v>
          </cell>
          <cell r="D6048">
            <v>13.86</v>
          </cell>
          <cell r="E6048" t="str">
            <v>Instalações Prediais de Água Quente em CPVC</v>
          </cell>
          <cell r="F6048" t="str">
            <v>SINAPI Mai/26</v>
          </cell>
        </row>
        <row r="6049">
          <cell r="A6049">
            <v>89719</v>
          </cell>
          <cell r="B6049" t="str">
            <v>JOELHO 90 GRAUS, CPVC, SOLDÁVEL, DN 22MM, INSTALADO EM RAMAL DE DISTRIBUIÇÃO DE ÁGUA FORNECIMENTO E INSTALAÇÃO. AF_06/2022</v>
          </cell>
          <cell r="C6049" t="str">
            <v>UN</v>
          </cell>
          <cell r="D6049">
            <v>16.7</v>
          </cell>
          <cell r="E6049" t="str">
            <v>Instalações Prediais de Água Quente em CPVC</v>
          </cell>
          <cell r="F6049" t="str">
            <v>SINAPI Mai/26</v>
          </cell>
        </row>
        <row r="6050">
          <cell r="A6050">
            <v>89641</v>
          </cell>
          <cell r="B6050" t="str">
            <v>JOELHO 90 GRAUS, CPVC, SOLDÁVEL, DN 22MM, INSTALADO EM RAMAL OU SUB-RAMAL DE ÁGUA - FORNECIMENTO E INSTALAÇÃO. AF_06/2022</v>
          </cell>
          <cell r="C6050" t="str">
            <v>UN</v>
          </cell>
          <cell r="D6050">
            <v>17.79</v>
          </cell>
          <cell r="E6050" t="str">
            <v>Instalações Prediais de Água Quente em CPVC</v>
          </cell>
          <cell r="F6050" t="str">
            <v>SINAPI Mai/26</v>
          </cell>
        </row>
        <row r="6051">
          <cell r="A6051">
            <v>89723</v>
          </cell>
          <cell r="B6051" t="str">
            <v>JOELHO 90 GRAUS, CPVC, SOLDÁVEL, DN 28MM, INSTALADO EM RAMAL DE DISTRIBUIÇÃO DE ÁGUA FORNECIMENTO E INSTALAÇÃO. AF_06/2022</v>
          </cell>
          <cell r="C6051" t="str">
            <v>UN</v>
          </cell>
          <cell r="D6051">
            <v>24.85</v>
          </cell>
          <cell r="E6051" t="str">
            <v>Instalações Prediais de Água Quente em CPVC</v>
          </cell>
          <cell r="F6051" t="str">
            <v>SINAPI Mai/26</v>
          </cell>
        </row>
        <row r="6052">
          <cell r="A6052">
            <v>89646</v>
          </cell>
          <cell r="B6052" t="str">
            <v>JOELHO 90 GRAUS, CPVC, SOLDÁVEL, DN 28MM, INSTALADO EM RAMAL OU SUB-RAMAL DE ÁGUA - FORNECIMENTO E INSTALAÇÃO. AF_06/2022</v>
          </cell>
          <cell r="C6052" t="str">
            <v>UN</v>
          </cell>
          <cell r="D6052">
            <v>26.13</v>
          </cell>
          <cell r="E6052" t="str">
            <v>Instalações Prediais de Água Quente em CPVC</v>
          </cell>
          <cell r="F6052" t="str">
            <v>SINAPI Mai/26</v>
          </cell>
        </row>
        <row r="6053">
          <cell r="A6053">
            <v>89777</v>
          </cell>
          <cell r="B6053" t="str">
            <v>JOELHO 90 GRAUS, CPVC, SOLDÁVEL, DN 35MM, INSTALADO EM PRUMADA DE ÁGUA FORNECIMENTO E INSTALAÇÃO. AF_06/2022</v>
          </cell>
          <cell r="C6053" t="str">
            <v>UN</v>
          </cell>
          <cell r="D6053">
            <v>30.31</v>
          </cell>
          <cell r="E6053" t="str">
            <v>Instalações Prediais de Água Quente em CPVC</v>
          </cell>
          <cell r="F6053" t="str">
            <v>SINAPI Mai/26</v>
          </cell>
        </row>
        <row r="6054">
          <cell r="A6054">
            <v>89729</v>
          </cell>
          <cell r="B6054" t="str">
            <v>JOELHO 90 GRAUS, CPVC, SOLDÁVEL, DN 35MM, INSTALADO EM RAMAL DE DISTRIBUIÇÃO DE ÁGUA FORNECIMENTO E INSTALAÇÃO. AF_06/2022</v>
          </cell>
          <cell r="C6054" t="str">
            <v>UN</v>
          </cell>
          <cell r="D6054">
            <v>36.21</v>
          </cell>
          <cell r="E6054" t="str">
            <v>Instalações Prediais de Água Quente em CPVC</v>
          </cell>
          <cell r="F6054" t="str">
            <v>SINAPI Mai/26</v>
          </cell>
        </row>
        <row r="6055">
          <cell r="A6055">
            <v>89649</v>
          </cell>
          <cell r="B6055" t="str">
            <v>JOELHO 90 GRAUS, CPVC, SOLDÁVEL, DN 35MM, INSTALADO EM RAMAL OU SUB-RAMAL DE ÁGUA FORNECIMENTO E INSTALAÇÃO. AF_06/2022</v>
          </cell>
          <cell r="C6055" t="str">
            <v>UN</v>
          </cell>
          <cell r="D6055">
            <v>37.71</v>
          </cell>
          <cell r="E6055" t="str">
            <v>Instalações Prediais de Água Quente em CPVC</v>
          </cell>
          <cell r="F6055" t="str">
            <v>SINAPI Mai/26</v>
          </cell>
        </row>
        <row r="6056">
          <cell r="A6056">
            <v>89781</v>
          </cell>
          <cell r="B6056" t="str">
            <v>JOELHO 90 GRAUS, CPVC, SOLDÁVEL, DN 42MM, INSTALADO EM PRUMADA DE ÁGUA FORNECIMENTO E INSTALAÇÃO. AF_06/2022</v>
          </cell>
          <cell r="C6056" t="str">
            <v>UN</v>
          </cell>
          <cell r="D6056">
            <v>42.73</v>
          </cell>
          <cell r="E6056" t="str">
            <v>Instalações Prediais de Água Quente em CPVC</v>
          </cell>
          <cell r="F6056" t="str">
            <v>SINAPI Mai/26</v>
          </cell>
        </row>
        <row r="6057">
          <cell r="A6057">
            <v>104023</v>
          </cell>
          <cell r="B6057" t="str">
            <v>JOELHO 90 GRAUS, CPVC, SOLDÁVEL, DN 42MM, INSTALADO EM RAMAL DE DISTRIBUIÇÃO DE ÁGUA - FORNECIMENTO E INSTALAÇÃO. AF_06/2022</v>
          </cell>
          <cell r="C6057" t="str">
            <v>UN</v>
          </cell>
          <cell r="D6057">
            <v>49.35</v>
          </cell>
          <cell r="E6057" t="str">
            <v>Instalações Prediais de Água Quente em CPVC</v>
          </cell>
          <cell r="F6057" t="str">
            <v>SINAPI Mai/26</v>
          </cell>
        </row>
        <row r="6058">
          <cell r="A6058">
            <v>89788</v>
          </cell>
          <cell r="B6058" t="str">
            <v>JOELHO 90 GRAUS, CPVC, SOLDÁVEL, DN 54MM, INSTALADO EM PRUMADA DE ÁGUA FORNECIMENTO E INSTALAÇÃO. AF_06/2022</v>
          </cell>
          <cell r="C6058" t="str">
            <v>UN</v>
          </cell>
          <cell r="D6058">
            <v>92.03</v>
          </cell>
          <cell r="E6058" t="str">
            <v>Instalações Prediais de Água Quente em CPVC</v>
          </cell>
          <cell r="F6058" t="str">
            <v>SINAPI Mai/26</v>
          </cell>
        </row>
        <row r="6059">
          <cell r="A6059">
            <v>89790</v>
          </cell>
          <cell r="B6059" t="str">
            <v>JOELHO 90 GRAUS, CPVC, SOLDÁVEL, DN 73MM, INSTALADO EM PRUMADA DE ÁGUA FORNECIMENTO E INSTALAÇÃO. AF_06/2022</v>
          </cell>
          <cell r="C6059" t="str">
            <v>UN</v>
          </cell>
          <cell r="D6059">
            <v>183.41</v>
          </cell>
          <cell r="E6059" t="str">
            <v>Instalações Prediais de Água Quente em CPVC</v>
          </cell>
          <cell r="F6059" t="str">
            <v>SINAPI Mai/26</v>
          </cell>
        </row>
        <row r="6060">
          <cell r="A6060">
            <v>89792</v>
          </cell>
          <cell r="B6060" t="str">
            <v>JOELHO 90 GRAUS, CPVC, SOLDÁVEL, DN 89MM, INSTALADO EM PRUMADA DE ÁGUA FORNECIMENTO E INSTALAÇÃO. AF_06/2022</v>
          </cell>
          <cell r="C6060" t="str">
            <v>UN</v>
          </cell>
          <cell r="D6060">
            <v>216.05</v>
          </cell>
          <cell r="E6060" t="str">
            <v>Instalações Prediais de Água Quente em CPVC</v>
          </cell>
          <cell r="F6060" t="str">
            <v>SINAPI Mai/26</v>
          </cell>
        </row>
        <row r="6061">
          <cell r="A6061">
            <v>89640</v>
          </cell>
          <cell r="B6061" t="str">
            <v>JOELHO DE TRANSIÇÃO, 90 GRAUS, CPVC, SOLDÁVEL, DN 15MM X 1/2", INSTALADO EM RAMAL OU SUB-RAMAL DE ÁGUA - FORNECIMENTO E INSTALAÇÃO. AF_06/2022</v>
          </cell>
          <cell r="C6061" t="str">
            <v>UN</v>
          </cell>
          <cell r="D6061">
            <v>23.63</v>
          </cell>
          <cell r="E6061" t="str">
            <v>Instalações Prediais de Água Quente em CPVC</v>
          </cell>
          <cell r="F6061" t="str">
            <v>SINAPI Mai/26</v>
          </cell>
        </row>
        <row r="6062">
          <cell r="A6062">
            <v>89644</v>
          </cell>
          <cell r="B6062" t="str">
            <v>JOELHO DE TRANSIÇÃO, 90 GRAUS, CPVC, SOLDÁVEL, DN 22MM X 1/2", INSTALADO EM RAMAL OU SUB-RAMAL DE ÁGUA - FORNECIMENTO E INSTALAÇÃO. AF_06/2022</v>
          </cell>
          <cell r="C6062" t="str">
            <v>UN</v>
          </cell>
          <cell r="D6062">
            <v>28.65</v>
          </cell>
          <cell r="E6062" t="str">
            <v>Instalações Prediais de Água Quente em CPVC</v>
          </cell>
          <cell r="F6062" t="str">
            <v>SINAPI Mai/26</v>
          </cell>
        </row>
        <row r="6063">
          <cell r="A6063">
            <v>89645</v>
          </cell>
          <cell r="B6063" t="str">
            <v>JOELHO DE TRANSIÇÃO, 90 GRAUS, CPVC, SOLDÁVEL, DN 22MM X 3/4", INSTALADO EM RAMAL OU SUB-RAMAL DE ÁGUA - FORNECIMENTO E INSTALAÇÃO. AF_06/2022</v>
          </cell>
          <cell r="C6063" t="str">
            <v>UN</v>
          </cell>
          <cell r="D6063">
            <v>39.39</v>
          </cell>
          <cell r="E6063" t="str">
            <v>Instalações Prediais de Água Quente em CPVC</v>
          </cell>
          <cell r="F6063" t="str">
            <v>SINAPI Mai/26</v>
          </cell>
        </row>
        <row r="6064">
          <cell r="A6064">
            <v>89652</v>
          </cell>
          <cell r="B6064" t="str">
            <v>LUVA DE CORRER, CPVC, SOLDÁVEL, DN 15MM, INSTALADO EM RAMAL OU SUB-RAMAL DE ÁGUA FORNECIMENTO E INSTALAÇÃO. AF_06/2022</v>
          </cell>
          <cell r="C6064" t="str">
            <v>UN</v>
          </cell>
          <cell r="D6064">
            <v>15.1</v>
          </cell>
          <cell r="E6064" t="str">
            <v>Instalações Prediais de Água Quente em CPVC</v>
          </cell>
          <cell r="F6064" t="str">
            <v>SINAPI Mai/26</v>
          </cell>
        </row>
        <row r="6065">
          <cell r="A6065">
            <v>89738</v>
          </cell>
          <cell r="B6065" t="str">
            <v>LUVA DE CORRER, CPVC, SOLDÁVEL, DN 22MM, INSTALADO EM RAMAL DE DISTRIBUIÇÃO DE ÁGUA FORNECIMENTO E INSTALAÇÃO. AF_12/2014</v>
          </cell>
          <cell r="C6065" t="str">
            <v>UN</v>
          </cell>
          <cell r="D6065">
            <v>20.27</v>
          </cell>
          <cell r="E6065" t="str">
            <v>Instalações Prediais de Água Quente em CPVC</v>
          </cell>
          <cell r="F6065" t="str">
            <v>SINAPI Mai/26</v>
          </cell>
        </row>
        <row r="6066">
          <cell r="A6066">
            <v>89659</v>
          </cell>
          <cell r="B6066" t="str">
            <v>LUVA DE CORRER, CPVC, SOLDÁVEL, DN 22MM, INSTALADO EM RAMAL OU SUB-RAMAL DE ÁGUA FORNECIMENTO E INSTALAÇÃO. AF_06/2022</v>
          </cell>
          <cell r="C6066" t="str">
            <v>UN</v>
          </cell>
          <cell r="D6066">
            <v>20.99</v>
          </cell>
          <cell r="E6066" t="str">
            <v>Instalações Prediais de Água Quente em CPVC</v>
          </cell>
          <cell r="F6066" t="str">
            <v>SINAPI Mai/26</v>
          </cell>
        </row>
        <row r="6067">
          <cell r="A6067">
            <v>89756</v>
          </cell>
          <cell r="B6067" t="str">
            <v>LUVA DE CORRER, CPVC, SOLDÁVEL, DN 28MM, INSTALADO EM RAMAL DE DISTRIBUIÇÃO DE ÁGUA FORNECIMENTO E INSTALAÇÃO. AF_06/2022</v>
          </cell>
          <cell r="C6067" t="str">
            <v>UN</v>
          </cell>
          <cell r="D6067">
            <v>27.79</v>
          </cell>
          <cell r="E6067" t="str">
            <v>Instalações Prediais de Água Quente em CPVC</v>
          </cell>
          <cell r="F6067" t="str">
            <v>SINAPI Mai/26</v>
          </cell>
        </row>
        <row r="6068">
          <cell r="A6068">
            <v>89672</v>
          </cell>
          <cell r="B6068" t="str">
            <v>LUVA DE CORRER, CPVC, SOLDÁVEL, DN 28MM, INSTALADO EM RAMAL OU SUB-RAMAL DE ÁGUA FORNECIMENTO E INSTALAÇÃO. AF_06/2022</v>
          </cell>
          <cell r="C6068" t="str">
            <v>UN</v>
          </cell>
          <cell r="D6068">
            <v>28.64</v>
          </cell>
          <cell r="E6068" t="str">
            <v>Instalações Prediais de Água Quente em CPVC</v>
          </cell>
          <cell r="F6068" t="str">
            <v>SINAPI Mai/26</v>
          </cell>
        </row>
        <row r="6069">
          <cell r="A6069">
            <v>89815</v>
          </cell>
          <cell r="B6069" t="str">
            <v>LUVA DE CORRER, CPVC, SOLDÁVEL, DN 35MM, INSTALADO EM PRUMADA DE ÁGUA FORNECIMENTO E INSTALAÇÃO. AF_06/2022</v>
          </cell>
          <cell r="C6069" t="str">
            <v>UN</v>
          </cell>
          <cell r="D6069">
            <v>32.96</v>
          </cell>
          <cell r="E6069" t="str">
            <v>Instalações Prediais de Água Quente em CPVC</v>
          </cell>
          <cell r="F6069" t="str">
            <v>SINAPI Mai/26</v>
          </cell>
        </row>
        <row r="6070">
          <cell r="A6070">
            <v>89761</v>
          </cell>
          <cell r="B6070" t="str">
            <v>LUVA DE CORRER, CPVC, SOLDÁVEL, DN 35MM, INSTALADO EM RAMAL DE DISTRIBUIÇÃO DE ÁGUA - FORNECIMENTO E INSTALAÇÃO. AF_06/2022</v>
          </cell>
          <cell r="C6070" t="str">
            <v>UN</v>
          </cell>
          <cell r="D6070">
            <v>36.86</v>
          </cell>
          <cell r="E6070" t="str">
            <v>Instalações Prediais de Água Quente em CPVC</v>
          </cell>
          <cell r="F6070" t="str">
            <v>SINAPI Mai/26</v>
          </cell>
        </row>
        <row r="6071">
          <cell r="A6071">
            <v>89682</v>
          </cell>
          <cell r="B6071" t="str">
            <v>LUVA DE CORRER, CPVC, SOLDÁVEL, DN 35MM, INSTALADO EM RAMAL OU SUB-RAMAL DE ÁGUA FORNECIMENTO E INSTALAÇÃO. AF_06/2022</v>
          </cell>
          <cell r="C6071" t="str">
            <v>UN</v>
          </cell>
          <cell r="D6071">
            <v>37.86</v>
          </cell>
          <cell r="E6071" t="str">
            <v>Instalações Prediais de Água Quente em CPVC</v>
          </cell>
          <cell r="F6071" t="str">
            <v>SINAPI Mai/26</v>
          </cell>
        </row>
        <row r="6072">
          <cell r="A6072">
            <v>89824</v>
          </cell>
          <cell r="B6072" t="str">
            <v>LUVA DE CORRER, CPVC, SOLDÁVEL, DN 42MM, INSTALADO EM PRUMADA DE ÁGUA FORNECIMENTO E INSTALAÇÃO. AF_06/2022</v>
          </cell>
          <cell r="C6072" t="str">
            <v>UN</v>
          </cell>
          <cell r="D6072">
            <v>44.74</v>
          </cell>
          <cell r="E6072" t="str">
            <v>Instalações Prediais de Água Quente em CPVC</v>
          </cell>
          <cell r="F6072" t="str">
            <v>SINAPI Mai/26</v>
          </cell>
        </row>
        <row r="6073">
          <cell r="A6073">
            <v>104026</v>
          </cell>
          <cell r="B6073" t="str">
            <v>LUVA DE CORRER, CPVC, SOLDÁVEL, DN 42MM, INSTALADO EM RAMAL DE DISTRIBUIÇÃO DE ÁGUA - FORNECIMENTO E INSTALAÇÃO. AF_06/2022</v>
          </cell>
          <cell r="C6073" t="str">
            <v>UN</v>
          </cell>
          <cell r="D6073">
            <v>49.15</v>
          </cell>
          <cell r="E6073" t="str">
            <v>Instalações Prediais de Água Quente em CPVC</v>
          </cell>
          <cell r="F6073" t="str">
            <v>SINAPI Mai/26</v>
          </cell>
        </row>
        <row r="6074">
          <cell r="A6074">
            <v>89740</v>
          </cell>
          <cell r="B6074" t="str">
            <v>LUVA DE TRANSIÇÃO, CPVC, SOLDÁVEL, DN 22MM X 25MM, INSTALADO EM RAMAL DE DISTRIBUIÇÃO DE ÁGUA FORNECIMENTO E INSTALAÇÃO. AF_06/2022</v>
          </cell>
          <cell r="C6074" t="str">
            <v>UN</v>
          </cell>
          <cell r="D6074">
            <v>11.65</v>
          </cell>
          <cell r="E6074" t="str">
            <v>Instalações Prediais de Água Quente em CPVC</v>
          </cell>
          <cell r="F6074" t="str">
            <v>SINAPI Mai/26</v>
          </cell>
        </row>
        <row r="6075">
          <cell r="A6075">
            <v>89836</v>
          </cell>
          <cell r="B6075" t="str">
            <v>LUVA DE TRANSIÇÃO, CPVC, SOLDÁVEL, DN 54MM X 2, INSTALADO EM PRUMADA DE ÁGUA FORNECIMENTO E INSTALAÇÃO. AF_06/2022</v>
          </cell>
          <cell r="C6075" t="str">
            <v>UN</v>
          </cell>
          <cell r="D6075">
            <v>229.52</v>
          </cell>
          <cell r="E6075" t="str">
            <v>Instalações Prediais de Água Quente em CPVC</v>
          </cell>
          <cell r="F6075" t="str">
            <v>SINAPI Mai/26</v>
          </cell>
        </row>
        <row r="6076">
          <cell r="A6076">
            <v>89653</v>
          </cell>
          <cell r="B6076" t="str">
            <v>LUVA DE TRANSIÇÃO, CPVC, SOLDÁVEL, DN15MM X 1/2", INSTALADO EM RAMAL OU SUB-RAMAL DE ÁGUA - FORNECIMENTO E INSTALAÇÃO. AF_06/2022</v>
          </cell>
          <cell r="C6076" t="str">
            <v>UN</v>
          </cell>
          <cell r="D6076">
            <v>21.04</v>
          </cell>
          <cell r="E6076" t="str">
            <v>Instalações Prediais de Água Quente em CPVC</v>
          </cell>
          <cell r="F6076" t="str">
            <v>SINAPI Mai/26</v>
          </cell>
        </row>
        <row r="6077">
          <cell r="A6077">
            <v>89660</v>
          </cell>
          <cell r="B6077" t="str">
            <v>LUVA DE TRANSIÇÃO, CPVC, SOLDÁVEL, DN22MM X 25MM, INSTALADO EM RAMAL OU SUB-RAMAL DE ÁGUA - FORNECIMENTO E INSTALAÇÃO. AF_06/2022</v>
          </cell>
          <cell r="C6077" t="str">
            <v>UN</v>
          </cell>
          <cell r="D6077">
            <v>12.41</v>
          </cell>
          <cell r="E6077" t="str">
            <v>Instalações Prediais de Água Quente em CPVC</v>
          </cell>
          <cell r="F6077" t="str">
            <v>SINAPI Mai/26</v>
          </cell>
        </row>
        <row r="6078">
          <cell r="A6078">
            <v>104028</v>
          </cell>
          <cell r="B6078" t="str">
            <v>LUVA DE TRANSIÇÃO, CPVC, SOLDÁVEL, DN42MM X 1.1/2", INSTALADO EM RAMAL DE DISTRIBUIÇÃO DE ÁGUA - FORNECIMENTO E INSTALAÇÃO. AF_06/2022</v>
          </cell>
          <cell r="C6078" t="str">
            <v>UN</v>
          </cell>
          <cell r="D6078">
            <v>150.16</v>
          </cell>
          <cell r="E6078" t="str">
            <v>Instalações Prediais de Água Quente em CPVC</v>
          </cell>
          <cell r="F6078" t="str">
            <v>SINAPI Mai/26</v>
          </cell>
        </row>
        <row r="6079">
          <cell r="A6079">
            <v>89826</v>
          </cell>
          <cell r="B6079" t="str">
            <v>LUVA DE TRANSIÇÃO, CPVC, SOLDÁVEL, DN42MM X 1.1/2, INSTALADO EM PRUMADA DE ÁGUA FORNECIMENTO E INSTALAÇÃO. AF_06/2022</v>
          </cell>
          <cell r="C6079" t="str">
            <v>UN</v>
          </cell>
          <cell r="D6079">
            <v>146.01</v>
          </cell>
          <cell r="E6079" t="str">
            <v>Instalações Prediais de Água Quente em CPVC</v>
          </cell>
          <cell r="F6079" t="str">
            <v>SINAPI Mai/26</v>
          </cell>
        </row>
        <row r="6080">
          <cell r="A6080">
            <v>89651</v>
          </cell>
          <cell r="B6080" t="str">
            <v>LUVA, CPVC, SOLDÁVEL, DN 15MM, INSTALADO EM RAMAL OU SUB-RAMAL DE ÁGUA - FORNECIMENTO E INSTALAÇÃO. AF_06/2022</v>
          </cell>
          <cell r="C6080" t="str">
            <v>UN</v>
          </cell>
          <cell r="D6080">
            <v>9.24</v>
          </cell>
          <cell r="E6080" t="str">
            <v>Instalações Prediais de Água Quente em CPVC</v>
          </cell>
          <cell r="F6080" t="str">
            <v>SINAPI Mai/26</v>
          </cell>
        </row>
        <row r="6081">
          <cell r="A6081">
            <v>89736</v>
          </cell>
          <cell r="B6081" t="str">
            <v>LUVA, CPVC, SOLDÁVEL, DN 22MM, INSTALADO EM RAMAL DE DISTRIBUIÇÃO DE ÁGUA FORNECIMENTO E INSTALAÇÃO. AF_06/2022</v>
          </cell>
          <cell r="C6081" t="str">
            <v>UN</v>
          </cell>
          <cell r="D6081">
            <v>11.42</v>
          </cell>
          <cell r="E6081" t="str">
            <v>Instalações Prediais de Água Quente em CPVC</v>
          </cell>
          <cell r="F6081" t="str">
            <v>SINAPI Mai/26</v>
          </cell>
        </row>
        <row r="6082">
          <cell r="A6082">
            <v>89658</v>
          </cell>
          <cell r="B6082" t="str">
            <v>LUVA, CPVC, SOLDÁVEL, DN 22MM, INSTALADO EM RAMAL OU SUB-RAMAL DE ÁGUA FORNECIMENTO E INSTALAÇÃO. AF_06/2022</v>
          </cell>
          <cell r="C6082" t="str">
            <v>UN</v>
          </cell>
          <cell r="D6082">
            <v>12.14</v>
          </cell>
          <cell r="E6082" t="str">
            <v>Instalações Prediais de Água Quente em CPVC</v>
          </cell>
          <cell r="F6082" t="str">
            <v>SINAPI Mai/26</v>
          </cell>
        </row>
        <row r="6083">
          <cell r="A6083">
            <v>89755</v>
          </cell>
          <cell r="B6083" t="str">
            <v>LUVA, CPVC, SOLDÁVEL, DN 28MM, INSTALADO EM RAMAL DE DISTRIBUIÇÃO DE ÁGUA FORNECIMENTO E INSTALAÇÃO. AF_06/2022</v>
          </cell>
          <cell r="C6083" t="str">
            <v>UN</v>
          </cell>
          <cell r="D6083">
            <v>16.78</v>
          </cell>
          <cell r="E6083" t="str">
            <v>Instalações Prediais de Água Quente em CPVC</v>
          </cell>
          <cell r="F6083" t="str">
            <v>SINAPI Mai/26</v>
          </cell>
        </row>
        <row r="6084">
          <cell r="A6084">
            <v>89670</v>
          </cell>
          <cell r="B6084" t="str">
            <v>LUVA, CPVC, SOLDÁVEL, DN 28MM, INSTALADO EM RAMAL OU SUB-RAMAL DE ÁGUA FORNECIMENTO E INSTALAÇÃO. AF_06/2022</v>
          </cell>
          <cell r="C6084" t="str">
            <v>UN</v>
          </cell>
          <cell r="D6084">
            <v>17.63</v>
          </cell>
          <cell r="E6084" t="str">
            <v>Instalações Prediais de Água Quente em CPVC</v>
          </cell>
          <cell r="F6084" t="str">
            <v>SINAPI Mai/26</v>
          </cell>
        </row>
        <row r="6085">
          <cell r="A6085">
            <v>89794</v>
          </cell>
          <cell r="B6085" t="str">
            <v>LUVA, CPVC, SOLDÁVEL, DN 35MM, INSTALADO EM PRUMADA DE ÁGUA FORNECIMENTO E INSTALAÇÃO. AF_06/2022</v>
          </cell>
          <cell r="C6085" t="str">
            <v>UN</v>
          </cell>
          <cell r="D6085">
            <v>22.57</v>
          </cell>
          <cell r="E6085" t="str">
            <v>Instalações Prediais de Água Quente em CPVC</v>
          </cell>
          <cell r="F6085" t="str">
            <v>SINAPI Mai/26</v>
          </cell>
        </row>
        <row r="6086">
          <cell r="A6086">
            <v>89760</v>
          </cell>
          <cell r="B6086" t="str">
            <v>LUVA, CPVC, SOLDÁVEL, DN 35MM, INSTALADO EM RAMAL DE DISTRIBUIÇÃO DE ÁGUA - FORNECIMENTO E INSTALAÇÃO. AF_06/2022</v>
          </cell>
          <cell r="C6086" t="str">
            <v>UN</v>
          </cell>
          <cell r="D6086">
            <v>26.47</v>
          </cell>
          <cell r="E6086" t="str">
            <v>Instalações Prediais de Água Quente em CPVC</v>
          </cell>
          <cell r="F6086" t="str">
            <v>SINAPI Mai/26</v>
          </cell>
        </row>
        <row r="6087">
          <cell r="A6087">
            <v>89680</v>
          </cell>
          <cell r="B6087" t="str">
            <v>LUVA, CPVC, SOLDÁVEL, DN 35MM, INSTALADO EM RAMAL OU SUB-RAMAL DE ÁGUA FORNECIMENTO E INSTALAÇÃO. AF_06/2022</v>
          </cell>
          <cell r="C6087" t="str">
            <v>UN</v>
          </cell>
          <cell r="D6087">
            <v>27.47</v>
          </cell>
          <cell r="E6087" t="str">
            <v>Instalações Prediais de Água Quente em CPVC</v>
          </cell>
          <cell r="F6087" t="str">
            <v>SINAPI Mai/26</v>
          </cell>
        </row>
        <row r="6088">
          <cell r="A6088">
            <v>89822</v>
          </cell>
          <cell r="B6088" t="str">
            <v>LUVA, CPVC, SOLDÁVEL, DN 42MM, INSTALADO EM PRUMADA DE ÁGUA FORNECIMENTO E INSTALAÇÃO. AF_06/2022</v>
          </cell>
          <cell r="C6088" t="str">
            <v>UN</v>
          </cell>
          <cell r="D6088">
            <v>29.48</v>
          </cell>
          <cell r="E6088" t="str">
            <v>Instalações Prediais de Água Quente em CPVC</v>
          </cell>
          <cell r="F6088" t="str">
            <v>SINAPI Mai/26</v>
          </cell>
        </row>
        <row r="6089">
          <cell r="A6089">
            <v>104025</v>
          </cell>
          <cell r="B6089" t="str">
            <v>LUVA, CPVC, SOLDÁVEL, DN 42MM, INSTALADO EM RAMAL DE DISTRIBUIÇÃO DE ÁGUA - FORNECIMENTO E INSTALAÇÃO. AF_06/2022</v>
          </cell>
          <cell r="C6089" t="str">
            <v>UN</v>
          </cell>
          <cell r="D6089">
            <v>33.89</v>
          </cell>
          <cell r="E6089" t="str">
            <v>Instalações Prediais de Água Quente em CPVC</v>
          </cell>
          <cell r="F6089" t="str">
            <v>SINAPI Mai/26</v>
          </cell>
        </row>
        <row r="6090">
          <cell r="A6090">
            <v>89835</v>
          </cell>
          <cell r="B6090" t="str">
            <v>LUVA, CPVC, SOLDÁVEL, DN 54MM, INSTALADO EM PRUMADA DE ÁGUA FORNECIMENTO E INSTALAÇÃO. AF_06/2022</v>
          </cell>
          <cell r="C6090" t="str">
            <v>UN</v>
          </cell>
          <cell r="D6090">
            <v>50.74</v>
          </cell>
          <cell r="E6090" t="str">
            <v>Instalações Prediais de Água Quente em CPVC</v>
          </cell>
          <cell r="F6090" t="str">
            <v>SINAPI Mai/26</v>
          </cell>
        </row>
        <row r="6091">
          <cell r="A6091">
            <v>89838</v>
          </cell>
          <cell r="B6091" t="str">
            <v>LUVA, CPVC, SOLDÁVEL, DN 73MM, INSTALADO EM PRUMADA DE ÁGUA FORNECIMENTO E INSTALAÇÃO. AF_06/2022</v>
          </cell>
          <cell r="C6091" t="str">
            <v>UN</v>
          </cell>
          <cell r="D6091">
            <v>176.5</v>
          </cell>
          <cell r="E6091" t="str">
            <v>Instalações Prediais de Água Quente em CPVC</v>
          </cell>
          <cell r="F6091" t="str">
            <v>SINAPI Mai/26</v>
          </cell>
        </row>
        <row r="6092">
          <cell r="A6092">
            <v>89840</v>
          </cell>
          <cell r="B6092" t="str">
            <v>LUVA, CPVC, SOLDÁVEL, DN 89MM, INSTALADO EM PRUMADA DE ÁGUA FORNECIMENTO E INSTALAÇÃO. AF_06/2022</v>
          </cell>
          <cell r="C6092" t="str">
            <v>UN</v>
          </cell>
          <cell r="D6092">
            <v>207.23</v>
          </cell>
          <cell r="E6092" t="str">
            <v>Instalações Prediais de Água Quente em CPVC</v>
          </cell>
          <cell r="F6092" t="str">
            <v>SINAPI Mai/26</v>
          </cell>
        </row>
        <row r="6093">
          <cell r="A6093">
            <v>104015</v>
          </cell>
          <cell r="B6093" t="str">
            <v>TE DE REDUÇÃO, CPVC, SOLDÁVEL, DN 22 X 15 MM, INSTALADO EM RAMAL OU SUB-RAMAL DE ÁGUA - FORNECIMENTO E INSTALAÇÃO. AF_06/2022</v>
          </cell>
          <cell r="C6093" t="str">
            <v>UN</v>
          </cell>
          <cell r="D6093">
            <v>21.32</v>
          </cell>
          <cell r="E6093" t="str">
            <v>Instalações Prediais de Água Quente em CPVC</v>
          </cell>
          <cell r="F6093" t="str">
            <v>SINAPI Mai/26</v>
          </cell>
        </row>
        <row r="6094">
          <cell r="A6094">
            <v>104018</v>
          </cell>
          <cell r="B6094" t="str">
            <v>TE DE REDUÇÃO, CPVC, SOLDÁVEL, DN 28 X 22 MM, INSTALADO EM RAMAL DE DISTRIBUIÇÃO DE ÁGUA - FORNECIMENTO E INSTALAÇÃO. AF_06/2022</v>
          </cell>
          <cell r="C6094" t="str">
            <v>UN</v>
          </cell>
          <cell r="D6094">
            <v>26.65</v>
          </cell>
          <cell r="E6094" t="str">
            <v>Instalações Prediais de Água Quente em CPVC</v>
          </cell>
          <cell r="F6094" t="str">
            <v>SINAPI Mai/26</v>
          </cell>
        </row>
        <row r="6095">
          <cell r="A6095">
            <v>104016</v>
          </cell>
          <cell r="B6095" t="str">
            <v>TE DE REDUÇÃO, CPVC, SOLDÁVEL, DN 28 X 22 MM, INSTALADO EM RAMAL OU SUB-RAMAL DE ÁGUA - FORNECIMENTO E INSTALAÇÃO. AF_06/2022</v>
          </cell>
          <cell r="C6095" t="str">
            <v>UN</v>
          </cell>
          <cell r="D6095">
            <v>28.23</v>
          </cell>
          <cell r="E6095" t="str">
            <v>Instalações Prediais de Água Quente em CPVC</v>
          </cell>
          <cell r="F6095" t="str">
            <v>SINAPI Mai/26</v>
          </cell>
        </row>
        <row r="6096">
          <cell r="A6096">
            <v>104019</v>
          </cell>
          <cell r="B6096" t="str">
            <v>TE DE REDUÇÃO, CPVC, SOLDÁVEL, DN 35 X 28 MM, INSTALADO EM RAMAL DE DISTRIBUIÇÃO DE ÁGUA - FORNECIMENTO E INSTALAÇÃO. AF_06/2022</v>
          </cell>
          <cell r="C6096" t="str">
            <v>UN</v>
          </cell>
          <cell r="D6096">
            <v>53.32</v>
          </cell>
          <cell r="E6096" t="str">
            <v>Instalações Prediais de Água Quente em CPVC</v>
          </cell>
          <cell r="F6096" t="str">
            <v>SINAPI Mai/26</v>
          </cell>
        </row>
        <row r="6097">
          <cell r="A6097">
            <v>104017</v>
          </cell>
          <cell r="B6097" t="str">
            <v>TE DE REDUÇÃO, CPVC, SOLDÁVEL, DN 35 X 28 MM, INSTALADO EM RAMAL OU SUB-RAMAL DE ÁGUA - FORNECIMENTO E INSTALAÇÃO. AF_06/2022</v>
          </cell>
          <cell r="C6097" t="str">
            <v>UN</v>
          </cell>
          <cell r="D6097">
            <v>55.16</v>
          </cell>
          <cell r="E6097" t="str">
            <v>Instalações Prediais de Água Quente em CPVC</v>
          </cell>
          <cell r="F6097" t="str">
            <v>SINAPI Mai/26</v>
          </cell>
        </row>
        <row r="6098">
          <cell r="A6098">
            <v>104020</v>
          </cell>
          <cell r="B6098" t="str">
            <v>TE DE REDUÇÃO, CPVC, SOLDÁVEL, DN 42 X 35 MM, INSTALADO EM PRUMADA DE ÁGUA - FORNECIMENTO E INSTALAÇÃO. AF_06/2022</v>
          </cell>
          <cell r="C6098" t="str">
            <v>UN</v>
          </cell>
          <cell r="D6098">
            <v>65.05</v>
          </cell>
          <cell r="E6098" t="str">
            <v>Instalações Prediais de Água Quente em CPVC</v>
          </cell>
          <cell r="F6098" t="str">
            <v>SINAPI Mai/26</v>
          </cell>
        </row>
        <row r="6099">
          <cell r="A6099">
            <v>104030</v>
          </cell>
          <cell r="B6099" t="str">
            <v>TE DE REDUÇÃO, CPVC, SOLDÁVEL, DN 42 X 35 MM, INSTALADO EM RAMAL DE DISTRIBUIÇÃO DE ÁGUA - FORNECIMENTO E INSTALAÇÃO. AF_06/2022</v>
          </cell>
          <cell r="C6099" t="str">
            <v>UN</v>
          </cell>
          <cell r="D6099">
            <v>73.37</v>
          </cell>
          <cell r="E6099" t="str">
            <v>Instalações Prediais de Água Quente em CPVC</v>
          </cell>
          <cell r="F6099" t="str">
            <v>SINAPI Mai/26</v>
          </cell>
        </row>
        <row r="6100">
          <cell r="A6100">
            <v>89694</v>
          </cell>
          <cell r="B6100" t="str">
            <v>TE DE TRANSIÇÃO, CPVC, SOLDÁVEL, DN 15MM X 1/2, INSTALADO EM RAMAL OU SUB-RAMAL DE ÁGUA FORNECIMENTO E INSTALAÇÃO. AF_06/2022</v>
          </cell>
          <cell r="C6100" t="str">
            <v>UN</v>
          </cell>
          <cell r="D6100">
            <v>25.39</v>
          </cell>
          <cell r="E6100" t="str">
            <v>Instalações Prediais de Água Quente em CPVC</v>
          </cell>
          <cell r="F6100" t="str">
            <v>SINAPI Mai/26</v>
          </cell>
        </row>
        <row r="6101">
          <cell r="A6101">
            <v>89700</v>
          </cell>
          <cell r="B6101" t="str">
            <v>TE DE TRANSIÇÃO, CPVC, SOLDÁVEL, DN 22MM X 1/2, INSTALADO EM RAMAL OU SUB-RAMAL DE ÁGUA FORNECIMENTO E INSTALAÇÃO. AF_06/2022</v>
          </cell>
          <cell r="C6101" t="str">
            <v>UN</v>
          </cell>
          <cell r="D6101">
            <v>28.97</v>
          </cell>
          <cell r="E6101" t="str">
            <v>Instalações Prediais de Água Quente em CPVC</v>
          </cell>
          <cell r="F6101" t="str">
            <v>SINAPI Mai/26</v>
          </cell>
        </row>
        <row r="6102">
          <cell r="A6102">
            <v>89703</v>
          </cell>
          <cell r="B6102" t="str">
            <v>TE MISTURADOR DE TRANSIÇÃO, CPVC, SOLDÁVEL, DN 22MM X 3/4", INSTALADO EM RAMAL OU SUB-RAMAL DE ÁGUA - FORNECIMENTO E INSTALAÇÃO. AF_06/2022</v>
          </cell>
          <cell r="C6102" t="str">
            <v>UN</v>
          </cell>
          <cell r="D6102">
            <v>57.62</v>
          </cell>
          <cell r="E6102" t="str">
            <v>Instalações Prediais de Água Quente em CPVC</v>
          </cell>
          <cell r="F6102" t="str">
            <v>SINAPI Mai/26</v>
          </cell>
        </row>
        <row r="6103">
          <cell r="A6103">
            <v>89691</v>
          </cell>
          <cell r="B6103" t="str">
            <v>TE, CPVC, SOLDÁVEL, DN 15MM, INSTALADO EM RAMAL OU SUB-RAMAL DE ÁGUA - FORNECIMENTO E INSTALAÇÃO. AF_06/2022</v>
          </cell>
          <cell r="C6103" t="str">
            <v>UN</v>
          </cell>
          <cell r="D6103">
            <v>17.87</v>
          </cell>
          <cell r="E6103" t="str">
            <v>Instalações Prediais de Água Quente em CPVC</v>
          </cell>
          <cell r="F6103" t="str">
            <v>SINAPI Mai/26</v>
          </cell>
        </row>
        <row r="6104">
          <cell r="A6104">
            <v>89765</v>
          </cell>
          <cell r="B6104" t="str">
            <v>TE, CPVC, SOLDÁVEL, DN 22MM, INSTALADO EM RAMAL DE DISTRIBUIÇÃO DE ÁGUA - FORNECIMENTO E INSTALAÇÃO. AF_06/2022</v>
          </cell>
          <cell r="C6104" t="str">
            <v>UN</v>
          </cell>
          <cell r="D6104">
            <v>21.67</v>
          </cell>
          <cell r="E6104" t="str">
            <v>Instalações Prediais de Água Quente em CPVC</v>
          </cell>
          <cell r="F6104" t="str">
            <v>SINAPI Mai/26</v>
          </cell>
        </row>
        <row r="6105">
          <cell r="A6105">
            <v>89697</v>
          </cell>
          <cell r="B6105" t="str">
            <v>TE, CPVC, SOLDÁVEL, DN 22MM, INSTALADO EM RAMAL OU SUB-RAMAL DE ÁGUA - FORNECIMENTO E INSTALAÇÃO. AF_06/2022</v>
          </cell>
          <cell r="C6105" t="str">
            <v>UN</v>
          </cell>
          <cell r="D6105">
            <v>23.13</v>
          </cell>
          <cell r="E6105" t="str">
            <v>Instalações Prediais de Água Quente em CPVC</v>
          </cell>
          <cell r="F6105" t="str">
            <v>SINAPI Mai/26</v>
          </cell>
        </row>
        <row r="6106">
          <cell r="A6106">
            <v>89844</v>
          </cell>
          <cell r="B6106" t="str">
            <v>TE, CPVC, SOLDÁVEL, DN 42MM, INSTALADO EM PRUMADA DE ÁGUA FORNECIMENTO E INSTALAÇÃO. AF_06/2022</v>
          </cell>
          <cell r="C6106" t="str">
            <v>UN</v>
          </cell>
          <cell r="D6106">
            <v>73.75</v>
          </cell>
          <cell r="E6106" t="str">
            <v>Instalações Prediais de Água Quente em CPVC</v>
          </cell>
          <cell r="F6106" t="str">
            <v>SINAPI Mai/26</v>
          </cell>
        </row>
        <row r="6107">
          <cell r="A6107">
            <v>104022</v>
          </cell>
          <cell r="B6107" t="str">
            <v>TE, CPVC, SOLDÁVEL, DN 42MM, INSTALADO EM RAMAL DE DISTRIBUIÇÃO DE ÁGUA - FORNECIMENTO E INSTALAÇÃO. AF_06/2022</v>
          </cell>
          <cell r="C6107" t="str">
            <v>UN</v>
          </cell>
          <cell r="D6107">
            <v>82.58</v>
          </cell>
          <cell r="E6107" t="str">
            <v>Instalações Prediais de Água Quente em CPVC</v>
          </cell>
          <cell r="F6107" t="str">
            <v>SINAPI Mai/26</v>
          </cell>
        </row>
        <row r="6108">
          <cell r="A6108">
            <v>89633</v>
          </cell>
          <cell r="B6108" t="str">
            <v>TUBO, CPVC, SOLDÁVEL, DN 15MM, INSTALADO EM RAMAL OU SUB-RAMAL DE ÁGUA - FORNECIMENTO E INSTALAÇÃO. AF_06/2022</v>
          </cell>
          <cell r="C6108" t="str">
            <v>M</v>
          </cell>
          <cell r="D6108">
            <v>34.590000000000003</v>
          </cell>
          <cell r="E6108" t="str">
            <v>Instalações Prediais de Água Quente em CPVC</v>
          </cell>
          <cell r="F6108" t="str">
            <v>SINAPI Mai/26</v>
          </cell>
        </row>
        <row r="6109">
          <cell r="A6109">
            <v>89716</v>
          </cell>
          <cell r="B6109" t="str">
            <v>TUBO, CPVC, SOLDÁVEL, DN 22MM, INSTALADO EM RAMAL DE DISTRIBUIÇÃO DE ÁGUA - FORNECIMENTO E INSTALAÇÃO. AF_06/2022</v>
          </cell>
          <cell r="C6109" t="str">
            <v>M</v>
          </cell>
          <cell r="D6109">
            <v>33.590000000000003</v>
          </cell>
          <cell r="E6109" t="str">
            <v>Instalações Prediais de Água Quente em CPVC</v>
          </cell>
          <cell r="F6109" t="str">
            <v>SINAPI Mai/26</v>
          </cell>
        </row>
        <row r="6110">
          <cell r="A6110">
            <v>89634</v>
          </cell>
          <cell r="B6110" t="str">
            <v>TUBO, CPVC, SOLDÁVEL, DN 22MM, INSTALADO EM RAMAL OU SUB-RAMAL DE ÁGUA - FORNECIMENTO E INSTALAÇÃO. AF_06/2022</v>
          </cell>
          <cell r="C6110" t="str">
            <v>M</v>
          </cell>
          <cell r="D6110">
            <v>48.52</v>
          </cell>
          <cell r="E6110" t="str">
            <v>Instalações Prediais de Água Quente em CPVC</v>
          </cell>
          <cell r="F6110" t="str">
            <v>SINAPI Mai/26</v>
          </cell>
        </row>
        <row r="6111">
          <cell r="A6111">
            <v>89717</v>
          </cell>
          <cell r="B6111" t="str">
            <v>TUBO, CPVC, SOLDÁVEL, DN 28MM, INSTALADO EM RAMAL DE DISTRIBUIÇÃO DE ÁGUA - FORNECIMENTO E INSTALAÇÃO. AF_06/2022</v>
          </cell>
          <cell r="C6111" t="str">
            <v>M</v>
          </cell>
          <cell r="D6111">
            <v>52.05</v>
          </cell>
          <cell r="E6111" t="str">
            <v>Instalações Prediais de Água Quente em CPVC</v>
          </cell>
          <cell r="F6111" t="str">
            <v>SINAPI Mai/26</v>
          </cell>
        </row>
        <row r="6112">
          <cell r="A6112">
            <v>89635</v>
          </cell>
          <cell r="B6112" t="str">
            <v>TUBO, CPVC, SOLDÁVEL, DN 28MM, INSTALADO EM RAMAL OU SUB-RAMAL DE ÁGUA - FORNECIMENTO E INSTALAÇÃO. AF_06/2022</v>
          </cell>
          <cell r="C6112" t="str">
            <v>M</v>
          </cell>
          <cell r="D6112">
            <v>69.67</v>
          </cell>
          <cell r="E6112" t="str">
            <v>Instalações Prediais de Água Quente em CPVC</v>
          </cell>
          <cell r="F6112" t="str">
            <v>SINAPI Mai/26</v>
          </cell>
        </row>
        <row r="6113">
          <cell r="A6113">
            <v>89770</v>
          </cell>
          <cell r="B6113" t="str">
            <v>TUBO, CPVC, SOLDÁVEL, DN 35MM, INSTALADO EM PRUMADA DE ÁGUA FORNECIMENTO E INSTALAÇÃO. AF_06/2022</v>
          </cell>
          <cell r="C6113" t="str">
            <v>M</v>
          </cell>
          <cell r="D6113">
            <v>53.35</v>
          </cell>
          <cell r="E6113" t="str">
            <v>Instalações Prediais de Água Quente em CPVC</v>
          </cell>
          <cell r="F6113" t="str">
            <v>SINAPI Mai/26</v>
          </cell>
        </row>
        <row r="6114">
          <cell r="A6114">
            <v>89718</v>
          </cell>
          <cell r="B6114" t="str">
            <v>TUBO, CPVC, SOLDÁVEL, DN 35MM, INSTALADO EM RAMAL DE DISTRIBUIÇÃO DE ÁGUA FORNECIMENTO E INSTALAÇÃO. AF_06/2022</v>
          </cell>
          <cell r="C6114" t="str">
            <v>M</v>
          </cell>
          <cell r="D6114">
            <v>66.38</v>
          </cell>
          <cell r="E6114" t="str">
            <v>Instalações Prediais de Água Quente em CPVC</v>
          </cell>
          <cell r="F6114" t="str">
            <v>SINAPI Mai/26</v>
          </cell>
        </row>
        <row r="6115">
          <cell r="A6115">
            <v>89636</v>
          </cell>
          <cell r="B6115" t="str">
            <v>TUBO, CPVC, SOLDÁVEL, DN 35MM, INSTALADO EM RAMAL OU SUB-RAMAL DE ÁGUA FORNECIMENTO E INSTALAÇÃO. AF_06/2022</v>
          </cell>
          <cell r="C6115" t="str">
            <v>M</v>
          </cell>
          <cell r="D6115">
            <v>87.11</v>
          </cell>
          <cell r="E6115" t="str">
            <v>Instalações Prediais de Água Quente em CPVC</v>
          </cell>
          <cell r="F6115" t="str">
            <v>SINAPI Mai/26</v>
          </cell>
        </row>
        <row r="6116">
          <cell r="A6116">
            <v>89771</v>
          </cell>
          <cell r="B6116" t="str">
            <v>TUBO, CPVC, SOLDÁVEL, DN 42MM, INSTALADO EM PRUMADA DE ÁGUA FORNECIMENTO E INSTALAÇÃO. AF_06/2022</v>
          </cell>
          <cell r="C6116" t="str">
            <v>M</v>
          </cell>
          <cell r="D6116">
            <v>71.150000000000006</v>
          </cell>
          <cell r="E6116" t="str">
            <v>Instalações Prediais de Água Quente em CPVC</v>
          </cell>
          <cell r="F6116" t="str">
            <v>SINAPI Mai/26</v>
          </cell>
        </row>
        <row r="6117">
          <cell r="A6117">
            <v>104021</v>
          </cell>
          <cell r="B6117" t="str">
            <v>TUBO, CPVC, SOLDÁVEL, DN 42MM, INSTALADO EM RAMAL DE DISTRIBUIÇÃO DE ÁGUA - FORNECIMENTO E INSTALAÇÃO. AF_06/2022</v>
          </cell>
          <cell r="C6117" t="str">
            <v>M</v>
          </cell>
          <cell r="D6117">
            <v>86.09</v>
          </cell>
          <cell r="E6117" t="str">
            <v>Instalações Prediais de Água Quente em CPVC</v>
          </cell>
          <cell r="F6117" t="str">
            <v>SINAPI Mai/26</v>
          </cell>
        </row>
        <row r="6118">
          <cell r="A6118">
            <v>89772</v>
          </cell>
          <cell r="B6118" t="str">
            <v>TUBO, CPVC, SOLDÁVEL, DN 54MM, INSTALADO EM PRUMADA DE ÁGUA FORNECIMENTO E INSTALAÇÃO. AF_06/2022</v>
          </cell>
          <cell r="C6118" t="str">
            <v>M</v>
          </cell>
          <cell r="D6118">
            <v>103.66</v>
          </cell>
          <cell r="E6118" t="str">
            <v>Instalações Prediais de Água Quente em CPVC</v>
          </cell>
          <cell r="F6118" t="str">
            <v>SINAPI Mai/26</v>
          </cell>
        </row>
        <row r="6119">
          <cell r="A6119">
            <v>89773</v>
          </cell>
          <cell r="B6119" t="str">
            <v>TUBO, CPVC, SOLDÁVEL, DN 73MM, INSTALADO EM PRUMADA DE ÁGUA FORNECIMENTO E INSTALAÇÃO. AF_06/2022</v>
          </cell>
          <cell r="C6119" t="str">
            <v>M</v>
          </cell>
          <cell r="D6119">
            <v>166.84</v>
          </cell>
          <cell r="E6119" t="str">
            <v>Instalações Prediais de Água Quente em CPVC</v>
          </cell>
          <cell r="F6119" t="str">
            <v>SINAPI Mai/26</v>
          </cell>
        </row>
        <row r="6120">
          <cell r="A6120">
            <v>89775</v>
          </cell>
          <cell r="B6120" t="str">
            <v>TUBO, CPVC, SOLDÁVEL, DN 89MM, INSTALADO EM PRUMADA DE ÁGUA FORNECIMENTO E INSTALAÇÃO. AF_06/2022</v>
          </cell>
          <cell r="C6120" t="str">
            <v>M</v>
          </cell>
          <cell r="D6120">
            <v>260.56</v>
          </cell>
          <cell r="E6120" t="str">
            <v>Instalações Prediais de Água Quente em CPVC</v>
          </cell>
          <cell r="F6120" t="str">
            <v>SINAPI Mai/26</v>
          </cell>
        </row>
        <row r="6121">
          <cell r="A6121">
            <v>89767</v>
          </cell>
          <cell r="B6121" t="str">
            <v>TÊ MISTURADOR, CPVC, SOLDÁVEL, DN 22MM, INSTALADO EM RAMAL DE DISTRIBUIÇÃO DE ÁGUA - FORNECIMENTO E INSTALAÇÃO. AF_06/2022</v>
          </cell>
          <cell r="C6121" t="str">
            <v>UN</v>
          </cell>
          <cell r="D6121">
            <v>26.6</v>
          </cell>
          <cell r="E6121" t="str">
            <v>Instalações Prediais de Água Quente em CPVC</v>
          </cell>
          <cell r="F6121" t="str">
            <v>SINAPI Mai/26</v>
          </cell>
        </row>
        <row r="6122">
          <cell r="A6122">
            <v>89695</v>
          </cell>
          <cell r="B6122" t="str">
            <v>TÊ MISTURADOR, CPVC, SOLDÁVEL, DN15MM, INSTALADO EM RAMAL OU SUB-RAMAL DE ÁGUA FORNECIMENTO E INSTALAÇÃO. AF_06/2022</v>
          </cell>
          <cell r="C6122" t="str">
            <v>UN</v>
          </cell>
          <cell r="D6122">
            <v>21.92</v>
          </cell>
          <cell r="E6122" t="str">
            <v>Instalações Prediais de Água Quente em CPVC</v>
          </cell>
          <cell r="F6122" t="str">
            <v>SINAPI Mai/26</v>
          </cell>
        </row>
        <row r="6123">
          <cell r="A6123">
            <v>89702</v>
          </cell>
          <cell r="B6123" t="str">
            <v>TÊ MISTURADOR, CPVC, SOLDÁVEL, DN22MM, INSTALADO EM RAMAL OU SUB-RAMAL DE ÁGUA FORNECIMENTO E INSTALAÇÃO. AF_06/2022</v>
          </cell>
          <cell r="C6123" t="str">
            <v>UN</v>
          </cell>
          <cell r="D6123">
            <v>28.06</v>
          </cell>
          <cell r="E6123" t="str">
            <v>Instalações Prediais de Água Quente em CPVC</v>
          </cell>
          <cell r="F6123" t="str">
            <v>SINAPI Mai/26</v>
          </cell>
        </row>
        <row r="6124">
          <cell r="A6124">
            <v>89768</v>
          </cell>
          <cell r="B6124" t="str">
            <v>TÊ, CPVC, SOLDÁVEL, DN 28MM, INSTALADO EM RAMAL DE DISTRIBUIÇÃO DE ÁGUA - FORNECIMENTO E INSTALAÇÃO. AF_06/2022</v>
          </cell>
          <cell r="C6124" t="str">
            <v>UN</v>
          </cell>
          <cell r="D6124">
            <v>30.82</v>
          </cell>
          <cell r="E6124" t="str">
            <v>Instalações Prediais de Água Quente em CPVC</v>
          </cell>
          <cell r="F6124" t="str">
            <v>SINAPI Mai/26</v>
          </cell>
        </row>
        <row r="6125">
          <cell r="A6125">
            <v>89842</v>
          </cell>
          <cell r="B6125" t="str">
            <v>TÊ, CPVC, SOLDÁVEL, DN 35MM, INSTALADO EM PRUMADA DE ÁGUA FORNECIMENTO E INSTALAÇÃO. AF_06/2022</v>
          </cell>
          <cell r="C6125" t="str">
            <v>UN</v>
          </cell>
          <cell r="D6125">
            <v>58.64</v>
          </cell>
          <cell r="E6125" t="str">
            <v>Instalações Prediais de Água Quente em CPVC</v>
          </cell>
          <cell r="F6125" t="str">
            <v>SINAPI Mai/26</v>
          </cell>
        </row>
        <row r="6126">
          <cell r="A6126">
            <v>89845</v>
          </cell>
          <cell r="B6126" t="str">
            <v>TÊ, CPVC, SOLDÁVEL, DN 54 MM, INSTALADO EM PRUMADA DE ÁGUA FORNECIMENTO E INSTALAÇÃO. AF_06/2022</v>
          </cell>
          <cell r="C6126" t="str">
            <v>UN</v>
          </cell>
          <cell r="D6126">
            <v>115.44</v>
          </cell>
          <cell r="E6126" t="str">
            <v>Instalações Prediais de Água Quente em CPVC</v>
          </cell>
          <cell r="F6126" t="str">
            <v>SINAPI Mai/26</v>
          </cell>
        </row>
        <row r="6127">
          <cell r="A6127">
            <v>89846</v>
          </cell>
          <cell r="B6127" t="str">
            <v>TÊ, CPVC, SOLDÁVEL, DN 73MM, INSTALADO EM PRUMADA DE ÁGUA FORNECIMENTO E INSTALAÇÃO. AF_06/2022</v>
          </cell>
          <cell r="C6127" t="str">
            <v>UN</v>
          </cell>
          <cell r="D6127">
            <v>246.52</v>
          </cell>
          <cell r="E6127" t="str">
            <v>Instalações Prediais de Água Quente em CPVC</v>
          </cell>
          <cell r="F6127" t="str">
            <v>SINAPI Mai/26</v>
          </cell>
        </row>
        <row r="6128">
          <cell r="A6128">
            <v>89847</v>
          </cell>
          <cell r="B6128" t="str">
            <v>TÊ, CPVC, SOLDÁVEL, DN 89MM, INSTALADO EM PRUMADA DE ÁGUA FORNECIMENTO E INSTALAÇÃO. AF_06/2022</v>
          </cell>
          <cell r="C6128" t="str">
            <v>UN</v>
          </cell>
          <cell r="D6128">
            <v>293.14999999999998</v>
          </cell>
          <cell r="E6128" t="str">
            <v>Instalações Prediais de Água Quente em CPVC</v>
          </cell>
          <cell r="F6128" t="str">
            <v>SINAPI Mai/26</v>
          </cell>
        </row>
        <row r="6129">
          <cell r="A6129">
            <v>89705</v>
          </cell>
          <cell r="B6129" t="str">
            <v>TÊ, CPVC, SOLDÁVEL, DN28MM, INSTALADO EM RAMAL OU SUB-RAMAL DE ÁGUA FORNECIMENTO E INSTALAÇÃO. AF_06/2022</v>
          </cell>
          <cell r="C6129" t="str">
            <v>UN</v>
          </cell>
          <cell r="D6129">
            <v>32.51</v>
          </cell>
          <cell r="E6129" t="str">
            <v>Instalações Prediais de Água Quente em CPVC</v>
          </cell>
          <cell r="F6129" t="str">
            <v>SINAPI Mai/26</v>
          </cell>
        </row>
        <row r="6130">
          <cell r="A6130">
            <v>89769</v>
          </cell>
          <cell r="B6130" t="str">
            <v>TÊ, CPVC, SOLDÁVEL, DN35MM, INSTALADO EM RAMAL DE DISTRIBUIÇÃO DE ÁGUA - FORNECIMENTO E INSTALAÇÃO. AF_06/2022</v>
          </cell>
          <cell r="C6130" t="str">
            <v>UN</v>
          </cell>
          <cell r="D6130">
            <v>66.459999999999994</v>
          </cell>
          <cell r="E6130" t="str">
            <v>Instalações Prediais de Água Quente em CPVC</v>
          </cell>
          <cell r="F6130" t="str">
            <v>SINAPI Mai/26</v>
          </cell>
        </row>
        <row r="6131">
          <cell r="A6131">
            <v>89706</v>
          </cell>
          <cell r="B6131" t="str">
            <v>TÊ, CPVC, SOLDÁVEL, DN35MM, INSTALADO EM RAMAL OU SUB-RAMAL DE ÁGUA FORNECIMENTO E INSTALAÇÃO. AF_06/2022</v>
          </cell>
          <cell r="C6131" t="str">
            <v>UN</v>
          </cell>
          <cell r="D6131">
            <v>68.45</v>
          </cell>
          <cell r="E6131" t="str">
            <v>Instalações Prediais de Água Quente em CPVC</v>
          </cell>
          <cell r="F6131" t="str">
            <v>SINAPI Mai/26</v>
          </cell>
        </row>
        <row r="6132">
          <cell r="A6132">
            <v>89741</v>
          </cell>
          <cell r="B6132" t="str">
            <v>UNIÃO, CPVC, SOLDÁVEL, DN 22MM, INSTALADO EM RAMAL DE DISTRIBUIÇÃO DE ÁGUA FORNECIMENTO E INSTALAÇÃO. AF_06/2022</v>
          </cell>
          <cell r="C6132" t="str">
            <v>UN</v>
          </cell>
          <cell r="D6132">
            <v>27.53</v>
          </cell>
          <cell r="E6132" t="str">
            <v>Instalações Prediais de Água Quente em CPVC</v>
          </cell>
          <cell r="F6132" t="str">
            <v>SINAPI Mai/26</v>
          </cell>
        </row>
        <row r="6133">
          <cell r="A6133">
            <v>89757</v>
          </cell>
          <cell r="B6133" t="str">
            <v>UNIÃO, CPVC, SOLDÁVEL, DN 28MM, INSTALADO EM RAMAL DE DISTRIBUIÇÃO DE ÁGUA FORNECIMENTO E INSTALAÇÃO. AF_06/2022</v>
          </cell>
          <cell r="C6133" t="str">
            <v>UN</v>
          </cell>
          <cell r="D6133">
            <v>35.74</v>
          </cell>
          <cell r="E6133" t="str">
            <v>Instalações Prediais de Água Quente em CPVC</v>
          </cell>
          <cell r="F6133" t="str">
            <v>SINAPI Mai/26</v>
          </cell>
        </row>
        <row r="6134">
          <cell r="A6134">
            <v>104027</v>
          </cell>
          <cell r="B6134" t="str">
            <v>UNIÃO, CPVC, SOLDÁVEL, DN 42MM, INSTALADO EM RAMAL DE DISTRIBUIÇÃO DE ÁGUA FORNECIMENTO E INSTALAÇÃO. AF_06/2022</v>
          </cell>
          <cell r="C6134" t="str">
            <v>UN</v>
          </cell>
          <cell r="D6134">
            <v>74.040000000000006</v>
          </cell>
          <cell r="E6134" t="str">
            <v>Instalações Prediais de Água Quente em CPVC</v>
          </cell>
          <cell r="F6134" t="str">
            <v>SINAPI Mai/26</v>
          </cell>
        </row>
        <row r="6135">
          <cell r="A6135">
            <v>89837</v>
          </cell>
          <cell r="B6135" t="str">
            <v>UNIÃO, CPVC, SOLDÁVEL, DN 54MM, INSTALADO EM PRUMADA DE ÁGUA FORNECIMENTO E INSTALAÇÃO. AF_06/2022</v>
          </cell>
          <cell r="C6135" t="str">
            <v>UN</v>
          </cell>
          <cell r="D6135">
            <v>153.91999999999999</v>
          </cell>
          <cell r="E6135" t="str">
            <v>Instalações Prediais de Água Quente em CPVC</v>
          </cell>
          <cell r="F6135" t="str">
            <v>SINAPI Mai/26</v>
          </cell>
        </row>
        <row r="6136">
          <cell r="A6136">
            <v>89839</v>
          </cell>
          <cell r="B6136" t="str">
            <v>UNIÃO, CPVC, SOLDÁVEL, DN 73MM, INSTALADO EM PRUMADA DE ÁGUA FORNECIMENTO E INSTALAÇÃO. AF_06/2022</v>
          </cell>
          <cell r="C6136" t="str">
            <v>UN</v>
          </cell>
          <cell r="D6136">
            <v>200.12</v>
          </cell>
          <cell r="E6136" t="str">
            <v>Instalações Prediais de Água Quente em CPVC</v>
          </cell>
          <cell r="F6136" t="str">
            <v>SINAPI Mai/26</v>
          </cell>
        </row>
        <row r="6137">
          <cell r="A6137">
            <v>89841</v>
          </cell>
          <cell r="B6137" t="str">
            <v>UNIÃO, CPVC, SOLDÁVEL, DN 89MM, INSTALADO EM PRUMADA DE ÁGUA FORNECIMENTO E INSTALAÇÃO. AF_06/2022</v>
          </cell>
          <cell r="C6137" t="str">
            <v>UN</v>
          </cell>
          <cell r="D6137">
            <v>303.05</v>
          </cell>
          <cell r="E6137" t="str">
            <v>Instalações Prediais de Água Quente em CPVC</v>
          </cell>
          <cell r="F6137" t="str">
            <v>SINAPI Mai/26</v>
          </cell>
        </row>
        <row r="6138">
          <cell r="A6138">
            <v>89654</v>
          </cell>
          <cell r="B6138" t="str">
            <v>UNIÃO, CPVC, SOLDÁVEL, DN15MM, INSTALADO EM RAMAL OU SUB-RAMAL DE ÁGUA FORNECIMENTO E INSTALAÇÃO. AF_06/2022</v>
          </cell>
          <cell r="C6138" t="str">
            <v>UN</v>
          </cell>
          <cell r="D6138">
            <v>24.21</v>
          </cell>
          <cell r="E6138" t="str">
            <v>Instalações Prediais de Água Quente em CPVC</v>
          </cell>
          <cell r="F6138" t="str">
            <v>SINAPI Mai/26</v>
          </cell>
        </row>
        <row r="6139">
          <cell r="A6139">
            <v>89661</v>
          </cell>
          <cell r="B6139" t="str">
            <v>UNIÃO, CPVC, SOLDÁVEL, DN22MM, INSTALADO EM RAMAL OU SUB-RAMAL DE ÁGUA FORNECIMENTO E INSTALAÇÃO. AF_06/2022</v>
          </cell>
          <cell r="C6139" t="str">
            <v>UN</v>
          </cell>
          <cell r="D6139">
            <v>28.25</v>
          </cell>
          <cell r="E6139" t="str">
            <v>Instalações Prediais de Água Quente em CPVC</v>
          </cell>
          <cell r="F6139" t="str">
            <v>SINAPI Mai/26</v>
          </cell>
        </row>
        <row r="6140">
          <cell r="A6140">
            <v>89674</v>
          </cell>
          <cell r="B6140" t="str">
            <v>UNIÃO, CPVC, SOLDÁVEL, DN28MM, INSTALADO EM RAMAL OU SUB-RAMAL DE ÁGUA FORNECIMENTO E INSTALAÇÃO. AF_06/2022</v>
          </cell>
          <cell r="C6140" t="str">
            <v>UN</v>
          </cell>
          <cell r="D6140">
            <v>36.590000000000003</v>
          </cell>
          <cell r="E6140" t="str">
            <v>Instalações Prediais de Água Quente em CPVC</v>
          </cell>
          <cell r="F6140" t="str">
            <v>SINAPI Mai/26</v>
          </cell>
        </row>
        <row r="6141">
          <cell r="A6141">
            <v>89816</v>
          </cell>
          <cell r="B6141" t="str">
            <v>UNIÃO, CPVC, SOLDÁVEL, DN35MM, INSTALADO EM PRUMADA DE ÁGUA FORNECIMENTO E INSTALAÇÃO. AF_06/2022</v>
          </cell>
          <cell r="C6141" t="str">
            <v>UN</v>
          </cell>
          <cell r="D6141">
            <v>47.83</v>
          </cell>
          <cell r="E6141" t="str">
            <v>Instalações Prediais de Água Quente em CPVC</v>
          </cell>
          <cell r="F6141" t="str">
            <v>SINAPI Mai/26</v>
          </cell>
        </row>
        <row r="6142">
          <cell r="A6142">
            <v>89762</v>
          </cell>
          <cell r="B6142" t="str">
            <v>UNIÃO, CPVC, SOLDÁVEL, DN35MM, INSTALADO EM RAMAL DE DISTRIBUIÇÃO DE ÁGUA - FORNECIMENTO E INSTALAÇÃO. AF_06/2022</v>
          </cell>
          <cell r="C6142" t="str">
            <v>UN</v>
          </cell>
          <cell r="D6142">
            <v>51.73</v>
          </cell>
          <cell r="E6142" t="str">
            <v>Instalações Prediais de Água Quente em CPVC</v>
          </cell>
          <cell r="F6142" t="str">
            <v>SINAPI Mai/26</v>
          </cell>
        </row>
        <row r="6143">
          <cell r="A6143">
            <v>89684</v>
          </cell>
          <cell r="B6143" t="str">
            <v>UNIÃO, CPVC, SOLDÁVEL, DN35MM, INSTALADO EM RAMAL OU SUB-RAMAL DE ÁGUA FORNECIMENTO E INSTALAÇÃO. AF_06/2022</v>
          </cell>
          <cell r="C6143" t="str">
            <v>UN</v>
          </cell>
          <cell r="D6143">
            <v>52.73</v>
          </cell>
          <cell r="E6143" t="str">
            <v>Instalações Prediais de Água Quente em CPVC</v>
          </cell>
          <cell r="F6143" t="str">
            <v>SINAPI Mai/26</v>
          </cell>
        </row>
        <row r="6144">
          <cell r="A6144">
            <v>89828</v>
          </cell>
          <cell r="B6144" t="str">
            <v>UNIÃO, CPVC, SOLDÁVEL, DN42MM, INSTALADO EM PRUMADA DE ÁGUA FORNECIMENTO E INSTALAÇÃO. AF_06/2022</v>
          </cell>
          <cell r="C6144" t="str">
            <v>UN</v>
          </cell>
          <cell r="D6144">
            <v>69.63</v>
          </cell>
          <cell r="E6144" t="str">
            <v>Instalações Prediais de Água Quente em CPVC</v>
          </cell>
          <cell r="F6144" t="str">
            <v>SINAPI Mai/26</v>
          </cell>
        </row>
        <row r="6145">
          <cell r="A6145">
            <v>89546</v>
          </cell>
          <cell r="B6145" t="str">
            <v>BUCHA DE REDUÇÃO LONGA, PVC, SERIE R, ÁGUA PLUVIAL, DN 50 X 40 MM, JUNTA ELÁSTICA, FORNECIDO E INSTALADO EM RAMAL DE ENCAMINHAMENTO. AF_06/2022</v>
          </cell>
          <cell r="C6145" t="str">
            <v>UN</v>
          </cell>
          <cell r="D6145">
            <v>12.85</v>
          </cell>
          <cell r="E6145" t="str">
            <v>Instalações Prediais de Águas Pluviais - Tubos, Conexões, Caixas e Ralos</v>
          </cell>
          <cell r="F6145" t="str">
            <v>SINAPI Mai/26</v>
          </cell>
        </row>
        <row r="6146">
          <cell r="A6146">
            <v>89482</v>
          </cell>
          <cell r="B6146" t="str">
            <v>CAIXA SIFONADA, PVC, DN 100 X 100 X 50 MM, FORNECIDA E INSTALADA EM RAMAIS DE ENCAMINHAMENTO DE ÁGUA PLUVIAL. AF_06/2022</v>
          </cell>
          <cell r="C6146" t="str">
            <v>UN</v>
          </cell>
          <cell r="D6146">
            <v>47.49</v>
          </cell>
          <cell r="E6146" t="str">
            <v>Instalações Prediais de Águas Pluviais - Tubos, Conexões, Caixas e Ralos</v>
          </cell>
          <cell r="F6146" t="str">
            <v>SINAPI Mai/26</v>
          </cell>
        </row>
        <row r="6147">
          <cell r="A6147">
            <v>89491</v>
          </cell>
          <cell r="B6147" t="str">
            <v>CAIXA SIFONADA, PVC, DN 150 X 185 X 75 MM, FORNECIDA E INSTALADA EM RAMAIS DE ENCAMINHAMENTO DE ÁGUA PLUVIAL. AF_06/2022</v>
          </cell>
          <cell r="C6147" t="str">
            <v>UN</v>
          </cell>
          <cell r="D6147">
            <v>115.68</v>
          </cell>
          <cell r="E6147" t="str">
            <v>Instalações Prediais de Águas Pluviais - Tubos, Conexões, Caixas e Ralos</v>
          </cell>
          <cell r="F6147" t="str">
            <v>SINAPI Mai/26</v>
          </cell>
        </row>
        <row r="6148">
          <cell r="A6148">
            <v>104178</v>
          </cell>
          <cell r="B6148" t="str">
            <v>CAP, PVC, SERIE R, ÁGUA PLUVIAL, DN 100 MM, JUNTA ELÁSTICA, FORNECIDO E INSTALADO EM RAMAL DE ENCAMINHAMENTO. AF_06/2022</v>
          </cell>
          <cell r="C6148" t="str">
            <v>UN</v>
          </cell>
          <cell r="D6148">
            <v>25.66</v>
          </cell>
          <cell r="E6148" t="str">
            <v>Instalações Prediais de Águas Pluviais - Tubos, Conexões, Caixas e Ralos</v>
          </cell>
          <cell r="F6148" t="str">
            <v>SINAPI Mai/26</v>
          </cell>
        </row>
        <row r="6149">
          <cell r="A6149">
            <v>104179</v>
          </cell>
          <cell r="B6149" t="str">
            <v>CAP, PVC, SERIE R, ÁGUA PLUVIAL, DN 150 MM, JUNTA ELÁSTICA, FORNECIDO E INSTALADO EM RAMAL DE ENCAMINHAMENTO. AF_06/2022</v>
          </cell>
          <cell r="C6149" t="str">
            <v>UN</v>
          </cell>
          <cell r="D6149">
            <v>98.54</v>
          </cell>
          <cell r="E6149" t="str">
            <v>Instalações Prediais de Águas Pluviais - Tubos, Conexões, Caixas e Ralos</v>
          </cell>
          <cell r="F6149" t="str">
            <v>SINAPI Mai/26</v>
          </cell>
        </row>
        <row r="6150">
          <cell r="A6150">
            <v>89587</v>
          </cell>
          <cell r="B6150" t="str">
            <v>CURVA 87 GRAUS E 30 MINUTOS, PVC, SERIE R, ÁGUA PLUVIAL, DN 100 MM, JUNTA ELÁSTICA, FORNECIDO E INSTALADO EM CONDUTORES VERTICAIS DE ÁGUAS PLUVIAIS. AF_06/2022</v>
          </cell>
          <cell r="C6150" t="str">
            <v>UN</v>
          </cell>
          <cell r="D6150">
            <v>60.74</v>
          </cell>
          <cell r="E6150" t="str">
            <v>Instalações Prediais de Águas Pluviais - Tubos, Conexões, Caixas e Ralos</v>
          </cell>
          <cell r="F6150" t="str">
            <v>SINAPI Mai/26</v>
          </cell>
        </row>
        <row r="6151">
          <cell r="A6151">
            <v>89535</v>
          </cell>
          <cell r="B6151" t="str">
            <v>CURVA 87 GRAUS E 30 MINUTOS, PVC, SERIE R, ÁGUA PLUVIAL, DN 100 MM, JUNTA ELÁSTICA, FORNECIDO E INSTALADO EM RAMAL DE ENCAMINHAMENTO. AF_06/2022</v>
          </cell>
          <cell r="C6151" t="str">
            <v>UN</v>
          </cell>
          <cell r="D6151">
            <v>50.15</v>
          </cell>
          <cell r="E6151" t="str">
            <v>Instalações Prediais de Águas Pluviais - Tubos, Conexões, Caixas e Ralos</v>
          </cell>
          <cell r="F6151" t="str">
            <v>SINAPI Mai/26</v>
          </cell>
        </row>
        <row r="6152">
          <cell r="A6152">
            <v>89592</v>
          </cell>
          <cell r="B6152" t="str">
            <v>CURVA 87 GRAUS E 30 MINUTOS, PVC, SERIE R, ÁGUA PLUVIAL, DN 150 MM, JUNTA ELÁSTICA, FORNECIDO E INSTALADO EM CONDUTORES VERTICAIS DE ÁGUAS PLUVIAIS. AF_06/2022</v>
          </cell>
          <cell r="C6152" t="str">
            <v>UN</v>
          </cell>
          <cell r="D6152">
            <v>189.51</v>
          </cell>
          <cell r="E6152" t="str">
            <v>Instalações Prediais de Águas Pluviais - Tubos, Conexões, Caixas e Ralos</v>
          </cell>
          <cell r="F6152" t="str">
            <v>SINAPI Mai/26</v>
          </cell>
        </row>
        <row r="6153">
          <cell r="A6153">
            <v>104169</v>
          </cell>
          <cell r="B6153" t="str">
            <v>CURVA 87 GRAUS E 30 MINUTOS, PVC, SERIE R, ÁGUA PLUVIAL, DN 150 MM, JUNTA ELÁSTICA, FORNECIDO E INSTALADO EM RAMAL DE ENCAMINHAMENTO. AF_06/2022</v>
          </cell>
          <cell r="C6153" t="str">
            <v>UN</v>
          </cell>
          <cell r="D6153">
            <v>173.99</v>
          </cell>
          <cell r="E6153" t="str">
            <v>Instalações Prediais de Águas Pluviais - Tubos, Conexões, Caixas e Ralos</v>
          </cell>
          <cell r="F6153" t="str">
            <v>SINAPI Mai/26</v>
          </cell>
        </row>
        <row r="6154">
          <cell r="A6154">
            <v>89583</v>
          </cell>
          <cell r="B6154" t="str">
            <v>CURVA 87 GRAUS E 30 MINUTOS, PVC, SERIE R, ÁGUA PLUVIAL, DN 75 MM, JUNTA ELÁSTICA, FORNECIDO E INSTALADO EM CONDUTORES VERTICAIS DE ÁGUAS PLUVIAIS. AF_06/2022</v>
          </cell>
          <cell r="C6154" t="str">
            <v>UN</v>
          </cell>
          <cell r="D6154">
            <v>52.09</v>
          </cell>
          <cell r="E6154" t="str">
            <v>Instalações Prediais de Águas Pluviais - Tubos, Conexões, Caixas e Ralos</v>
          </cell>
          <cell r="F6154" t="str">
            <v>SINAPI Mai/26</v>
          </cell>
        </row>
        <row r="6155">
          <cell r="A6155">
            <v>89526</v>
          </cell>
          <cell r="B6155" t="str">
            <v>CURVA 87 GRAUS E 30 MINUTOS, PVC, SERIE R, ÁGUA PLUVIAL, DN 75 MM, JUNTA ELÁSTICA, FORNECIDO E INSTALADO EM RAMAL DE ENCAMINHAMENTO. AF_06/2022</v>
          </cell>
          <cell r="C6155" t="str">
            <v>UN</v>
          </cell>
          <cell r="D6155">
            <v>46.25</v>
          </cell>
          <cell r="E6155" t="str">
            <v>Instalações Prediais de Águas Pluviais - Tubos, Conexões, Caixas e Ralos</v>
          </cell>
          <cell r="F6155" t="str">
            <v>SINAPI Mai/26</v>
          </cell>
        </row>
        <row r="6156">
          <cell r="A6156">
            <v>95695</v>
          </cell>
          <cell r="B6156" t="str">
            <v>CURVA 90 GRAUS, PVC, SERIE R, ÁGUA PLUVIAL, DN 100 MM, JUNTA ELÁSTICA, FORNECIDO E INSTALADO EM CONDUTORES VERTICAIS DE ÁGUAS PLUVIAIS. AF_06/2022</v>
          </cell>
          <cell r="C6156" t="str">
            <v>UN</v>
          </cell>
          <cell r="D6156">
            <v>74.22</v>
          </cell>
          <cell r="E6156" t="str">
            <v>Instalações Prediais de Águas Pluviais - Tubos, Conexões, Caixas e Ralos</v>
          </cell>
          <cell r="F6156" t="str">
            <v>SINAPI Mai/26</v>
          </cell>
        </row>
        <row r="6157">
          <cell r="A6157">
            <v>95694</v>
          </cell>
          <cell r="B6157" t="str">
            <v>CURVA 90 GRAUS, PVC, SERIE R, ÁGUA PLUVIAL, DN 100 MM, JUNTA ELÁSTICA, FORNECIDO E INSTALADO EM RAMAL DE ENCAMINHAMENTO. AF_06/2022</v>
          </cell>
          <cell r="C6157" t="str">
            <v>UN</v>
          </cell>
          <cell r="D6157">
            <v>63.63</v>
          </cell>
          <cell r="E6157" t="str">
            <v>Instalações Prediais de Águas Pluviais - Tubos, Conexões, Caixas e Ralos</v>
          </cell>
          <cell r="F6157" t="str">
            <v>SINAPI Mai/26</v>
          </cell>
        </row>
        <row r="6158">
          <cell r="A6158">
            <v>89585</v>
          </cell>
          <cell r="B6158" t="str">
            <v>JOELHO 45 GRAUS, PVC, SERIE R, ÁGUA PLUVIAL, DN 100 MM, JUNTA ELÁSTICA, FORNECIDO E INSTALADO EM CONDUTORES VERTICAIS DE ÁGUAS PLUVIAIS. AF_06/2022</v>
          </cell>
          <cell r="C6158" t="str">
            <v>UN</v>
          </cell>
          <cell r="D6158">
            <v>55.16</v>
          </cell>
          <cell r="E6158" t="str">
            <v>Instalações Prediais de Águas Pluviais - Tubos, Conexões, Caixas e Ralos</v>
          </cell>
          <cell r="F6158" t="str">
            <v>SINAPI Mai/26</v>
          </cell>
        </row>
        <row r="6159">
          <cell r="A6159">
            <v>89531</v>
          </cell>
          <cell r="B6159" t="str">
            <v>JOELHO 45 GRAUS, PVC, SERIE R, ÁGUA PLUVIAL, DN 100 MM, JUNTA ELÁSTICA, FORNECIDO E INSTALADO EM RAMAL DE ENCAMINHAMENTO. AF_06/2022</v>
          </cell>
          <cell r="C6159" t="str">
            <v>UN</v>
          </cell>
          <cell r="D6159">
            <v>44.57</v>
          </cell>
          <cell r="E6159" t="str">
            <v>Instalações Prediais de Águas Pluviais - Tubos, Conexões, Caixas e Ralos</v>
          </cell>
          <cell r="F6159" t="str">
            <v>SINAPI Mai/26</v>
          </cell>
        </row>
        <row r="6160">
          <cell r="A6160">
            <v>89591</v>
          </cell>
          <cell r="B6160" t="str">
            <v>JOELHO 45 GRAUS, PVC, SERIE R, ÁGUA PLUVIAL, DN 150 MM, JUNTA ELÁSTICA, FORNECIDO E INSTALADO EM CONDUTORES VERTICAIS DE ÁGUAS PLUVIAIS. AF_06/2022</v>
          </cell>
          <cell r="C6160" t="str">
            <v>UN</v>
          </cell>
          <cell r="D6160">
            <v>154.56</v>
          </cell>
          <cell r="E6160" t="str">
            <v>Instalações Prediais de Águas Pluviais - Tubos, Conexões, Caixas e Ralos</v>
          </cell>
          <cell r="F6160" t="str">
            <v>SINAPI Mai/26</v>
          </cell>
        </row>
        <row r="6161">
          <cell r="A6161">
            <v>104168</v>
          </cell>
          <cell r="B6161" t="str">
            <v>JOELHO 45 GRAUS, PVC, SERIE R, ÁGUA PLUVIAL, DN 150 MM, JUNTA ELÁSTICA, FORNECIDO E INSTALADO EM RAMAL DE ENCAMINHAMENTO. AF_06/2022</v>
          </cell>
          <cell r="C6161" t="str">
            <v>UN</v>
          </cell>
          <cell r="D6161">
            <v>139.04</v>
          </cell>
          <cell r="E6161" t="str">
            <v>Instalações Prediais de Águas Pluviais - Tubos, Conexões, Caixas e Ralos</v>
          </cell>
          <cell r="F6161" t="str">
            <v>SINAPI Mai/26</v>
          </cell>
        </row>
        <row r="6162">
          <cell r="A6162">
            <v>89516</v>
          </cell>
          <cell r="B6162" t="str">
            <v>JOELHO 45 GRAUS, PVC, SERIE R, ÁGUA PLUVIAL, DN 40 MM, JUNTA SOLDÁVEL, FORNECIDO E INSTALADO EM RAMAL DE ENCAMINHAMENTO. AF_06/2022</v>
          </cell>
          <cell r="C6162" t="str">
            <v>UN</v>
          </cell>
          <cell r="D6162">
            <v>10.29</v>
          </cell>
          <cell r="E6162" t="str">
            <v>Instalações Prediais de Águas Pluviais - Tubos, Conexões, Caixas e Ralos</v>
          </cell>
          <cell r="F6162" t="str">
            <v>SINAPI Mai/26</v>
          </cell>
        </row>
        <row r="6163">
          <cell r="A6163">
            <v>89520</v>
          </cell>
          <cell r="B6163" t="str">
            <v>JOELHO 45 GRAUS, PVC, SERIE R, ÁGUA PLUVIAL, DN 50 MM, JUNTA ELÁSTICA, FORNECIDO E INSTALADO EM RAMAL DE ENCAMINHAMENTO. AF_06/2022</v>
          </cell>
          <cell r="C6163" t="str">
            <v>UN</v>
          </cell>
          <cell r="D6163">
            <v>18.2</v>
          </cell>
          <cell r="E6163" t="str">
            <v>Instalações Prediais de Águas Pluviais - Tubos, Conexões, Caixas e Ralos</v>
          </cell>
          <cell r="F6163" t="str">
            <v>SINAPI Mai/26</v>
          </cell>
        </row>
        <row r="6164">
          <cell r="A6164">
            <v>89582</v>
          </cell>
          <cell r="B6164" t="str">
            <v>JOELHO 45 GRAUS, PVC, SERIE R, ÁGUA PLUVIAL, DN 75 MM, JUNTA ELÁSTICA, FORNECIDO E INSTALADO EM CONDUTORES VERTICAIS DE ÁGUAS PLUVIAIS. AF_06/2022</v>
          </cell>
          <cell r="C6164" t="str">
            <v>UN</v>
          </cell>
          <cell r="D6164">
            <v>41.42</v>
          </cell>
          <cell r="E6164" t="str">
            <v>Instalações Prediais de Águas Pluviais - Tubos, Conexões, Caixas e Ralos</v>
          </cell>
          <cell r="F6164" t="str">
            <v>SINAPI Mai/26</v>
          </cell>
        </row>
        <row r="6165">
          <cell r="A6165">
            <v>89524</v>
          </cell>
          <cell r="B6165" t="str">
            <v>JOELHO 45 GRAUS, PVC, SERIE R, ÁGUA PLUVIAL, DN 75 MM, JUNTA ELÁSTICA, FORNECIDO E INSTALADO EM RAMAL DE ENCAMINHAMENTO. AF_06/2022</v>
          </cell>
          <cell r="C6165" t="str">
            <v>UN</v>
          </cell>
          <cell r="D6165">
            <v>35.58</v>
          </cell>
          <cell r="E6165" t="str">
            <v>Instalações Prediais de Águas Pluviais - Tubos, Conexões, Caixas e Ralos</v>
          </cell>
          <cell r="F6165" t="str">
            <v>SINAPI Mai/26</v>
          </cell>
        </row>
        <row r="6166">
          <cell r="A6166">
            <v>89584</v>
          </cell>
          <cell r="B6166" t="str">
            <v>JOELHO 90 GRAUS, PVC, SERIE R, ÁGUA PLUVIAL, DN 100 MM, JUNTA ELÁSTICA, FORNECIDO E INSTALADO EM CONDUTORES VERTICAIS DE ÁGUAS PLUVIAIS. AF_06/2022</v>
          </cell>
          <cell r="C6166" t="str">
            <v>UN</v>
          </cell>
          <cell r="D6166">
            <v>53.86</v>
          </cell>
          <cell r="E6166" t="str">
            <v>Instalações Prediais de Águas Pluviais - Tubos, Conexões, Caixas e Ralos</v>
          </cell>
          <cell r="F6166" t="str">
            <v>SINAPI Mai/26</v>
          </cell>
        </row>
        <row r="6167">
          <cell r="A6167">
            <v>89529</v>
          </cell>
          <cell r="B6167" t="str">
            <v>JOELHO 90 GRAUS, PVC, SERIE R, ÁGUA PLUVIAL, DN 100 MM, JUNTA ELÁSTICA, FORNECIDO E INSTALADO EM RAMAL DE ENCAMINHAMENTO. AF_06/2022</v>
          </cell>
          <cell r="C6167" t="str">
            <v>UN</v>
          </cell>
          <cell r="D6167">
            <v>43.27</v>
          </cell>
          <cell r="E6167" t="str">
            <v>Instalações Prediais de Águas Pluviais - Tubos, Conexões, Caixas e Ralos</v>
          </cell>
          <cell r="F6167" t="str">
            <v>SINAPI Mai/26</v>
          </cell>
        </row>
        <row r="6168">
          <cell r="A6168">
            <v>89590</v>
          </cell>
          <cell r="B6168" t="str">
            <v>JOELHO 90 GRAUS, PVC, SERIE R, ÁGUA PLUVIAL, DN 150 MM, JUNTA ELÁSTICA, FORNECIDO E INSTALADO EM CONDUTORES VERTICAIS DE ÁGUAS PLUVIAIS. AF_06/2022</v>
          </cell>
          <cell r="C6168" t="str">
            <v>UN</v>
          </cell>
          <cell r="D6168">
            <v>158.54</v>
          </cell>
          <cell r="E6168" t="str">
            <v>Instalações Prediais de Águas Pluviais - Tubos, Conexões, Caixas e Ralos</v>
          </cell>
          <cell r="F6168" t="str">
            <v>SINAPI Mai/26</v>
          </cell>
        </row>
        <row r="6169">
          <cell r="A6169">
            <v>104167</v>
          </cell>
          <cell r="B6169" t="str">
            <v>JOELHO 90 GRAUS, PVC, SERIE R, ÁGUA PLUVIAL, DN 150 MM, JUNTA ELÁSTICA, FORNECIDO E INSTALADO EM RAMAL DE ENCAMINHAMENTO. AF_06/2022</v>
          </cell>
          <cell r="C6169" t="str">
            <v>UN</v>
          </cell>
          <cell r="D6169">
            <v>143.02000000000001</v>
          </cell>
          <cell r="E6169" t="str">
            <v>Instalações Prediais de Águas Pluviais - Tubos, Conexões, Caixas e Ralos</v>
          </cell>
          <cell r="F6169" t="str">
            <v>SINAPI Mai/26</v>
          </cell>
        </row>
        <row r="6170">
          <cell r="A6170">
            <v>89514</v>
          </cell>
          <cell r="B6170" t="str">
            <v>JOELHO 90 GRAUS, PVC, SERIE R, ÁGUA PLUVIAL, DN 40 MM, JUNTA SOLDÁVEL, FORNECIDO E INSTALADO EM RAMAL DE ENCAMINHAMENTO. AF_06/2022</v>
          </cell>
          <cell r="C6170" t="str">
            <v>UN</v>
          </cell>
          <cell r="D6170">
            <v>10.19</v>
          </cell>
          <cell r="E6170" t="str">
            <v>Instalações Prediais de Águas Pluviais - Tubos, Conexões, Caixas e Ralos</v>
          </cell>
          <cell r="F6170" t="str">
            <v>SINAPI Mai/26</v>
          </cell>
        </row>
        <row r="6171">
          <cell r="A6171">
            <v>89518</v>
          </cell>
          <cell r="B6171" t="str">
            <v>JOELHO 90 GRAUS, PVC, SERIE R, ÁGUA PLUVIAL, DN 50 MM, JUNTA ELÁSTICA, FORNECIDO E INSTALADO EM RAMAL DE ENCAMINHAMENTO. AF_06/2022</v>
          </cell>
          <cell r="C6171" t="str">
            <v>UN</v>
          </cell>
          <cell r="D6171">
            <v>17.29</v>
          </cell>
          <cell r="E6171" t="str">
            <v>Instalações Prediais de Águas Pluviais - Tubos, Conexões, Caixas e Ralos</v>
          </cell>
          <cell r="F6171" t="str">
            <v>SINAPI Mai/26</v>
          </cell>
        </row>
        <row r="6172">
          <cell r="A6172">
            <v>89581</v>
          </cell>
          <cell r="B6172" t="str">
            <v>JOELHO 90 GRAUS, PVC, SERIE R, ÁGUA PLUVIAL, DN 75 MM, JUNTA ELÁSTICA, FORNECIDO E INSTALADO EM CONDUTORES VERTICAIS DE ÁGUAS PLUVIAIS. AF_06/2022</v>
          </cell>
          <cell r="C6172" t="str">
            <v>UN</v>
          </cell>
          <cell r="D6172">
            <v>40.840000000000003</v>
          </cell>
          <cell r="E6172" t="str">
            <v>Instalações Prediais de Águas Pluviais - Tubos, Conexões, Caixas e Ralos</v>
          </cell>
          <cell r="F6172" t="str">
            <v>SINAPI Mai/26</v>
          </cell>
        </row>
        <row r="6173">
          <cell r="A6173">
            <v>89522</v>
          </cell>
          <cell r="B6173" t="str">
            <v>JOELHO 90 GRAUS, PVC, SERIE R, ÁGUA PLUVIAL, DN 75 MM, JUNTA ELÁSTICA, FORNECIDO E INSTALADO EM RAMAL DE ENCAMINHAMENTO. AF_06/2022</v>
          </cell>
          <cell r="C6173" t="str">
            <v>UN</v>
          </cell>
          <cell r="D6173">
            <v>35</v>
          </cell>
          <cell r="E6173" t="str">
            <v>Instalações Prediais de Águas Pluviais - Tubos, Conexões, Caixas e Ralos</v>
          </cell>
          <cell r="F6173" t="str">
            <v>SINAPI Mai/26</v>
          </cell>
        </row>
        <row r="6174">
          <cell r="A6174">
            <v>89574</v>
          </cell>
          <cell r="B6174" t="str">
            <v>JUNÇÃO DUPLA, PVC, SERIE R, ÁGUA PLUVIAL, DN 100 X 100 X 100 MM, JUNTA ELÁSTICA, FORNECIDO E INSTALADO EM RAMAL DE ENCAMINHAMENTO. AF_06/2022</v>
          </cell>
          <cell r="C6174" t="str">
            <v>UN</v>
          </cell>
          <cell r="D6174">
            <v>186.03</v>
          </cell>
          <cell r="E6174" t="str">
            <v>Instalações Prediais de Águas Pluviais - Tubos, Conexões, Caixas e Ralos</v>
          </cell>
          <cell r="F6174" t="str">
            <v>SINAPI Mai/26</v>
          </cell>
        </row>
        <row r="6175">
          <cell r="A6175">
            <v>89690</v>
          </cell>
          <cell r="B6175" t="str">
            <v>JUNÇÃO SIMPLES, PVC, SERIE R, ÁGUA PLUVIAL, DN 100 X 100 MM, JUNTA ELÁSTICA, FORNECIDO E INSTALADO EM CONDUTORES VERTICAIS DE ÁGUAS PLUVIAIS. AF_06/2022</v>
          </cell>
          <cell r="C6175" t="str">
            <v>UN</v>
          </cell>
          <cell r="D6175">
            <v>109.24</v>
          </cell>
          <cell r="E6175" t="str">
            <v>Instalações Prediais de Águas Pluviais - Tubos, Conexões, Caixas e Ralos</v>
          </cell>
          <cell r="F6175" t="str">
            <v>SINAPI Mai/26</v>
          </cell>
        </row>
        <row r="6176">
          <cell r="A6176">
            <v>89567</v>
          </cell>
          <cell r="B6176" t="str">
            <v>JUNÇÃO SIMPLES, PVC, SERIE R, ÁGUA PLUVIAL, DN 100 X 100 MM, JUNTA ELÁSTICA, FORNECIDO E INSTALADO EM RAMAL DE ENCAMINHAMENTO. AF_06/2022</v>
          </cell>
          <cell r="C6176" t="str">
            <v>UN</v>
          </cell>
          <cell r="D6176">
            <v>95.13</v>
          </cell>
          <cell r="E6176" t="str">
            <v>Instalações Prediais de Águas Pluviais - Tubos, Conexões, Caixas e Ralos</v>
          </cell>
          <cell r="F6176" t="str">
            <v>SINAPI Mai/26</v>
          </cell>
        </row>
        <row r="6177">
          <cell r="A6177">
            <v>89692</v>
          </cell>
          <cell r="B6177" t="str">
            <v>JUNÇÃO SIMPLES, PVC, SERIE R, ÁGUA PLUVIAL, DN 100 X 75 MM, JUNTA ELÁSTICA, FORNECIDO E INSTALADO EM CONDUTORES VERTICAIS DE ÁGUAS PLUVIAIS. AF_06/2022</v>
          </cell>
          <cell r="C6177" t="str">
            <v>UN</v>
          </cell>
          <cell r="D6177">
            <v>123.97</v>
          </cell>
          <cell r="E6177" t="str">
            <v>Instalações Prediais de Águas Pluviais - Tubos, Conexões, Caixas e Ralos</v>
          </cell>
          <cell r="F6177" t="str">
            <v>SINAPI Mai/26</v>
          </cell>
        </row>
        <row r="6178">
          <cell r="A6178">
            <v>89569</v>
          </cell>
          <cell r="B6178" t="str">
            <v>JUNÇÃO SIMPLES, PVC, SERIE R, ÁGUA PLUVIAL, DN 100 X 75 MM, JUNTA ELÁSTICA, FORNECIDO E INSTALADO EM RAMAL DE ENCAMINHAMENTO. AF_06/2022</v>
          </cell>
          <cell r="C6178" t="str">
            <v>UN</v>
          </cell>
          <cell r="D6178">
            <v>111.96</v>
          </cell>
          <cell r="E6178" t="str">
            <v>Instalações Prediais de Águas Pluviais - Tubos, Conexões, Caixas e Ralos</v>
          </cell>
          <cell r="F6178" t="str">
            <v>SINAPI Mai/26</v>
          </cell>
        </row>
        <row r="6179">
          <cell r="A6179">
            <v>89699</v>
          </cell>
          <cell r="B6179" t="str">
            <v>JUNÇÃO SIMPLES, PVC, SERIE R, ÁGUA PLUVIAL, DN 150 X 100 MM, JUNTA ELÁSTICA, FORNECIDO E INSTALADO EM CONDUTORES VERTICAIS DE ÁGUAS PLUVIAIS. AF_06/2022</v>
          </cell>
          <cell r="C6179" t="str">
            <v>UN</v>
          </cell>
          <cell r="D6179">
            <v>240.01</v>
          </cell>
          <cell r="E6179" t="str">
            <v>Instalações Prediais de Águas Pluviais - Tubos, Conexões, Caixas e Ralos</v>
          </cell>
          <cell r="F6179" t="str">
            <v>SINAPI Mai/26</v>
          </cell>
        </row>
        <row r="6180">
          <cell r="A6180">
            <v>104174</v>
          </cell>
          <cell r="B6180" t="str">
            <v>JUNÇÃO SIMPLES, PVC, SERIE R, ÁGUA PLUVIAL, DN 150 X 100 MM, JUNTA ELÁSTICA, FORNECIDO E INSTALADO EM RAMAL DE ENCAMINHAMENTO. AF_06/2022</v>
          </cell>
          <cell r="C6180" t="str">
            <v>UN</v>
          </cell>
          <cell r="D6180">
            <v>223.68</v>
          </cell>
          <cell r="E6180" t="str">
            <v>Instalações Prediais de Águas Pluviais - Tubos, Conexões, Caixas e Ralos</v>
          </cell>
          <cell r="F6180" t="str">
            <v>SINAPI Mai/26</v>
          </cell>
        </row>
        <row r="6181">
          <cell r="A6181">
            <v>89698</v>
          </cell>
          <cell r="B6181" t="str">
            <v>JUNÇÃO SIMPLES, PVC, SERIE R, ÁGUA PLUVIAL, DN 150 X 150 MM, JUNTA ELÁSTICA, FORNECIDO E INSTALADO EM CONDUTORES VERTICAIS DE ÁGUAS PLUVIAIS. AF_06/2022</v>
          </cell>
          <cell r="C6181" t="str">
            <v>UN</v>
          </cell>
          <cell r="D6181">
            <v>317.20999999999998</v>
          </cell>
          <cell r="E6181" t="str">
            <v>Instalações Prediais de Águas Pluviais - Tubos, Conexões, Caixas e Ralos</v>
          </cell>
          <cell r="F6181" t="str">
            <v>SINAPI Mai/26</v>
          </cell>
        </row>
        <row r="6182">
          <cell r="A6182">
            <v>104176</v>
          </cell>
          <cell r="B6182" t="str">
            <v>JUNÇÃO SIMPLES, PVC, SERIE R, ÁGUA PLUVIAL, DN 150 X 150 MM, JUNTA ELÁSTICA, FORNECIDO E INSTALADO EM RAMAL DE ENCAMINHAMENTO. AF_06/2022</v>
          </cell>
          <cell r="C6182" t="str">
            <v>UN</v>
          </cell>
          <cell r="D6182">
            <v>296.52</v>
          </cell>
          <cell r="E6182" t="str">
            <v>Instalações Prediais de Águas Pluviais - Tubos, Conexões, Caixas e Ralos</v>
          </cell>
          <cell r="F6182" t="str">
            <v>SINAPI Mai/26</v>
          </cell>
        </row>
        <row r="6183">
          <cell r="A6183">
            <v>89561</v>
          </cell>
          <cell r="B6183" t="str">
            <v>JUNÇÃO SIMPLES, PVC, SERIE R, ÁGUA PLUVIAL, DN 40 MM, JUNTA SOLDÁVEL, FORNECIDO E INSTALADO EM RAMAL DE ENCAMINHAMENTO. AF_06/2022</v>
          </cell>
          <cell r="C6183" t="str">
            <v>UN</v>
          </cell>
          <cell r="D6183">
            <v>18.11</v>
          </cell>
          <cell r="E6183" t="str">
            <v>Instalações Prediais de Águas Pluviais - Tubos, Conexões, Caixas e Ralos</v>
          </cell>
          <cell r="F6183" t="str">
            <v>SINAPI Mai/26</v>
          </cell>
        </row>
        <row r="6184">
          <cell r="A6184">
            <v>89563</v>
          </cell>
          <cell r="B6184" t="str">
            <v>JUNÇÃO SIMPLES, PVC, SERIE R, ÁGUA PLUVIAL, DN 50 MM, JUNTA ELÁSTICA, FORNECIDO E INSTALADO EM RAMAL DE ENCAMINHAMENTO. AF_06/2022</v>
          </cell>
          <cell r="C6184" t="str">
            <v>UN</v>
          </cell>
          <cell r="D6184">
            <v>40.42</v>
          </cell>
          <cell r="E6184" t="str">
            <v>Instalações Prediais de Águas Pluviais - Tubos, Conexões, Caixas e Ralos</v>
          </cell>
          <cell r="F6184" t="str">
            <v>SINAPI Mai/26</v>
          </cell>
        </row>
        <row r="6185">
          <cell r="A6185">
            <v>89685</v>
          </cell>
          <cell r="B6185" t="str">
            <v>JUNÇÃO SIMPLES, PVC, SERIE R, ÁGUA PLUVIAL, DN 75 X 75 MM, JUNTA ELÁSTICA, FORNECIDO E INSTALADO EM CONDUTORES VERTICAIS DE ÁGUAS PLUVIAIS. AF_06/2022</v>
          </cell>
          <cell r="C6185" t="str">
            <v>UN</v>
          </cell>
          <cell r="D6185">
            <v>73.97</v>
          </cell>
          <cell r="E6185" t="str">
            <v>Instalações Prediais de Águas Pluviais - Tubos, Conexões, Caixas e Ralos</v>
          </cell>
          <cell r="F6185" t="str">
            <v>SINAPI Mai/26</v>
          </cell>
        </row>
        <row r="6186">
          <cell r="A6186">
            <v>89565</v>
          </cell>
          <cell r="B6186" t="str">
            <v>JUNÇÃO SIMPLES, PVC, SERIE R, ÁGUA PLUVIAL, DN 75 X 75 MM, JUNTA ELÁSTICA, FORNECIDO E INSTALADO EM RAMAL DE ENCAMINHAMENTO. AF_06/2022</v>
          </cell>
          <cell r="C6186" t="str">
            <v>UN</v>
          </cell>
          <cell r="D6186">
            <v>66.17</v>
          </cell>
          <cell r="E6186" t="str">
            <v>Instalações Prediais de Águas Pluviais - Tubos, Conexões, Caixas e Ralos</v>
          </cell>
          <cell r="F6186" t="str">
            <v>SINAPI Mai/26</v>
          </cell>
        </row>
        <row r="6187">
          <cell r="A6187">
            <v>89671</v>
          </cell>
          <cell r="B6187" t="str">
            <v>LUVA DE CORRER, PVC, SERIE R, ÁGUA PLUVIAL, DN 100 MM, JUNTA ELÁSTICA, FORNECIDO E INSTALADO EM CONDUTORES VERTICAIS DE ÁGUAS PLUVIAIS. AF_06/2022</v>
          </cell>
          <cell r="C6187" t="str">
            <v>UN</v>
          </cell>
          <cell r="D6187">
            <v>53.63</v>
          </cell>
          <cell r="E6187" t="str">
            <v>Instalações Prediais de Águas Pluviais - Tubos, Conexões, Caixas e Ralos</v>
          </cell>
          <cell r="F6187" t="str">
            <v>SINAPI Mai/26</v>
          </cell>
        </row>
        <row r="6188">
          <cell r="A6188">
            <v>89556</v>
          </cell>
          <cell r="B6188" t="str">
            <v>LUVA DE CORRER, PVC, SERIE R, ÁGUA PLUVIAL, DN 100 MM, JUNTA ELÁSTICA, FORNECIDO E INSTALADO EM RAMAL DE ENCAMINHAMENTO. AF_06/2022</v>
          </cell>
          <cell r="C6188" t="str">
            <v>UN</v>
          </cell>
          <cell r="D6188">
            <v>46.57</v>
          </cell>
          <cell r="E6188" t="str">
            <v>Instalações Prediais de Águas Pluviais - Tubos, Conexões, Caixas e Ralos</v>
          </cell>
          <cell r="F6188" t="str">
            <v>SINAPI Mai/26</v>
          </cell>
        </row>
        <row r="6189">
          <cell r="A6189">
            <v>89679</v>
          </cell>
          <cell r="B6189" t="str">
            <v>LUVA DE CORRER, PVC, SERIE R, ÁGUA PLUVIAL, DN 150 MM, JUNTA ELÁSTICA, FORNECIDO E INSTALADO EM CONDUTORES VERTICAIS DE ÁGUAS PLUVIAIS. AF_06/2022</v>
          </cell>
          <cell r="C6189" t="str">
            <v>UN</v>
          </cell>
          <cell r="D6189">
            <v>144.16999999999999</v>
          </cell>
          <cell r="E6189" t="str">
            <v>Instalações Prediais de Águas Pluviais - Tubos, Conexões, Caixas e Ralos</v>
          </cell>
          <cell r="F6189" t="str">
            <v>SINAPI Mai/26</v>
          </cell>
        </row>
        <row r="6190">
          <cell r="A6190">
            <v>104171</v>
          </cell>
          <cell r="B6190" t="str">
            <v>LUVA DE CORRER, PVC, SERIE R, ÁGUA PLUVIAL, DN 150 MM, JUNTA ELÁSTICA, FORNECIDO E INSTALADO EM RAMAL DE ENCAMINHAMENTO. AF_06/2022</v>
          </cell>
          <cell r="C6190" t="str">
            <v>UN</v>
          </cell>
          <cell r="D6190">
            <v>116.85</v>
          </cell>
          <cell r="E6190" t="str">
            <v>Instalações Prediais de Águas Pluviais - Tubos, Conexões, Caixas e Ralos</v>
          </cell>
          <cell r="F6190" t="str">
            <v>SINAPI Mai/26</v>
          </cell>
        </row>
        <row r="6191">
          <cell r="A6191">
            <v>89600</v>
          </cell>
          <cell r="B6191" t="str">
            <v>LUVA DE CORRER, PVC, SERIE R, ÁGUA PLUVIAL, DN 75 MM, JUNTA ELÁSTICA, FORNECIDO E INSTALADO EM CONDUTORES VERTICAIS DE ÁGUAS PLUVIAIS. AF_06/2022</v>
          </cell>
          <cell r="C6191" t="str">
            <v>UN</v>
          </cell>
          <cell r="D6191">
            <v>30.16</v>
          </cell>
          <cell r="E6191" t="str">
            <v>Instalações Prediais de Águas Pluviais - Tubos, Conexões, Caixas e Ralos</v>
          </cell>
          <cell r="F6191" t="str">
            <v>SINAPI Mai/26</v>
          </cell>
        </row>
        <row r="6192">
          <cell r="A6192">
            <v>89548</v>
          </cell>
          <cell r="B6192" t="str">
            <v>LUVA DE CORRER, PVC, SERIE R, ÁGUA PLUVIAL, DN 75 MM, JUNTA ELÁSTICA, FORNECIDO E INSTALADO EM RAMAL DE ENCAMINHAMENTO. AF_06/2022</v>
          </cell>
          <cell r="C6192" t="str">
            <v>UN</v>
          </cell>
          <cell r="D6192">
            <v>26.26</v>
          </cell>
          <cell r="E6192" t="str">
            <v>Instalações Prediais de Águas Pluviais - Tubos, Conexões, Caixas e Ralos</v>
          </cell>
          <cell r="F6192" t="str">
            <v>SINAPI Mai/26</v>
          </cell>
        </row>
        <row r="6193">
          <cell r="A6193">
            <v>89669</v>
          </cell>
          <cell r="B6193" t="str">
            <v>LUVA SIMPLES, PVC, SERIE R, ÁGUA PLUVIAL, DN 100 MM, JUNTA ELÁSTICA, FORNECIDO E INSTALADO EM CONDUTORES VERTICAIS DE ÁGUAS PLUVIAIS. AF_06/2022</v>
          </cell>
          <cell r="C6193" t="str">
            <v>UN</v>
          </cell>
          <cell r="D6193">
            <v>39.630000000000003</v>
          </cell>
          <cell r="E6193" t="str">
            <v>Instalações Prediais de Águas Pluviais - Tubos, Conexões, Caixas e Ralos</v>
          </cell>
          <cell r="F6193" t="str">
            <v>SINAPI Mai/26</v>
          </cell>
        </row>
        <row r="6194">
          <cell r="A6194">
            <v>89554</v>
          </cell>
          <cell r="B6194" t="str">
            <v>LUVA SIMPLES, PVC, SERIE R, ÁGUA PLUVIAL, DN 100 MM, JUNTA ELÁSTICA, FORNECIDO E INSTALADO EM RAMAL DE ENCAMINHAMENTO. AF_06/2022</v>
          </cell>
          <cell r="C6194" t="str">
            <v>UN</v>
          </cell>
          <cell r="D6194">
            <v>32.53</v>
          </cell>
          <cell r="E6194" t="str">
            <v>Instalações Prediais de Águas Pluviais - Tubos, Conexões, Caixas e Ralos</v>
          </cell>
          <cell r="F6194" t="str">
            <v>SINAPI Mai/26</v>
          </cell>
        </row>
        <row r="6195">
          <cell r="A6195">
            <v>89677</v>
          </cell>
          <cell r="B6195" t="str">
            <v>LUVA SIMPLES, PVC, SERIE R, ÁGUA PLUVIAL, DN 150 MM, JUNTA ELÁSTICA, FORNECIDO E INSTALADO EM CONDUTORES VERTICAIS DE ÁGUAS PLUVIAIS. AF_06/2022</v>
          </cell>
          <cell r="C6195" t="str">
            <v>UN</v>
          </cell>
          <cell r="D6195">
            <v>91.46</v>
          </cell>
          <cell r="E6195" t="str">
            <v>Instalações Prediais de Águas Pluviais - Tubos, Conexões, Caixas e Ralos</v>
          </cell>
          <cell r="F6195" t="str">
            <v>SINAPI Mai/26</v>
          </cell>
        </row>
        <row r="6196">
          <cell r="A6196">
            <v>104170</v>
          </cell>
          <cell r="B6196" t="str">
            <v>LUVA SIMPLES, PVC, SERIE R, ÁGUA PLUVIAL, DN 150 MM, JUNTA ELÁSTICA, FORNECIDO E INSTALADO EM RAMAL DE ENCAMINHAMENTO. AF_06/2022</v>
          </cell>
          <cell r="C6196" t="str">
            <v>UN</v>
          </cell>
          <cell r="D6196">
            <v>80.89</v>
          </cell>
          <cell r="E6196" t="str">
            <v>Instalações Prediais de Águas Pluviais - Tubos, Conexões, Caixas e Ralos</v>
          </cell>
          <cell r="F6196" t="str">
            <v>SINAPI Mai/26</v>
          </cell>
        </row>
        <row r="6197">
          <cell r="A6197">
            <v>89544</v>
          </cell>
          <cell r="B6197" t="str">
            <v>LUVA SIMPLES, PVC, SERIE R, ÁGUA PLUVIAL, DN 40 MM, JUNTA SOLDÁVEL, FORNECIDO E INSTALADO EM RAMAL DE ENCAMINHAMENTO. AF_06/2022</v>
          </cell>
          <cell r="C6197" t="str">
            <v>UN</v>
          </cell>
          <cell r="D6197">
            <v>10.27</v>
          </cell>
          <cell r="E6197" t="str">
            <v>Instalações Prediais de Águas Pluviais - Tubos, Conexões, Caixas e Ralos</v>
          </cell>
          <cell r="F6197" t="str">
            <v>SINAPI Mai/26</v>
          </cell>
        </row>
        <row r="6198">
          <cell r="A6198">
            <v>89545</v>
          </cell>
          <cell r="B6198" t="str">
            <v>LUVA SIMPLES, PVC, SERIE R, ÁGUA PLUVIAL, DN 50 MM, JUNTA ELÁSTICA, FORNECIDO E INSTALADO EM RAMAL DE ENCAMINHAMENTO. AF_06/2022</v>
          </cell>
          <cell r="C6198" t="str">
            <v>UN</v>
          </cell>
          <cell r="D6198">
            <v>19.690000000000001</v>
          </cell>
          <cell r="E6198" t="str">
            <v>Instalações Prediais de Águas Pluviais - Tubos, Conexões, Caixas e Ralos</v>
          </cell>
          <cell r="F6198" t="str">
            <v>SINAPI Mai/26</v>
          </cell>
        </row>
        <row r="6199">
          <cell r="A6199">
            <v>89599</v>
          </cell>
          <cell r="B6199" t="str">
            <v>LUVA SIMPLES, PVC, SERIE R, ÁGUA PLUVIAL, DN 75 MM, JUNTA ELÁSTICA, FORNECIDO E INSTALADO EM CONDUTORES VERTICAIS DE ÁGUAS PLUVIAIS. AF_06/2022</v>
          </cell>
          <cell r="C6199" t="str">
            <v>UN</v>
          </cell>
          <cell r="D6199">
            <v>29.8</v>
          </cell>
          <cell r="E6199" t="str">
            <v>Instalações Prediais de Águas Pluviais - Tubos, Conexões, Caixas e Ralos</v>
          </cell>
          <cell r="F6199" t="str">
            <v>SINAPI Mai/26</v>
          </cell>
        </row>
        <row r="6200">
          <cell r="A6200">
            <v>89547</v>
          </cell>
          <cell r="B6200" t="str">
            <v>LUVA SIMPLES, PVC, SERIE R, ÁGUA PLUVIAL, DN 75 MM, JUNTA ELÁSTICA, FORNECIDO E INSTALADO EM RAMAL DE ENCAMINHAMENTO. AF_06/2022</v>
          </cell>
          <cell r="C6200" t="str">
            <v>UN</v>
          </cell>
          <cell r="D6200">
            <v>25.88</v>
          </cell>
          <cell r="E6200" t="str">
            <v>Instalações Prediais de Águas Pluviais - Tubos, Conexões, Caixas e Ralos</v>
          </cell>
          <cell r="F6200" t="str">
            <v>SINAPI Mai/26</v>
          </cell>
        </row>
        <row r="6201">
          <cell r="A6201">
            <v>89495</v>
          </cell>
          <cell r="B6201" t="str">
            <v>RALO SIFONADO, PVC, DN 100 X 40 MM, JUNTA SOLDÁVEL, FORNECIDO E INSTALADO EM RAMAIS DE ENCAMINHAMENTO DE ÁGUA PLUVIAL. AF_06/2022</v>
          </cell>
          <cell r="C6201" t="str">
            <v>UN</v>
          </cell>
          <cell r="D6201">
            <v>22.41</v>
          </cell>
          <cell r="E6201" t="str">
            <v>Instalações Prediais de Águas Pluviais - Tubos, Conexões, Caixas e Ralos</v>
          </cell>
          <cell r="F6201" t="str">
            <v>SINAPI Mai/26</v>
          </cell>
        </row>
        <row r="6202">
          <cell r="A6202">
            <v>89673</v>
          </cell>
          <cell r="B6202" t="str">
            <v>REDUÇÃO EXCÊNTRICA, PVC, SERIE R, ÁGUA PLUVIAL, DN 100 X 75 MM, JUNTA ELÁSTICA, FORNECIDO E INSTALADO EM CONDUTORES VERTICAIS DE ÁGUAS PLUVIAIS. AF_06/2022</v>
          </cell>
          <cell r="C6202" t="str">
            <v>UN</v>
          </cell>
          <cell r="D6202">
            <v>42.28</v>
          </cell>
          <cell r="E6202" t="str">
            <v>Instalações Prediais de Águas Pluviais - Tubos, Conexões, Caixas e Ralos</v>
          </cell>
          <cell r="F6202" t="str">
            <v>SINAPI Mai/26</v>
          </cell>
        </row>
        <row r="6203">
          <cell r="A6203">
            <v>89557</v>
          </cell>
          <cell r="B6203" t="str">
            <v>REDUÇÃO EXCÊNTRICA, PVC, SERIE R, ÁGUA PLUVIAL, DN 100 X 75 MM, JUNTA ELÁSTICA, FORNECIDO E INSTALADO EM RAMAL DE ENCAMINHAMENTO. AF_06/2022</v>
          </cell>
          <cell r="C6203" t="str">
            <v>UN</v>
          </cell>
          <cell r="D6203">
            <v>36.799999999999997</v>
          </cell>
          <cell r="E6203" t="str">
            <v>Instalações Prediais de Águas Pluviais - Tubos, Conexões, Caixas e Ralos</v>
          </cell>
          <cell r="F6203" t="str">
            <v>SINAPI Mai/26</v>
          </cell>
        </row>
        <row r="6204">
          <cell r="A6204">
            <v>89681</v>
          </cell>
          <cell r="B6204" t="str">
            <v>REDUÇÃO EXCÊNTRICA, PVC, SERIE R, ÁGUA PLUVIAL, DN 150 X 100 MM, JUNTA ELÁSTICA, FORNECIDO E INSTALADO EM CONDUTORES VERTICAIS DE ÁGUAS PLUVIAIS. AF_06/2022</v>
          </cell>
          <cell r="C6204" t="str">
            <v>UN</v>
          </cell>
          <cell r="D6204">
            <v>105.98</v>
          </cell>
          <cell r="E6204" t="str">
            <v>Instalações Prediais de Águas Pluviais - Tubos, Conexões, Caixas e Ralos</v>
          </cell>
          <cell r="F6204" t="str">
            <v>SINAPI Mai/26</v>
          </cell>
        </row>
        <row r="6205">
          <cell r="A6205">
            <v>104173</v>
          </cell>
          <cell r="B6205" t="str">
            <v>REDUÇÃO EXCÊNTRICA, PVC, SERIE R, ÁGUA PLUVIAL, DN 150 X 100 MM, JUNTA ELÁSTICA, FORNECIDO E INSTALADO EM RAMAL DE ENCAMINHAMENTO. AF_06/2022</v>
          </cell>
          <cell r="C6205" t="str">
            <v>UN</v>
          </cell>
          <cell r="D6205">
            <v>98.9</v>
          </cell>
          <cell r="E6205" t="str">
            <v>Instalações Prediais de Águas Pluviais - Tubos, Conexões, Caixas e Ralos</v>
          </cell>
          <cell r="F6205" t="str">
            <v>SINAPI Mai/26</v>
          </cell>
        </row>
        <row r="6206">
          <cell r="A6206">
            <v>89549</v>
          </cell>
          <cell r="B6206" t="str">
            <v>REDUÇÃO EXCÊNTRICA, PVC, SERIE R, ÁGUA PLUVIAL, DN 75 X 50 MM, JUNTA ELÁSTICA, FORNECIDO E INSTALADO EM RAMAL DE ENCAMINHAMENTO. AF_06/2022</v>
          </cell>
          <cell r="C6206" t="str">
            <v>UN</v>
          </cell>
          <cell r="D6206">
            <v>21.59</v>
          </cell>
          <cell r="E6206" t="str">
            <v>Instalações Prediais de Águas Pluviais - Tubos, Conexões, Caixas e Ralos</v>
          </cell>
          <cell r="F6206" t="str">
            <v>SINAPI Mai/26</v>
          </cell>
        </row>
        <row r="6207">
          <cell r="A6207">
            <v>89578</v>
          </cell>
          <cell r="B6207" t="str">
            <v>TUBO PVC, SÉRIE R, ÁGUA PLUVIAL, DN 100 MM, FORNECIDO E INSTALADO EM CONDUTORES VERTICAIS DE ÁGUAS PLUVIAIS. AF_06/2022</v>
          </cell>
          <cell r="C6207" t="str">
            <v>M</v>
          </cell>
          <cell r="D6207">
            <v>42.49</v>
          </cell>
          <cell r="E6207" t="str">
            <v>Instalações Prediais de Águas Pluviais - Tubos, Conexões, Caixas e Ralos</v>
          </cell>
          <cell r="F6207" t="str">
            <v>SINAPI Mai/26</v>
          </cell>
        </row>
        <row r="6208">
          <cell r="A6208">
            <v>89512</v>
          </cell>
          <cell r="B6208" t="str">
            <v>TUBO PVC, SÉRIE R, ÁGUA PLUVIAL, DN 100 MM, FORNECIDO E INSTALADO EM RAMAL DE ENCAMINHAMENTO. AF_06/2022</v>
          </cell>
          <cell r="C6208" t="str">
            <v>M</v>
          </cell>
          <cell r="D6208">
            <v>66.45</v>
          </cell>
          <cell r="E6208" t="str">
            <v>Instalações Prediais de Águas Pluviais - Tubos, Conexões, Caixas e Ralos</v>
          </cell>
          <cell r="F6208" t="str">
            <v>SINAPI Mai/26</v>
          </cell>
        </row>
        <row r="6209">
          <cell r="A6209">
            <v>89580</v>
          </cell>
          <cell r="B6209" t="str">
            <v>TUBO PVC, SÉRIE R, ÁGUA PLUVIAL, DN 150 MM, FORNECIDO E INSTALADO EM CONDUTORES VERTICAIS DE ÁGUAS PLUVIAIS. AF_06/2022</v>
          </cell>
          <cell r="C6209" t="str">
            <v>M</v>
          </cell>
          <cell r="D6209">
            <v>87.62</v>
          </cell>
          <cell r="E6209" t="str">
            <v>Instalações Prediais de Águas Pluviais - Tubos, Conexões, Caixas e Ralos</v>
          </cell>
          <cell r="F6209" t="str">
            <v>SINAPI Mai/26</v>
          </cell>
        </row>
        <row r="6210">
          <cell r="A6210">
            <v>104166</v>
          </cell>
          <cell r="B6210" t="str">
            <v>TUBO PVC, SÉRIE R, ÁGUA PLUVIAL, DN 150 MM, FORNECIDO E INSTALADO EM RAMAL DE ENCAMINHAMENTO. AF_06/2022</v>
          </cell>
          <cell r="C6210" t="str">
            <v>M</v>
          </cell>
          <cell r="D6210">
            <v>96.46</v>
          </cell>
          <cell r="E6210" t="str">
            <v>Instalações Prediais de Águas Pluviais - Tubos, Conexões, Caixas e Ralos</v>
          </cell>
          <cell r="F6210" t="str">
            <v>SINAPI Mai/26</v>
          </cell>
        </row>
        <row r="6211">
          <cell r="A6211">
            <v>89508</v>
          </cell>
          <cell r="B6211" t="str">
            <v>TUBO PVC, SÉRIE R, ÁGUA PLUVIAL, DN 40 MM, FORNECIDO E INSTALADO EM RAMAL DE ENCAMINHAMENTO. AF_06/2022</v>
          </cell>
          <cell r="C6211" t="str">
            <v>M</v>
          </cell>
          <cell r="D6211">
            <v>22.85</v>
          </cell>
          <cell r="E6211" t="str">
            <v>Instalações Prediais de Águas Pluviais - Tubos, Conexões, Caixas e Ralos</v>
          </cell>
          <cell r="F6211" t="str">
            <v>SINAPI Mai/26</v>
          </cell>
        </row>
        <row r="6212">
          <cell r="A6212">
            <v>89509</v>
          </cell>
          <cell r="B6212" t="str">
            <v>TUBO PVC, SÉRIE R, ÁGUA PLUVIAL, DN 50 MM, FORNECIDO E INSTALADO EM RAMAL DE ENCAMINHAMENTO. AF_06/2022</v>
          </cell>
          <cell r="C6212" t="str">
            <v>M</v>
          </cell>
          <cell r="D6212">
            <v>30.78</v>
          </cell>
          <cell r="E6212" t="str">
            <v>Instalações Prediais de Águas Pluviais - Tubos, Conexões, Caixas e Ralos</v>
          </cell>
          <cell r="F6212" t="str">
            <v>SINAPI Mai/26</v>
          </cell>
        </row>
        <row r="6213">
          <cell r="A6213">
            <v>89576</v>
          </cell>
          <cell r="B6213" t="str">
            <v>TUBO PVC, SÉRIE R, ÁGUA PLUVIAL, DN 75 MM, FORNECIDO E INSTALADO EM CONDUTORES VERTICAIS DE ÁGUAS PLUVIAIS. AF_06/2022</v>
          </cell>
          <cell r="C6213" t="str">
            <v>M</v>
          </cell>
          <cell r="D6213">
            <v>34.11</v>
          </cell>
          <cell r="E6213" t="str">
            <v>Instalações Prediais de Águas Pluviais - Tubos, Conexões, Caixas e Ralos</v>
          </cell>
          <cell r="F6213" t="str">
            <v>SINAPI Mai/26</v>
          </cell>
        </row>
        <row r="6214">
          <cell r="A6214">
            <v>89511</v>
          </cell>
          <cell r="B6214" t="str">
            <v>TUBO PVC, SÉRIE R, ÁGUA PLUVIAL, DN 75 MM, FORNECIDO E INSTALADO EM RAMAL DE ENCAMINHAMENTO. AF_06/2022</v>
          </cell>
          <cell r="C6214" t="str">
            <v>M</v>
          </cell>
          <cell r="D6214">
            <v>52.15</v>
          </cell>
          <cell r="E6214" t="str">
            <v>Instalações Prediais de Águas Pluviais - Tubos, Conexões, Caixas e Ralos</v>
          </cell>
          <cell r="F6214" t="str">
            <v>SINAPI Mai/26</v>
          </cell>
        </row>
        <row r="6215">
          <cell r="A6215">
            <v>89675</v>
          </cell>
          <cell r="B6215" t="str">
            <v>TÊ DE INSPEÇÃO, PVC, SERIE R, ÁGUA PLUVIAL, DN 100 MM, JUNTA ELÁSTICA, FORNECIDO E INSTALADO EM CONDUTORES VERTICAIS DE ÁGUAS PLUVIAIS. AF_06/2022</v>
          </cell>
          <cell r="C6215" t="str">
            <v>UN</v>
          </cell>
          <cell r="D6215">
            <v>86.68</v>
          </cell>
          <cell r="E6215" t="str">
            <v>Instalações Prediais de Águas Pluviais - Tubos, Conexões, Caixas e Ralos</v>
          </cell>
          <cell r="F6215" t="str">
            <v>SINAPI Mai/26</v>
          </cell>
        </row>
        <row r="6216">
          <cell r="A6216">
            <v>89559</v>
          </cell>
          <cell r="B6216" t="str">
            <v>TÊ DE INSPEÇÃO, PVC, SERIE R, ÁGUA PLUVIAL, DN 100 MM, JUNTA ELÁSTICA, FORNECIDO E INSTALADO EM RAMAL DE ENCAMINHAMENTO. AF_06/2022</v>
          </cell>
          <cell r="C6216" t="str">
            <v>UN</v>
          </cell>
          <cell r="D6216">
            <v>79.62</v>
          </cell>
          <cell r="E6216" t="str">
            <v>Instalações Prediais de Águas Pluviais - Tubos, Conexões, Caixas e Ralos</v>
          </cell>
          <cell r="F6216" t="str">
            <v>SINAPI Mai/26</v>
          </cell>
        </row>
        <row r="6217">
          <cell r="A6217">
            <v>104172</v>
          </cell>
          <cell r="B6217" t="str">
            <v>TÊ DE INSPEÇÃO, PVC, SERIE R, ÁGUA PLUVIAL, DN 150 MM, JUNTA ELÁSTICA, FORNECIDO E INSTALADO EM RAMAL DE ENCAMINHAMENTO. AF_06/2022</v>
          </cell>
          <cell r="C6217" t="str">
            <v>UN</v>
          </cell>
          <cell r="D6217">
            <v>329.87</v>
          </cell>
          <cell r="E6217" t="str">
            <v>Instalações Prediais de Águas Pluviais - Tubos, Conexões, Caixas e Ralos</v>
          </cell>
          <cell r="F6217" t="str">
            <v>SINAPI Mai/26</v>
          </cell>
        </row>
        <row r="6218">
          <cell r="A6218">
            <v>89683</v>
          </cell>
          <cell r="B6218" t="str">
            <v>TÊ DE INSPEÇÃO, PVC, SERIE R, ÁGUA PLUVIAL, DN 150 X 100 MM, JUNTA ELÁSTICA, FORNECIDO E INSTALADO EM CONDUTORES VERTICAIS DE ÁGUAS PLUVIAIS. AF_06/2022</v>
          </cell>
          <cell r="C6218" t="str">
            <v>UN</v>
          </cell>
          <cell r="D6218">
            <v>340.22</v>
          </cell>
          <cell r="E6218" t="str">
            <v>Instalações Prediais de Águas Pluviais - Tubos, Conexões, Caixas e Ralos</v>
          </cell>
          <cell r="F6218" t="str">
            <v>SINAPI Mai/26</v>
          </cell>
        </row>
        <row r="6219">
          <cell r="A6219">
            <v>89667</v>
          </cell>
          <cell r="B6219" t="str">
            <v>TÊ DE INSPEÇÃO, PVC, SERIE R, ÁGUA PLUVIAL, DN 75 MM, JUNTA ELÁSTICA, FORNECIDO E INSTALADO EM CONDUTORES VERTICAIS DE ÁGUAS PLUVIAIS. AF_06/2022</v>
          </cell>
          <cell r="C6219" t="str">
            <v>UN</v>
          </cell>
          <cell r="D6219">
            <v>52.51</v>
          </cell>
          <cell r="E6219" t="str">
            <v>Instalações Prediais de Águas Pluviais - Tubos, Conexões, Caixas e Ralos</v>
          </cell>
          <cell r="F6219" t="str">
            <v>SINAPI Mai/26</v>
          </cell>
        </row>
        <row r="6220">
          <cell r="A6220">
            <v>89550</v>
          </cell>
          <cell r="B6220" t="str">
            <v>TÊ DE INSPEÇÃO, PVC, SERIE R, ÁGUA PLUVIAL, DN 75 MM, JUNTA ELÁSTICA, FORNECIDO E INSTALADO EM RAMAL DE ENCAMINHAMENTO. AF_06/2022</v>
          </cell>
          <cell r="C6220" t="str">
            <v>UN</v>
          </cell>
          <cell r="D6220">
            <v>48.61</v>
          </cell>
          <cell r="E6220" t="str">
            <v>Instalações Prediais de Águas Pluviais - Tubos, Conexões, Caixas e Ralos</v>
          </cell>
          <cell r="F6220" t="str">
            <v>SINAPI Mai/26</v>
          </cell>
        </row>
        <row r="6221">
          <cell r="A6221">
            <v>89693</v>
          </cell>
          <cell r="B6221" t="str">
            <v>TÊ, PVC, SERIE R, ÁGUA PLUVIAL, DN 100 X 100 MM, JUNTA ELÁSTICA, FORNECIDO E INSTALADO EM CONDUTORES VERTICAIS DE ÁGUAS PLUVIAIS. AF_06/2022</v>
          </cell>
          <cell r="C6221" t="str">
            <v>UN</v>
          </cell>
          <cell r="D6221">
            <v>96.05</v>
          </cell>
          <cell r="E6221" t="str">
            <v>Instalações Prediais de Águas Pluviais - Tubos, Conexões, Caixas e Ralos</v>
          </cell>
          <cell r="F6221" t="str">
            <v>SINAPI Mai/26</v>
          </cell>
        </row>
        <row r="6222">
          <cell r="A6222">
            <v>89571</v>
          </cell>
          <cell r="B6222" t="str">
            <v>TÊ, PVC, SERIE R, ÁGUA PLUVIAL, DN 100 X 100 MM, JUNTA ELÁSTICA, FORNECIDO E INSTALADO EM RAMAL DE ENCAMINHAMENTO. AF_06/2022</v>
          </cell>
          <cell r="C6222" t="str">
            <v>UN</v>
          </cell>
          <cell r="D6222">
            <v>81.94</v>
          </cell>
          <cell r="E6222" t="str">
            <v>Instalações Prediais de Águas Pluviais - Tubos, Conexões, Caixas e Ralos</v>
          </cell>
          <cell r="F6222" t="str">
            <v>SINAPI Mai/26</v>
          </cell>
        </row>
        <row r="6223">
          <cell r="A6223">
            <v>89696</v>
          </cell>
          <cell r="B6223" t="str">
            <v>TÊ, PVC, SERIE R, ÁGUA PLUVIAL, DN 100 X 75 MM, JUNTA ELÁSTICA, FORNECIDO E INSTALADO EM CONDUTORES VERTICAIS DE ÁGUAS PLUVIAIS. AF_06/2022</v>
          </cell>
          <cell r="C6223" t="str">
            <v>UN</v>
          </cell>
          <cell r="D6223">
            <v>102.6</v>
          </cell>
          <cell r="E6223" t="str">
            <v>Instalações Prediais de Águas Pluviais - Tubos, Conexões, Caixas e Ralos</v>
          </cell>
          <cell r="F6223" t="str">
            <v>SINAPI Mai/26</v>
          </cell>
        </row>
        <row r="6224">
          <cell r="A6224">
            <v>89573</v>
          </cell>
          <cell r="B6224" t="str">
            <v>TÊ, PVC, SERIE R, ÁGUA PLUVIAL, DN 100 X 75 MM, JUNTA ELÁSTICA, FORNECIDO E INSTALADO EM RAMAL DE ENCAMINHAMENTO. AF_06/2022</v>
          </cell>
          <cell r="C6224" t="str">
            <v>UN</v>
          </cell>
          <cell r="D6224">
            <v>90.59</v>
          </cell>
          <cell r="E6224" t="str">
            <v>Instalações Prediais de Águas Pluviais - Tubos, Conexões, Caixas e Ralos</v>
          </cell>
          <cell r="F6224" t="str">
            <v>SINAPI Mai/26</v>
          </cell>
        </row>
        <row r="6225">
          <cell r="A6225">
            <v>89704</v>
          </cell>
          <cell r="B6225" t="str">
            <v>TÊ, PVC, SERIE R, ÁGUA PLUVIAL, DN 150 X 100 MM, JUNTA ELÁSTICA, FORNECIDO E INSTALADO EM CONDUTORES VERTICAIS DE ÁGUAS PLUVIAIS. AF_06/2022</v>
          </cell>
          <cell r="C6225" t="str">
            <v>UN</v>
          </cell>
          <cell r="D6225">
            <v>180.27</v>
          </cell>
          <cell r="E6225" t="str">
            <v>Instalações Prediais de Águas Pluviais - Tubos, Conexões, Caixas e Ralos</v>
          </cell>
          <cell r="F6225" t="str">
            <v>SINAPI Mai/26</v>
          </cell>
        </row>
        <row r="6226">
          <cell r="A6226">
            <v>104175</v>
          </cell>
          <cell r="B6226" t="str">
            <v>TÊ, PVC, SERIE R, ÁGUA PLUVIAL, DN 150 X 100 MM, JUNTA ELÁSTICA, FORNECIDO E INSTALADO EM RAMAL DE ENCAMINHAMENTO. AF_06/2022</v>
          </cell>
          <cell r="C6226" t="str">
            <v>UN</v>
          </cell>
          <cell r="D6226">
            <v>163.94</v>
          </cell>
          <cell r="E6226" t="str">
            <v>Instalações Prediais de Águas Pluviais - Tubos, Conexões, Caixas e Ralos</v>
          </cell>
          <cell r="F6226" t="str">
            <v>SINAPI Mai/26</v>
          </cell>
        </row>
        <row r="6227">
          <cell r="A6227">
            <v>89701</v>
          </cell>
          <cell r="B6227" t="str">
            <v>TÊ, PVC, SERIE R, ÁGUA PLUVIAL, DN 150 X 150 MM, JUNTA ELÁSTICA, FORNECIDO E INSTALADO EM CONDUTORES VERTICAIS DE ÁGUAS PLUVIAIS. AF_06/2022</v>
          </cell>
          <cell r="C6227" t="str">
            <v>UN</v>
          </cell>
          <cell r="D6227">
            <v>232.46</v>
          </cell>
          <cell r="E6227" t="str">
            <v>Instalações Prediais de Águas Pluviais - Tubos, Conexões, Caixas e Ralos</v>
          </cell>
          <cell r="F6227" t="str">
            <v>SINAPI Mai/26</v>
          </cell>
        </row>
        <row r="6228">
          <cell r="A6228">
            <v>104177</v>
          </cell>
          <cell r="B6228" t="str">
            <v>TÊ, PVC, SERIE R, ÁGUA PLUVIAL, DN 150 X 150 MM, JUNTA ELÁSTICA, FORNECIDO E INSTALADO EM RAMAL DE ENCAMINHAMENTO. AF_06/2022</v>
          </cell>
          <cell r="C6228" t="str">
            <v>UN</v>
          </cell>
          <cell r="D6228">
            <v>211.77</v>
          </cell>
          <cell r="E6228" t="str">
            <v>Instalações Prediais de Águas Pluviais - Tubos, Conexões, Caixas e Ralos</v>
          </cell>
          <cell r="F6228" t="str">
            <v>SINAPI Mai/26</v>
          </cell>
        </row>
        <row r="6229">
          <cell r="A6229">
            <v>89566</v>
          </cell>
          <cell r="B6229" t="str">
            <v>TÊ, PVC, SERIE R, ÁGUA PLUVIAL, DN 75 MM, JUNTA ELÁSTICA, FORNECIDO E INSTALADO EM RAMAL DE ENCAMINHAMENTO. AF_06/2022</v>
          </cell>
          <cell r="C6229" t="str">
            <v>UN</v>
          </cell>
          <cell r="D6229">
            <v>55.69</v>
          </cell>
          <cell r="E6229" t="str">
            <v>Instalações Prediais de Águas Pluviais - Tubos, Conexões, Caixas e Ralos</v>
          </cell>
          <cell r="F6229" t="str">
            <v>SINAPI Mai/26</v>
          </cell>
        </row>
        <row r="6230">
          <cell r="A6230">
            <v>89687</v>
          </cell>
          <cell r="B6230" t="str">
            <v>TÊ, PVC, SERIE R, ÁGUA PLUVIAL, DN 75 X 75 MM, JUNTA ELÁSTICA, FORNECIDO E INSTALADO EM CONDUTORES VERTICAIS DE ÁGUAS PLUVIAIS. AF_06/2022</v>
          </cell>
          <cell r="C6230" t="str">
            <v>UN</v>
          </cell>
          <cell r="D6230">
            <v>63.49</v>
          </cell>
          <cell r="E6230" t="str">
            <v>Instalações Prediais de Águas Pluviais - Tubos, Conexões, Caixas e Ralos</v>
          </cell>
          <cell r="F6230" t="str">
            <v>SINAPI Mai/26</v>
          </cell>
        </row>
        <row r="6231">
          <cell r="A6231">
            <v>102450</v>
          </cell>
          <cell r="B6231" t="str">
            <v>DIVISORIA (N2) - PAINEL/VIDRO - PAINEL C/ MSO/COMEIA E=35MM - PERFIS SIMPLES ACO GALVANIZADO PINTADO. AF_10/2025</v>
          </cell>
          <cell r="C6231" t="str">
            <v>M2</v>
          </cell>
          <cell r="D6231">
            <v>0</v>
          </cell>
          <cell r="E6231" t="str">
            <v>Instalações de Divisórias Diversas</v>
          </cell>
          <cell r="F6231" t="str">
            <v>SINAPI Mai/26</v>
          </cell>
        </row>
        <row r="6232">
          <cell r="A6232">
            <v>102250</v>
          </cell>
          <cell r="B6232" t="str">
            <v>DIVISORIA (N2) - PAINEL/VIDRO - PAINEL DE PVC E=35MM - PERFIS SIMPLES ACO GALVANIZADO PINTADO. AF_10/2025</v>
          </cell>
          <cell r="C6232" t="str">
            <v>M2</v>
          </cell>
          <cell r="D6232">
            <v>0</v>
          </cell>
          <cell r="E6232" t="str">
            <v>Instalações de Divisórias Diversas</v>
          </cell>
          <cell r="F6232" t="str">
            <v>SINAPI Mai/26</v>
          </cell>
        </row>
        <row r="6233">
          <cell r="A6233">
            <v>102240</v>
          </cell>
          <cell r="B6233" t="str">
            <v>DIVISORIA (N2) - PAINEL/VIDRO - PAINEL MDF/VIDRO 6 MM, LINHA 90 MM - PERFIS DE ALUMÍNIO EXTRUDADO. AF_10/2025</v>
          </cell>
          <cell r="C6233" t="str">
            <v>M2</v>
          </cell>
          <cell r="D6233">
            <v>0</v>
          </cell>
          <cell r="E6233" t="str">
            <v>Instalações de Divisórias Diversas</v>
          </cell>
          <cell r="F6233" t="str">
            <v>SINAPI Mai/26</v>
          </cell>
        </row>
        <row r="6234">
          <cell r="A6234">
            <v>102449</v>
          </cell>
          <cell r="B6234" t="str">
            <v>DIVISORIA (N3) - PAINEL/VIDRO/PAINEL MSO/COMEIA E=35MM - PERFIS SIMPLES ACO GALVANIZADO PINTADO. AF_10/2025</v>
          </cell>
          <cell r="C6234" t="str">
            <v>M2</v>
          </cell>
          <cell r="D6234">
            <v>0</v>
          </cell>
          <cell r="E6234" t="str">
            <v>Instalações de Divisórias Diversas</v>
          </cell>
          <cell r="F6234" t="str">
            <v>SINAPI Mai/26</v>
          </cell>
        </row>
        <row r="6235">
          <cell r="A6235">
            <v>102249</v>
          </cell>
          <cell r="B6235" t="str">
            <v>DIVISORIA (N3) - PAINEL/VIDRO/PAINEL PVC E=35MM - PERFIS SIMPLES ACO GALVANIZADO PINTADO. AF_10/2025</v>
          </cell>
          <cell r="C6235" t="str">
            <v>M2</v>
          </cell>
          <cell r="D6235">
            <v>0</v>
          </cell>
          <cell r="E6235" t="str">
            <v>Instalações de Divisórias Diversas</v>
          </cell>
          <cell r="F6235" t="str">
            <v>SINAPI Mai/26</v>
          </cell>
        </row>
        <row r="6236">
          <cell r="A6236">
            <v>102238</v>
          </cell>
          <cell r="B6236" t="str">
            <v>DIVISORIA CEGA (N1) - PAINEL MDF, LINHA 90 MM - PERFIS DE ALUMÍNIO EXTRUDADO. AF_10/2025</v>
          </cell>
          <cell r="C6236" t="str">
            <v>M2</v>
          </cell>
          <cell r="D6236">
            <v>0</v>
          </cell>
          <cell r="E6236" t="str">
            <v>Instalações de Divisórias Diversas</v>
          </cell>
          <cell r="F6236" t="str">
            <v>SINAPI Mai/26</v>
          </cell>
        </row>
        <row r="6237">
          <cell r="A6237">
            <v>102448</v>
          </cell>
          <cell r="B6237" t="str">
            <v>DIVISORIA CEGA (N1) - PAINEL MSO/COMEIA E=35MM - PERFIS SIMPLES ACO GALVANIZADO PINTADO. AF_10/2025</v>
          </cell>
          <cell r="C6237" t="str">
            <v>M2</v>
          </cell>
          <cell r="D6237">
            <v>0</v>
          </cell>
          <cell r="E6237" t="str">
            <v>Instalações de Divisórias Diversas</v>
          </cell>
          <cell r="F6237" t="str">
            <v>SINAPI Mai/26</v>
          </cell>
        </row>
        <row r="6238">
          <cell r="A6238">
            <v>102248</v>
          </cell>
          <cell r="B6238" t="str">
            <v>DIVISORIA CEGA (N1) - PAINEL PVC E=35MM - PERFIS SIMPLES ACO GALVANIZADO PINTADO. AF_10/2025</v>
          </cell>
          <cell r="C6238" t="str">
            <v>M2</v>
          </cell>
          <cell r="D6238">
            <v>0</v>
          </cell>
          <cell r="E6238" t="str">
            <v>Instalações de Divisórias Diversas</v>
          </cell>
          <cell r="F6238" t="str">
            <v>SINAPI Mai/26</v>
          </cell>
        </row>
        <row r="6239">
          <cell r="A6239">
            <v>102253</v>
          </cell>
          <cell r="B6239" t="str">
            <v>DIVISORIA SANITÁRIA, EM GRANITO CINZA POLIDO, ESP = 3CM, ASSENTADO COM ARGAMASSA COLANTE AC III-E. AF_10/2025</v>
          </cell>
          <cell r="C6239" t="str">
            <v>M2</v>
          </cell>
          <cell r="D6239">
            <v>975.51</v>
          </cell>
          <cell r="E6239" t="str">
            <v>Instalações de Divisórias Diversas</v>
          </cell>
          <cell r="F6239" t="str">
            <v>SINAPI Mai/26</v>
          </cell>
        </row>
        <row r="6240">
          <cell r="A6240">
            <v>102254</v>
          </cell>
          <cell r="B6240" t="str">
            <v>DIVISORIA SANITÁRIA, EM MÁRMORE BRANCO POLIDO, ESP = 3CM, ASSENTADO COM ARGAMASSA COLANTE AC III-E. AF_10/2025</v>
          </cell>
          <cell r="C6240" t="str">
            <v>M2</v>
          </cell>
          <cell r="D6240">
            <v>1101.58</v>
          </cell>
          <cell r="E6240" t="str">
            <v>Instalações de Divisórias Diversas</v>
          </cell>
          <cell r="F6240" t="str">
            <v>SINAPI Mai/26</v>
          </cell>
        </row>
        <row r="6241">
          <cell r="A6241">
            <v>102257</v>
          </cell>
          <cell r="B6241" t="str">
            <v>DIVISORIA SANITÁRIA, EM PAINEL DE GRANILITE, ESP = 3CM, ASSENTADO COM ARGAMASSA COLANTE AC III-E. AF_10/2025</v>
          </cell>
          <cell r="C6241" t="str">
            <v>M2</v>
          </cell>
          <cell r="D6241">
            <v>446.38</v>
          </cell>
          <cell r="E6241" t="str">
            <v>Instalações de Divisórias Diversas</v>
          </cell>
          <cell r="F6241" t="str">
            <v>SINAPI Mai/26</v>
          </cell>
        </row>
        <row r="6242">
          <cell r="A6242">
            <v>102239</v>
          </cell>
          <cell r="B6242" t="str">
            <v>DIVISÓRIA (N3) - PAINEL/VIDRO/PAINEL MDF, LINHA 90 MM - PERFIS DE ALUMINIO EXTRUDADO. AF_10/2025</v>
          </cell>
          <cell r="C6242" t="str">
            <v>M2</v>
          </cell>
          <cell r="D6242">
            <v>0</v>
          </cell>
          <cell r="E6242" t="str">
            <v>Instalações de Divisórias Diversas</v>
          </cell>
          <cell r="F6242" t="str">
            <v>SINAPI Mai/26</v>
          </cell>
        </row>
        <row r="6243">
          <cell r="A6243">
            <v>102236</v>
          </cell>
          <cell r="B6243" t="str">
            <v>DIVISÓRIA EM VIDRO TEMPERADO 10 MM COM PORTA DE CORRER, INCLUSIVE FERRAGENS. AF_10/2025</v>
          </cell>
          <cell r="C6243" t="str">
            <v>M2</v>
          </cell>
          <cell r="D6243">
            <v>0</v>
          </cell>
          <cell r="E6243" t="str">
            <v>Instalações de Divisórias Diversas</v>
          </cell>
          <cell r="F6243" t="str">
            <v>SINAPI Mai/26</v>
          </cell>
        </row>
        <row r="6244">
          <cell r="A6244">
            <v>102235</v>
          </cell>
          <cell r="B6244" t="str">
            <v>DIVISÓRIA FIXA EM VIDRO TEMPERADO 10 MM, SEM ABERTURA. AF_10/2025_PS</v>
          </cell>
          <cell r="C6244" t="str">
            <v>M2</v>
          </cell>
          <cell r="D6244">
            <v>534.75</v>
          </cell>
          <cell r="E6244" t="str">
            <v>Instalações de Divisórias Diversas</v>
          </cell>
          <cell r="F6244" t="str">
            <v>SINAPI Mai/26</v>
          </cell>
        </row>
        <row r="6245">
          <cell r="A6245">
            <v>106164</v>
          </cell>
          <cell r="B6245" t="str">
            <v>DIVISÓRIA SALA LIMPA - PAINEL PIR 50 MM, PERFIS DE AÇO GALVANIZADO E ACABAMENTO COM PERFIS DE ALUMINIO CANTO ARREDONDADO PINTADO. AF_10/2025</v>
          </cell>
          <cell r="C6245" t="str">
            <v>M2</v>
          </cell>
          <cell r="D6245">
            <v>0</v>
          </cell>
          <cell r="E6245" t="str">
            <v>Instalações de Divisórias Diversas</v>
          </cell>
          <cell r="F6245" t="str">
            <v>SINAPI Mai/26</v>
          </cell>
        </row>
        <row r="6246">
          <cell r="A6246">
            <v>102260</v>
          </cell>
          <cell r="B6246" t="str">
            <v>DIVISÓRIA SANITÁRIA, TIPO CABINE, EM PAINÉIS DE PVC, INCLUSIVE ESTRUTURA, PORTA E FERRAGENS. AF_10/2025</v>
          </cell>
          <cell r="C6246" t="str">
            <v>M2</v>
          </cell>
          <cell r="D6246">
            <v>0</v>
          </cell>
          <cell r="E6246" t="str">
            <v>Instalações de Divisórias Diversas</v>
          </cell>
          <cell r="F6246" t="str">
            <v>SINAPI Mai/26</v>
          </cell>
        </row>
        <row r="6247">
          <cell r="A6247">
            <v>102259</v>
          </cell>
          <cell r="B6247" t="str">
            <v>DIVISÓRIA SANITÁRIA, TIPO CABINE, EM PAINÉIS ESTRUTURAIS TS, INCLUSIVE ESTRUTURA, PORTA E FERRAGENS. AF_10/2025</v>
          </cell>
          <cell r="C6247" t="str">
            <v>M2</v>
          </cell>
          <cell r="D6247">
            <v>0</v>
          </cell>
          <cell r="E6247" t="str">
            <v>Instalações de Divisórias Diversas</v>
          </cell>
          <cell r="F6247" t="str">
            <v>SINAPI Mai/26</v>
          </cell>
        </row>
        <row r="6248">
          <cell r="A6248">
            <v>102262</v>
          </cell>
          <cell r="B6248" t="str">
            <v>PORTA DE CABINE SANITÁRIA EM VIDRO TEMPERADO 8MM, INCLUSIVE DOBRADIÇAS, BATENTE, TRINCO E CONTRA-TRINCO. AF_10/2025</v>
          </cell>
          <cell r="C6248" t="str">
            <v>UN</v>
          </cell>
          <cell r="D6248">
            <v>0</v>
          </cell>
          <cell r="E6248" t="str">
            <v>Instalações de Divisórias Diversas</v>
          </cell>
          <cell r="F6248" t="str">
            <v>SINAPI Mai/26</v>
          </cell>
        </row>
        <row r="6249">
          <cell r="A6249">
            <v>102242</v>
          </cell>
          <cell r="B6249" t="str">
            <v>PORTA PARA DIVISÓRIA MDF/VIDRO 6 MM, LINHA 90 MM, 0,80 X 2,10 M - PERFIS DE ALUMINIO EXTRUDADO, INCLUSO PORTAL, BATENTES, DOBRADIÇAS E FECHADURA. AF_10/2025</v>
          </cell>
          <cell r="C6249" t="str">
            <v>M2</v>
          </cell>
          <cell r="D6249">
            <v>0</v>
          </cell>
          <cell r="E6249" t="str">
            <v>Instalações de Divisórias Diversas</v>
          </cell>
          <cell r="F6249" t="str">
            <v>SINAPI Mai/26</v>
          </cell>
        </row>
        <row r="6250">
          <cell r="A6250">
            <v>106165</v>
          </cell>
          <cell r="B6250" t="str">
            <v>PORTA SALA LIMPA COM VISOR - PAINEL PIR 50 MM. AF_10/2025</v>
          </cell>
          <cell r="C6250" t="str">
            <v>UN</v>
          </cell>
          <cell r="D6250">
            <v>0</v>
          </cell>
          <cell r="E6250" t="str">
            <v>Instalações de Divisórias Diversas</v>
          </cell>
          <cell r="F6250" t="str">
            <v>SINAPI Mai/26</v>
          </cell>
        </row>
        <row r="6251">
          <cell r="A6251">
            <v>102246</v>
          </cell>
          <cell r="B6251" t="str">
            <v>PORTA/PAINEL CEGO PARA DIVISÓRIA (N1) - PAINEL CEGO MSO/COMEIA E=35MM, S/ BONECA, INCLUSO BATENTE, TESTEIRO, DOBRADIÇAS E FECHADURA. AF_10/2025</v>
          </cell>
          <cell r="C6251" t="str">
            <v>M2</v>
          </cell>
          <cell r="D6251">
            <v>0</v>
          </cell>
          <cell r="E6251" t="str">
            <v>Instalações de Divisórias Diversas</v>
          </cell>
          <cell r="F6251" t="str">
            <v>SINAPI Mai/26</v>
          </cell>
        </row>
        <row r="6252">
          <cell r="A6252">
            <v>102252</v>
          </cell>
          <cell r="B6252" t="str">
            <v>PORTA/VIDRO PARA DIVISÓRIA (N2) - PAINEL DE PVC E=35MM, S/ BONECA, INCLUSO BATENTE, TESTEIRO, DOBRADIÇAS E FECHADURA. AF_10/2025</v>
          </cell>
          <cell r="C6252" t="str">
            <v>M2</v>
          </cell>
          <cell r="D6252">
            <v>0</v>
          </cell>
          <cell r="E6252" t="str">
            <v>Instalações de Divisórias Diversas</v>
          </cell>
          <cell r="F6252" t="str">
            <v>SINAPI Mai/26</v>
          </cell>
        </row>
        <row r="6253">
          <cell r="A6253">
            <v>101912</v>
          </cell>
          <cell r="B6253" t="str">
            <v>ABRIGO PARA HIDRANTE, 75X45X17CM, COM REGISTRO GLOBO ANGULAR 45 GRAUS 2 1/2", ADAPTADOR STORZ 2 1/2", MANGUEIRA DE INCÊNDIO 15M 2 1/2" E ESGUICHO EM LATÃO 2 1/2" - FORNECIMENTO E INSTALAÇÃO. AF_01/2026</v>
          </cell>
          <cell r="C6253" t="str">
            <v>UN</v>
          </cell>
          <cell r="D6253">
            <v>1947.03</v>
          </cell>
          <cell r="E6253" t="str">
            <v>Instalações de Gás e Incêndio em Aço e Ferro Galvanizado</v>
          </cell>
          <cell r="F6253" t="str">
            <v>SINAPI Mai/26</v>
          </cell>
        </row>
        <row r="6254">
          <cell r="A6254">
            <v>96765</v>
          </cell>
          <cell r="B6254" t="str">
            <v>ABRIGO PARA HIDRANTE, 90X60X17CM, COM REGISTRO GLOBO ANGULAR 45 GRAUS 2 1/2", ADAPTADOR STORZ 2 1/2", MANGUEIRA DE INCÊNDIO 20M, REDUÇÃO 2 1/2" X 1 1/2" E ESGUICHO EM LATÃO 1 1/2" - FORNECIMENTO E INSTALAÇÃO. AF_01/2026</v>
          </cell>
          <cell r="C6254" t="str">
            <v>UN</v>
          </cell>
          <cell r="D6254">
            <v>2023.29</v>
          </cell>
          <cell r="E6254" t="str">
            <v>Instalações de Gás e Incêndio em Aço e Ferro Galvanizado</v>
          </cell>
          <cell r="F6254" t="str">
            <v>SINAPI Mai/26</v>
          </cell>
        </row>
        <row r="6255">
          <cell r="A6255">
            <v>97430</v>
          </cell>
          <cell r="B6255" t="str">
            <v>ACOPLAMENTO RÍGIDO EM AÇO, CONEXÃO RANHURADA, DN 50 (2"), INSTALADO EM PRUMADAS - FORNECIMENTO E INSTALAÇÃO. AF_01/2026</v>
          </cell>
          <cell r="C6255" t="str">
            <v>UN</v>
          </cell>
          <cell r="D6255">
            <v>50.06</v>
          </cell>
          <cell r="E6255" t="str">
            <v>Instalações de Gás e Incêndio em Aço e Ferro Galvanizado</v>
          </cell>
          <cell r="F6255" t="str">
            <v>SINAPI Mai/26</v>
          </cell>
        </row>
        <row r="6256">
          <cell r="A6256">
            <v>97431</v>
          </cell>
          <cell r="B6256" t="str">
            <v>ACOPLAMENTO RÍGIDO EM AÇO, CONEXÃO RANHURADA, DN 65 (2 1/2"), INSTALADO EM PRUMADAS - FORNECIMENTO E INSTALAÇÃO. AF_01/2026</v>
          </cell>
          <cell r="C6256" t="str">
            <v>UN</v>
          </cell>
          <cell r="D6256">
            <v>52.89</v>
          </cell>
          <cell r="E6256" t="str">
            <v>Instalações de Gás e Incêndio em Aço e Ferro Galvanizado</v>
          </cell>
          <cell r="F6256" t="str">
            <v>SINAPI Mai/26</v>
          </cell>
        </row>
        <row r="6257">
          <cell r="A6257">
            <v>97432</v>
          </cell>
          <cell r="B6257" t="str">
            <v>ACOPLAMENTO RÍGIDO EM AÇO, CONEXÃO RANHURADA, DN 80 (3"), INSTALADO EM PRUMADAS - FORNECIMENTO E INSTALAÇÃO. AF_01/2026</v>
          </cell>
          <cell r="C6257" t="str">
            <v>UN</v>
          </cell>
          <cell r="D6257">
            <v>56.76</v>
          </cell>
          <cell r="E6257" t="str">
            <v>Instalações de Gás e Incêndio em Aço e Ferro Galvanizado</v>
          </cell>
          <cell r="F6257" t="str">
            <v>SINAPI Mai/26</v>
          </cell>
        </row>
        <row r="6258">
          <cell r="A6258">
            <v>101913</v>
          </cell>
          <cell r="B6258" t="str">
            <v>CAIXA DE INCÊNDIO 45X75X17CM - FORNECIMENTO E INSTALAÇÃO. AF_01/2026</v>
          </cell>
          <cell r="C6258" t="str">
            <v>UN</v>
          </cell>
          <cell r="D6258">
            <v>506.33</v>
          </cell>
          <cell r="E6258" t="str">
            <v>Instalações de Gás e Incêndio em Aço e Ferro Galvanizado</v>
          </cell>
          <cell r="F6258" t="str">
            <v>SINAPI Mai/26</v>
          </cell>
        </row>
        <row r="6259">
          <cell r="A6259">
            <v>101914</v>
          </cell>
          <cell r="B6259" t="str">
            <v>CAIXA DE INCÊNDIO 60X90X17CM - FORNECIMENTO E INSTALAÇÃO. AF_01/2026</v>
          </cell>
          <cell r="C6259" t="str">
            <v>UN</v>
          </cell>
          <cell r="D6259">
            <v>613.77</v>
          </cell>
          <cell r="E6259" t="str">
            <v>Instalações de Gás e Incêndio em Aço e Ferro Galvanizado</v>
          </cell>
          <cell r="F6259" t="str">
            <v>SINAPI Mai/26</v>
          </cell>
        </row>
        <row r="6260">
          <cell r="A6260">
            <v>101915</v>
          </cell>
          <cell r="B6260" t="str">
            <v>CONJUNTO DE MANGUEIRA PARA COMBATE A INCÊNDIO EM FIBRA DE POLIESTER PURA, COM 1.1/2", REVESTIDA INTERNAMENTE, COMPRIMENTO DE 15M - FORNECIMENTO E INSTALAÇÃO. AF_01/2026</v>
          </cell>
          <cell r="C6260" t="str">
            <v>UN</v>
          </cell>
          <cell r="D6260">
            <v>362.74</v>
          </cell>
          <cell r="E6260" t="str">
            <v>Instalações de Gás e Incêndio em Aço e Ferro Galvanizado</v>
          </cell>
          <cell r="F6260" t="str">
            <v>SINAPI Mai/26</v>
          </cell>
        </row>
        <row r="6261">
          <cell r="A6261">
            <v>97433</v>
          </cell>
          <cell r="B6261" t="str">
            <v>CURVA 45 GRAUS, EM AÇO, CONEXÃO RANHURADA, DN 50 (2"), INSTALADO EM PRUMADAS - FORNECIMENTO E INSTALAÇÃO. AF_01/2026</v>
          </cell>
          <cell r="C6261" t="str">
            <v>UN</v>
          </cell>
          <cell r="D6261">
            <v>104.95</v>
          </cell>
          <cell r="E6261" t="str">
            <v>Instalações de Gás e Incêndio em Aço e Ferro Galvanizado</v>
          </cell>
          <cell r="F6261" t="str">
            <v>SINAPI Mai/26</v>
          </cell>
        </row>
        <row r="6262">
          <cell r="A6262">
            <v>97435</v>
          </cell>
          <cell r="B6262" t="str">
            <v>CURVA 45 GRAUS, EM AÇO, CONEXÃO RANHURADA, DN 65 (2 1/2"), INSTALADO EM PRUMADAS - FORNECIMENTO E INSTALAÇÃO. AF_01/2026</v>
          </cell>
          <cell r="C6262" t="str">
            <v>UN</v>
          </cell>
          <cell r="D6262">
            <v>117.39</v>
          </cell>
          <cell r="E6262" t="str">
            <v>Instalações de Gás e Incêndio em Aço e Ferro Galvanizado</v>
          </cell>
          <cell r="F6262" t="str">
            <v>SINAPI Mai/26</v>
          </cell>
        </row>
        <row r="6263">
          <cell r="A6263">
            <v>97437</v>
          </cell>
          <cell r="B6263" t="str">
            <v>CURVA 45 GRAUS, EM AÇO, CONEXÃO RANHURADA, DN 80 (3"), INSTALADO EM PRUMADAS - FORNECIMENTO E INSTALAÇÃO. AF_01/2026</v>
          </cell>
          <cell r="C6263" t="str">
            <v>UN</v>
          </cell>
          <cell r="D6263">
            <v>129.68</v>
          </cell>
          <cell r="E6263" t="str">
            <v>Instalações de Gás e Incêndio em Aço e Ferro Galvanizado</v>
          </cell>
          <cell r="F6263" t="str">
            <v>SINAPI Mai/26</v>
          </cell>
        </row>
        <row r="6264">
          <cell r="A6264">
            <v>97546</v>
          </cell>
          <cell r="B6264" t="str">
            <v>CURVA 45 GRAUS, EM AÇO, CONEXÃO SOLDADA, DN 15 (1/2"), INSTALADO EM RAMAIS E SUB-RAMAIS DE GÁS - FORNECIMENTO E INSTALAÇÃO. AF_01/2026</v>
          </cell>
          <cell r="C6264" t="str">
            <v>UN</v>
          </cell>
          <cell r="D6264">
            <v>39.979999999999997</v>
          </cell>
          <cell r="E6264" t="str">
            <v>Instalações de Gás e Incêndio em Aço e Ferro Galvanizado</v>
          </cell>
          <cell r="F6264" t="str">
            <v>SINAPI Mai/26</v>
          </cell>
        </row>
        <row r="6265">
          <cell r="A6265">
            <v>97548</v>
          </cell>
          <cell r="B6265" t="str">
            <v>CURVA 45 GRAUS, EM AÇO, CONEXÃO SOLDADA, DN 20 (3/4"), INSTALADO EM RAMAIS E SUB-RAMAIS DE GÁS - FORNECIMENTO E INSTALAÇÃO. AF_01/2026</v>
          </cell>
          <cell r="C6265" t="str">
            <v>UN</v>
          </cell>
          <cell r="D6265">
            <v>60.53</v>
          </cell>
          <cell r="E6265" t="str">
            <v>Instalações de Gás e Incêndio em Aço e Ferro Galvanizado</v>
          </cell>
          <cell r="F6265" t="str">
            <v>SINAPI Mai/26</v>
          </cell>
        </row>
        <row r="6266">
          <cell r="A6266">
            <v>97550</v>
          </cell>
          <cell r="B6266" t="str">
            <v>CURVA 45 GRAUS, EM AÇO, CONEXÃO SOLDADA, DN 25 (1"), INSTALADO EM RAMAIS E SUB-RAMAIS DE GÁS - FORNECIMENTO E INSTALAÇÃO. AF_01/2026</v>
          </cell>
          <cell r="C6266" t="str">
            <v>UN</v>
          </cell>
          <cell r="D6266">
            <v>103</v>
          </cell>
          <cell r="E6266" t="str">
            <v>Instalações de Gás e Incêndio em Aço e Ferro Galvanizado</v>
          </cell>
          <cell r="F6266" t="str">
            <v>SINAPI Mai/26</v>
          </cell>
        </row>
        <row r="6267">
          <cell r="A6267">
            <v>97479</v>
          </cell>
          <cell r="B6267" t="str">
            <v>CURVA 45 GRAUS, EM AÇO, CONEXÃO SOLDADA, DN 25 (1"), INSTALADO EM REDE DE ALIMENTAÇÃO PARA HIDRANTE - FORNECIMENTO E INSTALAÇÃO. AF_01/2026</v>
          </cell>
          <cell r="C6267" t="str">
            <v>UN</v>
          </cell>
          <cell r="D6267">
            <v>63.86</v>
          </cell>
          <cell r="E6267" t="str">
            <v>Instalações de Gás e Incêndio em Aço e Ferro Galvanizado</v>
          </cell>
          <cell r="F6267" t="str">
            <v>SINAPI Mai/26</v>
          </cell>
        </row>
        <row r="6268">
          <cell r="A6268">
            <v>97517</v>
          </cell>
          <cell r="B6268" t="str">
            <v>CURVA 45 GRAUS, EM AÇO, CONEXÃO SOLDADA, DN 25 (1"), INSTALADO EM REDE DE ALIMENTAÇÃO PARA SPRINKLER - FORNECIMENTO E INSTALAÇÃO. AF_01/2026</v>
          </cell>
          <cell r="C6268" t="str">
            <v>UN</v>
          </cell>
          <cell r="D6268">
            <v>59.04</v>
          </cell>
          <cell r="E6268" t="str">
            <v>Instalações de Gás e Incêndio em Aço e Ferro Galvanizado</v>
          </cell>
          <cell r="F6268" t="str">
            <v>SINAPI Mai/26</v>
          </cell>
        </row>
        <row r="6269">
          <cell r="A6269">
            <v>97481</v>
          </cell>
          <cell r="B6269" t="str">
            <v>CURVA 45 GRAUS, EM AÇO, CONEXÃO SOLDADA, DN 32 (1 1/4"), INSTALADO EM REDE DE ALIMENTAÇÃO PARA HIDRANTE - FORNECIMENTO E INSTALAÇÃO. AF_01/2026</v>
          </cell>
          <cell r="C6269" t="str">
            <v>UN</v>
          </cell>
          <cell r="D6269">
            <v>91.16</v>
          </cell>
          <cell r="E6269" t="str">
            <v>Instalações de Gás e Incêndio em Aço e Ferro Galvanizado</v>
          </cell>
          <cell r="F6269" t="str">
            <v>SINAPI Mai/26</v>
          </cell>
        </row>
        <row r="6270">
          <cell r="A6270">
            <v>97519</v>
          </cell>
          <cell r="B6270" t="str">
            <v>CURVA 45 GRAUS, EM AÇO, CONEXÃO SOLDADA, DN 32 (1 1/4"), INSTALADO EM REDE DE ALIMENTAÇÃO PARA SPRINKLER - FORNECIMENTO E INSTALAÇÃO. AF_01/2026</v>
          </cell>
          <cell r="C6270" t="str">
            <v>UN</v>
          </cell>
          <cell r="D6270">
            <v>82.67</v>
          </cell>
          <cell r="E6270" t="str">
            <v>Instalações de Gás e Incêndio em Aço e Ferro Galvanizado</v>
          </cell>
          <cell r="F6270" t="str">
            <v>SINAPI Mai/26</v>
          </cell>
        </row>
        <row r="6271">
          <cell r="A6271">
            <v>97483</v>
          </cell>
          <cell r="B6271" t="str">
            <v>CURVA 45 GRAUS, EM AÇO, CONEXÃO SOLDADA, DN 40 (1 1/2"), INSTALADO EM REDE DE ALIMENTAÇÃO PARA HIDRANTE - FORNECIMENTO E INSTALAÇÃO. AF_01/2026</v>
          </cell>
          <cell r="C6271" t="str">
            <v>UN</v>
          </cell>
          <cell r="D6271">
            <v>126.18</v>
          </cell>
          <cell r="E6271" t="str">
            <v>Instalações de Gás e Incêndio em Aço e Ferro Galvanizado</v>
          </cell>
          <cell r="F6271" t="str">
            <v>SINAPI Mai/26</v>
          </cell>
        </row>
        <row r="6272">
          <cell r="A6272">
            <v>97521</v>
          </cell>
          <cell r="B6272" t="str">
            <v>CURVA 45 GRAUS, EM AÇO, CONEXÃO SOLDADA, DN 40 (1 1/2"), INSTALADO EM REDE DE ALIMENTAÇÃO PARA SPRINKLER - FORNECIMENTO E INSTALAÇÃO. AF_01/2026</v>
          </cell>
          <cell r="C6272" t="str">
            <v>UN</v>
          </cell>
          <cell r="D6272">
            <v>113.47</v>
          </cell>
          <cell r="E6272" t="str">
            <v>Instalações de Gás e Incêndio em Aço e Ferro Galvanizado</v>
          </cell>
          <cell r="F6272" t="str">
            <v>SINAPI Mai/26</v>
          </cell>
        </row>
        <row r="6273">
          <cell r="A6273">
            <v>97452</v>
          </cell>
          <cell r="B6273" t="str">
            <v>CURVA 45 GRAUS, EM AÇO, CONEXÃO SOLDADA, DN 50 (2"), INSTALADO EM PRUMADAS - FORNECIMENTO E INSTALAÇÃO. AF_01/2026</v>
          </cell>
          <cell r="C6273" t="str">
            <v>UN</v>
          </cell>
          <cell r="D6273">
            <v>211.18</v>
          </cell>
          <cell r="E6273" t="str">
            <v>Instalações de Gás e Incêndio em Aço e Ferro Galvanizado</v>
          </cell>
          <cell r="F6273" t="str">
            <v>SINAPI Mai/26</v>
          </cell>
        </row>
        <row r="6274">
          <cell r="A6274">
            <v>97485</v>
          </cell>
          <cell r="B6274" t="str">
            <v>CURVA 45 GRAUS, EM AÇO, CONEXÃO SOLDADA, DN 50 (2"), INSTALADO EM REDE DE ALIMENTAÇÃO PARA HIDRANTE - FORNECIMENTO E INSTALAÇÃO. AF_01/2026</v>
          </cell>
          <cell r="C6274" t="str">
            <v>UN</v>
          </cell>
          <cell r="D6274">
            <v>172.56</v>
          </cell>
          <cell r="E6274" t="str">
            <v>Instalações de Gás e Incêndio em Aço e Ferro Galvanizado</v>
          </cell>
          <cell r="F6274" t="str">
            <v>SINAPI Mai/26</v>
          </cell>
        </row>
        <row r="6275">
          <cell r="A6275">
            <v>97523</v>
          </cell>
          <cell r="B6275" t="str">
            <v>CURVA 45 GRAUS, EM AÇO, CONEXÃO SOLDADA, DN 50 (2"), INSTALADO EM REDE DE ALIMENTAÇÃO PARA SPRINKLER - FORNECIMENTO E INSTALAÇÃO. AF_01/2026</v>
          </cell>
          <cell r="C6275" t="str">
            <v>UN</v>
          </cell>
          <cell r="D6275">
            <v>154.6</v>
          </cell>
          <cell r="E6275" t="str">
            <v>Instalações de Gás e Incêndio em Aço e Ferro Galvanizado</v>
          </cell>
          <cell r="F6275" t="str">
            <v>SINAPI Mai/26</v>
          </cell>
        </row>
        <row r="6276">
          <cell r="A6276">
            <v>97454</v>
          </cell>
          <cell r="B6276" t="str">
            <v>CURVA 45 GRAUS, EM AÇO, CONEXÃO SOLDADA, DN 65 (2 1/2"), INSTALADO EM PRUMADAS - FORNECIMENTO E INSTALAÇÃO. AF_01/2026</v>
          </cell>
          <cell r="C6276" t="str">
            <v>UN</v>
          </cell>
          <cell r="D6276">
            <v>338.6</v>
          </cell>
          <cell r="E6276" t="str">
            <v>Instalações de Gás e Incêndio em Aço e Ferro Galvanizado</v>
          </cell>
          <cell r="F6276" t="str">
            <v>SINAPI Mai/26</v>
          </cell>
        </row>
        <row r="6277">
          <cell r="A6277">
            <v>97487</v>
          </cell>
          <cell r="B6277" t="str">
            <v>CURVA 45 GRAUS, EM AÇO, CONEXÃO SOLDADA, DN 65 (2 1/2"), INSTALADO EM REDE DE ALIMENTAÇÃO PARA HIDRANTE - FORNECIMENTO E INSTALAÇÃO. AF_01/2026</v>
          </cell>
          <cell r="C6277" t="str">
            <v>UN</v>
          </cell>
          <cell r="D6277">
            <v>311.29000000000002</v>
          </cell>
          <cell r="E6277" t="str">
            <v>Instalações de Gás e Incêndio em Aço e Ferro Galvanizado</v>
          </cell>
          <cell r="F6277" t="str">
            <v>SINAPI Mai/26</v>
          </cell>
        </row>
        <row r="6278">
          <cell r="A6278">
            <v>97525</v>
          </cell>
          <cell r="B6278" t="str">
            <v>CURVA 45 GRAUS, EM AÇO, CONEXÃO SOLDADA, DN 65 (2 1/2"), INSTALADO EM REDE DE ALIMENTAÇÃO PARA SPRINKLER - FORNECIMENTO E INSTALAÇÃO. AF_01/2026</v>
          </cell>
          <cell r="C6278" t="str">
            <v>UN</v>
          </cell>
          <cell r="D6278">
            <v>285.45999999999998</v>
          </cell>
          <cell r="E6278" t="str">
            <v>Instalações de Gás e Incêndio em Aço e Ferro Galvanizado</v>
          </cell>
          <cell r="F6278" t="str">
            <v>SINAPI Mai/26</v>
          </cell>
        </row>
        <row r="6279">
          <cell r="A6279">
            <v>97456</v>
          </cell>
          <cell r="B6279" t="str">
            <v>CURVA 45 GRAUS, EM AÇO, CONEXÃO SOLDADA, DN 80 (3"), INSTALADO EM PRUMADAS - FORNECIMENTO E INSTALAÇÃO. AF_01/2026</v>
          </cell>
          <cell r="C6279" t="str">
            <v>UN</v>
          </cell>
          <cell r="D6279">
            <v>737.5</v>
          </cell>
          <cell r="E6279" t="str">
            <v>Instalações de Gás e Incêndio em Aço e Ferro Galvanizado</v>
          </cell>
          <cell r="F6279" t="str">
            <v>SINAPI Mai/26</v>
          </cell>
        </row>
        <row r="6280">
          <cell r="A6280">
            <v>97489</v>
          </cell>
          <cell r="B6280" t="str">
            <v>CURVA 45 GRAUS, EM AÇO, CONEXÃO SOLDADA, DN 80 (3"), INSTALADO EM REDE DE ALIMENTAÇÃO PARA HIDRANTE - FORNECIMENTO E INSTALAÇÃO. AF_01/2026</v>
          </cell>
          <cell r="C6280" t="str">
            <v>UN</v>
          </cell>
          <cell r="D6280">
            <v>721.53</v>
          </cell>
          <cell r="E6280" t="str">
            <v>Instalações de Gás e Incêndio em Aço e Ferro Galvanizado</v>
          </cell>
          <cell r="F6280" t="str">
            <v>SINAPI Mai/26</v>
          </cell>
        </row>
        <row r="6281">
          <cell r="A6281">
            <v>97527</v>
          </cell>
          <cell r="B6281" t="str">
            <v>CURVA 45 GRAUS, EM AÇO, CONEXÃO SOLDADA, DN 80 (3"), INSTALADO EM REDE DE ALIMENTAÇÃO PARA SPRINKLER - FORNECIMENTO E INSTALAÇÃO. AF_01/2026</v>
          </cell>
          <cell r="C6281" t="str">
            <v>UN</v>
          </cell>
          <cell r="D6281">
            <v>687.81</v>
          </cell>
          <cell r="E6281" t="str">
            <v>Instalações de Gás e Incêndio em Aço e Ferro Galvanizado</v>
          </cell>
          <cell r="F6281" t="str">
            <v>SINAPI Mai/26</v>
          </cell>
        </row>
        <row r="6282">
          <cell r="A6282">
            <v>97434</v>
          </cell>
          <cell r="B6282" t="str">
            <v>CURVA 90 GRAUS, EM AÇO, CONEXÃO RANHURADA, DN 50 (2"), INSTALADO EM PRUMADAS - FORNECIMENTO E INSTALAÇÃO. AF_01/2026</v>
          </cell>
          <cell r="C6282" t="str">
            <v>UN</v>
          </cell>
          <cell r="D6282">
            <v>106.59</v>
          </cell>
          <cell r="E6282" t="str">
            <v>Instalações de Gás e Incêndio em Aço e Ferro Galvanizado</v>
          </cell>
          <cell r="F6282" t="str">
            <v>SINAPI Mai/26</v>
          </cell>
        </row>
        <row r="6283">
          <cell r="A6283">
            <v>97436</v>
          </cell>
          <cell r="B6283" t="str">
            <v>CURVA 90 GRAUS, EM AÇO, CONEXÃO RANHURADA, DN 65 (2 1/2"), INSTALADO EM PRUMADAS - FORNECIMENTO E INSTALAÇÃO. AF_01/2026</v>
          </cell>
          <cell r="C6283" t="str">
            <v>UN</v>
          </cell>
          <cell r="D6283">
            <v>120.53</v>
          </cell>
          <cell r="E6283" t="str">
            <v>Instalações de Gás e Incêndio em Aço e Ferro Galvanizado</v>
          </cell>
          <cell r="F6283" t="str">
            <v>SINAPI Mai/26</v>
          </cell>
        </row>
        <row r="6284">
          <cell r="A6284">
            <v>97438</v>
          </cell>
          <cell r="B6284" t="str">
            <v>CURVA 90 GRAUS, EM AÇO, CONEXÃO RANHURADA, DN 80 (3"), INSTALADO EM PRUMADAS - FORNECIMENTO E INSTALAÇÃO. AF_01/2026</v>
          </cell>
          <cell r="C6284" t="str">
            <v>UN</v>
          </cell>
          <cell r="D6284">
            <v>133.05000000000001</v>
          </cell>
          <cell r="E6284" t="str">
            <v>Instalações de Gás e Incêndio em Aço e Ferro Galvanizado</v>
          </cell>
          <cell r="F6284" t="str">
            <v>SINAPI Mai/26</v>
          </cell>
        </row>
        <row r="6285">
          <cell r="A6285">
            <v>97547</v>
          </cell>
          <cell r="B6285" t="str">
            <v>CURVA 90 GRAUS, EM AÇO, CONEXÃO SOLDADA, DN 15 (1/2"), INSTALADO EM RAMAIS E SUB-RAMAIS DE GÁS - FORNECIMENTO E INSTALAÇÃO. AF_01/2026</v>
          </cell>
          <cell r="C6285" t="str">
            <v>UN</v>
          </cell>
          <cell r="D6285">
            <v>39.979999999999997</v>
          </cell>
          <cell r="E6285" t="str">
            <v>Instalações de Gás e Incêndio em Aço e Ferro Galvanizado</v>
          </cell>
          <cell r="F6285" t="str">
            <v>SINAPI Mai/26</v>
          </cell>
        </row>
        <row r="6286">
          <cell r="A6286">
            <v>97549</v>
          </cell>
          <cell r="B6286" t="str">
            <v>CURVA 90 GRAUS, EM AÇO, CONEXÃO SOLDADA, DN 20 (3/4"), INSTALADO EM RAMAIS E SUB-RAMAIS DE GÁS - FORNECIMENTO E INSTALAÇÃO. AF_01/2026</v>
          </cell>
          <cell r="C6286" t="str">
            <v>UN</v>
          </cell>
          <cell r="D6286">
            <v>60.53</v>
          </cell>
          <cell r="E6286" t="str">
            <v>Instalações de Gás e Incêndio em Aço e Ferro Galvanizado</v>
          </cell>
          <cell r="F6286" t="str">
            <v>SINAPI Mai/26</v>
          </cell>
        </row>
        <row r="6287">
          <cell r="A6287">
            <v>97551</v>
          </cell>
          <cell r="B6287" t="str">
            <v>CURVA 90 GRAUS, EM AÇO, CONEXÃO SOLDADA, DN 25 (1"), INSTALADO EM RAMAIS E SUB-RAMAIS DE GÁS - FORNECIMENTO E INSTALAÇÃO. AF_01/2026</v>
          </cell>
          <cell r="C6287" t="str">
            <v>UN</v>
          </cell>
          <cell r="D6287">
            <v>103</v>
          </cell>
          <cell r="E6287" t="str">
            <v>Instalações de Gás e Incêndio em Aço e Ferro Galvanizado</v>
          </cell>
          <cell r="F6287" t="str">
            <v>SINAPI Mai/26</v>
          </cell>
        </row>
        <row r="6288">
          <cell r="A6288">
            <v>97480</v>
          </cell>
          <cell r="B6288" t="str">
            <v>CURVA 90 GRAUS, EM AÇO, CONEXÃO SOLDADA, DN 25 (1"), INSTALADO EM REDE DE ALIMENTAÇÃO PARA HIDRANTE - FORNECIMENTO E INSTALAÇÃO. AF_01/2026</v>
          </cell>
          <cell r="C6288" t="str">
            <v>UN</v>
          </cell>
          <cell r="D6288">
            <v>63.86</v>
          </cell>
          <cell r="E6288" t="str">
            <v>Instalações de Gás e Incêndio em Aço e Ferro Galvanizado</v>
          </cell>
          <cell r="F6288" t="str">
            <v>SINAPI Mai/26</v>
          </cell>
        </row>
        <row r="6289">
          <cell r="A6289">
            <v>97518</v>
          </cell>
          <cell r="B6289" t="str">
            <v>CURVA 90 GRAUS, EM AÇO, CONEXÃO SOLDADA, DN 25 (1"), INSTALADO EM REDE DE ALIMENTAÇÃO PARA SPRINKLER - FORNECIMENTO E INSTALAÇÃO. AF_01/2026</v>
          </cell>
          <cell r="C6289" t="str">
            <v>UN</v>
          </cell>
          <cell r="D6289">
            <v>59.04</v>
          </cell>
          <cell r="E6289" t="str">
            <v>Instalações de Gás e Incêndio em Aço e Ferro Galvanizado</v>
          </cell>
          <cell r="F6289" t="str">
            <v>SINAPI Mai/26</v>
          </cell>
        </row>
        <row r="6290">
          <cell r="A6290">
            <v>97482</v>
          </cell>
          <cell r="B6290" t="str">
            <v>CURVA 90 GRAUS, EM AÇO, CONEXÃO SOLDADA, DN 32 (1 1/4"), INSTALADO EM REDE DE ALIMENTAÇÃO PARA HIDRANTE - FORNECIMENTO E INSTALAÇÃO. AF_01/2026</v>
          </cell>
          <cell r="C6290" t="str">
            <v>UN</v>
          </cell>
          <cell r="D6290">
            <v>91.16</v>
          </cell>
          <cell r="E6290" t="str">
            <v>Instalações de Gás e Incêndio em Aço e Ferro Galvanizado</v>
          </cell>
          <cell r="F6290" t="str">
            <v>SINAPI Mai/26</v>
          </cell>
        </row>
        <row r="6291">
          <cell r="A6291">
            <v>97520</v>
          </cell>
          <cell r="B6291" t="str">
            <v>CURVA 90 GRAUS, EM AÇO, CONEXÃO SOLDADA, DN 32 (1 1/4"), INSTALADO EM REDE DE ALIMENTAÇÃO PARA SPRINKLER - FORNECIMENTO E INSTALAÇÃO. AF_01/2026</v>
          </cell>
          <cell r="C6291" t="str">
            <v>UN</v>
          </cell>
          <cell r="D6291">
            <v>82.67</v>
          </cell>
          <cell r="E6291" t="str">
            <v>Instalações de Gás e Incêndio em Aço e Ferro Galvanizado</v>
          </cell>
          <cell r="F6291" t="str">
            <v>SINAPI Mai/26</v>
          </cell>
        </row>
        <row r="6292">
          <cell r="A6292">
            <v>97484</v>
          </cell>
          <cell r="B6292" t="str">
            <v>CURVA 90 GRAUS, EM AÇO, CONEXÃO SOLDADA, DN 40 (1 1/2"), INSTALADO EM REDE DE ALIMENTAÇÃO PARA HIDRANTE - FORNECIMENTO E INSTALAÇÃO. AF_01/2026</v>
          </cell>
          <cell r="C6292" t="str">
            <v>UN</v>
          </cell>
          <cell r="D6292">
            <v>126.18</v>
          </cell>
          <cell r="E6292" t="str">
            <v>Instalações de Gás e Incêndio em Aço e Ferro Galvanizado</v>
          </cell>
          <cell r="F6292" t="str">
            <v>SINAPI Mai/26</v>
          </cell>
        </row>
        <row r="6293">
          <cell r="A6293">
            <v>97522</v>
          </cell>
          <cell r="B6293" t="str">
            <v>CURVA 90 GRAUS, EM AÇO, CONEXÃO SOLDADA, DN 40 (1 1/2"), INSTALADO EM REDE DE ALIMENTAÇÃO PARA SPRINKLER - FORNECIMENTO E INSTALAÇÃO. AF_01/2026</v>
          </cell>
          <cell r="C6293" t="str">
            <v>UN</v>
          </cell>
          <cell r="D6293">
            <v>113.47</v>
          </cell>
          <cell r="E6293" t="str">
            <v>Instalações de Gás e Incêndio em Aço e Ferro Galvanizado</v>
          </cell>
          <cell r="F6293" t="str">
            <v>SINAPI Mai/26</v>
          </cell>
        </row>
        <row r="6294">
          <cell r="A6294">
            <v>97453</v>
          </cell>
          <cell r="B6294" t="str">
            <v>CURVA 90 GRAUS, EM AÇO, CONEXÃO SOLDADA, DN 50 (2"), INSTALADO EM PRUMADAS - FORNECIMENTO E INSTALAÇÃO. AF_01/2026</v>
          </cell>
          <cell r="C6294" t="str">
            <v>UN</v>
          </cell>
          <cell r="D6294">
            <v>222.69</v>
          </cell>
          <cell r="E6294" t="str">
            <v>Instalações de Gás e Incêndio em Aço e Ferro Galvanizado</v>
          </cell>
          <cell r="F6294" t="str">
            <v>SINAPI Mai/26</v>
          </cell>
        </row>
        <row r="6295">
          <cell r="A6295">
            <v>97486</v>
          </cell>
          <cell r="B6295" t="str">
            <v>CURVA 90 GRAUS, EM AÇO, CONEXÃO SOLDADA, DN 50 (2"), INSTALADO EM REDE DE ALIMENTAÇÃO PARA HIDRANTE - FORNECIMENTO E INSTALAÇÃO. AF_01/2026</v>
          </cell>
          <cell r="C6295" t="str">
            <v>UN</v>
          </cell>
          <cell r="D6295">
            <v>184.07</v>
          </cell>
          <cell r="E6295" t="str">
            <v>Instalações de Gás e Incêndio em Aço e Ferro Galvanizado</v>
          </cell>
          <cell r="F6295" t="str">
            <v>SINAPI Mai/26</v>
          </cell>
        </row>
        <row r="6296">
          <cell r="A6296">
            <v>97524</v>
          </cell>
          <cell r="B6296" t="str">
            <v>CURVA 90 GRAUS, EM AÇO, CONEXÃO SOLDADA, DN 50 (2"), INSTALADO EM REDE DE ALIMENTAÇÃO PARA SPRINKLER - FORNECIMENTO E INSTALAÇÃO. AF_01/2026</v>
          </cell>
          <cell r="C6296" t="str">
            <v>UN</v>
          </cell>
          <cell r="D6296">
            <v>166.11</v>
          </cell>
          <cell r="E6296" t="str">
            <v>Instalações de Gás e Incêndio em Aço e Ferro Galvanizado</v>
          </cell>
          <cell r="F6296" t="str">
            <v>SINAPI Mai/26</v>
          </cell>
        </row>
        <row r="6297">
          <cell r="A6297">
            <v>97455</v>
          </cell>
          <cell r="B6297" t="str">
            <v>CURVA 90 GRAUS, EM AÇO, CONEXÃO SOLDADA, DN 65 (2 1/2"), INSTALADO EM PRUMADAS - FORNECIMENTO E INSTALAÇÃO. AF_01/2026</v>
          </cell>
          <cell r="C6297" t="str">
            <v>UN</v>
          </cell>
          <cell r="D6297">
            <v>357.01</v>
          </cell>
          <cell r="E6297" t="str">
            <v>Instalações de Gás e Incêndio em Aço e Ferro Galvanizado</v>
          </cell>
          <cell r="F6297" t="str">
            <v>SINAPI Mai/26</v>
          </cell>
        </row>
        <row r="6298">
          <cell r="A6298">
            <v>97488</v>
          </cell>
          <cell r="B6298" t="str">
            <v>CURVA 90 GRAUS, EM AÇO, CONEXÃO SOLDADA, DN 65 (2 1/2"), INSTALADO EM REDE DE ALIMENTAÇÃO PARA HIDRANTE - FORNECIMENTO E INSTALAÇÃO. AF_01/2026</v>
          </cell>
          <cell r="C6298" t="str">
            <v>UN</v>
          </cell>
          <cell r="D6298">
            <v>329.7</v>
          </cell>
          <cell r="E6298" t="str">
            <v>Instalações de Gás e Incêndio em Aço e Ferro Galvanizado</v>
          </cell>
          <cell r="F6298" t="str">
            <v>SINAPI Mai/26</v>
          </cell>
        </row>
        <row r="6299">
          <cell r="A6299">
            <v>97526</v>
          </cell>
          <cell r="B6299" t="str">
            <v>CURVA 90 GRAUS, EM AÇO, CONEXÃO SOLDADA, DN 65 (2 1/2"), INSTALADO EM REDE DE ALIMENTAÇÃO PARA SPRINKLER - FORNECIMENTO E INSTALAÇÃO. AF_01/2026</v>
          </cell>
          <cell r="C6299" t="str">
            <v>UN</v>
          </cell>
          <cell r="D6299">
            <v>303.87</v>
          </cell>
          <cell r="E6299" t="str">
            <v>Instalações de Gás e Incêndio em Aço e Ferro Galvanizado</v>
          </cell>
          <cell r="F6299" t="str">
            <v>SINAPI Mai/26</v>
          </cell>
        </row>
        <row r="6300">
          <cell r="A6300">
            <v>97457</v>
          </cell>
          <cell r="B6300" t="str">
            <v>CURVA 90 GRAUS, EM AÇO, CONEXÃO SOLDADA, DN 80 (3"), INSTALADO EM PRUMADAS - FORNECIMENTO E INSTALAÇÃO. AF_01/2026</v>
          </cell>
          <cell r="C6300" t="str">
            <v>UN</v>
          </cell>
          <cell r="D6300">
            <v>654.91999999999996</v>
          </cell>
          <cell r="E6300" t="str">
            <v>Instalações de Gás e Incêndio em Aço e Ferro Galvanizado</v>
          </cell>
          <cell r="F6300" t="str">
            <v>SINAPI Mai/26</v>
          </cell>
        </row>
        <row r="6301">
          <cell r="A6301">
            <v>97490</v>
          </cell>
          <cell r="B6301" t="str">
            <v>CURVA 90 GRAUS, EM AÇO, CONEXÃO SOLDADA, DN 80 (3"), INSTALADO EM REDE DE ALIMENTAÇÃO PARA HIDRANTE - FORNECIMENTO E INSTALAÇÃO. AF_01/2026</v>
          </cell>
          <cell r="C6301" t="str">
            <v>UN</v>
          </cell>
          <cell r="D6301">
            <v>638.95000000000005</v>
          </cell>
          <cell r="E6301" t="str">
            <v>Instalações de Gás e Incêndio em Aço e Ferro Galvanizado</v>
          </cell>
          <cell r="F6301" t="str">
            <v>SINAPI Mai/26</v>
          </cell>
        </row>
        <row r="6302">
          <cell r="A6302">
            <v>97528</v>
          </cell>
          <cell r="B6302" t="str">
            <v>CURVA 90 GRAUS, EM AÇO, CONEXÃO SOLDADA, DN 80 (3"), INSTALADO EM REDE DE ALIMENTAÇÃO PARA SPRINKLER - FORNECIMENTO E INSTALAÇÃO. AF_01/2026</v>
          </cell>
          <cell r="C6302" t="str">
            <v>UN</v>
          </cell>
          <cell r="D6302">
            <v>605.23</v>
          </cell>
          <cell r="E6302" t="str">
            <v>Instalações de Gás e Incêndio em Aço e Ferro Galvanizado</v>
          </cell>
          <cell r="F6302" t="str">
            <v>SINAPI Mai/26</v>
          </cell>
        </row>
        <row r="6303">
          <cell r="A6303">
            <v>101906</v>
          </cell>
          <cell r="B6303" t="str">
            <v>EXTINTOR DE INCÊNDIO PORTÁTIL COM CARGA DE CO2 DE 4 KG, CLASSE BC - FORNECIMENTO E INSTALAÇÃO. AF_01/2026_PE</v>
          </cell>
          <cell r="C6303" t="str">
            <v>UN</v>
          </cell>
          <cell r="D6303">
            <v>675.57</v>
          </cell>
          <cell r="E6303" t="str">
            <v>Instalações de Gás e Incêndio em Aço e Ferro Galvanizado</v>
          </cell>
          <cell r="F6303" t="str">
            <v>SINAPI Mai/26</v>
          </cell>
        </row>
        <row r="6304">
          <cell r="A6304">
            <v>101907</v>
          </cell>
          <cell r="B6304" t="str">
            <v>EXTINTOR DE INCÊNDIO PORTÁTIL COM CARGA DE CO2 DE 6 KG, CLASSE BC - FORNECIMENTO E INSTALAÇÃO. AF_01/2026_PE</v>
          </cell>
          <cell r="C6304" t="str">
            <v>UN</v>
          </cell>
          <cell r="D6304">
            <v>729.14</v>
          </cell>
          <cell r="E6304" t="str">
            <v>Instalações de Gás e Incêndio em Aço e Ferro Galvanizado</v>
          </cell>
          <cell r="F6304" t="str">
            <v>SINAPI Mai/26</v>
          </cell>
        </row>
        <row r="6305">
          <cell r="A6305">
            <v>101911</v>
          </cell>
          <cell r="B6305" t="str">
            <v>EXTINTOR DE INCÊNDIO PORTÁTIL COM CARGA DE PQS DE 12 KG, CLASSE BC - FORNECIMENTO E INSTALAÇÃO. AF_01/2026_PE</v>
          </cell>
          <cell r="C6305" t="str">
            <v>UN</v>
          </cell>
          <cell r="D6305">
            <v>354.2</v>
          </cell>
          <cell r="E6305" t="str">
            <v>Instalações de Gás e Incêndio em Aço e Ferro Galvanizado</v>
          </cell>
          <cell r="F6305" t="str">
            <v>SINAPI Mai/26</v>
          </cell>
        </row>
        <row r="6306">
          <cell r="A6306">
            <v>101908</v>
          </cell>
          <cell r="B6306" t="str">
            <v>EXTINTOR DE INCÊNDIO PORTÁTIL COM CARGA DE PQS DE 4 KG, CLASSE BC - FORNECIMENTO E INSTALAÇÃO. AF_01/2026_PE</v>
          </cell>
          <cell r="C6306" t="str">
            <v>UN</v>
          </cell>
          <cell r="D6306">
            <v>229.23</v>
          </cell>
          <cell r="E6306" t="str">
            <v>Instalações de Gás e Incêndio em Aço e Ferro Galvanizado</v>
          </cell>
          <cell r="F6306" t="str">
            <v>SINAPI Mai/26</v>
          </cell>
        </row>
        <row r="6307">
          <cell r="A6307">
            <v>101909</v>
          </cell>
          <cell r="B6307" t="str">
            <v>EXTINTOR DE INCÊNDIO PORTÁTIL COM CARGA DE PQS DE 6 KG, CLASSE BC - FORNECIMENTO E INSTALAÇÃO. AF_01/2026_PE</v>
          </cell>
          <cell r="C6307" t="str">
            <v>UN</v>
          </cell>
          <cell r="D6307">
            <v>264.94</v>
          </cell>
          <cell r="E6307" t="str">
            <v>Instalações de Gás e Incêndio em Aço e Ferro Galvanizado</v>
          </cell>
          <cell r="F6307" t="str">
            <v>SINAPI Mai/26</v>
          </cell>
        </row>
        <row r="6308">
          <cell r="A6308">
            <v>101910</v>
          </cell>
          <cell r="B6308" t="str">
            <v>EXTINTOR DE INCÊNDIO PORTÁTIL COM CARGA DE PQS DE 8 KG, CLASSE BC - FORNECIMENTO E INSTALAÇÃO. AF_01/2026_PE</v>
          </cell>
          <cell r="C6308" t="str">
            <v>UN</v>
          </cell>
          <cell r="D6308">
            <v>309.57</v>
          </cell>
          <cell r="E6308" t="str">
            <v>Instalações de Gás e Incêndio em Aço e Ferro Galvanizado</v>
          </cell>
          <cell r="F6308" t="str">
            <v>SINAPI Mai/26</v>
          </cell>
        </row>
        <row r="6309">
          <cell r="A6309">
            <v>101905</v>
          </cell>
          <cell r="B6309" t="str">
            <v>EXTINTOR DE INCÊNDIO PORTÁTIL COM CARGA DE ÁGUA PRESSURIZADA DE 10 L, CLASSE A - FORNECIMENTO E INSTALAÇÃO. AF_01/2026_PE</v>
          </cell>
          <cell r="C6309" t="str">
            <v>UN</v>
          </cell>
          <cell r="D6309">
            <v>235.92</v>
          </cell>
          <cell r="E6309" t="str">
            <v>Instalações de Gás e Incêndio em Aço e Ferro Galvanizado</v>
          </cell>
          <cell r="F6309" t="str">
            <v>SINAPI Mai/26</v>
          </cell>
        </row>
        <row r="6310">
          <cell r="A6310">
            <v>92698</v>
          </cell>
          <cell r="B6310" t="str">
            <v>JOELHO 45 GRAUS, EM FERRO GALVANIZADO, CONEXÃO ROSQUEADA, DN 15 (1/2"), INSTALADO EM RAMAIS E SUB-RAMAIS DE GÁS - FORNECIMENTO E INSTALAÇÃO. AF_01/2026</v>
          </cell>
          <cell r="C6310" t="str">
            <v>UN</v>
          </cell>
          <cell r="D6310">
            <v>27.03</v>
          </cell>
          <cell r="E6310" t="str">
            <v>Instalações de Gás e Incêndio em Aço e Ferro Galvanizado</v>
          </cell>
          <cell r="F6310" t="str">
            <v>SINAPI Mai/26</v>
          </cell>
        </row>
        <row r="6311">
          <cell r="A6311">
            <v>92700</v>
          </cell>
          <cell r="B6311" t="str">
            <v>JOELHO 45 GRAUS, EM FERRO GALVANIZADO, CONEXÃO ROSQUEADA, DN 20 (3/4"), INSTALADO EM RAMAIS E SUB-RAMAIS DE GÁS - FORNECIMENTO E INSTALAÇÃO. AF_01/2026</v>
          </cell>
          <cell r="C6311" t="str">
            <v>UN</v>
          </cell>
          <cell r="D6311">
            <v>44.33</v>
          </cell>
          <cell r="E6311" t="str">
            <v>Instalações de Gás e Incêndio em Aço e Ferro Galvanizado</v>
          </cell>
          <cell r="F6311" t="str">
            <v>SINAPI Mai/26</v>
          </cell>
        </row>
        <row r="6312">
          <cell r="A6312">
            <v>92702</v>
          </cell>
          <cell r="B6312" t="str">
            <v>JOELHO 45 GRAUS, EM FERRO GALVANIZADO, CONEXÃO ROSQUEADA, DN 25 (1"), INSTALADO EM RAMAIS E SUB-RAMAIS DE GÁS - FORNECIMENTO E INSTALAÇÃO. AF_01/2026</v>
          </cell>
          <cell r="C6312" t="str">
            <v>UN</v>
          </cell>
          <cell r="D6312">
            <v>69.77</v>
          </cell>
          <cell r="E6312" t="str">
            <v>Instalações de Gás e Incêndio em Aço e Ferro Galvanizado</v>
          </cell>
          <cell r="F6312" t="str">
            <v>SINAPI Mai/26</v>
          </cell>
        </row>
        <row r="6313">
          <cell r="A6313">
            <v>92669</v>
          </cell>
          <cell r="B6313" t="str">
            <v>JOELHO 45 GRAUS, EM FERRO GALVANIZADO, CONEXÃO ROSQUEADA, DN 25 (1"), INSTALADO EM REDE DE ALIMENTAÇÃO PARA SPRINKLER - FORNECIMENTO E INSTALAÇÃO. AF_01/2026</v>
          </cell>
          <cell r="C6313" t="str">
            <v>UN</v>
          </cell>
          <cell r="D6313">
            <v>50.68</v>
          </cell>
          <cell r="E6313" t="str">
            <v>Instalações de Gás e Incêndio em Aço e Ferro Galvanizado</v>
          </cell>
          <cell r="F6313" t="str">
            <v>SINAPI Mai/26</v>
          </cell>
        </row>
        <row r="6314">
          <cell r="A6314">
            <v>92671</v>
          </cell>
          <cell r="B6314" t="str">
            <v>JOELHO 45 GRAUS, EM FERRO GALVANIZADO, CONEXÃO ROSQUEADA, DN 32 (1 1/4"), INSTALADO EM REDE DE ALIMENTAÇÃO PARA SPRINKLER - FORNECIMENTO E INSTALAÇÃO. AF_01/2026</v>
          </cell>
          <cell r="C6314" t="str">
            <v>UN</v>
          </cell>
          <cell r="D6314">
            <v>65.95</v>
          </cell>
          <cell r="E6314" t="str">
            <v>Instalações de Gás e Incêndio em Aço e Ferro Galvanizado</v>
          </cell>
          <cell r="F6314" t="str">
            <v>SINAPI Mai/26</v>
          </cell>
        </row>
        <row r="6315">
          <cell r="A6315">
            <v>92673</v>
          </cell>
          <cell r="B6315" t="str">
            <v>JOELHO 45 GRAUS, EM FERRO GALVANIZADO, CONEXÃO ROSQUEADA, DN 40 (1 1/2"), INSTALADO EM REDE DE ALIMENTAÇÃO PARA SPRINKLER - FORNECIMENTO E INSTALAÇÃO. AF_01/2026</v>
          </cell>
          <cell r="C6315" t="str">
            <v>UN</v>
          </cell>
          <cell r="D6315">
            <v>76.61</v>
          </cell>
          <cell r="E6315" t="str">
            <v>Instalações de Gás e Incêndio em Aço e Ferro Galvanizado</v>
          </cell>
          <cell r="F6315" t="str">
            <v>SINAPI Mai/26</v>
          </cell>
        </row>
        <row r="6316">
          <cell r="A6316">
            <v>92675</v>
          </cell>
          <cell r="B6316" t="str">
            <v>JOELHO 45 GRAUS, EM FERRO GALVANIZADO, CONEXÃO ROSQUEADA, DN 50 (2"), INSTALADO EM REDE DE ALIMENTAÇÃO PARA SPRINKLER - FORNECIMENTO E INSTALAÇÃO. AF_01/2026</v>
          </cell>
          <cell r="C6316" t="str">
            <v>UN</v>
          </cell>
          <cell r="D6316">
            <v>98.62</v>
          </cell>
          <cell r="E6316" t="str">
            <v>Instalações de Gás e Incêndio em Aço e Ferro Galvanizado</v>
          </cell>
          <cell r="F6316" t="str">
            <v>SINAPI Mai/26</v>
          </cell>
        </row>
        <row r="6317">
          <cell r="A6317">
            <v>92677</v>
          </cell>
          <cell r="B6317" t="str">
            <v>JOELHO 45 GRAUS, EM FERRO GALVANIZADO, CONEXÃO ROSQUEADA, DN 65 (2 1/2"), INSTALADO EM REDE DE ALIMENTAÇÃO PARA SPRINKLER - FORNECIMENTO E INSTALAÇÃO. AF_01/2026</v>
          </cell>
          <cell r="C6317" t="str">
            <v>UN</v>
          </cell>
          <cell r="D6317">
            <v>157.54</v>
          </cell>
          <cell r="E6317" t="str">
            <v>Instalações de Gás e Incêndio em Aço e Ferro Galvanizado</v>
          </cell>
          <cell r="F6317" t="str">
            <v>SINAPI Mai/26</v>
          </cell>
        </row>
        <row r="6318">
          <cell r="A6318">
            <v>92635</v>
          </cell>
          <cell r="B6318" t="str">
            <v>JOELHO 45 GRAUS, EM FERRO GALVANIZADO, CONEXÃO ROSQUEADA, DN 80 (3"), INSTALADO EM REDE DE ALIMENTAÇÃO PARA HIDRANTE - FORNECIMENTO E INSTALAÇÃO. AF_01/2026</v>
          </cell>
          <cell r="C6318" t="str">
            <v>UN</v>
          </cell>
          <cell r="D6318">
            <v>249.21</v>
          </cell>
          <cell r="E6318" t="str">
            <v>Instalações de Gás e Incêndio em Aço e Ferro Galvanizado</v>
          </cell>
          <cell r="F6318" t="str">
            <v>SINAPI Mai/26</v>
          </cell>
        </row>
        <row r="6319">
          <cell r="A6319">
            <v>92679</v>
          </cell>
          <cell r="B6319" t="str">
            <v>JOELHO 45 GRAUS, EM FERRO GALVANIZADO, CONEXÃO ROSQUEADA, DN 80 (3"), INSTALADO EM REDE DE ALIMENTAÇÃO PARA SPRINKLER - FORNECIMENTO E INSTALAÇÃO. AF_01/2026</v>
          </cell>
          <cell r="C6319" t="str">
            <v>UN</v>
          </cell>
          <cell r="D6319">
            <v>214.19</v>
          </cell>
          <cell r="E6319" t="str">
            <v>Instalações de Gás e Incêndio em Aço e Ferro Galvanizado</v>
          </cell>
          <cell r="F6319" t="str">
            <v>SINAPI Mai/26</v>
          </cell>
        </row>
        <row r="6320">
          <cell r="A6320">
            <v>92381</v>
          </cell>
          <cell r="B6320" t="str">
            <v>JOELHO 45 GRAUS, EM FERRO GALVANIZADO, DN 25 (1"), CONEXÃO ROSQUEADA, INSTALADO EM REDE DE ALIMENTAÇÃO PARA HIDRANTE - FORNECIMENTO E INSTALAÇÃO. AF_01/2026</v>
          </cell>
          <cell r="C6320" t="str">
            <v>UN</v>
          </cell>
          <cell r="D6320">
            <v>67.569999999999993</v>
          </cell>
          <cell r="E6320" t="str">
            <v>Instalações de Gás e Incêndio em Aço e Ferro Galvanizado</v>
          </cell>
          <cell r="F6320" t="str">
            <v>SINAPI Mai/26</v>
          </cell>
        </row>
        <row r="6321">
          <cell r="A6321">
            <v>92383</v>
          </cell>
          <cell r="B6321" t="str">
            <v>JOELHO 45 GRAUS, EM FERRO GALVANIZADO, DN 32 (1 1/4"), CONEXÃO ROSQUEADA, INSTALADO EM REDE DE ALIMENTAÇÃO PARA HIDRANTE - FORNECIMENTO E INSTALAÇÃO. AF_01/2026</v>
          </cell>
          <cell r="C6321" t="str">
            <v>UN</v>
          </cell>
          <cell r="D6321">
            <v>85.14</v>
          </cell>
          <cell r="E6321" t="str">
            <v>Instalações de Gás e Incêndio em Aço e Ferro Galvanizado</v>
          </cell>
          <cell r="F6321" t="str">
            <v>SINAPI Mai/26</v>
          </cell>
        </row>
        <row r="6322">
          <cell r="A6322">
            <v>92385</v>
          </cell>
          <cell r="B6322" t="str">
            <v>JOELHO 45 GRAUS, EM FERRO GALVANIZADO, DN 40 (1 1/2"), CONEXÃO ROSQUEADA, INSTALADO EM REDE DE ALIMENTAÇÃO PARA HIDRANTE - FORNECIMENTO E INSTALAÇÃO. AF_01/2026</v>
          </cell>
          <cell r="C6322" t="str">
            <v>UN</v>
          </cell>
          <cell r="D6322">
            <v>98.44</v>
          </cell>
          <cell r="E6322" t="str">
            <v>Instalações de Gás e Incêndio em Aço e Ferro Galvanizado</v>
          </cell>
          <cell r="F6322" t="str">
            <v>SINAPI Mai/26</v>
          </cell>
        </row>
        <row r="6323">
          <cell r="A6323">
            <v>92350</v>
          </cell>
          <cell r="B6323" t="str">
            <v>JOELHO 45 GRAUS, EM FERRO GALVANIZADO, DN 50 (2"), CONEXÃO ROSQUEADA, INSTALADO EM PRUMADAS - FORNECIMENTO E INSTALAÇÃO. AF_01/2026</v>
          </cell>
          <cell r="C6323" t="str">
            <v>UN</v>
          </cell>
          <cell r="D6323">
            <v>130.66</v>
          </cell>
          <cell r="E6323" t="str">
            <v>Instalações de Gás e Incêndio em Aço e Ferro Galvanizado</v>
          </cell>
          <cell r="F6323" t="str">
            <v>SINAPI Mai/26</v>
          </cell>
        </row>
        <row r="6324">
          <cell r="A6324">
            <v>92387</v>
          </cell>
          <cell r="B6324" t="str">
            <v>JOELHO 45 GRAUS, EM FERRO GALVANIZADO, DN 50 (2"), CONEXÃO ROSQUEADA, INSTALADO EM REDE DE ALIMENTAÇÃO PARA HIDRANTE - FORNECIMENTO E INSTALAÇÃO. AF_01/2026</v>
          </cell>
          <cell r="C6324" t="str">
            <v>UN</v>
          </cell>
          <cell r="D6324">
            <v>123.75</v>
          </cell>
          <cell r="E6324" t="str">
            <v>Instalações de Gás e Incêndio em Aço e Ferro Galvanizado</v>
          </cell>
          <cell r="F6324" t="str">
            <v>SINAPI Mai/26</v>
          </cell>
        </row>
        <row r="6325">
          <cell r="A6325">
            <v>92352</v>
          </cell>
          <cell r="B6325" t="str">
            <v>JOELHO 45 GRAUS, EM FERRO GALVANIZADO, DN 65 (2 1/2"), CONEXÃO ROSQUEADA, INSTALADO EM PRUMADAS - FORNECIMENTO E INSTALAÇÃO. AF_01/2026</v>
          </cell>
          <cell r="C6325" t="str">
            <v>UN</v>
          </cell>
          <cell r="D6325">
            <v>187.75</v>
          </cell>
          <cell r="E6325" t="str">
            <v>Instalações de Gás e Incêndio em Aço e Ferro Galvanizado</v>
          </cell>
          <cell r="F6325" t="str">
            <v>SINAPI Mai/26</v>
          </cell>
        </row>
        <row r="6326">
          <cell r="A6326">
            <v>92389</v>
          </cell>
          <cell r="B6326" t="str">
            <v>JOELHO 45 GRAUS, EM FERRO GALVANIZADO, DN 65 (2 1/2"), CONEXÃO ROSQUEADA, INSTALADO EM REDE DE ALIMENTAÇÃO PARA HIDRANTE - FORNECIMENTO E INSTALAÇÃO. AF_01/2026</v>
          </cell>
          <cell r="C6326" t="str">
            <v>UN</v>
          </cell>
          <cell r="D6326">
            <v>187.62</v>
          </cell>
          <cell r="E6326" t="str">
            <v>Instalações de Gás e Incêndio em Aço e Ferro Galvanizado</v>
          </cell>
          <cell r="F6326" t="str">
            <v>SINAPI Mai/26</v>
          </cell>
        </row>
        <row r="6327">
          <cell r="A6327">
            <v>92354</v>
          </cell>
          <cell r="B6327" t="str">
            <v>JOELHO 45 GRAUS, EM FERRO GALVANIZADO, DN 80 (3"), CONEXÃO ROSQUEADA, INSTALADO EM PRUMADAS - FORNECIMENTO E INSTALAÇÃO. AF_01/2026</v>
          </cell>
          <cell r="C6327" t="str">
            <v>UN</v>
          </cell>
          <cell r="D6327">
            <v>242.58</v>
          </cell>
          <cell r="E6327" t="str">
            <v>Instalações de Gás e Incêndio em Aço e Ferro Galvanizado</v>
          </cell>
          <cell r="F6327" t="str">
            <v>SINAPI Mai/26</v>
          </cell>
        </row>
        <row r="6328">
          <cell r="A6328">
            <v>92699</v>
          </cell>
          <cell r="B6328" t="str">
            <v>JOELHO 90 GRAUS, EM FERRO GALVANIZADO, CONEXÃO ROSQUEADA, DN 15 (1/2"), INSTALADO EM RAMAIS E SUB-RAMAIS DE GÁS - FORNECIMENTO E INSTALAÇÃO. AF_01/2026</v>
          </cell>
          <cell r="C6328" t="str">
            <v>UN</v>
          </cell>
          <cell r="D6328">
            <v>25.6</v>
          </cell>
          <cell r="E6328" t="str">
            <v>Instalações de Gás e Incêndio em Aço e Ferro Galvanizado</v>
          </cell>
          <cell r="F6328" t="str">
            <v>SINAPI Mai/26</v>
          </cell>
        </row>
        <row r="6329">
          <cell r="A6329">
            <v>92701</v>
          </cell>
          <cell r="B6329" t="str">
            <v>JOELHO 90 GRAUS, EM FERRO GALVANIZADO, CONEXÃO ROSQUEADA, DN 20 (3/4"), INSTALADO EM RAMAIS E SUB-RAMAIS DE GÁS - FORNECIMENTO E INSTALAÇÃO. AF_01/2026</v>
          </cell>
          <cell r="C6329" t="str">
            <v>UN</v>
          </cell>
          <cell r="D6329">
            <v>42.2</v>
          </cell>
          <cell r="E6329" t="str">
            <v>Instalações de Gás e Incêndio em Aço e Ferro Galvanizado</v>
          </cell>
          <cell r="F6329" t="str">
            <v>SINAPI Mai/26</v>
          </cell>
        </row>
        <row r="6330">
          <cell r="A6330">
            <v>92703</v>
          </cell>
          <cell r="B6330" t="str">
            <v>JOELHO 90 GRAUS, EM FERRO GALVANIZADO, CONEXÃO ROSQUEADA, DN 25 (1"), INSTALADO EM RAMAIS E SUB-RAMAIS DE GÁS - FORNECIMENTO E INSTALAÇÃO. AF_01/2026</v>
          </cell>
          <cell r="C6330" t="str">
            <v>UN</v>
          </cell>
          <cell r="D6330">
            <v>67.150000000000006</v>
          </cell>
          <cell r="E6330" t="str">
            <v>Instalações de Gás e Incêndio em Aço e Ferro Galvanizado</v>
          </cell>
          <cell r="F6330" t="str">
            <v>SINAPI Mai/26</v>
          </cell>
        </row>
        <row r="6331">
          <cell r="A6331">
            <v>92670</v>
          </cell>
          <cell r="B6331" t="str">
            <v>JOELHO 90 GRAUS, EM FERRO GALVANIZADO, CONEXÃO ROSQUEADA, DN 25 (1"), INSTALADO EM REDE DE ALIMENTAÇÃO PARA SPRINKLER - FORNECIMENTO E INSTALAÇÃO. AF_01/2026</v>
          </cell>
          <cell r="C6331" t="str">
            <v>UN</v>
          </cell>
          <cell r="D6331">
            <v>48.06</v>
          </cell>
          <cell r="E6331" t="str">
            <v>Instalações de Gás e Incêndio em Aço e Ferro Galvanizado</v>
          </cell>
          <cell r="F6331" t="str">
            <v>SINAPI Mai/26</v>
          </cell>
        </row>
        <row r="6332">
          <cell r="A6332">
            <v>92672</v>
          </cell>
          <cell r="B6332" t="str">
            <v>JOELHO 90 GRAUS, EM FERRO GALVANIZADO, CONEXÃO ROSQUEADA, DN 32 (1 1/4"), INSTALADO EM REDE DE ALIMENTAÇÃO PARA SPRINKLER - FORNECIMENTO E INSTALAÇÃO. AF_01/2026</v>
          </cell>
          <cell r="C6332" t="str">
            <v>UN</v>
          </cell>
          <cell r="D6332">
            <v>60.73</v>
          </cell>
          <cell r="E6332" t="str">
            <v>Instalações de Gás e Incêndio em Aço e Ferro Galvanizado</v>
          </cell>
          <cell r="F6332" t="str">
            <v>SINAPI Mai/26</v>
          </cell>
        </row>
        <row r="6333">
          <cell r="A6333">
            <v>92674</v>
          </cell>
          <cell r="B6333" t="str">
            <v>JOELHO 90 GRAUS, EM FERRO GALVANIZADO, CONEXÃO ROSQUEADA, DN 40 (1 1/2"), INSTALADO EM REDE DE ALIMENTAÇÃO PARA SPRINKLER - FORNECIMENTO E INSTALAÇÃO. AF_01/2026</v>
          </cell>
          <cell r="C6333" t="str">
            <v>UN</v>
          </cell>
          <cell r="D6333">
            <v>73.010000000000005</v>
          </cell>
          <cell r="E6333" t="str">
            <v>Instalações de Gás e Incêndio em Aço e Ferro Galvanizado</v>
          </cell>
          <cell r="F6333" t="str">
            <v>SINAPI Mai/26</v>
          </cell>
        </row>
        <row r="6334">
          <cell r="A6334">
            <v>92676</v>
          </cell>
          <cell r="B6334" t="str">
            <v>JOELHO 90 GRAUS, EM FERRO GALVANIZADO, CONEXÃO ROSQUEADA, DN 50 (2"), INSTALADO EM REDE DE ALIMENTAÇÃO PARA SPRINKLER - FORNECIMENTO E INSTALAÇÃO. AF_01/2026</v>
          </cell>
          <cell r="C6334" t="str">
            <v>UN</v>
          </cell>
          <cell r="D6334">
            <v>96.18</v>
          </cell>
          <cell r="E6334" t="str">
            <v>Instalações de Gás e Incêndio em Aço e Ferro Galvanizado</v>
          </cell>
          <cell r="F6334" t="str">
            <v>SINAPI Mai/26</v>
          </cell>
        </row>
        <row r="6335">
          <cell r="A6335">
            <v>92678</v>
          </cell>
          <cell r="B6335" t="str">
            <v>JOELHO 90 GRAUS, EM FERRO GALVANIZADO, CONEXÃO ROSQUEADA, DN 65 (2 1/2"), INSTALADO EM REDE DE ALIMENTAÇÃO PARA SPRINKLER - FORNECIMENTO E INSTALAÇÃO. AF_01/2026</v>
          </cell>
          <cell r="C6335" t="str">
            <v>UN</v>
          </cell>
          <cell r="D6335">
            <v>146.79</v>
          </cell>
          <cell r="E6335" t="str">
            <v>Instalações de Gás e Incêndio em Aço e Ferro Galvanizado</v>
          </cell>
          <cell r="F6335" t="str">
            <v>SINAPI Mai/26</v>
          </cell>
        </row>
        <row r="6336">
          <cell r="A6336">
            <v>92636</v>
          </cell>
          <cell r="B6336" t="str">
            <v>JOELHO 90 GRAUS, EM FERRO GALVANIZADO, CONEXÃO ROSQUEADA, DN 80 (3"), INSTALADO EM REDE DE ALIMENTAÇÃO PARA HIDRANTE - FORNECIMENTO E INSTALAÇÃO. AF_01/2026</v>
          </cell>
          <cell r="C6336" t="str">
            <v>UN</v>
          </cell>
          <cell r="D6336">
            <v>228.49</v>
          </cell>
          <cell r="E6336" t="str">
            <v>Instalações de Gás e Incêndio em Aço e Ferro Galvanizado</v>
          </cell>
          <cell r="F6336" t="str">
            <v>SINAPI Mai/26</v>
          </cell>
        </row>
        <row r="6337">
          <cell r="A6337">
            <v>92680</v>
          </cell>
          <cell r="B6337" t="str">
            <v>JOELHO 90 GRAUS, EM FERRO GALVANIZADO, CONEXÃO ROSQUEADA, DN 80 (3"), INSTALADO EM REDE DE ALIMENTAÇÃO PARA SPRINKLER - FORNECIMENTO E INSTALAÇÃO. AF_01/2026</v>
          </cell>
          <cell r="C6337" t="str">
            <v>UN</v>
          </cell>
          <cell r="D6337">
            <v>193.47</v>
          </cell>
          <cell r="E6337" t="str">
            <v>Instalações de Gás e Incêndio em Aço e Ferro Galvanizado</v>
          </cell>
          <cell r="F6337" t="str">
            <v>SINAPI Mai/26</v>
          </cell>
        </row>
        <row r="6338">
          <cell r="A6338">
            <v>92382</v>
          </cell>
          <cell r="B6338" t="str">
            <v>JOELHO 90 GRAUS, EM FERRO GALVANIZADO, DN 25 (1"), CONEXÃO ROSQUEADA, INSTALADO EM REDE DE ALIMENTAÇÃO PARA HIDRANTE - FORNECIMENTO E INSTALAÇÃO. AF_01/2026</v>
          </cell>
          <cell r="C6338" t="str">
            <v>UN</v>
          </cell>
          <cell r="D6338">
            <v>64.95</v>
          </cell>
          <cell r="E6338" t="str">
            <v>Instalações de Gás e Incêndio em Aço e Ferro Galvanizado</v>
          </cell>
          <cell r="F6338" t="str">
            <v>SINAPI Mai/26</v>
          </cell>
        </row>
        <row r="6339">
          <cell r="A6339">
            <v>92384</v>
          </cell>
          <cell r="B6339" t="str">
            <v>JOELHO 90 GRAUS, EM FERRO GALVANIZADO, DN 32 (1 1/4"), CONEXÃO ROSQUEADA, INSTALADO EM REDE DE ALIMENTAÇÃO PARA HIDRANTE - FORNECIMENTO E INSTALAÇÃO. AF_01/2026</v>
          </cell>
          <cell r="C6339" t="str">
            <v>UN</v>
          </cell>
          <cell r="D6339">
            <v>79.92</v>
          </cell>
          <cell r="E6339" t="str">
            <v>Instalações de Gás e Incêndio em Aço e Ferro Galvanizado</v>
          </cell>
          <cell r="F6339" t="str">
            <v>SINAPI Mai/26</v>
          </cell>
        </row>
        <row r="6340">
          <cell r="A6340">
            <v>92386</v>
          </cell>
          <cell r="B6340" t="str">
            <v>JOELHO 90 GRAUS, EM FERRO GALVANIZADO, DN 40 (1 1/2"), CONEXÃO ROSQUEADA, INSTALADO EM REDE DE ALIMENTAÇÃO PARA HIDRANTE - FORNECIMENTO E INSTALAÇÃO. AF_01/2026</v>
          </cell>
          <cell r="C6340" t="str">
            <v>UN</v>
          </cell>
          <cell r="D6340">
            <v>94.84</v>
          </cell>
          <cell r="E6340" t="str">
            <v>Instalações de Gás e Incêndio em Aço e Ferro Galvanizado</v>
          </cell>
          <cell r="F6340" t="str">
            <v>SINAPI Mai/26</v>
          </cell>
        </row>
        <row r="6341">
          <cell r="A6341">
            <v>92351</v>
          </cell>
          <cell r="B6341" t="str">
            <v>JOELHO 90 GRAUS, EM FERRO GALVANIZADO, DN 50 (2"), CONEXÃO ROSQUEADA, INSTALADO EM PRUMADAS - FORNECIMENTO E INSTALAÇÃO. AF_01/2026</v>
          </cell>
          <cell r="C6341" t="str">
            <v>UN</v>
          </cell>
          <cell r="D6341">
            <v>128.22</v>
          </cell>
          <cell r="E6341" t="str">
            <v>Instalações de Gás e Incêndio em Aço e Ferro Galvanizado</v>
          </cell>
          <cell r="F6341" t="str">
            <v>SINAPI Mai/26</v>
          </cell>
        </row>
        <row r="6342">
          <cell r="A6342">
            <v>92388</v>
          </cell>
          <cell r="B6342" t="str">
            <v>JOELHO 90 GRAUS, EM FERRO GALVANIZADO, DN 50 (2"), CONEXÃO ROSQUEADA, INSTALADO EM REDE DE ALIMENTAÇÃO PARA HIDRANTE - FORNECIMENTO E INSTALAÇÃO. AF_01/2026</v>
          </cell>
          <cell r="C6342" t="str">
            <v>UN</v>
          </cell>
          <cell r="D6342">
            <v>121.31</v>
          </cell>
          <cell r="E6342" t="str">
            <v>Instalações de Gás e Incêndio em Aço e Ferro Galvanizado</v>
          </cell>
          <cell r="F6342" t="str">
            <v>SINAPI Mai/26</v>
          </cell>
        </row>
        <row r="6343">
          <cell r="A6343">
            <v>92353</v>
          </cell>
          <cell r="B6343" t="str">
            <v>JOELHO 90 GRAUS, EM FERRO GALVANIZADO, DN 65 (2 1/2"), CONEXÃO ROSQUEADA, INSTALADO EM PRUMADAS - FORNECIMENTO E INSTALAÇÃO. AF_01/2026</v>
          </cell>
          <cell r="C6343" t="str">
            <v>UN</v>
          </cell>
          <cell r="D6343">
            <v>177</v>
          </cell>
          <cell r="E6343" t="str">
            <v>Instalações de Gás e Incêndio em Aço e Ferro Galvanizado</v>
          </cell>
          <cell r="F6343" t="str">
            <v>SINAPI Mai/26</v>
          </cell>
        </row>
        <row r="6344">
          <cell r="A6344">
            <v>92390</v>
          </cell>
          <cell r="B6344" t="str">
            <v>JOELHO 90 GRAUS, EM FERRO GALVANIZADO, DN 65 (2 1/2"), CONEXÃO ROSQUEADA, INSTALADO EM REDE DE ALIMENTAÇÃO PARA HIDRANTE - FORNECIMENTO E INSTALAÇÃO. AF_01/2026</v>
          </cell>
          <cell r="C6344" t="str">
            <v>UN</v>
          </cell>
          <cell r="D6344">
            <v>176.87</v>
          </cell>
          <cell r="E6344" t="str">
            <v>Instalações de Gás e Incêndio em Aço e Ferro Galvanizado</v>
          </cell>
          <cell r="F6344" t="str">
            <v>SINAPI Mai/26</v>
          </cell>
        </row>
        <row r="6345">
          <cell r="A6345">
            <v>92355</v>
          </cell>
          <cell r="B6345" t="str">
            <v>JOELHO 90 GRAUS, EM FERRO GALVANIZADO, DN 80 (3"), CONEXÃO ROSQUEADA, INSTALADO EM PRUMADAS - FORNECIMENTO E INSTALAÇÃO. AF_01/2026</v>
          </cell>
          <cell r="C6345" t="str">
            <v>UN</v>
          </cell>
          <cell r="D6345">
            <v>221.86</v>
          </cell>
          <cell r="E6345" t="str">
            <v>Instalações de Gás e Incêndio em Aço e Ferro Galvanizado</v>
          </cell>
          <cell r="F6345" t="str">
            <v>SINAPI Mai/26</v>
          </cell>
        </row>
        <row r="6346">
          <cell r="A6346">
            <v>101925</v>
          </cell>
          <cell r="B6346" t="str">
            <v>JOELHO 90°, EM FERRO GALVANIZADO, 4", CONEXÃO ROSQUEADA, INSTALADO EM PRUMADAS - FORNECIMENTO E INSTALAÇÃO. AF_01/2026</v>
          </cell>
          <cell r="C6346" t="str">
            <v>UN</v>
          </cell>
          <cell r="D6346">
            <v>352.09</v>
          </cell>
          <cell r="E6346" t="str">
            <v>Instalações de Gás e Incêndio em Aço e Ferro Galvanizado</v>
          </cell>
          <cell r="F6346" t="str">
            <v>SINAPI Mai/26</v>
          </cell>
        </row>
        <row r="6347">
          <cell r="A6347">
            <v>101934</v>
          </cell>
          <cell r="B6347" t="str">
            <v>JOELHO 90°, EM FERRO GALVANIZADO, 4", CONEXÃO ROSQUEADA, INSTALADO EM REDE DE ALIMENTAÇÃO PARA HIDRANTE - FORNECIMENTO E INSTALAÇÃO. AF_01/2026</v>
          </cell>
          <cell r="C6347" t="str">
            <v>UN</v>
          </cell>
          <cell r="D6347">
            <v>367.76</v>
          </cell>
          <cell r="E6347" t="str">
            <v>Instalações de Gás e Incêndio em Aço e Ferro Galvanizado</v>
          </cell>
          <cell r="F6347" t="str">
            <v>SINAPI Mai/26</v>
          </cell>
        </row>
        <row r="6348">
          <cell r="A6348">
            <v>97541</v>
          </cell>
          <cell r="B6348" t="str">
            <v>LUVA COM REDUÇÃO, EM AÇO, CONEXÃO SOLDADA, DN 20 X 15 MM (3/4" X 1/2"), INSTALADO EM RAMAIS E SUB-RAMAIS DE GÁS - FORNECIMENTO E INSTALAÇÃO. AF_01/2026</v>
          </cell>
          <cell r="C6348" t="str">
            <v>UN</v>
          </cell>
          <cell r="D6348">
            <v>29.97</v>
          </cell>
          <cell r="E6348" t="str">
            <v>Instalações de Gás e Incêndio em Aço e Ferro Galvanizado</v>
          </cell>
          <cell r="F6348" t="str">
            <v>SINAPI Mai/26</v>
          </cell>
        </row>
        <row r="6349">
          <cell r="A6349">
            <v>97462</v>
          </cell>
          <cell r="B6349" t="str">
            <v>LUVA COM REDUÇÃO, EM AÇO, CONEXÃO SOLDADA, DN 25 X 20 MM (1 X 3/4"), INSTALADO EM REDE DE ALIMENTAÇÃO PARA HIDRANTE - FORNECIMENTO E INSTALAÇÃO. AF_01/2026</v>
          </cell>
          <cell r="C6349" t="str">
            <v>UN</v>
          </cell>
          <cell r="D6349">
            <v>32.409999999999997</v>
          </cell>
          <cell r="E6349" t="str">
            <v>Instalações de Gás e Incêndio em Aço e Ferro Galvanizado</v>
          </cell>
          <cell r="F6349" t="str">
            <v>SINAPI Mai/26</v>
          </cell>
        </row>
        <row r="6350">
          <cell r="A6350">
            <v>97544</v>
          </cell>
          <cell r="B6350" t="str">
            <v>LUVA COM REDUÇÃO, EM AÇO, CONEXÃO SOLDADA, DN 25 X 20 MM (1" X 3/4"), INSTALADO EM RAMAIS E SUB-RAMAIS DE GÁS - FORNECIMENTO E INSTALAÇÃO. AF_01/2026</v>
          </cell>
          <cell r="C6350" t="str">
            <v>UN</v>
          </cell>
          <cell r="D6350">
            <v>49.8</v>
          </cell>
          <cell r="E6350" t="str">
            <v>Instalações de Gás e Incêndio em Aço e Ferro Galvanizado</v>
          </cell>
          <cell r="F6350" t="str">
            <v>SINAPI Mai/26</v>
          </cell>
        </row>
        <row r="6351">
          <cell r="A6351">
            <v>97500</v>
          </cell>
          <cell r="B6351" t="str">
            <v>LUVA COM REDUÇÃO, EM AÇO, CONEXÃO SOLDADA, DN 25 X 20 MM (1" X 3/4"), INSTALADO EM REDE DE ALIMENTAÇÃO PARA SPRINKLER - FORNECIMENTO E INSTALAÇÃO. AF_01/2026</v>
          </cell>
          <cell r="C6351" t="str">
            <v>UN</v>
          </cell>
          <cell r="D6351">
            <v>30.07</v>
          </cell>
          <cell r="E6351" t="str">
            <v>Instalações de Gás e Incêndio em Aço e Ferro Galvanizado</v>
          </cell>
          <cell r="F6351" t="str">
            <v>SINAPI Mai/26</v>
          </cell>
        </row>
        <row r="6352">
          <cell r="A6352">
            <v>97465</v>
          </cell>
          <cell r="B6352" t="str">
            <v>LUVA COM REDUÇÃO, EM AÇO, CONEXÃO SOLDADA, DN 32 X 25 MM (1 1/4" X 1"), INSTALADO EM REDE DE ALIMENTAÇÃO PARA HIDRANTE - FORNECIMENTO E INSTALAÇÃO. AF_01/2026</v>
          </cell>
          <cell r="C6352" t="str">
            <v>UN</v>
          </cell>
          <cell r="D6352">
            <v>64.37</v>
          </cell>
          <cell r="E6352" t="str">
            <v>Instalações de Gás e Incêndio em Aço e Ferro Galvanizado</v>
          </cell>
          <cell r="F6352" t="str">
            <v>SINAPI Mai/26</v>
          </cell>
        </row>
        <row r="6353">
          <cell r="A6353">
            <v>97503</v>
          </cell>
          <cell r="B6353" t="str">
            <v>LUVA COM REDUÇÃO, EM AÇO, CONEXÃO SOLDADA, DN 32 X 25 MM (1 1/4" X 1"), INSTALADO EM REDE DE ALIMENTAÇÃO PARA SPRINKLER - FORNECIMENTO E INSTALAÇÃO. AF_01/2026</v>
          </cell>
          <cell r="C6353" t="str">
            <v>UN</v>
          </cell>
          <cell r="D6353">
            <v>59.93</v>
          </cell>
          <cell r="E6353" t="str">
            <v>Instalações de Gás e Incêndio em Aço e Ferro Galvanizado</v>
          </cell>
          <cell r="F6353" t="str">
            <v>SINAPI Mai/26</v>
          </cell>
        </row>
        <row r="6354">
          <cell r="A6354">
            <v>97468</v>
          </cell>
          <cell r="B6354" t="str">
            <v>LUVA COM REDUÇÃO, EM AÇO, CONEXÃO SOLDADA, DN 40 X 32 MM (1 1/2" X 1 1/4"), INSTALADO EM REDE DE ALIMENTAÇÃO PARA HIDRANTE - FORNECIMENTO E INSTALAÇÃO. AF_01/2026</v>
          </cell>
          <cell r="C6354" t="str">
            <v>UN</v>
          </cell>
          <cell r="D6354">
            <v>81.81</v>
          </cell>
          <cell r="E6354" t="str">
            <v>Instalações de Gás e Incêndio em Aço e Ferro Galvanizado</v>
          </cell>
          <cell r="F6354" t="str">
            <v>SINAPI Mai/26</v>
          </cell>
        </row>
        <row r="6355">
          <cell r="A6355">
            <v>97506</v>
          </cell>
          <cell r="B6355" t="str">
            <v>LUVA COM REDUÇÃO, EM AÇO, CONEXÃO SOLDADA, DN 40 X 32 MM (1 1/2" X 1 1/4"), INSTALADO EM REDE DE ALIMENTAÇÃO PARA SPRINKLER - FORNECIMENTO E INSTALAÇÃO. AF_01/2026</v>
          </cell>
          <cell r="C6355" t="str">
            <v>UN</v>
          </cell>
          <cell r="D6355">
            <v>74.75</v>
          </cell>
          <cell r="E6355" t="str">
            <v>Instalações de Gás e Incêndio em Aço e Ferro Galvanizado</v>
          </cell>
          <cell r="F6355" t="str">
            <v>SINAPI Mai/26</v>
          </cell>
        </row>
        <row r="6356">
          <cell r="A6356">
            <v>97444</v>
          </cell>
          <cell r="B6356" t="str">
            <v>LUVA COM REDUÇÃO, EM AÇO, CONEXÃO SOLDADA, DN 50 X 40 MM (2 X 1 1/2"), INSTALADO EM PRUMADAS - FORNECIMENTO E INSTALAÇÃO. AF_01/2026</v>
          </cell>
          <cell r="C6356" t="str">
            <v>UN</v>
          </cell>
          <cell r="D6356">
            <v>149.33000000000001</v>
          </cell>
          <cell r="E6356" t="str">
            <v>Instalações de Gás e Incêndio em Aço e Ferro Galvanizado</v>
          </cell>
          <cell r="F6356" t="str">
            <v>SINAPI Mai/26</v>
          </cell>
        </row>
        <row r="6357">
          <cell r="A6357">
            <v>97471</v>
          </cell>
          <cell r="B6357" t="str">
            <v>LUVA COM REDUÇÃO, EM AÇO, CONEXÃO SOLDADA, DN 50 X 40 MM (2" X 1 1/2"), INSTALADO EM REDE DE ALIMENTAÇÃO PARA HIDRANTE - FORNECIMENTO E INSTALAÇÃO. AF_01/2026</v>
          </cell>
          <cell r="C6357" t="str">
            <v>UN</v>
          </cell>
          <cell r="D6357">
            <v>121.06</v>
          </cell>
          <cell r="E6357" t="str">
            <v>Instalações de Gás e Incêndio em Aço e Ferro Galvanizado</v>
          </cell>
          <cell r="F6357" t="str">
            <v>SINAPI Mai/26</v>
          </cell>
        </row>
        <row r="6358">
          <cell r="A6358">
            <v>97509</v>
          </cell>
          <cell r="B6358" t="str">
            <v>LUVA COM REDUÇÃO, EM AÇO, CONEXÃO SOLDADA, DN 50 X 40 MM (2" X 1 1/2"), INSTALADO EM REDE DE ALIMENTAÇÃO PARA SPRINKLER - FORNECIMENTO E INSTALAÇÃO. AF_01/2026</v>
          </cell>
          <cell r="C6358" t="str">
            <v>UN</v>
          </cell>
          <cell r="D6358">
            <v>110.84</v>
          </cell>
          <cell r="E6358" t="str">
            <v>Instalações de Gás e Incêndio em Aço e Ferro Galvanizado</v>
          </cell>
          <cell r="F6358" t="str">
            <v>SINAPI Mai/26</v>
          </cell>
        </row>
        <row r="6359">
          <cell r="A6359">
            <v>97447</v>
          </cell>
          <cell r="B6359" t="str">
            <v>LUVA COM REDUÇÃO, EM AÇO, CONEXÃO SOLDADA, DN 65 X 50 MM (2 1/2" X 2"), INSTALADO EM PRUMADAS - FORNECIMENTO E INSTALAÇÃO. AF_01/2026</v>
          </cell>
          <cell r="C6359" t="str">
            <v>UN</v>
          </cell>
          <cell r="D6359">
            <v>244.01</v>
          </cell>
          <cell r="E6359" t="str">
            <v>Instalações de Gás e Incêndio em Aço e Ferro Galvanizado</v>
          </cell>
          <cell r="F6359" t="str">
            <v>SINAPI Mai/26</v>
          </cell>
        </row>
        <row r="6360">
          <cell r="A6360">
            <v>97475</v>
          </cell>
          <cell r="B6360" t="str">
            <v>LUVA COM REDUÇÃO, EM AÇO, CONEXÃO SOLDADA, DN 65 X 50 MM (2 1/2" X 2"), INSTALADO EM REDE DE ALIMENTAÇÃO PARA HIDRANTE - FORNECIMENTO E INSTALAÇÃO. AF_01/2026</v>
          </cell>
          <cell r="C6360" t="str">
            <v>UN</v>
          </cell>
          <cell r="D6360">
            <v>222.02</v>
          </cell>
          <cell r="E6360" t="str">
            <v>Instalações de Gás e Incêndio em Aço e Ferro Galvanizado</v>
          </cell>
          <cell r="F6360" t="str">
            <v>SINAPI Mai/26</v>
          </cell>
        </row>
        <row r="6361">
          <cell r="A6361">
            <v>97512</v>
          </cell>
          <cell r="B6361" t="str">
            <v>LUVA COM REDUÇÃO, EM AÇO, CONEXÃO SOLDADA, DN 65 X 50 MM (2 1/2" X 2"), INSTALADO EM REDE DE ALIMENTAÇÃO PARA SPRINKLER - FORNECIMENTO E INSTALAÇÃO. AF_01/2026</v>
          </cell>
          <cell r="C6361" t="str">
            <v>UN</v>
          </cell>
          <cell r="D6361">
            <v>207.43</v>
          </cell>
          <cell r="E6361" t="str">
            <v>Instalações de Gás e Incêndio em Aço e Ferro Galvanizado</v>
          </cell>
          <cell r="F6361" t="str">
            <v>SINAPI Mai/26</v>
          </cell>
        </row>
        <row r="6362">
          <cell r="A6362">
            <v>97450</v>
          </cell>
          <cell r="B6362" t="str">
            <v>LUVA COM REDUÇÃO, EM AÇO, CONEXÃO SOLDADA, DN 80 X 65 MM (3" X 2 1/2"), INSTALADO EM PRUMADAS - FORNECIMENTO E INSTALAÇÃO. AF_01/2026</v>
          </cell>
          <cell r="C6362" t="str">
            <v>UN</v>
          </cell>
          <cell r="D6362">
            <v>311.47000000000003</v>
          </cell>
          <cell r="E6362" t="str">
            <v>Instalações de Gás e Incêndio em Aço e Ferro Galvanizado</v>
          </cell>
          <cell r="F6362" t="str">
            <v>SINAPI Mai/26</v>
          </cell>
        </row>
        <row r="6363">
          <cell r="A6363">
            <v>97478</v>
          </cell>
          <cell r="B6363" t="str">
            <v>LUVA COM REDUÇÃO, EM AÇO, CONEXÃO SOLDADA, DN 80 X 65 MM (3" X 2 1/2"), INSTALADO EM REDE DE ALIMENTAÇÃO PARA HIDRANTE - FORNECIMENTO E INSTALAÇÃO. AF_01/2026</v>
          </cell>
          <cell r="C6363" t="str">
            <v>UN</v>
          </cell>
          <cell r="D6363">
            <v>297.04000000000002</v>
          </cell>
          <cell r="E6363" t="str">
            <v>Instalações de Gás e Incêndio em Aço e Ferro Galvanizado</v>
          </cell>
          <cell r="F6363" t="str">
            <v>SINAPI Mai/26</v>
          </cell>
        </row>
        <row r="6364">
          <cell r="A6364">
            <v>97515</v>
          </cell>
          <cell r="B6364" t="str">
            <v>LUVA COM REDUÇÃO, EM AÇO, CONEXÃO SOLDADA, DN 80 X 65 MM (3" X 2 1/2"), INSTALADO EM REDE DE ALIMENTAÇÃO PARA SPRINKLER - FORNECIMENTO E INSTALAÇÃO. AF_01/2026</v>
          </cell>
          <cell r="C6364" t="str">
            <v>UN</v>
          </cell>
          <cell r="D6364">
            <v>277.19</v>
          </cell>
          <cell r="E6364" t="str">
            <v>Instalações de Gás e Incêndio em Aço e Ferro Galvanizado</v>
          </cell>
          <cell r="F6364" t="str">
            <v>SINAPI Mai/26</v>
          </cell>
        </row>
        <row r="6365">
          <cell r="A6365">
            <v>92928</v>
          </cell>
          <cell r="B6365" t="str">
            <v>LUVA DE REDUÇÃO, EM FERRO GALVANIZADO, 1 1/2" X 1 1/4", CONEXÃO ROSQUEADA, INSTALADO EM REDE DE ALIMENTAÇÃO PARA HIDRANTE - FORNECIMENTO E INSTALAÇÃO. AF_01/2026</v>
          </cell>
          <cell r="C6365" t="str">
            <v>UN</v>
          </cell>
          <cell r="D6365">
            <v>64.180000000000007</v>
          </cell>
          <cell r="E6365" t="str">
            <v>Instalações de Gás e Incêndio em Aço e Ferro Galvanizado</v>
          </cell>
          <cell r="F6365" t="str">
            <v>SINAPI Mai/26</v>
          </cell>
        </row>
        <row r="6366">
          <cell r="A6366">
            <v>92943</v>
          </cell>
          <cell r="B6366" t="str">
            <v>LUVA DE REDUÇÃO, EM FERRO GALVANIZADO, 1 1/2" X 1 1/4", CONEXÃO ROSQUEADA, INSTALADO EM REDE DE ALIMENTAÇÃO PARA SPRINKLER - FORNECIMENTO E INSTALAÇÃO. AF_01/2026</v>
          </cell>
          <cell r="C6366" t="str">
            <v>UN</v>
          </cell>
          <cell r="D6366">
            <v>50.5</v>
          </cell>
          <cell r="E6366" t="str">
            <v>Instalações de Gás e Incêndio em Aço e Ferro Galvanizado</v>
          </cell>
          <cell r="F6366" t="str">
            <v>SINAPI Mai/26</v>
          </cell>
        </row>
        <row r="6367">
          <cell r="A6367">
            <v>92929</v>
          </cell>
          <cell r="B6367" t="str">
            <v>LUVA DE REDUÇÃO, EM FERRO GALVANIZADO, 1 1/2" X 1", CONEXÃO ROSQUEADA, INSTALADO EM REDE DE ALIMENTAÇÃO PARA HIDRANTE - FORNECIMENTO E INSTALAÇÃO. AF_01/2026</v>
          </cell>
          <cell r="C6367" t="str">
            <v>UN</v>
          </cell>
          <cell r="D6367">
            <v>62.32</v>
          </cell>
          <cell r="E6367" t="str">
            <v>Instalações de Gás e Incêndio em Aço e Ferro Galvanizado</v>
          </cell>
          <cell r="F6367" t="str">
            <v>SINAPI Mai/26</v>
          </cell>
        </row>
        <row r="6368">
          <cell r="A6368">
            <v>92944</v>
          </cell>
          <cell r="B6368" t="str">
            <v>LUVA DE REDUÇÃO, EM FERRO GALVANIZADO, 1 1/2" X 1", CONEXÃO ROSQUEADA, INSTALADO EM REDE DE ALIMENTAÇÃO PARA SPRINKLER - FORNECIMENTO E INSTALAÇÃO. AF_01/2026</v>
          </cell>
          <cell r="C6368" t="str">
            <v>UN</v>
          </cell>
          <cell r="D6368">
            <v>49.41</v>
          </cell>
          <cell r="E6368" t="str">
            <v>Instalações de Gás e Incêndio em Aço e Ferro Galvanizado</v>
          </cell>
          <cell r="F6368" t="str">
            <v>SINAPI Mai/26</v>
          </cell>
        </row>
        <row r="6369">
          <cell r="A6369">
            <v>92930</v>
          </cell>
          <cell r="B6369" t="str">
            <v>LUVA DE REDUÇÃO, EM FERRO GALVANIZADO, 1 1/2" X 3/4", CONEXÃO ROSQUEADA, INSTALADO EM REDE DE ALIMENTAÇÃO PARA HIDRANTE - FORNECIMENTO E INSTALAÇÃO. AF_01/2026</v>
          </cell>
          <cell r="C6369" t="str">
            <v>UN</v>
          </cell>
          <cell r="D6369">
            <v>60.99</v>
          </cell>
          <cell r="E6369" t="str">
            <v>Instalações de Gás e Incêndio em Aço e Ferro Galvanizado</v>
          </cell>
          <cell r="F6369" t="str">
            <v>SINAPI Mai/26</v>
          </cell>
        </row>
        <row r="6370">
          <cell r="A6370">
            <v>92945</v>
          </cell>
          <cell r="B6370" t="str">
            <v>LUVA DE REDUÇÃO, EM FERRO GALVANIZADO, 1 1/2" X 3/4", CONEXÃO ROSQUEADA, INSTALADO EM REDE DE ALIMENTAÇÃO PARA SPRINKLER - FORNECIMENTO E INSTALAÇÃO. AF_01/2026</v>
          </cell>
          <cell r="C6370" t="str">
            <v>UN</v>
          </cell>
          <cell r="D6370">
            <v>48.63</v>
          </cell>
          <cell r="E6370" t="str">
            <v>Instalações de Gás e Incêndio em Aço e Ferro Galvanizado</v>
          </cell>
          <cell r="F6370" t="str">
            <v>SINAPI Mai/26</v>
          </cell>
        </row>
        <row r="6371">
          <cell r="A6371">
            <v>92925</v>
          </cell>
          <cell r="B6371" t="str">
            <v>LUVA DE REDUÇÃO, EM FERRO GALVANIZADO, 1 1/4" X 1", CONEXÃO ROSQUEADA, INSTALADO EM REDE DE ALIMENTAÇÃO PARA HIDRANTE - FORNECIMENTO E INSTALAÇÃO. AF_01/2026</v>
          </cell>
          <cell r="C6371" t="str">
            <v>UN</v>
          </cell>
          <cell r="D6371">
            <v>55.67</v>
          </cell>
          <cell r="E6371" t="str">
            <v>Instalações de Gás e Incêndio em Aço e Ferro Galvanizado</v>
          </cell>
          <cell r="F6371" t="str">
            <v>SINAPI Mai/26</v>
          </cell>
        </row>
        <row r="6372">
          <cell r="A6372">
            <v>92940</v>
          </cell>
          <cell r="B6372" t="str">
            <v>LUVA DE REDUÇÃO, EM FERRO GALVANIZADO, 1 1/4" X 1", CONEXÃO ROSQUEADA, INSTALADO EM REDE DE ALIMENTAÇÃO PARA SPRINKLER - FORNECIMENTO E INSTALAÇÃO. AF_01/2026</v>
          </cell>
          <cell r="C6372" t="str">
            <v>UN</v>
          </cell>
          <cell r="D6372">
            <v>43.64</v>
          </cell>
          <cell r="E6372" t="str">
            <v>Instalações de Gás e Incêndio em Aço e Ferro Galvanizado</v>
          </cell>
          <cell r="F6372" t="str">
            <v>SINAPI Mai/26</v>
          </cell>
        </row>
        <row r="6373">
          <cell r="A6373">
            <v>92926</v>
          </cell>
          <cell r="B6373" t="str">
            <v>LUVA DE REDUÇÃO, EM FERRO GALVANIZADO, 1 1/4" X 1/2", CONEXÃO ROSQUEADA, INSTALADO EM REDE DE ALIMENTAÇÃO PARA HIDRANTE - FORNECIMENTO E INSTALAÇÃO. AF_01/2026</v>
          </cell>
          <cell r="C6373" t="str">
            <v>UN</v>
          </cell>
          <cell r="D6373">
            <v>53.01</v>
          </cell>
          <cell r="E6373" t="str">
            <v>Instalações de Gás e Incêndio em Aço e Ferro Galvanizado</v>
          </cell>
          <cell r="F6373" t="str">
            <v>SINAPI Mai/26</v>
          </cell>
        </row>
        <row r="6374">
          <cell r="A6374">
            <v>92941</v>
          </cell>
          <cell r="B6374" t="str">
            <v>LUVA DE REDUÇÃO, EM FERRO GALVANIZADO, 1 1/4" X 1/2", CONEXÃO ROSQUEADA, INSTALADO EM REDE DE ALIMENTAÇÃO PARA SPRINKLER - FORNECIMENTO E INSTALAÇÃO. AF_01/2026</v>
          </cell>
          <cell r="C6374" t="str">
            <v>UN</v>
          </cell>
          <cell r="D6374">
            <v>42.09</v>
          </cell>
          <cell r="E6374" t="str">
            <v>Instalações de Gás e Incêndio em Aço e Ferro Galvanizado</v>
          </cell>
          <cell r="F6374" t="str">
            <v>SINAPI Mai/26</v>
          </cell>
        </row>
        <row r="6375">
          <cell r="A6375">
            <v>92927</v>
          </cell>
          <cell r="B6375" t="str">
            <v>LUVA DE REDUÇÃO, EM FERRO GALVANIZADO, 1 1/4" X 3/4", CONEXÃO ROSQUEADA, INSTALADO EM REDE DE ALIMENTAÇÃO PARA HIDRANTE - FORNECIMENTO E INSTALAÇÃO. AF_01/2026</v>
          </cell>
          <cell r="C6375" t="str">
            <v>UN</v>
          </cell>
          <cell r="D6375">
            <v>54.33</v>
          </cell>
          <cell r="E6375" t="str">
            <v>Instalações de Gás e Incêndio em Aço e Ferro Galvanizado</v>
          </cell>
          <cell r="F6375" t="str">
            <v>SINAPI Mai/26</v>
          </cell>
        </row>
        <row r="6376">
          <cell r="A6376">
            <v>92942</v>
          </cell>
          <cell r="B6376" t="str">
            <v>LUVA DE REDUÇÃO, EM FERRO GALVANIZADO, 1 1/4" X 3/4", CONEXÃO ROSQUEADA, INSTALADO EM REDE DE ALIMENTAÇÃO PARA SPRINKLER - FORNECIMENTO E INSTALAÇÃO. AF_01/2026</v>
          </cell>
          <cell r="C6376" t="str">
            <v>UN</v>
          </cell>
          <cell r="D6376">
            <v>42.85</v>
          </cell>
          <cell r="E6376" t="str">
            <v>Instalações de Gás e Incêndio em Aço e Ferro Galvanizado</v>
          </cell>
          <cell r="F6376" t="str">
            <v>SINAPI Mai/26</v>
          </cell>
        </row>
        <row r="6377">
          <cell r="A6377">
            <v>92918</v>
          </cell>
          <cell r="B6377" t="str">
            <v>LUVA DE REDUÇÃO, EM FERRO GALVANIZADO, 1" X 1/2", CONEXÃO ROSQUEADA, INSTALADO EM REDE DE ALIMENTAÇÃO PARA HIDRANTE - FORNECIMENTO E INSTALAÇÃO. AF_01/2026</v>
          </cell>
          <cell r="C6377" t="str">
            <v>UN</v>
          </cell>
          <cell r="D6377">
            <v>43.83</v>
          </cell>
          <cell r="E6377" t="str">
            <v>Instalações de Gás e Incêndio em Aço e Ferro Galvanizado</v>
          </cell>
          <cell r="F6377" t="str">
            <v>SINAPI Mai/26</v>
          </cell>
        </row>
        <row r="6378">
          <cell r="A6378">
            <v>92938</v>
          </cell>
          <cell r="B6378" t="str">
            <v>LUVA DE REDUÇÃO, EM FERRO GALVANIZADO, 1" X 1/2", CONEXÃO ROSQUEADA, INSTALADO EM REDE DE ALIMENTAÇÃO PARA SPRINKLER - FORNECIMENTO E INSTALAÇÃO. AF_01/2026</v>
          </cell>
          <cell r="C6378" t="str">
            <v>UN</v>
          </cell>
          <cell r="D6378">
            <v>33.67</v>
          </cell>
          <cell r="E6378" t="str">
            <v>Instalações de Gás e Incêndio em Aço e Ferro Galvanizado</v>
          </cell>
          <cell r="F6378" t="str">
            <v>SINAPI Mai/26</v>
          </cell>
        </row>
        <row r="6379">
          <cell r="A6379">
            <v>92920</v>
          </cell>
          <cell r="B6379" t="str">
            <v>LUVA DE REDUÇÃO, EM FERRO GALVANIZADO, 1" X 3/4", CONEXÃO ROSQUEADA, INSTALADO EM REDE DE ALIMENTAÇÃO PARA HIDRANTE - FORNECIMENTO E INSTALAÇÃO. AF_01/2026</v>
          </cell>
          <cell r="C6379" t="str">
            <v>UN</v>
          </cell>
          <cell r="D6379">
            <v>45.42</v>
          </cell>
          <cell r="E6379" t="str">
            <v>Instalações de Gás e Incêndio em Aço e Ferro Galvanizado</v>
          </cell>
          <cell r="F6379" t="str">
            <v>SINAPI Mai/26</v>
          </cell>
        </row>
        <row r="6380">
          <cell r="A6380">
            <v>92939</v>
          </cell>
          <cell r="B6380" t="str">
            <v>LUVA DE REDUÇÃO, EM FERRO GALVANIZADO, 1" X 3/4", CONEXÃO ROSQUEADA, INSTALADO EM REDE DE ALIMENTAÇÃO PARA SPRINKLER - FORNECIMENTO E INSTALAÇÃO. AF_01/2026</v>
          </cell>
          <cell r="C6380" t="str">
            <v>UN</v>
          </cell>
          <cell r="D6380">
            <v>34.71</v>
          </cell>
          <cell r="E6380" t="str">
            <v>Instalações de Gás e Incêndio em Aço e Ferro Galvanizado</v>
          </cell>
          <cell r="F6380" t="str">
            <v>SINAPI Mai/26</v>
          </cell>
        </row>
        <row r="6381">
          <cell r="A6381">
            <v>92910</v>
          </cell>
          <cell r="B6381" t="str">
            <v>LUVA DE REDUÇÃO, EM FERRO GALVANIZADO, 2 1/2" X 1 1/2", CONEXÃO ROSQUEADA, INSTALADO EM PRUMADAS - FORNECIMENTO E INSTALAÇÃO. AF_01/2026</v>
          </cell>
          <cell r="C6381" t="str">
            <v>UN</v>
          </cell>
          <cell r="D6381">
            <v>123.84</v>
          </cell>
          <cell r="E6381" t="str">
            <v>Instalações de Gás e Incêndio em Aço e Ferro Galvanizado</v>
          </cell>
          <cell r="F6381" t="str">
            <v>SINAPI Mai/26</v>
          </cell>
        </row>
        <row r="6382">
          <cell r="A6382">
            <v>92934</v>
          </cell>
          <cell r="B6382" t="str">
            <v>LUVA DE REDUÇÃO, EM FERRO GALVANIZADO, 2 1/2" X 1 1/2", CONEXÃO ROSQUEADA, INSTALADO EM REDE DE ALIMENTAÇÃO PARA HIDRANTE - FORNECIMENTO E INSTALAÇÃO. AF_01/2026</v>
          </cell>
          <cell r="C6382" t="str">
            <v>UN</v>
          </cell>
          <cell r="D6382">
            <v>119.99</v>
          </cell>
          <cell r="E6382" t="str">
            <v>Instalações de Gás e Incêndio em Aço e Ferro Galvanizado</v>
          </cell>
          <cell r="F6382" t="str">
            <v>SINAPI Mai/26</v>
          </cell>
        </row>
        <row r="6383">
          <cell r="A6383">
            <v>92949</v>
          </cell>
          <cell r="B6383" t="str">
            <v>LUVA DE REDUÇÃO, EM FERRO GALVANIZADO, 2 1/2" X 1 1/2", CONEXÃO ROSQUEADA, INSTALADO EM REDE DE ALIMENTAÇÃO PARA SPRINKLER - FORNECIMENTO E INSTALAÇÃO. AF_01/2026</v>
          </cell>
          <cell r="C6383" t="str">
            <v>UN</v>
          </cell>
          <cell r="D6383">
            <v>102.7</v>
          </cell>
          <cell r="E6383" t="str">
            <v>Instalações de Gás e Incêndio em Aço e Ferro Galvanizado</v>
          </cell>
          <cell r="F6383" t="str">
            <v>SINAPI Mai/26</v>
          </cell>
        </row>
        <row r="6384">
          <cell r="A6384">
            <v>92911</v>
          </cell>
          <cell r="B6384" t="str">
            <v>LUVA DE REDUÇÃO, EM FERRO GALVANIZADO, 2 1/2" X 2", CONEXÃO ROSQUEADA, INSTALADO EM PRUMADAS - FORNECIMENTO E INSTALAÇÃO. AF_01/2026</v>
          </cell>
          <cell r="C6384" t="str">
            <v>UN</v>
          </cell>
          <cell r="D6384">
            <v>125</v>
          </cell>
          <cell r="E6384" t="str">
            <v>Instalações de Gás e Incêndio em Aço e Ferro Galvanizado</v>
          </cell>
          <cell r="F6384" t="str">
            <v>SINAPI Mai/26</v>
          </cell>
        </row>
        <row r="6385">
          <cell r="A6385">
            <v>92935</v>
          </cell>
          <cell r="B6385" t="str">
            <v>LUVA DE REDUÇÃO, EM FERRO GALVANIZADO, 2 1/2" X 2", CONEXÃO ROSQUEADA, INSTALADO EM REDE DE ALIMENTAÇÃO PARA HIDRANTE - FORNECIMENTO E INSTALAÇÃO. AF_01/2026</v>
          </cell>
          <cell r="C6385" t="str">
            <v>UN</v>
          </cell>
          <cell r="D6385">
            <v>122.65</v>
          </cell>
          <cell r="E6385" t="str">
            <v>Instalações de Gás e Incêndio em Aço e Ferro Galvanizado</v>
          </cell>
          <cell r="F6385" t="str">
            <v>SINAPI Mai/26</v>
          </cell>
        </row>
        <row r="6386">
          <cell r="A6386">
            <v>92950</v>
          </cell>
          <cell r="B6386" t="str">
            <v>LUVA DE REDUÇÃO, EM FERRO GALVANIZADO, 2 1/2" X 2", CONEXÃO ROSQUEADA, INSTALADO EM REDE DE ALIMENTAÇÃO PARA SPRINKLER - FORNECIMENTO E INSTALAÇÃO. AF_01/2026</v>
          </cell>
          <cell r="C6386" t="str">
            <v>UN</v>
          </cell>
          <cell r="D6386">
            <v>104.24</v>
          </cell>
          <cell r="E6386" t="str">
            <v>Instalações de Gás e Incêndio em Aço e Ferro Galvanizado</v>
          </cell>
          <cell r="F6386" t="str">
            <v>SINAPI Mai/26</v>
          </cell>
        </row>
        <row r="6387">
          <cell r="A6387">
            <v>92907</v>
          </cell>
          <cell r="B6387" t="str">
            <v>LUVA DE REDUÇÃO, EM FERRO GALVANIZADO, 2" X 1 1/2", CONEXÃO ROSQUEADA, INSTALADO EM PRUMADAS - FORNECIMENTO E INSTALAÇÃO. AF_01/2026</v>
          </cell>
          <cell r="C6387" t="str">
            <v>UN</v>
          </cell>
          <cell r="D6387">
            <v>90.69</v>
          </cell>
          <cell r="E6387" t="str">
            <v>Instalações de Gás e Incêndio em Aço e Ferro Galvanizado</v>
          </cell>
          <cell r="F6387" t="str">
            <v>SINAPI Mai/26</v>
          </cell>
        </row>
        <row r="6388">
          <cell r="A6388">
            <v>92931</v>
          </cell>
          <cell r="B6388" t="str">
            <v>LUVA DE REDUÇÃO, EM FERRO GALVANIZADO, 2" X 1 1/2", CONEXÃO ROSQUEADA, INSTALADO EM REDE DE ALIMENTAÇÃO PARA HIDRANTE - FORNECIMENTO E INSTALAÇÃO. AF_01/2026</v>
          </cell>
          <cell r="C6388" t="str">
            <v>UN</v>
          </cell>
          <cell r="D6388">
            <v>84.59</v>
          </cell>
          <cell r="E6388" t="str">
            <v>Instalações de Gás e Incêndio em Aço e Ferro Galvanizado</v>
          </cell>
          <cell r="F6388" t="str">
            <v>SINAPI Mai/26</v>
          </cell>
        </row>
        <row r="6389">
          <cell r="A6389">
            <v>92946</v>
          </cell>
          <cell r="B6389" t="str">
            <v>LUVA DE REDUÇÃO, EM FERRO GALVANIZADO, 2" X 1 1/2", CONEXÃO ROSQUEADA, INSTALADO EM REDE DE ALIMENTAÇÃO PARA SPRINKLER - FORNECIMENTO E INSTALAÇÃO. AF_01/2026</v>
          </cell>
          <cell r="C6389" t="str">
            <v>UN</v>
          </cell>
          <cell r="D6389">
            <v>68.930000000000007</v>
          </cell>
          <cell r="E6389" t="str">
            <v>Instalações de Gás e Incêndio em Aço e Ferro Galvanizado</v>
          </cell>
          <cell r="F6389" t="str">
            <v>SINAPI Mai/26</v>
          </cell>
        </row>
        <row r="6390">
          <cell r="A6390">
            <v>92908</v>
          </cell>
          <cell r="B6390" t="str">
            <v>LUVA DE REDUÇÃO, EM FERRO GALVANIZADO, 2" X 1 1/4", CONEXÃO ROSQUEADA, INSTALADO EM PRUMADAS - FORNECIMENTO E INSTALAÇÃO. AF_01/2026</v>
          </cell>
          <cell r="C6390" t="str">
            <v>UN</v>
          </cell>
          <cell r="D6390">
            <v>89.8</v>
          </cell>
          <cell r="E6390" t="str">
            <v>Instalações de Gás e Incêndio em Aço e Ferro Galvanizado</v>
          </cell>
          <cell r="F6390" t="str">
            <v>SINAPI Mai/26</v>
          </cell>
        </row>
        <row r="6391">
          <cell r="A6391">
            <v>92932</v>
          </cell>
          <cell r="B6391" t="str">
            <v>LUVA DE REDUÇÃO, EM FERRO GALVANIZADO, 2" X 1 1/4", CONEXÃO ROSQUEADA, INSTALADO EM REDE DE ALIMENTAÇÃO PARA HIDRANTE - FORNECIMENTO E INSTALAÇÃO. AF_01/2026</v>
          </cell>
          <cell r="C6391" t="str">
            <v>UN</v>
          </cell>
          <cell r="D6391">
            <v>82.49</v>
          </cell>
          <cell r="E6391" t="str">
            <v>Instalações de Gás e Incêndio em Aço e Ferro Galvanizado</v>
          </cell>
          <cell r="F6391" t="str">
            <v>SINAPI Mai/26</v>
          </cell>
        </row>
        <row r="6392">
          <cell r="A6392">
            <v>92947</v>
          </cell>
          <cell r="B6392" t="str">
            <v>LUVA DE REDUÇÃO, EM FERRO GALVANIZADO, 2" X 1 1/4", CONEXÃO ROSQUEADA, INSTALADO EM REDE DE ALIMENTAÇÃO PARA SPRINKLER - FORNECIMENTO E INSTALAÇÃO. AF_01/2026</v>
          </cell>
          <cell r="C6392" t="str">
            <v>UN</v>
          </cell>
          <cell r="D6392">
            <v>67.72</v>
          </cell>
          <cell r="E6392" t="str">
            <v>Instalações de Gás e Incêndio em Aço e Ferro Galvanizado</v>
          </cell>
          <cell r="F6392" t="str">
            <v>SINAPI Mai/26</v>
          </cell>
        </row>
        <row r="6393">
          <cell r="A6393">
            <v>92909</v>
          </cell>
          <cell r="B6393" t="str">
            <v>LUVA DE REDUÇÃO, EM FERRO GALVANIZADO, 2" X 1", CONEXÃO ROSQUEADA, INSTALADO EM PRUMADAS - FORNECIMENTO E INSTALAÇÃO. AF_01/2026</v>
          </cell>
          <cell r="C6393" t="str">
            <v>UN</v>
          </cell>
          <cell r="D6393">
            <v>88.99</v>
          </cell>
          <cell r="E6393" t="str">
            <v>Instalações de Gás e Incêndio em Aço e Ferro Galvanizado</v>
          </cell>
          <cell r="F6393" t="str">
            <v>SINAPI Mai/26</v>
          </cell>
        </row>
        <row r="6394">
          <cell r="A6394">
            <v>92933</v>
          </cell>
          <cell r="B6394" t="str">
            <v>LUVA DE REDUÇÃO, EM FERRO GALVANIZADO, 2" X 1", CONEXÃO ROSQUEADA, INSTALADO EM REDE DE ALIMENTAÇÃO PARA HIDRANTE - FORNECIMENTO E INSTALAÇÃO. AF_01/2026</v>
          </cell>
          <cell r="C6394" t="str">
            <v>UN</v>
          </cell>
          <cell r="D6394">
            <v>80.63</v>
          </cell>
          <cell r="E6394" t="str">
            <v>Instalações de Gás e Incêndio em Aço e Ferro Galvanizado</v>
          </cell>
          <cell r="F6394" t="str">
            <v>SINAPI Mai/26</v>
          </cell>
        </row>
        <row r="6395">
          <cell r="A6395">
            <v>92948</v>
          </cell>
          <cell r="B6395" t="str">
            <v>LUVA DE REDUÇÃO, EM FERRO GALVANIZADO, 2" X 1", CONEXÃO ROSQUEADA, INSTALADO EM REDE DE ALIMENTAÇÃO PARA SPRINKLER - FORNECIMENTO E INSTALAÇÃO. AF_01/2026</v>
          </cell>
          <cell r="C6395" t="str">
            <v>UN</v>
          </cell>
          <cell r="D6395">
            <v>66.62</v>
          </cell>
          <cell r="E6395" t="str">
            <v>Instalações de Gás e Incêndio em Aço e Ferro Galvanizado</v>
          </cell>
          <cell r="F6395" t="str">
            <v>SINAPI Mai/26</v>
          </cell>
        </row>
        <row r="6396">
          <cell r="A6396">
            <v>92912</v>
          </cell>
          <cell r="B6396" t="str">
            <v>LUVA DE REDUÇÃO, EM FERRO GALVANIZADO, 3" X 1 1/2", CONEXÃO ROSQUEADA, INSTALADO EM PRUMADAS - FORNECIMENTO E INSTALAÇÃO. AF_01/2026</v>
          </cell>
          <cell r="C6396" t="str">
            <v>UN</v>
          </cell>
          <cell r="D6396">
            <v>163.84</v>
          </cell>
          <cell r="E6396" t="str">
            <v>Instalações de Gás e Incêndio em Aço e Ferro Galvanizado</v>
          </cell>
          <cell r="F6396" t="str">
            <v>SINAPI Mai/26</v>
          </cell>
        </row>
        <row r="6397">
          <cell r="A6397">
            <v>92913</v>
          </cell>
          <cell r="B6397" t="str">
            <v>LUVA DE REDUÇÃO, EM FERRO GALVANIZADO, 3" X 2 1/2", CONEXÃO ROSQUEADA, INSTALADO EM PRUMADAS - FORNECIMENTO E INSTALAÇÃO. AF_01/2026</v>
          </cell>
          <cell r="C6397" t="str">
            <v>UN</v>
          </cell>
          <cell r="D6397">
            <v>166.7</v>
          </cell>
          <cell r="E6397" t="str">
            <v>Instalações de Gás e Incêndio em Aço e Ferro Galvanizado</v>
          </cell>
          <cell r="F6397" t="str">
            <v>SINAPI Mai/26</v>
          </cell>
        </row>
        <row r="6398">
          <cell r="A6398">
            <v>92936</v>
          </cell>
          <cell r="B6398" t="str">
            <v>LUVA DE REDUÇÃO, EM FERRO GALVANIZADO, 3" X 2 1/2", CONEXÃO ROSQUEADA, INSTALADO EM REDE DE ALIMENTAÇÃO PARA HIDRANTE - FORNECIMENTO E INSTALAÇÃO. AF_01/2026</v>
          </cell>
          <cell r="C6398" t="str">
            <v>UN</v>
          </cell>
          <cell r="D6398">
            <v>168.87</v>
          </cell>
          <cell r="E6398" t="str">
            <v>Instalações de Gás e Incêndio em Aço e Ferro Galvanizado</v>
          </cell>
          <cell r="F6398" t="str">
            <v>SINAPI Mai/26</v>
          </cell>
        </row>
        <row r="6399">
          <cell r="A6399">
            <v>92951</v>
          </cell>
          <cell r="B6399" t="str">
            <v>LUVA DE REDUÇÃO, EM FERRO GALVANIZADO, 3" X 2 1/2", CONEXÃO ROSQUEADA, INSTALADO EM REDE DE ALIMENTAÇÃO PARA SPRINKLER - FORNECIMENTO E INSTALAÇÃO. AF_01/2026</v>
          </cell>
          <cell r="C6399" t="str">
            <v>UN</v>
          </cell>
          <cell r="D6399">
            <v>147.16</v>
          </cell>
          <cell r="E6399" t="str">
            <v>Instalações de Gás e Incêndio em Aço e Ferro Galvanizado</v>
          </cell>
          <cell r="F6399" t="str">
            <v>SINAPI Mai/26</v>
          </cell>
        </row>
        <row r="6400">
          <cell r="A6400">
            <v>92914</v>
          </cell>
          <cell r="B6400" t="str">
            <v>LUVA DE REDUÇÃO, EM FERRO GALVANIZADO, 3" X 2", CONEXÃO ROSQUEADA, INSTALADO EM PRUMADAS - FORNECIMENTO E INSTALAÇÃO. AF_01/2026</v>
          </cell>
          <cell r="C6400" t="str">
            <v>UN</v>
          </cell>
          <cell r="D6400">
            <v>164.99</v>
          </cell>
          <cell r="E6400" t="str">
            <v>Instalações de Gás e Incêndio em Aço e Ferro Galvanizado</v>
          </cell>
          <cell r="F6400" t="str">
            <v>SINAPI Mai/26</v>
          </cell>
        </row>
        <row r="6401">
          <cell r="A6401">
            <v>92937</v>
          </cell>
          <cell r="B6401" t="str">
            <v>LUVA DE REDUÇÃO, EM FERRO GALVANIZADO, 3" X 2", CONEXÃO ROSQUEADA, INSTALADO EM REDE DE ALIMENTAÇÃO PARA HIDRANTE - FORNECIMENTO E INSTALAÇÃO. AF_01/2026</v>
          </cell>
          <cell r="C6401" t="str">
            <v>UN</v>
          </cell>
          <cell r="D6401">
            <v>164.9</v>
          </cell>
          <cell r="E6401" t="str">
            <v>Instalações de Gás e Incêndio em Aço e Ferro Galvanizado</v>
          </cell>
          <cell r="F6401" t="str">
            <v>SINAPI Mai/26</v>
          </cell>
        </row>
        <row r="6402">
          <cell r="A6402">
            <v>92952</v>
          </cell>
          <cell r="B6402" t="str">
            <v>LUVA DE REDUÇÃO, EM FERRO GALVANIZADO, 3" X 2", CONEXÃO ROSQUEADA, INSTALADO EM REDE DE ALIMENTAÇÃO PARA SPRINKLER - FORNECIMENTO E INSTALAÇÃO. AF_01/2026</v>
          </cell>
          <cell r="C6402" t="str">
            <v>UN</v>
          </cell>
          <cell r="D6402">
            <v>144.85</v>
          </cell>
          <cell r="E6402" t="str">
            <v>Instalações de Gás e Incêndio em Aço e Ferro Galvanizado</v>
          </cell>
          <cell r="F6402" t="str">
            <v>SINAPI Mai/26</v>
          </cell>
        </row>
        <row r="6403">
          <cell r="A6403">
            <v>92953</v>
          </cell>
          <cell r="B6403" t="str">
            <v>LUVA DE REDUÇÃO, EM FERRO GALVANIZADO, 3/4" X 1/2", CONEXÃO ROSQUEADA, INSTALADO EM RAMAIS E SUB-RAMAIS DE GÁS - FORNECIMENTO E INSTALAÇÃO. AF_01/2026</v>
          </cell>
          <cell r="C6403" t="str">
            <v>UN</v>
          </cell>
          <cell r="D6403">
            <v>26.75</v>
          </cell>
          <cell r="E6403" t="str">
            <v>Instalações de Gás e Incêndio em Aço e Ferro Galvanizado</v>
          </cell>
          <cell r="F6403" t="str">
            <v>SINAPI Mai/26</v>
          </cell>
        </row>
        <row r="6404">
          <cell r="A6404">
            <v>101921</v>
          </cell>
          <cell r="B6404" t="str">
            <v>LUVA DE REDUÇÃO, EM FERRO GALVANIZADO, 4" X 2 1/2", CONEXÃO ROSQUEADA, INSTALADO EM PRUMADAS - FORNECIMENTO E INSTALAÇÃO. AF_01/2026</v>
          </cell>
          <cell r="C6404" t="str">
            <v>UN</v>
          </cell>
          <cell r="D6404">
            <v>250.01</v>
          </cell>
          <cell r="E6404" t="str">
            <v>Instalações de Gás e Incêndio em Aço e Ferro Galvanizado</v>
          </cell>
          <cell r="F6404" t="str">
            <v>SINAPI Mai/26</v>
          </cell>
        </row>
        <row r="6405">
          <cell r="A6405">
            <v>101930</v>
          </cell>
          <cell r="B6405" t="str">
            <v>LUVA DE REDUÇÃO, EM FERRO GALVANIZADO, 4" X 2 1/2", CONEXÃO ROSQUEADA, INSTALADO EM REDE DE ALIMENTAÇÃO PARA HIDRANTE - FORNECIMENTO E INSTALAÇÃO. AF_01/2026</v>
          </cell>
          <cell r="C6405" t="str">
            <v>UN</v>
          </cell>
          <cell r="D6405">
            <v>255.19</v>
          </cell>
          <cell r="E6405" t="str">
            <v>Instalações de Gás e Incêndio em Aço e Ferro Galvanizado</v>
          </cell>
          <cell r="F6405" t="str">
            <v>SINAPI Mai/26</v>
          </cell>
        </row>
        <row r="6406">
          <cell r="A6406">
            <v>101922</v>
          </cell>
          <cell r="B6406" t="str">
            <v>LUVA DE REDUÇÃO, EM FERRO GALVANIZADO, 4" X 2", CONEXÃO ROSQUEADA, INSTALADO EM PRUMADAS - FORNECIMENTO E INSTALAÇÃO. AF_01/2026</v>
          </cell>
          <cell r="C6406" t="str">
            <v>UN</v>
          </cell>
          <cell r="D6406">
            <v>248.3</v>
          </cell>
          <cell r="E6406" t="str">
            <v>Instalações de Gás e Incêndio em Aço e Ferro Galvanizado</v>
          </cell>
          <cell r="F6406" t="str">
            <v>SINAPI Mai/26</v>
          </cell>
        </row>
        <row r="6407">
          <cell r="A6407">
            <v>101931</v>
          </cell>
          <cell r="B6407" t="str">
            <v>LUVA DE REDUÇÃO, EM FERRO GALVANIZADO, 4" X 2", CONEXÃO ROSQUEADA, INSTALADO EM REDE DE ALIMENTAÇÃO PARA HIDRANTE - FORNECIMENTO E INSTALAÇÃO. AF_01/2026</v>
          </cell>
          <cell r="C6407" t="str">
            <v>UN</v>
          </cell>
          <cell r="D6407">
            <v>251.22</v>
          </cell>
          <cell r="E6407" t="str">
            <v>Instalações de Gás e Incêndio em Aço e Ferro Galvanizado</v>
          </cell>
          <cell r="F6407" t="str">
            <v>SINAPI Mai/26</v>
          </cell>
        </row>
        <row r="6408">
          <cell r="A6408">
            <v>101923</v>
          </cell>
          <cell r="B6408" t="str">
            <v>LUVA DE REDUÇÃO, EM FERRO GALVANIZADO, 4" X 3", CONEXÃO ROSQUEADA, INSTALADO EM PRUMADAS - FORNECIMENTO E INSTALAÇÃO. AF_01/2026</v>
          </cell>
          <cell r="C6408" t="str">
            <v>UN</v>
          </cell>
          <cell r="D6408">
            <v>251.7</v>
          </cell>
          <cell r="E6408" t="str">
            <v>Instalações de Gás e Incêndio em Aço e Ferro Galvanizado</v>
          </cell>
          <cell r="F6408" t="str">
            <v>SINAPI Mai/26</v>
          </cell>
        </row>
        <row r="6409">
          <cell r="A6409">
            <v>101932</v>
          </cell>
          <cell r="B6409" t="str">
            <v>LUVA DE REDUÇÃO, EM FERRO GALVANIZADO, 4" X 3", CONEXÃO ROSQUEADA, INSTALADO EM REDE DE ALIMENTAÇÃO PARA HIDRANTE - FORNECIMENTO E INSTALAÇÃO. AF_01/2026</v>
          </cell>
          <cell r="C6409" t="str">
            <v>UN</v>
          </cell>
          <cell r="D6409">
            <v>259.14</v>
          </cell>
          <cell r="E6409" t="str">
            <v>Instalações de Gás e Incêndio em Aço e Ferro Galvanizado</v>
          </cell>
          <cell r="F6409" t="str">
            <v>SINAPI Mai/26</v>
          </cell>
        </row>
        <row r="6410">
          <cell r="A6410">
            <v>97537</v>
          </cell>
          <cell r="B6410" t="str">
            <v>LUVA, EM AÇO, CONEXÃO SOLDADA, DN 15 (1/2"), INSTALADO EM RAMAIS E SUB-RAMAIS DE GÁS - FORNECIMENTO E INSTALAÇÃO. AF_01/2026</v>
          </cell>
          <cell r="C6410" t="str">
            <v>UN</v>
          </cell>
          <cell r="D6410">
            <v>28.41</v>
          </cell>
          <cell r="E6410" t="str">
            <v>Instalações de Gás e Incêndio em Aço e Ferro Galvanizado</v>
          </cell>
          <cell r="F6410" t="str">
            <v>SINAPI Mai/26</v>
          </cell>
        </row>
        <row r="6411">
          <cell r="A6411">
            <v>97540</v>
          </cell>
          <cell r="B6411" t="str">
            <v>LUVA, EM AÇO, CONEXÃO SOLDADA, DN 20 (3/4"), INSTALADO EM RAMAIS E SUB-RAMAIS DE GÁS - FORNECIMENTO E INSTALAÇÃO. AF_01/2026</v>
          </cell>
          <cell r="C6411" t="str">
            <v>UN</v>
          </cell>
          <cell r="D6411">
            <v>39.44</v>
          </cell>
          <cell r="E6411" t="str">
            <v>Instalações de Gás e Incêndio em Aço e Ferro Galvanizado</v>
          </cell>
          <cell r="F6411" t="str">
            <v>SINAPI Mai/26</v>
          </cell>
        </row>
        <row r="6412">
          <cell r="A6412">
            <v>97543</v>
          </cell>
          <cell r="B6412" t="str">
            <v>LUVA, EM AÇO, CONEXÃO SOLDADA, DN 25 (1"), INSTALADO EM RAMAIS E SUB-RAMAIS DE GÁS - FORNECIMENTO E INSTALAÇÃO. AF_01/2026</v>
          </cell>
          <cell r="C6412" t="str">
            <v>UN</v>
          </cell>
          <cell r="D6412">
            <v>66.05</v>
          </cell>
          <cell r="E6412" t="str">
            <v>Instalações de Gás e Incêndio em Aço e Ferro Galvanizado</v>
          </cell>
          <cell r="F6412" t="str">
            <v>SINAPI Mai/26</v>
          </cell>
        </row>
        <row r="6413">
          <cell r="A6413">
            <v>97461</v>
          </cell>
          <cell r="B6413" t="str">
            <v>LUVA, EM AÇO, CONEXÃO SOLDADA, DN 25 (1"), INSTALADO EM REDE DE ALIMENTAÇÃO PARA HIDRANTE - FORNECIMENTO E INSTALAÇÃO. AF_01/2026</v>
          </cell>
          <cell r="C6413" t="str">
            <v>UN</v>
          </cell>
          <cell r="D6413">
            <v>39.96</v>
          </cell>
          <cell r="E6413" t="str">
            <v>Instalações de Gás e Incêndio em Aço e Ferro Galvanizado</v>
          </cell>
          <cell r="F6413" t="str">
            <v>SINAPI Mai/26</v>
          </cell>
        </row>
        <row r="6414">
          <cell r="A6414">
            <v>97499</v>
          </cell>
          <cell r="B6414" t="str">
            <v>LUVA, EM AÇO, CONEXÃO SOLDADA, DN 25 (1"), INSTALADO EM REDE DE ALIMENTAÇÃO PARA SPRINKLER - FORNECIMENTO E INSTALAÇÃO. AF_01/2026</v>
          </cell>
          <cell r="C6414" t="str">
            <v>UN</v>
          </cell>
          <cell r="D6414">
            <v>36.75</v>
          </cell>
          <cell r="E6414" t="str">
            <v>Instalações de Gás e Incêndio em Aço e Ferro Galvanizado</v>
          </cell>
          <cell r="F6414" t="str">
            <v>SINAPI Mai/26</v>
          </cell>
        </row>
        <row r="6415">
          <cell r="A6415">
            <v>97464</v>
          </cell>
          <cell r="B6415" t="str">
            <v>LUVA, EM AÇO, CONEXÃO SOLDADA, DN 32 (1 1/4"), INSTALADO EM REDE DE ALIMENTAÇÃO PARA HIDRANTE - FORNECIMENTO E INSTALAÇÃO. AF_01/2026</v>
          </cell>
          <cell r="C6415" t="str">
            <v>UN</v>
          </cell>
          <cell r="D6415">
            <v>56.66</v>
          </cell>
          <cell r="E6415" t="str">
            <v>Instalações de Gás e Incêndio em Aço e Ferro Galvanizado</v>
          </cell>
          <cell r="F6415" t="str">
            <v>SINAPI Mai/26</v>
          </cell>
        </row>
        <row r="6416">
          <cell r="A6416">
            <v>97502</v>
          </cell>
          <cell r="B6416" t="str">
            <v>LUVA, EM AÇO, CONEXÃO SOLDADA, DN 32 (1 1/4"), INSTALADO EM REDE DE ALIMENTAÇÃO PARA SPRINKLER - FORNECIMENTO E INSTALAÇÃO. AF_01/2026</v>
          </cell>
          <cell r="C6416" t="str">
            <v>UN</v>
          </cell>
          <cell r="D6416">
            <v>51</v>
          </cell>
          <cell r="E6416" t="str">
            <v>Instalações de Gás e Incêndio em Aço e Ferro Galvanizado</v>
          </cell>
          <cell r="F6416" t="str">
            <v>SINAPI Mai/26</v>
          </cell>
        </row>
        <row r="6417">
          <cell r="A6417">
            <v>97467</v>
          </cell>
          <cell r="B6417" t="str">
            <v>LUVA, EM AÇO, CONEXÃO SOLDADA, DN 40 (1 1/2"), INSTALADO EM REDE DE ALIMENTAÇÃO PARA HIDRANTE - FORNECIMENTO E INSTALAÇÃO. AF_01/2026</v>
          </cell>
          <cell r="C6417" t="str">
            <v>UN</v>
          </cell>
          <cell r="D6417">
            <v>71.59</v>
          </cell>
          <cell r="E6417" t="str">
            <v>Instalações de Gás e Incêndio em Aço e Ferro Galvanizado</v>
          </cell>
          <cell r="F6417" t="str">
            <v>SINAPI Mai/26</v>
          </cell>
        </row>
        <row r="6418">
          <cell r="A6418">
            <v>97505</v>
          </cell>
          <cell r="B6418" t="str">
            <v>LUVA, EM AÇO, CONEXÃO SOLDADA, DN 40 (1 1/2"), INSTALADO EM REDE DE ALIMENTAÇÃO PARA SPRINKLER - FORNECIMENTO E INSTALAÇÃO. AF_01/2026</v>
          </cell>
          <cell r="C6418" t="str">
            <v>UN</v>
          </cell>
          <cell r="D6418">
            <v>63.11</v>
          </cell>
          <cell r="E6418" t="str">
            <v>Instalações de Gás e Incêndio em Aço e Ferro Galvanizado</v>
          </cell>
          <cell r="F6418" t="str">
            <v>SINAPI Mai/26</v>
          </cell>
        </row>
        <row r="6419">
          <cell r="A6419">
            <v>97443</v>
          </cell>
          <cell r="B6419" t="str">
            <v>LUVA, EM AÇO, CONEXÃO SOLDADA, DN 50 (2"), INSTALADO EM PRUMADAS - FORNECIMENTO E INSTALAÇÃO. AF_01/2026</v>
          </cell>
          <cell r="C6419" t="str">
            <v>UN</v>
          </cell>
          <cell r="D6419">
            <v>129.91</v>
          </cell>
          <cell r="E6419" t="str">
            <v>Instalações de Gás e Incêndio em Aço e Ferro Galvanizado</v>
          </cell>
          <cell r="F6419" t="str">
            <v>SINAPI Mai/26</v>
          </cell>
        </row>
        <row r="6420">
          <cell r="A6420">
            <v>97470</v>
          </cell>
          <cell r="B6420" t="str">
            <v>LUVA, EM AÇO, CONEXÃO SOLDADA, DN 50 (2"), INSTALADO EM REDE DE ALIMENTAÇÃO PARA HIDRANTE - FORNECIMENTO E INSTALAÇÃO. AF_01/2026</v>
          </cell>
          <cell r="C6420" t="str">
            <v>UN</v>
          </cell>
          <cell r="D6420">
            <v>104.15</v>
          </cell>
          <cell r="E6420" t="str">
            <v>Instalações de Gás e Incêndio em Aço e Ferro Galvanizado</v>
          </cell>
          <cell r="F6420" t="str">
            <v>SINAPI Mai/26</v>
          </cell>
        </row>
        <row r="6421">
          <cell r="A6421">
            <v>97508</v>
          </cell>
          <cell r="B6421" t="str">
            <v>LUVA, EM AÇO, CONEXÃO SOLDADA, DN 50 (2"), INSTALADO EM REDE DE ALIMENTAÇÃO PARA SPRINKLER - FORNECIMENTO E INSTALAÇÃO. AF_01/2026</v>
          </cell>
          <cell r="C6421" t="str">
            <v>UN</v>
          </cell>
          <cell r="D6421">
            <v>92.19</v>
          </cell>
          <cell r="E6421" t="str">
            <v>Instalações de Gás e Incêndio em Aço e Ferro Galvanizado</v>
          </cell>
          <cell r="F6421" t="str">
            <v>SINAPI Mai/26</v>
          </cell>
        </row>
        <row r="6422">
          <cell r="A6422">
            <v>97446</v>
          </cell>
          <cell r="B6422" t="str">
            <v>LUVA, EM AÇO, CONEXÃO SOLDADA, DN 65 (2 1/2"), INSTALADO EM PRUMADAS - FORNECIMENTO E INSTALAÇÃO. AF_01/2026</v>
          </cell>
          <cell r="C6422" t="str">
            <v>UN</v>
          </cell>
          <cell r="D6422">
            <v>204.64</v>
          </cell>
          <cell r="E6422" t="str">
            <v>Instalações de Gás e Incêndio em Aço e Ferro Galvanizado</v>
          </cell>
          <cell r="F6422" t="str">
            <v>SINAPI Mai/26</v>
          </cell>
        </row>
        <row r="6423">
          <cell r="A6423">
            <v>97474</v>
          </cell>
          <cell r="B6423" t="str">
            <v>LUVA, EM AÇO, CONEXÃO SOLDADA, DN 65 (2 1/2"), INSTALADO EM REDE DE ALIMENTAÇÃO PARA HIDRANTE - FORNECIMENTO E INSTALAÇÃO. AF_01/2026</v>
          </cell>
          <cell r="C6423" t="str">
            <v>UN</v>
          </cell>
          <cell r="D6423">
            <v>186.44</v>
          </cell>
          <cell r="E6423" t="str">
            <v>Instalações de Gás e Incêndio em Aço e Ferro Galvanizado</v>
          </cell>
          <cell r="F6423" t="str">
            <v>SINAPI Mai/26</v>
          </cell>
        </row>
        <row r="6424">
          <cell r="A6424">
            <v>97511</v>
          </cell>
          <cell r="B6424" t="str">
            <v>LUVA, EM AÇO, CONEXÃO SOLDADA, DN 65 (2 1/2"), INSTALADO EM REDE DE ALIMENTAÇÃO PARA SPRINKLER - FORNECIMENTO E INSTALAÇÃO. AF_01/2026</v>
          </cell>
          <cell r="C6424" t="str">
            <v>UN</v>
          </cell>
          <cell r="D6424">
            <v>169.22</v>
          </cell>
          <cell r="E6424" t="str">
            <v>Instalações de Gás e Incêndio em Aço e Ferro Galvanizado</v>
          </cell>
          <cell r="F6424" t="str">
            <v>SINAPI Mai/26</v>
          </cell>
        </row>
        <row r="6425">
          <cell r="A6425">
            <v>97449</v>
          </cell>
          <cell r="B6425" t="str">
            <v>LUVA, EM AÇO, CONEXÃO SOLDADA, DN 80 (3"), INSTALADO EM PRUMADAS - FORNECIMENTO E INSTALAÇÃO. AF_01/2026</v>
          </cell>
          <cell r="C6425" t="str">
            <v>UN</v>
          </cell>
          <cell r="D6425">
            <v>257.81</v>
          </cell>
          <cell r="E6425" t="str">
            <v>Instalações de Gás e Incêndio em Aço e Ferro Galvanizado</v>
          </cell>
          <cell r="F6425" t="str">
            <v>SINAPI Mai/26</v>
          </cell>
        </row>
        <row r="6426">
          <cell r="A6426">
            <v>97477</v>
          </cell>
          <cell r="B6426" t="str">
            <v>LUVA, EM AÇO, CONEXÃO SOLDADA, DN 80 (3"), INSTALADO EM REDE DE ALIMENTAÇÃO PARA HIDRANTE - FORNECIMENTO E INSTALAÇÃO. AF_01/2026</v>
          </cell>
          <cell r="C6426" t="str">
            <v>UN</v>
          </cell>
          <cell r="D6426">
            <v>247.16</v>
          </cell>
          <cell r="E6426" t="str">
            <v>Instalações de Gás e Incêndio em Aço e Ferro Galvanizado</v>
          </cell>
          <cell r="F6426" t="str">
            <v>SINAPI Mai/26</v>
          </cell>
        </row>
        <row r="6427">
          <cell r="A6427">
            <v>97514</v>
          </cell>
          <cell r="B6427" t="str">
            <v>LUVA, EM AÇO, CONEXÃO SOLDADA, DN 80 (3"), INSTALADO EM REDE DE ALIMENTAÇÃO PARA SPRINKLER - FORNECIMENTO E INSTALAÇÃO. AF_01/2026</v>
          </cell>
          <cell r="C6427" t="str">
            <v>UN</v>
          </cell>
          <cell r="D6427">
            <v>224.67</v>
          </cell>
          <cell r="E6427" t="str">
            <v>Instalações de Gás e Incêndio em Aço e Ferro Galvanizado</v>
          </cell>
          <cell r="F6427" t="str">
            <v>SINAPI Mai/26</v>
          </cell>
        </row>
        <row r="6428">
          <cell r="A6428">
            <v>101920</v>
          </cell>
          <cell r="B6428" t="str">
            <v>LUVA, EM FERRO GALVANIZADO, 4", CONEXÃO ROSQUEADA, INSTALADO EM PRUMADAS - FORNECIMENTO E INSTALAÇÃO. AF_01/2026</v>
          </cell>
          <cell r="C6428" t="str">
            <v>UN</v>
          </cell>
          <cell r="D6428">
            <v>224.5</v>
          </cell>
          <cell r="E6428" t="str">
            <v>Instalações de Gás e Incêndio em Aço e Ferro Galvanizado</v>
          </cell>
          <cell r="F6428" t="str">
            <v>SINAPI Mai/26</v>
          </cell>
        </row>
        <row r="6429">
          <cell r="A6429">
            <v>101929</v>
          </cell>
          <cell r="B6429" t="str">
            <v>LUVA, EM FERRO GALVANIZADO, 4", CONEXÃO ROSQUEADA, INSTALADO EM REDE DE ALIMENTAÇÃO PARA HIDRANTE - FORNECIMENTO E INSTALAÇÃO. AF_01/2026</v>
          </cell>
          <cell r="C6429" t="str">
            <v>UN</v>
          </cell>
          <cell r="D6429">
            <v>234.95</v>
          </cell>
          <cell r="E6429" t="str">
            <v>Instalações de Gás e Incêndio em Aço e Ferro Galvanizado</v>
          </cell>
          <cell r="F6429" t="str">
            <v>SINAPI Mai/26</v>
          </cell>
        </row>
        <row r="6430">
          <cell r="A6430">
            <v>92693</v>
          </cell>
          <cell r="B6430" t="str">
            <v>LUVA, EM FERRO GALVANIZADO, CONEXÃO ROSQUEADA, DN 15 (1/2"), INSTALADO EM RAMAIS E SUB-RAMAIS DE GÁS - FORNECIMENTO E INSTALAÇÃO. AF_01/2026</v>
          </cell>
          <cell r="C6430" t="str">
            <v>UN</v>
          </cell>
          <cell r="D6430">
            <v>18.68</v>
          </cell>
          <cell r="E6430" t="str">
            <v>Instalações de Gás e Incêndio em Aço e Ferro Galvanizado</v>
          </cell>
          <cell r="F6430" t="str">
            <v>SINAPI Mai/26</v>
          </cell>
        </row>
        <row r="6431">
          <cell r="A6431">
            <v>92695</v>
          </cell>
          <cell r="B6431" t="str">
            <v>LUVA, EM FERRO GALVANIZADO, CONEXÃO ROSQUEADA, DN 20 (3/4"), INSTALADO EM RAMAIS E SUB-RAMAIS DE GÁS - FORNECIMENTO E INSTALAÇÃO. AF_01/2026</v>
          </cell>
          <cell r="C6431" t="str">
            <v>UN</v>
          </cell>
          <cell r="D6431">
            <v>29.65</v>
          </cell>
          <cell r="E6431" t="str">
            <v>Instalações de Gás e Incêndio em Aço e Ferro Galvanizado</v>
          </cell>
          <cell r="F6431" t="str">
            <v>SINAPI Mai/26</v>
          </cell>
        </row>
        <row r="6432">
          <cell r="A6432">
            <v>92697</v>
          </cell>
          <cell r="B6432" t="str">
            <v>LUVA, EM FERRO GALVANIZADO, CONEXÃO ROSQUEADA, DN 25 (1"), INSTALADO EM RAMAIS E SUB-RAMAIS DE GÁS - FORNECIMENTO E INSTALAÇÃO. AF_01/2026</v>
          </cell>
          <cell r="C6432" t="str">
            <v>UN</v>
          </cell>
          <cell r="D6432">
            <v>48.11</v>
          </cell>
          <cell r="E6432" t="str">
            <v>Instalações de Gás e Incêndio em Aço e Ferro Galvanizado</v>
          </cell>
          <cell r="F6432" t="str">
            <v>SINAPI Mai/26</v>
          </cell>
        </row>
        <row r="6433">
          <cell r="A6433">
            <v>92658</v>
          </cell>
          <cell r="B6433" t="str">
            <v>LUVA, EM FERRO GALVANIZADO, CONEXÃO ROSQUEADA, DN 25 (1"), INSTALADO EM REDE DE ALIMENTAÇÃO PARA SPRINKLER - FORNECIMENTO E INSTALAÇÃO. AF_01/2026</v>
          </cell>
          <cell r="C6433" t="str">
            <v>UN</v>
          </cell>
          <cell r="D6433">
            <v>35.39</v>
          </cell>
          <cell r="E6433" t="str">
            <v>Instalações de Gás e Incêndio em Aço e Ferro Galvanizado</v>
          </cell>
          <cell r="F6433" t="str">
            <v>SINAPI Mai/26</v>
          </cell>
        </row>
        <row r="6434">
          <cell r="A6434">
            <v>92660</v>
          </cell>
          <cell r="B6434" t="str">
            <v>LUVA, EM FERRO GALVANIZADO, CONEXÃO ROSQUEADA, DN 32 (1 1/4"), INSTALADO EM REDE DE ALIMENTAÇÃO PARA SPRINKLER - FORNECIMENTO E INSTALAÇÃO. AF_01/2026</v>
          </cell>
          <cell r="C6434" t="str">
            <v>UN</v>
          </cell>
          <cell r="D6434">
            <v>43.27</v>
          </cell>
          <cell r="E6434" t="str">
            <v>Instalações de Gás e Incêndio em Aço e Ferro Galvanizado</v>
          </cell>
          <cell r="F6434" t="str">
            <v>SINAPI Mai/26</v>
          </cell>
        </row>
        <row r="6435">
          <cell r="A6435">
            <v>92662</v>
          </cell>
          <cell r="B6435" t="str">
            <v>LUVA, EM FERRO GALVANIZADO, CONEXÃO ROSQUEADA, DN 40 (1 1/2"), INSTALADO EM REDE DE ALIMENTAÇÃO PARA SPRINKLER - FORNECIMENTO E INSTALAÇÃO. AF_01/2026</v>
          </cell>
          <cell r="C6435" t="str">
            <v>UN</v>
          </cell>
          <cell r="D6435">
            <v>50.19</v>
          </cell>
          <cell r="E6435" t="str">
            <v>Instalações de Gás e Incêndio em Aço e Ferro Galvanizado</v>
          </cell>
          <cell r="F6435" t="str">
            <v>SINAPI Mai/26</v>
          </cell>
        </row>
        <row r="6436">
          <cell r="A6436">
            <v>92664</v>
          </cell>
          <cell r="B6436" t="str">
            <v>LUVA, EM FERRO GALVANIZADO, CONEXÃO ROSQUEADA, DN 50 (2"), INSTALADO EM REDE DE ALIMENTAÇÃO PARA SPRINKLER - FORNECIMENTO E INSTALAÇÃO. AF_01/2026</v>
          </cell>
          <cell r="C6436" t="str">
            <v>UN</v>
          </cell>
          <cell r="D6436">
            <v>66.33</v>
          </cell>
          <cell r="E6436" t="str">
            <v>Instalações de Gás e Incêndio em Aço e Ferro Galvanizado</v>
          </cell>
          <cell r="F6436" t="str">
            <v>SINAPI Mai/26</v>
          </cell>
        </row>
        <row r="6437">
          <cell r="A6437">
            <v>92666</v>
          </cell>
          <cell r="B6437" t="str">
            <v>LUVA, EM FERRO GALVANIZADO, CONEXÃO ROSQUEADA, DN 65 (2 1/2"), INSTALADO EM REDE DE ALIMENTAÇÃO PARA SPRINKLER - FORNECIMENTO E INSTALAÇÃO. AF_01/2026</v>
          </cell>
          <cell r="C6437" t="str">
            <v>UN</v>
          </cell>
          <cell r="D6437">
            <v>101.92</v>
          </cell>
          <cell r="E6437" t="str">
            <v>Instalações de Gás e Incêndio em Aço e Ferro Galvanizado</v>
          </cell>
          <cell r="F6437" t="str">
            <v>SINAPI Mai/26</v>
          </cell>
        </row>
        <row r="6438">
          <cell r="A6438">
            <v>92668</v>
          </cell>
          <cell r="B6438" t="str">
            <v>LUVA, EM FERRO GALVANIZADO, CONEXÃO ROSQUEADA, DN 80 (3"), INSTALADO EM REDE DE ALIMENTAÇÃO PARA SPRINKLER - FORNECIMENTO E INSTALAÇÃO. AF_01/2026</v>
          </cell>
          <cell r="C6438" t="str">
            <v>UN</v>
          </cell>
          <cell r="D6438">
            <v>141.37</v>
          </cell>
          <cell r="E6438" t="str">
            <v>Instalações de Gás e Incêndio em Aço e Ferro Galvanizado</v>
          </cell>
          <cell r="F6438" t="str">
            <v>SINAPI Mai/26</v>
          </cell>
        </row>
        <row r="6439">
          <cell r="A6439">
            <v>92370</v>
          </cell>
          <cell r="B6439" t="str">
            <v>LUVA, EM FERRO GALVANIZADO, DN 25 (1"), CONEXÃO ROSQUEADA, INSTALADO EM REDE DE ALIMENTAÇÃO PARA HIDRANTE - FORNECIMENTO E INSTALAÇÃO. AF_01/2026</v>
          </cell>
          <cell r="C6439" t="str">
            <v>UN</v>
          </cell>
          <cell r="D6439">
            <v>46.64</v>
          </cell>
          <cell r="E6439" t="str">
            <v>Instalações de Gás e Incêndio em Aço e Ferro Galvanizado</v>
          </cell>
          <cell r="F6439" t="str">
            <v>SINAPI Mai/26</v>
          </cell>
        </row>
        <row r="6440">
          <cell r="A6440">
            <v>92372</v>
          </cell>
          <cell r="B6440" t="str">
            <v>LUVA, EM FERRO GALVANIZADO, DN 32 (1 1/4"), CONEXÃO ROSQUEADA, INSTALADO EM REDE DE ALIMENTAÇÃO PARA HIDRANTE - FORNECIMENTO E INSTALAÇÃO. AF_01/2026</v>
          </cell>
          <cell r="C6440" t="str">
            <v>UN</v>
          </cell>
          <cell r="D6440">
            <v>56.07</v>
          </cell>
          <cell r="E6440" t="str">
            <v>Instalações de Gás e Incêndio em Aço e Ferro Galvanizado</v>
          </cell>
          <cell r="F6440" t="str">
            <v>SINAPI Mai/26</v>
          </cell>
        </row>
        <row r="6441">
          <cell r="A6441">
            <v>92374</v>
          </cell>
          <cell r="B6441" t="str">
            <v>LUVA, EM FERRO GALVANIZADO, DN 40 (1 1/2"), CONEXÃO ROSQUEADA, INSTALADO EM REDE DE ALIMENTAÇÃO PARA HIDRANTE - FORNECIMENTO E INSTALAÇÃO. AF_01/2026</v>
          </cell>
          <cell r="C6441" t="str">
            <v>UN</v>
          </cell>
          <cell r="D6441">
            <v>64.75</v>
          </cell>
          <cell r="E6441" t="str">
            <v>Instalações de Gás e Incêndio em Aço e Ferro Galvanizado</v>
          </cell>
          <cell r="F6441" t="str">
            <v>SINAPI Mai/26</v>
          </cell>
        </row>
        <row r="6442">
          <cell r="A6442">
            <v>92345</v>
          </cell>
          <cell r="B6442" t="str">
            <v>LUVA, EM FERRO GALVANIZADO, DN 50 (2"), CONEXÃO ROSQUEADA, INSTALADO EM PRUMADAS - FORNECIMENTO E INSTALAÇÃO. AF_01/2026</v>
          </cell>
          <cell r="C6442" t="str">
            <v>UN</v>
          </cell>
          <cell r="D6442">
            <v>87.69</v>
          </cell>
          <cell r="E6442" t="str">
            <v>Instalações de Gás e Incêndio em Aço e Ferro Galvanizado</v>
          </cell>
          <cell r="F6442" t="str">
            <v>SINAPI Mai/26</v>
          </cell>
        </row>
        <row r="6443">
          <cell r="A6443">
            <v>92376</v>
          </cell>
          <cell r="B6443" t="str">
            <v>LUVA, EM FERRO GALVANIZADO, DN 50 (2"), CONEXÃO ROSQUEADA, INSTALADO EM REDE DE ALIMENTAÇÃO PARA HIDRANTE - FORNECIMENTO E INSTALAÇÃO. AF_01/2026</v>
          </cell>
          <cell r="C6443" t="str">
            <v>UN</v>
          </cell>
          <cell r="D6443">
            <v>83.08</v>
          </cell>
          <cell r="E6443" t="str">
            <v>Instalações de Gás e Incêndio em Aço e Ferro Galvanizado</v>
          </cell>
          <cell r="F6443" t="str">
            <v>SINAPI Mai/26</v>
          </cell>
        </row>
        <row r="6444">
          <cell r="A6444">
            <v>92347</v>
          </cell>
          <cell r="B6444" t="str">
            <v>LUVA, EM FERRO GALVANIZADO, DN 65 (2 1/2"), CONEXÃO ROSQUEADA, INSTALADO EM PRUMADAS - FORNECIMENTO E INSTALAÇÃO. AF_01/2026</v>
          </cell>
          <cell r="C6444" t="str">
            <v>UN</v>
          </cell>
          <cell r="D6444">
            <v>122.06</v>
          </cell>
          <cell r="E6444" t="str">
            <v>Instalações de Gás e Incêndio em Aço e Ferro Galvanizado</v>
          </cell>
          <cell r="F6444" t="str">
            <v>SINAPI Mai/26</v>
          </cell>
        </row>
        <row r="6445">
          <cell r="A6445">
            <v>92378</v>
          </cell>
          <cell r="B6445" t="str">
            <v>LUVA, EM FERRO GALVANIZADO, DN 65 (2 1/2"), CONEXÃO ROSQUEADA, INSTALADO EM REDE DE ALIMENTAÇÃO PARA HIDRANTE - FORNECIMENTO E INSTALAÇÃO. AF_01/2026</v>
          </cell>
          <cell r="C6445" t="str">
            <v>UN</v>
          </cell>
          <cell r="D6445">
            <v>121.97</v>
          </cell>
          <cell r="E6445" t="str">
            <v>Instalações de Gás e Incêndio em Aço e Ferro Galvanizado</v>
          </cell>
          <cell r="F6445" t="str">
            <v>SINAPI Mai/26</v>
          </cell>
        </row>
        <row r="6446">
          <cell r="A6446">
            <v>92349</v>
          </cell>
          <cell r="B6446" t="str">
            <v>LUVA, EM FERRO GALVANIZADO, DN 80 (3"), CONEXÃO ROSQUEADA, INSTALADO EM PRUMADAS - FORNECIMENTO E INSTALAÇÃO. AF_01/2026</v>
          </cell>
          <cell r="C6446" t="str">
            <v>UN</v>
          </cell>
          <cell r="D6446">
            <v>160.29</v>
          </cell>
          <cell r="E6446" t="str">
            <v>Instalações de Gás e Incêndio em Aço e Ferro Galvanizado</v>
          </cell>
          <cell r="F6446" t="str">
            <v>SINAPI Mai/26</v>
          </cell>
        </row>
        <row r="6447">
          <cell r="A6447">
            <v>92380</v>
          </cell>
          <cell r="B6447" t="str">
            <v>LUVA, EM FERRO GALVANIZADO, DN 80 (3"), CONEXÃO ROSQUEADA, INSTALADO EM REDE DE ALIMENTAÇÃO PARA HIDRANTE - FORNECIMENTO E INSTALAÇÃO. AF_01/2026</v>
          </cell>
          <cell r="C6447" t="str">
            <v>UN</v>
          </cell>
          <cell r="D6447">
            <v>164.71</v>
          </cell>
          <cell r="E6447" t="str">
            <v>Instalações de Gás e Incêndio em Aço e Ferro Galvanizado</v>
          </cell>
          <cell r="F6447" t="str">
            <v>SINAPI Mai/26</v>
          </cell>
        </row>
        <row r="6448">
          <cell r="A6448">
            <v>101917</v>
          </cell>
          <cell r="B6448" t="str">
            <v>MANÔMETRO 0 A 200 PSI (0 A 14 KGF/CM2), D = 50MM - FORNECIMENTO E INSTALAÇÃO. AF_01/2026</v>
          </cell>
          <cell r="C6448" t="str">
            <v>UN</v>
          </cell>
          <cell r="D6448">
            <v>200.42</v>
          </cell>
          <cell r="E6448" t="str">
            <v>Instalações de Gás e Incêndio em Aço e Ferro Galvanizado</v>
          </cell>
          <cell r="F6448" t="str">
            <v>SINAPI Mai/26</v>
          </cell>
        </row>
        <row r="6449">
          <cell r="A6449">
            <v>101924</v>
          </cell>
          <cell r="B6449" t="str">
            <v>NIPLE, EM FERRO GALVANIZADO, 4", CONEXÃO ROSQUEADA, INSTALADO EM PRUMADAS - FORNECIMENTO E INSTALAÇÃO. AF_01/2026</v>
          </cell>
          <cell r="C6449" t="str">
            <v>UN</v>
          </cell>
          <cell r="D6449">
            <v>212.16</v>
          </cell>
          <cell r="E6449" t="str">
            <v>Instalações de Gás e Incêndio em Aço e Ferro Galvanizado</v>
          </cell>
          <cell r="F6449" t="str">
            <v>SINAPI Mai/26</v>
          </cell>
        </row>
        <row r="6450">
          <cell r="A6450">
            <v>101933</v>
          </cell>
          <cell r="B6450" t="str">
            <v>NIPLE, EM FERRO GALVANIZADO, 4", CONEXÃO ROSQUEADA, INSTALADO EM REDE DE ALIMENTAÇÃO PARA HIDRANTE - FORNECIMENTO E INSTALAÇÃO. AF_01/2026</v>
          </cell>
          <cell r="C6450" t="str">
            <v>UN</v>
          </cell>
          <cell r="D6450">
            <v>222.61</v>
          </cell>
          <cell r="E6450" t="str">
            <v>Instalações de Gás e Incêndio em Aço e Ferro Galvanizado</v>
          </cell>
          <cell r="F6450" t="str">
            <v>SINAPI Mai/26</v>
          </cell>
        </row>
        <row r="6451">
          <cell r="A6451">
            <v>92692</v>
          </cell>
          <cell r="B6451" t="str">
            <v>NIPLE, EM FERRO GALVANIZADO, CONEXÃO ROSQUEADA, DN 15 (1/2"), INSTALADO EM RAMAIS E SUB-RAMAIS DE GÁS - FORNECIMENTO E INSTALAÇÃO. AF_01/2026</v>
          </cell>
          <cell r="C6451" t="str">
            <v>UN</v>
          </cell>
          <cell r="D6451">
            <v>18.239999999999998</v>
          </cell>
          <cell r="E6451" t="str">
            <v>Instalações de Gás e Incêndio em Aço e Ferro Galvanizado</v>
          </cell>
          <cell r="F6451" t="str">
            <v>SINAPI Mai/26</v>
          </cell>
        </row>
        <row r="6452">
          <cell r="A6452">
            <v>92694</v>
          </cell>
          <cell r="B6452" t="str">
            <v>NIPLE, EM FERRO GALVANIZADO, CONEXÃO ROSQUEADA, DN 20 (3/4"), INSTALADO EM RAMAIS E SUB-RAMAIS DE GÁS - FORNECIMENTO E INSTALAÇÃO. AF_01/2026</v>
          </cell>
          <cell r="C6452" t="str">
            <v>UN</v>
          </cell>
          <cell r="D6452">
            <v>29.21</v>
          </cell>
          <cell r="E6452" t="str">
            <v>Instalações de Gás e Incêndio em Aço e Ferro Galvanizado</v>
          </cell>
          <cell r="F6452" t="str">
            <v>SINAPI Mai/26</v>
          </cell>
        </row>
        <row r="6453">
          <cell r="A6453">
            <v>92696</v>
          </cell>
          <cell r="B6453" t="str">
            <v>NIPLE, EM FERRO GALVANIZADO, CONEXÃO ROSQUEADA, DN 25 (1"), INSTALADO EM RAMAIS E SUB-RAMAIS DE GÁS - FORNECIMENTO E INSTALAÇÃO. AF_01/2026</v>
          </cell>
          <cell r="C6453" t="str">
            <v>UN</v>
          </cell>
          <cell r="D6453">
            <v>46.14</v>
          </cell>
          <cell r="E6453" t="str">
            <v>Instalações de Gás e Incêndio em Aço e Ferro Galvanizado</v>
          </cell>
          <cell r="F6453" t="str">
            <v>SINAPI Mai/26</v>
          </cell>
        </row>
        <row r="6454">
          <cell r="A6454">
            <v>92657</v>
          </cell>
          <cell r="B6454" t="str">
            <v>NIPLE, EM FERRO GALVANIZADO, CONEXÃO ROSQUEADA, DN 25 (1"), INSTALADO EM REDE DE ALIMENTAÇÃO PARA SPRINKLER - FORNECIMENTO E INSTALAÇÃO. AF_01/2026</v>
          </cell>
          <cell r="C6454" t="str">
            <v>UN</v>
          </cell>
          <cell r="D6454">
            <v>33.42</v>
          </cell>
          <cell r="E6454" t="str">
            <v>Instalações de Gás e Incêndio em Aço e Ferro Galvanizado</v>
          </cell>
          <cell r="F6454" t="str">
            <v>SINAPI Mai/26</v>
          </cell>
        </row>
        <row r="6455">
          <cell r="A6455">
            <v>92659</v>
          </cell>
          <cell r="B6455" t="str">
            <v>NIPLE, EM FERRO GALVANIZADO, CONEXÃO ROSQUEADA, DN 32 (1 1/4"), INSTALADO EM REDE DE ALIMENTAÇÃO PARA SPRINKLER - FORNECIMENTO E INSTALAÇÃO. AF_01/2026</v>
          </cell>
          <cell r="C6455" t="str">
            <v>UN</v>
          </cell>
          <cell r="D6455">
            <v>41.42</v>
          </cell>
          <cell r="E6455" t="str">
            <v>Instalações de Gás e Incêndio em Aço e Ferro Galvanizado</v>
          </cell>
          <cell r="F6455" t="str">
            <v>SINAPI Mai/26</v>
          </cell>
        </row>
        <row r="6456">
          <cell r="A6456">
            <v>92661</v>
          </cell>
          <cell r="B6456" t="str">
            <v>NIPLE, EM FERRO GALVANIZADO, CONEXÃO ROSQUEADA, DN 40 (1 1/2"), INSTALADO EM REDE DE ALIMENTAÇÃO PARA SPRINKLER - FORNECIMENTO E INSTALAÇÃO. AF_01/2026</v>
          </cell>
          <cell r="C6456" t="str">
            <v>UN</v>
          </cell>
          <cell r="D6456">
            <v>49.83</v>
          </cell>
          <cell r="E6456" t="str">
            <v>Instalações de Gás e Incêndio em Aço e Ferro Galvanizado</v>
          </cell>
          <cell r="F6456" t="str">
            <v>SINAPI Mai/26</v>
          </cell>
        </row>
        <row r="6457">
          <cell r="A6457">
            <v>92663</v>
          </cell>
          <cell r="B6457" t="str">
            <v>NIPLE, EM FERRO GALVANIZADO, CONEXÃO ROSQUEADA, DN 50 (2"), INSTALADO EM REDE DE ALIMENTAÇÃO PARA SPRINKLER - FORNECIMENTO E INSTALAÇÃO. AF_01/2026</v>
          </cell>
          <cell r="C6457" t="str">
            <v>UN</v>
          </cell>
          <cell r="D6457">
            <v>66.36</v>
          </cell>
          <cell r="E6457" t="str">
            <v>Instalações de Gás e Incêndio em Aço e Ferro Galvanizado</v>
          </cell>
          <cell r="F6457" t="str">
            <v>SINAPI Mai/26</v>
          </cell>
        </row>
        <row r="6458">
          <cell r="A6458">
            <v>92665</v>
          </cell>
          <cell r="B6458" t="str">
            <v>NIPLE, EM FERRO GALVANIZADO, CONEXÃO ROSQUEADA, DN 65 (2 1/2"), INSTALADO EM REDE DE ALIMENTAÇÃO PARA SPRINKLER - FORNECIMENTO E INSTALAÇÃO. AF_01/2026</v>
          </cell>
          <cell r="C6458" t="str">
            <v>UN</v>
          </cell>
          <cell r="D6458">
            <v>90.93</v>
          </cell>
          <cell r="E6458" t="str">
            <v>Instalações de Gás e Incêndio em Aço e Ferro Galvanizado</v>
          </cell>
          <cell r="F6458" t="str">
            <v>SINAPI Mai/26</v>
          </cell>
        </row>
        <row r="6459">
          <cell r="A6459">
            <v>92667</v>
          </cell>
          <cell r="B6459" t="str">
            <v>NIPLE, EM FERRO GALVANIZADO, CONEXÃO ROSQUEADA, DN 80 (3"), INSTALADO EM REDE DE ALIMENTAÇÃO PARA SPRINKLER - FORNECIMENTO E INSTALAÇÃO. AF_01/2026</v>
          </cell>
          <cell r="C6459" t="str">
            <v>UN</v>
          </cell>
          <cell r="D6459">
            <v>131.59</v>
          </cell>
          <cell r="E6459" t="str">
            <v>Instalações de Gás e Incêndio em Aço e Ferro Galvanizado</v>
          </cell>
          <cell r="F6459" t="str">
            <v>SINAPI Mai/26</v>
          </cell>
        </row>
        <row r="6460">
          <cell r="A6460">
            <v>92369</v>
          </cell>
          <cell r="B6460" t="str">
            <v>NIPLE, EM FERRO GALVANIZADO, DN 25 (1"), CONEXÃO ROSQUEADA, INSTALADO EM REDE DE ALIMENTAÇÃO PARA HIDRANTE - FORNECIMENTO E INSTALAÇÃO. AF_01/2026</v>
          </cell>
          <cell r="C6460" t="str">
            <v>UN</v>
          </cell>
          <cell r="D6460">
            <v>44.67</v>
          </cell>
          <cell r="E6460" t="str">
            <v>Instalações de Gás e Incêndio em Aço e Ferro Galvanizado</v>
          </cell>
          <cell r="F6460" t="str">
            <v>SINAPI Mai/26</v>
          </cell>
        </row>
        <row r="6461">
          <cell r="A6461">
            <v>92371</v>
          </cell>
          <cell r="B6461" t="str">
            <v>NIPLE, EM FERRO GALVANIZADO, DN 32 (1 1/4"), CONEXÃO ROSQUEADA, INSTALADO EM REDE DE ALIMENTAÇÃO PARA HIDRANTE - FORNECIMENTO E INSTALAÇÃO. AF_01/2026</v>
          </cell>
          <cell r="C6461" t="str">
            <v>UN</v>
          </cell>
          <cell r="D6461">
            <v>54.22</v>
          </cell>
          <cell r="E6461" t="str">
            <v>Instalações de Gás e Incêndio em Aço e Ferro Galvanizado</v>
          </cell>
          <cell r="F6461" t="str">
            <v>SINAPI Mai/26</v>
          </cell>
        </row>
        <row r="6462">
          <cell r="A6462">
            <v>92373</v>
          </cell>
          <cell r="B6462" t="str">
            <v>NIPLE, EM FERRO GALVANIZADO, DN 40 (1 1/2"), CONEXÃO ROSQUEADA, INSTALADO EM REDE DE ALIMENTAÇÃO PARA HIDRANTE - FORNECIMENTO E INSTALAÇÃO. AF_01/2026</v>
          </cell>
          <cell r="C6462" t="str">
            <v>UN</v>
          </cell>
          <cell r="D6462">
            <v>64.39</v>
          </cell>
          <cell r="E6462" t="str">
            <v>Instalações de Gás e Incêndio em Aço e Ferro Galvanizado</v>
          </cell>
          <cell r="F6462" t="str">
            <v>SINAPI Mai/26</v>
          </cell>
        </row>
        <row r="6463">
          <cell r="A6463">
            <v>92344</v>
          </cell>
          <cell r="B6463" t="str">
            <v>NIPLE, EM FERRO GALVANIZADO, DN 50 (2"), CONEXÃO ROSQUEADA, INSTALADO EM PRUMADAS - FORNECIMENTO E INSTALAÇÃO. AF_01/2026</v>
          </cell>
          <cell r="C6463" t="str">
            <v>UN</v>
          </cell>
          <cell r="D6463">
            <v>87.72</v>
          </cell>
          <cell r="E6463" t="str">
            <v>Instalações de Gás e Incêndio em Aço e Ferro Galvanizado</v>
          </cell>
          <cell r="F6463" t="str">
            <v>SINAPI Mai/26</v>
          </cell>
        </row>
        <row r="6464">
          <cell r="A6464">
            <v>92375</v>
          </cell>
          <cell r="B6464" t="str">
            <v>NIPLE, EM FERRO GALVANIZADO, DN 50 (2"), CONEXÃO ROSQUEADA, INSTALADO EM REDE DE ALIMENTAÇÃO PARA HIDRANTE - FORNECIMENTO E INSTALAÇÃO. AF_01/2026</v>
          </cell>
          <cell r="C6464" t="str">
            <v>UN</v>
          </cell>
          <cell r="D6464">
            <v>83.11</v>
          </cell>
          <cell r="E6464" t="str">
            <v>Instalações de Gás e Incêndio em Aço e Ferro Galvanizado</v>
          </cell>
          <cell r="F6464" t="str">
            <v>SINAPI Mai/26</v>
          </cell>
        </row>
        <row r="6465">
          <cell r="A6465">
            <v>92346</v>
          </cell>
          <cell r="B6465" t="str">
            <v>NIPLE, EM FERRO GALVANIZADO, DN 65 (2 1/2"), CONEXÃO ROSQUEADA, INSTALADO EM PRUMADAS - FORNECIMENTO E INSTALAÇÃO. AF_01/2026</v>
          </cell>
          <cell r="C6465" t="str">
            <v>UN</v>
          </cell>
          <cell r="D6465">
            <v>111.07</v>
          </cell>
          <cell r="E6465" t="str">
            <v>Instalações de Gás e Incêndio em Aço e Ferro Galvanizado</v>
          </cell>
          <cell r="F6465" t="str">
            <v>SINAPI Mai/26</v>
          </cell>
        </row>
        <row r="6466">
          <cell r="A6466">
            <v>92377</v>
          </cell>
          <cell r="B6466" t="str">
            <v>NIPLE, EM FERRO GALVANIZADO, DN 65 (2 1/2"), CONEXÃO ROSQUEADA, INSTALADO EM REDE DE ALIMENTAÇÃO PARA HIDRANTE - FORNECIMENTO E INSTALAÇÃO. AF_01/2026</v>
          </cell>
          <cell r="C6466" t="str">
            <v>UN</v>
          </cell>
          <cell r="D6466">
            <v>110.98</v>
          </cell>
          <cell r="E6466" t="str">
            <v>Instalações de Gás e Incêndio em Aço e Ferro Galvanizado</v>
          </cell>
          <cell r="F6466" t="str">
            <v>SINAPI Mai/26</v>
          </cell>
        </row>
        <row r="6467">
          <cell r="A6467">
            <v>92348</v>
          </cell>
          <cell r="B6467" t="str">
            <v>NIPLE, EM FERRO GALVANIZADO, DN 80 (3"), CONEXÃO ROSQUEADA, INSTALADO EM PRUMADAS - FORNECIMENTO E INSTALAÇÃO. AF_01/2026</v>
          </cell>
          <cell r="C6467" t="str">
            <v>UN</v>
          </cell>
          <cell r="D6467">
            <v>150.51</v>
          </cell>
          <cell r="E6467" t="str">
            <v>Instalações de Gás e Incêndio em Aço e Ferro Galvanizado</v>
          </cell>
          <cell r="F6467" t="str">
            <v>SINAPI Mai/26</v>
          </cell>
        </row>
        <row r="6468">
          <cell r="A6468">
            <v>92379</v>
          </cell>
          <cell r="B6468" t="str">
            <v>NIPLE, EM FERRO GALVANIZADO, DN 80 (3"), CONEXÃO ROSQUEADA, INSTALADO EM REDE DE ALIMENTAÇÃO PARA HIDRANTE - FORNECIMENTO E INSTALAÇÃO. AF_01/2026</v>
          </cell>
          <cell r="C6468" t="str">
            <v>UN</v>
          </cell>
          <cell r="D6468">
            <v>154.93</v>
          </cell>
          <cell r="E6468" t="str">
            <v>Instalações de Gás e Incêndio em Aço e Ferro Galvanizado</v>
          </cell>
          <cell r="F6468" t="str">
            <v>SINAPI Mai/26</v>
          </cell>
        </row>
        <row r="6469">
          <cell r="A6469">
            <v>106677</v>
          </cell>
          <cell r="B6469" t="str">
            <v>REGISTRO DE RECALQUE, HIDRANTE SUBTERRÂNEO PREDIAL, 65 MM - FORNECIMENTO E INSTALAÇÃO. AF_01/2026</v>
          </cell>
          <cell r="C6469" t="str">
            <v>UN</v>
          </cell>
          <cell r="D6469">
            <v>1127.27</v>
          </cell>
          <cell r="E6469" t="str">
            <v>Instalações de Gás e Incêndio em Aço e Ferro Galvanizado</v>
          </cell>
          <cell r="F6469" t="str">
            <v>SINAPI Mai/26</v>
          </cell>
        </row>
        <row r="6470">
          <cell r="A6470">
            <v>95696</v>
          </cell>
          <cell r="B6470" t="str">
            <v>SPRINKLER TIPO PENDENTE, 68 °C, UNIÃO POR ROSCA DN 15 (1/2") - FORNECIMENTO E INSTALAÇÃO. AF_01/2026</v>
          </cell>
          <cell r="C6470" t="str">
            <v>UN</v>
          </cell>
          <cell r="D6470">
            <v>47.64</v>
          </cell>
          <cell r="E6470" t="str">
            <v>Instalações de Gás e Incêndio em Aço e Ferro Galvanizado</v>
          </cell>
          <cell r="F6470" t="str">
            <v>SINAPI Mai/26</v>
          </cell>
        </row>
        <row r="6471">
          <cell r="A6471">
            <v>92335</v>
          </cell>
          <cell r="B6471" t="str">
            <v>TUBO DE AÇO GALVANIZADO COM COSTURA, CLASSE MÉDIA, CONEXÃO RANHURADA, DN 50 (2"), INSTALADO EM PRUMADAS - FORNECIMENTO E INSTALAÇÃO. AF_01/2026</v>
          </cell>
          <cell r="C6471" t="str">
            <v>M</v>
          </cell>
          <cell r="D6471">
            <v>97.65</v>
          </cell>
          <cell r="E6471" t="str">
            <v>Instalações de Gás e Incêndio em Aço e Ferro Galvanizado</v>
          </cell>
          <cell r="F6471" t="str">
            <v>SINAPI Mai/26</v>
          </cell>
        </row>
        <row r="6472">
          <cell r="A6472">
            <v>92336</v>
          </cell>
          <cell r="B6472" t="str">
            <v>TUBO DE AÇO GALVANIZADO COM COSTURA, CLASSE MÉDIA, CONEXÃO RANHURADA, DN 65 (2 1/2"), INSTALADO EM PRUMADAS - FORNECIMENTO E INSTALAÇÃO. AF_01/2026</v>
          </cell>
          <cell r="C6472" t="str">
            <v>M</v>
          </cell>
          <cell r="D6472">
            <v>116.85</v>
          </cell>
          <cell r="E6472" t="str">
            <v>Instalações de Gás e Incêndio em Aço e Ferro Galvanizado</v>
          </cell>
          <cell r="F6472" t="str">
            <v>SINAPI Mai/26</v>
          </cell>
        </row>
        <row r="6473">
          <cell r="A6473">
            <v>92337</v>
          </cell>
          <cell r="B6473" t="str">
            <v>TUBO DE AÇO GALVANIZADO COM COSTURA, CLASSE MÉDIA, CONEXÃO RANHURADA, DN 80 (3"), INSTALADO EM PRUMADAS - FORNECIMENTO E INSTALAÇÃO. AF_01/2026</v>
          </cell>
          <cell r="C6473" t="str">
            <v>M</v>
          </cell>
          <cell r="D6473">
            <v>150.47</v>
          </cell>
          <cell r="E6473" t="str">
            <v>Instalações de Gás e Incêndio em Aço e Ferro Galvanizado</v>
          </cell>
          <cell r="F6473" t="str">
            <v>SINAPI Mai/26</v>
          </cell>
        </row>
        <row r="6474">
          <cell r="A6474">
            <v>92687</v>
          </cell>
          <cell r="B6474" t="str">
            <v>TUBO DE AÇO GALVANIZADO COM COSTURA, CLASSE MÉDIA, CONEXÃO ROSQUEADA, DN 15 (1/2"), INSTALADO EM RAMAIS E SUB-RAMAIS DE GÁS - FORNECIMENTO E INSTALAÇÃO. AF_01/2026</v>
          </cell>
          <cell r="C6474" t="str">
            <v>M</v>
          </cell>
          <cell r="D6474">
            <v>31.3</v>
          </cell>
          <cell r="E6474" t="str">
            <v>Instalações de Gás e Incêndio em Aço e Ferro Galvanizado</v>
          </cell>
          <cell r="F6474" t="str">
            <v>SINAPI Mai/26</v>
          </cell>
        </row>
        <row r="6475">
          <cell r="A6475">
            <v>92688</v>
          </cell>
          <cell r="B6475" t="str">
            <v>TUBO DE AÇO GALVANIZADO COM COSTURA, CLASSE MÉDIA, CONEXÃO ROSQUEADA, DN 20 (3/4"), INSTALADO EM RAMAIS E SUB-RAMAIS DE GÁS - FORNECIMENTO E INSTALAÇÃO. AF_01/2026</v>
          </cell>
          <cell r="C6475" t="str">
            <v>M</v>
          </cell>
          <cell r="D6475">
            <v>44.99</v>
          </cell>
          <cell r="E6475" t="str">
            <v>Instalações de Gás e Incêndio em Aço e Ferro Galvanizado</v>
          </cell>
          <cell r="F6475" t="str">
            <v>SINAPI Mai/26</v>
          </cell>
        </row>
        <row r="6476">
          <cell r="A6476">
            <v>97536</v>
          </cell>
          <cell r="B6476" t="str">
            <v>TUBO DE AÇO GALVANIZADO COM COSTURA, CLASSE MÉDIA, CONEXÃO ROSQUEADA, DN 25 (1"), INSTALADO EM RAMAIS E SUB-RAMAIS DE GÁS - FORNECIMENTO E INSTALAÇÃO. AF_01/2026</v>
          </cell>
          <cell r="C6476" t="str">
            <v>M</v>
          </cell>
          <cell r="D6476">
            <v>69.7</v>
          </cell>
          <cell r="E6476" t="str">
            <v>Instalações de Gás e Incêndio em Aço e Ferro Galvanizado</v>
          </cell>
          <cell r="F6476" t="str">
            <v>SINAPI Mai/26</v>
          </cell>
        </row>
        <row r="6477">
          <cell r="A6477">
            <v>97535</v>
          </cell>
          <cell r="B6477" t="str">
            <v>TUBO DE AÇO GALVANIZADO COM COSTURA, CLASSE MÉDIA, CONEXÃO ROSQUEADA, DN 25 (1"), INSTALADO EM REDE DE ALIMENTAÇÃO PARA SPRINKLER - FORNECIMENTO E INSTALAÇÃO. AF_01/2026</v>
          </cell>
          <cell r="C6477" t="str">
            <v>M</v>
          </cell>
          <cell r="D6477">
            <v>54.18</v>
          </cell>
          <cell r="E6477" t="str">
            <v>Instalações de Gás e Incêndio em Aço e Ferro Galvanizado</v>
          </cell>
          <cell r="F6477" t="str">
            <v>SINAPI Mai/26</v>
          </cell>
        </row>
        <row r="6478">
          <cell r="A6478">
            <v>92652</v>
          </cell>
          <cell r="B6478" t="str">
            <v>TUBO DE AÇO GALVANIZADO COM COSTURA, CLASSE MÉDIA, CONEXÃO ROSQUEADA, DN 32 (1 1/4"), INSTALADO EM REDE DE ALIMENTAÇÃO PARA SPRINKLER - FORNECIMENTO E INSTALAÇÃO. AF_01/2026</v>
          </cell>
          <cell r="C6478" t="str">
            <v>M</v>
          </cell>
          <cell r="D6478">
            <v>65.45</v>
          </cell>
          <cell r="E6478" t="str">
            <v>Instalações de Gás e Incêndio em Aço e Ferro Galvanizado</v>
          </cell>
          <cell r="F6478" t="str">
            <v>SINAPI Mai/26</v>
          </cell>
        </row>
        <row r="6479">
          <cell r="A6479">
            <v>92653</v>
          </cell>
          <cell r="B6479" t="str">
            <v>TUBO DE AÇO GALVANIZADO COM COSTURA, CLASSE MÉDIA, CONEXÃO ROSQUEADA, DN 40 (1 1/2"), INSTALADO EM REDE DE ALIMENTAÇÃO PARA SPRINKLER - FORNECIMENTO E INSTALAÇÃO. AF_01/2026</v>
          </cell>
          <cell r="C6479" t="str">
            <v>M</v>
          </cell>
          <cell r="D6479">
            <v>74.89</v>
          </cell>
          <cell r="E6479" t="str">
            <v>Instalações de Gás e Incêndio em Aço e Ferro Galvanizado</v>
          </cell>
          <cell r="F6479" t="str">
            <v>SINAPI Mai/26</v>
          </cell>
        </row>
        <row r="6480">
          <cell r="A6480">
            <v>92654</v>
          </cell>
          <cell r="B6480" t="str">
            <v>TUBO DE AÇO GALVANIZADO COM COSTURA, CLASSE MÉDIA, CONEXÃO ROSQUEADA, DN 50 (2"), INSTALADO EM REDE DE ALIMENTAÇÃO PARA SPRINKLER - FORNECIMENTO E INSTALAÇÃO. AF_01/2026</v>
          </cell>
          <cell r="C6480" t="str">
            <v>M</v>
          </cell>
          <cell r="D6480">
            <v>100.95</v>
          </cell>
          <cell r="E6480" t="str">
            <v>Instalações de Gás e Incêndio em Aço e Ferro Galvanizado</v>
          </cell>
          <cell r="F6480" t="str">
            <v>SINAPI Mai/26</v>
          </cell>
        </row>
        <row r="6481">
          <cell r="A6481">
            <v>92655</v>
          </cell>
          <cell r="B6481" t="str">
            <v>TUBO DE AÇO GALVANIZADO COM COSTURA, CLASSE MÉDIA, CONEXÃO ROSQUEADA, DN 65 (2 1/2"), INSTALADO EM REDE DE ALIMENTAÇÃO PARA SPRINKLER - FORNECIMENTO E INSTALAÇÃO. AF_01/2026</v>
          </cell>
          <cell r="C6481" t="str">
            <v>M</v>
          </cell>
          <cell r="D6481">
            <v>123.28</v>
          </cell>
          <cell r="E6481" t="str">
            <v>Instalações de Gás e Incêndio em Aço e Ferro Galvanizado</v>
          </cell>
          <cell r="F6481" t="str">
            <v>SINAPI Mai/26</v>
          </cell>
        </row>
        <row r="6482">
          <cell r="A6482">
            <v>92656</v>
          </cell>
          <cell r="B6482" t="str">
            <v>TUBO DE AÇO GALVANIZADO COM COSTURA, CLASSE MÉDIA, CONEXÃO ROSQUEADA, DN 80 (3"), INSTALADO EM REDE DE ALIMENTAÇÃO PARA SPRINKLER - FORNECIMENTO E INSTALAÇÃO. AF_01/2026</v>
          </cell>
          <cell r="C6482" t="str">
            <v>M</v>
          </cell>
          <cell r="D6482">
            <v>160.03</v>
          </cell>
          <cell r="E6482" t="str">
            <v>Instalações de Gás e Incêndio em Aço e Ferro Galvanizado</v>
          </cell>
          <cell r="F6482" t="str">
            <v>SINAPI Mai/26</v>
          </cell>
        </row>
        <row r="6483">
          <cell r="A6483">
            <v>101918</v>
          </cell>
          <cell r="B6483" t="str">
            <v>TUBO DE AÇO GALVANIZADO COM COSTURA, CLASSE MÉDIA, DN 100 (4"), CONEXÃO ROSQUEADA, INSTALADO EM PRUMADAS - FORNECIMENTO E INSTALAÇÃO. AF_01/2026</v>
          </cell>
          <cell r="C6483" t="str">
            <v>M</v>
          </cell>
          <cell r="D6483">
            <v>220.96</v>
          </cell>
          <cell r="E6483" t="str">
            <v>Instalações de Gás e Incêndio em Aço e Ferro Galvanizado</v>
          </cell>
          <cell r="F6483" t="str">
            <v>SINAPI Mai/26</v>
          </cell>
        </row>
        <row r="6484">
          <cell r="A6484">
            <v>101927</v>
          </cell>
          <cell r="B6484" t="str">
            <v>TUBO DE AÇO GALVANIZADO COM COSTURA, CLASSE MÉDIA, DN 100 (4"), CONEXÃO ROSQUEADA, INSTALADO EM REDE DE ALIMENTAÇÃO PARA HIDRANTE - FORNECIMENTO E INSTALAÇÃO. AF_01/2026</v>
          </cell>
          <cell r="C6484" t="str">
            <v>M</v>
          </cell>
          <cell r="D6484">
            <v>202.13</v>
          </cell>
          <cell r="E6484" t="str">
            <v>Instalações de Gás e Incêndio em Aço e Ferro Galvanizado</v>
          </cell>
          <cell r="F6484" t="str">
            <v>SINAPI Mai/26</v>
          </cell>
        </row>
        <row r="6485">
          <cell r="A6485">
            <v>97498</v>
          </cell>
          <cell r="B6485" t="str">
            <v>TUBO DE AÇO GALVANIZADO COM COSTURA, CLASSE MÉDIA, DN 25 (1"), CONEXÃO ROSQUEADA, INSTALADO EM REDE DE ALIMENTAÇÃO PARA HIDRANTE - FORNECIMENTO E INSTALAÇÃO. AF_01/2026</v>
          </cell>
          <cell r="C6485" t="str">
            <v>M</v>
          </cell>
          <cell r="D6485">
            <v>47.94</v>
          </cell>
          <cell r="E6485" t="str">
            <v>Instalações de Gás e Incêndio em Aço e Ferro Galvanizado</v>
          </cell>
          <cell r="F6485" t="str">
            <v>SINAPI Mai/26</v>
          </cell>
        </row>
        <row r="6486">
          <cell r="A6486">
            <v>92364</v>
          </cell>
          <cell r="B6486" t="str">
            <v>TUBO DE AÇO GALVANIZADO COM COSTURA, CLASSE MÉDIA, DN 32 (1 1/4"), CONEXÃO ROSQUEADA, INSTALADO EM REDE DE ALIMENTAÇÃO PARA HIDRANTE - FORNECIMENTO E INSTALAÇÃO. AF_01/2026</v>
          </cell>
          <cell r="C6486" t="str">
            <v>M</v>
          </cell>
          <cell r="D6486">
            <v>58.74</v>
          </cell>
          <cell r="E6486" t="str">
            <v>Instalações de Gás e Incêndio em Aço e Ferro Galvanizado</v>
          </cell>
          <cell r="F6486" t="str">
            <v>SINAPI Mai/26</v>
          </cell>
        </row>
        <row r="6487">
          <cell r="A6487">
            <v>92365</v>
          </cell>
          <cell r="B6487" t="str">
            <v>TUBO DE AÇO GALVANIZADO COM COSTURA, CLASSE MÉDIA, DN 40 (1 1/2"), CONEXÃO ROSQUEADA, INSTALADO EM REDE DE ALIMENTAÇÃO PARA HIDRANTE - FORNECIMENTO E INSTALAÇÃO. AF_01/2026</v>
          </cell>
          <cell r="C6487" t="str">
            <v>M</v>
          </cell>
          <cell r="D6487">
            <v>67.64</v>
          </cell>
          <cell r="E6487" t="str">
            <v>Instalações de Gás e Incêndio em Aço e Ferro Galvanizado</v>
          </cell>
          <cell r="F6487" t="str">
            <v>SINAPI Mai/26</v>
          </cell>
        </row>
        <row r="6488">
          <cell r="A6488">
            <v>92341</v>
          </cell>
          <cell r="B6488" t="str">
            <v>TUBO DE AÇO GALVANIZADO COM COSTURA, CLASSE MÉDIA, DN 50 (2"), CONEXÃO ROSQUEADA, INSTALADO EM PRUMADAS - FORNECIMENTO E INSTALAÇÃO. AF_01/2026</v>
          </cell>
          <cell r="C6488" t="str">
            <v>M</v>
          </cell>
          <cell r="D6488">
            <v>113.29</v>
          </cell>
          <cell r="E6488" t="str">
            <v>Instalações de Gás e Incêndio em Aço e Ferro Galvanizado</v>
          </cell>
          <cell r="F6488" t="str">
            <v>SINAPI Mai/26</v>
          </cell>
        </row>
        <row r="6489">
          <cell r="A6489">
            <v>92366</v>
          </cell>
          <cell r="B6489" t="str">
            <v>TUBO DE AÇO GALVANIZADO COM COSTURA, CLASSE MÉDIA, DN 50 (2"), CONEXÃO ROSQUEADA, INSTALADO EM REDE DE ALIMENTAÇÃO PARA HIDRANTE - FORNECIMENTO E INSTALAÇÃO. AF_01/2026</v>
          </cell>
          <cell r="C6489" t="str">
            <v>M</v>
          </cell>
          <cell r="D6489">
            <v>93.03</v>
          </cell>
          <cell r="E6489" t="str">
            <v>Instalações de Gás e Incêndio em Aço e Ferro Galvanizado</v>
          </cell>
          <cell r="F6489" t="str">
            <v>SINAPI Mai/26</v>
          </cell>
        </row>
        <row r="6490">
          <cell r="A6490">
            <v>92342</v>
          </cell>
          <cell r="B6490" t="str">
            <v>TUBO DE AÇO GALVANIZADO COM COSTURA, CLASSE MÉDIA, DN 65 (2 1/2"), CONEXÃO ROSQUEADA, INSTALADO EM PRUMADAS - FORNECIMENTO E INSTALAÇÃO. AF_01/2026</v>
          </cell>
          <cell r="C6490" t="str">
            <v>M</v>
          </cell>
          <cell r="D6490">
            <v>134.16999999999999</v>
          </cell>
          <cell r="E6490" t="str">
            <v>Instalações de Gás e Incêndio em Aço e Ferro Galvanizado</v>
          </cell>
          <cell r="F6490" t="str">
            <v>SINAPI Mai/26</v>
          </cell>
        </row>
        <row r="6491">
          <cell r="A6491">
            <v>92367</v>
          </cell>
          <cell r="B6491" t="str">
            <v>TUBO DE AÇO GALVANIZADO COM COSTURA, CLASSE MÉDIA, DN 65 (2 1/2"), CONEXÃO ROSQUEADA, INSTALADO EM REDE DE ALIMENTAÇÃO PARA HIDRANTE - FORNECIMENTO E INSTALAÇÃO. AF_01/2026</v>
          </cell>
          <cell r="C6491" t="str">
            <v>M</v>
          </cell>
          <cell r="D6491">
            <v>114.33</v>
          </cell>
          <cell r="E6491" t="str">
            <v>Instalações de Gás e Incêndio em Aço e Ferro Galvanizado</v>
          </cell>
          <cell r="F6491" t="str">
            <v>SINAPI Mai/26</v>
          </cell>
        </row>
        <row r="6492">
          <cell r="A6492">
            <v>92343</v>
          </cell>
          <cell r="B6492" t="str">
            <v>TUBO DE AÇO GALVANIZADO COM COSTURA, CLASSE MÉDIA, DN 80 (3"), CONEXÃO ROSQUEADA, INSTALADO EM PRUMADAS - FORNECIMENTO E INSTALAÇÃO. AF_01/2026</v>
          </cell>
          <cell r="C6492" t="str">
            <v>M</v>
          </cell>
          <cell r="D6492">
            <v>169.46</v>
          </cell>
          <cell r="E6492" t="str">
            <v>Instalações de Gás e Incêndio em Aço e Ferro Galvanizado</v>
          </cell>
          <cell r="F6492" t="str">
            <v>SINAPI Mai/26</v>
          </cell>
        </row>
        <row r="6493">
          <cell r="A6493">
            <v>92368</v>
          </cell>
          <cell r="B6493" t="str">
            <v>TUBO DE AÇO GALVANIZADO COM COSTURA, CLASSE MÉDIA, DN 80 (3"), CONEXÃO ROSQUEADA, INSTALADO EM REDE DE ALIMENTAÇÃO PARA HIDRANTE - FORNECIMENTO E INSTALAÇÃO. AF_01/2026</v>
          </cell>
          <cell r="C6493" t="str">
            <v>M</v>
          </cell>
          <cell r="D6493">
            <v>150.06</v>
          </cell>
          <cell r="E6493" t="str">
            <v>Instalações de Gás e Incêndio em Aço e Ferro Galvanizado</v>
          </cell>
          <cell r="F6493" t="str">
            <v>SINAPI Mai/26</v>
          </cell>
        </row>
        <row r="6494">
          <cell r="A6494">
            <v>92689</v>
          </cell>
          <cell r="B6494" t="str">
            <v>TUBO DE AÇO PRETO SEM COSTURA, CLASSE MÉDIA, CONEXÃO SOLDADA, DN 15 (1/2"), INSTALADO EM RAMAIS E SUB-RAMAIS DE GÁS - FORNECIMENTO E INSTALAÇÃO. AF_01/2026</v>
          </cell>
          <cell r="C6494" t="str">
            <v>M</v>
          </cell>
          <cell r="D6494">
            <v>52.17</v>
          </cell>
          <cell r="E6494" t="str">
            <v>Instalações de Gás e Incêndio em Aço e Ferro Galvanizado</v>
          </cell>
          <cell r="F6494" t="str">
            <v>SINAPI Mai/26</v>
          </cell>
        </row>
        <row r="6495">
          <cell r="A6495">
            <v>92690</v>
          </cell>
          <cell r="B6495" t="str">
            <v>TUBO DE AÇO PRETO SEM COSTURA, CLASSE MÉDIA, CONEXÃO SOLDADA, DN 20 (3/4"), INSTALADO EM RAMAIS E SUB-RAMAIS DE GÁS - FORNECIMENTO E INSTALAÇÃO. AF_01/2026</v>
          </cell>
          <cell r="C6495" t="str">
            <v>M</v>
          </cell>
          <cell r="D6495">
            <v>75.599999999999994</v>
          </cell>
          <cell r="E6495" t="str">
            <v>Instalações de Gás e Incêndio em Aço e Ferro Galvanizado</v>
          </cell>
          <cell r="F6495" t="str">
            <v>SINAPI Mai/26</v>
          </cell>
        </row>
        <row r="6496">
          <cell r="A6496">
            <v>92691</v>
          </cell>
          <cell r="B6496" t="str">
            <v>TUBO DE AÇO PRETO SEM COSTURA, CLASSE MÉDIA, CONEXÃO SOLDADA, DN 25 (1"), INSTALADO EM RAMAIS E SUB-RAMAIS DE GÁS - FORNECIMENTO E INSTALAÇÃO. AF_01/2026</v>
          </cell>
          <cell r="C6496" t="str">
            <v>M</v>
          </cell>
          <cell r="D6496">
            <v>102.8</v>
          </cell>
          <cell r="E6496" t="str">
            <v>Instalações de Gás e Incêndio em Aço e Ferro Galvanizado</v>
          </cell>
          <cell r="F6496" t="str">
            <v>SINAPI Mai/26</v>
          </cell>
        </row>
        <row r="6497">
          <cell r="A6497">
            <v>92359</v>
          </cell>
          <cell r="B6497" t="str">
            <v>TUBO DE AÇO PRETO SEM COSTURA, CONEXÃO SOLDADA, DN 25 (1"), INSTALADO EM REDE DE ALIMENTAÇÃO PARA HIDRANTE - FORNECIMENTO E INSTALAÇÃO. AF_01/2026</v>
          </cell>
          <cell r="C6497" t="str">
            <v>M</v>
          </cell>
          <cell r="D6497">
            <v>66.569999999999993</v>
          </cell>
          <cell r="E6497" t="str">
            <v>Instalações de Gás e Incêndio em Aço e Ferro Galvanizado</v>
          </cell>
          <cell r="F6497" t="str">
            <v>SINAPI Mai/26</v>
          </cell>
        </row>
        <row r="6498">
          <cell r="A6498">
            <v>92645</v>
          </cell>
          <cell r="B6498" t="str">
            <v>TUBO DE AÇO PRETO SEM COSTURA, CONEXÃO SOLDADA, DN 25 (1"), INSTALADO EM REDE DE ALIMENTAÇÃO PARA SPRINKLER - FORNECIMENTO E INSTALAÇÃO. AF_01/2026</v>
          </cell>
          <cell r="C6498" t="str">
            <v>M</v>
          </cell>
          <cell r="D6498">
            <v>71.77</v>
          </cell>
          <cell r="E6498" t="str">
            <v>Instalações de Gás e Incêndio em Aço e Ferro Galvanizado</v>
          </cell>
          <cell r="F6498" t="str">
            <v>SINAPI Mai/26</v>
          </cell>
        </row>
        <row r="6499">
          <cell r="A6499">
            <v>92360</v>
          </cell>
          <cell r="B6499" t="str">
            <v>TUBO DE AÇO PRETO SEM COSTURA, CONEXÃO SOLDADA, DN 32 (1 1/4"), INSTALADO EM REDE DE ALIMENTAÇÃO PARA HIDRANTE - FORNECIMENTO E INSTALAÇÃO. AF_01/2026</v>
          </cell>
          <cell r="C6499" t="str">
            <v>M</v>
          </cell>
          <cell r="D6499">
            <v>88.79</v>
          </cell>
          <cell r="E6499" t="str">
            <v>Instalações de Gás e Incêndio em Aço e Ferro Galvanizado</v>
          </cell>
          <cell r="F6499" t="str">
            <v>SINAPI Mai/26</v>
          </cell>
        </row>
        <row r="6500">
          <cell r="A6500">
            <v>92646</v>
          </cell>
          <cell r="B6500" t="str">
            <v>TUBO DE AÇO PRETO SEM COSTURA, CONEXÃO SOLDADA, DN 32 (1 1/4"), INSTALADO EM REDE DE ALIMENTAÇÃO PARA SPRINKLER - FORNECIMENTO E INSTALAÇÃO. AF_01/2026</v>
          </cell>
          <cell r="C6500" t="str">
            <v>M</v>
          </cell>
          <cell r="D6500">
            <v>93.99</v>
          </cell>
          <cell r="E6500" t="str">
            <v>Instalações de Gás e Incêndio em Aço e Ferro Galvanizado</v>
          </cell>
          <cell r="F6500" t="str">
            <v>SINAPI Mai/26</v>
          </cell>
        </row>
        <row r="6501">
          <cell r="A6501">
            <v>95697</v>
          </cell>
          <cell r="B6501" t="str">
            <v>TUBO DE AÇO PRETO SEM COSTURA, CONEXÃO SOLDADA, DN 40 (1 1/2"), INSTALADO EM REDE DE ALIMENTAÇÃO PARA HIDRANTE - FORNECIMENTO E INSTALAÇÃO. AF_01/2026</v>
          </cell>
          <cell r="C6501" t="str">
            <v>M</v>
          </cell>
          <cell r="D6501">
            <v>97.85</v>
          </cell>
          <cell r="E6501" t="str">
            <v>Instalações de Gás e Incêndio em Aço e Ferro Galvanizado</v>
          </cell>
          <cell r="F6501" t="str">
            <v>SINAPI Mai/26</v>
          </cell>
        </row>
        <row r="6502">
          <cell r="A6502">
            <v>92648</v>
          </cell>
          <cell r="B6502" t="str">
            <v>TUBO DE AÇO PRETO SEM COSTURA, CONEXÃO SOLDADA, DN 40 (1 1/2"), INSTALADO EM REDE DE ALIMENTAÇÃO PARA SPRINKLER - FORNECIMENTO E INSTALAÇÃO. AF_01/2026</v>
          </cell>
          <cell r="C6502" t="str">
            <v>M</v>
          </cell>
          <cell r="D6502">
            <v>103.06</v>
          </cell>
          <cell r="E6502" t="str">
            <v>Instalações de Gás e Incêndio em Aço e Ferro Galvanizado</v>
          </cell>
          <cell r="F6502" t="str">
            <v>SINAPI Mai/26</v>
          </cell>
        </row>
        <row r="6503">
          <cell r="A6503">
            <v>92338</v>
          </cell>
          <cell r="B6503" t="str">
            <v>TUBO DE AÇO PRETO SEM COSTURA, CONEXÃO SOLDADA, DN 50 (2"), INSTALADO EM PRUMADAS - FORNECIMENTO E INSTALAÇÃO. AF_01/2026</v>
          </cell>
          <cell r="C6503" t="str">
            <v>M</v>
          </cell>
          <cell r="D6503">
            <v>151.01</v>
          </cell>
          <cell r="E6503" t="str">
            <v>Instalações de Gás e Incêndio em Aço e Ferro Galvanizado</v>
          </cell>
          <cell r="F6503" t="str">
            <v>SINAPI Mai/26</v>
          </cell>
        </row>
        <row r="6504">
          <cell r="A6504">
            <v>92361</v>
          </cell>
          <cell r="B6504" t="str">
            <v>TUBO DE AÇO PRETO SEM COSTURA, CONEXÃO SOLDADA, DN 50 (2"), INSTALADO EM REDE DE ALIMENTAÇÃO PARA HIDRANTE - FORNECIMENTO E INSTALAÇÃO. AF_01/2026</v>
          </cell>
          <cell r="C6504" t="str">
            <v>M</v>
          </cell>
          <cell r="D6504">
            <v>120.23</v>
          </cell>
          <cell r="E6504" t="str">
            <v>Instalações de Gás e Incêndio em Aço e Ferro Galvanizado</v>
          </cell>
          <cell r="F6504" t="str">
            <v>SINAPI Mai/26</v>
          </cell>
        </row>
        <row r="6505">
          <cell r="A6505">
            <v>92649</v>
          </cell>
          <cell r="B6505" t="str">
            <v>TUBO DE AÇO PRETO SEM COSTURA, CONEXÃO SOLDADA, DN 50 (2"), INSTALADO EM REDE DE ALIMENTAÇÃO PARA SPRINKLER - FORNECIMENTO E INSTALAÇÃO. AF_01/2026</v>
          </cell>
          <cell r="C6505" t="str">
            <v>M</v>
          </cell>
          <cell r="D6505">
            <v>125.43</v>
          </cell>
          <cell r="E6505" t="str">
            <v>Instalações de Gás e Incêndio em Aço e Ferro Galvanizado</v>
          </cell>
          <cell r="F6505" t="str">
            <v>SINAPI Mai/26</v>
          </cell>
        </row>
        <row r="6506">
          <cell r="A6506">
            <v>92339</v>
          </cell>
          <cell r="B6506" t="str">
            <v>TUBO DE AÇO PRETO SEM COSTURA, CONEXÃO SOLDADA, DN 65 (2 1/2"), INSTALADO EM PRUMADAS - FORNECIMENTO E INSTALAÇÃO. AF_01/2026</v>
          </cell>
          <cell r="C6506" t="str">
            <v>M</v>
          </cell>
          <cell r="D6506">
            <v>219.66</v>
          </cell>
          <cell r="E6506" t="str">
            <v>Instalações de Gás e Incêndio em Aço e Ferro Galvanizado</v>
          </cell>
          <cell r="F6506" t="str">
            <v>SINAPI Mai/26</v>
          </cell>
        </row>
        <row r="6507">
          <cell r="A6507">
            <v>92362</v>
          </cell>
          <cell r="B6507" t="str">
            <v>TUBO DE AÇO PRETO SEM COSTURA, CONEXÃO SOLDADA, DN 65 (2 1/2"), INSTALADO EM REDE DE ALIMENTAÇÃO PARA HIDRANTE - FORNECIMENTO E INSTALAÇÃO. AF_01/2026</v>
          </cell>
          <cell r="C6507" t="str">
            <v>M</v>
          </cell>
          <cell r="D6507">
            <v>191.07</v>
          </cell>
          <cell r="E6507" t="str">
            <v>Instalações de Gás e Incêndio em Aço e Ferro Galvanizado</v>
          </cell>
          <cell r="F6507" t="str">
            <v>SINAPI Mai/26</v>
          </cell>
        </row>
        <row r="6508">
          <cell r="A6508">
            <v>92650</v>
          </cell>
          <cell r="B6508" t="str">
            <v>TUBO DE AÇO PRETO SEM COSTURA, CONEXÃO SOLDADA, DN 65 (2 1/2"), INSTALADO EM REDE DE ALIMENTAÇÃO PARA SPRINKLER - FORNECIMENTO E INSTALAÇÃO. AF_01/2026</v>
          </cell>
          <cell r="C6508" t="str">
            <v>M</v>
          </cell>
          <cell r="D6508">
            <v>196.28</v>
          </cell>
          <cell r="E6508" t="str">
            <v>Instalações de Gás e Incêndio em Aço e Ferro Galvanizado</v>
          </cell>
          <cell r="F6508" t="str">
            <v>SINAPI Mai/26</v>
          </cell>
        </row>
        <row r="6509">
          <cell r="A6509">
            <v>106674</v>
          </cell>
          <cell r="B6509" t="str">
            <v>TUBO DE AÇO PRETO SEM COSTURA, CONEXÃO SOLDADA, DN 80 (3"), INSTALADO EM PRUMADAS - FORNECIMENTO E INSTALAÇÃO. AF_01/2026</v>
          </cell>
          <cell r="C6509" t="str">
            <v>M</v>
          </cell>
          <cell r="D6509">
            <v>266.51</v>
          </cell>
          <cell r="E6509" t="str">
            <v>Instalações de Gás e Incêndio em Aço e Ferro Galvanizado</v>
          </cell>
          <cell r="F6509" t="str">
            <v>SINAPI Mai/26</v>
          </cell>
        </row>
        <row r="6510">
          <cell r="A6510">
            <v>106675</v>
          </cell>
          <cell r="B6510" t="str">
            <v>TUBO DE AÇO PRETO SEM COSTURA, CONEXÃO SOLDADA, DN 80 (3"), INSTALADO EM REDE DE ALIMENTAÇÃO PARA HIDRANTE - FORNECIMENTO E INSTALAÇÃO. AF_01/2026</v>
          </cell>
          <cell r="C6510" t="str">
            <v>M</v>
          </cell>
          <cell r="D6510">
            <v>240.08</v>
          </cell>
          <cell r="E6510" t="str">
            <v>Instalações de Gás e Incêndio em Aço e Ferro Galvanizado</v>
          </cell>
          <cell r="F6510" t="str">
            <v>SINAPI Mai/26</v>
          </cell>
        </row>
        <row r="6511">
          <cell r="A6511">
            <v>106676</v>
          </cell>
          <cell r="B6511" t="str">
            <v>TUBO DE AÇO PRETO SEM COSTURA, CONEXÃO SOLDADA, DN 80 (3"), INSTALADO EM REDE DE ALIMENTAÇÃO PARA SPRINKLER - FORNECIMENTO E INSTALAÇÃO. AF_01/2026</v>
          </cell>
          <cell r="C6511" t="str">
            <v>M</v>
          </cell>
          <cell r="D6511">
            <v>245.3</v>
          </cell>
          <cell r="E6511" t="str">
            <v>Instalações de Gás e Incêndio em Aço e Ferro Galvanizado</v>
          </cell>
          <cell r="F6511" t="str">
            <v>SINAPI Mai/26</v>
          </cell>
        </row>
        <row r="6512">
          <cell r="A6512">
            <v>97439</v>
          </cell>
          <cell r="B6512" t="str">
            <v>TÊ, EM AÇO, CONEXÃO RANHURADA, DN 50 (2"), INSTALADO EM PRUMADAS - FORNECIMENTO E INSTALAÇÃO. AF_01/2026</v>
          </cell>
          <cell r="C6512" t="str">
            <v>UN</v>
          </cell>
          <cell r="D6512">
            <v>155.65</v>
          </cell>
          <cell r="E6512" t="str">
            <v>Instalações de Gás e Incêndio em Aço e Ferro Galvanizado</v>
          </cell>
          <cell r="F6512" t="str">
            <v>SINAPI Mai/26</v>
          </cell>
        </row>
        <row r="6513">
          <cell r="A6513">
            <v>97440</v>
          </cell>
          <cell r="B6513" t="str">
            <v>TÊ, EM AÇO, CONEXÃO RANHURADA, DN 65 (2 1/2"), INSTALADO EM PRUMADAS - FORNECIMENTO E INSTALAÇÃO. AF_01/2026</v>
          </cell>
          <cell r="C6513" t="str">
            <v>UN</v>
          </cell>
          <cell r="D6513">
            <v>178.67</v>
          </cell>
          <cell r="E6513" t="str">
            <v>Instalações de Gás e Incêndio em Aço e Ferro Galvanizado</v>
          </cell>
          <cell r="F6513" t="str">
            <v>SINAPI Mai/26</v>
          </cell>
        </row>
        <row r="6514">
          <cell r="A6514">
            <v>97442</v>
          </cell>
          <cell r="B6514" t="str">
            <v>TÊ, EM AÇO, CONEXÃO RANHURADA, DN 80 (3"), INSTALADO EM PRUMADAS - FORNECIMENTO E INSTALAÇÃO. AF_01/2026</v>
          </cell>
          <cell r="C6514" t="str">
            <v>UN</v>
          </cell>
          <cell r="D6514">
            <v>192.49</v>
          </cell>
          <cell r="E6514" t="str">
            <v>Instalações de Gás e Incêndio em Aço e Ferro Galvanizado</v>
          </cell>
          <cell r="F6514" t="str">
            <v>SINAPI Mai/26</v>
          </cell>
        </row>
        <row r="6515">
          <cell r="A6515">
            <v>97552</v>
          </cell>
          <cell r="B6515" t="str">
            <v>TÊ, EM AÇO, CONEXÃO SOLDADA, DN 15 (1/2"), INSTALADO EM RAMAIS E SUB-RAMAIS DE GÁS - FORNECIMENTO E INSTALAÇÃO. AF_01/2026</v>
          </cell>
          <cell r="C6515" t="str">
            <v>UN</v>
          </cell>
          <cell r="D6515">
            <v>57.62</v>
          </cell>
          <cell r="E6515" t="str">
            <v>Instalações de Gás e Incêndio em Aço e Ferro Galvanizado</v>
          </cell>
          <cell r="F6515" t="str">
            <v>SINAPI Mai/26</v>
          </cell>
        </row>
        <row r="6516">
          <cell r="A6516">
            <v>97553</v>
          </cell>
          <cell r="B6516" t="str">
            <v>TÊ, EM AÇO, CONEXÃO SOLDADA, DN 20 (3/4"), INSTALADO EM RAMAIS E SUB-RAMAIS DE GÁS - FORNECIMENTO E INSTALAÇÃO. AF_01/2026</v>
          </cell>
          <cell r="C6516" t="str">
            <v>UN</v>
          </cell>
          <cell r="D6516">
            <v>85</v>
          </cell>
          <cell r="E6516" t="str">
            <v>Instalações de Gás e Incêndio em Aço e Ferro Galvanizado</v>
          </cell>
          <cell r="F6516" t="str">
            <v>SINAPI Mai/26</v>
          </cell>
        </row>
        <row r="6517">
          <cell r="A6517">
            <v>97554</v>
          </cell>
          <cell r="B6517" t="str">
            <v>TÊ, EM AÇO, CONEXÃO SOLDADA, DN 25 (1"), INSTALADO EM RAMAIS E SUB-RAMAIS DE GÁS - FORNECIMENTO E INSTALAÇÃO. AF_01/2026</v>
          </cell>
          <cell r="C6517" t="str">
            <v>UN</v>
          </cell>
          <cell r="D6517">
            <v>149.65</v>
          </cell>
          <cell r="E6517" t="str">
            <v>Instalações de Gás e Incêndio em Aço e Ferro Galvanizado</v>
          </cell>
          <cell r="F6517" t="str">
            <v>SINAPI Mai/26</v>
          </cell>
        </row>
        <row r="6518">
          <cell r="A6518">
            <v>97491</v>
          </cell>
          <cell r="B6518" t="str">
            <v>TÊ, EM AÇO, CONEXÃO SOLDADA, DN 25 (1"), INSTALADO EM REDE DE ALIMENTAÇÃO PARA HIDRANTE - FORNECIMENTO E INSTALAÇÃO. AF_01/2026</v>
          </cell>
          <cell r="C6518" t="str">
            <v>UN</v>
          </cell>
          <cell r="D6518">
            <v>97.46</v>
          </cell>
          <cell r="E6518" t="str">
            <v>Instalações de Gás e Incêndio em Aço e Ferro Galvanizado</v>
          </cell>
          <cell r="F6518" t="str">
            <v>SINAPI Mai/26</v>
          </cell>
        </row>
        <row r="6519">
          <cell r="A6519">
            <v>97529</v>
          </cell>
          <cell r="B6519" t="str">
            <v>TÊ, EM AÇO, CONEXÃO SOLDADA, DN 25 (1"), INSTALADO EM REDE DE ALIMENTAÇÃO PARA SPRINKLER - FORNECIMENTO E INSTALAÇÃO. AF_01/2026</v>
          </cell>
          <cell r="C6519" t="str">
            <v>UN</v>
          </cell>
          <cell r="D6519">
            <v>91.04</v>
          </cell>
          <cell r="E6519" t="str">
            <v>Instalações de Gás e Incêndio em Aço e Ferro Galvanizado</v>
          </cell>
          <cell r="F6519" t="str">
            <v>SINAPI Mai/26</v>
          </cell>
        </row>
        <row r="6520">
          <cell r="A6520">
            <v>97492</v>
          </cell>
          <cell r="B6520" t="str">
            <v>TÊ, EM AÇO, CONEXÃO SOLDADA, DN 32 (1 1/4"), INSTALADO EM REDE DE ALIMENTAÇÃO PARA HIDRANTE - FORNECIMENTO E INSTALAÇÃO. AF_01/2026</v>
          </cell>
          <cell r="C6520" t="str">
            <v>UN</v>
          </cell>
          <cell r="D6520">
            <v>140.83000000000001</v>
          </cell>
          <cell r="E6520" t="str">
            <v>Instalações de Gás e Incêndio em Aço e Ferro Galvanizado</v>
          </cell>
          <cell r="F6520" t="str">
            <v>SINAPI Mai/26</v>
          </cell>
        </row>
        <row r="6521">
          <cell r="A6521">
            <v>97530</v>
          </cell>
          <cell r="B6521" t="str">
            <v>TÊ, EM AÇO, CONEXÃO SOLDADA, DN 32 (1 1/4"), INSTALADO EM REDE DE ALIMENTAÇÃO PARA SPRINKLER - FORNECIMENTO E INSTALAÇÃO. AF_01/2026</v>
          </cell>
          <cell r="C6521" t="str">
            <v>UN</v>
          </cell>
          <cell r="D6521">
            <v>129.5</v>
          </cell>
          <cell r="E6521" t="str">
            <v>Instalações de Gás e Incêndio em Aço e Ferro Galvanizado</v>
          </cell>
          <cell r="F6521" t="str">
            <v>SINAPI Mai/26</v>
          </cell>
        </row>
        <row r="6522">
          <cell r="A6522">
            <v>97493</v>
          </cell>
          <cell r="B6522" t="str">
            <v>TÊ, EM AÇO, CONEXÃO SOLDADA, DN 40 (1 1/2"), INSTALADO EM REDE DE ALIMENTAÇÃO PARA HIDRANTE - FORNECIMENTO E INSTALAÇÃO. AF_01/2026</v>
          </cell>
          <cell r="C6522" t="str">
            <v>UN</v>
          </cell>
          <cell r="D6522">
            <v>180.79</v>
          </cell>
          <cell r="E6522" t="str">
            <v>Instalações de Gás e Incêndio em Aço e Ferro Galvanizado</v>
          </cell>
          <cell r="F6522" t="str">
            <v>SINAPI Mai/26</v>
          </cell>
        </row>
        <row r="6523">
          <cell r="A6523">
            <v>97531</v>
          </cell>
          <cell r="B6523" t="str">
            <v>TÊ, EM AÇO, CONEXÃO SOLDADA, DN 40 (1 1/2"), INSTALADO EM REDE DE ALIMENTAÇÃO PARA SPRINKLER - FORNECIMENTO E INSTALAÇÃO. AF_01/2026</v>
          </cell>
          <cell r="C6523" t="str">
            <v>UN</v>
          </cell>
          <cell r="D6523">
            <v>163.84</v>
          </cell>
          <cell r="E6523" t="str">
            <v>Instalações de Gás e Incêndio em Aço e Ferro Galvanizado</v>
          </cell>
          <cell r="F6523" t="str">
            <v>SINAPI Mai/26</v>
          </cell>
        </row>
        <row r="6524">
          <cell r="A6524">
            <v>97458</v>
          </cell>
          <cell r="B6524" t="str">
            <v>TÊ, EM AÇO, CONEXÃO SOLDADA, DN 50 (2"), INSTALADO EM PRUMADAS - FORNECIMENTO E INSTALAÇÃO. AF_01/2026</v>
          </cell>
          <cell r="C6524" t="str">
            <v>UN</v>
          </cell>
          <cell r="D6524">
            <v>327.83</v>
          </cell>
          <cell r="E6524" t="str">
            <v>Instalações de Gás e Incêndio em Aço e Ferro Galvanizado</v>
          </cell>
          <cell r="F6524" t="str">
            <v>SINAPI Mai/26</v>
          </cell>
        </row>
        <row r="6525">
          <cell r="A6525">
            <v>97494</v>
          </cell>
          <cell r="B6525" t="str">
            <v>TÊ, EM AÇO, CONEXÃO SOLDADA, DN 50 (2"), INSTALADO EM REDE DE ALIMENTAÇÃO PARA HIDRANTE - FORNECIMENTO E INSTALAÇÃO. AF_01/2026</v>
          </cell>
          <cell r="C6525" t="str">
            <v>UN</v>
          </cell>
          <cell r="D6525">
            <v>276.32</v>
          </cell>
          <cell r="E6525" t="str">
            <v>Instalações de Gás e Incêndio em Aço e Ferro Galvanizado</v>
          </cell>
          <cell r="F6525" t="str">
            <v>SINAPI Mai/26</v>
          </cell>
        </row>
        <row r="6526">
          <cell r="A6526">
            <v>97532</v>
          </cell>
          <cell r="B6526" t="str">
            <v>TÊ, EM AÇO, CONEXÃO SOLDADA, DN 50 (2"), INSTALADO EM REDE DE ALIMENTAÇÃO PARA SPRINKLER - FORNECIMENTO E INSTALAÇÃO. AF_01/2026</v>
          </cell>
          <cell r="C6526" t="str">
            <v>UN</v>
          </cell>
          <cell r="D6526">
            <v>252.39</v>
          </cell>
          <cell r="E6526" t="str">
            <v>Instalações de Gás e Incêndio em Aço e Ferro Galvanizado</v>
          </cell>
          <cell r="F6526" t="str">
            <v>SINAPI Mai/26</v>
          </cell>
        </row>
        <row r="6527">
          <cell r="A6527">
            <v>97459</v>
          </cell>
          <cell r="B6527" t="str">
            <v>TÊ, EM AÇO, CONEXÃO SOLDADA, DN 65 (2 1/2"), INSTALADO EM PRUMADAS - FORNECIMENTO E INSTALAÇÃO. AF_01/2026</v>
          </cell>
          <cell r="C6527" t="str">
            <v>UN</v>
          </cell>
          <cell r="D6527">
            <v>534.24</v>
          </cell>
          <cell r="E6527" t="str">
            <v>Instalações de Gás e Incêndio em Aço e Ferro Galvanizado</v>
          </cell>
          <cell r="F6527" t="str">
            <v>SINAPI Mai/26</v>
          </cell>
        </row>
        <row r="6528">
          <cell r="A6528">
            <v>97495</v>
          </cell>
          <cell r="B6528" t="str">
            <v>TÊ, EM AÇO, CONEXÃO SOLDADA, DN 65 (2 1/2"), INSTALADO EM REDE DE ALIMENTAÇÃO PARA HIDRANTE - FORNECIMENTO E INSTALAÇÃO. AF_01/2026</v>
          </cell>
          <cell r="C6528" t="str">
            <v>UN</v>
          </cell>
          <cell r="D6528">
            <v>497.83</v>
          </cell>
          <cell r="E6528" t="str">
            <v>Instalações de Gás e Incêndio em Aço e Ferro Galvanizado</v>
          </cell>
          <cell r="F6528" t="str">
            <v>SINAPI Mai/26</v>
          </cell>
        </row>
        <row r="6529">
          <cell r="A6529">
            <v>97533</v>
          </cell>
          <cell r="B6529" t="str">
            <v>TÊ, EM AÇO, CONEXÃO SOLDADA, DN 65 (2 1/2"), INSTALADO EM REDE DE ALIMENTAÇÃO PARA SPRINKLER - FORNECIMENTO E INSTALAÇÃO. AF_01/2026</v>
          </cell>
          <cell r="C6529" t="str">
            <v>UN</v>
          </cell>
          <cell r="D6529">
            <v>463.38</v>
          </cell>
          <cell r="E6529" t="str">
            <v>Instalações de Gás e Incêndio em Aço e Ferro Galvanizado</v>
          </cell>
          <cell r="F6529" t="str">
            <v>SINAPI Mai/26</v>
          </cell>
        </row>
        <row r="6530">
          <cell r="A6530">
            <v>97460</v>
          </cell>
          <cell r="B6530" t="str">
            <v>TÊ, EM AÇO, CONEXÃO SOLDADA, DN 80 (3"), INSTALADO EM PRUMADAS - FORNECIMENTO E INSTALAÇÃO. AF_01/2026</v>
          </cell>
          <cell r="C6530" t="str">
            <v>UN</v>
          </cell>
          <cell r="D6530">
            <v>801.36</v>
          </cell>
          <cell r="E6530" t="str">
            <v>Instalações de Gás e Incêndio em Aço e Ferro Galvanizado</v>
          </cell>
          <cell r="F6530" t="str">
            <v>SINAPI Mai/26</v>
          </cell>
        </row>
        <row r="6531">
          <cell r="A6531">
            <v>97496</v>
          </cell>
          <cell r="B6531" t="str">
            <v>TÊ, EM AÇO, CONEXÃO SOLDADA, DN 80 (3"), INSTALADO EM REDE DE ALIMENTAÇÃO PARA HIDRANTE - FORNECIMENTO E INSTALAÇÃO. AF_01/2026</v>
          </cell>
          <cell r="C6531" t="str">
            <v>UN</v>
          </cell>
          <cell r="D6531">
            <v>780.07</v>
          </cell>
          <cell r="E6531" t="str">
            <v>Instalações de Gás e Incêndio em Aço e Ferro Galvanizado</v>
          </cell>
          <cell r="F6531" t="str">
            <v>SINAPI Mai/26</v>
          </cell>
        </row>
        <row r="6532">
          <cell r="A6532">
            <v>97534</v>
          </cell>
          <cell r="B6532" t="str">
            <v>TÊ, EM AÇO, CONEXÃO SOLDADA, DN 80 (3"), INSTALADO EM REDE DE ALIMENTAÇÃO PARA SPRINKLER - FORNECIMENTO E INSTALAÇÃO. AF_01/2026</v>
          </cell>
          <cell r="C6532" t="str">
            <v>UN</v>
          </cell>
          <cell r="D6532">
            <v>735.09</v>
          </cell>
          <cell r="E6532" t="str">
            <v>Instalações de Gás e Incêndio em Aço e Ferro Galvanizado</v>
          </cell>
          <cell r="F6532" t="str">
            <v>SINAPI Mai/26</v>
          </cell>
        </row>
        <row r="6533">
          <cell r="A6533">
            <v>101926</v>
          </cell>
          <cell r="B6533" t="str">
            <v>TÊ, EM FERRO GALVANIZADO, 4", CONEXÃO ROSQUEADA, INSTALADO EM PRUMADAS - FORNECIMENTO E INSTALAÇÃO. AF_01/2026</v>
          </cell>
          <cell r="C6533" t="str">
            <v>UN</v>
          </cell>
          <cell r="D6533">
            <v>454.99</v>
          </cell>
          <cell r="E6533" t="str">
            <v>Instalações de Gás e Incêndio em Aço e Ferro Galvanizado</v>
          </cell>
          <cell r="F6533" t="str">
            <v>SINAPI Mai/26</v>
          </cell>
        </row>
        <row r="6534">
          <cell r="A6534">
            <v>101935</v>
          </cell>
          <cell r="B6534" t="str">
            <v>TÊ, EM FERRO GALVANIZADO, 4", CONEXÃO ROSQUEADA, INSTALADO EM REDE DE ALIMENTAÇÃO PARA HIDRANTE - FORNECIMENTO E INSTALAÇÃO. AF_01/2026</v>
          </cell>
          <cell r="C6534" t="str">
            <v>UN</v>
          </cell>
          <cell r="D6534">
            <v>475.89</v>
          </cell>
          <cell r="E6534" t="str">
            <v>Instalações de Gás e Incêndio em Aço e Ferro Galvanizado</v>
          </cell>
          <cell r="F6534" t="str">
            <v>SINAPI Mai/26</v>
          </cell>
        </row>
        <row r="6535">
          <cell r="A6535">
            <v>92704</v>
          </cell>
          <cell r="B6535" t="str">
            <v>TÊ, EM FERRO GALVANIZADO, CONEXÃO ROSQUEADA, DN 15 (1/2"), INSTALADO EM RAMAIS E SUB-RAMAIS DE GÁS - FORNECIMENTO E INSTALAÇÃO. AF_01/2026</v>
          </cell>
          <cell r="C6535" t="str">
            <v>UN</v>
          </cell>
          <cell r="D6535">
            <v>34.380000000000003</v>
          </cell>
          <cell r="E6535" t="str">
            <v>Instalações de Gás e Incêndio em Aço e Ferro Galvanizado</v>
          </cell>
          <cell r="F6535" t="str">
            <v>SINAPI Mai/26</v>
          </cell>
        </row>
        <row r="6536">
          <cell r="A6536">
            <v>92705</v>
          </cell>
          <cell r="B6536" t="str">
            <v>TÊ, EM FERRO GALVANIZADO, CONEXÃO ROSQUEADA, DN 20 (3/4"), INSTALADO EM RAMAIS E SUB-RAMAIS DE GÁS - FORNECIMENTO E INSTALAÇÃO. AF_01/2026</v>
          </cell>
          <cell r="C6536" t="str">
            <v>UN</v>
          </cell>
          <cell r="D6536">
            <v>55.88</v>
          </cell>
          <cell r="E6536" t="str">
            <v>Instalações de Gás e Incêndio em Aço e Ferro Galvanizado</v>
          </cell>
          <cell r="F6536" t="str">
            <v>SINAPI Mai/26</v>
          </cell>
        </row>
        <row r="6537">
          <cell r="A6537">
            <v>92706</v>
          </cell>
          <cell r="B6537" t="str">
            <v>TÊ, EM FERRO GALVANIZADO, CONEXÃO ROSQUEADA, DN 25 (1"), INSTALADO EM RAMAIS E SUB-RAMAIS DE GÁS - FORNECIMENTO E INSTALAÇÃO. AF_01/2026</v>
          </cell>
          <cell r="C6537" t="str">
            <v>UN</v>
          </cell>
          <cell r="D6537">
            <v>90.48</v>
          </cell>
          <cell r="E6537" t="str">
            <v>Instalações de Gás e Incêndio em Aço e Ferro Galvanizado</v>
          </cell>
          <cell r="F6537" t="str">
            <v>SINAPI Mai/26</v>
          </cell>
        </row>
        <row r="6538">
          <cell r="A6538">
            <v>92637</v>
          </cell>
          <cell r="B6538" t="str">
            <v>TÊ, EM FERRO GALVANIZADO, CONEXÃO ROSQUEADA, DN 25 (1"), INSTALADO EM REDE DE ALIMENTAÇÃO PARA HIDRANTE - FORNECIMENTO E INSTALAÇÃO. AF_01/2026</v>
          </cell>
          <cell r="C6538" t="str">
            <v>UN</v>
          </cell>
          <cell r="D6538">
            <v>128.74</v>
          </cell>
          <cell r="E6538" t="str">
            <v>Instalações de Gás e Incêndio em Aço e Ferro Galvanizado</v>
          </cell>
          <cell r="F6538" t="str">
            <v>SINAPI Mai/26</v>
          </cell>
        </row>
        <row r="6539">
          <cell r="A6539">
            <v>92681</v>
          </cell>
          <cell r="B6539" t="str">
            <v>TÊ, EM FERRO GALVANIZADO, CONEXÃO ROSQUEADA, DN 25 (1"), INSTALADO EM REDE DE ALIMENTAÇÃO PARA SPRINKLER - FORNECIMENTO E INSTALAÇÃO. AF_01/2026</v>
          </cell>
          <cell r="C6539" t="str">
            <v>UN</v>
          </cell>
          <cell r="D6539">
            <v>65.040000000000006</v>
          </cell>
          <cell r="E6539" t="str">
            <v>Instalações de Gás e Incêndio em Aço e Ferro Galvanizado</v>
          </cell>
          <cell r="F6539" t="str">
            <v>SINAPI Mai/26</v>
          </cell>
        </row>
        <row r="6540">
          <cell r="A6540">
            <v>92638</v>
          </cell>
          <cell r="B6540" t="str">
            <v>TÊ, EM FERRO GALVANIZADO, CONEXÃO ROSQUEADA, DN 32 (1 1/4"), INSTALADO EM REDE DE ALIMENTAÇÃO PARA HIDRANTE - FORNECIMENTO E INSTALAÇÃO. AF_01/2026</v>
          </cell>
          <cell r="C6540" t="str">
            <v>UN</v>
          </cell>
          <cell r="D6540">
            <v>170.59</v>
          </cell>
          <cell r="E6540" t="str">
            <v>Instalações de Gás e Incêndio em Aço e Ferro Galvanizado</v>
          </cell>
          <cell r="F6540" t="str">
            <v>SINAPI Mai/26</v>
          </cell>
        </row>
        <row r="6541">
          <cell r="A6541">
            <v>92682</v>
          </cell>
          <cell r="B6541" t="str">
            <v>TÊ, EM FERRO GALVANIZADO, CONEXÃO ROSQUEADA, DN 32 (1 1/4"), INSTALADO EM REDE DE ALIMENTAÇÃO PARA SPRINKLER - FORNECIMENTO E INSTALAÇÃO. AF_01/2026</v>
          </cell>
          <cell r="C6541" t="str">
            <v>UN</v>
          </cell>
          <cell r="D6541">
            <v>81.58</v>
          </cell>
          <cell r="E6541" t="str">
            <v>Instalações de Gás e Incêndio em Aço e Ferro Galvanizado</v>
          </cell>
          <cell r="F6541" t="str">
            <v>SINAPI Mai/26</v>
          </cell>
        </row>
        <row r="6542">
          <cell r="A6542">
            <v>92639</v>
          </cell>
          <cell r="B6542" t="str">
            <v>TÊ, EM FERRO GALVANIZADO, CONEXÃO ROSQUEADA, DN 40 (1 1/2"), INSTALADO EM REDE DE ALIMENTAÇÃO PARA HIDRANTE - FORNECIMENTO E INSTALAÇÃO. AF_01/2026</v>
          </cell>
          <cell r="C6542" t="str">
            <v>UN</v>
          </cell>
          <cell r="D6542">
            <v>208.88</v>
          </cell>
          <cell r="E6542" t="str">
            <v>Instalações de Gás e Incêndio em Aço e Ferro Galvanizado</v>
          </cell>
          <cell r="F6542" t="str">
            <v>SINAPI Mai/26</v>
          </cell>
        </row>
        <row r="6543">
          <cell r="A6543">
            <v>92683</v>
          </cell>
          <cell r="B6543" t="str">
            <v>TÊ, EM FERRO GALVANIZADO, CONEXÃO ROSQUEADA, DN 40 (1 1/2"), INSTALADO EM REDE DE ALIMENTAÇÃO PARA SPRINKLER - FORNECIMENTO E INSTALAÇÃO. AF_01/2026</v>
          </cell>
          <cell r="C6543" t="str">
            <v>UN</v>
          </cell>
          <cell r="D6543">
            <v>95.87</v>
          </cell>
          <cell r="E6543" t="str">
            <v>Instalações de Gás e Incêndio em Aço e Ferro Galvanizado</v>
          </cell>
          <cell r="F6543" t="str">
            <v>SINAPI Mai/26</v>
          </cell>
        </row>
        <row r="6544">
          <cell r="A6544">
            <v>92640</v>
          </cell>
          <cell r="B6544" t="str">
            <v>TÊ, EM FERRO GALVANIZADO, CONEXÃO ROSQUEADA, DN 50 (2"), INSTALADO EM REDE DE ALIMENTAÇÃO PARA HIDRANTE - FORNECIMENTO E INSTALAÇÃO- FORNECIMENTO E INSTALAÇÃO. AF_01/2026</v>
          </cell>
          <cell r="C6544" t="str">
            <v>UN</v>
          </cell>
          <cell r="D6544">
            <v>161.66999999999999</v>
          </cell>
          <cell r="E6544" t="str">
            <v>Instalações de Gás e Incêndio em Aço e Ferro Galvanizado</v>
          </cell>
          <cell r="F6544" t="str">
            <v>SINAPI Mai/26</v>
          </cell>
        </row>
        <row r="6545">
          <cell r="A6545">
            <v>92684</v>
          </cell>
          <cell r="B6545" t="str">
            <v>TÊ, EM FERRO GALVANIZADO, CONEXÃO ROSQUEADA, DN 50 (2"), INSTALADO EM REDE DE ALIMENTAÇÃO PARA SPRINKLER - FORNECIMENTO E INSTALAÇÃO. AF_01/2026</v>
          </cell>
          <cell r="C6545" t="str">
            <v>UN</v>
          </cell>
          <cell r="D6545">
            <v>128.16</v>
          </cell>
          <cell r="E6545" t="str">
            <v>Instalações de Gás e Incêndio em Aço e Ferro Galvanizado</v>
          </cell>
          <cell r="F6545" t="str">
            <v>SINAPI Mai/26</v>
          </cell>
        </row>
        <row r="6546">
          <cell r="A6546">
            <v>92642</v>
          </cell>
          <cell r="B6546" t="str">
            <v>TÊ, EM FERRO GALVANIZADO, CONEXÃO ROSQUEADA, DN 65 (2 1/2"), INSTALADO EM REDE DE ALIMENTAÇÃO PARA HIDRANTE - FORNECIMENTO E INSTALAÇÃO. AF_01/2026</v>
          </cell>
          <cell r="C6546" t="str">
            <v>UN</v>
          </cell>
          <cell r="D6546">
            <v>241.19</v>
          </cell>
          <cell r="E6546" t="str">
            <v>Instalações de Gás e Incêndio em Aço e Ferro Galvanizado</v>
          </cell>
          <cell r="F6546" t="str">
            <v>SINAPI Mai/26</v>
          </cell>
        </row>
        <row r="6547">
          <cell r="A6547">
            <v>92685</v>
          </cell>
          <cell r="B6547" t="str">
            <v>TÊ, EM FERRO GALVANIZADO, CONEXÃO ROSQUEADA, DN 65 (2 1/2"), INSTALADO EM REDE DE ALIMENTAÇÃO PARA SPRINKLER - FORNECIMENTO E INSTALAÇÃO. AF_01/2026</v>
          </cell>
          <cell r="C6547" t="str">
            <v>UN</v>
          </cell>
          <cell r="D6547">
            <v>201.07</v>
          </cell>
          <cell r="E6547" t="str">
            <v>Instalações de Gás e Incêndio em Aço e Ferro Galvanizado</v>
          </cell>
          <cell r="F6547" t="str">
            <v>SINAPI Mai/26</v>
          </cell>
        </row>
        <row r="6548">
          <cell r="A6548">
            <v>92644</v>
          </cell>
          <cell r="B6548" t="str">
            <v>TÊ, EM FERRO GALVANIZADO, CONEXÃO ROSQUEADA, DN 80 (3"), INSTALADO EM REDE DE ALIMENTAÇÃO PARA HIDRANTE - FORNECIMENTO E INSTALAÇÃO. AF_01/2026</v>
          </cell>
          <cell r="C6548" t="str">
            <v>UN</v>
          </cell>
          <cell r="D6548">
            <v>302.63</v>
          </cell>
          <cell r="E6548" t="str">
            <v>Instalações de Gás e Incêndio em Aço e Ferro Galvanizado</v>
          </cell>
          <cell r="F6548" t="str">
            <v>SINAPI Mai/26</v>
          </cell>
        </row>
        <row r="6549">
          <cell r="A6549">
            <v>92686</v>
          </cell>
          <cell r="B6549" t="str">
            <v>TÊ, EM FERRO GALVANIZADO, CONEXÃO ROSQUEADA, DN 80 (3"), INSTALADO EM REDE DE ALIMENTAÇÃO PARA SPRINKLER - FORNECIMENTO E INSTALAÇÃO. AF_01/2026</v>
          </cell>
          <cell r="C6549" t="str">
            <v>UN</v>
          </cell>
          <cell r="D6549">
            <v>255.91</v>
          </cell>
          <cell r="E6549" t="str">
            <v>Instalações de Gás e Incêndio em Aço e Ferro Galvanizado</v>
          </cell>
          <cell r="F6549" t="str">
            <v>SINAPI Mai/26</v>
          </cell>
        </row>
        <row r="6550">
          <cell r="A6550">
            <v>92356</v>
          </cell>
          <cell r="B6550" t="str">
            <v>TÊ, EM FERRO GALVANIZADO, DN 50 (2"), CONEXÃO ROSQUEADA, INSTALADO EM PRUMADAS - FORNECIMENTO E INSTALAÇÃO. AF_01/2026</v>
          </cell>
          <cell r="C6550" t="str">
            <v>UN</v>
          </cell>
          <cell r="D6550">
            <v>170.88</v>
          </cell>
          <cell r="E6550" t="str">
            <v>Instalações de Gás e Incêndio em Aço e Ferro Galvanizado</v>
          </cell>
          <cell r="F6550" t="str">
            <v>SINAPI Mai/26</v>
          </cell>
        </row>
        <row r="6551">
          <cell r="A6551">
            <v>92357</v>
          </cell>
          <cell r="B6551" t="str">
            <v>TÊ, EM FERRO GALVANIZADO, DN 65 (2 1/2"), CONEXÃO ROSQUEADA, INSTALADO EM PRUMADAS - FORNECIMENTO E INSTALAÇÃO. AF_01/2026</v>
          </cell>
          <cell r="C6551" t="str">
            <v>UN</v>
          </cell>
          <cell r="D6551">
            <v>241.36</v>
          </cell>
          <cell r="E6551" t="str">
            <v>Instalações de Gás e Incêndio em Aço e Ferro Galvanizado</v>
          </cell>
          <cell r="F6551" t="str">
            <v>SINAPI Mai/26</v>
          </cell>
        </row>
        <row r="6552">
          <cell r="A6552">
            <v>92358</v>
          </cell>
          <cell r="B6552" t="str">
            <v>TÊ, EM FERRO GALVANIZADO, DN 80 (3"), CONEXÃO ROSQUEADA, INSTALADO EM PRUMADAS - FORNECIMENTO E INSTALAÇÃO. AF_01/2026</v>
          </cell>
          <cell r="C6552" t="str">
            <v>UN</v>
          </cell>
          <cell r="D6552">
            <v>293.76</v>
          </cell>
          <cell r="E6552" t="str">
            <v>Instalações de Gás e Incêndio em Aço e Ferro Galvanizado</v>
          </cell>
          <cell r="F6552" t="str">
            <v>SINAPI Mai/26</v>
          </cell>
        </row>
        <row r="6553">
          <cell r="A6553">
            <v>101919</v>
          </cell>
          <cell r="B6553" t="str">
            <v>UNIÃO, EM FERRO GALVANIZADO, 4", CONEXÃO ROSQUEADA, INSTALADO EM PRUMADAS - FORNECIMENTO E INSTALAÇÃO. AF_01/2026</v>
          </cell>
          <cell r="C6553" t="str">
            <v>UN</v>
          </cell>
          <cell r="D6553">
            <v>453.42</v>
          </cell>
          <cell r="E6553" t="str">
            <v>Instalações de Gás e Incêndio em Aço e Ferro Galvanizado</v>
          </cell>
          <cell r="F6553" t="str">
            <v>SINAPI Mai/26</v>
          </cell>
        </row>
        <row r="6554">
          <cell r="A6554">
            <v>101928</v>
          </cell>
          <cell r="B6554" t="str">
            <v>UNIÃO, EM FERRO GALVANIZADO, 4", CONEXÃO ROSQUEADA, INSTALADO EM REDE DE ALIMENTAÇÃO PARA HIDRANTE - FORNECIMENTO E INSTALAÇÃO. AF_01/2026</v>
          </cell>
          <cell r="C6554" t="str">
            <v>UN</v>
          </cell>
          <cell r="D6554">
            <v>463.87</v>
          </cell>
          <cell r="E6554" t="str">
            <v>Instalações de Gás e Incêndio em Aço e Ferro Galvanizado</v>
          </cell>
          <cell r="F6554" t="str">
            <v>SINAPI Mai/26</v>
          </cell>
        </row>
        <row r="6555">
          <cell r="A6555">
            <v>92904</v>
          </cell>
          <cell r="B6555" t="str">
            <v>UNIÃO, EM FERRO GALVANIZADO, CONEXÃO ROSQUEADA, DN 15 (1/2"), INSTALADO EM RAMAIS E SUB-RAMAIS DE GÁS - FORNECIMENTO E INSTALAÇÃO. AF_01/2026</v>
          </cell>
          <cell r="C6555" t="str">
            <v>UN</v>
          </cell>
          <cell r="D6555">
            <v>38.17</v>
          </cell>
          <cell r="E6555" t="str">
            <v>Instalações de Gás e Incêndio em Aço e Ferro Galvanizado</v>
          </cell>
          <cell r="F6555" t="str">
            <v>SINAPI Mai/26</v>
          </cell>
        </row>
        <row r="6556">
          <cell r="A6556">
            <v>92905</v>
          </cell>
          <cell r="B6556" t="str">
            <v>UNIÃO, EM FERRO GALVANIZADO, CONEXÃO ROSQUEADA, DN 20 (3/4"), INSTALADO EM RAMAIS E SUB-RAMAIS DE GÁS - FORNECIMENTO E INSTALAÇÃO. AF_01/2026</v>
          </cell>
          <cell r="C6556" t="str">
            <v>UN</v>
          </cell>
          <cell r="D6556">
            <v>55.23</v>
          </cell>
          <cell r="E6556" t="str">
            <v>Instalações de Gás e Incêndio em Aço e Ferro Galvanizado</v>
          </cell>
          <cell r="F6556" t="str">
            <v>SINAPI Mai/26</v>
          </cell>
        </row>
        <row r="6557">
          <cell r="A6557">
            <v>92906</v>
          </cell>
          <cell r="B6557" t="str">
            <v>UNIÃO, EM FERRO GALVANIZADO, CONEXÃO ROSQUEADA, DN 25 (1"), INSTALADO EM RAMAIS E SUB-RAMAIS DE GÁS - FORNECIMENTO E INSTALAÇÃO. AF_01/2026</v>
          </cell>
          <cell r="C6557" t="str">
            <v>UN</v>
          </cell>
          <cell r="D6557">
            <v>69.349999999999994</v>
          </cell>
          <cell r="E6557" t="str">
            <v>Instalações de Gás e Incêndio em Aço e Ferro Galvanizado</v>
          </cell>
          <cell r="F6557" t="str">
            <v>SINAPI Mai/26</v>
          </cell>
        </row>
        <row r="6558">
          <cell r="A6558">
            <v>92898</v>
          </cell>
          <cell r="B6558" t="str">
            <v>UNIÃO, EM FERRO GALVANIZADO, CONEXÃO ROSQUEADA, DN 25 (1"), INSTALADO EM REDE DE ALIMENTAÇÃO PARA SPRINKLER - FORNECIMENTO E INSTALAÇÃO. AF_01/2026</v>
          </cell>
          <cell r="C6558" t="str">
            <v>UN</v>
          </cell>
          <cell r="D6558">
            <v>56.63</v>
          </cell>
          <cell r="E6558" t="str">
            <v>Instalações de Gás e Incêndio em Aço e Ferro Galvanizado</v>
          </cell>
          <cell r="F6558" t="str">
            <v>SINAPI Mai/26</v>
          </cell>
        </row>
        <row r="6559">
          <cell r="A6559">
            <v>92899</v>
          </cell>
          <cell r="B6559" t="str">
            <v>UNIÃO, EM FERRO GALVANIZADO, CONEXÃO ROSQUEADA, DN 32 (1 1/4"), INSTALADO EM REDE DE ALIMENTAÇÃO PARA SPRINKLER - FORNECIMENTO E INSTALAÇÃO. AF_01/2026</v>
          </cell>
          <cell r="C6559" t="str">
            <v>UN</v>
          </cell>
          <cell r="D6559">
            <v>82.74</v>
          </cell>
          <cell r="E6559" t="str">
            <v>Instalações de Gás e Incêndio em Aço e Ferro Galvanizado</v>
          </cell>
          <cell r="F6559" t="str">
            <v>SINAPI Mai/26</v>
          </cell>
        </row>
        <row r="6560">
          <cell r="A6560">
            <v>92900</v>
          </cell>
          <cell r="B6560" t="str">
            <v>UNIÃO, EM FERRO GALVANIZADO, CONEXÃO ROSQUEADA, DN 40 (1 1/2"), INSTALADO EM REDE DE ALIMENTAÇÃO PARA SPRINKLER - FORNECIMENTO E INSTALAÇÃO. AF_01/2026</v>
          </cell>
          <cell r="C6560" t="str">
            <v>UN</v>
          </cell>
          <cell r="D6560">
            <v>99.73</v>
          </cell>
          <cell r="E6560" t="str">
            <v>Instalações de Gás e Incêndio em Aço e Ferro Galvanizado</v>
          </cell>
          <cell r="F6560" t="str">
            <v>SINAPI Mai/26</v>
          </cell>
        </row>
        <row r="6561">
          <cell r="A6561">
            <v>92901</v>
          </cell>
          <cell r="B6561" t="str">
            <v>UNIÃO, EM FERRO GALVANIZADO, CONEXÃO ROSQUEADA, DN 50 (2"), INSTALADO EM REDE DE ALIMENTAÇÃO PARA SPRINKLER - FORNECIMENTO E INSTALAÇÃO. AF_01/2026</v>
          </cell>
          <cell r="C6561" t="str">
            <v>UN</v>
          </cell>
          <cell r="D6561">
            <v>137.69</v>
          </cell>
          <cell r="E6561" t="str">
            <v>Instalações de Gás e Incêndio em Aço e Ferro Galvanizado</v>
          </cell>
          <cell r="F6561" t="str">
            <v>SINAPI Mai/26</v>
          </cell>
        </row>
        <row r="6562">
          <cell r="A6562">
            <v>92902</v>
          </cell>
          <cell r="B6562" t="str">
            <v>UNIÃO, EM FERRO GALVANIZADO, CONEXÃO ROSQUEADA, DN 65 (2 1/2"), INSTALADO EM REDE DE ALIMENTAÇÃO PARA SPRINKLER - FORNECIMENTO E INSTALAÇÃO. AF_01/2026</v>
          </cell>
          <cell r="C6562" t="str">
            <v>UN</v>
          </cell>
          <cell r="D6562">
            <v>213.61</v>
          </cell>
          <cell r="E6562" t="str">
            <v>Instalações de Gás e Incêndio em Aço e Ferro Galvanizado</v>
          </cell>
          <cell r="F6562" t="str">
            <v>SINAPI Mai/26</v>
          </cell>
        </row>
        <row r="6563">
          <cell r="A6563">
            <v>92903</v>
          </cell>
          <cell r="B6563" t="str">
            <v>UNIÃO, EM FERRO GALVANIZADO, CONEXÃO ROSQUEADA, DN 80 (3"), INSTALADO EM REDE DE ALIMENTAÇÃO PARA SPRINKLER - FORNECIMENTO E INSTALAÇÃO. AF_01/2026</v>
          </cell>
          <cell r="C6563" t="str">
            <v>UN</v>
          </cell>
          <cell r="D6563">
            <v>317.18</v>
          </cell>
          <cell r="E6563" t="str">
            <v>Instalações de Gás e Incêndio em Aço e Ferro Galvanizado</v>
          </cell>
          <cell r="F6563" t="str">
            <v>SINAPI Mai/26</v>
          </cell>
        </row>
        <row r="6564">
          <cell r="A6564">
            <v>92892</v>
          </cell>
          <cell r="B6564" t="str">
            <v>UNIÃO, EM FERRO GALVANIZADO, DN 25 (1"), CONEXÃO ROSQUEADA, INSTALADO EM REDE DE ALIMENTAÇÃO PARA HIDRANTE - FORNECIMENTO E INSTALAÇÃO. AF_01/2026</v>
          </cell>
          <cell r="C6564" t="str">
            <v>UN</v>
          </cell>
          <cell r="D6564">
            <v>67.88</v>
          </cell>
          <cell r="E6564" t="str">
            <v>Instalações de Gás e Incêndio em Aço e Ferro Galvanizado</v>
          </cell>
          <cell r="F6564" t="str">
            <v>SINAPI Mai/26</v>
          </cell>
        </row>
        <row r="6565">
          <cell r="A6565">
            <v>92893</v>
          </cell>
          <cell r="B6565" t="str">
            <v>UNIÃO, EM FERRO GALVANIZADO, DN 32 (1 1/4"), CONEXÃO ROSQUEADA, INSTALADO EM REDE DE ALIMENTAÇÃO PARA HIDRANTE - FORNECIMENTO E INSTALAÇÃO. AF_01/2026</v>
          </cell>
          <cell r="C6565" t="str">
            <v>UN</v>
          </cell>
          <cell r="D6565">
            <v>95.54</v>
          </cell>
          <cell r="E6565" t="str">
            <v>Instalações de Gás e Incêndio em Aço e Ferro Galvanizado</v>
          </cell>
          <cell r="F6565" t="str">
            <v>SINAPI Mai/26</v>
          </cell>
        </row>
        <row r="6566">
          <cell r="A6566">
            <v>92894</v>
          </cell>
          <cell r="B6566" t="str">
            <v>UNIÃO, EM FERRO GALVANIZADO, DN 40 (1 1/2"), CONEXÃO ROSQUEADA, INSTALADO EM REDE DE ALIMENTAÇÃO PARA HIDRANTE - FORNECIMENTO E INSTALAÇÃO. AF_01/2026</v>
          </cell>
          <cell r="C6566" t="str">
            <v>UN</v>
          </cell>
          <cell r="D6566">
            <v>114.29</v>
          </cell>
          <cell r="E6566" t="str">
            <v>Instalações de Gás e Incêndio em Aço e Ferro Galvanizado</v>
          </cell>
          <cell r="F6566" t="str">
            <v>SINAPI Mai/26</v>
          </cell>
        </row>
        <row r="6567">
          <cell r="A6567">
            <v>92889</v>
          </cell>
          <cell r="B6567" t="str">
            <v>UNIÃO, EM FERRO GALVANIZADO, DN 50 (2"), CONEXÃO ROSQUEADA, INSTALADO EM PRUMADAS - FORNECIMENTO E INSTALAÇÃO. AF_01/2026</v>
          </cell>
          <cell r="C6567" t="str">
            <v>UN</v>
          </cell>
          <cell r="D6567">
            <v>159.05000000000001</v>
          </cell>
          <cell r="E6567" t="str">
            <v>Instalações de Gás e Incêndio em Aço e Ferro Galvanizado</v>
          </cell>
          <cell r="F6567" t="str">
            <v>SINAPI Mai/26</v>
          </cell>
        </row>
        <row r="6568">
          <cell r="A6568">
            <v>92895</v>
          </cell>
          <cell r="B6568" t="str">
            <v>UNIÃO, EM FERRO GALVANIZADO, DN 50 (2"), CONEXÃO ROSQUEADA, INSTALADO EM REDE DE ALIMENTAÇÃO PARA HIDRANTE - FORNECIMENTO E INSTALAÇÃO. AF_01/2026</v>
          </cell>
          <cell r="C6568" t="str">
            <v>UN</v>
          </cell>
          <cell r="D6568">
            <v>154.44</v>
          </cell>
          <cell r="E6568" t="str">
            <v>Instalações de Gás e Incêndio em Aço e Ferro Galvanizado</v>
          </cell>
          <cell r="F6568" t="str">
            <v>SINAPI Mai/26</v>
          </cell>
        </row>
        <row r="6569">
          <cell r="A6569">
            <v>92890</v>
          </cell>
          <cell r="B6569" t="str">
            <v>UNIÃO, EM FERRO GALVANIZADO, DN 65 (2 1/2"), CONEXÃO ROSQUEADA, INSTALADO EM PRUMADAS - FORNECIMENTO E INSTALAÇÃO. AF_01/2026</v>
          </cell>
          <cell r="C6569" t="str">
            <v>UN</v>
          </cell>
          <cell r="D6569">
            <v>233.75</v>
          </cell>
          <cell r="E6569" t="str">
            <v>Instalações de Gás e Incêndio em Aço e Ferro Galvanizado</v>
          </cell>
          <cell r="F6569" t="str">
            <v>SINAPI Mai/26</v>
          </cell>
        </row>
        <row r="6570">
          <cell r="A6570">
            <v>92896</v>
          </cell>
          <cell r="B6570" t="str">
            <v>UNIÃO, EM FERRO GALVANIZADO, DN 65 (2 1/2"), CONEXÃO ROSQUEADA, INSTALADO EM REDE DE ALIMENTAÇÃO PARA HIDRANTE - FORNECIMENTO E INSTALAÇÃO. AF_01/2026</v>
          </cell>
          <cell r="C6570" t="str">
            <v>UN</v>
          </cell>
          <cell r="D6570">
            <v>233.66</v>
          </cell>
          <cell r="E6570" t="str">
            <v>Instalações de Gás e Incêndio em Aço e Ferro Galvanizado</v>
          </cell>
          <cell r="F6570" t="str">
            <v>SINAPI Mai/26</v>
          </cell>
        </row>
        <row r="6571">
          <cell r="A6571">
            <v>92891</v>
          </cell>
          <cell r="B6571" t="str">
            <v>UNIÃO, EM FERRO GALVANIZADO, DN 80 (3"), CONEXÃO ROSQUEADA, INSTALADO EM PRUMADAS - FORNECIMENTO E INSTALAÇÃO. AF_01/2026</v>
          </cell>
          <cell r="C6571" t="str">
            <v>UN</v>
          </cell>
          <cell r="D6571">
            <v>336.1</v>
          </cell>
          <cell r="E6571" t="str">
            <v>Instalações de Gás e Incêndio em Aço e Ferro Galvanizado</v>
          </cell>
          <cell r="F6571" t="str">
            <v>SINAPI Mai/26</v>
          </cell>
        </row>
        <row r="6572">
          <cell r="A6572">
            <v>92897</v>
          </cell>
          <cell r="B6572" t="str">
            <v>UNIÃO, EM FERRO GALVANIZADO, DN 80 (3"), CONEXÃO ROSQUEADA, INSTALADO EM REDE DE ALIMENTAÇÃO PARA HIDRANTE - FORNECIMENTO E INSTALAÇÃO. AF_01/2026</v>
          </cell>
          <cell r="C6572" t="str">
            <v>UN</v>
          </cell>
          <cell r="D6572">
            <v>340.52</v>
          </cell>
          <cell r="E6572" t="str">
            <v>Instalações de Gás e Incêndio em Aço e Ferro Galvanizado</v>
          </cell>
          <cell r="F6572" t="str">
            <v>SINAPI Mai/26</v>
          </cell>
        </row>
        <row r="6573">
          <cell r="A6573">
            <v>100822</v>
          </cell>
          <cell r="B6573" t="str">
            <v>CONEXÃO FIXA, ROSCA FÊMEA, METÁLICA, PARA INSTALAÇÕES EM PEX MULTICAMADA, DN 16MM X 1/2", CONEXÃO POR CRIMPAGEM - FORNECIMENTO E INSTALAÇÃO. AF_01/2020</v>
          </cell>
          <cell r="C6573" t="str">
            <v>UN</v>
          </cell>
          <cell r="D6573">
            <v>0</v>
          </cell>
          <cell r="E6573" t="str">
            <v>Instalações de Gás em PEX Multicamadas</v>
          </cell>
          <cell r="F6573" t="str">
            <v>SINAPI Mai/26</v>
          </cell>
        </row>
        <row r="6574">
          <cell r="A6574">
            <v>100823</v>
          </cell>
          <cell r="B6574" t="str">
            <v>CONEXÃO FIXA, ROSCA FÊMEA, METÁLICA, PARA INSTALAÇÕES EM PEX MULTICAMADA, DN 20MM X 3/4", CONEXÃO POR CRIMPAGEM - FORNECIMENTO E INSTALAÇÃO. AF_01/2020</v>
          </cell>
          <cell r="C6574" t="str">
            <v>UN</v>
          </cell>
          <cell r="D6574">
            <v>0</v>
          </cell>
          <cell r="E6574" t="str">
            <v>Instalações de Gás em PEX Multicamadas</v>
          </cell>
          <cell r="F6574" t="str">
            <v>SINAPI Mai/26</v>
          </cell>
        </row>
        <row r="6575">
          <cell r="A6575">
            <v>100824</v>
          </cell>
          <cell r="B6575" t="str">
            <v>CONEXÃO FIXA, ROSCA FÊMEA, METÁLICA, PARA INSTALAÇÕES EM PEX MULTICAMADA, DN 26MM X 1", CONEXÃO POR CRIMPAGEM - FORNECIMENTO E INSTALAÇÃO. AF_01/2020</v>
          </cell>
          <cell r="C6575" t="str">
            <v>UN</v>
          </cell>
          <cell r="D6575">
            <v>0</v>
          </cell>
          <cell r="E6575" t="str">
            <v>Instalações de Gás em PEX Multicamadas</v>
          </cell>
          <cell r="F6575" t="str">
            <v>SINAPI Mai/26</v>
          </cell>
        </row>
        <row r="6576">
          <cell r="A6576">
            <v>100825</v>
          </cell>
          <cell r="B6576" t="str">
            <v>CONEXÃO FIXA, ROSCA FÊMEA, METÁLICA, PARA INSTALAÇÕES EM PEX MULTICAMADA, DN 32MM X 1 1/4", CONEXÃO POR CRIMPAGEM - FORNECIMENTO E INSTALAÇÃO. AF_01/2020</v>
          </cell>
          <cell r="C6576" t="str">
            <v>UN</v>
          </cell>
          <cell r="D6576">
            <v>0</v>
          </cell>
          <cell r="E6576" t="str">
            <v>Instalações de Gás em PEX Multicamadas</v>
          </cell>
          <cell r="F6576" t="str">
            <v>SINAPI Mai/26</v>
          </cell>
        </row>
        <row r="6577">
          <cell r="A6577">
            <v>100818</v>
          </cell>
          <cell r="B6577" t="str">
            <v>CONEXÃO FIXA, ROSCA MACHO, METÁLICA, PARA INSTALAÇÕES EM PEX MULTICAMADA, DN 16MM X 1/2", CONEXÃO POR CRIMPAGEM - FORNECIMENTO E INSTALAÇÃO. AF_01/2020</v>
          </cell>
          <cell r="C6577" t="str">
            <v>UN</v>
          </cell>
          <cell r="D6577">
            <v>0</v>
          </cell>
          <cell r="E6577" t="str">
            <v>Instalações de Gás em PEX Multicamadas</v>
          </cell>
          <cell r="F6577" t="str">
            <v>SINAPI Mai/26</v>
          </cell>
        </row>
        <row r="6578">
          <cell r="A6578">
            <v>100819</v>
          </cell>
          <cell r="B6578" t="str">
            <v>CONEXÃO FIXA, ROSCA MACHO, METÁLICA, PARA INSTALAÇÕES EM PEX MULTICAMADA, DN 20MM X 3/4", CONEXÃO POR CRIMPAGEM - FORNECIMENTO E INSTALAÇÃO. AF_01/2020</v>
          </cell>
          <cell r="C6578" t="str">
            <v>UN</v>
          </cell>
          <cell r="D6578">
            <v>0</v>
          </cell>
          <cell r="E6578" t="str">
            <v>Instalações de Gás em PEX Multicamadas</v>
          </cell>
          <cell r="F6578" t="str">
            <v>SINAPI Mai/26</v>
          </cell>
        </row>
        <row r="6579">
          <cell r="A6579">
            <v>100820</v>
          </cell>
          <cell r="B6579" t="str">
            <v>CONEXÃO FIXA, ROSCA MACHO, METÁLICA, PARA INSTALAÇÕES EM PEX MULTICAMADA, DN 26MM X 1", CONEXÃO POR CRIMPAGEM - FORNECIMENTO E INSTALAÇÃO. AF_01/2020</v>
          </cell>
          <cell r="C6579" t="str">
            <v>UN</v>
          </cell>
          <cell r="D6579">
            <v>0</v>
          </cell>
          <cell r="E6579" t="str">
            <v>Instalações de Gás em PEX Multicamadas</v>
          </cell>
          <cell r="F6579" t="str">
            <v>SINAPI Mai/26</v>
          </cell>
        </row>
        <row r="6580">
          <cell r="A6580">
            <v>100821</v>
          </cell>
          <cell r="B6580" t="str">
            <v>CONEXÃO FIXA, ROSCA MACHO, METÁLICA, PARA INSTALAÇÕES EM PEX MULTICAMADA, DN 32MM X 1 1/4", CONEXÃO POR CRIMPAGEM - FORNECIMENTO E INSTALAÇÃO. AF_01/2020</v>
          </cell>
          <cell r="C6580" t="str">
            <v>UN</v>
          </cell>
          <cell r="D6580">
            <v>0</v>
          </cell>
          <cell r="E6580" t="str">
            <v>Instalações de Gás em PEX Multicamadas</v>
          </cell>
          <cell r="F6580" t="str">
            <v>SINAPI Mai/26</v>
          </cell>
        </row>
        <row r="6581">
          <cell r="A6581">
            <v>100846</v>
          </cell>
          <cell r="B6581" t="str">
            <v>FIXAÇÃO DE TUBOS VERTICAIS DE MULTICAMADA, DIÂMETROS MENORES OU IGUAIS A 32 MM, COM ABRAÇADEIRA TIPO SUPORTE MÚLTIPLO, FIXADA EM PAREDE EXTERNA - FORNECIMENTO E INSTALAÇÃO. AF_01/2020</v>
          </cell>
          <cell r="C6581" t="str">
            <v>UN</v>
          </cell>
          <cell r="D6581">
            <v>0</v>
          </cell>
          <cell r="E6581" t="str">
            <v>Instalações de Gás em PEX Multicamadas</v>
          </cell>
          <cell r="F6581" t="str">
            <v>SINAPI Mai/26</v>
          </cell>
        </row>
        <row r="6582">
          <cell r="A6582">
            <v>100834</v>
          </cell>
          <cell r="B6582" t="str">
            <v>JOELHO 90 GRAUS, PARA INSTALAÇÕES EM PEX MULTICAMADA, DN 16 MM, CONEXÃO POR CRIMPAGEM - FORNECIMENTO E INSTALAÇÃO. AF_01/2020</v>
          </cell>
          <cell r="C6582" t="str">
            <v>UN</v>
          </cell>
          <cell r="D6582">
            <v>0</v>
          </cell>
          <cell r="E6582" t="str">
            <v>Instalações de Gás em PEX Multicamadas</v>
          </cell>
          <cell r="F6582" t="str">
            <v>SINAPI Mai/26</v>
          </cell>
        </row>
        <row r="6583">
          <cell r="A6583">
            <v>100835</v>
          </cell>
          <cell r="B6583" t="str">
            <v>JOELHO 90 GRAUS, PARA INSTALAÇÕES EM PEX MULTICAMADA, DN 20 MM, CONEXÃO POR CRIMPAGEM - FORNECIMENTO E INSTALAÇÃO. AF_01/2020</v>
          </cell>
          <cell r="C6583" t="str">
            <v>UN</v>
          </cell>
          <cell r="D6583">
            <v>0</v>
          </cell>
          <cell r="E6583" t="str">
            <v>Instalações de Gás em PEX Multicamadas</v>
          </cell>
          <cell r="F6583" t="str">
            <v>SINAPI Mai/26</v>
          </cell>
        </row>
        <row r="6584">
          <cell r="A6584">
            <v>100836</v>
          </cell>
          <cell r="B6584" t="str">
            <v>JOELHO 90 GRAUS, PARA INSTALAÇÕES EM PEX MULTICAMADA, DN 26 MM, CONEXÃO POR CRIMPAGEM - FORNECIMENTO E INSTALAÇÃO. AF_01/2020</v>
          </cell>
          <cell r="C6584" t="str">
            <v>UN</v>
          </cell>
          <cell r="D6584">
            <v>0</v>
          </cell>
          <cell r="E6584" t="str">
            <v>Instalações de Gás em PEX Multicamadas</v>
          </cell>
          <cell r="F6584" t="str">
            <v>SINAPI Mai/26</v>
          </cell>
        </row>
        <row r="6585">
          <cell r="A6585">
            <v>100837</v>
          </cell>
          <cell r="B6585" t="str">
            <v>JOELHO 90 GRAUS, PARA INSTALAÇÕES EM PEX MULTICAMADA, DN 32 MM, CONEXÃO POR CRIMPAGEM - FORNECIMENTO E INSTALAÇÃO. AF_01/2020</v>
          </cell>
          <cell r="C6585" t="str">
            <v>UN</v>
          </cell>
          <cell r="D6585">
            <v>0</v>
          </cell>
          <cell r="E6585" t="str">
            <v>Instalações de Gás em PEX Multicamadas</v>
          </cell>
          <cell r="F6585" t="str">
            <v>SINAPI Mai/26</v>
          </cell>
        </row>
        <row r="6586">
          <cell r="A6586">
            <v>100826</v>
          </cell>
          <cell r="B6586" t="str">
            <v>JOELHO 90 GRAUS, ROSCA FÊMEA, PARA INSTALAÇÕES EM PEX MULTICAMADA, DN 16 MM X 1/2'', CONEXÃO POR CRIMPAGEM - FORNECIMENTO E INSTALAÇÃO. AF_01/2020</v>
          </cell>
          <cell r="C6586" t="str">
            <v>UN</v>
          </cell>
          <cell r="D6586">
            <v>0</v>
          </cell>
          <cell r="E6586" t="str">
            <v>Instalações de Gás em PEX Multicamadas</v>
          </cell>
          <cell r="F6586" t="str">
            <v>SINAPI Mai/26</v>
          </cell>
        </row>
        <row r="6587">
          <cell r="A6587">
            <v>100827</v>
          </cell>
          <cell r="B6587" t="str">
            <v>JOELHO 90 GRAUS, ROSCA FÊMEA, PARA INSTALAÇÕES EM PEX MULTICAMADA, DN 20 MM X 3/4", CONEXÃO POR CRIMPAGEM - FORNECIMENTO E INSTALAÇÃO. AF_01/2020</v>
          </cell>
          <cell r="C6587" t="str">
            <v>UN</v>
          </cell>
          <cell r="D6587">
            <v>0</v>
          </cell>
          <cell r="E6587" t="str">
            <v>Instalações de Gás em PEX Multicamadas</v>
          </cell>
          <cell r="F6587" t="str">
            <v>SINAPI Mai/26</v>
          </cell>
        </row>
        <row r="6588">
          <cell r="A6588">
            <v>100828</v>
          </cell>
          <cell r="B6588" t="str">
            <v>JOELHO 90 GRAUS, ROSCA FÊMEA, PARA INSTALAÇÕES EM PEX MULTICAMADA, DN 25 MM X 1'', CONEXÃO POR CRIMPAGEM - FORNECIMENTO E INSTALAÇÃO. AF_01/2020</v>
          </cell>
          <cell r="C6588" t="str">
            <v>UN</v>
          </cell>
          <cell r="D6588">
            <v>0</v>
          </cell>
          <cell r="E6588" t="str">
            <v>Instalações de Gás em PEX Multicamadas</v>
          </cell>
          <cell r="F6588" t="str">
            <v>SINAPI Mai/26</v>
          </cell>
        </row>
        <row r="6589">
          <cell r="A6589">
            <v>100829</v>
          </cell>
          <cell r="B6589" t="str">
            <v>JOELHO 90 GRAUS, ROSCA FÊMEA, PARA INSTALAÇÕES EM PEX MULTICAMADA, DN 32 MM X 1 1/4'', CONEXÃO POR CRIMPAGEM - FORNECIMENTO E INSTALAÇÃO. AF_01/2020</v>
          </cell>
          <cell r="C6589" t="str">
            <v>UN</v>
          </cell>
          <cell r="D6589">
            <v>0</v>
          </cell>
          <cell r="E6589" t="str">
            <v>Instalações de Gás em PEX Multicamadas</v>
          </cell>
          <cell r="F6589" t="str">
            <v>SINAPI Mai/26</v>
          </cell>
        </row>
        <row r="6590">
          <cell r="A6590">
            <v>100830</v>
          </cell>
          <cell r="B6590" t="str">
            <v>JOELHO 90 GRAUS, ROSCA MACHO, PARA INSTALAÇÕES EM PEX MULTICAMADA, DN 16 MM X 1/2'', CONEXÃO POR CRIMPAGEM - FORNECIMENTO E INSTALAÇÃO. AF_01/2020</v>
          </cell>
          <cell r="C6590" t="str">
            <v>UN</v>
          </cell>
          <cell r="D6590">
            <v>0</v>
          </cell>
          <cell r="E6590" t="str">
            <v>Instalações de Gás em PEX Multicamadas</v>
          </cell>
          <cell r="F6590" t="str">
            <v>SINAPI Mai/26</v>
          </cell>
        </row>
        <row r="6591">
          <cell r="A6591">
            <v>100831</v>
          </cell>
          <cell r="B6591" t="str">
            <v>JOELHO 90 GRAUS, ROSCA MACHO, PARA INSTALAÇÕES EM PEX MULTICAMADA, DN 20 MM X 3/4", CONEXÃO POR CRIMPAGEM - FORNECIMENTO E INSTALAÇÃO. AF_01/2020</v>
          </cell>
          <cell r="C6591" t="str">
            <v>UN</v>
          </cell>
          <cell r="D6591">
            <v>0</v>
          </cell>
          <cell r="E6591" t="str">
            <v>Instalações de Gás em PEX Multicamadas</v>
          </cell>
          <cell r="F6591" t="str">
            <v>SINAPI Mai/26</v>
          </cell>
        </row>
        <row r="6592">
          <cell r="A6592">
            <v>100832</v>
          </cell>
          <cell r="B6592" t="str">
            <v>JOELHO 90 GRAUS, ROSCA MACHO, PARA INSTALAÇÕES EM PEX MULTICAMADA, DN 25 MM X 1'', CONEXÃO POR CRIMPAGEM - FORNECIMENTO E INSTALAÇÃO. AF_01/2020</v>
          </cell>
          <cell r="C6592" t="str">
            <v>UN</v>
          </cell>
          <cell r="D6592">
            <v>0</v>
          </cell>
          <cell r="E6592" t="str">
            <v>Instalações de Gás em PEX Multicamadas</v>
          </cell>
          <cell r="F6592" t="str">
            <v>SINAPI Mai/26</v>
          </cell>
        </row>
        <row r="6593">
          <cell r="A6593">
            <v>100833</v>
          </cell>
          <cell r="B6593" t="str">
            <v>JOELHO 90 GRAUS, ROSCA MACHO, PARA INSTALAÇÕES EM PEX MULTICAMADA, DN 32 MM X 1 1/4'', CONEXÃO POR CRIMPAGEM - FORNECIMENTO E INSTALAÇÃO. AF_01/2020</v>
          </cell>
          <cell r="C6593" t="str">
            <v>UN</v>
          </cell>
          <cell r="D6593">
            <v>0</v>
          </cell>
          <cell r="E6593" t="str">
            <v>Instalações de Gás em PEX Multicamadas</v>
          </cell>
          <cell r="F6593" t="str">
            <v>SINAPI Mai/26</v>
          </cell>
        </row>
        <row r="6594">
          <cell r="A6594">
            <v>100790</v>
          </cell>
          <cell r="B6594" t="str">
            <v>KIT CAVALETE PARA GÁS - COM MEDIDOR E REGULADOR - ENTRADA INDIVIDUAL PRINCIPAL, EM AÇO GALVANIZADO DN 15 E 25 MM (1/2" E 1") - FORNECIMENTO E INSTALAÇÃO. AF_01/2020</v>
          </cell>
          <cell r="C6594" t="str">
            <v>UN</v>
          </cell>
          <cell r="D6594">
            <v>0</v>
          </cell>
          <cell r="E6594" t="str">
            <v>Instalações de Gás em PEX Multicamadas</v>
          </cell>
          <cell r="F6594" t="str">
            <v>SINAPI Mai/26</v>
          </cell>
        </row>
        <row r="6595">
          <cell r="A6595">
            <v>100789</v>
          </cell>
          <cell r="B6595" t="str">
            <v>KIT CAVALETE PARA GÁS - SEM MEDIDOR COM REGULADOR - ENTRADA INDIVIDUAL PRINCIPAL, EM AÇO GALVANIZADO DN 15 E 25 MM (1/2" E 1") - FORNECIMENTO E INSTALAÇÃO. AF_01/2020</v>
          </cell>
          <cell r="C6595" t="str">
            <v>UN</v>
          </cell>
          <cell r="D6595">
            <v>0</v>
          </cell>
          <cell r="E6595" t="str">
            <v>Instalações de Gás em PEX Multicamadas</v>
          </cell>
          <cell r="F6595" t="str">
            <v>SINAPI Mai/26</v>
          </cell>
        </row>
        <row r="6596">
          <cell r="A6596">
            <v>100788</v>
          </cell>
          <cell r="B6596" t="str">
            <v>KIT CAVALETE PARA GÁS - SEM MEDIDOR OU REGULADOR - ENTRADA INDIVIDUAL PRINCIPAL, EM AÇO GALVANIZADO DN 15 E 25 MM (1/2" E 1") - FORNECIMENTO E INSTALAÇÃO. AF_01/2020</v>
          </cell>
          <cell r="C6596" t="str">
            <v>UN</v>
          </cell>
          <cell r="D6596">
            <v>789.38</v>
          </cell>
          <cell r="E6596" t="str">
            <v>Instalações de Gás em PEX Multicamadas</v>
          </cell>
          <cell r="F6596" t="str">
            <v>SINAPI Mai/26</v>
          </cell>
        </row>
        <row r="6597">
          <cell r="A6597">
            <v>100811</v>
          </cell>
          <cell r="B6597" t="str">
            <v>LUVA DE REDUÇÃO PARA INSTALAÇÕES EM PEX MULTICAMADA, DN 20 X 16 MM, CONEXÃO POR CRIMPAGEM - FORNECIMENTO E INSTALAÇÃO. AF_01/2020</v>
          </cell>
          <cell r="C6597" t="str">
            <v>UN</v>
          </cell>
          <cell r="D6597">
            <v>0</v>
          </cell>
          <cell r="E6597" t="str">
            <v>Instalações de Gás em PEX Multicamadas</v>
          </cell>
          <cell r="F6597" t="str">
            <v>SINAPI Mai/26</v>
          </cell>
        </row>
        <row r="6598">
          <cell r="A6598">
            <v>100812</v>
          </cell>
          <cell r="B6598" t="str">
            <v>LUVA DE REDUÇÃO PARA INSTALAÇÕES EM PEX MULTICAMADA, DN 26 X 20 MM, CONEXÃO POR CRIMPAGEM - FORNECIMENTO E INSTALAÇÃO. AF_01/2020</v>
          </cell>
          <cell r="C6598" t="str">
            <v>UN</v>
          </cell>
          <cell r="D6598">
            <v>0</v>
          </cell>
          <cell r="E6598" t="str">
            <v>Instalações de Gás em PEX Multicamadas</v>
          </cell>
          <cell r="F6598" t="str">
            <v>SINAPI Mai/26</v>
          </cell>
        </row>
        <row r="6599">
          <cell r="A6599">
            <v>100813</v>
          </cell>
          <cell r="B6599" t="str">
            <v>LUVA DE REDUÇÃO PARA INSTALAÇÕES EM PEX MULTICAMADA, DN 32 X 26 MM, CONEXÃO POR CRIMPAGEM - FORNECIMENTO E INSTALAÇÃO. AF_01/2020</v>
          </cell>
          <cell r="C6599" t="str">
            <v>UN</v>
          </cell>
          <cell r="D6599">
            <v>0</v>
          </cell>
          <cell r="E6599" t="str">
            <v>Instalações de Gás em PEX Multicamadas</v>
          </cell>
          <cell r="F6599" t="str">
            <v>SINAPI Mai/26</v>
          </cell>
        </row>
        <row r="6600">
          <cell r="A6600">
            <v>100814</v>
          </cell>
          <cell r="B6600" t="str">
            <v>LUVA PARA INSTALAÇÕES EM PEX MULTICAMADA, DN 16 MM, CONEXÃO POR CRIMPAGEM - FORNECIMENTO E INSTALAÇÃO. AF_01/2020</v>
          </cell>
          <cell r="C6600" t="str">
            <v>UN</v>
          </cell>
          <cell r="D6600">
            <v>0</v>
          </cell>
          <cell r="E6600" t="str">
            <v>Instalações de Gás em PEX Multicamadas</v>
          </cell>
          <cell r="F6600" t="str">
            <v>SINAPI Mai/26</v>
          </cell>
        </row>
        <row r="6601">
          <cell r="A6601">
            <v>100815</v>
          </cell>
          <cell r="B6601" t="str">
            <v>LUVA PARA INSTALAÇÕES EM PEX MULTICAMADA, DN 20 MM, CONEXÃO POR CRIMPAGEM - FORNECIMENTO E INSTALAÇÃO. AF_01/2020</v>
          </cell>
          <cell r="C6601" t="str">
            <v>UN</v>
          </cell>
          <cell r="D6601">
            <v>0</v>
          </cell>
          <cell r="E6601" t="str">
            <v>Instalações de Gás em PEX Multicamadas</v>
          </cell>
          <cell r="F6601" t="str">
            <v>SINAPI Mai/26</v>
          </cell>
        </row>
        <row r="6602">
          <cell r="A6602">
            <v>100816</v>
          </cell>
          <cell r="B6602" t="str">
            <v>LUVA PARA INSTALAÇÕES EM PEX MULTICAMADA, DN 26 MM, CONEXÃO POR CRIMPAGEM - FORNECIMENTO E INSTALAÇÃO. AF_01/2020</v>
          </cell>
          <cell r="C6602" t="str">
            <v>UN</v>
          </cell>
          <cell r="D6602">
            <v>0</v>
          </cell>
          <cell r="E6602" t="str">
            <v>Instalações de Gás em PEX Multicamadas</v>
          </cell>
          <cell r="F6602" t="str">
            <v>SINAPI Mai/26</v>
          </cell>
        </row>
        <row r="6603">
          <cell r="A6603">
            <v>100817</v>
          </cell>
          <cell r="B6603" t="str">
            <v>LUVA PARA INSTALAÇÕES EM PEX MULTICAMADA, DN 32 MM, CONEXÃO POR CRIMPAGEM - FORNECIMENTO E INSTALAÇÃO. AF_01/2020</v>
          </cell>
          <cell r="C6603" t="str">
            <v>UN</v>
          </cell>
          <cell r="D6603">
            <v>0</v>
          </cell>
          <cell r="E6603" t="str">
            <v>Instalações de Gás em PEX Multicamadas</v>
          </cell>
          <cell r="F6603" t="str">
            <v>SINAPI Mai/26</v>
          </cell>
        </row>
        <row r="6604">
          <cell r="A6604">
            <v>100795</v>
          </cell>
          <cell r="B6604" t="str">
            <v>TUBO, PEX, MULTICAMADA, COM PROTEÇÃO UV, DN 16, INSTALADO EM IMPLANTAÇÃO DE INSTALAÇÕES DE GÁS - FORNECIMENTO E INSTALAÇÃO. AF_01/2020</v>
          </cell>
          <cell r="C6604" t="str">
            <v>M</v>
          </cell>
          <cell r="D6604">
            <v>0</v>
          </cell>
          <cell r="E6604" t="str">
            <v>Instalações de Gás em PEX Multicamadas</v>
          </cell>
          <cell r="F6604" t="str">
            <v>SINAPI Mai/26</v>
          </cell>
        </row>
        <row r="6605">
          <cell r="A6605">
            <v>100842</v>
          </cell>
          <cell r="B6605" t="str">
            <v>TUBO, PEX, MULTICAMADA, COM PROTEÇÃO UV, DN 16, INSTALADO EM PRUMADA DE INSTALAÇÕES DE GÁS - FORNECIMENTO E INSTALAÇÃO. AF_01/2020</v>
          </cell>
          <cell r="C6605" t="str">
            <v>M</v>
          </cell>
          <cell r="D6605">
            <v>0</v>
          </cell>
          <cell r="E6605" t="str">
            <v>Instalações de Gás em PEX Multicamadas</v>
          </cell>
          <cell r="F6605" t="str">
            <v>SINAPI Mai/26</v>
          </cell>
        </row>
        <row r="6606">
          <cell r="A6606">
            <v>100796</v>
          </cell>
          <cell r="B6606" t="str">
            <v>TUBO, PEX, MULTICAMADA, COM PROTEÇÃO UV, DN 20, INSTALADO EM IMPLANTAÇÃO DE INSTALAÇÕES DE GÁS - FORNECIMENTO E INSTALAÇÃO. AF_01/2020</v>
          </cell>
          <cell r="C6606" t="str">
            <v>M</v>
          </cell>
          <cell r="D6606">
            <v>0</v>
          </cell>
          <cell r="E6606" t="str">
            <v>Instalações de Gás em PEX Multicamadas</v>
          </cell>
          <cell r="F6606" t="str">
            <v>SINAPI Mai/26</v>
          </cell>
        </row>
        <row r="6607">
          <cell r="A6607">
            <v>100843</v>
          </cell>
          <cell r="B6607" t="str">
            <v>TUBO, PEX, MULTICAMADA, COM PROTEÇÃO UV, DN 20, INSTALADO EM PRUMADA DE INSTALAÇÕES DE GÁS - FORNECIMENTO E INSTALAÇÃO. AF_01/2020</v>
          </cell>
          <cell r="C6607" t="str">
            <v>M</v>
          </cell>
          <cell r="D6607">
            <v>0</v>
          </cell>
          <cell r="E6607" t="str">
            <v>Instalações de Gás em PEX Multicamadas</v>
          </cell>
          <cell r="F6607" t="str">
            <v>SINAPI Mai/26</v>
          </cell>
        </row>
        <row r="6608">
          <cell r="A6608">
            <v>100844</v>
          </cell>
          <cell r="B6608" t="str">
            <v>TUBO, PEX, MULTICAMADA, COM PROTEÇÃO UV, DN 25, INSTALADO EM PRUMADA DE INSTALAÇÕES DE GÁS - FORNECIMENTO E INSTALAÇÃO. AF_01/2020</v>
          </cell>
          <cell r="C6608" t="str">
            <v>M</v>
          </cell>
          <cell r="D6608">
            <v>0</v>
          </cell>
          <cell r="E6608" t="str">
            <v>Instalações de Gás em PEX Multicamadas</v>
          </cell>
          <cell r="F6608" t="str">
            <v>SINAPI Mai/26</v>
          </cell>
        </row>
        <row r="6609">
          <cell r="A6609">
            <v>100797</v>
          </cell>
          <cell r="B6609" t="str">
            <v>TUBO, PEX, MULTICAMADA, COM PROTEÇÃO UV, DN 26, INSTALADO EM IMPLANTAÇÃO DE INSTALAÇÕES DE GÁS - FORNECIMENTO E INSTALAÇÃO. AF_01/2020</v>
          </cell>
          <cell r="C6609" t="str">
            <v>M</v>
          </cell>
          <cell r="D6609">
            <v>0</v>
          </cell>
          <cell r="E6609" t="str">
            <v>Instalações de Gás em PEX Multicamadas</v>
          </cell>
          <cell r="F6609" t="str">
            <v>SINAPI Mai/26</v>
          </cell>
        </row>
        <row r="6610">
          <cell r="A6610">
            <v>100798</v>
          </cell>
          <cell r="B6610" t="str">
            <v>TUBO, PEX, MULTICAMADA, COM PROTEÇÃO UV, DN 32, INSTALADO EM IMPLANTAÇÃO DE INSTALAÇÕES DE GÁS - FORNECIMENTO E INSTALAÇÃO. AF_01/2020</v>
          </cell>
          <cell r="C6610" t="str">
            <v>M</v>
          </cell>
          <cell r="D6610">
            <v>0</v>
          </cell>
          <cell r="E6610" t="str">
            <v>Instalações de Gás em PEX Multicamadas</v>
          </cell>
          <cell r="F6610" t="str">
            <v>SINAPI Mai/26</v>
          </cell>
        </row>
        <row r="6611">
          <cell r="A6611">
            <v>100845</v>
          </cell>
          <cell r="B6611" t="str">
            <v>TUBO, PEX, MULTICAMADA, COM PROTEÇÃO UV, DN 32, INSTALADO EM PRUMADA DE INSTALAÇÕES DE GÁS - FORNECIMENTO E INSTALAÇÃO. AF_01/2020</v>
          </cell>
          <cell r="C6611" t="str">
            <v>M</v>
          </cell>
          <cell r="D6611">
            <v>0</v>
          </cell>
          <cell r="E6611" t="str">
            <v>Instalações de Gás em PEX Multicamadas</v>
          </cell>
          <cell r="F6611" t="str">
            <v>SINAPI Mai/26</v>
          </cell>
        </row>
        <row r="6612">
          <cell r="A6612">
            <v>100799</v>
          </cell>
          <cell r="B6612" t="str">
            <v>TUBO, PEX, MULTICAMADA, COM TUBO LUVA, DN 16, INSTALADO EM IMPLANTAÇÃO DE INSTALAÇÕES DE GÁS - FORNECIMENTO E INSTALAÇÃO. AF_01/2020</v>
          </cell>
          <cell r="C6612" t="str">
            <v>M</v>
          </cell>
          <cell r="D6612">
            <v>22.43</v>
          </cell>
          <cell r="E6612" t="str">
            <v>Instalações de Gás em PEX Multicamadas</v>
          </cell>
          <cell r="F6612" t="str">
            <v>SINAPI Mai/26</v>
          </cell>
        </row>
        <row r="6613">
          <cell r="A6613">
            <v>100807</v>
          </cell>
          <cell r="B6613" t="str">
            <v>TUBO, PEX, MULTICAMADA, COM TUBO LUVA, DN 16, INSTALADO EM RAMAL INTERNO DE INSTALAÇÕES DE GÁS - FORNECIMENTO E INSTALAÇÃO. AF_01/2020</v>
          </cell>
          <cell r="C6613" t="str">
            <v>M</v>
          </cell>
          <cell r="D6613">
            <v>30.93</v>
          </cell>
          <cell r="E6613" t="str">
            <v>Instalações de Gás em PEX Multicamadas</v>
          </cell>
          <cell r="F6613" t="str">
            <v>SINAPI Mai/26</v>
          </cell>
        </row>
        <row r="6614">
          <cell r="A6614">
            <v>100800</v>
          </cell>
          <cell r="B6614" t="str">
            <v>TUBO, PEX, MULTICAMADA, COM TUBO LUVA, DN 20, INSTALADO EM IMPLANTAÇÃO DE INSTALAÇÕES DE GÁS - FORNECIMENTO E INSTALAÇÃO. AF_01/2020</v>
          </cell>
          <cell r="C6614" t="str">
            <v>M</v>
          </cell>
          <cell r="D6614">
            <v>31.1</v>
          </cell>
          <cell r="E6614" t="str">
            <v>Instalações de Gás em PEX Multicamadas</v>
          </cell>
          <cell r="F6614" t="str">
            <v>SINAPI Mai/26</v>
          </cell>
        </row>
        <row r="6615">
          <cell r="A6615">
            <v>100808</v>
          </cell>
          <cell r="B6615" t="str">
            <v>TUBO, PEX, MULTICAMADA, COM TUBO LUVA, DN 20, INSTALADO EM RAMAL INTERNO DE INSTALAÇÕES DE GÁS - FORNECIMENTO E INSTALAÇÃO. AF_01/2020</v>
          </cell>
          <cell r="C6615" t="str">
            <v>M</v>
          </cell>
          <cell r="D6615">
            <v>41.19</v>
          </cell>
          <cell r="E6615" t="str">
            <v>Instalações de Gás em PEX Multicamadas</v>
          </cell>
          <cell r="F6615" t="str">
            <v>SINAPI Mai/26</v>
          </cell>
        </row>
        <row r="6616">
          <cell r="A6616">
            <v>100801</v>
          </cell>
          <cell r="B6616" t="str">
            <v>TUBO, PEX, MULTICAMADA, COM TUBO LUVA, DN 26, INSTALADO EM IMPLANTAÇÃO DE INSTALAÇÕES DE GÁS - FORNECIMENTO E INSTALAÇÃO. AF_01/2020</v>
          </cell>
          <cell r="C6616" t="str">
            <v>M</v>
          </cell>
          <cell r="D6616">
            <v>40.229999999999997</v>
          </cell>
          <cell r="E6616" t="str">
            <v>Instalações de Gás em PEX Multicamadas</v>
          </cell>
          <cell r="F6616" t="str">
            <v>SINAPI Mai/26</v>
          </cell>
        </row>
        <row r="6617">
          <cell r="A6617">
            <v>100809</v>
          </cell>
          <cell r="B6617" t="str">
            <v>TUBO, PEX, MULTICAMADA, COM TUBO LUVA, DN 26, INSTALADO EM RAMAL INTERNO DE INSTALAÇÕES DE GÁS - FORNECIMENTO E INSTALAÇÃO. AF_01/2020</v>
          </cell>
          <cell r="C6617" t="str">
            <v>M</v>
          </cell>
          <cell r="D6617">
            <v>52.29</v>
          </cell>
          <cell r="E6617" t="str">
            <v>Instalações de Gás em PEX Multicamadas</v>
          </cell>
          <cell r="F6617" t="str">
            <v>SINAPI Mai/26</v>
          </cell>
        </row>
        <row r="6618">
          <cell r="A6618">
            <v>100802</v>
          </cell>
          <cell r="B6618" t="str">
            <v>TUBO, PEX, MULTICAMADA, COM TUBO LUVA, DN 32, INSTALADO EM IMPLANTAÇÃO DE INSTALAÇÕES DE GÁS - FORNECIMENTO E INSTALAÇÃO. AF_01/2020</v>
          </cell>
          <cell r="C6618" t="str">
            <v>M</v>
          </cell>
          <cell r="D6618">
            <v>53.12</v>
          </cell>
          <cell r="E6618" t="str">
            <v>Instalações de Gás em PEX Multicamadas</v>
          </cell>
          <cell r="F6618" t="str">
            <v>SINAPI Mai/26</v>
          </cell>
        </row>
        <row r="6619">
          <cell r="A6619">
            <v>100810</v>
          </cell>
          <cell r="B6619" t="str">
            <v>TUBO, PEX, MULTICAMADA, COM TUBO LUVA, DN 32, INSTALADO EM RAMAL INTERNO DE INSTALAÇÕES DE GÁS - FORNECIMENTO E INSTALAÇÃO. AF_01/2020</v>
          </cell>
          <cell r="C6619" t="str">
            <v>M</v>
          </cell>
          <cell r="D6619">
            <v>67.959999999999994</v>
          </cell>
          <cell r="E6619" t="str">
            <v>Instalações de Gás em PEX Multicamadas</v>
          </cell>
          <cell r="F6619" t="str">
            <v>SINAPI Mai/26</v>
          </cell>
        </row>
        <row r="6620">
          <cell r="A6620">
            <v>100791</v>
          </cell>
          <cell r="B6620" t="str">
            <v>TUBO, PEX, MULTICAMADA, DN 16, INSTALADO EM IMPLANTAÇÃO DE INSTALAÇÕES DE GÁS - FORNECIMENTO E INSTALAÇÃO. AF_01/2020</v>
          </cell>
          <cell r="C6620" t="str">
            <v>M</v>
          </cell>
          <cell r="D6620">
            <v>21.7</v>
          </cell>
          <cell r="E6620" t="str">
            <v>Instalações de Gás em PEX Multicamadas</v>
          </cell>
          <cell r="F6620" t="str">
            <v>SINAPI Mai/26</v>
          </cell>
        </row>
        <row r="6621">
          <cell r="A6621">
            <v>100803</v>
          </cell>
          <cell r="B6621" t="str">
            <v>TUBO, PEX, MULTICAMADA, DN 16, INSTALADO EM RAMAL INTERNO DE INSTALAÇÕES DE GÁS - FORNECIMENTO E INSTALAÇÃO. AF_01/2020</v>
          </cell>
          <cell r="C6621" t="str">
            <v>M</v>
          </cell>
          <cell r="D6621">
            <v>20.2</v>
          </cell>
          <cell r="E6621" t="str">
            <v>Instalações de Gás em PEX Multicamadas</v>
          </cell>
          <cell r="F6621" t="str">
            <v>SINAPI Mai/26</v>
          </cell>
        </row>
        <row r="6622">
          <cell r="A6622">
            <v>100792</v>
          </cell>
          <cell r="B6622" t="str">
            <v>TUBO, PEX, MULTICAMADA, DN 20, INSTALADO EM IMPLANTAÇÃO DE INSTALAÇÕES DE GÁS - FORNECIMENTO E INSTALAÇÃO. AF_01/2020</v>
          </cell>
          <cell r="C6622" t="str">
            <v>M</v>
          </cell>
          <cell r="D6622">
            <v>30.37</v>
          </cell>
          <cell r="E6622" t="str">
            <v>Instalações de Gás em PEX Multicamadas</v>
          </cell>
          <cell r="F6622" t="str">
            <v>SINAPI Mai/26</v>
          </cell>
        </row>
        <row r="6623">
          <cell r="A6623">
            <v>100804</v>
          </cell>
          <cell r="B6623" t="str">
            <v>TUBO, PEX, MULTICAMADA, DN 20, INSTALADO EM RAMAL INTERNO DE INSTALAÇÕES DE GÁS - FORNECIMENTO E INSTALAÇÃO. AF_01/2020</v>
          </cell>
          <cell r="C6623" t="str">
            <v>M</v>
          </cell>
          <cell r="D6623">
            <v>28.6</v>
          </cell>
          <cell r="E6623" t="str">
            <v>Instalações de Gás em PEX Multicamadas</v>
          </cell>
          <cell r="F6623" t="str">
            <v>SINAPI Mai/26</v>
          </cell>
        </row>
        <row r="6624">
          <cell r="A6624">
            <v>100793</v>
          </cell>
          <cell r="B6624" t="str">
            <v>TUBO, PEX, MULTICAMADA, DN 26, INSTALADO EM IMPLANTAÇÃO DE INSTALAÇÕES DE GÁS - FORNECIMENTO E INSTALAÇÃO. AF_01/2020</v>
          </cell>
          <cell r="C6624" t="str">
            <v>M</v>
          </cell>
          <cell r="D6624">
            <v>39.49</v>
          </cell>
          <cell r="E6624" t="str">
            <v>Instalações de Gás em PEX Multicamadas</v>
          </cell>
          <cell r="F6624" t="str">
            <v>SINAPI Mai/26</v>
          </cell>
        </row>
        <row r="6625">
          <cell r="A6625">
            <v>100805</v>
          </cell>
          <cell r="B6625" t="str">
            <v>TUBO, PEX, MULTICAMADA, DN 26, INSTALADO EM RAMAL INTERNO DE INSTALAÇÕES DE GÁS - FORNECIMENTO E INSTALAÇÃO. AF_01/2020</v>
          </cell>
          <cell r="C6625" t="str">
            <v>M</v>
          </cell>
          <cell r="D6625">
            <v>37.369999999999997</v>
          </cell>
          <cell r="E6625" t="str">
            <v>Instalações de Gás em PEX Multicamadas</v>
          </cell>
          <cell r="F6625" t="str">
            <v>SINAPI Mai/26</v>
          </cell>
        </row>
        <row r="6626">
          <cell r="A6626">
            <v>100794</v>
          </cell>
          <cell r="B6626" t="str">
            <v>TUBO, PEX, MULTICAMADA, DN 32, INSTALADO EM IMPLANTAÇÃO DE INSTALAÇÕES DE GÁS - FORNECIMENTO E INSTALAÇÃO. AF_01/2020</v>
          </cell>
          <cell r="C6626" t="str">
            <v>M</v>
          </cell>
          <cell r="D6626">
            <v>52.38</v>
          </cell>
          <cell r="E6626" t="str">
            <v>Instalações de Gás em PEX Multicamadas</v>
          </cell>
          <cell r="F6626" t="str">
            <v>SINAPI Mai/26</v>
          </cell>
        </row>
        <row r="6627">
          <cell r="A6627">
            <v>100806</v>
          </cell>
          <cell r="B6627" t="str">
            <v>TUBO, PEX, MULTICAMADA, DN 32, INSTALADO EM RAMAL INTERNO DE INSTALAÇÕES DE GÁS - FORNECIMENTO E INSTALAÇÃO. AF_01/2020</v>
          </cell>
          <cell r="C6627" t="str">
            <v>M</v>
          </cell>
          <cell r="D6627">
            <v>49.78</v>
          </cell>
          <cell r="E6627" t="str">
            <v>Instalações de Gás em PEX Multicamadas</v>
          </cell>
          <cell r="F6627" t="str">
            <v>SINAPI Mai/26</v>
          </cell>
        </row>
        <row r="6628">
          <cell r="A6628">
            <v>100838</v>
          </cell>
          <cell r="B6628" t="str">
            <v>TÊ, PARA INSTALAÇÕES EM PEX MULTICAMADA, DN 16 MM, CONEXÃO POR CRIMPAGEM - FORNECIMENTO E INSTALAÇÃO. AF_01/2020</v>
          </cell>
          <cell r="C6628" t="str">
            <v>UN</v>
          </cell>
          <cell r="D6628">
            <v>0</v>
          </cell>
          <cell r="E6628" t="str">
            <v>Instalações de Gás em PEX Multicamadas</v>
          </cell>
          <cell r="F6628" t="str">
            <v>SINAPI Mai/26</v>
          </cell>
        </row>
        <row r="6629">
          <cell r="A6629">
            <v>100839</v>
          </cell>
          <cell r="B6629" t="str">
            <v>TÊ, PARA INSTALAÇÕES EM PEX MULTICAMADA, DN 20 MM, CONEXÃO POR CRIMPAGEM - FORNECIMENTO E INSTALAÇÃO. AF_01/2020</v>
          </cell>
          <cell r="C6629" t="str">
            <v>UN</v>
          </cell>
          <cell r="D6629">
            <v>0</v>
          </cell>
          <cell r="E6629" t="str">
            <v>Instalações de Gás em PEX Multicamadas</v>
          </cell>
          <cell r="F6629" t="str">
            <v>SINAPI Mai/26</v>
          </cell>
        </row>
        <row r="6630">
          <cell r="A6630">
            <v>100840</v>
          </cell>
          <cell r="B6630" t="str">
            <v>TÊ, PARA INSTALAÇÕES EM PEX MULTICAMADA, DN 26 MM, CONEXÃO POR CRIMPAGEM - FORNECIMENTO E INSTALAÇÃO. AF_01/2020</v>
          </cell>
          <cell r="C6630" t="str">
            <v>UN</v>
          </cell>
          <cell r="D6630">
            <v>0</v>
          </cell>
          <cell r="E6630" t="str">
            <v>Instalações de Gás em PEX Multicamadas</v>
          </cell>
          <cell r="F6630" t="str">
            <v>SINAPI Mai/26</v>
          </cell>
        </row>
        <row r="6631">
          <cell r="A6631">
            <v>100841</v>
          </cell>
          <cell r="B6631" t="str">
            <v>TÊ, PARA INSTALAÇÕES EM PEX MULTICAMADA, DN 32 MM, CONEXÃO POR CRIMPAGEM - FORNECIMENTO E INSTALAÇÃO. AF_01/2020</v>
          </cell>
          <cell r="C6631" t="str">
            <v>UN</v>
          </cell>
          <cell r="D6631">
            <v>0</v>
          </cell>
          <cell r="E6631" t="str">
            <v>Instalações de Gás em PEX Multicamadas</v>
          </cell>
          <cell r="F6631" t="str">
            <v>SINAPI Mai/26</v>
          </cell>
        </row>
        <row r="6632">
          <cell r="A6632">
            <v>103283</v>
          </cell>
          <cell r="B6632" t="str">
            <v>AR CONDICIONADO JANELA, 10000 BTU/H, CICLO FRIO - FORNECIMENTO E INSTALAÇÃO. AF_11/2021</v>
          </cell>
          <cell r="C6632" t="str">
            <v>UN</v>
          </cell>
          <cell r="D6632">
            <v>0</v>
          </cell>
          <cell r="E6632" t="str">
            <v>Instalações de ar condicionado</v>
          </cell>
          <cell r="F6632" t="str">
            <v>SINAPI Mai/26</v>
          </cell>
        </row>
        <row r="6633">
          <cell r="A6633">
            <v>103284</v>
          </cell>
          <cell r="B6633" t="str">
            <v>AR CONDICIONADO JANELA, 12000 BTU/H, CICLO FRIO - FORNECIMENTO E INSTALAÇÃO. AF_11/2021</v>
          </cell>
          <cell r="C6633" t="str">
            <v>UN</v>
          </cell>
          <cell r="D6633">
            <v>0</v>
          </cell>
          <cell r="E6633" t="str">
            <v>Instalações de ar condicionado</v>
          </cell>
          <cell r="F6633" t="str">
            <v>SINAPI Mai/26</v>
          </cell>
        </row>
        <row r="6634">
          <cell r="A6634">
            <v>103282</v>
          </cell>
          <cell r="B6634" t="str">
            <v>AR CONDICIONADO JANELA, 7500 BTU/H, CICLO FRIO - FORNECIMENTO E INSTALAÇÃO. AF_11/2021</v>
          </cell>
          <cell r="C6634" t="str">
            <v>UN</v>
          </cell>
          <cell r="D6634">
            <v>0</v>
          </cell>
          <cell r="E6634" t="str">
            <v>Instalações de ar condicionado</v>
          </cell>
          <cell r="F6634" t="str">
            <v>SINAPI Mai/26</v>
          </cell>
        </row>
        <row r="6635">
          <cell r="A6635">
            <v>103279</v>
          </cell>
          <cell r="B6635" t="str">
            <v>AR CONDICIONADO SPLIT DUTO, 18000 BTU/H, CICLO QUENTE/FRIO - FORNECIMENTO E INSTALAÇÃO. AF_11/2021</v>
          </cell>
          <cell r="C6635" t="str">
            <v>UN</v>
          </cell>
          <cell r="D6635">
            <v>0</v>
          </cell>
          <cell r="E6635" t="str">
            <v>Instalações de ar condicionado</v>
          </cell>
          <cell r="F6635" t="str">
            <v>SINAPI Mai/26</v>
          </cell>
        </row>
        <row r="6636">
          <cell r="A6636">
            <v>103280</v>
          </cell>
          <cell r="B6636" t="str">
            <v>AR CONDICIONADO SPLIT DUTO, 24000 BTU/H, CICLO QUENTE/FRIO - FORNECIMENTO E INSTALAÇÃO. AF_11/2021</v>
          </cell>
          <cell r="C6636" t="str">
            <v>UN</v>
          </cell>
          <cell r="D6636">
            <v>0</v>
          </cell>
          <cell r="E6636" t="str">
            <v>Instalações de ar condicionado</v>
          </cell>
          <cell r="F6636" t="str">
            <v>SINAPI Mai/26</v>
          </cell>
        </row>
        <row r="6637">
          <cell r="A6637">
            <v>103281</v>
          </cell>
          <cell r="B6637" t="str">
            <v>AR CONDICIONADO SPLIT DUTO, 36000 BTU/H, CICLO QUENTE/FRIO - FORNECIMENTO E INSTALAÇÃO. AF_11/2021</v>
          </cell>
          <cell r="C6637" t="str">
            <v>UN</v>
          </cell>
          <cell r="D6637">
            <v>0</v>
          </cell>
          <cell r="E6637" t="str">
            <v>Instalações de ar condicionado</v>
          </cell>
          <cell r="F6637" t="str">
            <v>SINAPI Mai/26</v>
          </cell>
        </row>
        <row r="6638">
          <cell r="A6638">
            <v>103247</v>
          </cell>
          <cell r="B6638" t="str">
            <v>AR CONDICIONADO SPLIT INVERTER, HI-WALL (PAREDE), 12000 BTU/H, CICLO FRIO - FORNECIMENTO E INSTALAÇÃO. AF_11/2021_PE</v>
          </cell>
          <cell r="C6638" t="str">
            <v>UN</v>
          </cell>
          <cell r="D6638">
            <v>2417.13</v>
          </cell>
          <cell r="E6638" t="str">
            <v>Instalações de ar condicionado</v>
          </cell>
          <cell r="F6638" t="str">
            <v>SINAPI Mai/26</v>
          </cell>
        </row>
        <row r="6639">
          <cell r="A6639">
            <v>103250</v>
          </cell>
          <cell r="B6639" t="str">
            <v>AR CONDICIONADO SPLIT INVERTER, HI-WALL (PAREDE), 18000 BTU/H, CICLO FRIO - FORNECIMENTO E INSTALAÇÃO. AF_11/2021_PE</v>
          </cell>
          <cell r="C6639" t="str">
            <v>UN</v>
          </cell>
          <cell r="D6639">
            <v>3485.67</v>
          </cell>
          <cell r="E6639" t="str">
            <v>Instalações de ar condicionado</v>
          </cell>
          <cell r="F6639" t="str">
            <v>SINAPI Mai/26</v>
          </cell>
        </row>
        <row r="6640">
          <cell r="A6640">
            <v>103253</v>
          </cell>
          <cell r="B6640" t="str">
            <v>AR CONDICIONADO SPLIT INVERTER, HI-WALL (PAREDE), 24000 BTU/H, CICLO FRIO - FORNECIMENTO E INSTALAÇÃO. AF_11/2021_PE</v>
          </cell>
          <cell r="C6640" t="str">
            <v>UN</v>
          </cell>
          <cell r="D6640">
            <v>4728</v>
          </cell>
          <cell r="E6640" t="str">
            <v>Instalações de ar condicionado</v>
          </cell>
          <cell r="F6640" t="str">
            <v>SINAPI Mai/26</v>
          </cell>
        </row>
        <row r="6641">
          <cell r="A6641">
            <v>103244</v>
          </cell>
          <cell r="B6641" t="str">
            <v>AR CONDICIONADO SPLIT INVERTER, HI-WALL (PAREDE), 9000 BTU/H, CICLO FRIO - FORNECIMENTO E INSTALAÇÃO. AF_11/2021_PE</v>
          </cell>
          <cell r="C6641" t="str">
            <v>UN</v>
          </cell>
          <cell r="D6641">
            <v>2184.58</v>
          </cell>
          <cell r="E6641" t="str">
            <v>Instalações de ar condicionado</v>
          </cell>
          <cell r="F6641" t="str">
            <v>SINAPI Mai/26</v>
          </cell>
        </row>
        <row r="6642">
          <cell r="A6642">
            <v>103256</v>
          </cell>
          <cell r="B6642" t="str">
            <v>AR CONDICIONADO SPLIT INVERTER, PISO TETO, 18000 BTU/H, CICLO FRIO - FORNECIMENTO E INSTALAÇÃO. AF_11/2021_PSE</v>
          </cell>
          <cell r="C6642" t="str">
            <v>UN</v>
          </cell>
          <cell r="D6642">
            <v>8751.93</v>
          </cell>
          <cell r="E6642" t="str">
            <v>Instalações de ar condicionado</v>
          </cell>
          <cell r="F6642" t="str">
            <v>SINAPI Mai/26</v>
          </cell>
        </row>
        <row r="6643">
          <cell r="A6643">
            <v>103258</v>
          </cell>
          <cell r="B6643" t="str">
            <v>AR CONDICIONADO SPLIT INVERTER, PISO TETO, 24000 BTU/H, CICLO FRIO - FORNECIMENTO E INSTALAÇÃO. AF_11/2021_PSE</v>
          </cell>
          <cell r="C6643" t="str">
            <v>UN</v>
          </cell>
          <cell r="D6643">
            <v>9773.84</v>
          </cell>
          <cell r="E6643" t="str">
            <v>Instalações de ar condicionado</v>
          </cell>
          <cell r="F6643" t="str">
            <v>SINAPI Mai/26</v>
          </cell>
        </row>
        <row r="6644">
          <cell r="A6644">
            <v>103260</v>
          </cell>
          <cell r="B6644" t="str">
            <v>AR CONDICIONADO SPLIT INVERTER, PISO TETO, 24000 BTU/H, QUENTE/FRIO - FORNECIMENTO E INSTALAÇÃO. AF_11/2021_PSE</v>
          </cell>
          <cell r="C6644" t="str">
            <v>UN</v>
          </cell>
          <cell r="D6644">
            <v>5463.31</v>
          </cell>
          <cell r="E6644" t="str">
            <v>Instalações de ar condicionado</v>
          </cell>
          <cell r="F6644" t="str">
            <v>SINAPI Mai/26</v>
          </cell>
        </row>
        <row r="6645">
          <cell r="A6645">
            <v>103261</v>
          </cell>
          <cell r="B6645" t="str">
            <v>AR CONDICIONADO SPLIT INVERTER, PISO TETO, 36000 BTU/H, CICLO FRIO - FORNECIMENTO E INSTALAÇÃO. AF_11/2021_PSE</v>
          </cell>
          <cell r="C6645" t="str">
            <v>UN</v>
          </cell>
          <cell r="D6645">
            <v>11022.31</v>
          </cell>
          <cell r="E6645" t="str">
            <v>Instalações de ar condicionado</v>
          </cell>
          <cell r="F6645" t="str">
            <v>SINAPI Mai/26</v>
          </cell>
        </row>
        <row r="6646">
          <cell r="A6646">
            <v>103263</v>
          </cell>
          <cell r="B6646" t="str">
            <v>AR CONDICIONADO SPLIT INVERTER, PISO TETO, 48000 BTU/H, CICLO FRIO - FORNECIMENTO E INSTALAÇÃO. AF_11/2021_PE</v>
          </cell>
          <cell r="C6646" t="str">
            <v>UN</v>
          </cell>
          <cell r="D6646">
            <v>15314.97</v>
          </cell>
          <cell r="E6646" t="str">
            <v>Instalações de ar condicionado</v>
          </cell>
          <cell r="F6646" t="str">
            <v>SINAPI Mai/26</v>
          </cell>
        </row>
        <row r="6647">
          <cell r="A6647">
            <v>103265</v>
          </cell>
          <cell r="B6647" t="str">
            <v>AR CONDICIONADO SPLIT INVERTER, PISO TETO, APRESENTANDO ENTRE 54000 E 58000 BTU/H, CICLO FRIO - FORNECIMENTO E INSTALAÇÃO. AF_11/2021_PE</v>
          </cell>
          <cell r="C6647" t="str">
            <v>UN</v>
          </cell>
          <cell r="D6647">
            <v>18423.849999999999</v>
          </cell>
          <cell r="E6647" t="str">
            <v>Instalações de ar condicionado</v>
          </cell>
          <cell r="F6647" t="str">
            <v>SINAPI Mai/26</v>
          </cell>
        </row>
        <row r="6648">
          <cell r="A6648">
            <v>103268</v>
          </cell>
          <cell r="B6648" t="str">
            <v>AR CONDICIONADO SPLIT ON/OFF, CASSETE (TETO), 18000 BTU/H, CICLO QUENTE/FRIO - FORNECIMENTO E INSTALAÇÃO. AF_11/2021_PE</v>
          </cell>
          <cell r="C6648" t="str">
            <v>UN</v>
          </cell>
          <cell r="D6648">
            <v>6524.86</v>
          </cell>
          <cell r="E6648" t="str">
            <v>Instalações de ar condicionado</v>
          </cell>
          <cell r="F6648" t="str">
            <v>SINAPI Mai/26</v>
          </cell>
        </row>
        <row r="6649">
          <cell r="A6649">
            <v>103270</v>
          </cell>
          <cell r="B6649" t="str">
            <v>AR CONDICIONADO SPLIT ON/OFF, CASSETE (TETO), 24000 BTU/H, CICLO QUENTE/FRIO - FORNECIMENTO E INSTALAÇÃO. AF_11/2021_PE</v>
          </cell>
          <cell r="C6649" t="str">
            <v>UN</v>
          </cell>
          <cell r="D6649">
            <v>7008.62</v>
          </cell>
          <cell r="E6649" t="str">
            <v>Instalações de ar condicionado</v>
          </cell>
          <cell r="F6649" t="str">
            <v>SINAPI Mai/26</v>
          </cell>
        </row>
        <row r="6650">
          <cell r="A6650">
            <v>103272</v>
          </cell>
          <cell r="B6650" t="str">
            <v>AR CONDICIONADO SPLIT ON/OFF, CASSETE (TETO), 36000 BTU/H, CICLO QUENTE/FRIO - FORNECIMENTO E INSTALAÇÃO. AF_11/2021_PE</v>
          </cell>
          <cell r="C6650" t="str">
            <v>UN</v>
          </cell>
          <cell r="D6650">
            <v>10216.92</v>
          </cell>
          <cell r="E6650" t="str">
            <v>Instalações de ar condicionado</v>
          </cell>
          <cell r="F6650" t="str">
            <v>SINAPI Mai/26</v>
          </cell>
        </row>
        <row r="6651">
          <cell r="A6651">
            <v>103274</v>
          </cell>
          <cell r="B6651" t="str">
            <v>AR CONDICIONADO SPLIT ON/OFF, CASSETE (TETO), 48000 BTU/H, CICLO QUENTE/FRIO - FORNECIMENTO E INSTALAÇÃO. AF_11/2021_PE</v>
          </cell>
          <cell r="C6651" t="str">
            <v>UN</v>
          </cell>
          <cell r="D6651">
            <v>12075.1</v>
          </cell>
          <cell r="E6651" t="str">
            <v>Instalações de ar condicionado</v>
          </cell>
          <cell r="F6651" t="str">
            <v>SINAPI Mai/26</v>
          </cell>
        </row>
        <row r="6652">
          <cell r="A6652">
            <v>103276</v>
          </cell>
          <cell r="B6652" t="str">
            <v>AR CONDICIONADO SPLIT ON/OFF, CASSETE (TETO), 60000 BTU/H, CICLO QUENTE/FRIO - FORNECIMENTO E INSTALAÇÃO. AF_11/2021_PE</v>
          </cell>
          <cell r="C6652" t="str">
            <v>UN</v>
          </cell>
          <cell r="D6652">
            <v>12596.69</v>
          </cell>
          <cell r="E6652" t="str">
            <v>Instalações de ar condicionado</v>
          </cell>
          <cell r="F6652" t="str">
            <v>SINAPI Mai/26</v>
          </cell>
        </row>
        <row r="6653">
          <cell r="A6653">
            <v>103267</v>
          </cell>
          <cell r="B6653" t="str">
            <v>AR CONDICIONADO SPLIT ON/OFF, CASSETE (TETO), FRIO 4 VIAS 18000 BTU/H - FORNECIMENTO E INSTALAÇÃO. AF_11/2021_PE</v>
          </cell>
          <cell r="C6653" t="str">
            <v>UN</v>
          </cell>
          <cell r="D6653">
            <v>5515.72</v>
          </cell>
          <cell r="E6653" t="str">
            <v>Instalações de ar condicionado</v>
          </cell>
          <cell r="F6653" t="str">
            <v>SINAPI Mai/26</v>
          </cell>
        </row>
        <row r="6654">
          <cell r="A6654">
            <v>103269</v>
          </cell>
          <cell r="B6654" t="str">
            <v>AR CONDICIONADO SPLIT ON/OFF, CASSETE (TETO), FRIO 4 VIAS 24000 BTU/H - FORNECIMENTO E INSTALAÇÃO. AF_11/2021_PE</v>
          </cell>
          <cell r="C6654" t="str">
            <v>UN</v>
          </cell>
          <cell r="D6654">
            <v>6756.52</v>
          </cell>
          <cell r="E6654" t="str">
            <v>Instalações de ar condicionado</v>
          </cell>
          <cell r="F6654" t="str">
            <v>SINAPI Mai/26</v>
          </cell>
        </row>
        <row r="6655">
          <cell r="A6655">
            <v>103271</v>
          </cell>
          <cell r="B6655" t="str">
            <v>AR CONDICIONADO SPLIT ON/OFF, CASSETE (TETO), FRIO 4 VIAS 36000 BTU/H - FORNECIMENTO E INSTALAÇÃO. AF_11/2021_PE</v>
          </cell>
          <cell r="C6655" t="str">
            <v>UN</v>
          </cell>
          <cell r="D6655">
            <v>9896.34</v>
          </cell>
          <cell r="E6655" t="str">
            <v>Instalações de ar condicionado</v>
          </cell>
          <cell r="F6655" t="str">
            <v>SINAPI Mai/26</v>
          </cell>
        </row>
        <row r="6656">
          <cell r="A6656">
            <v>103273</v>
          </cell>
          <cell r="B6656" t="str">
            <v>AR CONDICIONADO SPLIT ON/OFF, CASSETE (TETO), FRIO 4 VIAS 48000 BTU/H - FORNECIMENTO E INSTALAÇÃO. AF_11/2021_PE</v>
          </cell>
          <cell r="C6656" t="str">
            <v>UN</v>
          </cell>
          <cell r="D6656">
            <v>10567.35</v>
          </cell>
          <cell r="E6656" t="str">
            <v>Instalações de ar condicionado</v>
          </cell>
          <cell r="F6656" t="str">
            <v>SINAPI Mai/26</v>
          </cell>
        </row>
        <row r="6657">
          <cell r="A6657">
            <v>103275</v>
          </cell>
          <cell r="B6657" t="str">
            <v>AR CONDICIONADO SPLIT ON/OFF, CASSETE (TETO), FRIO 4 VIAS 60000 BTU/H - FORNECIMENTO E INSTALAÇÃO. AF_11/2021_PE</v>
          </cell>
          <cell r="C6657" t="str">
            <v>UN</v>
          </cell>
          <cell r="D6657">
            <v>12013.54</v>
          </cell>
          <cell r="E6657" t="str">
            <v>Instalações de ar condicionado</v>
          </cell>
          <cell r="F6657" t="str">
            <v>SINAPI Mai/26</v>
          </cell>
        </row>
        <row r="6658">
          <cell r="A6658">
            <v>103248</v>
          </cell>
          <cell r="B6658" t="str">
            <v>AR CONDICIONADO SPLIT ON/OFF, HI-WALL (PAREDE), 12000 BTUS/H, CICLO FRIO - FORNECIMENTO E INSTALAÇÃO. AF_11/2021_PE</v>
          </cell>
          <cell r="C6658" t="str">
            <v>UN</v>
          </cell>
          <cell r="D6658">
            <v>1987.68</v>
          </cell>
          <cell r="E6658" t="str">
            <v>Instalações de ar condicionado</v>
          </cell>
          <cell r="F6658" t="str">
            <v>SINAPI Mai/26</v>
          </cell>
        </row>
        <row r="6659">
          <cell r="A6659">
            <v>103249</v>
          </cell>
          <cell r="B6659" t="str">
            <v>AR CONDICIONADO SPLIT ON/OFF, HI-WALL (PAREDE), 12000 BTUS/H, CICLO QUENTE/FRIO - FORNECIMENTO E INSTALAÇÃO. AF_11/2021_PE</v>
          </cell>
          <cell r="C6659" t="str">
            <v>UN</v>
          </cell>
          <cell r="D6659">
            <v>2130.38</v>
          </cell>
          <cell r="E6659" t="str">
            <v>Instalações de ar condicionado</v>
          </cell>
          <cell r="F6659" t="str">
            <v>SINAPI Mai/26</v>
          </cell>
        </row>
        <row r="6660">
          <cell r="A6660">
            <v>103251</v>
          </cell>
          <cell r="B6660" t="str">
            <v>AR CONDICIONADO SPLIT ON/OFF, HI-WALL (PAREDE), 18000 BTUS/H, CICLO FRIO - FORNECIMENTO E INSTALAÇÃO. AF_11/2021_PE</v>
          </cell>
          <cell r="C6660" t="str">
            <v>UN</v>
          </cell>
          <cell r="D6660">
            <v>2768.42</v>
          </cell>
          <cell r="E6660" t="str">
            <v>Instalações de ar condicionado</v>
          </cell>
          <cell r="F6660" t="str">
            <v>SINAPI Mai/26</v>
          </cell>
        </row>
        <row r="6661">
          <cell r="A6661">
            <v>103252</v>
          </cell>
          <cell r="B6661" t="str">
            <v>AR CONDICIONADO SPLIT ON/OFF, HI-WALL (PAREDE), 18000 BTUS/H, CICLO QUENTE/FRIO - FORNECIMENTO E INSTALAÇÃO. AF_11/2021_PE</v>
          </cell>
          <cell r="C6661" t="str">
            <v>UN</v>
          </cell>
          <cell r="D6661">
            <v>3057.67</v>
          </cell>
          <cell r="E6661" t="str">
            <v>Instalações de ar condicionado</v>
          </cell>
          <cell r="F6661" t="str">
            <v>SINAPI Mai/26</v>
          </cell>
        </row>
        <row r="6662">
          <cell r="A6662">
            <v>103254</v>
          </cell>
          <cell r="B6662" t="str">
            <v>AR CONDICIONADO SPLIT ON/OFF, HI-WALL (PAREDE), 24000 BTUS/H, CICLO FRIO - FORNECIMENTO E INSTALAÇÃO. AF_11/2021_PE</v>
          </cell>
          <cell r="C6662" t="str">
            <v>UN</v>
          </cell>
          <cell r="D6662">
            <v>3555.39</v>
          </cell>
          <cell r="E6662" t="str">
            <v>Instalações de ar condicionado</v>
          </cell>
          <cell r="F6662" t="str">
            <v>SINAPI Mai/26</v>
          </cell>
        </row>
        <row r="6663">
          <cell r="A6663">
            <v>103255</v>
          </cell>
          <cell r="B6663" t="str">
            <v>AR CONDICIONADO SPLIT ON/OFF, HI-WALL (PAREDE), 24000 BTUS/H, CICLO QUENTE/FRIO - FORNECIMENTO E INSTALAÇÃO. AF_11/2021_PE</v>
          </cell>
          <cell r="C6663" t="str">
            <v>UN</v>
          </cell>
          <cell r="D6663">
            <v>3969.12</v>
          </cell>
          <cell r="E6663" t="str">
            <v>Instalações de ar condicionado</v>
          </cell>
          <cell r="F6663" t="str">
            <v>SINAPI Mai/26</v>
          </cell>
        </row>
        <row r="6664">
          <cell r="A6664">
            <v>103245</v>
          </cell>
          <cell r="B6664" t="str">
            <v>AR CONDICIONADO SPLIT ON/OFF, HI-WALL (PAREDE), 9000 BTUS/H, CICLO FRIO - FORNECIMENTO E INSTALAÇÃO. AF_11/2021_PE</v>
          </cell>
          <cell r="C6664" t="str">
            <v>UN</v>
          </cell>
          <cell r="D6664">
            <v>1737.47</v>
          </cell>
          <cell r="E6664" t="str">
            <v>Instalações de ar condicionado</v>
          </cell>
          <cell r="F6664" t="str">
            <v>SINAPI Mai/26</v>
          </cell>
        </row>
        <row r="6665">
          <cell r="A6665">
            <v>103246</v>
          </cell>
          <cell r="B6665" t="str">
            <v>AR CONDICIONADO SPLIT ON/OFF, HI-WALL (PAREDE), 9000 BTUS/H, CICLO QUENTE/FRIO - FORNECIMENTO E INSTALAÇÃO. AF_11/2021_PE</v>
          </cell>
          <cell r="C6665" t="str">
            <v>UN</v>
          </cell>
          <cell r="D6665">
            <v>1888.68</v>
          </cell>
          <cell r="E6665" t="str">
            <v>Instalações de ar condicionado</v>
          </cell>
          <cell r="F6665" t="str">
            <v>SINAPI Mai/26</v>
          </cell>
        </row>
        <row r="6666">
          <cell r="A6666">
            <v>103257</v>
          </cell>
          <cell r="B6666" t="str">
            <v>AR CONDICIONADO SPLIT ON/OFF, PISO TETO, 18.000 BTU/H, CICLO FRIO - FORNECIMENTO E INSTALAÇÃO. AF_11/2021_PSE</v>
          </cell>
          <cell r="C6666" t="str">
            <v>UN</v>
          </cell>
          <cell r="D6666">
            <v>5050.3100000000004</v>
          </cell>
          <cell r="E6666" t="str">
            <v>Instalações de ar condicionado</v>
          </cell>
          <cell r="F6666" t="str">
            <v>SINAPI Mai/26</v>
          </cell>
        </row>
        <row r="6667">
          <cell r="A6667">
            <v>103259</v>
          </cell>
          <cell r="B6667" t="str">
            <v>AR CONDICIONADO SPLIT ON/OFF, PISO TETO, 24.000 BTU/H, CICLO FRIO - FORNECIMENTO E INSTALAÇÃO. AF_11/2021_PSE</v>
          </cell>
          <cell r="C6667" t="str">
            <v>UN</v>
          </cell>
          <cell r="D6667">
            <v>5321.63</v>
          </cell>
          <cell r="E6667" t="str">
            <v>Instalações de ar condicionado</v>
          </cell>
          <cell r="F6667" t="str">
            <v>SINAPI Mai/26</v>
          </cell>
        </row>
        <row r="6668">
          <cell r="A6668">
            <v>103262</v>
          </cell>
          <cell r="B6668" t="str">
            <v>AR CONDICIONADO SPLIT ON/OFF, PISO TETO, 36.000 BTU/H, CICLO FRIO - FORNECIMENTO E INSTALAÇÃO. AF_11/2021_PSE</v>
          </cell>
          <cell r="C6668" t="str">
            <v>UN</v>
          </cell>
          <cell r="D6668">
            <v>6965.75</v>
          </cell>
          <cell r="E6668" t="str">
            <v>Instalações de ar condicionado</v>
          </cell>
          <cell r="F6668" t="str">
            <v>SINAPI Mai/26</v>
          </cell>
        </row>
        <row r="6669">
          <cell r="A6669">
            <v>103264</v>
          </cell>
          <cell r="B6669" t="str">
            <v>AR CONDICIONADO SPLIT ON/OFF, PISO TETO, 48.000 BTU/H, CICLO FRIO - FORNECIMENTO E INSTALAÇÃO. AF_11/2021_PE</v>
          </cell>
          <cell r="C6669" t="str">
            <v>UN</v>
          </cell>
          <cell r="D6669">
            <v>8673.2199999999993</v>
          </cell>
          <cell r="E6669" t="str">
            <v>Instalações de ar condicionado</v>
          </cell>
          <cell r="F6669" t="str">
            <v>SINAPI Mai/26</v>
          </cell>
        </row>
        <row r="6670">
          <cell r="A6670">
            <v>103266</v>
          </cell>
          <cell r="B6670" t="str">
            <v>AR CONDICIONADO SPLIT ON/OFF, PISO TETO, 60.000 BTU/H, CICLO FRIO - FORNECIMENTO E INSTALAÇÃO. AF_11/2021_PE</v>
          </cell>
          <cell r="C6670" t="str">
            <v>UN</v>
          </cell>
          <cell r="D6670">
            <v>9663.94</v>
          </cell>
          <cell r="E6670" t="str">
            <v>Instalações de ar condicionado</v>
          </cell>
          <cell r="F6670" t="str">
            <v>SINAPI Mai/26</v>
          </cell>
        </row>
        <row r="6671">
          <cell r="A6671">
            <v>103277</v>
          </cell>
          <cell r="B6671" t="str">
            <v>AR CONDICIONADO SPLITÃO 10 TR - FORNECIMENTO E INSTALAÇÃO. AF_11/2021_PE</v>
          </cell>
          <cell r="C6671" t="str">
            <v>UN</v>
          </cell>
          <cell r="D6671">
            <v>23150.240000000002</v>
          </cell>
          <cell r="E6671" t="str">
            <v>Instalações de ar condicionado</v>
          </cell>
          <cell r="F6671" t="str">
            <v>SINAPI Mai/26</v>
          </cell>
        </row>
        <row r="6672">
          <cell r="A6672">
            <v>103278</v>
          </cell>
          <cell r="B6672" t="str">
            <v>AR CONDICIONADO SPLITÃO 15 TR - FORNECIMENTO E INSTALAÇÃO. AF_11/2021_PE</v>
          </cell>
          <cell r="C6672" t="str">
            <v>UN</v>
          </cell>
          <cell r="D6672">
            <v>29563.07</v>
          </cell>
          <cell r="E6672" t="str">
            <v>Instalações de ar condicionado</v>
          </cell>
          <cell r="F6672" t="str">
            <v>SINAPI Mai/26</v>
          </cell>
        </row>
        <row r="6673">
          <cell r="A6673">
            <v>103285</v>
          </cell>
          <cell r="B6673" t="str">
            <v>DAMPER DE REGULAGEM PARA SISTEMA DE AR CONDICIONADO, 1000X500 MM - FORNECIMENTO E INSTALAÇÃO. AF_11/2021</v>
          </cell>
          <cell r="C6673" t="str">
            <v>UN</v>
          </cell>
          <cell r="D6673">
            <v>0</v>
          </cell>
          <cell r="E6673" t="str">
            <v>Instalações de ar condicionado</v>
          </cell>
          <cell r="F6673" t="str">
            <v>SINAPI Mai/26</v>
          </cell>
        </row>
        <row r="6674">
          <cell r="A6674">
            <v>103286</v>
          </cell>
          <cell r="B6674" t="str">
            <v>DIFUSOR PARA SISTEMA DE AR CONDICIONADO, 400X400 MM - FORNECIMENTO E INSTALAÇÃO. AF_11/2021</v>
          </cell>
          <cell r="C6674" t="str">
            <v>UN</v>
          </cell>
          <cell r="D6674">
            <v>0</v>
          </cell>
          <cell r="E6674" t="str">
            <v>Instalações de ar condicionado</v>
          </cell>
          <cell r="F6674" t="str">
            <v>SINAPI Mai/26</v>
          </cell>
        </row>
        <row r="6675">
          <cell r="A6675">
            <v>103287</v>
          </cell>
          <cell r="B6675" t="str">
            <v>GRELHA PARA SISTEMA DE AR CONDICIONADO, 400X400 MM - FORNECIMENTO E INSTALAÇÃO. AF_11/2021</v>
          </cell>
          <cell r="C6675" t="str">
            <v>UN</v>
          </cell>
          <cell r="D6675">
            <v>0</v>
          </cell>
          <cell r="E6675" t="str">
            <v>Instalações de ar condicionado</v>
          </cell>
          <cell r="F6675" t="str">
            <v>SINAPI Mai/26</v>
          </cell>
        </row>
        <row r="6676">
          <cell r="A6676">
            <v>103288</v>
          </cell>
          <cell r="B6676" t="str">
            <v>RASGO E CHUMBAMENTO EM ALVENARIA PARA TUBOS DE SPLIT PAREDE DE 9000 A 24000 BTUS/H. AF_11/2021</v>
          </cell>
          <cell r="C6676" t="str">
            <v>UN</v>
          </cell>
          <cell r="D6676">
            <v>21.31</v>
          </cell>
          <cell r="E6676" t="str">
            <v>Instalações de ar condicionado</v>
          </cell>
          <cell r="F6676" t="str">
            <v>SINAPI Mai/26</v>
          </cell>
        </row>
        <row r="6677">
          <cell r="A6677">
            <v>103291</v>
          </cell>
          <cell r="B6677" t="str">
            <v>TUBO EM COBRE FLEXÍVEL, DN 1/2", COM ISOLAMENTO, INSTALADO EM FORRO, PARA RAMAL DE ALIMENTAÇÃO DE AR CONDICIONADO, INCLUSO FIXADOR. AF_11/2021</v>
          </cell>
          <cell r="C6677" t="str">
            <v>M</v>
          </cell>
          <cell r="D6677">
            <v>64.180000000000007</v>
          </cell>
          <cell r="E6677" t="str">
            <v>Instalações de ar condicionado</v>
          </cell>
          <cell r="F6677" t="str">
            <v>SINAPI Mai/26</v>
          </cell>
        </row>
        <row r="6678">
          <cell r="A6678">
            <v>103289</v>
          </cell>
          <cell r="B6678" t="str">
            <v>TUBO EM COBRE FLEXÍVEL, DN 1/4", COM ISOLAMENTO, INSTALADO EM FORRO, PARA RAMAL DE ALIMENTAÇÃO DE AR CONDICIONADO, INCLUSO FIXADOR. AF_11/2021</v>
          </cell>
          <cell r="C6678" t="str">
            <v>M</v>
          </cell>
          <cell r="D6678">
            <v>33.29</v>
          </cell>
          <cell r="E6678" t="str">
            <v>Instalações de ar condicionado</v>
          </cell>
          <cell r="F6678" t="str">
            <v>SINAPI Mai/26</v>
          </cell>
        </row>
        <row r="6679">
          <cell r="A6679">
            <v>103290</v>
          </cell>
          <cell r="B6679" t="str">
            <v>TUBO EM COBRE FLEXÍVEL, DN 3/8", COM ISOLAMENTO, INSTALADO EM FORRO, PARA RAMAL DE ALIMENTAÇÃO DE AR CONDICIONADO, INCLUSO FIXADOR. AF_11/2021</v>
          </cell>
          <cell r="C6679" t="str">
            <v>M</v>
          </cell>
          <cell r="D6679">
            <v>51</v>
          </cell>
          <cell r="E6679" t="str">
            <v>Instalações de ar condicionado</v>
          </cell>
          <cell r="F6679" t="str">
            <v>SINAPI Mai/26</v>
          </cell>
        </row>
        <row r="6680">
          <cell r="A6680">
            <v>103292</v>
          </cell>
          <cell r="B6680" t="str">
            <v>TUBO EM COBRE FLEXÍVEL, DN 5/8", COM ISOLAMENTO, INSTALADO EM FORRO, PARA RAMAL DE ALIMENTAÇÃO DE AR CONDICIONADO, INCLUSO FIXADOR. AF_11/2021</v>
          </cell>
          <cell r="C6680" t="str">
            <v>M</v>
          </cell>
          <cell r="D6680">
            <v>77.64</v>
          </cell>
          <cell r="E6680" t="str">
            <v>Instalações de ar condicionado</v>
          </cell>
          <cell r="F6680" t="str">
            <v>SINAPI Mai/26</v>
          </cell>
        </row>
        <row r="6681">
          <cell r="A6681">
            <v>106044</v>
          </cell>
          <cell r="B6681" t="str">
            <v>COTOVELO EM COBRE, 45 GRAUS, DN 1 1/8", INSTALADO EM RAMAL DE ALIMENTAÇÃO DE AR-CONDICIONADO COM CONDENSADORA CENTRAL - FORNECIMENTO E INSTALAÇÃO. AF_07/2025</v>
          </cell>
          <cell r="C6681" t="str">
            <v>UN</v>
          </cell>
          <cell r="D6681">
            <v>75.05</v>
          </cell>
          <cell r="E6681" t="str">
            <v>Instalações de ar condicionado em cobre</v>
          </cell>
          <cell r="F6681" t="str">
            <v>SINAPI Mai/26</v>
          </cell>
        </row>
        <row r="6682">
          <cell r="A6682">
            <v>106045</v>
          </cell>
          <cell r="B6682" t="str">
            <v>COTOVELO EM COBRE, 45 GRAUS, DN 1 5/8", INSTALADO EM RAMAL DE ALIMENTAÇÃO DE AR-CONDICIONADO COM CONDENSADORA CENTRAL - FORNECIMENTO E INSTALAÇÃO. AF_07/2025</v>
          </cell>
          <cell r="C6682" t="str">
            <v>UN</v>
          </cell>
          <cell r="D6682">
            <v>154.22999999999999</v>
          </cell>
          <cell r="E6682" t="str">
            <v>Instalações de ar condicionado em cobre</v>
          </cell>
          <cell r="F6682" t="str">
            <v>SINAPI Mai/26</v>
          </cell>
        </row>
        <row r="6683">
          <cell r="A6683">
            <v>106042</v>
          </cell>
          <cell r="B6683" t="str">
            <v>COTOVELO EM COBRE, 90 GRAUS, DN 1 1/8", INSTALADO EM RAMAL DE ALIMENTAÇÃO DE AR-CONDICIONADO COM CONDENSADORA CENTRAL - FORNECIMENTO E INSTALAÇÃO. AF_07/2025</v>
          </cell>
          <cell r="C6683" t="str">
            <v>UN</v>
          </cell>
          <cell r="D6683">
            <v>76.94</v>
          </cell>
          <cell r="E6683" t="str">
            <v>Instalações de ar condicionado em cobre</v>
          </cell>
          <cell r="F6683" t="str">
            <v>SINAPI Mai/26</v>
          </cell>
        </row>
        <row r="6684">
          <cell r="A6684">
            <v>106043</v>
          </cell>
          <cell r="B6684" t="str">
            <v>COTOVELO EM COBRE, 90 GRAUS, DN 1 5/8", INSTALADO EM RAMAL DE ALIMENTAÇÃO DE AR-CONDICIONADO COM CONDENSADORA CENTRAL - FORNECIMENTO E INSTALAÇÃO. AF_07/2025</v>
          </cell>
          <cell r="C6684" t="str">
            <v>UN</v>
          </cell>
          <cell r="D6684">
            <v>136.87</v>
          </cell>
          <cell r="E6684" t="str">
            <v>Instalações de ar condicionado em cobre</v>
          </cell>
          <cell r="F6684" t="str">
            <v>SINAPI Mai/26</v>
          </cell>
        </row>
        <row r="6685">
          <cell r="A6685">
            <v>106046</v>
          </cell>
          <cell r="B6685" t="str">
            <v>LUVA EM COBRE, DN 1 1/8", INSTALADO EM RAMAL DE ALIMENTAÇÃO DE AR-CONDICIONADO COM CONDENSADORA CENTRAL - FORNECIMENTO E INSTALAÇÃO. AF_07/2025</v>
          </cell>
          <cell r="C6685" t="str">
            <v>UN</v>
          </cell>
          <cell r="D6685">
            <v>49.69</v>
          </cell>
          <cell r="E6685" t="str">
            <v>Instalações de ar condicionado em cobre</v>
          </cell>
          <cell r="F6685" t="str">
            <v>SINAPI Mai/26</v>
          </cell>
        </row>
        <row r="6686">
          <cell r="A6686">
            <v>106047</v>
          </cell>
          <cell r="B6686" t="str">
            <v>LUVA EM COBRE, DN 1 5/8", INSTALADO EM RAMAL DE ALIMENTAÇÃO DE AR-CONDICIONADO COM CONDENSADORA CENTRAL - FORNECIMENTO E INSTALAÇÃO. AF_07/2025</v>
          </cell>
          <cell r="C6686" t="str">
            <v>UN</v>
          </cell>
          <cell r="D6686">
            <v>83.46</v>
          </cell>
          <cell r="E6686" t="str">
            <v>Instalações de ar condicionado em cobre</v>
          </cell>
          <cell r="F6686" t="str">
            <v>SINAPI Mai/26</v>
          </cell>
        </row>
        <row r="6687">
          <cell r="A6687">
            <v>106038</v>
          </cell>
          <cell r="B6687" t="str">
            <v>REFINETE EM COBRE, DN 1 1/8", INSTALADO EM RAMAL DE ALIMENTAÇÃO DE AR-CONDICIONADO COM CONDENSADORA CENTRAL - INSTALAÇÃO. AF_07/2025</v>
          </cell>
          <cell r="C6687" t="str">
            <v>UN</v>
          </cell>
          <cell r="D6687">
            <v>74.64</v>
          </cell>
          <cell r="E6687" t="str">
            <v>Instalações de ar condicionado em cobre</v>
          </cell>
          <cell r="F6687" t="str">
            <v>SINAPI Mai/26</v>
          </cell>
        </row>
        <row r="6688">
          <cell r="A6688">
            <v>106039</v>
          </cell>
          <cell r="B6688" t="str">
            <v>REFINETE EM COBRE, DN 1 5/8", INSTALADO EM RAMAL DE ALIMENTAÇÃO DE AR-CONDICIONADO COM CONDENSADORA CENTRAL - INSTALAÇÃO. AF_07/2025</v>
          </cell>
          <cell r="C6688" t="str">
            <v>UN</v>
          </cell>
          <cell r="D6688">
            <v>97.81</v>
          </cell>
          <cell r="E6688" t="str">
            <v>Instalações de ar condicionado em cobre</v>
          </cell>
          <cell r="F6688" t="str">
            <v>SINAPI Mai/26</v>
          </cell>
        </row>
        <row r="6689">
          <cell r="A6689">
            <v>106040</v>
          </cell>
          <cell r="B6689" t="str">
            <v>TE EM COBRE, DN 1 1/8", INSTALADO EM RAMAL DE ALIMENTAÇÃO DE AR-CONDICIONADO COM CONDENSADORA CENTRAL - FORNECIMENTO E INSTALAÇÃO. AF_07/2025</v>
          </cell>
          <cell r="C6689" t="str">
            <v>UN</v>
          </cell>
          <cell r="D6689">
            <v>100.8</v>
          </cell>
          <cell r="E6689" t="str">
            <v>Instalações de ar condicionado em cobre</v>
          </cell>
          <cell r="F6689" t="str">
            <v>SINAPI Mai/26</v>
          </cell>
        </row>
        <row r="6690">
          <cell r="A6690">
            <v>106041</v>
          </cell>
          <cell r="B6690" t="str">
            <v>TE EM COBRE, DN 1 5/8", INSTALADO EM RAMAL DE ALIMENTAÇÃO DE AR-CONDICIONADO COM CONDENSADORA CENTRAL - FORNECIMENTO E INSTALAÇÃO. AF_07/2025</v>
          </cell>
          <cell r="C6690" t="str">
            <v>UN</v>
          </cell>
          <cell r="D6690">
            <v>174.85</v>
          </cell>
          <cell r="E6690" t="str">
            <v>Instalações de ar condicionado em cobre</v>
          </cell>
          <cell r="F6690" t="str">
            <v>SINAPI Mai/26</v>
          </cell>
        </row>
        <row r="6691">
          <cell r="A6691">
            <v>97329</v>
          </cell>
          <cell r="B6691" t="str">
            <v>TUBO EM COBRE FLEXÍVEL, DN 1/2", COM ISOLAMENTO, INSTALADO EM RAMAL DE ALIMENTAÇÃO DE AR-CONDICIONADO - FORNECIMENTO E INSTALAÇÃO. AF_07/2025</v>
          </cell>
          <cell r="C6691" t="str">
            <v>M</v>
          </cell>
          <cell r="D6691">
            <v>59.13</v>
          </cell>
          <cell r="E6691" t="str">
            <v>Instalações de ar condicionado em cobre</v>
          </cell>
          <cell r="F6691" t="str">
            <v>SINAPI Mai/26</v>
          </cell>
        </row>
        <row r="6692">
          <cell r="A6692">
            <v>97327</v>
          </cell>
          <cell r="B6692" t="str">
            <v>TUBO EM COBRE FLEXÍVEL, DN 1/4", COM ISOLAMENTO, INSTALADO EM RAMAL DE ALIMENTAÇÃO DE AR-CONDICIONADO - FORNECIMENTO E INSTALAÇÃO. AF_07/2025</v>
          </cell>
          <cell r="C6692" t="str">
            <v>M</v>
          </cell>
          <cell r="D6692">
            <v>28.24</v>
          </cell>
          <cell r="E6692" t="str">
            <v>Instalações de ar condicionado em cobre</v>
          </cell>
          <cell r="F6692" t="str">
            <v>SINAPI Mai/26</v>
          </cell>
        </row>
        <row r="6693">
          <cell r="A6693">
            <v>106034</v>
          </cell>
          <cell r="B6693" t="str">
            <v>TUBO EM COBRE FLEXÍVEL, DN 3/4", COM ISOLAMENTO, INSTALADO EM RAMAL DE ALIMENTAÇÃO DE AR-CONDICIONADO - FORNECIMENTO E INSTALAÇÃO. AF_07/2025</v>
          </cell>
          <cell r="C6693" t="str">
            <v>M</v>
          </cell>
          <cell r="D6693">
            <v>123.4</v>
          </cell>
          <cell r="E6693" t="str">
            <v>Instalações de ar condicionado em cobre</v>
          </cell>
          <cell r="F6693" t="str">
            <v>SINAPI Mai/26</v>
          </cell>
        </row>
        <row r="6694">
          <cell r="A6694">
            <v>97328</v>
          </cell>
          <cell r="B6694" t="str">
            <v>TUBO EM COBRE FLEXÍVEL, DN 3/8", COM ISOLAMENTO, INSTALADO EM RAMAL DE ALIMENTAÇÃO DE AR-CONDICIONADO - FORNECIMENTO E INSTALAÇÃO. AF_07/2025</v>
          </cell>
          <cell r="C6694" t="str">
            <v>M</v>
          </cell>
          <cell r="D6694">
            <v>45.95</v>
          </cell>
          <cell r="E6694" t="str">
            <v>Instalações de ar condicionado em cobre</v>
          </cell>
          <cell r="F6694" t="str">
            <v>SINAPI Mai/26</v>
          </cell>
        </row>
        <row r="6695">
          <cell r="A6695">
            <v>97330</v>
          </cell>
          <cell r="B6695" t="str">
            <v>TUBO EM COBRE FLEXÍVEL, DN 5/8", COM ISOLAMENTO, INSTALADO EM RAMAL DE ALIMENTAÇÃO DE AR-CONDICIONADO - FORNECIMENTO E INSTALAÇÃO. AF_07/2025</v>
          </cell>
          <cell r="C6695" t="str">
            <v>M</v>
          </cell>
          <cell r="D6695">
            <v>72.59</v>
          </cell>
          <cell r="E6695" t="str">
            <v>Instalações de ar condicionado em cobre</v>
          </cell>
          <cell r="F6695" t="str">
            <v>SINAPI Mai/26</v>
          </cell>
        </row>
        <row r="6696">
          <cell r="A6696">
            <v>106035</v>
          </cell>
          <cell r="B6696" t="str">
            <v>TUBO EM COBRE FLEXÍVEL, DN 7/8", COM ISOLAMENTO, INSTALADO EM RAMAL DE ALIMENTAÇÃO DE AR-CONDICIONADO - FORNECIMENTO E INSTALAÇÃO. AF_07/2025</v>
          </cell>
          <cell r="C6696" t="str">
            <v>M</v>
          </cell>
          <cell r="D6696">
            <v>0</v>
          </cell>
          <cell r="E6696" t="str">
            <v>Instalações de ar condicionado em cobre</v>
          </cell>
          <cell r="F6696" t="str">
            <v>SINAPI Mai/26</v>
          </cell>
        </row>
        <row r="6697">
          <cell r="A6697">
            <v>106036</v>
          </cell>
          <cell r="B6697" t="str">
            <v>TUBO EM COBRE RÍGIDO, DN 1 1/8"", COM ISOLAMENTO, INSTALADO EM RAMAL DE ALIMENTAÇÃO DE AR-CONDICIONADO COM CONDENSADORA CENTRAL - FORNECIMENTO E INSTALAÇÃO. AF_07/2025</v>
          </cell>
          <cell r="C6697" t="str">
            <v>M</v>
          </cell>
          <cell r="D6697">
            <v>0</v>
          </cell>
          <cell r="E6697" t="str">
            <v>Instalações de ar condicionado em cobre</v>
          </cell>
          <cell r="F6697" t="str">
            <v>SINAPI Mai/26</v>
          </cell>
        </row>
        <row r="6698">
          <cell r="A6698">
            <v>106037</v>
          </cell>
          <cell r="B6698" t="str">
            <v>TUBO EM COBRE RÍGIDO, DN 1 5/8"", COM ISOLAMENTO, INSTALADO EM RAMAL DE ALIMENTAÇÃO DE AR-CONDICIONADO COM CONDENSADORA CENTRAL - FORNECIMENTO E INSTALAÇÃO. AF_07/2025</v>
          </cell>
          <cell r="C6698" t="str">
            <v>M</v>
          </cell>
          <cell r="D6698">
            <v>0</v>
          </cell>
          <cell r="E6698" t="str">
            <v>Instalações de ar condicionado em cobre</v>
          </cell>
          <cell r="F6698" t="str">
            <v>SINAPI Mai/26</v>
          </cell>
        </row>
        <row r="6699">
          <cell r="A6699">
            <v>93085</v>
          </cell>
          <cell r="B6699" t="str">
            <v>BUCHA DE REDUÇÃO EM COBRE, DN 22 MM X 15 MM, SEM ANEL DE SOLDA, PONTA X BOLSA, INSTALADO EM RAMAL DE DISTRIBUIÇÃO DE HIDRÁULICA PREDIAL - FORNECIMENTO E INSTALAÇÃO. AF_04/2022</v>
          </cell>
          <cell r="C6699" t="str">
            <v>UN</v>
          </cell>
          <cell r="D6699">
            <v>19.47</v>
          </cell>
          <cell r="E6699" t="str">
            <v>Instalações em Cobre</v>
          </cell>
          <cell r="F6699" t="str">
            <v>SINAPI Mai/26</v>
          </cell>
        </row>
        <row r="6700">
          <cell r="A6700">
            <v>103892</v>
          </cell>
          <cell r="B6700" t="str">
            <v>BUCHA DE REDUÇÃO EM COBRE, DN 22 MM X 15 MM, SEM ANEL DE SOLDA, PONTA X BOLSA, INSTALADO EM RAMAL E SUB-RAMAL DE AQUECIMENTO SOLAR - FORNECIMENTO E INSTALAÇÃO. AF_04/2022</v>
          </cell>
          <cell r="C6700" t="str">
            <v>UN</v>
          </cell>
          <cell r="D6700">
            <v>20.93</v>
          </cell>
          <cell r="E6700" t="str">
            <v>Instalações em Cobre</v>
          </cell>
          <cell r="F6700" t="str">
            <v>SINAPI Mai/26</v>
          </cell>
        </row>
        <row r="6701">
          <cell r="A6701">
            <v>103823</v>
          </cell>
          <cell r="B6701" t="str">
            <v>BUCHA DE REDUÇÃO EM COBRE, DN 22 MM X 15 MM, SEM ANEL DE SOLDA, PONTA X BOLSA, INSTALADO EM RAMAL E SUB-RAMAL DE GÁS COMBUSTÍVEL - FORNECIMENTO E INSTALAÇÃO. AF_04/2022</v>
          </cell>
          <cell r="C6701" t="str">
            <v>UN</v>
          </cell>
          <cell r="D6701">
            <v>23.94</v>
          </cell>
          <cell r="E6701" t="str">
            <v>Instalações em Cobre</v>
          </cell>
          <cell r="F6701" t="str">
            <v>SINAPI Mai/26</v>
          </cell>
        </row>
        <row r="6702">
          <cell r="A6702">
            <v>103856</v>
          </cell>
          <cell r="B6702" t="str">
            <v>BUCHA DE REDUÇÃO EM COBRE, DN 22 MM X 15 MM, SEM ANEL DE SOLDA, PONTA X BOLSA, INSTALADO EM RAMAL E SUB-RAMAL DE GÁS MEDICINAL - FORNECIMENTO E INSTALAÇÃO. AF_04/2022</v>
          </cell>
          <cell r="C6702" t="str">
            <v>UN</v>
          </cell>
          <cell r="D6702">
            <v>20.92</v>
          </cell>
          <cell r="E6702" t="str">
            <v>Instalações em Cobre</v>
          </cell>
          <cell r="F6702" t="str">
            <v>SINAPI Mai/26</v>
          </cell>
        </row>
        <row r="6703">
          <cell r="A6703">
            <v>93108</v>
          </cell>
          <cell r="B6703" t="str">
            <v>BUCHA DE REDUÇÃO EM COBRE, DN 22 MM X 15 MM, SEM ANEL DE SOLDA, PONTA X BOLSA, INSTALADO EM RAMAL E SUB-RAMAL DE HIDRÁULICA PREDIAL - FORNECIMENTO E INSTALAÇÃO. AF_04/2022</v>
          </cell>
          <cell r="C6703" t="str">
            <v>UN</v>
          </cell>
          <cell r="D6703">
            <v>17.2</v>
          </cell>
          <cell r="E6703" t="str">
            <v>Instalações em Cobre</v>
          </cell>
          <cell r="F6703" t="str">
            <v>SINAPI Mai/26</v>
          </cell>
        </row>
        <row r="6704">
          <cell r="A6704">
            <v>93091</v>
          </cell>
          <cell r="B6704" t="str">
            <v>BUCHA DE REDUÇÃO EM COBRE, DN 28 MM X 22 MM, SEM ANEL DE SOLDA, INSTALADO EM RAMAL DE DISTRIBUIÇÃO DE HIDRÁULICA PREDIAL - FORNECIMENTO E INSTALAÇÃO. AF_04/2022</v>
          </cell>
          <cell r="C6704" t="str">
            <v>UN</v>
          </cell>
          <cell r="D6704">
            <v>20.309999999999999</v>
          </cell>
          <cell r="E6704" t="str">
            <v>Instalações em Cobre</v>
          </cell>
          <cell r="F6704" t="str">
            <v>SINAPI Mai/26</v>
          </cell>
        </row>
        <row r="6705">
          <cell r="A6705">
            <v>103900</v>
          </cell>
          <cell r="B6705" t="str">
            <v>BUCHA DE REDUÇÃO EM COBRE, DN 28 MM X 22 MM, SEM ANEL DE SOLDA, INSTALADO EM RAMAL E SUB-RAMAL DE AQUECIMENTO SOLAR - FORNECIMENTO E INSTALAÇÃO. AF_04/2022</v>
          </cell>
          <cell r="C6705" t="str">
            <v>UN</v>
          </cell>
          <cell r="D6705">
            <v>26.53</v>
          </cell>
          <cell r="E6705" t="str">
            <v>Instalações em Cobre</v>
          </cell>
          <cell r="F6705" t="str">
            <v>SINAPI Mai/26</v>
          </cell>
        </row>
        <row r="6706">
          <cell r="A6706">
            <v>103831</v>
          </cell>
          <cell r="B6706" t="str">
            <v>BUCHA DE REDUÇÃO EM COBRE, DN 28 MM X 22 MM, SEM ANEL DE SOLDA, INSTALADO EM RAMAL E SUB-RAMAL DE GÁS COMBUSTÍVEL - FORNECIMENTO E INSTALAÇÃO. AF_04/2022</v>
          </cell>
          <cell r="C6706" t="str">
            <v>UN</v>
          </cell>
          <cell r="D6706">
            <v>35.69</v>
          </cell>
          <cell r="E6706" t="str">
            <v>Instalações em Cobre</v>
          </cell>
          <cell r="F6706" t="str">
            <v>SINAPI Mai/26</v>
          </cell>
        </row>
        <row r="6707">
          <cell r="A6707">
            <v>103864</v>
          </cell>
          <cell r="B6707" t="str">
            <v>BUCHA DE REDUÇÃO EM COBRE, DN 28 MM X 22 MM, SEM ANEL DE SOLDA, INSTALADO EM RAMAL E SUB-RAMAL DE GÁS MEDICINAL - FORNECIMENTO E INSTALAÇÃO. AF_04/2022</v>
          </cell>
          <cell r="C6707" t="str">
            <v>UN</v>
          </cell>
          <cell r="D6707">
            <v>28.19</v>
          </cell>
          <cell r="E6707" t="str">
            <v>Instalações em Cobre</v>
          </cell>
          <cell r="F6707" t="str">
            <v>SINAPI Mai/26</v>
          </cell>
        </row>
        <row r="6708">
          <cell r="A6708">
            <v>93133</v>
          </cell>
          <cell r="B6708" t="str">
            <v>BUCHA DE REDUÇÃO EM COBRE, DN 28 MM X 22 MM, SEM ANEL DE SOLDA, INSTALADO EM RAMAL E SUB-RAMAL DE HIDRÁULICA PREDIAL - FORNECIMENTO E INSTALAÇÃO. AF_04/2022</v>
          </cell>
          <cell r="C6708" t="str">
            <v>UN</v>
          </cell>
          <cell r="D6708">
            <v>24.57</v>
          </cell>
          <cell r="E6708" t="str">
            <v>Instalações em Cobre</v>
          </cell>
          <cell r="F6708" t="str">
            <v>SINAPI Mai/26</v>
          </cell>
        </row>
        <row r="6709">
          <cell r="A6709">
            <v>93057</v>
          </cell>
          <cell r="B6709" t="str">
            <v>BUCHA DE REDUÇÃO EM COBRE, DN 28 MM X 22 MM, SEM ANEL DE SOLDA, PONTA X BOLSA, INSTALADO EM PRUMADA DE HIDRÁULICA PREDIAL - FORNECIMENTO E INSTALAÇÃO. AF_04/2022</v>
          </cell>
          <cell r="C6709" t="str">
            <v>UN</v>
          </cell>
          <cell r="D6709">
            <v>16.329999999999998</v>
          </cell>
          <cell r="E6709" t="str">
            <v>Instalações em Cobre</v>
          </cell>
          <cell r="F6709" t="str">
            <v>SINAPI Mai/26</v>
          </cell>
        </row>
        <row r="6710">
          <cell r="A6710">
            <v>93062</v>
          </cell>
          <cell r="B6710" t="str">
            <v>BUCHA DE REDUÇÃO EM COBRE, DN 35 MM X 28 MM, SEM ANEL DE SOLDA, PONTA X BOLSA, INSTALADO EM PRUMADA DE HIDRÁULICA PREDIAL - FORNECIMENTO E INSTALAÇÃO. AF_04/2022</v>
          </cell>
          <cell r="C6710" t="str">
            <v>UN</v>
          </cell>
          <cell r="D6710">
            <v>30.51</v>
          </cell>
          <cell r="E6710" t="str">
            <v>Instalações em Cobre</v>
          </cell>
          <cell r="F6710" t="str">
            <v>SINAPI Mai/26</v>
          </cell>
        </row>
        <row r="6711">
          <cell r="A6711">
            <v>93065</v>
          </cell>
          <cell r="B6711" t="str">
            <v>BUCHA DE REDUÇÃO EM COBRE, DN 42 MM X 35 MM, SEM ANEL DE SOLDA, PONTA X BOLSA, INSTALADO EM PRUMADA DE HIDRÁULICA PREDIAL - FORNECIMENTO E INSTALAÇÃO. AF_04/2022</v>
          </cell>
          <cell r="C6711" t="str">
            <v>UN</v>
          </cell>
          <cell r="D6711">
            <v>49.14</v>
          </cell>
          <cell r="E6711" t="str">
            <v>Instalações em Cobre</v>
          </cell>
          <cell r="F6711" t="str">
            <v>SINAPI Mai/26</v>
          </cell>
        </row>
        <row r="6712">
          <cell r="A6712">
            <v>93068</v>
          </cell>
          <cell r="B6712" t="str">
            <v>BUCHA DE REDUÇÃO EM COBRE, DN 54 MM X 42 MM, SEM ANEL DE SOLDA, PONTA X BOLSA, INSTALADO EM PRUMADA DE HIDRÁULICA PREDIAL - FORNECIMENTO E INSTALAÇÃO. AF_04/2022</v>
          </cell>
          <cell r="C6712" t="str">
            <v>UN</v>
          </cell>
          <cell r="D6712">
            <v>68.849999999999994</v>
          </cell>
          <cell r="E6712" t="str">
            <v>Instalações em Cobre</v>
          </cell>
          <cell r="F6712" t="str">
            <v>SINAPI Mai/26</v>
          </cell>
        </row>
        <row r="6713">
          <cell r="A6713">
            <v>93071</v>
          </cell>
          <cell r="B6713" t="str">
            <v>BUCHA DE REDUÇÃO EM COBRE, DN 66 MM X 54 MM, SEM ANEL DE SOLDA, PONTA X BOLSA, INSTALADO EM PRUMADA DE HIDRÁULICA PREDIAL - FORNECIMENTO E INSTALAÇÃO. AF_04/2022</v>
          </cell>
          <cell r="C6713" t="str">
            <v>UN</v>
          </cell>
          <cell r="D6713">
            <v>183.71</v>
          </cell>
          <cell r="E6713" t="str">
            <v>Instalações em Cobre</v>
          </cell>
          <cell r="F6713" t="str">
            <v>SINAPI Mai/26</v>
          </cell>
        </row>
        <row r="6714">
          <cell r="A6714">
            <v>93081</v>
          </cell>
          <cell r="B6714" t="str">
            <v>CONECTOR EM BRONZE/LATÃO, DN 15 MM X 1/2", SEM ANEL DE SOLDA, BOLSA X ROSCA F, INSTALADO EM RAMAL DE DISTRIBUIÇÃO DE HIDRÁULICA PREDIAL - FORNECIMENTO E INSTALAÇÃO. AF_04/2022</v>
          </cell>
          <cell r="C6714" t="str">
            <v>UN</v>
          </cell>
          <cell r="D6714">
            <v>21.61</v>
          </cell>
          <cell r="E6714" t="str">
            <v>Instalações em Cobre</v>
          </cell>
          <cell r="F6714" t="str">
            <v>SINAPI Mai/26</v>
          </cell>
        </row>
        <row r="6715">
          <cell r="A6715">
            <v>103887</v>
          </cell>
          <cell r="B6715" t="str">
            <v>CONECTOR EM BRONZE/LATÃO, DN 15 MM X 1/2", SEM ANEL DE SOLDA, BOLSA X ROSCA F, INSTALADO EM RAMAL E SUB-RAMAL DE AQUECIMENTO SOLAR - FORNECIMENTO E INSTALAÇÃO. AF_04/2022</v>
          </cell>
          <cell r="C6715" t="str">
            <v>UN</v>
          </cell>
          <cell r="D6715">
            <v>23.97</v>
          </cell>
          <cell r="E6715" t="str">
            <v>Instalações em Cobre</v>
          </cell>
          <cell r="F6715" t="str">
            <v>SINAPI Mai/26</v>
          </cell>
        </row>
        <row r="6716">
          <cell r="A6716">
            <v>103818</v>
          </cell>
          <cell r="B6716" t="str">
            <v>CONECTOR EM BRONZE/LATÃO, DN 15 MM X 1/2", SEM ANEL DE SOLDA, BOLSA X ROSCA F, INSTALADO EM RAMAL E SUB-RAMAL DE GÁS COMBUSTÍVEL - FORNECIMENTO E INSTALAÇÃO. AF_04/2022</v>
          </cell>
          <cell r="C6716" t="str">
            <v>UN</v>
          </cell>
          <cell r="D6716">
            <v>23.94</v>
          </cell>
          <cell r="E6716" t="str">
            <v>Instalações em Cobre</v>
          </cell>
          <cell r="F6716" t="str">
            <v>SINAPI Mai/26</v>
          </cell>
        </row>
        <row r="6717">
          <cell r="A6717">
            <v>103851</v>
          </cell>
          <cell r="B6717" t="str">
            <v>CONECTOR EM BRONZE/LATÃO, DN 15 MM X 1/2", SEM ANEL DE SOLDA, BOLSA X ROSCA F, INSTALADO EM RAMAL E SUB-RAMAL DE GÁS MEDICINAL - FORNECIMENTO E INSTALAÇÃO. AF_04/2022</v>
          </cell>
          <cell r="C6717" t="str">
            <v>UN</v>
          </cell>
          <cell r="D6717">
            <v>23.59</v>
          </cell>
          <cell r="E6717" t="str">
            <v>Instalações em Cobre</v>
          </cell>
          <cell r="F6717" t="str">
            <v>SINAPI Mai/26</v>
          </cell>
        </row>
        <row r="6718">
          <cell r="A6718">
            <v>93104</v>
          </cell>
          <cell r="B6718" t="str">
            <v>CONECTOR EM BRONZE/LATÃO, DN 15 MM X 1/2", SEM ANEL DE SOLDA, BOLSA X ROSCA F, INSTALADO EM RAMAL E SUB-RAMAL DE HIDRÁULICA PREDIAL - FORNECIMENTO E INSTALAÇÃO. AF_04/2022</v>
          </cell>
          <cell r="C6718" t="str">
            <v>UN</v>
          </cell>
          <cell r="D6718">
            <v>21.74</v>
          </cell>
          <cell r="E6718" t="str">
            <v>Instalações em Cobre</v>
          </cell>
          <cell r="F6718" t="str">
            <v>SINAPI Mai/26</v>
          </cell>
        </row>
        <row r="6719">
          <cell r="A6719">
            <v>98602</v>
          </cell>
          <cell r="B6719" t="str">
            <v>CONECTOR EM BRONZE/LATÃO, DN 22 MM X 1/2", SEM ANEL DE SOLDA, BOLSA X ROSCA F, INSTALADO EM PRUMADA DE HIDRÁULICA PREDIAL - FORNECIMENTO E INSTALAÇÃO. AF_04/2022</v>
          </cell>
          <cell r="C6719" t="str">
            <v>UN</v>
          </cell>
          <cell r="D6719">
            <v>20.65</v>
          </cell>
          <cell r="E6719" t="str">
            <v>Instalações em Cobre</v>
          </cell>
          <cell r="F6719" t="str">
            <v>SINAPI Mai/26</v>
          </cell>
        </row>
        <row r="6720">
          <cell r="A6720">
            <v>93087</v>
          </cell>
          <cell r="B6720" t="str">
            <v>CONECTOR EM BRONZE/LATÃO, DN 22 MM X 1/2", SEM ANEL DE SOLDA, BOLSA X ROSCA F, INSTALADO EM RAMAL DE DISTRIBUIÇÃO DE HIDRÁULICA PREDIAL - FORNECIMENTO E INSTALAÇÃO. AF_04/2022</v>
          </cell>
          <cell r="C6720" t="str">
            <v>UN</v>
          </cell>
          <cell r="D6720">
            <v>22.72</v>
          </cell>
          <cell r="E6720" t="str">
            <v>Instalações em Cobre</v>
          </cell>
          <cell r="F6720" t="str">
            <v>SINAPI Mai/26</v>
          </cell>
        </row>
        <row r="6721">
          <cell r="A6721">
            <v>103893</v>
          </cell>
          <cell r="B6721" t="str">
            <v>CONECTOR EM BRONZE/LATÃO, DN 22 MM X 1/2", SEM ANEL DE SOLDA, BOLSA X ROSCA F, INSTALADO EM RAMAL E SUB-RAMAL DE AQUECIMENTO SOLAR - FORNECIMENTO E INSTALAÇÃO. AF_04/2022</v>
          </cell>
          <cell r="C6721" t="str">
            <v>UN</v>
          </cell>
          <cell r="D6721">
            <v>25.59</v>
          </cell>
          <cell r="E6721" t="str">
            <v>Instalações em Cobre</v>
          </cell>
          <cell r="F6721" t="str">
            <v>SINAPI Mai/26</v>
          </cell>
        </row>
        <row r="6722">
          <cell r="A6722">
            <v>103824</v>
          </cell>
          <cell r="B6722" t="str">
            <v>CONECTOR EM BRONZE/LATÃO, DN 22 MM X 1/2", SEM ANEL DE SOLDA, BOLSA X ROSCA F, INSTALADO EM RAMAL E SUB-RAMAL DE GÁS COMBUSTÍVEL - FORNECIMENTO E INSTALAÇÃO. AF_04/2022</v>
          </cell>
          <cell r="C6722" t="str">
            <v>UN</v>
          </cell>
          <cell r="D6722">
            <v>28.79</v>
          </cell>
          <cell r="E6722" t="str">
            <v>Instalações em Cobre</v>
          </cell>
          <cell r="F6722" t="str">
            <v>SINAPI Mai/26</v>
          </cell>
        </row>
        <row r="6723">
          <cell r="A6723">
            <v>103857</v>
          </cell>
          <cell r="B6723" t="str">
            <v>CONECTOR EM BRONZE/LATÃO, DN 22 MM X 1/2", SEM ANEL DE SOLDA, BOLSA X ROSCA F, INSTALADO EM RAMAL E SUB-RAMAL DE GÁS MEDICINAL - FORNECIMENTO E INSTALAÇÃO. AF_04/2022</v>
          </cell>
          <cell r="C6723" t="str">
            <v>UN</v>
          </cell>
          <cell r="D6723">
            <v>26.01</v>
          </cell>
          <cell r="E6723" t="str">
            <v>Instalações em Cobre</v>
          </cell>
          <cell r="F6723" t="str">
            <v>SINAPI Mai/26</v>
          </cell>
        </row>
        <row r="6724">
          <cell r="A6724">
            <v>93110</v>
          </cell>
          <cell r="B6724" t="str">
            <v>CONECTOR EM BRONZE/LATÃO, DN 22 MM X 1/2", SEM ANEL DE SOLDA, BOLSA X ROSCA F, INSTALADO EM RAMAL E SUB-RAMAL DE HIDRÁULICA PREDIAL - FORNECIMENTO E INSTALAÇÃO. AF_04/2022</v>
          </cell>
          <cell r="C6724" t="str">
            <v>UN</v>
          </cell>
          <cell r="D6724">
            <v>24.25</v>
          </cell>
          <cell r="E6724" t="str">
            <v>Instalações em Cobre</v>
          </cell>
          <cell r="F6724" t="str">
            <v>SINAPI Mai/26</v>
          </cell>
        </row>
        <row r="6725">
          <cell r="A6725">
            <v>93054</v>
          </cell>
          <cell r="B6725" t="str">
            <v>CONECTOR EM BRONZE/LATÃO, DN 22 MM X 3/4", SEM ANEL DE SOLDA, BOLSA X ROSCA F, INSTALADO EM PRUMADA DE HIDRÁULICA PREDIAL - FORNECIMENTO E INSTALAÇÃO. AF_04/2022</v>
          </cell>
          <cell r="C6725" t="str">
            <v>UN</v>
          </cell>
          <cell r="D6725">
            <v>25.69</v>
          </cell>
          <cell r="E6725" t="str">
            <v>Instalações em Cobre</v>
          </cell>
          <cell r="F6725" t="str">
            <v>SINAPI Mai/26</v>
          </cell>
        </row>
        <row r="6726">
          <cell r="A6726">
            <v>93088</v>
          </cell>
          <cell r="B6726" t="str">
            <v>CONECTOR EM BRONZE/LATÃO, DN 22 MM X 3/4", SEM ANEL DE SOLDA, BOLSA X ROSCA F, INSTALADO EM RAMAL DE DISTRIBUIÇÃO DE HIDRÁULICA PREDIAL - FORNECIMENTO E INSTALAÇÃO. AF_04/2022</v>
          </cell>
          <cell r="C6726" t="str">
            <v>UN</v>
          </cell>
          <cell r="D6726">
            <v>28.08</v>
          </cell>
          <cell r="E6726" t="str">
            <v>Instalações em Cobre</v>
          </cell>
          <cell r="F6726" t="str">
            <v>SINAPI Mai/26</v>
          </cell>
        </row>
        <row r="6727">
          <cell r="A6727">
            <v>103894</v>
          </cell>
          <cell r="B6727" t="str">
            <v>CONECTOR EM BRONZE/LATÃO, DN 22 MM X 3/4", SEM ANEL DE SOLDA, BOLSA X ROSCA F, INSTALADO EM RAMAL E SUB-RAMAL DE AQUECIMENTO SOLAR - FORNECIMENTO E INSTALAÇÃO. AF_04/2022</v>
          </cell>
          <cell r="C6727" t="str">
            <v>UN</v>
          </cell>
          <cell r="D6727">
            <v>30.64</v>
          </cell>
          <cell r="E6727" t="str">
            <v>Instalações em Cobre</v>
          </cell>
          <cell r="F6727" t="str">
            <v>SINAPI Mai/26</v>
          </cell>
        </row>
        <row r="6728">
          <cell r="A6728">
            <v>103825</v>
          </cell>
          <cell r="B6728" t="str">
            <v>CONECTOR EM BRONZE/LATÃO, DN 22 MM X 3/4", SEM ANEL DE SOLDA, BOLSA X ROSCA F, INSTALADO EM RAMAL E SUB-RAMAL DE GÁS COMBUSTÍVEL - FORNECIMENTO E INSTALAÇÃO. AF_04/2022</v>
          </cell>
          <cell r="C6728" t="str">
            <v>UN</v>
          </cell>
          <cell r="D6728">
            <v>33.83</v>
          </cell>
          <cell r="E6728" t="str">
            <v>Instalações em Cobre</v>
          </cell>
          <cell r="F6728" t="str">
            <v>SINAPI Mai/26</v>
          </cell>
        </row>
        <row r="6729">
          <cell r="A6729">
            <v>103858</v>
          </cell>
          <cell r="B6729" t="str">
            <v>CONECTOR EM BRONZE/LATÃO, DN 22 MM X 3/4", SEM ANEL DE SOLDA, BOLSA X ROSCA F, INSTALADO EM RAMAL E SUB-RAMAL DE GÁS MEDICINAL - FORNECIMENTO E INSTALAÇÃO. AF_04/2022</v>
          </cell>
          <cell r="C6729" t="str">
            <v>UN</v>
          </cell>
          <cell r="D6729">
            <v>31.05</v>
          </cell>
          <cell r="E6729" t="str">
            <v>Instalações em Cobre</v>
          </cell>
          <cell r="F6729" t="str">
            <v>SINAPI Mai/26</v>
          </cell>
        </row>
        <row r="6730">
          <cell r="A6730">
            <v>93111</v>
          </cell>
          <cell r="B6730" t="str">
            <v>CONECTOR EM BRONZE/LATÃO, DN 22 MM X 3/4", SEM ANEL DE SOLDA, BOLSA X ROSCA F, INSTALADO EM RAMAL E SUB-RAMAL DE HIDRÁULICA PREDIAL - FORNECIMENTO E INSTALAÇÃO. AF_04/2022</v>
          </cell>
          <cell r="C6730" t="str">
            <v>UN</v>
          </cell>
          <cell r="D6730">
            <v>29.28</v>
          </cell>
          <cell r="E6730" t="str">
            <v>Instalações em Cobre</v>
          </cell>
          <cell r="F6730" t="str">
            <v>SINAPI Mai/26</v>
          </cell>
        </row>
        <row r="6731">
          <cell r="A6731">
            <v>93059</v>
          </cell>
          <cell r="B6731" t="str">
            <v>CONECTOR EM BRONZE/LATÃO, DN 28 MM X 1/2", SEM ANEL DE SOLDA, BOLSA X ROSCA F, INSTALADO EM PRUMADA DE HIDRÁULICA PREDIAL - FORNECIMENTO E INSTALAÇÃO. AF_04/2022</v>
          </cell>
          <cell r="C6731" t="str">
            <v>UN</v>
          </cell>
          <cell r="D6731">
            <v>32.75</v>
          </cell>
          <cell r="E6731" t="str">
            <v>Instalações em Cobre</v>
          </cell>
          <cell r="F6731" t="str">
            <v>SINAPI Mai/26</v>
          </cell>
        </row>
        <row r="6732">
          <cell r="A6732">
            <v>93093</v>
          </cell>
          <cell r="B6732" t="str">
            <v>CONECTOR EM BRONZE/LATÃO, DN 28 MM X 1/2", SEM ANEL DE SOLDA, BOLSA X ROSCA F, INSTALADO EM RAMAL DE DISTRIBUIÇÃO DE HIDRÁULICA PREDIAL - FORNECIMENTO E INSTALAÇÃO. AF_04/2022</v>
          </cell>
          <cell r="C6732" t="str">
            <v>UN</v>
          </cell>
          <cell r="D6732">
            <v>34.659999999999997</v>
          </cell>
          <cell r="E6732" t="str">
            <v>Instalações em Cobre</v>
          </cell>
          <cell r="F6732" t="str">
            <v>SINAPI Mai/26</v>
          </cell>
        </row>
        <row r="6733">
          <cell r="A6733">
            <v>103899</v>
          </cell>
          <cell r="B6733" t="str">
            <v>CONECTOR EM BRONZE/LATÃO, DN 28 MM X 1/2", SEM ANEL DE SOLDA, BOLSA X ROSCA F, INSTALADO EM RAMAL E SUB-RAMAL DE AQUECIMENTO SOLAR - FORNECIMENTO E INSTALAÇÃO. AF_04/2022</v>
          </cell>
          <cell r="C6733" t="str">
            <v>UN</v>
          </cell>
          <cell r="D6733">
            <v>37.99</v>
          </cell>
          <cell r="E6733" t="str">
            <v>Instalações em Cobre</v>
          </cell>
          <cell r="F6733" t="str">
            <v>SINAPI Mai/26</v>
          </cell>
        </row>
        <row r="6734">
          <cell r="A6734">
            <v>103830</v>
          </cell>
          <cell r="B6734" t="str">
            <v>CONECTOR EM BRONZE/LATÃO, DN 28 MM X 1/2", SEM ANEL DE SOLDA, BOLSA X ROSCA F, INSTALADO EM RAMAL E SUB-RAMAL DE GÁS COMBUSTÍVEL - FORNECIMENTO E INSTALAÇÃO. AF_04/2022</v>
          </cell>
          <cell r="C6734" t="str">
            <v>UN</v>
          </cell>
          <cell r="D6734">
            <v>43.71</v>
          </cell>
          <cell r="E6734" t="str">
            <v>Instalações em Cobre</v>
          </cell>
          <cell r="F6734" t="str">
            <v>SINAPI Mai/26</v>
          </cell>
        </row>
        <row r="6735">
          <cell r="A6735">
            <v>103863</v>
          </cell>
          <cell r="B6735" t="str">
            <v>CONECTOR EM BRONZE/LATÃO, DN 28 MM X 1/2", SEM ANEL DE SOLDA, BOLSA X ROSCA F, INSTALADO EM RAMAL E SUB-RAMAL DE GÁS MEDICINAL - FORNECIMENTO E INSTALAÇÃO. AF_04/2022</v>
          </cell>
          <cell r="C6735" t="str">
            <v>UN</v>
          </cell>
          <cell r="D6735">
            <v>39.090000000000003</v>
          </cell>
          <cell r="E6735" t="str">
            <v>Instalações em Cobre</v>
          </cell>
          <cell r="F6735" t="str">
            <v>SINAPI Mai/26</v>
          </cell>
        </row>
        <row r="6736">
          <cell r="A6736">
            <v>93114</v>
          </cell>
          <cell r="B6736" t="str">
            <v>CONECTOR EM BRONZE/LATÃO, DN 28 MM X 1/2", SEM ANEL DE SOLDA, BOLSA X ROSCA F, INSTALADO EM RAMAL E SUB-RAMAL DE HIDRÁULICA PREDIAL - FORNECIMENTO E INSTALAÇÃO. AF_04/2022</v>
          </cell>
          <cell r="C6736" t="str">
            <v>UN</v>
          </cell>
          <cell r="D6736">
            <v>37.4</v>
          </cell>
          <cell r="E6736" t="str">
            <v>Instalações em Cobre</v>
          </cell>
          <cell r="F6736" t="str">
            <v>SINAPI Mai/26</v>
          </cell>
        </row>
        <row r="6737">
          <cell r="A6737">
            <v>93075</v>
          </cell>
          <cell r="B6737" t="str">
            <v>COTOVELO EM BRONZE/LATÃO, DN 15 MM X 1/2", 90 GRAUS, SEM ANEL DE SOLDA, BOLSA X ROSCA F, INSTALADO EM RAMAL DE DISTRIBUIÇÃO DE HIDRÁULICA PREDIAL - FORNECIMENTO E INSTALAÇÃO. AF_04/2022</v>
          </cell>
          <cell r="C6737" t="str">
            <v>UN</v>
          </cell>
          <cell r="D6737">
            <v>23.35</v>
          </cell>
          <cell r="E6737" t="str">
            <v>Instalações em Cobre</v>
          </cell>
          <cell r="F6737" t="str">
            <v>SINAPI Mai/26</v>
          </cell>
        </row>
        <row r="6738">
          <cell r="A6738">
            <v>103876</v>
          </cell>
          <cell r="B6738" t="str">
            <v>COTOVELO EM BRONZE/LATÃO, DN 15 MM X 1/2", 90 GRAUS, SEM ANEL DE SOLDA, BOLSA X ROSCA F, INSTALADO EM RAMAL E SUB-RAMAL DE AQUECIMENTO SOLAR - FORNECIMENTO E INSTALAÇÃO. AF_04/2022</v>
          </cell>
          <cell r="C6738" t="str">
            <v>UN</v>
          </cell>
          <cell r="D6738">
            <v>26.88</v>
          </cell>
          <cell r="E6738" t="str">
            <v>Instalações em Cobre</v>
          </cell>
          <cell r="F6738" t="str">
            <v>SINAPI Mai/26</v>
          </cell>
        </row>
        <row r="6739">
          <cell r="A6739">
            <v>103807</v>
          </cell>
          <cell r="B6739" t="str">
            <v>COTOVELO EM BRONZE/LATÃO, DN 15 MM X 1/2", 90 GRAUS, SEM ANEL DE SOLDA, BOLSA X ROSCA F, INSTALADO EM RAMAL E SUB-RAMAL DE GÁS COMBUSTÍVEL - FORNECIMENTO E INSTALAÇÃO. AF_04/2022</v>
          </cell>
          <cell r="C6739" t="str">
            <v>UN</v>
          </cell>
          <cell r="D6739">
            <v>26.82</v>
          </cell>
          <cell r="E6739" t="str">
            <v>Instalações em Cobre</v>
          </cell>
          <cell r="F6739" t="str">
            <v>SINAPI Mai/26</v>
          </cell>
        </row>
        <row r="6740">
          <cell r="A6740">
            <v>103840</v>
          </cell>
          <cell r="B6740" t="str">
            <v>COTOVELO EM BRONZE/LATÃO, DN 15 MM X 1/2", 90 GRAUS, SEM ANEL DE SOLDA, BOLSA X ROSCA F, INSTALADO EM RAMAL E SUB-RAMAL DE GÁS MEDICINAL - FORNECIMENTO E INSTALAÇÃO. AF_04/2022</v>
          </cell>
          <cell r="C6740" t="str">
            <v>UN</v>
          </cell>
          <cell r="D6740">
            <v>26.28</v>
          </cell>
          <cell r="E6740" t="str">
            <v>Instalações em Cobre</v>
          </cell>
          <cell r="F6740" t="str">
            <v>SINAPI Mai/26</v>
          </cell>
        </row>
        <row r="6741">
          <cell r="A6741">
            <v>93098</v>
          </cell>
          <cell r="B6741" t="str">
            <v>COTOVELO EM BRONZE/LATÃO, DN 15 MM X 1/2", 90 GRAUS, SEM ANEL DE SOLDA, BOLSA X ROSCA F, INSTALADO EM RAMAL E SUB-RAMAL DE HIDRÁULICA PREDIAL - FORNECIMENTO E INSTALAÇÃO. AF_04/2022</v>
          </cell>
          <cell r="C6741" t="str">
            <v>UN</v>
          </cell>
          <cell r="D6741">
            <v>23.53</v>
          </cell>
          <cell r="E6741" t="str">
            <v>Instalações em Cobre</v>
          </cell>
          <cell r="F6741" t="str">
            <v>SINAPI Mai/26</v>
          </cell>
        </row>
        <row r="6742">
          <cell r="A6742">
            <v>93120</v>
          </cell>
          <cell r="B6742" t="str">
            <v>COTOVELO EM BRONZE/LATÃO, DN 22 MM X 1/2", 90 GRAUS, SEM ANEL DE SOLDA, BOLSA X ROSCA F, INSTALADO EM PRUMADA DE HIDRÁULICA PREDIAL - FORNECIMENTO E INSTALAÇÃO. AF_04/2022</v>
          </cell>
          <cell r="C6742" t="str">
            <v>UN</v>
          </cell>
          <cell r="D6742">
            <v>29.19</v>
          </cell>
          <cell r="E6742" t="str">
            <v>Instalações em Cobre</v>
          </cell>
          <cell r="F6742" t="str">
            <v>SINAPI Mai/26</v>
          </cell>
        </row>
        <row r="6743">
          <cell r="A6743">
            <v>93077</v>
          </cell>
          <cell r="B6743" t="str">
            <v>COTOVELO EM BRONZE/LATÃO, DN 22 MM X 1/2", 90 GRAUS, SEM ANEL DE SOLDA, BOLSA X ROSCA F, INSTALADO EM RAMAL DE DISTRIBUIÇÃO DE HIDRÁULICA PREDIAL - FORNECIMENTO E INSTALAÇÃO. AF_04/2022</v>
          </cell>
          <cell r="C6743" t="str">
            <v>UN</v>
          </cell>
          <cell r="D6743">
            <v>32.28</v>
          </cell>
          <cell r="E6743" t="str">
            <v>Instalações em Cobre</v>
          </cell>
          <cell r="F6743" t="str">
            <v>SINAPI Mai/26</v>
          </cell>
        </row>
        <row r="6744">
          <cell r="A6744">
            <v>103879</v>
          </cell>
          <cell r="B6744" t="str">
            <v>COTOVELO EM BRONZE/LATÃO, DN 22 MM X 1/2", 90 GRAUS, SEM ANEL DE SOLDA, BOLSA X ROSCA F, INSTALADO EM RAMAL E SUB-RAMAL DE AQUECIMENTO SOLAR - FORNECIMENTO E INSTALAÇÃO. AF_04/2022</v>
          </cell>
          <cell r="C6744" t="str">
            <v>UN</v>
          </cell>
          <cell r="D6744">
            <v>36.6</v>
          </cell>
          <cell r="E6744" t="str">
            <v>Instalações em Cobre</v>
          </cell>
          <cell r="F6744" t="str">
            <v>SINAPI Mai/26</v>
          </cell>
        </row>
        <row r="6745">
          <cell r="A6745">
            <v>103810</v>
          </cell>
          <cell r="B6745" t="str">
            <v>COTOVELO EM BRONZE/LATÃO, DN 22 MM X 1/2", 90 GRAUS, SEM ANEL DE SOLDA, BOLSA X ROSCA F, INSTALADO EM RAMAL E SUB-RAMAL DE GÁS COMBUSTÍVEL - FORNECIMENTO E INSTALAÇÃO. AF_04/2022</v>
          </cell>
          <cell r="C6745" t="str">
            <v>UN</v>
          </cell>
          <cell r="D6745">
            <v>41.34</v>
          </cell>
          <cell r="E6745" t="str">
            <v>Instalações em Cobre</v>
          </cell>
          <cell r="F6745" t="str">
            <v>SINAPI Mai/26</v>
          </cell>
        </row>
        <row r="6746">
          <cell r="A6746">
            <v>103843</v>
          </cell>
          <cell r="B6746" t="str">
            <v>COTOVELO EM BRONZE/LATÃO, DN 22 MM X 1/2", 90 GRAUS, SEM ANEL DE SOLDA, BOLSA X ROSCA F, INSTALADO EM RAMAL E SUB-RAMAL DE GÁS MEDICINAL - FORNECIMENTO E INSTALAÇÃO. AF_04/2022</v>
          </cell>
          <cell r="C6746" t="str">
            <v>UN</v>
          </cell>
          <cell r="D6746">
            <v>37.200000000000003</v>
          </cell>
          <cell r="E6746" t="str">
            <v>Instalações em Cobre</v>
          </cell>
          <cell r="F6746" t="str">
            <v>SINAPI Mai/26</v>
          </cell>
        </row>
        <row r="6747">
          <cell r="A6747">
            <v>93100</v>
          </cell>
          <cell r="B6747" t="str">
            <v>COTOVELO EM BRONZE/LATÃO, DN 22 MM X 1/2", 90 GRAUS, SEM ANEL DE SOLDA, BOLSA X ROSCA F, INSTALADO EM RAMAL E SUB-RAMAL DE HIDRÁULICA PREDIAL - FORNECIMENTO E INSTALAÇÃO. AF_04/2022</v>
          </cell>
          <cell r="C6747" t="str">
            <v>UN</v>
          </cell>
          <cell r="D6747">
            <v>34.57</v>
          </cell>
          <cell r="E6747" t="str">
            <v>Instalações em Cobre</v>
          </cell>
          <cell r="F6747" t="str">
            <v>SINAPI Mai/26</v>
          </cell>
        </row>
        <row r="6748">
          <cell r="A6748">
            <v>93121</v>
          </cell>
          <cell r="B6748" t="str">
            <v>COTOVELO EM BRONZE/LATÃO, DN 22 MM X 3/4", 90 GRAUS, SEM ANEL DE SOLDA, BOLSA X ROSCA F, INSTALADO EM PRUMADA DE HIDRÁULICA PREDIAL - FORNECIMENTO E INSTALAÇÃO. AF_04/2022</v>
          </cell>
          <cell r="C6748" t="str">
            <v>UN</v>
          </cell>
          <cell r="D6748">
            <v>33.33</v>
          </cell>
          <cell r="E6748" t="str">
            <v>Instalações em Cobre</v>
          </cell>
          <cell r="F6748" t="str">
            <v>SINAPI Mai/26</v>
          </cell>
        </row>
        <row r="6749">
          <cell r="A6749">
            <v>93078</v>
          </cell>
          <cell r="B6749" t="str">
            <v>COTOVELO EM BRONZE/LATÃO, DN 22 MM X 3/4", 90 GRAUS, SEM ANEL DE SOLDA, BOLSA X ROSCA F, INSTALADO EM RAMAL DE DISTRIBUIÇÃO DE HIDRÁULICA PREDIAL - FORNECIMENTO E INSTALAÇÃO. AF_04/2022</v>
          </cell>
          <cell r="C6749" t="str">
            <v>UN</v>
          </cell>
          <cell r="D6749">
            <v>36.42</v>
          </cell>
          <cell r="E6749" t="str">
            <v>Instalações em Cobre</v>
          </cell>
          <cell r="F6749" t="str">
            <v>SINAPI Mai/26</v>
          </cell>
        </row>
        <row r="6750">
          <cell r="A6750">
            <v>103880</v>
          </cell>
          <cell r="B6750" t="str">
            <v>COTOVELO EM BRONZE/LATÃO, DN 22 MM X 3/4", 90 GRAUS, SEM ANEL DE SOLDA, BOLSA X ROSCA F, INSTALADO EM RAMAL E SUB-RAMAL DE AQUECIMENTO SOLAR - FORNECIMENTO E INSTALAÇÃO. AF_04/2022</v>
          </cell>
          <cell r="C6750" t="str">
            <v>UN</v>
          </cell>
          <cell r="D6750">
            <v>40.729999999999997</v>
          </cell>
          <cell r="E6750" t="str">
            <v>Instalações em Cobre</v>
          </cell>
          <cell r="F6750" t="str">
            <v>SINAPI Mai/26</v>
          </cell>
        </row>
        <row r="6751">
          <cell r="A6751">
            <v>103811</v>
          </cell>
          <cell r="B6751" t="str">
            <v>COTOVELO EM BRONZE/LATÃO, DN 22 MM X 3/4", 90 GRAUS, SEM ANEL DE SOLDA, BOLSA X ROSCA F, INSTALADO EM RAMAL E SUB-RAMAL DE GÁS COMBUSTÍVEL - FORNECIMENTO E INSTALAÇÃO. AF_04/2022</v>
          </cell>
          <cell r="C6751" t="str">
            <v>UN</v>
          </cell>
          <cell r="D6751">
            <v>45.48</v>
          </cell>
          <cell r="E6751" t="str">
            <v>Instalações em Cobre</v>
          </cell>
          <cell r="F6751" t="str">
            <v>SINAPI Mai/26</v>
          </cell>
        </row>
        <row r="6752">
          <cell r="A6752">
            <v>103844</v>
          </cell>
          <cell r="B6752" t="str">
            <v>COTOVELO EM BRONZE/LATÃO, DN 22 MM X 3/4", 90 GRAUS, SEM ANEL DE SOLDA, BOLSA X ROSCA F, INSTALADO EM RAMAL E SUB-RAMAL DE GÁS MEDICINAL - FORNECIMENTO E INSTALAÇÃO. AF_04/2022</v>
          </cell>
          <cell r="C6752" t="str">
            <v>UN</v>
          </cell>
          <cell r="D6752">
            <v>41.33</v>
          </cell>
          <cell r="E6752" t="str">
            <v>Instalações em Cobre</v>
          </cell>
          <cell r="F6752" t="str">
            <v>SINAPI Mai/26</v>
          </cell>
        </row>
        <row r="6753">
          <cell r="A6753">
            <v>93101</v>
          </cell>
          <cell r="B6753" t="str">
            <v>COTOVELO EM BRONZE/LATÃO, DN 22 MM X 3/4", 90 GRAUS, SEM ANEL DE SOLDA, BOLSA X ROSCA F, INSTALADO EM RAMAL E SUB-RAMAL DE HIDRÁULICA PREDIAL - FORNECIMENTO E INSTALAÇÃO. AF_04/2022</v>
          </cell>
          <cell r="C6753" t="str">
            <v>UN</v>
          </cell>
          <cell r="D6753">
            <v>38.700000000000003</v>
          </cell>
          <cell r="E6753" t="str">
            <v>Instalações em Cobre</v>
          </cell>
          <cell r="F6753" t="str">
            <v>SINAPI Mai/26</v>
          </cell>
        </row>
        <row r="6754">
          <cell r="A6754">
            <v>92311</v>
          </cell>
          <cell r="B6754" t="str">
            <v>COTOVELO EM COBRE, DN 15 MM, 90 GRAUS, SEM ANEL DE SOLDA, INSTALADO EM RAMAL DE DISTRIBUIÇÃO FORNECIMENTO E INSTALAÇÃO. AF_04/2022</v>
          </cell>
          <cell r="C6754" t="str">
            <v>UN</v>
          </cell>
          <cell r="D6754">
            <v>16.71</v>
          </cell>
          <cell r="E6754" t="str">
            <v>Instalações em Cobre</v>
          </cell>
          <cell r="F6754" t="str">
            <v>SINAPI Mai/26</v>
          </cell>
        </row>
        <row r="6755">
          <cell r="A6755">
            <v>103874</v>
          </cell>
          <cell r="B6755" t="str">
            <v>COTOVELO EM COBRE, DN 15 MM, 90 GRAUS, SEM ANEL DE SOLDA, INSTALADO EM RAMAL E SUB-RAMAL DE AQUECIMENTO SOLAR - FORNECIMENTO E INSTALAÇÃO. AF_04/2022</v>
          </cell>
          <cell r="C6755" t="str">
            <v>UN</v>
          </cell>
          <cell r="D6755">
            <v>24.51</v>
          </cell>
          <cell r="E6755" t="str">
            <v>Instalações em Cobre</v>
          </cell>
          <cell r="F6755" t="str">
            <v>SINAPI Mai/26</v>
          </cell>
        </row>
        <row r="6756">
          <cell r="A6756">
            <v>103805</v>
          </cell>
          <cell r="B6756" t="str">
            <v>COTOVELO EM COBRE, DN 15 MM, 90 GRAUS, SEM ANEL DE SOLDA, INSTALADO EM RAMAL E SUB-RAMAL DE GÁS COMBUSTÍVEL - FORNECIMENTO E INSTALAÇÃO. AF_04/2022</v>
          </cell>
          <cell r="C6756" t="str">
            <v>UN</v>
          </cell>
          <cell r="D6756">
            <v>24.4</v>
          </cell>
          <cell r="E6756" t="str">
            <v>Instalações em Cobre</v>
          </cell>
          <cell r="F6756" t="str">
            <v>SINAPI Mai/26</v>
          </cell>
        </row>
        <row r="6757">
          <cell r="A6757">
            <v>103838</v>
          </cell>
          <cell r="B6757" t="str">
            <v>COTOVELO EM COBRE, DN 15 MM, 90 GRAUS, SEM ANEL DE SOLDA, INSTALADO EM RAMAL E SUB-RAMAL DE GÁS MEDICINAL - FORNECIMENTO E INSTALAÇÃO. AF_04/2022</v>
          </cell>
          <cell r="C6757" t="str">
            <v>UN</v>
          </cell>
          <cell r="D6757">
            <v>23.34</v>
          </cell>
          <cell r="E6757" t="str">
            <v>Instalações em Cobre</v>
          </cell>
          <cell r="F6757" t="str">
            <v>SINAPI Mai/26</v>
          </cell>
        </row>
        <row r="6758">
          <cell r="A6758">
            <v>92326</v>
          </cell>
          <cell r="B6758" t="str">
            <v>COTOVELO EM COBRE, DN 15 MM, 90 GRAUS, SEM ANEL DE SOLDA, INSTALADO EM RAMAL E SUB-RAMAL DE HIDRÁULICA PREDIAL - FORNECIMENTO E INSTALAÇÃO. AF_04/2022</v>
          </cell>
          <cell r="C6758" t="str">
            <v>UN</v>
          </cell>
          <cell r="D6758">
            <v>17.84</v>
          </cell>
          <cell r="E6758" t="str">
            <v>Instalações em Cobre</v>
          </cell>
          <cell r="F6758" t="str">
            <v>SINAPI Mai/26</v>
          </cell>
        </row>
        <row r="6759">
          <cell r="A6759">
            <v>92287</v>
          </cell>
          <cell r="B6759" t="str">
            <v>COTOVELO EM COBRE, DN 22 MM, 90 GRAUS, SEM ANEL DE SOLDA, INSTALADO EM PRUMADA DE HIDRÁULICA PREDIAL - FORNECIMENTO E INSTALAÇÃO. AF_04/2022</v>
          </cell>
          <cell r="C6759" t="str">
            <v>UN</v>
          </cell>
          <cell r="D6759">
            <v>20.55</v>
          </cell>
          <cell r="E6759" t="str">
            <v>Instalações em Cobre</v>
          </cell>
          <cell r="F6759" t="str">
            <v>SINAPI Mai/26</v>
          </cell>
        </row>
        <row r="6760">
          <cell r="A6760">
            <v>92312</v>
          </cell>
          <cell r="B6760" t="str">
            <v>COTOVELO EM COBRE, DN 22 MM, 90 GRAUS, SEM ANEL DE SOLDA, INSTALADO EM RAMAL DE DISTRIBUIÇÃO DE HIDRÁULICA PREDIAL - FORNECIMENTO E INSTALAÇÃO. AF_04/2022</v>
          </cell>
          <cell r="C6760" t="str">
            <v>UN</v>
          </cell>
          <cell r="D6760">
            <v>26.72</v>
          </cell>
          <cell r="E6760" t="str">
            <v>Instalações em Cobre</v>
          </cell>
          <cell r="F6760" t="str">
            <v>SINAPI Mai/26</v>
          </cell>
        </row>
        <row r="6761">
          <cell r="A6761">
            <v>103877</v>
          </cell>
          <cell r="B6761" t="str">
            <v>COTOVELO EM COBRE, DN 22 MM, 90 GRAUS, SEM ANEL DE SOLDA, INSTALADO EM RAMAL E SUB-RAMAL DE AQUECIMENTO SOLAR - FORNECIMENTO E INSTALAÇÃO. AF_04/2022</v>
          </cell>
          <cell r="C6761" t="str">
            <v>UN</v>
          </cell>
          <cell r="D6761">
            <v>35.35</v>
          </cell>
          <cell r="E6761" t="str">
            <v>Instalações em Cobre</v>
          </cell>
          <cell r="F6761" t="str">
            <v>SINAPI Mai/26</v>
          </cell>
        </row>
        <row r="6762">
          <cell r="A6762">
            <v>103808</v>
          </cell>
          <cell r="B6762" t="str">
            <v>COTOVELO EM COBRE, DN 22 MM, 90 GRAUS, SEM ANEL DE SOLDA, INSTALADO EM RAMAL E SUB-RAMAL DE GÁS COMBUSTÍVEL - FORNECIMENTO E INSTALAÇÃO. AF_04/2022</v>
          </cell>
          <cell r="C6762" t="str">
            <v>UN</v>
          </cell>
          <cell r="D6762">
            <v>44.84</v>
          </cell>
          <cell r="E6762" t="str">
            <v>Instalações em Cobre</v>
          </cell>
          <cell r="F6762" t="str">
            <v>SINAPI Mai/26</v>
          </cell>
        </row>
        <row r="6763">
          <cell r="A6763">
            <v>103841</v>
          </cell>
          <cell r="B6763" t="str">
            <v>COTOVELO EM COBRE, DN 22 MM, 90 GRAUS, SEM ANEL DE SOLDA, INSTALADO EM RAMAL E SUB-RAMAL DE GÁS MEDICINAL - FORNECIMENTO E INSTALAÇÃO. AF_04/2022</v>
          </cell>
          <cell r="C6763" t="str">
            <v>UN</v>
          </cell>
          <cell r="D6763">
            <v>36.549999999999997</v>
          </cell>
          <cell r="E6763" t="str">
            <v>Instalações em Cobre</v>
          </cell>
          <cell r="F6763" t="str">
            <v>SINAPI Mai/26</v>
          </cell>
        </row>
        <row r="6764">
          <cell r="A6764">
            <v>92327</v>
          </cell>
          <cell r="B6764" t="str">
            <v>COTOVELO EM COBRE, DN 22 MM, 90 GRAUS, SEM ANEL DE SOLDA, INSTALADO EM RAMAL E SUB-RAMAL DE HIDRÁULICA PREDIAL - FORNECIMENTO E INSTALAÇÃO. AF_04/2022</v>
          </cell>
          <cell r="C6764" t="str">
            <v>UN</v>
          </cell>
          <cell r="D6764">
            <v>31.3</v>
          </cell>
          <cell r="E6764" t="str">
            <v>Instalações em Cobre</v>
          </cell>
          <cell r="F6764" t="str">
            <v>SINAPI Mai/26</v>
          </cell>
        </row>
        <row r="6765">
          <cell r="A6765">
            <v>92288</v>
          </cell>
          <cell r="B6765" t="str">
            <v>COTOVELO EM COBRE, DN 28 MM, 90 GRAUS, SEM ANEL DE SOLDA, INSTALADO EM PRUMADA DE HIDRÁULICA PREDIAL - FORNECIMENTO E INSTALAÇÃO. AF_04/2022</v>
          </cell>
          <cell r="C6765" t="str">
            <v>UN</v>
          </cell>
          <cell r="D6765">
            <v>31.88</v>
          </cell>
          <cell r="E6765" t="str">
            <v>Instalações em Cobre</v>
          </cell>
          <cell r="F6765" t="str">
            <v>SINAPI Mai/26</v>
          </cell>
        </row>
        <row r="6766">
          <cell r="A6766">
            <v>92313</v>
          </cell>
          <cell r="B6766" t="str">
            <v>COTOVELO EM COBRE, DN 28 MM, 90 GRAUS, SEM ANEL DE SOLDA, INSTALADO EM RAMAL DE DISTRIBUIÇÃO DE HIDRÁULICA PREDIAL - FORNECIMENTO E INSTALAÇÃO. AF_04/2022</v>
          </cell>
          <cell r="C6766" t="str">
            <v>UN</v>
          </cell>
          <cell r="D6766">
            <v>37.590000000000003</v>
          </cell>
          <cell r="E6766" t="str">
            <v>Instalações em Cobre</v>
          </cell>
          <cell r="F6766" t="str">
            <v>SINAPI Mai/26</v>
          </cell>
        </row>
        <row r="6767">
          <cell r="A6767">
            <v>103881</v>
          </cell>
          <cell r="B6767" t="str">
            <v>COTOVELO EM COBRE, DN 28 MM, 90 GRAUS, SEM ANEL DE SOLDA, INSTALADO EM RAMAL E SUB-RAMAL DE AQUECIMENTO SOLAR - FORNECIMENTO E INSTALAÇÃO. AF_04/2022</v>
          </cell>
          <cell r="C6767" t="str">
            <v>UN</v>
          </cell>
          <cell r="D6767">
            <v>47.57</v>
          </cell>
          <cell r="E6767" t="str">
            <v>Instalações em Cobre</v>
          </cell>
          <cell r="F6767" t="str">
            <v>SINAPI Mai/26</v>
          </cell>
        </row>
        <row r="6768">
          <cell r="A6768">
            <v>103812</v>
          </cell>
          <cell r="B6768" t="str">
            <v>COTOVELO EM COBRE, DN 28 MM, 90 GRAUS, SEM ANEL DE SOLDA, INSTALADO EM RAMAL E SUB-RAMAL DE GÁS COMBUSTÍVEL - FORNECIMENTO E INSTALAÇÃO. AF_04/2022</v>
          </cell>
          <cell r="C6768" t="str">
            <v>UN</v>
          </cell>
          <cell r="D6768">
            <v>65.31</v>
          </cell>
          <cell r="E6768" t="str">
            <v>Instalações em Cobre</v>
          </cell>
          <cell r="F6768" t="str">
            <v>SINAPI Mai/26</v>
          </cell>
        </row>
        <row r="6769">
          <cell r="A6769">
            <v>103845</v>
          </cell>
          <cell r="B6769" t="str">
            <v>COTOVELO EM COBRE, DN 28 MM, 90 GRAUS, SEM ANEL DE SOLDA, INSTALADO EM RAMAL E SUB-RAMAL DE GÁS MEDICINAL - FORNECIMENTO E INSTALAÇÃO. AF_04/2022</v>
          </cell>
          <cell r="C6769" t="str">
            <v>UN</v>
          </cell>
          <cell r="D6769">
            <v>50.79</v>
          </cell>
          <cell r="E6769" t="str">
            <v>Instalações em Cobre</v>
          </cell>
          <cell r="F6769" t="str">
            <v>SINAPI Mai/26</v>
          </cell>
        </row>
        <row r="6770">
          <cell r="A6770">
            <v>92328</v>
          </cell>
          <cell r="B6770" t="str">
            <v>COTOVELO EM COBRE, DN 28 MM, 90 GRAUS, SEM ANEL DE SOLDA, INSTALADO EM RAMAL E SUB-RAMAL DE HIDRÁULICA PREDIAL - FORNECIMENTO E INSTALAÇÃO. AF_04/2022</v>
          </cell>
          <cell r="C6770" t="str">
            <v>UN</v>
          </cell>
          <cell r="D6770">
            <v>45.74</v>
          </cell>
          <cell r="E6770" t="str">
            <v>Instalações em Cobre</v>
          </cell>
          <cell r="F6770" t="str">
            <v>SINAPI Mai/26</v>
          </cell>
        </row>
        <row r="6771">
          <cell r="A6771">
            <v>92289</v>
          </cell>
          <cell r="B6771" t="str">
            <v>COTOVELO EM COBRE, DN 35 MM, 90 GRAUS, SEM ANEL DE SOLDA, INSTALADO EM PRUMADA DE HIDRÁULICA PREDIAL - FORNECIMENTO E INSTALAÇÃO. AF_04/2022</v>
          </cell>
          <cell r="C6771" t="str">
            <v>UN</v>
          </cell>
          <cell r="D6771">
            <v>55.29</v>
          </cell>
          <cell r="E6771" t="str">
            <v>Instalações em Cobre</v>
          </cell>
          <cell r="F6771" t="str">
            <v>SINAPI Mai/26</v>
          </cell>
        </row>
        <row r="6772">
          <cell r="A6772">
            <v>92290</v>
          </cell>
          <cell r="B6772" t="str">
            <v>COTOVELO EM COBRE, DN 42 MM, 90 GRAUS, SEM ANEL DE SOLDA, INSTALADO EM PRUMADA DE HIDRÁULICA PREDIAL - FORNECIMENTO E INSTALAÇÃO. AF_04/2022</v>
          </cell>
          <cell r="C6772" t="str">
            <v>UN</v>
          </cell>
          <cell r="D6772">
            <v>82.86</v>
          </cell>
          <cell r="E6772" t="str">
            <v>Instalações em Cobre</v>
          </cell>
          <cell r="F6772" t="str">
            <v>SINAPI Mai/26</v>
          </cell>
        </row>
        <row r="6773">
          <cell r="A6773">
            <v>92291</v>
          </cell>
          <cell r="B6773" t="str">
            <v>COTOVELO EM COBRE, DN 54 MM, 90 GRAUS, SEM ANEL DE SOLDA, INSTALADO EM PRUMADA DE HIDRÁULICA PREDIAL - FORNECIMENTO E INSTALAÇÃO. AF_04/2022</v>
          </cell>
          <cell r="C6773" t="str">
            <v>UN</v>
          </cell>
          <cell r="D6773">
            <v>127.49</v>
          </cell>
          <cell r="E6773" t="str">
            <v>Instalações em Cobre</v>
          </cell>
          <cell r="F6773" t="str">
            <v>SINAPI Mai/26</v>
          </cell>
        </row>
        <row r="6774">
          <cell r="A6774">
            <v>92292</v>
          </cell>
          <cell r="B6774" t="str">
            <v>COTOVELO EM COBRE, DN 66 MM, 90 GRAUS, SEM ANEL DE SOLDA, INSTALADO EM PRUMADA DE HIDRÁULICA PREDIAL - FORNECIMENTO E INSTALAÇÃO. AF_04/2022</v>
          </cell>
          <cell r="C6774" t="str">
            <v>UN</v>
          </cell>
          <cell r="D6774">
            <v>386.32</v>
          </cell>
          <cell r="E6774" t="str">
            <v>Instalações em Cobre</v>
          </cell>
          <cell r="F6774" t="str">
            <v>SINAPI Mai/26</v>
          </cell>
        </row>
        <row r="6775">
          <cell r="A6775">
            <v>93082</v>
          </cell>
          <cell r="B6775" t="str">
            <v>CURVA DE TRANSPOSIÇÃO EM BRONZE/LATÃO, DN 15 MM, SEM ANEL DE SOLDA, BOLSA X BOLSA, INSTALADO EM RAMAL DE DISTRIBUIÇÃO DE HIDRÁULICA PREDIAL - FORNECIMENTO E INSTALAÇÃO. AF_04/2022</v>
          </cell>
          <cell r="C6775" t="str">
            <v>UN</v>
          </cell>
          <cell r="D6775">
            <v>27.72</v>
          </cell>
          <cell r="E6775" t="str">
            <v>Instalações em Cobre</v>
          </cell>
          <cell r="F6775" t="str">
            <v>SINAPI Mai/26</v>
          </cell>
        </row>
        <row r="6776">
          <cell r="A6776">
            <v>103885</v>
          </cell>
          <cell r="B6776" t="str">
            <v>CURVA DE TRANSPOSIÇÃO EM BRONZE/LATÃO, DN 15 MM, SEM ANEL DE SOLDA, BOLSA X BOLSA, INSTALADO EM RAMAL E SUB-RAMAL DE AQUECIMENTO SOLAR - FORNECIMENTO E INSTALAÇÃO. AF_04/2022</v>
          </cell>
          <cell r="C6776" t="str">
            <v>UN</v>
          </cell>
          <cell r="D6776">
            <v>32.44</v>
          </cell>
          <cell r="E6776" t="str">
            <v>Instalações em Cobre</v>
          </cell>
          <cell r="F6776" t="str">
            <v>SINAPI Mai/26</v>
          </cell>
        </row>
        <row r="6777">
          <cell r="A6777">
            <v>103816</v>
          </cell>
          <cell r="B6777" t="str">
            <v>CURVA DE TRANSPOSIÇÃO EM BRONZE/LATÃO, DN 15 MM, SEM ANEL DE SOLDA, BOLSA X BOLSA, INSTALADO EM RAMAL E SUB-RAMAL DE GÁS COMBUSTÍVEL - FORNECIMENTO E INSTALAÇÃO. AF_04/2022</v>
          </cell>
          <cell r="C6777" t="str">
            <v>UN</v>
          </cell>
          <cell r="D6777">
            <v>32.369999999999997</v>
          </cell>
          <cell r="E6777" t="str">
            <v>Instalações em Cobre</v>
          </cell>
          <cell r="F6777" t="str">
            <v>SINAPI Mai/26</v>
          </cell>
        </row>
        <row r="6778">
          <cell r="A6778">
            <v>103849</v>
          </cell>
          <cell r="B6778" t="str">
            <v>CURVA DE TRANSPOSIÇÃO EM BRONZE/LATÃO, DN 15 MM, SEM ANEL DE SOLDA, BOLSA X BOLSA, INSTALADO EM RAMAL E SUB-RAMAL DE GÁS MEDICINAL - FORNECIMENTO E INSTALAÇÃO. AF_04/2022</v>
          </cell>
          <cell r="C6778" t="str">
            <v>UN</v>
          </cell>
          <cell r="D6778">
            <v>31.67</v>
          </cell>
          <cell r="E6778" t="str">
            <v>Instalações em Cobre</v>
          </cell>
          <cell r="F6778" t="str">
            <v>SINAPI Mai/26</v>
          </cell>
        </row>
        <row r="6779">
          <cell r="A6779">
            <v>93105</v>
          </cell>
          <cell r="B6779" t="str">
            <v>CURVA DE TRANSPOSIÇÃO EM BRONZE/LATÃO, DN 15 MM, SEM ANEL DE SOLDA, BOLSA X BOLSA, INSTALADO EM RAMAL E SUB-RAMAL DE HIDRÁULICA PREDIAL - FORNECIMENTO E INSTALAÇÃO. AF_04/2022</v>
          </cell>
          <cell r="C6779" t="str">
            <v>UN</v>
          </cell>
          <cell r="D6779">
            <v>27.99</v>
          </cell>
          <cell r="E6779" t="str">
            <v>Instalações em Cobre</v>
          </cell>
          <cell r="F6779" t="str">
            <v>SINAPI Mai/26</v>
          </cell>
        </row>
        <row r="6780">
          <cell r="A6780">
            <v>93055</v>
          </cell>
          <cell r="B6780" t="str">
            <v>CURVA DE TRANSPOSIÇÃO EM BRONZE/LATÃO, DN 22 MM, SEM ANEL DE SOLDA, BOLSA X BOLSA, INSTALADO EM PRUMADA DE HIDRÁULICA PREDIAL - FORNECIMENTO E INSTALAÇÃO. AF_04/2022</v>
          </cell>
          <cell r="C6780" t="str">
            <v>UN</v>
          </cell>
          <cell r="D6780">
            <v>49.11</v>
          </cell>
          <cell r="E6780" t="str">
            <v>Instalações em Cobre</v>
          </cell>
          <cell r="F6780" t="str">
            <v>SINAPI Mai/26</v>
          </cell>
        </row>
        <row r="6781">
          <cell r="A6781">
            <v>93089</v>
          </cell>
          <cell r="B6781" t="str">
            <v>CURVA DE TRANSPOSIÇÃO EM BRONZE/LATÃO, DN 22 MM, SEM ANEL DE SOLDA, BOLSA X BOLSA, INSTALADO EM RAMAL DE DISTRIBUIÇÃO DE HIDRÁULICA PREDIAL - FORNECIMENTO E INSTALAÇÃO. AF_04/2022</v>
          </cell>
          <cell r="C6781" t="str">
            <v>UN</v>
          </cell>
          <cell r="D6781">
            <v>53.23</v>
          </cell>
          <cell r="E6781" t="str">
            <v>Instalações em Cobre</v>
          </cell>
          <cell r="F6781" t="str">
            <v>SINAPI Mai/26</v>
          </cell>
        </row>
        <row r="6782">
          <cell r="A6782">
            <v>103891</v>
          </cell>
          <cell r="B6782" t="str">
            <v>CURVA DE TRANSPOSIÇÃO EM BRONZE/LATÃO, DN 22 MM, SEM ANEL DE SOLDA, BOLSA X BOLSA, INSTALADO EM RAMAL E SUB-RAMAL DE AQUECIMENTO SOLAR - FORNECIMENTO E INSTALAÇÃO. AF_04/2022</v>
          </cell>
          <cell r="C6782" t="str">
            <v>UN</v>
          </cell>
          <cell r="D6782">
            <v>58.99</v>
          </cell>
          <cell r="E6782" t="str">
            <v>Instalações em Cobre</v>
          </cell>
          <cell r="F6782" t="str">
            <v>SINAPI Mai/26</v>
          </cell>
        </row>
        <row r="6783">
          <cell r="A6783">
            <v>103822</v>
          </cell>
          <cell r="B6783" t="str">
            <v>CURVA DE TRANSPOSIÇÃO EM BRONZE/LATÃO, DN 22 MM, SEM ANEL DE SOLDA, BOLSA X BOLSA, INSTALADO EM RAMAL E SUB-RAMAL DE GÁS COMBUSTÍVEL - FORNECIMENTO E INSTALAÇÃO. AF_04/2022</v>
          </cell>
          <cell r="C6783" t="str">
            <v>UN</v>
          </cell>
          <cell r="D6783">
            <v>65.39</v>
          </cell>
          <cell r="E6783" t="str">
            <v>Instalações em Cobre</v>
          </cell>
          <cell r="F6783" t="str">
            <v>SINAPI Mai/26</v>
          </cell>
        </row>
        <row r="6784">
          <cell r="A6784">
            <v>103855</v>
          </cell>
          <cell r="B6784" t="str">
            <v>CURVA DE TRANSPOSIÇÃO EM BRONZE/LATÃO, DN 22 MM, SEM ANEL DE SOLDA, BOLSA X BOLSA, INSTALADO EM RAMAL E SUB-RAMAL DE GÁS MEDICINAL - FORNECIMENTO E INSTALAÇÃO. AF_04/2022</v>
          </cell>
          <cell r="C6784" t="str">
            <v>UN</v>
          </cell>
          <cell r="D6784">
            <v>59.83</v>
          </cell>
          <cell r="E6784" t="str">
            <v>Instalações em Cobre</v>
          </cell>
          <cell r="F6784" t="str">
            <v>SINAPI Mai/26</v>
          </cell>
        </row>
        <row r="6785">
          <cell r="A6785">
            <v>93112</v>
          </cell>
          <cell r="B6785" t="str">
            <v>CURVA DE TRANSPOSIÇÃO EM BRONZE/LATÃO, DN 22 MM, SEM ANEL DE SOLDA, BOLSA X BOLSA, INSTALADO EM RAMAL E SUB-RAMAL DE HIDRÁULICA PREDIAL - FORNECIMENTO E INSTALAÇÃO. AF_04/2022</v>
          </cell>
          <cell r="C6785" t="str">
            <v>UN</v>
          </cell>
          <cell r="D6785">
            <v>56.31</v>
          </cell>
          <cell r="E6785" t="str">
            <v>Instalações em Cobre</v>
          </cell>
          <cell r="F6785" t="str">
            <v>SINAPI Mai/26</v>
          </cell>
        </row>
        <row r="6786">
          <cell r="A6786">
            <v>93060</v>
          </cell>
          <cell r="B6786" t="str">
            <v>CURVA DE TRANSPOSIÇÃO EM BRONZE/LATÃO, DN 28 MM, SEM ANEL DE SOLDA, BOLSA X BOLSA, INSTALADO EM PRUMADA DE HIDRÁULICA PREDIAL - FORNECIMENTO E INSTALAÇÃO. AF_04/2022</v>
          </cell>
          <cell r="C6786" t="str">
            <v>UN</v>
          </cell>
          <cell r="D6786">
            <v>85.49</v>
          </cell>
          <cell r="E6786" t="str">
            <v>Instalações em Cobre</v>
          </cell>
          <cell r="F6786" t="str">
            <v>SINAPI Mai/26</v>
          </cell>
        </row>
        <row r="6787">
          <cell r="A6787">
            <v>93094</v>
          </cell>
          <cell r="B6787" t="str">
            <v>CURVA DE TRANSPOSIÇÃO EM BRONZE/LATÃO, DN 28 MM, SEM ANEL DE SOLDA, BOLSA X BOLSA, INSTALADO EM RAMAL DE DISTRIBUIÇÃO DE HIDRÁULICA PREDIAL - FORNECIMENTO E INSTALAÇÃO. AF_04/2022</v>
          </cell>
          <cell r="C6787" t="str">
            <v>UN</v>
          </cell>
          <cell r="D6787">
            <v>89.31</v>
          </cell>
          <cell r="E6787" t="str">
            <v>Instalações em Cobre</v>
          </cell>
          <cell r="F6787" t="str">
            <v>SINAPI Mai/26</v>
          </cell>
        </row>
        <row r="6788">
          <cell r="A6788">
            <v>103897</v>
          </cell>
          <cell r="B6788" t="str">
            <v>CURVA DE TRANSPOSIÇÃO EM BRONZE/LATÃO, DN 28 MM, SEM ANEL DE SOLDA, BOLSA X BOLSA, INSTALADO EM RAMAL E SUB-RAMAL DE AQUECIMENTO SOLAR - FORNECIMENTO E INSTALAÇÃO. AF_04/2022</v>
          </cell>
          <cell r="C6788" t="str">
            <v>UN</v>
          </cell>
          <cell r="D6788">
            <v>95.97</v>
          </cell>
          <cell r="E6788" t="str">
            <v>Instalações em Cobre</v>
          </cell>
          <cell r="F6788" t="str">
            <v>SINAPI Mai/26</v>
          </cell>
        </row>
        <row r="6789">
          <cell r="A6789">
            <v>103828</v>
          </cell>
          <cell r="B6789" t="str">
            <v>CURVA DE TRANSPOSIÇÃO EM BRONZE/LATÃO, DN 28 MM, SEM ANEL DE SOLDA, BOLSA X BOLSA, INSTALADO EM RAMAL E SUB-RAMAL DE GÁS COMBUSTÍVEL - FORNECIMENTO E INSTALAÇÃO. AF_04/2022</v>
          </cell>
          <cell r="C6789" t="str">
            <v>UN</v>
          </cell>
          <cell r="D6789">
            <v>107.37</v>
          </cell>
          <cell r="E6789" t="str">
            <v>Instalações em Cobre</v>
          </cell>
          <cell r="F6789" t="str">
            <v>SINAPI Mai/26</v>
          </cell>
        </row>
        <row r="6790">
          <cell r="A6790">
            <v>103861</v>
          </cell>
          <cell r="B6790" t="str">
            <v>CURVA DE TRANSPOSIÇÃO EM BRONZE/LATÃO, DN 28 MM, SEM ANEL DE SOLDA, BOLSA X BOLSA, INSTALADO EM RAMAL E SUB-RAMAL DE GÁS MEDICINAL - FORNECIMENTO E INSTALAÇÃO. AF_04/2022</v>
          </cell>
          <cell r="C6790" t="str">
            <v>UN</v>
          </cell>
          <cell r="D6790">
            <v>98.16</v>
          </cell>
          <cell r="E6790" t="str">
            <v>Instalações em Cobre</v>
          </cell>
          <cell r="F6790" t="str">
            <v>SINAPI Mai/26</v>
          </cell>
        </row>
        <row r="6791">
          <cell r="A6791">
            <v>93115</v>
          </cell>
          <cell r="B6791" t="str">
            <v>CURVA DE TRANSPOSIÇÃO EM BRONZE/LATÃO, DN 28 MM, SEM ANEL DE SOLDA, BOLSA X BOLSA, INSTALADO EM RAMAL E SUB-RAMAL DE HIDRÁULICA PREDIAL - FORNECIMENTO E INSTALAÇÃO. AF_04/2022</v>
          </cell>
          <cell r="C6791" t="str">
            <v>UN</v>
          </cell>
          <cell r="D6791">
            <v>94.77</v>
          </cell>
          <cell r="E6791" t="str">
            <v>Instalações em Cobre</v>
          </cell>
          <cell r="F6791" t="str">
            <v>SINAPI Mai/26</v>
          </cell>
        </row>
        <row r="6792">
          <cell r="A6792">
            <v>93074</v>
          </cell>
          <cell r="B6792" t="str">
            <v>CURVA EM COBRE, DN 15 MM, 45 GRAUS, SEM ANEL DE SOLDA, BOLSA X BOLSA, INSTALADO EM RAMAL DE DISTRIBUIÇÃO DE HIDRÁULICA PREDIAL - FORNECIMENTO E INSTALAÇÃO. AF_04/2022</v>
          </cell>
          <cell r="C6792" t="str">
            <v>UN</v>
          </cell>
          <cell r="D6792">
            <v>17.440000000000001</v>
          </cell>
          <cell r="E6792" t="str">
            <v>Instalações em Cobre</v>
          </cell>
          <cell r="F6792" t="str">
            <v>SINAPI Mai/26</v>
          </cell>
        </row>
        <row r="6793">
          <cell r="A6793">
            <v>103875</v>
          </cell>
          <cell r="B6793" t="str">
            <v>CURVA EM COBRE, DN 15 MM, 45 GRAUS, SEM ANEL DE SOLDA, BOLSA X BOLSA, INSTALADO EM RAMAL E SUB-RAMAL DE AQUECIMENTO SOLAR - FORNECIMENTO E INSTALAÇÃO. AF_04/2022</v>
          </cell>
          <cell r="C6793" t="str">
            <v>UN</v>
          </cell>
          <cell r="D6793">
            <v>24.48</v>
          </cell>
          <cell r="E6793" t="str">
            <v>Instalações em Cobre</v>
          </cell>
          <cell r="F6793" t="str">
            <v>SINAPI Mai/26</v>
          </cell>
        </row>
        <row r="6794">
          <cell r="A6794">
            <v>103806</v>
          </cell>
          <cell r="B6794" t="str">
            <v>CURVA EM COBRE, DN 15 MM, 45 GRAUS, SEM ANEL DE SOLDA, BOLSA X BOLSA, INSTALADO EM RAMAL E SUB-RAMAL DE GÁS COMBUSTÍVEL - FORNECIMENTO E INSTALAÇÃO. AF_04/2022</v>
          </cell>
          <cell r="C6794" t="str">
            <v>UN</v>
          </cell>
          <cell r="D6794">
            <v>24.37</v>
          </cell>
          <cell r="E6794" t="str">
            <v>Instalações em Cobre</v>
          </cell>
          <cell r="F6794" t="str">
            <v>SINAPI Mai/26</v>
          </cell>
        </row>
        <row r="6795">
          <cell r="A6795">
            <v>103839</v>
          </cell>
          <cell r="B6795" t="str">
            <v>CURVA EM COBRE, DN 15 MM, 45 GRAUS, SEM ANEL DE SOLDA, BOLSA X BOLSA, INSTALADO EM RAMAL E SUB-RAMAL DE GÁS MEDICINAL - FORNECIMENTO E INSTALAÇÃO. AF_04/2022</v>
          </cell>
          <cell r="C6795" t="str">
            <v>UN</v>
          </cell>
          <cell r="D6795">
            <v>23.31</v>
          </cell>
          <cell r="E6795" t="str">
            <v>Instalações em Cobre</v>
          </cell>
          <cell r="F6795" t="str">
            <v>SINAPI Mai/26</v>
          </cell>
        </row>
        <row r="6796">
          <cell r="A6796">
            <v>93097</v>
          </cell>
          <cell r="B6796" t="str">
            <v>CURVA EM COBRE, DN 15 MM, 45 GRAUS, SEM ANEL DE SOLDA, BOLSA X BOLSA, INSTALADO EM RAMAL E SUB-RAMAL DE HIDRÁULICA PREDIAL - FORNECIMENTO E INSTALAÇÃO. AF_04/2022</v>
          </cell>
          <cell r="C6796" t="str">
            <v>UN</v>
          </cell>
          <cell r="D6796">
            <v>17.829999999999998</v>
          </cell>
          <cell r="E6796" t="str">
            <v>Instalações em Cobre</v>
          </cell>
          <cell r="F6796" t="str">
            <v>SINAPI Mai/26</v>
          </cell>
        </row>
        <row r="6797">
          <cell r="A6797">
            <v>93119</v>
          </cell>
          <cell r="B6797" t="str">
            <v>CURVA EM COBRE, DN 22 MM, 45 GRAUS, SEM ANEL DE SOLDA, BOLSA X BOLSA, INSTALADO EM PRUMADA DE HIDRÁULICA PREDIAL - FORNECIMENTO E INSTALAÇÃO. AF_04/2022</v>
          </cell>
          <cell r="C6797" t="str">
            <v>UN</v>
          </cell>
          <cell r="D6797">
            <v>20.239999999999998</v>
          </cell>
          <cell r="E6797" t="str">
            <v>Instalações em Cobre</v>
          </cell>
          <cell r="F6797" t="str">
            <v>SINAPI Mai/26</v>
          </cell>
        </row>
        <row r="6798">
          <cell r="A6798">
            <v>93076</v>
          </cell>
          <cell r="B6798" t="str">
            <v>CURVA EM COBRE, DN 22 MM, 45 GRAUS, SEM ANEL DE SOLDA, BOLSA X BOLSA, INSTALADO EM RAMAL DE DISTRIBUIÇÃO DE HIDRÁULICA PREDIAL - FORNECIMENTO E INSTALAÇÃO. AF_04/2022</v>
          </cell>
          <cell r="C6798" t="str">
            <v>UN</v>
          </cell>
          <cell r="D6798">
            <v>26.41</v>
          </cell>
          <cell r="E6798" t="str">
            <v>Instalações em Cobre</v>
          </cell>
          <cell r="F6798" t="str">
            <v>SINAPI Mai/26</v>
          </cell>
        </row>
        <row r="6799">
          <cell r="A6799">
            <v>103878</v>
          </cell>
          <cell r="B6799" t="str">
            <v>CURVA EM COBRE, DN 22 MM, 45 GRAUS, SEM ANEL DE SOLDA, BOLSA X BOLSA, INSTALADO EM RAMAL E SUB-RAMAL DE AQUECIMENTO SOLAR - FORNECIMENTO E INSTALAÇÃO. AF_04/2022</v>
          </cell>
          <cell r="C6799" t="str">
            <v>UN</v>
          </cell>
          <cell r="D6799">
            <v>35.04</v>
          </cell>
          <cell r="E6799" t="str">
            <v>Instalações em Cobre</v>
          </cell>
          <cell r="F6799" t="str">
            <v>SINAPI Mai/26</v>
          </cell>
        </row>
        <row r="6800">
          <cell r="A6800">
            <v>103809</v>
          </cell>
          <cell r="B6800" t="str">
            <v>CURVA EM COBRE, DN 22 MM, 45 GRAUS, SEM ANEL DE SOLDA, BOLSA X BOLSA, INSTALADO EM RAMAL E SUB-RAMAL DE GÁS COMBUSTÍVEL - FORNECIMENTO E INSTALAÇÃO. AF_04/2022</v>
          </cell>
          <cell r="C6800" t="str">
            <v>UN</v>
          </cell>
          <cell r="D6800">
            <v>44.53</v>
          </cell>
          <cell r="E6800" t="str">
            <v>Instalações em Cobre</v>
          </cell>
          <cell r="F6800" t="str">
            <v>SINAPI Mai/26</v>
          </cell>
        </row>
        <row r="6801">
          <cell r="A6801">
            <v>103842</v>
          </cell>
          <cell r="B6801" t="str">
            <v>CURVA EM COBRE, DN 22 MM, 45 GRAUS, SEM ANEL DE SOLDA, BOLSA X BOLSA, INSTALADO EM RAMAL E SUB-RAMAL DE GÁS MEDICINAL - FORNECIMENTO E INSTALAÇÃO. AF_04/2022</v>
          </cell>
          <cell r="C6801" t="str">
            <v>UN</v>
          </cell>
          <cell r="D6801">
            <v>36.24</v>
          </cell>
          <cell r="E6801" t="str">
            <v>Instalações em Cobre</v>
          </cell>
          <cell r="F6801" t="str">
            <v>SINAPI Mai/26</v>
          </cell>
        </row>
        <row r="6802">
          <cell r="A6802">
            <v>93099</v>
          </cell>
          <cell r="B6802" t="str">
            <v>CURVA EM COBRE, DN 22 MM, 45 GRAUS, SEM ANEL DE SOLDA, BOLSA X BOLSA, INSTALADO EM RAMAL E SUB-RAMAL DE HIDRÁULICA PREDIAL - FORNECIMENTO E INSTALAÇÃO. AF_04/2022</v>
          </cell>
          <cell r="C6802" t="str">
            <v>UN</v>
          </cell>
          <cell r="D6802">
            <v>30.99</v>
          </cell>
          <cell r="E6802" t="str">
            <v>Instalações em Cobre</v>
          </cell>
          <cell r="F6802" t="str">
            <v>SINAPI Mai/26</v>
          </cell>
        </row>
        <row r="6803">
          <cell r="A6803">
            <v>93122</v>
          </cell>
          <cell r="B6803" t="str">
            <v>CURVA EM COBRE, DN 28 MM, 45 GRAUS, SEM ANEL DE SOLDA, BOLSA X BOLSA, INSTALADO EM PRUMADA DE HIDRÁULICA PREDIAL - FORNECIMENTO E INSTALAÇÃO. AF_04/2022</v>
          </cell>
          <cell r="C6803" t="str">
            <v>UN</v>
          </cell>
          <cell r="D6803">
            <v>29.99</v>
          </cell>
          <cell r="E6803" t="str">
            <v>Instalações em Cobre</v>
          </cell>
          <cell r="F6803" t="str">
            <v>SINAPI Mai/26</v>
          </cell>
        </row>
        <row r="6804">
          <cell r="A6804">
            <v>93079</v>
          </cell>
          <cell r="B6804" t="str">
            <v>CURVA EM COBRE, DN 28 MM, 45 GRAUS, SEM ANEL DE SOLDA, BOLSA X BOLSA, INSTALADO EM RAMAL DE DISTRIBUIÇÃO DE HIDRÁULICA PREDIAL - FORNECIMENTO E INSTALAÇÃO. AF_04/2022</v>
          </cell>
          <cell r="C6804" t="str">
            <v>UN</v>
          </cell>
          <cell r="D6804">
            <v>35.700000000000003</v>
          </cell>
          <cell r="E6804" t="str">
            <v>Instalações em Cobre</v>
          </cell>
          <cell r="F6804" t="str">
            <v>SINAPI Mai/26</v>
          </cell>
        </row>
        <row r="6805">
          <cell r="A6805">
            <v>103882</v>
          </cell>
          <cell r="B6805" t="str">
            <v>CURVA EM COBRE, DN 28 MM, 45 GRAUS, SEM ANEL DE SOLDA, BOLSA X BOLSA, INSTALADO EM RAMAL E SUB-RAMAL DE AQUECIMENTO SOLAR - FORNECIMENTO E INSTALAÇÃO. AF_04/2022</v>
          </cell>
          <cell r="C6805" t="str">
            <v>UN</v>
          </cell>
          <cell r="D6805">
            <v>45.68</v>
          </cell>
          <cell r="E6805" t="str">
            <v>Instalações em Cobre</v>
          </cell>
          <cell r="F6805" t="str">
            <v>SINAPI Mai/26</v>
          </cell>
        </row>
        <row r="6806">
          <cell r="A6806">
            <v>103813</v>
          </cell>
          <cell r="B6806" t="str">
            <v>CURVA EM COBRE, DN 28 MM, 45 GRAUS, SEM ANEL DE SOLDA, BOLSA X BOLSA, INSTALADO EM RAMAL E SUB-RAMAL DE GÁS COMBUSTÍVEL - FORNECIMENTO E INSTALAÇÃO. AF_04/2022</v>
          </cell>
          <cell r="C6806" t="str">
            <v>UN</v>
          </cell>
          <cell r="D6806">
            <v>63.42</v>
          </cell>
          <cell r="E6806" t="str">
            <v>Instalações em Cobre</v>
          </cell>
          <cell r="F6806" t="str">
            <v>SINAPI Mai/26</v>
          </cell>
        </row>
        <row r="6807">
          <cell r="A6807">
            <v>103846</v>
          </cell>
          <cell r="B6807" t="str">
            <v>CURVA EM COBRE, DN 28 MM, 45 GRAUS, SEM ANEL DE SOLDA, BOLSA X BOLSA, INSTALADO EM RAMAL E SUB-RAMAL DE GÁS MEDICINAL - FORNECIMENTO E INSTALAÇÃO. AF_04/2022</v>
          </cell>
          <cell r="C6807" t="str">
            <v>UN</v>
          </cell>
          <cell r="D6807">
            <v>48.9</v>
          </cell>
          <cell r="E6807" t="str">
            <v>Instalações em Cobre</v>
          </cell>
          <cell r="F6807" t="str">
            <v>SINAPI Mai/26</v>
          </cell>
        </row>
        <row r="6808">
          <cell r="A6808">
            <v>93102</v>
          </cell>
          <cell r="B6808" t="str">
            <v>CURVA EM COBRE, DN 28 MM, 45 GRAUS, SEM ANEL DE SOLDA, BOLSA X BOLSA, INSTALADO EM RAMAL E SUB-RAMAL DE HIDRÁULICA PREDIAL - FORNECIMENTO E INSTALAÇÃO. AF_04/2022</v>
          </cell>
          <cell r="C6808" t="str">
            <v>UN</v>
          </cell>
          <cell r="D6808">
            <v>43.85</v>
          </cell>
          <cell r="E6808" t="str">
            <v>Instalações em Cobre</v>
          </cell>
          <cell r="F6808" t="str">
            <v>SINAPI Mai/26</v>
          </cell>
        </row>
        <row r="6809">
          <cell r="A6809">
            <v>93123</v>
          </cell>
          <cell r="B6809" t="str">
            <v>CURVA EM COBRE, DN 35 MM, 45 GRAUS, SEM ANEL DE SOLDA, BOLSA X BOLSA, INSTALADO EM PRUMADA DE HIDRÁULICA PREDIAL - FORNECIMENTO E INSTALAÇÃO. AF_04/2022</v>
          </cell>
          <cell r="C6809" t="str">
            <v>UN</v>
          </cell>
          <cell r="D6809">
            <v>64.540000000000006</v>
          </cell>
          <cell r="E6809" t="str">
            <v>Instalações em Cobre</v>
          </cell>
          <cell r="F6809" t="str">
            <v>SINAPI Mai/26</v>
          </cell>
        </row>
        <row r="6810">
          <cell r="A6810">
            <v>93124</v>
          </cell>
          <cell r="B6810" t="str">
            <v>CURVA EM COBRE, DN 42 MM, 45 GRAUS, SEM ANEL DE SOLDA, BOLSA X BOLSA, INSTALADO EM PRUMADA DE HIDRÁULICA PREDIAL - FORNECIMENTO E INSTALAÇÃO. AF_04/2022</v>
          </cell>
          <cell r="C6810" t="str">
            <v>UN</v>
          </cell>
          <cell r="D6810">
            <v>100.22</v>
          </cell>
          <cell r="E6810" t="str">
            <v>Instalações em Cobre</v>
          </cell>
          <cell r="F6810" t="str">
            <v>SINAPI Mai/26</v>
          </cell>
        </row>
        <row r="6811">
          <cell r="A6811">
            <v>93125</v>
          </cell>
          <cell r="B6811" t="str">
            <v>CURVA EM COBRE, DN 54 MM, 45 GRAUS, SEM ANEL DE SOLDA, BOLSA X BOLSA, INSTALADO EM PRUMADA DE HIDRÁULICA PREDIAL - FORNECIMENTO E INSTALAÇÃO. AF_04/2022</v>
          </cell>
          <cell r="C6811" t="str">
            <v>UN</v>
          </cell>
          <cell r="D6811">
            <v>146.72</v>
          </cell>
          <cell r="E6811" t="str">
            <v>Instalações em Cobre</v>
          </cell>
          <cell r="F6811" t="str">
            <v>SINAPI Mai/26</v>
          </cell>
        </row>
        <row r="6812">
          <cell r="A6812">
            <v>93126</v>
          </cell>
          <cell r="B6812" t="str">
            <v>CURVA EM COBRE, DN 66 MM, 45 GRAUS, SEM ANEL DE SOLDA, BOLSA X BOLSA, INSTALADO EM PRUMADA DE HIDRÁULICA PREDIAL - FORNECIMENTO E INSTALAÇÃO. AF_04/2022</v>
          </cell>
          <cell r="C6812" t="str">
            <v>UN</v>
          </cell>
          <cell r="D6812">
            <v>319.45</v>
          </cell>
          <cell r="E6812" t="str">
            <v>Instalações em Cobre</v>
          </cell>
          <cell r="F6812" t="str">
            <v>SINAPI Mai/26</v>
          </cell>
        </row>
        <row r="6813">
          <cell r="A6813">
            <v>93063</v>
          </cell>
          <cell r="B6813" t="str">
            <v>JUNTA DE EXPANSÃO EM BRONZE/LATÃO, DN 35 MM, PONTA X PONTA, INSTALADO EM PRUMADA DE HIDRÁULICA PREDIAL - FORNECIMENTO E INSTALAÇÃO. AF_04/2022</v>
          </cell>
          <cell r="C6813" t="str">
            <v>UN</v>
          </cell>
          <cell r="D6813">
            <v>699.7</v>
          </cell>
          <cell r="E6813" t="str">
            <v>Instalações em Cobre</v>
          </cell>
          <cell r="F6813" t="str">
            <v>SINAPI Mai/26</v>
          </cell>
        </row>
        <row r="6814">
          <cell r="A6814">
            <v>93066</v>
          </cell>
          <cell r="B6814" t="str">
            <v>JUNTA DE EXPANSÃO EM BRONZE/LATÃO, DN 42 MM, PONTA X PONTA, INSTALADO EM PRUMADA DE HIDRÁULICA PREDIAL - FORNECIMENTO E INSTALAÇÃO. AF_04/2022</v>
          </cell>
          <cell r="C6814" t="str">
            <v>UN</v>
          </cell>
          <cell r="D6814">
            <v>877.99</v>
          </cell>
          <cell r="E6814" t="str">
            <v>Instalações em Cobre</v>
          </cell>
          <cell r="F6814" t="str">
            <v>SINAPI Mai/26</v>
          </cell>
        </row>
        <row r="6815">
          <cell r="A6815">
            <v>93069</v>
          </cell>
          <cell r="B6815" t="str">
            <v>JUNTA DE EXPANSÃO EM BRONZE/LATÃO, DN 54 MM, PONTA X PONTA, INSTALADO EM PRUMADA DE HIDRÁULICA PREDIAL - FORNECIMENTO E INSTALAÇÃO. AF_04/2022</v>
          </cell>
          <cell r="C6815" t="str">
            <v>UN</v>
          </cell>
          <cell r="D6815">
            <v>1216.8</v>
          </cell>
          <cell r="E6815" t="str">
            <v>Instalações em Cobre</v>
          </cell>
          <cell r="F6815" t="str">
            <v>SINAPI Mai/26</v>
          </cell>
        </row>
        <row r="6816">
          <cell r="A6816">
            <v>93072</v>
          </cell>
          <cell r="B6816" t="str">
            <v>JUNTA DE EXPANSÃO EM BRONZE/LATÃO, DN 66 MM, PONTA X PONTA, INSTALADO EM PRUMADA DE HIDRÁULICA PREDIAL - FORNECIMENTO E INSTALAÇÃO. AF_04/2022</v>
          </cell>
          <cell r="C6816" t="str">
            <v>UN</v>
          </cell>
          <cell r="D6816">
            <v>1605.57</v>
          </cell>
          <cell r="E6816" t="str">
            <v>Instalações em Cobre</v>
          </cell>
          <cell r="F6816" t="str">
            <v>SINAPI Mai/26</v>
          </cell>
        </row>
        <row r="6817">
          <cell r="A6817">
            <v>93083</v>
          </cell>
          <cell r="B6817" t="str">
            <v>JUNTA DE EXPANSÃO EM COBRE, DN 15 MM, PONTA X PONTA, INSTALADO EM RAMAL DE DISTRIBUIÇÃO DE HIDRÁULICA PREDIAL - FORNECIMENTO E INSTALAÇÃO. AF_04/2022</v>
          </cell>
          <cell r="C6817" t="str">
            <v>UN</v>
          </cell>
          <cell r="D6817">
            <v>481.33</v>
          </cell>
          <cell r="E6817" t="str">
            <v>Instalações em Cobre</v>
          </cell>
          <cell r="F6817" t="str">
            <v>SINAPI Mai/26</v>
          </cell>
        </row>
        <row r="6818">
          <cell r="A6818">
            <v>103886</v>
          </cell>
          <cell r="B6818" t="str">
            <v>JUNTA DE EXPANSÃO EM COBRE, DN 15 MM, PONTA X PONTA, INSTALADO EM RAMAL E SUB-RAMAL DE AQUECIMENTO SOLAR - FORNECIMENTO E INSTALAÇÃO. AF_04/2022</v>
          </cell>
          <cell r="C6818" t="str">
            <v>UN</v>
          </cell>
          <cell r="D6818">
            <v>486.05</v>
          </cell>
          <cell r="E6818" t="str">
            <v>Instalações em Cobre</v>
          </cell>
          <cell r="F6818" t="str">
            <v>SINAPI Mai/26</v>
          </cell>
        </row>
        <row r="6819">
          <cell r="A6819">
            <v>103817</v>
          </cell>
          <cell r="B6819" t="str">
            <v>JUNTA DE EXPANSÃO EM COBRE, DN 15 MM, PONTA X PONTA, INSTALADO EM RAMAL E SUB-RAMAL DE GÁS COMBUSTÍVEL - FORNECIMENTO E INSTALAÇÃO. AF_04/2022</v>
          </cell>
          <cell r="C6819" t="str">
            <v>UN</v>
          </cell>
          <cell r="D6819">
            <v>485.98</v>
          </cell>
          <cell r="E6819" t="str">
            <v>Instalações em Cobre</v>
          </cell>
          <cell r="F6819" t="str">
            <v>SINAPI Mai/26</v>
          </cell>
        </row>
        <row r="6820">
          <cell r="A6820">
            <v>103850</v>
          </cell>
          <cell r="B6820" t="str">
            <v>JUNTA DE EXPANSÃO EM COBRE, DN 15 MM, PONTA X PONTA, INSTALADO EM RAMAL E SUB-RAMAL DE GÁS MEDICINAL - FORNECIMENTO E INSTALAÇÃO. AF_04/2022</v>
          </cell>
          <cell r="C6820" t="str">
            <v>UN</v>
          </cell>
          <cell r="D6820">
            <v>485.28</v>
          </cell>
          <cell r="E6820" t="str">
            <v>Instalações em Cobre</v>
          </cell>
          <cell r="F6820" t="str">
            <v>SINAPI Mai/26</v>
          </cell>
        </row>
        <row r="6821">
          <cell r="A6821">
            <v>93106</v>
          </cell>
          <cell r="B6821" t="str">
            <v>JUNTA DE EXPANSÃO EM COBRE, DN 15 MM, PONTA X PONTA, INSTALADO EM RAMAL E SUB-RAMAL DE HIDRÁULICA PREDIAL - FORNECIMENTO E INSTALAÇÃO. AF_04/2022</v>
          </cell>
          <cell r="C6821" t="str">
            <v>UN</v>
          </cell>
          <cell r="D6821">
            <v>481.6</v>
          </cell>
          <cell r="E6821" t="str">
            <v>Instalações em Cobre</v>
          </cell>
          <cell r="F6821" t="str">
            <v>SINAPI Mai/26</v>
          </cell>
        </row>
        <row r="6822">
          <cell r="A6822">
            <v>93052</v>
          </cell>
          <cell r="B6822" t="str">
            <v>JUNTA DE EXPANSÃO EM COBRE, DN 22 MM, PONTA X PONTA, INSTALADO EM PRUMADA DE HIDRÁULICA PREDIAL - FORNECIMENTO E INSTALAÇÃO. AF_04/2022</v>
          </cell>
          <cell r="C6822" t="str">
            <v>UN</v>
          </cell>
          <cell r="D6822">
            <v>554.66</v>
          </cell>
          <cell r="E6822" t="str">
            <v>Instalações em Cobre</v>
          </cell>
          <cell r="F6822" t="str">
            <v>SINAPI Mai/26</v>
          </cell>
        </row>
        <row r="6823">
          <cell r="A6823">
            <v>93086</v>
          </cell>
          <cell r="B6823" t="str">
            <v>JUNTA DE EXPANSÃO EM COBRE, DN 22 MM, PONTA X PONTA, INSTALADO EM RAMAL DE DISTRIBUIÇÃO DE HIDRÁULICA PREDIAL - FORNECIMENTO E INSTALAÇÃO. AF_04/2022</v>
          </cell>
          <cell r="C6823" t="str">
            <v>UN</v>
          </cell>
          <cell r="D6823">
            <v>558.78</v>
          </cell>
          <cell r="E6823" t="str">
            <v>Instalações em Cobre</v>
          </cell>
          <cell r="F6823" t="str">
            <v>SINAPI Mai/26</v>
          </cell>
        </row>
        <row r="6824">
          <cell r="A6824">
            <v>103890</v>
          </cell>
          <cell r="B6824" t="str">
            <v>JUNTA DE EXPANSÃO EM COBRE, DN 22 MM, PONTA X PONTA, INSTALADO EM RAMAL E SUB-RAMAL DE AQUECIMENTO SOLAR - FORNECIMENTO E INSTALAÇÃO. AF_04/2022</v>
          </cell>
          <cell r="C6824" t="str">
            <v>UN</v>
          </cell>
          <cell r="D6824">
            <v>564.54</v>
          </cell>
          <cell r="E6824" t="str">
            <v>Instalações em Cobre</v>
          </cell>
          <cell r="F6824" t="str">
            <v>SINAPI Mai/26</v>
          </cell>
        </row>
        <row r="6825">
          <cell r="A6825">
            <v>103821</v>
          </cell>
          <cell r="B6825" t="str">
            <v>JUNTA DE EXPANSÃO EM COBRE, DN 22 MM, PONTA X PONTA, INSTALADO EM RAMAL E SUB-RAMAL DE GÁS COMBUSTÍVEL - FORNECIMENTO E INSTALAÇÃO. AF_04/2022</v>
          </cell>
          <cell r="C6825" t="str">
            <v>UN</v>
          </cell>
          <cell r="D6825">
            <v>570.94000000000005</v>
          </cell>
          <cell r="E6825" t="str">
            <v>Instalações em Cobre</v>
          </cell>
          <cell r="F6825" t="str">
            <v>SINAPI Mai/26</v>
          </cell>
        </row>
        <row r="6826">
          <cell r="A6826">
            <v>103854</v>
          </cell>
          <cell r="B6826" t="str">
            <v>JUNTA DE EXPANSÃO EM COBRE, DN 22 MM, PONTA X PONTA, INSTALADO EM RAMAL E SUB-RAMAL DE GÁS MEDICINAL - FORNECIMENTO E INSTALAÇÃO. AF_04/2022</v>
          </cell>
          <cell r="C6826" t="str">
            <v>UN</v>
          </cell>
          <cell r="D6826">
            <v>565.38</v>
          </cell>
          <cell r="E6826" t="str">
            <v>Instalações em Cobre</v>
          </cell>
          <cell r="F6826" t="str">
            <v>SINAPI Mai/26</v>
          </cell>
        </row>
        <row r="6827">
          <cell r="A6827">
            <v>93109</v>
          </cell>
          <cell r="B6827" t="str">
            <v>JUNTA DE EXPANSÃO EM COBRE, DN 22 MM, PONTA X PONTA, INSTALADO EM RAMAL E SUB-RAMAL DE HIDRÁULICA PREDIAL - FORNECIMENTO E INSTALAÇÃO. AF_04/2022</v>
          </cell>
          <cell r="C6827" t="str">
            <v>UN</v>
          </cell>
          <cell r="D6827">
            <v>561.86</v>
          </cell>
          <cell r="E6827" t="str">
            <v>Instalações em Cobre</v>
          </cell>
          <cell r="F6827" t="str">
            <v>SINAPI Mai/26</v>
          </cell>
        </row>
        <row r="6828">
          <cell r="A6828">
            <v>93058</v>
          </cell>
          <cell r="B6828" t="str">
            <v>JUNTA DE EXPANSÃO EM COBRE, DN 28 MM, PONTA X PONTA, INSTALADO EM PRUMADA DE HIDRÁULICA PREDIAL - FORNECIMENTO E INSTALAÇÃO. AF_04/2022</v>
          </cell>
          <cell r="C6828" t="str">
            <v>UN</v>
          </cell>
          <cell r="D6828">
            <v>610.44000000000005</v>
          </cell>
          <cell r="E6828" t="str">
            <v>Instalações em Cobre</v>
          </cell>
          <cell r="F6828" t="str">
            <v>SINAPI Mai/26</v>
          </cell>
        </row>
        <row r="6829">
          <cell r="A6829">
            <v>93092</v>
          </cell>
          <cell r="B6829" t="str">
            <v>JUNTA DE EXPANSÃO EM COBRE, DN 28 MM, PONTA X PONTA, INSTALADO EM RAMAL DE DISTRIBUIÇÃO DE HIDRÁULICA PREDIAL - FORNECIMENTO E INSTALAÇÃO. AF_04/2022</v>
          </cell>
          <cell r="C6829" t="str">
            <v>UN</v>
          </cell>
          <cell r="D6829">
            <v>614.26</v>
          </cell>
          <cell r="E6829" t="str">
            <v>Instalações em Cobre</v>
          </cell>
          <cell r="F6829" t="str">
            <v>SINAPI Mai/26</v>
          </cell>
        </row>
        <row r="6830">
          <cell r="A6830">
            <v>103898</v>
          </cell>
          <cell r="B6830" t="str">
            <v>JUNTA DE EXPANSÃO EM COBRE, DN 28 MM, PONTA X PONTA, INSTALADO EM RAMAL E SUB-RAMAL DE AQUECIMENTO SOLAR - FORNECIMENTO E INSTALAÇÃO. AF_04/2022</v>
          </cell>
          <cell r="C6830" t="str">
            <v>UN</v>
          </cell>
          <cell r="D6830">
            <v>620.91999999999996</v>
          </cell>
          <cell r="E6830" t="str">
            <v>Instalações em Cobre</v>
          </cell>
          <cell r="F6830" t="str">
            <v>SINAPI Mai/26</v>
          </cell>
        </row>
        <row r="6831">
          <cell r="A6831">
            <v>103829</v>
          </cell>
          <cell r="B6831" t="str">
            <v>JUNTA DE EXPANSÃO EM COBRE, DN 28 MM, PONTA X PONTA, INSTALADO EM RAMAL E SUB-RAMAL DE GÁS COMBUSTÍVEL - FORNECIMENTO E INSTALAÇÃO. AF_04/2022</v>
          </cell>
          <cell r="C6831" t="str">
            <v>UN</v>
          </cell>
          <cell r="D6831">
            <v>632.32000000000005</v>
          </cell>
          <cell r="E6831" t="str">
            <v>Instalações em Cobre</v>
          </cell>
          <cell r="F6831" t="str">
            <v>SINAPI Mai/26</v>
          </cell>
        </row>
        <row r="6832">
          <cell r="A6832">
            <v>103862</v>
          </cell>
          <cell r="B6832" t="str">
            <v>JUNTA DE EXPANSÃO EM COBRE, DN 28 MM, PONTA X PONTA, INSTALADO EM RAMAL E SUB-RAMAL DE GÁS MEDICINAL - FORNECIMENTO E INSTALAÇÃO. AF_04/2022</v>
          </cell>
          <cell r="C6832" t="str">
            <v>UN</v>
          </cell>
          <cell r="D6832">
            <v>623.11</v>
          </cell>
          <cell r="E6832" t="str">
            <v>Instalações em Cobre</v>
          </cell>
          <cell r="F6832" t="str">
            <v>SINAPI Mai/26</v>
          </cell>
        </row>
        <row r="6833">
          <cell r="A6833">
            <v>93116</v>
          </cell>
          <cell r="B6833" t="str">
            <v>JUNTA DE EXPANSÃO EM COBRE, DN 28 MM, PONTA X PONTA, INSTALADO EM RAMAL E SUB-RAMAL DE HIDRÁULICA PREDIAL - FORNECIMENTO E INSTALAÇÃO. AF_04/2022</v>
          </cell>
          <cell r="C6833" t="str">
            <v>UN</v>
          </cell>
          <cell r="D6833">
            <v>619.72</v>
          </cell>
          <cell r="E6833" t="str">
            <v>Instalações em Cobre</v>
          </cell>
          <cell r="F6833" t="str">
            <v>SINAPI Mai/26</v>
          </cell>
        </row>
        <row r="6834">
          <cell r="A6834">
            <v>92314</v>
          </cell>
          <cell r="B6834" t="str">
            <v>LUVA EM COBRE, DN 15 MM, SEM ANEL DE SOLDA, INSTALADO EM RAMAL DE DISTRIBUIÇÃO DE HIDRÁULICA PREDIAL - FORNECIMENTO E INSTALAÇÃO. AF_04/2022</v>
          </cell>
          <cell r="C6834" t="str">
            <v>UN</v>
          </cell>
          <cell r="D6834">
            <v>11.37</v>
          </cell>
          <cell r="E6834" t="str">
            <v>Instalações em Cobre</v>
          </cell>
          <cell r="F6834" t="str">
            <v>SINAPI Mai/26</v>
          </cell>
        </row>
        <row r="6835">
          <cell r="A6835">
            <v>103883</v>
          </cell>
          <cell r="B6835" t="str">
            <v>LUVA EM COBRE, DN 15 MM, SEM ANEL DE SOLDA, INSTALADO EM RAMAL E SUB-RAMAL DE AQUECIMENTO SOLAR - FORNECIMENTO E INSTALAÇÃO. AF_04/2022</v>
          </cell>
          <cell r="C6835" t="str">
            <v>UN</v>
          </cell>
          <cell r="D6835">
            <v>16.09</v>
          </cell>
          <cell r="E6835" t="str">
            <v>Instalações em Cobre</v>
          </cell>
          <cell r="F6835" t="str">
            <v>SINAPI Mai/26</v>
          </cell>
        </row>
        <row r="6836">
          <cell r="A6836">
            <v>103814</v>
          </cell>
          <cell r="B6836" t="str">
            <v>LUVA EM COBRE, DN 15 MM, SEM ANEL DE SOLDA, INSTALADO EM RAMAL E SUB-RAMAL DE GÁS COMBUSTÍVEL - FORNECIMENTO E INSTALAÇÃO. AF_04/2022</v>
          </cell>
          <cell r="C6836" t="str">
            <v>UN</v>
          </cell>
          <cell r="D6836">
            <v>16.02</v>
          </cell>
          <cell r="E6836" t="str">
            <v>Instalações em Cobre</v>
          </cell>
          <cell r="F6836" t="str">
            <v>SINAPI Mai/26</v>
          </cell>
        </row>
        <row r="6837">
          <cell r="A6837">
            <v>103847</v>
          </cell>
          <cell r="B6837" t="str">
            <v>LUVA EM COBRE, DN 15 MM, SEM ANEL DE SOLDA, INSTALADO EM RAMAL E SUB-RAMAL DE GÁS MEDICINAL - FORNECIMENTO E INSTALAÇÃO. AF_04/2022</v>
          </cell>
          <cell r="C6837" t="str">
            <v>UN</v>
          </cell>
          <cell r="D6837">
            <v>15.32</v>
          </cell>
          <cell r="E6837" t="str">
            <v>Instalações em Cobre</v>
          </cell>
          <cell r="F6837" t="str">
            <v>SINAPI Mai/26</v>
          </cell>
        </row>
        <row r="6838">
          <cell r="A6838">
            <v>92329</v>
          </cell>
          <cell r="B6838" t="str">
            <v>LUVA EM COBRE, DN 15 MM, SEM ANEL DE SOLDA, INSTALADO EM RAMAL E SUB-RAMAL DE HIDRÁULICA PREDIAL - FORNECIMENTO E INSTALAÇÃO. AF_04/2022</v>
          </cell>
          <cell r="C6838" t="str">
            <v>UN</v>
          </cell>
          <cell r="D6838">
            <v>11.64</v>
          </cell>
          <cell r="E6838" t="str">
            <v>Instalações em Cobre</v>
          </cell>
          <cell r="F6838" t="str">
            <v>SINAPI Mai/26</v>
          </cell>
        </row>
        <row r="6839">
          <cell r="A6839">
            <v>92293</v>
          </cell>
          <cell r="B6839" t="str">
            <v>LUVA EM COBRE, DN 22 MM, SEM ANEL DE SOLDA, INSTALADO EM PRUMADA DE HIDRÁULICA PREDIAL - FORNECIMENTO E INSTALAÇÃO. AF_04/2022</v>
          </cell>
          <cell r="C6839" t="str">
            <v>UN</v>
          </cell>
          <cell r="D6839">
            <v>11.85</v>
          </cell>
          <cell r="E6839" t="str">
            <v>Instalações em Cobre</v>
          </cell>
          <cell r="F6839" t="str">
            <v>SINAPI Mai/26</v>
          </cell>
        </row>
        <row r="6840">
          <cell r="A6840">
            <v>92315</v>
          </cell>
          <cell r="B6840" t="str">
            <v>LUVA EM COBRE, DN 22 MM, SEM ANEL DE SOLDA, INSTALADO EM RAMAL DE DISTRIBUIÇÃO DE HIDRÁULICA PREDIAL - FORNECIMENTO E INSTALAÇÃO. AF_04/2022</v>
          </cell>
          <cell r="C6840" t="str">
            <v>UN</v>
          </cell>
          <cell r="D6840">
            <v>15.97</v>
          </cell>
          <cell r="E6840" t="str">
            <v>Instalações em Cobre</v>
          </cell>
          <cell r="F6840" t="str">
            <v>SINAPI Mai/26</v>
          </cell>
        </row>
        <row r="6841">
          <cell r="A6841">
            <v>103888</v>
          </cell>
          <cell r="B6841" t="str">
            <v>LUVA EM COBRE, DN 22 MM, SEM ANEL DE SOLDA, INSTALADO EM RAMAL E SUB-RAMAL DE AQUECIMENTO SOLAR - FORNECIMENTO E INSTALAÇÃO. AF_04/2022</v>
          </cell>
          <cell r="C6841" t="str">
            <v>UN</v>
          </cell>
          <cell r="D6841">
            <v>21.73</v>
          </cell>
          <cell r="E6841" t="str">
            <v>Instalações em Cobre</v>
          </cell>
          <cell r="F6841" t="str">
            <v>SINAPI Mai/26</v>
          </cell>
        </row>
        <row r="6842">
          <cell r="A6842">
            <v>103819</v>
          </cell>
          <cell r="B6842" t="str">
            <v>LUVA EM COBRE, DN 22 MM, SEM ANEL DE SOLDA, INSTALADO EM RAMAL E SUB-RAMAL DE GÁS COMBUSTÍVEL - FORNECIMENTO E INSTALAÇÃO. AF_04/2022</v>
          </cell>
          <cell r="C6842" t="str">
            <v>UN</v>
          </cell>
          <cell r="D6842">
            <v>28.13</v>
          </cell>
          <cell r="E6842" t="str">
            <v>Instalações em Cobre</v>
          </cell>
          <cell r="F6842" t="str">
            <v>SINAPI Mai/26</v>
          </cell>
        </row>
        <row r="6843">
          <cell r="A6843">
            <v>103852</v>
          </cell>
          <cell r="B6843" t="str">
            <v>LUVA EM COBRE, DN 22 MM, SEM ANEL DE SOLDA, INSTALADO EM RAMAL E SUB-RAMAL DE GÁS MEDICINAL - FORNECIMENTO E INSTALAÇÃO. AF_04/2022</v>
          </cell>
          <cell r="C6843" t="str">
            <v>UN</v>
          </cell>
          <cell r="D6843">
            <v>22.57</v>
          </cell>
          <cell r="E6843" t="str">
            <v>Instalações em Cobre</v>
          </cell>
          <cell r="F6843" t="str">
            <v>SINAPI Mai/26</v>
          </cell>
        </row>
        <row r="6844">
          <cell r="A6844">
            <v>92330</v>
          </cell>
          <cell r="B6844" t="str">
            <v>LUVA EM COBRE, DN 22 MM, SEM ANEL DE SOLDA, INSTALADO EM RAMAL E SUB-RAMAL DE HIDRÁULICA PREDIAL - FORNECIMENTO E INSTALAÇÃO. AF_04/2022</v>
          </cell>
          <cell r="C6844" t="str">
            <v>UN</v>
          </cell>
          <cell r="D6844">
            <v>19.05</v>
          </cell>
          <cell r="E6844" t="str">
            <v>Instalações em Cobre</v>
          </cell>
          <cell r="F6844" t="str">
            <v>SINAPI Mai/26</v>
          </cell>
        </row>
        <row r="6845">
          <cell r="A6845">
            <v>92294</v>
          </cell>
          <cell r="B6845" t="str">
            <v>LUVA EM COBRE, DN 28 MM, SEM ANEL DE SOLDA, INSTALADO EM PRUMADA DE HIDRÁULICA PREDIAL - FORNECIMENTO E INSTALAÇÃO. AF_04/2022</v>
          </cell>
          <cell r="C6845" t="str">
            <v>UN</v>
          </cell>
          <cell r="D6845">
            <v>19.559999999999999</v>
          </cell>
          <cell r="E6845" t="str">
            <v>Instalações em Cobre</v>
          </cell>
          <cell r="F6845" t="str">
            <v>SINAPI Mai/26</v>
          </cell>
        </row>
        <row r="6846">
          <cell r="A6846">
            <v>92316</v>
          </cell>
          <cell r="B6846" t="str">
            <v>LUVA EM COBRE, DN 28 MM, SEM ANEL DE SOLDA, INSTALADO EM RAMAL DE DISTRIBUIÇÃO DE HIDRÁULICA PREDIAL - FORNECIMENTO E INSTALAÇÃO. AF_04/2022</v>
          </cell>
          <cell r="C6846" t="str">
            <v>UN</v>
          </cell>
          <cell r="D6846">
            <v>23.38</v>
          </cell>
          <cell r="E6846" t="str">
            <v>Instalações em Cobre</v>
          </cell>
          <cell r="F6846" t="str">
            <v>SINAPI Mai/26</v>
          </cell>
        </row>
        <row r="6847">
          <cell r="A6847">
            <v>103895</v>
          </cell>
          <cell r="B6847" t="str">
            <v>LUVA EM COBRE, DN 28 MM, SEM ANEL DE SOLDA, INSTALADO EM RAMAL E SUB-RAMAL DE AQUECIMENTO SOLAR - FORNECIMENTO E INSTALAÇÃO. AF_04/2022</v>
          </cell>
          <cell r="C6847" t="str">
            <v>UN</v>
          </cell>
          <cell r="D6847">
            <v>30.04</v>
          </cell>
          <cell r="E6847" t="str">
            <v>Instalações em Cobre</v>
          </cell>
          <cell r="F6847" t="str">
            <v>SINAPI Mai/26</v>
          </cell>
        </row>
        <row r="6848">
          <cell r="A6848">
            <v>103826</v>
          </cell>
          <cell r="B6848" t="str">
            <v>LUVA EM COBRE, DN 28 MM, SEM ANEL DE SOLDA, INSTALADO EM RAMAL E SUB-RAMAL DE GÁS COMBUSTÍVEL - FORNECIMENTO E INSTALAÇÃO. AF_04/2022</v>
          </cell>
          <cell r="C6848" t="str">
            <v>UN</v>
          </cell>
          <cell r="D6848">
            <v>41.44</v>
          </cell>
          <cell r="E6848" t="str">
            <v>Instalações em Cobre</v>
          </cell>
          <cell r="F6848" t="str">
            <v>SINAPI Mai/26</v>
          </cell>
        </row>
        <row r="6849">
          <cell r="A6849">
            <v>103859</v>
          </cell>
          <cell r="B6849" t="str">
            <v>LUVA EM COBRE, DN 28 MM, SEM ANEL DE SOLDA, INSTALADO EM RAMAL E SUB-RAMAL DE GÁS MEDICINAL - FORNECIMENTO E INSTALAÇÃO. AF_04/2022</v>
          </cell>
          <cell r="C6849" t="str">
            <v>UN</v>
          </cell>
          <cell r="D6849">
            <v>32.229999999999997</v>
          </cell>
          <cell r="E6849" t="str">
            <v>Instalações em Cobre</v>
          </cell>
          <cell r="F6849" t="str">
            <v>SINAPI Mai/26</v>
          </cell>
        </row>
        <row r="6850">
          <cell r="A6850">
            <v>92331</v>
          </cell>
          <cell r="B6850" t="str">
            <v>LUVA EM COBRE, DN 28 MM, SEM ANEL DE SOLDA, INSTALADO EM RAMAL E SUB-RAMAL DE HIDRÁULICA PREDIAL - FORNECIMENTO E INSTALAÇÃO. AF_04/2022</v>
          </cell>
          <cell r="C6850" t="str">
            <v>UN</v>
          </cell>
          <cell r="D6850">
            <v>28.84</v>
          </cell>
          <cell r="E6850" t="str">
            <v>Instalações em Cobre</v>
          </cell>
          <cell r="F6850" t="str">
            <v>SINAPI Mai/26</v>
          </cell>
        </row>
        <row r="6851">
          <cell r="A6851">
            <v>92295</v>
          </cell>
          <cell r="B6851" t="str">
            <v>LUVA EM COBRE, DN 35 MM, SEM ANEL DE SOLDA, INSTALADO EM PRUMADA DE HIDRÁULICA PREDIAL - FORNECIMENTO E INSTALAÇÃO. AF_04/2022</v>
          </cell>
          <cell r="C6851" t="str">
            <v>UN</v>
          </cell>
          <cell r="D6851">
            <v>35.92</v>
          </cell>
          <cell r="E6851" t="str">
            <v>Instalações em Cobre</v>
          </cell>
          <cell r="F6851" t="str">
            <v>SINAPI Mai/26</v>
          </cell>
        </row>
        <row r="6852">
          <cell r="A6852">
            <v>92296</v>
          </cell>
          <cell r="B6852" t="str">
            <v>LUVA EM COBRE, DN 42 MM, SEM ANEL DE SOLDA, INSTALADO EM PRUMADA DE HIDRÁULICA PREDIAL - FORNECIMENTO E INSTALAÇÃO. AF_04/2022</v>
          </cell>
          <cell r="C6852" t="str">
            <v>UN</v>
          </cell>
          <cell r="D6852">
            <v>47.35</v>
          </cell>
          <cell r="E6852" t="str">
            <v>Instalações em Cobre</v>
          </cell>
          <cell r="F6852" t="str">
            <v>SINAPI Mai/26</v>
          </cell>
        </row>
        <row r="6853">
          <cell r="A6853">
            <v>92297</v>
          </cell>
          <cell r="B6853" t="str">
            <v>LUVA EM COBRE, DN 54 MM, SEM ANEL DE SOLDA, INSTALADO EM PRUMADA DE HIDRÁULICA PREDIAL - FORNECIMENTO E INSTALAÇÃO. AF_04/2022</v>
          </cell>
          <cell r="C6853" t="str">
            <v>UN</v>
          </cell>
          <cell r="D6853">
            <v>72.86</v>
          </cell>
          <cell r="E6853" t="str">
            <v>Instalações em Cobre</v>
          </cell>
          <cell r="F6853" t="str">
            <v>SINAPI Mai/26</v>
          </cell>
        </row>
        <row r="6854">
          <cell r="A6854">
            <v>92298</v>
          </cell>
          <cell r="B6854" t="str">
            <v>LUVA EM COBRE, DN 66 MM, SEM ANEL DE SOLDA, INSTALADO EM PRUMADA DE HIDRÁULICA PREDIAL - FORNECIMENTO E INSTALAÇÃO. AF_04/2022</v>
          </cell>
          <cell r="C6854" t="str">
            <v>UN</v>
          </cell>
          <cell r="D6854">
            <v>199.88</v>
          </cell>
          <cell r="E6854" t="str">
            <v>Instalações em Cobre</v>
          </cell>
          <cell r="F6854" t="str">
            <v>SINAPI Mai/26</v>
          </cell>
        </row>
        <row r="6855">
          <cell r="A6855">
            <v>93080</v>
          </cell>
          <cell r="B6855" t="str">
            <v>LUVA PASSANTE EM COBRE, DN 15 MM, SEM ANEL DE SOLDA, INSTALADO EM RAMAL DE DISTRIBUIÇÃO DE HIDRÁULICA PREDIAL - FORNECIMENTO E INSTALAÇÃO. AF_04/2022</v>
          </cell>
          <cell r="C6855" t="str">
            <v>UN</v>
          </cell>
          <cell r="D6855">
            <v>11.4</v>
          </cell>
          <cell r="E6855" t="str">
            <v>Instalações em Cobre</v>
          </cell>
          <cell r="F6855" t="str">
            <v>SINAPI Mai/26</v>
          </cell>
        </row>
        <row r="6856">
          <cell r="A6856">
            <v>103884</v>
          </cell>
          <cell r="B6856" t="str">
            <v>LUVA PASSANTE EM COBRE, DN 15 MM, SEM ANEL DE SOLDA, INSTALADO EM RAMAL E SUB-RAMAL DE AQUECIMENTO SOLAR - FORNECIMENTO E INSTALAÇÃO. AF_04/2022</v>
          </cell>
          <cell r="C6856" t="str">
            <v>UN</v>
          </cell>
          <cell r="D6856">
            <v>16.12</v>
          </cell>
          <cell r="E6856" t="str">
            <v>Instalações em Cobre</v>
          </cell>
          <cell r="F6856" t="str">
            <v>SINAPI Mai/26</v>
          </cell>
        </row>
        <row r="6857">
          <cell r="A6857">
            <v>103815</v>
          </cell>
          <cell r="B6857" t="str">
            <v>LUVA PASSANTE EM COBRE, DN 15 MM, SEM ANEL DE SOLDA, INSTALADO EM RAMAL E SUB-RAMAL DE GÁS COMBUSTÍVEL - FORNECIMENTO E INSTALAÇÃO. AF_04/2022</v>
          </cell>
          <cell r="C6857" t="str">
            <v>UN</v>
          </cell>
          <cell r="D6857">
            <v>16.05</v>
          </cell>
          <cell r="E6857" t="str">
            <v>Instalações em Cobre</v>
          </cell>
          <cell r="F6857" t="str">
            <v>SINAPI Mai/26</v>
          </cell>
        </row>
        <row r="6858">
          <cell r="A6858">
            <v>103848</v>
          </cell>
          <cell r="B6858" t="str">
            <v>LUVA PASSANTE EM COBRE, DN 15 MM, SEM ANEL DE SOLDA, INSTALADO EM RAMAL E SUB-RAMAL DE GÁS MEDICINAL - FORNECIMENTO E INSTALAÇÃO. AF_04/2022</v>
          </cell>
          <cell r="C6858" t="str">
            <v>UN</v>
          </cell>
          <cell r="D6858">
            <v>15.35</v>
          </cell>
          <cell r="E6858" t="str">
            <v>Instalações em Cobre</v>
          </cell>
          <cell r="F6858" t="str">
            <v>SINAPI Mai/26</v>
          </cell>
        </row>
        <row r="6859">
          <cell r="A6859">
            <v>93103</v>
          </cell>
          <cell r="B6859" t="str">
            <v>LUVA PASSANTE EM COBRE, DN 15 MM, SEM ANEL DE SOLDA, INSTALADO EM RAMAL E SUB-RAMAL DE HIDRÁULICA PREDIAL - FORNECIMENTO E INSTALAÇÃO. AF_04/2022</v>
          </cell>
          <cell r="C6859" t="str">
            <v>UN</v>
          </cell>
          <cell r="D6859">
            <v>11.67</v>
          </cell>
          <cell r="E6859" t="str">
            <v>Instalações em Cobre</v>
          </cell>
          <cell r="F6859" t="str">
            <v>SINAPI Mai/26</v>
          </cell>
        </row>
        <row r="6860">
          <cell r="A6860">
            <v>93050</v>
          </cell>
          <cell r="B6860" t="str">
            <v>LUVA PASSANTE EM COBRE, DN 22 MM, SEM ANEL DE SOLDA, INSTALADO EM PRUMADA DE HIDRÁULICA PREDIAL - FORNECIMENTO E INSTALAÇÃO. AF_04/2022</v>
          </cell>
          <cell r="C6860" t="str">
            <v>UN</v>
          </cell>
          <cell r="D6860">
            <v>13.26</v>
          </cell>
          <cell r="E6860" t="str">
            <v>Instalações em Cobre</v>
          </cell>
          <cell r="F6860" t="str">
            <v>SINAPI Mai/26</v>
          </cell>
        </row>
        <row r="6861">
          <cell r="A6861">
            <v>93084</v>
          </cell>
          <cell r="B6861" t="str">
            <v>LUVA PASSANTE EM COBRE, DN 22 MM, SEM ANEL DE SOLDA, INSTALADO EM RAMAL DE DISTRIBUIÇÃO DE HIDRÁULICA PREDIAL - FORNECIMENTO E INSTALAÇÃO. AF_04/2022</v>
          </cell>
          <cell r="C6861" t="str">
            <v>UN</v>
          </cell>
          <cell r="D6861">
            <v>17.38</v>
          </cell>
          <cell r="E6861" t="str">
            <v>Instalações em Cobre</v>
          </cell>
          <cell r="F6861" t="str">
            <v>SINAPI Mai/26</v>
          </cell>
        </row>
        <row r="6862">
          <cell r="A6862">
            <v>103889</v>
          </cell>
          <cell r="B6862" t="str">
            <v>LUVA PASSANTE EM COBRE, DN 22 MM, SEM ANEL DE SOLDA, INSTALADO EM RAMAL E SUB-RAMAL DE AQUECIMENTO SOLAR - FORNECIMENTO E INSTALAÇÃO. AF_04/2022</v>
          </cell>
          <cell r="C6862" t="str">
            <v>UN</v>
          </cell>
          <cell r="D6862">
            <v>23.14</v>
          </cell>
          <cell r="E6862" t="str">
            <v>Instalações em Cobre</v>
          </cell>
          <cell r="F6862" t="str">
            <v>SINAPI Mai/26</v>
          </cell>
        </row>
        <row r="6863">
          <cell r="A6863">
            <v>103820</v>
          </cell>
          <cell r="B6863" t="str">
            <v>LUVA PASSANTE EM COBRE, DN 22 MM, SEM ANEL DE SOLDA, INSTALADO EM RAMAL E SUB-RAMAL DE GÁS COMBUSTÍVEL - FORNECIMENTO E INSTALAÇÃO. AF_04/2022</v>
          </cell>
          <cell r="C6863" t="str">
            <v>UN</v>
          </cell>
          <cell r="D6863">
            <v>29.54</v>
          </cell>
          <cell r="E6863" t="str">
            <v>Instalações em Cobre</v>
          </cell>
          <cell r="F6863" t="str">
            <v>SINAPI Mai/26</v>
          </cell>
        </row>
        <row r="6864">
          <cell r="A6864">
            <v>103853</v>
          </cell>
          <cell r="B6864" t="str">
            <v>LUVA PASSANTE EM COBRE, DN 22 MM, SEM ANEL DE SOLDA, INSTALADO EM RAMAL E SUB-RAMAL DE GÁS MEDICINAL - FORNECIMENTO E INSTALAÇÃO. AF_04/2022</v>
          </cell>
          <cell r="C6864" t="str">
            <v>UN</v>
          </cell>
          <cell r="D6864">
            <v>23.98</v>
          </cell>
          <cell r="E6864" t="str">
            <v>Instalações em Cobre</v>
          </cell>
          <cell r="F6864" t="str">
            <v>SINAPI Mai/26</v>
          </cell>
        </row>
        <row r="6865">
          <cell r="A6865">
            <v>93107</v>
          </cell>
          <cell r="B6865" t="str">
            <v>LUVA PASSANTE EM COBRE, DN 22 MM, SEM ANEL DE SOLDA, INSTALADO EM RAMAL E SUB-RAMAL DE HIDRÁULICA PREDIAL - FORNECIMENTO E INSTALAÇÃO. AF_04/2022</v>
          </cell>
          <cell r="C6865" t="str">
            <v>UN</v>
          </cell>
          <cell r="D6865">
            <v>20.46</v>
          </cell>
          <cell r="E6865" t="str">
            <v>Instalações em Cobre</v>
          </cell>
          <cell r="F6865" t="str">
            <v>SINAPI Mai/26</v>
          </cell>
        </row>
        <row r="6866">
          <cell r="A6866">
            <v>93056</v>
          </cell>
          <cell r="B6866" t="str">
            <v>LUVA PASSANTE EM COBRE, DN 28 MM, SEM ANEL DE SOLDA, INSTALADO EM PRUMADA DE HIDRÁULICA PREDIAL - FORNECIMENTO E INSTALAÇÃO. AF_04/2022</v>
          </cell>
          <cell r="C6866" t="str">
            <v>UN</v>
          </cell>
          <cell r="D6866">
            <v>19.559999999999999</v>
          </cell>
          <cell r="E6866" t="str">
            <v>Instalações em Cobre</v>
          </cell>
          <cell r="F6866" t="str">
            <v>SINAPI Mai/26</v>
          </cell>
        </row>
        <row r="6867">
          <cell r="A6867">
            <v>93090</v>
          </cell>
          <cell r="B6867" t="str">
            <v>LUVA PASSANTE EM COBRE, DN 28 MM, SEM ANEL DE SOLDA, INSTALADO EM RAMAL DE DISTRIBUIÇÃO DE HIDRÁULICA PREDIAL - FORNECIMENTO E INSTALAÇÃO. AF_04/2022</v>
          </cell>
          <cell r="C6867" t="str">
            <v>UN</v>
          </cell>
          <cell r="D6867">
            <v>23.38</v>
          </cell>
          <cell r="E6867" t="str">
            <v>Instalações em Cobre</v>
          </cell>
          <cell r="F6867" t="str">
            <v>SINAPI Mai/26</v>
          </cell>
        </row>
        <row r="6868">
          <cell r="A6868">
            <v>103896</v>
          </cell>
          <cell r="B6868" t="str">
            <v>LUVA PASSANTE EM COBRE, DN 28 MM, SEM ANEL DE SOLDA, INSTALADO EM RAMAL E SUB-RAMAL DE AQUECIMENTO SOLAR - FORNECIMENTO E INSTALAÇÃO. AF_04/2022</v>
          </cell>
          <cell r="C6868" t="str">
            <v>UN</v>
          </cell>
          <cell r="D6868">
            <v>30.04</v>
          </cell>
          <cell r="E6868" t="str">
            <v>Instalações em Cobre</v>
          </cell>
          <cell r="F6868" t="str">
            <v>SINAPI Mai/26</v>
          </cell>
        </row>
        <row r="6869">
          <cell r="A6869">
            <v>103827</v>
          </cell>
          <cell r="B6869" t="str">
            <v>LUVA PASSANTE EM COBRE, DN 28 MM, SEM ANEL DE SOLDA, INSTALADO EM RAMAL E SUB-RAMAL DE GÁS COMBUSTÍVEL - FORNECIMENTO E INSTALAÇÃO. AF_04/2022</v>
          </cell>
          <cell r="C6869" t="str">
            <v>UN</v>
          </cell>
          <cell r="D6869">
            <v>41.44</v>
          </cell>
          <cell r="E6869" t="str">
            <v>Instalações em Cobre</v>
          </cell>
          <cell r="F6869" t="str">
            <v>SINAPI Mai/26</v>
          </cell>
        </row>
        <row r="6870">
          <cell r="A6870">
            <v>103860</v>
          </cell>
          <cell r="B6870" t="str">
            <v>LUVA PASSANTE EM COBRE, DN 28 MM, SEM ANEL DE SOLDA, INSTALADO EM RAMAL E SUB-RAMAL DE GÁS MEDICINAL - FORNECIMENTO E INSTALAÇÃO. AF_04/2022</v>
          </cell>
          <cell r="C6870" t="str">
            <v>UN</v>
          </cell>
          <cell r="D6870">
            <v>32.229999999999997</v>
          </cell>
          <cell r="E6870" t="str">
            <v>Instalações em Cobre</v>
          </cell>
          <cell r="F6870" t="str">
            <v>SINAPI Mai/26</v>
          </cell>
        </row>
        <row r="6871">
          <cell r="A6871">
            <v>93113</v>
          </cell>
          <cell r="B6871" t="str">
            <v>LUVA PASSANTE EM COBRE, DN 28 MM, SEM ANEL DE SOLDA, INSTALADO EM RAMAL E SUB-RAMAL DE HIDRÁULICA PREDIAL - FORNECIMENTO E INSTALAÇÃO. AF_04/2022</v>
          </cell>
          <cell r="C6871" t="str">
            <v>UN</v>
          </cell>
          <cell r="D6871">
            <v>28.84</v>
          </cell>
          <cell r="E6871" t="str">
            <v>Instalações em Cobre</v>
          </cell>
          <cell r="F6871" t="str">
            <v>SINAPI Mai/26</v>
          </cell>
        </row>
        <row r="6872">
          <cell r="A6872">
            <v>93061</v>
          </cell>
          <cell r="B6872" t="str">
            <v>LUVA PASSANTE EM COBRE, DN 35 MM, SEM ANEL DE SOLDA, INSTALADO EM PRUMADA DE HIDRÁULICA PREDIAL - FORNECIMENTO E INSTALAÇÃO. AF_04/2022</v>
          </cell>
          <cell r="C6872" t="str">
            <v>UN</v>
          </cell>
          <cell r="D6872">
            <v>36.06</v>
          </cell>
          <cell r="E6872" t="str">
            <v>Instalações em Cobre</v>
          </cell>
          <cell r="F6872" t="str">
            <v>SINAPI Mai/26</v>
          </cell>
        </row>
        <row r="6873">
          <cell r="A6873">
            <v>93064</v>
          </cell>
          <cell r="B6873" t="str">
            <v>LUVA PASSANTE EM COBRE, DN 42 MM, SEM ANEL DE SOLDA, INSTALADO EM PRUMADA DE HIDRÁULICA PREDIAL - FORNECIMENTO E INSTALAÇÃO. AF_04/2022</v>
          </cell>
          <cell r="C6873" t="str">
            <v>UN</v>
          </cell>
          <cell r="D6873">
            <v>54.66</v>
          </cell>
          <cell r="E6873" t="str">
            <v>Instalações em Cobre</v>
          </cell>
          <cell r="F6873" t="str">
            <v>SINAPI Mai/26</v>
          </cell>
        </row>
        <row r="6874">
          <cell r="A6874">
            <v>93067</v>
          </cell>
          <cell r="B6874" t="str">
            <v>LUVA PASSANTE EM COBRE, DN 54 MM, SEM ANEL DE SOLDA, INSTALADO EM PRUMADA DE HIDRÁULICA PREDIAL - FORNECIMENTO E INSTALAÇÃO. AF_04/2022</v>
          </cell>
          <cell r="C6874" t="str">
            <v>UN</v>
          </cell>
          <cell r="D6874">
            <v>80.819999999999993</v>
          </cell>
          <cell r="E6874" t="str">
            <v>Instalações em Cobre</v>
          </cell>
          <cell r="F6874" t="str">
            <v>SINAPI Mai/26</v>
          </cell>
        </row>
        <row r="6875">
          <cell r="A6875">
            <v>93070</v>
          </cell>
          <cell r="B6875" t="str">
            <v>LUVA PASSANTE EM COBRE, DN 66 MM, SEM ANEL DE SOLDA, INSTALADO EM PRUMADA DE HIDRÁULICA PREDIAL - FORNECIMENTO E INSTALAÇÃO. AF_04/2022</v>
          </cell>
          <cell r="C6875" t="str">
            <v>UN</v>
          </cell>
          <cell r="D6875">
            <v>199.88</v>
          </cell>
          <cell r="E6875" t="str">
            <v>Instalações em Cobre</v>
          </cell>
          <cell r="F6875" t="str">
            <v>SINAPI Mai/26</v>
          </cell>
        </row>
        <row r="6876">
          <cell r="A6876">
            <v>93117</v>
          </cell>
          <cell r="B6876" t="str">
            <v>TE DUPLA CURVA EM BRONZE/LATÃO, DN 1/2" X 15 MM X 1/2", SEM ANEL DE SOLDA, ROSCA F X BOLSA X ROSCA F, INSTALADO EM RAMAL E SUB-RAMAL DE HIDRÁULICA PREDIAL - FORNECIMENTO E INSTALAÇÃO. AF_04/2022</v>
          </cell>
          <cell r="C6876" t="str">
            <v>UN</v>
          </cell>
          <cell r="D6876">
            <v>64.83</v>
          </cell>
          <cell r="E6876" t="str">
            <v>Instalações em Cobre</v>
          </cell>
          <cell r="F6876" t="str">
            <v>SINAPI Mai/26</v>
          </cell>
        </row>
        <row r="6877">
          <cell r="A6877">
            <v>93118</v>
          </cell>
          <cell r="B6877" t="str">
            <v>TE DUPLA CURVA EM BRONZE/LATÃO, DN 3/4" X 22 MM X 3/4", SEM ANEL DE SOLDA, ROSCA F X BOLSA X ROSCA F, INSTALADO EM RAMAL E SUB-RAMAL DE HIDRÁULICA PREDIAL - FORNECIMENTO E INSTALAÇÃO. AF_04/2022</v>
          </cell>
          <cell r="C6877" t="str">
            <v>UN</v>
          </cell>
          <cell r="D6877">
            <v>95.71</v>
          </cell>
          <cell r="E6877" t="str">
            <v>Instalações em Cobre</v>
          </cell>
          <cell r="F6877" t="str">
            <v>SINAPI Mai/26</v>
          </cell>
        </row>
        <row r="6878">
          <cell r="A6878">
            <v>92317</v>
          </cell>
          <cell r="B6878" t="str">
            <v>TE EM COBRE, DN 15 MM, SEM ANEL DE SOLDA, INSTALADO EM RAMAL DE DISTRIBUIÇÃO DE HIDRÁULICA PREDIAL - FORNECIMENTO E INSTALAÇÃO. AF_04/2022</v>
          </cell>
          <cell r="C6878" t="str">
            <v>UN</v>
          </cell>
          <cell r="D6878">
            <v>23.63</v>
          </cell>
          <cell r="E6878" t="str">
            <v>Instalações em Cobre</v>
          </cell>
          <cell r="F6878" t="str">
            <v>SINAPI Mai/26</v>
          </cell>
        </row>
        <row r="6879">
          <cell r="A6879">
            <v>92332</v>
          </cell>
          <cell r="B6879" t="str">
            <v>TE EM COBRE, DN 15 MM, SEM ANEL DE SOLDA, INSTALADO EM RAMAL E SUB-RAMAL DE HIDRÁULICA PREDIAL - FORNECIMENTO E INSTALAÇÃO. AF_04/2022</v>
          </cell>
          <cell r="C6879" t="str">
            <v>UN</v>
          </cell>
          <cell r="D6879">
            <v>24.14</v>
          </cell>
          <cell r="E6879" t="str">
            <v>Instalações em Cobre</v>
          </cell>
          <cell r="F6879" t="str">
            <v>SINAPI Mai/26</v>
          </cell>
        </row>
        <row r="6880">
          <cell r="A6880">
            <v>92299</v>
          </cell>
          <cell r="B6880" t="str">
            <v>TE EM COBRE, DN 22 MM, SEM ANEL DE SOLDA, INSTALADO EM PRUMADA DE HIDRÁULICA PREDIAL - FORNECIMENTO E INSTALAÇÃO. AF_04/2022</v>
          </cell>
          <cell r="C6880" t="str">
            <v>UN</v>
          </cell>
          <cell r="D6880">
            <v>27.08</v>
          </cell>
          <cell r="E6880" t="str">
            <v>Instalações em Cobre</v>
          </cell>
          <cell r="F6880" t="str">
            <v>SINAPI Mai/26</v>
          </cell>
        </row>
        <row r="6881">
          <cell r="A6881">
            <v>92318</v>
          </cell>
          <cell r="B6881" t="str">
            <v>TE EM COBRE, DN 22 MM, SEM ANEL DE SOLDA, INSTALADO EM RAMAL DE DISTRIBUIÇÃO DE HIDRÁULICA PREDIAL - FORNECIMENTO E INSTALAÇÃO. AF_04/2022</v>
          </cell>
          <cell r="C6881" t="str">
            <v>UN</v>
          </cell>
          <cell r="D6881">
            <v>35.32</v>
          </cell>
          <cell r="E6881" t="str">
            <v>Instalações em Cobre</v>
          </cell>
          <cell r="F6881" t="str">
            <v>SINAPI Mai/26</v>
          </cell>
        </row>
        <row r="6882">
          <cell r="A6882">
            <v>103833</v>
          </cell>
          <cell r="B6882" t="str">
            <v>TE EM COBRE, DN 22 MM, SEM ANEL DE SOLDA, INSTALADO EM RAMAL E SUB-RAMAL DE GÁS COMBUSTÍVEL - FORNECIMENTO E INSTALAÇÃO. AF_04/2022</v>
          </cell>
          <cell r="C6882" t="str">
            <v>UN</v>
          </cell>
          <cell r="D6882">
            <v>59.52</v>
          </cell>
          <cell r="E6882" t="str">
            <v>Instalações em Cobre</v>
          </cell>
          <cell r="F6882" t="str">
            <v>SINAPI Mai/26</v>
          </cell>
        </row>
        <row r="6883">
          <cell r="A6883">
            <v>92333</v>
          </cell>
          <cell r="B6883" t="str">
            <v>TE EM COBRE, DN 22 MM, SEM ANEL DE SOLDA, INSTALADO EM RAMAL E SUB-RAMAL DE HIDRÁULICA PREDIAL - FORNECIMENTO E INSTALAÇÃO. AF_04/2022</v>
          </cell>
          <cell r="C6883" t="str">
            <v>UN</v>
          </cell>
          <cell r="D6883">
            <v>41.42</v>
          </cell>
          <cell r="E6883" t="str">
            <v>Instalações em Cobre</v>
          </cell>
          <cell r="F6883" t="str">
            <v>SINAPI Mai/26</v>
          </cell>
        </row>
        <row r="6884">
          <cell r="A6884">
            <v>92300</v>
          </cell>
          <cell r="B6884" t="str">
            <v>TE EM COBRE, DN 28 MM, SEM ANEL DE SOLDA, INSTALADO EM PRUMADA DE HIDRÁULICA PREDIAL - FORNECIMENTO E INSTALAÇÃO. AF_04/2022</v>
          </cell>
          <cell r="C6884" t="str">
            <v>UN</v>
          </cell>
          <cell r="D6884">
            <v>40.67</v>
          </cell>
          <cell r="E6884" t="str">
            <v>Instalações em Cobre</v>
          </cell>
          <cell r="F6884" t="str">
            <v>SINAPI Mai/26</v>
          </cell>
        </row>
        <row r="6885">
          <cell r="A6885">
            <v>92319</v>
          </cell>
          <cell r="B6885" t="str">
            <v>TE EM COBRE, DN 28 MM, SEM ANEL DE SOLDA, INSTALADO EM RAMAL DE DISTRIBUIÇÃO DE HIDRÁULICA PREDIAL - FORNECIMENTO E INSTALAÇÃO. AF_04/2022</v>
          </cell>
          <cell r="C6885" t="str">
            <v>UN</v>
          </cell>
          <cell r="D6885">
            <v>48.29</v>
          </cell>
          <cell r="E6885" t="str">
            <v>Instalações em Cobre</v>
          </cell>
          <cell r="F6885" t="str">
            <v>SINAPI Mai/26</v>
          </cell>
        </row>
        <row r="6886">
          <cell r="A6886">
            <v>92334</v>
          </cell>
          <cell r="B6886" t="str">
            <v>TE EM COBRE, DN 28 MM, SEM ANEL DE SOLDA, INSTALADO EM RAMAL E SUB-RAMAL DE HIDRÁULICA PREDIAL - FORNECIMENTO E INSTALAÇÃO. AF_04/2022</v>
          </cell>
          <cell r="C6886" t="str">
            <v>UN</v>
          </cell>
          <cell r="D6886">
            <v>59.17</v>
          </cell>
          <cell r="E6886" t="str">
            <v>Instalações em Cobre</v>
          </cell>
          <cell r="F6886" t="str">
            <v>SINAPI Mai/26</v>
          </cell>
        </row>
        <row r="6887">
          <cell r="A6887">
            <v>92301</v>
          </cell>
          <cell r="B6887" t="str">
            <v>TE EM COBRE, DN 35 MM, SEM ANEL DE SOLDA, INSTALADO EM PRUMADA DE HIDRÁULICA PREDIAL - FORNECIMENTO E INSTALAÇÃO. AF_04/2022</v>
          </cell>
          <cell r="C6887" t="str">
            <v>UN</v>
          </cell>
          <cell r="D6887">
            <v>78.27</v>
          </cell>
          <cell r="E6887" t="str">
            <v>Instalações em Cobre</v>
          </cell>
          <cell r="F6887" t="str">
            <v>SINAPI Mai/26</v>
          </cell>
        </row>
        <row r="6888">
          <cell r="A6888">
            <v>92302</v>
          </cell>
          <cell r="B6888" t="str">
            <v>TE EM COBRE, DN 42 MM, SEM ANEL DE SOLDA, INSTALADO EM PRUMADA DE HIDRÁULICA PREDIAL - FORNECIMENTO E INSTALAÇÃO. AF_04/2022</v>
          </cell>
          <cell r="C6888" t="str">
            <v>UN</v>
          </cell>
          <cell r="D6888">
            <v>102.98</v>
          </cell>
          <cell r="E6888" t="str">
            <v>Instalações em Cobre</v>
          </cell>
          <cell r="F6888" t="str">
            <v>SINAPI Mai/26</v>
          </cell>
        </row>
        <row r="6889">
          <cell r="A6889">
            <v>92303</v>
          </cell>
          <cell r="B6889" t="str">
            <v>TE EM COBRE, DN 54 MM, SEM ANEL DE SOLDA, INSTALADO EM PRUMADA DE HIDRÁULICA PREDIAL - FORNECIMENTO E INSTALAÇÃO. AF_04/2022</v>
          </cell>
          <cell r="C6889" t="str">
            <v>UN</v>
          </cell>
          <cell r="D6889">
            <v>186.42</v>
          </cell>
          <cell r="E6889" t="str">
            <v>Instalações em Cobre</v>
          </cell>
          <cell r="F6889" t="str">
            <v>SINAPI Mai/26</v>
          </cell>
        </row>
        <row r="6890">
          <cell r="A6890">
            <v>92304</v>
          </cell>
          <cell r="B6890" t="str">
            <v>TE EM COBRE, DN 66 MM, SEM ANEL DE SOLDA, INSTALADO EM PRUMADA DE HIDRÁULICA PREDIAL - FORNECIMENTO E INSTALAÇÃO. AF_04/2022</v>
          </cell>
          <cell r="C6890" t="str">
            <v>UN</v>
          </cell>
          <cell r="D6890">
            <v>475.6</v>
          </cell>
          <cell r="E6890" t="str">
            <v>Instalações em Cobre</v>
          </cell>
          <cell r="F6890" t="str">
            <v>SINAPI Mai/26</v>
          </cell>
        </row>
        <row r="6891">
          <cell r="A6891">
            <v>103835</v>
          </cell>
          <cell r="B6891" t="str">
            <v>TUBO EM COBRE RÍGIDO, DN 15 MM, CLASSE A, SEM ISOLAMENTO, INSTALADO EM RAMAL E SUB-RAMAL DE GÁS MEDICINAL - FORNECIMENTO E INSTALAÇÃO. AF_04/2022</v>
          </cell>
          <cell r="C6891" t="str">
            <v>M</v>
          </cell>
          <cell r="D6891">
            <v>73.05</v>
          </cell>
          <cell r="E6891" t="str">
            <v>Instalações em Cobre</v>
          </cell>
          <cell r="F6891" t="str">
            <v>SINAPI Mai/26</v>
          </cell>
        </row>
        <row r="6892">
          <cell r="A6892">
            <v>92308</v>
          </cell>
          <cell r="B6892" t="str">
            <v>TUBO EM COBRE RÍGIDO, DN 15 MM, CLASSE E, COM ISOLAMENTO, INSTALADO EM RAMAL DE DISTRIBUIÇÃO DE HIDRÁULICA PREDIAL - FORNECIMENTO E INSTALAÇÃO. AF_04/2022</v>
          </cell>
          <cell r="C6892" t="str">
            <v>M</v>
          </cell>
          <cell r="D6892">
            <v>59.32</v>
          </cell>
          <cell r="E6892" t="str">
            <v>Instalações em Cobre</v>
          </cell>
          <cell r="F6892" t="str">
            <v>SINAPI Mai/26</v>
          </cell>
        </row>
        <row r="6893">
          <cell r="A6893">
            <v>103871</v>
          </cell>
          <cell r="B6893" t="str">
            <v>TUBO EM COBRE RÍGIDO, DN 15 MM, CLASSE E, COM ISOLAMENTO, INSTALADO EM RAMAL E SUB-RAMAL DE AQUECIMENTO SOLAR - FORNECIMENTO E INSTALAÇÃO. AF_04/2022</v>
          </cell>
          <cell r="C6893" t="str">
            <v>M</v>
          </cell>
          <cell r="D6893">
            <v>73.02</v>
          </cell>
          <cell r="E6893" t="str">
            <v>Instalações em Cobre</v>
          </cell>
          <cell r="F6893" t="str">
            <v>SINAPI Mai/26</v>
          </cell>
        </row>
        <row r="6894">
          <cell r="A6894">
            <v>92323</v>
          </cell>
          <cell r="B6894" t="str">
            <v>TUBO EM COBRE RÍGIDO, DN 15 MM, CLASSE E, COM ISOLAMENTO, INSTALADO EM RAMAL E SUB-RAMAL DE HIDRÁULICA PREDIAL - FORNECIMENTO E INSTALAÇÃO. AF_04/2022</v>
          </cell>
          <cell r="C6894" t="str">
            <v>M</v>
          </cell>
          <cell r="D6894">
            <v>72.260000000000005</v>
          </cell>
          <cell r="E6894" t="str">
            <v>Instalações em Cobre</v>
          </cell>
          <cell r="F6894" t="str">
            <v>SINAPI Mai/26</v>
          </cell>
        </row>
        <row r="6895">
          <cell r="A6895">
            <v>92305</v>
          </cell>
          <cell r="B6895" t="str">
            <v>TUBO EM COBRE RÍGIDO, DN 15 MM, CLASSE E, SEM ISOLAMENTO, INSTALADO EM RAMAL DE DISTRIBUIÇÃO DE HIDRÁULICA PREDIAL - FORNECIMENTO E INSTALAÇÃO. AF_04/2022</v>
          </cell>
          <cell r="C6895" t="str">
            <v>M</v>
          </cell>
          <cell r="D6895">
            <v>43.37</v>
          </cell>
          <cell r="E6895" t="str">
            <v>Instalações em Cobre</v>
          </cell>
          <cell r="F6895" t="str">
            <v>SINAPI Mai/26</v>
          </cell>
        </row>
        <row r="6896">
          <cell r="A6896">
            <v>103868</v>
          </cell>
          <cell r="B6896" t="str">
            <v>TUBO EM COBRE RÍGIDO, DN 15 MM, CLASSE E, SEM ISOLAMENTO, INSTALADO EM RAMAL E SUB-RAMAL DE AQUECIMENTO SOLAR - FORNECIMENTO E INSTALAÇÃO. AF_04/2022</v>
          </cell>
          <cell r="C6896" t="str">
            <v>M</v>
          </cell>
          <cell r="D6896">
            <v>61.31</v>
          </cell>
          <cell r="E6896" t="str">
            <v>Instalações em Cobre</v>
          </cell>
          <cell r="F6896" t="str">
            <v>SINAPI Mai/26</v>
          </cell>
        </row>
        <row r="6897">
          <cell r="A6897">
            <v>103802</v>
          </cell>
          <cell r="B6897" t="str">
            <v>TUBO EM COBRE RÍGIDO, DN 15 MM, CLASSE E, SEM ISOLAMENTO, INSTALADO EM RAMAL E SUB-RAMAL DE GÁS COMBUSTÍVEL - FORNECIMENTO E INSTALAÇÃO. AF_04/2022</v>
          </cell>
          <cell r="C6897" t="str">
            <v>M</v>
          </cell>
          <cell r="D6897">
            <v>46.63</v>
          </cell>
          <cell r="E6897" t="str">
            <v>Instalações em Cobre</v>
          </cell>
          <cell r="F6897" t="str">
            <v>SINAPI Mai/26</v>
          </cell>
        </row>
        <row r="6898">
          <cell r="A6898">
            <v>92320</v>
          </cell>
          <cell r="B6898" t="str">
            <v>TUBO EM COBRE RÍGIDO, DN 15 MM, CLASSE E, SEM ISOLAMENTO, INSTALADO EM RAMAL E SUB-RAMAL DE HIDRÁULICA PREDIAL - FORNECIMENTO E INSTALAÇÃO. AF_04/2022</v>
          </cell>
          <cell r="C6898" t="str">
            <v>M</v>
          </cell>
          <cell r="D6898">
            <v>60.39</v>
          </cell>
          <cell r="E6898" t="str">
            <v>Instalações em Cobre</v>
          </cell>
          <cell r="F6898" t="str">
            <v>SINAPI Mai/26</v>
          </cell>
        </row>
        <row r="6899">
          <cell r="A6899">
            <v>97335</v>
          </cell>
          <cell r="B6899" t="str">
            <v>TUBO EM COBRE RÍGIDO, DN 22 MM, CLASSE A, SEM ISOLAMENTO, INSTALADO EM PRUMADA DE GÁS COMBUSTÍVEL - FORNECIMENTO E INSTALAÇÃO. AF_04/2022</v>
          </cell>
          <cell r="C6899" t="str">
            <v>M</v>
          </cell>
          <cell r="D6899">
            <v>86.87</v>
          </cell>
          <cell r="E6899" t="str">
            <v>Instalações em Cobre</v>
          </cell>
          <cell r="F6899" t="str">
            <v>SINAPI Mai/26</v>
          </cell>
        </row>
        <row r="6900">
          <cell r="A6900">
            <v>103836</v>
          </cell>
          <cell r="B6900" t="str">
            <v>TUBO EM COBRE RÍGIDO, DN 22 MM, CLASSE A, SEM ISOLAMENTO, INSTALADO EM RAMAL E SUB-RAMAL DE GÁS MEDICINAL - FORNECIMENTO E INSTALAÇÃO. AF_04/2022</v>
          </cell>
          <cell r="C6900" t="str">
            <v>M</v>
          </cell>
          <cell r="D6900">
            <v>112.13</v>
          </cell>
          <cell r="E6900" t="str">
            <v>Instalações em Cobre</v>
          </cell>
          <cell r="F6900" t="str">
            <v>SINAPI Mai/26</v>
          </cell>
        </row>
        <row r="6901">
          <cell r="A6901">
            <v>92281</v>
          </cell>
          <cell r="B6901" t="str">
            <v>TUBO EM COBRE RÍGIDO, DN 22 MM, CLASSE E, COM ISOLAMENTO, INSTALADO EM PRUMADA DE HIDRÁULICA PREDIAL - FORNECIMENTO E INSTALAÇÃO. AF_04/2022</v>
          </cell>
          <cell r="C6901" t="str">
            <v>M</v>
          </cell>
          <cell r="D6901">
            <v>113.14</v>
          </cell>
          <cell r="E6901" t="str">
            <v>Instalações em Cobre</v>
          </cell>
          <cell r="F6901" t="str">
            <v>SINAPI Mai/26</v>
          </cell>
        </row>
        <row r="6902">
          <cell r="A6902">
            <v>92309</v>
          </cell>
          <cell r="B6902" t="str">
            <v>TUBO EM COBRE RÍGIDO, DN 22 MM, CLASSE E, COM ISOLAMENTO, INSTALADO EM RAMAL DE DISTRIBUIÇÃO DE HIDRÁULICA PREDIAL - FORNECIMENTO E INSTALAÇÃO. AF_04/2022</v>
          </cell>
          <cell r="C6902" t="str">
            <v>M</v>
          </cell>
          <cell r="D6902">
            <v>125.56</v>
          </cell>
          <cell r="E6902" t="str">
            <v>Instalações em Cobre</v>
          </cell>
          <cell r="F6902" t="str">
            <v>SINAPI Mai/26</v>
          </cell>
        </row>
        <row r="6903">
          <cell r="A6903">
            <v>103872</v>
          </cell>
          <cell r="B6903" t="str">
            <v>TUBO EM COBRE RÍGIDO, DN 22 MM, CLASSE E, COM ISOLAMENTO, INSTALADO EM RAMAL E SUB-RAMAL DE AQUECIMENTO SOLAR - FORNECIMENTO E INSTALAÇÃO. AF_04/2022</v>
          </cell>
          <cell r="C6903" t="str">
            <v>M</v>
          </cell>
          <cell r="D6903">
            <v>142.77000000000001</v>
          </cell>
          <cell r="E6903" t="str">
            <v>Instalações em Cobre</v>
          </cell>
          <cell r="F6903" t="str">
            <v>SINAPI Mai/26</v>
          </cell>
        </row>
        <row r="6904">
          <cell r="A6904">
            <v>92324</v>
          </cell>
          <cell r="B6904" t="str">
            <v>TUBO EM COBRE RÍGIDO, DN 22 MM, CLASSE E, COM ISOLAMENTO, INSTALADO EM RAMAL E SUB-RAMAL DE HIDRÁULICA PREDIAL - FORNECIMENTO E INSTALAÇÃO. AF_04/2022</v>
          </cell>
          <cell r="C6904" t="str">
            <v>M</v>
          </cell>
          <cell r="D6904">
            <v>150.80000000000001</v>
          </cell>
          <cell r="E6904" t="str">
            <v>Instalações em Cobre</v>
          </cell>
          <cell r="F6904" t="str">
            <v>SINAPI Mai/26</v>
          </cell>
        </row>
        <row r="6905">
          <cell r="A6905">
            <v>92275</v>
          </cell>
          <cell r="B6905" t="str">
            <v>TUBO EM COBRE RÍGIDO, DN 22 MM, CLASSE E, SEM ISOLAMENTO, INSTALADO EM PRUMADA DE HIDRÁULICA PREDIAL - FORNECIMENTO E INSTALAÇÃO. AF_04/2022</v>
          </cell>
          <cell r="C6905" t="str">
            <v>M</v>
          </cell>
          <cell r="D6905">
            <v>60.65</v>
          </cell>
          <cell r="E6905" t="str">
            <v>Instalações em Cobre</v>
          </cell>
          <cell r="F6905" t="str">
            <v>SINAPI Mai/26</v>
          </cell>
        </row>
        <row r="6906">
          <cell r="A6906">
            <v>92306</v>
          </cell>
          <cell r="B6906" t="str">
            <v>TUBO EM COBRE RÍGIDO, DN 22 MM, CLASSE E, SEM ISOLAMENTO, INSTALADO EM RAMAL DE DISTRIBUIÇÃO DE HIDRÁULICA PREDIAL - FORNECIMENTO E INSTALAÇÃO. AF_04/2022</v>
          </cell>
          <cell r="C6906" t="str">
            <v>M</v>
          </cell>
          <cell r="D6906">
            <v>68.94</v>
          </cell>
          <cell r="E6906" t="str">
            <v>Instalações em Cobre</v>
          </cell>
          <cell r="F6906" t="str">
            <v>SINAPI Mai/26</v>
          </cell>
        </row>
        <row r="6907">
          <cell r="A6907">
            <v>103869</v>
          </cell>
          <cell r="B6907" t="str">
            <v>TUBO EM COBRE RÍGIDO, DN 22 MM, CLASSE E, SEM ISOLAMENTO, INSTALADO EM RAMAL E SUB-RAMAL DE AQUECIMENTO SOLAR - FORNECIMENTO E INSTALAÇÃO. AF_04/2022</v>
          </cell>
          <cell r="C6907" t="str">
            <v>M</v>
          </cell>
          <cell r="D6907">
            <v>90.42</v>
          </cell>
          <cell r="E6907" t="str">
            <v>Instalações em Cobre</v>
          </cell>
          <cell r="F6907" t="str">
            <v>SINAPI Mai/26</v>
          </cell>
        </row>
        <row r="6908">
          <cell r="A6908">
            <v>103803</v>
          </cell>
          <cell r="B6908" t="str">
            <v>TUBO EM COBRE RÍGIDO, DN 22 MM, CLASSE E, SEM ISOLAMENTO, INSTALADO EM RAMAL E SUB-RAMAL DE GÁS COMBUSTÍVEL - FORNECIMENTO E INSTALAÇÃO. AF_04/2022</v>
          </cell>
          <cell r="C6908" t="str">
            <v>M</v>
          </cell>
          <cell r="D6908">
            <v>80.14</v>
          </cell>
          <cell r="E6908" t="str">
            <v>Instalações em Cobre</v>
          </cell>
          <cell r="F6908" t="str">
            <v>SINAPI Mai/26</v>
          </cell>
        </row>
        <row r="6909">
          <cell r="A6909">
            <v>92321</v>
          </cell>
          <cell r="B6909" t="str">
            <v>TUBO EM COBRE RÍGIDO, DN 22 MM, CLASSE E, SEM ISOLAMENTO, INSTALADO EM RAMAL E SUB-RAMAL DE HIDRÁULICA PREDIAL - FORNECIMENTO E INSTALAÇÃO. AF_04/2022</v>
          </cell>
          <cell r="C6909" t="str">
            <v>M</v>
          </cell>
          <cell r="D6909">
            <v>98.27</v>
          </cell>
          <cell r="E6909" t="str">
            <v>Instalações em Cobre</v>
          </cell>
          <cell r="F6909" t="str">
            <v>SINAPI Mai/26</v>
          </cell>
        </row>
        <row r="6910">
          <cell r="A6910">
            <v>97336</v>
          </cell>
          <cell r="B6910" t="str">
            <v>TUBO EM COBRE RÍGIDO, DN 28 MM, CLASSE A, SEM ISOLAMENTO, INSTALADO EM PRUMADA DE GÁS COMBUSTÍVEL - FORNECIMENTO E INSTALAÇÃO. AF_04/2022</v>
          </cell>
          <cell r="C6910" t="str">
            <v>M</v>
          </cell>
          <cell r="D6910">
            <v>110.57</v>
          </cell>
          <cell r="E6910" t="str">
            <v>Instalações em Cobre</v>
          </cell>
          <cell r="F6910" t="str">
            <v>SINAPI Mai/26</v>
          </cell>
        </row>
        <row r="6911">
          <cell r="A6911">
            <v>103837</v>
          </cell>
          <cell r="B6911" t="str">
            <v>TUBO EM COBRE RÍGIDO, DN 28 MM, CLASSE A, SEM ISOLAMENTO, INSTALADO EM RAMAL E SUB-RAMAL DE GÁS MEDICINAL - FORNECIMENTO E INSTALAÇÃO. AF_04/2022</v>
          </cell>
          <cell r="C6911" t="str">
            <v>M</v>
          </cell>
          <cell r="D6911">
            <v>140.99</v>
          </cell>
          <cell r="E6911" t="str">
            <v>Instalações em Cobre</v>
          </cell>
          <cell r="F6911" t="str">
            <v>SINAPI Mai/26</v>
          </cell>
        </row>
        <row r="6912">
          <cell r="A6912">
            <v>92282</v>
          </cell>
          <cell r="B6912" t="str">
            <v>TUBO EM COBRE RÍGIDO, DN 28 MM, CLASSE E, COM ISOLAMENTO, INSTALADO EM PRUMADA DE HIDRÁULICA PREDIAL - FORNECIMENTO E INSTALAÇÃO. AF_04/2022</v>
          </cell>
          <cell r="C6912" t="str">
            <v>M</v>
          </cell>
          <cell r="D6912">
            <v>131.63999999999999</v>
          </cell>
          <cell r="E6912" t="str">
            <v>Instalações em Cobre</v>
          </cell>
          <cell r="F6912" t="str">
            <v>SINAPI Mai/26</v>
          </cell>
        </row>
        <row r="6913">
          <cell r="A6913">
            <v>92310</v>
          </cell>
          <cell r="B6913" t="str">
            <v>TUBO EM COBRE RÍGIDO, DN 28 MM, CLASSE E, COM ISOLAMENTO, INSTALADO EM RAMAL DE DISTRIBUIÇÃO DE HIDRÁULICA PREDIAL - FORNECIMENTO E INSTALAÇÃO. AF_04/2022</v>
          </cell>
          <cell r="C6913" t="str">
            <v>M</v>
          </cell>
          <cell r="D6913">
            <v>144.43</v>
          </cell>
          <cell r="E6913" t="str">
            <v>Instalações em Cobre</v>
          </cell>
          <cell r="F6913" t="str">
            <v>SINAPI Mai/26</v>
          </cell>
        </row>
        <row r="6914">
          <cell r="A6914">
            <v>103873</v>
          </cell>
          <cell r="B6914" t="str">
            <v>TUBO EM COBRE RÍGIDO, DN 28 MM, CLASSE E, COM ISOLAMENTO, INSTALADO EM RAMAL E SUB-RAMAL DE AQUECIMENTO SOLAR - FORNECIMENTO E INSTALAÇÃO. AF_04/2022</v>
          </cell>
          <cell r="C6914" t="str">
            <v>M</v>
          </cell>
          <cell r="D6914">
            <v>164.67</v>
          </cell>
          <cell r="E6914" t="str">
            <v>Instalações em Cobre</v>
          </cell>
          <cell r="F6914" t="str">
            <v>SINAPI Mai/26</v>
          </cell>
        </row>
        <row r="6915">
          <cell r="A6915">
            <v>92325</v>
          </cell>
          <cell r="B6915" t="str">
            <v>TUBO EM COBRE RÍGIDO, DN 28 MM, CLASSE E, COM ISOLAMENTO, INSTALADO EM RAMAL E SUB-RAMAL DE HIDRÁULICA PREDIAL - FORNECIMENTO E INSTALAÇÃO. AF_04/2022</v>
          </cell>
          <cell r="C6915" t="str">
            <v>M</v>
          </cell>
          <cell r="D6915">
            <v>180.21</v>
          </cell>
          <cell r="E6915" t="str">
            <v>Instalações em Cobre</v>
          </cell>
          <cell r="F6915" t="str">
            <v>SINAPI Mai/26</v>
          </cell>
        </row>
        <row r="6916">
          <cell r="A6916">
            <v>92276</v>
          </cell>
          <cell r="B6916" t="str">
            <v>TUBO EM COBRE RÍGIDO, DN 28 MM, CLASSE E, SEM ISOLAMENTO, INSTALADO EM PRUMADA DE HIDRÁULICA PREDIAL - FORNECIMENTO E INSTALAÇÃO. AF_04/2022</v>
          </cell>
          <cell r="C6916" t="str">
            <v>M</v>
          </cell>
          <cell r="D6916">
            <v>77.05</v>
          </cell>
          <cell r="E6916" t="str">
            <v>Instalações em Cobre</v>
          </cell>
          <cell r="F6916" t="str">
            <v>SINAPI Mai/26</v>
          </cell>
        </row>
        <row r="6917">
          <cell r="A6917">
            <v>92307</v>
          </cell>
          <cell r="B6917" t="str">
            <v>TUBO EM COBRE RÍGIDO, DN 28 MM, CLASSE E, SEM ISOLAMENTO, INSTALADO EM RAMAL DE DISTRIBUIÇÃO DE HIDRÁULICA PREDIAL - FORNECIMENTO E INSTALAÇÃO. AF_04/2022</v>
          </cell>
          <cell r="C6917" t="str">
            <v>M</v>
          </cell>
          <cell r="D6917">
            <v>85.71</v>
          </cell>
          <cell r="E6917" t="str">
            <v>Instalações em Cobre</v>
          </cell>
          <cell r="F6917" t="str">
            <v>SINAPI Mai/26</v>
          </cell>
        </row>
        <row r="6918">
          <cell r="A6918">
            <v>103870</v>
          </cell>
          <cell r="B6918" t="str">
            <v>TUBO EM COBRE RÍGIDO, DN 28 MM, CLASSE E, SEM ISOLAMENTO, INSTALADO EM RAMAL E SUB-RAMAL DE AQUECIMENTO SOLAR - FORNECIMENTO E INSTALAÇÃO. AF_04/2022</v>
          </cell>
          <cell r="C6918" t="str">
            <v>M</v>
          </cell>
          <cell r="D6918">
            <v>110.21</v>
          </cell>
          <cell r="E6918" t="str">
            <v>Instalações em Cobre</v>
          </cell>
          <cell r="F6918" t="str">
            <v>SINAPI Mai/26</v>
          </cell>
        </row>
        <row r="6919">
          <cell r="A6919">
            <v>103804</v>
          </cell>
          <cell r="B6919" t="str">
            <v>TUBO EM COBRE RÍGIDO, DN 28 MM, CLASSE E, SEM ISOLAMENTO, INSTALADO EM RAMAL E SUB-RAMAL DE GÁS COMBUSTÍVEL - FORNECIMENTO E INSTALAÇÃO. AF_04/2022</v>
          </cell>
          <cell r="C6919" t="str">
            <v>M</v>
          </cell>
          <cell r="D6919">
            <v>95.6</v>
          </cell>
          <cell r="E6919" t="str">
            <v>Instalações em Cobre</v>
          </cell>
          <cell r="F6919" t="str">
            <v>SINAPI Mai/26</v>
          </cell>
        </row>
        <row r="6920">
          <cell r="A6920">
            <v>92322</v>
          </cell>
          <cell r="B6920" t="str">
            <v>TUBO EM COBRE RÍGIDO, DN 28 MM, CLASSE E, SEM ISOLAMENTO, INSTALADO EM RAMAL E SUB-RAMAL DE HIDRÁULICA PREDIAL - FORNECIMENTO E INSTALAÇÃO. AF_04/2022</v>
          </cell>
          <cell r="C6920" t="str">
            <v>M</v>
          </cell>
          <cell r="D6920">
            <v>125.59</v>
          </cell>
          <cell r="E6920" t="str">
            <v>Instalações em Cobre</v>
          </cell>
          <cell r="F6920" t="str">
            <v>SINAPI Mai/26</v>
          </cell>
        </row>
        <row r="6921">
          <cell r="A6921">
            <v>97337</v>
          </cell>
          <cell r="B6921" t="str">
            <v>TUBO EM COBRE RÍGIDO, DN 35 MM, CLASSE A, SEM ISOLAMENTO, INSTALADO EM PRUMADA DE GÁS COMBUSTÍVEL - FORNECIMENTO E INSTALAÇÃO. AF_04/2022</v>
          </cell>
          <cell r="C6921" t="str">
            <v>M</v>
          </cell>
          <cell r="D6921">
            <v>165.97</v>
          </cell>
          <cell r="E6921" t="str">
            <v>Instalações em Cobre</v>
          </cell>
          <cell r="F6921" t="str">
            <v>SINAPI Mai/26</v>
          </cell>
        </row>
        <row r="6922">
          <cell r="A6922">
            <v>92283</v>
          </cell>
          <cell r="B6922" t="str">
            <v>TUBO EM COBRE RÍGIDO, DN 35 MM, CLASSE E, COM ISOLAMENTO, INSTALADO EM PRUMADA DE HIDRÁULICA PREDIAL - FORNECIMENTO E INSTALAÇÃO. AF_04/2022</v>
          </cell>
          <cell r="C6922" t="str">
            <v>M</v>
          </cell>
          <cell r="D6922">
            <v>179.87</v>
          </cell>
          <cell r="E6922" t="str">
            <v>Instalações em Cobre</v>
          </cell>
          <cell r="F6922" t="str">
            <v>SINAPI Mai/26</v>
          </cell>
        </row>
        <row r="6923">
          <cell r="A6923">
            <v>92277</v>
          </cell>
          <cell r="B6923" t="str">
            <v>TUBO EM COBRE RÍGIDO, DN 35 MM, CLASSE E, SEM ISOLAMENTO, INSTALADO EM PRUMADA DE HIDRÁULICA PREDIAL - FORNECIMENTO E INSTALAÇÃO. AF_04/2022</v>
          </cell>
          <cell r="C6923" t="str">
            <v>M</v>
          </cell>
          <cell r="D6923">
            <v>111.11</v>
          </cell>
          <cell r="E6923" t="str">
            <v>Instalações em Cobre</v>
          </cell>
          <cell r="F6923" t="str">
            <v>SINAPI Mai/26</v>
          </cell>
        </row>
        <row r="6924">
          <cell r="A6924">
            <v>97338</v>
          </cell>
          <cell r="B6924" t="str">
            <v>TUBO EM COBRE RÍGIDO, DN 42 MM, CLASSE A, SEM ISOLAMENTO, INSTALADO EM PRUMADA DE GÁS COMBUSTÍVEL - FORNECIMENTO E INSTALAÇÃO. AF_04/2022</v>
          </cell>
          <cell r="C6924" t="str">
            <v>M</v>
          </cell>
          <cell r="D6924">
            <v>199.71</v>
          </cell>
          <cell r="E6924" t="str">
            <v>Instalações em Cobre</v>
          </cell>
          <cell r="F6924" t="str">
            <v>SINAPI Mai/26</v>
          </cell>
        </row>
        <row r="6925">
          <cell r="A6925">
            <v>92284</v>
          </cell>
          <cell r="B6925" t="str">
            <v>TUBO EM COBRE RÍGIDO, DN 42 MM, CLASSE E, COM ISOLAMENTO, INSTALADO EM PRUMADA DE HIDRÁULICA PREDIAL - FORNECIMENTO E INSTALAÇÃO. AF_04/2022</v>
          </cell>
          <cell r="C6925" t="str">
            <v>M</v>
          </cell>
          <cell r="D6925">
            <v>227.56</v>
          </cell>
          <cell r="E6925" t="str">
            <v>Instalações em Cobre</v>
          </cell>
          <cell r="F6925" t="str">
            <v>SINAPI Mai/26</v>
          </cell>
        </row>
        <row r="6926">
          <cell r="A6926">
            <v>92278</v>
          </cell>
          <cell r="B6926" t="str">
            <v>TUBO EM COBRE RÍGIDO, DN 42 MM, CLASSE E, SEM ISOLAMENTO, INSTALADO EM PRUMADA DE HIDRÁULICA PREDIAL - FORNECIMENTO E INSTALAÇÃO. AF_04/2022</v>
          </cell>
          <cell r="C6926" t="str">
            <v>M</v>
          </cell>
          <cell r="D6926">
            <v>149.30000000000001</v>
          </cell>
          <cell r="E6926" t="str">
            <v>Instalações em Cobre</v>
          </cell>
          <cell r="F6926" t="str">
            <v>SINAPI Mai/26</v>
          </cell>
        </row>
        <row r="6927">
          <cell r="A6927">
            <v>97339</v>
          </cell>
          <cell r="B6927" t="str">
            <v>TUBO EM COBRE RÍGIDO, DN 54 MM, CLASSE A, SEM ISOLAMENTO, INSTALADO EM PRUMADA DE GÁS COMBUSTÍVEL - FORNECIMENTO E INSTALAÇÃO. AF_04/2022</v>
          </cell>
          <cell r="C6927" t="str">
            <v>M</v>
          </cell>
          <cell r="D6927">
            <v>283.37</v>
          </cell>
          <cell r="E6927" t="str">
            <v>Instalações em Cobre</v>
          </cell>
          <cell r="F6927" t="str">
            <v>SINAPI Mai/26</v>
          </cell>
        </row>
        <row r="6928">
          <cell r="A6928">
            <v>92285</v>
          </cell>
          <cell r="B6928" t="str">
            <v>TUBO EM COBRE RÍGIDO, DN 54 MM, CLASSE E, COM ISOLAMENTO, INSTALADO EM PRUMADA DE HIDRÁULICA PREDIAL - FORNECIMENTO E INSTALAÇÃO. AF_04/2022</v>
          </cell>
          <cell r="C6928" t="str">
            <v>M</v>
          </cell>
          <cell r="D6928">
            <v>308.91000000000003</v>
          </cell>
          <cell r="E6928" t="str">
            <v>Instalações em Cobre</v>
          </cell>
          <cell r="F6928" t="str">
            <v>SINAPI Mai/26</v>
          </cell>
        </row>
        <row r="6929">
          <cell r="A6929">
            <v>92279</v>
          </cell>
          <cell r="B6929" t="str">
            <v>TUBO EM COBRE RÍGIDO, DN 54 MM, CLASSE E, SEM ISOLAMENTO, INSTALADO EM PRUMADA DE HIDRÁULICA PREDIAL - FORNECIMENTO E INSTALAÇÃO. AF_04/2022</v>
          </cell>
          <cell r="C6929" t="str">
            <v>M</v>
          </cell>
          <cell r="D6929">
            <v>215.54</v>
          </cell>
          <cell r="E6929" t="str">
            <v>Instalações em Cobre</v>
          </cell>
          <cell r="F6929" t="str">
            <v>SINAPI Mai/26</v>
          </cell>
        </row>
        <row r="6930">
          <cell r="A6930">
            <v>97340</v>
          </cell>
          <cell r="B6930" t="str">
            <v>TUBO EM COBRE RÍGIDO, DN 66 MM, CLASSE A, SEM ISOLAMENTO, INSTALADO EM PRUMADA DE GÁS COMBUSTÍVEL - FORNECIMENTO E INSTALAÇÃO. AF_04/2022</v>
          </cell>
          <cell r="C6930" t="str">
            <v>M</v>
          </cell>
          <cell r="D6930">
            <v>366.05</v>
          </cell>
          <cell r="E6930" t="str">
            <v>Instalações em Cobre</v>
          </cell>
          <cell r="F6930" t="str">
            <v>SINAPI Mai/26</v>
          </cell>
        </row>
        <row r="6931">
          <cell r="A6931">
            <v>92286</v>
          </cell>
          <cell r="B6931" t="str">
            <v>TUBO EM COBRE RÍGIDO, DN 66 MM, CLASSE E, COM ISOLAMENTO, INSTALADO EM PRUMADA DE HIDRÁULICA PREDIAL - FORNECIMENTO E INSTALAÇÃO. AF_04/2022</v>
          </cell>
          <cell r="C6931" t="str">
            <v>M</v>
          </cell>
          <cell r="D6931">
            <v>396.83</v>
          </cell>
          <cell r="E6931" t="str">
            <v>Instalações em Cobre</v>
          </cell>
          <cell r="F6931" t="str">
            <v>SINAPI Mai/26</v>
          </cell>
        </row>
        <row r="6932">
          <cell r="A6932">
            <v>92280</v>
          </cell>
          <cell r="B6932" t="str">
            <v>TUBO EM COBRE RÍGIDO, DN 66 MM, CLASSE E, SEM ISOLAMENTO, INSTALADO EM PRUMADA DE HIDRÁULICA PREDIAL - FORNECIMENTO E INSTALAÇÃO. AF_04/2022</v>
          </cell>
          <cell r="C6932" t="str">
            <v>M</v>
          </cell>
          <cell r="D6932">
            <v>302.17</v>
          </cell>
          <cell r="E6932" t="str">
            <v>Instalações em Cobre</v>
          </cell>
          <cell r="F6932" t="str">
            <v>SINAPI Mai/26</v>
          </cell>
        </row>
        <row r="6933">
          <cell r="A6933">
            <v>103901</v>
          </cell>
          <cell r="B6933" t="str">
            <v>TÊ EM COBRE, DN 15 MM, SEM ANEL DE SOLDA, INSTALADO EM RAMAL E SUB-RAMAL DE AQUECIMENTO SOLAR - FORNECIMENTO E INSTALAÇÃO. AF_04/2022</v>
          </cell>
          <cell r="C6933" t="str">
            <v>UN</v>
          </cell>
          <cell r="D6933">
            <v>33.03</v>
          </cell>
          <cell r="E6933" t="str">
            <v>Instalações em Cobre</v>
          </cell>
          <cell r="F6933" t="str">
            <v>SINAPI Mai/26</v>
          </cell>
        </row>
        <row r="6934">
          <cell r="A6934">
            <v>103832</v>
          </cell>
          <cell r="B6934" t="str">
            <v>TÊ EM COBRE, DN 15 MM, SEM ANEL DE SOLDA, INSTALADO EM RAMAL E SUB-RAMAL DE GÁS COMBUSTÍVEL - FORNECIMENTO E INSTALAÇÃO. AF_04/2022</v>
          </cell>
          <cell r="C6934" t="str">
            <v>UN</v>
          </cell>
          <cell r="D6934">
            <v>32.9</v>
          </cell>
          <cell r="E6934" t="str">
            <v>Instalações em Cobre</v>
          </cell>
          <cell r="F6934" t="str">
            <v>SINAPI Mai/26</v>
          </cell>
        </row>
        <row r="6935">
          <cell r="A6935">
            <v>103865</v>
          </cell>
          <cell r="B6935" t="str">
            <v>TÊ EM COBRE, DN 15 MM, SEM ANEL DE SOLDA, INSTALADO EM RAMAL E SUB-RAMAL DE GÁS MEDICINAL - FORNECIMENTO E INSTALAÇÃO. AF_04/2022</v>
          </cell>
          <cell r="C6935" t="str">
            <v>UN</v>
          </cell>
          <cell r="D6935">
            <v>31.47</v>
          </cell>
          <cell r="E6935" t="str">
            <v>Instalações em Cobre</v>
          </cell>
          <cell r="F6935" t="str">
            <v>SINAPI Mai/26</v>
          </cell>
        </row>
        <row r="6936">
          <cell r="A6936">
            <v>103902</v>
          </cell>
          <cell r="B6936" t="str">
            <v>TÊ EM COBRE, DN 22 MM, SEM ANEL DE SOLDA, INSTALADO EM RAMAL E SUB-RAMAL DE AQUECIMENTO SOLAR - FORNECIMENTO E INSTALAÇÃO. AF_04/2022</v>
          </cell>
          <cell r="C6936" t="str">
            <v>UN</v>
          </cell>
          <cell r="D6936">
            <v>46.82</v>
          </cell>
          <cell r="E6936" t="str">
            <v>Instalações em Cobre</v>
          </cell>
          <cell r="F6936" t="str">
            <v>SINAPI Mai/26</v>
          </cell>
        </row>
        <row r="6937">
          <cell r="A6937">
            <v>103866</v>
          </cell>
          <cell r="B6937" t="str">
            <v>TÊ EM COBRE, DN 22 MM, SEM ANEL DE SOLDA, INSTALADO EM RAMAL E SUB-RAMAL DE GÁS MEDICINAL - FORNECIMENTO E INSTALAÇÃO. AF_04/2022</v>
          </cell>
          <cell r="C6937" t="str">
            <v>UN</v>
          </cell>
          <cell r="D6937">
            <v>48.44</v>
          </cell>
          <cell r="E6937" t="str">
            <v>Instalações em Cobre</v>
          </cell>
          <cell r="F6937" t="str">
            <v>SINAPI Mai/26</v>
          </cell>
        </row>
        <row r="6938">
          <cell r="A6938">
            <v>103903</v>
          </cell>
          <cell r="B6938" t="str">
            <v>TÊ EM COBRE, DN 28 MM, SEM ANEL DE SOLDA, INSTALADO EM RAMAL E SUB-RAMAL DE AQUECIMENTO SOLAR - FORNECIMENTO E INSTALAÇÃO. AF_04/2022</v>
          </cell>
          <cell r="C6938" t="str">
            <v>UN</v>
          </cell>
          <cell r="D6938">
            <v>61.62</v>
          </cell>
          <cell r="E6938" t="str">
            <v>Instalações em Cobre</v>
          </cell>
          <cell r="F6938" t="str">
            <v>SINAPI Mai/26</v>
          </cell>
        </row>
        <row r="6939">
          <cell r="A6939">
            <v>103834</v>
          </cell>
          <cell r="B6939" t="str">
            <v>TÊ EM COBRE, DN 28 MM, SEM ANEL DE SOLDA, INSTALADO EM RAMAL E SUB-RAMAL DE GÁS COMBUSTÍVEL - FORNECIMENTO E INSTALAÇÃO. AF_04/2022</v>
          </cell>
          <cell r="C6939" t="str">
            <v>UN</v>
          </cell>
          <cell r="D6939">
            <v>85.3</v>
          </cell>
          <cell r="E6939" t="str">
            <v>Instalações em Cobre</v>
          </cell>
          <cell r="F6939" t="str">
            <v>SINAPI Mai/26</v>
          </cell>
        </row>
        <row r="6940">
          <cell r="A6940">
            <v>103867</v>
          </cell>
          <cell r="B6940" t="str">
            <v>TÊ EM COBRE, DN 28 MM, SEM ANEL DE SOLDA, INSTALADO EM RAMAL E SUB-RAMAL DE GÁS MEDICINAL - FORNECIMENTO E INSTALAÇÃO. AF_04/2022</v>
          </cell>
          <cell r="C6940" t="str">
            <v>UN</v>
          </cell>
          <cell r="D6940">
            <v>65.930000000000007</v>
          </cell>
          <cell r="E6940" t="str">
            <v>Instalações em Cobre</v>
          </cell>
          <cell r="F6940" t="str">
            <v>SINAPI Mai/26</v>
          </cell>
        </row>
        <row r="6941">
          <cell r="A6941">
            <v>105113</v>
          </cell>
          <cell r="B6941" t="str">
            <v>ESTRUTURA DE MADEIRA PROVISÓRIA PARA SUPORTE DE CAIXA D'ÁGUA ELEVADA DE 2000 LITROS. AF_03/2024</v>
          </cell>
          <cell r="C6941" t="str">
            <v>UN</v>
          </cell>
          <cell r="D6941">
            <v>8451.48</v>
          </cell>
          <cell r="E6941" t="str">
            <v>Instalações para Canteiros de Obras</v>
          </cell>
          <cell r="F6941" t="str">
            <v>SINAPI Mai/26</v>
          </cell>
        </row>
        <row r="6942">
          <cell r="A6942">
            <v>98461</v>
          </cell>
          <cell r="B6942" t="str">
            <v>ESTRUTURA DE MADEIRA PROVISÓRIA PARA SUPORTE DE CAIXA DÁGUA ELEVADA DE 1000 LITROS. AF_03/2024</v>
          </cell>
          <cell r="C6942" t="str">
            <v>UN</v>
          </cell>
          <cell r="D6942">
            <v>6404.32</v>
          </cell>
          <cell r="E6942" t="str">
            <v>Instalações para Canteiros de Obras</v>
          </cell>
          <cell r="F6942" t="str">
            <v>SINAPI Mai/26</v>
          </cell>
        </row>
        <row r="6943">
          <cell r="A6943">
            <v>98462</v>
          </cell>
          <cell r="B6943" t="str">
            <v>ESTRUTURA DE MADEIRA PROVISÓRIA PARA SUPORTE DE CAIXA DÁGUA ELEVADA DE 3000 LITROS. AF_03/2024</v>
          </cell>
          <cell r="C6943" t="str">
            <v>UN</v>
          </cell>
          <cell r="D6943">
            <v>10908.43</v>
          </cell>
          <cell r="E6943" t="str">
            <v>Instalações para Canteiros de Obras</v>
          </cell>
          <cell r="F6943" t="str">
            <v>SINAPI Mai/26</v>
          </cell>
        </row>
        <row r="6944">
          <cell r="A6944">
            <v>105130</v>
          </cell>
          <cell r="B6944" t="str">
            <v>EXECUÇÃO DE PILARETES PARA TAPUMES E CONSTRUÇÕES TEMPORÁRIAS. AF_03/2024</v>
          </cell>
          <cell r="C6944" t="str">
            <v>M</v>
          </cell>
          <cell r="D6944">
            <v>33.770000000000003</v>
          </cell>
          <cell r="E6944" t="str">
            <v>Instalações para Canteiros de Obras</v>
          </cell>
          <cell r="F6944" t="str">
            <v>SINAPI Mai/26</v>
          </cell>
        </row>
        <row r="6945">
          <cell r="A6945">
            <v>105114</v>
          </cell>
          <cell r="B6945" t="str">
            <v>EXECUÇÃO DOS APOIOS PARA CONTÊINER OU MÓDULO HABITÁVEL. AF_03/2024</v>
          </cell>
          <cell r="C6945" t="str">
            <v>M3</v>
          </cell>
          <cell r="D6945">
            <v>2054.25</v>
          </cell>
          <cell r="E6945" t="str">
            <v>Instalações para Canteiros de Obras</v>
          </cell>
          <cell r="F6945" t="str">
            <v>SINAPI Mai/26</v>
          </cell>
        </row>
        <row r="6946">
          <cell r="A6946">
            <v>105129</v>
          </cell>
          <cell r="B6946" t="str">
            <v>INSTALAÇÃO DE CATRACA ELETRÔNICA. AF_03/2024</v>
          </cell>
          <cell r="C6946" t="str">
            <v>UN</v>
          </cell>
          <cell r="D6946">
            <v>0</v>
          </cell>
          <cell r="E6946" t="str">
            <v>Instalações para Canteiros de Obras</v>
          </cell>
          <cell r="F6946" t="str">
            <v>SINAPI Mai/26</v>
          </cell>
        </row>
        <row r="6947">
          <cell r="A6947">
            <v>105127</v>
          </cell>
          <cell r="B6947" t="str">
            <v>INSTALAÇÃO DE CONCERTINA DUPLA CLIPADA, ESPIRAL DE 300 MM. AF_03/2024</v>
          </cell>
          <cell r="C6947" t="str">
            <v>M</v>
          </cell>
          <cell r="D6947">
            <v>29.03</v>
          </cell>
          <cell r="E6947" t="str">
            <v>Instalações para Canteiros de Obras</v>
          </cell>
          <cell r="F6947" t="str">
            <v>SINAPI Mai/26</v>
          </cell>
        </row>
        <row r="6948">
          <cell r="A6948">
            <v>105128</v>
          </cell>
          <cell r="B6948" t="str">
            <v>INSTALAÇÃO DE CONCERTINA FLAT, ESPIRAL DE 300 MM. AF_03/2024</v>
          </cell>
          <cell r="C6948" t="str">
            <v>M</v>
          </cell>
          <cell r="D6948">
            <v>99.12</v>
          </cell>
          <cell r="E6948" t="str">
            <v>Instalações para Canteiros de Obras</v>
          </cell>
          <cell r="F6948" t="str">
            <v>SINAPI Mai/26</v>
          </cell>
        </row>
        <row r="6949">
          <cell r="A6949">
            <v>105126</v>
          </cell>
          <cell r="B6949" t="str">
            <v>INSTALAÇÃO DE CONCERTINA SIMPLES, ESPIRAL DE 300 MM. AF_03/2024</v>
          </cell>
          <cell r="C6949" t="str">
            <v>M</v>
          </cell>
          <cell r="D6949">
            <v>32.659999999999997</v>
          </cell>
          <cell r="E6949" t="str">
            <v>Instalações para Canteiros de Obras</v>
          </cell>
          <cell r="F6949" t="str">
            <v>SINAPI Mai/26</v>
          </cell>
        </row>
        <row r="6950">
          <cell r="A6950">
            <v>105116</v>
          </cell>
          <cell r="B6950" t="str">
            <v>INSTALAÇÃO E DESINSTALAÇÃO MANUAL DE CONTÊINER OU MÓDULO HABITÁVEL PEQUENO. AF_03/2024</v>
          </cell>
          <cell r="C6950" t="str">
            <v>UN</v>
          </cell>
          <cell r="D6950">
            <v>15.39</v>
          </cell>
          <cell r="E6950" t="str">
            <v>Instalações para Canteiros de Obras</v>
          </cell>
          <cell r="F6950" t="str">
            <v>SINAPI Mai/26</v>
          </cell>
        </row>
        <row r="6951">
          <cell r="A6951">
            <v>105115</v>
          </cell>
          <cell r="B6951" t="str">
            <v>INSTALAÇÃO E DESINSTALAÇÃO MECANIZADA DE CONTÊINER OU MÓDULO HABITÁVEL DE USOS DIVERSOS. AF_03/2024</v>
          </cell>
          <cell r="C6951" t="str">
            <v>UN</v>
          </cell>
          <cell r="D6951">
            <v>153.97999999999999</v>
          </cell>
          <cell r="E6951" t="str">
            <v>Instalações para Canteiros de Obras</v>
          </cell>
          <cell r="F6951" t="str">
            <v>SINAPI Mai/26</v>
          </cell>
        </row>
        <row r="6952">
          <cell r="A6952">
            <v>98453</v>
          </cell>
          <cell r="B6952" t="str">
            <v>PAREDE DE MADEIRA COMPENSADA PARA CONSTRUÇÃO TEMPORÁRIA EM CHAPA DUPLA, EXTERNA, COM ÁREA LÍQUIDA MAIOR OU IGUAL A QUE 6 M², COM VÃO. AF_03/2024</v>
          </cell>
          <cell r="C6952" t="str">
            <v>M2</v>
          </cell>
          <cell r="D6952">
            <v>157</v>
          </cell>
          <cell r="E6952" t="str">
            <v>Instalações para Canteiros de Obras</v>
          </cell>
          <cell r="F6952" t="str">
            <v>SINAPI Mai/26</v>
          </cell>
        </row>
        <row r="6953">
          <cell r="A6953">
            <v>98454</v>
          </cell>
          <cell r="B6953" t="str">
            <v>PAREDE DE MADEIRA COMPENSADA PARA CONSTRUÇÃO TEMPORÁRIA EM CHAPA DUPLA, EXTERNA, COM ÁREA LÍQUIDA MENOR QUE 6 M², COM VÃO. AF_03/2024</v>
          </cell>
          <cell r="C6953" t="str">
            <v>M2</v>
          </cell>
          <cell r="D6953">
            <v>203.45</v>
          </cell>
          <cell r="E6953" t="str">
            <v>Instalações para Canteiros de Obras</v>
          </cell>
          <cell r="F6953" t="str">
            <v>SINAPI Mai/26</v>
          </cell>
        </row>
        <row r="6954">
          <cell r="A6954">
            <v>98449</v>
          </cell>
          <cell r="B6954" t="str">
            <v>PAREDE DE MADEIRA COMPENSADA PARA CONSTRUÇÃO TEMPORÁRIA EM CHAPA DUPLA, EXTERNA, SEM VÃO. AF_03/2024</v>
          </cell>
          <cell r="C6954" t="str">
            <v>M2</v>
          </cell>
          <cell r="D6954">
            <v>132.61000000000001</v>
          </cell>
          <cell r="E6954" t="str">
            <v>Instalações para Canteiros de Obras</v>
          </cell>
          <cell r="F6954" t="str">
            <v>SINAPI Mai/26</v>
          </cell>
        </row>
        <row r="6955">
          <cell r="A6955">
            <v>98455</v>
          </cell>
          <cell r="B6955" t="str">
            <v>PAREDE DE MADEIRA COMPENSADA PARA CONSTRUÇÃO TEMPORÁRIA EM CHAPA DUPLA, INTERNA, COM ÁREA LÍQUIDA MAIOR OU IGUAL A 6 M², COM VÃO. AF_03/2024</v>
          </cell>
          <cell r="C6955" t="str">
            <v>M2</v>
          </cell>
          <cell r="D6955">
            <v>121.9</v>
          </cell>
          <cell r="E6955" t="str">
            <v>Instalações para Canteiros de Obras</v>
          </cell>
          <cell r="F6955" t="str">
            <v>SINAPI Mai/26</v>
          </cell>
        </row>
        <row r="6956">
          <cell r="A6956">
            <v>98456</v>
          </cell>
          <cell r="B6956" t="str">
            <v>PAREDE DE MADEIRA COMPENSADA PARA CONSTRUÇÃO TEMPORÁRIA EM CHAPA DUPLA, INTERNA, COM ÁREA LÍQUIDA MENOR QUE 6 M², COM VÃO. AF_03/2024</v>
          </cell>
          <cell r="C6956" t="str">
            <v>M2</v>
          </cell>
          <cell r="D6956">
            <v>160.86000000000001</v>
          </cell>
          <cell r="E6956" t="str">
            <v>Instalações para Canteiros de Obras</v>
          </cell>
          <cell r="F6956" t="str">
            <v>SINAPI Mai/26</v>
          </cell>
        </row>
        <row r="6957">
          <cell r="A6957">
            <v>98451</v>
          </cell>
          <cell r="B6957" t="str">
            <v>PAREDE DE MADEIRA COMPENSADA PARA CONSTRUÇÃO TEMPORÁRIA EM CHAPA DUPLA, INTERNA, SEM VÃO. AF_03/2024</v>
          </cell>
          <cell r="C6957" t="str">
            <v>M2</v>
          </cell>
          <cell r="D6957">
            <v>102.91</v>
          </cell>
          <cell r="E6957" t="str">
            <v>Instalações para Canteiros de Obras</v>
          </cell>
          <cell r="F6957" t="str">
            <v>SINAPI Mai/26</v>
          </cell>
        </row>
        <row r="6958">
          <cell r="A6958">
            <v>98445</v>
          </cell>
          <cell r="B6958" t="str">
            <v>PAREDE DE MADEIRA COMPENSADA PARA CONSTRUÇÃO TEMPORÁRIA EM CHAPA SIMPLES, EXTERNA, COM ÁREA LÍQUIDA MAIOR OU IGUAL A 6 M², COM VÃO. AF_03/2024</v>
          </cell>
          <cell r="C6958" t="str">
            <v>M2</v>
          </cell>
          <cell r="D6958">
            <v>118.61</v>
          </cell>
          <cell r="E6958" t="str">
            <v>Instalações para Canteiros de Obras</v>
          </cell>
          <cell r="F6958" t="str">
            <v>SINAPI Mai/26</v>
          </cell>
        </row>
        <row r="6959">
          <cell r="A6959">
            <v>98446</v>
          </cell>
          <cell r="B6959" t="str">
            <v>PAREDE DE MADEIRA COMPENSADA PARA CONSTRUÇÃO TEMPORÁRIA EM CHAPA SIMPLES, EXTERNA, COM ÁREA LÍQUIDA MENOR QUE 6 M², COM VÃO. AF_03/2024</v>
          </cell>
          <cell r="C6959" t="str">
            <v>M2</v>
          </cell>
          <cell r="D6959">
            <v>155.24</v>
          </cell>
          <cell r="E6959" t="str">
            <v>Instalações para Canteiros de Obras</v>
          </cell>
          <cell r="F6959" t="str">
            <v>SINAPI Mai/26</v>
          </cell>
        </row>
        <row r="6960">
          <cell r="A6960">
            <v>98441</v>
          </cell>
          <cell r="B6960" t="str">
            <v>PAREDE DE MADEIRA COMPENSADA PARA CONSTRUÇÃO TEMPORÁRIA EM CHAPA SIMPLES, EXTERNA, SEM VÃO. AF_03/2024</v>
          </cell>
          <cell r="C6960" t="str">
            <v>M2</v>
          </cell>
          <cell r="D6960">
            <v>99.34</v>
          </cell>
          <cell r="E6960" t="str">
            <v>Instalações para Canteiros de Obras</v>
          </cell>
          <cell r="F6960" t="str">
            <v>SINAPI Mai/26</v>
          </cell>
        </row>
        <row r="6961">
          <cell r="A6961">
            <v>98447</v>
          </cell>
          <cell r="B6961" t="str">
            <v>PAREDE DE MADEIRA COMPENSADA PARA CONSTRUÇÃO TEMPORÁRIA EM CHAPA SIMPLES, INTERNA, COM ÁREA LÍQUIDA MAIOR OU IGUAL A 6 M², COM VÃO. AF_03/2024</v>
          </cell>
          <cell r="C6961" t="str">
            <v>M2</v>
          </cell>
          <cell r="D6961">
            <v>88.26</v>
          </cell>
          <cell r="E6961" t="str">
            <v>Instalações para Canteiros de Obras</v>
          </cell>
          <cell r="F6961" t="str">
            <v>SINAPI Mai/26</v>
          </cell>
        </row>
        <row r="6962">
          <cell r="A6962">
            <v>98448</v>
          </cell>
          <cell r="B6962" t="str">
            <v>PAREDE DE MADEIRA COMPENSADA PARA CONSTRUÇÃO TEMPORÁRIA EM CHAPA SIMPLES, INTERNA, COM ÁREA LÍQUIDA MENOR QUE 6 M², COM VÃO. AF_03/2024</v>
          </cell>
          <cell r="C6962" t="str">
            <v>M2</v>
          </cell>
          <cell r="D6962">
            <v>116.89</v>
          </cell>
          <cell r="E6962" t="str">
            <v>Instalações para Canteiros de Obras</v>
          </cell>
          <cell r="F6962" t="str">
            <v>SINAPI Mai/26</v>
          </cell>
        </row>
        <row r="6963">
          <cell r="A6963">
            <v>98443</v>
          </cell>
          <cell r="B6963" t="str">
            <v>PAREDE DE MADEIRA COMPENSADA PARA CONSTRUÇÃO TEMPORÁRIA EM CHAPA SIMPLES, INTERNA, SEM VÃO. AF_03/2024</v>
          </cell>
          <cell r="C6963" t="str">
            <v>M2</v>
          </cell>
          <cell r="D6963">
            <v>73.28</v>
          </cell>
          <cell r="E6963" t="str">
            <v>Instalações para Canteiros de Obras</v>
          </cell>
          <cell r="F6963" t="str">
            <v>SINAPI Mai/26</v>
          </cell>
        </row>
        <row r="6964">
          <cell r="A6964">
            <v>105122</v>
          </cell>
          <cell r="B6964" t="str">
            <v>PAREDE DE MADEIRA OSB PARA CONSTRUÇÃO TEMPORÁRIA EM CHAPA DUPLA, EXTERNA, COM ÁREA LÍQUIDA MAIOR OU IGUAL A QUE 6 M², COM VÃO. AF_03/2024</v>
          </cell>
          <cell r="C6964" t="str">
            <v>M2</v>
          </cell>
          <cell r="D6964">
            <v>0</v>
          </cell>
          <cell r="E6964" t="str">
            <v>Instalações para Canteiros de Obras</v>
          </cell>
          <cell r="F6964" t="str">
            <v>SINAPI Mai/26</v>
          </cell>
        </row>
        <row r="6965">
          <cell r="A6965">
            <v>105125</v>
          </cell>
          <cell r="B6965" t="str">
            <v>PAREDE DE MADEIRA OSB PARA CONSTRUÇÃO TEMPORÁRIA EM CHAPA DUPLA, EXTERNA, COM ÁREA LÍQUIDA MENOR QUE 6 M², COM VÃO. AF_03/2024</v>
          </cell>
          <cell r="C6965" t="str">
            <v>M2</v>
          </cell>
          <cell r="D6965">
            <v>0</v>
          </cell>
          <cell r="E6965" t="str">
            <v>Instalações para Canteiros de Obras</v>
          </cell>
          <cell r="F6965" t="str">
            <v>SINAPI Mai/26</v>
          </cell>
        </row>
        <row r="6966">
          <cell r="A6966">
            <v>105133</v>
          </cell>
          <cell r="B6966" t="str">
            <v>PAREDE DE MADEIRA OSB PARA CONSTRUÇÃO TEMPORÁRIA EM CHAPA DUPLA, EXTERNA, SEM VÃO. AF_03/2024</v>
          </cell>
          <cell r="C6966" t="str">
            <v>M2</v>
          </cell>
          <cell r="D6966">
            <v>0</v>
          </cell>
          <cell r="E6966" t="str">
            <v>Instalações para Canteiros de Obras</v>
          </cell>
          <cell r="F6966" t="str">
            <v>SINAPI Mai/26</v>
          </cell>
        </row>
        <row r="6967">
          <cell r="A6967">
            <v>105123</v>
          </cell>
          <cell r="B6967" t="str">
            <v>PAREDE DE MADEIRA OSB PARA CONSTRUÇÃO TEMPORÁRIA EM CHAPA DUPLA, INTERNA, COM ÁREA LÍQUIDA MAIOR OU IGUAL A 6 M², COM VÃO. AF_03/2024</v>
          </cell>
          <cell r="C6967" t="str">
            <v>M2</v>
          </cell>
          <cell r="D6967">
            <v>0</v>
          </cell>
          <cell r="E6967" t="str">
            <v>Instalações para Canteiros de Obras</v>
          </cell>
          <cell r="F6967" t="str">
            <v>SINAPI Mai/26</v>
          </cell>
        </row>
        <row r="6968">
          <cell r="A6968">
            <v>105124</v>
          </cell>
          <cell r="B6968" t="str">
            <v>PAREDE DE MADEIRA OSB PARA CONSTRUÇÃO TEMPORÁRIA EM CHAPA DUPLA, INTERNA, COM ÁREA LÍQUIDA MENOR QUE 6 M², COM VÃO. AF_03/2024</v>
          </cell>
          <cell r="C6968" t="str">
            <v>M2</v>
          </cell>
          <cell r="D6968">
            <v>0</v>
          </cell>
          <cell r="E6968" t="str">
            <v>Instalações para Canteiros de Obras</v>
          </cell>
          <cell r="F6968" t="str">
            <v>SINAPI Mai/26</v>
          </cell>
        </row>
        <row r="6969">
          <cell r="A6969">
            <v>105134</v>
          </cell>
          <cell r="B6969" t="str">
            <v>PAREDE DE MADEIRA OSB PARA CONSTRUÇÃO TEMPORÁRIA EM CHAPA DUPLA, INTERNA, SEM VÃO. AF_03/2024</v>
          </cell>
          <cell r="C6969" t="str">
            <v>M2</v>
          </cell>
          <cell r="D6969">
            <v>0</v>
          </cell>
          <cell r="E6969" t="str">
            <v>Instalações para Canteiros de Obras</v>
          </cell>
          <cell r="F6969" t="str">
            <v>SINAPI Mai/26</v>
          </cell>
        </row>
        <row r="6970">
          <cell r="A6970">
            <v>105117</v>
          </cell>
          <cell r="B6970" t="str">
            <v>PAREDE DE MADEIRA OSB PARA CONSTRUÇÃO TEMPORÁRIA EM CHAPA SIMPLES, EXTERNA, COM ÁREA LÍQUIDA MAIOR OU IGUAL A 6 M², COM VÃO. AF_03/2024</v>
          </cell>
          <cell r="C6970" t="str">
            <v>M2</v>
          </cell>
          <cell r="D6970">
            <v>0</v>
          </cell>
          <cell r="E6970" t="str">
            <v>Instalações para Canteiros de Obras</v>
          </cell>
          <cell r="F6970" t="str">
            <v>SINAPI Mai/26</v>
          </cell>
        </row>
        <row r="6971">
          <cell r="A6971">
            <v>105119</v>
          </cell>
          <cell r="B6971" t="str">
            <v>PAREDE DE MADEIRA OSB PARA CONSTRUÇÃO TEMPORÁRIA EM CHAPA SIMPLES, EXTERNA, COM ÁREA LÍQUIDA MENOR QUE 6 M², COM VÃO. AF_03/2024</v>
          </cell>
          <cell r="C6971" t="str">
            <v>M2</v>
          </cell>
          <cell r="D6971">
            <v>0</v>
          </cell>
          <cell r="E6971" t="str">
            <v>Instalações para Canteiros de Obras</v>
          </cell>
          <cell r="F6971" t="str">
            <v>SINAPI Mai/26</v>
          </cell>
        </row>
        <row r="6972">
          <cell r="A6972">
            <v>105131</v>
          </cell>
          <cell r="B6972" t="str">
            <v>PAREDE DE MADEIRA OSB PARA CONSTRUÇÃO TEMPORÁRIA EM CHAPA SIMPLES, EXTERNA, SEM VÃO. AF_03/2024</v>
          </cell>
          <cell r="C6972" t="str">
            <v>M2</v>
          </cell>
          <cell r="D6972">
            <v>0</v>
          </cell>
          <cell r="E6972" t="str">
            <v>Instalações para Canteiros de Obras</v>
          </cell>
          <cell r="F6972" t="str">
            <v>SINAPI Mai/26</v>
          </cell>
        </row>
        <row r="6973">
          <cell r="A6973">
            <v>105120</v>
          </cell>
          <cell r="B6973" t="str">
            <v>PAREDE DE MADEIRA OSB PARA CONSTRUÇÃO TEMPORÁRIA EM CHAPA SIMPLES, INTERNA, COM ÁREA LÍQUIDA MAIOR OU IGUAL A 6 M², COM VÃO. AF_03/2024</v>
          </cell>
          <cell r="C6973" t="str">
            <v>M2</v>
          </cell>
          <cell r="D6973">
            <v>0</v>
          </cell>
          <cell r="E6973" t="str">
            <v>Instalações para Canteiros de Obras</v>
          </cell>
          <cell r="F6973" t="str">
            <v>SINAPI Mai/26</v>
          </cell>
        </row>
        <row r="6974">
          <cell r="A6974">
            <v>105121</v>
          </cell>
          <cell r="B6974" t="str">
            <v>PAREDE DE MADEIRA OSB PARA CONSTRUÇÃO TEMPORÁRIA EM CHAPA SIMPLES, INTERNA, COM ÁREA LÍQUIDA MENOR QUE 6 M², COM VÃO. AF_03/2024</v>
          </cell>
          <cell r="C6974" t="str">
            <v>M2</v>
          </cell>
          <cell r="D6974">
            <v>0</v>
          </cell>
          <cell r="E6974" t="str">
            <v>Instalações para Canteiros de Obras</v>
          </cell>
          <cell r="F6974" t="str">
            <v>SINAPI Mai/26</v>
          </cell>
        </row>
        <row r="6975">
          <cell r="A6975">
            <v>105132</v>
          </cell>
          <cell r="B6975" t="str">
            <v>PAREDE DE MADEIRA OSB PARA CONSTRUÇÃO TEMPORÁRIA EM CHAPA SIMPLES, INTERNA, SEM VÃO. AF_03/2024</v>
          </cell>
          <cell r="C6975" t="str">
            <v>M2</v>
          </cell>
          <cell r="D6975">
            <v>0</v>
          </cell>
          <cell r="E6975" t="str">
            <v>Instalações para Canteiros de Obras</v>
          </cell>
          <cell r="F6975" t="str">
            <v>SINAPI Mai/26</v>
          </cell>
        </row>
        <row r="6976">
          <cell r="A6976">
            <v>98460</v>
          </cell>
          <cell r="B6976" t="str">
            <v>PISO PARA CONSTRUÇÃO TEMPORÁRIA EM MADEIRA, SEM REAPROVEITAMENTO. AF_03/2024</v>
          </cell>
          <cell r="C6976" t="str">
            <v>M2</v>
          </cell>
          <cell r="D6976">
            <v>74.319999999999993</v>
          </cell>
          <cell r="E6976" t="str">
            <v>Instalações para Canteiros de Obras</v>
          </cell>
          <cell r="F6976" t="str">
            <v>SINAPI Mai/26</v>
          </cell>
        </row>
        <row r="6977">
          <cell r="A6977">
            <v>98457</v>
          </cell>
          <cell r="B6977" t="str">
            <v>TAPUME COM CHAPA METÁLICA. AF_03/2024</v>
          </cell>
          <cell r="C6977" t="str">
            <v>M2</v>
          </cell>
          <cell r="D6977">
            <v>0</v>
          </cell>
          <cell r="E6977" t="str">
            <v>Instalações para Canteiros de Obras</v>
          </cell>
          <cell r="F6977" t="str">
            <v>SINAPI Mai/26</v>
          </cell>
        </row>
        <row r="6978">
          <cell r="A6978">
            <v>98458</v>
          </cell>
          <cell r="B6978" t="str">
            <v>TAPUME COM COMPENSADO DE MADEIRA. AF_03/2024</v>
          </cell>
          <cell r="C6978" t="str">
            <v>M2</v>
          </cell>
          <cell r="D6978">
            <v>98.78</v>
          </cell>
          <cell r="E6978" t="str">
            <v>Instalações para Canteiros de Obras</v>
          </cell>
          <cell r="F6978" t="str">
            <v>SINAPI Mai/26</v>
          </cell>
        </row>
        <row r="6979">
          <cell r="A6979">
            <v>98459</v>
          </cell>
          <cell r="B6979" t="str">
            <v>TAPUME COM TELHA METÁLICA. AF_03/2024</v>
          </cell>
          <cell r="C6979" t="str">
            <v>M2</v>
          </cell>
          <cell r="D6979">
            <v>99.99</v>
          </cell>
          <cell r="E6979" t="str">
            <v>Instalações para Canteiros de Obras</v>
          </cell>
          <cell r="F6979" t="str">
            <v>SINAPI Mai/26</v>
          </cell>
        </row>
        <row r="6980">
          <cell r="A6980">
            <v>105118</v>
          </cell>
          <cell r="B6980" t="str">
            <v>TAPUME EM CHAPA DE MADEIRA OSB. AF_03/2024</v>
          </cell>
          <cell r="C6980" t="str">
            <v>M2</v>
          </cell>
          <cell r="D6980">
            <v>0</v>
          </cell>
          <cell r="E6980" t="str">
            <v>Instalações para Canteiros de Obras</v>
          </cell>
          <cell r="F6980" t="str">
            <v>SINAPI Mai/26</v>
          </cell>
        </row>
        <row r="6981">
          <cell r="A6981">
            <v>106056</v>
          </cell>
          <cell r="B6981" t="str">
            <v>LAJE PRÉ-MOLDADA UNIDIRECIONAL COM VÃOS MAIORES QUE 3,0 M, BIAPOIADA, PARA PISO, ENCHIMENTO EM CERÂMICA, VIGOTA PROTENDIDA, ALTURA TOTAL DA LAJE "LT" = 12 CM (ENCHIMENTO+CAPA) = (8+4). AF_08/2025</v>
          </cell>
          <cell r="C6981" t="str">
            <v>M2</v>
          </cell>
          <cell r="D6981">
            <v>194.25</v>
          </cell>
          <cell r="E6981" t="str">
            <v>Lajes Pré-Moldadas</v>
          </cell>
          <cell r="F6981" t="str">
            <v>SINAPI Mai/26</v>
          </cell>
        </row>
        <row r="6982">
          <cell r="A6982">
            <v>106057</v>
          </cell>
          <cell r="B6982" t="str">
            <v>LAJE PRÉ-MOLDADA UNIDIRECIONAL COM VÃOS MAIORES QUE 3,0 M, BIAPOIADA, PARA PISO, ENCHIMENTO EM CERÂMICA, VIGOTA PROTENDIDA, ALTURA TOTAL DA LAJE "LT" = 16 CM (ENCHIMENTO+CAPA) = (12+4). AF_08/2025</v>
          </cell>
          <cell r="C6982" t="str">
            <v>M2</v>
          </cell>
          <cell r="D6982">
            <v>201.73</v>
          </cell>
          <cell r="E6982" t="str">
            <v>Lajes Pré-Moldadas</v>
          </cell>
          <cell r="F6982" t="str">
            <v>SINAPI Mai/26</v>
          </cell>
        </row>
        <row r="6983">
          <cell r="A6983">
            <v>104690</v>
          </cell>
          <cell r="B6983" t="str">
            <v>LAJE PRÉ-MOLDADA UNIDIRECIONAL COM VÃOS MAIORES QUE 3,0 M, BIAPOIADA, PARA PISO, ENCHIMENTO EM CERÂMICA, VIGOTA PROTENDIDA, ALTURA TOTAL DA LAJE "LT" = 20 CM (ENCHIMENTO+CAPA) = (16+4). AF_08/2025</v>
          </cell>
          <cell r="C6983" t="str">
            <v>M2</v>
          </cell>
          <cell r="D6983">
            <v>204.95</v>
          </cell>
          <cell r="E6983" t="str">
            <v>Lajes Pré-Moldadas</v>
          </cell>
          <cell r="F6983" t="str">
            <v>SINAPI Mai/26</v>
          </cell>
        </row>
        <row r="6984">
          <cell r="A6984">
            <v>101958</v>
          </cell>
          <cell r="B6984" t="str">
            <v>LAJE PRÉ-MOLDADA UNIDIRECIONAL COM VÃOS MAIORES QUE 3,0 M, BIAPOIADA, PARA PISO, ENCHIMENTO EM CERÂMICA, VIGOTA PROTENDIDA, ALTURA TOTAL DA LAJE "LT" = 25 CM (ENCHIMENTO+CAPA) = (20+5). AF_08/2025</v>
          </cell>
          <cell r="C6984" t="str">
            <v>M2</v>
          </cell>
          <cell r="D6984">
            <v>243.84</v>
          </cell>
          <cell r="E6984" t="str">
            <v>Lajes Pré-Moldadas</v>
          </cell>
          <cell r="F6984" t="str">
            <v>SINAPI Mai/26</v>
          </cell>
        </row>
        <row r="6985">
          <cell r="A6985">
            <v>106065</v>
          </cell>
          <cell r="B6985" t="str">
            <v>LAJE PRÉ-MOLDADA UNIDIRECIONAL COM VÃOS MAIORES QUE 3,0 M, BIAPOIADA, PARA PISO, ENCHIMENTO EM CERÂMICA, VIGOTA PROTENDIDA, ALTURA TOTAL DA LAJE "LT" = 30 CM (ENCHIMENTO+CAPA) = (25+5). AF_08/2025</v>
          </cell>
          <cell r="C6985" t="str">
            <v>M2</v>
          </cell>
          <cell r="D6985">
            <v>261.62</v>
          </cell>
          <cell r="E6985" t="str">
            <v>Lajes Pré-Moldadas</v>
          </cell>
          <cell r="F6985" t="str">
            <v>SINAPI Mai/26</v>
          </cell>
        </row>
        <row r="6986">
          <cell r="A6986">
            <v>101959</v>
          </cell>
          <cell r="B6986" t="str">
            <v>LAJE PRÉ-MOLDADA UNIDIRECIONAL COM VÃOS MAIORES QUE 3,0 M, BIAPOIADA, PARA PISO, ENCHIMENTO EM EPS, VIGOTA PROTENDIDA, ALTURA TOTAL DA LAJE "LT" = 12 CM (ENCHIMENTO+CAPA) = (8+4). AF_08/2025</v>
          </cell>
          <cell r="C6986" t="str">
            <v>M2</v>
          </cell>
          <cell r="D6986">
            <v>177.38</v>
          </cell>
          <cell r="E6986" t="str">
            <v>Lajes Pré-Moldadas</v>
          </cell>
          <cell r="F6986" t="str">
            <v>SINAPI Mai/26</v>
          </cell>
        </row>
        <row r="6987">
          <cell r="A6987">
            <v>101960</v>
          </cell>
          <cell r="B6987" t="str">
            <v>LAJE PRÉ-MOLDADA UNIDIRECIONAL COM VÃOS MAIORES QUE 3,0 M, BIAPOIADA, PARA PISO, ENCHIMENTO EM EPS, VIGOTA PROTENDIDA, ALTURA TOTAL DA LAJE "LT" = 16 CM (ENCHIMENTO+CAPA) = (12+4). AF_08/2025</v>
          </cell>
          <cell r="C6987" t="str">
            <v>M2</v>
          </cell>
          <cell r="D6987">
            <v>192.21</v>
          </cell>
          <cell r="E6987" t="str">
            <v>Lajes Pré-Moldadas</v>
          </cell>
          <cell r="F6987" t="str">
            <v>SINAPI Mai/26</v>
          </cell>
        </row>
        <row r="6988">
          <cell r="A6988">
            <v>106058</v>
          </cell>
          <cell r="B6988" t="str">
            <v>LAJE PRÉ-MOLDADA UNIDIRECIONAL COM VÃOS MAIORES QUE 3,0 M, BIAPOIADA, PARA PISO, ENCHIMENTO EM EPS, VIGOTA PROTENDIDA, ALTURA TOTAL DA LAJE "LT" = 20 CM (ENCHIMENTO+CAPA) = (16+4). AF_08/2025</v>
          </cell>
          <cell r="C6988" t="str">
            <v>M2</v>
          </cell>
          <cell r="D6988">
            <v>201.62</v>
          </cell>
          <cell r="E6988" t="str">
            <v>Lajes Pré-Moldadas</v>
          </cell>
          <cell r="F6988" t="str">
            <v>SINAPI Mai/26</v>
          </cell>
        </row>
        <row r="6989">
          <cell r="A6989">
            <v>101962</v>
          </cell>
          <cell r="B6989" t="str">
            <v>LAJE PRÉ-MOLDADA UNIDIRECIONAL COM VÃOS MAIORES QUE 3,0 M, BIAPOIADA, PARA PISO, ENCHIMENTO EM EPS, VIGOTA PROTENDIDA, ALTURA TOTAL DA LAJE "LT" = 25 CM (ENCHIMENTO+CAPA) = (20+5). AF_08/2025</v>
          </cell>
          <cell r="C6989" t="str">
            <v>M2</v>
          </cell>
          <cell r="D6989">
            <v>229.77</v>
          </cell>
          <cell r="E6989" t="str">
            <v>Lajes Pré-Moldadas</v>
          </cell>
          <cell r="F6989" t="str">
            <v>SINAPI Mai/26</v>
          </cell>
        </row>
        <row r="6990">
          <cell r="A6990">
            <v>106066</v>
          </cell>
          <cell r="B6990" t="str">
            <v>LAJE PRÉ-MOLDADA UNIDIRECIONAL COM VÃOS MAIORES QUE 3,0 M, BIAPOIADA, PARA PISO, ENCHIMENTO EM EPS, VIGOTA PROTENDIDA, ALTURA TOTAL DA LAJE "LT" = 30 CM (ENCHIMENTO+CAPA) = (25+5). AF_08/2025</v>
          </cell>
          <cell r="C6990" t="str">
            <v>M2</v>
          </cell>
          <cell r="D6990">
            <v>249.58</v>
          </cell>
          <cell r="E6990" t="str">
            <v>Lajes Pré-Moldadas</v>
          </cell>
          <cell r="F6990" t="str">
            <v>SINAPI Mai/26</v>
          </cell>
        </row>
        <row r="6991">
          <cell r="A6991">
            <v>106048</v>
          </cell>
          <cell r="B6991" t="str">
            <v>LAJE PRÉ-MOLDADA UNIDIRECIONAL COM VÃOS MENORES OU IGUAIS A 3,0 M, BIAPOIADA, PARA PISO, ENCHIMENTO EM CERÂMICA, VIGOTA PROTENDIDA, ALTURA TOTAL DA LAJE "LT" = 12 CM (ENCHIMENTO+CAPA) = (8+4). AF_08/2025</v>
          </cell>
          <cell r="C6991" t="str">
            <v>M2</v>
          </cell>
          <cell r="D6991">
            <v>161.30000000000001</v>
          </cell>
          <cell r="E6991" t="str">
            <v>Lajes Pré-Moldadas</v>
          </cell>
          <cell r="F6991" t="str">
            <v>SINAPI Mai/26</v>
          </cell>
        </row>
        <row r="6992">
          <cell r="A6992">
            <v>106049</v>
          </cell>
          <cell r="B6992" t="str">
            <v>LAJE PRÉ-MOLDADA UNIDIRECIONAL COM VÃOS MENORES OU IGUAIS A 3,0 M, BIAPOIADA, PARA PISO, ENCHIMENTO EM CERÂMICA, VIGOTA PROTENDIDA, ALTURA TOTAL DA LAJE "LT" = 16 CM (ENCHIMENTO+CAPA) = (12+4). AF_08/2025</v>
          </cell>
          <cell r="C6992" t="str">
            <v>M2</v>
          </cell>
          <cell r="D6992">
            <v>168.78</v>
          </cell>
          <cell r="E6992" t="str">
            <v>Lajes Pré-Moldadas</v>
          </cell>
          <cell r="F6992" t="str">
            <v>SINAPI Mai/26</v>
          </cell>
        </row>
        <row r="6993">
          <cell r="A6993">
            <v>106050</v>
          </cell>
          <cell r="B6993" t="str">
            <v>LAJE PRÉ-MOLDADA UNIDIRECIONAL COM VÃOS MENORES OU IGUAIS A 3,0 M, BIAPOIADA, PARA PISO, ENCHIMENTO EM CERÂMICA, VIGOTA PROTENDIDA, ALTURA TOTAL DA LAJE "LT" = 20 CM (ENCHIMENTO+CAPA) = (16+4). AF_08/2025</v>
          </cell>
          <cell r="C6993" t="str">
            <v>M2</v>
          </cell>
          <cell r="D6993">
            <v>180.14</v>
          </cell>
          <cell r="E6993" t="str">
            <v>Lajes Pré-Moldadas</v>
          </cell>
          <cell r="F6993" t="str">
            <v>SINAPI Mai/26</v>
          </cell>
        </row>
        <row r="6994">
          <cell r="A6994">
            <v>106051</v>
          </cell>
          <cell r="B6994" t="str">
            <v>LAJE PRÉ-MOLDADA UNIDIRECIONAL COM VÃOS MENORES OU IGUAIS A 3,0 M, BIAPOIADA, PARA PISO, ENCHIMENTO EM CERÂMICA, VIGOTA PROTENDIDA, ALTURA TOTAL DA LAJE "LT" = 25 CM (ENCHIMENTO+CAPA) = (20+5). AF_08/2025</v>
          </cell>
          <cell r="C6994" t="str">
            <v>M2</v>
          </cell>
          <cell r="D6994">
            <v>219.03</v>
          </cell>
          <cell r="E6994" t="str">
            <v>Lajes Pré-Moldadas</v>
          </cell>
          <cell r="F6994" t="str">
            <v>SINAPI Mai/26</v>
          </cell>
        </row>
        <row r="6995">
          <cell r="A6995">
            <v>106063</v>
          </cell>
          <cell r="B6995" t="str">
            <v>LAJE PRÉ-MOLDADA UNIDIRECIONAL COM VÃOS MENORES OU IGUAIS A 3,0 M, BIAPOIADA, PARA PISO, ENCHIMENTO EM CERÂMICA, VIGOTA PROTENDIDA, ALTURA TOTAL DA LAJE "LT" = 30 CM (ENCHIMENTO+CAPA) = (25+5). AF_08/2025</v>
          </cell>
          <cell r="C6995" t="str">
            <v>M2</v>
          </cell>
          <cell r="D6995">
            <v>236.81</v>
          </cell>
          <cell r="E6995" t="str">
            <v>Lajes Pré-Moldadas</v>
          </cell>
          <cell r="F6995" t="str">
            <v>SINAPI Mai/26</v>
          </cell>
        </row>
        <row r="6996">
          <cell r="A6996">
            <v>106052</v>
          </cell>
          <cell r="B6996" t="str">
            <v>LAJE PRÉ-MOLDADA UNIDIRECIONAL COM VÃOS MENORES OU IGUAIS A 3,0 M, BIAPOIADA, PARA PISO, ENCHIMENTO EM EPS, VIGOTA PROTENDIDA, ALTURA TOTAL DA LAJE "LT" = 12 CM (ENCHIMENTO+CAPA) = (8+4). AF_08/2025</v>
          </cell>
          <cell r="C6996" t="str">
            <v>M2</v>
          </cell>
          <cell r="D6996">
            <v>142.03</v>
          </cell>
          <cell r="E6996" t="str">
            <v>Lajes Pré-Moldadas</v>
          </cell>
          <cell r="F6996" t="str">
            <v>SINAPI Mai/26</v>
          </cell>
        </row>
        <row r="6997">
          <cell r="A6997">
            <v>106053</v>
          </cell>
          <cell r="B6997" t="str">
            <v>LAJE PRÉ-MOLDADA UNIDIRECIONAL COM VÃOS MENORES OU IGUAIS A 3,0 M, BIAPOIADA, PARA PISO, ENCHIMENTO EM EPS, VIGOTA PROTENDIDA, ALTURA TOTAL DA LAJE "LT" = 16 CM (ENCHIMENTO+CAPA) = (12+4). AF_08/2025</v>
          </cell>
          <cell r="C6997" t="str">
            <v>M2</v>
          </cell>
          <cell r="D6997">
            <v>156.86000000000001</v>
          </cell>
          <cell r="E6997" t="str">
            <v>Lajes Pré-Moldadas</v>
          </cell>
          <cell r="F6997" t="str">
            <v>SINAPI Mai/26</v>
          </cell>
        </row>
        <row r="6998">
          <cell r="A6998">
            <v>106054</v>
          </cell>
          <cell r="B6998" t="str">
            <v>LAJE PRÉ-MOLDADA UNIDIRECIONAL COM VÃOS MENORES OU IGUAIS A 3,0 M, BIAPOIADA, PARA PISO, ENCHIMENTO EM EPS, VIGOTA PROTENDIDA, ALTURA TOTAL DA LAJE "LT" = 20 CM (ENCHIMENTO+CAPA) = (16+4). AF_08/2025</v>
          </cell>
          <cell r="C6998" t="str">
            <v>M2</v>
          </cell>
          <cell r="D6998">
            <v>173.9</v>
          </cell>
          <cell r="E6998" t="str">
            <v>Lajes Pré-Moldadas</v>
          </cell>
          <cell r="F6998" t="str">
            <v>SINAPI Mai/26</v>
          </cell>
        </row>
        <row r="6999">
          <cell r="A6999">
            <v>106055</v>
          </cell>
          <cell r="B6999" t="str">
            <v>LAJE PRÉ-MOLDADA UNIDIRECIONAL COM VÃOS MENORES OU IGUAIS A 3,0 M, BIAPOIADA, PARA PISO, ENCHIMENTO EM EPS, VIGOTA PROTENDIDA, ALTURA TOTAL DA LAJE "LT" = 25 CM (ENCHIMENTO+CAPA) = (20+5). AF_08/2025</v>
          </cell>
          <cell r="C6999" t="str">
            <v>M2</v>
          </cell>
          <cell r="D6999">
            <v>202.05</v>
          </cell>
          <cell r="E6999" t="str">
            <v>Lajes Pré-Moldadas</v>
          </cell>
          <cell r="F6999" t="str">
            <v>SINAPI Mai/26</v>
          </cell>
        </row>
        <row r="7000">
          <cell r="A7000">
            <v>106064</v>
          </cell>
          <cell r="B7000" t="str">
            <v>LAJE PRÉ-MOLDADA UNIDIRECIONAL COM VÃOS MENORES OU IGUAIS A 3,0 M, BIAPOIADA, PARA PISO, ENCHIMENTO EM EPS, VIGOTA PROTENDIDA, ALTURA TOTAL DA LAJE "LT" = 30 CM (ENCHIMENTO+CAPA) = (25+5). AF_08/2025</v>
          </cell>
          <cell r="C7000" t="str">
            <v>M2</v>
          </cell>
          <cell r="D7000">
            <v>221.86</v>
          </cell>
          <cell r="E7000" t="str">
            <v>Lajes Pré-Moldadas</v>
          </cell>
          <cell r="F7000" t="str">
            <v>SINAPI Mai/26</v>
          </cell>
        </row>
        <row r="7001">
          <cell r="A7001">
            <v>106067</v>
          </cell>
          <cell r="B7001" t="str">
            <v>LAJE PRÉ-MOLDADA UNIDIRECIONAL, BIAPOIADA TIPO LAJE PAINEL TRELIÇADO MACIÇO (SEM ENCHIMENTO), PARA PISO, ALTURA TOTAL DA LAJE "LT" = 12 CM (PAINEL+CAPA) = (3+9). AF_08/2025</v>
          </cell>
          <cell r="C7001" t="str">
            <v>M2</v>
          </cell>
          <cell r="D7001">
            <v>295.41000000000003</v>
          </cell>
          <cell r="E7001" t="str">
            <v>Lajes Pré-Moldadas</v>
          </cell>
          <cell r="F7001" t="str">
            <v>SINAPI Mai/26</v>
          </cell>
        </row>
        <row r="7002">
          <cell r="A7002">
            <v>106070</v>
          </cell>
          <cell r="B7002" t="str">
            <v>LAJE PRÉ-MOLDADA UNIDIRECIONAL, BIAPOIADA TIPO LAJE PAINEL TRELIÇADO MACIÇO (SEM ENCHIMENTO), PARA PISO, ALTURA TOTAL DA LAJE "LT" = 16 CM (PAINEL+CAPA) = (3+13). AF_08/2025</v>
          </cell>
          <cell r="C7002" t="str">
            <v>M2</v>
          </cell>
          <cell r="D7002">
            <v>326.77</v>
          </cell>
          <cell r="E7002" t="str">
            <v>Lajes Pré-Moldadas</v>
          </cell>
          <cell r="F7002" t="str">
            <v>SINAPI Mai/26</v>
          </cell>
        </row>
        <row r="7003">
          <cell r="A7003">
            <v>106071</v>
          </cell>
          <cell r="B7003" t="str">
            <v>LAJE PRÉ-MOLDADA UNIDIRECIONAL, BIAPOIADA TIPO LAJE PAINEL TRELIÇADO MACIÇO (SEM ENCHIMENTO), PARA PISO, ALTURA TOTAL DA LAJE "LT" = 20 CM (PAINEL+CAPA) = (3+17). AF_08/2025</v>
          </cell>
          <cell r="C7003" t="str">
            <v>M2</v>
          </cell>
          <cell r="D7003">
            <v>378.03</v>
          </cell>
          <cell r="E7003" t="str">
            <v>Lajes Pré-Moldadas</v>
          </cell>
          <cell r="F7003" t="str">
            <v>SINAPI Mai/26</v>
          </cell>
        </row>
        <row r="7004">
          <cell r="A7004">
            <v>106072</v>
          </cell>
          <cell r="B7004" t="str">
            <v>LAJE PRÉ-MOLDADA UNIDIRECIONAL, BIAPOIADA TIPO LAJE PAINEL TRELIÇADO MACIÇO (SEM ENCHIMENTO), PARA PISO, ALTURA TOTAL DA LAJE "LT" = 25 CM (PAINEL+CAPA) = (3+22). AF_08/2025</v>
          </cell>
          <cell r="C7004" t="str">
            <v>M2</v>
          </cell>
          <cell r="D7004">
            <v>405.46</v>
          </cell>
          <cell r="E7004" t="str">
            <v>Lajes Pré-Moldadas</v>
          </cell>
          <cell r="F7004" t="str">
            <v>SINAPI Mai/26</v>
          </cell>
        </row>
        <row r="7005">
          <cell r="A7005">
            <v>106073</v>
          </cell>
          <cell r="B7005" t="str">
            <v>LAJE PRÉ-MOLDADA UNIDIRECIONAL, BIAPOIADA TIPO LAJE PAINEL TRELIÇADO MACIÇO (SEM ENCHIMENTO), PARA PISO, ALTURA TOTAL DA LAJE "LT" = 30 CM (PAINEL+CAPA) = (3+27). AF_08/2025</v>
          </cell>
          <cell r="C7005" t="str">
            <v>M2</v>
          </cell>
          <cell r="D7005">
            <v>492.03</v>
          </cell>
          <cell r="E7005" t="str">
            <v>Lajes Pré-Moldadas</v>
          </cell>
          <cell r="F7005" t="str">
            <v>SINAPI Mai/26</v>
          </cell>
        </row>
        <row r="7006">
          <cell r="A7006">
            <v>106068</v>
          </cell>
          <cell r="B7006" t="str">
            <v>LAJE PRÉ-MOLDADA UNIDIRECIONAL, BIAPOIADA TIPO LAJE PAINEL TRELIÇADO NERVURADO (COM ENCHIMENTO EM EPS), PARA PISO, ALTURA TOTAL DA LAJE "LT" = 12 CM (PAINEL+ENCHIMENTO+CAPA) = (3+5+4). AF_08/2025</v>
          </cell>
          <cell r="C7006" t="str">
            <v>M2</v>
          </cell>
          <cell r="D7006">
            <v>298.97000000000003</v>
          </cell>
          <cell r="E7006" t="str">
            <v>Lajes Pré-Moldadas</v>
          </cell>
          <cell r="F7006" t="str">
            <v>SINAPI Mai/26</v>
          </cell>
        </row>
        <row r="7007">
          <cell r="A7007">
            <v>106069</v>
          </cell>
          <cell r="B7007" t="str">
            <v>LAJE PRÉ-MOLDADA UNIDIRECIONAL, BIAPOIADA TIPO LAJE PAINEL TRELIÇADO NERVURADO (COM ENCHIMENTO EM EPS), PARA PISO, ALTURA TOTAL DA LAJE "LT" = 16 CM (PAINEL+ENCHIMENTO+CAPA) = (3+9+4). AF_08/2025</v>
          </cell>
          <cell r="C7007" t="str">
            <v>M2</v>
          </cell>
          <cell r="D7007">
            <v>328.37</v>
          </cell>
          <cell r="E7007" t="str">
            <v>Lajes Pré-Moldadas</v>
          </cell>
          <cell r="F7007" t="str">
            <v>SINAPI Mai/26</v>
          </cell>
        </row>
        <row r="7008">
          <cell r="A7008">
            <v>106074</v>
          </cell>
          <cell r="B7008" t="str">
            <v>LAJE PRÉ-MOLDADA UNIDIRECIONAL, BIAPOIADA TIPO LAJE PAINEL TRELIÇADO NERVURADO (COM ENCHIMENTO EM EPS), PARA PISO, ALTURA TOTAL DA LAJE "LT" = 20 CM (PAINEL+ENCHIMENTO+CAPA) = (3+13+4). AF_08/2025</v>
          </cell>
          <cell r="C7008" t="str">
            <v>M2</v>
          </cell>
          <cell r="D7008">
            <v>353.04</v>
          </cell>
          <cell r="E7008" t="str">
            <v>Lajes Pré-Moldadas</v>
          </cell>
          <cell r="F7008" t="str">
            <v>SINAPI Mai/26</v>
          </cell>
        </row>
        <row r="7009">
          <cell r="A7009">
            <v>106075</v>
          </cell>
          <cell r="B7009" t="str">
            <v>LAJE PRÉ-MOLDADA UNIDIRECIONAL, BIAPOIADA TIPO LAJE PAINEL TRELIÇADO NERVURADO (COM ENCHIMENTO EM EPS), PARA PISO, ALTURA TOTAL DA LAJE "LT" = 25 CM (PAINEL+ENCHIMENTO+CAPA) = (3+17+5). AF_08/2025</v>
          </cell>
          <cell r="C7009" t="str">
            <v>M2</v>
          </cell>
          <cell r="D7009">
            <v>388.11</v>
          </cell>
          <cell r="E7009" t="str">
            <v>Lajes Pré-Moldadas</v>
          </cell>
          <cell r="F7009" t="str">
            <v>SINAPI Mai/26</v>
          </cell>
        </row>
        <row r="7010">
          <cell r="A7010">
            <v>106076</v>
          </cell>
          <cell r="B7010" t="str">
            <v>LAJE PRÉ-MOLDADA UNIDIRECIONAL, BIAPOIADA TIPO LAJE PAINEL TRELIÇADO NERVURADO (COM ENCHIMENTO EM EPS), PARA PISO, ALTURA TOTAL DA LAJE "LT" = 30 CM (PAINEL+ENCHIMENTO+CAPA) = (3+22+5). AF_08/2025</v>
          </cell>
          <cell r="C7010" t="str">
            <v>M2</v>
          </cell>
          <cell r="D7010">
            <v>452.76</v>
          </cell>
          <cell r="E7010" t="str">
            <v>Lajes Pré-Moldadas</v>
          </cell>
          <cell r="F7010" t="str">
            <v>SINAPI Mai/26</v>
          </cell>
        </row>
        <row r="7011">
          <cell r="A7011">
            <v>101964</v>
          </cell>
          <cell r="B7011" t="str">
            <v>LAJE PRÉ-MOLDADA UNIDIRECIONAL, BIAPOIADA, PARA FORRO, ENCHIMENTO EM CERÂMICA, VIGOTA CONVENCIONAL, ALTURA TOTAL DA LAJE "LT" = 12 CM (ENCHIMENTO+CAPA) = (8+4). AF_08/2025</v>
          </cell>
          <cell r="C7011" t="str">
            <v>M2</v>
          </cell>
          <cell r="D7011">
            <v>192.79</v>
          </cell>
          <cell r="E7011" t="str">
            <v>Lajes Pré-Moldadas</v>
          </cell>
          <cell r="F7011" t="str">
            <v>SINAPI Mai/26</v>
          </cell>
        </row>
        <row r="7012">
          <cell r="A7012">
            <v>106059</v>
          </cell>
          <cell r="B7012" t="str">
            <v>LAJE PRÉ-MOLDADA UNIDIRECIONAL, BIAPOIADA, PARA FORRO, ENCHIMENTO EM CERÂMICA, VIGOTA TRELIÇADA, ALTURA TOTAL DA LAJE "LT" = 12 CM (ENCHIMENTO+CAPA) = (8+4). AF_08/2025</v>
          </cell>
          <cell r="C7012" t="str">
            <v>M2</v>
          </cell>
          <cell r="D7012">
            <v>207.15</v>
          </cell>
          <cell r="E7012" t="str">
            <v>Lajes Pré-Moldadas</v>
          </cell>
          <cell r="F7012" t="str">
            <v>SINAPI Mai/26</v>
          </cell>
        </row>
        <row r="7013">
          <cell r="A7013">
            <v>101963</v>
          </cell>
          <cell r="B7013" t="str">
            <v>LAJE PRÉ-MOLDADA UNIDIRECIONAL, BIAPOIADA, PARA PISO, ENCHIMENTO EM CERÂMICA, VIGOTA CONVENCIONAL, ALTURA TOTAL DA LAJE "LT" = 12 CM (ENCHIMENTO+CAPA) = (8+4). AF_08/2025</v>
          </cell>
          <cell r="C7013" t="str">
            <v>M2</v>
          </cell>
          <cell r="D7013">
            <v>213.37</v>
          </cell>
          <cell r="E7013" t="str">
            <v>Lajes Pré-Moldadas</v>
          </cell>
          <cell r="F7013" t="str">
            <v>SINAPI Mai/26</v>
          </cell>
        </row>
        <row r="7014">
          <cell r="A7014">
            <v>101947</v>
          </cell>
          <cell r="B7014" t="str">
            <v>LAJE PRÉ-MOLDADA UNIDIRECIONAL, BIAPOIADA, PARA PISO, ENCHIMENTO EM CERÂMICA, VIGOTA TRELIÇADA, ALTURA TOTAL DA LAJE "LT" = 12 CM (ENCHIMENTO+CAPA) = (8+4). AF_08/2025</v>
          </cell>
          <cell r="C7014" t="str">
            <v>M2</v>
          </cell>
          <cell r="D7014">
            <v>218.55</v>
          </cell>
          <cell r="E7014" t="str">
            <v>Lajes Pré-Moldadas</v>
          </cell>
          <cell r="F7014" t="str">
            <v>SINAPI Mai/26</v>
          </cell>
        </row>
        <row r="7015">
          <cell r="A7015">
            <v>101948</v>
          </cell>
          <cell r="B7015" t="str">
            <v>LAJE PRÉ-MOLDADA UNIDIRECIONAL, BIAPOIADA, PARA PISO, ENCHIMENTO EM CERÂMICA, VIGOTA TRELIÇADA, ALTURA TOTAL DA LAJE "LT" = 16 CM (ENCHIMENTO+CAPA) = (12+4). AF_08/2025</v>
          </cell>
          <cell r="C7015" t="str">
            <v>M2</v>
          </cell>
          <cell r="D7015">
            <v>231.56</v>
          </cell>
          <cell r="E7015" t="str">
            <v>Lajes Pré-Moldadas</v>
          </cell>
          <cell r="F7015" t="str">
            <v>SINAPI Mai/26</v>
          </cell>
        </row>
        <row r="7016">
          <cell r="A7016">
            <v>101949</v>
          </cell>
          <cell r="B7016" t="str">
            <v>LAJE PRÉ-MOLDADA UNIDIRECIONAL, BIAPOIADA, PARA PISO, ENCHIMENTO EM CERÂMICA, VIGOTA TRELIÇADA, ALTURA TOTAL DA LAJE "LT" = 20 CM (ENCHIMENTO+CAPA) = (16+4). AF_08/2025</v>
          </cell>
          <cell r="C7016" t="str">
            <v>M2</v>
          </cell>
          <cell r="D7016">
            <v>241.33</v>
          </cell>
          <cell r="E7016" t="str">
            <v>Lajes Pré-Moldadas</v>
          </cell>
          <cell r="F7016" t="str">
            <v>SINAPI Mai/26</v>
          </cell>
        </row>
        <row r="7017">
          <cell r="A7017">
            <v>101950</v>
          </cell>
          <cell r="B7017" t="str">
            <v>LAJE PRÉ-MOLDADA UNIDIRECIONAL, BIAPOIADA, PARA PISO, ENCHIMENTO EM CERÂMICA, VIGOTA TRELIÇADA, ALTURA TOTAL DA LAJE "LT" = 25 CM (ENCHIMENTO+CAPA) = (20+5). AF_08/2025</v>
          </cell>
          <cell r="C7017" t="str">
            <v>M2</v>
          </cell>
          <cell r="D7017">
            <v>275.55</v>
          </cell>
          <cell r="E7017" t="str">
            <v>Lajes Pré-Moldadas</v>
          </cell>
          <cell r="F7017" t="str">
            <v>SINAPI Mai/26</v>
          </cell>
        </row>
        <row r="7018">
          <cell r="A7018">
            <v>106061</v>
          </cell>
          <cell r="B7018" t="str">
            <v>LAJE PRÉ-MOLDADA UNIDIRECIONAL, BIAPOIADA, PARA PISO, ENCHIMENTO EM CERÂMICA, VIGOTA TRELIÇADA, ALTURA TOTAL DA LAJE "LT" = 30 CM (ENCHIMENTO+CAPA) = (25+5). AF_08/2025</v>
          </cell>
          <cell r="C7018" t="str">
            <v>M2</v>
          </cell>
          <cell r="D7018">
            <v>312.33999999999997</v>
          </cell>
          <cell r="E7018" t="str">
            <v>Lajes Pré-Moldadas</v>
          </cell>
          <cell r="F7018" t="str">
            <v>SINAPI Mai/26</v>
          </cell>
        </row>
        <row r="7019">
          <cell r="A7019">
            <v>101951</v>
          </cell>
          <cell r="B7019" t="str">
            <v>LAJE PRÉ-MOLDADA UNIDIRECIONAL, BIAPOIADA, PARA PISO, ENCHIMENTO EM EPS, VIGOTA TRELIÇADA, ALTURA TOTAL DA LAJE "LT" = 12 CM (ENCHIMENTO+CAPA) = (8+4). AF_08/2025</v>
          </cell>
          <cell r="C7019" t="str">
            <v>M2</v>
          </cell>
          <cell r="D7019">
            <v>218.26</v>
          </cell>
          <cell r="E7019" t="str">
            <v>Lajes Pré-Moldadas</v>
          </cell>
          <cell r="F7019" t="str">
            <v>SINAPI Mai/26</v>
          </cell>
        </row>
        <row r="7020">
          <cell r="A7020">
            <v>101952</v>
          </cell>
          <cell r="B7020" t="str">
            <v>LAJE PRÉ-MOLDADA UNIDIRECIONAL, BIAPOIADA, PARA PISO, ENCHIMENTO EM EPS, VIGOTA TRELIÇADA, ALTURA TOTAL DA LAJE "LT" = 16 CM (ENCHIMENTO+CAPA) = (12+4). AF_08/2025</v>
          </cell>
          <cell r="C7020" t="str">
            <v>M2</v>
          </cell>
          <cell r="D7020">
            <v>235.74</v>
          </cell>
          <cell r="E7020" t="str">
            <v>Lajes Pré-Moldadas</v>
          </cell>
          <cell r="F7020" t="str">
            <v>SINAPI Mai/26</v>
          </cell>
        </row>
        <row r="7021">
          <cell r="A7021">
            <v>101953</v>
          </cell>
          <cell r="B7021" t="str">
            <v>LAJE PRÉ-MOLDADA UNIDIRECIONAL, BIAPOIADA, PARA PISO, ENCHIMENTO EM EPS, VIGOTA TRELIÇADA, ALTURA TOTAL DA LAJE "LT" = 20 CM (ENCHIMENTO+CAPA) = (16+4). AF_08/2025</v>
          </cell>
          <cell r="C7021" t="str">
            <v>M2</v>
          </cell>
          <cell r="D7021">
            <v>251.56</v>
          </cell>
          <cell r="E7021" t="str">
            <v>Lajes Pré-Moldadas</v>
          </cell>
          <cell r="F7021" t="str">
            <v>SINAPI Mai/26</v>
          </cell>
        </row>
        <row r="7022">
          <cell r="A7022">
            <v>101954</v>
          </cell>
          <cell r="B7022" t="str">
            <v>LAJE PRÉ-MOLDADA UNIDIRECIONAL, BIAPOIADA, PARA PISO, ENCHIMENTO EM EPS, VIGOTA TRELIÇADA, ALTURA TOTAL DA LAJE "LT" = 25 CM (ENCHIMENTO+CAPA) = (20+5). AF_08/2025</v>
          </cell>
          <cell r="C7022" t="str">
            <v>M2</v>
          </cell>
          <cell r="D7022">
            <v>284.52999999999997</v>
          </cell>
          <cell r="E7022" t="str">
            <v>Lajes Pré-Moldadas</v>
          </cell>
          <cell r="F7022" t="str">
            <v>SINAPI Mai/26</v>
          </cell>
        </row>
        <row r="7023">
          <cell r="A7023">
            <v>106062</v>
          </cell>
          <cell r="B7023" t="str">
            <v>LAJE PRÉ-MOLDADA UNIDIRECIONAL, BIAPOIADA, PARA PISO, ENCHIMENTO EM EPS, VIGOTA TRELIÇADA, ALTURA TOTAL DA LAJE "LT" = 30 CM (ENCHIMENTO+CAPA) = (25+5). AF_08/2025</v>
          </cell>
          <cell r="C7023" t="str">
            <v>M2</v>
          </cell>
          <cell r="D7023">
            <v>309.68</v>
          </cell>
          <cell r="E7023" t="str">
            <v>Lajes Pré-Moldadas</v>
          </cell>
          <cell r="F7023" t="str">
            <v>SINAPI Mai/26</v>
          </cell>
        </row>
        <row r="7024">
          <cell r="A7024">
            <v>100323</v>
          </cell>
          <cell r="B7024" t="str">
            <v>LASTRO COM MATERIAL GRANULAR (AREIA MÉDIA), APLICADO EM PISOS OU LAJES SOBRE SOLO, ESPESSURA DE *10 CM*. AF_01/2024</v>
          </cell>
          <cell r="C7024" t="str">
            <v>M3</v>
          </cell>
          <cell r="D7024">
            <v>186.14</v>
          </cell>
          <cell r="E7024" t="str">
            <v>Lastro</v>
          </cell>
          <cell r="F7024" t="str">
            <v>SINAPI Mai/26</v>
          </cell>
        </row>
        <row r="7025">
          <cell r="A7025">
            <v>100324</v>
          </cell>
          <cell r="B7025" t="str">
            <v>LASTRO COM MATERIAL GRANULAR (PEDRA BRITADA N.1 E PEDRA BRITADA N.2), APLICADO EM PISOS OU LAJES SOBRE SOLO, ESPESSURA DE *10 CM*. AF_01/2024</v>
          </cell>
          <cell r="C7025" t="str">
            <v>M3</v>
          </cell>
          <cell r="D7025">
            <v>180.57</v>
          </cell>
          <cell r="E7025" t="str">
            <v>Lastro</v>
          </cell>
          <cell r="F7025" t="str">
            <v>SINAPI Mai/26</v>
          </cell>
        </row>
        <row r="7026">
          <cell r="A7026">
            <v>96624</v>
          </cell>
          <cell r="B7026" t="str">
            <v>LASTRO COM MATERIAL GRANULAR (PEDRA BRITADA N.2), APLICADO EM PISOS OU LAJES SOBRE SOLO, ESPESSURA DE *10 CM*. AF_01/2024</v>
          </cell>
          <cell r="C7026" t="str">
            <v>M3</v>
          </cell>
          <cell r="D7026">
            <v>180.85</v>
          </cell>
          <cell r="E7026" t="str">
            <v>Lastro</v>
          </cell>
          <cell r="F7026" t="str">
            <v>SINAPI Mai/26</v>
          </cell>
        </row>
        <row r="7027">
          <cell r="A7027">
            <v>100322</v>
          </cell>
          <cell r="B7027" t="str">
            <v>LASTRO COM MATERIAL GRANULAR (PEDRA BRITADA N.3), APLICADO EM PISOS OU LAJES SOBRE SOLO, ESPESSURA DE *10 CM*. AF_01/2024</v>
          </cell>
          <cell r="C7027" t="str">
            <v>M3</v>
          </cell>
          <cell r="D7027">
            <v>174.56</v>
          </cell>
          <cell r="E7027" t="str">
            <v>Lastro</v>
          </cell>
          <cell r="F7027" t="str">
            <v>SINAPI Mai/26</v>
          </cell>
        </row>
        <row r="7028">
          <cell r="A7028">
            <v>96623</v>
          </cell>
          <cell r="B7028" t="str">
            <v>LASTRO COM MATERIAL GRANULAR, APLICADO EM BLOCOS DE COROAMENTO, ESPESSURA DE *10 CM*. AF_01/2024</v>
          </cell>
          <cell r="C7028" t="str">
            <v>M3</v>
          </cell>
          <cell r="D7028">
            <v>200.13</v>
          </cell>
          <cell r="E7028" t="str">
            <v>Lastro</v>
          </cell>
          <cell r="F7028" t="str">
            <v>SINAPI Mai/26</v>
          </cell>
        </row>
        <row r="7029">
          <cell r="A7029">
            <v>96622</v>
          </cell>
          <cell r="B7029" t="str">
            <v>LASTRO COM MATERIAL GRANULAR, APLICADO EM PISOS OU LAJES SOBRE SOLO, ESPESSURA DE *5 CM*. AF_01/2024</v>
          </cell>
          <cell r="C7029" t="str">
            <v>M3</v>
          </cell>
          <cell r="D7029">
            <v>214.58</v>
          </cell>
          <cell r="E7029" t="str">
            <v>Lastro</v>
          </cell>
          <cell r="F7029" t="str">
            <v>SINAPI Mai/26</v>
          </cell>
        </row>
        <row r="7030">
          <cell r="A7030">
            <v>96621</v>
          </cell>
          <cell r="B7030" t="str">
            <v>LASTRO COM MATERIAL GRANULAR, APLICAÇÃO EM BLOCOS DE COROAMENTO, ESPESSURA DE *5 CM*. AF_01/2024</v>
          </cell>
          <cell r="C7030" t="str">
            <v>M3</v>
          </cell>
          <cell r="D7030">
            <v>233.86</v>
          </cell>
          <cell r="E7030" t="str">
            <v>Lastro</v>
          </cell>
          <cell r="F7030" t="str">
            <v>SINAPI Mai/26</v>
          </cell>
        </row>
        <row r="7031">
          <cell r="A7031">
            <v>96617</v>
          </cell>
          <cell r="B7031" t="str">
            <v>LASTRO DE CONCRETO MAGRO, APLICADO EM BLOCOS DE COROAMENTO OU SAPATAS, ESPESSURA DE 3 CM. AF_01/2024</v>
          </cell>
          <cell r="C7031" t="str">
            <v>M2</v>
          </cell>
          <cell r="D7031">
            <v>21.69</v>
          </cell>
          <cell r="E7031" t="str">
            <v>Lastro</v>
          </cell>
          <cell r="F7031" t="str">
            <v>SINAPI Mai/26</v>
          </cell>
        </row>
        <row r="7032">
          <cell r="A7032">
            <v>96619</v>
          </cell>
          <cell r="B7032" t="str">
            <v>LASTRO DE CONCRETO MAGRO, APLICADO EM BLOCOS DE COROAMENTO OU SAPATAS, ESPESSURA DE 5 CM. AF_01/2024</v>
          </cell>
          <cell r="C7032" t="str">
            <v>M2</v>
          </cell>
          <cell r="D7032">
            <v>43.32</v>
          </cell>
          <cell r="E7032" t="str">
            <v>Lastro</v>
          </cell>
          <cell r="F7032" t="str">
            <v>SINAPI Mai/26</v>
          </cell>
        </row>
        <row r="7033">
          <cell r="A7033">
            <v>96616</v>
          </cell>
          <cell r="B7033" t="str">
            <v>LASTRO DE CONCRETO MAGRO, APLICADO EM BLOCOS DE COROAMENTO OU SAPATAS. AF_01/2024</v>
          </cell>
          <cell r="C7033" t="str">
            <v>M3</v>
          </cell>
          <cell r="D7033">
            <v>866.59</v>
          </cell>
          <cell r="E7033" t="str">
            <v>Lastro</v>
          </cell>
          <cell r="F7033" t="str">
            <v>SINAPI Mai/26</v>
          </cell>
        </row>
        <row r="7034">
          <cell r="A7034">
            <v>95240</v>
          </cell>
          <cell r="B7034" t="str">
            <v>LASTRO DE CONCRETO MAGRO, APLICADO EM PISOS, LAJES SOBRE SOLO OU RADIERS, ESPESSURA DE 3 CM. AF_01/2024</v>
          </cell>
          <cell r="C7034" t="str">
            <v>M2</v>
          </cell>
          <cell r="D7034">
            <v>20.66</v>
          </cell>
          <cell r="E7034" t="str">
            <v>Lastro</v>
          </cell>
          <cell r="F7034" t="str">
            <v>SINAPI Mai/26</v>
          </cell>
        </row>
        <row r="7035">
          <cell r="A7035">
            <v>95241</v>
          </cell>
          <cell r="B7035" t="str">
            <v>LASTRO DE CONCRETO MAGRO, APLICADO EM PISOS, LAJES SOBRE SOLO OU RADIERS, ESPESSURA DE 5 CM. AF_01/2024</v>
          </cell>
          <cell r="C7035" t="str">
            <v>M2</v>
          </cell>
          <cell r="D7035">
            <v>39.32</v>
          </cell>
          <cell r="E7035" t="str">
            <v>Lastro</v>
          </cell>
          <cell r="F7035" t="str">
            <v>SINAPI Mai/26</v>
          </cell>
        </row>
        <row r="7036">
          <cell r="A7036">
            <v>96620</v>
          </cell>
          <cell r="B7036" t="str">
            <v>LASTRO DE CONCRETO MAGRO, APLICADO EM PISOS, LAJES SOBRE SOLO OU RADIERS. AF_01/2024</v>
          </cell>
          <cell r="C7036" t="str">
            <v>M3</v>
          </cell>
          <cell r="D7036">
            <v>786.59</v>
          </cell>
          <cell r="E7036" t="str">
            <v>Lastro</v>
          </cell>
          <cell r="F7036" t="str">
            <v>SINAPI Mai/26</v>
          </cell>
        </row>
        <row r="7037">
          <cell r="A7037">
            <v>104043</v>
          </cell>
          <cell r="B7037" t="str">
            <v>ADAPTADOR, POLIPROPILENO, PARA TUBOS EM PEAD, 20 MM X 1/2", PARA LIGAÇÃO PREDIAL DE ÁGUA. AF_06/2022</v>
          </cell>
          <cell r="C7037" t="str">
            <v>UN</v>
          </cell>
          <cell r="D7037">
            <v>10.48</v>
          </cell>
          <cell r="E7037" t="str">
            <v>Ligações Prediais de Água e Esgoto</v>
          </cell>
          <cell r="F7037" t="str">
            <v>SINAPI Mai/26</v>
          </cell>
        </row>
        <row r="7038">
          <cell r="A7038">
            <v>104044</v>
          </cell>
          <cell r="B7038" t="str">
            <v>ADAPTADOR, POLIPROPILENO, PARA TUBOS EM PEAD, 20 MM X 3/4", PARA LIGAÇÃO PREDIAL DE ÁGUA. AF_06/2022</v>
          </cell>
          <cell r="C7038" t="str">
            <v>UN</v>
          </cell>
          <cell r="D7038">
            <v>11.25</v>
          </cell>
          <cell r="E7038" t="str">
            <v>Ligações Prediais de Água e Esgoto</v>
          </cell>
          <cell r="F7038" t="str">
            <v>SINAPI Mai/26</v>
          </cell>
        </row>
        <row r="7039">
          <cell r="A7039">
            <v>104045</v>
          </cell>
          <cell r="B7039" t="str">
            <v>ADAPTADOR, POLIPROPILENO, PARA TUBOS EM PEAD, 32 MM X 1", PARA LIGAÇÃO PREDIAL DE ÁGUA. AF_06/2022</v>
          </cell>
          <cell r="C7039" t="str">
            <v>UN</v>
          </cell>
          <cell r="D7039">
            <v>17.2</v>
          </cell>
          <cell r="E7039" t="str">
            <v>Ligações Prediais de Água e Esgoto</v>
          </cell>
          <cell r="F7039" t="str">
            <v>SINAPI Mai/26</v>
          </cell>
        </row>
        <row r="7040">
          <cell r="A7040">
            <v>104049</v>
          </cell>
          <cell r="B7040" t="str">
            <v>ADAPTADOR, PVC, CURTO COM BOLSA E ROSCA, 20 MM X 1/2", PARA LIGAÇÃO PREDIAL DE ÁGUA. AF_06/2022</v>
          </cell>
          <cell r="C7040" t="str">
            <v>UN</v>
          </cell>
          <cell r="D7040">
            <v>7.61</v>
          </cell>
          <cell r="E7040" t="str">
            <v>Ligações Prediais de Água e Esgoto</v>
          </cell>
          <cell r="F7040" t="str">
            <v>SINAPI Mai/26</v>
          </cell>
        </row>
        <row r="7041">
          <cell r="A7041">
            <v>104050</v>
          </cell>
          <cell r="B7041" t="str">
            <v>ADAPTADOR, PVC, CURTO COM BOLSA E ROSCA, 32 MM X 1", PARA LIGAÇÃO PREDIAL DE ÁGUA. AF_06/2022</v>
          </cell>
          <cell r="C7041" t="str">
            <v>UN</v>
          </cell>
          <cell r="D7041">
            <v>11.32</v>
          </cell>
          <cell r="E7041" t="str">
            <v>Ligações Prediais de Água e Esgoto</v>
          </cell>
          <cell r="F7041" t="str">
            <v>SINAPI Mai/26</v>
          </cell>
        </row>
        <row r="7042">
          <cell r="A7042">
            <v>104084</v>
          </cell>
          <cell r="B7042" t="str">
            <v>CAP, PVC OCRE, JUNTA ELÁSTICA, DN 150 MM, PARA COLETOR PREDIAL DE ESGOTO. AF_06/2022</v>
          </cell>
          <cell r="C7042" t="str">
            <v>UN</v>
          </cell>
          <cell r="D7042">
            <v>98.71</v>
          </cell>
          <cell r="E7042" t="str">
            <v>Ligações Prediais de Água e Esgoto</v>
          </cell>
          <cell r="F7042" t="str">
            <v>SINAPI Mai/26</v>
          </cell>
        </row>
        <row r="7043">
          <cell r="A7043">
            <v>104037</v>
          </cell>
          <cell r="B7043" t="str">
            <v>COLAR DE TOMADA, FERRO FUNDIDO, COM PARAFUSOS, DN 50 MM X 3/4", PARA LIGAÇÃO PREDIAL DE ÁGUA. AF_06/2022</v>
          </cell>
          <cell r="C7043" t="str">
            <v>UN</v>
          </cell>
          <cell r="D7043">
            <v>0</v>
          </cell>
          <cell r="E7043" t="str">
            <v>Ligações Prediais de Água e Esgoto</v>
          </cell>
          <cell r="F7043" t="str">
            <v>SINAPI Mai/26</v>
          </cell>
        </row>
        <row r="7044">
          <cell r="A7044">
            <v>104035</v>
          </cell>
          <cell r="B7044" t="str">
            <v>COLAR DE TOMADA, POLIPROPILENO, COM PARAFUSOS, 63 MM X 1/2", PARA LIGAÇÃO PREDIAL DE ÁGUA. AF_06/2022</v>
          </cell>
          <cell r="C7044" t="str">
            <v>UN</v>
          </cell>
          <cell r="D7044">
            <v>47.7</v>
          </cell>
          <cell r="E7044" t="str">
            <v>Ligações Prediais de Água e Esgoto</v>
          </cell>
          <cell r="F7044" t="str">
            <v>SINAPI Mai/26</v>
          </cell>
        </row>
        <row r="7045">
          <cell r="A7045">
            <v>104036</v>
          </cell>
          <cell r="B7045" t="str">
            <v>COLAR DE TOMADA, POLIPROPILENO, COM PARAFUSOS, 63 MM X 3/4", PARA LIGAÇÃO PREDIAL DE ÁGUA. AF_06/2022</v>
          </cell>
          <cell r="C7045" t="str">
            <v>UN</v>
          </cell>
          <cell r="D7045">
            <v>49.24</v>
          </cell>
          <cell r="E7045" t="str">
            <v>Ligações Prediais de Água e Esgoto</v>
          </cell>
          <cell r="F7045" t="str">
            <v>SINAPI Mai/26</v>
          </cell>
        </row>
        <row r="7046">
          <cell r="A7046">
            <v>104034</v>
          </cell>
          <cell r="B7046" t="str">
            <v>COLAR DE TOMADA, PVC, COM TRAVAS, DE 110 MM X 1/2" OU 110 MM X 3/4", PARA LIGAÇÃO PREDIAL DE ÁGUA. AF_06/2022</v>
          </cell>
          <cell r="C7046" t="str">
            <v>UN</v>
          </cell>
          <cell r="D7046">
            <v>37.1</v>
          </cell>
          <cell r="E7046" t="str">
            <v>Ligações Prediais de Água e Esgoto</v>
          </cell>
          <cell r="F7046" t="str">
            <v>SINAPI Mai/26</v>
          </cell>
        </row>
        <row r="7047">
          <cell r="A7047">
            <v>104031</v>
          </cell>
          <cell r="B7047" t="str">
            <v>COLAR DE TOMADA, PVC, COM TRAVAS, DE 60 MM X 1/2" OU 60 MM X 3/4", PARA LIGAÇÃO PREDIAL DE ÁGUA. AF_06/2022</v>
          </cell>
          <cell r="C7047" t="str">
            <v>UN</v>
          </cell>
          <cell r="D7047">
            <v>25.15</v>
          </cell>
          <cell r="E7047" t="str">
            <v>Ligações Prediais de Água e Esgoto</v>
          </cell>
          <cell r="F7047" t="str">
            <v>SINAPI Mai/26</v>
          </cell>
        </row>
        <row r="7048">
          <cell r="A7048">
            <v>104032</v>
          </cell>
          <cell r="B7048" t="str">
            <v>COLAR DE TOMADA, PVC, COM TRAVAS, DE 75 MM X 1/2" OU 75 MM X 3/4", PARA LIGAÇÃO PREDIAL DE ÁGUA. AF_06/2022</v>
          </cell>
          <cell r="C7048" t="str">
            <v>UN</v>
          </cell>
          <cell r="D7048">
            <v>31.35</v>
          </cell>
          <cell r="E7048" t="str">
            <v>Ligações Prediais de Água e Esgoto</v>
          </cell>
          <cell r="F7048" t="str">
            <v>SINAPI Mai/26</v>
          </cell>
        </row>
        <row r="7049">
          <cell r="A7049">
            <v>104033</v>
          </cell>
          <cell r="B7049" t="str">
            <v>COLAR DE TOMADA, PVC, COM TRAVAS, DE 85 MM X 1/2" OU 85 MM X 3/4", PARA LIGAÇÃO PREDIAL DE ÁGUA. AF_06/2022</v>
          </cell>
          <cell r="C7049" t="str">
            <v>UN</v>
          </cell>
          <cell r="D7049">
            <v>28.72</v>
          </cell>
          <cell r="E7049" t="str">
            <v>Ligações Prediais de Água e Esgoto</v>
          </cell>
          <cell r="F7049" t="str">
            <v>SINAPI Mai/26</v>
          </cell>
        </row>
        <row r="7050">
          <cell r="A7050">
            <v>104038</v>
          </cell>
          <cell r="B7050" t="str">
            <v>COLAR TOMADA EM FERRO FUNDIDO, COM PARAFUSOS, SAIDA COM ROSCA, DN 75 MM X 3/4", PARA LIGACAO PREDIAL DE AGUA. AF_06/2022</v>
          </cell>
          <cell r="C7050" t="str">
            <v>UN</v>
          </cell>
          <cell r="D7050">
            <v>0</v>
          </cell>
          <cell r="E7050" t="str">
            <v>Ligações Prediais de Água e Esgoto</v>
          </cell>
          <cell r="F7050" t="str">
            <v>SINAPI Mai/26</v>
          </cell>
        </row>
        <row r="7051">
          <cell r="A7051">
            <v>104051</v>
          </cell>
          <cell r="B7051" t="str">
            <v>COTOVELO/JOELHO 90°, POLIPROPILENO, PARA TUBOS EM PEAD, 20 X 20 MM, PARA LIGAÇÃO PREDIAL DE ÁGUA. AF_06/2022</v>
          </cell>
          <cell r="C7051" t="str">
            <v>UN</v>
          </cell>
          <cell r="D7051">
            <v>9.39</v>
          </cell>
          <cell r="E7051" t="str">
            <v>Ligações Prediais de Água e Esgoto</v>
          </cell>
          <cell r="F7051" t="str">
            <v>SINAPI Mai/26</v>
          </cell>
        </row>
        <row r="7052">
          <cell r="A7052">
            <v>104052</v>
          </cell>
          <cell r="B7052" t="str">
            <v>COTOVELO/JOELHO 90°, POLIPROPILENO, PARA TUBOS EM PEAD, 32 X 32 MM, PARA LIGAÇÃO PREDIAL DE ÁGUA. AF_06/2022</v>
          </cell>
          <cell r="C7052" t="str">
            <v>UN</v>
          </cell>
          <cell r="D7052">
            <v>13.13</v>
          </cell>
          <cell r="E7052" t="str">
            <v>Ligações Prediais de Água e Esgoto</v>
          </cell>
          <cell r="F7052" t="str">
            <v>SINAPI Mai/26</v>
          </cell>
        </row>
        <row r="7053">
          <cell r="A7053">
            <v>104046</v>
          </cell>
          <cell r="B7053" t="str">
            <v>COTOVELO/JOELHO COM ADAPTADOR, POLIPROPILENO, PARA TUBOS EM PEAD, 20 MM X 1/2", PARA LIGAÇÃO PREDIAL DE ÁGUA. AF_06/2022</v>
          </cell>
          <cell r="C7053" t="str">
            <v>UN</v>
          </cell>
          <cell r="D7053">
            <v>10.050000000000001</v>
          </cell>
          <cell r="E7053" t="str">
            <v>Ligações Prediais de Água e Esgoto</v>
          </cell>
          <cell r="F7053" t="str">
            <v>SINAPI Mai/26</v>
          </cell>
        </row>
        <row r="7054">
          <cell r="A7054">
            <v>104047</v>
          </cell>
          <cell r="B7054" t="str">
            <v>COTOVELO/JOELHO COM ADAPTADOR, POLIPROPILENO, PARA TUBOS EM PEAD, 20 MM X 3/4", PARA LIGAÇÃO PREDIAL DE ÁGUA. AF_06/2022</v>
          </cell>
          <cell r="C7054" t="str">
            <v>UN</v>
          </cell>
          <cell r="D7054">
            <v>11.69</v>
          </cell>
          <cell r="E7054" t="str">
            <v>Ligações Prediais de Água e Esgoto</v>
          </cell>
          <cell r="F7054" t="str">
            <v>SINAPI Mai/26</v>
          </cell>
        </row>
        <row r="7055">
          <cell r="A7055">
            <v>104048</v>
          </cell>
          <cell r="B7055" t="str">
            <v>COTOVELO/JOELHO COM ADAPTADOR, POLIPROPILENO, PARA TUBOS EM PEAD, 32 MM X 1", PARA LIGAÇÃO PREDIAL DE ÁGUA. AF_06/2022</v>
          </cell>
          <cell r="C7055" t="str">
            <v>UN</v>
          </cell>
          <cell r="D7055">
            <v>16.82</v>
          </cell>
          <cell r="E7055" t="str">
            <v>Ligações Prediais de Água e Esgoto</v>
          </cell>
          <cell r="F7055" t="str">
            <v>SINAPI Mai/26</v>
          </cell>
        </row>
        <row r="7056">
          <cell r="A7056">
            <v>104063</v>
          </cell>
          <cell r="B7056" t="str">
            <v>CURVA LONGA, 45 GRAUS, PVC OCRE, JUNTA ELÁSTICA, DN 100 MM, PARA COLETOR PREDIAL DE ESGOTO. AF_06/2022</v>
          </cell>
          <cell r="C7056" t="str">
            <v>UN</v>
          </cell>
          <cell r="D7056">
            <v>84.83</v>
          </cell>
          <cell r="E7056" t="str">
            <v>Ligações Prediais de Água e Esgoto</v>
          </cell>
          <cell r="F7056" t="str">
            <v>SINAPI Mai/26</v>
          </cell>
        </row>
        <row r="7057">
          <cell r="A7057">
            <v>104065</v>
          </cell>
          <cell r="B7057" t="str">
            <v>CURVA LONGA, 45 GRAUS, PVC OCRE, JUNTA ELÁSTICA, DN 150 MM, PARA COLETOR PREDIAL DE ESGOTO. AF_06/2022</v>
          </cell>
          <cell r="C7057" t="str">
            <v>UN</v>
          </cell>
          <cell r="D7057">
            <v>182.19</v>
          </cell>
          <cell r="E7057" t="str">
            <v>Ligações Prediais de Água e Esgoto</v>
          </cell>
          <cell r="F7057" t="str">
            <v>SINAPI Mai/26</v>
          </cell>
        </row>
        <row r="7058">
          <cell r="A7058">
            <v>104062</v>
          </cell>
          <cell r="B7058" t="str">
            <v>CURVA LONGA, 90 GRAUS, PVC OCRE, JUNTA ELÁSTICA, DN 100 MM, PARA COLETOR PREDIAL DE ESGOTO. AF_06/2022</v>
          </cell>
          <cell r="C7058" t="str">
            <v>UN</v>
          </cell>
          <cell r="D7058">
            <v>89.31</v>
          </cell>
          <cell r="E7058" t="str">
            <v>Ligações Prediais de Água e Esgoto</v>
          </cell>
          <cell r="F7058" t="str">
            <v>SINAPI Mai/26</v>
          </cell>
        </row>
        <row r="7059">
          <cell r="A7059">
            <v>104064</v>
          </cell>
          <cell r="B7059" t="str">
            <v>CURVA LONGA, 90 GRAUS, PVC OCRE, JUNTA ELÁSTICA, DN 150 MM, PARA COLETOR PREDIAL DE ESGOTO. AF_06/2022</v>
          </cell>
          <cell r="C7059" t="str">
            <v>UN</v>
          </cell>
          <cell r="D7059">
            <v>215.81</v>
          </cell>
          <cell r="E7059" t="str">
            <v>Ligações Prediais de Água e Esgoto</v>
          </cell>
          <cell r="F7059" t="str">
            <v>SINAPI Mai/26</v>
          </cell>
        </row>
        <row r="7060">
          <cell r="A7060">
            <v>104059</v>
          </cell>
          <cell r="B7060" t="str">
            <v>LUVA, PVC, ROSCÁVEL, 1", PARA LIGAÇÃO PREDIAL DE ÁGUA. AF_06/2022</v>
          </cell>
          <cell r="C7060" t="str">
            <v>UN</v>
          </cell>
          <cell r="D7060">
            <v>13.85</v>
          </cell>
          <cell r="E7060" t="str">
            <v>Ligações Prediais de Água e Esgoto</v>
          </cell>
          <cell r="F7060" t="str">
            <v>SINAPI Mai/26</v>
          </cell>
        </row>
        <row r="7061">
          <cell r="A7061">
            <v>104058</v>
          </cell>
          <cell r="B7061" t="str">
            <v>LUVA, PVC, ROSCÁVEL, 1/2", PARA LIGAÇÃO PREDIAL DE ÁGUA. AF_06/2022</v>
          </cell>
          <cell r="C7061" t="str">
            <v>UN</v>
          </cell>
          <cell r="D7061">
            <v>9.5500000000000007</v>
          </cell>
          <cell r="E7061" t="str">
            <v>Ligações Prediais de Água e Esgoto</v>
          </cell>
          <cell r="F7061" t="str">
            <v>SINAPI Mai/26</v>
          </cell>
        </row>
        <row r="7062">
          <cell r="A7062">
            <v>104082</v>
          </cell>
          <cell r="B7062" t="str">
            <v>PLUG, PVC OCRE, JUNTA ELÁSTICA, DN 100 MM, PARA COLETOR PREDIAL DE ESGOTO. AF_06/2022</v>
          </cell>
          <cell r="C7062" t="str">
            <v>UN</v>
          </cell>
          <cell r="D7062">
            <v>36.07</v>
          </cell>
          <cell r="E7062" t="str">
            <v>Ligações Prediais de Água e Esgoto</v>
          </cell>
          <cell r="F7062" t="str">
            <v>SINAPI Mai/26</v>
          </cell>
        </row>
        <row r="7063">
          <cell r="A7063">
            <v>104083</v>
          </cell>
          <cell r="B7063" t="str">
            <v>PLUG, PVC OCRE, JUNTA ELÁSTICA, DN 150 MM, PARA COLETOR PREDIAL DE ESGOTO. AF_06/2022</v>
          </cell>
          <cell r="C7063" t="str">
            <v>UN</v>
          </cell>
          <cell r="D7063">
            <v>86.03</v>
          </cell>
          <cell r="E7063" t="str">
            <v>Ligações Prediais de Água e Esgoto</v>
          </cell>
          <cell r="F7063" t="str">
            <v>SINAPI Mai/26</v>
          </cell>
        </row>
        <row r="7064">
          <cell r="A7064">
            <v>104057</v>
          </cell>
          <cell r="B7064" t="str">
            <v>REGISTRO ESFERA, LATÃO NIQUELADO, COM ROSCA, 3/4", PARA LIGAÇÃO PREDIAL DE ÁGUA. AF_06/2022</v>
          </cell>
          <cell r="C7064" t="str">
            <v>UN</v>
          </cell>
          <cell r="D7064">
            <v>0</v>
          </cell>
          <cell r="E7064" t="str">
            <v>Ligações Prediais de Água e Esgoto</v>
          </cell>
          <cell r="F7064" t="str">
            <v>SINAPI Mai/26</v>
          </cell>
        </row>
        <row r="7065">
          <cell r="A7065">
            <v>104056</v>
          </cell>
          <cell r="B7065" t="str">
            <v>REGISTRO ESFERA, PVC, COM ROSCA, 1/2", PARA LIGAÇÃO PREDIAL DE ÁGUA. AF_06/2022</v>
          </cell>
          <cell r="C7065" t="str">
            <v>UN</v>
          </cell>
          <cell r="D7065">
            <v>26.6</v>
          </cell>
          <cell r="E7065" t="str">
            <v>Ligações Prediais de Água e Esgoto</v>
          </cell>
          <cell r="F7065" t="str">
            <v>SINAPI Mai/26</v>
          </cell>
        </row>
        <row r="7066">
          <cell r="A7066">
            <v>104055</v>
          </cell>
          <cell r="B7066" t="str">
            <v>REGISTRO ESFERA, PVC, DE PASSEIO, PARA POLIETILENO, 20 MM, PARA LIGAÇÃO PREDIAL DE ÁGUA. AF_06/2022</v>
          </cell>
          <cell r="C7066" t="str">
            <v>UN</v>
          </cell>
          <cell r="D7066">
            <v>18</v>
          </cell>
          <cell r="E7066" t="str">
            <v>Ligações Prediais de Água e Esgoto</v>
          </cell>
          <cell r="F7066" t="str">
            <v>SINAPI Mai/26</v>
          </cell>
        </row>
        <row r="7067">
          <cell r="A7067">
            <v>104076</v>
          </cell>
          <cell r="B7067" t="str">
            <v>SELIM, PVC OCRE, COM TRAVA, DN 125 X 100 MM OU 150 X 100 MM, PARA COLETOR PREDIAL DE ESGOTO. AF_06/2022</v>
          </cell>
          <cell r="C7067" t="str">
            <v>UN</v>
          </cell>
          <cell r="D7067">
            <v>58.33</v>
          </cell>
          <cell r="E7067" t="str">
            <v>Ligações Prediais de Água e Esgoto</v>
          </cell>
          <cell r="F7067" t="str">
            <v>SINAPI Mai/26</v>
          </cell>
        </row>
        <row r="7068">
          <cell r="A7068">
            <v>104060</v>
          </cell>
          <cell r="B7068" t="str">
            <v>TUBO, PEAD, PE-80, DE = 20 MM X 2,3 MM, PARA LIGAÇÃO PREDIAL DE ÁGUA. AF_06/2022</v>
          </cell>
          <cell r="C7068" t="str">
            <v>M</v>
          </cell>
          <cell r="D7068">
            <v>10.029999999999999</v>
          </cell>
          <cell r="E7068" t="str">
            <v>Ligações Prediais de Água e Esgoto</v>
          </cell>
          <cell r="F7068" t="str">
            <v>SINAPI Mai/26</v>
          </cell>
        </row>
        <row r="7069">
          <cell r="A7069">
            <v>104061</v>
          </cell>
          <cell r="B7069" t="str">
            <v>TUBO, PEAD, PE-80, DE = 32 MM X 3,0 MM, PARA LIGAÇÃO PREDIAL DE ÁGUA. AF_06/2022</v>
          </cell>
          <cell r="C7069" t="str">
            <v>M</v>
          </cell>
          <cell r="D7069">
            <v>17.63</v>
          </cell>
          <cell r="E7069" t="str">
            <v>Ligações Prediais de Água e Esgoto</v>
          </cell>
          <cell r="F7069" t="str">
            <v>SINAPI Mai/26</v>
          </cell>
        </row>
        <row r="7070">
          <cell r="A7070">
            <v>104085</v>
          </cell>
          <cell r="B7070" t="str">
            <v>TUBO, PVC OCRE, JUNTA ELÁSTICA, DN 100 MM, PARA COLETOR PREDIAL DE ESGOTO. AF_06/2022</v>
          </cell>
          <cell r="C7070" t="str">
            <v>M</v>
          </cell>
          <cell r="D7070">
            <v>68.53</v>
          </cell>
          <cell r="E7070" t="str">
            <v>Ligações Prediais de Água e Esgoto</v>
          </cell>
          <cell r="F7070" t="str">
            <v>SINAPI Mai/26</v>
          </cell>
        </row>
        <row r="7071">
          <cell r="A7071">
            <v>104086</v>
          </cell>
          <cell r="B7071" t="str">
            <v>TUBO, PVC OCRE, JUNTA ELÁSTICA, DN 150 MM, PARA COLETOR PREDIAL DE ESGOTO. AF_06/2022</v>
          </cell>
          <cell r="C7071" t="str">
            <v>M</v>
          </cell>
          <cell r="D7071">
            <v>121.91</v>
          </cell>
          <cell r="E7071" t="str">
            <v>Ligações Prediais de Água e Esgoto</v>
          </cell>
          <cell r="F7071" t="str">
            <v>SINAPI Mai/26</v>
          </cell>
        </row>
        <row r="7072">
          <cell r="A7072">
            <v>104073</v>
          </cell>
          <cell r="B7072" t="str">
            <v>TÊ DE REDUÇÃO, PVC OCRE, JUNTA ELÁSTICA, DN 150 X 100 MM, PARA COLETOR PREDIAL DE ESGOTO. AF_06/2022</v>
          </cell>
          <cell r="C7072" t="str">
            <v>UN</v>
          </cell>
          <cell r="D7072">
            <v>0</v>
          </cell>
          <cell r="E7072" t="str">
            <v>Ligações Prediais de Água e Esgoto</v>
          </cell>
          <cell r="F7072" t="str">
            <v>SINAPI Mai/26</v>
          </cell>
        </row>
        <row r="7073">
          <cell r="A7073">
            <v>104074</v>
          </cell>
          <cell r="B7073" t="str">
            <v>TÊ DE REDUÇÃO, PVC OCRE, JUNTA ELÁSTICA, DN 300 X 100 MM, PARA COLETOR PREDIAL DE ESGOTO. AF_06/2022</v>
          </cell>
          <cell r="C7073" t="str">
            <v>UN</v>
          </cell>
          <cell r="D7073">
            <v>0</v>
          </cell>
          <cell r="E7073" t="str">
            <v>Ligações Prediais de Água e Esgoto</v>
          </cell>
          <cell r="F7073" t="str">
            <v>SINAPI Mai/26</v>
          </cell>
        </row>
        <row r="7074">
          <cell r="A7074">
            <v>104075</v>
          </cell>
          <cell r="B7074" t="str">
            <v>TÊ DE REDUÇÃO, PVC OCRE, JUNTA ELÁSTICA, DN 300 X 150 MM, PARA COLETOR PREDIAL DE ESGOTO. AF_06/2022</v>
          </cell>
          <cell r="C7074" t="str">
            <v>UN</v>
          </cell>
          <cell r="D7074">
            <v>0</v>
          </cell>
          <cell r="E7074" t="str">
            <v>Ligações Prediais de Água e Esgoto</v>
          </cell>
          <cell r="F7074" t="str">
            <v>SINAPI Mai/26</v>
          </cell>
        </row>
        <row r="7075">
          <cell r="A7075">
            <v>104039</v>
          </cell>
          <cell r="B7075" t="str">
            <v>TÊ DE SERVIÇO INTEGRADO, POLIPROPILENO, PARA TUBOS EM PEAD, 63 MM X 20 MM, PARA LIGAÇÃO PREDIAL DE ÁGUA. AF_06/2022</v>
          </cell>
          <cell r="C7075" t="str">
            <v>UN</v>
          </cell>
          <cell r="D7075">
            <v>87.76</v>
          </cell>
          <cell r="E7075" t="str">
            <v>Ligações Prediais de Água e Esgoto</v>
          </cell>
          <cell r="F7075" t="str">
            <v>SINAPI Mai/26</v>
          </cell>
        </row>
        <row r="7076">
          <cell r="A7076">
            <v>104040</v>
          </cell>
          <cell r="B7076" t="str">
            <v>TÊ DE SERVIÇO INTEGRADO, POLIPROPILENO, PARA TUBOS EM PEAD, 63 MM X 32 MM, PARA LIGAÇÃO PREDIAL DE ÁGUA. AF_06/2022</v>
          </cell>
          <cell r="C7076" t="str">
            <v>UN</v>
          </cell>
          <cell r="D7076">
            <v>0</v>
          </cell>
          <cell r="E7076" t="str">
            <v>Ligações Prediais de Água e Esgoto</v>
          </cell>
          <cell r="F7076" t="str">
            <v>SINAPI Mai/26</v>
          </cell>
        </row>
        <row r="7077">
          <cell r="A7077">
            <v>104041</v>
          </cell>
          <cell r="B7077" t="str">
            <v>TÊ DE SERVIÇO INTEGRADO, POLIPROPILENO, PARA TUBOS EM PEAD, 90 MM X 20 MM, PARA LIGAÇÃO PREDIAL DE ÁGUA. AF_06/2022</v>
          </cell>
          <cell r="C7077" t="str">
            <v>UN</v>
          </cell>
          <cell r="D7077">
            <v>0</v>
          </cell>
          <cell r="E7077" t="str">
            <v>Ligações Prediais de Água e Esgoto</v>
          </cell>
          <cell r="F7077" t="str">
            <v>SINAPI Mai/26</v>
          </cell>
        </row>
        <row r="7078">
          <cell r="A7078">
            <v>104042</v>
          </cell>
          <cell r="B7078" t="str">
            <v>TÊ DE SERVIÇO INTEGRADO, POLIPROPILENO, PARA TUBOS EM PEAD, 90 MM X 32 MM, PARA LIGAÇÃO PREDIAL DE ÁGUA. AF_06/2022</v>
          </cell>
          <cell r="C7078" t="str">
            <v>UN</v>
          </cell>
          <cell r="D7078">
            <v>0</v>
          </cell>
          <cell r="E7078" t="str">
            <v>Ligações Prediais de Água e Esgoto</v>
          </cell>
          <cell r="F7078" t="str">
            <v>SINAPI Mai/26</v>
          </cell>
        </row>
        <row r="7079">
          <cell r="A7079">
            <v>104072</v>
          </cell>
          <cell r="B7079" t="str">
            <v>TÊ, PVC OCRE, JUNTA ELÁSTICA, DN 200 MM, PARA COLETOR PREDIAL DE ESGOTO. AF_06/2022</v>
          </cell>
          <cell r="C7079" t="str">
            <v>UN</v>
          </cell>
          <cell r="D7079">
            <v>324.22000000000003</v>
          </cell>
          <cell r="E7079" t="str">
            <v>Ligações Prediais de Água e Esgoto</v>
          </cell>
          <cell r="F7079" t="str">
            <v>SINAPI Mai/26</v>
          </cell>
        </row>
        <row r="7080">
          <cell r="A7080">
            <v>104053</v>
          </cell>
          <cell r="B7080" t="str">
            <v>UNIÃO, POLIPROPILENO, PARA TUBOS EM PEAD, 20 MM, PARA LIGAÇÃO PREDIAL DE ÁGUA. AF_06/2022</v>
          </cell>
          <cell r="C7080" t="str">
            <v>UN</v>
          </cell>
          <cell r="D7080">
            <v>10.8</v>
          </cell>
          <cell r="E7080" t="str">
            <v>Ligações Prediais de Água e Esgoto</v>
          </cell>
          <cell r="F7080" t="str">
            <v>SINAPI Mai/26</v>
          </cell>
        </row>
        <row r="7081">
          <cell r="A7081">
            <v>104054</v>
          </cell>
          <cell r="B7081" t="str">
            <v>UNIÃO, POLIPROPILENO, PARA TUBOS EM PEAD, 32 MM, PARA LIGAÇÃO PREDIAL DE ÁGUA. AF_06/2022</v>
          </cell>
          <cell r="C7081" t="str">
            <v>UN</v>
          </cell>
          <cell r="D7081">
            <v>20.88</v>
          </cell>
          <cell r="E7081" t="str">
            <v>Ligações Prediais de Água e Esgoto</v>
          </cell>
          <cell r="F7081" t="str">
            <v>SINAPI Mai/26</v>
          </cell>
        </row>
        <row r="7082">
          <cell r="A7082">
            <v>99818</v>
          </cell>
          <cell r="B7082" t="str">
            <v>LIMPEZA DE BACIA SANITÁRIA, BIDÊ OU MICTÓRIO EM LOUÇA, INCLUSIVE METAIS CORRESPONDENTES. AF_10/2025_PS</v>
          </cell>
          <cell r="C7082" t="str">
            <v>UN</v>
          </cell>
          <cell r="D7082">
            <v>7.2</v>
          </cell>
          <cell r="E7082" t="str">
            <v>Limpeza de Obra</v>
          </cell>
          <cell r="F7082" t="str">
            <v>SINAPI Mai/26</v>
          </cell>
        </row>
        <row r="7083">
          <cell r="A7083">
            <v>99819</v>
          </cell>
          <cell r="B7083" t="str">
            <v>LIMPEZA DE BANCADA COM PLACA DE ROCHA (MÁRMORE OU GRANITO). AF_10/2025_PS</v>
          </cell>
          <cell r="C7083" t="str">
            <v>M2</v>
          </cell>
          <cell r="D7083">
            <v>23.8</v>
          </cell>
          <cell r="E7083" t="str">
            <v>Limpeza de Obra</v>
          </cell>
          <cell r="F7083" t="str">
            <v>SINAPI Mai/26</v>
          </cell>
        </row>
        <row r="7084">
          <cell r="A7084">
            <v>99817</v>
          </cell>
          <cell r="B7084" t="str">
            <v>LIMPEZA DE BANCADA COM PLACA DE ROCHA E CUBA DE LOUÇA, INCLUSIVE METAIS CORRESPONDENTES. AF_10/2025_PS</v>
          </cell>
          <cell r="C7084" t="str">
            <v>UN</v>
          </cell>
          <cell r="D7084">
            <v>8.2799999999999994</v>
          </cell>
          <cell r="E7084" t="str">
            <v>Limpeza de Obra</v>
          </cell>
          <cell r="F7084" t="str">
            <v>SINAPI Mai/26</v>
          </cell>
        </row>
        <row r="7085">
          <cell r="A7085">
            <v>99815</v>
          </cell>
          <cell r="B7085" t="str">
            <v>LIMPEZA DE BANCADA DE PIA COM PLACA DE ROCHA E CUBA DE INOX, INCLUSIVE METAIS CORRESPONDENTES. AF_10/2025_PS</v>
          </cell>
          <cell r="C7085" t="str">
            <v>UN</v>
          </cell>
          <cell r="D7085">
            <v>11.8</v>
          </cell>
          <cell r="E7085" t="str">
            <v>Limpeza de Obra</v>
          </cell>
          <cell r="F7085" t="str">
            <v>SINAPI Mai/26</v>
          </cell>
        </row>
        <row r="7086">
          <cell r="A7086">
            <v>99811</v>
          </cell>
          <cell r="B7086" t="str">
            <v>LIMPEZA DE CONTRAPISO COM VASSOURA A SECO. AF_10/2025</v>
          </cell>
          <cell r="C7086" t="str">
            <v>M2</v>
          </cell>
          <cell r="D7086">
            <v>0.88</v>
          </cell>
          <cell r="E7086" t="str">
            <v>Limpeza de Obra</v>
          </cell>
          <cell r="F7086" t="str">
            <v>SINAPI Mai/26</v>
          </cell>
        </row>
        <row r="7087">
          <cell r="A7087">
            <v>99826</v>
          </cell>
          <cell r="B7087" t="str">
            <v>LIMPEZA DE FORRO REMOVÍVEL COM PANO ÚMIDO. AF_10/2025_PS</v>
          </cell>
          <cell r="C7087" t="str">
            <v>M2</v>
          </cell>
          <cell r="D7087">
            <v>2.1800000000000002</v>
          </cell>
          <cell r="E7087" t="str">
            <v>Limpeza de Obra</v>
          </cell>
          <cell r="F7087" t="str">
            <v>SINAPI Mai/26</v>
          </cell>
        </row>
        <row r="7088">
          <cell r="A7088">
            <v>106170</v>
          </cell>
          <cell r="B7088" t="str">
            <v>LIMPEZA DE GRADIL. AF_10/2025_PS</v>
          </cell>
          <cell r="C7088" t="str">
            <v>M2</v>
          </cell>
          <cell r="D7088">
            <v>8.9700000000000006</v>
          </cell>
          <cell r="E7088" t="str">
            <v>Limpeza de Obra</v>
          </cell>
          <cell r="F7088" t="str">
            <v>SINAPI Mai/26</v>
          </cell>
        </row>
        <row r="7089">
          <cell r="A7089">
            <v>99821</v>
          </cell>
          <cell r="B7089" t="str">
            <v>LIMPEZA DE JANELA DE VIDRO COM CAIXILHO EM AÇO/ALUMÍNIO/PVC. AF_10/2025_PS</v>
          </cell>
          <cell r="C7089" t="str">
            <v>M2</v>
          </cell>
          <cell r="D7089">
            <v>6.37</v>
          </cell>
          <cell r="E7089" t="str">
            <v>Limpeza de Obra</v>
          </cell>
          <cell r="F7089" t="str">
            <v>SINAPI Mai/26</v>
          </cell>
        </row>
        <row r="7090">
          <cell r="A7090">
            <v>99820</v>
          </cell>
          <cell r="B7090" t="str">
            <v>LIMPEZA DE JANELA INTEIRAMENTE DE VIDRO. AF_10/2025_PS</v>
          </cell>
          <cell r="C7090" t="str">
            <v>M2</v>
          </cell>
          <cell r="D7090">
            <v>3.43</v>
          </cell>
          <cell r="E7090" t="str">
            <v>Limpeza de Obra</v>
          </cell>
          <cell r="F7090" t="str">
            <v>SINAPI Mai/26</v>
          </cell>
        </row>
        <row r="7091">
          <cell r="A7091">
            <v>99805</v>
          </cell>
          <cell r="B7091" t="str">
            <v>LIMPEZA DE PISO CERÂMICO OU COM PEDRAS RÚSTICAS UTILIZANDO ÁCIDO MURIÁTICO. AF_10/2025_PS</v>
          </cell>
          <cell r="C7091" t="str">
            <v>M2</v>
          </cell>
          <cell r="D7091">
            <v>14.71</v>
          </cell>
          <cell r="E7091" t="str">
            <v>Limpeza de Obra</v>
          </cell>
          <cell r="F7091" t="str">
            <v>SINAPI Mai/26</v>
          </cell>
        </row>
        <row r="7092">
          <cell r="A7092">
            <v>99803</v>
          </cell>
          <cell r="B7092" t="str">
            <v>LIMPEZA DE PISO CERÂMICO OU PORCELANATO COM PANO ÚMIDO. AF_10/2025_PS</v>
          </cell>
          <cell r="C7092" t="str">
            <v>M2</v>
          </cell>
          <cell r="D7092">
            <v>5.31</v>
          </cell>
          <cell r="E7092" t="str">
            <v>Limpeza de Obra</v>
          </cell>
          <cell r="F7092" t="str">
            <v>SINAPI Mai/26</v>
          </cell>
        </row>
        <row r="7093">
          <cell r="A7093">
            <v>99802</v>
          </cell>
          <cell r="B7093" t="str">
            <v>LIMPEZA DE PISO CERÂMICO OU PORCELANATO COM VASSOURA A SECO. AF_10/2025</v>
          </cell>
          <cell r="C7093" t="str">
            <v>M2</v>
          </cell>
          <cell r="D7093">
            <v>0.72</v>
          </cell>
          <cell r="E7093" t="str">
            <v>Limpeza de Obra</v>
          </cell>
          <cell r="F7093" t="str">
            <v>SINAPI Mai/26</v>
          </cell>
        </row>
        <row r="7094">
          <cell r="A7094">
            <v>99810</v>
          </cell>
          <cell r="B7094" t="str">
            <v>LIMPEZA DE PISO CERÂMICO/ PORCELANATO/ MÁRMORE/ GRANITO UTILIZANDO DETERGENTE NEUTRO E ESCOVAÇÃO MANUAL. AF_10/2025_PS</v>
          </cell>
          <cell r="C7094" t="str">
            <v>M2</v>
          </cell>
          <cell r="D7094">
            <v>8.68</v>
          </cell>
          <cell r="E7094" t="str">
            <v>Limpeza de Obra</v>
          </cell>
          <cell r="F7094" t="str">
            <v>SINAPI Mai/26</v>
          </cell>
        </row>
        <row r="7095">
          <cell r="A7095">
            <v>99809</v>
          </cell>
          <cell r="B7095" t="str">
            <v>LIMPEZA DE PISO DE LADRILHO HIDRÁULICO COM PANO ÚMIDO. AF_10/2025_PS</v>
          </cell>
          <cell r="C7095" t="str">
            <v>M2</v>
          </cell>
          <cell r="D7095">
            <v>9.16</v>
          </cell>
          <cell r="E7095" t="str">
            <v>Limpeza de Obra</v>
          </cell>
          <cell r="F7095" t="str">
            <v>SINAPI Mai/26</v>
          </cell>
        </row>
        <row r="7096">
          <cell r="A7096">
            <v>99801</v>
          </cell>
          <cell r="B7096" t="str">
            <v>LIMPEZA DE PISO UTILIZANDO DETERGENTE NEUTRO E ESCOVAÇÃO MECÂNICA. AF_10/2025</v>
          </cell>
          <cell r="C7096" t="str">
            <v>M2</v>
          </cell>
          <cell r="D7096">
            <v>0</v>
          </cell>
          <cell r="E7096" t="str">
            <v>Limpeza de Obra</v>
          </cell>
          <cell r="F7096" t="str">
            <v>SINAPI Mai/26</v>
          </cell>
        </row>
        <row r="7097">
          <cell r="A7097">
            <v>106166</v>
          </cell>
          <cell r="B7097" t="str">
            <v>LIMPEZA DE PISO VINÍLICO COM VASSOURA E PANO ÚMIDO. AF_10/2025_PS</v>
          </cell>
          <cell r="C7097" t="str">
            <v>M2</v>
          </cell>
          <cell r="D7097">
            <v>1.81</v>
          </cell>
          <cell r="E7097" t="str">
            <v>Limpeza de Obra</v>
          </cell>
          <cell r="F7097" t="str">
            <v>SINAPI Mai/26</v>
          </cell>
        </row>
        <row r="7098">
          <cell r="A7098">
            <v>99822</v>
          </cell>
          <cell r="B7098" t="str">
            <v>LIMPEZA DE PORTA DE MADEIRA. AF_10/2025_PS</v>
          </cell>
          <cell r="C7098" t="str">
            <v>M2</v>
          </cell>
          <cell r="D7098">
            <v>1.42</v>
          </cell>
          <cell r="E7098" t="str">
            <v>Limpeza de Obra</v>
          </cell>
          <cell r="F7098" t="str">
            <v>SINAPI Mai/26</v>
          </cell>
        </row>
        <row r="7099">
          <cell r="A7099">
            <v>99825</v>
          </cell>
          <cell r="B7099" t="str">
            <v>LIMPEZA DE PORTA DE VIDRO COM CAIXILHO EM AÇO/ ALUMÍNIO/ PVC. AF_10/2025_PS</v>
          </cell>
          <cell r="C7099" t="str">
            <v>M2</v>
          </cell>
          <cell r="D7099">
            <v>6.11</v>
          </cell>
          <cell r="E7099" t="str">
            <v>Limpeza de Obra</v>
          </cell>
          <cell r="F7099" t="str">
            <v>SINAPI Mai/26</v>
          </cell>
        </row>
        <row r="7100">
          <cell r="A7100">
            <v>99824</v>
          </cell>
          <cell r="B7100" t="str">
            <v>LIMPEZA DE PORTA EM AÇO/ALUMÍNIO. AF_10/2025_PS</v>
          </cell>
          <cell r="C7100" t="str">
            <v>M2</v>
          </cell>
          <cell r="D7100">
            <v>3.59</v>
          </cell>
          <cell r="E7100" t="str">
            <v>Limpeza de Obra</v>
          </cell>
          <cell r="F7100" t="str">
            <v>SINAPI Mai/26</v>
          </cell>
        </row>
        <row r="7101">
          <cell r="A7101">
            <v>99823</v>
          </cell>
          <cell r="B7101" t="str">
            <v>LIMPEZA DE PORTA INTEIRAMENTE DE VIDRO. AF_10/2025_PS</v>
          </cell>
          <cell r="C7101" t="str">
            <v>M2</v>
          </cell>
          <cell r="D7101">
            <v>3.16</v>
          </cell>
          <cell r="E7101" t="str">
            <v>Limpeza de Obra</v>
          </cell>
          <cell r="F7101" t="str">
            <v>SINAPI Mai/26</v>
          </cell>
        </row>
        <row r="7102">
          <cell r="A7102">
            <v>99806</v>
          </cell>
          <cell r="B7102" t="str">
            <v>LIMPEZA DE REVESTIMENTO CERÂMICO EM PAREDE COM PANO ÚMIDO. AF_10/2025_PS</v>
          </cell>
          <cell r="C7102" t="str">
            <v>M2</v>
          </cell>
          <cell r="D7102">
            <v>3.81</v>
          </cell>
          <cell r="E7102" t="str">
            <v>Limpeza de Obra</v>
          </cell>
          <cell r="F7102" t="str">
            <v>SINAPI Mai/26</v>
          </cell>
        </row>
        <row r="7103">
          <cell r="A7103">
            <v>99813</v>
          </cell>
          <cell r="B7103" t="str">
            <v>LIMPEZA DE REVESTIMENTO CERÂMICO/ MÁRMORE/ GRANITO EM PAREDE UTILIZANDO DETERGENTE NEUTRO E ESCOVAÇÃO MANUAL. AF_10/2025_PS</v>
          </cell>
          <cell r="C7103" t="str">
            <v>M2</v>
          </cell>
          <cell r="D7103">
            <v>4.01</v>
          </cell>
          <cell r="E7103" t="str">
            <v>Limpeza de Obra</v>
          </cell>
          <cell r="F7103" t="str">
            <v>SINAPI Mai/26</v>
          </cell>
        </row>
        <row r="7104">
          <cell r="A7104">
            <v>106169</v>
          </cell>
          <cell r="B7104" t="str">
            <v>LIMPEZA DE RODAS DE CAMINHÕES COM JATO DE ALTA PRESSÃO, POR EIXO. AF_10/2025</v>
          </cell>
          <cell r="C7104" t="str">
            <v>UN</v>
          </cell>
          <cell r="D7104">
            <v>4.68</v>
          </cell>
          <cell r="E7104" t="str">
            <v>Limpeza de Obra</v>
          </cell>
          <cell r="F7104" t="str">
            <v>SINAPI Mai/26</v>
          </cell>
        </row>
        <row r="7105">
          <cell r="A7105">
            <v>106167</v>
          </cell>
          <cell r="B7105" t="str">
            <v>LIMPEZA DE RUA COM CAMINHÃO PIPA. AF_10/2025</v>
          </cell>
          <cell r="C7105" t="str">
            <v>M2</v>
          </cell>
          <cell r="D7105">
            <v>0.09</v>
          </cell>
          <cell r="E7105" t="str">
            <v>Limpeza de Obra</v>
          </cell>
          <cell r="F7105" t="str">
            <v>SINAPI Mai/26</v>
          </cell>
        </row>
        <row r="7106">
          <cell r="A7106">
            <v>106168</v>
          </cell>
          <cell r="B7106" t="str">
            <v>LIMPEZA DE RUA COM JATO DE ALTA PRESSÃO. AF_10/2025</v>
          </cell>
          <cell r="C7106" t="str">
            <v>M2</v>
          </cell>
          <cell r="D7106">
            <v>0.81</v>
          </cell>
          <cell r="E7106" t="str">
            <v>Limpeza de Obra</v>
          </cell>
          <cell r="F7106" t="str">
            <v>SINAPI Mai/26</v>
          </cell>
        </row>
        <row r="7107">
          <cell r="A7107">
            <v>99814</v>
          </cell>
          <cell r="B7107" t="str">
            <v>LIMPEZA DE SUPERFÍCIE PISO OU PAREDE COM JATO DE ALTA PRESSÃO. AF_10/2025</v>
          </cell>
          <cell r="C7107" t="str">
            <v>M2</v>
          </cell>
          <cell r="D7107">
            <v>2.16</v>
          </cell>
          <cell r="E7107" t="str">
            <v>Limpeza de Obra</v>
          </cell>
          <cell r="F7107" t="str">
            <v>SINAPI Mai/26</v>
          </cell>
        </row>
        <row r="7108">
          <cell r="A7108">
            <v>99816</v>
          </cell>
          <cell r="B7108" t="str">
            <v>LIMPEZA DE TANQUE OU LAVATÓRIO DE LOUÇA ISOLADO, INCLUSIVE METAIS CORRESPONDENTES. AF_10/2025_PS</v>
          </cell>
          <cell r="C7108" t="str">
            <v>UN</v>
          </cell>
          <cell r="D7108">
            <v>11.35</v>
          </cell>
          <cell r="E7108" t="str">
            <v>Limpeza de Obra</v>
          </cell>
          <cell r="F7108" t="str">
            <v>SINAPI Mai/26</v>
          </cell>
        </row>
        <row r="7109">
          <cell r="A7109">
            <v>106171</v>
          </cell>
          <cell r="B7109" t="str">
            <v>RETIRADA DE SALVA PISO DO CHÃO. AF_10/2025</v>
          </cell>
          <cell r="C7109" t="str">
            <v>M2</v>
          </cell>
          <cell r="D7109">
            <v>2.2000000000000002</v>
          </cell>
          <cell r="E7109" t="str">
            <v>Limpeza de Obra</v>
          </cell>
          <cell r="F7109" t="str">
            <v>SINAPI Mai/26</v>
          </cell>
        </row>
        <row r="7110">
          <cell r="A7110">
            <v>88238</v>
          </cell>
          <cell r="B7110" t="str">
            <v>AJUDANTE DE ARMADOR COM ENCARGOS COMPLEMENTARES</v>
          </cell>
          <cell r="C7110" t="str">
            <v>H</v>
          </cell>
          <cell r="D7110">
            <v>33.380000000000003</v>
          </cell>
          <cell r="E7110" t="str">
            <v>Livro SINAPI: Cálculos e Parâmetros</v>
          </cell>
          <cell r="F7110" t="str">
            <v>SINAPI Mai/26</v>
          </cell>
        </row>
        <row r="7111">
          <cell r="A7111">
            <v>101374</v>
          </cell>
          <cell r="B7111" t="str">
            <v>AJUDANTE DE ARMADOR COM ENCARGOS COMPLEMENTARES</v>
          </cell>
          <cell r="C7111" t="str">
            <v>MES</v>
          </cell>
          <cell r="D7111">
            <v>5716.11</v>
          </cell>
          <cell r="E7111" t="str">
            <v>Livro SINAPI: Cálculos e Parâmetros</v>
          </cell>
          <cell r="F7111" t="str">
            <v>SINAPI Mai/26</v>
          </cell>
        </row>
        <row r="7112">
          <cell r="A7112">
            <v>88239</v>
          </cell>
          <cell r="B7112" t="str">
            <v>AJUDANTE DE CARPINTEIRO COM ENCARGOS COMPLEMENTARES</v>
          </cell>
          <cell r="C7112" t="str">
            <v>H</v>
          </cell>
          <cell r="D7112">
            <v>33</v>
          </cell>
          <cell r="E7112" t="str">
            <v>Livro SINAPI: Cálculos e Parâmetros</v>
          </cell>
          <cell r="F7112" t="str">
            <v>SINAPI Mai/26</v>
          </cell>
        </row>
        <row r="7113">
          <cell r="A7113">
            <v>101375</v>
          </cell>
          <cell r="B7113" t="str">
            <v>AJUDANTE DE ELETRICISTA COM ENCARGOS COMPLEMENTARES</v>
          </cell>
          <cell r="C7113" t="str">
            <v>MES</v>
          </cell>
          <cell r="D7113">
            <v>5718.06</v>
          </cell>
          <cell r="E7113" t="str">
            <v>Livro SINAPI: Cálculos e Parâmetros</v>
          </cell>
          <cell r="F7113" t="str">
            <v>SINAPI Mai/26</v>
          </cell>
        </row>
        <row r="7114">
          <cell r="A7114">
            <v>88240</v>
          </cell>
          <cell r="B7114" t="str">
            <v>AJUDANTE DE ESTRUTURA METÁLICA COM ENCARGOS COMPLEMENTARES</v>
          </cell>
          <cell r="C7114" t="str">
            <v>H</v>
          </cell>
          <cell r="D7114">
            <v>32.119999999999997</v>
          </cell>
          <cell r="E7114" t="str">
            <v>Livro SINAPI: Cálculos e Parâmetros</v>
          </cell>
          <cell r="F7114" t="str">
            <v>SINAPI Mai/26</v>
          </cell>
        </row>
        <row r="7115">
          <cell r="A7115">
            <v>101376</v>
          </cell>
          <cell r="B7115" t="str">
            <v>AJUDANTE DE ESTRUTURAS METÁLICAS COM ENCARGOS COMPLEMENTARES</v>
          </cell>
          <cell r="C7115" t="str">
            <v>MES</v>
          </cell>
          <cell r="D7115">
            <v>5507.65</v>
          </cell>
          <cell r="E7115" t="str">
            <v>Livro SINAPI: Cálculos e Parâmetros</v>
          </cell>
          <cell r="F7115" t="str">
            <v>SINAPI Mai/26</v>
          </cell>
        </row>
        <row r="7116">
          <cell r="A7116">
            <v>88241</v>
          </cell>
          <cell r="B7116" t="str">
            <v>AJUDANTE DE OPERAÇÃO EM GERAL COM ENCARGOS COMPLEMENTARES</v>
          </cell>
          <cell r="C7116" t="str">
            <v>H</v>
          </cell>
          <cell r="D7116">
            <v>30.92</v>
          </cell>
          <cell r="E7116" t="str">
            <v>Livro SINAPI: Cálculos e Parâmetros</v>
          </cell>
          <cell r="F7116" t="str">
            <v>SINAPI Mai/26</v>
          </cell>
        </row>
        <row r="7117">
          <cell r="A7117">
            <v>101377</v>
          </cell>
          <cell r="B7117" t="str">
            <v>AJUDANTE DE OPERAÇÃO EM GERAL COM ENCARGOS COMPLEMENTARES</v>
          </cell>
          <cell r="C7117" t="str">
            <v>MES</v>
          </cell>
          <cell r="D7117">
            <v>5291.74</v>
          </cell>
          <cell r="E7117" t="str">
            <v>Livro SINAPI: Cálculos e Parâmetros</v>
          </cell>
          <cell r="F7117" t="str">
            <v>SINAPI Mai/26</v>
          </cell>
        </row>
        <row r="7118">
          <cell r="A7118">
            <v>88242</v>
          </cell>
          <cell r="B7118" t="str">
            <v>AJUDANTE DE PEDREIRO COM ENCARGOS COMPLEMENTARES</v>
          </cell>
          <cell r="C7118" t="str">
            <v>H</v>
          </cell>
          <cell r="D7118">
            <v>33.46</v>
          </cell>
          <cell r="E7118" t="str">
            <v>Livro SINAPI: Cálculos e Parâmetros</v>
          </cell>
          <cell r="F7118" t="str">
            <v>SINAPI Mai/26</v>
          </cell>
        </row>
        <row r="7119">
          <cell r="A7119">
            <v>100301</v>
          </cell>
          <cell r="B7119" t="str">
            <v>AJUDANTE DE PINTOR COM ENCARGOS COMPLEMENTARES</v>
          </cell>
          <cell r="C7119" t="str">
            <v>H</v>
          </cell>
          <cell r="D7119">
            <v>35.21</v>
          </cell>
          <cell r="E7119" t="str">
            <v>Livro SINAPI: Cálculos e Parâmetros</v>
          </cell>
          <cell r="F7119" t="str">
            <v>SINAPI Mai/26</v>
          </cell>
        </row>
        <row r="7120">
          <cell r="A7120">
            <v>101378</v>
          </cell>
          <cell r="B7120" t="str">
            <v>AJUDANTE DE PINTOR COM ENCARGOS COMPLEMENTARES</v>
          </cell>
          <cell r="C7120" t="str">
            <v>MES</v>
          </cell>
          <cell r="D7120">
            <v>6006.46</v>
          </cell>
          <cell r="E7120" t="str">
            <v>Livro SINAPI: Cálculos e Parâmetros</v>
          </cell>
          <cell r="F7120" t="str">
            <v>SINAPI Mai/26</v>
          </cell>
        </row>
        <row r="7121">
          <cell r="A7121">
            <v>101379</v>
          </cell>
          <cell r="B7121" t="str">
            <v>AJUDANTE DE SERRALHEIRO COM ENCARGOS COMPLEMENTARES</v>
          </cell>
          <cell r="C7121" t="str">
            <v>MES</v>
          </cell>
          <cell r="D7121">
            <v>5716.11</v>
          </cell>
          <cell r="E7121" t="str">
            <v>Livro SINAPI: Cálculos e Parâmetros</v>
          </cell>
          <cell r="F7121" t="str">
            <v>SINAPI Mai/26</v>
          </cell>
        </row>
        <row r="7122">
          <cell r="A7122">
            <v>88243</v>
          </cell>
          <cell r="B7122" t="str">
            <v>AJUDANTE ESPECIALIZADO COM ENCARGOS COMPLEMENTARES</v>
          </cell>
          <cell r="C7122" t="str">
            <v>H</v>
          </cell>
          <cell r="D7122">
            <v>32.35</v>
          </cell>
          <cell r="E7122" t="str">
            <v>Livro SINAPI: Cálculos e Parâmetros</v>
          </cell>
          <cell r="F7122" t="str">
            <v>SINAPI Mai/26</v>
          </cell>
        </row>
        <row r="7123">
          <cell r="A7123">
            <v>101380</v>
          </cell>
          <cell r="B7123" t="str">
            <v>AJUDANTE ESPECIALIZADO COM ENCARGOS COMPLEMENTARES</v>
          </cell>
          <cell r="C7123" t="str">
            <v>MES</v>
          </cell>
          <cell r="D7123">
            <v>5539.48</v>
          </cell>
          <cell r="E7123" t="str">
            <v>Livro SINAPI: Cálculos e Parâmetros</v>
          </cell>
          <cell r="F7123" t="str">
            <v>SINAPI Mai/26</v>
          </cell>
        </row>
        <row r="7124">
          <cell r="A7124">
            <v>90766</v>
          </cell>
          <cell r="B7124" t="str">
            <v>ALMOXARIFE COM ENCARGOS COMPLEMENTARES</v>
          </cell>
          <cell r="C7124" t="str">
            <v>H</v>
          </cell>
          <cell r="D7124">
            <v>44.72</v>
          </cell>
          <cell r="E7124" t="str">
            <v>Livro SINAPI: Cálculos e Parâmetros</v>
          </cell>
          <cell r="F7124" t="str">
            <v>SINAPI Mai/26</v>
          </cell>
        </row>
        <row r="7125">
          <cell r="A7125">
            <v>93563</v>
          </cell>
          <cell r="B7125" t="str">
            <v>ALMOXARIFE COM ENCARGOS COMPLEMENTARES</v>
          </cell>
          <cell r="C7125" t="str">
            <v>MES</v>
          </cell>
          <cell r="D7125">
            <v>7730.34</v>
          </cell>
          <cell r="E7125" t="str">
            <v>Livro SINAPI: Cálculos e Parâmetros</v>
          </cell>
          <cell r="F7125" t="str">
            <v>SINAPI Mai/26</v>
          </cell>
        </row>
        <row r="7126">
          <cell r="A7126">
            <v>90767</v>
          </cell>
          <cell r="B7126" t="str">
            <v>APONTADOR OU APROPRIADOR COM ENCARGOS COMPLEMENTARES</v>
          </cell>
          <cell r="C7126" t="str">
            <v>H</v>
          </cell>
          <cell r="D7126">
            <v>46.68</v>
          </cell>
          <cell r="E7126" t="str">
            <v>Livro SINAPI: Cálculos e Parâmetros</v>
          </cell>
          <cell r="F7126" t="str">
            <v>SINAPI Mai/26</v>
          </cell>
        </row>
        <row r="7127">
          <cell r="A7127">
            <v>93564</v>
          </cell>
          <cell r="B7127" t="str">
            <v>APONTADOR OU APROPRIADOR COM ENCARGOS COMPLEMENTARES</v>
          </cell>
          <cell r="C7127" t="str">
            <v>MES</v>
          </cell>
          <cell r="D7127">
            <v>7965.91</v>
          </cell>
          <cell r="E7127" t="str">
            <v>Livro SINAPI: Cálculos e Parâmetros</v>
          </cell>
          <cell r="F7127" t="str">
            <v>SINAPI Mai/26</v>
          </cell>
        </row>
        <row r="7128">
          <cell r="A7128">
            <v>88245</v>
          </cell>
          <cell r="B7128" t="str">
            <v>ARMADOR COM ENCARGOS COMPLEMENTARES</v>
          </cell>
          <cell r="C7128" t="str">
            <v>H</v>
          </cell>
          <cell r="D7128">
            <v>35.619999999999997</v>
          </cell>
          <cell r="E7128" t="str">
            <v>Livro SINAPI: Cálculos e Parâmetros</v>
          </cell>
          <cell r="F7128" t="str">
            <v>SINAPI Mai/26</v>
          </cell>
        </row>
        <row r="7129">
          <cell r="A7129">
            <v>101381</v>
          </cell>
          <cell r="B7129" t="str">
            <v>ARMADOR COM ENCARGOS COMPLEMENTARES</v>
          </cell>
          <cell r="C7129" t="str">
            <v>MES</v>
          </cell>
          <cell r="D7129">
            <v>6103.15</v>
          </cell>
          <cell r="E7129" t="str">
            <v>Livro SINAPI: Cálculos e Parâmetros</v>
          </cell>
          <cell r="F7129" t="str">
            <v>SINAPI Mai/26</v>
          </cell>
        </row>
        <row r="7130">
          <cell r="A7130">
            <v>90768</v>
          </cell>
          <cell r="B7130" t="str">
            <v>ARQUITETO DE OBRA JUNIOR COM ENCARGOS COMPLEMENTARES</v>
          </cell>
          <cell r="C7130" t="str">
            <v>H</v>
          </cell>
          <cell r="D7130">
            <v>138.47999999999999</v>
          </cell>
          <cell r="E7130" t="str">
            <v>Livro SINAPI: Cálculos e Parâmetros</v>
          </cell>
          <cell r="F7130" t="str">
            <v>SINAPI Mai/26</v>
          </cell>
        </row>
        <row r="7131">
          <cell r="A7131">
            <v>90769</v>
          </cell>
          <cell r="B7131" t="str">
            <v>ARQUITETO DE OBRA PLENO COM ENCARGOS COMPLEMENTARES</v>
          </cell>
          <cell r="C7131" t="str">
            <v>H</v>
          </cell>
          <cell r="D7131">
            <v>145.72</v>
          </cell>
          <cell r="E7131" t="str">
            <v>Livro SINAPI: Cálculos e Parâmetros</v>
          </cell>
          <cell r="F7131" t="str">
            <v>SINAPI Mai/26</v>
          </cell>
        </row>
        <row r="7132">
          <cell r="A7132">
            <v>90770</v>
          </cell>
          <cell r="B7132" t="str">
            <v>ARQUITETO DE OBRA SENIOR COM ENCARGOS COMPLEMENTARES</v>
          </cell>
          <cell r="C7132" t="str">
            <v>H</v>
          </cell>
          <cell r="D7132">
            <v>155.31</v>
          </cell>
          <cell r="E7132" t="str">
            <v>Livro SINAPI: Cálculos e Parâmetros</v>
          </cell>
          <cell r="F7132" t="str">
            <v>SINAPI Mai/26</v>
          </cell>
        </row>
        <row r="7133">
          <cell r="A7133">
            <v>93569</v>
          </cell>
          <cell r="B7133" t="str">
            <v>ARQUITETO JUNIOR COM ENCARGOS COMPLEMENTARES</v>
          </cell>
          <cell r="C7133" t="str">
            <v>MES</v>
          </cell>
          <cell r="D7133">
            <v>24005.77</v>
          </cell>
          <cell r="E7133" t="str">
            <v>Livro SINAPI: Cálculos e Parâmetros</v>
          </cell>
          <cell r="F7133" t="str">
            <v>SINAPI Mai/26</v>
          </cell>
        </row>
        <row r="7134">
          <cell r="A7134">
            <v>93570</v>
          </cell>
          <cell r="B7134" t="str">
            <v>ARQUITETO PLENO COM ENCARGOS COMPLEMENTARES</v>
          </cell>
          <cell r="C7134" t="str">
            <v>MES</v>
          </cell>
          <cell r="D7134">
            <v>25263.29</v>
          </cell>
          <cell r="E7134" t="str">
            <v>Livro SINAPI: Cálculos e Parâmetros</v>
          </cell>
          <cell r="F7134" t="str">
            <v>SINAPI Mai/26</v>
          </cell>
        </row>
        <row r="7135">
          <cell r="A7135">
            <v>93571</v>
          </cell>
          <cell r="B7135" t="str">
            <v>ARQUITETO SENIOR COM ENCARGOS COMPLEMENTARES</v>
          </cell>
          <cell r="C7135" t="str">
            <v>MES</v>
          </cell>
          <cell r="D7135">
            <v>26928.58</v>
          </cell>
          <cell r="E7135" t="str">
            <v>Livro SINAPI: Cálculos e Parâmetros</v>
          </cell>
          <cell r="F7135" t="str">
            <v>SINAPI Mai/26</v>
          </cell>
        </row>
        <row r="7136">
          <cell r="A7136">
            <v>101382</v>
          </cell>
          <cell r="B7136" t="str">
            <v>ASSENTADOR DE MANILHAS COM ENCARGOS COMPLEMENTARES</v>
          </cell>
          <cell r="C7136" t="str">
            <v>MES</v>
          </cell>
          <cell r="D7136">
            <v>5493.09</v>
          </cell>
          <cell r="E7136" t="str">
            <v>Livro SINAPI: Cálculos e Parâmetros</v>
          </cell>
          <cell r="F7136" t="str">
            <v>SINAPI Mai/26</v>
          </cell>
        </row>
        <row r="7137">
          <cell r="A7137">
            <v>88246</v>
          </cell>
          <cell r="B7137" t="str">
            <v>ASSENTADOR DE TUBOS COM ENCARGOS COMPLEMENTARES</v>
          </cell>
          <cell r="C7137" t="str">
            <v>H</v>
          </cell>
          <cell r="D7137">
            <v>32.11</v>
          </cell>
          <cell r="E7137" t="str">
            <v>Livro SINAPI: Cálculos e Parâmetros</v>
          </cell>
          <cell r="F7137" t="str">
            <v>SINAPI Mai/26</v>
          </cell>
        </row>
        <row r="7138">
          <cell r="A7138">
            <v>100303</v>
          </cell>
          <cell r="B7138" t="str">
            <v>AUXILIAR DE AZULEJISTA COM ENCARGOS COMPLEMENTARES</v>
          </cell>
          <cell r="C7138" t="str">
            <v>H</v>
          </cell>
          <cell r="D7138">
            <v>30.99</v>
          </cell>
          <cell r="E7138" t="str">
            <v>Livro SINAPI: Cálculos e Parâmetros</v>
          </cell>
          <cell r="F7138" t="str">
            <v>SINAPI Mai/26</v>
          </cell>
        </row>
        <row r="7139">
          <cell r="A7139">
            <v>101383</v>
          </cell>
          <cell r="B7139" t="str">
            <v>AUXILIAR DE AZULEJISTA COM ENCARGOS COMPLEMENTARES</v>
          </cell>
          <cell r="C7139" t="str">
            <v>MES</v>
          </cell>
          <cell r="D7139">
            <v>5291.52</v>
          </cell>
          <cell r="E7139" t="str">
            <v>Livro SINAPI: Cálculos e Parâmetros</v>
          </cell>
          <cell r="F7139" t="str">
            <v>SINAPI Mai/26</v>
          </cell>
        </row>
        <row r="7140">
          <cell r="A7140">
            <v>88247</v>
          </cell>
          <cell r="B7140" t="str">
            <v>AUXILIAR DE ELETRICISTA COM ENCARGOS COMPLEMENTARES</v>
          </cell>
          <cell r="C7140" t="str">
            <v>H</v>
          </cell>
          <cell r="D7140">
            <v>34</v>
          </cell>
          <cell r="E7140" t="str">
            <v>Livro SINAPI: Cálculos e Parâmetros</v>
          </cell>
          <cell r="F7140" t="str">
            <v>SINAPI Mai/26</v>
          </cell>
        </row>
        <row r="7141">
          <cell r="A7141">
            <v>88248</v>
          </cell>
          <cell r="B7141" t="str">
            <v>AUXILIAR DE ENCANADOR OU BOMBEIRO HIDRÁULICO COM ENCARGOS COMPLEMENTARES</v>
          </cell>
          <cell r="C7141" t="str">
            <v>H</v>
          </cell>
          <cell r="D7141">
            <v>32.979999999999997</v>
          </cell>
          <cell r="E7141" t="str">
            <v>Livro SINAPI: Cálculos e Parâmetros</v>
          </cell>
          <cell r="F7141" t="str">
            <v>SINAPI Mai/26</v>
          </cell>
        </row>
        <row r="7142">
          <cell r="A7142">
            <v>101384</v>
          </cell>
          <cell r="B7142" t="str">
            <v>AUXILIAR DE ENCANADOR OU BOMBEIRO HIDRÁULICO COM ENCARGOS COMPLEMENTARES</v>
          </cell>
          <cell r="C7142" t="str">
            <v>MES</v>
          </cell>
          <cell r="D7142">
            <v>5625.28</v>
          </cell>
          <cell r="E7142" t="str">
            <v>Livro SINAPI: Cálculos e Parâmetros</v>
          </cell>
          <cell r="F7142" t="str">
            <v>SINAPI Mai/26</v>
          </cell>
        </row>
        <row r="7143">
          <cell r="A7143">
            <v>90772</v>
          </cell>
          <cell r="B7143" t="str">
            <v>AUXILIAR DE ESCRITORIO COM ENCARGOS COMPLEMENTARES</v>
          </cell>
          <cell r="C7143" t="str">
            <v>H</v>
          </cell>
          <cell r="D7143">
            <v>39.47</v>
          </cell>
          <cell r="E7143" t="str">
            <v>Livro SINAPI: Cálculos e Parâmetros</v>
          </cell>
          <cell r="F7143" t="str">
            <v>SINAPI Mai/26</v>
          </cell>
        </row>
        <row r="7144">
          <cell r="A7144">
            <v>93566</v>
          </cell>
          <cell r="B7144" t="str">
            <v>AUXILIAR DE ESCRITORIO COM ENCARGOS COMPLEMENTARES</v>
          </cell>
          <cell r="C7144" t="str">
            <v>MES</v>
          </cell>
          <cell r="D7144">
            <v>6818.8</v>
          </cell>
          <cell r="E7144" t="str">
            <v>Livro SINAPI: Cálculos e Parâmetros</v>
          </cell>
          <cell r="F7144" t="str">
            <v>SINAPI Mai/26</v>
          </cell>
        </row>
        <row r="7145">
          <cell r="A7145">
            <v>101385</v>
          </cell>
          <cell r="B7145" t="str">
            <v>AUXILIAR DE LABORATORISTA DE SOLOS E DE CONCRETO COM ENCARGOS COMPLEMENTARES</v>
          </cell>
          <cell r="C7145" t="str">
            <v>MES</v>
          </cell>
          <cell r="D7145">
            <v>8309.56</v>
          </cell>
          <cell r="E7145" t="str">
            <v>Livro SINAPI: Cálculos e Parâmetros</v>
          </cell>
          <cell r="F7145" t="str">
            <v>SINAPI Mai/26</v>
          </cell>
        </row>
        <row r="7146">
          <cell r="A7146">
            <v>88249</v>
          </cell>
          <cell r="B7146" t="str">
            <v>AUXILIAR DE LABORATÓRIO COM ENCARGOS COMPLEMENTARES</v>
          </cell>
          <cell r="C7146" t="str">
            <v>H</v>
          </cell>
          <cell r="D7146">
            <v>48.16</v>
          </cell>
          <cell r="E7146" t="str">
            <v>Livro SINAPI: Cálculos e Parâmetros</v>
          </cell>
          <cell r="F7146" t="str">
            <v>SINAPI Mai/26</v>
          </cell>
        </row>
        <row r="7147">
          <cell r="A7147">
            <v>88250</v>
          </cell>
          <cell r="B7147" t="str">
            <v>AUXILIAR DE MECÂNICO COM ENCARGOS COMPLEMENTARES</v>
          </cell>
          <cell r="C7147" t="str">
            <v>H</v>
          </cell>
          <cell r="D7147">
            <v>32.119999999999997</v>
          </cell>
          <cell r="E7147" t="str">
            <v>Livro SINAPI: Cálculos e Parâmetros</v>
          </cell>
          <cell r="F7147" t="str">
            <v>SINAPI Mai/26</v>
          </cell>
        </row>
        <row r="7148">
          <cell r="A7148">
            <v>101386</v>
          </cell>
          <cell r="B7148" t="str">
            <v>AUXILIAR DE MECÂNICO COM ENCARGOS COMPLEMENTARES</v>
          </cell>
          <cell r="C7148" t="str">
            <v>MES</v>
          </cell>
          <cell r="D7148">
            <v>5507.65</v>
          </cell>
          <cell r="E7148" t="str">
            <v>Livro SINAPI: Cálculos e Parâmetros</v>
          </cell>
          <cell r="F7148" t="str">
            <v>SINAPI Mai/26</v>
          </cell>
        </row>
        <row r="7149">
          <cell r="A7149">
            <v>101387</v>
          </cell>
          <cell r="B7149" t="str">
            <v>AUXILIAR DE PEDREIRO COM ENCARGOS COMPLEMENTARES</v>
          </cell>
          <cell r="C7149" t="str">
            <v>MES</v>
          </cell>
          <cell r="D7149">
            <v>5716.11</v>
          </cell>
          <cell r="E7149" t="str">
            <v>Livro SINAPI: Cálculos e Parâmetros</v>
          </cell>
          <cell r="F7149" t="str">
            <v>SINAPI Mai/26</v>
          </cell>
        </row>
        <row r="7150">
          <cell r="A7150">
            <v>88251</v>
          </cell>
          <cell r="B7150" t="str">
            <v>AUXILIAR DE SERRALHEIRO COM ENCARGOS COMPLEMENTARES</v>
          </cell>
          <cell r="C7150" t="str">
            <v>H</v>
          </cell>
          <cell r="D7150">
            <v>33.380000000000003</v>
          </cell>
          <cell r="E7150" t="str">
            <v>Livro SINAPI: Cálculos e Parâmetros</v>
          </cell>
          <cell r="F7150" t="str">
            <v>SINAPI Mai/26</v>
          </cell>
        </row>
        <row r="7151">
          <cell r="A7151">
            <v>88252</v>
          </cell>
          <cell r="B7151" t="str">
            <v>AUXILIAR DE SERVIÇOS GERAIS COM ENCARGOS COMPLEMENTARES</v>
          </cell>
          <cell r="C7151" t="str">
            <v>H</v>
          </cell>
          <cell r="D7151">
            <v>30.83</v>
          </cell>
          <cell r="E7151" t="str">
            <v>Livro SINAPI: Cálculos e Parâmetros</v>
          </cell>
          <cell r="F7151" t="str">
            <v>SINAPI Mai/26</v>
          </cell>
        </row>
        <row r="7152">
          <cell r="A7152">
            <v>101388</v>
          </cell>
          <cell r="B7152" t="str">
            <v>AUXILIAR DE SERVIÇOS GERAIS COM ENCARGOS COMPLEMENTARES</v>
          </cell>
          <cell r="C7152" t="str">
            <v>MES</v>
          </cell>
          <cell r="D7152">
            <v>5274.57</v>
          </cell>
          <cell r="E7152" t="str">
            <v>Livro SINAPI: Cálculos e Parâmetros</v>
          </cell>
          <cell r="F7152" t="str">
            <v>SINAPI Mai/26</v>
          </cell>
        </row>
        <row r="7153">
          <cell r="A7153">
            <v>88253</v>
          </cell>
          <cell r="B7153" t="str">
            <v>AUXILIAR DE TOPÓGRAFO COM ENCARGOS COMPLEMENTARES</v>
          </cell>
          <cell r="C7153" t="str">
            <v>H</v>
          </cell>
          <cell r="D7153">
            <v>44.38</v>
          </cell>
          <cell r="E7153" t="str">
            <v>Livro SINAPI: Cálculos e Parâmetros</v>
          </cell>
          <cell r="F7153" t="str">
            <v>SINAPI Mai/26</v>
          </cell>
        </row>
        <row r="7154">
          <cell r="A7154">
            <v>101389</v>
          </cell>
          <cell r="B7154" t="str">
            <v>AUXILIAR DE TOPÓGRAFO COM ENCARGOS COMPLEMENTARES</v>
          </cell>
          <cell r="C7154" t="str">
            <v>MES</v>
          </cell>
          <cell r="D7154">
            <v>7649.26</v>
          </cell>
          <cell r="E7154" t="str">
            <v>Livro SINAPI: Cálculos e Parâmetros</v>
          </cell>
          <cell r="F7154" t="str">
            <v>SINAPI Mai/26</v>
          </cell>
        </row>
        <row r="7155">
          <cell r="A7155">
            <v>101390</v>
          </cell>
          <cell r="B7155" t="str">
            <v>AUXILIAR TÉCNICO / ASSISTENTE DE ENGENHARIA COM ENCARGOS COMPLEMENTARES</v>
          </cell>
          <cell r="C7155" t="str">
            <v>MES</v>
          </cell>
          <cell r="D7155">
            <v>8189.31</v>
          </cell>
          <cell r="E7155" t="str">
            <v>Livro SINAPI: Cálculos e Parâmetros</v>
          </cell>
          <cell r="F7155" t="str">
            <v>SINAPI Mai/26</v>
          </cell>
        </row>
        <row r="7156">
          <cell r="A7156">
            <v>88255</v>
          </cell>
          <cell r="B7156" t="str">
            <v>AUXILIAR TÉCNICO DE ENGENHARIA COM ENCARGOS COMPLEMENTARES</v>
          </cell>
          <cell r="C7156" t="str">
            <v>H</v>
          </cell>
          <cell r="D7156">
            <v>47.48</v>
          </cell>
          <cell r="E7156" t="str">
            <v>Livro SINAPI: Cálculos e Parâmetros</v>
          </cell>
          <cell r="F7156" t="str">
            <v>SINAPI Mai/26</v>
          </cell>
        </row>
        <row r="7157">
          <cell r="A7157">
            <v>88256</v>
          </cell>
          <cell r="B7157" t="str">
            <v>AZULEJISTA OU LADRILHEIRO COM ENCARGOS COMPLEMENTARES</v>
          </cell>
          <cell r="C7157" t="str">
            <v>H</v>
          </cell>
          <cell r="D7157">
            <v>35.700000000000003</v>
          </cell>
          <cell r="E7157" t="str">
            <v>Livro SINAPI: Cálculos e Parâmetros</v>
          </cell>
          <cell r="F7157" t="str">
            <v>SINAPI Mai/26</v>
          </cell>
        </row>
        <row r="7158">
          <cell r="A7158">
            <v>101391</v>
          </cell>
          <cell r="B7158" t="str">
            <v>AZULEJISTA OU LADRILHEIRO COM ENCARGOS COMPLEMENTARES</v>
          </cell>
          <cell r="C7158" t="str">
            <v>MES</v>
          </cell>
          <cell r="D7158">
            <v>6103.15</v>
          </cell>
          <cell r="E7158" t="str">
            <v>Livro SINAPI: Cálculos e Parâmetros</v>
          </cell>
          <cell r="F7158" t="str">
            <v>SINAPI Mai/26</v>
          </cell>
        </row>
        <row r="7159">
          <cell r="A7159">
            <v>88257</v>
          </cell>
          <cell r="B7159" t="str">
            <v>BLASTER, DINAMITADOR OU CABO DE FOGO COM ENCARGOS COMPLEMENTARES</v>
          </cell>
          <cell r="C7159" t="str">
            <v>H</v>
          </cell>
          <cell r="D7159">
            <v>40.65</v>
          </cell>
          <cell r="E7159" t="str">
            <v>Livro SINAPI: Cálculos e Parâmetros</v>
          </cell>
          <cell r="F7159" t="str">
            <v>SINAPI Mai/26</v>
          </cell>
        </row>
        <row r="7160">
          <cell r="A7160">
            <v>101392</v>
          </cell>
          <cell r="B7160" t="str">
            <v>BLASTER, DINAMITADOR OU CABO DE FORÇA COM ENCARGOS COMPLEMENTARES</v>
          </cell>
          <cell r="C7160" t="str">
            <v>MES</v>
          </cell>
          <cell r="D7160">
            <v>6951.08</v>
          </cell>
          <cell r="E7160" t="str">
            <v>Livro SINAPI: Cálculos e Parâmetros</v>
          </cell>
          <cell r="F7160" t="str">
            <v>SINAPI Mai/26</v>
          </cell>
        </row>
        <row r="7161">
          <cell r="A7161">
            <v>88260</v>
          </cell>
          <cell r="B7161" t="str">
            <v>CALCETEIRO COM ENCARGOS COMPLEMENTARES</v>
          </cell>
          <cell r="C7161" t="str">
            <v>H</v>
          </cell>
          <cell r="D7161">
            <v>35.6</v>
          </cell>
          <cell r="E7161" t="str">
            <v>Livro SINAPI: Cálculos e Parâmetros</v>
          </cell>
          <cell r="F7161" t="str">
            <v>SINAPI Mai/26</v>
          </cell>
        </row>
        <row r="7162">
          <cell r="A7162">
            <v>101394</v>
          </cell>
          <cell r="B7162" t="str">
            <v>CALCETEIRO COM ENCARGOS COMPLEMENTARES</v>
          </cell>
          <cell r="C7162" t="str">
            <v>MES</v>
          </cell>
          <cell r="D7162">
            <v>6103.12</v>
          </cell>
          <cell r="E7162" t="str">
            <v>Livro SINAPI: Cálculos e Parâmetros</v>
          </cell>
          <cell r="F7162" t="str">
            <v>SINAPI Mai/26</v>
          </cell>
        </row>
        <row r="7163">
          <cell r="A7163">
            <v>101395</v>
          </cell>
          <cell r="B7163" t="str">
            <v>CARPINTEIRO AUXILIAR COM ENCARGOS COMPLEMENTARES</v>
          </cell>
          <cell r="C7163" t="str">
            <v>MES</v>
          </cell>
          <cell r="D7163">
            <v>5639.16</v>
          </cell>
          <cell r="E7163" t="str">
            <v>Livro SINAPI: Cálculos e Parâmetros</v>
          </cell>
          <cell r="F7163" t="str">
            <v>SINAPI Mai/26</v>
          </cell>
        </row>
        <row r="7164">
          <cell r="A7164">
            <v>88261</v>
          </cell>
          <cell r="B7164" t="str">
            <v>CARPINTEIRO DE ESQUADRIAS COM ENCARGOS COMPLEMENTARES</v>
          </cell>
          <cell r="C7164" t="str">
            <v>H</v>
          </cell>
          <cell r="D7164">
            <v>35.24</v>
          </cell>
          <cell r="E7164" t="str">
            <v>Livro SINAPI: Cálculos e Parâmetros</v>
          </cell>
          <cell r="F7164" t="str">
            <v>SINAPI Mai/26</v>
          </cell>
        </row>
        <row r="7165">
          <cell r="A7165">
            <v>101396</v>
          </cell>
          <cell r="B7165" t="str">
            <v>CARPINTEIRO DE ESQUADRIAS COM ENCARGOS COMPLEMENTARES</v>
          </cell>
          <cell r="C7165" t="str">
            <v>MES</v>
          </cell>
          <cell r="D7165">
            <v>6026.2</v>
          </cell>
          <cell r="E7165" t="str">
            <v>Livro SINAPI: Cálculos e Parâmetros</v>
          </cell>
          <cell r="F7165" t="str">
            <v>SINAPI Mai/26</v>
          </cell>
        </row>
        <row r="7166">
          <cell r="A7166">
            <v>88262</v>
          </cell>
          <cell r="B7166" t="str">
            <v>CARPINTEIRO DE FORMAS COM ENCARGOS COMPLEMENTARES</v>
          </cell>
          <cell r="C7166" t="str">
            <v>H</v>
          </cell>
          <cell r="D7166">
            <v>35.159999999999997</v>
          </cell>
          <cell r="E7166" t="str">
            <v>Livro SINAPI: Cálculos e Parâmetros</v>
          </cell>
          <cell r="F7166" t="str">
            <v>SINAPI Mai/26</v>
          </cell>
        </row>
        <row r="7167">
          <cell r="A7167">
            <v>101397</v>
          </cell>
          <cell r="B7167" t="str">
            <v>CARPINTEIRO DE FORMAS COM ENCARGOS COMPLEMENTARES</v>
          </cell>
          <cell r="C7167" t="str">
            <v>MES</v>
          </cell>
          <cell r="D7167">
            <v>6026.2</v>
          </cell>
          <cell r="E7167" t="str">
            <v>Livro SINAPI: Cálculos e Parâmetros</v>
          </cell>
          <cell r="F7167" t="str">
            <v>SINAPI Mai/26</v>
          </cell>
        </row>
        <row r="7168">
          <cell r="A7168">
            <v>101398</v>
          </cell>
          <cell r="B7168" t="str">
            <v>CAVOUQUEIRO OU OPERADOR DE PERFURATRIZ COM ENCARGOS COMPLEMENTARES</v>
          </cell>
          <cell r="C7168" t="str">
            <v>MES</v>
          </cell>
          <cell r="D7168">
            <v>8101.89</v>
          </cell>
          <cell r="E7168" t="str">
            <v>Livro SINAPI: Cálculos e Parâmetros</v>
          </cell>
          <cell r="F7168" t="str">
            <v>SINAPI Mai/26</v>
          </cell>
        </row>
        <row r="7169">
          <cell r="A7169">
            <v>88263</v>
          </cell>
          <cell r="B7169" t="str">
            <v>CAVOUQUEIRO OU OPERADOR PERFURATRIZ/ROMPEDOR COM ENCARGOS COMPLEMENTARES</v>
          </cell>
          <cell r="C7169" t="str">
            <v>H</v>
          </cell>
          <cell r="D7169">
            <v>47.1</v>
          </cell>
          <cell r="E7169" t="str">
            <v>Livro SINAPI: Cálculos e Parâmetros</v>
          </cell>
          <cell r="F7169" t="str">
            <v>SINAPI Mai/26</v>
          </cell>
        </row>
        <row r="7170">
          <cell r="A7170">
            <v>95308</v>
          </cell>
          <cell r="B7170" t="str">
            <v>CURSO DE CAPACITAÇÃO PARA AJUDANTE DE ARMADOR (ENCARGOS COMPLEMENTARES) - HORISTA</v>
          </cell>
          <cell r="C7170" t="str">
            <v>H</v>
          </cell>
          <cell r="D7170">
            <v>0.27</v>
          </cell>
          <cell r="E7170" t="str">
            <v>Livro SINAPI: Cálculos e Parâmetros</v>
          </cell>
          <cell r="F7170" t="str">
            <v>SINAPI Mai/26</v>
          </cell>
        </row>
        <row r="7171">
          <cell r="A7171">
            <v>101286</v>
          </cell>
          <cell r="B7171" t="str">
            <v>CURSO DE CAPACITAÇÃO PARA AJUDANTE DE ARMADOR (ENCARGOS COMPLEMENTARES) - MENSALISTA</v>
          </cell>
          <cell r="C7171" t="str">
            <v>MES</v>
          </cell>
          <cell r="D7171">
            <v>36.26</v>
          </cell>
          <cell r="E7171" t="str">
            <v>Livro SINAPI: Cálculos e Parâmetros</v>
          </cell>
          <cell r="F7171" t="str">
            <v>SINAPI Mai/26</v>
          </cell>
        </row>
        <row r="7172">
          <cell r="A7172">
            <v>95309</v>
          </cell>
          <cell r="B7172" t="str">
            <v>CURSO DE CAPACITAÇÃO PARA AJUDANTE DE CARPINTEIRO (ENCARGOS COMPLEMENTARES) - HORISTA</v>
          </cell>
          <cell r="C7172" t="str">
            <v>H</v>
          </cell>
          <cell r="D7172">
            <v>0.35</v>
          </cell>
          <cell r="E7172" t="str">
            <v>Livro SINAPI: Cálculos e Parâmetros</v>
          </cell>
          <cell r="F7172" t="str">
            <v>SINAPI Mai/26</v>
          </cell>
        </row>
        <row r="7173">
          <cell r="A7173">
            <v>101287</v>
          </cell>
          <cell r="B7173" t="str">
            <v>CURSO DE CAPACITAÇÃO PARA AJUDANTE DE ELETRICISTA (ENCARGOS COMPLEMENTARES) - MENSALISTA</v>
          </cell>
          <cell r="C7173" t="str">
            <v>MES</v>
          </cell>
          <cell r="D7173">
            <v>117.31</v>
          </cell>
          <cell r="E7173" t="str">
            <v>Livro SINAPI: Cálculos e Parâmetros</v>
          </cell>
          <cell r="F7173" t="str">
            <v>SINAPI Mai/26</v>
          </cell>
        </row>
        <row r="7174">
          <cell r="A7174">
            <v>95310</v>
          </cell>
          <cell r="B7174" t="str">
            <v>CURSO DE CAPACITAÇÃO PARA AJUDANTE DE ESTRUTURA METÁLICA (ENCARGOS COMPLEMENTARES) - HORISTA</v>
          </cell>
          <cell r="C7174" t="str">
            <v>H</v>
          </cell>
          <cell r="D7174">
            <v>0.27</v>
          </cell>
          <cell r="E7174" t="str">
            <v>Livro SINAPI: Cálculos e Parâmetros</v>
          </cell>
          <cell r="F7174" t="str">
            <v>SINAPI Mai/26</v>
          </cell>
        </row>
        <row r="7175">
          <cell r="A7175">
            <v>101288</v>
          </cell>
          <cell r="B7175" t="str">
            <v>CURSO DE CAPACITAÇÃO PARA AJUDANTE DE ESTRUTURAS METÁLICAS(ENCARGOS COMPLEMENTARES) - MENSALISTA</v>
          </cell>
          <cell r="C7175" t="str">
            <v>MES</v>
          </cell>
          <cell r="D7175">
            <v>36.26</v>
          </cell>
          <cell r="E7175" t="str">
            <v>Livro SINAPI: Cálculos e Parâmetros</v>
          </cell>
          <cell r="F7175" t="str">
            <v>SINAPI Mai/26</v>
          </cell>
        </row>
        <row r="7176">
          <cell r="A7176">
            <v>95311</v>
          </cell>
          <cell r="B7176" t="str">
            <v>CURSO DE CAPACITAÇÃO PARA AJUDANTE DE OPERAÇÃO EM GERAL (ENCARGOS COMPLEMENTARES) - HORISTA</v>
          </cell>
          <cell r="C7176" t="str">
            <v>H</v>
          </cell>
          <cell r="D7176">
            <v>0.24</v>
          </cell>
          <cell r="E7176" t="str">
            <v>Livro SINAPI: Cálculos e Parâmetros</v>
          </cell>
          <cell r="F7176" t="str">
            <v>SINAPI Mai/26</v>
          </cell>
        </row>
        <row r="7177">
          <cell r="A7177">
            <v>101289</v>
          </cell>
          <cell r="B7177" t="str">
            <v>CURSO DE CAPACITAÇÃO PARA AJUDANTE DE OPERAÇÃO EM GERAL (ENCARGOS COMPLEMENTARES) - MENSALISTA</v>
          </cell>
          <cell r="C7177" t="str">
            <v>MES</v>
          </cell>
          <cell r="D7177">
            <v>32.58</v>
          </cell>
          <cell r="E7177" t="str">
            <v>Livro SINAPI: Cálculos e Parâmetros</v>
          </cell>
          <cell r="F7177" t="str">
            <v>SINAPI Mai/26</v>
          </cell>
        </row>
        <row r="7178">
          <cell r="A7178">
            <v>95312</v>
          </cell>
          <cell r="B7178" t="str">
            <v>CURSO DE CAPACITAÇÃO PARA AJUDANTE DE PEDREIRO (ENCARGOS COMPLEMENTARES) - HORISTA</v>
          </cell>
          <cell r="C7178" t="str">
            <v>H</v>
          </cell>
          <cell r="D7178">
            <v>0.35</v>
          </cell>
          <cell r="E7178" t="str">
            <v>Livro SINAPI: Cálculos e Parâmetros</v>
          </cell>
          <cell r="F7178" t="str">
            <v>SINAPI Mai/26</v>
          </cell>
        </row>
        <row r="7179">
          <cell r="A7179">
            <v>100291</v>
          </cell>
          <cell r="B7179" t="str">
            <v>CURSO DE CAPACITAÇÃO PARA AJUDANTE DE PINTOR (ENCARGOS COMPLEMENTARES) - HORISTA</v>
          </cell>
          <cell r="C7179" t="str">
            <v>H</v>
          </cell>
          <cell r="D7179">
            <v>0.35</v>
          </cell>
          <cell r="E7179" t="str">
            <v>Livro SINAPI: Cálculos e Parâmetros</v>
          </cell>
          <cell r="F7179" t="str">
            <v>SINAPI Mai/26</v>
          </cell>
        </row>
        <row r="7180">
          <cell r="A7180">
            <v>101290</v>
          </cell>
          <cell r="B7180" t="str">
            <v>CURSO DE CAPACITAÇÃO PARA AJUDANTE DE PINTOR (ENCARGOS COMPLEMENTARES) - MENSALISTA</v>
          </cell>
          <cell r="C7180" t="str">
            <v>MES</v>
          </cell>
          <cell r="D7180">
            <v>46.4</v>
          </cell>
          <cell r="E7180" t="str">
            <v>Livro SINAPI: Cálculos e Parâmetros</v>
          </cell>
          <cell r="F7180" t="str">
            <v>SINAPI Mai/26</v>
          </cell>
        </row>
        <row r="7181">
          <cell r="A7181">
            <v>101291</v>
          </cell>
          <cell r="B7181" t="str">
            <v>CURSO DE CAPACITAÇÃO PARA AJUDANTE DE SERRALHEIRO (ENCARGOS COMPLEMENTARES) - MENSALISTA</v>
          </cell>
          <cell r="C7181" t="str">
            <v>MES</v>
          </cell>
          <cell r="D7181">
            <v>36.26</v>
          </cell>
          <cell r="E7181" t="str">
            <v>Livro SINAPI: Cálculos e Parâmetros</v>
          </cell>
          <cell r="F7181" t="str">
            <v>SINAPI Mai/26</v>
          </cell>
        </row>
        <row r="7182">
          <cell r="A7182">
            <v>95313</v>
          </cell>
          <cell r="B7182" t="str">
            <v>CURSO DE CAPACITAÇÃO PARA AJUDANTE ESPECIALIZADO (ENCARGOS COMPLEMENTARES) - HORISTA</v>
          </cell>
          <cell r="C7182" t="str">
            <v>H</v>
          </cell>
          <cell r="D7182">
            <v>0.26</v>
          </cell>
          <cell r="E7182" t="str">
            <v>Livro SINAPI: Cálculos e Parâmetros</v>
          </cell>
          <cell r="F7182" t="str">
            <v>SINAPI Mai/26</v>
          </cell>
        </row>
        <row r="7183">
          <cell r="A7183">
            <v>101292</v>
          </cell>
          <cell r="B7183" t="str">
            <v>CURSO DE CAPACITAÇÃO PARA AJUDANTE ESPECIALIZADO (ENCARGOS COMPLEMENTARES) - MENSALISTA</v>
          </cell>
          <cell r="C7183" t="str">
            <v>MES</v>
          </cell>
          <cell r="D7183">
            <v>34.86</v>
          </cell>
          <cell r="E7183" t="str">
            <v>Livro SINAPI: Cálculos e Parâmetros</v>
          </cell>
          <cell r="F7183" t="str">
            <v>SINAPI Mai/26</v>
          </cell>
        </row>
        <row r="7184">
          <cell r="A7184">
            <v>95392</v>
          </cell>
          <cell r="B7184" t="str">
            <v>CURSO DE CAPACITAÇÃO PARA ALMOXARIFE (ENCARGOS COMPLEMENTARES) - HORISTA</v>
          </cell>
          <cell r="C7184" t="str">
            <v>H</v>
          </cell>
          <cell r="D7184">
            <v>0.18</v>
          </cell>
          <cell r="E7184" t="str">
            <v>Livro SINAPI: Cálculos e Parâmetros</v>
          </cell>
          <cell r="F7184" t="str">
            <v>SINAPI Mai/26</v>
          </cell>
        </row>
        <row r="7185">
          <cell r="A7185">
            <v>95413</v>
          </cell>
          <cell r="B7185" t="str">
            <v>CURSO DE CAPACITAÇÃO PARA ALMOXARIFE (ENCARGOS COMPLEMENTARES) - MENSALISTA</v>
          </cell>
          <cell r="C7185" t="str">
            <v>MES</v>
          </cell>
          <cell r="D7185">
            <v>24.59</v>
          </cell>
          <cell r="E7185" t="str">
            <v>Livro SINAPI: Cálculos e Parâmetros</v>
          </cell>
          <cell r="F7185" t="str">
            <v>SINAPI Mai/26</v>
          </cell>
        </row>
        <row r="7186">
          <cell r="A7186">
            <v>95393</v>
          </cell>
          <cell r="B7186" t="str">
            <v>CURSO DE CAPACITAÇÃO PARA APONTADOR OU APROPRIADOR (ENCARGOS COMPLEMENTARES) - HORISTA</v>
          </cell>
          <cell r="C7186" t="str">
            <v>H</v>
          </cell>
          <cell r="D7186">
            <v>0.8</v>
          </cell>
          <cell r="E7186" t="str">
            <v>Livro SINAPI: Cálculos e Parâmetros</v>
          </cell>
          <cell r="F7186" t="str">
            <v>SINAPI Mai/26</v>
          </cell>
        </row>
        <row r="7187">
          <cell r="A7187">
            <v>95414</v>
          </cell>
          <cell r="B7187" t="str">
            <v>CURSO DE CAPACITAÇÃO PARA APONTADOR OU APROPRIADOR (ENCARGOS COMPLEMENTARES) - MENSALISTA</v>
          </cell>
          <cell r="C7187" t="str">
            <v>MES</v>
          </cell>
          <cell r="D7187">
            <v>106.3</v>
          </cell>
          <cell r="E7187" t="str">
            <v>Livro SINAPI: Cálculos e Parâmetros</v>
          </cell>
          <cell r="F7187" t="str">
            <v>SINAPI Mai/26</v>
          </cell>
        </row>
        <row r="7188">
          <cell r="A7188">
            <v>95314</v>
          </cell>
          <cell r="B7188" t="str">
            <v>CURSO DE CAPACITAÇÃO PARA ARMADOR (ENCARGOS COMPLEMENTARES) - HORISTA</v>
          </cell>
          <cell r="C7188" t="str">
            <v>H</v>
          </cell>
          <cell r="D7188">
            <v>0.3</v>
          </cell>
          <cell r="E7188" t="str">
            <v>Livro SINAPI: Cálculos e Parâmetros</v>
          </cell>
          <cell r="F7188" t="str">
            <v>SINAPI Mai/26</v>
          </cell>
        </row>
        <row r="7189">
          <cell r="A7189">
            <v>101293</v>
          </cell>
          <cell r="B7189" t="str">
            <v>CURSO DE CAPACITAÇÃO PARA ARMADOR (ENCARGOS COMPLEMENTARES) - MENSALISTA</v>
          </cell>
          <cell r="C7189" t="str">
            <v>MES</v>
          </cell>
          <cell r="D7189">
            <v>39.630000000000003</v>
          </cell>
          <cell r="E7189" t="str">
            <v>Livro SINAPI: Cálculos e Parâmetros</v>
          </cell>
          <cell r="F7189" t="str">
            <v>SINAPI Mai/26</v>
          </cell>
        </row>
        <row r="7190">
          <cell r="A7190">
            <v>95394</v>
          </cell>
          <cell r="B7190" t="str">
            <v>CURSO DE CAPACITAÇÃO PARA ARQUITETO DE OBRA JÚNIOR (ENCARGOS COMPLEMENTARES) - HORISTA</v>
          </cell>
          <cell r="C7190" t="str">
            <v>H</v>
          </cell>
          <cell r="D7190">
            <v>1.08</v>
          </cell>
          <cell r="E7190" t="str">
            <v>Livro SINAPI: Cálculos e Parâmetros</v>
          </cell>
          <cell r="F7190" t="str">
            <v>SINAPI Mai/26</v>
          </cell>
        </row>
        <row r="7191">
          <cell r="A7191">
            <v>95395</v>
          </cell>
          <cell r="B7191" t="str">
            <v>CURSO DE CAPACITAÇÃO PARA ARQUITETO DE OBRA PLENO (ENCARGOS COMPLEMENTARES) - HORISTA</v>
          </cell>
          <cell r="C7191" t="str">
            <v>H</v>
          </cell>
          <cell r="D7191">
            <v>1.1399999999999999</v>
          </cell>
          <cell r="E7191" t="str">
            <v>Livro SINAPI: Cálculos e Parâmetros</v>
          </cell>
          <cell r="F7191" t="str">
            <v>SINAPI Mai/26</v>
          </cell>
        </row>
        <row r="7192">
          <cell r="A7192">
            <v>95396</v>
          </cell>
          <cell r="B7192" t="str">
            <v>CURSO DE CAPACITAÇÃO PARA ARQUITETO DE OBRA SÊNIOR (ENCARGOS COMPLEMENTARES) - HORISTA</v>
          </cell>
          <cell r="C7192" t="str">
            <v>H</v>
          </cell>
          <cell r="D7192">
            <v>1.22</v>
          </cell>
          <cell r="E7192" t="str">
            <v>Livro SINAPI: Cálculos e Parâmetros</v>
          </cell>
          <cell r="F7192" t="str">
            <v>SINAPI Mai/26</v>
          </cell>
        </row>
        <row r="7193">
          <cell r="A7193">
            <v>95419</v>
          </cell>
          <cell r="B7193" t="str">
            <v>CURSO DE CAPACITAÇÃO PARA ARQUITETO JÚNIOR (ENCARGOS COMPLEMENTARES) - MENSALISTA</v>
          </cell>
          <cell r="C7193" t="str">
            <v>MES</v>
          </cell>
          <cell r="D7193">
            <v>143.04</v>
          </cell>
          <cell r="E7193" t="str">
            <v>Livro SINAPI: Cálculos e Parâmetros</v>
          </cell>
          <cell r="F7193" t="str">
            <v>SINAPI Mai/26</v>
          </cell>
        </row>
        <row r="7194">
          <cell r="A7194">
            <v>95420</v>
          </cell>
          <cell r="B7194" t="str">
            <v>CURSO DE CAPACITAÇÃO PARA ARQUITETO PLENO (ENCARGOS COMPLEMENTARES) - MENSALISTA</v>
          </cell>
          <cell r="C7194" t="str">
            <v>MES</v>
          </cell>
          <cell r="D7194">
            <v>150.91</v>
          </cell>
          <cell r="E7194" t="str">
            <v>Livro SINAPI: Cálculos e Parâmetros</v>
          </cell>
          <cell r="F7194" t="str">
            <v>SINAPI Mai/26</v>
          </cell>
        </row>
        <row r="7195">
          <cell r="A7195">
            <v>95421</v>
          </cell>
          <cell r="B7195" t="str">
            <v>CURSO DE CAPACITAÇÃO PARA ARQUITETO SÊNIOR (ENCARGOS COMPLEMENTARES) - MENSALISTA</v>
          </cell>
          <cell r="C7195" t="str">
            <v>MES</v>
          </cell>
          <cell r="D7195">
            <v>161.33000000000001</v>
          </cell>
          <cell r="E7195" t="str">
            <v>Livro SINAPI: Cálculos e Parâmetros</v>
          </cell>
          <cell r="F7195" t="str">
            <v>SINAPI Mai/26</v>
          </cell>
        </row>
        <row r="7196">
          <cell r="A7196">
            <v>101294</v>
          </cell>
          <cell r="B7196" t="str">
            <v>CURSO DE CAPACITAÇÃO PARA ASSENTADOR DE MANILHA (ENCARGOS COMPLEMENTARES) - MENSALISTA</v>
          </cell>
          <cell r="C7196" t="str">
            <v>MES</v>
          </cell>
          <cell r="D7196">
            <v>46.24</v>
          </cell>
          <cell r="E7196" t="str">
            <v>Livro SINAPI: Cálculos e Parâmetros</v>
          </cell>
          <cell r="F7196" t="str">
            <v>SINAPI Mai/26</v>
          </cell>
        </row>
        <row r="7197">
          <cell r="A7197">
            <v>95315</v>
          </cell>
          <cell r="B7197" t="str">
            <v>CURSO DE CAPACITAÇÃO PARA ASSENTADOR DE TUBOS (ENCARGOS COMPLEMENTARES) - HORISTA</v>
          </cell>
          <cell r="C7197" t="str">
            <v>H</v>
          </cell>
          <cell r="D7197">
            <v>0.35</v>
          </cell>
          <cell r="E7197" t="str">
            <v>Livro SINAPI: Cálculos e Parâmetros</v>
          </cell>
          <cell r="F7197" t="str">
            <v>SINAPI Mai/26</v>
          </cell>
        </row>
        <row r="7198">
          <cell r="A7198">
            <v>100293</v>
          </cell>
          <cell r="B7198" t="str">
            <v>CURSO DE CAPACITAÇÃO PARA AUXILIAR DE AZULEJISTA (ENCARGOS COMPLEMENTARES) - HORISTA</v>
          </cell>
          <cell r="C7198" t="str">
            <v>H</v>
          </cell>
          <cell r="D7198">
            <v>0.31</v>
          </cell>
          <cell r="E7198" t="str">
            <v>Livro SINAPI: Cálculos e Parâmetros</v>
          </cell>
          <cell r="F7198" t="str">
            <v>SINAPI Mai/26</v>
          </cell>
        </row>
        <row r="7199">
          <cell r="A7199">
            <v>101295</v>
          </cell>
          <cell r="B7199" t="str">
            <v>CURSO DE CAPACITAÇÃO PARA AUXILIAR DE AZULEJISTA (ENCARGOS COMPLEMENTARES) - MENSALISTA</v>
          </cell>
          <cell r="C7199" t="str">
            <v>MES</v>
          </cell>
          <cell r="D7199">
            <v>41.68</v>
          </cell>
          <cell r="E7199" t="str">
            <v>Livro SINAPI: Cálculos e Parâmetros</v>
          </cell>
          <cell r="F7199" t="str">
            <v>SINAPI Mai/26</v>
          </cell>
        </row>
        <row r="7200">
          <cell r="A7200">
            <v>95316</v>
          </cell>
          <cell r="B7200" t="str">
            <v>CURSO DE CAPACITAÇÃO PARA AUXILIAR DE ELETRICISTA (ENCARGOS COMPLEMENTARES) - HORISTA</v>
          </cell>
          <cell r="C7200" t="str">
            <v>H</v>
          </cell>
          <cell r="D7200">
            <v>0.88</v>
          </cell>
          <cell r="E7200" t="str">
            <v>Livro SINAPI: Cálculos e Parâmetros</v>
          </cell>
          <cell r="F7200" t="str">
            <v>SINAPI Mai/26</v>
          </cell>
        </row>
        <row r="7201">
          <cell r="A7201">
            <v>95317</v>
          </cell>
          <cell r="B7201" t="str">
            <v>CURSO DE CAPACITAÇÃO PARA AUXILIAR DE ENCANADOR OU BOMBEIRO HIDRÁULICO (ENCARGOS COMPLEMENTARES) - HORISTA</v>
          </cell>
          <cell r="C7201" t="str">
            <v>H</v>
          </cell>
          <cell r="D7201">
            <v>0.42</v>
          </cell>
          <cell r="E7201" t="str">
            <v>Livro SINAPI: Cálculos e Parâmetros</v>
          </cell>
          <cell r="F7201" t="str">
            <v>SINAPI Mai/26</v>
          </cell>
        </row>
        <row r="7202">
          <cell r="A7202">
            <v>101296</v>
          </cell>
          <cell r="B7202" t="str">
            <v>CURSO DE CAPACITAÇÃO PARA AUXILIAR DE ENCANADOR OU BOMBEIRO HIDRÁULICO (ENCARGOS COMPLEMENTARES) - MENSALISTA</v>
          </cell>
          <cell r="C7202" t="str">
            <v>MES</v>
          </cell>
          <cell r="D7202">
            <v>56.5</v>
          </cell>
          <cell r="E7202" t="str">
            <v>Livro SINAPI: Cálculos e Parâmetros</v>
          </cell>
          <cell r="F7202" t="str">
            <v>SINAPI Mai/26</v>
          </cell>
        </row>
        <row r="7203">
          <cell r="A7203">
            <v>95398</v>
          </cell>
          <cell r="B7203" t="str">
            <v>CURSO DE CAPACITAÇÃO PARA AUXILIAR DE ESCRITÓRIO (ENCARGOS COMPLEMENTARES) - HORISTA</v>
          </cell>
          <cell r="C7203" t="str">
            <v>H</v>
          </cell>
          <cell r="D7203">
            <v>0.15</v>
          </cell>
          <cell r="E7203" t="str">
            <v>Livro SINAPI: Cálculos e Parâmetros</v>
          </cell>
          <cell r="F7203" t="str">
            <v>SINAPI Mai/26</v>
          </cell>
        </row>
        <row r="7204">
          <cell r="A7204">
            <v>95416</v>
          </cell>
          <cell r="B7204" t="str">
            <v>CURSO DE CAPACITAÇÃO PARA AUXILIAR DE ESCRITÓRIO (ENCARGOS COMPLEMENTARES) - MENSALISTA</v>
          </cell>
          <cell r="C7204" t="str">
            <v>MES</v>
          </cell>
          <cell r="D7204">
            <v>21.1</v>
          </cell>
          <cell r="E7204" t="str">
            <v>Livro SINAPI: Cálculos e Parâmetros</v>
          </cell>
          <cell r="F7204" t="str">
            <v>SINAPI Mai/26</v>
          </cell>
        </row>
        <row r="7205">
          <cell r="A7205">
            <v>101297</v>
          </cell>
          <cell r="B7205" t="str">
            <v>CURSO DE CAPACITAÇÃO PARA AUXILIAR DE LABORATORIO (ENCARGOS COMPLEMENTARES) - MENSALISTA</v>
          </cell>
          <cell r="C7205" t="str">
            <v>MES</v>
          </cell>
          <cell r="D7205">
            <v>43.82</v>
          </cell>
          <cell r="E7205" t="str">
            <v>Livro SINAPI: Cálculos e Parâmetros</v>
          </cell>
          <cell r="F7205" t="str">
            <v>SINAPI Mai/26</v>
          </cell>
        </row>
        <row r="7206">
          <cell r="A7206">
            <v>95318</v>
          </cell>
          <cell r="B7206" t="str">
            <v>CURSO DE CAPACITAÇÃO PARA AUXILIAR DE LABORATÓRIO (ENCARGOS COMPLEMENTARES) - HORISTA</v>
          </cell>
          <cell r="C7206" t="str">
            <v>H</v>
          </cell>
          <cell r="D7206">
            <v>0.33</v>
          </cell>
          <cell r="E7206" t="str">
            <v>Livro SINAPI: Cálculos e Parâmetros</v>
          </cell>
          <cell r="F7206" t="str">
            <v>SINAPI Mai/26</v>
          </cell>
        </row>
        <row r="7207">
          <cell r="A7207">
            <v>101298</v>
          </cell>
          <cell r="B7207" t="str">
            <v>CURSO DE CAPACITAÇÃO PARA AUXILIAR DE MECANICO (ENCARGOS COMPLEMENTARES) - MENSALISTA</v>
          </cell>
          <cell r="C7207" t="str">
            <v>MES</v>
          </cell>
          <cell r="D7207">
            <v>36.26</v>
          </cell>
          <cell r="E7207" t="str">
            <v>Livro SINAPI: Cálculos e Parâmetros</v>
          </cell>
          <cell r="F7207" t="str">
            <v>SINAPI Mai/26</v>
          </cell>
        </row>
        <row r="7208">
          <cell r="A7208">
            <v>95319</v>
          </cell>
          <cell r="B7208" t="str">
            <v>CURSO DE CAPACITAÇÃO PARA AUXILIAR DE MECÂNICO (ENCARGOS COMPLEMENTARES) - HORISTA</v>
          </cell>
          <cell r="C7208" t="str">
            <v>H</v>
          </cell>
          <cell r="D7208">
            <v>0.27</v>
          </cell>
          <cell r="E7208" t="str">
            <v>Livro SINAPI: Cálculos e Parâmetros</v>
          </cell>
          <cell r="F7208" t="str">
            <v>SINAPI Mai/26</v>
          </cell>
        </row>
        <row r="7209">
          <cell r="A7209">
            <v>101299</v>
          </cell>
          <cell r="B7209" t="str">
            <v>CURSO DE CAPACITAÇÃO PARA AUXILIAR DE PEDREIRO (ENCARGOS COMPLEMENTARES) - MENSALISTA</v>
          </cell>
          <cell r="C7209" t="str">
            <v>MES</v>
          </cell>
          <cell r="D7209">
            <v>46.4</v>
          </cell>
          <cell r="E7209" t="str">
            <v>Livro SINAPI: Cálculos e Parâmetros</v>
          </cell>
          <cell r="F7209" t="str">
            <v>SINAPI Mai/26</v>
          </cell>
        </row>
        <row r="7210">
          <cell r="A7210">
            <v>95320</v>
          </cell>
          <cell r="B7210" t="str">
            <v>CURSO DE CAPACITAÇÃO PARA AUXILIAR DE SERRALHEIRO (ENCARGOS COMPLEMENTARES) - HORISTA</v>
          </cell>
          <cell r="C7210" t="str">
            <v>H</v>
          </cell>
          <cell r="D7210">
            <v>0.27</v>
          </cell>
          <cell r="E7210" t="str">
            <v>Livro SINAPI: Cálculos e Parâmetros</v>
          </cell>
          <cell r="F7210" t="str">
            <v>SINAPI Mai/26</v>
          </cell>
        </row>
        <row r="7211">
          <cell r="A7211">
            <v>95321</v>
          </cell>
          <cell r="B7211" t="str">
            <v>CURSO DE CAPACITAÇÃO PARA AUXILIAR DE SERVIÇOS GERAIS (ENCARGOS COMPLEMENTARES) - HORISTA</v>
          </cell>
          <cell r="C7211" t="str">
            <v>H</v>
          </cell>
          <cell r="D7211">
            <v>0.24</v>
          </cell>
          <cell r="E7211" t="str">
            <v>Livro SINAPI: Cálculos e Parâmetros</v>
          </cell>
          <cell r="F7211" t="str">
            <v>SINAPI Mai/26</v>
          </cell>
        </row>
        <row r="7212">
          <cell r="A7212">
            <v>101300</v>
          </cell>
          <cell r="B7212" t="str">
            <v>CURSO DE CAPACITAÇÃO PARA AUXILIAR DE SERVIÇOS GERAIS (ENCARGOS COMPLEMENTARES) - MENSALISTA</v>
          </cell>
          <cell r="C7212" t="str">
            <v>MES</v>
          </cell>
          <cell r="D7212">
            <v>32.56</v>
          </cell>
          <cell r="E7212" t="str">
            <v>Livro SINAPI: Cálculos e Parâmetros</v>
          </cell>
          <cell r="F7212" t="str">
            <v>SINAPI Mai/26</v>
          </cell>
        </row>
        <row r="7213">
          <cell r="A7213">
            <v>95322</v>
          </cell>
          <cell r="B7213" t="str">
            <v>CURSO DE CAPACITAÇÃO PARA AUXILIAR DE TOPÓGRAFO (ENCARGOS COMPLEMENTARES) - HORISTA</v>
          </cell>
          <cell r="C7213" t="str">
            <v>H</v>
          </cell>
          <cell r="D7213">
            <v>0.3</v>
          </cell>
          <cell r="E7213" t="str">
            <v>Livro SINAPI: Cálculos e Parâmetros</v>
          </cell>
          <cell r="F7213" t="str">
            <v>SINAPI Mai/26</v>
          </cell>
        </row>
        <row r="7214">
          <cell r="A7214">
            <v>101301</v>
          </cell>
          <cell r="B7214" t="str">
            <v>CURSO DE CAPACITAÇÃO PARA AUXILIAR DE TOPÓGRAFO (ENCARGOS COMPLEMENTARES) - MENSALISTA</v>
          </cell>
          <cell r="C7214" t="str">
            <v>MES</v>
          </cell>
          <cell r="D7214">
            <v>39.65</v>
          </cell>
          <cell r="E7214" t="str">
            <v>Livro SINAPI: Cálculos e Parâmetros</v>
          </cell>
          <cell r="F7214" t="str">
            <v>SINAPI Mai/26</v>
          </cell>
        </row>
        <row r="7215">
          <cell r="A7215">
            <v>95323</v>
          </cell>
          <cell r="B7215" t="str">
            <v>CURSO DE CAPACITAÇÃO PARA AUXILIAR TÉCNICO DE ENGENHARIA (ENCARGOS COMPLEMENTARES) - HORISTA</v>
          </cell>
          <cell r="C7215" t="str">
            <v>H</v>
          </cell>
          <cell r="D7215">
            <v>0.32</v>
          </cell>
          <cell r="E7215" t="str">
            <v>Livro SINAPI: Cálculos e Parâmetros</v>
          </cell>
          <cell r="F7215" t="str">
            <v>SINAPI Mai/26</v>
          </cell>
        </row>
        <row r="7216">
          <cell r="A7216">
            <v>101302</v>
          </cell>
          <cell r="B7216" t="str">
            <v>CURSO DE CAPACITAÇÃO PARA AUXILIAR TÉCNICO DE ENGENHARIA (ENCARGOS COMPLEMENTARES) - MENSALISTA</v>
          </cell>
          <cell r="C7216" t="str">
            <v>MES</v>
          </cell>
          <cell r="D7216">
            <v>42.92</v>
          </cell>
          <cell r="E7216" t="str">
            <v>Livro SINAPI: Cálculos e Parâmetros</v>
          </cell>
          <cell r="F7216" t="str">
            <v>SINAPI Mai/26</v>
          </cell>
        </row>
        <row r="7217">
          <cell r="A7217">
            <v>95324</v>
          </cell>
          <cell r="B7217" t="str">
            <v>CURSO DE CAPACITAÇÃO PARA AZULEJISTA OU LADRILHEIRO (ENCARGOS COMPLEMENTARES) - HORISTA</v>
          </cell>
          <cell r="C7217" t="str">
            <v>H</v>
          </cell>
          <cell r="D7217">
            <v>0.38</v>
          </cell>
          <cell r="E7217" t="str">
            <v>Livro SINAPI: Cálculos e Parâmetros</v>
          </cell>
          <cell r="F7217" t="str">
            <v>SINAPI Mai/26</v>
          </cell>
        </row>
        <row r="7218">
          <cell r="A7218">
            <v>101304</v>
          </cell>
          <cell r="B7218" t="str">
            <v>CURSO DE CAPACITAÇÃO PARA AZULEJISTA OU LADRILHEIRO (ENCARGOS COMPLEMENTARES) - MENSALISTA</v>
          </cell>
          <cell r="C7218" t="str">
            <v>MES</v>
          </cell>
          <cell r="D7218">
            <v>50.71</v>
          </cell>
          <cell r="E7218" t="str">
            <v>Livro SINAPI: Cálculos e Parâmetros</v>
          </cell>
          <cell r="F7218" t="str">
            <v>SINAPI Mai/26</v>
          </cell>
        </row>
        <row r="7219">
          <cell r="A7219">
            <v>95325</v>
          </cell>
          <cell r="B7219" t="str">
            <v>CURSO DE CAPACITAÇÃO PARA BLASTER, DINAMITADOR OU CABO DE FOGO (ENCARGOS COMPLEMENTARES) - HORISTA</v>
          </cell>
          <cell r="C7219" t="str">
            <v>H</v>
          </cell>
          <cell r="D7219">
            <v>0.56999999999999995</v>
          </cell>
          <cell r="E7219" t="str">
            <v>Livro SINAPI: Cálculos e Parâmetros</v>
          </cell>
          <cell r="F7219" t="str">
            <v>SINAPI Mai/26</v>
          </cell>
        </row>
        <row r="7220">
          <cell r="A7220">
            <v>101305</v>
          </cell>
          <cell r="B7220" t="str">
            <v>CURSO DE CAPACITAÇÃO PARA BLASTER, DINAMITADOR OU CABO DE FORÇA (ENCARGOS COMPLEMENTARES) - MENSALISTA</v>
          </cell>
          <cell r="C7220" t="str">
            <v>MES</v>
          </cell>
          <cell r="D7220">
            <v>76.05</v>
          </cell>
          <cell r="E7220" t="str">
            <v>Livro SINAPI: Cálculos e Parâmetros</v>
          </cell>
          <cell r="F7220" t="str">
            <v>SINAPI Mai/26</v>
          </cell>
        </row>
        <row r="7221">
          <cell r="A7221">
            <v>95328</v>
          </cell>
          <cell r="B7221" t="str">
            <v>CURSO DE CAPACITAÇÃO PARA CALCETEIRO (ENCARGOS COMPLEMENTARES) - HORISTA</v>
          </cell>
          <cell r="C7221" t="str">
            <v>H</v>
          </cell>
          <cell r="D7221">
            <v>0.3</v>
          </cell>
          <cell r="E7221" t="str">
            <v>Livro SINAPI: Cálculos e Parâmetros</v>
          </cell>
          <cell r="F7221" t="str">
            <v>SINAPI Mai/26</v>
          </cell>
        </row>
        <row r="7222">
          <cell r="A7222">
            <v>101307</v>
          </cell>
          <cell r="B7222" t="str">
            <v>CURSO DE CAPACITAÇÃO PARA CALCETEIRO (ENCARGOS COMPLEMENTARES) - MENSALISTA</v>
          </cell>
          <cell r="C7222" t="str">
            <v>MES</v>
          </cell>
          <cell r="D7222">
            <v>39.630000000000003</v>
          </cell>
          <cell r="E7222" t="str">
            <v>Livro SINAPI: Cálculos e Parâmetros</v>
          </cell>
          <cell r="F7222" t="str">
            <v>SINAPI Mai/26</v>
          </cell>
        </row>
        <row r="7223">
          <cell r="A7223">
            <v>101309</v>
          </cell>
          <cell r="B7223" t="str">
            <v>CURSO DE CAPACITAÇÃO PARA CARPINTEIRO AUXILIAR (ENCARGOS COMPLEMENTARES) - MENSALISTA</v>
          </cell>
          <cell r="C7223" t="str">
            <v>MES</v>
          </cell>
          <cell r="D7223">
            <v>46.4</v>
          </cell>
          <cell r="E7223" t="str">
            <v>Livro SINAPI: Cálculos e Parâmetros</v>
          </cell>
          <cell r="F7223" t="str">
            <v>SINAPI Mai/26</v>
          </cell>
        </row>
        <row r="7224">
          <cell r="A7224">
            <v>95329</v>
          </cell>
          <cell r="B7224" t="str">
            <v>CURSO DE CAPACITAÇÃO PARA CARPINTEIRO DE ESQUADRIA (ENCARGOS COMPLEMENTARES) - HORISTA</v>
          </cell>
          <cell r="C7224" t="str">
            <v>H</v>
          </cell>
          <cell r="D7224">
            <v>0.38</v>
          </cell>
          <cell r="E7224" t="str">
            <v>Livro SINAPI: Cálculos e Parâmetros</v>
          </cell>
          <cell r="F7224" t="str">
            <v>SINAPI Mai/26</v>
          </cell>
        </row>
        <row r="7225">
          <cell r="A7225">
            <v>101310</v>
          </cell>
          <cell r="B7225" t="str">
            <v>CURSO DE CAPACITAÇÃO PARA CARPINTEIRO DE ESQUADRIAS (ENCARGOS COMPLEMENTARES) - MENSALISTA</v>
          </cell>
          <cell r="C7225" t="str">
            <v>MES</v>
          </cell>
          <cell r="D7225">
            <v>50.71</v>
          </cell>
          <cell r="E7225" t="str">
            <v>Livro SINAPI: Cálculos e Parâmetros</v>
          </cell>
          <cell r="F7225" t="str">
            <v>SINAPI Mai/26</v>
          </cell>
        </row>
        <row r="7226">
          <cell r="A7226">
            <v>101311</v>
          </cell>
          <cell r="B7226" t="str">
            <v>CURSO DE CAPACITAÇÃO PARA CARPINTEIRO DE FORMAS (ENCARGOS COMPLEMENTARES) - MENSALISTA</v>
          </cell>
          <cell r="C7226" t="str">
            <v>MES</v>
          </cell>
          <cell r="D7226">
            <v>39.630000000000003</v>
          </cell>
          <cell r="E7226" t="str">
            <v>Livro SINAPI: Cálculos e Parâmetros</v>
          </cell>
          <cell r="F7226" t="str">
            <v>SINAPI Mai/26</v>
          </cell>
        </row>
        <row r="7227">
          <cell r="A7227">
            <v>95330</v>
          </cell>
          <cell r="B7227" t="str">
            <v>CURSO DE CAPACITAÇÃO PARA CARPINTEIRO DE FÔRMAS (ENCARGOS COMPLEMENTARES) - HORISTA</v>
          </cell>
          <cell r="C7227" t="str">
            <v>H</v>
          </cell>
          <cell r="D7227">
            <v>0.3</v>
          </cell>
          <cell r="E7227" t="str">
            <v>Livro SINAPI: Cálculos e Parâmetros</v>
          </cell>
          <cell r="F7227" t="str">
            <v>SINAPI Mai/26</v>
          </cell>
        </row>
        <row r="7228">
          <cell r="A7228">
            <v>101312</v>
          </cell>
          <cell r="B7228" t="str">
            <v>CURSO DE CAPACITAÇÃO PARA CAVOUQUEIRO OU OPERADOR DE PERFURATRIZ (ENCARGOS COMPLEMENTARES) - MENSALISTA</v>
          </cell>
          <cell r="C7228" t="str">
            <v>MES</v>
          </cell>
          <cell r="D7228">
            <v>58.81</v>
          </cell>
          <cell r="E7228" t="str">
            <v>Livro SINAPI: Cálculos e Parâmetros</v>
          </cell>
          <cell r="F7228" t="str">
            <v>SINAPI Mai/26</v>
          </cell>
        </row>
        <row r="7229">
          <cell r="A7229">
            <v>95331</v>
          </cell>
          <cell r="B7229" t="str">
            <v>CURSO DE CAPACITAÇÃO PARA CAVOUQUEIRO OU OPERADOR PERFURATRIZ/ROMPEDOR (ENCARGOS COMPLEMENTARES) - HORISTA</v>
          </cell>
          <cell r="C7229" t="str">
            <v>H</v>
          </cell>
          <cell r="D7229">
            <v>0.44</v>
          </cell>
          <cell r="E7229" t="str">
            <v>Livro SINAPI: Cálculos e Parâmetros</v>
          </cell>
          <cell r="F7229" t="str">
            <v>SINAPI Mai/26</v>
          </cell>
        </row>
        <row r="7230">
          <cell r="A7230">
            <v>95400</v>
          </cell>
          <cell r="B7230" t="str">
            <v>CURSO DE CAPACITAÇÃO PARA DESENHISTA PROJETISTA (ENCARGOS COMPLEMENTARES) - HORISTA</v>
          </cell>
          <cell r="C7230" t="str">
            <v>H</v>
          </cell>
          <cell r="D7230">
            <v>0.32</v>
          </cell>
          <cell r="E7230" t="str">
            <v>Livro SINAPI: Cálculos e Parâmetros</v>
          </cell>
          <cell r="F7230" t="str">
            <v>SINAPI Mai/26</v>
          </cell>
        </row>
        <row r="7231">
          <cell r="A7231">
            <v>95411</v>
          </cell>
          <cell r="B7231" t="str">
            <v>CURSO DE CAPACITAÇÃO PARA DESENHISTA PROJETISTA (ENCARGOS COMPLEMENTARES) - MENSALISTA</v>
          </cell>
          <cell r="C7231" t="str">
            <v>MES</v>
          </cell>
          <cell r="D7231">
            <v>43.38</v>
          </cell>
          <cell r="E7231" t="str">
            <v>Livro SINAPI: Cálculos e Parâmetros</v>
          </cell>
          <cell r="F7231" t="str">
            <v>SINAPI Mai/26</v>
          </cell>
        </row>
        <row r="7232">
          <cell r="A7232">
            <v>95332</v>
          </cell>
          <cell r="B7232" t="str">
            <v>CURSO DE CAPACITAÇÃO PARA ELETRICISTA (ENCARGOS COMPLEMENTARES) - HORISTA</v>
          </cell>
          <cell r="C7232" t="str">
            <v>H</v>
          </cell>
          <cell r="D7232">
            <v>1.28</v>
          </cell>
          <cell r="E7232" t="str">
            <v>Livro SINAPI: Cálculos e Parâmetros</v>
          </cell>
          <cell r="F7232" t="str">
            <v>SINAPI Mai/26</v>
          </cell>
        </row>
        <row r="7233">
          <cell r="A7233">
            <v>101313</v>
          </cell>
          <cell r="B7233" t="str">
            <v>CURSO DE CAPACITAÇÃO PARA ELETRICISTA (ENCARGOS COMPLEMENTARES) - MENSALISTA</v>
          </cell>
          <cell r="C7233" t="str">
            <v>MES</v>
          </cell>
          <cell r="D7233">
            <v>169.9</v>
          </cell>
          <cell r="E7233" t="str">
            <v>Livro SINAPI: Cálculos e Parâmetros</v>
          </cell>
          <cell r="F7233" t="str">
            <v>SINAPI Mai/26</v>
          </cell>
        </row>
        <row r="7234">
          <cell r="A7234">
            <v>95334</v>
          </cell>
          <cell r="B7234" t="str">
            <v>CURSO DE CAPACITAÇÃO PARA ELETROTÉCNICO (ENCARGOS COMPLEMENTARES) - HORISTA</v>
          </cell>
          <cell r="C7234" t="str">
            <v>H</v>
          </cell>
          <cell r="D7234">
            <v>1.25</v>
          </cell>
          <cell r="E7234" t="str">
            <v>Livro SINAPI: Cálculos e Parâmetros</v>
          </cell>
          <cell r="F7234" t="str">
            <v>SINAPI Mai/26</v>
          </cell>
        </row>
        <row r="7235">
          <cell r="A7235">
            <v>101315</v>
          </cell>
          <cell r="B7235" t="str">
            <v>CURSO DE CAPACITAÇÃO PARA ELETROTÉCNICO (ENCARGOS COMPLEMENTARES) - MENSALISTA</v>
          </cell>
          <cell r="C7235" t="str">
            <v>MES</v>
          </cell>
          <cell r="D7235">
            <v>165.36</v>
          </cell>
          <cell r="E7235" t="str">
            <v>Livro SINAPI: Cálculos e Parâmetros</v>
          </cell>
          <cell r="F7235" t="str">
            <v>SINAPI Mai/26</v>
          </cell>
        </row>
        <row r="7236">
          <cell r="A7236">
            <v>95335</v>
          </cell>
          <cell r="B7236" t="str">
            <v>CURSO DE CAPACITAÇÃO PARA ENCANADOR OU BOMBEIRO HIDRÁULICO (ENCARGOS COMPLEMENTARES) - HORISTA</v>
          </cell>
          <cell r="C7236" t="str">
            <v>H</v>
          </cell>
          <cell r="D7236">
            <v>0.56000000000000005</v>
          </cell>
          <cell r="E7236" t="str">
            <v>Livro SINAPI: Cálculos e Parâmetros</v>
          </cell>
          <cell r="F7236" t="str">
            <v>SINAPI Mai/26</v>
          </cell>
        </row>
        <row r="7237">
          <cell r="A7237">
            <v>101316</v>
          </cell>
          <cell r="B7237" t="str">
            <v>CURSO DE CAPACITAÇÃO PARA ENCANADOR OU BOMBEIRO HIDRÁULICO (ENCARGOS COMPLEMENTARES) - MENSALISTA</v>
          </cell>
          <cell r="C7237" t="str">
            <v>MES</v>
          </cell>
          <cell r="D7237">
            <v>73.98</v>
          </cell>
          <cell r="E7237" t="str">
            <v>Livro SINAPI: Cálculos e Parâmetros</v>
          </cell>
          <cell r="F7237" t="str">
            <v>SINAPI Mai/26</v>
          </cell>
        </row>
        <row r="7238">
          <cell r="A7238">
            <v>95401</v>
          </cell>
          <cell r="B7238" t="str">
            <v>CURSO DE CAPACITAÇÃO PARA ENCARREGADO GERAL (ENCARGOS COMPLEMENTARES) - HORISTA</v>
          </cell>
          <cell r="C7238" t="str">
            <v>H</v>
          </cell>
          <cell r="D7238">
            <v>0.97</v>
          </cell>
          <cell r="E7238" t="str">
            <v>Livro SINAPI: Cálculos e Parâmetros</v>
          </cell>
          <cell r="F7238" t="str">
            <v>SINAPI Mai/26</v>
          </cell>
        </row>
        <row r="7239">
          <cell r="A7239">
            <v>95422</v>
          </cell>
          <cell r="B7239" t="str">
            <v>CURSO DE CAPACITAÇÃO PARA ENCARREGADO GERAL DE OBRAS (ENCARGOS COMPLEMENTARES) - MENSALISTA</v>
          </cell>
          <cell r="C7239" t="str">
            <v>MES</v>
          </cell>
          <cell r="D7239">
            <v>128.69999999999999</v>
          </cell>
          <cell r="E7239" t="str">
            <v>Livro SINAPI: Cálculos e Parâmetros</v>
          </cell>
          <cell r="F7239" t="str">
            <v>SINAPI Mai/26</v>
          </cell>
        </row>
        <row r="7240">
          <cell r="A7240">
            <v>95402</v>
          </cell>
          <cell r="B7240" t="str">
            <v>CURSO DE CAPACITAÇÃO PARA ENGENHEIRO CIVIL DE OBRA JÚNIOR (ENCARGOS COMPLEMENTARES) - HORISTA</v>
          </cell>
          <cell r="C7240" t="str">
            <v>H</v>
          </cell>
          <cell r="D7240">
            <v>1.98</v>
          </cell>
          <cell r="E7240" t="str">
            <v>Livro SINAPI: Cálculos e Parâmetros</v>
          </cell>
          <cell r="F7240" t="str">
            <v>SINAPI Mai/26</v>
          </cell>
        </row>
        <row r="7241">
          <cell r="A7241">
            <v>95415</v>
          </cell>
          <cell r="B7241" t="str">
            <v>CURSO DE CAPACITAÇÃO PARA ENGENHEIRO CIVIL DE OBRA JÚNIOR (ENCARGOS COMPLEMENTARES) - MENSALISTA</v>
          </cell>
          <cell r="C7241" t="str">
            <v>MES</v>
          </cell>
          <cell r="D7241">
            <v>262.27</v>
          </cell>
          <cell r="E7241" t="str">
            <v>Livro SINAPI: Cálculos e Parâmetros</v>
          </cell>
          <cell r="F7241" t="str">
            <v>SINAPI Mai/26</v>
          </cell>
        </row>
        <row r="7242">
          <cell r="A7242">
            <v>95403</v>
          </cell>
          <cell r="B7242" t="str">
            <v>CURSO DE CAPACITAÇÃO PARA ENGENHEIRO CIVIL DE OBRA PLENO (ENCARGOS COMPLEMENTARES) - HORISTA</v>
          </cell>
          <cell r="C7242" t="str">
            <v>H</v>
          </cell>
          <cell r="D7242">
            <v>2.02</v>
          </cell>
          <cell r="E7242" t="str">
            <v>Livro SINAPI: Cálculos e Parâmetros</v>
          </cell>
          <cell r="F7242" t="str">
            <v>SINAPI Mai/26</v>
          </cell>
        </row>
        <row r="7243">
          <cell r="A7243">
            <v>95417</v>
          </cell>
          <cell r="B7243" t="str">
            <v>CURSO DE CAPACITAÇÃO PARA ENGENHEIRO CIVIL DE OBRA PLENO (ENCARGOS COMPLEMENTARES) - MENSALISTA</v>
          </cell>
          <cell r="C7243" t="str">
            <v>MES</v>
          </cell>
          <cell r="D7243">
            <v>266.8</v>
          </cell>
          <cell r="E7243" t="str">
            <v>Livro SINAPI: Cálculos e Parâmetros</v>
          </cell>
          <cell r="F7243" t="str">
            <v>SINAPI Mai/26</v>
          </cell>
        </row>
        <row r="7244">
          <cell r="A7244">
            <v>95404</v>
          </cell>
          <cell r="B7244" t="str">
            <v>CURSO DE CAPACITAÇÃO PARA ENGENHEIRO CIVIL DE OBRA SÊNIOR (ENCARGOS COMPLEMENTARES) - HORISTA</v>
          </cell>
          <cell r="C7244" t="str">
            <v>H</v>
          </cell>
          <cell r="D7244">
            <v>2.83</v>
          </cell>
          <cell r="E7244" t="str">
            <v>Livro SINAPI: Cálculos e Parâmetros</v>
          </cell>
          <cell r="F7244" t="str">
            <v>SINAPI Mai/26</v>
          </cell>
        </row>
        <row r="7245">
          <cell r="A7245">
            <v>95418</v>
          </cell>
          <cell r="B7245" t="str">
            <v>CURSO DE CAPACITAÇÃO PARA ENGENHEIRO CIVIL DE OBRA SÊNIOR (ENCARGOS COMPLEMENTARES) - MENSALISTA</v>
          </cell>
          <cell r="C7245" t="str">
            <v>MES</v>
          </cell>
          <cell r="D7245">
            <v>373.74</v>
          </cell>
          <cell r="E7245" t="str">
            <v>Livro SINAPI: Cálculos e Parâmetros</v>
          </cell>
          <cell r="F7245" t="str">
            <v>SINAPI Mai/26</v>
          </cell>
        </row>
        <row r="7246">
          <cell r="A7246">
            <v>95337</v>
          </cell>
          <cell r="B7246" t="str">
            <v>CURSO DE CAPACITAÇÃO PARA GESSEIRO (ENCARGOS COMPLEMENTARES) - HORISTA</v>
          </cell>
          <cell r="C7246" t="str">
            <v>H</v>
          </cell>
          <cell r="D7246">
            <v>0.3</v>
          </cell>
          <cell r="E7246" t="str">
            <v>Livro SINAPI: Cálculos e Parâmetros</v>
          </cell>
          <cell r="F7246" t="str">
            <v>SINAPI Mai/26</v>
          </cell>
        </row>
        <row r="7247">
          <cell r="A7247">
            <v>101322</v>
          </cell>
          <cell r="B7247" t="str">
            <v>CURSO DE CAPACITAÇÃO PARA GESSEIRO (ENCARGOS COMPLEMENTARES) - MENSALISTA</v>
          </cell>
          <cell r="C7247" t="str">
            <v>MES</v>
          </cell>
          <cell r="D7247">
            <v>39.630000000000003</v>
          </cell>
          <cell r="E7247" t="str">
            <v>Livro SINAPI: Cálculos e Parâmetros</v>
          </cell>
          <cell r="F7247" t="str">
            <v>SINAPI Mai/26</v>
          </cell>
        </row>
        <row r="7248">
          <cell r="A7248">
            <v>95338</v>
          </cell>
          <cell r="B7248" t="str">
            <v>CURSO DE CAPACITAÇÃO PARA IMPERMEABILIZADOR (ENCARGOS COMPLEMENTARES) - HORISTA</v>
          </cell>
          <cell r="C7248" t="str">
            <v>H</v>
          </cell>
          <cell r="D7248">
            <v>0.55000000000000004</v>
          </cell>
          <cell r="E7248" t="str">
            <v>Livro SINAPI: Cálculos e Parâmetros</v>
          </cell>
          <cell r="F7248" t="str">
            <v>SINAPI Mai/26</v>
          </cell>
        </row>
        <row r="7249">
          <cell r="A7249">
            <v>101323</v>
          </cell>
          <cell r="B7249" t="str">
            <v>CURSO DE CAPACITAÇÃO PARA IMPERMEABILIZADOR (ENCARGOS COMPLEMENTARES) - MENSALISTA</v>
          </cell>
          <cell r="C7249" t="str">
            <v>MES</v>
          </cell>
          <cell r="D7249">
            <v>72.83</v>
          </cell>
          <cell r="E7249" t="str">
            <v>Livro SINAPI: Cálculos e Parâmetros</v>
          </cell>
          <cell r="F7249" t="str">
            <v>SINAPI Mai/26</v>
          </cell>
        </row>
        <row r="7250">
          <cell r="A7250">
            <v>102918</v>
          </cell>
          <cell r="B7250" t="str">
            <v>CURSO DE CAPACITAÇÃO PARA INSTALADOR DE PISO ELEVADO (ENCARGOS COMPLEMENTARES) - HORISTA</v>
          </cell>
          <cell r="C7250" t="str">
            <v>H</v>
          </cell>
          <cell r="D7250">
            <v>0</v>
          </cell>
          <cell r="E7250" t="str">
            <v>Livro SINAPI: Cálculos e Parâmetros</v>
          </cell>
          <cell r="F7250" t="str">
            <v>SINAPI Mai/26</v>
          </cell>
        </row>
        <row r="7251">
          <cell r="A7251">
            <v>101325</v>
          </cell>
          <cell r="B7251" t="str">
            <v>CURSO DE CAPACITAÇÃO PARA INSTALADOR DE TUBULAÇÕES (ENCARGOS COMPLEMENTARES) - MENSALISTA</v>
          </cell>
          <cell r="C7251" t="str">
            <v>MES</v>
          </cell>
          <cell r="D7251">
            <v>66</v>
          </cell>
          <cell r="E7251" t="str">
            <v>Livro SINAPI: Cálculos e Parâmetros</v>
          </cell>
          <cell r="F7251" t="str">
            <v>SINAPI Mai/26</v>
          </cell>
        </row>
        <row r="7252">
          <cell r="A7252">
            <v>95390</v>
          </cell>
          <cell r="B7252" t="str">
            <v>CURSO DE CAPACITAÇÃO PARA JARDINEIRO (ENCARGOS COMPLEMENTARES) - HORISTA</v>
          </cell>
          <cell r="C7252" t="str">
            <v>H</v>
          </cell>
          <cell r="D7252">
            <v>0.11</v>
          </cell>
          <cell r="E7252" t="str">
            <v>Livro SINAPI: Cálculos e Parâmetros</v>
          </cell>
          <cell r="F7252" t="str">
            <v>SINAPI Mai/26</v>
          </cell>
        </row>
        <row r="7253">
          <cell r="A7253">
            <v>101326</v>
          </cell>
          <cell r="B7253" t="str">
            <v>CURSO DE CAPACITAÇÃO PARA JARDINEIRO (ENCARGOS COMPLEMENTARES) - MENSALISTA</v>
          </cell>
          <cell r="C7253" t="str">
            <v>MES</v>
          </cell>
          <cell r="D7253">
            <v>15.38</v>
          </cell>
          <cell r="E7253" t="str">
            <v>Livro SINAPI: Cálculos e Parâmetros</v>
          </cell>
          <cell r="F7253" t="str">
            <v>SINAPI Mai/26</v>
          </cell>
        </row>
        <row r="7254">
          <cell r="A7254">
            <v>95340</v>
          </cell>
          <cell r="B7254" t="str">
            <v>CURSO DE CAPACITAÇÃO PARA MARCENEIRO (ENCARGOS COMPLEMENTARES) - HORISTA</v>
          </cell>
          <cell r="C7254" t="str">
            <v>H</v>
          </cell>
          <cell r="D7254">
            <v>0.38</v>
          </cell>
          <cell r="E7254" t="str">
            <v>Livro SINAPI: Cálculos e Parâmetros</v>
          </cell>
          <cell r="F7254" t="str">
            <v>SINAPI Mai/26</v>
          </cell>
        </row>
        <row r="7255">
          <cell r="A7255">
            <v>101330</v>
          </cell>
          <cell r="B7255" t="str">
            <v>CURSO DE CAPACITAÇÃO PARA MARCENEIRO (ENCARGOS COMPLEMENTARES) - MENSALISTA</v>
          </cell>
          <cell r="C7255" t="str">
            <v>MES</v>
          </cell>
          <cell r="D7255">
            <v>50.71</v>
          </cell>
          <cell r="E7255" t="str">
            <v>Livro SINAPI: Cálculos e Parâmetros</v>
          </cell>
          <cell r="F7255" t="str">
            <v>SINAPI Mai/26</v>
          </cell>
        </row>
        <row r="7256">
          <cell r="A7256">
            <v>101331</v>
          </cell>
          <cell r="B7256" t="str">
            <v>CURSO DE CAPACITAÇÃO PARA MARMORISTA / GRANITEIRO (ENCARGOS COMPLEMENTARES) - MENSALISTA</v>
          </cell>
          <cell r="C7256" t="str">
            <v>MES</v>
          </cell>
          <cell r="D7256">
            <v>52.55</v>
          </cell>
          <cell r="E7256" t="str">
            <v>Livro SINAPI: Cálculos e Parâmetros</v>
          </cell>
          <cell r="F7256" t="str">
            <v>SINAPI Mai/26</v>
          </cell>
        </row>
        <row r="7257">
          <cell r="A7257">
            <v>95341</v>
          </cell>
          <cell r="B7257" t="str">
            <v>CURSO DE CAPACITAÇÃO PARA MARMORISTA/GRANITEIRO (ENCARGOS COMPLEMENTARES) - HORISTA</v>
          </cell>
          <cell r="C7257" t="str">
            <v>H</v>
          </cell>
          <cell r="D7257">
            <v>0.39</v>
          </cell>
          <cell r="E7257" t="str">
            <v>Livro SINAPI: Cálculos e Parâmetros</v>
          </cell>
          <cell r="F7257" t="str">
            <v>SINAPI Mai/26</v>
          </cell>
        </row>
        <row r="7258">
          <cell r="A7258">
            <v>95339</v>
          </cell>
          <cell r="B7258" t="str">
            <v>CURSO DE CAPACITAÇÃO PARA MAÇARIQUEIRO (ENCARGOS COMPLEMENTARES) - HORISTA</v>
          </cell>
          <cell r="C7258" t="str">
            <v>H</v>
          </cell>
          <cell r="D7258">
            <v>0.56999999999999995</v>
          </cell>
          <cell r="E7258" t="str">
            <v>Livro SINAPI: Cálculos e Parâmetros</v>
          </cell>
          <cell r="F7258" t="str">
            <v>SINAPI Mai/26</v>
          </cell>
        </row>
        <row r="7259">
          <cell r="A7259">
            <v>101329</v>
          </cell>
          <cell r="B7259" t="str">
            <v>CURSO DE CAPACITAÇÃO PARA MAÇARIQUEIRO (ENCARGOS COMPLEMENTARES) - MENSALISTA</v>
          </cell>
          <cell r="C7259" t="str">
            <v>MES</v>
          </cell>
          <cell r="D7259">
            <v>76.150000000000006</v>
          </cell>
          <cell r="E7259" t="str">
            <v>Livro SINAPI: Cálculos e Parâmetros</v>
          </cell>
          <cell r="F7259" t="str">
            <v>SINAPI Mai/26</v>
          </cell>
        </row>
        <row r="7260">
          <cell r="A7260">
            <v>95342</v>
          </cell>
          <cell r="B7260" t="str">
            <v>CURSO DE CAPACITAÇÃO PARA MECÂNICO DE EQUIPAMENTOS PESADOS (ENCARGOS COMPLEMENTARES) - HORISTA</v>
          </cell>
          <cell r="C7260" t="str">
            <v>H</v>
          </cell>
          <cell r="D7260">
            <v>0.34</v>
          </cell>
          <cell r="E7260" t="str">
            <v>Livro SINAPI: Cálculos e Parâmetros</v>
          </cell>
          <cell r="F7260" t="str">
            <v>SINAPI Mai/26</v>
          </cell>
        </row>
        <row r="7261">
          <cell r="A7261">
            <v>101333</v>
          </cell>
          <cell r="B7261" t="str">
            <v>CURSO DE CAPACITAÇÃO PARA MECÂNICO DE EQUIPAMENTOS PESADOS (ENCARGOS COMPLEMENTARES) - MENSALISTA</v>
          </cell>
          <cell r="C7261" t="str">
            <v>MES</v>
          </cell>
          <cell r="D7261">
            <v>45.72</v>
          </cell>
          <cell r="E7261" t="str">
            <v>Livro SINAPI: Cálculos e Parâmetros</v>
          </cell>
          <cell r="F7261" t="str">
            <v>SINAPI Mai/26</v>
          </cell>
        </row>
        <row r="7262">
          <cell r="A7262">
            <v>100298</v>
          </cell>
          <cell r="B7262" t="str">
            <v>CURSO DE CAPACITAÇÃO PARA MECÂNICO DE REFRIGERAÇÃO (ENCARGOS COMPLEMENTARES) - HORISTA</v>
          </cell>
          <cell r="C7262" t="str">
            <v>H</v>
          </cell>
          <cell r="D7262">
            <v>0.95</v>
          </cell>
          <cell r="E7262" t="str">
            <v>Livro SINAPI: Cálculos e Parâmetros</v>
          </cell>
          <cell r="F7262" t="str">
            <v>SINAPI Mai/26</v>
          </cell>
        </row>
        <row r="7263">
          <cell r="A7263">
            <v>101334</v>
          </cell>
          <cell r="B7263" t="str">
            <v>CURSO DE CAPACITAÇÃO PARA MECÂNICO DE REFRIGERAÇÃO (ENCARGOS COMPLEMENTARES) - MENSALISTA</v>
          </cell>
          <cell r="C7263" t="str">
            <v>MES</v>
          </cell>
          <cell r="D7263">
            <v>125.99</v>
          </cell>
          <cell r="E7263" t="str">
            <v>Livro SINAPI: Cálculos e Parâmetros</v>
          </cell>
          <cell r="F7263" t="str">
            <v>SINAPI Mai/26</v>
          </cell>
        </row>
        <row r="7264">
          <cell r="A7264">
            <v>95405</v>
          </cell>
          <cell r="B7264" t="str">
            <v>CURSO DE CAPACITAÇÃO PARA MESTRE DE OBRAS (ENCARGOS COMPLEMENTARES) - HORISTA</v>
          </cell>
          <cell r="C7264" t="str">
            <v>H</v>
          </cell>
          <cell r="D7264">
            <v>1.59</v>
          </cell>
          <cell r="E7264" t="str">
            <v>Livro SINAPI: Cálculos e Parâmetros</v>
          </cell>
          <cell r="F7264" t="str">
            <v>SINAPI Mai/26</v>
          </cell>
        </row>
        <row r="7265">
          <cell r="A7265">
            <v>95423</v>
          </cell>
          <cell r="B7265" t="str">
            <v>CURSO DE CAPACITAÇÃO PARA MESTRE DE OBRAS (ENCARGOS COMPLEMENTARES) - MENSALISTA</v>
          </cell>
          <cell r="C7265" t="str">
            <v>MES</v>
          </cell>
          <cell r="D7265">
            <v>209.94</v>
          </cell>
          <cell r="E7265" t="str">
            <v>Livro SINAPI: Cálculos e Parâmetros</v>
          </cell>
          <cell r="F7265" t="str">
            <v>SINAPI Mai/26</v>
          </cell>
        </row>
        <row r="7266">
          <cell r="A7266">
            <v>100295</v>
          </cell>
          <cell r="B7266" t="str">
            <v>CURSO DE CAPACITAÇÃO PARA MONTADOR DE ELETROELETRONICOS (ENCARGOS COMPLEMENTARES) - HORISTA</v>
          </cell>
          <cell r="C7266" t="str">
            <v>H</v>
          </cell>
          <cell r="D7266">
            <v>1.05</v>
          </cell>
          <cell r="E7266" t="str">
            <v>Livro SINAPI: Cálculos e Parâmetros</v>
          </cell>
          <cell r="F7266" t="str">
            <v>SINAPI Mai/26</v>
          </cell>
        </row>
        <row r="7267">
          <cell r="A7267">
            <v>101303</v>
          </cell>
          <cell r="B7267" t="str">
            <v>CURSO DE CAPACITAÇÃO PARA MONTADOR DE ELETROELETRONICOS(ENCARGOS COMPLEMENTARES) - MENSALISTA</v>
          </cell>
          <cell r="C7267" t="str">
            <v>MES</v>
          </cell>
          <cell r="D7267">
            <v>138.83000000000001</v>
          </cell>
          <cell r="E7267" t="str">
            <v>Livro SINAPI: Cálculos e Parâmetros</v>
          </cell>
          <cell r="F7267" t="str">
            <v>SINAPI Mai/26</v>
          </cell>
        </row>
        <row r="7268">
          <cell r="A7268">
            <v>95344</v>
          </cell>
          <cell r="B7268" t="str">
            <v>CURSO DE CAPACITAÇÃO PARA MONTADOR DE ESTRUTURA METÁLICA (ENCARGOS COMPLEMENTARES) - HORISTA</v>
          </cell>
          <cell r="C7268" t="str">
            <v>H</v>
          </cell>
          <cell r="D7268">
            <v>0.3</v>
          </cell>
          <cell r="E7268" t="str">
            <v>Livro SINAPI: Cálculos e Parâmetros</v>
          </cell>
          <cell r="F7268" t="str">
            <v>SINAPI Mai/26</v>
          </cell>
        </row>
        <row r="7269">
          <cell r="A7269">
            <v>101308</v>
          </cell>
          <cell r="B7269" t="str">
            <v>CURSO DE CAPACITAÇÃO PARA MONTADOR DE ESTRUTURAS METALICAS (ENCARGOS COMPLEMENTARES) - MENSALISTA</v>
          </cell>
          <cell r="C7269" t="str">
            <v>MES</v>
          </cell>
          <cell r="D7269">
            <v>40.33</v>
          </cell>
          <cell r="E7269" t="str">
            <v>Livro SINAPI: Cálculos e Parâmetros</v>
          </cell>
          <cell r="F7269" t="str">
            <v>SINAPI Mai/26</v>
          </cell>
        </row>
        <row r="7270">
          <cell r="A7270">
            <v>105536</v>
          </cell>
          <cell r="B7270" t="str">
            <v>CURSO DE CAPACITAÇÃO PARA MONTADOR DE FÔRMAS DO SISTEMA DE PAREDES DE CONCRETO (ENCARGOS COMPLEMENTARES) - HORISTA</v>
          </cell>
          <cell r="C7270" t="str">
            <v>H</v>
          </cell>
          <cell r="D7270">
            <v>0</v>
          </cell>
          <cell r="E7270" t="str">
            <v>Livro SINAPI: Cálculos e Parâmetros</v>
          </cell>
          <cell r="F7270" t="str">
            <v>SINAPI Mai/26</v>
          </cell>
        </row>
        <row r="7271">
          <cell r="A7271">
            <v>101320</v>
          </cell>
          <cell r="B7271" t="str">
            <v>CURSO DE CAPACITAÇÃO PARA MONTADOR DE MAQUINAS (ENCARGOS COMPLEMENTARES) - MENSALISTA</v>
          </cell>
          <cell r="C7271" t="str">
            <v>MES</v>
          </cell>
          <cell r="D7271">
            <v>34.81</v>
          </cell>
          <cell r="E7271" t="str">
            <v>Livro SINAPI: Cálculos e Parâmetros</v>
          </cell>
          <cell r="F7271" t="str">
            <v>SINAPI Mai/26</v>
          </cell>
        </row>
        <row r="7272">
          <cell r="A7272">
            <v>95343</v>
          </cell>
          <cell r="B7272" t="str">
            <v>CURSO DE CAPACITAÇÃO PARA MONTADOR DE TUBO AÇO/EQUIPAMENTOS (ENCARGOS COMPLEMENTARES) - HORISTA</v>
          </cell>
          <cell r="C7272" t="str">
            <v>H</v>
          </cell>
          <cell r="D7272">
            <v>0.5</v>
          </cell>
          <cell r="E7272" t="str">
            <v>Livro SINAPI: Cálculos e Parâmetros</v>
          </cell>
          <cell r="F7272" t="str">
            <v>SINAPI Mai/26</v>
          </cell>
        </row>
        <row r="7273">
          <cell r="A7273">
            <v>95345</v>
          </cell>
          <cell r="B7273" t="str">
            <v>CURSO DE CAPACITAÇÃO PARA MONTADOR ELETROMECÂNICO (ENCARGOS COMPLEMENTARES) - HORISTA</v>
          </cell>
          <cell r="C7273" t="str">
            <v>H</v>
          </cell>
          <cell r="D7273">
            <v>0.97</v>
          </cell>
          <cell r="E7273" t="str">
            <v>Livro SINAPI: Cálculos e Parâmetros</v>
          </cell>
          <cell r="F7273" t="str">
            <v>SINAPI Mai/26</v>
          </cell>
        </row>
        <row r="7274">
          <cell r="A7274">
            <v>95346</v>
          </cell>
          <cell r="B7274" t="str">
            <v>CURSO DE CAPACITAÇÃO PARA MOTORISTA DE BASCULANTE (ENCARGOS COMPLEMENTARES) - HORISTA</v>
          </cell>
          <cell r="C7274" t="str">
            <v>H</v>
          </cell>
          <cell r="D7274">
            <v>0.15</v>
          </cell>
          <cell r="E7274" t="str">
            <v>Livro SINAPI: Cálculos e Parâmetros</v>
          </cell>
          <cell r="F7274" t="str">
            <v>SINAPI Mai/26</v>
          </cell>
        </row>
        <row r="7275">
          <cell r="A7275">
            <v>101324</v>
          </cell>
          <cell r="B7275" t="str">
            <v>CURSO DE CAPACITAÇÃO PARA MOTORISTA DE CAMINHAO-BASCULANTE (ENCARGOS COMPLEMENTARES) - MENSALISTA</v>
          </cell>
          <cell r="C7275" t="str">
            <v>MES</v>
          </cell>
          <cell r="D7275">
            <v>20.87</v>
          </cell>
          <cell r="E7275" t="str">
            <v>Livro SINAPI: Cálculos e Parâmetros</v>
          </cell>
          <cell r="F7275" t="str">
            <v>SINAPI Mai/26</v>
          </cell>
        </row>
        <row r="7276">
          <cell r="A7276">
            <v>101328</v>
          </cell>
          <cell r="B7276" t="str">
            <v>CURSO DE CAPACITAÇÃO PARA MOTORISTA DE CAMINHAO-CARRETA (ENCARGOS COMPLEMENTARES) - MENSALISTA</v>
          </cell>
          <cell r="C7276" t="str">
            <v>MES</v>
          </cell>
          <cell r="D7276">
            <v>24.99</v>
          </cell>
          <cell r="E7276" t="str">
            <v>Livro SINAPI: Cálculos e Parâmetros</v>
          </cell>
          <cell r="F7276" t="str">
            <v>SINAPI Mai/26</v>
          </cell>
        </row>
        <row r="7277">
          <cell r="A7277">
            <v>95347</v>
          </cell>
          <cell r="B7277" t="str">
            <v>CURSO DE CAPACITAÇÃO PARA MOTORISTA DE CAMINHÃO (ENCARGOS COMPLEMENTARES) - HORISTA</v>
          </cell>
          <cell r="C7277" t="str">
            <v>H</v>
          </cell>
          <cell r="D7277">
            <v>0.15</v>
          </cell>
          <cell r="E7277" t="str">
            <v>Livro SINAPI: Cálculos e Parâmetros</v>
          </cell>
          <cell r="F7277" t="str">
            <v>SINAPI Mai/26</v>
          </cell>
        </row>
        <row r="7278">
          <cell r="A7278">
            <v>95408</v>
          </cell>
          <cell r="B7278" t="str">
            <v>CURSO DE CAPACITAÇÃO PARA MOTORISTA DE CAMINHÃO (ENCARGOS COMPLEMENTARES) - MENSALISTA</v>
          </cell>
          <cell r="C7278" t="str">
            <v>MES</v>
          </cell>
          <cell r="D7278">
            <v>20.09</v>
          </cell>
          <cell r="E7278" t="str">
            <v>Livro SINAPI: Cálculos e Parâmetros</v>
          </cell>
          <cell r="F7278" t="str">
            <v>SINAPI Mai/26</v>
          </cell>
        </row>
        <row r="7279">
          <cell r="A7279">
            <v>95348</v>
          </cell>
          <cell r="B7279" t="str">
            <v>CURSO DE CAPACITAÇÃO PARA MOTORISTA DE CAMINHÃO E CARRETA (ENCARGOS COMPLEMENTARES) - HORISTA</v>
          </cell>
          <cell r="C7279" t="str">
            <v>H</v>
          </cell>
          <cell r="D7279">
            <v>0.18</v>
          </cell>
          <cell r="E7279" t="str">
            <v>Livro SINAPI: Cálculos e Parâmetros</v>
          </cell>
          <cell r="F7279" t="str">
            <v>SINAPI Mai/26</v>
          </cell>
        </row>
        <row r="7280">
          <cell r="A7280">
            <v>101332</v>
          </cell>
          <cell r="B7280" t="str">
            <v>CURSO DE CAPACITAÇÃO PARA MOTORISTA DE CARRO DE PASSEIO (ENCARGOS COMPLEMENTARES) - MENSALISTA</v>
          </cell>
          <cell r="C7280" t="str">
            <v>MES</v>
          </cell>
          <cell r="D7280">
            <v>16.73</v>
          </cell>
          <cell r="E7280" t="str">
            <v>Livro SINAPI: Cálculos e Parâmetros</v>
          </cell>
          <cell r="F7280" t="str">
            <v>SINAPI Mai/26</v>
          </cell>
        </row>
        <row r="7281">
          <cell r="A7281">
            <v>95349</v>
          </cell>
          <cell r="B7281" t="str">
            <v>CURSO DE CAPACITAÇÃO PARA MOTORISTA DE VEÍCULO LEVE (ENCARGOS COMPLEMENTARES) - HORISTA</v>
          </cell>
          <cell r="C7281" t="str">
            <v>H</v>
          </cell>
          <cell r="D7281">
            <v>0.12</v>
          </cell>
          <cell r="E7281" t="str">
            <v>Livro SINAPI: Cálculos e Parâmetros</v>
          </cell>
          <cell r="F7281" t="str">
            <v>SINAPI Mai/26</v>
          </cell>
        </row>
        <row r="7282">
          <cell r="A7282">
            <v>101336</v>
          </cell>
          <cell r="B7282" t="str">
            <v>CURSO DE CAPACITAÇÃO PARA MOTORISTA OPERADOR DE CAMINHAO COM MUNCK (ENCARGOS COMPLEMENTARES) - MENSALISTA</v>
          </cell>
          <cell r="C7282" t="str">
            <v>MES</v>
          </cell>
          <cell r="D7282">
            <v>72.53</v>
          </cell>
          <cell r="E7282" t="str">
            <v>Livro SINAPI: Cálculos e Parâmetros</v>
          </cell>
          <cell r="F7282" t="str">
            <v>SINAPI Mai/26</v>
          </cell>
        </row>
        <row r="7283">
          <cell r="A7283">
            <v>95351</v>
          </cell>
          <cell r="B7283" t="str">
            <v>CURSO DE CAPACITAÇÃO PARA MOTORISTA OPERADOR DE MUNCK (ENCARGOS COMPLEMENTARES) - HORISTA</v>
          </cell>
          <cell r="C7283" t="str">
            <v>H</v>
          </cell>
          <cell r="D7283">
            <v>0.54</v>
          </cell>
          <cell r="E7283" t="str">
            <v>Livro SINAPI: Cálculos e Parâmetros</v>
          </cell>
          <cell r="F7283" t="str">
            <v>SINAPI Mai/26</v>
          </cell>
        </row>
        <row r="7284">
          <cell r="A7284">
            <v>95352</v>
          </cell>
          <cell r="B7284" t="str">
            <v>CURSO DE CAPACITAÇÃO PARA NIVELADOR (ENCARGOS COMPLEMENTARES) - HORISTA</v>
          </cell>
          <cell r="C7284" t="str">
            <v>H</v>
          </cell>
          <cell r="D7284">
            <v>0.19</v>
          </cell>
          <cell r="E7284" t="str">
            <v>Livro SINAPI: Cálculos e Parâmetros</v>
          </cell>
          <cell r="F7284" t="str">
            <v>SINAPI Mai/26</v>
          </cell>
        </row>
        <row r="7285">
          <cell r="A7285">
            <v>101337</v>
          </cell>
          <cell r="B7285" t="str">
            <v>CURSO DE CAPACITAÇÃO PARA NIVELADOR (ENCARGOS COMPLEMENTARES) - MENSALISTA</v>
          </cell>
          <cell r="C7285" t="str">
            <v>MES</v>
          </cell>
          <cell r="D7285">
            <v>26.12</v>
          </cell>
          <cell r="E7285" t="str">
            <v>Livro SINAPI: Cálculos e Parâmetros</v>
          </cell>
          <cell r="F7285" t="str">
            <v>SINAPI Mai/26</v>
          </cell>
        </row>
        <row r="7286">
          <cell r="A7286">
            <v>101338</v>
          </cell>
          <cell r="B7286" t="str">
            <v>CURSO DE CAPACITAÇÃO PARA OPERADOR DE BATE-ESTACAS (ENCARGOS COMPLEMENTARES) - MENSALISTA</v>
          </cell>
          <cell r="C7286" t="str">
            <v>MES</v>
          </cell>
          <cell r="D7286">
            <v>34.07</v>
          </cell>
          <cell r="E7286" t="str">
            <v>Livro SINAPI: Cálculos e Parâmetros</v>
          </cell>
          <cell r="F7286" t="str">
            <v>SINAPI Mai/26</v>
          </cell>
        </row>
        <row r="7287">
          <cell r="A7287">
            <v>95354</v>
          </cell>
          <cell r="B7287" t="str">
            <v>CURSO DE CAPACITAÇÃO PARA OPERADOR DE BETONEIRA (CAMINHÃO) (ENCARGOS COMPLEMENTARES) - HORISTA</v>
          </cell>
          <cell r="C7287" t="str">
            <v>H</v>
          </cell>
          <cell r="D7287">
            <v>0.23</v>
          </cell>
          <cell r="E7287" t="str">
            <v>Livro SINAPI: Cálculos e Parâmetros</v>
          </cell>
          <cell r="F7287" t="str">
            <v>SINAPI Mai/26</v>
          </cell>
        </row>
        <row r="7288">
          <cell r="A7288">
            <v>101339</v>
          </cell>
          <cell r="B7288" t="str">
            <v>CURSO DE CAPACITAÇÃO PARA OPERADOR DE BETONEIRA (ENCARGOS COMPLEMENTARES) - MENSALISTA</v>
          </cell>
          <cell r="C7288" t="str">
            <v>MES</v>
          </cell>
          <cell r="D7288">
            <v>31.36</v>
          </cell>
          <cell r="E7288" t="str">
            <v>Livro SINAPI: Cálculos e Parâmetros</v>
          </cell>
          <cell r="F7288" t="str">
            <v>SINAPI Mai/26</v>
          </cell>
        </row>
        <row r="7289">
          <cell r="A7289">
            <v>101340</v>
          </cell>
          <cell r="B7289" t="str">
            <v>CURSO DE CAPACITAÇÃO PARA OPERADOR DE BETONEIRA ESTACIONARIA / MISTURADOR (ENCARGOS COMPLEMENTARES) - MENSALISTA</v>
          </cell>
          <cell r="C7289" t="str">
            <v>MES</v>
          </cell>
          <cell r="D7289">
            <v>28.44</v>
          </cell>
          <cell r="E7289" t="str">
            <v>Livro SINAPI: Cálculos e Parâmetros</v>
          </cell>
          <cell r="F7289" t="str">
            <v>SINAPI Mai/26</v>
          </cell>
        </row>
        <row r="7290">
          <cell r="A7290">
            <v>95389</v>
          </cell>
          <cell r="B7290" t="str">
            <v>CURSO DE CAPACITAÇÃO PARA OPERADOR DE BETONEIRA ESTACIONÁRIA/MISTURADOR (ENCARGOS COMPLEMENTARES) - HORISTA</v>
          </cell>
          <cell r="C7290" t="str">
            <v>H</v>
          </cell>
          <cell r="D7290">
            <v>0.21</v>
          </cell>
          <cell r="E7290" t="str">
            <v>Livro SINAPI: Cálculos e Parâmetros</v>
          </cell>
          <cell r="F7290" t="str">
            <v>SINAPI Mai/26</v>
          </cell>
        </row>
        <row r="7291">
          <cell r="A7291">
            <v>101341</v>
          </cell>
          <cell r="B7291" t="str">
            <v>CURSO DE CAPACITAÇÃO PARA OPERADOR DE COMPRESSOR DE AR OU COMPRESSORISTA (ENCARGOS COMPLEMENTARES) - MENSALISTA</v>
          </cell>
          <cell r="C7291" t="str">
            <v>MES</v>
          </cell>
          <cell r="D7291">
            <v>26.63</v>
          </cell>
          <cell r="E7291" t="str">
            <v>Livro SINAPI: Cálculos e Parâmetros</v>
          </cell>
          <cell r="F7291" t="str">
            <v>SINAPI Mai/26</v>
          </cell>
        </row>
        <row r="7292">
          <cell r="A7292">
            <v>95355</v>
          </cell>
          <cell r="B7292" t="str">
            <v>CURSO DE CAPACITAÇÃO PARA OPERADOR DE COMPRESSOR OU COMPRESSORISTA (ENCARGOS COMPLEMENTARES) - HORISTA</v>
          </cell>
          <cell r="C7292" t="str">
            <v>H</v>
          </cell>
          <cell r="D7292">
            <v>0.2</v>
          </cell>
          <cell r="E7292" t="str">
            <v>Livro SINAPI: Cálculos e Parâmetros</v>
          </cell>
          <cell r="F7292" t="str">
            <v>SINAPI Mai/26</v>
          </cell>
        </row>
        <row r="7293">
          <cell r="A7293">
            <v>95356</v>
          </cell>
          <cell r="B7293" t="str">
            <v>CURSO DE CAPACITAÇÃO PARA OPERADOR DE DEMARCADORA DE FAIXAS (ENCARGOS COMPLEMENTARES) - HORISTA</v>
          </cell>
          <cell r="C7293" t="str">
            <v>H</v>
          </cell>
          <cell r="D7293">
            <v>0.23</v>
          </cell>
          <cell r="E7293" t="str">
            <v>Livro SINAPI: Cálculos e Parâmetros</v>
          </cell>
          <cell r="F7293" t="str">
            <v>SINAPI Mai/26</v>
          </cell>
        </row>
        <row r="7294">
          <cell r="A7294">
            <v>101342</v>
          </cell>
          <cell r="B7294" t="str">
            <v>CURSO DE CAPACITAÇÃO PARA OPERADOR DE DEMARCADORA DE FAIXAS DE TRAFEGO (ENCARGOS COMPLEMENTARES) - MENSALISTA</v>
          </cell>
          <cell r="C7294" t="str">
            <v>MES</v>
          </cell>
          <cell r="D7294">
            <v>31.36</v>
          </cell>
          <cell r="E7294" t="str">
            <v>Livro SINAPI: Cálculos e Parâmetros</v>
          </cell>
          <cell r="F7294" t="str">
            <v>SINAPI Mai/26</v>
          </cell>
        </row>
        <row r="7295">
          <cell r="A7295">
            <v>95357</v>
          </cell>
          <cell r="B7295" t="str">
            <v>CURSO DE CAPACITAÇÃO PARA OPERADOR DE ESCAVADEIRA (ENCARGOS COMPLEMENTARES) - HORISTA</v>
          </cell>
          <cell r="C7295" t="str">
            <v>H</v>
          </cell>
          <cell r="D7295">
            <v>0.44</v>
          </cell>
          <cell r="E7295" t="str">
            <v>Livro SINAPI: Cálculos e Parâmetros</v>
          </cell>
          <cell r="F7295" t="str">
            <v>SINAPI Mai/26</v>
          </cell>
        </row>
        <row r="7296">
          <cell r="A7296">
            <v>101343</v>
          </cell>
          <cell r="B7296" t="str">
            <v>CURSO DE CAPACITAÇÃO PARA OPERADOR DE ESCAVADEIRA (ENCARGOS COMPLEMENTARES) - MENSALISTA</v>
          </cell>
          <cell r="C7296" t="str">
            <v>MES</v>
          </cell>
          <cell r="D7296">
            <v>58.08</v>
          </cell>
          <cell r="E7296" t="str">
            <v>Livro SINAPI: Cálculos e Parâmetros</v>
          </cell>
          <cell r="F7296" t="str">
            <v>SINAPI Mai/26</v>
          </cell>
        </row>
        <row r="7297">
          <cell r="A7297">
            <v>95358</v>
          </cell>
          <cell r="B7297" t="str">
            <v>CURSO DE CAPACITAÇÃO PARA OPERADOR DE GUINCHO (ENCARGOS COMPLEMENTARES) - HORISTA</v>
          </cell>
          <cell r="C7297" t="str">
            <v>H</v>
          </cell>
          <cell r="D7297">
            <v>0.43</v>
          </cell>
          <cell r="E7297" t="str">
            <v>Livro SINAPI: Cálculos e Parâmetros</v>
          </cell>
          <cell r="F7297" t="str">
            <v>SINAPI Mai/26</v>
          </cell>
        </row>
        <row r="7298">
          <cell r="A7298">
            <v>101344</v>
          </cell>
          <cell r="B7298" t="str">
            <v>CURSO DE CAPACITAÇÃO PARA OPERADOR DE GUINCHO OU GUINCHEIRO (ENCARGOS COMPLEMENTARES) - MENSALISTA</v>
          </cell>
          <cell r="C7298" t="str">
            <v>MES</v>
          </cell>
          <cell r="D7298">
            <v>57.22</v>
          </cell>
          <cell r="E7298" t="str">
            <v>Livro SINAPI: Cálculos e Parâmetros</v>
          </cell>
          <cell r="F7298" t="str">
            <v>SINAPI Mai/26</v>
          </cell>
        </row>
        <row r="7299">
          <cell r="A7299">
            <v>95359</v>
          </cell>
          <cell r="B7299" t="str">
            <v>CURSO DE CAPACITAÇÃO PARA OPERADOR DE GUINDASTE (ENCARGOS COMPLEMENTARES) - HORISTA</v>
          </cell>
          <cell r="C7299" t="str">
            <v>H</v>
          </cell>
          <cell r="D7299">
            <v>0.44</v>
          </cell>
          <cell r="E7299" t="str">
            <v>Livro SINAPI: Cálculos e Parâmetros</v>
          </cell>
          <cell r="F7299" t="str">
            <v>SINAPI Mai/26</v>
          </cell>
        </row>
        <row r="7300">
          <cell r="A7300">
            <v>101345</v>
          </cell>
          <cell r="B7300" t="str">
            <v>CURSO DE CAPACITAÇÃO PARA OPERADOR DE GUINDASTE (ENCARGOS COMPLEMENTARES) - MENSALISTA</v>
          </cell>
          <cell r="C7300" t="str">
            <v>MES</v>
          </cell>
          <cell r="D7300">
            <v>59.19</v>
          </cell>
          <cell r="E7300" t="str">
            <v>Livro SINAPI: Cálculos e Parâmetros</v>
          </cell>
          <cell r="F7300" t="str">
            <v>SINAPI Mai/26</v>
          </cell>
        </row>
        <row r="7301">
          <cell r="A7301">
            <v>101346</v>
          </cell>
          <cell r="B7301" t="str">
            <v>CURSO DE CAPACITAÇÃO PARA OPERADOR DE JATO ABRASIVO OU JATISTA (ENCARGOS COMPLEMENTARES) - MENSALISTA</v>
          </cell>
          <cell r="C7301" t="str">
            <v>MES</v>
          </cell>
          <cell r="D7301">
            <v>32.32</v>
          </cell>
          <cell r="E7301" t="str">
            <v>Livro SINAPI: Cálculos e Parâmetros</v>
          </cell>
          <cell r="F7301" t="str">
            <v>SINAPI Mai/26</v>
          </cell>
        </row>
        <row r="7302">
          <cell r="A7302">
            <v>101347</v>
          </cell>
          <cell r="B7302" t="str">
            <v>CURSO DE CAPACITAÇÃO PARA OPERADOR DE MAQUINAS E TRATORES DIVERSOS (ENCARGOS COMPLEMENTARES) - MENSALISTA</v>
          </cell>
          <cell r="C7302" t="str">
            <v>MES</v>
          </cell>
          <cell r="D7302">
            <v>46.72</v>
          </cell>
          <cell r="E7302" t="str">
            <v>Livro SINAPI: Cálculos e Parâmetros</v>
          </cell>
          <cell r="F7302" t="str">
            <v>SINAPI Mai/26</v>
          </cell>
        </row>
        <row r="7303">
          <cell r="A7303">
            <v>95361</v>
          </cell>
          <cell r="B7303" t="str">
            <v>CURSO DE CAPACITAÇÃO PARA OPERADOR DE MARTELETE OU MARTELETEIRO (ENCARGOS COMPLEMENTARES) - HORISTA</v>
          </cell>
          <cell r="C7303" t="str">
            <v>H</v>
          </cell>
          <cell r="D7303">
            <v>0.22</v>
          </cell>
          <cell r="E7303" t="str">
            <v>Livro SINAPI: Cálculos e Parâmetros</v>
          </cell>
          <cell r="F7303" t="str">
            <v>SINAPI Mai/26</v>
          </cell>
        </row>
        <row r="7304">
          <cell r="A7304">
            <v>101348</v>
          </cell>
          <cell r="B7304" t="str">
            <v>CURSO DE CAPACITAÇÃO PARA OPERADOR DE MARTELETE OU MARTELETEIRO (ENCARGOS COMPLEMENTARES) - MENSALISTA</v>
          </cell>
          <cell r="C7304" t="str">
            <v>MES</v>
          </cell>
          <cell r="D7304">
            <v>29.05</v>
          </cell>
          <cell r="E7304" t="str">
            <v>Livro SINAPI: Cálculos e Parâmetros</v>
          </cell>
          <cell r="F7304" t="str">
            <v>SINAPI Mai/26</v>
          </cell>
        </row>
        <row r="7305">
          <cell r="A7305">
            <v>101349</v>
          </cell>
          <cell r="B7305" t="str">
            <v>CURSO DE CAPACITAÇÃO PARA OPERADOR DE MOTO SCRAPER (ENCARGOS COMPLEMENTARES) - MENSALISTA</v>
          </cell>
          <cell r="C7305" t="str">
            <v>MES</v>
          </cell>
          <cell r="D7305">
            <v>43.35</v>
          </cell>
          <cell r="E7305" t="str">
            <v>Livro SINAPI: Cálculos e Parâmetros</v>
          </cell>
          <cell r="F7305" t="str">
            <v>SINAPI Mai/26</v>
          </cell>
        </row>
        <row r="7306">
          <cell r="A7306">
            <v>95362</v>
          </cell>
          <cell r="B7306" t="str">
            <v>CURSO DE CAPACITAÇÃO PARA OPERADOR DE MOTO-ESCREIPER (ENCARGOS COMPLEMENTARES) - HORISTA</v>
          </cell>
          <cell r="C7306" t="str">
            <v>H</v>
          </cell>
          <cell r="D7306">
            <v>0.32</v>
          </cell>
          <cell r="E7306" t="str">
            <v>Livro SINAPI: Cálculos e Parâmetros</v>
          </cell>
          <cell r="F7306" t="str">
            <v>SINAPI Mai/26</v>
          </cell>
        </row>
        <row r="7307">
          <cell r="A7307">
            <v>95363</v>
          </cell>
          <cell r="B7307" t="str">
            <v>CURSO DE CAPACITAÇÃO PARA OPERADOR DE MOTONIVELADORA (ENCARGOS COMPLEMENTARES) - HORISTA</v>
          </cell>
          <cell r="C7307" t="str">
            <v>H</v>
          </cell>
          <cell r="D7307">
            <v>0.32</v>
          </cell>
          <cell r="E7307" t="str">
            <v>Livro SINAPI: Cálculos e Parâmetros</v>
          </cell>
          <cell r="F7307" t="str">
            <v>SINAPI Mai/26</v>
          </cell>
        </row>
        <row r="7308">
          <cell r="A7308">
            <v>101350</v>
          </cell>
          <cell r="B7308" t="str">
            <v>CURSO DE CAPACITAÇÃO PARA OPERADOR DE MOTONIVELADORA (ENCARGOS COMPLEMENTARES) - MENSALISTA</v>
          </cell>
          <cell r="C7308" t="str">
            <v>MES</v>
          </cell>
          <cell r="D7308">
            <v>43.35</v>
          </cell>
          <cell r="E7308" t="str">
            <v>Livro SINAPI: Cálculos e Parâmetros</v>
          </cell>
          <cell r="F7308" t="str">
            <v>SINAPI Mai/26</v>
          </cell>
        </row>
        <row r="7309">
          <cell r="A7309">
            <v>95360</v>
          </cell>
          <cell r="B7309" t="str">
            <v>CURSO DE CAPACITAÇÃO PARA OPERADOR DE MÁQUINAS E EQUIPAMENTOS (ENCARGOS COMPLEMENTARES) - HORISTA</v>
          </cell>
          <cell r="C7309" t="str">
            <v>H</v>
          </cell>
          <cell r="D7309">
            <v>0.35</v>
          </cell>
          <cell r="E7309" t="str">
            <v>Livro SINAPI: Cálculos e Parâmetros</v>
          </cell>
          <cell r="F7309" t="str">
            <v>SINAPI Mai/26</v>
          </cell>
        </row>
        <row r="7310">
          <cell r="A7310">
            <v>101351</v>
          </cell>
          <cell r="B7310" t="str">
            <v>CURSO DE CAPACITAÇÃO PARA OPERADOR DE PA CARREGADEIRA (ENCARGOS COMPLEMENTARES) - MENSALISTA</v>
          </cell>
          <cell r="C7310" t="str">
            <v>MES</v>
          </cell>
          <cell r="D7310">
            <v>31.36</v>
          </cell>
          <cell r="E7310" t="str">
            <v>Livro SINAPI: Cálculos e Parâmetros</v>
          </cell>
          <cell r="F7310" t="str">
            <v>SINAPI Mai/26</v>
          </cell>
        </row>
        <row r="7311">
          <cell r="A7311">
            <v>95365</v>
          </cell>
          <cell r="B7311" t="str">
            <v>CURSO DE CAPACITAÇÃO PARA OPERADOR DE PAVIMENTADORA (ENCARGOS COMPLEMENTARES) - HORISTA</v>
          </cell>
          <cell r="C7311" t="str">
            <v>H</v>
          </cell>
          <cell r="D7311">
            <v>0.23</v>
          </cell>
          <cell r="E7311" t="str">
            <v>Livro SINAPI: Cálculos e Parâmetros</v>
          </cell>
          <cell r="F7311" t="str">
            <v>SINAPI Mai/26</v>
          </cell>
        </row>
        <row r="7312">
          <cell r="A7312">
            <v>101352</v>
          </cell>
          <cell r="B7312" t="str">
            <v>CURSO DE CAPACITAÇÃO PARA OPERADOR DE PAVIMENTADORA / MESA VIBROACABADORA (ENCARGOS COMPLEMENTARES) - MENSALISTA</v>
          </cell>
          <cell r="C7312" t="str">
            <v>MES</v>
          </cell>
          <cell r="D7312">
            <v>31.36</v>
          </cell>
          <cell r="E7312" t="str">
            <v>Livro SINAPI: Cálculos e Parâmetros</v>
          </cell>
          <cell r="F7312" t="str">
            <v>SINAPI Mai/26</v>
          </cell>
        </row>
        <row r="7313">
          <cell r="A7313">
            <v>95364</v>
          </cell>
          <cell r="B7313" t="str">
            <v>CURSO DE CAPACITAÇÃO PARA OPERADOR DE PÁ CARREGADEIRA (ENCARGOS COMPLEMENTARES) - HORISTA</v>
          </cell>
          <cell r="C7313" t="str">
            <v>H</v>
          </cell>
          <cell r="D7313">
            <v>0.23</v>
          </cell>
          <cell r="E7313" t="str">
            <v>Livro SINAPI: Cálculos e Parâmetros</v>
          </cell>
          <cell r="F7313" t="str">
            <v>SINAPI Mai/26</v>
          </cell>
        </row>
        <row r="7314">
          <cell r="A7314">
            <v>95366</v>
          </cell>
          <cell r="B7314" t="str">
            <v>CURSO DE CAPACITAÇÃO PARA OPERADOR DE ROLO COMPACTADOR (ENCARGOS COMPLEMENTARES) - HORISTA</v>
          </cell>
          <cell r="C7314" t="str">
            <v>H</v>
          </cell>
          <cell r="D7314">
            <v>0.24</v>
          </cell>
          <cell r="E7314" t="str">
            <v>Livro SINAPI: Cálculos e Parâmetros</v>
          </cell>
          <cell r="F7314" t="str">
            <v>SINAPI Mai/26</v>
          </cell>
        </row>
        <row r="7315">
          <cell r="A7315">
            <v>101353</v>
          </cell>
          <cell r="B7315" t="str">
            <v>CURSO DE CAPACITAÇÃO PARA OPERADOR DE ROLO COMPACTADOR (ENCARGOS COMPLEMENTARES) - MENSALISTA</v>
          </cell>
          <cell r="C7315" t="str">
            <v>MES</v>
          </cell>
          <cell r="D7315">
            <v>31.92</v>
          </cell>
          <cell r="E7315" t="str">
            <v>Livro SINAPI: Cálculos e Parâmetros</v>
          </cell>
          <cell r="F7315" t="str">
            <v>SINAPI Mai/26</v>
          </cell>
        </row>
        <row r="7316">
          <cell r="A7316">
            <v>95367</v>
          </cell>
          <cell r="B7316" t="str">
            <v>CURSO DE CAPACITAÇÃO PARA OPERADOR DE USINA DE ASFALTO, DE SOLOS OU DE CONCRETO (ENCARGOS COMPLEMENTARES) - HORISTA</v>
          </cell>
          <cell r="C7316" t="str">
            <v>H</v>
          </cell>
          <cell r="D7316">
            <v>0.32</v>
          </cell>
          <cell r="E7316" t="str">
            <v>Livro SINAPI: Cálculos e Parâmetros</v>
          </cell>
          <cell r="F7316" t="str">
            <v>SINAPI Mai/26</v>
          </cell>
        </row>
        <row r="7317">
          <cell r="A7317">
            <v>101355</v>
          </cell>
          <cell r="B7317" t="str">
            <v>CURSO DE CAPACITAÇÃO PARA OPERADOR DE USINA DE ASFALTO, DE SOLOS OU DE CONCRETO (ENCARGOS COMPLEMENTARES) - MENSALISTA</v>
          </cell>
          <cell r="C7317" t="str">
            <v>MES</v>
          </cell>
          <cell r="D7317">
            <v>43.35</v>
          </cell>
          <cell r="E7317" t="str">
            <v>Livro SINAPI: Cálculos e Parâmetros</v>
          </cell>
          <cell r="F7317" t="str">
            <v>SINAPI Mai/26</v>
          </cell>
        </row>
        <row r="7318">
          <cell r="A7318">
            <v>95368</v>
          </cell>
          <cell r="B7318" t="str">
            <v>CURSO DE CAPACITAÇÃO PARA OPERADOR JATO DE AREIA OU JATISTA (ENCARGOS COMPLEMENTARES) - HORISTA</v>
          </cell>
          <cell r="C7318" t="str">
            <v>H</v>
          </cell>
          <cell r="D7318">
            <v>0.24</v>
          </cell>
          <cell r="E7318" t="str">
            <v>Livro SINAPI: Cálculos e Parâmetros</v>
          </cell>
          <cell r="F7318" t="str">
            <v>SINAPI Mai/26</v>
          </cell>
        </row>
        <row r="7319">
          <cell r="A7319">
            <v>95369</v>
          </cell>
          <cell r="B7319" t="str">
            <v>CURSO DE CAPACITAÇÃO PARA OPERADOR PARA BATE ESTACAS (ENCARGOS COMPLEMENTARES) - HORISTA</v>
          </cell>
          <cell r="C7319" t="str">
            <v>H</v>
          </cell>
          <cell r="D7319">
            <v>0.25</v>
          </cell>
          <cell r="E7319" t="str">
            <v>Livro SINAPI: Cálculos e Parâmetros</v>
          </cell>
          <cell r="F7319" t="str">
            <v>SINAPI Mai/26</v>
          </cell>
        </row>
        <row r="7320">
          <cell r="A7320">
            <v>95370</v>
          </cell>
          <cell r="B7320" t="str">
            <v>CURSO DE CAPACITAÇÃO PARA PASTILHEIRO (ENCARGOS COMPLEMENTARES) - HORISTA</v>
          </cell>
          <cell r="C7320" t="str">
            <v>H</v>
          </cell>
          <cell r="D7320">
            <v>0.38</v>
          </cell>
          <cell r="E7320" t="str">
            <v>Livro SINAPI: Cálculos e Parâmetros</v>
          </cell>
          <cell r="F7320" t="str">
            <v>SINAPI Mai/26</v>
          </cell>
        </row>
        <row r="7321">
          <cell r="A7321">
            <v>101356</v>
          </cell>
          <cell r="B7321" t="str">
            <v>CURSO DE CAPACITAÇÃO PARA PASTILHEIRO (ENCARGOS COMPLEMENTARES) - MENSALISTA</v>
          </cell>
          <cell r="C7321" t="str">
            <v>MES</v>
          </cell>
          <cell r="D7321">
            <v>50.71</v>
          </cell>
          <cell r="E7321" t="str">
            <v>Livro SINAPI: Cálculos e Parâmetros</v>
          </cell>
          <cell r="F7321" t="str">
            <v>SINAPI Mai/26</v>
          </cell>
        </row>
        <row r="7322">
          <cell r="A7322">
            <v>95371</v>
          </cell>
          <cell r="B7322" t="str">
            <v>CURSO DE CAPACITAÇÃO PARA PEDREIRO (ENCARGOS COMPLEMENTARES) - HORISTA</v>
          </cell>
          <cell r="C7322" t="str">
            <v>H</v>
          </cell>
          <cell r="D7322">
            <v>0.55000000000000004</v>
          </cell>
          <cell r="E7322" t="str">
            <v>Livro SINAPI: Cálculos e Parâmetros</v>
          </cell>
          <cell r="F7322" t="str">
            <v>SINAPI Mai/26</v>
          </cell>
        </row>
        <row r="7323">
          <cell r="A7323">
            <v>101357</v>
          </cell>
          <cell r="B7323" t="str">
            <v>CURSO DE CAPACITAÇÃO PARA PEDREIRO (ENCARGOS COMPLEMENTARES) - MENSALISTA</v>
          </cell>
          <cell r="C7323" t="str">
            <v>MES</v>
          </cell>
          <cell r="D7323">
            <v>72.83</v>
          </cell>
          <cell r="E7323" t="str">
            <v>Livro SINAPI: Cálculos e Parâmetros</v>
          </cell>
          <cell r="F7323" t="str">
            <v>SINAPI Mai/26</v>
          </cell>
        </row>
        <row r="7324">
          <cell r="A7324">
            <v>95372</v>
          </cell>
          <cell r="B7324" t="str">
            <v>CURSO DE CAPACITAÇÃO PARA PINTOR (ENCARGOS COMPLEMENTARES) - HORISTA</v>
          </cell>
          <cell r="C7324" t="str">
            <v>H</v>
          </cell>
          <cell r="D7324">
            <v>0.38</v>
          </cell>
          <cell r="E7324" t="str">
            <v>Livro SINAPI: Cálculos e Parâmetros</v>
          </cell>
          <cell r="F7324" t="str">
            <v>SINAPI Mai/26</v>
          </cell>
        </row>
        <row r="7325">
          <cell r="A7325">
            <v>101358</v>
          </cell>
          <cell r="B7325" t="str">
            <v>CURSO DE CAPACITAÇÃO PARA PINTOR (ENCARGOS COMPLEMENTARES) - MENSALISTA</v>
          </cell>
          <cell r="C7325" t="str">
            <v>MES</v>
          </cell>
          <cell r="D7325">
            <v>50.71</v>
          </cell>
          <cell r="E7325" t="str">
            <v>Livro SINAPI: Cálculos e Parâmetros</v>
          </cell>
          <cell r="F7325" t="str">
            <v>SINAPI Mai/26</v>
          </cell>
        </row>
        <row r="7326">
          <cell r="A7326">
            <v>95373</v>
          </cell>
          <cell r="B7326" t="str">
            <v>CURSO DE CAPACITAÇÃO PARA PINTOR DE LETREIROS (ENCARGOS COMPLEMENTARES) - HORISTA</v>
          </cell>
          <cell r="C7326" t="str">
            <v>H</v>
          </cell>
          <cell r="D7326">
            <v>0.35</v>
          </cell>
          <cell r="E7326" t="str">
            <v>Livro SINAPI: Cálculos e Parâmetros</v>
          </cell>
          <cell r="F7326" t="str">
            <v>SINAPI Mai/26</v>
          </cell>
        </row>
        <row r="7327">
          <cell r="A7327">
            <v>101359</v>
          </cell>
          <cell r="B7327" t="str">
            <v>CURSO DE CAPACITAÇÃO PARA PINTOR DE LETREIROS (ENCARGOS COMPLEMENTARES) - MENSALISTA</v>
          </cell>
          <cell r="C7327" t="str">
            <v>MES</v>
          </cell>
          <cell r="D7327">
            <v>46.76</v>
          </cell>
          <cell r="E7327" t="str">
            <v>Livro SINAPI: Cálculos e Parâmetros</v>
          </cell>
          <cell r="F7327" t="str">
            <v>SINAPI Mai/26</v>
          </cell>
        </row>
        <row r="7328">
          <cell r="A7328">
            <v>101360</v>
          </cell>
          <cell r="B7328" t="str">
            <v>CURSO DE CAPACITAÇÃO PARA PINTOR PARA TINTA EPOXI (ENCARGOS COMPLEMENTARES) - MENSALISTA</v>
          </cell>
          <cell r="C7328" t="str">
            <v>MES</v>
          </cell>
          <cell r="D7328">
            <v>50.71</v>
          </cell>
          <cell r="E7328" t="str">
            <v>Livro SINAPI: Cálculos e Parâmetros</v>
          </cell>
          <cell r="F7328" t="str">
            <v>SINAPI Mai/26</v>
          </cell>
        </row>
        <row r="7329">
          <cell r="A7329">
            <v>95374</v>
          </cell>
          <cell r="B7329" t="str">
            <v>CURSO DE CAPACITAÇÃO PARA PINTOR PARA TINTA EPÓXI (ENCARGOS COMPLEMENTARES) - HORISTA</v>
          </cell>
          <cell r="C7329" t="str">
            <v>H</v>
          </cell>
          <cell r="D7329">
            <v>0.38</v>
          </cell>
          <cell r="E7329" t="str">
            <v>Livro SINAPI: Cálculos e Parâmetros</v>
          </cell>
          <cell r="F7329" t="str">
            <v>SINAPI Mai/26</v>
          </cell>
        </row>
        <row r="7330">
          <cell r="A7330">
            <v>95375</v>
          </cell>
          <cell r="B7330" t="str">
            <v>CURSO DE CAPACITAÇÃO PARA POCEIRO (ENCARGOS COMPLEMENTARES) - HORISTA</v>
          </cell>
          <cell r="C7330" t="str">
            <v>H</v>
          </cell>
          <cell r="D7330">
            <v>0.56000000000000005</v>
          </cell>
          <cell r="E7330" t="str">
            <v>Livro SINAPI: Cálculos e Parâmetros</v>
          </cell>
          <cell r="F7330" t="str">
            <v>SINAPI Mai/26</v>
          </cell>
        </row>
        <row r="7331">
          <cell r="A7331">
            <v>101361</v>
          </cell>
          <cell r="B7331" t="str">
            <v>CURSO DE CAPACITAÇÃO PARA POCEIRO / ESCAVADOR DE VALAS E TUBULOES (ENCARGOS COMPLEMENTARES) - MENSALISTA</v>
          </cell>
          <cell r="C7331" t="str">
            <v>MES</v>
          </cell>
          <cell r="D7331">
            <v>74.12</v>
          </cell>
          <cell r="E7331" t="str">
            <v>Livro SINAPI: Cálculos e Parâmetros</v>
          </cell>
          <cell r="F7331" t="str">
            <v>SINAPI Mai/26</v>
          </cell>
        </row>
        <row r="7332">
          <cell r="A7332">
            <v>95376</v>
          </cell>
          <cell r="B7332" t="str">
            <v>CURSO DE CAPACITAÇÃO PARA RASTELEIRO (ENCARGOS COMPLEMENTARES) - HORISTA</v>
          </cell>
          <cell r="C7332" t="str">
            <v>H</v>
          </cell>
          <cell r="D7332">
            <v>0.13</v>
          </cell>
          <cell r="E7332" t="str">
            <v>Livro SINAPI: Cálculos e Parâmetros</v>
          </cell>
          <cell r="F7332" t="str">
            <v>SINAPI Mai/26</v>
          </cell>
        </row>
        <row r="7333">
          <cell r="A7333">
            <v>95377</v>
          </cell>
          <cell r="B7333" t="str">
            <v>CURSO DE CAPACITAÇÃO PARA SERRALHEIRO (ENCARGOS COMPLEMENTARES) - HORISTA</v>
          </cell>
          <cell r="C7333" t="str">
            <v>H</v>
          </cell>
          <cell r="D7333">
            <v>0.3</v>
          </cell>
          <cell r="E7333" t="str">
            <v>Livro SINAPI: Cálculos e Parâmetros</v>
          </cell>
          <cell r="F7333" t="str">
            <v>SINAPI Mai/26</v>
          </cell>
        </row>
        <row r="7334">
          <cell r="A7334">
            <v>101363</v>
          </cell>
          <cell r="B7334" t="str">
            <v>CURSO DE CAPACITAÇÃO PARA SERRALHEIRO (ENCARGOS COMPLEMENTARES) - MENSALISTA</v>
          </cell>
          <cell r="C7334" t="str">
            <v>MES</v>
          </cell>
          <cell r="D7334">
            <v>40.69</v>
          </cell>
          <cell r="E7334" t="str">
            <v>Livro SINAPI: Cálculos e Parâmetros</v>
          </cell>
          <cell r="F7334" t="str">
            <v>SINAPI Mai/26</v>
          </cell>
        </row>
        <row r="7335">
          <cell r="A7335">
            <v>95378</v>
          </cell>
          <cell r="B7335" t="str">
            <v>CURSO DE CAPACITAÇÃO PARA SERVENTE (ENCARGOS COMPLEMENTARES) - HORISTA</v>
          </cell>
          <cell r="C7335" t="str">
            <v>H</v>
          </cell>
          <cell r="D7335">
            <v>0.45</v>
          </cell>
          <cell r="E7335" t="str">
            <v>Livro SINAPI: Cálculos e Parâmetros</v>
          </cell>
          <cell r="F7335" t="str">
            <v>SINAPI Mai/26</v>
          </cell>
        </row>
        <row r="7336">
          <cell r="A7336">
            <v>101364</v>
          </cell>
          <cell r="B7336" t="str">
            <v>CURSO DE CAPACITAÇÃO PARA SERVENTE DE OBRAS (ENCARGOS COMPLEMENTARES) - MENSALISTA</v>
          </cell>
          <cell r="C7336" t="str">
            <v>MES</v>
          </cell>
          <cell r="D7336">
            <v>59.84</v>
          </cell>
          <cell r="E7336" t="str">
            <v>Livro SINAPI: Cálculos e Parâmetros</v>
          </cell>
          <cell r="F7336" t="str">
            <v>SINAPI Mai/26</v>
          </cell>
        </row>
        <row r="7337">
          <cell r="A7337">
            <v>95379</v>
          </cell>
          <cell r="B7337" t="str">
            <v>CURSO DE CAPACITAÇÃO PARA SOLDADOR (ENCARGOS COMPLEMENTARES) - HORISTA</v>
          </cell>
          <cell r="C7337" t="str">
            <v>H</v>
          </cell>
          <cell r="D7337">
            <v>0.37</v>
          </cell>
          <cell r="E7337" t="str">
            <v>Livro SINAPI: Cálculos e Parâmetros</v>
          </cell>
          <cell r="F7337" t="str">
            <v>SINAPI Mai/26</v>
          </cell>
        </row>
        <row r="7338">
          <cell r="A7338">
            <v>101365</v>
          </cell>
          <cell r="B7338" t="str">
            <v>CURSO DE CAPACITAÇÃO PARA SOLDADOR (ENCARGOS COMPLEMENTARES) - MENSALISTA</v>
          </cell>
          <cell r="C7338" t="str">
            <v>MES</v>
          </cell>
          <cell r="D7338">
            <v>49.64</v>
          </cell>
          <cell r="E7338" t="str">
            <v>Livro SINAPI: Cálculos e Parâmetros</v>
          </cell>
          <cell r="F7338" t="str">
            <v>SINAPI Mai/26</v>
          </cell>
        </row>
        <row r="7339">
          <cell r="A7339">
            <v>95380</v>
          </cell>
          <cell r="B7339" t="str">
            <v>CURSO DE CAPACITAÇÃO PARA SOLDADOR A (PARA SOLDA A SER TESTADA COM RAIOS X) (ENCARGOS COMPLEMENTARES) - HORISTA</v>
          </cell>
          <cell r="C7339" t="str">
            <v>H</v>
          </cell>
          <cell r="D7339">
            <v>0.4</v>
          </cell>
          <cell r="E7339" t="str">
            <v>Livro SINAPI: Cálculos e Parâmetros</v>
          </cell>
          <cell r="F7339" t="str">
            <v>SINAPI Mai/26</v>
          </cell>
        </row>
        <row r="7340">
          <cell r="A7340">
            <v>101366</v>
          </cell>
          <cell r="B7340" t="str">
            <v>CURSO DE CAPACITAÇÃO PARA SOLDADOR ELETRICO (ENCARGOS COMPLEMENTARES) - MENSALISTA</v>
          </cell>
          <cell r="C7340" t="str">
            <v>MES</v>
          </cell>
          <cell r="D7340">
            <v>53.5</v>
          </cell>
          <cell r="E7340" t="str">
            <v>Livro SINAPI: Cálculos e Parâmetros</v>
          </cell>
          <cell r="F7340" t="str">
            <v>SINAPI Mai/26</v>
          </cell>
        </row>
        <row r="7341">
          <cell r="A7341">
            <v>100535</v>
          </cell>
          <cell r="B7341" t="str">
            <v>CURSO DE CAPACITAÇÃO PARA TECNICO DE EDIFICACOES (ENCARGOS COMPLEMENTARES) - HORISTA</v>
          </cell>
          <cell r="C7341" t="str">
            <v>H</v>
          </cell>
          <cell r="D7341">
            <v>1.1399999999999999</v>
          </cell>
          <cell r="E7341" t="str">
            <v>Livro SINAPI: Cálculos e Parâmetros</v>
          </cell>
          <cell r="F7341" t="str">
            <v>SINAPI Mai/26</v>
          </cell>
        </row>
        <row r="7342">
          <cell r="A7342">
            <v>100536</v>
          </cell>
          <cell r="B7342" t="str">
            <v>CURSO DE CAPACITAÇÃO PARA TECNICO DE EDIFICACOES (ENCARGOS COMPLEMENTARES) - MENSALISTA</v>
          </cell>
          <cell r="C7342" t="str">
            <v>MES</v>
          </cell>
          <cell r="D7342">
            <v>150.6</v>
          </cell>
          <cell r="E7342" t="str">
            <v>Livro SINAPI: Cálculos e Parâmetros</v>
          </cell>
          <cell r="F7342" t="str">
            <v>SINAPI Mai/26</v>
          </cell>
        </row>
        <row r="7343">
          <cell r="A7343">
            <v>101368</v>
          </cell>
          <cell r="B7343" t="str">
            <v>CURSO DE CAPACITAÇÃO PARA TECNICO EM LABORATORIO E CAMPO DE CONSTRUCAO CIVIL (ENCARGOS COMPLEMENTARES) - MENSALISTA</v>
          </cell>
          <cell r="C7343" t="str">
            <v>MES</v>
          </cell>
          <cell r="D7343">
            <v>64.27</v>
          </cell>
          <cell r="E7343" t="str">
            <v>Livro SINAPI: Cálculos e Parâmetros</v>
          </cell>
          <cell r="F7343" t="str">
            <v>SINAPI Mai/26</v>
          </cell>
        </row>
        <row r="7344">
          <cell r="A7344">
            <v>101369</v>
          </cell>
          <cell r="B7344" t="str">
            <v>CURSO DE CAPACITAÇÃO PARA TECNICO EM SONDAGEM (ENCARGOS COMPLEMENTARES) - MENSALISTA</v>
          </cell>
          <cell r="C7344" t="str">
            <v>MES</v>
          </cell>
          <cell r="D7344">
            <v>51.05</v>
          </cell>
          <cell r="E7344" t="str">
            <v>Livro SINAPI: Cálculos e Parâmetros</v>
          </cell>
          <cell r="F7344" t="str">
            <v>SINAPI Mai/26</v>
          </cell>
        </row>
        <row r="7345">
          <cell r="A7345">
            <v>95385</v>
          </cell>
          <cell r="B7345" t="str">
            <v>CURSO DE CAPACITAÇÃO PARA TELHADISTA (ENCARGOS COMPLEMENTARES) - HORISTA</v>
          </cell>
          <cell r="C7345" t="str">
            <v>H</v>
          </cell>
          <cell r="D7345">
            <v>0.3</v>
          </cell>
          <cell r="E7345" t="str">
            <v>Livro SINAPI: Cálculos e Parâmetros</v>
          </cell>
          <cell r="F7345" t="str">
            <v>SINAPI Mai/26</v>
          </cell>
        </row>
        <row r="7346">
          <cell r="A7346">
            <v>101370</v>
          </cell>
          <cell r="B7346" t="str">
            <v>CURSO DE CAPACITAÇÃO PARA TELHADOR (ENCARGOS COMPLEMENTARES) - MENSALISTA</v>
          </cell>
          <cell r="C7346" t="str">
            <v>MES</v>
          </cell>
          <cell r="D7346">
            <v>39.630000000000003</v>
          </cell>
          <cell r="E7346" t="str">
            <v>Livro SINAPI: Cálculos e Parâmetros</v>
          </cell>
          <cell r="F7346" t="str">
            <v>SINAPI Mai/26</v>
          </cell>
        </row>
        <row r="7347">
          <cell r="A7347">
            <v>95406</v>
          </cell>
          <cell r="B7347" t="str">
            <v>CURSO DE CAPACITAÇÃO PARA TOPÓGRAFO (ENCARGOS COMPLEMENTARES) - HORISTA</v>
          </cell>
          <cell r="C7347" t="str">
            <v>H</v>
          </cell>
          <cell r="D7347">
            <v>0.66</v>
          </cell>
          <cell r="E7347" t="str">
            <v>Livro SINAPI: Cálculos e Parâmetros</v>
          </cell>
          <cell r="F7347" t="str">
            <v>SINAPI Mai/26</v>
          </cell>
        </row>
        <row r="7348">
          <cell r="A7348">
            <v>95424</v>
          </cell>
          <cell r="B7348" t="str">
            <v>CURSO DE CAPACITAÇÃO PARA TOPÓGRAFO (ENCARGOS COMPLEMENTARES) - MENSALISTA</v>
          </cell>
          <cell r="C7348" t="str">
            <v>MES</v>
          </cell>
          <cell r="D7348">
            <v>88.12</v>
          </cell>
          <cell r="E7348" t="str">
            <v>Livro SINAPI: Cálculos e Parâmetros</v>
          </cell>
          <cell r="F7348" t="str">
            <v>SINAPI Mai/26</v>
          </cell>
        </row>
        <row r="7349">
          <cell r="A7349">
            <v>95386</v>
          </cell>
          <cell r="B7349" t="str">
            <v>CURSO DE CAPACITAÇÃO PARA TRATORISTA (ENCARGOS COMPLEMENTARES) - HORISTA</v>
          </cell>
          <cell r="C7349" t="str">
            <v>H</v>
          </cell>
          <cell r="D7349">
            <v>0.35</v>
          </cell>
          <cell r="E7349" t="str">
            <v>Livro SINAPI: Cálculos e Parâmetros</v>
          </cell>
          <cell r="F7349" t="str">
            <v>SINAPI Mai/26</v>
          </cell>
        </row>
        <row r="7350">
          <cell r="A7350">
            <v>95383</v>
          </cell>
          <cell r="B7350" t="str">
            <v>CURSO DE CAPACITAÇÃO PARA TÉCNICO DE LABORATÓRIO (ENCARGOS COMPLEMENTARES) - HORISTA</v>
          </cell>
          <cell r="C7350" t="str">
            <v>H</v>
          </cell>
          <cell r="D7350">
            <v>0.48</v>
          </cell>
          <cell r="E7350" t="str">
            <v>Livro SINAPI: Cálculos e Parâmetros</v>
          </cell>
          <cell r="F7350" t="str">
            <v>SINAPI Mai/26</v>
          </cell>
        </row>
        <row r="7351">
          <cell r="A7351">
            <v>95384</v>
          </cell>
          <cell r="B7351" t="str">
            <v>CURSO DE CAPACITAÇÃO PARA TÉCNICO DE SONDAGEM (ENCARGOS COMPLEMENTARES) - HORISTA</v>
          </cell>
          <cell r="C7351" t="str">
            <v>H</v>
          </cell>
          <cell r="D7351">
            <v>0.38</v>
          </cell>
          <cell r="E7351" t="str">
            <v>Livro SINAPI: Cálculos e Parâmetros</v>
          </cell>
          <cell r="F7351" t="str">
            <v>SINAPI Mai/26</v>
          </cell>
        </row>
        <row r="7352">
          <cell r="A7352">
            <v>100299</v>
          </cell>
          <cell r="B7352" t="str">
            <v>CURSO DE CAPACITAÇÃO PARA TÉCNICO EM SEGURANÇA DO TRABALHO (ENCARGOS COMPLEMENTARES) - HORISTA</v>
          </cell>
          <cell r="C7352" t="str">
            <v>H</v>
          </cell>
          <cell r="D7352">
            <v>1.28</v>
          </cell>
          <cell r="E7352" t="str">
            <v>Livro SINAPI: Cálculos e Parâmetros</v>
          </cell>
          <cell r="F7352" t="str">
            <v>SINAPI Mai/26</v>
          </cell>
        </row>
        <row r="7353">
          <cell r="A7353">
            <v>100315</v>
          </cell>
          <cell r="B7353" t="str">
            <v>CURSO DE CAPACITAÇÃO PARA TÉCNICO EM SEGURANÇA DO TRABALHO (ENCARGOS COMPLEMENTARES) - MENSALISTA</v>
          </cell>
          <cell r="C7353" t="str">
            <v>MES</v>
          </cell>
          <cell r="D7353">
            <v>169.62</v>
          </cell>
          <cell r="E7353" t="str">
            <v>Livro SINAPI: Cálculos e Parâmetros</v>
          </cell>
          <cell r="F7353" t="str">
            <v>SINAPI Mai/26</v>
          </cell>
        </row>
        <row r="7354">
          <cell r="A7354">
            <v>95387</v>
          </cell>
          <cell r="B7354" t="str">
            <v>CURSO DE CAPACITAÇÃO PARA VIDRACEIRO (ENCARGOS COMPLEMENTARES) - HORISTA</v>
          </cell>
          <cell r="C7354" t="str">
            <v>H</v>
          </cell>
          <cell r="D7354">
            <v>0.31</v>
          </cell>
          <cell r="E7354" t="str">
            <v>Livro SINAPI: Cálculos e Parâmetros</v>
          </cell>
          <cell r="F7354" t="str">
            <v>SINAPI Mai/26</v>
          </cell>
        </row>
        <row r="7355">
          <cell r="A7355">
            <v>101371</v>
          </cell>
          <cell r="B7355" t="str">
            <v>CURSO DE CAPACITAÇÃO PARA VIDRACEIRO (ENCARGOS COMPLEMENTARES) - MENSALISTA</v>
          </cell>
          <cell r="C7355" t="str">
            <v>MES</v>
          </cell>
          <cell r="D7355">
            <v>41.69</v>
          </cell>
          <cell r="E7355" t="str">
            <v>Livro SINAPI: Cálculos e Parâmetros</v>
          </cell>
          <cell r="F7355" t="str">
            <v>SINAPI Mai/26</v>
          </cell>
        </row>
        <row r="7356">
          <cell r="A7356">
            <v>100288</v>
          </cell>
          <cell r="B7356" t="str">
            <v>CURSO DE CAPACITAÇÃO PARA VIGIA DIURNO (ENCARGOS COMPLEMENTARES) - HORISTA</v>
          </cell>
          <cell r="C7356" t="str">
            <v>H</v>
          </cell>
          <cell r="D7356">
            <v>0.12</v>
          </cell>
          <cell r="E7356" t="str">
            <v>Livro SINAPI: Cálculos e Parâmetros</v>
          </cell>
          <cell r="F7356" t="str">
            <v>SINAPI Mai/26</v>
          </cell>
        </row>
        <row r="7357">
          <cell r="A7357">
            <v>101372</v>
          </cell>
          <cell r="B7357" t="str">
            <v>CURSO DE CAPACITAÇÃO PARA VIGIA DIURNO (ENCARGOS COMPLEMENTARES) - MENSALISTA</v>
          </cell>
          <cell r="C7357" t="str">
            <v>MES</v>
          </cell>
          <cell r="D7357">
            <v>16.059999999999999</v>
          </cell>
          <cell r="E7357" t="str">
            <v>Livro SINAPI: Cálculos e Parâmetros</v>
          </cell>
          <cell r="F7357" t="str">
            <v>SINAPI Mai/26</v>
          </cell>
        </row>
        <row r="7358">
          <cell r="A7358">
            <v>90775</v>
          </cell>
          <cell r="B7358" t="str">
            <v>DESENHISTA PROJETISTA COM ENCARGOS COMPLEMENTARES</v>
          </cell>
          <cell r="C7358" t="str">
            <v>H</v>
          </cell>
          <cell r="D7358">
            <v>72.89</v>
          </cell>
          <cell r="E7358" t="str">
            <v>Livro SINAPI: Cálculos e Parâmetros</v>
          </cell>
          <cell r="F7358" t="str">
            <v>SINAPI Mai/26</v>
          </cell>
        </row>
        <row r="7359">
          <cell r="A7359">
            <v>93561</v>
          </cell>
          <cell r="B7359" t="str">
            <v>DESENHISTA PROJETISTA COM ENCARGOS COMPLEMENTARES</v>
          </cell>
          <cell r="C7359" t="str">
            <v>MES</v>
          </cell>
          <cell r="D7359">
            <v>12640.75</v>
          </cell>
          <cell r="E7359" t="str">
            <v>Livro SINAPI: Cálculos e Parâmetros</v>
          </cell>
          <cell r="F7359" t="str">
            <v>SINAPI Mai/26</v>
          </cell>
        </row>
        <row r="7360">
          <cell r="A7360">
            <v>88264</v>
          </cell>
          <cell r="B7360" t="str">
            <v>ELETRICISTA COM ENCARGOS COMPLEMENTARES</v>
          </cell>
          <cell r="C7360" t="str">
            <v>H</v>
          </cell>
          <cell r="D7360">
            <v>45.08</v>
          </cell>
          <cell r="E7360" t="str">
            <v>Livro SINAPI: Cálculos e Parâmetros</v>
          </cell>
          <cell r="F7360" t="str">
            <v>SINAPI Mai/26</v>
          </cell>
        </row>
        <row r="7361">
          <cell r="A7361">
            <v>101399</v>
          </cell>
          <cell r="B7361" t="str">
            <v>ELETRICISTA COM ENCARGOS COMPLEMENTARES</v>
          </cell>
          <cell r="C7361" t="str">
            <v>MES</v>
          </cell>
          <cell r="D7361">
            <v>7588.89</v>
          </cell>
          <cell r="E7361" t="str">
            <v>Livro SINAPI: Cálculos e Parâmetros</v>
          </cell>
          <cell r="F7361" t="str">
            <v>SINAPI Mai/26</v>
          </cell>
        </row>
        <row r="7362">
          <cell r="A7362">
            <v>88266</v>
          </cell>
          <cell r="B7362" t="str">
            <v>ELETROTÉCNICO COM ENCARGOS COMPLEMENTARES</v>
          </cell>
          <cell r="C7362" t="str">
            <v>H</v>
          </cell>
          <cell r="D7362">
            <v>51.14</v>
          </cell>
          <cell r="E7362" t="str">
            <v>Livro SINAPI: Cálculos e Parâmetros</v>
          </cell>
          <cell r="F7362" t="str">
            <v>SINAPI Mai/26</v>
          </cell>
        </row>
        <row r="7363">
          <cell r="A7363">
            <v>101401</v>
          </cell>
          <cell r="B7363" t="str">
            <v>ELETROTÉCNICO COM ENCARGOS COMPLEMENTARES</v>
          </cell>
          <cell r="C7363" t="str">
            <v>MES</v>
          </cell>
          <cell r="D7363">
            <v>8657.02</v>
          </cell>
          <cell r="E7363" t="str">
            <v>Livro SINAPI: Cálculos e Parâmetros</v>
          </cell>
          <cell r="F7363" t="str">
            <v>SINAPI Mai/26</v>
          </cell>
        </row>
        <row r="7364">
          <cell r="A7364">
            <v>88267</v>
          </cell>
          <cell r="B7364" t="str">
            <v>ENCANADOR OU BOMBEIRO HIDRÁULICO COM ENCARGOS COMPLEMENTARES</v>
          </cell>
          <cell r="C7364" t="str">
            <v>H</v>
          </cell>
          <cell r="D7364">
            <v>40.49</v>
          </cell>
          <cell r="E7364" t="str">
            <v>Livro SINAPI: Cálculos e Parâmetros</v>
          </cell>
          <cell r="F7364" t="str">
            <v>SINAPI Mai/26</v>
          </cell>
        </row>
        <row r="7365">
          <cell r="A7365">
            <v>101402</v>
          </cell>
          <cell r="B7365" t="str">
            <v>ENCANADOR OU BOMBEIRO HIDRÁULICO COM ENCARGOS COMPLEMENTARES</v>
          </cell>
          <cell r="C7365" t="str">
            <v>MES</v>
          </cell>
          <cell r="D7365">
            <v>6916.15</v>
          </cell>
          <cell r="E7365" t="str">
            <v>Livro SINAPI: Cálculos e Parâmetros</v>
          </cell>
          <cell r="F7365" t="str">
            <v>SINAPI Mai/26</v>
          </cell>
        </row>
        <row r="7366">
          <cell r="A7366">
            <v>90776</v>
          </cell>
          <cell r="B7366" t="str">
            <v>ENCARREGADO GERAL COM ENCARGOS COMPLEMENTARES</v>
          </cell>
          <cell r="C7366" t="str">
            <v>H</v>
          </cell>
          <cell r="D7366">
            <v>55.46</v>
          </cell>
          <cell r="E7366" t="str">
            <v>Livro SINAPI: Cálculos e Parâmetros</v>
          </cell>
          <cell r="F7366" t="str">
            <v>SINAPI Mai/26</v>
          </cell>
        </row>
        <row r="7367">
          <cell r="A7367">
            <v>93572</v>
          </cell>
          <cell r="B7367" t="str">
            <v>ENCARREGADO GERAL DE OBRAS COM ENCARGOS COMPLEMENTARES</v>
          </cell>
          <cell r="C7367" t="str">
            <v>MES</v>
          </cell>
          <cell r="D7367">
            <v>9468.2099999999991</v>
          </cell>
          <cell r="E7367" t="str">
            <v>Livro SINAPI: Cálculos e Parâmetros</v>
          </cell>
          <cell r="F7367" t="str">
            <v>SINAPI Mai/26</v>
          </cell>
        </row>
        <row r="7368">
          <cell r="A7368">
            <v>90777</v>
          </cell>
          <cell r="B7368" t="str">
            <v>ENGENHEIRO CIVIL DE OBRA JUNIOR COM ENCARGOS COMPLEMENTARES</v>
          </cell>
          <cell r="C7368" t="str">
            <v>H</v>
          </cell>
          <cell r="D7368">
            <v>143.6</v>
          </cell>
          <cell r="E7368" t="str">
            <v>Livro SINAPI: Cálculos e Parâmetros</v>
          </cell>
          <cell r="F7368" t="str">
            <v>SINAPI Mai/26</v>
          </cell>
        </row>
        <row r="7369">
          <cell r="A7369">
            <v>93565</v>
          </cell>
          <cell r="B7369" t="str">
            <v>ENGENHEIRO CIVIL DE OBRA JUNIOR COM ENCARGOS COMPLEMENTARES</v>
          </cell>
          <cell r="C7369" t="str">
            <v>MES</v>
          </cell>
          <cell r="D7369">
            <v>24741.89</v>
          </cell>
          <cell r="E7369" t="str">
            <v>Livro SINAPI: Cálculos e Parâmetros</v>
          </cell>
          <cell r="F7369" t="str">
            <v>SINAPI Mai/26</v>
          </cell>
        </row>
        <row r="7370">
          <cell r="A7370">
            <v>90778</v>
          </cell>
          <cell r="B7370" t="str">
            <v>ENGENHEIRO CIVIL DE OBRA PLENO COM ENCARGOS COMPLEMENTARES</v>
          </cell>
          <cell r="C7370" t="str">
            <v>H</v>
          </cell>
          <cell r="D7370">
            <v>145.96</v>
          </cell>
          <cell r="E7370" t="str">
            <v>Livro SINAPI: Cálculos e Parâmetros</v>
          </cell>
          <cell r="F7370" t="str">
            <v>SINAPI Mai/26</v>
          </cell>
        </row>
        <row r="7371">
          <cell r="A7371">
            <v>93567</v>
          </cell>
          <cell r="B7371" t="str">
            <v>ENGENHEIRO CIVIL DE OBRA PLENO COM ENCARGOS COMPLEMENTARES</v>
          </cell>
          <cell r="C7371" t="str">
            <v>MES</v>
          </cell>
          <cell r="D7371">
            <v>25149.06</v>
          </cell>
          <cell r="E7371" t="str">
            <v>Livro SINAPI: Cálculos e Parâmetros</v>
          </cell>
          <cell r="F7371" t="str">
            <v>SINAPI Mai/26</v>
          </cell>
        </row>
        <row r="7372">
          <cell r="A7372">
            <v>90779</v>
          </cell>
          <cell r="B7372" t="str">
            <v>ENGENHEIRO CIVIL DE OBRA SENIOR COM ENCARGOS COMPLEMENTARES</v>
          </cell>
          <cell r="C7372" t="str">
            <v>H</v>
          </cell>
          <cell r="D7372">
            <v>201.66</v>
          </cell>
          <cell r="E7372" t="str">
            <v>Livro SINAPI: Cálculos e Parâmetros</v>
          </cell>
          <cell r="F7372" t="str">
            <v>SINAPI Mai/26</v>
          </cell>
        </row>
        <row r="7373">
          <cell r="A7373">
            <v>93568</v>
          </cell>
          <cell r="B7373" t="str">
            <v>ENGENHEIRO CIVIL DE OBRA SENIOR COM ENCARGOS COMPLEMENTARES</v>
          </cell>
          <cell r="C7373" t="str">
            <v>MES</v>
          </cell>
          <cell r="D7373">
            <v>34765.53</v>
          </cell>
          <cell r="E7373" t="str">
            <v>Livro SINAPI: Cálculos e Parâmetros</v>
          </cell>
          <cell r="F7373" t="str">
            <v>SINAPI Mai/26</v>
          </cell>
        </row>
        <row r="7374">
          <cell r="A7374">
            <v>88269</v>
          </cell>
          <cell r="B7374" t="str">
            <v>GESSEIRO COM ENCARGOS COMPLEMENTARES</v>
          </cell>
          <cell r="C7374" t="str">
            <v>H</v>
          </cell>
          <cell r="D7374">
            <v>35.619999999999997</v>
          </cell>
          <cell r="E7374" t="str">
            <v>Livro SINAPI: Cálculos e Parâmetros</v>
          </cell>
          <cell r="F7374" t="str">
            <v>SINAPI Mai/26</v>
          </cell>
        </row>
        <row r="7375">
          <cell r="A7375">
            <v>101407</v>
          </cell>
          <cell r="B7375" t="str">
            <v>GESSEIRO COM ENCARGOS COMPLEMENTARES</v>
          </cell>
          <cell r="C7375" t="str">
            <v>MES</v>
          </cell>
          <cell r="D7375">
            <v>6103.15</v>
          </cell>
          <cell r="E7375" t="str">
            <v>Livro SINAPI: Cálculos e Parâmetros</v>
          </cell>
          <cell r="F7375" t="str">
            <v>SINAPI Mai/26</v>
          </cell>
        </row>
        <row r="7376">
          <cell r="A7376">
            <v>88270</v>
          </cell>
          <cell r="B7376" t="str">
            <v>IMPERMEABILIZADOR COM ENCARGOS COMPLEMENTARES</v>
          </cell>
          <cell r="C7376" t="str">
            <v>H</v>
          </cell>
          <cell r="D7376">
            <v>35.869999999999997</v>
          </cell>
          <cell r="E7376" t="str">
            <v>Livro SINAPI: Cálculos e Parâmetros</v>
          </cell>
          <cell r="F7376" t="str">
            <v>SINAPI Mai/26</v>
          </cell>
        </row>
        <row r="7377">
          <cell r="A7377">
            <v>101408</v>
          </cell>
          <cell r="B7377" t="str">
            <v>IMPERMEABILIZADOR COM ENCARGOS COMPLEMENTARES</v>
          </cell>
          <cell r="C7377" t="str">
            <v>MES</v>
          </cell>
          <cell r="D7377">
            <v>6103.15</v>
          </cell>
          <cell r="E7377" t="str">
            <v>Livro SINAPI: Cálculos e Parâmetros</v>
          </cell>
          <cell r="F7377" t="str">
            <v>SINAPI Mai/26</v>
          </cell>
        </row>
        <row r="7378">
          <cell r="A7378">
            <v>102919</v>
          </cell>
          <cell r="B7378" t="str">
            <v>INSTALADOR DE PISO ELEVADO COM ENCARGOS COMPLEMENTARES</v>
          </cell>
          <cell r="C7378" t="str">
            <v>H</v>
          </cell>
          <cell r="D7378">
            <v>0</v>
          </cell>
          <cell r="E7378" t="str">
            <v>Livro SINAPI: Cálculos e Parâmetros</v>
          </cell>
          <cell r="F7378" t="str">
            <v>SINAPI Mai/26</v>
          </cell>
        </row>
        <row r="7379">
          <cell r="A7379">
            <v>101409</v>
          </cell>
          <cell r="B7379" t="str">
            <v>INSTALADOR DE TUBULAÇÕES COM ENCARGOS COMPLEMENTARES</v>
          </cell>
          <cell r="C7379" t="str">
            <v>MES</v>
          </cell>
          <cell r="D7379">
            <v>7269.49</v>
          </cell>
          <cell r="E7379" t="str">
            <v>Livro SINAPI: Cálculos e Parâmetros</v>
          </cell>
          <cell r="F7379" t="str">
            <v>SINAPI Mai/26</v>
          </cell>
        </row>
        <row r="7380">
          <cell r="A7380">
            <v>88441</v>
          </cell>
          <cell r="B7380" t="str">
            <v>JARDINEIRO COM ENCARGOS COMPLEMENTARES</v>
          </cell>
          <cell r="C7380" t="str">
            <v>H</v>
          </cell>
          <cell r="D7380">
            <v>32.32</v>
          </cell>
          <cell r="E7380" t="str">
            <v>Livro SINAPI: Cálculos e Parâmetros</v>
          </cell>
          <cell r="F7380" t="str">
            <v>SINAPI Mai/26</v>
          </cell>
        </row>
        <row r="7381">
          <cell r="A7381">
            <v>101410</v>
          </cell>
          <cell r="B7381" t="str">
            <v>JARDINEIRO COM ENCARGOS COMPLEMENTARES</v>
          </cell>
          <cell r="C7381" t="str">
            <v>MES</v>
          </cell>
          <cell r="D7381">
            <v>5559.71</v>
          </cell>
          <cell r="E7381" t="str">
            <v>Livro SINAPI: Cálculos e Parâmetros</v>
          </cell>
          <cell r="F7381" t="str">
            <v>SINAPI Mai/26</v>
          </cell>
        </row>
        <row r="7382">
          <cell r="A7382">
            <v>88272</v>
          </cell>
          <cell r="B7382" t="str">
            <v>MACARIQUEIRO COM ENCARGOS COMPLEMENTARES</v>
          </cell>
          <cell r="C7382" t="str">
            <v>H</v>
          </cell>
          <cell r="D7382">
            <v>43.24</v>
          </cell>
          <cell r="E7382" t="str">
            <v>Livro SINAPI: Cálculos e Parâmetros</v>
          </cell>
          <cell r="F7382" t="str">
            <v>SINAPI Mai/26</v>
          </cell>
        </row>
        <row r="7383">
          <cell r="A7383">
            <v>88273</v>
          </cell>
          <cell r="B7383" t="str">
            <v>MARCENEIRO COM ENCARGOS COMPLEMENTARES</v>
          </cell>
          <cell r="C7383" t="str">
            <v>H</v>
          </cell>
          <cell r="D7383">
            <v>35.24</v>
          </cell>
          <cell r="E7383" t="str">
            <v>Livro SINAPI: Cálculos e Parâmetros</v>
          </cell>
          <cell r="F7383" t="str">
            <v>SINAPI Mai/26</v>
          </cell>
        </row>
        <row r="7384">
          <cell r="A7384">
            <v>101413</v>
          </cell>
          <cell r="B7384" t="str">
            <v>MARCENEIRO COM ENCARGOS COMPLEMENTARES</v>
          </cell>
          <cell r="C7384" t="str">
            <v>MES</v>
          </cell>
          <cell r="D7384">
            <v>6026.2</v>
          </cell>
          <cell r="E7384" t="str">
            <v>Livro SINAPI: Cálculos e Parâmetros</v>
          </cell>
          <cell r="F7384" t="str">
            <v>SINAPI Mai/26</v>
          </cell>
        </row>
        <row r="7385">
          <cell r="A7385">
            <v>101414</v>
          </cell>
          <cell r="B7385" t="str">
            <v>MARMORISTA / GRANITEIRO COM ENCARGOS COMPLEMENTARES</v>
          </cell>
          <cell r="C7385" t="str">
            <v>MES</v>
          </cell>
          <cell r="D7385">
            <v>6268.46</v>
          </cell>
          <cell r="E7385" t="str">
            <v>Livro SINAPI: Cálculos e Parâmetros</v>
          </cell>
          <cell r="F7385" t="str">
            <v>SINAPI Mai/26</v>
          </cell>
        </row>
        <row r="7386">
          <cell r="A7386">
            <v>88274</v>
          </cell>
          <cell r="B7386" t="str">
            <v>MARMORISTA/GRANITEIRO COM ENCARGOS COMPLEMENTARES</v>
          </cell>
          <cell r="C7386" t="str">
            <v>H</v>
          </cell>
          <cell r="D7386">
            <v>36.64</v>
          </cell>
          <cell r="E7386" t="str">
            <v>Livro SINAPI: Cálculos e Parâmetros</v>
          </cell>
          <cell r="F7386" t="str">
            <v>SINAPI Mai/26</v>
          </cell>
        </row>
        <row r="7387">
          <cell r="A7387">
            <v>101412</v>
          </cell>
          <cell r="B7387" t="str">
            <v>MAÇARIQUEIRO COM ENCARGOS COMPLEMENTARES</v>
          </cell>
          <cell r="C7387" t="str">
            <v>MES</v>
          </cell>
          <cell r="D7387">
            <v>7378.94</v>
          </cell>
          <cell r="E7387" t="str">
            <v>Livro SINAPI: Cálculos e Parâmetros</v>
          </cell>
          <cell r="F7387" t="str">
            <v>SINAPI Mai/26</v>
          </cell>
        </row>
        <row r="7388">
          <cell r="A7388">
            <v>101415</v>
          </cell>
          <cell r="B7388" t="str">
            <v>MECÂNICO DE EQUIPAMENTOS PESADOS COM ENCARGOS COMPLEMENTARES</v>
          </cell>
          <cell r="C7388" t="str">
            <v>MES</v>
          </cell>
          <cell r="D7388">
            <v>8638.23</v>
          </cell>
          <cell r="E7388" t="str">
            <v>Livro SINAPI: Cálculos e Parâmetros</v>
          </cell>
          <cell r="F7388" t="str">
            <v>SINAPI Mai/26</v>
          </cell>
        </row>
        <row r="7389">
          <cell r="A7389">
            <v>100308</v>
          </cell>
          <cell r="B7389" t="str">
            <v>MECÂNICO DE REFRIGERAÇÃO COM ENCARGOS COMPLEMENTARES</v>
          </cell>
          <cell r="C7389" t="str">
            <v>H</v>
          </cell>
          <cell r="D7389">
            <v>44.78</v>
          </cell>
          <cell r="E7389" t="str">
            <v>Livro SINAPI: Cálculos e Parâmetros</v>
          </cell>
          <cell r="F7389" t="str">
            <v>SINAPI Mai/26</v>
          </cell>
        </row>
        <row r="7390">
          <cell r="A7390">
            <v>101416</v>
          </cell>
          <cell r="B7390" t="str">
            <v>MECÂNICO DE REFRIGERAÇÃO COM ENCARGOS COMPLEMENTARES</v>
          </cell>
          <cell r="C7390" t="str">
            <v>MES</v>
          </cell>
          <cell r="D7390">
            <v>7596.15</v>
          </cell>
          <cell r="E7390" t="str">
            <v>Livro SINAPI: Cálculos e Parâmetros</v>
          </cell>
          <cell r="F7390" t="str">
            <v>SINAPI Mai/26</v>
          </cell>
        </row>
        <row r="7391">
          <cell r="A7391">
            <v>88275</v>
          </cell>
          <cell r="B7391" t="str">
            <v>MECÃNICO DE EQUIPAMENTOS PESADOS COM ENCARGOS COMPLEMENTARES</v>
          </cell>
          <cell r="C7391" t="str">
            <v>H</v>
          </cell>
          <cell r="D7391">
            <v>50.06</v>
          </cell>
          <cell r="E7391" t="str">
            <v>Livro SINAPI: Cálculos e Parâmetros</v>
          </cell>
          <cell r="F7391" t="str">
            <v>SINAPI Mai/26</v>
          </cell>
        </row>
        <row r="7392">
          <cell r="A7392">
            <v>90780</v>
          </cell>
          <cell r="B7392" t="str">
            <v>MESTRE DE OBRAS COM ENCARGOS COMPLEMENTARES</v>
          </cell>
          <cell r="C7392" t="str">
            <v>H</v>
          </cell>
          <cell r="D7392">
            <v>85.1</v>
          </cell>
          <cell r="E7392" t="str">
            <v>Livro SINAPI: Cálculos e Parâmetros</v>
          </cell>
          <cell r="F7392" t="str">
            <v>SINAPI Mai/26</v>
          </cell>
        </row>
        <row r="7393">
          <cell r="A7393">
            <v>94295</v>
          </cell>
          <cell r="B7393" t="str">
            <v>MESTRE DE OBRAS COM ENCARGOS COMPLEMENTARES</v>
          </cell>
          <cell r="C7393" t="str">
            <v>MES</v>
          </cell>
          <cell r="D7393">
            <v>14555.49</v>
          </cell>
          <cell r="E7393" t="str">
            <v>Livro SINAPI: Cálculos e Parâmetros</v>
          </cell>
          <cell r="F7393" t="str">
            <v>SINAPI Mai/26</v>
          </cell>
        </row>
        <row r="7394">
          <cell r="A7394">
            <v>88277</v>
          </cell>
          <cell r="B7394" t="str">
            <v>MONTADOR (TUBO AÇO/EQUIPAMENTOS) COM ENCARGOS COMPLEMENTARES</v>
          </cell>
          <cell r="C7394" t="str">
            <v>H</v>
          </cell>
          <cell r="D7394">
            <v>42.41</v>
          </cell>
          <cell r="E7394" t="str">
            <v>Livro SINAPI: Cálculos e Parâmetros</v>
          </cell>
          <cell r="F7394" t="str">
            <v>SINAPI Mai/26</v>
          </cell>
        </row>
        <row r="7395">
          <cell r="A7395">
            <v>100307</v>
          </cell>
          <cell r="B7395" t="str">
            <v>MONTADOR DE ELETROELETRÔNICOS COM ENCARGOS COMPLEMENTARES</v>
          </cell>
          <cell r="C7395" t="str">
            <v>H</v>
          </cell>
          <cell r="D7395">
            <v>44.42</v>
          </cell>
          <cell r="E7395" t="str">
            <v>Livro SINAPI: Cálculos e Parâmetros</v>
          </cell>
          <cell r="F7395" t="str">
            <v>SINAPI Mai/26</v>
          </cell>
        </row>
        <row r="7396">
          <cell r="A7396">
            <v>101417</v>
          </cell>
          <cell r="B7396" t="str">
            <v>MONTADOR DE ELETROELETRÔNICOS COM ENCARGOS COMPLEMENTARES</v>
          </cell>
          <cell r="C7396" t="str">
            <v>MES</v>
          </cell>
          <cell r="D7396">
            <v>7516.05</v>
          </cell>
          <cell r="E7396" t="str">
            <v>Livro SINAPI: Cálculos e Parâmetros</v>
          </cell>
          <cell r="F7396" t="str">
            <v>SINAPI Mai/26</v>
          </cell>
        </row>
        <row r="7397">
          <cell r="A7397">
            <v>88278</v>
          </cell>
          <cell r="B7397" t="str">
            <v>MONTADOR DE ESTRUTURAS METÁLICAS COM ENCARGOS COMPLEMENTARES</v>
          </cell>
          <cell r="C7397" t="str">
            <v>H</v>
          </cell>
          <cell r="D7397">
            <v>34.81</v>
          </cell>
          <cell r="E7397" t="str">
            <v>Livro SINAPI: Cálculos e Parâmetros</v>
          </cell>
          <cell r="F7397" t="str">
            <v>SINAPI Mai/26</v>
          </cell>
        </row>
        <row r="7398">
          <cell r="A7398">
            <v>101418</v>
          </cell>
          <cell r="B7398" t="str">
            <v>MONTADOR DE ESTRUTURAS METÁLICAS COM ENCARGOS COMPLEMENTARES</v>
          </cell>
          <cell r="C7398" t="str">
            <v>MES</v>
          </cell>
          <cell r="D7398">
            <v>5975.34</v>
          </cell>
          <cell r="E7398" t="str">
            <v>Livro SINAPI: Cálculos e Parâmetros</v>
          </cell>
          <cell r="F7398" t="str">
            <v>SINAPI Mai/26</v>
          </cell>
        </row>
        <row r="7399">
          <cell r="A7399">
            <v>105535</v>
          </cell>
          <cell r="B7399" t="str">
            <v>MONTADOR DE FÔRMAS DO SISTEMA DE PAREDES DE CONCRETO COM ENCARGOS COMPLEMENTARES</v>
          </cell>
          <cell r="C7399" t="str">
            <v>H</v>
          </cell>
          <cell r="D7399">
            <v>0</v>
          </cell>
          <cell r="E7399" t="str">
            <v>Livro SINAPI: Cálculos e Parâmetros</v>
          </cell>
          <cell r="F7399" t="str">
            <v>SINAPI Mai/26</v>
          </cell>
        </row>
        <row r="7400">
          <cell r="A7400">
            <v>101419</v>
          </cell>
          <cell r="B7400" t="str">
            <v>MONTADOR DE MÁQUINAS COM ENCARGOS COMPLEMENTARES</v>
          </cell>
          <cell r="C7400" t="str">
            <v>MES</v>
          </cell>
          <cell r="D7400">
            <v>7106.13</v>
          </cell>
          <cell r="E7400" t="str">
            <v>Livro SINAPI: Cálculos e Parâmetros</v>
          </cell>
          <cell r="F7400" t="str">
            <v>SINAPI Mai/26</v>
          </cell>
        </row>
        <row r="7401">
          <cell r="A7401">
            <v>88279</v>
          </cell>
          <cell r="B7401" t="str">
            <v>MONTADOR ELETROMECÂNICO COM ENCARGOS COMPLEMENTARES</v>
          </cell>
          <cell r="C7401" t="str">
            <v>H</v>
          </cell>
          <cell r="D7401">
            <v>42</v>
          </cell>
          <cell r="E7401" t="str">
            <v>Livro SINAPI: Cálculos e Parâmetros</v>
          </cell>
          <cell r="F7401" t="str">
            <v>SINAPI Mai/26</v>
          </cell>
        </row>
        <row r="7402">
          <cell r="A7402">
            <v>88281</v>
          </cell>
          <cell r="B7402" t="str">
            <v>MOTORISTA DE BASCULANTE COM ENCARGOS COMPLEMENTARES</v>
          </cell>
          <cell r="C7402" t="str">
            <v>H</v>
          </cell>
          <cell r="D7402">
            <v>39.29</v>
          </cell>
          <cell r="E7402" t="str">
            <v>Livro SINAPI: Cálculos e Parâmetros</v>
          </cell>
          <cell r="F7402" t="str">
            <v>SINAPI Mai/26</v>
          </cell>
        </row>
        <row r="7403">
          <cell r="A7403">
            <v>93558</v>
          </cell>
          <cell r="B7403" t="str">
            <v>MOTORISTA DE CAMINHAO COM ENCARGOS COMPLEMENTARES</v>
          </cell>
          <cell r="C7403" t="str">
            <v>MES</v>
          </cell>
          <cell r="D7403">
            <v>6580.1</v>
          </cell>
          <cell r="E7403" t="str">
            <v>Livro SINAPI: Cálculos e Parâmetros</v>
          </cell>
          <cell r="F7403" t="str">
            <v>SINAPI Mai/26</v>
          </cell>
        </row>
        <row r="7404">
          <cell r="A7404">
            <v>101420</v>
          </cell>
          <cell r="B7404" t="str">
            <v>MOTORISTA DE CAMINHÃO BASCULANTE COM ENCARGOS COMPLEMENTARES</v>
          </cell>
          <cell r="C7404" t="str">
            <v>MES</v>
          </cell>
          <cell r="D7404">
            <v>6785.75</v>
          </cell>
          <cell r="E7404" t="str">
            <v>Livro SINAPI: Cálculos e Parâmetros</v>
          </cell>
          <cell r="F7404" t="str">
            <v>SINAPI Mai/26</v>
          </cell>
        </row>
        <row r="7405">
          <cell r="A7405">
            <v>101421</v>
          </cell>
          <cell r="B7405" t="str">
            <v>MOTORISTA DE CAMINHÃO CARRETA COM ENCARGOS COMPLEMENTARES</v>
          </cell>
          <cell r="C7405" t="str">
            <v>MES</v>
          </cell>
          <cell r="D7405">
            <v>7859.19</v>
          </cell>
          <cell r="E7405" t="str">
            <v>Livro SINAPI: Cálculos e Parâmetros</v>
          </cell>
          <cell r="F7405" t="str">
            <v>SINAPI Mai/26</v>
          </cell>
        </row>
        <row r="7406">
          <cell r="A7406">
            <v>88282</v>
          </cell>
          <cell r="B7406" t="str">
            <v>MOTORISTA DE CAMINHÃO COM ENCARGOS COMPLEMENTARES</v>
          </cell>
          <cell r="C7406" t="str">
            <v>H</v>
          </cell>
          <cell r="D7406">
            <v>38.130000000000003</v>
          </cell>
          <cell r="E7406" t="str">
            <v>Livro SINAPI: Cálculos e Parâmetros</v>
          </cell>
          <cell r="F7406" t="str">
            <v>SINAPI Mai/26</v>
          </cell>
        </row>
        <row r="7407">
          <cell r="A7407">
            <v>88283</v>
          </cell>
          <cell r="B7407" t="str">
            <v>MOTORISTA DE CAMINHÃO E CARRETA COM ENCARGOS COMPLEMENTARES</v>
          </cell>
          <cell r="C7407" t="str">
            <v>H</v>
          </cell>
          <cell r="D7407">
            <v>45.44</v>
          </cell>
          <cell r="E7407" t="str">
            <v>Livro SINAPI: Cálculos e Parâmetros</v>
          </cell>
          <cell r="F7407" t="str">
            <v>SINAPI Mai/26</v>
          </cell>
        </row>
        <row r="7408">
          <cell r="A7408">
            <v>101422</v>
          </cell>
          <cell r="B7408" t="str">
            <v>MOTORISTA DE CARRO DE PASSEIO COM ENCARGOS COMPLEMENTARES</v>
          </cell>
          <cell r="C7408" t="str">
            <v>MES</v>
          </cell>
          <cell r="D7408">
            <v>5703.88</v>
          </cell>
          <cell r="E7408" t="str">
            <v>Livro SINAPI: Cálculos e Parâmetros</v>
          </cell>
          <cell r="F7408" t="str">
            <v>SINAPI Mai/26</v>
          </cell>
        </row>
        <row r="7409">
          <cell r="A7409">
            <v>88284</v>
          </cell>
          <cell r="B7409" t="str">
            <v>MOTORISTA DE VEÍCULO LEVE COM ENCARGOS COMPLEMENTARES</v>
          </cell>
          <cell r="C7409" t="str">
            <v>H</v>
          </cell>
          <cell r="D7409">
            <v>33.090000000000003</v>
          </cell>
          <cell r="E7409" t="str">
            <v>Livro SINAPI: Cálculos e Parâmetros</v>
          </cell>
          <cell r="F7409" t="str">
            <v>SINAPI Mai/26</v>
          </cell>
        </row>
        <row r="7410">
          <cell r="A7410">
            <v>101424</v>
          </cell>
          <cell r="B7410" t="str">
            <v>MOTORISTA OPERADOR DE CAMINHÃO COM MUNCK COM ENCARGOS COMPLEMENTARES</v>
          </cell>
          <cell r="C7410" t="str">
            <v>MES</v>
          </cell>
          <cell r="D7410">
            <v>7216.82</v>
          </cell>
          <cell r="E7410" t="str">
            <v>Livro SINAPI: Cálculos e Parâmetros</v>
          </cell>
          <cell r="F7410" t="str">
            <v>SINAPI Mai/26</v>
          </cell>
        </row>
        <row r="7411">
          <cell r="A7411">
            <v>88286</v>
          </cell>
          <cell r="B7411" t="str">
            <v>MOTORISTA OPERADOR DE MUNCK COM ENCARGOS COMPLEMENTARES</v>
          </cell>
          <cell r="C7411" t="str">
            <v>H</v>
          </cell>
          <cell r="D7411">
            <v>42.15</v>
          </cell>
          <cell r="E7411" t="str">
            <v>Livro SINAPI: Cálculos e Parâmetros</v>
          </cell>
          <cell r="F7411" t="str">
            <v>SINAPI Mai/26</v>
          </cell>
        </row>
        <row r="7412">
          <cell r="A7412">
            <v>88288</v>
          </cell>
          <cell r="B7412" t="str">
            <v>NIVELADOR COM ENCARGOS COMPLEMENTARES</v>
          </cell>
          <cell r="C7412" t="str">
            <v>H</v>
          </cell>
          <cell r="D7412">
            <v>31.93</v>
          </cell>
          <cell r="E7412" t="str">
            <v>Livro SINAPI: Cálculos e Parâmetros</v>
          </cell>
          <cell r="F7412" t="str">
            <v>SINAPI Mai/26</v>
          </cell>
        </row>
        <row r="7413">
          <cell r="A7413">
            <v>101425</v>
          </cell>
          <cell r="B7413" t="str">
            <v>NIVELADOR COM ENCARGOS COMPLEMENTARES</v>
          </cell>
          <cell r="C7413" t="str">
            <v>MES</v>
          </cell>
          <cell r="D7413">
            <v>5487.66</v>
          </cell>
          <cell r="E7413" t="str">
            <v>Livro SINAPI: Cálculos e Parâmetros</v>
          </cell>
          <cell r="F7413" t="str">
            <v>SINAPI Mai/26</v>
          </cell>
        </row>
        <row r="7414">
          <cell r="A7414">
            <v>101426</v>
          </cell>
          <cell r="B7414" t="str">
            <v>OPERADOR DE BATE-ESTACA COM ENCARGOS COMPLEMENTARES</v>
          </cell>
          <cell r="C7414" t="str">
            <v>MES</v>
          </cell>
          <cell r="D7414">
            <v>6776.94</v>
          </cell>
          <cell r="E7414" t="str">
            <v>Livro SINAPI: Cálculos e Parâmetros</v>
          </cell>
          <cell r="F7414" t="str">
            <v>SINAPI Mai/26</v>
          </cell>
        </row>
        <row r="7415">
          <cell r="A7415">
            <v>88291</v>
          </cell>
          <cell r="B7415" t="str">
            <v>OPERADOR DE BETONEIRA (CAMINHÃO) COM ENCARGOS COMPLEMENTARES</v>
          </cell>
          <cell r="C7415" t="str">
            <v>H</v>
          </cell>
          <cell r="D7415">
            <v>36.85</v>
          </cell>
          <cell r="E7415" t="str">
            <v>Livro SINAPI: Cálculos e Parâmetros</v>
          </cell>
          <cell r="F7415" t="str">
            <v>SINAPI Mai/26</v>
          </cell>
        </row>
        <row r="7416">
          <cell r="A7416">
            <v>101427</v>
          </cell>
          <cell r="B7416" t="str">
            <v>OPERADOR DE BETONEIRA (CAMINHÃO) COM ENCARGOS COMPLEMENTARES</v>
          </cell>
          <cell r="C7416" t="str">
            <v>MES</v>
          </cell>
          <cell r="D7416">
            <v>6344.96</v>
          </cell>
          <cell r="E7416" t="str">
            <v>Livro SINAPI: Cálculos e Parâmetros</v>
          </cell>
          <cell r="F7416" t="str">
            <v>SINAPI Mai/26</v>
          </cell>
        </row>
        <row r="7417">
          <cell r="A7417">
            <v>101428</v>
          </cell>
          <cell r="B7417" t="str">
            <v>OPERADOR DE BETONEIRA ESTACIONÁRIA COM ENCARGOS COMPLEMENTARES</v>
          </cell>
          <cell r="C7417" t="str">
            <v>MES</v>
          </cell>
          <cell r="D7417">
            <v>5877.76</v>
          </cell>
          <cell r="E7417" t="str">
            <v>Livro SINAPI: Cálculos e Parâmetros</v>
          </cell>
          <cell r="F7417" t="str">
            <v>SINAPI Mai/26</v>
          </cell>
        </row>
        <row r="7418">
          <cell r="A7418">
            <v>88377</v>
          </cell>
          <cell r="B7418" t="str">
            <v>OPERADOR DE BETONEIRA ESTACIONÁRIA/MISTURADOR COM ENCARGOS COMPLEMENTARES</v>
          </cell>
          <cell r="C7418" t="str">
            <v>H</v>
          </cell>
          <cell r="D7418">
            <v>34.17</v>
          </cell>
          <cell r="E7418" t="str">
            <v>Livro SINAPI: Cálculos e Parâmetros</v>
          </cell>
          <cell r="F7418" t="str">
            <v>SINAPI Mai/26</v>
          </cell>
        </row>
        <row r="7419">
          <cell r="A7419">
            <v>101429</v>
          </cell>
          <cell r="B7419" t="str">
            <v>OPERADOR DE COMPRESSOR DE AR OU COMPRESSORISTA COM ENCARGOS COMPLEMENTARES</v>
          </cell>
          <cell r="C7419" t="str">
            <v>MES</v>
          </cell>
          <cell r="D7419">
            <v>5588.66</v>
          </cell>
          <cell r="E7419" t="str">
            <v>Livro SINAPI: Cálculos e Parâmetros</v>
          </cell>
          <cell r="F7419" t="str">
            <v>SINAPI Mai/26</v>
          </cell>
        </row>
        <row r="7420">
          <cell r="A7420">
            <v>88292</v>
          </cell>
          <cell r="B7420" t="str">
            <v>OPERADOR DE COMPRESSOR OU COMPRESSORISTA COM ENCARGOS COMPLEMENTARES</v>
          </cell>
          <cell r="C7420" t="str">
            <v>H</v>
          </cell>
          <cell r="D7420">
            <v>32.5</v>
          </cell>
          <cell r="E7420" t="str">
            <v>Livro SINAPI: Cálculos e Parâmetros</v>
          </cell>
          <cell r="F7420" t="str">
            <v>SINAPI Mai/26</v>
          </cell>
        </row>
        <row r="7421">
          <cell r="A7421">
            <v>88293</v>
          </cell>
          <cell r="B7421" t="str">
            <v>OPERADOR DE DEMARCADORA DE FAIXAS COM ENCARGOS COMPLEMENTARES</v>
          </cell>
          <cell r="C7421" t="str">
            <v>H</v>
          </cell>
          <cell r="D7421">
            <v>36.85</v>
          </cell>
          <cell r="E7421" t="str">
            <v>Livro SINAPI: Cálculos e Parâmetros</v>
          </cell>
          <cell r="F7421" t="str">
            <v>SINAPI Mai/26</v>
          </cell>
        </row>
        <row r="7422">
          <cell r="A7422">
            <v>101430</v>
          </cell>
          <cell r="B7422" t="str">
            <v>OPERADOR DE DEMARCADORA DE FAIXAS DE TRÁFEGO COM ENCARGOS COMPLEMENTARES</v>
          </cell>
          <cell r="C7422" t="str">
            <v>MES</v>
          </cell>
          <cell r="D7422">
            <v>6344.96</v>
          </cell>
          <cell r="E7422" t="str">
            <v>Livro SINAPI: Cálculos e Parâmetros</v>
          </cell>
          <cell r="F7422" t="str">
            <v>SINAPI Mai/26</v>
          </cell>
        </row>
        <row r="7423">
          <cell r="A7423">
            <v>88294</v>
          </cell>
          <cell r="B7423" t="str">
            <v>OPERADOR DE ESCAVADEIRA COM ENCARGOS COMPLEMENTARES</v>
          </cell>
          <cell r="C7423" t="str">
            <v>H</v>
          </cell>
          <cell r="D7423">
            <v>46.63</v>
          </cell>
          <cell r="E7423" t="str">
            <v>Livro SINAPI: Cálculos e Parâmetros</v>
          </cell>
          <cell r="F7423" t="str">
            <v>SINAPI Mai/26</v>
          </cell>
        </row>
        <row r="7424">
          <cell r="A7424">
            <v>101431</v>
          </cell>
          <cell r="B7424" t="str">
            <v>OPERADOR DE ESCAVADEIRA COM ENCARGOS COMPLEMENTARES</v>
          </cell>
          <cell r="C7424" t="str">
            <v>MES</v>
          </cell>
          <cell r="D7424">
            <v>8018.69</v>
          </cell>
          <cell r="E7424" t="str">
            <v>Livro SINAPI: Cálculos e Parâmetros</v>
          </cell>
          <cell r="F7424" t="str">
            <v>SINAPI Mai/26</v>
          </cell>
        </row>
        <row r="7425">
          <cell r="A7425">
            <v>88295</v>
          </cell>
          <cell r="B7425" t="str">
            <v>OPERADOR DE GUINCHO COM ENCARGOS COMPLEMENTARES</v>
          </cell>
          <cell r="C7425" t="str">
            <v>H</v>
          </cell>
          <cell r="D7425">
            <v>34.94</v>
          </cell>
          <cell r="E7425" t="str">
            <v>Livro SINAPI: Cálculos e Parâmetros</v>
          </cell>
          <cell r="F7425" t="str">
            <v>SINAPI Mai/26</v>
          </cell>
        </row>
        <row r="7426">
          <cell r="A7426">
            <v>101432</v>
          </cell>
          <cell r="B7426" t="str">
            <v>OPERADOR DE GUINCHO OU GUINCHEIRO COM ENCARGOS COMPLEMENTARES</v>
          </cell>
          <cell r="C7426" t="str">
            <v>MES</v>
          </cell>
          <cell r="D7426">
            <v>5975.34</v>
          </cell>
          <cell r="E7426" t="str">
            <v>Livro SINAPI: Cálculos e Parâmetros</v>
          </cell>
          <cell r="F7426" t="str">
            <v>SINAPI Mai/26</v>
          </cell>
        </row>
        <row r="7427">
          <cell r="A7427">
            <v>88296</v>
          </cell>
          <cell r="B7427" t="str">
            <v>OPERADOR DE GUINDASTE COM ENCARGOS COMPLEMENTARES</v>
          </cell>
          <cell r="C7427" t="str">
            <v>H</v>
          </cell>
          <cell r="D7427">
            <v>35.86</v>
          </cell>
          <cell r="E7427" t="str">
            <v>Livro SINAPI: Cálculos e Parâmetros</v>
          </cell>
          <cell r="F7427" t="str">
            <v>SINAPI Mai/26</v>
          </cell>
        </row>
        <row r="7428">
          <cell r="A7428">
            <v>101433</v>
          </cell>
          <cell r="B7428" t="str">
            <v>OPERADOR DE GUINDASTE COM ENCARGOS COMPLEMENTARES</v>
          </cell>
          <cell r="C7428" t="str">
            <v>MES</v>
          </cell>
          <cell r="D7428">
            <v>6134.93</v>
          </cell>
          <cell r="E7428" t="str">
            <v>Livro SINAPI: Cálculos e Parâmetros</v>
          </cell>
          <cell r="F7428" t="str">
            <v>SINAPI Mai/26</v>
          </cell>
        </row>
        <row r="7429">
          <cell r="A7429">
            <v>101434</v>
          </cell>
          <cell r="B7429" t="str">
            <v>OPERADOR DE JATO ABRASIVO OU JATISTA COM ENCARGOS COMPLEMENTARES</v>
          </cell>
          <cell r="C7429" t="str">
            <v>MES</v>
          </cell>
          <cell r="D7429">
            <v>5053.6000000000004</v>
          </cell>
          <cell r="E7429" t="str">
            <v>Livro SINAPI: Cálculos e Parâmetros</v>
          </cell>
          <cell r="F7429" t="str">
            <v>SINAPI Mai/26</v>
          </cell>
        </row>
        <row r="7430">
          <cell r="A7430">
            <v>88298</v>
          </cell>
          <cell r="B7430" t="str">
            <v>OPERADOR DE MARTELETE OU MARTELETEIRO COM ENCARGOS COMPLEMENTARES</v>
          </cell>
          <cell r="C7430" t="str">
            <v>H</v>
          </cell>
          <cell r="D7430">
            <v>34.729999999999997</v>
          </cell>
          <cell r="E7430" t="str">
            <v>Livro SINAPI: Cálculos e Parâmetros</v>
          </cell>
          <cell r="F7430" t="str">
            <v>SINAPI Mai/26</v>
          </cell>
        </row>
        <row r="7431">
          <cell r="A7431">
            <v>101436</v>
          </cell>
          <cell r="B7431" t="str">
            <v>OPERADOR DE MARTELETE OU MARTELETEIRO COM ENCARGOS COMPLEMENTARES</v>
          </cell>
          <cell r="C7431" t="str">
            <v>MES</v>
          </cell>
          <cell r="D7431">
            <v>5975.34</v>
          </cell>
          <cell r="E7431" t="str">
            <v>Livro SINAPI: Cálculos e Parâmetros</v>
          </cell>
          <cell r="F7431" t="str">
            <v>SINAPI Mai/26</v>
          </cell>
        </row>
        <row r="7432">
          <cell r="A7432">
            <v>101437</v>
          </cell>
          <cell r="B7432" t="str">
            <v>OPERADOR DE MOTO SCRAPER COM ENCARGOS COMPLEMENTARES</v>
          </cell>
          <cell r="C7432" t="str">
            <v>MES</v>
          </cell>
          <cell r="D7432">
            <v>8259.65</v>
          </cell>
          <cell r="E7432" t="str">
            <v>Livro SINAPI: Cálculos e Parâmetros</v>
          </cell>
          <cell r="F7432" t="str">
            <v>SINAPI Mai/26</v>
          </cell>
        </row>
        <row r="7433">
          <cell r="A7433">
            <v>88299</v>
          </cell>
          <cell r="B7433" t="str">
            <v>OPERADOR DE MOTO-ESCREIPER COM ENCARGOS COMPLEMENTARES</v>
          </cell>
          <cell r="C7433" t="str">
            <v>H</v>
          </cell>
          <cell r="D7433">
            <v>47.86</v>
          </cell>
          <cell r="E7433" t="str">
            <v>Livro SINAPI: Cálculos e Parâmetros</v>
          </cell>
          <cell r="F7433" t="str">
            <v>SINAPI Mai/26</v>
          </cell>
        </row>
        <row r="7434">
          <cell r="A7434">
            <v>88300</v>
          </cell>
          <cell r="B7434" t="str">
            <v>OPERADOR DE MOTONIVELADORA COM ENCARGOS COMPLEMENTARES</v>
          </cell>
          <cell r="C7434" t="str">
            <v>H</v>
          </cell>
          <cell r="D7434">
            <v>47.86</v>
          </cell>
          <cell r="E7434" t="str">
            <v>Livro SINAPI: Cálculos e Parâmetros</v>
          </cell>
          <cell r="F7434" t="str">
            <v>SINAPI Mai/26</v>
          </cell>
        </row>
        <row r="7435">
          <cell r="A7435">
            <v>101438</v>
          </cell>
          <cell r="B7435" t="str">
            <v>OPERADOR DE MOTONIVELADORA COM ENCARGOS COMPLEMENTARES</v>
          </cell>
          <cell r="C7435" t="str">
            <v>MES</v>
          </cell>
          <cell r="D7435">
            <v>8259.65</v>
          </cell>
          <cell r="E7435" t="str">
            <v>Livro SINAPI: Cálculos e Parâmetros</v>
          </cell>
          <cell r="F7435" t="str">
            <v>SINAPI Mai/26</v>
          </cell>
        </row>
        <row r="7436">
          <cell r="A7436">
            <v>88297</v>
          </cell>
          <cell r="B7436" t="str">
            <v>OPERADOR DE MÁQUINAS E EQUIPAMENTOS COM ENCARGOS COMPLEMENTARES</v>
          </cell>
          <cell r="C7436" t="str">
            <v>H</v>
          </cell>
          <cell r="D7436">
            <v>39.06</v>
          </cell>
          <cell r="E7436" t="str">
            <v>Livro SINAPI: Cálculos e Parâmetros</v>
          </cell>
          <cell r="F7436" t="str">
            <v>SINAPI Mai/26</v>
          </cell>
        </row>
        <row r="7437">
          <cell r="A7437">
            <v>101435</v>
          </cell>
          <cell r="B7437" t="str">
            <v>OPERADOR DE MÁQUINAS E TRATORES DIVERSOS COM ENCARGOS COMPLEMENTARES</v>
          </cell>
          <cell r="C7437" t="str">
            <v>MES</v>
          </cell>
          <cell r="D7437">
            <v>6710.57</v>
          </cell>
          <cell r="E7437" t="str">
            <v>Livro SINAPI: Cálculos e Parâmetros</v>
          </cell>
          <cell r="F7437" t="str">
            <v>SINAPI Mai/26</v>
          </cell>
        </row>
        <row r="7438">
          <cell r="A7438">
            <v>101440</v>
          </cell>
          <cell r="B7438" t="str">
            <v>OPERADOR DE PAVIMENTADORA / MESA VIBROACABADORA COM ENCARGOS COMPLEMENTARES</v>
          </cell>
          <cell r="C7438" t="str">
            <v>MES</v>
          </cell>
          <cell r="D7438">
            <v>6344.96</v>
          </cell>
          <cell r="E7438" t="str">
            <v>Livro SINAPI: Cálculos e Parâmetros</v>
          </cell>
          <cell r="F7438" t="str">
            <v>SINAPI Mai/26</v>
          </cell>
        </row>
        <row r="7439">
          <cell r="A7439">
            <v>88302</v>
          </cell>
          <cell r="B7439" t="str">
            <v>OPERADOR DE PAVIMENTADORA COM ENCARGOS COMPLEMENTARES</v>
          </cell>
          <cell r="C7439" t="str">
            <v>H</v>
          </cell>
          <cell r="D7439">
            <v>36.85</v>
          </cell>
          <cell r="E7439" t="str">
            <v>Livro SINAPI: Cálculos e Parâmetros</v>
          </cell>
          <cell r="F7439" t="str">
            <v>SINAPI Mai/26</v>
          </cell>
        </row>
        <row r="7440">
          <cell r="A7440">
            <v>88301</v>
          </cell>
          <cell r="B7440" t="str">
            <v>OPERADOR DE PÁ CARREGADEIRA COM ENCARGOS COMPLEMENTARES</v>
          </cell>
          <cell r="C7440" t="str">
            <v>H</v>
          </cell>
          <cell r="D7440">
            <v>36.85</v>
          </cell>
          <cell r="E7440" t="str">
            <v>Livro SINAPI: Cálculos e Parâmetros</v>
          </cell>
          <cell r="F7440" t="str">
            <v>SINAPI Mai/26</v>
          </cell>
        </row>
        <row r="7441">
          <cell r="A7441">
            <v>101439</v>
          </cell>
          <cell r="B7441" t="str">
            <v>OPERADOR DE PÁ CARREGADEIRA COM ENCARGOS COMPLEMENTARES</v>
          </cell>
          <cell r="C7441" t="str">
            <v>MES</v>
          </cell>
          <cell r="D7441">
            <v>6344.96</v>
          </cell>
          <cell r="E7441" t="str">
            <v>Livro SINAPI: Cálculos e Parâmetros</v>
          </cell>
          <cell r="F7441" t="str">
            <v>SINAPI Mai/26</v>
          </cell>
        </row>
        <row r="7442">
          <cell r="A7442">
            <v>88303</v>
          </cell>
          <cell r="B7442" t="str">
            <v>OPERADOR DE ROLO COMPACTADOR COM ENCARGOS COMPLEMENTARES</v>
          </cell>
          <cell r="C7442" t="str">
            <v>H</v>
          </cell>
          <cell r="D7442">
            <v>37.380000000000003</v>
          </cell>
          <cell r="E7442" t="str">
            <v>Livro SINAPI: Cálculos e Parâmetros</v>
          </cell>
          <cell r="F7442" t="str">
            <v>SINAPI Mai/26</v>
          </cell>
        </row>
        <row r="7443">
          <cell r="A7443">
            <v>101441</v>
          </cell>
          <cell r="B7443" t="str">
            <v>OPERADOR DE ROLO COMPACTADOR COM ENCARGOS COMPLEMENTARES</v>
          </cell>
          <cell r="C7443" t="str">
            <v>MES</v>
          </cell>
          <cell r="D7443">
            <v>6433.96</v>
          </cell>
          <cell r="E7443" t="str">
            <v>Livro SINAPI: Cálculos e Parâmetros</v>
          </cell>
          <cell r="F7443" t="str">
            <v>SINAPI Mai/26</v>
          </cell>
        </row>
        <row r="7444">
          <cell r="A7444">
            <v>88304</v>
          </cell>
          <cell r="B7444" t="str">
            <v>OPERADOR DE USINA DE ASFALTO, DE SOLOS OU DE CONCRETO COM ENCARGOS COMPLEMENTARES</v>
          </cell>
          <cell r="C7444" t="str">
            <v>H</v>
          </cell>
          <cell r="D7444">
            <v>47.86</v>
          </cell>
          <cell r="E7444" t="str">
            <v>Livro SINAPI: Cálculos e Parâmetros</v>
          </cell>
          <cell r="F7444" t="str">
            <v>SINAPI Mai/26</v>
          </cell>
        </row>
        <row r="7445">
          <cell r="A7445">
            <v>101443</v>
          </cell>
          <cell r="B7445" t="str">
            <v>OPERADOR DE USINA DE ASFALTO, DE SOLOS OU DE CONCRETO COM ENCARGOS COMPLEMENTARES</v>
          </cell>
          <cell r="C7445" t="str">
            <v>MES</v>
          </cell>
          <cell r="D7445">
            <v>8259.65</v>
          </cell>
          <cell r="E7445" t="str">
            <v>Livro SINAPI: Cálculos e Parâmetros</v>
          </cell>
          <cell r="F7445" t="str">
            <v>SINAPI Mai/26</v>
          </cell>
        </row>
        <row r="7446">
          <cell r="A7446">
            <v>88306</v>
          </cell>
          <cell r="B7446" t="str">
            <v>OPERADOR JATO DE AREIA OU JATISTA COM ENCARGOS COMPLEMENTARES</v>
          </cell>
          <cell r="C7446" t="str">
            <v>H</v>
          </cell>
          <cell r="D7446">
            <v>29.49</v>
          </cell>
          <cell r="E7446" t="str">
            <v>Livro SINAPI: Cálculos e Parâmetros</v>
          </cell>
          <cell r="F7446" t="str">
            <v>SINAPI Mai/26</v>
          </cell>
        </row>
        <row r="7447">
          <cell r="A7447">
            <v>88307</v>
          </cell>
          <cell r="B7447" t="str">
            <v>OPERADOR PARA BATE ESTACAS COM ENCARGOS COMPLEMENTARES</v>
          </cell>
          <cell r="C7447" t="str">
            <v>H</v>
          </cell>
          <cell r="D7447">
            <v>39.340000000000003</v>
          </cell>
          <cell r="E7447" t="str">
            <v>Livro SINAPI: Cálculos e Parâmetros</v>
          </cell>
          <cell r="F7447" t="str">
            <v>SINAPI Mai/26</v>
          </cell>
        </row>
        <row r="7448">
          <cell r="A7448">
            <v>88308</v>
          </cell>
          <cell r="B7448" t="str">
            <v>PASTILHEIRO COM ENCARGOS COMPLEMENTARES</v>
          </cell>
          <cell r="C7448" t="str">
            <v>H</v>
          </cell>
          <cell r="D7448">
            <v>35.700000000000003</v>
          </cell>
          <cell r="E7448" t="str">
            <v>Livro SINAPI: Cálculos e Parâmetros</v>
          </cell>
          <cell r="F7448" t="str">
            <v>SINAPI Mai/26</v>
          </cell>
        </row>
        <row r="7449">
          <cell r="A7449">
            <v>101444</v>
          </cell>
          <cell r="B7449" t="str">
            <v>PASTILHEIRO COM ENCARGOS COMPLEMENTARES</v>
          </cell>
          <cell r="C7449" t="str">
            <v>MES</v>
          </cell>
          <cell r="D7449">
            <v>6103.15</v>
          </cell>
          <cell r="E7449" t="str">
            <v>Livro SINAPI: Cálculos e Parâmetros</v>
          </cell>
          <cell r="F7449" t="str">
            <v>SINAPI Mai/26</v>
          </cell>
        </row>
        <row r="7450">
          <cell r="A7450">
            <v>88309</v>
          </cell>
          <cell r="B7450" t="str">
            <v>PEDREIRO COM ENCARGOS COMPLEMENTARES</v>
          </cell>
          <cell r="C7450" t="str">
            <v>H</v>
          </cell>
          <cell r="D7450">
            <v>35.869999999999997</v>
          </cell>
          <cell r="E7450" t="str">
            <v>Livro SINAPI: Cálculos e Parâmetros</v>
          </cell>
          <cell r="F7450" t="str">
            <v>SINAPI Mai/26</v>
          </cell>
        </row>
        <row r="7451">
          <cell r="A7451">
            <v>101445</v>
          </cell>
          <cell r="B7451" t="str">
            <v>PEDREIRO COM ENCARGOS COMPLEMENTARES</v>
          </cell>
          <cell r="C7451" t="str">
            <v>MES</v>
          </cell>
          <cell r="D7451">
            <v>6103.15</v>
          </cell>
          <cell r="E7451" t="str">
            <v>Livro SINAPI: Cálculos e Parâmetros</v>
          </cell>
          <cell r="F7451" t="str">
            <v>SINAPI Mai/26</v>
          </cell>
        </row>
        <row r="7452">
          <cell r="A7452">
            <v>88310</v>
          </cell>
          <cell r="B7452" t="str">
            <v>PINTOR COM ENCARGOS COMPLEMENTARES</v>
          </cell>
          <cell r="C7452" t="str">
            <v>H</v>
          </cell>
          <cell r="D7452">
            <v>37.450000000000003</v>
          </cell>
          <cell r="E7452" t="str">
            <v>Livro SINAPI: Cálculos e Parâmetros</v>
          </cell>
          <cell r="F7452" t="str">
            <v>SINAPI Mai/26</v>
          </cell>
        </row>
        <row r="7453">
          <cell r="A7453">
            <v>101446</v>
          </cell>
          <cell r="B7453" t="str">
            <v>PINTOR COM ENCARGOS COMPLEMENTARES</v>
          </cell>
          <cell r="C7453" t="str">
            <v>MES</v>
          </cell>
          <cell r="D7453">
            <v>6393.5</v>
          </cell>
          <cell r="E7453" t="str">
            <v>Livro SINAPI: Cálculos e Parâmetros</v>
          </cell>
          <cell r="F7453" t="str">
            <v>SINAPI Mai/26</v>
          </cell>
        </row>
        <row r="7454">
          <cell r="A7454">
            <v>88311</v>
          </cell>
          <cell r="B7454" t="str">
            <v>PINTOR DE LETREIROS COM ENCARGOS COMPLEMENTARES</v>
          </cell>
          <cell r="C7454" t="str">
            <v>H</v>
          </cell>
          <cell r="D7454">
            <v>35.380000000000003</v>
          </cell>
          <cell r="E7454" t="str">
            <v>Livro SINAPI: Cálculos e Parâmetros</v>
          </cell>
          <cell r="F7454" t="str">
            <v>SINAPI Mai/26</v>
          </cell>
        </row>
        <row r="7455">
          <cell r="A7455">
            <v>101447</v>
          </cell>
          <cell r="B7455" t="str">
            <v>PINTOR DE LETREIROS COM ENCARGOS COMPLEMENTARES</v>
          </cell>
          <cell r="C7455" t="str">
            <v>MES</v>
          </cell>
          <cell r="D7455">
            <v>6038.71</v>
          </cell>
          <cell r="E7455" t="str">
            <v>Livro SINAPI: Cálculos e Parâmetros</v>
          </cell>
          <cell r="F7455" t="str">
            <v>SINAPI Mai/26</v>
          </cell>
        </row>
        <row r="7456">
          <cell r="A7456">
            <v>88312</v>
          </cell>
          <cell r="B7456" t="str">
            <v>PINTOR PARA TINTA EPÓXI COM ENCARGOS COMPLEMENTARES</v>
          </cell>
          <cell r="C7456" t="str">
            <v>H</v>
          </cell>
          <cell r="D7456">
            <v>37.450000000000003</v>
          </cell>
          <cell r="E7456" t="str">
            <v>Livro SINAPI: Cálculos e Parâmetros</v>
          </cell>
          <cell r="F7456" t="str">
            <v>SINAPI Mai/26</v>
          </cell>
        </row>
        <row r="7457">
          <cell r="A7457">
            <v>101448</v>
          </cell>
          <cell r="B7457" t="str">
            <v>PINTOR PARA TINTA EPÓXI COM ENCARGOS COMPLEMENTARES</v>
          </cell>
          <cell r="C7457" t="str">
            <v>MES</v>
          </cell>
          <cell r="D7457">
            <v>6393.5</v>
          </cell>
          <cell r="E7457" t="str">
            <v>Livro SINAPI: Cálculos e Parâmetros</v>
          </cell>
          <cell r="F7457" t="str">
            <v>SINAPI Mai/26</v>
          </cell>
        </row>
        <row r="7458">
          <cell r="A7458">
            <v>101449</v>
          </cell>
          <cell r="B7458" t="str">
            <v>POCEIRO / ESCAVADOR DE VALAS COM ENCARGOS COMPLEMENTARES</v>
          </cell>
          <cell r="C7458" t="str">
            <v>MES</v>
          </cell>
          <cell r="D7458">
            <v>5975.34</v>
          </cell>
          <cell r="E7458" t="str">
            <v>Livro SINAPI: Cálculos e Parâmetros</v>
          </cell>
          <cell r="F7458" t="str">
            <v>SINAPI Mai/26</v>
          </cell>
        </row>
        <row r="7459">
          <cell r="A7459">
            <v>88313</v>
          </cell>
          <cell r="B7459" t="str">
            <v>POCEIRO COM ENCARGOS COMPLEMENTARES</v>
          </cell>
          <cell r="C7459" t="str">
            <v>H</v>
          </cell>
          <cell r="D7459">
            <v>35.07</v>
          </cell>
          <cell r="E7459" t="str">
            <v>Livro SINAPI: Cálculos e Parâmetros</v>
          </cell>
          <cell r="F7459" t="str">
            <v>SINAPI Mai/26</v>
          </cell>
        </row>
        <row r="7460">
          <cell r="A7460">
            <v>88314</v>
          </cell>
          <cell r="B7460" t="str">
            <v>RASTELEIRO COM ENCARGOS COMPLEMENTARES</v>
          </cell>
          <cell r="C7460" t="str">
            <v>H</v>
          </cell>
          <cell r="D7460">
            <v>34.17</v>
          </cell>
          <cell r="E7460" t="str">
            <v>Livro SINAPI: Cálculos e Parâmetros</v>
          </cell>
          <cell r="F7460" t="str">
            <v>SINAPI Mai/26</v>
          </cell>
        </row>
        <row r="7461">
          <cell r="A7461">
            <v>88315</v>
          </cell>
          <cell r="B7461" t="str">
            <v>SERRALHEIRO COM ENCARGOS COMPLEMENTARES</v>
          </cell>
          <cell r="C7461" t="str">
            <v>H</v>
          </cell>
          <cell r="D7461">
            <v>36.31</v>
          </cell>
          <cell r="E7461" t="str">
            <v>Livro SINAPI: Cálculos e Parâmetros</v>
          </cell>
          <cell r="F7461" t="str">
            <v>SINAPI Mai/26</v>
          </cell>
        </row>
        <row r="7462">
          <cell r="A7462">
            <v>101451</v>
          </cell>
          <cell r="B7462" t="str">
            <v>SERRALHEIRO COM ENCARGOS COMPLEMENTARES</v>
          </cell>
          <cell r="C7462" t="str">
            <v>MES</v>
          </cell>
          <cell r="D7462">
            <v>6225.94</v>
          </cell>
          <cell r="E7462" t="str">
            <v>Livro SINAPI: Cálculos e Parâmetros</v>
          </cell>
          <cell r="F7462" t="str">
            <v>SINAPI Mai/26</v>
          </cell>
        </row>
        <row r="7463">
          <cell r="A7463">
            <v>88316</v>
          </cell>
          <cell r="B7463" t="str">
            <v>SERVENTE COM ENCARGOS COMPLEMENTARES</v>
          </cell>
          <cell r="C7463" t="str">
            <v>H</v>
          </cell>
          <cell r="D7463">
            <v>31.04</v>
          </cell>
          <cell r="E7463" t="str">
            <v>Livro SINAPI: Cálculos e Parâmetros</v>
          </cell>
          <cell r="F7463" t="str">
            <v>SINAPI Mai/26</v>
          </cell>
        </row>
        <row r="7464">
          <cell r="A7464">
            <v>101452</v>
          </cell>
          <cell r="B7464" t="str">
            <v>SERVENTE DE OBRAS COM ENCARGOS COMPLEMENTARES</v>
          </cell>
          <cell r="C7464" t="str">
            <v>MES</v>
          </cell>
          <cell r="D7464">
            <v>5274.57</v>
          </cell>
          <cell r="E7464" t="str">
            <v>Livro SINAPI: Cálculos e Parâmetros</v>
          </cell>
          <cell r="F7464" t="str">
            <v>SINAPI Mai/26</v>
          </cell>
        </row>
        <row r="7465">
          <cell r="A7465">
            <v>88318</v>
          </cell>
          <cell r="B7465" t="str">
            <v>SOLDADOR A (PARA SOLDA A SER TESTADA COM RAIOS "X") COM ENCARGOS COMPLEMENTARES</v>
          </cell>
          <cell r="C7465" t="str">
            <v>H</v>
          </cell>
          <cell r="D7465">
            <v>46.1</v>
          </cell>
          <cell r="E7465" t="str">
            <v>Livro SINAPI: Cálculos e Parâmetros</v>
          </cell>
          <cell r="F7465" t="str">
            <v>SINAPI Mai/26</v>
          </cell>
        </row>
        <row r="7466">
          <cell r="A7466">
            <v>88317</v>
          </cell>
          <cell r="B7466" t="str">
            <v>SOLDADOR COM ENCARGOS COMPLEMENTARES</v>
          </cell>
          <cell r="C7466" t="str">
            <v>H</v>
          </cell>
          <cell r="D7466">
            <v>43.55</v>
          </cell>
          <cell r="E7466" t="str">
            <v>Livro SINAPI: Cálculos e Parâmetros</v>
          </cell>
          <cell r="F7466" t="str">
            <v>SINAPI Mai/26</v>
          </cell>
        </row>
        <row r="7467">
          <cell r="A7467">
            <v>101453</v>
          </cell>
          <cell r="B7467" t="str">
            <v>SOLDADOR COM ENCARGOS COMPLEMENTARES</v>
          </cell>
          <cell r="C7467" t="str">
            <v>MES</v>
          </cell>
          <cell r="D7467">
            <v>7467.56</v>
          </cell>
          <cell r="E7467" t="str">
            <v>Livro SINAPI: Cálculos e Parâmetros</v>
          </cell>
          <cell r="F7467" t="str">
            <v>SINAPI Mai/26</v>
          </cell>
        </row>
        <row r="7468">
          <cell r="A7468">
            <v>101454</v>
          </cell>
          <cell r="B7468" t="str">
            <v>SOLDADOR ELÉTRICO COM ENCARGOS COMPLEMENTARES</v>
          </cell>
          <cell r="C7468" t="str">
            <v>MES</v>
          </cell>
          <cell r="D7468">
            <v>7911.29</v>
          </cell>
          <cell r="E7468" t="str">
            <v>Livro SINAPI: Cálculos e Parâmetros</v>
          </cell>
          <cell r="F7468" t="str">
            <v>SINAPI Mai/26</v>
          </cell>
        </row>
        <row r="7469">
          <cell r="A7469">
            <v>100533</v>
          </cell>
          <cell r="B7469" t="str">
            <v>TECNICO DE EDIFICACOES COM ENCARGOS COMPLEMENTARES</v>
          </cell>
          <cell r="C7469" t="str">
            <v>H</v>
          </cell>
          <cell r="D7469">
            <v>72.55</v>
          </cell>
          <cell r="E7469" t="str">
            <v>Livro SINAPI: Cálculos e Parâmetros</v>
          </cell>
          <cell r="F7469" t="str">
            <v>SINAPI Mai/26</v>
          </cell>
        </row>
        <row r="7470">
          <cell r="A7470">
            <v>100534</v>
          </cell>
          <cell r="B7470" t="str">
            <v>TECNICO DE EDIFICACOES COM ENCARGOS COMPLEMENTARES</v>
          </cell>
          <cell r="C7470" t="str">
            <v>MES</v>
          </cell>
          <cell r="D7470">
            <v>12432.12</v>
          </cell>
          <cell r="E7470" t="str">
            <v>Livro SINAPI: Cálculos e Parâmetros</v>
          </cell>
          <cell r="F7470" t="str">
            <v>SINAPI Mai/26</v>
          </cell>
        </row>
        <row r="7471">
          <cell r="A7471">
            <v>88323</v>
          </cell>
          <cell r="B7471" t="str">
            <v>TELHADISTA COM ENCARGOS COMPLEMENTARES</v>
          </cell>
          <cell r="C7471" t="str">
            <v>H</v>
          </cell>
          <cell r="D7471">
            <v>35.159999999999997</v>
          </cell>
          <cell r="E7471" t="str">
            <v>Livro SINAPI: Cálculos e Parâmetros</v>
          </cell>
          <cell r="F7471" t="str">
            <v>SINAPI Mai/26</v>
          </cell>
        </row>
        <row r="7472">
          <cell r="A7472">
            <v>101458</v>
          </cell>
          <cell r="B7472" t="str">
            <v>TELHADOR COM ENCARGOS COMPLEMENTARES</v>
          </cell>
          <cell r="C7472" t="str">
            <v>MES</v>
          </cell>
          <cell r="D7472">
            <v>6026.2</v>
          </cell>
          <cell r="E7472" t="str">
            <v>Livro SINAPI: Cálculos e Parâmetros</v>
          </cell>
          <cell r="F7472" t="str">
            <v>SINAPI Mai/26</v>
          </cell>
        </row>
        <row r="7473">
          <cell r="A7473">
            <v>90781</v>
          </cell>
          <cell r="B7473" t="str">
            <v>TOPOGRAFO COM ENCARGOS COMPLEMENTARES</v>
          </cell>
          <cell r="C7473" t="str">
            <v>H</v>
          </cell>
          <cell r="D7473">
            <v>88.95</v>
          </cell>
          <cell r="E7473" t="str">
            <v>Livro SINAPI: Cálculos e Parâmetros</v>
          </cell>
          <cell r="F7473" t="str">
            <v>SINAPI Mai/26</v>
          </cell>
        </row>
        <row r="7474">
          <cell r="A7474">
            <v>94296</v>
          </cell>
          <cell r="B7474" t="str">
            <v>TOPOGRAFO COM ENCARGOS COMPLEMENTARES</v>
          </cell>
          <cell r="C7474" t="str">
            <v>MES</v>
          </cell>
          <cell r="D7474">
            <v>15391.28</v>
          </cell>
          <cell r="E7474" t="str">
            <v>Livro SINAPI: Cálculos e Parâmetros</v>
          </cell>
          <cell r="F7474" t="str">
            <v>SINAPI Mai/26</v>
          </cell>
        </row>
        <row r="7475">
          <cell r="A7475">
            <v>88324</v>
          </cell>
          <cell r="B7475" t="str">
            <v>TRATORISTA COM ENCARGOS COMPLEMENTARES</v>
          </cell>
          <cell r="C7475" t="str">
            <v>H</v>
          </cell>
          <cell r="D7475">
            <v>39.06</v>
          </cell>
          <cell r="E7475" t="str">
            <v>Livro SINAPI: Cálculos e Parâmetros</v>
          </cell>
          <cell r="F7475" t="str">
            <v>SINAPI Mai/26</v>
          </cell>
        </row>
        <row r="7476">
          <cell r="A7476">
            <v>88321</v>
          </cell>
          <cell r="B7476" t="str">
            <v>TÉCNICO DE LABORATÓRIO COM ENCARGOS COMPLEMENTARES</v>
          </cell>
          <cell r="C7476" t="str">
            <v>H</v>
          </cell>
          <cell r="D7476">
            <v>66.98</v>
          </cell>
          <cell r="E7476" t="str">
            <v>Livro SINAPI: Cálculos e Parâmetros</v>
          </cell>
          <cell r="F7476" t="str">
            <v>SINAPI Mai/26</v>
          </cell>
        </row>
        <row r="7477">
          <cell r="A7477">
            <v>101456</v>
          </cell>
          <cell r="B7477" t="str">
            <v>TÉCNICO DE LABORATÓRIO E CAMPO DE CONSTRUÇÃO COM ENCARGOS COMPLEMENTARES</v>
          </cell>
          <cell r="C7477" t="str">
            <v>MES</v>
          </cell>
          <cell r="D7477">
            <v>11576.49</v>
          </cell>
          <cell r="E7477" t="str">
            <v>Livro SINAPI: Cálculos e Parâmetros</v>
          </cell>
          <cell r="F7477" t="str">
            <v>SINAPI Mai/26</v>
          </cell>
        </row>
        <row r="7478">
          <cell r="A7478">
            <v>100309</v>
          </cell>
          <cell r="B7478" t="str">
            <v>TÉCNICO EM SEGURANÇA DO TRABALHO COM ENCARGOS COMPLEMENTARES</v>
          </cell>
          <cell r="C7478" t="str">
            <v>H</v>
          </cell>
          <cell r="D7478">
            <v>80.680000000000007</v>
          </cell>
          <cell r="E7478" t="str">
            <v>Livro SINAPI: Cálculos e Parâmetros</v>
          </cell>
          <cell r="F7478" t="str">
            <v>SINAPI Mai/26</v>
          </cell>
        </row>
        <row r="7479">
          <cell r="A7479">
            <v>100321</v>
          </cell>
          <cell r="B7479" t="str">
            <v>TÉCNICO EM SEGURANÇA DO TRABALHO COM ENCARGOS COMPLEMENTARES</v>
          </cell>
          <cell r="C7479" t="str">
            <v>MES</v>
          </cell>
          <cell r="D7479">
            <v>13837.11</v>
          </cell>
          <cell r="E7479" t="str">
            <v>Livro SINAPI: Cálculos e Parâmetros</v>
          </cell>
          <cell r="F7479" t="str">
            <v>SINAPI Mai/26</v>
          </cell>
        </row>
        <row r="7480">
          <cell r="A7480">
            <v>88322</v>
          </cell>
          <cell r="B7480" t="str">
            <v>TÉCNICO EM SONDAGEM COM ENCARGOS COMPLEMENTARES</v>
          </cell>
          <cell r="C7480" t="str">
            <v>H</v>
          </cell>
          <cell r="D7480">
            <v>41.95</v>
          </cell>
          <cell r="E7480" t="str">
            <v>Livro SINAPI: Cálculos e Parâmetros</v>
          </cell>
          <cell r="F7480" t="str">
            <v>SINAPI Mai/26</v>
          </cell>
        </row>
        <row r="7481">
          <cell r="A7481">
            <v>101457</v>
          </cell>
          <cell r="B7481" t="str">
            <v>TÉCNICO EM SONDAGEM COM ENCARGOS COMPLEMENTARES</v>
          </cell>
          <cell r="C7481" t="str">
            <v>MES</v>
          </cell>
          <cell r="D7481">
            <v>7209.15</v>
          </cell>
          <cell r="E7481" t="str">
            <v>Livro SINAPI: Cálculos e Parâmetros</v>
          </cell>
          <cell r="F7481" t="str">
            <v>SINAPI Mai/26</v>
          </cell>
        </row>
        <row r="7482">
          <cell r="A7482">
            <v>88325</v>
          </cell>
          <cell r="B7482" t="str">
            <v>VIDRACEIRO COM ENCARGOS COMPLEMENTARES</v>
          </cell>
          <cell r="C7482" t="str">
            <v>H</v>
          </cell>
          <cell r="D7482">
            <v>30.99</v>
          </cell>
          <cell r="E7482" t="str">
            <v>Livro SINAPI: Cálculos e Parâmetros</v>
          </cell>
          <cell r="F7482" t="str">
            <v>SINAPI Mai/26</v>
          </cell>
        </row>
        <row r="7483">
          <cell r="A7483">
            <v>101459</v>
          </cell>
          <cell r="B7483" t="str">
            <v>VIDRACEIRO COM ENCARGOS COMPLEMENTARES</v>
          </cell>
          <cell r="C7483" t="str">
            <v>MES</v>
          </cell>
          <cell r="D7483">
            <v>5291.84</v>
          </cell>
          <cell r="E7483" t="str">
            <v>Livro SINAPI: Cálculos e Parâmetros</v>
          </cell>
          <cell r="F7483" t="str">
            <v>SINAPI Mai/26</v>
          </cell>
        </row>
        <row r="7484">
          <cell r="A7484">
            <v>100289</v>
          </cell>
          <cell r="B7484" t="str">
            <v>VIGIA DIURNO COM ENCARGOS COMPLEMENTARES</v>
          </cell>
          <cell r="C7484" t="str">
            <v>H</v>
          </cell>
          <cell r="D7484">
            <v>33.25</v>
          </cell>
          <cell r="E7484" t="str">
            <v>Livro SINAPI: Cálculos e Parâmetros</v>
          </cell>
          <cell r="F7484" t="str">
            <v>SINAPI Mai/26</v>
          </cell>
        </row>
        <row r="7485">
          <cell r="A7485">
            <v>101460</v>
          </cell>
          <cell r="B7485" t="str">
            <v>VIGIA DIURNO COM ENCARGOS COMPLEMENTARES</v>
          </cell>
          <cell r="C7485" t="str">
            <v>MES</v>
          </cell>
          <cell r="D7485">
            <v>5721.76</v>
          </cell>
          <cell r="E7485" t="str">
            <v>Livro SINAPI: Cálculos e Parâmetros</v>
          </cell>
          <cell r="F7485" t="str">
            <v>SINAPI Mai/26</v>
          </cell>
        </row>
        <row r="7486">
          <cell r="A7486">
            <v>105011</v>
          </cell>
          <cell r="B7486" t="str">
            <v>EXECUÇÃO DE LINHAS DE REFERÊNCIA EM GABARITO OU CAVALETE. AF_03/2024</v>
          </cell>
          <cell r="C7486" t="str">
            <v>M</v>
          </cell>
          <cell r="D7486">
            <v>0.72</v>
          </cell>
          <cell r="E7486" t="str">
            <v>Locação de Obras</v>
          </cell>
          <cell r="F7486" t="str">
            <v>SINAPI Mai/26</v>
          </cell>
        </row>
        <row r="7487">
          <cell r="A7487">
            <v>99061</v>
          </cell>
          <cell r="B7487" t="str">
            <v>LOCAÇÃO COM CAVALETE COM ALTURA DE 0,50 M - 2 UTILIZAÇÕES. AF_03/2024</v>
          </cell>
          <cell r="C7487" t="str">
            <v>UN</v>
          </cell>
          <cell r="D7487">
            <v>149.93</v>
          </cell>
          <cell r="E7487" t="str">
            <v>Locação de Obras</v>
          </cell>
          <cell r="F7487" t="str">
            <v>SINAPI Mai/26</v>
          </cell>
        </row>
        <row r="7488">
          <cell r="A7488">
            <v>99060</v>
          </cell>
          <cell r="B7488" t="str">
            <v>LOCAÇÃO COM CAVALETE COM ALTURA DE 1,00 M - 2 UTILIZAÇÕES. AF_03/2024</v>
          </cell>
          <cell r="C7488" t="str">
            <v>UN</v>
          </cell>
          <cell r="D7488">
            <v>243.11</v>
          </cell>
          <cell r="E7488" t="str">
            <v>Locação de Obras</v>
          </cell>
          <cell r="F7488" t="str">
            <v>SINAPI Mai/26</v>
          </cell>
        </row>
        <row r="7489">
          <cell r="A7489">
            <v>105008</v>
          </cell>
          <cell r="B7489" t="str">
            <v>LOCAÇÃO COM USO EXCLUSIVO DE EQUIPAMENTO TOPOGRÁFICO. AF_03/2024</v>
          </cell>
          <cell r="C7489" t="str">
            <v>UN</v>
          </cell>
          <cell r="D7489">
            <v>0</v>
          </cell>
          <cell r="E7489" t="str">
            <v>Locação de Obras</v>
          </cell>
          <cell r="F7489" t="str">
            <v>SINAPI Mai/26</v>
          </cell>
        </row>
        <row r="7490">
          <cell r="A7490">
            <v>105009</v>
          </cell>
          <cell r="B7490" t="str">
            <v>LOCAÇÃO CONVENCIONAL DE OBRA, UTILIZANDO GABARITO DE TÁBUAS CORRIDAS PONTALETADAS A CADA 1,50M - 2 UTILIZAÇÕES. AF_03/2024</v>
          </cell>
          <cell r="C7490" t="str">
            <v>M</v>
          </cell>
          <cell r="D7490">
            <v>98.83</v>
          </cell>
          <cell r="E7490" t="str">
            <v>Locação de Obras</v>
          </cell>
          <cell r="F7490" t="str">
            <v>SINAPI Mai/26</v>
          </cell>
        </row>
        <row r="7491">
          <cell r="A7491">
            <v>99059</v>
          </cell>
          <cell r="B7491" t="str">
            <v>LOCAÇÃO CONVENCIONAL DE OBRA, UTILIZANDO GABARITO DE TÁBUAS CORRIDAS PONTALETADAS A CADA 2,00M - 2 UTILIZAÇÕES. AF_03/2024</v>
          </cell>
          <cell r="C7491" t="str">
            <v>M</v>
          </cell>
          <cell r="D7491">
            <v>80.099999999999994</v>
          </cell>
          <cell r="E7491" t="str">
            <v>Locação de Obras</v>
          </cell>
          <cell r="F7491" t="str">
            <v>SINAPI Mai/26</v>
          </cell>
        </row>
        <row r="7492">
          <cell r="A7492">
            <v>105137</v>
          </cell>
          <cell r="B7492" t="str">
            <v>LOCAÇÃO DE PAVIMENTAÇÃO. AF_03/2024</v>
          </cell>
          <cell r="C7492" t="str">
            <v>M</v>
          </cell>
          <cell r="D7492">
            <v>0</v>
          </cell>
          <cell r="E7492" t="str">
            <v>Locação de Obras</v>
          </cell>
          <cell r="F7492" t="str">
            <v>SINAPI Mai/26</v>
          </cell>
        </row>
        <row r="7493">
          <cell r="A7493">
            <v>105136</v>
          </cell>
          <cell r="B7493" t="str">
            <v>LOCAÇÃO DE PONTO PARA REFERÊNCIA TOPOGRÁFICA. AF_03/2024</v>
          </cell>
          <cell r="C7493" t="str">
            <v>UN</v>
          </cell>
          <cell r="D7493">
            <v>0</v>
          </cell>
          <cell r="E7493" t="str">
            <v>Locação de Obras</v>
          </cell>
          <cell r="F7493" t="str">
            <v>SINAPI Mai/26</v>
          </cell>
        </row>
        <row r="7494">
          <cell r="A7494">
            <v>105007</v>
          </cell>
          <cell r="B7494" t="str">
            <v>LOCAÇÃO DE PRAÇAS EM PONTALETEAMENTO. AF_03/2024</v>
          </cell>
          <cell r="C7494" t="str">
            <v>UN</v>
          </cell>
          <cell r="D7494">
            <v>50.31</v>
          </cell>
          <cell r="E7494" t="str">
            <v>Locação de Obras</v>
          </cell>
          <cell r="F7494" t="str">
            <v>SINAPI Mai/26</v>
          </cell>
        </row>
        <row r="7495">
          <cell r="A7495">
            <v>99063</v>
          </cell>
          <cell r="B7495" t="str">
            <v>LOCAÇÃO DE REDE DE ÁGUA OU ESGOTO. AF_03/2024</v>
          </cell>
          <cell r="C7495" t="str">
            <v>M</v>
          </cell>
          <cell r="D7495">
            <v>11.9</v>
          </cell>
          <cell r="E7495" t="str">
            <v>Locação de Obras</v>
          </cell>
          <cell r="F7495" t="str">
            <v>SINAPI Mai/26</v>
          </cell>
        </row>
        <row r="7496">
          <cell r="A7496">
            <v>105010</v>
          </cell>
          <cell r="B7496" t="str">
            <v>MARCAÇÃO DE PONTOS EM GABARITO OU CAVALETE, COM USO DE ESTAÇÃO TOTAL. AF_03/2024</v>
          </cell>
          <cell r="C7496" t="str">
            <v>UN</v>
          </cell>
          <cell r="D7496">
            <v>0</v>
          </cell>
          <cell r="E7496" t="str">
            <v>Locação de Obras</v>
          </cell>
          <cell r="F7496" t="str">
            <v>SINAPI Mai/26</v>
          </cell>
        </row>
        <row r="7497">
          <cell r="A7497">
            <v>99062</v>
          </cell>
          <cell r="B7497" t="str">
            <v>MARCAÇÃO DE PONTOS EM GABARITO OU CAVALETE. AF_03/2024</v>
          </cell>
          <cell r="C7497" t="str">
            <v>UN</v>
          </cell>
          <cell r="D7497">
            <v>2.7</v>
          </cell>
          <cell r="E7497" t="str">
            <v>Locação de Obras</v>
          </cell>
          <cell r="F7497" t="str">
            <v>SINAPI Mai/26</v>
          </cell>
        </row>
        <row r="7498">
          <cell r="A7498">
            <v>100857</v>
          </cell>
          <cell r="B7498" t="str">
            <v>ACABAMENTO MONOCOMANDO PARA CHUVEIRO - FORNECIMENTO E INSTALAÇÃO. AF_02/2026</v>
          </cell>
          <cell r="C7498" t="str">
            <v>UN</v>
          </cell>
          <cell r="D7498">
            <v>477.51</v>
          </cell>
          <cell r="E7498" t="str">
            <v>Louças e Metais</v>
          </cell>
          <cell r="F7498" t="str">
            <v>SINAPI Mai/26</v>
          </cell>
        </row>
        <row r="7499">
          <cell r="A7499">
            <v>86905</v>
          </cell>
          <cell r="B7499" t="str">
            <v>APARELHO MISTURADOR DE MESA PARA LAVATÓRIO, PADRÃO MÉDIO - FORNECIMENTO E INSTALAÇÃO. AF_02/2026</v>
          </cell>
          <cell r="C7499" t="str">
            <v>UN</v>
          </cell>
          <cell r="D7499">
            <v>372.63</v>
          </cell>
          <cell r="E7499" t="str">
            <v>Louças e Metais</v>
          </cell>
          <cell r="F7499" t="str">
            <v>SINAPI Mai/26</v>
          </cell>
        </row>
        <row r="7500">
          <cell r="A7500">
            <v>86908</v>
          </cell>
          <cell r="B7500" t="str">
            <v>APARELHO MISTURADOR DE MESA PARA PIA DE COZINHA, PADRÃO MÉDIO - FORNECIMENTO E INSTALAÇÃO. AF_02/2026</v>
          </cell>
          <cell r="C7500" t="str">
            <v>UN</v>
          </cell>
          <cell r="D7500">
            <v>437.87</v>
          </cell>
          <cell r="E7500" t="str">
            <v>Louças e Metais</v>
          </cell>
          <cell r="F7500" t="str">
            <v>SINAPI Mai/26</v>
          </cell>
        </row>
        <row r="7501">
          <cell r="A7501">
            <v>100849</v>
          </cell>
          <cell r="B7501" t="str">
            <v>ASSENTO SANITÁRIO CONVENCIONAL - FORNECIMENTO E INSTALAÇÃO. AF_02/2026</v>
          </cell>
          <cell r="C7501" t="str">
            <v>UN</v>
          </cell>
          <cell r="D7501">
            <v>46.15</v>
          </cell>
          <cell r="E7501" t="str">
            <v>Louças e Metais</v>
          </cell>
          <cell r="F7501" t="str">
            <v>SINAPI Mai/26</v>
          </cell>
        </row>
        <row r="7502">
          <cell r="A7502">
            <v>100851</v>
          </cell>
          <cell r="B7502" t="str">
            <v>ASSENTO SANITÁRIO INFANTIL - FORNECIMENTO E INSTALAÇÃO. AF_02/2026</v>
          </cell>
          <cell r="C7502" t="str">
            <v>UN</v>
          </cell>
          <cell r="D7502">
            <v>91.5</v>
          </cell>
          <cell r="E7502" t="str">
            <v>Louças e Metais</v>
          </cell>
          <cell r="F7502" t="str">
            <v>SINAPI Mai/26</v>
          </cell>
        </row>
        <row r="7503">
          <cell r="A7503">
            <v>100850</v>
          </cell>
          <cell r="B7503" t="str">
            <v>ASSENTO SANITÁRIO PARA PCD - FORNECIMENTO E INSTALAÇÃO. AF_02/2026</v>
          </cell>
          <cell r="C7503" t="str">
            <v>UN</v>
          </cell>
          <cell r="D7503">
            <v>0</v>
          </cell>
          <cell r="E7503" t="str">
            <v>Louças e Metais</v>
          </cell>
          <cell r="F7503" t="str">
            <v>SINAPI Mai/26</v>
          </cell>
        </row>
        <row r="7504">
          <cell r="A7504">
            <v>86888</v>
          </cell>
          <cell r="B7504" t="str">
            <v>BACIA SANITÁRIA COM CAIXA ACOPLADA LOUÇA BRANCA - FORNECIMENTO E INSTALAÇÃO. AF_02/2026</v>
          </cell>
          <cell r="C7504" t="str">
            <v>UN</v>
          </cell>
          <cell r="D7504">
            <v>555.65</v>
          </cell>
          <cell r="E7504" t="str">
            <v>Louças e Metais</v>
          </cell>
          <cell r="F7504" t="str">
            <v>SINAPI Mai/26</v>
          </cell>
        </row>
        <row r="7505">
          <cell r="A7505">
            <v>86932</v>
          </cell>
          <cell r="B7505" t="str">
            <v>BACIA SANITÁRIA COM CAIXA ACOPLADA LOUÇA BRANCA - PADRÃO MÉDIO, INCLUSO ENGATE FLEXÍVEL EM METAL CROMADO, 1/2" X 40 CM - FORNECIMENTO E INSTALAÇÃO. AF_02/2026</v>
          </cell>
          <cell r="C7505" t="str">
            <v>UN</v>
          </cell>
          <cell r="D7505">
            <v>609.55999999999995</v>
          </cell>
          <cell r="E7505" t="str">
            <v>Louças e Metais</v>
          </cell>
          <cell r="F7505" t="str">
            <v>SINAPI Mai/26</v>
          </cell>
        </row>
        <row r="7506">
          <cell r="A7506">
            <v>86931</v>
          </cell>
          <cell r="B7506" t="str">
            <v>BACIA SANITÁRIA COM CAIXA ACOPLADA LOUÇA BRANCA, INCLUSO ENGATE FLEXÍVEL EM PLÁSTICO BRANCO, 1/2" X 40 CM - FORNECIMENTO E INSTALAÇÃO. AF_02/2026</v>
          </cell>
          <cell r="C7506" t="str">
            <v>UN</v>
          </cell>
          <cell r="D7506">
            <v>571.20000000000005</v>
          </cell>
          <cell r="E7506" t="str">
            <v>Louças e Metais</v>
          </cell>
          <cell r="F7506" t="str">
            <v>SINAPI Mai/26</v>
          </cell>
        </row>
        <row r="7507">
          <cell r="A7507">
            <v>106771</v>
          </cell>
          <cell r="B7507" t="str">
            <v>BACIA SANITÁRIA COM CAIXA ACOPLADA PARA PCD COM FURO FRONTAL EM LOUÇA BRANCA SEM ASSENTO - FORNECIMENTO E INSTALAÇÃO. AF_02/2026</v>
          </cell>
          <cell r="C7507" t="str">
            <v>UN</v>
          </cell>
          <cell r="D7507">
            <v>0</v>
          </cell>
          <cell r="E7507" t="str">
            <v>Louças e Metais</v>
          </cell>
          <cell r="F7507" t="str">
            <v>SINAPI Mai/26</v>
          </cell>
        </row>
        <row r="7508">
          <cell r="A7508">
            <v>100878</v>
          </cell>
          <cell r="B7508" t="str">
            <v>BACIA SANITÁRIA COM CAIXA ACOPLADA, LOUÇA BRANCA - PADRÃO ALTO - FORNECIMENTO E INSTALAÇÃO. AF_02/2026</v>
          </cell>
          <cell r="C7508" t="str">
            <v>UN</v>
          </cell>
          <cell r="D7508">
            <v>754.91</v>
          </cell>
          <cell r="E7508" t="str">
            <v>Louças e Metais</v>
          </cell>
          <cell r="F7508" t="str">
            <v>SINAPI Mai/26</v>
          </cell>
        </row>
        <row r="7509">
          <cell r="A7509">
            <v>95471</v>
          </cell>
          <cell r="B7509" t="str">
            <v>BACIA SANITÁRIA EM LOUÇA BRANCA PARA PCD SEM FURO FRONTAL, COM TUBO DE LIGAÇÃO CROMADO, SEM ASSENTO - FORNECIMENTO E INSTALAÇÃO. AF_02/2026_PS</v>
          </cell>
          <cell r="C7509" t="str">
            <v>UN</v>
          </cell>
          <cell r="D7509">
            <v>906.31</v>
          </cell>
          <cell r="E7509" t="str">
            <v>Louças e Metais</v>
          </cell>
          <cell r="F7509" t="str">
            <v>SINAPI Mai/26</v>
          </cell>
        </row>
        <row r="7510">
          <cell r="A7510">
            <v>95469</v>
          </cell>
          <cell r="B7510" t="str">
            <v>BACIA SANITÁRIA EM LOUÇA BRANCA, COM TUBO DE LIGAÇÃO CROMADO - FORNECIMENTO E INSTALAÇÃO. AF_02/2026_PS</v>
          </cell>
          <cell r="C7510" t="str">
            <v>UN</v>
          </cell>
          <cell r="D7510">
            <v>356.69</v>
          </cell>
          <cell r="E7510" t="str">
            <v>Louças e Metais</v>
          </cell>
          <cell r="F7510" t="str">
            <v>SINAPI Mai/26</v>
          </cell>
        </row>
        <row r="7511">
          <cell r="A7511">
            <v>100848</v>
          </cell>
          <cell r="B7511" t="str">
            <v>BACIA SANITÁRIA INFANTIL LOUÇA BRANCA, COM TUBO DE LIGAÇÃO CROMADO - FORNECIMENTO E INSTALAÇÃO. AF_02/2026_PS</v>
          </cell>
          <cell r="C7511" t="str">
            <v>UN</v>
          </cell>
          <cell r="D7511">
            <v>647.02</v>
          </cell>
          <cell r="E7511" t="str">
            <v>Louças e Metais</v>
          </cell>
          <cell r="F7511" t="str">
            <v>SINAPI Mai/26</v>
          </cell>
        </row>
        <row r="7512">
          <cell r="A7512">
            <v>86895</v>
          </cell>
          <cell r="B7512" t="str">
            <v>BANCADA DE GRANITO CINZA POLIDO, DE 0,50 X 0,60 M, PARA LAVATÓRIO - FORNECIMENTO E INSTALAÇÃO. AF_02/2026</v>
          </cell>
          <cell r="C7512" t="str">
            <v>UN</v>
          </cell>
          <cell r="D7512">
            <v>368.61</v>
          </cell>
          <cell r="E7512" t="str">
            <v>Louças e Metais</v>
          </cell>
          <cell r="F7512" t="str">
            <v>SINAPI Mai/26</v>
          </cell>
        </row>
        <row r="7513">
          <cell r="A7513">
            <v>86889</v>
          </cell>
          <cell r="B7513" t="str">
            <v>BANCADA DE GRANITO CINZA POLIDO, DE 1,50 X 0,60 M, PARA PIA DE COZINHA - FORNECIMENTO E INSTALAÇÃO. AF_02/2026</v>
          </cell>
          <cell r="C7513" t="str">
            <v>UN</v>
          </cell>
          <cell r="D7513">
            <v>836.32</v>
          </cell>
          <cell r="E7513" t="str">
            <v>Louças e Metais</v>
          </cell>
          <cell r="F7513" t="str">
            <v>SINAPI Mai/26</v>
          </cell>
        </row>
        <row r="7514">
          <cell r="A7514">
            <v>106780</v>
          </cell>
          <cell r="B7514" t="str">
            <v>BANCADA DE GRANITO CINZA POLIDO, DE 2,00 X 0,60 M, PARA LAVATÓRIO - FORNECIMENTO E INSTALAÇÃO. AF_02/2026</v>
          </cell>
          <cell r="C7514" t="str">
            <v>UN</v>
          </cell>
          <cell r="D7514">
            <v>1100.98</v>
          </cell>
          <cell r="E7514" t="str">
            <v>Louças e Metais</v>
          </cell>
          <cell r="F7514" t="str">
            <v>SINAPI Mai/26</v>
          </cell>
        </row>
        <row r="7515">
          <cell r="A7515">
            <v>106781</v>
          </cell>
          <cell r="B7515" t="str">
            <v>BANCADA DE GRANITO CINZA POLIDO, DE 3,00 X 0,60 M, PARA LAVATÓRIO - FORNECIMENTO E INSTALAÇÃO. AF_02/2026</v>
          </cell>
          <cell r="C7515" t="str">
            <v>UN</v>
          </cell>
          <cell r="D7515">
            <v>1624.98</v>
          </cell>
          <cell r="E7515" t="str">
            <v>Louças e Metais</v>
          </cell>
          <cell r="F7515" t="str">
            <v>SINAPI Mai/26</v>
          </cell>
        </row>
        <row r="7516">
          <cell r="A7516">
            <v>86899</v>
          </cell>
          <cell r="B7516" t="str">
            <v>BANCADA DE MÁRMORE BRANCO POLIDO, DE 0,50 X 0,60 M, PARA LAVATÓRIO - FORNECIMENTO E INSTALAÇÃO. AF_02/2026</v>
          </cell>
          <cell r="C7516" t="str">
            <v>UN</v>
          </cell>
          <cell r="D7516">
            <v>372.58</v>
          </cell>
          <cell r="E7516" t="str">
            <v>Louças e Metais</v>
          </cell>
          <cell r="F7516" t="str">
            <v>SINAPI Mai/26</v>
          </cell>
        </row>
        <row r="7517">
          <cell r="A7517">
            <v>86893</v>
          </cell>
          <cell r="B7517" t="str">
            <v>BANCADA DE MÁRMORE BRANCO POLIDO, DE 1,50 X 0,60 M, PARA PIA DE COZINHA - FORNECIMENTO E INSTALAÇÃO. AF_02/2026</v>
          </cell>
          <cell r="C7517" t="str">
            <v>UN</v>
          </cell>
          <cell r="D7517">
            <v>846.9</v>
          </cell>
          <cell r="E7517" t="str">
            <v>Louças e Metais</v>
          </cell>
          <cell r="F7517" t="str">
            <v>SINAPI Mai/26</v>
          </cell>
        </row>
        <row r="7518">
          <cell r="A7518">
            <v>86934</v>
          </cell>
          <cell r="B7518" t="str">
            <v>BANCADA DE MÁRMORE SINTÉTICO 120 X 60CM, COM CUBA INTEGRADA, INCLUSO SIFÃO TIPO FLEXÍVEL EM PVC, VÁLVULA EM PLÁSTICO CROMADO TIPO AMERICANA E TORNEIRA CROMADA LONGA, DE PAREDE, PADRÃO POPULAR - FORNECIMENTO E INSTALAÇÃO. AF_02/2026</v>
          </cell>
          <cell r="C7518" t="str">
            <v>UN</v>
          </cell>
          <cell r="D7518">
            <v>521.23</v>
          </cell>
          <cell r="E7518" t="str">
            <v>Louças e Metais</v>
          </cell>
          <cell r="F7518" t="str">
            <v>SINAPI Mai/26</v>
          </cell>
        </row>
        <row r="7519">
          <cell r="A7519">
            <v>86933</v>
          </cell>
          <cell r="B7519" t="str">
            <v>BANCADA DE MÁRMORE SINTÉTICO 120 X 60CM, COM CUBA INTEGRADA, INCLUSO SIFÃO TIPO GARRAFA EM PVC, VÁLVULA EM PLÁSTICO CROMADO TIPO AMERICANA E TORNEIRA CROMADA LONGA, DE PAREDE, PADRÃO POPULAR - FORNECIMENTO E INSTALAÇÃO. AF_02/2026</v>
          </cell>
          <cell r="C7519" t="str">
            <v>UN</v>
          </cell>
          <cell r="D7519">
            <v>533.55999999999995</v>
          </cell>
          <cell r="E7519" t="str">
            <v>Louças e Metais</v>
          </cell>
          <cell r="F7519" t="str">
            <v>SINAPI Mai/26</v>
          </cell>
        </row>
        <row r="7520">
          <cell r="A7520">
            <v>86894</v>
          </cell>
          <cell r="B7520" t="str">
            <v>BANCADA DE MÁRMORE SINTÉTICO, DE 120 X 60CM, COM CUBA INTEGRADA - FORNECIMENTO E INSTALAÇÃO. AF_02/2026</v>
          </cell>
          <cell r="C7520" t="str">
            <v>UN</v>
          </cell>
          <cell r="D7520">
            <v>396.11</v>
          </cell>
          <cell r="E7520" t="str">
            <v>Louças e Metais</v>
          </cell>
          <cell r="F7520" t="str">
            <v>SINAPI Mai/26</v>
          </cell>
        </row>
        <row r="7521">
          <cell r="A7521">
            <v>93441</v>
          </cell>
          <cell r="B7521" t="str">
            <v>BANCADA GRANITO CINZA 150 X 60 CM, COM CUBA DE EMBUTIR DE AÇO, VÁLVULA AMERICANA EM METAL, SIFÃO FLEXÍVEL EM PVC, ENGATE FLEXÍVEL 30 CM, TORNEIRA CROMADA LONGA, DE PAREDE, 1/2" OU 3/4", P/ COZINHA, PADRÃO POPULAR - FORNEC. E INSTALAÇÃO. AF_02/2026</v>
          </cell>
          <cell r="C7521" t="str">
            <v>UN</v>
          </cell>
          <cell r="D7521">
            <v>1425.38</v>
          </cell>
          <cell r="E7521" t="str">
            <v>Louças e Metais</v>
          </cell>
          <cell r="F7521" t="str">
            <v>SINAPI Mai/26</v>
          </cell>
        </row>
        <row r="7522">
          <cell r="A7522">
            <v>93396</v>
          </cell>
          <cell r="B7522" t="str">
            <v>BANCADA GRANITO CINZA, 50 X 60 CM, INCL. CUBA DE EMBUTIR OVAL LOUÇA BRANCA 35 X 50 CM, VÁLVULA METAL CROMADO, SIFÃO FLEXÍVEL PVC, ENGATE 30 CM FLEXÍVEL PLÁSTICO E TORNEIRA CROMADA DE MESA, PADRÃO POPULAR - FORNEC. E INSTALAÇÃO. AF_02/2026</v>
          </cell>
          <cell r="C7522" t="str">
            <v>UN</v>
          </cell>
          <cell r="D7522">
            <v>932.38</v>
          </cell>
          <cell r="E7522" t="str">
            <v>Louças e Metais</v>
          </cell>
          <cell r="F7522" t="str">
            <v>SINAPI Mai/26</v>
          </cell>
        </row>
        <row r="7523">
          <cell r="A7523">
            <v>93442</v>
          </cell>
          <cell r="B7523" t="str">
            <v>BANCADA MÁRMORE BRANCO 150 X 60 CM, COM CUBA DE EMBUTIR DE AÇO, VÁLVULA AMERICANA E SIFÃO TIPO GARRAFA EM METAL, ENGATE FLEXÍVEL 30 CM, TORNEIRA CROMADA, DE MESA, 1/2" OU 3/4", PARA PIA COZINHA, PADRÃO ALTO - FORNEC. E INSTALAÇÃO. AF_02/2026</v>
          </cell>
          <cell r="C7523" t="str">
            <v>UN</v>
          </cell>
          <cell r="D7523">
            <v>1689.88</v>
          </cell>
          <cell r="E7523" t="str">
            <v>Louças e Metais</v>
          </cell>
          <cell r="F7523" t="str">
            <v>SINAPI Mai/26</v>
          </cell>
        </row>
        <row r="7524">
          <cell r="A7524">
            <v>86947</v>
          </cell>
          <cell r="B7524" t="str">
            <v>BANCADA MÁRMORE BRANCO, 50 X 60 CM, INCLUSO CUBA DE EMBUTIR OVAL EM LOUÇA BRANCA 35 X 50 CM, VÁLVULA, SIFÃO TIPO GARRAFA E ENGATE FLEXÍVEL 40 CM EM METAL CROMADO E APARELHO MISTURADOR DE MESA, PADRÃO MÉDIO - FORNEC. E INSTALAÇÃO. AF_02/2026</v>
          </cell>
          <cell r="C7524" t="str">
            <v>UN</v>
          </cell>
          <cell r="D7524">
            <v>1579.18</v>
          </cell>
          <cell r="E7524" t="str">
            <v>Louças e Metais</v>
          </cell>
          <cell r="F7524" t="str">
            <v>SINAPI Mai/26</v>
          </cell>
        </row>
        <row r="7525">
          <cell r="A7525">
            <v>100875</v>
          </cell>
          <cell r="B7525" t="str">
            <v>BANCO ARTICULADO, EM AÇO INOX, PARA PCD, FIXADO NA PAREDE - FORNECIMENTO E INSTALAÇÃO. AF_02/2026</v>
          </cell>
          <cell r="C7525" t="str">
            <v>UN</v>
          </cell>
          <cell r="D7525">
            <v>1065.3</v>
          </cell>
          <cell r="E7525" t="str">
            <v>Louças e Metais</v>
          </cell>
          <cell r="F7525" t="str">
            <v>SINAPI Mai/26</v>
          </cell>
        </row>
        <row r="7526">
          <cell r="A7526">
            <v>100863</v>
          </cell>
          <cell r="B7526" t="str">
            <v>BARRA DE APOIO EM "L", EM AÇO INOX POLIDO 70 X 70 CM, FIXADA NA PAREDE - FORNECIMENTO E INSTALAÇÃO. AF_02/2026</v>
          </cell>
          <cell r="C7526" t="str">
            <v>UN</v>
          </cell>
          <cell r="D7526">
            <v>609.66</v>
          </cell>
          <cell r="E7526" t="str">
            <v>Louças e Metais</v>
          </cell>
          <cell r="F7526" t="str">
            <v>SINAPI Mai/26</v>
          </cell>
        </row>
        <row r="7527">
          <cell r="A7527">
            <v>100864</v>
          </cell>
          <cell r="B7527" t="str">
            <v>BARRA DE APOIO EM "L", EM AÇO INOX POLIDO 80 X 80 CM, FIXADA NA PAREDE - FORNECIMENTO E INSTALAÇÃO. AF_02/2026</v>
          </cell>
          <cell r="C7527" t="str">
            <v>UN</v>
          </cell>
          <cell r="D7527">
            <v>666.12</v>
          </cell>
          <cell r="E7527" t="str">
            <v>Louças e Metais</v>
          </cell>
          <cell r="F7527" t="str">
            <v>SINAPI Mai/26</v>
          </cell>
        </row>
        <row r="7528">
          <cell r="A7528">
            <v>100865</v>
          </cell>
          <cell r="B7528" t="str">
            <v>BARRA DE APOIO LATERAL ARTICULADA, COM TRAVA, EM AÇO INOX POLIDO, FIXADA NA PAREDE - FORNECIMENTO E INSTALAÇÃO. AF_02/2026</v>
          </cell>
          <cell r="C7528" t="str">
            <v>UN</v>
          </cell>
          <cell r="D7528">
            <v>575.80999999999995</v>
          </cell>
          <cell r="E7528" t="str">
            <v>Louças e Metais</v>
          </cell>
          <cell r="F7528" t="str">
            <v>SINAPI Mai/26</v>
          </cell>
        </row>
        <row r="7529">
          <cell r="A7529">
            <v>100870</v>
          </cell>
          <cell r="B7529" t="str">
            <v>BARRA DE APOIO RETA, EM ALUMÍNIO, COMPRIMENTO 60 CM, FIXADA NA PAREDE - FORNECIMENTO E INSTALAÇÃO. AF_02/2026</v>
          </cell>
          <cell r="C7529" t="str">
            <v>UN</v>
          </cell>
          <cell r="D7529">
            <v>324.77999999999997</v>
          </cell>
          <cell r="E7529" t="str">
            <v>Louças e Metais</v>
          </cell>
          <cell r="F7529" t="str">
            <v>SINAPI Mai/26</v>
          </cell>
        </row>
        <row r="7530">
          <cell r="A7530">
            <v>100871</v>
          </cell>
          <cell r="B7530" t="str">
            <v>BARRA DE APOIO RETA, EM ALUMÍNIO, COMPRIMENTO 70 CM, FIXADA NA PAREDE - FORNECIMENTO E INSTALAÇÃO. AF_02/2026</v>
          </cell>
          <cell r="C7530" t="str">
            <v>UN</v>
          </cell>
          <cell r="D7530">
            <v>350.2</v>
          </cell>
          <cell r="E7530" t="str">
            <v>Louças e Metais</v>
          </cell>
          <cell r="F7530" t="str">
            <v>SINAPI Mai/26</v>
          </cell>
        </row>
        <row r="7531">
          <cell r="A7531">
            <v>100872</v>
          </cell>
          <cell r="B7531" t="str">
            <v>BARRA DE APOIO RETA, EM ALUMÍNIO, COMPRIMENTO 80 CM, FIXADA NA PAREDE - FORNECIMENTO E INSTALAÇÃO. AF_02/2026</v>
          </cell>
          <cell r="C7531" t="str">
            <v>UN</v>
          </cell>
          <cell r="D7531">
            <v>366.42</v>
          </cell>
          <cell r="E7531" t="str">
            <v>Louças e Metais</v>
          </cell>
          <cell r="F7531" t="str">
            <v>SINAPI Mai/26</v>
          </cell>
        </row>
        <row r="7532">
          <cell r="A7532">
            <v>100873</v>
          </cell>
          <cell r="B7532" t="str">
            <v>BARRA DE APOIO RETA, EM ALUMÍNIO, COMPRIMENTO 90 CM, FIXADA NA PAREDE - FORNECIMENTO E INSTALAÇÃO. AF_02/2026</v>
          </cell>
          <cell r="C7532" t="str">
            <v>UN</v>
          </cell>
          <cell r="D7532">
            <v>376.55</v>
          </cell>
          <cell r="E7532" t="str">
            <v>Louças e Metais</v>
          </cell>
          <cell r="F7532" t="str">
            <v>SINAPI Mai/26</v>
          </cell>
        </row>
        <row r="7533">
          <cell r="A7533">
            <v>106770</v>
          </cell>
          <cell r="B7533" t="str">
            <v>BARRA DE APOIO RETA, EM AÇO INOX POLIDO, COMPRIMENTO 40 CM, FIXADA NA PAREDE - FORNECIMENTO E INSTALAÇÃO. AF_02/2026</v>
          </cell>
          <cell r="C7533" t="str">
            <v>UN</v>
          </cell>
          <cell r="D7533">
            <v>0</v>
          </cell>
          <cell r="E7533" t="str">
            <v>Louças e Metais</v>
          </cell>
          <cell r="F7533" t="str">
            <v>SINAPI Mai/26</v>
          </cell>
        </row>
        <row r="7534">
          <cell r="A7534">
            <v>100866</v>
          </cell>
          <cell r="B7534" t="str">
            <v>BARRA DE APOIO RETA, EM AÇO INOX POLIDO, COMPRIMENTO 60 CM, FIXADA NA PAREDE - FORNECIMENTO E INSTALAÇÃO. AF_02/2026</v>
          </cell>
          <cell r="C7534" t="str">
            <v>UN</v>
          </cell>
          <cell r="D7534">
            <v>319.86</v>
          </cell>
          <cell r="E7534" t="str">
            <v>Louças e Metais</v>
          </cell>
          <cell r="F7534" t="str">
            <v>SINAPI Mai/26</v>
          </cell>
        </row>
        <row r="7535">
          <cell r="A7535">
            <v>100867</v>
          </cell>
          <cell r="B7535" t="str">
            <v>BARRA DE APOIO RETA, EM AÇO INOX POLIDO, COMPRIMENTO 70 CM, FIXADA NA PAREDE - FORNECIMENTO E INSTALAÇÃO. AF_02/2026</v>
          </cell>
          <cell r="C7535" t="str">
            <v>UN</v>
          </cell>
          <cell r="D7535">
            <v>338.48</v>
          </cell>
          <cell r="E7535" t="str">
            <v>Louças e Metais</v>
          </cell>
          <cell r="F7535" t="str">
            <v>SINAPI Mai/26</v>
          </cell>
        </row>
        <row r="7536">
          <cell r="A7536">
            <v>100868</v>
          </cell>
          <cell r="B7536" t="str">
            <v>BARRA DE APOIO RETA, EM AÇO INOX POLIDO, COMPRIMENTO 80 CM, FIXADA NA PAREDE - FORNECIMENTO E INSTALAÇÃO. AF_02/2026</v>
          </cell>
          <cell r="C7536" t="str">
            <v>UN</v>
          </cell>
          <cell r="D7536">
            <v>350.87</v>
          </cell>
          <cell r="E7536" t="str">
            <v>Louças e Metais</v>
          </cell>
          <cell r="F7536" t="str">
            <v>SINAPI Mai/26</v>
          </cell>
        </row>
        <row r="7537">
          <cell r="A7537">
            <v>100869</v>
          </cell>
          <cell r="B7537" t="str">
            <v>BARRA DE APOIO RETA, EM AÇO INOX POLIDO, COMPRIMENTO 90 CM, FIXADA NA PAREDE - FORNECIMENTO E INSTALAÇÃO. AF_02/2026</v>
          </cell>
          <cell r="C7537" t="str">
            <v>UN</v>
          </cell>
          <cell r="D7537">
            <v>360.37</v>
          </cell>
          <cell r="E7537" t="str">
            <v>Louças e Metais</v>
          </cell>
          <cell r="F7537" t="str">
            <v>SINAPI Mai/26</v>
          </cell>
        </row>
        <row r="7538">
          <cell r="A7538">
            <v>106764</v>
          </cell>
          <cell r="B7538" t="str">
            <v>CABIDE METÁLICO TIPO GANCHO EM METAL CROMADO, INCLUSO FIXAÇÃO. AF_02/2026</v>
          </cell>
          <cell r="C7538" t="str">
            <v>UN</v>
          </cell>
          <cell r="D7538">
            <v>50.95</v>
          </cell>
          <cell r="E7538" t="str">
            <v>Louças e Metais</v>
          </cell>
          <cell r="F7538" t="str">
            <v>SINAPI Mai/26</v>
          </cell>
        </row>
        <row r="7539">
          <cell r="A7539">
            <v>100860</v>
          </cell>
          <cell r="B7539" t="str">
            <v>CHUVEIRO ELÉTRICO COMUM CORPO PLÁSTICO, TIPO DUCHA - FORNECIMENTO E INSTALAÇÃO. AF_02/2026</v>
          </cell>
          <cell r="C7539" t="str">
            <v>UN</v>
          </cell>
          <cell r="D7539">
            <v>180.95</v>
          </cell>
          <cell r="E7539" t="str">
            <v>Louças e Metais</v>
          </cell>
          <cell r="F7539" t="str">
            <v>SINAPI Mai/26</v>
          </cell>
        </row>
        <row r="7540">
          <cell r="A7540">
            <v>86936</v>
          </cell>
          <cell r="B7540" t="str">
            <v>CUBA DE EMBUTIR DE AÇO INOXIDÁVEL MÉDIA, INCLUSO VÁLVULA TIPO AMERICANA E SIFÃO TIPO GARRAFA EM METAL CROMADO - FORNECIMENTO E INSTALAÇÃO. AF_02/2026</v>
          </cell>
          <cell r="C7540" t="str">
            <v>UN</v>
          </cell>
          <cell r="D7540">
            <v>476.94</v>
          </cell>
          <cell r="E7540" t="str">
            <v>Louças e Metais</v>
          </cell>
          <cell r="F7540" t="str">
            <v>SINAPI Mai/26</v>
          </cell>
        </row>
        <row r="7541">
          <cell r="A7541">
            <v>86935</v>
          </cell>
          <cell r="B7541" t="str">
            <v>CUBA DE EMBUTIR DE AÇO INOXIDÁVEL MÉDIA, INCLUSO VÁLVULA TIPO AMERICANA EM METAL CROMADO E SIFÃO FLEXÍVEL EM PVC - FORNECIMENTO E INSTALAÇÃO. AF_02/2026</v>
          </cell>
          <cell r="C7541" t="str">
            <v>UN</v>
          </cell>
          <cell r="D7541">
            <v>292.29000000000002</v>
          </cell>
          <cell r="E7541" t="str">
            <v>Louças e Metais</v>
          </cell>
          <cell r="F7541" t="str">
            <v>SINAPI Mai/26</v>
          </cell>
        </row>
        <row r="7542">
          <cell r="A7542">
            <v>86938</v>
          </cell>
          <cell r="B7542" t="str">
            <v>CUBA DE EMBUTIR OVAL EM LOUÇA BRANCA, 35 X 50 CM OU EQUIVALENTE, INCLUSO VÁLVULA E SIFÃO TIPO GARRAFA EM METAL CROMADO - FORNECIMENTO E INSTALAÇÃO. AF_02/2026</v>
          </cell>
          <cell r="C7542" t="str">
            <v>UN</v>
          </cell>
          <cell r="D7542">
            <v>433.89</v>
          </cell>
          <cell r="E7542" t="str">
            <v>Louças e Metais</v>
          </cell>
          <cell r="F7542" t="str">
            <v>SINAPI Mai/26</v>
          </cell>
        </row>
        <row r="7543">
          <cell r="A7543">
            <v>86937</v>
          </cell>
          <cell r="B7543" t="str">
            <v>CUBA DE EMBUTIR OVAL EM LOUÇA BRANCA, 35 X 50 CM OU EQUIVALENTE, INCLUSO VÁLVULA EM METAL CROMADO E SIFÃO FLEXÍVEL EM PVC - FORNECIMENTO E INSTALAÇÃO. AF_02/2026</v>
          </cell>
          <cell r="C7543" t="str">
            <v>UN</v>
          </cell>
          <cell r="D7543">
            <v>249.24</v>
          </cell>
          <cell r="E7543" t="str">
            <v>Louças e Metais</v>
          </cell>
          <cell r="F7543" t="str">
            <v>SINAPI Mai/26</v>
          </cell>
        </row>
        <row r="7544">
          <cell r="A7544">
            <v>86901</v>
          </cell>
          <cell r="B7544" t="str">
            <v>CUBA DE EMBUTIR OVAL EM LOUÇA BRANCA, 35 X 50CM OU EQUIVALENTE - FORNECIMENTO E INSTALAÇÃO. AF_02/2026</v>
          </cell>
          <cell r="C7544" t="str">
            <v>UN</v>
          </cell>
          <cell r="D7544">
            <v>167.95</v>
          </cell>
          <cell r="E7544" t="str">
            <v>Louças e Metais</v>
          </cell>
          <cell r="F7544" t="str">
            <v>SINAPI Mai/26</v>
          </cell>
        </row>
        <row r="7545">
          <cell r="A7545">
            <v>106773</v>
          </cell>
          <cell r="B7545" t="str">
            <v>CUBA DE EMBUTIR REDONDA EM LOUÇA BRANCA, 36 CM OU EQUIVALENTE - FORNECIMENTO E INSTALAÇÃO. AF_02/2026</v>
          </cell>
          <cell r="C7545" t="str">
            <v>UN</v>
          </cell>
          <cell r="D7545">
            <v>0</v>
          </cell>
          <cell r="E7545" t="str">
            <v>Louças e Metais</v>
          </cell>
          <cell r="F7545" t="str">
            <v>SINAPI Mai/26</v>
          </cell>
        </row>
        <row r="7546">
          <cell r="A7546">
            <v>86900</v>
          </cell>
          <cell r="B7546" t="str">
            <v>CUBA DE EMBUTIR RETANGULAR DE AÇO INOXIDÁVEL, 46 X 30 X 12 CM - FORNECIMENTO E INSTALAÇÃO. AF_02/2026</v>
          </cell>
          <cell r="C7546" t="str">
            <v>UN</v>
          </cell>
          <cell r="D7546">
            <v>206.07</v>
          </cell>
          <cell r="E7546" t="str">
            <v>Louças e Metais</v>
          </cell>
          <cell r="F7546" t="str">
            <v>SINAPI Mai/26</v>
          </cell>
        </row>
        <row r="7547">
          <cell r="A7547">
            <v>100852</v>
          </cell>
          <cell r="B7547" t="str">
            <v>CUBA DE EMBUTIR RETANGULAR DE AÇO INOXIDÁVEL, 56 X 33 X 12 CM - FORNECIMENTO E INSTALAÇÃO. AF_02/2026</v>
          </cell>
          <cell r="C7547" t="str">
            <v>UN</v>
          </cell>
          <cell r="D7547">
            <v>225.14</v>
          </cell>
          <cell r="E7547" t="str">
            <v>Louças e Metais</v>
          </cell>
          <cell r="F7547" t="str">
            <v>SINAPI Mai/26</v>
          </cell>
        </row>
        <row r="7548">
          <cell r="A7548">
            <v>106769</v>
          </cell>
          <cell r="B7548" t="str">
            <v>DISPENSER DE MESA, PARA SABONETE LÍQUIDO ACABAMENTO METAL CROMADO, ACIONAMENTO HIDROMECÂNICO POR LEVE PRESSÃO MANUAL. AF_02/2026</v>
          </cell>
          <cell r="C7548" t="str">
            <v>UN</v>
          </cell>
          <cell r="D7548">
            <v>0</v>
          </cell>
          <cell r="E7548" t="str">
            <v>Louças e Metais</v>
          </cell>
          <cell r="F7548" t="str">
            <v>SINAPI Mai/26</v>
          </cell>
        </row>
        <row r="7549">
          <cell r="A7549">
            <v>106768</v>
          </cell>
          <cell r="B7549" t="str">
            <v>DISPENSER DE PLÁSTICO COM ALAVANCA PARA TOALHA DE PAPEL EM BOBINA, INCLUSO FIXAÇÃO. AF_02/2026</v>
          </cell>
          <cell r="C7549" t="str">
            <v>UN</v>
          </cell>
          <cell r="D7549">
            <v>0</v>
          </cell>
          <cell r="E7549" t="str">
            <v>Louças e Metais</v>
          </cell>
          <cell r="F7549" t="str">
            <v>SINAPI Mai/26</v>
          </cell>
        </row>
        <row r="7550">
          <cell r="A7550">
            <v>106766</v>
          </cell>
          <cell r="B7550" t="str">
            <v>DISPENSER DE PLÁSTICO PARA PAPEL HIGIÊNICO, INCLUSO FIXAÇÃO. AF_02/2026</v>
          </cell>
          <cell r="C7550" t="str">
            <v>UN</v>
          </cell>
          <cell r="D7550">
            <v>89.69</v>
          </cell>
          <cell r="E7550" t="str">
            <v>Louças e Metais</v>
          </cell>
          <cell r="F7550" t="str">
            <v>SINAPI Mai/26</v>
          </cell>
        </row>
        <row r="7551">
          <cell r="A7551">
            <v>106765</v>
          </cell>
          <cell r="B7551" t="str">
            <v>DISPENSER DE PLÁSTICO PARA TOALHA DE PAPEL INTERFOLHADA, INCLUSO FIXAÇÃO. AF_02/2026</v>
          </cell>
          <cell r="C7551" t="str">
            <v>UN</v>
          </cell>
          <cell r="D7551">
            <v>89.69</v>
          </cell>
          <cell r="E7551" t="str">
            <v>Louças e Metais</v>
          </cell>
          <cell r="F7551" t="str">
            <v>SINAPI Mai/26</v>
          </cell>
        </row>
        <row r="7552">
          <cell r="A7552">
            <v>106774</v>
          </cell>
          <cell r="B7552" t="str">
            <v>DUCHA HIGIÊNICA EM METAL CROMADO, COM GATILHO E REGISTRO - FORNECIMENTO E INSTALAÇÃO. AF_02/2026</v>
          </cell>
          <cell r="C7552" t="str">
            <v>UN</v>
          </cell>
          <cell r="D7552">
            <v>0</v>
          </cell>
          <cell r="E7552" t="str">
            <v>Louças e Metais</v>
          </cell>
          <cell r="F7552" t="str">
            <v>SINAPI Mai/26</v>
          </cell>
        </row>
        <row r="7553">
          <cell r="A7553">
            <v>86886</v>
          </cell>
          <cell r="B7553" t="str">
            <v>ENGATE FLEXÍVEL EM INOX, 1/2" X 30 CM - FORNECIMENTO E INSTALAÇÃO. AF_02/2026</v>
          </cell>
          <cell r="C7553" t="str">
            <v>UN</v>
          </cell>
          <cell r="D7553">
            <v>49.94</v>
          </cell>
          <cell r="E7553" t="str">
            <v>Louças e Metais</v>
          </cell>
          <cell r="F7553" t="str">
            <v>SINAPI Mai/26</v>
          </cell>
        </row>
        <row r="7554">
          <cell r="A7554">
            <v>86887</v>
          </cell>
          <cell r="B7554" t="str">
            <v>ENGATE FLEXÍVEL EM INOX, 1/2" X 40 CM - FORNECIMENTO E INSTALAÇÃO. AF_02/2026</v>
          </cell>
          <cell r="C7554" t="str">
            <v>UN</v>
          </cell>
          <cell r="D7554">
            <v>53.91</v>
          </cell>
          <cell r="E7554" t="str">
            <v>Louças e Metais</v>
          </cell>
          <cell r="F7554" t="str">
            <v>SINAPI Mai/26</v>
          </cell>
        </row>
        <row r="7555">
          <cell r="A7555">
            <v>86884</v>
          </cell>
          <cell r="B7555" t="str">
            <v>ENGATE FLEXÍVEL EM PLÁSTICO BRANCO, 1/2" X 30CM - FORNECIMENTO E INSTALAÇÃO. AF_02/2026</v>
          </cell>
          <cell r="C7555" t="str">
            <v>UN</v>
          </cell>
          <cell r="D7555">
            <v>13.98</v>
          </cell>
          <cell r="E7555" t="str">
            <v>Louças e Metais</v>
          </cell>
          <cell r="F7555" t="str">
            <v>SINAPI Mai/26</v>
          </cell>
        </row>
        <row r="7556">
          <cell r="A7556">
            <v>86885</v>
          </cell>
          <cell r="B7556" t="str">
            <v>ENGATE FLEXÍVEL EM PLÁSTICO BRANCO, 1/2" X 40CM - FORNECIMENTO E INSTALAÇÃO. AF_02/2026</v>
          </cell>
          <cell r="C7556" t="str">
            <v>UN</v>
          </cell>
          <cell r="D7556">
            <v>15.55</v>
          </cell>
          <cell r="E7556" t="str">
            <v>Louças e Metais</v>
          </cell>
          <cell r="F7556" t="str">
            <v>SINAPI Mai/26</v>
          </cell>
        </row>
        <row r="7557">
          <cell r="A7557">
            <v>95546</v>
          </cell>
          <cell r="B7557" t="str">
            <v>KIT DE ACESSÓRIOS PARA BANHEIRO EM METAL CROMADO, 5 PEÇAS, INCLUSO FIXAÇÃO. AF_02/2026</v>
          </cell>
          <cell r="C7557" t="str">
            <v>UN</v>
          </cell>
          <cell r="D7557">
            <v>239.52</v>
          </cell>
          <cell r="E7557" t="str">
            <v>Louças e Metais</v>
          </cell>
          <cell r="F7557" t="str">
            <v>SINAPI Mai/26</v>
          </cell>
        </row>
        <row r="7558">
          <cell r="A7558">
            <v>106775</v>
          </cell>
          <cell r="B7558" t="str">
            <v>LAVATÓRIO LOUÇA BRANCA COM COLUNA SUSPENSA, PCD, *43 X 53* CM - FORNECIMENTO E INSTALAÇÃO. AF_02/2026</v>
          </cell>
          <cell r="C7558" t="str">
            <v>UN</v>
          </cell>
          <cell r="D7558">
            <v>0</v>
          </cell>
          <cell r="E7558" t="str">
            <v>Louças e Metais</v>
          </cell>
          <cell r="F7558" t="str">
            <v>SINAPI Mai/26</v>
          </cell>
        </row>
        <row r="7559">
          <cell r="A7559">
            <v>86902</v>
          </cell>
          <cell r="B7559" t="str">
            <v>LAVATÓRIO LOUÇA BRANCA COM COLUNA, *44 X 35* CM, PADRÃO POPULAR - FORNECIMENTO E INSTALAÇÃO. AF_02/2026</v>
          </cell>
          <cell r="C7559" t="str">
            <v>UN</v>
          </cell>
          <cell r="D7559">
            <v>327.93</v>
          </cell>
          <cell r="E7559" t="str">
            <v>Louças e Metais</v>
          </cell>
          <cell r="F7559" t="str">
            <v>SINAPI Mai/26</v>
          </cell>
        </row>
        <row r="7560">
          <cell r="A7560">
            <v>86939</v>
          </cell>
          <cell r="B7560" t="str">
            <v>LAVATÓRIO LOUÇA BRANCA COM COLUNA, *44 X 35* CM, PADRÃO POPULAR, INCLUSO SIFÃO FLEXÍVEL EM PVC, VÁLVULA E ENGATE FLEXÍVEL 30 CM EM PLÁSTICO E COM TORNEIRA CROMADA PADRÃO POPULAR - FORNECIMENTO E INSTALAÇÃO. AF_02/2026</v>
          </cell>
          <cell r="C7560" t="str">
            <v>UN</v>
          </cell>
          <cell r="D7560">
            <v>436.48</v>
          </cell>
          <cell r="E7560" t="str">
            <v>Louças e Metais</v>
          </cell>
          <cell r="F7560" t="str">
            <v>SINAPI Mai/26</v>
          </cell>
        </row>
        <row r="7561">
          <cell r="A7561">
            <v>86903</v>
          </cell>
          <cell r="B7561" t="str">
            <v>LAVATÓRIO LOUÇA BRANCA COM COLUNA, *54 X 44* CM OU EQUIVALENTE, PADRÃO MÉDIO - FORNECIMENTO E INSTALAÇÃO. AF_02/2026</v>
          </cell>
          <cell r="C7561" t="str">
            <v>UN</v>
          </cell>
          <cell r="D7561">
            <v>398.11</v>
          </cell>
          <cell r="E7561" t="str">
            <v>Louças e Metais</v>
          </cell>
          <cell r="F7561" t="str">
            <v>SINAPI Mai/26</v>
          </cell>
        </row>
        <row r="7562">
          <cell r="A7562">
            <v>86940</v>
          </cell>
          <cell r="B7562" t="str">
            <v>LAVATÓRIO LOUÇA BRANCA COM COLUNA, 45 X 55 CM OU EQUIVALENTE, PADRÃO MÉDIO, INCLUSO SIFÃO TIPO GARRAFA, VÁLVULA E ENGATE FLEXÍVEL DE 40 CM EM METAL CROMADO, COM APARELHO MISTURADOR PADRÃO MÉDIO - FORNECIMENTO E INSTALAÇÃO. AF_02/2026</v>
          </cell>
          <cell r="C7562" t="str">
            <v>UN</v>
          </cell>
          <cell r="D7562">
            <v>1144.5</v>
          </cell>
          <cell r="E7562" t="str">
            <v>Louças e Metais</v>
          </cell>
          <cell r="F7562" t="str">
            <v>SINAPI Mai/26</v>
          </cell>
        </row>
        <row r="7563">
          <cell r="A7563">
            <v>86941</v>
          </cell>
          <cell r="B7563" t="str">
            <v>LAVATÓRIO LOUÇA BRANCA COM COLUNA, 45 X 55 CM OU EQUIVALENTE, PADRÃO MÉDIO, INCLUSO SIFÃO TIPO GARRAFA, VÁLVULA E ENGATE FLEXÍVEL DE 40 CM EM METAL CROMADO, COM TORNEIRA CROMADA DE MESA, PADRÃO MÉDIO - FORNECIMENTO E INSTALAÇÃO. AF_02/2026</v>
          </cell>
          <cell r="C7563" t="str">
            <v>UN</v>
          </cell>
          <cell r="D7563">
            <v>847.71</v>
          </cell>
          <cell r="E7563" t="str">
            <v>Louças e Metais</v>
          </cell>
          <cell r="F7563" t="str">
            <v>SINAPI Mai/26</v>
          </cell>
        </row>
        <row r="7564">
          <cell r="A7564">
            <v>86904</v>
          </cell>
          <cell r="B7564" t="str">
            <v>LAVATÓRIO LOUÇA BRANCA SUSPENSO, *40 X 30* CM OU EQUIVALENTE, PADRÃO POPULAR - FORNECIMENTO E INSTALAÇÃO. AF_02/2026</v>
          </cell>
          <cell r="C7564" t="str">
            <v>UN</v>
          </cell>
          <cell r="D7564">
            <v>164.86</v>
          </cell>
          <cell r="E7564" t="str">
            <v>Louças e Metais</v>
          </cell>
          <cell r="F7564" t="str">
            <v>SINAPI Mai/26</v>
          </cell>
        </row>
        <row r="7565">
          <cell r="A7565">
            <v>86943</v>
          </cell>
          <cell r="B7565" t="str">
            <v>LAVATÓRIO LOUÇA BRANCA SUSPENSO, *40 X 30* CM OU EQUIVALENTE, PADRÃO POPULAR, INCLUSO SIFÃO FLEXÍVEL EM PVC, VÁLVULA E ENGATE FLEXÍVEL 30 CM EM PLÁSTICO E TORNEIRA CROMADA DE MESA, PADRÃO POPULAR - FORNECIMENTO E INSTALAÇÃO. AF_02/2026</v>
          </cell>
          <cell r="C7565" t="str">
            <v>UN</v>
          </cell>
          <cell r="D7565">
            <v>273.41000000000003</v>
          </cell>
          <cell r="E7565" t="str">
            <v>Louças e Metais</v>
          </cell>
          <cell r="F7565" t="str">
            <v>SINAPI Mai/26</v>
          </cell>
        </row>
        <row r="7566">
          <cell r="A7566">
            <v>86942</v>
          </cell>
          <cell r="B7566" t="str">
            <v>LAVATÓRIO LOUÇA BRANCA SUSPENSO, *40 X 30* CM OU EQUIVALENTE, PADRÃO POPULAR, INCLUSO SIFÃO TIPO GARRAFA EM PVC, VÁLVULA E ENGATE FLEXÍVEL 30 CM EM PLÁSTICO E TORNEIRA CROMADA DE MESA, PADRÃO POPULAR - FORNECIMENTO E INSTALAÇÃO. AF_02/2026</v>
          </cell>
          <cell r="C7566" t="str">
            <v>UN</v>
          </cell>
          <cell r="D7566">
            <v>285.74</v>
          </cell>
          <cell r="E7566" t="str">
            <v>Louças e Metais</v>
          </cell>
          <cell r="F7566" t="str">
            <v>SINAPI Mai/26</v>
          </cell>
        </row>
        <row r="7567">
          <cell r="A7567">
            <v>100856</v>
          </cell>
          <cell r="B7567" t="str">
            <v>MANOPLA E CANOPLA CROMADA - FORNECIMENTO E INSTALAÇÃO. AF_02/2026</v>
          </cell>
          <cell r="C7567" t="str">
            <v>UN</v>
          </cell>
          <cell r="D7567">
            <v>36.729999999999997</v>
          </cell>
          <cell r="E7567" t="str">
            <v>Louças e Metais</v>
          </cell>
          <cell r="F7567" t="str">
            <v>SINAPI Mai/26</v>
          </cell>
        </row>
        <row r="7568">
          <cell r="A7568">
            <v>106776</v>
          </cell>
          <cell r="B7568" t="str">
            <v>MICTÓRIO COLETIVO EM AÇO INOXIDÁVEL, 1,0 M - FORNECIMENTO E INSTALAÇÃO. AF_02/2026</v>
          </cell>
          <cell r="C7568" t="str">
            <v>UN</v>
          </cell>
          <cell r="D7568">
            <v>713.64</v>
          </cell>
          <cell r="E7568" t="str">
            <v>Louças e Metais</v>
          </cell>
          <cell r="F7568" t="str">
            <v>SINAPI Mai/26</v>
          </cell>
        </row>
        <row r="7569">
          <cell r="A7569">
            <v>100858</v>
          </cell>
          <cell r="B7569" t="str">
            <v>MICTÓRIO SIFONADO COM VÁLVULA DE DESCARGA EM LOUÇA BRANCA - PADRÃO MÉDIO - FORNECIMENTO E INSTALAÇÃO. AF_02/2026</v>
          </cell>
          <cell r="C7569" t="str">
            <v>UN</v>
          </cell>
          <cell r="D7569">
            <v>826.3</v>
          </cell>
          <cell r="E7569" t="str">
            <v>Louças e Metais</v>
          </cell>
          <cell r="F7569" t="str">
            <v>SINAPI Mai/26</v>
          </cell>
        </row>
        <row r="7570">
          <cell r="A7570">
            <v>100859</v>
          </cell>
          <cell r="B7570" t="str">
            <v>MICTÓRIO SIFONADO LOUÇA BRANCA PARA ENTRADA DE ÁGUA EMBUTIDA - PADRÃO ALTO - FORNECIMENTO E INSTALAÇÃO. AF_02/2026</v>
          </cell>
          <cell r="C7570" t="str">
            <v>UN</v>
          </cell>
          <cell r="D7570">
            <v>1174.0899999999999</v>
          </cell>
          <cell r="E7570" t="str">
            <v>Louças e Metais</v>
          </cell>
          <cell r="F7570" t="str">
            <v>SINAPI Mai/26</v>
          </cell>
        </row>
        <row r="7571">
          <cell r="A7571">
            <v>95544</v>
          </cell>
          <cell r="B7571" t="str">
            <v>PAPELEIRA DE PAREDE EM METAL CROMADO SEM TAMPA, INCLUSO FIXAÇÃO. AF_02/2026</v>
          </cell>
          <cell r="C7571" t="str">
            <v>UN</v>
          </cell>
          <cell r="D7571">
            <v>66.89</v>
          </cell>
          <cell r="E7571" t="str">
            <v>Louças e Metais</v>
          </cell>
          <cell r="F7571" t="str">
            <v>SINAPI Mai/26</v>
          </cell>
        </row>
        <row r="7572">
          <cell r="A7572">
            <v>106772</v>
          </cell>
          <cell r="B7572" t="str">
            <v>PIA DE AÇO INOX, DE *0,55 X 1,20* M COM 1 CUBA - FORNECIMENTO E INSTALAÇÃO. AF_02/2026</v>
          </cell>
          <cell r="C7572" t="str">
            <v>UN</v>
          </cell>
          <cell r="D7572">
            <v>339.62</v>
          </cell>
          <cell r="E7572" t="str">
            <v>Louças e Metais</v>
          </cell>
          <cell r="F7572" t="str">
            <v>SINAPI Mai/26</v>
          </cell>
        </row>
        <row r="7573">
          <cell r="A7573">
            <v>95543</v>
          </cell>
          <cell r="B7573" t="str">
            <v>PORTA TOALHA BANHO EM METAL CROMADO, TIPO BARRA, INCLUSO FIXAÇÃO. AF_02/2026</v>
          </cell>
          <cell r="C7573" t="str">
            <v>UN</v>
          </cell>
          <cell r="D7573">
            <v>95.54</v>
          </cell>
          <cell r="E7573" t="str">
            <v>Louças e Metais</v>
          </cell>
          <cell r="F7573" t="str">
            <v>SINAPI Mai/26</v>
          </cell>
        </row>
        <row r="7574">
          <cell r="A7574">
            <v>95542</v>
          </cell>
          <cell r="B7574" t="str">
            <v>PORTA TOALHA ROSTO EM METAL CROMADO, TIPO ARGOLA, INCLUSO FIXAÇÃO. AF_02/2026</v>
          </cell>
          <cell r="C7574" t="str">
            <v>UN</v>
          </cell>
          <cell r="D7574">
            <v>55.75</v>
          </cell>
          <cell r="E7574" t="str">
            <v>Louças e Metais</v>
          </cell>
          <cell r="F7574" t="str">
            <v>SINAPI Mai/26</v>
          </cell>
        </row>
        <row r="7575">
          <cell r="A7575">
            <v>106767</v>
          </cell>
          <cell r="B7575" t="str">
            <v>PRATELEIRA DE VIDRO COM SUPORTE CROMADO, INCLUSO FIXAÇÃO. AF_02/2026</v>
          </cell>
          <cell r="C7575" t="str">
            <v>UN</v>
          </cell>
          <cell r="D7575">
            <v>0</v>
          </cell>
          <cell r="E7575" t="str">
            <v>Louças e Metais</v>
          </cell>
          <cell r="F7575" t="str">
            <v>SINAPI Mai/26</v>
          </cell>
        </row>
        <row r="7576">
          <cell r="A7576">
            <v>100874</v>
          </cell>
          <cell r="B7576" t="str">
            <v>PUXADOR PARA PCD, FIXADO NA PORTA - FORNECIMENTO E INSTALAÇÃO. AF_02/2026</v>
          </cell>
          <cell r="C7576" t="str">
            <v>UN</v>
          </cell>
          <cell r="D7576">
            <v>319.86</v>
          </cell>
          <cell r="E7576" t="str">
            <v>Louças e Metais</v>
          </cell>
          <cell r="F7576" t="str">
            <v>SINAPI Mai/26</v>
          </cell>
        </row>
        <row r="7577">
          <cell r="A7577">
            <v>95545</v>
          </cell>
          <cell r="B7577" t="str">
            <v>SABONETEIRA DE PAREDE EM METAL CROMADO, INCLUSO FIXAÇÃO. AF_02/2026</v>
          </cell>
          <cell r="C7577" t="str">
            <v>UN</v>
          </cell>
          <cell r="D7577">
            <v>65.7</v>
          </cell>
          <cell r="E7577" t="str">
            <v>Louças e Metais</v>
          </cell>
          <cell r="F7577" t="str">
            <v>SINAPI Mai/26</v>
          </cell>
        </row>
        <row r="7578">
          <cell r="A7578">
            <v>95547</v>
          </cell>
          <cell r="B7578" t="str">
            <v>SABONETEIRA PLÁSTICA TIPO DISPENSER PARA SABONETE LÍQUIDO COM RESERVATÓRIO 800 A 1500 ML, INCLUSO FIXAÇÃO. AF_02/2026</v>
          </cell>
          <cell r="C7578" t="str">
            <v>UN</v>
          </cell>
          <cell r="D7578">
            <v>77.459999999999994</v>
          </cell>
          <cell r="E7578" t="str">
            <v>Louças e Metais</v>
          </cell>
          <cell r="F7578" t="str">
            <v>SINAPI Mai/26</v>
          </cell>
        </row>
        <row r="7579">
          <cell r="A7579">
            <v>86883</v>
          </cell>
          <cell r="B7579" t="str">
            <v>SIFÃO DO TIPO FLEXÍVEL EM PVC 1" X 1.1/2" - FORNECIMENTO E INSTALAÇÃO. AF_02/2026</v>
          </cell>
          <cell r="C7579" t="str">
            <v>UN</v>
          </cell>
          <cell r="D7579">
            <v>14.33</v>
          </cell>
          <cell r="E7579" t="str">
            <v>Louças e Metais</v>
          </cell>
          <cell r="F7579" t="str">
            <v>SINAPI Mai/26</v>
          </cell>
        </row>
        <row r="7580">
          <cell r="A7580">
            <v>86881</v>
          </cell>
          <cell r="B7580" t="str">
            <v>SIFÃO DO TIPO GARRAFA EM METAL CROMADO 1" X 1.1/2" - FORNECIMENTO E INSTALAÇÃO. AF_02/2026</v>
          </cell>
          <cell r="C7580" t="str">
            <v>UN</v>
          </cell>
          <cell r="D7580">
            <v>198.98</v>
          </cell>
          <cell r="E7580" t="str">
            <v>Louças e Metais</v>
          </cell>
          <cell r="F7580" t="str">
            <v>SINAPI Mai/26</v>
          </cell>
        </row>
        <row r="7581">
          <cell r="A7581">
            <v>86882</v>
          </cell>
          <cell r="B7581" t="str">
            <v>SIFÃO DO TIPO GARRAFA/COPO EM PVC 1.1/4" X 1.1/2" - FORNECIMENTO E INSTALAÇÃO. AF_02/2026</v>
          </cell>
          <cell r="C7581" t="str">
            <v>UN</v>
          </cell>
          <cell r="D7581">
            <v>26.66</v>
          </cell>
          <cell r="E7581" t="str">
            <v>Louças e Metais</v>
          </cell>
          <cell r="F7581" t="str">
            <v>SINAPI Mai/26</v>
          </cell>
        </row>
        <row r="7582">
          <cell r="A7582">
            <v>100861</v>
          </cell>
          <cell r="B7582" t="str">
            <v>SUPORTE MÃO FRANCESA EM AÇO, ABAS IGUAIS 30 CM, CAPACIDADE MÍNIMA 60 KG, BRANCO - FORNECIMENTO E INSTALAÇÃO. AF_02/2026</v>
          </cell>
          <cell r="C7582" t="str">
            <v>UN</v>
          </cell>
          <cell r="D7582">
            <v>47.32</v>
          </cell>
          <cell r="E7582" t="str">
            <v>Louças e Metais</v>
          </cell>
          <cell r="F7582" t="str">
            <v>SINAPI Mai/26</v>
          </cell>
        </row>
        <row r="7583">
          <cell r="A7583">
            <v>100862</v>
          </cell>
          <cell r="B7583" t="str">
            <v>SUPORTE MÃO FRANCESA EM AÇO, ABAS IGUAIS 40 CM, CAPACIDADE MÍNIMA 70 KG, BRANCO - FORNECIMENTO E INSTALAÇÃO. AF_02/2026</v>
          </cell>
          <cell r="C7583" t="str">
            <v>UN</v>
          </cell>
          <cell r="D7583">
            <v>50.73</v>
          </cell>
          <cell r="E7583" t="str">
            <v>Louças e Metais</v>
          </cell>
          <cell r="F7583" t="str">
            <v>SINAPI Mai/26</v>
          </cell>
        </row>
        <row r="7584">
          <cell r="A7584">
            <v>86872</v>
          </cell>
          <cell r="B7584" t="str">
            <v>TANQUE DE LOUÇA BRANCA COM COLUNA, 30L OU EQUIVALENTE - FORNECIMENTO E INSTALAÇÃO. AF_02/2026</v>
          </cell>
          <cell r="C7584" t="str">
            <v>UN</v>
          </cell>
          <cell r="D7584">
            <v>821.36</v>
          </cell>
          <cell r="E7584" t="str">
            <v>Louças e Metais</v>
          </cell>
          <cell r="F7584" t="str">
            <v>SINAPI Mai/26</v>
          </cell>
        </row>
        <row r="7585">
          <cell r="A7585">
            <v>86919</v>
          </cell>
          <cell r="B7585" t="str">
            <v>TANQUE DE LOUÇA BRANCA COM COLUNA, 30L OU EQUIVALENTE, INCLUSO SIFÃO FLEXÍVEL EM PVC, VÁLVULA METÁLICA E TORNEIRA DE METAL CROMADO PADRÃO MÉDIO - FORNECIMENTO E INSTALAÇÃO. AF_02/2026</v>
          </cell>
          <cell r="C7585" t="str">
            <v>UN</v>
          </cell>
          <cell r="D7585">
            <v>994.42</v>
          </cell>
          <cell r="E7585" t="str">
            <v>Louças e Metais</v>
          </cell>
          <cell r="F7585" t="str">
            <v>SINAPI Mai/26</v>
          </cell>
        </row>
        <row r="7586">
          <cell r="A7586">
            <v>86920</v>
          </cell>
          <cell r="B7586" t="str">
            <v>TANQUE DE LOUÇA BRANCA COM COLUNA, 30L OU EQUIVALENTE, INCLUSO SIFÃO FLEXÍVEL EM PVC, VÁLVULA PLÁSTICA E TORNEIRA DE METAL CROMADO PADRÃO POPULAR - FORNECIMENTO E INSTALAÇÃO. AF_02/2026</v>
          </cell>
          <cell r="C7586" t="str">
            <v>UN</v>
          </cell>
          <cell r="D7586">
            <v>900.17</v>
          </cell>
          <cell r="E7586" t="str">
            <v>Louças e Metais</v>
          </cell>
          <cell r="F7586" t="str">
            <v>SINAPI Mai/26</v>
          </cell>
        </row>
        <row r="7587">
          <cell r="A7587">
            <v>86921</v>
          </cell>
          <cell r="B7587" t="str">
            <v>TANQUE DE LOUÇA BRANCA COM COLUNA, 30L OU EQUIVALENTE, INCLUSO SIFÃO FLEXÍVEL EM PVC, VÁLVULA PLÁSTICA E TORNEIRA DE PLÁSTICO - FORNECIMENTO E INSTALAÇÃO. AF_02/2026</v>
          </cell>
          <cell r="C7587" t="str">
            <v>UN</v>
          </cell>
          <cell r="D7587">
            <v>874.82</v>
          </cell>
          <cell r="E7587" t="str">
            <v>Louças e Metais</v>
          </cell>
          <cell r="F7587" t="str">
            <v>SINAPI Mai/26</v>
          </cell>
        </row>
        <row r="7588">
          <cell r="A7588">
            <v>86874</v>
          </cell>
          <cell r="B7588" t="str">
            <v>TANQUE DE LOUÇA BRANCA SUSPENSO, *20*L OU EQUIVALENTE - FORNECIMENTO E INSTALAÇÃO. AF_02/2026</v>
          </cell>
          <cell r="C7588" t="str">
            <v>UN</v>
          </cell>
          <cell r="D7588">
            <v>566.98</v>
          </cell>
          <cell r="E7588" t="str">
            <v>Louças e Metais</v>
          </cell>
          <cell r="F7588" t="str">
            <v>SINAPI Mai/26</v>
          </cell>
        </row>
        <row r="7589">
          <cell r="A7589">
            <v>86922</v>
          </cell>
          <cell r="B7589" t="str">
            <v>TANQUE DE LOUÇA BRANCA SUSPENSO, 20L OU EQUIVALENTE, INCLUSO SIFÃO TIPO GARRAFA EM METAL CROMADO, VÁLVULA METÁLICA E TORNEIRA DE METAL CROMADO PADRÃO MÉDIO - FORNECIMENTO E INSTALAÇÃO. AF_02/2026</v>
          </cell>
          <cell r="C7589" t="str">
            <v>UN</v>
          </cell>
          <cell r="D7589">
            <v>924.69</v>
          </cell>
          <cell r="E7589" t="str">
            <v>Louças e Metais</v>
          </cell>
          <cell r="F7589" t="str">
            <v>SINAPI Mai/26</v>
          </cell>
        </row>
        <row r="7590">
          <cell r="A7590">
            <v>86923</v>
          </cell>
          <cell r="B7590" t="str">
            <v>TANQUE DE LOUÇA BRANCA SUSPENSO, 20L OU EQUIVALENTE, INCLUSO SIFÃO TIPO GARRAFA EM PVC, VÁLVULA PLÁSTICA E TORNEIRA DE METAL CROMADO PADRÃO POPULAR - FORNECIMENTO E INSTALAÇÃO. AF_02/2026</v>
          </cell>
          <cell r="C7590" t="str">
            <v>UN</v>
          </cell>
          <cell r="D7590">
            <v>658.12</v>
          </cell>
          <cell r="E7590" t="str">
            <v>Louças e Metais</v>
          </cell>
          <cell r="F7590" t="str">
            <v>SINAPI Mai/26</v>
          </cell>
        </row>
        <row r="7591">
          <cell r="A7591">
            <v>86924</v>
          </cell>
          <cell r="B7591" t="str">
            <v>TANQUE DE LOUÇA BRANCA SUSPENSO, 20L OU EQUIVALENTE, INCLUSO SIFÃO TIPO GARRAFA EM PVC, VÁLVULA PLÁSTICA E TORNEIRA DE PLÁSTICO - FORNECIMENTO E INSTALAÇÃO. AF_02/2026</v>
          </cell>
          <cell r="C7591" t="str">
            <v>UN</v>
          </cell>
          <cell r="D7591">
            <v>632.77</v>
          </cell>
          <cell r="E7591" t="str">
            <v>Louças e Metais</v>
          </cell>
          <cell r="F7591" t="str">
            <v>SINAPI Mai/26</v>
          </cell>
        </row>
        <row r="7592">
          <cell r="A7592">
            <v>86875</v>
          </cell>
          <cell r="B7592" t="str">
            <v>TANQUE DE MÁRMORE SINTÉTICO COM COLUNA, 22L OU EQUIVALENTE FORNECIMENTO E INSTALAÇÃO. AF_02/2026</v>
          </cell>
          <cell r="C7592" t="str">
            <v>UN</v>
          </cell>
          <cell r="D7592">
            <v>697.35</v>
          </cell>
          <cell r="E7592" t="str">
            <v>Louças e Metais</v>
          </cell>
          <cell r="F7592" t="str">
            <v>SINAPI Mai/26</v>
          </cell>
        </row>
        <row r="7593">
          <cell r="A7593">
            <v>86925</v>
          </cell>
          <cell r="B7593" t="str">
            <v>TANQUE DE MÁRMORE SINTÉTICO COM COLUNA, 22L OU EQUIVALENTE, INCLUSO SIFÃO FLEXÍVEL EM PVC, VÁLVULA PLÁSTICA E TORNEIRA DE METAL CROMADO PADRÃO POPULAR - FORNECIMENTO E INSTALAÇÃO. AF_02/2026</v>
          </cell>
          <cell r="C7593" t="str">
            <v>UN</v>
          </cell>
          <cell r="D7593">
            <v>776.16</v>
          </cell>
          <cell r="E7593" t="str">
            <v>Louças e Metais</v>
          </cell>
          <cell r="F7593" t="str">
            <v>SINAPI Mai/26</v>
          </cell>
        </row>
        <row r="7594">
          <cell r="A7594">
            <v>86926</v>
          </cell>
          <cell r="B7594" t="str">
            <v>TANQUE DE MÁRMORE SINTÉTICO COM COLUNA, 22L OU EQUIVALENTE, INCLUSO SIFÃO FLEXÍVEL EM PVC, VÁLVULA PLÁSTICA E TORNEIRA DE PLÁSTICO - FORNECIMENTO E INSTALAÇÃO. AF_02/2026</v>
          </cell>
          <cell r="C7594" t="str">
            <v>UN</v>
          </cell>
          <cell r="D7594">
            <v>750.81</v>
          </cell>
          <cell r="E7594" t="str">
            <v>Louças e Metais</v>
          </cell>
          <cell r="F7594" t="str">
            <v>SINAPI Mai/26</v>
          </cell>
        </row>
        <row r="7595">
          <cell r="A7595">
            <v>86876</v>
          </cell>
          <cell r="B7595" t="str">
            <v>TANQUE DE MÁRMORE SINTÉTICO SUSPENSO, 22L OU EQUIVALENTE - FORNECIMENTO E INSTALAÇÃO. AF_02/2026</v>
          </cell>
          <cell r="C7595" t="str">
            <v>UN</v>
          </cell>
          <cell r="D7595">
            <v>394.92</v>
          </cell>
          <cell r="E7595" t="str">
            <v>Louças e Metais</v>
          </cell>
          <cell r="F7595" t="str">
            <v>SINAPI Mai/26</v>
          </cell>
        </row>
        <row r="7596">
          <cell r="A7596">
            <v>86929</v>
          </cell>
          <cell r="B7596" t="str">
            <v>TANQUE DE MÁRMORE SINTÉTICO SUSPENSO, 22L OU EQUIVALENTE, INCLUSO SIFÃO FLEXÍVEL EM PVC, VÁLVULA PLÁSTICA E TORNEIRA DE METAL CROMADO PADRÃO POPULAR - FORNECIMENTO E INSTALAÇÃO. AF_02/2026</v>
          </cell>
          <cell r="C7596" t="str">
            <v>UN</v>
          </cell>
          <cell r="D7596">
            <v>473.73</v>
          </cell>
          <cell r="E7596" t="str">
            <v>Louças e Metais</v>
          </cell>
          <cell r="F7596" t="str">
            <v>SINAPI Mai/26</v>
          </cell>
        </row>
        <row r="7597">
          <cell r="A7597">
            <v>86930</v>
          </cell>
          <cell r="B7597" t="str">
            <v>TANQUE DE MÁRMORE SINTÉTICO SUSPENSO, 22L OU EQUIVALENTE, INCLUSO SIFÃO FLEXÍVEL EM PVC, VÁLVULA PLÁSTICA E TORNEIRA DE PLÁSTICO - FORNECIMENTO E INSTALAÇÃO. AF_02/2026</v>
          </cell>
          <cell r="C7597" t="str">
            <v>UN</v>
          </cell>
          <cell r="D7597">
            <v>448.38</v>
          </cell>
          <cell r="E7597" t="str">
            <v>Louças e Metais</v>
          </cell>
          <cell r="F7597" t="str">
            <v>SINAPI Mai/26</v>
          </cell>
        </row>
        <row r="7598">
          <cell r="A7598">
            <v>86927</v>
          </cell>
          <cell r="B7598" t="str">
            <v>TANQUE DE MÁRMORE SINTÉTICO SUSPENSO, 22L OU EQUIVALENTE, INCLUSO SIFÃO TIPO GARRAFA EM PVC, VÁLVULA PLÁSTICA E TORNEIRA DE METAL CROMADO PADRÃO POPULAR - FORNEC. E INSTALAÇÃO. AF_02/2026</v>
          </cell>
          <cell r="C7598" t="str">
            <v>UN</v>
          </cell>
          <cell r="D7598">
            <v>486.06</v>
          </cell>
          <cell r="E7598" t="str">
            <v>Louças e Metais</v>
          </cell>
          <cell r="F7598" t="str">
            <v>SINAPI Mai/26</v>
          </cell>
        </row>
        <row r="7599">
          <cell r="A7599">
            <v>86928</v>
          </cell>
          <cell r="B7599" t="str">
            <v>TANQUE DE MÁRMORE SINTÉTICO SUSPENSO, 22L OU EQUIVALENTE, INCLUSO SIFÃO TIPO GARRAFA EM PVC, VÁLVULA PLÁSTICA E TORNEIRA DE PLÁSTICO - FORNECIMENTO E INSTALAÇÃO. AF_02/2026</v>
          </cell>
          <cell r="C7599" t="str">
            <v>UN</v>
          </cell>
          <cell r="D7599">
            <v>460.71</v>
          </cell>
          <cell r="E7599" t="str">
            <v>Louças e Metais</v>
          </cell>
          <cell r="F7599" t="str">
            <v>SINAPI Mai/26</v>
          </cell>
        </row>
        <row r="7600">
          <cell r="A7600">
            <v>106777</v>
          </cell>
          <cell r="B7600" t="str">
            <v>TANQUE EM AÇO INOXIDÁVEL SUSPENSO, 30L OU EQUIVALENTE - FORNECIMENTO E INSTALAÇÃO. AF_02/2026</v>
          </cell>
          <cell r="C7600" t="str">
            <v>UN</v>
          </cell>
          <cell r="D7600">
            <v>0</v>
          </cell>
          <cell r="E7600" t="str">
            <v>Louças e Metais</v>
          </cell>
          <cell r="F7600" t="str">
            <v>SINAPI Mai/26</v>
          </cell>
        </row>
        <row r="7601">
          <cell r="A7601">
            <v>86914</v>
          </cell>
          <cell r="B7601" t="str">
            <v>TORNEIRA CROMADA 1/2" OU 3/4" PARA TANQUE, PADRÃO MÉDIO - FORNECIMENTO E INSTALAÇÃO. AF_02/2026</v>
          </cell>
          <cell r="C7601" t="str">
            <v>UN</v>
          </cell>
          <cell r="D7601">
            <v>91.77</v>
          </cell>
          <cell r="E7601" t="str">
            <v>Louças e Metais</v>
          </cell>
          <cell r="F7601" t="str">
            <v>SINAPI Mai/26</v>
          </cell>
        </row>
        <row r="7602">
          <cell r="A7602">
            <v>86913</v>
          </cell>
          <cell r="B7602" t="str">
            <v>TORNEIRA CROMADA 1/2" OU 3/4" PARA TANQUE, PADRÃO POPULAR - FORNECIMENTO E INSTALAÇÃO. AF_02/2026</v>
          </cell>
          <cell r="C7602" t="str">
            <v>UN</v>
          </cell>
          <cell r="D7602">
            <v>52.99</v>
          </cell>
          <cell r="E7602" t="str">
            <v>Louças e Metais</v>
          </cell>
          <cell r="F7602" t="str">
            <v>SINAPI Mai/26</v>
          </cell>
        </row>
        <row r="7603">
          <cell r="A7603">
            <v>106778</v>
          </cell>
          <cell r="B7603" t="str">
            <v>TORNEIRA CROMADA DE MESA COM ALAVANCA, PARA LAVATÓRIO DE SANITÁRIO PCD - FORNECIMENTO E INSTALAÇÃO. AF_02/2026</v>
          </cell>
          <cell r="C7603" t="str">
            <v>UN</v>
          </cell>
          <cell r="D7603">
            <v>0</v>
          </cell>
          <cell r="E7603" t="str">
            <v>Louças e Metais</v>
          </cell>
          <cell r="F7603" t="str">
            <v>SINAPI Mai/26</v>
          </cell>
        </row>
        <row r="7604">
          <cell r="A7604">
            <v>106779</v>
          </cell>
          <cell r="B7604" t="str">
            <v>TORNEIRA CROMADA DE MESA COM FECHAMENTO AUTOMÁTICO, PARA LAVATÓRIO - FORNECIMENTO E INSTALAÇÃO. AF_02/2026</v>
          </cell>
          <cell r="C7604" t="str">
            <v>UN</v>
          </cell>
          <cell r="D7604">
            <v>136.08000000000001</v>
          </cell>
          <cell r="E7604" t="str">
            <v>Louças e Metais</v>
          </cell>
          <cell r="F7604" t="str">
            <v>SINAPI Mai/26</v>
          </cell>
        </row>
        <row r="7605">
          <cell r="A7605">
            <v>100854</v>
          </cell>
          <cell r="B7605" t="str">
            <v>TORNEIRA CROMADA DE MESA PARA LAVATÓRIO COM SENSOR DE PRESENÇA. AF_02/2026</v>
          </cell>
          <cell r="C7605" t="str">
            <v>UN</v>
          </cell>
          <cell r="D7605">
            <v>1604.82</v>
          </cell>
          <cell r="E7605" t="str">
            <v>Louças e Metais</v>
          </cell>
          <cell r="F7605" t="str">
            <v>SINAPI Mai/26</v>
          </cell>
        </row>
        <row r="7606">
          <cell r="A7606">
            <v>100853</v>
          </cell>
          <cell r="B7606" t="str">
            <v>TORNEIRA CROMADA DE MESA PARA LAVATÓRIO, TIPO MONOCOMANDO. AF_02/2026</v>
          </cell>
          <cell r="C7606" t="str">
            <v>UN</v>
          </cell>
          <cell r="D7606">
            <v>318.60000000000002</v>
          </cell>
          <cell r="E7606" t="str">
            <v>Louças e Metais</v>
          </cell>
          <cell r="F7606" t="str">
            <v>SINAPI Mai/26</v>
          </cell>
        </row>
        <row r="7607">
          <cell r="A7607">
            <v>86915</v>
          </cell>
          <cell r="B7607" t="str">
            <v>TORNEIRA CROMADA DE MESA, 1/2" OU 3/4", PARA LAVATÓRIO, PADRÃO MÉDIO - FORNECIMENTO E INSTALAÇÃO. AF_02/2026</v>
          </cell>
          <cell r="C7607" t="str">
            <v>UN</v>
          </cell>
          <cell r="D7607">
            <v>129.75</v>
          </cell>
          <cell r="E7607" t="str">
            <v>Louças e Metais</v>
          </cell>
          <cell r="F7607" t="str">
            <v>SINAPI Mai/26</v>
          </cell>
        </row>
        <row r="7608">
          <cell r="A7608">
            <v>86906</v>
          </cell>
          <cell r="B7608" t="str">
            <v>TORNEIRA CROMADA DE MESA, 1/2" OU 3/4", PARA LAVATÓRIO, PADRÃO POPULAR - FORNECIMENTO E INSTALAÇÃO. AF_02/2026</v>
          </cell>
          <cell r="C7608" t="str">
            <v>UN</v>
          </cell>
          <cell r="D7608">
            <v>68.75</v>
          </cell>
          <cell r="E7608" t="str">
            <v>Louças e Metais</v>
          </cell>
          <cell r="F7608" t="str">
            <v>SINAPI Mai/26</v>
          </cell>
        </row>
        <row r="7609">
          <cell r="A7609">
            <v>86911</v>
          </cell>
          <cell r="B7609" t="str">
            <v>TORNEIRA CROMADA LONGA, DE PAREDE, 1/2" OU 3/4", PARA PIA DE COZINHA, PADRÃO POPULAR - FORNECIMENTO E INSTALAÇÃO. AF_02/2026</v>
          </cell>
          <cell r="C7609" t="str">
            <v>UN</v>
          </cell>
          <cell r="D7609">
            <v>81.22</v>
          </cell>
          <cell r="E7609" t="str">
            <v>Louças e Metais</v>
          </cell>
          <cell r="F7609" t="str">
            <v>SINAPI Mai/26</v>
          </cell>
        </row>
        <row r="7610">
          <cell r="A7610">
            <v>86909</v>
          </cell>
          <cell r="B7610" t="str">
            <v>TORNEIRA CROMADA TUBO MÓVEL, DE MESA, 1/2" OU 3/4", PARA PIA DE COZINHA, PADRÃO ALTO - FORNECIMENTO E INSTALAÇÃO. AF_02/2026</v>
          </cell>
          <cell r="C7610" t="str">
            <v>UN</v>
          </cell>
          <cell r="D7610">
            <v>120.26</v>
          </cell>
          <cell r="E7610" t="str">
            <v>Louças e Metais</v>
          </cell>
          <cell r="F7610" t="str">
            <v>SINAPI Mai/26</v>
          </cell>
        </row>
        <row r="7611">
          <cell r="A7611">
            <v>86910</v>
          </cell>
          <cell r="B7611" t="str">
            <v>TORNEIRA CROMADA TUBO MÓVEL, DE PAREDE, 1/2" OU 3/4", PARA PIA DE COZINHA, PADRÃO MÉDIO - FORNECIMENTO E INSTALAÇÃO. AF_02/2026</v>
          </cell>
          <cell r="C7611" t="str">
            <v>UN</v>
          </cell>
          <cell r="D7611">
            <v>117.21</v>
          </cell>
          <cell r="E7611" t="str">
            <v>Louças e Metais</v>
          </cell>
          <cell r="F7611" t="str">
            <v>SINAPI Mai/26</v>
          </cell>
        </row>
        <row r="7612">
          <cell r="A7612">
            <v>86916</v>
          </cell>
          <cell r="B7612" t="str">
            <v>TORNEIRA PLÁSTICA 3/4" PARA TANQUE - FORNECIMENTO E INSTALAÇÃO. AF_02/2026</v>
          </cell>
          <cell r="C7612" t="str">
            <v>UN</v>
          </cell>
          <cell r="D7612">
            <v>27.64</v>
          </cell>
          <cell r="E7612" t="str">
            <v>Louças e Metais</v>
          </cell>
          <cell r="F7612" t="str">
            <v>SINAPI Mai/26</v>
          </cell>
        </row>
        <row r="7613">
          <cell r="A7613">
            <v>86877</v>
          </cell>
          <cell r="B7613" t="str">
            <v>VÁLVULA EM METAL CROMADO 1.1/2" X 1.1/2" PARA TANQUE OU LAVATÓRIO, COM OU SEM LADRÃO - FORNECIMENTO E INSTALAÇÃO. AF_02/2026</v>
          </cell>
          <cell r="C7613" t="str">
            <v>UN</v>
          </cell>
          <cell r="D7613">
            <v>66.959999999999994</v>
          </cell>
          <cell r="E7613" t="str">
            <v>Louças e Metais</v>
          </cell>
          <cell r="F7613" t="str">
            <v>SINAPI Mai/26</v>
          </cell>
        </row>
        <row r="7614">
          <cell r="A7614">
            <v>86878</v>
          </cell>
          <cell r="B7614" t="str">
            <v>VÁLVULA EM METAL CROMADO TIPO AMERICANA 3.1/2" X 1.1/2" PARA PIA - FORNECIMENTO E INSTALAÇÃO. AF_02/2026</v>
          </cell>
          <cell r="C7614" t="str">
            <v>UN</v>
          </cell>
          <cell r="D7614">
            <v>71.89</v>
          </cell>
          <cell r="E7614" t="str">
            <v>Louças e Metais</v>
          </cell>
          <cell r="F7614" t="str">
            <v>SINAPI Mai/26</v>
          </cell>
        </row>
        <row r="7615">
          <cell r="A7615">
            <v>86879</v>
          </cell>
          <cell r="B7615" t="str">
            <v>VÁLVULA EM PLÁSTICO 1" PARA PIA, TANQUE OU LAVATÓRIO, COM OU SEM LADRÃO - FORNECIMENTO E INSTALAÇÃO. AF_02/2026</v>
          </cell>
          <cell r="C7615" t="str">
            <v>UN</v>
          </cell>
          <cell r="D7615">
            <v>11.49</v>
          </cell>
          <cell r="E7615" t="str">
            <v>Louças e Metais</v>
          </cell>
          <cell r="F7615" t="str">
            <v>SINAPI Mai/26</v>
          </cell>
        </row>
        <row r="7616">
          <cell r="A7616">
            <v>86880</v>
          </cell>
          <cell r="B7616" t="str">
            <v>VÁLVULA EM PLÁSTICO CROMADO TIPO AMERICANA 3.1/2" X 1.1/2" SEM ADAPTADOR PARA PIA - FORNECIMENTO E INSTALAÇÃO. AF_02/2026</v>
          </cell>
          <cell r="C7616" t="str">
            <v>UN</v>
          </cell>
          <cell r="D7616">
            <v>29.57</v>
          </cell>
          <cell r="E7616" t="str">
            <v>Louças e Metais</v>
          </cell>
          <cell r="F7616" t="str">
            <v>SINAPI Mai/26</v>
          </cell>
        </row>
        <row r="7617">
          <cell r="A7617">
            <v>101663</v>
          </cell>
          <cell r="B7617" t="str">
            <v>ABRAÇADEIRA DE FIXAÇÃO DE BRAÇOS DE LUMINÁRIAS DE 2" - FORNECIMENTO E INSTALAÇÃO. AF_02/2025</v>
          </cell>
          <cell r="C7617" t="str">
            <v>UN</v>
          </cell>
          <cell r="D7617">
            <v>32.4</v>
          </cell>
          <cell r="E7617" t="str">
            <v>Luminárias Externas</v>
          </cell>
          <cell r="F7617" t="str">
            <v>SINAPI Mai/26</v>
          </cell>
        </row>
        <row r="7618">
          <cell r="A7618">
            <v>101664</v>
          </cell>
          <cell r="B7618" t="str">
            <v>ABRAÇADEIRA DE FIXAÇÃO DE BRAÇOS DE LUMINÁRIAS DE 3" - FORNECIMENTO E INSTALAÇÃO. AF_02/2025</v>
          </cell>
          <cell r="C7618" t="str">
            <v>UN</v>
          </cell>
          <cell r="D7618">
            <v>33.44</v>
          </cell>
          <cell r="E7618" t="str">
            <v>Luminárias Externas</v>
          </cell>
          <cell r="F7618" t="str">
            <v>SINAPI Mai/26</v>
          </cell>
        </row>
        <row r="7619">
          <cell r="A7619">
            <v>101665</v>
          </cell>
          <cell r="B7619" t="str">
            <v>ABRAÇADEIRA DE FIXAÇÃO DE BRAÇOS DE LUMINÁRIAS DE 4" - FORNECIMENTO E INSTALAÇÃO. AF_02/2025</v>
          </cell>
          <cell r="C7619" t="str">
            <v>UN</v>
          </cell>
          <cell r="D7619">
            <v>37.93</v>
          </cell>
          <cell r="E7619" t="str">
            <v>Luminárias Externas</v>
          </cell>
          <cell r="F7619" t="str">
            <v>SINAPI Mai/26</v>
          </cell>
        </row>
        <row r="7620">
          <cell r="A7620">
            <v>101634</v>
          </cell>
          <cell r="B7620" t="str">
            <v>BRAÇO PARA ILUMINAÇÃO PÚBLICA, EM TUBO DE AÇO GALVANIZADO, COMPRIMENTO DE 1,20 M, PARA FIXAÇÃO EM POSTE DE CONCRETO - FORNECIMENTO E INSTALAÇÃO. AF_02/2025</v>
          </cell>
          <cell r="C7620" t="str">
            <v>UN</v>
          </cell>
          <cell r="D7620">
            <v>0</v>
          </cell>
          <cell r="E7620" t="str">
            <v>Luminárias Externas</v>
          </cell>
          <cell r="F7620" t="str">
            <v>SINAPI Mai/26</v>
          </cell>
        </row>
        <row r="7621">
          <cell r="A7621">
            <v>101635</v>
          </cell>
          <cell r="B7621" t="str">
            <v>BRAÇO PARA ILUMINAÇÃO PÚBLICA, EM TUBO DE AÇO GALVANIZADO, COMPRIMENTO DE 1,20 M, PARA FIXAÇÃO EM POSTE METÁLICO - FORNECIMENTO E INSTALAÇÃO. AF_02/2025</v>
          </cell>
          <cell r="C7621" t="str">
            <v>UN</v>
          </cell>
          <cell r="D7621">
            <v>0</v>
          </cell>
          <cell r="E7621" t="str">
            <v>Luminárias Externas</v>
          </cell>
          <cell r="F7621" t="str">
            <v>SINAPI Mai/26</v>
          </cell>
        </row>
        <row r="7622">
          <cell r="A7622">
            <v>101636</v>
          </cell>
          <cell r="B7622" t="str">
            <v>BRAÇO PARA ILUMINAÇÃO PÚBLICA, EM TUBO DE AÇO GALVANIZADO, COMPRIMENTO DE 1,50 M, PARA FIXAÇÃO EM POSTE DE CONCRETO - FORNECIMENTO E INSTALAÇÃO. AF_02/2025_PS</v>
          </cell>
          <cell r="C7622" t="str">
            <v>UN</v>
          </cell>
          <cell r="D7622">
            <v>158.82</v>
          </cell>
          <cell r="E7622" t="str">
            <v>Luminárias Externas</v>
          </cell>
          <cell r="F7622" t="str">
            <v>SINAPI Mai/26</v>
          </cell>
        </row>
        <row r="7623">
          <cell r="A7623">
            <v>101637</v>
          </cell>
          <cell r="B7623" t="str">
            <v>BRAÇO PARA ILUMINAÇÃO PÚBLICA, EM TUBO DE AÇO GALVANIZADO, COMPRIMENTO DE 1,50 M, PARA FIXAÇÃO EM POSTE METÁLICO - FORNECIMENTO E INSTALAÇÃO. AF_02/2025_PS</v>
          </cell>
          <cell r="C7623" t="str">
            <v>UN</v>
          </cell>
          <cell r="D7623">
            <v>152.63999999999999</v>
          </cell>
          <cell r="E7623" t="str">
            <v>Luminárias Externas</v>
          </cell>
          <cell r="F7623" t="str">
            <v>SINAPI Mai/26</v>
          </cell>
        </row>
        <row r="7624">
          <cell r="A7624">
            <v>101638</v>
          </cell>
          <cell r="B7624" t="str">
            <v>BRAÇO PARA ILUMINAÇÃO PÚBLICA, EM TUBO DE AÇO GALVANIZADO, COMPRIMENTO DE 3,50 M, PARA FIXAÇÃO EM POSTE DE CONCRETO - FORNECIMENTO E INSTALAÇÃO. AF_02/2025</v>
          </cell>
          <cell r="C7624" t="str">
            <v>UN</v>
          </cell>
          <cell r="D7624">
            <v>0</v>
          </cell>
          <cell r="E7624" t="str">
            <v>Luminárias Externas</v>
          </cell>
          <cell r="F7624" t="str">
            <v>SINAPI Mai/26</v>
          </cell>
        </row>
        <row r="7625">
          <cell r="A7625">
            <v>101639</v>
          </cell>
          <cell r="B7625" t="str">
            <v>BRAÇO PARA ILUMINAÇÃO PÚBLICA, EM TUBO DE AÇO GALVANIZADO, COMPRIMENTO DE 3,50 M, PARA FIXAÇÃO EM POSTE METÁLICO - FORNECIMENTO E INSTALAÇÃO. AF_02/2025</v>
          </cell>
          <cell r="C7625" t="str">
            <v>UN</v>
          </cell>
          <cell r="D7625">
            <v>0</v>
          </cell>
          <cell r="E7625" t="str">
            <v>Luminárias Externas</v>
          </cell>
          <cell r="F7625" t="str">
            <v>SINAPI Mai/26</v>
          </cell>
        </row>
        <row r="7626">
          <cell r="A7626">
            <v>105919</v>
          </cell>
          <cell r="B7626" t="str">
            <v>LUMINÁRIA DE LED PARA ILUMINAÇÃO PÚBLICA, 1000 W - FORNECIMENTO E INSTALAÇÃO. AF_02/2025</v>
          </cell>
          <cell r="C7626" t="str">
            <v>UN</v>
          </cell>
          <cell r="D7626">
            <v>0</v>
          </cell>
          <cell r="E7626" t="str">
            <v>Luminárias Externas</v>
          </cell>
          <cell r="F7626" t="str">
            <v>SINAPI Mai/26</v>
          </cell>
        </row>
        <row r="7627">
          <cell r="A7627">
            <v>101658</v>
          </cell>
          <cell r="B7627" t="str">
            <v>LUMINÁRIA DE LED PARA ILUMINAÇÃO PÚBLICA, DE 138 W ATÉ 180 W - FORNECIMENTO E INSTALAÇÃO. AF_02/2025_PS</v>
          </cell>
          <cell r="C7627" t="str">
            <v>UN</v>
          </cell>
          <cell r="D7627">
            <v>426.58</v>
          </cell>
          <cell r="E7627" t="str">
            <v>Luminárias Externas</v>
          </cell>
          <cell r="F7627" t="str">
            <v>SINAPI Mai/26</v>
          </cell>
        </row>
        <row r="7628">
          <cell r="A7628">
            <v>101659</v>
          </cell>
          <cell r="B7628" t="str">
            <v>LUMINÁRIA DE LED PARA ILUMINAÇÃO PÚBLICA, DE 181 W ATÉ 239 W - FORNECIMENTO E INSTALAÇÃO. AF_02/2025_PS</v>
          </cell>
          <cell r="C7628" t="str">
            <v>UN</v>
          </cell>
          <cell r="D7628">
            <v>481.87</v>
          </cell>
          <cell r="E7628" t="str">
            <v>Luminárias Externas</v>
          </cell>
          <cell r="F7628" t="str">
            <v>SINAPI Mai/26</v>
          </cell>
        </row>
        <row r="7629">
          <cell r="A7629">
            <v>101660</v>
          </cell>
          <cell r="B7629" t="str">
            <v>LUMINÁRIA DE LED PARA ILUMINAÇÃO PÚBLICA, DE 240 W ATÉ 350 W - FORNECIMENTO E INSTALAÇÃO. AF_02/2025_PS</v>
          </cell>
          <cell r="C7629" t="str">
            <v>UN</v>
          </cell>
          <cell r="D7629">
            <v>742.83</v>
          </cell>
          <cell r="E7629" t="str">
            <v>Luminárias Externas</v>
          </cell>
          <cell r="F7629" t="str">
            <v>SINAPI Mai/26</v>
          </cell>
        </row>
        <row r="7630">
          <cell r="A7630">
            <v>101654</v>
          </cell>
          <cell r="B7630" t="str">
            <v>LUMINÁRIA DE LED PARA ILUMINAÇÃO PÚBLICA, DE 33 W ATÉ 50 W - FORNECIMENTO E INSTALAÇÃO. AF_02/2025_PS</v>
          </cell>
          <cell r="C7630" t="str">
            <v>UN</v>
          </cell>
          <cell r="D7630">
            <v>187.27</v>
          </cell>
          <cell r="E7630" t="str">
            <v>Luminárias Externas</v>
          </cell>
          <cell r="F7630" t="str">
            <v>SINAPI Mai/26</v>
          </cell>
        </row>
        <row r="7631">
          <cell r="A7631">
            <v>101655</v>
          </cell>
          <cell r="B7631" t="str">
            <v>LUMINÁRIA DE LED PARA ILUMINAÇÃO PÚBLICA, DE 51 W ATÉ 67 W - FORNECIMENTO E INSTALAÇÃO. AF_02/2025_PS</v>
          </cell>
          <cell r="C7631" t="str">
            <v>UN</v>
          </cell>
          <cell r="D7631">
            <v>274.18</v>
          </cell>
          <cell r="E7631" t="str">
            <v>Luminárias Externas</v>
          </cell>
          <cell r="F7631" t="str">
            <v>SINAPI Mai/26</v>
          </cell>
        </row>
        <row r="7632">
          <cell r="A7632">
            <v>101656</v>
          </cell>
          <cell r="B7632" t="str">
            <v>LUMINÁRIA DE LED PARA ILUMINAÇÃO PÚBLICA, DE 68 W ATÉ 97 W - FORNECIMENTO E INSTALAÇÃO. AF_02/2025_PS</v>
          </cell>
          <cell r="C7632" t="str">
            <v>UN</v>
          </cell>
          <cell r="D7632">
            <v>294.47000000000003</v>
          </cell>
          <cell r="E7632" t="str">
            <v>Luminárias Externas</v>
          </cell>
          <cell r="F7632" t="str">
            <v>SINAPI Mai/26</v>
          </cell>
        </row>
        <row r="7633">
          <cell r="A7633">
            <v>101657</v>
          </cell>
          <cell r="B7633" t="str">
            <v>LUMINÁRIA DE LED PARA ILUMINAÇÃO PÚBLICA, DE 98 W ATÉ 137 W - FORNECIMENTO E INSTALAÇÃO. AF_02/2025_PS</v>
          </cell>
          <cell r="C7633" t="str">
            <v>UN</v>
          </cell>
          <cell r="D7633">
            <v>337.7</v>
          </cell>
          <cell r="E7633" t="str">
            <v>Luminárias Externas</v>
          </cell>
          <cell r="F7633" t="str">
            <v>SINAPI Mai/26</v>
          </cell>
        </row>
        <row r="7634">
          <cell r="A7634">
            <v>105923</v>
          </cell>
          <cell r="B7634" t="str">
            <v>LUMINÁRIA REFLETOR LED PARA ILUMINAÇÃO PÚBLICA, 1000 W - FORNECIMENTO E INSTALAÇÃO. AF_02/2025</v>
          </cell>
          <cell r="C7634" t="str">
            <v>UN</v>
          </cell>
          <cell r="D7634">
            <v>0</v>
          </cell>
          <cell r="E7634" t="str">
            <v>Luminárias Externas</v>
          </cell>
          <cell r="F7634" t="str">
            <v>SINAPI Mai/26</v>
          </cell>
        </row>
        <row r="7635">
          <cell r="A7635">
            <v>105921</v>
          </cell>
          <cell r="B7635" t="str">
            <v>LUMINÁRIA REFLETOR LED PARA ILUMINAÇÃO PÚBLICA, 200 W - FORNECIMENTO E INSTALAÇÃO. AF_02/2025</v>
          </cell>
          <cell r="C7635" t="str">
            <v>UN</v>
          </cell>
          <cell r="D7635">
            <v>0</v>
          </cell>
          <cell r="E7635" t="str">
            <v>Luminárias Externas</v>
          </cell>
          <cell r="F7635" t="str">
            <v>SINAPI Mai/26</v>
          </cell>
        </row>
        <row r="7636">
          <cell r="A7636">
            <v>105920</v>
          </cell>
          <cell r="B7636" t="str">
            <v>LUMINÁRIA REFLETOR LED PARA ILUMINAÇÃO PÚBLICA, 50 W - FORNECIMENTO E INSTALAÇÃO. AF_02/2025</v>
          </cell>
          <cell r="C7636" t="str">
            <v>UN</v>
          </cell>
          <cell r="D7636">
            <v>0</v>
          </cell>
          <cell r="E7636" t="str">
            <v>Luminárias Externas</v>
          </cell>
          <cell r="F7636" t="str">
            <v>SINAPI Mai/26</v>
          </cell>
        </row>
        <row r="7637">
          <cell r="A7637">
            <v>105922</v>
          </cell>
          <cell r="B7637" t="str">
            <v>LUMINÁRIA REFLETOR LED PARA ILUMINAÇÃO PÚBLICA, 600 W - FORNECIMENTO E INSTALAÇÃO. AF_02/2025</v>
          </cell>
          <cell r="C7637" t="str">
            <v>UN</v>
          </cell>
          <cell r="D7637">
            <v>0</v>
          </cell>
          <cell r="E7637" t="str">
            <v>Luminárias Externas</v>
          </cell>
          <cell r="F7637" t="str">
            <v>SINAPI Mai/26</v>
          </cell>
        </row>
        <row r="7638">
          <cell r="A7638">
            <v>101632</v>
          </cell>
          <cell r="B7638" t="str">
            <v>RELÉ FOTOELÉTRICO PARA COMANDO DE ILUMINAÇÃO EXTERNA 1000 W - FORNECIMENTO E INSTALAÇÃO. AF_02/2025</v>
          </cell>
          <cell r="C7638" t="str">
            <v>UN</v>
          </cell>
          <cell r="D7638">
            <v>28.51</v>
          </cell>
          <cell r="E7638" t="str">
            <v>Luminárias Externas</v>
          </cell>
          <cell r="F7638" t="str">
            <v>SINAPI Mai/26</v>
          </cell>
        </row>
        <row r="7639">
          <cell r="A7639">
            <v>101661</v>
          </cell>
          <cell r="B7639" t="str">
            <v>SUBSTITUIÇÃO DE LUMINÁRIA DE VAPOR DE MERCÚRIO/VAPOR DE SÓDIO POR LUMINÁRIA DE LED PARA ILUMINAÇÃO PÚBLICA (NÃO INCLUI FORNECIMENTO). AF_02/2025_PS</v>
          </cell>
          <cell r="C7639" t="str">
            <v>UN</v>
          </cell>
          <cell r="D7639">
            <v>164.44</v>
          </cell>
          <cell r="E7639" t="str">
            <v>Luminárias Externas</v>
          </cell>
          <cell r="F7639" t="str">
            <v>SINAPI Mai/26</v>
          </cell>
        </row>
        <row r="7640">
          <cell r="A7640">
            <v>105924</v>
          </cell>
          <cell r="B7640" t="str">
            <v>SUBSTITUIÇÃO DE LUMINÁRIA REFLETOR LED PARA ILUMINAÇÃO PÚBLICA (NÃO INCLUI FORNECIMENTO). AF_02/2025</v>
          </cell>
          <cell r="C7640" t="str">
            <v>UN</v>
          </cell>
          <cell r="D7640">
            <v>18.399999999999999</v>
          </cell>
          <cell r="E7640" t="str">
            <v>Luminárias Externas</v>
          </cell>
          <cell r="F7640" t="str">
            <v>SINAPI Mai/26</v>
          </cell>
        </row>
        <row r="7641">
          <cell r="A7641">
            <v>101651</v>
          </cell>
          <cell r="B7641" t="str">
            <v>SUBSTITUIÇÃO DE LÂMPADA PARA ILUMINAÇÃO PÚBLICA (NÃO INCLUI FORNECIMENTO). AF_02/2025_PS</v>
          </cell>
          <cell r="C7641" t="str">
            <v>UN</v>
          </cell>
          <cell r="D7641">
            <v>72.05</v>
          </cell>
          <cell r="E7641" t="str">
            <v>Luminárias Externas</v>
          </cell>
          <cell r="F7641" t="str">
            <v>SINAPI Mai/26</v>
          </cell>
        </row>
        <row r="7642">
          <cell r="A7642">
            <v>101630</v>
          </cell>
          <cell r="B7642" t="str">
            <v>SUBSTITUIÇÃO DE REATOR PARA ILUMINAÇÃO PÚBLICA (NÃO INCLUI FORNECIMENTO). AF_02/2025_PS</v>
          </cell>
          <cell r="C7642" t="str">
            <v>UN</v>
          </cell>
          <cell r="D7642">
            <v>87.12</v>
          </cell>
          <cell r="E7642" t="str">
            <v>Luminárias Externas</v>
          </cell>
          <cell r="F7642" t="str">
            <v>SINAPI Mai/26</v>
          </cell>
        </row>
        <row r="7643">
          <cell r="A7643">
            <v>101633</v>
          </cell>
          <cell r="B7643" t="str">
            <v>SUBSTITUIÇÃO DE RELÉ FOTOELÉTRICO PARA COMANDO DE ILUMINAÇÃO EXTERNA 1000 W - FORNECIMENTO E INSTALAÇÃO. AF_02/2025_PS</v>
          </cell>
          <cell r="C7643" t="str">
            <v>UN</v>
          </cell>
          <cell r="D7643">
            <v>97.05</v>
          </cell>
          <cell r="E7643" t="str">
            <v>Luminárias Externas</v>
          </cell>
          <cell r="F7643" t="str">
            <v>SINAPI Mai/26</v>
          </cell>
        </row>
        <row r="7644">
          <cell r="A7644">
            <v>104219</v>
          </cell>
          <cell r="B7644" t="str">
            <v>EMBOÇO OU MASSA ÚNICA EM ARGAMASSA INDUSTRIALIZADA, PREPARO MECÂNICA E APLICAÇÃO COM EQUIPAMENTO DE MISTURA E PROJEÇÃO DE 1,5 M3/H DE ARGAMASSA EM PANOS DE FACHADA COM PRESENÇA DE VÃOS, ESPESSURA DE 25 MM, ACESSO POR ANDAIME. AF_08/2022</v>
          </cell>
          <cell r="C7644" t="str">
            <v>M2</v>
          </cell>
          <cell r="D7644">
            <v>90.37</v>
          </cell>
          <cell r="E7644" t="str">
            <v>Massa Única Externa</v>
          </cell>
          <cell r="F7644" t="str">
            <v>SINAPI Mai/26</v>
          </cell>
        </row>
        <row r="7645">
          <cell r="A7645">
            <v>104223</v>
          </cell>
          <cell r="B7645" t="str">
            <v>EMBOÇO OU MASSA ÚNICA EM ARGAMASSA INDUSTRIALIZADA, PREPARO MECÂNICA E APLICAÇÃO COM EQUIPAMENTO DE MISTURA E PROJEÇÃO DE 1,5 M3/H DE ARGAMASSA EM PANOS DE FACHADA COM PRESENÇA DE VÃOS, ESPESSURA DE 35 MM, ACESSO POR ANDAIME. AF_08/2022</v>
          </cell>
          <cell r="C7645" t="str">
            <v>M2</v>
          </cell>
          <cell r="D7645">
            <v>118.21</v>
          </cell>
          <cell r="E7645" t="str">
            <v>Massa Única Externa</v>
          </cell>
          <cell r="F7645" t="str">
            <v>SINAPI Mai/26</v>
          </cell>
        </row>
        <row r="7646">
          <cell r="A7646">
            <v>104227</v>
          </cell>
          <cell r="B7646" t="str">
            <v>EMBOÇO OU MASSA ÚNICA EM ARGAMASSA INDUSTRIALIZADA, PREPARO MECÂNICA E APLICAÇÃO COM EQUIPAMENTO DE MISTURA E PROJEÇÃO DE 1,5 M3/H DE ARGAMASSA EM PANOS DE FACHADA COM PRESENÇA DE VÃOS, ESPESSURA DE 45 MM, ACESSO POR ANDAIME. AF_08/2022</v>
          </cell>
          <cell r="C7646" t="str">
            <v>M2</v>
          </cell>
          <cell r="D7646">
            <v>135.82</v>
          </cell>
          <cell r="E7646" t="str">
            <v>Massa Única Externa</v>
          </cell>
          <cell r="F7646" t="str">
            <v>SINAPI Mai/26</v>
          </cell>
        </row>
        <row r="7647">
          <cell r="A7647">
            <v>104231</v>
          </cell>
          <cell r="B7647" t="str">
            <v>EMBOÇO OU MASSA ÚNICA EM ARGAMASSA INDUSTRIALIZADA, PREPARO MECÂNICA E APLICAÇÃO COM EQUIPAMENTO DE MISTURA E PROJEÇÃO DE 1,5 M3/H DE ARGAMASSA EM PANOS DE FACHADA COM PRESENÇA DE VÃOS, ESPESSURA DE 50 MM, ACESSO POR ANDAIME. AF_08/2022</v>
          </cell>
          <cell r="C7647" t="str">
            <v>M2</v>
          </cell>
          <cell r="D7647">
            <v>149.9</v>
          </cell>
          <cell r="E7647" t="str">
            <v>Massa Única Externa</v>
          </cell>
          <cell r="F7647" t="str">
            <v>SINAPI Mai/26</v>
          </cell>
        </row>
        <row r="7648">
          <cell r="A7648">
            <v>104235</v>
          </cell>
          <cell r="B7648" t="str">
            <v>EMBOÇO OU MASSA ÚNICA EM ARGAMASSA INDUSTRIALIZADA, PREPARO MECÂNICA E APLICAÇÃO COM EQUIPAMENTO DE MISTURA E PROJEÇÃO DE 1,5 M3/H DE ARGAMASSA EM PANOS DE FACHADA SEM PRESENÇA DE VÃOS, ESPESSURA DE 25 MM, ACESSO POR ANDAIME. AF_08/2022</v>
          </cell>
          <cell r="C7648" t="str">
            <v>M2</v>
          </cell>
          <cell r="D7648">
            <v>72.64</v>
          </cell>
          <cell r="E7648" t="str">
            <v>Massa Única Externa</v>
          </cell>
          <cell r="F7648" t="str">
            <v>SINAPI Mai/26</v>
          </cell>
        </row>
        <row r="7649">
          <cell r="A7649">
            <v>104239</v>
          </cell>
          <cell r="B7649" t="str">
            <v>EMBOÇO OU MASSA ÚNICA EM ARGAMASSA INDUSTRIALIZADA, PREPARO MECÂNICA E APLICAÇÃO COM EQUIPAMENTO DE MISTURA E PROJEÇÃO DE 1,5 M3/H DE ARGAMASSA EM PANOS DE FACHADA SEM PRESENÇA DE VÃOS, ESPESSURA DE 35 MM, ACESSO POR ANDAIME. AF_08/2022</v>
          </cell>
          <cell r="C7649" t="str">
            <v>M2</v>
          </cell>
          <cell r="D7649">
            <v>99.39</v>
          </cell>
          <cell r="E7649" t="str">
            <v>Massa Única Externa</v>
          </cell>
          <cell r="F7649" t="str">
            <v>SINAPI Mai/26</v>
          </cell>
        </row>
        <row r="7650">
          <cell r="A7650">
            <v>104243</v>
          </cell>
          <cell r="B7650" t="str">
            <v>EMBOÇO OU MASSA ÚNICA EM ARGAMASSA INDUSTRIALIZADA, PREPARO MECÂNICA E APLICAÇÃO COM EQUIPAMENTO DE MISTURA E PROJEÇÃO DE 1,5 M3/H DE ARGAMASSA EM PANOS DE FACHADA SEM PRESENÇA DE VÃOS, ESPESSURA DE 45 MM, ACESSO POR ANDAIME. AF_08/2022</v>
          </cell>
          <cell r="C7650" t="str">
            <v>M2</v>
          </cell>
          <cell r="D7650">
            <v>115.85</v>
          </cell>
          <cell r="E7650" t="str">
            <v>Massa Única Externa</v>
          </cell>
          <cell r="F7650" t="str">
            <v>SINAPI Mai/26</v>
          </cell>
        </row>
        <row r="7651">
          <cell r="A7651">
            <v>104247</v>
          </cell>
          <cell r="B7651" t="str">
            <v>EMBOÇO OU MASSA ÚNICA EM ARGAMASSA INDUSTRIALIZADA, PREPARO MECÂNICA E APLICAÇÃO COM EQUIPAMENTO DE MISTURA E PROJEÇÃO DE 1,5 M3/H DE ARGAMASSA EM PANOS DE FACHADA SEM PRESENÇA DE VÃOS, ESPESSURA DE 50 MM, ACESSO POR ANDAIME. AF_08/2022</v>
          </cell>
          <cell r="C7651" t="str">
            <v>M2</v>
          </cell>
          <cell r="D7651">
            <v>123.27</v>
          </cell>
          <cell r="E7651" t="str">
            <v>Massa Única Externa</v>
          </cell>
          <cell r="F7651" t="str">
            <v>SINAPI Mai/26</v>
          </cell>
        </row>
        <row r="7652">
          <cell r="A7652">
            <v>87795</v>
          </cell>
          <cell r="B7652" t="str">
            <v>EMBOÇO OU MASSA ÚNICA EM ARGAMASSA INDUSTRIALIZADA, PREPARO MECÂNICO E APLICAÇÃO COM EQUIPAMENTO DE MISTURA E PROJEÇÃO DE 1,5 M3/H DE ARGAMASSA EM PANOS CEGOS DE FACHADA (SEM PRESENÇA DE VÃOS), ESPESSURA DE 25 MM. AF_08/2022</v>
          </cell>
          <cell r="C7652" t="str">
            <v>M2</v>
          </cell>
          <cell r="D7652">
            <v>75.510000000000005</v>
          </cell>
          <cell r="E7652" t="str">
            <v>Massa Única Externa</v>
          </cell>
          <cell r="F7652" t="str">
            <v>SINAPI Mai/26</v>
          </cell>
        </row>
        <row r="7653">
          <cell r="A7653">
            <v>87800</v>
          </cell>
          <cell r="B7653" t="str">
            <v>EMBOÇO OU MASSA ÚNICA EM ARGAMASSA INDUSTRIALIZADA, PREPARO MECÂNICO E APLICAÇÃO COM EQUIPAMENTO DE MISTURA E PROJEÇÃO DE 1,5 M3/H DE ARGAMASSA EM PANOS CEGOS DE FACHADA (SEM PRESENÇA DE VÃOS), ESPESSURA DE 35 MM. AF_08/2022</v>
          </cell>
          <cell r="C7653" t="str">
            <v>M2</v>
          </cell>
          <cell r="D7653">
            <v>103.53</v>
          </cell>
          <cell r="E7653" t="str">
            <v>Massa Única Externa</v>
          </cell>
          <cell r="F7653" t="str">
            <v>SINAPI Mai/26</v>
          </cell>
        </row>
        <row r="7654">
          <cell r="A7654">
            <v>87804</v>
          </cell>
          <cell r="B7654" t="str">
            <v>EMBOÇO OU MASSA ÚNICA EM ARGAMASSA INDUSTRIALIZADA, PREPARO MECÂNICO E APLICAÇÃO COM EQUIPAMENTO DE MISTURA E PROJEÇÃO DE 1,5 M3/H DE ARGAMASSA EM PANOS CEGOS DE FACHADA (SEM PRESENÇA DE VÃOS), ESPESSURA DE 45 MM. AF_08/2022</v>
          </cell>
          <cell r="C7654" t="str">
            <v>M2</v>
          </cell>
          <cell r="D7654">
            <v>119.99</v>
          </cell>
          <cell r="E7654" t="str">
            <v>Massa Única Externa</v>
          </cell>
          <cell r="F7654" t="str">
            <v>SINAPI Mai/26</v>
          </cell>
        </row>
        <row r="7655">
          <cell r="A7655">
            <v>87808</v>
          </cell>
          <cell r="B7655" t="str">
            <v>EMBOÇO OU MASSA ÚNICA EM ARGAMASSA INDUSTRIALIZADA, PREPARO MECÂNICO E APLICAÇÃO COM EQUIPAMENTO DE MISTURA E PROJEÇÃO DE 1,5 M3/H DE ARGAMASSA EM PANOS CEGOS DE FACHADA (SEM PRESENÇA DE VÃOS), ESPESSURA MAIOR OU IGUAL A 50 MM. AF_08/2022</v>
          </cell>
          <cell r="C7655" t="str">
            <v>M2</v>
          </cell>
          <cell r="D7655">
            <v>127.29</v>
          </cell>
          <cell r="E7655" t="str">
            <v>Massa Única Externa</v>
          </cell>
          <cell r="F7655" t="str">
            <v>SINAPI Mai/26</v>
          </cell>
        </row>
        <row r="7656">
          <cell r="A7656">
            <v>87778</v>
          </cell>
          <cell r="B7656" t="str">
            <v>EMBOÇO OU MASSA ÚNICA EM ARGAMASSA INDUSTRIALIZADA, PREPARO MECÂNICO E APLICAÇÃO COM EQUIPAMENTO DE MISTURA E PROJEÇÃO DE 1,5 M3/H DE ARGAMASSA EM PANOS DE FACHADA COM PRESENÇA DE VÃOS, ESPESSURA DE 25 MM. AF_08/2022</v>
          </cell>
          <cell r="C7656" t="str">
            <v>M2</v>
          </cell>
          <cell r="D7656">
            <v>95.06</v>
          </cell>
          <cell r="E7656" t="str">
            <v>Massa Única Externa</v>
          </cell>
          <cell r="F7656" t="str">
            <v>SINAPI Mai/26</v>
          </cell>
        </row>
        <row r="7657">
          <cell r="A7657">
            <v>87783</v>
          </cell>
          <cell r="B7657" t="str">
            <v>EMBOÇO OU MASSA ÚNICA EM ARGAMASSA INDUSTRIALIZADA, PREPARO MECÂNICO E APLICAÇÃO COM EQUIPAMENTO DE MISTURA E PROJEÇÃO DE 1,5 M3/H DE ARGAMASSA EM PANOS DE FACHADA COM PRESENÇA DE VÃOS, ESPESSURA DE 35 MM. AF_08/2022</v>
          </cell>
          <cell r="C7657" t="str">
            <v>M2</v>
          </cell>
          <cell r="D7657">
            <v>124.31</v>
          </cell>
          <cell r="E7657" t="str">
            <v>Massa Única Externa</v>
          </cell>
          <cell r="F7657" t="str">
            <v>SINAPI Mai/26</v>
          </cell>
        </row>
        <row r="7658">
          <cell r="A7658">
            <v>87787</v>
          </cell>
          <cell r="B7658" t="str">
            <v>EMBOÇO OU MASSA ÚNICA EM ARGAMASSA INDUSTRIALIZADA, PREPARO MECÂNICO E APLICAÇÃO COM EQUIPAMENTO DE MISTURA E PROJEÇÃO DE 1,5 M3/H DE ARGAMASSA EM PANOS DE FACHADA COM PRESENÇA DE VÃOS, ESPESSURA DE 45 MM. AF_08/2022</v>
          </cell>
          <cell r="C7658" t="str">
            <v>M2</v>
          </cell>
          <cell r="D7658">
            <v>141.91999999999999</v>
          </cell>
          <cell r="E7658" t="str">
            <v>Massa Única Externa</v>
          </cell>
          <cell r="F7658" t="str">
            <v>SINAPI Mai/26</v>
          </cell>
        </row>
        <row r="7659">
          <cell r="A7659">
            <v>87791</v>
          </cell>
          <cell r="B7659" t="str">
            <v>EMBOÇO OU MASSA ÚNICA EM ARGAMASSA INDUSTRIALIZADA, PREPARO MECÂNICO E APLICAÇÃO COM EQUIPAMENTO DE MISTURA E PROJEÇÃO DE 1,5 M3/H DE ARGAMASSA EM PANOS DE FACHADA COM PRESENÇA DE VÃOS, ESPESSURA MAIOR OU IGUAL A 50 MM. AF_08/2022</v>
          </cell>
          <cell r="C7659" t="str">
            <v>M2</v>
          </cell>
          <cell r="D7659">
            <v>156.59</v>
          </cell>
          <cell r="E7659" t="str">
            <v>Massa Única Externa</v>
          </cell>
          <cell r="F7659" t="str">
            <v>SINAPI Mai/26</v>
          </cell>
        </row>
        <row r="7660">
          <cell r="A7660">
            <v>87832</v>
          </cell>
          <cell r="B7660" t="str">
            <v>EMBOÇO OU MASSA ÚNICA EM ARGAMASSA INDUSTRIALIZADA, PREPARO MECÂNICO E APLICAÇÃO COM EQUIPAMENTO DE MISTURA E PROJEÇÃO DE 1,5 M3/H DE ARGAMASSA NAS PAREDES INTERNAS DA SACADA, ESPESSURA 35 MM, SEM USO DE TELA METÁLICA. AF_08/2022</v>
          </cell>
          <cell r="C7660" t="str">
            <v>M2</v>
          </cell>
          <cell r="D7660">
            <v>152.19999999999999</v>
          </cell>
          <cell r="E7660" t="str">
            <v>Massa Única Externa</v>
          </cell>
          <cell r="F7660" t="str">
            <v>SINAPI Mai/26</v>
          </cell>
        </row>
        <row r="7661">
          <cell r="A7661">
            <v>87812</v>
          </cell>
          <cell r="B7661" t="str">
            <v>EMBOÇO OU MASSA ÚNICA EM ARGAMASSA INDUSTRIALIZADA, PREPARO MECÂNICO E APLICAÇÃO COM EQUIPAMENTO DE MISTURA E PROJEÇÃO DE 1,5 M3/H EM SUPERFÍCIES EXTERNAS DA SACADA, ESPESSURA 25 MM, SEM USO DE TELA METÁLICA. AF_08/2022</v>
          </cell>
          <cell r="C7661" t="str">
            <v>M2</v>
          </cell>
          <cell r="D7661">
            <v>122.13</v>
          </cell>
          <cell r="E7661" t="str">
            <v>Massa Única Externa</v>
          </cell>
          <cell r="F7661" t="str">
            <v>SINAPI Mai/26</v>
          </cell>
        </row>
        <row r="7662">
          <cell r="A7662">
            <v>87816</v>
          </cell>
          <cell r="B7662" t="str">
            <v>EMBOÇO OU MASSA ÚNICA EM ARGAMASSA INDUSTRIALIZADA, PREPARO MECÂNICO E APLICAÇÃO COM EQUIPAMENTO DE MISTURA E PROJEÇÃO DE 1,5 M3/H EM SUPERFÍCIES EXTERNAS DA SACADA, ESPESSURA 35 MM, SEM USO DE TELA METÁLICA. AF_08/2022</v>
          </cell>
          <cell r="C7662" t="str">
            <v>M2</v>
          </cell>
          <cell r="D7662">
            <v>150.22999999999999</v>
          </cell>
          <cell r="E7662" t="str">
            <v>Massa Única Externa</v>
          </cell>
          <cell r="F7662" t="str">
            <v>SINAPI Mai/26</v>
          </cell>
        </row>
        <row r="7663">
          <cell r="A7663">
            <v>87820</v>
          </cell>
          <cell r="B7663" t="str">
            <v>EMBOÇO OU MASSA ÚNICA EM ARGAMASSA INDUSTRIALIZADA, PREPARO MECÂNICO E APLICAÇÃO COM EQUIPAMENTO DE MISTURA E PROJEÇÃO DE 1,5 M3/H EM SUPERFÍCIES EXTERNAS DA SACADA, ESPESSURA 45 MM, SEM USO DE TELA METÁLICA. AF_08/2022</v>
          </cell>
          <cell r="C7663" t="str">
            <v>M2</v>
          </cell>
          <cell r="D7663">
            <v>166.69</v>
          </cell>
          <cell r="E7663" t="str">
            <v>Massa Única Externa</v>
          </cell>
          <cell r="F7663" t="str">
            <v>SINAPI Mai/26</v>
          </cell>
        </row>
        <row r="7664">
          <cell r="A7664">
            <v>87824</v>
          </cell>
          <cell r="B7664" t="str">
            <v>EMBOÇO OU MASSA ÚNICA EM ARGAMASSA INDUSTRIALIZADA, PREPARO MECÂNICO E APLICAÇÃO COM EQUIPAMENTO DE MISTURA E PROJEÇÃO DE 1,5 M3/H EM SUPERFÍCIES EXTERNAS DA SACADA, ESPESSURA MAIOR OU IGUAL A 50 MM, SEM USO DE TELA METÁLICA. AF_08/2022</v>
          </cell>
          <cell r="C7664" t="str">
            <v>M2</v>
          </cell>
          <cell r="D7664">
            <v>194.86</v>
          </cell>
          <cell r="E7664" t="str">
            <v>Massa Única Externa</v>
          </cell>
          <cell r="F7664" t="str">
            <v>SINAPI Mai/26</v>
          </cell>
        </row>
        <row r="7665">
          <cell r="A7665">
            <v>87828</v>
          </cell>
          <cell r="B7665" t="str">
            <v>EMBOÇO OU MASSA ÚNICA EM ARGAMASSA INDUSTRIALIZADA, PREPARO MECÂNICO E APLICAÇÃO COM EQUIPAMENTO DE MISTURA E PROJEÇÃO DE 1,5 M3/H NAS PAREDES INTERNAS DA SACADA, ESPESSURA 25 MM, SEM USO DE TELA METÁLICA. AF_08/2022</v>
          </cell>
          <cell r="C7665" t="str">
            <v>M2</v>
          </cell>
          <cell r="D7665">
            <v>122.23</v>
          </cell>
          <cell r="E7665" t="str">
            <v>Massa Única Externa</v>
          </cell>
          <cell r="F7665" t="str">
            <v>SINAPI Mai/26</v>
          </cell>
        </row>
        <row r="7666">
          <cell r="A7666">
            <v>104251</v>
          </cell>
          <cell r="B7666" t="str">
            <v>EMBOÇO OU MASSA ÚNICA EM ARGAMASSA INDUSTRIALIZADA, PREPARO MECÂNICO E APLICAÇÃO COM EQUIPAMENTO DE MISTURA E PROJEÇÃO DE 1,5 M3/H, NAS SUPERFÍCIES EXTERNAS DA SACADA, ESPESSURA DE 25 MM, ACESSO POR ANDAIME, SEM USO DE TELA METÁLICA. AF_08/2022</v>
          </cell>
          <cell r="C7666" t="str">
            <v>M2</v>
          </cell>
          <cell r="D7666">
            <v>113.7</v>
          </cell>
          <cell r="E7666" t="str">
            <v>Massa Única Externa</v>
          </cell>
          <cell r="F7666" t="str">
            <v>SINAPI Mai/26</v>
          </cell>
        </row>
        <row r="7667">
          <cell r="A7667">
            <v>104255</v>
          </cell>
          <cell r="B7667" t="str">
            <v>EMBOÇO OU MASSA ÚNICA EM ARGAMASSA INDUSTRIALIZADA, PREPARO MECÂNICO E APLICAÇÃO COM EQUIPAMENTO DE MISTURA E PROJEÇÃO DE 1,5 M3/H, NAS SUPERFÍCIES EXTERNAS DA SACADA, ESPESSURA DE 35 MM, ACESSO POR ANDAIME, SEM USO DE TELA METÁLICA. AF_08/2022</v>
          </cell>
          <cell r="C7667" t="str">
            <v>M2</v>
          </cell>
          <cell r="D7667">
            <v>140.46</v>
          </cell>
          <cell r="E7667" t="str">
            <v>Massa Única Externa</v>
          </cell>
          <cell r="F7667" t="str">
            <v>SINAPI Mai/26</v>
          </cell>
        </row>
        <row r="7668">
          <cell r="A7668">
            <v>104259</v>
          </cell>
          <cell r="B7668" t="str">
            <v>EMBOÇO OU MASSA ÚNICA EM ARGAMASSA INDUSTRIALIZADA, PREPARO MECÂNICO E APLICAÇÃO COM EQUIPAMENTO DE MISTURA E PROJEÇÃO DE 1,5 M3/H, NAS SUPERFÍCIES EXTERNAS DA SACADA, ESPESSURA DE 45 MM, ACESSO POR ANDAIME, SEM USO DE TELA METÁLICA. AF_08/2022</v>
          </cell>
          <cell r="C7668" t="str">
            <v>M2</v>
          </cell>
          <cell r="D7668">
            <v>156.91999999999999</v>
          </cell>
          <cell r="E7668" t="str">
            <v>Massa Única Externa</v>
          </cell>
          <cell r="F7668" t="str">
            <v>SINAPI Mai/26</v>
          </cell>
        </row>
        <row r="7669">
          <cell r="A7669">
            <v>104263</v>
          </cell>
          <cell r="B7669" t="str">
            <v>EMBOÇO OU MASSA ÚNICA EM ARGAMASSA INDUSTRIALIZADA, PREPARO MECÂNICO E APLICAÇÃO COM EQUIPAMENTO DE MISTURA E PROJEÇÃO DE 1,5 M3/H, NAS SUPERFÍCIES EXTERNAS DA SACADA, ESPESSURA DE 50 MM, ACESSO POR ANDAIME, SEM USO DE TELA METÁLICA. AF_08/2022</v>
          </cell>
          <cell r="C7669" t="str">
            <v>M2</v>
          </cell>
          <cell r="D7669">
            <v>182.82</v>
          </cell>
          <cell r="E7669" t="str">
            <v>Massa Única Externa</v>
          </cell>
          <cell r="F7669" t="str">
            <v>SINAPI Mai/26</v>
          </cell>
        </row>
        <row r="7670">
          <cell r="A7670">
            <v>87794</v>
          </cell>
          <cell r="B7670" t="str">
            <v>EMBOÇO OU MASSA ÚNICA EM ARGAMASSA TRAÇO 1:2:8, PREPARO MANUAL, APLICADA MANUALMENTE EM PANOS CEGOS DE FACHADA (SEM PRESENÇA DE VÃOS), ESPESSURA DE 25 MM. AF_09/2022</v>
          </cell>
          <cell r="C7670" t="str">
            <v>M2</v>
          </cell>
          <cell r="D7670">
            <v>52.77</v>
          </cell>
          <cell r="E7670" t="str">
            <v>Massa Única Externa</v>
          </cell>
          <cell r="F7670" t="str">
            <v>SINAPI Mai/26</v>
          </cell>
        </row>
        <row r="7671">
          <cell r="A7671">
            <v>87799</v>
          </cell>
          <cell r="B7671" t="str">
            <v>EMBOÇO OU MASSA ÚNICA EM ARGAMASSA TRAÇO 1:2:8, PREPARO MANUAL, APLICADA MANUALMENTE EM PANOS CEGOS DE FACHADA (SEM PRESENÇA DE VÃOS), ESPESSURA DE 35 MM. AF_08/2022</v>
          </cell>
          <cell r="C7671" t="str">
            <v>M2</v>
          </cell>
          <cell r="D7671">
            <v>73.400000000000006</v>
          </cell>
          <cell r="E7671" t="str">
            <v>Massa Única Externa</v>
          </cell>
          <cell r="F7671" t="str">
            <v>SINAPI Mai/26</v>
          </cell>
        </row>
        <row r="7672">
          <cell r="A7672">
            <v>87803</v>
          </cell>
          <cell r="B7672" t="str">
            <v>EMBOÇO OU MASSA ÚNICA EM ARGAMASSA TRAÇO 1:2:8, PREPARO MANUAL, APLICADA MANUALMENTE EM PANOS CEGOS DE FACHADA (SEM PRESENÇA DE VÃOS), ESPESSURA DE 45 MM. AF_08/2022</v>
          </cell>
          <cell r="C7672" t="str">
            <v>M2</v>
          </cell>
          <cell r="D7672">
            <v>81.25</v>
          </cell>
          <cell r="E7672" t="str">
            <v>Massa Única Externa</v>
          </cell>
          <cell r="F7672" t="str">
            <v>SINAPI Mai/26</v>
          </cell>
        </row>
        <row r="7673">
          <cell r="A7673">
            <v>87807</v>
          </cell>
          <cell r="B7673" t="str">
            <v>EMBOÇO OU MASSA ÚNICA EM ARGAMASSA TRAÇO 1:2:8, PREPARO MANUAL, APLICADA MANUALMENTE EM PANOS CEGOS DE FACHADA (SEM PRESENÇA DE VÃOS), ESPESSURA MAIOR OU IGUAL A 50 MM. AF_08/2022</v>
          </cell>
          <cell r="C7673" t="str">
            <v>M2</v>
          </cell>
          <cell r="D7673">
            <v>88.85</v>
          </cell>
          <cell r="E7673" t="str">
            <v>Massa Única Externa</v>
          </cell>
          <cell r="F7673" t="str">
            <v>SINAPI Mai/26</v>
          </cell>
        </row>
        <row r="7674">
          <cell r="A7674">
            <v>104218</v>
          </cell>
          <cell r="B7674" t="str">
            <v>EMBOÇO OU MASSA ÚNICA EM ARGAMASSA TRAÇO 1:2:8, PREPARO MANUAL, APLICADA MANUALMENTE EM PANOS DE FACHADA COM PRESENÇA DE VÃOS, ESPESSURA DE 25 MM, ACESSO POR ANDAIME. AF_08/2022</v>
          </cell>
          <cell r="C7674" t="str">
            <v>M2</v>
          </cell>
          <cell r="D7674">
            <v>66.959999999999994</v>
          </cell>
          <cell r="E7674" t="str">
            <v>Massa Única Externa</v>
          </cell>
          <cell r="F7674" t="str">
            <v>SINAPI Mai/26</v>
          </cell>
        </row>
        <row r="7675">
          <cell r="A7675">
            <v>87777</v>
          </cell>
          <cell r="B7675" t="str">
            <v>EMBOÇO OU MASSA ÚNICA EM ARGAMASSA TRAÇO 1:2:8, PREPARO MANUAL, APLICADA MANUALMENTE EM PANOS DE FACHADA COM PRESENÇA DE VÃOS, ESPESSURA DE 25 MM. AF_08/2022</v>
          </cell>
          <cell r="C7675" t="str">
            <v>M2</v>
          </cell>
          <cell r="D7675">
            <v>72.180000000000007</v>
          </cell>
          <cell r="E7675" t="str">
            <v>Massa Única Externa</v>
          </cell>
          <cell r="F7675" t="str">
            <v>SINAPI Mai/26</v>
          </cell>
        </row>
        <row r="7676">
          <cell r="A7676">
            <v>104222</v>
          </cell>
          <cell r="B7676" t="str">
            <v>EMBOÇO OU MASSA ÚNICA EM ARGAMASSA TRAÇO 1:2:8, PREPARO MANUAL, APLICADA MANUALMENTE EM PANOS DE FACHADA COM PRESENÇA DE VÃOS, ESPESSURA DE 35 MM, ACESSO POR ANDAIME. AF_08/2022</v>
          </cell>
          <cell r="C7676" t="str">
            <v>M2</v>
          </cell>
          <cell r="D7676">
            <v>86.6</v>
          </cell>
          <cell r="E7676" t="str">
            <v>Massa Única Externa</v>
          </cell>
          <cell r="F7676" t="str">
            <v>SINAPI Mai/26</v>
          </cell>
        </row>
        <row r="7677">
          <cell r="A7677">
            <v>87781</v>
          </cell>
          <cell r="B7677" t="str">
            <v>EMBOÇO OU MASSA ÚNICA EM ARGAMASSA TRAÇO 1:2:8, PREPARO MANUAL, APLICADA MANUALMENTE EM PANOS DE FACHADA COM PRESENÇA DE VÃOS, ESPESSURA DE 35 MM. AF_08/2022</v>
          </cell>
          <cell r="C7677" t="str">
            <v>M2</v>
          </cell>
          <cell r="D7677">
            <v>93.3</v>
          </cell>
          <cell r="E7677" t="str">
            <v>Massa Única Externa</v>
          </cell>
          <cell r="F7677" t="str">
            <v>SINAPI Mai/26</v>
          </cell>
        </row>
        <row r="7678">
          <cell r="A7678">
            <v>104226</v>
          </cell>
          <cell r="B7678" t="str">
            <v>EMBOÇO OU MASSA ÚNICA EM ARGAMASSA TRAÇO 1:2:8, PREPARO MANUAL, APLICADA MANUALMENTE EM PANOS DE FACHADA COM PRESENÇA DE VÃOS, ESPESSURA DE 45 MM, ACESSO POR ANDAIME. AF_08/2022</v>
          </cell>
          <cell r="C7678" t="str">
            <v>M2</v>
          </cell>
          <cell r="D7678">
            <v>94.99</v>
          </cell>
          <cell r="E7678" t="str">
            <v>Massa Única Externa</v>
          </cell>
          <cell r="F7678" t="str">
            <v>SINAPI Mai/26</v>
          </cell>
        </row>
        <row r="7679">
          <cell r="A7679">
            <v>87786</v>
          </cell>
          <cell r="B7679" t="str">
            <v>EMBOÇO OU MASSA ÚNICA EM ARGAMASSA TRAÇO 1:2:8, PREPARO MANUAL, APLICADA MANUALMENTE EM PANOS DE FACHADA COM PRESENÇA DE VÃOS, ESPESSURA DE 45 MM. AF_08/2022</v>
          </cell>
          <cell r="C7679" t="str">
            <v>M2</v>
          </cell>
          <cell r="D7679">
            <v>101.69</v>
          </cell>
          <cell r="E7679" t="str">
            <v>Massa Única Externa</v>
          </cell>
          <cell r="F7679" t="str">
            <v>SINAPI Mai/26</v>
          </cell>
        </row>
        <row r="7680">
          <cell r="A7680">
            <v>104230</v>
          </cell>
          <cell r="B7680" t="str">
            <v>EMBOÇO OU MASSA ÚNICA EM ARGAMASSA TRAÇO 1:2:8, PREPARO MANUAL, APLICADA MANUALMENTE EM PANOS DE FACHADA COM PRESENÇA DE VÃOS, ESPESSURA DE 50 MM, ACESSO POR ANDAIME. AF_08/2022</v>
          </cell>
          <cell r="C7680" t="str">
            <v>M2</v>
          </cell>
          <cell r="D7680">
            <v>112</v>
          </cell>
          <cell r="E7680" t="str">
            <v>Massa Única Externa</v>
          </cell>
          <cell r="F7680" t="str">
            <v>SINAPI Mai/26</v>
          </cell>
        </row>
        <row r="7681">
          <cell r="A7681">
            <v>104234</v>
          </cell>
          <cell r="B7681" t="str">
            <v>EMBOÇO OU MASSA ÚNICA EM ARGAMASSA TRAÇO 1:2:8, PREPARO MANUAL, APLICADA MANUALMENTE EM PANOS DE FACHADA SEM PRESENÇA DE VÃOS, ESPESSURA DE 25 MM, ACESSO POR ANDAIME. AF_08/2022</v>
          </cell>
          <cell r="C7681" t="str">
            <v>M2</v>
          </cell>
          <cell r="D7681">
            <v>49.69</v>
          </cell>
          <cell r="E7681" t="str">
            <v>Massa Única Externa</v>
          </cell>
          <cell r="F7681" t="str">
            <v>SINAPI Mai/26</v>
          </cell>
        </row>
        <row r="7682">
          <cell r="A7682">
            <v>104238</v>
          </cell>
          <cell r="B7682" t="str">
            <v>EMBOÇO OU MASSA ÚNICA EM ARGAMASSA TRAÇO 1:2:8, PREPARO MANUAL, APLICADA MANUALMENTE EM PANOS DE FACHADA SEM PRESENÇA DE VÃOS, ESPESSURA DE 35 MM, ACESSO POR ANDAIME. AF_08/2022</v>
          </cell>
          <cell r="C7682" t="str">
            <v>M2</v>
          </cell>
          <cell r="D7682">
            <v>68.849999999999994</v>
          </cell>
          <cell r="E7682" t="str">
            <v>Massa Única Externa</v>
          </cell>
          <cell r="F7682" t="str">
            <v>SINAPI Mai/26</v>
          </cell>
        </row>
        <row r="7683">
          <cell r="A7683">
            <v>104242</v>
          </cell>
          <cell r="B7683" t="str">
            <v>EMBOÇO OU MASSA ÚNICA EM ARGAMASSA TRAÇO 1:2:8, PREPARO MANUAL, APLICADA MANUALMENTE EM PANOS DE FACHADA SEM PRESENÇA DE VÃOS, ESPESSURA DE 45 MM, ACESSO POR ANDAIME. AF_08/2022</v>
          </cell>
          <cell r="C7683" t="str">
            <v>M2</v>
          </cell>
          <cell r="D7683">
            <v>76.7</v>
          </cell>
          <cell r="E7683" t="str">
            <v>Massa Única Externa</v>
          </cell>
          <cell r="F7683" t="str">
            <v>SINAPI Mai/26</v>
          </cell>
        </row>
        <row r="7684">
          <cell r="A7684">
            <v>104246</v>
          </cell>
          <cell r="B7684" t="str">
            <v>EMBOÇO OU MASSA ÚNICA EM ARGAMASSA TRAÇO 1:2:8, PREPARO MANUAL, APLICADA MANUALMENTE EM PANOS DE FACHADA SEM PRESENÇA DE VÃOS, ESPESSURA DE 50 MM, ACESSO POR ANDAIME. AF_08/2022</v>
          </cell>
          <cell r="C7684" t="str">
            <v>M2</v>
          </cell>
          <cell r="D7684">
            <v>83.83</v>
          </cell>
          <cell r="E7684" t="str">
            <v>Massa Única Externa</v>
          </cell>
          <cell r="F7684" t="str">
            <v>SINAPI Mai/26</v>
          </cell>
        </row>
        <row r="7685">
          <cell r="A7685">
            <v>104250</v>
          </cell>
          <cell r="B7685" t="str">
            <v>EMBOÇO OU MASSA ÚNICA EM ARGAMASSA TRAÇO 1:2:8, PREPARO MANUAL, APLICADA MANUALMENTE EM SUPERFÍCIES EXTERNAS DA SACADA, ESPESSURA DE 25 MM, ACESSO POR ANDAIME, SEM USO DE TELA METÁLICA. AF_08/2022</v>
          </cell>
          <cell r="C7685" t="str">
            <v>M2</v>
          </cell>
          <cell r="D7685">
            <v>94.97</v>
          </cell>
          <cell r="E7685" t="str">
            <v>Massa Única Externa</v>
          </cell>
          <cell r="F7685" t="str">
            <v>SINAPI Mai/26</v>
          </cell>
        </row>
        <row r="7686">
          <cell r="A7686">
            <v>87811</v>
          </cell>
          <cell r="B7686" t="str">
            <v>EMBOÇO OU MASSA ÚNICA EM ARGAMASSA TRAÇO 1:2:8, PREPARO MANUAL, APLICADA MANUALMENTE EM SUPERFÍCIES EXTERNAS DA SACADA, ESPESSURA DE 25 MM, SEM USO DE TELA METÁLICA DE REFORÇO CONTRA FISSURAÇÃO. AF_08/2022</v>
          </cell>
          <cell r="C7686" t="str">
            <v>M2</v>
          </cell>
          <cell r="D7686">
            <v>104.34</v>
          </cell>
          <cell r="E7686" t="str">
            <v>Massa Única Externa</v>
          </cell>
          <cell r="F7686" t="str">
            <v>SINAPI Mai/26</v>
          </cell>
        </row>
        <row r="7687">
          <cell r="A7687">
            <v>104254</v>
          </cell>
          <cell r="B7687" t="str">
            <v>EMBOÇO OU MASSA ÚNICA EM ARGAMASSA TRAÇO 1:2:8, PREPARO MANUAL, APLICADA MANUALMENTE EM SUPERFÍCIES EXTERNAS DA SACADA, ESPESSURA DE 35 MM, ACESSO POR ANDAIME, SEM USO DE TELA METÁLICA. AF_08/2022</v>
          </cell>
          <cell r="C7687" t="str">
            <v>M2</v>
          </cell>
          <cell r="D7687">
            <v>114.13</v>
          </cell>
          <cell r="E7687" t="str">
            <v>Massa Única Externa</v>
          </cell>
          <cell r="F7687" t="str">
            <v>SINAPI Mai/26</v>
          </cell>
        </row>
        <row r="7688">
          <cell r="A7688">
            <v>87815</v>
          </cell>
          <cell r="B7688" t="str">
            <v>EMBOÇO OU MASSA ÚNICA EM ARGAMASSA TRAÇO 1:2:8, PREPARO MANUAL, APLICADA MANUALMENTE EM SUPERFÍCIES EXTERNAS DA SACADA, ESPESSURA DE 35 MM, SEM USO DE TELA METÁLICA DE REFORÇO CONTRA FISSURAÇÃO. AF_08/2022</v>
          </cell>
          <cell r="C7688" t="str">
            <v>M2</v>
          </cell>
          <cell r="D7688">
            <v>124.97</v>
          </cell>
          <cell r="E7688" t="str">
            <v>Massa Única Externa</v>
          </cell>
          <cell r="F7688" t="str">
            <v>SINAPI Mai/26</v>
          </cell>
        </row>
        <row r="7689">
          <cell r="A7689">
            <v>104258</v>
          </cell>
          <cell r="B7689" t="str">
            <v>EMBOÇO OU MASSA ÚNICA EM ARGAMASSA TRAÇO 1:2:8, PREPARO MANUAL, APLICADA MANUALMENTE EM SUPERFÍCIES EXTERNAS DA SACADA, ESPESSURA DE 45 MM, ACESSO POR ANDAIME, SEM USO DE TELA METÁLICA. AF_08/2022</v>
          </cell>
          <cell r="C7689" t="str">
            <v>M2</v>
          </cell>
          <cell r="D7689">
            <v>121.98</v>
          </cell>
          <cell r="E7689" t="str">
            <v>Massa Única Externa</v>
          </cell>
          <cell r="F7689" t="str">
            <v>SINAPI Mai/26</v>
          </cell>
        </row>
        <row r="7690">
          <cell r="A7690">
            <v>87819</v>
          </cell>
          <cell r="B7690" t="str">
            <v>EMBOÇO OU MASSA ÚNICA EM ARGAMASSA TRAÇO 1:2:8, PREPARO MANUAL, APLICADA MANUALMENTE EM SUPERFÍCIES EXTERNAS DA SACADA, ESPESSURA DE 45 MM, SEM USO DE TELA METÁLICA DE REFORÇO CONTRA FISSURAÇÃO. AF_08/2022</v>
          </cell>
          <cell r="C7690" t="str">
            <v>M2</v>
          </cell>
          <cell r="D7690">
            <v>132.82</v>
          </cell>
          <cell r="E7690" t="str">
            <v>Massa Única Externa</v>
          </cell>
          <cell r="F7690" t="str">
            <v>SINAPI Mai/26</v>
          </cell>
        </row>
        <row r="7691">
          <cell r="A7691">
            <v>104262</v>
          </cell>
          <cell r="B7691" t="str">
            <v>EMBOÇO OU MASSA ÚNICA EM ARGAMASSA TRAÇO 1:2:8, PREPARO MANUAL, APLICADA MANUALMENTE EM SUPERFÍCIES EXTERNAS DA SACADA, ESPESSURA DE 50 MM, ACESSO POR ANDAIME, SEM USO DE TELA METÁLICA. AF_08/2022</v>
          </cell>
          <cell r="C7691" t="str">
            <v>M2</v>
          </cell>
          <cell r="D7691">
            <v>157.88999999999999</v>
          </cell>
          <cell r="E7691" t="str">
            <v>Massa Única Externa</v>
          </cell>
          <cell r="F7691" t="str">
            <v>SINAPI Mai/26</v>
          </cell>
        </row>
        <row r="7692">
          <cell r="A7692">
            <v>87823</v>
          </cell>
          <cell r="B7692" t="str">
            <v>EMBOÇO OU MASSA ÚNICA EM ARGAMASSA TRAÇO 1:2:8, PREPARO MANUAL, APLICADA MANUALMENTE EM SUPERFÍCIES EXTERNAS DA SACADA, ESPESSURA MAIOR OU IGUAL A 50 MM, SEM USO DE TELA METÁLICA DE REFORÇO CONTRA FISSURAÇÃO. AF_08/2022</v>
          </cell>
          <cell r="C7692" t="str">
            <v>M2</v>
          </cell>
          <cell r="D7692">
            <v>172.68</v>
          </cell>
          <cell r="E7692" t="str">
            <v>Massa Única Externa</v>
          </cell>
          <cell r="F7692" t="str">
            <v>SINAPI Mai/26</v>
          </cell>
        </row>
        <row r="7693">
          <cell r="A7693">
            <v>87827</v>
          </cell>
          <cell r="B7693" t="str">
            <v>EMBOÇO OU MASSA ÚNICA EM ARGAMASSA TRAÇO 1:2:8, PREPARO MANUAL, APLICADA MANUALMENTE NAS PAREDES INTERNAS DA SACADA, ESPESSURA DE 25 MM, SEM USO DE TELA METÁLICA DE REFORÇO CONTRA FISSURAÇÃO. AF_08/2022</v>
          </cell>
          <cell r="C7693" t="str">
            <v>M2</v>
          </cell>
          <cell r="D7693">
            <v>97.54</v>
          </cell>
          <cell r="E7693" t="str">
            <v>Massa Única Externa</v>
          </cell>
          <cell r="F7693" t="str">
            <v>SINAPI Mai/26</v>
          </cell>
        </row>
        <row r="7694">
          <cell r="A7694">
            <v>87831</v>
          </cell>
          <cell r="B7694" t="str">
            <v>EMBOÇO OU MASSA ÚNICA EM ARGAMASSA TRAÇO 1:2:8, PREPARO MANUAL, APLICADA MANUALMENTE NAS PAREDES INTERNAS DA SACADA, ESPESSURA DE 35 MM, SEM USO DE TELA METÁLICA DE REFORÇO CONTRA FISSURAÇÃO. AF_08/2022</v>
          </cell>
          <cell r="C7694" t="str">
            <v>M2</v>
          </cell>
          <cell r="D7694">
            <v>118.02</v>
          </cell>
          <cell r="E7694" t="str">
            <v>Massa Única Externa</v>
          </cell>
          <cell r="F7694" t="str">
            <v>SINAPI Mai/26</v>
          </cell>
        </row>
        <row r="7695">
          <cell r="A7695">
            <v>104220</v>
          </cell>
          <cell r="B7695" t="str">
            <v>EMBOÇO OU MASSA ÚNICA EM ARGAMASSA TRAÇO 1:2:8, PREPARO MECÂNICA COM BETONEIRA 400 L, APLICADA COM PROJETOR TIPO CANEQUINHA EM PANOS DE FACHADA COM PRESENÇA DE VÃOS, ESPESSURA DE 25 MM, ACESSO POR ANDAIME. AF_08/2022</v>
          </cell>
          <cell r="C7695" t="str">
            <v>M2</v>
          </cell>
          <cell r="D7695">
            <v>64.459999999999994</v>
          </cell>
          <cell r="E7695" t="str">
            <v>Massa Única Externa</v>
          </cell>
          <cell r="F7695" t="str">
            <v>SINAPI Mai/26</v>
          </cell>
        </row>
        <row r="7696">
          <cell r="A7696">
            <v>104203</v>
          </cell>
          <cell r="B7696" t="str">
            <v>EMBOÇO OU MASSA ÚNICA EM ARGAMASSA TRAÇO 1:2:8, PREPARO MECÂNICA COM BETONEIRA 400 L, APLICADA COM PROJETOR TIPO CANEQUINHA EM PANOS DE FACHADA COM PRESENÇA DE VÃOS, ESPESSURA DE 25 MM, ACESSO POR BALANCIM MANUAL. AF_08/2022</v>
          </cell>
          <cell r="C7696" t="str">
            <v>M2</v>
          </cell>
          <cell r="D7696">
            <v>69.78</v>
          </cell>
          <cell r="E7696" t="str">
            <v>Massa Única Externa</v>
          </cell>
          <cell r="F7696" t="str">
            <v>SINAPI Mai/26</v>
          </cell>
        </row>
        <row r="7697">
          <cell r="A7697">
            <v>104224</v>
          </cell>
          <cell r="B7697" t="str">
            <v>EMBOÇO OU MASSA ÚNICA EM ARGAMASSA TRAÇO 1:2:8, PREPARO MECÂNICA COM BETONEIRA 400 L, APLICADA COM PROJETOR TIPO CANEQUINHA EM PANOS DE FACHADA COM PRESENÇA DE VÃOS, ESPESSURA DE 35 MM, ACESSO POR ANDAIME. AF_08/2022</v>
          </cell>
          <cell r="C7697" t="str">
            <v>M2</v>
          </cell>
          <cell r="D7697">
            <v>83.29</v>
          </cell>
          <cell r="E7697" t="str">
            <v>Massa Única Externa</v>
          </cell>
          <cell r="F7697" t="str">
            <v>SINAPI Mai/26</v>
          </cell>
        </row>
        <row r="7698">
          <cell r="A7698">
            <v>104204</v>
          </cell>
          <cell r="B7698" t="str">
            <v>EMBOÇO OU MASSA ÚNICA EM ARGAMASSA TRAÇO 1:2:8, PREPARO MECÂNICA COM BETONEIRA 400 L, APLICADA COM PROJETOR TIPO CANEQUINHA EM PANOS DE FACHADA COM PRESENÇA DE VÃOS, ESPESSURA DE 35 MM, ACESSO POR BALANCIM MANUAL. AF_08/2022</v>
          </cell>
          <cell r="C7698" t="str">
            <v>M2</v>
          </cell>
          <cell r="D7698">
            <v>90.2</v>
          </cell>
          <cell r="E7698" t="str">
            <v>Massa Única Externa</v>
          </cell>
          <cell r="F7698" t="str">
            <v>SINAPI Mai/26</v>
          </cell>
        </row>
        <row r="7699">
          <cell r="A7699">
            <v>104228</v>
          </cell>
          <cell r="B7699" t="str">
            <v>EMBOÇO OU MASSA ÚNICA EM ARGAMASSA TRAÇO 1:2:8, PREPARO MECÂNICA COM BETONEIRA 400 L, APLICADA COM PROJETOR TIPO CANEQUINHA EM PANOS DE FACHADA COM PRESENÇA DE VÃOS, ESPESSURA DE 45 MM, ACESSO POR ANDAIME. AF_08/2022</v>
          </cell>
          <cell r="C7699" t="str">
            <v>M2</v>
          </cell>
          <cell r="D7699">
            <v>90.51</v>
          </cell>
          <cell r="E7699" t="str">
            <v>Massa Única Externa</v>
          </cell>
          <cell r="F7699" t="str">
            <v>SINAPI Mai/26</v>
          </cell>
        </row>
        <row r="7700">
          <cell r="A7700">
            <v>104205</v>
          </cell>
          <cell r="B7700" t="str">
            <v>EMBOÇO OU MASSA ÚNICA EM ARGAMASSA TRAÇO 1:2:8, PREPARO MECÂNICA COM BETONEIRA 400 L, APLICADA COM PROJETOR TIPO CANEQUINHA EM PANOS DE FACHADA COM PRESENÇA DE VÃOS, ESPESSURA DE 45 MM, ACESSO POR BALANCIM MANUAL. AF_08/2022</v>
          </cell>
          <cell r="C7700" t="str">
            <v>M2</v>
          </cell>
          <cell r="D7700">
            <v>97.43</v>
          </cell>
          <cell r="E7700" t="str">
            <v>Massa Única Externa</v>
          </cell>
          <cell r="F7700" t="str">
            <v>SINAPI Mai/26</v>
          </cell>
        </row>
        <row r="7701">
          <cell r="A7701">
            <v>104232</v>
          </cell>
          <cell r="B7701" t="str">
            <v>EMBOÇO OU MASSA ÚNICA EM ARGAMASSA TRAÇO 1:2:8, PREPARO MECÂNICA COM BETONEIRA 400 L, APLICADA COM PROJETOR TIPO CANEQUINHA EM PANOS DE FACHADA COM PRESENÇA DE VÃOS, ESPESSURA DE 50 MM, ACESSO POR ANDAIME. AF_08/2022</v>
          </cell>
          <cell r="C7701" t="str">
            <v>M2</v>
          </cell>
          <cell r="D7701">
            <v>100.18</v>
          </cell>
          <cell r="E7701" t="str">
            <v>Massa Única Externa</v>
          </cell>
          <cell r="F7701" t="str">
            <v>SINAPI Mai/26</v>
          </cell>
        </row>
        <row r="7702">
          <cell r="A7702">
            <v>104206</v>
          </cell>
          <cell r="B7702" t="str">
            <v>EMBOÇO OU MASSA ÚNICA EM ARGAMASSA TRAÇO 1:2:8, PREPARO MECÂNICA COM BETONEIRA 400 L, APLICADA COM PROJETOR TIPO CANEQUINHA EM PANOS DE FACHADA COM PRESENÇA DE VÃOS, ESPESSURA DE 50 MM, ACESSO POR BALANCIM MANUAL. AF_08/2022</v>
          </cell>
          <cell r="C7702" t="str">
            <v>M2</v>
          </cell>
          <cell r="D7702">
            <v>107.76</v>
          </cell>
          <cell r="E7702" t="str">
            <v>Massa Única Externa</v>
          </cell>
          <cell r="F7702" t="str">
            <v>SINAPI Mai/26</v>
          </cell>
        </row>
        <row r="7703">
          <cell r="A7703">
            <v>104236</v>
          </cell>
          <cell r="B7703" t="str">
            <v>EMBOÇO OU MASSA ÚNICA EM ARGAMASSA TRAÇO 1:2:8, PREPARO MECÂNICA COM BETONEIRA 400 L, APLICADA COM PROJETOR TIPO CANEQUINHA EM PANOS DE FACHADA SEM PRESENÇA DE VÃOS, ESPESSURA DE 25 MM, ACESSO POR ANDAIME. AF_08/2022</v>
          </cell>
          <cell r="C7703" t="str">
            <v>M2</v>
          </cell>
          <cell r="D7703">
            <v>46.96</v>
          </cell>
          <cell r="E7703" t="str">
            <v>Massa Única Externa</v>
          </cell>
          <cell r="F7703" t="str">
            <v>SINAPI Mai/26</v>
          </cell>
        </row>
        <row r="7704">
          <cell r="A7704">
            <v>104207</v>
          </cell>
          <cell r="B7704" t="str">
            <v>EMBOÇO OU MASSA ÚNICA EM ARGAMASSA TRAÇO 1:2:8, PREPARO MECÂNICA COM BETONEIRA 400 L, APLICADA COM PROJETOR TIPO CANEQUINHA EM PANOS DE FACHADA SEM PRESENÇA DE VÃOS, ESPESSURA DE 25 MM, ACESSO POR BALANCIM MANUAL. AF_08/2022</v>
          </cell>
          <cell r="C7704" t="str">
            <v>M2</v>
          </cell>
          <cell r="D7704">
            <v>50.22</v>
          </cell>
          <cell r="E7704" t="str">
            <v>Massa Única Externa</v>
          </cell>
          <cell r="F7704" t="str">
            <v>SINAPI Mai/26</v>
          </cell>
        </row>
        <row r="7705">
          <cell r="A7705">
            <v>104240</v>
          </cell>
          <cell r="B7705" t="str">
            <v>EMBOÇO OU MASSA ÚNICA EM ARGAMASSA TRAÇO 1:2:8, PREPARO MECÂNICA COM BETONEIRA 400 L, APLICADA COM PROJETOR TIPO CANEQUINHA EM PANOS DE FACHADA SEM PRESENÇA DE VÃOS, ESPESSURA DE 35 MM, ACESSO POR ANDAIME. AF_08/2022</v>
          </cell>
          <cell r="C7705" t="str">
            <v>M2</v>
          </cell>
          <cell r="D7705">
            <v>65.44</v>
          </cell>
          <cell r="E7705" t="str">
            <v>Massa Única Externa</v>
          </cell>
          <cell r="F7705" t="str">
            <v>SINAPI Mai/26</v>
          </cell>
        </row>
        <row r="7706">
          <cell r="A7706">
            <v>104208</v>
          </cell>
          <cell r="B7706" t="str">
            <v>EMBOÇO OU MASSA ÚNICA EM ARGAMASSA TRAÇO 1:2:8, PREPARO MECÂNICA COM BETONEIRA 400 L, APLICADA COM PROJETOR TIPO CANEQUINHA EM PANOS DE FACHADA SEM PRESENÇA DE VÃOS, ESPESSURA DE 35 MM, ACESSO POR BALANCIM MANUAL. AF_08/2022</v>
          </cell>
          <cell r="C7706" t="str">
            <v>M2</v>
          </cell>
          <cell r="D7706">
            <v>70.14</v>
          </cell>
          <cell r="E7706" t="str">
            <v>Massa Única Externa</v>
          </cell>
          <cell r="F7706" t="str">
            <v>SINAPI Mai/26</v>
          </cell>
        </row>
        <row r="7707">
          <cell r="A7707">
            <v>104244</v>
          </cell>
          <cell r="B7707" t="str">
            <v>EMBOÇO OU MASSA ÚNICA EM ARGAMASSA TRAÇO 1:2:8, PREPARO MECÂNICA COM BETONEIRA 400 L, APLICADA COM PROJETOR TIPO CANEQUINHA EM PANOS DE FACHADA SEM PRESENÇA DE VÃOS, ESPESSURA DE 45 MM, ACESSO POR ANDAIME. AF_08/2022</v>
          </cell>
          <cell r="C7707" t="str">
            <v>M2</v>
          </cell>
          <cell r="D7707">
            <v>72.239999999999995</v>
          </cell>
          <cell r="E7707" t="str">
            <v>Massa Única Externa</v>
          </cell>
          <cell r="F7707" t="str">
            <v>SINAPI Mai/26</v>
          </cell>
        </row>
        <row r="7708">
          <cell r="A7708">
            <v>104209</v>
          </cell>
          <cell r="B7708" t="str">
            <v>EMBOÇO OU MASSA ÚNICA EM ARGAMASSA TRAÇO 1:2:8, PREPARO MECÂNICA COM BETONEIRA 400 L, APLICADA COM PROJETOR TIPO CANEQUINHA EM PANOS DE FACHADA SEM PRESENÇA DE VÃOS, ESPESSURA DE 45 MM, ACESSO POR BALANCIM MANUAL. AF_08/2022</v>
          </cell>
          <cell r="C7708" t="str">
            <v>M2</v>
          </cell>
          <cell r="D7708">
            <v>76.94</v>
          </cell>
          <cell r="E7708" t="str">
            <v>Massa Única Externa</v>
          </cell>
          <cell r="F7708" t="str">
            <v>SINAPI Mai/26</v>
          </cell>
        </row>
        <row r="7709">
          <cell r="A7709">
            <v>104248</v>
          </cell>
          <cell r="B7709" t="str">
            <v>EMBOÇO OU MASSA ÚNICA EM ARGAMASSA TRAÇO 1:2:8, PREPARO MECÂNICA COM BETONEIRA 400 L, APLICADA COM PROJETOR TIPO CANEQUINHA EM PANOS DE FACHADA SEM PRESENÇA DE VÃOS, ESPESSURA DE 50 MM, ACESSO POR ANDAIME. AF_08/2022</v>
          </cell>
          <cell r="C7709" t="str">
            <v>M2</v>
          </cell>
          <cell r="D7709">
            <v>74.739999999999995</v>
          </cell>
          <cell r="E7709" t="str">
            <v>Massa Única Externa</v>
          </cell>
          <cell r="F7709" t="str">
            <v>SINAPI Mai/26</v>
          </cell>
        </row>
        <row r="7710">
          <cell r="A7710">
            <v>104210</v>
          </cell>
          <cell r="B7710" t="str">
            <v>EMBOÇO OU MASSA ÚNICA EM ARGAMASSA TRAÇO 1:2:8, PREPARO MECÂNICA COM BETONEIRA 400 L, APLICADA COM PROJETOR TIPO CANEQUINHA EM PANOS DE FACHADA SEM PRESENÇA DE VÃOS, ESPESSURA DE 50 MM, ACESSO POR BALANCIM MANUAL. AF_08/2022</v>
          </cell>
          <cell r="C7710" t="str">
            <v>M2</v>
          </cell>
          <cell r="D7710">
            <v>79.290000000000006</v>
          </cell>
          <cell r="E7710" t="str">
            <v>Massa Única Externa</v>
          </cell>
          <cell r="F7710" t="str">
            <v>SINAPI Mai/26</v>
          </cell>
        </row>
        <row r="7711">
          <cell r="A7711">
            <v>104252</v>
          </cell>
          <cell r="B7711" t="str">
            <v>EMBOÇO OU MASSA ÚNICA EM ARGAMASSA TRAÇO 1:2:8, PREPARO MECÂNICA COM BETONEIRA 400 L, APLICADA COM PROJETOR TIPO CANEQUINHA EM SUPERFÍCIES EXTERNAS DA SACADA, ESPESSURA DE 25 MM, ACESSO POR ANDAIME, SEM USO DE TELA METÁLICA. AF_08/2022</v>
          </cell>
          <cell r="C7711" t="str">
            <v>M2</v>
          </cell>
          <cell r="D7711">
            <v>93.83</v>
          </cell>
          <cell r="E7711" t="str">
            <v>Massa Única Externa</v>
          </cell>
          <cell r="F7711" t="str">
            <v>SINAPI Mai/26</v>
          </cell>
        </row>
        <row r="7712">
          <cell r="A7712">
            <v>104211</v>
          </cell>
          <cell r="B7712" t="str">
            <v>EMBOÇO OU MASSA ÚNICA EM ARGAMASSA TRAÇO 1:2:8, PREPARO MECÂNICA COM BETONEIRA 400 L, APLICADA COM PROJETOR TIPO CANEQUINHA EM SUPERFÍCIES EXTERNAS DA SACADA, ESPESSURA DE 25 MM, ACESSO POR BALANCIM MANUAL, SEM USO DE TELA METÁLICA. AF_08/2022</v>
          </cell>
          <cell r="C7712" t="str">
            <v>M2</v>
          </cell>
          <cell r="D7712">
            <v>103.39</v>
          </cell>
          <cell r="E7712" t="str">
            <v>Massa Única Externa</v>
          </cell>
          <cell r="F7712" t="str">
            <v>SINAPI Mai/26</v>
          </cell>
        </row>
        <row r="7713">
          <cell r="A7713">
            <v>104212</v>
          </cell>
          <cell r="B7713" t="str">
            <v>EMBOÇO OU MASSA ÚNICA EM ARGAMASSA TRAÇO 1:2:8, PREPARO MECÂNICA COM BETONEIRA 400 L, APLICADA COM PROJETOR TIPO CANEQUINHA EM SUPERFÍCIES EXTERNAS DA SACADA, ESPESSURA DE 35 MM, ACESSO POR BALANCIM MANUAL, SEM USO DE TELA METÁLICA. AF_08/2022</v>
          </cell>
          <cell r="C7713" t="str">
            <v>M2</v>
          </cell>
          <cell r="D7713">
            <v>123.4</v>
          </cell>
          <cell r="E7713" t="str">
            <v>Massa Única Externa</v>
          </cell>
          <cell r="F7713" t="str">
            <v>SINAPI Mai/26</v>
          </cell>
        </row>
        <row r="7714">
          <cell r="A7714">
            <v>104213</v>
          </cell>
          <cell r="B7714" t="str">
            <v>EMBOÇO OU MASSA ÚNICA EM ARGAMASSA TRAÇO 1:2:8, PREPARO MECÂNICA COM BETONEIRA 400 L, APLICADA COM PROJETOR TIPO CANEQUINHA EM SUPERFÍCIES EXTERNAS DA SACADA, ESPESSURA DE 45 MM, ACESSO POR BALANCIM MANUAL, SEM USO DE TELA METÁLICA. AF_08/2022</v>
          </cell>
          <cell r="C7714" t="str">
            <v>M2</v>
          </cell>
          <cell r="D7714">
            <v>130.19999999999999</v>
          </cell>
          <cell r="E7714" t="str">
            <v>Massa Única Externa</v>
          </cell>
          <cell r="F7714" t="str">
            <v>SINAPI Mai/26</v>
          </cell>
        </row>
        <row r="7715">
          <cell r="A7715">
            <v>104214</v>
          </cell>
          <cell r="B7715" t="str">
            <v>EMBOÇO OU MASSA ÚNICA EM ARGAMASSA TRAÇO 1:2:8, PREPARO MECÂNICA COM BETONEIRA 400 L, APLICADA COM PROJETOR TIPO CANEQUINHA EM SUPERFÍCIES EXTERNAS DA SACADA, ESPESSURA DE 50 MM, ACESSO POR BALANCIM MANUAL, SEM USO DE TELA METÁLICA. AF_08/2022</v>
          </cell>
          <cell r="C7715" t="str">
            <v>M2</v>
          </cell>
          <cell r="D7715">
            <v>156.22</v>
          </cell>
          <cell r="E7715" t="str">
            <v>Massa Única Externa</v>
          </cell>
          <cell r="F7715" t="str">
            <v>SINAPI Mai/26</v>
          </cell>
        </row>
        <row r="7716">
          <cell r="A7716">
            <v>104215</v>
          </cell>
          <cell r="B7716" t="str">
            <v>EMBOÇO OU MASSA ÚNICA EM ARGAMASSA TRAÇO 1:2:8, PREPARO MECÂNICA COM BETONEIRA 400 L, APLICADA COM PROJETOR TIPO CANEQUINHA EM SUPERFÍCIES INTERNAS DA SACADA, ESPESSURA DE 25 MM, SEM USO DE TELA METÁLICA. AF_08/2022</v>
          </cell>
          <cell r="C7716" t="str">
            <v>M2</v>
          </cell>
          <cell r="D7716">
            <v>95.19</v>
          </cell>
          <cell r="E7716" t="str">
            <v>Massa Única Externa</v>
          </cell>
          <cell r="F7716" t="str">
            <v>SINAPI Mai/26</v>
          </cell>
        </row>
        <row r="7717">
          <cell r="A7717">
            <v>104216</v>
          </cell>
          <cell r="B7717" t="str">
            <v>EMBOÇO OU MASSA ÚNICA EM ARGAMASSA TRAÇO 1:2:8, PREPARO MECÂNICA COM BETONEIRA 400 L, APLICADA COM PROJETOR TIPO CANEQUINHA EM SUPERFÍCIES INTERNAS DA SACADA, ESPESSURA DE 35 MM, SEM USO DE TELA METÁLICA. AF_08/2022</v>
          </cell>
          <cell r="C7717" t="str">
            <v>M2</v>
          </cell>
          <cell r="D7717">
            <v>114.55</v>
          </cell>
          <cell r="E7717" t="str">
            <v>Massa Única Externa</v>
          </cell>
          <cell r="F7717" t="str">
            <v>SINAPI Mai/26</v>
          </cell>
        </row>
        <row r="7718">
          <cell r="A7718">
            <v>104217</v>
          </cell>
          <cell r="B7718" t="str">
            <v>EMBOÇO OU MASSA ÚNICA EM ARGAMASSA TRAÇO 1:2:8, PREPARO MECÂNICA COM BETONEIRA 400 L, APLICADA MANUALMENTE EM PANOS DE FACHADA COM PRESENÇA DE VÃOS, ESPESSURA DE 25 MM, ACESSO POR ANDAIME. AF_08/2022</v>
          </cell>
          <cell r="C7718" t="str">
            <v>M2</v>
          </cell>
          <cell r="D7718">
            <v>61.31</v>
          </cell>
          <cell r="E7718" t="str">
            <v>Massa Única Externa</v>
          </cell>
          <cell r="F7718" t="str">
            <v>SINAPI Mai/26</v>
          </cell>
        </row>
        <row r="7719">
          <cell r="A7719">
            <v>104221</v>
          </cell>
          <cell r="B7719" t="str">
            <v>EMBOÇO OU MASSA ÚNICA EM ARGAMASSA TRAÇO 1:2:8, PREPARO MECÂNICA COM BETONEIRA 400 L, APLICADA MANUALMENTE EM PANOS DE FACHADA COM PRESENÇA DE VÃOS, ESPESSURA DE 35 MM, ACESSO POR ANDAIME. AF_08/2022</v>
          </cell>
          <cell r="C7719" t="str">
            <v>M2</v>
          </cell>
          <cell r="D7719">
            <v>79.03</v>
          </cell>
          <cell r="E7719" t="str">
            <v>Massa Única Externa</v>
          </cell>
          <cell r="F7719" t="str">
            <v>SINAPI Mai/26</v>
          </cell>
        </row>
        <row r="7720">
          <cell r="A7720">
            <v>104225</v>
          </cell>
          <cell r="B7720" t="str">
            <v>EMBOÇO OU MASSA ÚNICA EM ARGAMASSA TRAÇO 1:2:8, PREPARO MECÂNICA COM BETONEIRA 400 L, APLICADA MANUALMENTE EM PANOS DE FACHADA COM PRESENÇA DE VÃOS, ESPESSURA DE 45 MM, ACESSO POR ANDAIME. AF_08/2022</v>
          </cell>
          <cell r="C7720" t="str">
            <v>M2</v>
          </cell>
          <cell r="D7720">
            <v>85.5</v>
          </cell>
          <cell r="E7720" t="str">
            <v>Massa Única Externa</v>
          </cell>
          <cell r="F7720" t="str">
            <v>SINAPI Mai/26</v>
          </cell>
        </row>
        <row r="7721">
          <cell r="A7721">
            <v>104229</v>
          </cell>
          <cell r="B7721" t="str">
            <v>EMBOÇO OU MASSA ÚNICA EM ARGAMASSA TRAÇO 1:2:8, PREPARO MECÂNICA COM BETONEIRA 400 L, APLICADA MANUALMENTE EM PANOS DE FACHADA COM PRESENÇA DE VÃOS, ESPESSURA DE 50 MM, ACESSO POR ANDAIME. AF_08/2022</v>
          </cell>
          <cell r="C7721" t="str">
            <v>M2</v>
          </cell>
          <cell r="D7721">
            <v>101.56</v>
          </cell>
          <cell r="E7721" t="str">
            <v>Massa Única Externa</v>
          </cell>
          <cell r="F7721" t="str">
            <v>SINAPI Mai/26</v>
          </cell>
        </row>
        <row r="7722">
          <cell r="A7722">
            <v>104233</v>
          </cell>
          <cell r="B7722" t="str">
            <v>EMBOÇO OU MASSA ÚNICA EM ARGAMASSA TRAÇO 1:2:8, PREPARO MECÂNICA COM BETONEIRA 400 L, APLICADA MANUALMENTE EM PANOS DE FACHADA SEM PRESENÇA DE VÃOS, ESPESSURA DE 25 MM, ACESSO POR ANDAIME. AF_08/2022</v>
          </cell>
          <cell r="C7722" t="str">
            <v>M2</v>
          </cell>
          <cell r="D7722">
            <v>44.42</v>
          </cell>
          <cell r="E7722" t="str">
            <v>Massa Única Externa</v>
          </cell>
          <cell r="F7722" t="str">
            <v>SINAPI Mai/26</v>
          </cell>
        </row>
        <row r="7723">
          <cell r="A7723">
            <v>104237</v>
          </cell>
          <cell r="B7723" t="str">
            <v>EMBOÇO OU MASSA ÚNICA EM ARGAMASSA TRAÇO 1:2:8, PREPARO MECÂNICA COM BETONEIRA 400 L, APLICADA MANUALMENTE EM PANOS DE FACHADA SEM PRESENÇA DE VÃOS, ESPESSURA DE 35 MM, ACESSO POR ANDAIME. AF_08/2022</v>
          </cell>
          <cell r="C7723" t="str">
            <v>M2</v>
          </cell>
          <cell r="D7723">
            <v>61.78</v>
          </cell>
          <cell r="E7723" t="str">
            <v>Massa Única Externa</v>
          </cell>
          <cell r="F7723" t="str">
            <v>SINAPI Mai/26</v>
          </cell>
        </row>
        <row r="7724">
          <cell r="A7724">
            <v>104241</v>
          </cell>
          <cell r="B7724" t="str">
            <v>EMBOÇO OU MASSA ÚNICA EM ARGAMASSA TRAÇO 1:2:8, PREPARO MECÂNICA COM BETONEIRA 400 L, APLICADA MANUALMENTE EM PANOS DE FACHADA SEM PRESENÇA DE VÃOS, ESPESSURA DE 45 MM, ACESSO POR ANDAIME. AF_08/2022</v>
          </cell>
          <cell r="C7724" t="str">
            <v>M2</v>
          </cell>
          <cell r="D7724">
            <v>67.83</v>
          </cell>
          <cell r="E7724" t="str">
            <v>Massa Única Externa</v>
          </cell>
          <cell r="F7724" t="str">
            <v>SINAPI Mai/26</v>
          </cell>
        </row>
        <row r="7725">
          <cell r="A7725">
            <v>104245</v>
          </cell>
          <cell r="B7725" t="str">
            <v>EMBOÇO OU MASSA ÚNICA EM ARGAMASSA TRAÇO 1:2:8, PREPARO MECÂNICA COM BETONEIRA 400 L, APLICADA MANUALMENTE EM PANOS DE FACHADA SEM PRESENÇA DE VÃOS, ESPESSURA DE 50 MM, ACESSO POR ANDAIME. AF_08/2022</v>
          </cell>
          <cell r="C7725" t="str">
            <v>M2</v>
          </cell>
          <cell r="D7725">
            <v>74.069999999999993</v>
          </cell>
          <cell r="E7725" t="str">
            <v>Massa Única Externa</v>
          </cell>
          <cell r="F7725" t="str">
            <v>SINAPI Mai/26</v>
          </cell>
        </row>
        <row r="7726">
          <cell r="A7726">
            <v>104249</v>
          </cell>
          <cell r="B7726" t="str">
            <v>EMBOÇO OU MASSA ÚNICA EM ARGAMASSA TRAÇO 1:2:8, PREPARO MECÂNICA COM BETONEIRA 400 L, APLICADA MANUALMENTE EM SUPERFÍCIES EXTERNAS DA SACADA, ESPESSURA DE 25 MM, ACESSO POR ANDAIME, SEM USO DE TELA METÁLICA. AF_08/2022</v>
          </cell>
          <cell r="C7726" t="str">
            <v>M2</v>
          </cell>
          <cell r="D7726">
            <v>89.7</v>
          </cell>
          <cell r="E7726" t="str">
            <v>Massa Única Externa</v>
          </cell>
          <cell r="F7726" t="str">
            <v>SINAPI Mai/26</v>
          </cell>
        </row>
        <row r="7727">
          <cell r="A7727">
            <v>104253</v>
          </cell>
          <cell r="B7727" t="str">
            <v>EMBOÇO OU MASSA ÚNICA EM ARGAMASSA TRAÇO 1:2:8, PREPARO MECÂNICA COM BETONEIRA 400 L, APLICADA MANUALMENTE EM SUPERFÍCIES EXTERNAS DA SACADA, ESPESSURA DE 35 MM, ACESSO POR ANDAIME, SEM USO DE TELA METÁLICA. AF_08/2022</v>
          </cell>
          <cell r="C7727" t="str">
            <v>M2</v>
          </cell>
          <cell r="D7727">
            <v>107.06</v>
          </cell>
          <cell r="E7727" t="str">
            <v>Massa Única Externa</v>
          </cell>
          <cell r="F7727" t="str">
            <v>SINAPI Mai/26</v>
          </cell>
        </row>
        <row r="7728">
          <cell r="A7728">
            <v>104256</v>
          </cell>
          <cell r="B7728" t="str">
            <v>EMBOÇO OU MASSA ÚNICA EM ARGAMASSA TRAÇO 1:2:8, PREPARO MECÂNICO COM BETONEIRA 400 L, APLICADA COM PROJETOR TIPO CANEQUINHA EM SUPERFÍCIES EXTERNAS DA SACADA, ESPESSURA DE 35 MM, ACESSO POR ANDAIME, SEM USO DE TELA METÁLICA. AF_08/2022</v>
          </cell>
          <cell r="C7728" t="str">
            <v>M2</v>
          </cell>
          <cell r="D7728">
            <v>112.32</v>
          </cell>
          <cell r="E7728" t="str">
            <v>Massa Única Externa</v>
          </cell>
          <cell r="F7728" t="str">
            <v>SINAPI Mai/26</v>
          </cell>
        </row>
        <row r="7729">
          <cell r="A7729">
            <v>104260</v>
          </cell>
          <cell r="B7729" t="str">
            <v>EMBOÇO OU MASSA ÚNICA EM ARGAMASSA TRAÇO 1:2:8, PREPARO MECÂNICO COM BETONEIRA 400 L, APLICADA COM PROJETOR TIPO CANEQUINHA EM SUPERFÍCIES EXTERNAS DA SACADA, ESPESSURA DE 45 MM, ACESSO POR ANDAIME, SEM USO DE TELA METÁLICA. AF_08/2022</v>
          </cell>
          <cell r="C7729" t="str">
            <v>M2</v>
          </cell>
          <cell r="D7729">
            <v>119.12</v>
          </cell>
          <cell r="E7729" t="str">
            <v>Massa Única Externa</v>
          </cell>
          <cell r="F7729" t="str">
            <v>SINAPI Mai/26</v>
          </cell>
        </row>
        <row r="7730">
          <cell r="A7730">
            <v>104264</v>
          </cell>
          <cell r="B7730" t="str">
            <v>EMBOÇO OU MASSA ÚNICA EM ARGAMASSA TRAÇO 1:2:8, PREPARO MECÂNICO COM BETONEIRA 400 L, APLICADA COM PROJETOR TIPO CANEQUINHA EM SUPERFÍCIES EXTERNAS DA SACADA, ESPESSURA DE 50 MM, ACESSO POR ANDAIME, SEM USO DE TELA METÁLICA. AF_08/2022</v>
          </cell>
          <cell r="C7730" t="str">
            <v>M2</v>
          </cell>
          <cell r="D7730">
            <v>142.57</v>
          </cell>
          <cell r="E7730" t="str">
            <v>Massa Única Externa</v>
          </cell>
          <cell r="F7730" t="str">
            <v>SINAPI Mai/26</v>
          </cell>
        </row>
        <row r="7731">
          <cell r="A7731">
            <v>87792</v>
          </cell>
          <cell r="B7731" t="str">
            <v>EMBOÇO OU MASSA ÚNICA EM ARGAMASSA TRAÇO 1:2:8, PREPARO MECÂNICO COM BETONEIRA 400 L, APLICADA MANUALMENTE EM PANOS CEGOS DE FACHADA (SEM PRESENÇA DE VÃOS), ESPESSURA DE 25 MM. AF_08/2022</v>
          </cell>
          <cell r="C7731" t="str">
            <v>M2</v>
          </cell>
          <cell r="D7731">
            <v>47.5</v>
          </cell>
          <cell r="E7731" t="str">
            <v>Massa Única Externa</v>
          </cell>
          <cell r="F7731" t="str">
            <v>SINAPI Mai/26</v>
          </cell>
        </row>
        <row r="7732">
          <cell r="A7732">
            <v>87797</v>
          </cell>
          <cell r="B7732" t="str">
            <v>EMBOÇO OU MASSA ÚNICA EM ARGAMASSA TRAÇO 1:2:8, PREPARO MECÂNICO COM BETONEIRA 400 L, APLICADA MANUALMENTE EM PANOS CEGOS DE FACHADA (SEM PRESENÇA DE VÃOS), ESPESSURA DE 35 MM. AF_08/2022</v>
          </cell>
          <cell r="C7732" t="str">
            <v>M2</v>
          </cell>
          <cell r="D7732">
            <v>66.33</v>
          </cell>
          <cell r="E7732" t="str">
            <v>Massa Única Externa</v>
          </cell>
          <cell r="F7732" t="str">
            <v>SINAPI Mai/26</v>
          </cell>
        </row>
        <row r="7733">
          <cell r="A7733">
            <v>87801</v>
          </cell>
          <cell r="B7733" t="str">
            <v>EMBOÇO OU MASSA ÚNICA EM ARGAMASSA TRAÇO 1:2:8, PREPARO MECÂNICO COM BETONEIRA 400 L, APLICADA MANUALMENTE EM PANOS CEGOS DE FACHADA (SEM PRESENÇA DE VÃOS), ESPESSURA DE 45 MM. AF_08/2022</v>
          </cell>
          <cell r="C7733" t="str">
            <v>M2</v>
          </cell>
          <cell r="D7733">
            <v>72.38</v>
          </cell>
          <cell r="E7733" t="str">
            <v>Massa Única Externa</v>
          </cell>
          <cell r="F7733" t="str">
            <v>SINAPI Mai/26</v>
          </cell>
        </row>
        <row r="7734">
          <cell r="A7734">
            <v>87805</v>
          </cell>
          <cell r="B7734" t="str">
            <v>EMBOÇO OU MASSA ÚNICA EM ARGAMASSA TRAÇO 1:2:8, PREPARO MECÂNICO COM BETONEIRA 400 L, APLICADA MANUALMENTE EM PANOS CEGOS DE FACHADA (SEM PRESENÇA DE VÃOS), ESPESSURA MAIOR OU IGUAL A 50 MM. AF_08/2022</v>
          </cell>
          <cell r="C7734" t="str">
            <v>M2</v>
          </cell>
          <cell r="D7734">
            <v>79.09</v>
          </cell>
          <cell r="E7734" t="str">
            <v>Massa Única Externa</v>
          </cell>
          <cell r="F7734" t="str">
            <v>SINAPI Mai/26</v>
          </cell>
        </row>
        <row r="7735">
          <cell r="A7735">
            <v>87775</v>
          </cell>
          <cell r="B7735" t="str">
            <v>EMBOÇO OU MASSA ÚNICA EM ARGAMASSA TRAÇO 1:2:8, PREPARO MECÂNICO COM BETONEIRA 400 L, APLICADA MANUALMENTE EM PANOS DE FACHADA COM PRESENÇA DE VÃOS, ESPESSURA DE 25 MM. AF_08/2022</v>
          </cell>
          <cell r="C7735" t="str">
            <v>M2</v>
          </cell>
          <cell r="D7735">
            <v>66.53</v>
          </cell>
          <cell r="E7735" t="str">
            <v>Massa Única Externa</v>
          </cell>
          <cell r="F7735" t="str">
            <v>SINAPI Mai/26</v>
          </cell>
        </row>
        <row r="7736">
          <cell r="A7736">
            <v>87779</v>
          </cell>
          <cell r="B7736" t="str">
            <v>EMBOÇO OU MASSA ÚNICA EM ARGAMASSA TRAÇO 1:2:8, PREPARO MECÂNICO COM BETONEIRA 400 L, APLICADA MANUALMENTE EM PANOS DE FACHADA COM PRESENÇA DE VÃOS, ESPESSURA DE 35 MM. AF_08/2022</v>
          </cell>
          <cell r="C7736" t="str">
            <v>M2</v>
          </cell>
          <cell r="D7736">
            <v>85.73</v>
          </cell>
          <cell r="E7736" t="str">
            <v>Massa Única Externa</v>
          </cell>
          <cell r="F7736" t="str">
            <v>SINAPI Mai/26</v>
          </cell>
        </row>
        <row r="7737">
          <cell r="A7737">
            <v>87784</v>
          </cell>
          <cell r="B7737" t="str">
            <v>EMBOÇO OU MASSA ÚNICA EM ARGAMASSA TRAÇO 1:2:8, PREPARO MECÂNICO COM BETONEIRA 400 L, APLICADA MANUALMENTE EM PANOS DE FACHADA COM PRESENÇA DE VÃOS, ESPESSURA DE 45 MM. AF_08/2022</v>
          </cell>
          <cell r="C7737" t="str">
            <v>M2</v>
          </cell>
          <cell r="D7737">
            <v>92.2</v>
          </cell>
          <cell r="E7737" t="str">
            <v>Massa Única Externa</v>
          </cell>
          <cell r="F7737" t="str">
            <v>SINAPI Mai/26</v>
          </cell>
        </row>
        <row r="7738">
          <cell r="A7738">
            <v>87788</v>
          </cell>
          <cell r="B7738" t="str">
            <v>EMBOÇO OU MASSA ÚNICA EM ARGAMASSA TRAÇO 1:2:8, PREPARO MECÂNICO COM BETONEIRA 400 L, APLICADA MANUALMENTE EM PANOS DE FACHADA COM PRESENÇA DE VÃOS, ESPESSURA MAIOR OU IGUAL A 50 MM. AF_08/2022</v>
          </cell>
          <cell r="C7738" t="str">
            <v>M2</v>
          </cell>
          <cell r="D7738">
            <v>109.85</v>
          </cell>
          <cell r="E7738" t="str">
            <v>Massa Única Externa</v>
          </cell>
          <cell r="F7738" t="str">
            <v>SINAPI Mai/26</v>
          </cell>
        </row>
        <row r="7739">
          <cell r="A7739">
            <v>87809</v>
          </cell>
          <cell r="B7739" t="str">
            <v>EMBOÇO OU MASSA ÚNICA EM ARGAMASSA TRAÇO 1:2:8, PREPARO MECÂNICO COM BETONEIRA 400 L, APLICADA MANUALMENTE EM SUPERFÍCIES EXTERNAS DA SACADA, ESPESSURA DE 25 MM, SEM USO DE TELA METÁLICA DE REFORÇO CONTRA FISSURAÇÃO. AF_08/2022</v>
          </cell>
          <cell r="C7739" t="str">
            <v>M2</v>
          </cell>
          <cell r="D7739">
            <v>99.07</v>
          </cell>
          <cell r="E7739" t="str">
            <v>Massa Única Externa</v>
          </cell>
          <cell r="F7739" t="str">
            <v>SINAPI Mai/26</v>
          </cell>
        </row>
        <row r="7740">
          <cell r="A7740">
            <v>87813</v>
          </cell>
          <cell r="B7740" t="str">
            <v>EMBOÇO OU MASSA ÚNICA EM ARGAMASSA TRAÇO 1:2:8, PREPARO MECÂNICO COM BETONEIRA 400 L, APLICADA MANUALMENTE EM SUPERFÍCIES EXTERNAS DA SACADA, ESPESSURA DE 35 MM, SEM USO DE TELA METÁLICA DE REFORÇO CONTRA FISSURAÇÃO. AF_08/2022</v>
          </cell>
          <cell r="C7740" t="str">
            <v>M2</v>
          </cell>
          <cell r="D7740">
            <v>117.9</v>
          </cell>
          <cell r="E7740" t="str">
            <v>Massa Única Externa</v>
          </cell>
          <cell r="F7740" t="str">
            <v>SINAPI Mai/26</v>
          </cell>
        </row>
        <row r="7741">
          <cell r="A7741">
            <v>104257</v>
          </cell>
          <cell r="B7741" t="str">
            <v>EMBOÇO OU MASSA ÚNICA EM ARGAMASSA TRAÇO 1:2:8, PREPARO MECÂNICO COM BETONEIRA 400 L, APLICADA MANUALMENTE EM SUPERFÍCIES EXTERNAS DA SACADA, ESPESSURA DE 45 MM, ACESSO POR ANDAIME, SEM USO DE TELA METÁLICA. AF_08/2022</v>
          </cell>
          <cell r="C7741" t="str">
            <v>M2</v>
          </cell>
          <cell r="D7741">
            <v>113.11</v>
          </cell>
          <cell r="E7741" t="str">
            <v>Massa Única Externa</v>
          </cell>
          <cell r="F7741" t="str">
            <v>SINAPI Mai/26</v>
          </cell>
        </row>
        <row r="7742">
          <cell r="A7742">
            <v>87817</v>
          </cell>
          <cell r="B7742" t="str">
            <v>EMBOÇO OU MASSA ÚNICA EM ARGAMASSA TRAÇO 1:2:8, PREPARO MECÂNICO COM BETONEIRA 400 L, APLICADA MANUALMENTE EM SUPERFÍCIES EXTERNAS DA SACADA, ESPESSURA DE 45 MM, SEM USO DE TELA METÁLICA DE REFORÇO CONTRA FISSURAÇÃO. AF_08/2022</v>
          </cell>
          <cell r="C7742" t="str">
            <v>M2</v>
          </cell>
          <cell r="D7742">
            <v>123.95</v>
          </cell>
          <cell r="E7742" t="str">
            <v>Massa Única Externa</v>
          </cell>
          <cell r="F7742" t="str">
            <v>SINAPI Mai/26</v>
          </cell>
        </row>
        <row r="7743">
          <cell r="A7743">
            <v>104261</v>
          </cell>
          <cell r="B7743" t="str">
            <v>EMBOÇO OU MASSA ÚNICA EM ARGAMASSA TRAÇO 1:2:8, PREPARO MECÂNICO COM BETONEIRA 400 L, APLICADA MANUALMENTE EM SUPERFÍCIES EXTERNAS DA SACADA, ESPESSURA DE 50 MM, ACESSO POR ANDAIME, SEM USO DE TELA METÁLICA. AF_08/2022</v>
          </cell>
          <cell r="C7743" t="str">
            <v>M2</v>
          </cell>
          <cell r="D7743">
            <v>148.13</v>
          </cell>
          <cell r="E7743" t="str">
            <v>Massa Única Externa</v>
          </cell>
          <cell r="F7743" t="str">
            <v>SINAPI Mai/26</v>
          </cell>
        </row>
        <row r="7744">
          <cell r="A7744">
            <v>87821</v>
          </cell>
          <cell r="B7744" t="str">
            <v>EMBOÇO OU MASSA ÚNICA EM ARGAMASSA TRAÇO 1:2:8, PREPARO MECÂNICO COM BETONEIRA 400 L, APLICADA MANUALMENTE EM SUPERFÍCIES EXTERNAS DA SACADA, ESPESSURA MAIOR OU IGUAL A 50 MM, SEM USO DE TELA METÁLICA DE REFORÇO CONTRA FISSURAÇÃO. AF_08/2022</v>
          </cell>
          <cell r="C7744" t="str">
            <v>M2</v>
          </cell>
          <cell r="D7744">
            <v>162.91999999999999</v>
          </cell>
          <cell r="E7744" t="str">
            <v>Massa Única Externa</v>
          </cell>
          <cell r="F7744" t="str">
            <v>SINAPI Mai/26</v>
          </cell>
        </row>
        <row r="7745">
          <cell r="A7745">
            <v>87825</v>
          </cell>
          <cell r="B7745" t="str">
            <v>EMBOÇO OU MASSA ÚNICA EM ARGAMASSA TRAÇO 1:2:8, PREPARO MECÂNICO COM BETONEIRA 400 L, APLICADA MANUALMENTE NAS PAREDES INTERNAS DA SACADA, ESPESSURA DE 25 MM, SEM USO DE TELA METÁLICA DE REFORÇO CONTRA FISSURAÇÃO. AF_08/2022</v>
          </cell>
          <cell r="C7745" t="str">
            <v>M2</v>
          </cell>
          <cell r="D7745">
            <v>91.09</v>
          </cell>
          <cell r="E7745" t="str">
            <v>Massa Única Externa</v>
          </cell>
          <cell r="F7745" t="str">
            <v>SINAPI Mai/26</v>
          </cell>
        </row>
        <row r="7746">
          <cell r="A7746">
            <v>87829</v>
          </cell>
          <cell r="B7746" t="str">
            <v>EMBOÇO OU MASSA ÚNICA EM ARGAMASSA TRAÇO 1:2:8, PREPARO MECÂNICO COM BETONEIRA 400 L, APLICADA MANUALMENTE NAS PAREDES INTERNAS DA SACADA, ESPESSURA DE 35 MM, SEM USO DE TELA METÁLICA DE REFORÇO CONTRA FISSURAÇÃO. AF_08/2022</v>
          </cell>
          <cell r="C7746" t="str">
            <v>M2</v>
          </cell>
          <cell r="D7746">
            <v>109.38</v>
          </cell>
          <cell r="E7746" t="str">
            <v>Massa Única Externa</v>
          </cell>
          <cell r="F7746" t="str">
            <v>SINAPI Mai/26</v>
          </cell>
        </row>
        <row r="7747">
          <cell r="A7747">
            <v>87557</v>
          </cell>
          <cell r="B7747" t="str">
            <v>EMBOÇO, EM ARGAMASSA INDUSTRIALIZADA, PREPARO MECÂNICO, APLICADO COM EQUIPAMENTO DE MISTURA E PROJEÇÃO DE ARGAMASSA EM PAREDES INTERNAS, E = 10MM, COM TALISCAS. AF_03/2024</v>
          </cell>
          <cell r="C7747" t="str">
            <v>M2</v>
          </cell>
          <cell r="D7747">
            <v>43.74</v>
          </cell>
          <cell r="E7747" t="str">
            <v>Massa Única Interna</v>
          </cell>
          <cell r="F7747" t="str">
            <v>SINAPI Mai/26</v>
          </cell>
        </row>
        <row r="7748">
          <cell r="A7748">
            <v>87539</v>
          </cell>
          <cell r="B7748" t="str">
            <v>EMBOÇO, EM ARGAMASSA INDUSTRIALIZADA, PREPARO MECÂNICO, APLICADO COM EQUIPAMENTO DE MISTURA E PROJEÇÃO DE ARGAMASSA EM PAREDES INTERNAS, E = 17,5MM, COM TALISCAS. AF_03/2024</v>
          </cell>
          <cell r="C7748" t="str">
            <v>M2</v>
          </cell>
          <cell r="D7748">
            <v>65.55</v>
          </cell>
          <cell r="E7748" t="str">
            <v>Massa Única Interna</v>
          </cell>
          <cell r="F7748" t="str">
            <v>SINAPI Mai/26</v>
          </cell>
        </row>
        <row r="7749">
          <cell r="A7749">
            <v>104972</v>
          </cell>
          <cell r="B7749" t="str">
            <v>EMBOÇO, EM ARGAMASSA TRAÇO 1:2:8, PREPARO MANUAL, APLICADO MANUALMENTE EM PAREDES INTERNAS DE AMBIENTES COM PÉ-DIREITO DUPLO E ÁREA ENTRE 5M² E 10M², E = 10MM, COM TALISCAS. AF_03/2024</v>
          </cell>
          <cell r="C7749" t="str">
            <v>M2</v>
          </cell>
          <cell r="D7749">
            <v>42.82</v>
          </cell>
          <cell r="E7749" t="str">
            <v>Massa Única Interna</v>
          </cell>
          <cell r="F7749" t="str">
            <v>SINAPI Mai/26</v>
          </cell>
        </row>
        <row r="7750">
          <cell r="A7750">
            <v>104954</v>
          </cell>
          <cell r="B7750" t="str">
            <v>EMBOÇO, EM ARGAMASSA TRAÇO 1:2:8, PREPARO MANUAL, APLICADO MANUALMENTE EM PAREDES INTERNAS DE AMBIENTES COM PÉ-DIREITO DUPLO E ÁREA ENTRE 5M² E 10M², E = 17,5MM, COM TALISCAS. AF_03/2024</v>
          </cell>
          <cell r="C7750" t="str">
            <v>M2</v>
          </cell>
          <cell r="D7750">
            <v>58.89</v>
          </cell>
          <cell r="E7750" t="str">
            <v>Massa Única Interna</v>
          </cell>
          <cell r="F7750" t="str">
            <v>SINAPI Mai/26</v>
          </cell>
        </row>
        <row r="7751">
          <cell r="A7751">
            <v>104976</v>
          </cell>
          <cell r="B7751" t="str">
            <v>EMBOÇO, EM ARGAMASSA TRAÇO 1:2:8, PREPARO MANUAL, APLICADO MANUALMENTE EM PAREDES INTERNAS DE AMBIENTES COM PÉ-DIREITO DUPLO E ÁREA MAIOR QUE 10M², E = 10MM, COM TALISCAS. AF_03/2024</v>
          </cell>
          <cell r="C7751" t="str">
            <v>M2</v>
          </cell>
          <cell r="D7751">
            <v>37.549999999999997</v>
          </cell>
          <cell r="E7751" t="str">
            <v>Massa Única Interna</v>
          </cell>
          <cell r="F7751" t="str">
            <v>SINAPI Mai/26</v>
          </cell>
        </row>
        <row r="7752">
          <cell r="A7752">
            <v>104966</v>
          </cell>
          <cell r="B7752" t="str">
            <v>EMBOÇO, EM ARGAMASSA TRAÇO 1:2:8, PREPARO MANUAL, APLICADO MANUALMENTE EM PAREDES INTERNAS DE AMBIENTES COM PÉ-DIREITO DUPLO E ÁREA MAIOR QUE 10M², E = 17,5MM, COM TALISCAS. AF_03/2024</v>
          </cell>
          <cell r="C7752" t="str">
            <v>M2</v>
          </cell>
          <cell r="D7752">
            <v>53.62</v>
          </cell>
          <cell r="E7752" t="str">
            <v>Massa Única Interna</v>
          </cell>
          <cell r="F7752" t="str">
            <v>SINAPI Mai/26</v>
          </cell>
        </row>
        <row r="7753">
          <cell r="A7753">
            <v>104968</v>
          </cell>
          <cell r="B7753" t="str">
            <v>EMBOÇO, EM ARGAMASSA TRAÇO 1:2:8, PREPARO MANUAL, APLICADO MANUALMENTE EM PAREDES INTERNAS DE AMBIENTES COM PÉ-DIREITO DUPLO E ÁREA MENOR QUE 5M², E = 10MM, COM TALISCAS. AF_03/2024</v>
          </cell>
          <cell r="C7753" t="str">
            <v>M2</v>
          </cell>
          <cell r="D7753">
            <v>51.68</v>
          </cell>
          <cell r="E7753" t="str">
            <v>Massa Única Interna</v>
          </cell>
          <cell r="F7753" t="str">
            <v>SINAPI Mai/26</v>
          </cell>
        </row>
        <row r="7754">
          <cell r="A7754">
            <v>104962</v>
          </cell>
          <cell r="B7754" t="str">
            <v>EMBOÇO, EM ARGAMASSA TRAÇO 1:2:8, PREPARO MANUAL, APLICADO MANUALMENTE EM PAREDES INTERNAS DE AMBIENTES COM PÉ-DIREITO DUPLO E ÁREA MENOR QUE 5M², E = 17,5MM, COM TALISCAS. AF_03/2024</v>
          </cell>
          <cell r="C7754" t="str">
            <v>M2</v>
          </cell>
          <cell r="D7754">
            <v>67.75</v>
          </cell>
          <cell r="E7754" t="str">
            <v>Massa Única Interna</v>
          </cell>
          <cell r="F7754" t="str">
            <v>SINAPI Mai/26</v>
          </cell>
        </row>
        <row r="7755">
          <cell r="A7755">
            <v>87550</v>
          </cell>
          <cell r="B7755" t="str">
            <v>EMBOÇO, EM ARGAMASSA TRAÇO 1:2:8, PREPARO MANUAL, APLICADO MANUALMENTE EM PAREDES INTERNAS DE AMBIENTES COM ÁREA ENTRE 5M² E 10M², E = 10MM, COM TALISCAS. AF_03/2024</v>
          </cell>
          <cell r="C7755" t="str">
            <v>M2</v>
          </cell>
          <cell r="D7755">
            <v>33.03</v>
          </cell>
          <cell r="E7755" t="str">
            <v>Massa Única Interna</v>
          </cell>
          <cell r="F7755" t="str">
            <v>SINAPI Mai/26</v>
          </cell>
        </row>
        <row r="7756">
          <cell r="A7756">
            <v>87532</v>
          </cell>
          <cell r="B7756" t="str">
            <v>EMBOÇO, EM ARGAMASSA TRAÇO 1:2:8, PREPARO MANUAL, APLICADO MANUALMENTE EM PAREDES INTERNAS DE AMBIENTES COM ÁREA ENTRE 5M² E 10M², E = 17,5MM, COM TALISCAS. AF_03/2024</v>
          </cell>
          <cell r="C7756" t="str">
            <v>M2</v>
          </cell>
          <cell r="D7756">
            <v>46.46</v>
          </cell>
          <cell r="E7756" t="str">
            <v>Massa Única Interna</v>
          </cell>
          <cell r="F7756" t="str">
            <v>SINAPI Mai/26</v>
          </cell>
        </row>
        <row r="7757">
          <cell r="A7757">
            <v>87554</v>
          </cell>
          <cell r="B7757" t="str">
            <v>EMBOÇO, EM ARGAMASSA TRAÇO 1:2:8, PREPARO MANUAL, APLICADO MANUALMENTE EM PAREDES INTERNAS DE AMBIENTES COM ÁREA MAIOR QUE 10M², E = 10MM, COM TALISCAS. AF_03/2024</v>
          </cell>
          <cell r="C7757" t="str">
            <v>M2</v>
          </cell>
          <cell r="D7757">
            <v>29.63</v>
          </cell>
          <cell r="E7757" t="str">
            <v>Massa Única Interna</v>
          </cell>
          <cell r="F7757" t="str">
            <v>SINAPI Mai/26</v>
          </cell>
        </row>
        <row r="7758">
          <cell r="A7758">
            <v>87536</v>
          </cell>
          <cell r="B7758" t="str">
            <v>EMBOÇO, EM ARGAMASSA TRAÇO 1:2:8, PREPARO MANUAL, APLICADO MANUALMENTE EM PAREDES INTERNAS DE AMBIENTES COM ÁREA MAIOR QUE 10M², E = 17,5MM, COM TALISCAS. AF_03/2024</v>
          </cell>
          <cell r="C7758" t="str">
            <v>M2</v>
          </cell>
          <cell r="D7758">
            <v>43.06</v>
          </cell>
          <cell r="E7758" t="str">
            <v>Massa Única Interna</v>
          </cell>
          <cell r="F7758" t="str">
            <v>SINAPI Mai/26</v>
          </cell>
        </row>
        <row r="7759">
          <cell r="A7759">
            <v>87528</v>
          </cell>
          <cell r="B7759" t="str">
            <v>EMBOÇO, EM ARGAMASSA TRAÇO 1:2:8, PREPARO MANUAL, APLICADO MANUALMENTE EM PAREDES INTERNAS DE AMBIENTES COM ÁREA MENOR QUE 5M², E = 17,5MM, COM TALISCAS. AF_03/2024</v>
          </cell>
          <cell r="C7759" t="str">
            <v>M2</v>
          </cell>
          <cell r="D7759">
            <v>52.17</v>
          </cell>
          <cell r="E7759" t="str">
            <v>Massa Única Interna</v>
          </cell>
          <cell r="F7759" t="str">
            <v>SINAPI Mai/26</v>
          </cell>
        </row>
        <row r="7760">
          <cell r="A7760">
            <v>87546</v>
          </cell>
          <cell r="B7760" t="str">
            <v>EMBOÇO, EM ARGAMASSA TRAÇO 1:2:8, PREPARO MANUAL, APLICADO MANUALMENTE EM PAREDES INTERNAS, PARA AMBIENTES COM ÁREA MENOR QUE 5M², E = 10MM, COM TALISCAS. AF_03/2024</v>
          </cell>
          <cell r="C7760" t="str">
            <v>M2</v>
          </cell>
          <cell r="D7760">
            <v>38.74</v>
          </cell>
          <cell r="E7760" t="str">
            <v>Massa Única Interna</v>
          </cell>
          <cell r="F7760" t="str">
            <v>SINAPI Mai/26</v>
          </cell>
        </row>
        <row r="7761">
          <cell r="A7761">
            <v>104971</v>
          </cell>
          <cell r="B7761" t="str">
            <v>EMBOÇO, EM ARGAMASSA TRAÇO 1:2:8, PREPARO MECÂNICO, APLICADO MANUALMENTE EM PAREDES INTERNAS DE AMBIENTES COM PÉ-DIREITO DUPLO E ÁREA ENTRE 5M² E 10M², E = 10MM, COM TALISCAS. AF_03/2024</v>
          </cell>
          <cell r="C7761" t="str">
            <v>M2</v>
          </cell>
          <cell r="D7761">
            <v>39.33</v>
          </cell>
          <cell r="E7761" t="str">
            <v>Massa Única Interna</v>
          </cell>
          <cell r="F7761" t="str">
            <v>SINAPI Mai/26</v>
          </cell>
        </row>
        <row r="7762">
          <cell r="A7762">
            <v>104965</v>
          </cell>
          <cell r="B7762" t="str">
            <v>EMBOÇO, EM ARGAMASSA TRAÇO 1:2:8, PREPARO MECÂNICO, APLICADO MANUALMENTE EM PAREDES INTERNAS DE AMBIENTES COM PÉ-DIREITO DUPLO E ÁREA ENTRE 5M² E 10M², E = 17,5MM, COM TALISCAS. AF_03/2024</v>
          </cell>
          <cell r="C7762" t="str">
            <v>M2</v>
          </cell>
          <cell r="D7762">
            <v>53.43</v>
          </cell>
          <cell r="E7762" t="str">
            <v>Massa Única Interna</v>
          </cell>
          <cell r="F7762" t="str">
            <v>SINAPI Mai/26</v>
          </cell>
        </row>
        <row r="7763">
          <cell r="A7763">
            <v>104975</v>
          </cell>
          <cell r="B7763" t="str">
            <v>EMBOÇO, EM ARGAMASSA TRAÇO 1:2:8, PREPARO MECÂNICO, APLICADO MANUALMENTE EM PAREDES INTERNAS DE AMBIENTES COM PÉ-DIREITO DUPLO E ÁREA MAIOR QUE 10M², E = 10MM, COM TALISCAS. AF_03/2024</v>
          </cell>
          <cell r="C7763" t="str">
            <v>M2</v>
          </cell>
          <cell r="D7763">
            <v>34.06</v>
          </cell>
          <cell r="E7763" t="str">
            <v>Massa Única Interna</v>
          </cell>
          <cell r="F7763" t="str">
            <v>SINAPI Mai/26</v>
          </cell>
        </row>
        <row r="7764">
          <cell r="A7764">
            <v>104957</v>
          </cell>
          <cell r="B7764" t="str">
            <v>EMBOÇO, EM ARGAMASSA TRAÇO 1:2:8, PREPARO MECÂNICO, APLICADO MANUALMENTE EM PAREDES INTERNAS DE AMBIENTES COM PÉ-DIREITO DUPLO E ÁREA MAIOR QUE 10M², E = 17,5MM, COM TALISCAS. AF_03/2024</v>
          </cell>
          <cell r="C7764" t="str">
            <v>M2</v>
          </cell>
          <cell r="D7764">
            <v>48.16</v>
          </cell>
          <cell r="E7764" t="str">
            <v>Massa Única Interna</v>
          </cell>
          <cell r="F7764" t="str">
            <v>SINAPI Mai/26</v>
          </cell>
        </row>
        <row r="7765">
          <cell r="A7765">
            <v>104967</v>
          </cell>
          <cell r="B7765" t="str">
            <v>EMBOÇO, EM ARGAMASSA TRAÇO 1:2:8, PREPARO MECÂNICO, APLICADO MANUALMENTE EM PAREDES INTERNAS DE AMBIENTES COM PÉ-DIREITO DUPLO E ÁREA MENOR QUE 5M², E = 10MM, COM TALISCAS. AF_03/2024</v>
          </cell>
          <cell r="C7765" t="str">
            <v>M2</v>
          </cell>
          <cell r="D7765">
            <v>48.19</v>
          </cell>
          <cell r="E7765" t="str">
            <v>Massa Única Interna</v>
          </cell>
          <cell r="F7765" t="str">
            <v>SINAPI Mai/26</v>
          </cell>
        </row>
        <row r="7766">
          <cell r="A7766">
            <v>104961</v>
          </cell>
          <cell r="B7766" t="str">
            <v>EMBOÇO, EM ARGAMASSA TRAÇO 1:2:8, PREPARO MECÂNICO, APLICADO MANUALMENTE EM PAREDES INTERNAS DE AMBIENTES COM PÉ-DIREITO DUPLO E ÁREA MENOR QUE 5M², E = 17,5MM, COM TALISCAS. AF_03/2024</v>
          </cell>
          <cell r="C7766" t="str">
            <v>M2</v>
          </cell>
          <cell r="D7766">
            <v>62.29</v>
          </cell>
          <cell r="E7766" t="str">
            <v>Massa Única Interna</v>
          </cell>
          <cell r="F7766" t="str">
            <v>SINAPI Mai/26</v>
          </cell>
        </row>
        <row r="7767">
          <cell r="A7767">
            <v>87549</v>
          </cell>
          <cell r="B7767" t="str">
            <v>EMBOÇO, EM ARGAMASSA TRAÇO 1:2:8, PREPARO MECÂNICO, APLICADO MANUALMENTE EM PAREDES INTERNAS DE AMBIENTES COM ÁREA ENTRE 5M² E 10M², E = 10MM, COM TALISCAS. AF_03/2024</v>
          </cell>
          <cell r="C7767" t="str">
            <v>M2</v>
          </cell>
          <cell r="D7767">
            <v>29.54</v>
          </cell>
          <cell r="E7767" t="str">
            <v>Massa Única Interna</v>
          </cell>
          <cell r="F7767" t="str">
            <v>SINAPI Mai/26</v>
          </cell>
        </row>
        <row r="7768">
          <cell r="A7768">
            <v>87531</v>
          </cell>
          <cell r="B7768" t="str">
            <v>EMBOÇO, EM ARGAMASSA TRAÇO 1:2:8, PREPARO MECÂNICO, APLICADO MANUALMENTE EM PAREDES INTERNAS DE AMBIENTES COM ÁREA ENTRE 5M² E 10M², E = 17,5MM, COM TALISCAS. AF_03/2024</v>
          </cell>
          <cell r="C7768" t="str">
            <v>M2</v>
          </cell>
          <cell r="D7768">
            <v>41</v>
          </cell>
          <cell r="E7768" t="str">
            <v>Massa Única Interna</v>
          </cell>
          <cell r="F7768" t="str">
            <v>SINAPI Mai/26</v>
          </cell>
        </row>
        <row r="7769">
          <cell r="A7769">
            <v>87553</v>
          </cell>
          <cell r="B7769" t="str">
            <v>EMBOÇO, EM ARGAMASSA TRAÇO 1:2:8, PREPARO MECÂNICO, APLICADO MANUALMENTE EM PAREDES INTERNAS DE AMBIENTES COM ÁREA MAIOR QUE 10M², E = 10MM, COM TALISCAS. AF_03/2024</v>
          </cell>
          <cell r="C7769" t="str">
            <v>M2</v>
          </cell>
          <cell r="D7769">
            <v>26.14</v>
          </cell>
          <cell r="E7769" t="str">
            <v>Massa Única Interna</v>
          </cell>
          <cell r="F7769" t="str">
            <v>SINAPI Mai/26</v>
          </cell>
        </row>
        <row r="7770">
          <cell r="A7770">
            <v>87535</v>
          </cell>
          <cell r="B7770" t="str">
            <v>EMBOÇO, EM ARGAMASSA TRAÇO 1:2:8, PREPARO MECÂNICO, APLICADO MANUALMENTE EM PAREDES INTERNAS DE AMBIENTES COM ÁREA MAIOR QUE 10M², E = 17,5MM, COM TALISCAS. AF_03/2024</v>
          </cell>
          <cell r="C7770" t="str">
            <v>M2</v>
          </cell>
          <cell r="D7770">
            <v>37.6</v>
          </cell>
          <cell r="E7770" t="str">
            <v>Massa Única Interna</v>
          </cell>
          <cell r="F7770" t="str">
            <v>SINAPI Mai/26</v>
          </cell>
        </row>
        <row r="7771">
          <cell r="A7771">
            <v>87527</v>
          </cell>
          <cell r="B7771" t="str">
            <v>EMBOÇO, EM ARGAMASSA TRAÇO 1:2:8, PREPARO MECÂNICO, APLICADO MANUALMENTE EM PAREDES INTERNAS DE AMBIENTES COM ÁREA MENOR QUE 5M², E =17,5MM, COM TALISCAS. AF_03/2024</v>
          </cell>
          <cell r="C7771" t="str">
            <v>M2</v>
          </cell>
          <cell r="D7771">
            <v>46.71</v>
          </cell>
          <cell r="E7771" t="str">
            <v>Massa Única Interna</v>
          </cell>
          <cell r="F7771" t="str">
            <v>SINAPI Mai/26</v>
          </cell>
        </row>
        <row r="7772">
          <cell r="A7772">
            <v>87545</v>
          </cell>
          <cell r="B7772" t="str">
            <v>EMBOÇO, EM ARGAMASSA TRAÇO 1:2:8, PREPARO MECÂNICO, APLICADO MANUALMENTE EM PAREDES INTERNAS, PARA AMBIENTES COM ÁREA MENOR QUE 5M², E = 10MM, COM TALISCAS. AF_03/2024</v>
          </cell>
          <cell r="C7772" t="str">
            <v>M2</v>
          </cell>
          <cell r="D7772">
            <v>35.25</v>
          </cell>
          <cell r="E7772" t="str">
            <v>Massa Única Interna</v>
          </cell>
          <cell r="F7772" t="str">
            <v>SINAPI Mai/26</v>
          </cell>
        </row>
        <row r="7773">
          <cell r="A7773">
            <v>104960</v>
          </cell>
          <cell r="B7773" t="str">
            <v>MASSA ÚNICA, EM ARGAMASSA INDUSTRIALIZADA, PREPARO MECÂNICO, APLICADA COM EQUIPAMENTO DE MISTURA E PROJEÇÃO DE ARGAMASSA EM PAREDES INTERNAS, E = 10MM, COM TALISCAS. AF_03/2024</v>
          </cell>
          <cell r="C7773" t="str">
            <v>M2</v>
          </cell>
          <cell r="D7773">
            <v>41.75</v>
          </cell>
          <cell r="E7773" t="str">
            <v>Massa Única Interna</v>
          </cell>
          <cell r="F7773" t="str">
            <v>SINAPI Mai/26</v>
          </cell>
        </row>
        <row r="7774">
          <cell r="A7774">
            <v>87561</v>
          </cell>
          <cell r="B7774" t="str">
            <v>MASSA ÚNICA, EM ARGAMASSA INDUSTRIALIZADA, PREPARO MECÂNICO, APLICADA COM EQUIPAMENTO DE MISTURA E PROJEÇÃO DE ARGAMASSA EM PAREDES INTERNAS, E = 10MM, SEM TALISCAS. AF_03/2024</v>
          </cell>
          <cell r="C7774" t="str">
            <v>M2</v>
          </cell>
          <cell r="D7774">
            <v>43.01</v>
          </cell>
          <cell r="E7774" t="str">
            <v>Massa Única Interna</v>
          </cell>
          <cell r="F7774" t="str">
            <v>SINAPI Mai/26</v>
          </cell>
        </row>
        <row r="7775">
          <cell r="A7775">
            <v>104953</v>
          </cell>
          <cell r="B7775" t="str">
            <v>MASSA ÚNICA, EM ARGAMASSA INDUSTRIALIZADA, PREPARO MECÂNICO, APLICADA COM EQUIPAMENTO DE MISTURA E PROJEÇÃO DE ARGAMASSA EM PAREDES INTERNAS, E = 17,5MM, COM TALISCAS. AF_03/2024</v>
          </cell>
          <cell r="C7775" t="str">
            <v>M2</v>
          </cell>
          <cell r="D7775">
            <v>63.57</v>
          </cell>
          <cell r="E7775" t="str">
            <v>Massa Única Interna</v>
          </cell>
          <cell r="F7775" t="str">
            <v>SINAPI Mai/26</v>
          </cell>
        </row>
        <row r="7776">
          <cell r="A7776">
            <v>87543</v>
          </cell>
          <cell r="B7776" t="str">
            <v>MASSA ÚNICA, EM ARGAMASSA INDUSTRIALIZADA, PREPARO MECÂNICO, APLICADA COM EQUIPAMENTO DE MISTURA E PROJEÇÃO DE ARGAMASSA EM PAREDES INTERNAS, E = 5MM, SEM TALISCAS. AF_03/2024</v>
          </cell>
          <cell r="C7776" t="str">
            <v>M2</v>
          </cell>
          <cell r="D7776">
            <v>25.75</v>
          </cell>
          <cell r="E7776" t="str">
            <v>Massa Única Interna</v>
          </cell>
          <cell r="F7776" t="str">
            <v>SINAPI Mai/26</v>
          </cell>
        </row>
        <row r="7777">
          <cell r="A7777">
            <v>104959</v>
          </cell>
          <cell r="B7777" t="str">
            <v>MASSA ÚNICA, EM ARGAMASSA TRAÇO 1:2:8 PREPARO MANUAL, APLICADA MANUALMENTE EM PAREDES INTERNAS DE AMBIENTES COM ÁREA MAIOR QUE 10M², E = 10MM, COM TALISCAS. AF_03/2024</v>
          </cell>
          <cell r="C7777" t="str">
            <v>M2</v>
          </cell>
          <cell r="D7777">
            <v>30.47</v>
          </cell>
          <cell r="E7777" t="str">
            <v>Massa Única Interna</v>
          </cell>
          <cell r="F7777" t="str">
            <v>SINAPI Mai/26</v>
          </cell>
        </row>
        <row r="7778">
          <cell r="A7778">
            <v>104958</v>
          </cell>
          <cell r="B7778" t="str">
            <v>MASSA ÚNICA, EM ARGAMASSA TRAÇO 1:2:8 PREPARO MECÂNICO, APLICADA MANUALMENTE EM PAREDES INTERNAS DE AMBIENTES COM ÁREA MAIOR QUE 10M², E = 10MM, COM TALISCAS. AF_03/2024</v>
          </cell>
          <cell r="C7778" t="str">
            <v>M2</v>
          </cell>
          <cell r="D7778">
            <v>26.98</v>
          </cell>
          <cell r="E7778" t="str">
            <v>Massa Única Interna</v>
          </cell>
          <cell r="F7778" t="str">
            <v>SINAPI Mai/26</v>
          </cell>
        </row>
        <row r="7779">
          <cell r="A7779">
            <v>104970</v>
          </cell>
          <cell r="B7779" t="str">
            <v>MASSA ÚNICA, EM ARGAMASSA TRAÇO 1:2:8, PREPARO MANUAL, APLICADA MANUALMENTE EM PAREDES INTERNAS DE AMBIENTES COM PÉ-DIREITO DUPLO E ÁREA ENTRE 5M² E 10M², E = 10MM, COM TALISCAS. AF_03/2024</v>
          </cell>
          <cell r="C7779" t="str">
            <v>M2</v>
          </cell>
          <cell r="D7779">
            <v>45.38</v>
          </cell>
          <cell r="E7779" t="str">
            <v>Massa Única Interna</v>
          </cell>
          <cell r="F7779" t="str">
            <v>SINAPI Mai/26</v>
          </cell>
        </row>
        <row r="7780">
          <cell r="A7780">
            <v>104964</v>
          </cell>
          <cell r="B7780" t="str">
            <v>MASSA ÚNICA, EM ARGAMASSA TRAÇO 1:2:8, PREPARO MANUAL, APLICADA MANUALMENTE EM PAREDES INTERNAS DE AMBIENTES COM PÉ-DIREITO DUPLO E ÁREA ENTRE 5M² E 10M², E = 17,5MM, COM TALISCAS. AF_03/2024</v>
          </cell>
          <cell r="C7780" t="str">
            <v>M2</v>
          </cell>
          <cell r="D7780">
            <v>61.45</v>
          </cell>
          <cell r="E7780" t="str">
            <v>Massa Única Interna</v>
          </cell>
          <cell r="F7780" t="str">
            <v>SINAPI Mai/26</v>
          </cell>
        </row>
        <row r="7781">
          <cell r="A7781">
            <v>104956</v>
          </cell>
          <cell r="B7781" t="str">
            <v>MASSA ÚNICA, EM ARGAMASSA TRAÇO 1:2:8, PREPARO MANUAL, APLICADA MANUALMENTE EM PAREDES INTERNAS DE AMBIENTES COM PÉ-DIREITO DUPLO E ÁREA MAIOR QUE 10M², E = 17,5MM, COM TALISCAS. AF_03/2024</v>
          </cell>
          <cell r="C7781" t="str">
            <v>M2</v>
          </cell>
          <cell r="D7781">
            <v>54.93</v>
          </cell>
          <cell r="E7781" t="str">
            <v>Massa Única Interna</v>
          </cell>
          <cell r="F7781" t="str">
            <v>SINAPI Mai/26</v>
          </cell>
        </row>
        <row r="7782">
          <cell r="A7782">
            <v>104974</v>
          </cell>
          <cell r="B7782" t="str">
            <v>MASSA ÚNICA, EM ARGAMASSA TRAÇO 1:2:8, PREPARO MANUAL, APLICADA MANUALMENTE EM PAREDES INTERNAS DE AMBIENTES COM PÉ-DIREITO DUPLO ÁREA MAIOR QUE 10M², E = 10MM, COM TALISCAS. AF_03/2024</v>
          </cell>
          <cell r="C7782" t="str">
            <v>M2</v>
          </cell>
          <cell r="D7782">
            <v>38.869999999999997</v>
          </cell>
          <cell r="E7782" t="str">
            <v>Massa Única Interna</v>
          </cell>
          <cell r="F7782" t="str">
            <v>SINAPI Mai/26</v>
          </cell>
        </row>
        <row r="7783">
          <cell r="A7783">
            <v>87548</v>
          </cell>
          <cell r="B7783" t="str">
            <v>MASSA ÚNICA, EM ARGAMASSA TRAÇO 1:2:8, PREPARO MANUAL, APLICADA MANUALMENTE EM PAREDES INTERNAS DE AMBIENTES COM ÁREA ENTRE 5M² E 10M², E = 10MM, COM TALISCAS. AF_03/2024</v>
          </cell>
          <cell r="C7783" t="str">
            <v>M2</v>
          </cell>
          <cell r="D7783">
            <v>34.68</v>
          </cell>
          <cell r="E7783" t="str">
            <v>Massa Única Interna</v>
          </cell>
          <cell r="F7783" t="str">
            <v>SINAPI Mai/26</v>
          </cell>
        </row>
        <row r="7784">
          <cell r="A7784">
            <v>87530</v>
          </cell>
          <cell r="B7784" t="str">
            <v>MASSA ÚNICA, EM ARGAMASSA TRAÇO 1:2:8, PREPARO MANUAL, APLICADA MANUALMENTE EM PAREDES INTERNAS DE AMBIENTES COM ÁREA ENTRE 5M² E 10M², E = 17,5MM, COM TALISCAS. AF_03/2024</v>
          </cell>
          <cell r="C7784" t="str">
            <v>M2</v>
          </cell>
          <cell r="D7784">
            <v>48.12</v>
          </cell>
          <cell r="E7784" t="str">
            <v>Massa Única Interna</v>
          </cell>
          <cell r="F7784" t="str">
            <v>SINAPI Mai/26</v>
          </cell>
        </row>
        <row r="7785">
          <cell r="A7785">
            <v>104952</v>
          </cell>
          <cell r="B7785" t="str">
            <v>MASSA ÚNICA, EM ARGAMASSA TRAÇO 1:2:8, PREPARO MANUAL, APLICADA MANUALMENTE EM PAREDES INTERNAS DE AMBIENTES COM ÁREA MAIOR QUE 10M², E = 17,5MM, COM TALISCAS. AF_03/2024</v>
          </cell>
          <cell r="C7785" t="str">
            <v>M2</v>
          </cell>
          <cell r="D7785">
            <v>43.92</v>
          </cell>
          <cell r="E7785" t="str">
            <v>Massa Única Interna</v>
          </cell>
          <cell r="F7785" t="str">
            <v>SINAPI Mai/26</v>
          </cell>
        </row>
        <row r="7786">
          <cell r="A7786">
            <v>104969</v>
          </cell>
          <cell r="B7786" t="str">
            <v>MASSA ÚNICA, EM ARGAMASSA TRAÇO 1:2:8, PREPARO MECÂNICO, APLICADA MANUALMENTE EM PAREDES INTERNAS DE AMBIENTES COM PÉ-DIREITO DUPLO E ÁREA ENTRE 5M² E 10M², E = 10MM, COM TALISCAS. AF_03/2024</v>
          </cell>
          <cell r="C7786" t="str">
            <v>M2</v>
          </cell>
          <cell r="D7786">
            <v>41.89</v>
          </cell>
          <cell r="E7786" t="str">
            <v>Massa Única Interna</v>
          </cell>
          <cell r="F7786" t="str">
            <v>SINAPI Mai/26</v>
          </cell>
        </row>
        <row r="7787">
          <cell r="A7787">
            <v>104963</v>
          </cell>
          <cell r="B7787" t="str">
            <v>MASSA ÚNICA, EM ARGAMASSA TRAÇO 1:2:8, PREPARO MECÂNICO, APLICADA MANUALMENTE EM PAREDES INTERNAS DE AMBIENTES COM PÉ-DIREITO DUPLO E ÁREA ENTRE 5M² E 10M², E = 17,5MM, COM TALISCAS. AF_03/2024</v>
          </cell>
          <cell r="C7787" t="str">
            <v>M2</v>
          </cell>
          <cell r="D7787">
            <v>55.99</v>
          </cell>
          <cell r="E7787" t="str">
            <v>Massa Única Interna</v>
          </cell>
          <cell r="F7787" t="str">
            <v>SINAPI Mai/26</v>
          </cell>
        </row>
        <row r="7788">
          <cell r="A7788">
            <v>104955</v>
          </cell>
          <cell r="B7788" t="str">
            <v>MASSA ÚNICA, EM ARGAMASSA TRAÇO 1:2:8, PREPARO MECÂNICO, APLICADA MANUALMENTE EM PAREDES INTERNAS DE AMBIENTES COM PÉ-DIREITO DUPLO E ÁREA MAIOR QUE 10M², E = 17,5MM, COM TALISCAS. AF_03/2024</v>
          </cell>
          <cell r="C7788" t="str">
            <v>M2</v>
          </cell>
          <cell r="D7788">
            <v>49.47</v>
          </cell>
          <cell r="E7788" t="str">
            <v>Massa Única Interna</v>
          </cell>
          <cell r="F7788" t="str">
            <v>SINAPI Mai/26</v>
          </cell>
        </row>
        <row r="7789">
          <cell r="A7789">
            <v>104973</v>
          </cell>
          <cell r="B7789" t="str">
            <v>MASSA ÚNICA, EM ARGAMASSA TRAÇO 1:2:8, PREPARO MECÂNICO, APLICADA MANUALMENTE EM PAREDES INTERNAS DE AMBIENTES COM PÉ-DIREITO DUPLO ÁREA MAIOR QUE 10M², E = 10MM, COM TALISCAS. AF_03/2024</v>
          </cell>
          <cell r="C7789" t="str">
            <v>M2</v>
          </cell>
          <cell r="D7789">
            <v>35.380000000000003</v>
          </cell>
          <cell r="E7789" t="str">
            <v>Massa Única Interna</v>
          </cell>
          <cell r="F7789" t="str">
            <v>SINAPI Mai/26</v>
          </cell>
        </row>
        <row r="7790">
          <cell r="A7790">
            <v>87547</v>
          </cell>
          <cell r="B7790" t="str">
            <v>MASSA ÚNICA, EM ARGAMASSA TRAÇO 1:2:8, PREPARO MECÂNICO, APLICADA MANUALMENTE EM PAREDES INTERNAS DE AMBIENTES COM ÁREA ENTRE 5M² E 10M², E = 10MM, COM TALISCAS. AF_03/2024</v>
          </cell>
          <cell r="C7790" t="str">
            <v>M2</v>
          </cell>
          <cell r="D7790">
            <v>31.19</v>
          </cell>
          <cell r="E7790" t="str">
            <v>Massa Única Interna</v>
          </cell>
          <cell r="F7790" t="str">
            <v>SINAPI Mai/26</v>
          </cell>
        </row>
        <row r="7791">
          <cell r="A7791">
            <v>87529</v>
          </cell>
          <cell r="B7791" t="str">
            <v>MASSA ÚNICA, EM ARGAMASSA TRAÇO 1:2:8, PREPARO MECÂNICO, APLICADA MANUALMENTE EM PAREDES INTERNAS DE AMBIENTES COM ÁREA ENTRE 5M² E 10M², E = 17,5MM, COM TALISCAS. AF_03/2024</v>
          </cell>
          <cell r="C7791" t="str">
            <v>M2</v>
          </cell>
          <cell r="D7791">
            <v>42.66</v>
          </cell>
          <cell r="E7791" t="str">
            <v>Massa Única Interna</v>
          </cell>
          <cell r="F7791" t="str">
            <v>SINAPI Mai/26</v>
          </cell>
        </row>
        <row r="7792">
          <cell r="A7792">
            <v>104951</v>
          </cell>
          <cell r="B7792" t="str">
            <v>MASSA ÚNICA, EM ARGAMASSA TRAÇO 1:2:8, PREPARO MECÂNICO, APLICADA MANUALMENTE EM PAREDES INTERNAS DE AMBIENTES COM ÁREA MAIOR QUE 10M², E = 17,5MM, COM TALISCAS. AF_03/2024</v>
          </cell>
          <cell r="C7792" t="str">
            <v>M2</v>
          </cell>
          <cell r="D7792">
            <v>38.46</v>
          </cell>
          <cell r="E7792" t="str">
            <v>Massa Única Interna</v>
          </cell>
          <cell r="F7792" t="str">
            <v>SINAPI Mai/26</v>
          </cell>
        </row>
        <row r="7793">
          <cell r="A7793">
            <v>104978</v>
          </cell>
          <cell r="B7793" t="str">
            <v>MASSA ÚNICA, EM ARGAMASSA TRAÇO 1:2:8, PREPARO MECÂNICO, APLICADA MANUALMENTE EM TETO DE AMBIENTES COM PAREDES EM PÉ-DIREITO DUPLO, E = 10MM, COM TALISCAS. AF_03/2024</v>
          </cell>
          <cell r="C7793" t="str">
            <v>M2</v>
          </cell>
          <cell r="D7793">
            <v>45.11</v>
          </cell>
          <cell r="E7793" t="str">
            <v>Massa Única Interna</v>
          </cell>
          <cell r="F7793" t="str">
            <v>SINAPI Mai/26</v>
          </cell>
        </row>
        <row r="7794">
          <cell r="A7794">
            <v>104977</v>
          </cell>
          <cell r="B7794" t="str">
            <v>MASSA ÚNICA, EM ARGAMASSA TRAÇO 1:2:8, PREPARO MECÂNICO, APLICADA MANUALMENTE EM TETO DE AMBIENTES COM PAREDES EM PÉ-DIREITO DUPLO, E = 17,5MM, COM TALISCAS. AF_03/2024</v>
          </cell>
          <cell r="C7794" t="str">
            <v>M2</v>
          </cell>
          <cell r="D7794">
            <v>58.99</v>
          </cell>
          <cell r="E7794" t="str">
            <v>Massa Única Interna</v>
          </cell>
          <cell r="F7794" t="str">
            <v>SINAPI Mai/26</v>
          </cell>
        </row>
        <row r="7795">
          <cell r="A7795">
            <v>90408</v>
          </cell>
          <cell r="B7795" t="str">
            <v>MASSA ÚNICA, EM ARGAMASSA TRAÇO 1:2:8, PREPARO MECÂNICO, APLICADA MANUALMENTE EM TETO, E = 10MM, COM TALISCAS. AF_03/2024</v>
          </cell>
          <cell r="C7795" t="str">
            <v>M2</v>
          </cell>
          <cell r="D7795">
            <v>39.090000000000003</v>
          </cell>
          <cell r="E7795" t="str">
            <v>Massa Única Interna</v>
          </cell>
          <cell r="F7795" t="str">
            <v>SINAPI Mai/26</v>
          </cell>
        </row>
        <row r="7796">
          <cell r="A7796">
            <v>90406</v>
          </cell>
          <cell r="B7796" t="str">
            <v>MASSA ÚNICA, EM ARGAMASSA TRAÇO 1:2:8, PREPARO MECÂNICO, APLICADA MANUALMENTE EM TETO, E = 17,5MM, COM TALISCAS. AF_03/2024</v>
          </cell>
          <cell r="C7796" t="str">
            <v>M2</v>
          </cell>
          <cell r="D7796">
            <v>51.65</v>
          </cell>
          <cell r="E7796" t="str">
            <v>Massa Única Interna</v>
          </cell>
          <cell r="F7796" t="str">
            <v>SINAPI Mai/26</v>
          </cell>
        </row>
        <row r="7797">
          <cell r="A7797">
            <v>106626</v>
          </cell>
          <cell r="B7797" t="str">
            <v>CARGA, MANOBRA E DESCARGA DE ESCAVADEIRA SOBRE ESTEIRAS, PESO OPERACIONAL DE 17 T, EM CAVALO MECÂNICO 6X2 COM PRANCHA RETA. AF_01/2026</v>
          </cell>
          <cell r="C7797" t="str">
            <v>UN</v>
          </cell>
          <cell r="D7797">
            <v>0</v>
          </cell>
          <cell r="E7797" t="str">
            <v>Mobilização e desmobilização de equipamentos pesados</v>
          </cell>
          <cell r="F7797" t="str">
            <v>SINAPI Mai/26</v>
          </cell>
        </row>
        <row r="7798">
          <cell r="A7798">
            <v>106627</v>
          </cell>
          <cell r="B7798" t="str">
            <v>CARGA, MANOBRA E DESCARGA DE FRESADORA DE ASFALTO A FRIO SOBRE RODAS, LARGURA 1,0 M, PESO OPERACIONAL DE 14,7 T, EM CAVALO MECÂNICO 6X2 COM PRANCHA RETA. AF_01/2026</v>
          </cell>
          <cell r="C7798" t="str">
            <v>UN</v>
          </cell>
          <cell r="D7798">
            <v>0</v>
          </cell>
          <cell r="E7798" t="str">
            <v>Mobilização e desmobilização de equipamentos pesados</v>
          </cell>
          <cell r="F7798" t="str">
            <v>SINAPI Mai/26</v>
          </cell>
        </row>
        <row r="7799">
          <cell r="A7799">
            <v>106628</v>
          </cell>
          <cell r="B7799" t="str">
            <v>CARGA, MANOBRA E DESCARGA DE FRESADORA DE ASFALTO A FRIO SOBRE RODAS, LARGURA 2,0 M, PESO OPERACIONAL DE 27,7 T, EM CAVALO MECÂNICO 6X2 COM PRANCHA REBAIXADA. AF_01/2026</v>
          </cell>
          <cell r="C7799" t="str">
            <v>UN</v>
          </cell>
          <cell r="D7799">
            <v>0</v>
          </cell>
          <cell r="E7799" t="str">
            <v>Mobilização e desmobilização de equipamentos pesados</v>
          </cell>
          <cell r="F7799" t="str">
            <v>SINAPI Mai/26</v>
          </cell>
        </row>
        <row r="7800">
          <cell r="A7800">
            <v>106629</v>
          </cell>
          <cell r="B7800" t="str">
            <v>CARGA, MANOBRA E DESCARGA DE GUINDASTE HIDRÁULICO AUTOPROPELIDO, COM LANÇA TRELIÇADA 41 M, PESO OPERACIONAL DE 43 T, EM CAVALO MECÂNICO 6X2 COM PRANCHA REBAIXADA. AF_01/2026</v>
          </cell>
          <cell r="C7800" t="str">
            <v>UN</v>
          </cell>
          <cell r="D7800">
            <v>0</v>
          </cell>
          <cell r="E7800" t="str">
            <v>Mobilização e desmobilização de equipamentos pesados</v>
          </cell>
          <cell r="F7800" t="str">
            <v>SINAPI Mai/26</v>
          </cell>
        </row>
        <row r="7801">
          <cell r="A7801">
            <v>106631</v>
          </cell>
          <cell r="B7801" t="str">
            <v>CARGA, MANOBRA E DESCARGA DE MINICARREGADEIRA SOBRE RODAS, PESO OPERACIONAL DE 2,58 T, EM CAMINHÃO GUINCHO-SOCORRO 23000 KG. AF_01/2026</v>
          </cell>
          <cell r="C7801" t="str">
            <v>UN</v>
          </cell>
          <cell r="D7801">
            <v>0</v>
          </cell>
          <cell r="E7801" t="str">
            <v>Mobilização e desmobilização de equipamentos pesados</v>
          </cell>
          <cell r="F7801" t="str">
            <v>SINAPI Mai/26</v>
          </cell>
        </row>
        <row r="7802">
          <cell r="A7802">
            <v>106630</v>
          </cell>
          <cell r="B7802" t="str">
            <v>CARGA, MANOBRA E DESCARGA DE MINICARREGADEIRA SOBRE RODAS, PESO OPERACIONAL DE 2,58 T, EM CAMINHÃO PLATAFORMA 16000 KG. AF_01/2026</v>
          </cell>
          <cell r="C7802" t="str">
            <v>UN</v>
          </cell>
          <cell r="D7802">
            <v>0</v>
          </cell>
          <cell r="E7802" t="str">
            <v>Mobilização e desmobilização de equipamentos pesados</v>
          </cell>
          <cell r="F7802" t="str">
            <v>SINAPI Mai/26</v>
          </cell>
        </row>
        <row r="7803">
          <cell r="A7803">
            <v>106633</v>
          </cell>
          <cell r="B7803" t="str">
            <v>CARGA, MANOBRA E DESCARGA DE MINIESCAVADEIRA SOBRE ESTEIRA, PESO OPERACIONAL DE 3,5 T, EM CAMINHÃO GUINCHO-SOCORRO 23000 KG. AF_01/2026</v>
          </cell>
          <cell r="C7803" t="str">
            <v>UN</v>
          </cell>
          <cell r="D7803">
            <v>0</v>
          </cell>
          <cell r="E7803" t="str">
            <v>Mobilização e desmobilização de equipamentos pesados</v>
          </cell>
          <cell r="F7803" t="str">
            <v>SINAPI Mai/26</v>
          </cell>
        </row>
        <row r="7804">
          <cell r="A7804">
            <v>106632</v>
          </cell>
          <cell r="B7804" t="str">
            <v>CARGA, MANOBRA E DESCARGA DE MINIESCAVADEIRA SOBRE ESTEIRA, PESO OPERACIONAL DE 3,5 T, EM CAMINHÃO PLATAFORMA 16000 KG. AF_01/2026</v>
          </cell>
          <cell r="C7804" t="str">
            <v>UN</v>
          </cell>
          <cell r="D7804">
            <v>0</v>
          </cell>
          <cell r="E7804" t="str">
            <v>Mobilização e desmobilização de equipamentos pesados</v>
          </cell>
          <cell r="F7804" t="str">
            <v>SINAPI Mai/26</v>
          </cell>
        </row>
        <row r="7805">
          <cell r="A7805">
            <v>106634</v>
          </cell>
          <cell r="B7805" t="str">
            <v>CARGA, MANOBRA E DESCARGA DE MOTONIVELADORA, PESO OPERACIONAL DE 13 T, EM CAMINHÃO PLATAFORMA 23000 KG. AF_01/2026</v>
          </cell>
          <cell r="C7805" t="str">
            <v>UN</v>
          </cell>
          <cell r="D7805">
            <v>0</v>
          </cell>
          <cell r="E7805" t="str">
            <v>Mobilização e desmobilização de equipamentos pesados</v>
          </cell>
          <cell r="F7805" t="str">
            <v>SINAPI Mai/26</v>
          </cell>
        </row>
        <row r="7806">
          <cell r="A7806">
            <v>106636</v>
          </cell>
          <cell r="B7806" t="str">
            <v>CARGA, MANOBRA E DESCARGA DE PÁ CARREGADEIRA SOBRE RODAS, CAÇAMBA DE 1,7 A 2,8 M3, PESO OPERACIONAL DE 11,63 T, EM CAMINHÃO PLATAFORMA 23000 KG. AF_01/2026</v>
          </cell>
          <cell r="C7806" t="str">
            <v>UN</v>
          </cell>
          <cell r="D7806">
            <v>0</v>
          </cell>
          <cell r="E7806" t="str">
            <v>Mobilização e desmobilização de equipamentos pesados</v>
          </cell>
          <cell r="F7806" t="str">
            <v>SINAPI Mai/26</v>
          </cell>
        </row>
        <row r="7807">
          <cell r="A7807">
            <v>106635</v>
          </cell>
          <cell r="B7807" t="str">
            <v>CARGA, MANOBRA E DESCARGA DE PÁ CARREGADEIRA SOBRE RODAS, CAÇAMBA DE 2,5 A 3,5 M3, PESO OPERACIONAL DE 18,34 T, EM CAVALO MECÂNICO 6X2 COM PRANCHA RETA. AF_01/2026</v>
          </cell>
          <cell r="C7807" t="str">
            <v>UN</v>
          </cell>
          <cell r="D7807">
            <v>0</v>
          </cell>
          <cell r="E7807" t="str">
            <v>Mobilização e desmobilização de equipamentos pesados</v>
          </cell>
          <cell r="F7807" t="str">
            <v>SINAPI Mai/26</v>
          </cell>
        </row>
        <row r="7808">
          <cell r="A7808">
            <v>106637</v>
          </cell>
          <cell r="B7808" t="str">
            <v>CARGA, MANOBRA E DESCARGA DE RECICLADORA DE ASFALTO A FRIO SOBRE RODAS, LARGURA 2,0 M, PESO OPERACIONAL DE 24,2 T, EM CAVALO MECÂNICO 6X2 COM PRANCHA REBAIXADA. AF_01/2026</v>
          </cell>
          <cell r="C7808" t="str">
            <v>UN</v>
          </cell>
          <cell r="D7808">
            <v>0</v>
          </cell>
          <cell r="E7808" t="str">
            <v>Mobilização e desmobilização de equipamentos pesados</v>
          </cell>
          <cell r="F7808" t="str">
            <v>SINAPI Mai/26</v>
          </cell>
        </row>
        <row r="7809">
          <cell r="A7809">
            <v>106639</v>
          </cell>
          <cell r="B7809" t="str">
            <v>CARGA, MANOBRA E DESCARGA DE RETROESCAVADEIRA SOBRE RODAS COM CARREGADEIRA E MARTELO ROMPEDOR HIDRÁULICO, PESO OPERACIONAL DE 6,67 T, EM CAMINHÃO GUINCHO-SOCORRO 23000 KG. AF_01/2026</v>
          </cell>
          <cell r="C7809" t="str">
            <v>UN</v>
          </cell>
          <cell r="D7809">
            <v>0</v>
          </cell>
          <cell r="E7809" t="str">
            <v>Mobilização e desmobilização de equipamentos pesados</v>
          </cell>
          <cell r="F7809" t="str">
            <v>SINAPI Mai/26</v>
          </cell>
        </row>
        <row r="7810">
          <cell r="A7810">
            <v>106638</v>
          </cell>
          <cell r="B7810" t="str">
            <v>CARGA, MANOBRA E DESCARGA DE RETROESCAVADEIRA SOBRE RODAS COM CARREGADEIRA E MARTELO ROMPEDOR HIDRÁULICO, PESO OPERACIONAL DE 6,67 T, EM CAMINHÃO PLATAFORMA 16000 KG. AF_01/2026</v>
          </cell>
          <cell r="C7810" t="str">
            <v>UN</v>
          </cell>
          <cell r="D7810">
            <v>0</v>
          </cell>
          <cell r="E7810" t="str">
            <v>Mobilização e desmobilização de equipamentos pesados</v>
          </cell>
          <cell r="F7810" t="str">
            <v>SINAPI Mai/26</v>
          </cell>
        </row>
        <row r="7811">
          <cell r="A7811">
            <v>106641</v>
          </cell>
          <cell r="B7811" t="str">
            <v>CARGA, MANOBRA E DESCARGA DE RETROESCAVADEIRA SOBRE RODAS COM CARREGADEIRA, PESO OPERACIONAL DE 7,14 T, EM CAMINHÃO GUINCHO-SOCORRO 23000 KG. AF_01/2026</v>
          </cell>
          <cell r="C7811" t="str">
            <v>UN</v>
          </cell>
          <cell r="D7811">
            <v>0</v>
          </cell>
          <cell r="E7811" t="str">
            <v>Mobilização e desmobilização de equipamentos pesados</v>
          </cell>
          <cell r="F7811" t="str">
            <v>SINAPI Mai/26</v>
          </cell>
        </row>
        <row r="7812">
          <cell r="A7812">
            <v>106640</v>
          </cell>
          <cell r="B7812" t="str">
            <v>CARGA, MANOBRA E DESCARGA DE RETROESCAVADEIRA SOBRE RODAS COM CARREGADEIRA, PESO OPERACIONAL DE 7,14 T, EM CAMINHÃO PLATAFORMA 16000 KG. AF_01/2026</v>
          </cell>
          <cell r="C7812" t="str">
            <v>UN</v>
          </cell>
          <cell r="D7812">
            <v>0</v>
          </cell>
          <cell r="E7812" t="str">
            <v>Mobilização e desmobilização de equipamentos pesados</v>
          </cell>
          <cell r="F7812" t="str">
            <v>SINAPI Mai/26</v>
          </cell>
        </row>
        <row r="7813">
          <cell r="A7813">
            <v>106644</v>
          </cell>
          <cell r="B7813" t="str">
            <v>CARGA, MANOBRA E DESCARGA DE ROLO COMPACTADOR DE CARNEIRO VIBRATORIO, PESO OPERACIONAL SEM LASTRO DE 11,95 T, EM CAMINHÃO PLATAFORMA 23000 KG. AF_01/2026</v>
          </cell>
          <cell r="C7813" t="str">
            <v>UN</v>
          </cell>
          <cell r="D7813">
            <v>0</v>
          </cell>
          <cell r="E7813" t="str">
            <v>Mobilização e desmobilização de equipamentos pesados</v>
          </cell>
          <cell r="F7813" t="str">
            <v>SINAPI Mai/26</v>
          </cell>
        </row>
        <row r="7814">
          <cell r="A7814">
            <v>106646</v>
          </cell>
          <cell r="B7814" t="str">
            <v>CARGA, MANOBRA E DESCARGA DE ROLO COMPACTADOR DE CARNEIRO VIBRATORIO, PESO OPERACIONAL SEM LASTRO DE 7,4 T, EM CAMINHÃO GUINCHO-SOCORRO 23000 KG. AF_01/2026</v>
          </cell>
          <cell r="C7814" t="str">
            <v>UN</v>
          </cell>
          <cell r="D7814">
            <v>0</v>
          </cell>
          <cell r="E7814" t="str">
            <v>Mobilização e desmobilização de equipamentos pesados</v>
          </cell>
          <cell r="F7814" t="str">
            <v>SINAPI Mai/26</v>
          </cell>
        </row>
        <row r="7815">
          <cell r="A7815">
            <v>106645</v>
          </cell>
          <cell r="B7815" t="str">
            <v>CARGA, MANOBRA E DESCARGA DE ROLO COMPACTADOR DE CARNEIRO VIBRATORIO, PESO OPERACIONAL SEM LASTRO DE 7,4 T, EM CAMINHÃO PLATAFORMA 16000 KG. AF_01/2026</v>
          </cell>
          <cell r="C7815" t="str">
            <v>UN</v>
          </cell>
          <cell r="D7815">
            <v>0</v>
          </cell>
          <cell r="E7815" t="str">
            <v>Mobilização e desmobilização de equipamentos pesados</v>
          </cell>
          <cell r="F7815" t="str">
            <v>SINAPI Mai/26</v>
          </cell>
        </row>
        <row r="7816">
          <cell r="A7816">
            <v>106643</v>
          </cell>
          <cell r="B7816" t="str">
            <v>CARGA, MANOBRA E DESCARGA DE ROLO COMPACTADOR DE PNEUS, PESO OPERACIONAL SEM LASTRO DE 10,8 T, EM CAMINHÃO PLATAFORMA 23000 KG. AF_01/2026</v>
          </cell>
          <cell r="C7816" t="str">
            <v>UN</v>
          </cell>
          <cell r="D7816">
            <v>0</v>
          </cell>
          <cell r="E7816" t="str">
            <v>Mobilização e desmobilização de equipamentos pesados</v>
          </cell>
          <cell r="F7816" t="str">
            <v>SINAPI Mai/26</v>
          </cell>
        </row>
        <row r="7817">
          <cell r="A7817">
            <v>106642</v>
          </cell>
          <cell r="B7817" t="str">
            <v>CARGA, MANOBRA E DESCARGA DE ROLO COMPACTADOR DE PNEUS, PESO OPERACIONAL SEM LASTRO DE 9,5 T, EM CAMINHÃO PLATAFORMA 16000 KG. AF_01/2026</v>
          </cell>
          <cell r="C7817" t="str">
            <v>UN</v>
          </cell>
          <cell r="D7817">
            <v>0</v>
          </cell>
          <cell r="E7817" t="str">
            <v>Mobilização e desmobilização de equipamentos pesados</v>
          </cell>
          <cell r="F7817" t="str">
            <v>SINAPI Mai/26</v>
          </cell>
        </row>
        <row r="7818">
          <cell r="A7818">
            <v>106649</v>
          </cell>
          <cell r="B7818" t="str">
            <v>CARGA, MANOBRA E DESCARGA DE ROLO COMPACTADOR VIBRATORIO TAMDEM LISO, PESO OPERACIONAL SEM LASTRO DE 10,2 T, EM CAMINHÃO PLATAFORMA 23000 KG. AF_01/2026</v>
          </cell>
          <cell r="C7818" t="str">
            <v>UN</v>
          </cell>
          <cell r="D7818">
            <v>0</v>
          </cell>
          <cell r="E7818" t="str">
            <v>Mobilização e desmobilização de equipamentos pesados</v>
          </cell>
          <cell r="F7818" t="str">
            <v>SINAPI Mai/26</v>
          </cell>
        </row>
        <row r="7819">
          <cell r="A7819">
            <v>106648</v>
          </cell>
          <cell r="B7819" t="str">
            <v>CARGA, MANOBRA E DESCARGA DE ROLO COMPACTADOR VIBRATORIO TAMDEM LISO, PESO OPERACIONAL SEM LASTRO DE 6,5 T, EM CAMINHÃO GUINCHO-SOCORRO 23000 KG. AF_01/2026</v>
          </cell>
          <cell r="C7819" t="str">
            <v>UN</v>
          </cell>
          <cell r="D7819">
            <v>0</v>
          </cell>
          <cell r="E7819" t="str">
            <v>Mobilização e desmobilização de equipamentos pesados</v>
          </cell>
          <cell r="F7819" t="str">
            <v>SINAPI Mai/26</v>
          </cell>
        </row>
        <row r="7820">
          <cell r="A7820">
            <v>106647</v>
          </cell>
          <cell r="B7820" t="str">
            <v>CARGA, MANOBRA E DESCARGA DE ROLO COMPACTADOR VIBRATORIO TAMDEM LISO, PESO OPERACIONAL SEM LASTRO DE 6,5 T, EM CAMINHÃO PLATAFORMA 16000 KG. AF_01/2026</v>
          </cell>
          <cell r="C7820" t="str">
            <v>UN</v>
          </cell>
          <cell r="D7820">
            <v>0</v>
          </cell>
          <cell r="E7820" t="str">
            <v>Mobilização e desmobilização de equipamentos pesados</v>
          </cell>
          <cell r="F7820" t="str">
            <v>SINAPI Mai/26</v>
          </cell>
        </row>
        <row r="7821">
          <cell r="A7821">
            <v>106652</v>
          </cell>
          <cell r="B7821" t="str">
            <v>CARGA, MANOBRA E DESCARGA DE TRATOR DE ESTEIRAS, PESO OPERACIONAL DE 12,9 T, EM CAMINHÃO PLATAFORMA 23000 KG. AF_01/2026</v>
          </cell>
          <cell r="C7821" t="str">
            <v>UN</v>
          </cell>
          <cell r="D7821">
            <v>0</v>
          </cell>
          <cell r="E7821" t="str">
            <v>Mobilização e desmobilização de equipamentos pesados</v>
          </cell>
          <cell r="F7821" t="str">
            <v>SINAPI Mai/26</v>
          </cell>
        </row>
        <row r="7822">
          <cell r="A7822">
            <v>106653</v>
          </cell>
          <cell r="B7822" t="str">
            <v>CARGA, MANOBRA E DESCARGA DE TRATOR DE ESTEIRAS, PESO OPERACIONAL DE 16,7 T, EM CAVALO MECÂNICO 6X2 COM PRANCHA RETA. AF_01/2026</v>
          </cell>
          <cell r="C7822" t="str">
            <v>UN</v>
          </cell>
          <cell r="D7822">
            <v>0</v>
          </cell>
          <cell r="E7822" t="str">
            <v>Mobilização e desmobilização de equipamentos pesados</v>
          </cell>
          <cell r="F7822" t="str">
            <v>SINAPI Mai/26</v>
          </cell>
        </row>
        <row r="7823">
          <cell r="A7823">
            <v>106654</v>
          </cell>
          <cell r="B7823" t="str">
            <v>CARGA, MANOBRA E DESCARGA DE TRATOR DE ESTEIRAS, PESO OPERACIONAL DE 38,5 T, EM CAVALO MECÂNICO 6X2 COM PRANCHA REBAIXADA. AF_01/2026</v>
          </cell>
          <cell r="C7823" t="str">
            <v>UN</v>
          </cell>
          <cell r="D7823">
            <v>0</v>
          </cell>
          <cell r="E7823" t="str">
            <v>Mobilização e desmobilização de equipamentos pesados</v>
          </cell>
          <cell r="F7823" t="str">
            <v>SINAPI Mai/26</v>
          </cell>
        </row>
        <row r="7824">
          <cell r="A7824">
            <v>106651</v>
          </cell>
          <cell r="B7824" t="str">
            <v>CARGA, MANOBRA E DESCARGA DE TRATOR DE ESTEIRAS, PESO OPERACIONAL DE 9,4 T, EM CAMINHÃO GUINCHO-SOCORRO 23000 KG. AF_01/2026</v>
          </cell>
          <cell r="C7824" t="str">
            <v>UN</v>
          </cell>
          <cell r="D7824">
            <v>0</v>
          </cell>
          <cell r="E7824" t="str">
            <v>Mobilização e desmobilização de equipamentos pesados</v>
          </cell>
          <cell r="F7824" t="str">
            <v>SINAPI Mai/26</v>
          </cell>
        </row>
        <row r="7825">
          <cell r="A7825">
            <v>106650</v>
          </cell>
          <cell r="B7825" t="str">
            <v>CARGA, MANOBRA E DESCARGA DE TRATOR DE ESTEIRAS, PESO OPERACIONAL DE 9,4 T, EM CAMINHÃO PLATAFORMA 16000 KG. AF_01/2026</v>
          </cell>
          <cell r="C7825" t="str">
            <v>UN</v>
          </cell>
          <cell r="D7825">
            <v>0</v>
          </cell>
          <cell r="E7825" t="str">
            <v>Mobilização e desmobilização de equipamentos pesados</v>
          </cell>
          <cell r="F7825" t="str">
            <v>SINAPI Mai/26</v>
          </cell>
        </row>
        <row r="7826">
          <cell r="A7826">
            <v>106655</v>
          </cell>
          <cell r="B7826" t="str">
            <v>CARGA, MANOBRA E DESCARGA DE TRATOR DE PNEUS 85 CV COM GRADE DE DISCOS ACOPLADA, PESO OPERACIONAL DO CONJUNTO DE 7,018 T, EM CAVALO MECÂNICO 6X2 COM PRANCHA REBAIXADA. AF_01/2026</v>
          </cell>
          <cell r="C7826" t="str">
            <v>UN</v>
          </cell>
          <cell r="D7826">
            <v>0</v>
          </cell>
          <cell r="E7826" t="str">
            <v>Mobilização e desmobilização de equipamentos pesados</v>
          </cell>
          <cell r="F7826" t="str">
            <v>SINAPI Mai/26</v>
          </cell>
        </row>
        <row r="7827">
          <cell r="A7827">
            <v>106657</v>
          </cell>
          <cell r="B7827" t="str">
            <v>CARGA, MANOBRA E DESCARGA DE TRATOR DE PNEUS 85 CV COM VASSOURA MECÂNICA ACOPLADA, PESO OPERACIONAL DO CONJUNTO DE 5,495 T, EM CAMINHÃO GUINCHO-SOCORRO 23000 KG. AF_01/2026</v>
          </cell>
          <cell r="C7827" t="str">
            <v>UN</v>
          </cell>
          <cell r="D7827">
            <v>0</v>
          </cell>
          <cell r="E7827" t="str">
            <v>Mobilização e desmobilização de equipamentos pesados</v>
          </cell>
          <cell r="F7827" t="str">
            <v>SINAPI Mai/26</v>
          </cell>
        </row>
        <row r="7828">
          <cell r="A7828">
            <v>106656</v>
          </cell>
          <cell r="B7828" t="str">
            <v>CARGA, MANOBRA E DESCARGA DE TRATOR DE PNEUS 85 CV COM VASSOURA MECÂNICA ACOPLADA, PESO OPERACIONAL DO CONJUNTO DE 5,495 T, EM CAMINHÃO PLATAFORMA 16000 KG. AF_01/2026</v>
          </cell>
          <cell r="C7828" t="str">
            <v>UN</v>
          </cell>
          <cell r="D7828">
            <v>0</v>
          </cell>
          <cell r="E7828" t="str">
            <v>Mobilização e desmobilização de equipamentos pesados</v>
          </cell>
          <cell r="F7828" t="str">
            <v>SINAPI Mai/26</v>
          </cell>
        </row>
        <row r="7829">
          <cell r="A7829">
            <v>106661</v>
          </cell>
          <cell r="B7829" t="str">
            <v>CARGA, MANOBRA E DESCARGA DE TRATOR DE PNEUS 85 CV, PESO COM LASTRO DE 4,675 T, EM CAMINHÃO GUINCHO-SOCORRO 23000 KG. AF_01/2026</v>
          </cell>
          <cell r="C7829" t="str">
            <v>UN</v>
          </cell>
          <cell r="D7829">
            <v>0</v>
          </cell>
          <cell r="E7829" t="str">
            <v>Mobilização e desmobilização de equipamentos pesados</v>
          </cell>
          <cell r="F7829" t="str">
            <v>SINAPI Mai/26</v>
          </cell>
        </row>
        <row r="7830">
          <cell r="A7830">
            <v>106660</v>
          </cell>
          <cell r="B7830" t="str">
            <v>CARGA, MANOBRA E DESCARGA DE TRATOR DE PNEUS 85 CV, PESO COM LASTRO DE 4,675 T, EM CAMINHÃO PLATAFORMA 16000 KG. AF_01/2026</v>
          </cell>
          <cell r="C7830" t="str">
            <v>UN</v>
          </cell>
          <cell r="D7830">
            <v>0</v>
          </cell>
          <cell r="E7830" t="str">
            <v>Mobilização e desmobilização de equipamentos pesados</v>
          </cell>
          <cell r="F7830" t="str">
            <v>SINAPI Mai/26</v>
          </cell>
        </row>
        <row r="7831">
          <cell r="A7831">
            <v>106659</v>
          </cell>
          <cell r="B7831" t="str">
            <v>CARGA, MANOBRA E DESCARGA DE TRATOR DE PNEUS COM ESPARGIDOR DE ASFALTO COM TANQUE 2500 L, PESO OPERACIONAL DE 9,51 T, EM CAMINHÃO GUINCHO-SOCORRO 23000 KG. AF_01/2026</v>
          </cell>
          <cell r="C7831" t="str">
            <v>UN</v>
          </cell>
          <cell r="D7831">
            <v>0</v>
          </cell>
          <cell r="E7831" t="str">
            <v>Mobilização e desmobilização de equipamentos pesados</v>
          </cell>
          <cell r="F7831" t="str">
            <v>SINAPI Mai/26</v>
          </cell>
        </row>
        <row r="7832">
          <cell r="A7832">
            <v>106658</v>
          </cell>
          <cell r="B7832" t="str">
            <v>CARGA, MANOBRA E DESCARGA DE TRATOR DE PNEUS COM ESPARGIDOR DE ASFALTO COM TANQUE 2500 L, PESO OPERACIONAL DE 9,51 T, EM CAMINHÃO PLATAFORMA 16000 KG. AF_01/2026</v>
          </cell>
          <cell r="C7832" t="str">
            <v>UN</v>
          </cell>
          <cell r="D7832">
            <v>0</v>
          </cell>
          <cell r="E7832" t="str">
            <v>Mobilização e desmobilização de equipamentos pesados</v>
          </cell>
          <cell r="F7832" t="str">
            <v>SINAPI Mai/26</v>
          </cell>
        </row>
        <row r="7833">
          <cell r="A7833">
            <v>106663</v>
          </cell>
          <cell r="B7833" t="str">
            <v>CARGA, MANOBRA E DESCARGA DE VIBROACABADORA DE ASFALTO SOBRE ESTEIRAS, LARGURA DE PAVIMENTAÇÃO 1,90 M A 5,30 M, PESO OPERACIONAL DE 13,575 T, EM CAMINHÃO PLATAFORMA 23000 KG. AF_01/2026</v>
          </cell>
          <cell r="C7833" t="str">
            <v>UN</v>
          </cell>
          <cell r="D7833">
            <v>0</v>
          </cell>
          <cell r="E7833" t="str">
            <v>Mobilização e desmobilização de equipamentos pesados</v>
          </cell>
          <cell r="F7833" t="str">
            <v>SINAPI Mai/26</v>
          </cell>
        </row>
        <row r="7834">
          <cell r="A7834">
            <v>106662</v>
          </cell>
          <cell r="B7834" t="str">
            <v>CARGA, MANOBRA E DESCARGA DE VIBROACABADORA DE ASFALTO SOBRE ESTEIRAS, LARGURA DE PAVIMENTAÇÃO MÁXIMA 8,00 M, PESO OPERACIONAL DE 18,4 T, EM CAVALO MECÂNICO 6X2 COM PRANCHA RETA. AF_01/2026</v>
          </cell>
          <cell r="C7834" t="str">
            <v>UN</v>
          </cell>
          <cell r="D7834">
            <v>0</v>
          </cell>
          <cell r="E7834" t="str">
            <v>Mobilização e desmobilização de equipamentos pesados</v>
          </cell>
          <cell r="F7834" t="str">
            <v>SINAPI Mai/26</v>
          </cell>
        </row>
        <row r="7835">
          <cell r="A7835">
            <v>106664</v>
          </cell>
          <cell r="B7835" t="str">
            <v>CARGA, MANOBRA E DESCARGA DE VIBROACABADORA DE ASFALTO SOBRE RODAS, LARGURA DE PAVIMENTAÇÃO 1,70 M A 4,20 M, PESO OPERACIONAL DE 12,5 T, EM CAMINHÃO PLATAFORMA 23000 KG. AF_01/2026</v>
          </cell>
          <cell r="C7835" t="str">
            <v>UN</v>
          </cell>
          <cell r="D7835">
            <v>0</v>
          </cell>
          <cell r="E7835" t="str">
            <v>Mobilização e desmobilização de equipamentos pesados</v>
          </cell>
          <cell r="F7835" t="str">
            <v>SINAPI Mai/26</v>
          </cell>
        </row>
        <row r="7836">
          <cell r="A7836">
            <v>106602</v>
          </cell>
          <cell r="B7836" t="str">
            <v>TRANSPORTE DE EQUIPAMENTO PESADO COM CAMINHÃO GUINCHO-SOCORRO 23000 KG, EM VIA INTERNA (DENTRO DO CANTEIRO) EM LEITO NATURAL. AF_01/2026</v>
          </cell>
          <cell r="C7836" t="str">
            <v>UNXKM</v>
          </cell>
          <cell r="D7836">
            <v>0</v>
          </cell>
          <cell r="E7836" t="str">
            <v>Mobilização e desmobilização de equipamentos pesados</v>
          </cell>
          <cell r="F7836" t="str">
            <v>SINAPI Mai/26</v>
          </cell>
        </row>
        <row r="7837">
          <cell r="A7837">
            <v>106603</v>
          </cell>
          <cell r="B7837" t="str">
            <v>TRANSPORTE DE EQUIPAMENTO PESADO COM CAMINHÃO GUINCHO-SOCORRO 23000 KG, EM VIA INTERNA (DENTRO DO CANTEIRO) EM REVESTIMENTO PRIMÁRIO. AF_01/2026</v>
          </cell>
          <cell r="C7837" t="str">
            <v>UNXKM</v>
          </cell>
          <cell r="D7837">
            <v>0</v>
          </cell>
          <cell r="E7837" t="str">
            <v>Mobilização e desmobilização de equipamentos pesados</v>
          </cell>
          <cell r="F7837" t="str">
            <v>SINAPI Mai/26</v>
          </cell>
        </row>
        <row r="7838">
          <cell r="A7838">
            <v>106604</v>
          </cell>
          <cell r="B7838" t="str">
            <v>TRANSPORTE DE EQUIPAMENTO PESADO COM CAMINHÃO GUINCHO-SOCORRO 23000 KG, EM VIA INTERNA (DENTRO DO CANTEIRO) PAVIMENTADA. AF_01/2026</v>
          </cell>
          <cell r="C7838" t="str">
            <v>UNXKM</v>
          </cell>
          <cell r="D7838">
            <v>0</v>
          </cell>
          <cell r="E7838" t="str">
            <v>Mobilização e desmobilização de equipamentos pesados</v>
          </cell>
          <cell r="F7838" t="str">
            <v>SINAPI Mai/26</v>
          </cell>
        </row>
        <row r="7839">
          <cell r="A7839">
            <v>106598</v>
          </cell>
          <cell r="B7839" t="str">
            <v>TRANSPORTE DE EQUIPAMENTO PESADO COM CAMINHÃO GUINCHO-SOCORRO 23000 KG, EM VIA URBANA EM LEITO NATURAL. AF_01/2026</v>
          </cell>
          <cell r="C7839" t="str">
            <v>UNXKM</v>
          </cell>
          <cell r="D7839">
            <v>0</v>
          </cell>
          <cell r="E7839" t="str">
            <v>Mobilização e desmobilização de equipamentos pesados</v>
          </cell>
          <cell r="F7839" t="str">
            <v>SINAPI Mai/26</v>
          </cell>
        </row>
        <row r="7840">
          <cell r="A7840">
            <v>106599</v>
          </cell>
          <cell r="B7840" t="str">
            <v>TRANSPORTE DE EQUIPAMENTO PESADO COM CAMINHÃO GUINCHO-SOCORRO 23000 KG, EM VIA URBANA EM REVESTIMENTO PRIMÁRIO. AF_01/2026</v>
          </cell>
          <cell r="C7840" t="str">
            <v>UNXKM</v>
          </cell>
          <cell r="D7840">
            <v>0</v>
          </cell>
          <cell r="E7840" t="str">
            <v>Mobilização e desmobilização de equipamentos pesados</v>
          </cell>
          <cell r="F7840" t="str">
            <v>SINAPI Mai/26</v>
          </cell>
        </row>
        <row r="7841">
          <cell r="A7841">
            <v>106601</v>
          </cell>
          <cell r="B7841" t="str">
            <v>TRANSPORTE DE EQUIPAMENTO PESADO COM CAMINHÃO GUINCHO-SOCORRO 23000 KG, EM VIA URBANA PAVIMENTADA, ADICIONAL PARA DMT EXCEDENTE A 30 KM. AF_01/2026</v>
          </cell>
          <cell r="C7841" t="str">
            <v>UNXKM</v>
          </cell>
          <cell r="D7841">
            <v>0</v>
          </cell>
          <cell r="E7841" t="str">
            <v>Mobilização e desmobilização de equipamentos pesados</v>
          </cell>
          <cell r="F7841" t="str">
            <v>SINAPI Mai/26</v>
          </cell>
        </row>
        <row r="7842">
          <cell r="A7842">
            <v>106600</v>
          </cell>
          <cell r="B7842" t="str">
            <v>TRANSPORTE DE EQUIPAMENTO PESADO COM CAMINHÃO GUINCHO-SOCORRO 23000 KG, EM VIA URBANA PAVIMENTADA, DMT ATÉ 30 KM. AF_01/2026</v>
          </cell>
          <cell r="C7842" t="str">
            <v>UNXKM</v>
          </cell>
          <cell r="D7842">
            <v>0</v>
          </cell>
          <cell r="E7842" t="str">
            <v>Mobilização e desmobilização de equipamentos pesados</v>
          </cell>
          <cell r="F7842" t="str">
            <v>SINAPI Mai/26</v>
          </cell>
        </row>
        <row r="7843">
          <cell r="A7843">
            <v>106609</v>
          </cell>
          <cell r="B7843" t="str">
            <v>TRANSPORTE DE EQUIPAMENTO PESADO COM CAMINHÃO GUINCHO-SOCORRO 29000 KG, EM VIA INTERNA (DENTRO DO CANTEIRO) EM LEITO NATURAL. AF_01/2026</v>
          </cell>
          <cell r="C7843" t="str">
            <v>UNXKM</v>
          </cell>
          <cell r="D7843">
            <v>0</v>
          </cell>
          <cell r="E7843" t="str">
            <v>Mobilização e desmobilização de equipamentos pesados</v>
          </cell>
          <cell r="F7843" t="str">
            <v>SINAPI Mai/26</v>
          </cell>
        </row>
        <row r="7844">
          <cell r="A7844">
            <v>106610</v>
          </cell>
          <cell r="B7844" t="str">
            <v>TRANSPORTE DE EQUIPAMENTO PESADO COM CAMINHÃO GUINCHO-SOCORRO 29000 KG, EM VIA INTERNA (DENTRO DO CANTEIRO) EM REVESTIMENTO PRIMÁRIO. AF_01/2026</v>
          </cell>
          <cell r="C7844" t="str">
            <v>UNXKM</v>
          </cell>
          <cell r="D7844">
            <v>0</v>
          </cell>
          <cell r="E7844" t="str">
            <v>Mobilização e desmobilização de equipamentos pesados</v>
          </cell>
          <cell r="F7844" t="str">
            <v>SINAPI Mai/26</v>
          </cell>
        </row>
        <row r="7845">
          <cell r="A7845">
            <v>106611</v>
          </cell>
          <cell r="B7845" t="str">
            <v>TRANSPORTE DE EQUIPAMENTO PESADO COM CAMINHÃO GUINCHO-SOCORRO 29000 KG, EM VIA INTERNA (DENTRO DO CANTEIRO) PAVIMENTADA. AF_01/2026</v>
          </cell>
          <cell r="C7845" t="str">
            <v>UNXKM</v>
          </cell>
          <cell r="D7845">
            <v>0</v>
          </cell>
          <cell r="E7845" t="str">
            <v>Mobilização e desmobilização de equipamentos pesados</v>
          </cell>
          <cell r="F7845" t="str">
            <v>SINAPI Mai/26</v>
          </cell>
        </row>
        <row r="7846">
          <cell r="A7846">
            <v>106605</v>
          </cell>
          <cell r="B7846" t="str">
            <v>TRANSPORTE DE EQUIPAMENTO PESADO COM CAMINHÃO GUINCHO-SOCORRO 29000 KG, EM VIA URBANA EM LEITO NATURAL. AF_01/2026</v>
          </cell>
          <cell r="C7846" t="str">
            <v>UNXKM</v>
          </cell>
          <cell r="D7846">
            <v>0</v>
          </cell>
          <cell r="E7846" t="str">
            <v>Mobilização e desmobilização de equipamentos pesados</v>
          </cell>
          <cell r="F7846" t="str">
            <v>SINAPI Mai/26</v>
          </cell>
        </row>
        <row r="7847">
          <cell r="A7847">
            <v>106606</v>
          </cell>
          <cell r="B7847" t="str">
            <v>TRANSPORTE DE EQUIPAMENTO PESADO COM CAMINHÃO GUINCHO-SOCORRO 29000 KG, EM VIA URBANA EM REVESTIMENTO PRIMÁRIO. AF_01/2026</v>
          </cell>
          <cell r="C7847" t="str">
            <v>UNXKM</v>
          </cell>
          <cell r="D7847">
            <v>0</v>
          </cell>
          <cell r="E7847" t="str">
            <v>Mobilização e desmobilização de equipamentos pesados</v>
          </cell>
          <cell r="F7847" t="str">
            <v>SINAPI Mai/26</v>
          </cell>
        </row>
        <row r="7848">
          <cell r="A7848">
            <v>106608</v>
          </cell>
          <cell r="B7848" t="str">
            <v>TRANSPORTE DE EQUIPAMENTO PESADO COM CAMINHÃO GUINCHO-SOCORRO 29000 KG, EM VIA URBANA PAVIMENTADA, ADICIONAL PARA DMT EXCEDENTE A 30 KM. AF_01/2026</v>
          </cell>
          <cell r="C7848" t="str">
            <v>UNXKM</v>
          </cell>
          <cell r="D7848">
            <v>0</v>
          </cell>
          <cell r="E7848" t="str">
            <v>Mobilização e desmobilização de equipamentos pesados</v>
          </cell>
          <cell r="F7848" t="str">
            <v>SINAPI Mai/26</v>
          </cell>
        </row>
        <row r="7849">
          <cell r="A7849">
            <v>106607</v>
          </cell>
          <cell r="B7849" t="str">
            <v>TRANSPORTE DE EQUIPAMENTO PESADO COM CAMINHÃO GUINCHO-SOCORRO 29000 KG, EM VIA URBANA PAVIMENTADA, DMT ATÉ 30 KM. AF_01/2026</v>
          </cell>
          <cell r="C7849" t="str">
            <v>UNXKM</v>
          </cell>
          <cell r="D7849">
            <v>0</v>
          </cell>
          <cell r="E7849" t="str">
            <v>Mobilização e desmobilização de equipamentos pesados</v>
          </cell>
          <cell r="F7849" t="str">
            <v>SINAPI Mai/26</v>
          </cell>
        </row>
        <row r="7850">
          <cell r="A7850">
            <v>106581</v>
          </cell>
          <cell r="B7850" t="str">
            <v>TRANSPORTE DE EQUIPAMENTO PESADO COM CAMINHÃO PLATAFORMA 16000 KG, EM VIA INTERNA (DENTRO DO CANTEIRO) EM LEITO NATURAL. AF_01/2026</v>
          </cell>
          <cell r="C7850" t="str">
            <v>UNXKM</v>
          </cell>
          <cell r="D7850">
            <v>0</v>
          </cell>
          <cell r="E7850" t="str">
            <v>Mobilização e desmobilização de equipamentos pesados</v>
          </cell>
          <cell r="F7850" t="str">
            <v>SINAPI Mai/26</v>
          </cell>
        </row>
        <row r="7851">
          <cell r="A7851">
            <v>106582</v>
          </cell>
          <cell r="B7851" t="str">
            <v>TRANSPORTE DE EQUIPAMENTO PESADO COM CAMINHÃO PLATAFORMA 16000 KG, EM VIA INTERNA (DENTRO DO CANTEIRO) EM REVESTIMENTO PRIMÁRIO. AF_01/2026</v>
          </cell>
          <cell r="C7851" t="str">
            <v>UNXKM</v>
          </cell>
          <cell r="D7851">
            <v>0</v>
          </cell>
          <cell r="E7851" t="str">
            <v>Mobilização e desmobilização de equipamentos pesados</v>
          </cell>
          <cell r="F7851" t="str">
            <v>SINAPI Mai/26</v>
          </cell>
        </row>
        <row r="7852">
          <cell r="A7852">
            <v>106583</v>
          </cell>
          <cell r="B7852" t="str">
            <v>TRANSPORTE DE EQUIPAMENTO PESADO COM CAMINHÃO PLATAFORMA 16000 KG, EM VIA INTERNA (DENTRO DO CANTEIRO) PAVIMENTADA. AF_01/2026</v>
          </cell>
          <cell r="C7852" t="str">
            <v>UNXKM</v>
          </cell>
          <cell r="D7852">
            <v>0</v>
          </cell>
          <cell r="E7852" t="str">
            <v>Mobilização e desmobilização de equipamentos pesados</v>
          </cell>
          <cell r="F7852" t="str">
            <v>SINAPI Mai/26</v>
          </cell>
        </row>
        <row r="7853">
          <cell r="A7853">
            <v>106577</v>
          </cell>
          <cell r="B7853" t="str">
            <v>TRANSPORTE DE EQUIPAMENTO PESADO COM CAMINHÃO PLATAFORMA 16000 KG, EM VIA URBANA EM LEITO NATURAL. AF_01/2026</v>
          </cell>
          <cell r="C7853" t="str">
            <v>UNXKM</v>
          </cell>
          <cell r="D7853">
            <v>0</v>
          </cell>
          <cell r="E7853" t="str">
            <v>Mobilização e desmobilização de equipamentos pesados</v>
          </cell>
          <cell r="F7853" t="str">
            <v>SINAPI Mai/26</v>
          </cell>
        </row>
        <row r="7854">
          <cell r="A7854">
            <v>106578</v>
          </cell>
          <cell r="B7854" t="str">
            <v>TRANSPORTE DE EQUIPAMENTO PESADO COM CAMINHÃO PLATAFORMA 16000 KG, EM VIA URBANA EM REVESTIMENTO PRIMÁRIO. AF_01/2026</v>
          </cell>
          <cell r="C7854" t="str">
            <v>UNXKM</v>
          </cell>
          <cell r="D7854">
            <v>0</v>
          </cell>
          <cell r="E7854" t="str">
            <v>Mobilização e desmobilização de equipamentos pesados</v>
          </cell>
          <cell r="F7854" t="str">
            <v>SINAPI Mai/26</v>
          </cell>
        </row>
        <row r="7855">
          <cell r="A7855">
            <v>106580</v>
          </cell>
          <cell r="B7855" t="str">
            <v>TRANSPORTE DE EQUIPAMENTO PESADO COM CAMINHÃO PLATAFORMA 16000 KG, EM VIA URBANA PAVIMENTADA, ADICIONAL PARA DMT EXCEDENTE A 30 KM. AF_01/2026</v>
          </cell>
          <cell r="C7855" t="str">
            <v>UNXKM</v>
          </cell>
          <cell r="D7855">
            <v>0</v>
          </cell>
          <cell r="E7855" t="str">
            <v>Mobilização e desmobilização de equipamentos pesados</v>
          </cell>
          <cell r="F7855" t="str">
            <v>SINAPI Mai/26</v>
          </cell>
        </row>
        <row r="7856">
          <cell r="A7856">
            <v>106579</v>
          </cell>
          <cell r="B7856" t="str">
            <v>TRANSPORTE DE EQUIPAMENTO PESADO COM CAMINHÃO PLATAFORMA 16000 KG, EM VIA URBANA PAVIMENTADA, DMT ATÉ 30 KM. AF_01/2026</v>
          </cell>
          <cell r="C7856" t="str">
            <v>UNXKM</v>
          </cell>
          <cell r="D7856">
            <v>0</v>
          </cell>
          <cell r="E7856" t="str">
            <v>Mobilização e desmobilização de equipamentos pesados</v>
          </cell>
          <cell r="F7856" t="str">
            <v>SINAPI Mai/26</v>
          </cell>
        </row>
        <row r="7857">
          <cell r="A7857">
            <v>106588</v>
          </cell>
          <cell r="B7857" t="str">
            <v>TRANSPORTE DE EQUIPAMENTO PESADO COM CAMINHÃO PLATAFORMA 23000 KG, EM VIA INTERNA (DENTRO DO CANTEIRO) EM LEITO NATURAL. AF_01/2026</v>
          </cell>
          <cell r="C7857" t="str">
            <v>UNXKM</v>
          </cell>
          <cell r="D7857">
            <v>0</v>
          </cell>
          <cell r="E7857" t="str">
            <v>Mobilização e desmobilização de equipamentos pesados</v>
          </cell>
          <cell r="F7857" t="str">
            <v>SINAPI Mai/26</v>
          </cell>
        </row>
        <row r="7858">
          <cell r="A7858">
            <v>106589</v>
          </cell>
          <cell r="B7858" t="str">
            <v>TRANSPORTE DE EQUIPAMENTO PESADO COM CAMINHÃO PLATAFORMA 23000 KG, EM VIA INTERNA (DENTRO DO CANTEIRO) EM REVESTIMENTO PRIMÁRIO. AF_01/2026</v>
          </cell>
          <cell r="C7858" t="str">
            <v>UNXKM</v>
          </cell>
          <cell r="D7858">
            <v>0</v>
          </cell>
          <cell r="E7858" t="str">
            <v>Mobilização e desmobilização de equipamentos pesados</v>
          </cell>
          <cell r="F7858" t="str">
            <v>SINAPI Mai/26</v>
          </cell>
        </row>
        <row r="7859">
          <cell r="A7859">
            <v>106590</v>
          </cell>
          <cell r="B7859" t="str">
            <v>TRANSPORTE DE EQUIPAMENTO PESADO COM CAMINHÃO PLATAFORMA 23000 KG, EM VIA INTERNA (DENTRO DO CANTEIRO) PAVIMENTADA. AF_01/2026</v>
          </cell>
          <cell r="C7859" t="str">
            <v>UNXKM</v>
          </cell>
          <cell r="D7859">
            <v>0</v>
          </cell>
          <cell r="E7859" t="str">
            <v>Mobilização e desmobilização de equipamentos pesados</v>
          </cell>
          <cell r="F7859" t="str">
            <v>SINAPI Mai/26</v>
          </cell>
        </row>
        <row r="7860">
          <cell r="A7860">
            <v>106584</v>
          </cell>
          <cell r="B7860" t="str">
            <v>TRANSPORTE DE EQUIPAMENTO PESADO COM CAMINHÃO PLATAFORMA 23000 KG, EM VIA URBANA EM LEITO NATURAL. AF_01/2026</v>
          </cell>
          <cell r="C7860" t="str">
            <v>UNXKM</v>
          </cell>
          <cell r="D7860">
            <v>0</v>
          </cell>
          <cell r="E7860" t="str">
            <v>Mobilização e desmobilização de equipamentos pesados</v>
          </cell>
          <cell r="F7860" t="str">
            <v>SINAPI Mai/26</v>
          </cell>
        </row>
        <row r="7861">
          <cell r="A7861">
            <v>106585</v>
          </cell>
          <cell r="B7861" t="str">
            <v>TRANSPORTE DE EQUIPAMENTO PESADO COM CAMINHÃO PLATAFORMA 23000 KG, EM VIA URBANA EM REVESTIMENTO PRIMÁRIO. AF_01/2026</v>
          </cell>
          <cell r="C7861" t="str">
            <v>UNXKM</v>
          </cell>
          <cell r="D7861">
            <v>0</v>
          </cell>
          <cell r="E7861" t="str">
            <v>Mobilização e desmobilização de equipamentos pesados</v>
          </cell>
          <cell r="F7861" t="str">
            <v>SINAPI Mai/26</v>
          </cell>
        </row>
        <row r="7862">
          <cell r="A7862">
            <v>106587</v>
          </cell>
          <cell r="B7862" t="str">
            <v>TRANSPORTE DE EQUIPAMENTO PESADO COM CAMINHÃO PLATAFORMA 23000 KG, EM VIA URBANA PAVIMENTADA, ADICIONAL PARA DMT EXCEDENTE A 30 KM. AF_01/2026</v>
          </cell>
          <cell r="C7862" t="str">
            <v>UNXKM</v>
          </cell>
          <cell r="D7862">
            <v>0</v>
          </cell>
          <cell r="E7862" t="str">
            <v>Mobilização e desmobilização de equipamentos pesados</v>
          </cell>
          <cell r="F7862" t="str">
            <v>SINAPI Mai/26</v>
          </cell>
        </row>
        <row r="7863">
          <cell r="A7863">
            <v>106586</v>
          </cell>
          <cell r="B7863" t="str">
            <v>TRANSPORTE DE EQUIPAMENTO PESADO COM CAMINHÃO PLATAFORMA 23000 KG, EM VIA URBANA PAVIMENTADA, DMT ATÉ 30 KM. AF_01/2026</v>
          </cell>
          <cell r="C7863" t="str">
            <v>UNXKM</v>
          </cell>
          <cell r="D7863">
            <v>0</v>
          </cell>
          <cell r="E7863" t="str">
            <v>Mobilização e desmobilização de equipamentos pesados</v>
          </cell>
          <cell r="F7863" t="str">
            <v>SINAPI Mai/26</v>
          </cell>
        </row>
        <row r="7864">
          <cell r="A7864">
            <v>106595</v>
          </cell>
          <cell r="B7864" t="str">
            <v>TRANSPORTE DE EQUIPAMENTO PESADO COM CAMINHÃO PLATAFORMA 29000 KG, EM VIA INTERNA (DENTRO DO CANTEIRO) EM LEITO NATURAL. AF_01/2026</v>
          </cell>
          <cell r="C7864" t="str">
            <v>UNXKM</v>
          </cell>
          <cell r="D7864">
            <v>0</v>
          </cell>
          <cell r="E7864" t="str">
            <v>Mobilização e desmobilização de equipamentos pesados</v>
          </cell>
          <cell r="F7864" t="str">
            <v>SINAPI Mai/26</v>
          </cell>
        </row>
        <row r="7865">
          <cell r="A7865">
            <v>106596</v>
          </cell>
          <cell r="B7865" t="str">
            <v>TRANSPORTE DE EQUIPAMENTO PESADO COM CAMINHÃO PLATAFORMA 29000 KG, EM VIA INTERNA (DENTRO DO CANTEIRO) EM REVESTIMENTO PRIMÁRIO. AF_01/2026</v>
          </cell>
          <cell r="C7865" t="str">
            <v>UNXKM</v>
          </cell>
          <cell r="D7865">
            <v>0</v>
          </cell>
          <cell r="E7865" t="str">
            <v>Mobilização e desmobilização de equipamentos pesados</v>
          </cell>
          <cell r="F7865" t="str">
            <v>SINAPI Mai/26</v>
          </cell>
        </row>
        <row r="7866">
          <cell r="A7866">
            <v>106597</v>
          </cell>
          <cell r="B7866" t="str">
            <v>TRANSPORTE DE EQUIPAMENTO PESADO COM CAMINHÃO PLATAFORMA 29000 KG, EM VIA INTERNA (DENTRO DO CANTEIRO) PAVIMENTADA. AF_01/2026</v>
          </cell>
          <cell r="C7866" t="str">
            <v>UNXKM</v>
          </cell>
          <cell r="D7866">
            <v>0</v>
          </cell>
          <cell r="E7866" t="str">
            <v>Mobilização e desmobilização de equipamentos pesados</v>
          </cell>
          <cell r="F7866" t="str">
            <v>SINAPI Mai/26</v>
          </cell>
        </row>
        <row r="7867">
          <cell r="A7867">
            <v>106591</v>
          </cell>
          <cell r="B7867" t="str">
            <v>TRANSPORTE DE EQUIPAMENTO PESADO COM CAMINHÃO PLATAFORMA 29000 KG, EM VIA URBANA EM LEITO NATURAL. AF_01/2026</v>
          </cell>
          <cell r="C7867" t="str">
            <v>UNXKM</v>
          </cell>
          <cell r="D7867">
            <v>0</v>
          </cell>
          <cell r="E7867" t="str">
            <v>Mobilização e desmobilização de equipamentos pesados</v>
          </cell>
          <cell r="F7867" t="str">
            <v>SINAPI Mai/26</v>
          </cell>
        </row>
        <row r="7868">
          <cell r="A7868">
            <v>106592</v>
          </cell>
          <cell r="B7868" t="str">
            <v>TRANSPORTE DE EQUIPAMENTO PESADO COM CAMINHÃO PLATAFORMA 29000 KG, EM VIA URBANA EM REVESTIMENTO PRIMÁRIO. AF_01/2026</v>
          </cell>
          <cell r="C7868" t="str">
            <v>UNXKM</v>
          </cell>
          <cell r="D7868">
            <v>0</v>
          </cell>
          <cell r="E7868" t="str">
            <v>Mobilização e desmobilização de equipamentos pesados</v>
          </cell>
          <cell r="F7868" t="str">
            <v>SINAPI Mai/26</v>
          </cell>
        </row>
        <row r="7869">
          <cell r="A7869">
            <v>106594</v>
          </cell>
          <cell r="B7869" t="str">
            <v>TRANSPORTE DE EQUIPAMENTO PESADO COM CAMINHÃO PLATAFORMA 29000 KG, EM VIA URBANA PAVIMENTADA, ADICIONAL PARA DMT EXCEDENTE A 30 KM. AF_01/2026</v>
          </cell>
          <cell r="C7869" t="str">
            <v>UNXKM</v>
          </cell>
          <cell r="D7869">
            <v>0</v>
          </cell>
          <cell r="E7869" t="str">
            <v>Mobilização e desmobilização de equipamentos pesados</v>
          </cell>
          <cell r="F7869" t="str">
            <v>SINAPI Mai/26</v>
          </cell>
        </row>
        <row r="7870">
          <cell r="A7870">
            <v>106593</v>
          </cell>
          <cell r="B7870" t="str">
            <v>TRANSPORTE DE EQUIPAMENTO PESADO COM CAMINHÃO PLATAFORMA 29000 KG, EM VIA URBANA PAVIMENTADA, DMT ATÉ 30 KM. AF_01/2026</v>
          </cell>
          <cell r="C7870" t="str">
            <v>UNXKM</v>
          </cell>
          <cell r="D7870">
            <v>0</v>
          </cell>
          <cell r="E7870" t="str">
            <v>Mobilização e desmobilização de equipamentos pesados</v>
          </cell>
          <cell r="F7870" t="str">
            <v>SINAPI Mai/26</v>
          </cell>
        </row>
        <row r="7871">
          <cell r="A7871">
            <v>106616</v>
          </cell>
          <cell r="B7871" t="str">
            <v>TRANSPORTE DE EQUIPAMENTO PESADO COM CAVALO MECÂNICO 6X2 COM PRANCHA REBAIXADA KG, EM VIA INTERNA (DENTRO DO CANTEIRO) EM LEITO NATURAL. AF_01/2026</v>
          </cell>
          <cell r="C7871" t="str">
            <v>UNXKM</v>
          </cell>
          <cell r="D7871">
            <v>0</v>
          </cell>
          <cell r="E7871" t="str">
            <v>Mobilização e desmobilização de equipamentos pesados</v>
          </cell>
          <cell r="F7871" t="str">
            <v>SINAPI Mai/26</v>
          </cell>
        </row>
        <row r="7872">
          <cell r="A7872">
            <v>106617</v>
          </cell>
          <cell r="B7872" t="str">
            <v>TRANSPORTE DE EQUIPAMENTO PESADO COM CAVALO MECÂNICO 6X2 COM PRANCHA REBAIXADA KG, EM VIA INTERNA (DENTRO DO CANTEIRO) EM REVESTIMENTO PRIMÁRIO. AF_01/2026</v>
          </cell>
          <cell r="C7872" t="str">
            <v>UNXKM</v>
          </cell>
          <cell r="D7872">
            <v>0</v>
          </cell>
          <cell r="E7872" t="str">
            <v>Mobilização e desmobilização de equipamentos pesados</v>
          </cell>
          <cell r="F7872" t="str">
            <v>SINAPI Mai/26</v>
          </cell>
        </row>
        <row r="7873">
          <cell r="A7873">
            <v>106618</v>
          </cell>
          <cell r="B7873" t="str">
            <v>TRANSPORTE DE EQUIPAMENTO PESADO COM CAVALO MECÂNICO 6X2 COM PRANCHA REBAIXADA KG, EM VIA INTERNA (DENTRO DO CANTEIRO) PAVIMENTADA. AF_01/2026</v>
          </cell>
          <cell r="C7873" t="str">
            <v>UNXKM</v>
          </cell>
          <cell r="D7873">
            <v>0</v>
          </cell>
          <cell r="E7873" t="str">
            <v>Mobilização e desmobilização de equipamentos pesados</v>
          </cell>
          <cell r="F7873" t="str">
            <v>SINAPI Mai/26</v>
          </cell>
        </row>
        <row r="7874">
          <cell r="A7874">
            <v>106612</v>
          </cell>
          <cell r="B7874" t="str">
            <v>TRANSPORTE DE EQUIPAMENTO PESADO COM CAVALO MECÂNICO 6X2 COM PRANCHA REBAIXADA KG, EM VIA URBANA EM LEITO NATURAL. AF_01/2026</v>
          </cell>
          <cell r="C7874" t="str">
            <v>UNXKM</v>
          </cell>
          <cell r="D7874">
            <v>0</v>
          </cell>
          <cell r="E7874" t="str">
            <v>Mobilização e desmobilização de equipamentos pesados</v>
          </cell>
          <cell r="F7874" t="str">
            <v>SINAPI Mai/26</v>
          </cell>
        </row>
        <row r="7875">
          <cell r="A7875">
            <v>106613</v>
          </cell>
          <cell r="B7875" t="str">
            <v>TRANSPORTE DE EQUIPAMENTO PESADO COM CAVALO MECÂNICO 6X2 COM PRANCHA REBAIXADA KG, EM VIA URBANA EM REVESTIMENTO PRIMÁRIO. AF_01/2026</v>
          </cell>
          <cell r="C7875" t="str">
            <v>UNXKM</v>
          </cell>
          <cell r="D7875">
            <v>0</v>
          </cell>
          <cell r="E7875" t="str">
            <v>Mobilização e desmobilização de equipamentos pesados</v>
          </cell>
          <cell r="F7875" t="str">
            <v>SINAPI Mai/26</v>
          </cell>
        </row>
        <row r="7876">
          <cell r="A7876">
            <v>106615</v>
          </cell>
          <cell r="B7876" t="str">
            <v>TRANSPORTE DE EQUIPAMENTO PESADO COM CAVALO MECÂNICO 6X2 COM PRANCHA REBAIXADA KG, EM VIA URBANA PAVIMENTADA, ADICIONAL PARA DMT EXCEDENTE A 30 KM. AF_01/2026</v>
          </cell>
          <cell r="C7876" t="str">
            <v>UNXKM</v>
          </cell>
          <cell r="D7876">
            <v>0</v>
          </cell>
          <cell r="E7876" t="str">
            <v>Mobilização e desmobilização de equipamentos pesados</v>
          </cell>
          <cell r="F7876" t="str">
            <v>SINAPI Mai/26</v>
          </cell>
        </row>
        <row r="7877">
          <cell r="A7877">
            <v>106614</v>
          </cell>
          <cell r="B7877" t="str">
            <v>TRANSPORTE DE EQUIPAMENTO PESADO COM CAVALO MECÂNICO 6X2 COM PRANCHA REBAIXADA KG, EM VIA URBANA PAVIMENTADA, DMT ATÉ 30 KM. AF_01/2026</v>
          </cell>
          <cell r="C7877" t="str">
            <v>UNXKM</v>
          </cell>
          <cell r="D7877">
            <v>0</v>
          </cell>
          <cell r="E7877" t="str">
            <v>Mobilização e desmobilização de equipamentos pesados</v>
          </cell>
          <cell r="F7877" t="str">
            <v>SINAPI Mai/26</v>
          </cell>
        </row>
        <row r="7878">
          <cell r="A7878">
            <v>106623</v>
          </cell>
          <cell r="B7878" t="str">
            <v>TRANSPORTE DE EQUIPAMENTO PESADO COM CAVALO MECÂNICO 6X2 COM PRANCHA RETA KG, EM VIA INTERNA (DENTRO DO CANTEIRO) EM LEITO NATURAL. AF_01/2026</v>
          </cell>
          <cell r="C7878" t="str">
            <v>UNXKM</v>
          </cell>
          <cell r="D7878">
            <v>0</v>
          </cell>
          <cell r="E7878" t="str">
            <v>Mobilização e desmobilização de equipamentos pesados</v>
          </cell>
          <cell r="F7878" t="str">
            <v>SINAPI Mai/26</v>
          </cell>
        </row>
        <row r="7879">
          <cell r="A7879">
            <v>106624</v>
          </cell>
          <cell r="B7879" t="str">
            <v>TRANSPORTE DE EQUIPAMENTO PESADO COM CAVALO MECÂNICO 6X2 COM PRANCHA RETA KG, EM VIA INTERNA (DENTRO DO CANTEIRO) EM REVESTIMENTO PRIMÁRIO. AF_01/2026</v>
          </cell>
          <cell r="C7879" t="str">
            <v>UNXKM</v>
          </cell>
          <cell r="D7879">
            <v>0</v>
          </cell>
          <cell r="E7879" t="str">
            <v>Mobilização e desmobilização de equipamentos pesados</v>
          </cell>
          <cell r="F7879" t="str">
            <v>SINAPI Mai/26</v>
          </cell>
        </row>
        <row r="7880">
          <cell r="A7880">
            <v>106625</v>
          </cell>
          <cell r="B7880" t="str">
            <v>TRANSPORTE DE EQUIPAMENTO PESADO COM CAVALO MECÂNICO 6X2 COM PRANCHA RETA KG, EM VIA INTERNA (DENTRO DO CANTEIRO) PAVIMENTADA. AF_01/2026</v>
          </cell>
          <cell r="C7880" t="str">
            <v>UNXKM</v>
          </cell>
          <cell r="D7880">
            <v>0</v>
          </cell>
          <cell r="E7880" t="str">
            <v>Mobilização e desmobilização de equipamentos pesados</v>
          </cell>
          <cell r="F7880" t="str">
            <v>SINAPI Mai/26</v>
          </cell>
        </row>
        <row r="7881">
          <cell r="A7881">
            <v>106619</v>
          </cell>
          <cell r="B7881" t="str">
            <v>TRANSPORTE DE EQUIPAMENTO PESADO COM CAVALO MECÂNICO 6X2 COM PRANCHA RETA KG, EM VIA URBANA EM LEITO NATURAL. AF_01/2026</v>
          </cell>
          <cell r="C7881" t="str">
            <v>UNXKM</v>
          </cell>
          <cell r="D7881">
            <v>0</v>
          </cell>
          <cell r="E7881" t="str">
            <v>Mobilização e desmobilização de equipamentos pesados</v>
          </cell>
          <cell r="F7881" t="str">
            <v>SINAPI Mai/26</v>
          </cell>
        </row>
        <row r="7882">
          <cell r="A7882">
            <v>106620</v>
          </cell>
          <cell r="B7882" t="str">
            <v>TRANSPORTE DE EQUIPAMENTO PESADO COM CAVALO MECÂNICO 6X2 COM PRANCHA RETA KG, EM VIA URBANA EM REVESTIMENTO PRIMÁRIO. AF_01/2026</v>
          </cell>
          <cell r="C7882" t="str">
            <v>UNXKM</v>
          </cell>
          <cell r="D7882">
            <v>0</v>
          </cell>
          <cell r="E7882" t="str">
            <v>Mobilização e desmobilização de equipamentos pesados</v>
          </cell>
          <cell r="F7882" t="str">
            <v>SINAPI Mai/26</v>
          </cell>
        </row>
        <row r="7883">
          <cell r="A7883">
            <v>106622</v>
          </cell>
          <cell r="B7883" t="str">
            <v>TRANSPORTE DE EQUIPAMENTO PESADO COM CAVALO MECÂNICO 6X2 COM PRANCHA RETA KG, EM VIA URBANA PAVIMENTADA, ADICIONAL PARA DMT EXCEDENTE A 30 KM. AF_01/2026</v>
          </cell>
          <cell r="C7883" t="str">
            <v>UNXKM</v>
          </cell>
          <cell r="D7883">
            <v>0</v>
          </cell>
          <cell r="E7883" t="str">
            <v>Mobilização e desmobilização de equipamentos pesados</v>
          </cell>
          <cell r="F7883" t="str">
            <v>SINAPI Mai/26</v>
          </cell>
        </row>
        <row r="7884">
          <cell r="A7884">
            <v>106621</v>
          </cell>
          <cell r="B7884" t="str">
            <v>TRANSPORTE DE EQUIPAMENTO PESADO COM CAVALO MECÂNICO 6X2 COM PRANCHA RETA KG, EM VIA URBANA PAVIMENTADA, DMT ATÉ 30 KM. AF_01/2026</v>
          </cell>
          <cell r="C7884" t="str">
            <v>UNXKM</v>
          </cell>
          <cell r="D7884">
            <v>0</v>
          </cell>
          <cell r="E7884" t="str">
            <v>Mobilização e desmobilização de equipamentos pesados</v>
          </cell>
          <cell r="F7884" t="str">
            <v>SINAPI Mai/26</v>
          </cell>
        </row>
        <row r="7885">
          <cell r="A7885">
            <v>103313</v>
          </cell>
          <cell r="B7885" t="str">
            <v>INSTALAÇÃO DE BALIZADOR METÁLICO COM LED, EM ALUMÍNIO COM DIFUSOR EM POLICARBONATO E DIMENSÕES 6,2 CM X30 CM, COM PINTURA ELETROSTÁTICA, SOBRE PISO DE CONCRETO EXISTENTE. AF_11/2021</v>
          </cell>
          <cell r="C7885" t="str">
            <v>UN</v>
          </cell>
          <cell r="D7885">
            <v>0</v>
          </cell>
          <cell r="E7885" t="str">
            <v>Mobiliário Urbano</v>
          </cell>
          <cell r="F7885" t="str">
            <v>SINAPI Mai/26</v>
          </cell>
        </row>
        <row r="7886">
          <cell r="A7886">
            <v>103309</v>
          </cell>
          <cell r="B7886" t="str">
            <v>INSTALAÇÃO DE BALIZADOR METÁLICO, MODELO OLEGÁRIO, EM TUBO DE AÇO GALVANIZADO ESPESSURA 3" E DIMENSÕES 9 CM X 78,5 CM, COM PINTURA ELETROSTÁTICA, SOBRE PISO DE CONCRETO EXISTENTE. AF_11/2021</v>
          </cell>
          <cell r="C7886" t="str">
            <v>UN</v>
          </cell>
          <cell r="D7886">
            <v>0</v>
          </cell>
          <cell r="E7886" t="str">
            <v>Mobiliário Urbano</v>
          </cell>
          <cell r="F7886" t="str">
            <v>SINAPI Mai/26</v>
          </cell>
        </row>
        <row r="7887">
          <cell r="A7887">
            <v>103312</v>
          </cell>
          <cell r="B7887" t="str">
            <v>INSTALAÇÃO DE BALIZADOR METÁLICO, MODELO OLEGÁRIO, EM TUBO DE AÇO GALVANIZADO ESPESSURA 3" E DIMENSÕES 9 CM X 78,5 CM, COM PINTURA ELETROSTÁTICA, SOBRE SOLO. AF_11/2021</v>
          </cell>
          <cell r="C7887" t="str">
            <v>UN</v>
          </cell>
          <cell r="D7887">
            <v>0</v>
          </cell>
          <cell r="E7887" t="str">
            <v>Mobiliário Urbano</v>
          </cell>
          <cell r="F7887" t="str">
            <v>SINAPI Mai/26</v>
          </cell>
        </row>
        <row r="7888">
          <cell r="A7888">
            <v>103296</v>
          </cell>
          <cell r="B7888" t="str">
            <v>INSTALAÇÃO DE BALIZADOR PRÉ-FABRICADO DE CONCRETO, DIMENSÕES 30 CM X 60 CM, SOBRE PISO DE CONCRETO EXISTENTE. AF_11/2021</v>
          </cell>
          <cell r="C7888" t="str">
            <v>UN</v>
          </cell>
          <cell r="D7888">
            <v>0</v>
          </cell>
          <cell r="E7888" t="str">
            <v>Mobiliário Urbano</v>
          </cell>
          <cell r="F7888" t="str">
            <v>SINAPI Mai/26</v>
          </cell>
        </row>
        <row r="7889">
          <cell r="A7889">
            <v>103300</v>
          </cell>
          <cell r="B7889" t="str">
            <v>INSTALAÇÃO DE BALIZADOR PRÉ-FABRICADO DE CONCRETO, DIMENSÕES 30 CM X 60 CM, SOBRE SOLO. AF_11/2021</v>
          </cell>
          <cell r="C7889" t="str">
            <v>UN</v>
          </cell>
          <cell r="D7889">
            <v>0</v>
          </cell>
          <cell r="E7889" t="str">
            <v>Mobiliário Urbano</v>
          </cell>
          <cell r="F7889" t="str">
            <v>SINAPI Mai/26</v>
          </cell>
        </row>
        <row r="7890">
          <cell r="A7890">
            <v>103301</v>
          </cell>
          <cell r="B7890" t="str">
            <v>INSTALAÇÃO DE BANCO CIRCULAR PRÉ-FABRICADO DE CONCRETO, DIMENSÕES 60 CM X 40 CM. AF_11/2021</v>
          </cell>
          <cell r="C7890" t="str">
            <v>UN</v>
          </cell>
          <cell r="D7890">
            <v>0</v>
          </cell>
          <cell r="E7890" t="str">
            <v>Mobiliário Urbano</v>
          </cell>
          <cell r="F7890" t="str">
            <v>SINAPI Mai/26</v>
          </cell>
        </row>
        <row r="7891">
          <cell r="A7891">
            <v>103304</v>
          </cell>
          <cell r="B7891" t="str">
            <v>INSTALAÇÃO DE BANCO METÁLICO COM ENCOSTO, 1,60 M DE COMPRIMENTO, EM TUBO DE AÇO CARBONO COM PINTURA ELETROSTÁTICA, SOBRE PISO DE CONCRETO EXISTENTE. AF_11/2021</v>
          </cell>
          <cell r="C7891" t="str">
            <v>UN</v>
          </cell>
          <cell r="D7891">
            <v>1262.68</v>
          </cell>
          <cell r="E7891" t="str">
            <v>Mobiliário Urbano</v>
          </cell>
          <cell r="F7891" t="str">
            <v>SINAPI Mai/26</v>
          </cell>
        </row>
        <row r="7892">
          <cell r="A7892">
            <v>103305</v>
          </cell>
          <cell r="B7892" t="str">
            <v>INSTALAÇÃO DE BANCO METÁLICO SEM ENCOSTO, EM TUBOS E CHAPAS DE AÇO CARBONO, PINTURA POR PROCESSO ELETROSTÁTICO, DIMENSÕES 49 CM X 157 CM X 34 CM, SOBRE PISO DE CONCRETO EXISTENTE. AF_11/2021</v>
          </cell>
          <cell r="C7892" t="str">
            <v>UN</v>
          </cell>
          <cell r="D7892">
            <v>0</v>
          </cell>
          <cell r="E7892" t="str">
            <v>Mobiliário Urbano</v>
          </cell>
          <cell r="F7892" t="str">
            <v>SINAPI Mai/26</v>
          </cell>
        </row>
        <row r="7893">
          <cell r="A7893">
            <v>103294</v>
          </cell>
          <cell r="B7893" t="str">
            <v>INSTALAÇÃO DE BANCO PRÉ-FABRICADO DE CONCRETO COM ENCOSTO, DIMENSÕES 180 CM X 64 CM X 89 CM, SOBRE PISO DE CONCRETO EXISTENTE. AF_11/2021</v>
          </cell>
          <cell r="C7893" t="str">
            <v>UN</v>
          </cell>
          <cell r="D7893">
            <v>0</v>
          </cell>
          <cell r="E7893" t="str">
            <v>Mobiliário Urbano</v>
          </cell>
          <cell r="F7893" t="str">
            <v>SINAPI Mai/26</v>
          </cell>
        </row>
        <row r="7894">
          <cell r="A7894">
            <v>103298</v>
          </cell>
          <cell r="B7894" t="str">
            <v>INSTALAÇÃO DE BANCO PRÉ-FABRICADO DE CONCRETO COM ENCOSTO, DIMENSÕES 180 CM X 64 CM X 89 CM, SOBRE SOLO. AF_11/2021</v>
          </cell>
          <cell r="C7894" t="str">
            <v>UN</v>
          </cell>
          <cell r="D7894">
            <v>0</v>
          </cell>
          <cell r="E7894" t="str">
            <v>Mobiliário Urbano</v>
          </cell>
          <cell r="F7894" t="str">
            <v>SINAPI Mai/26</v>
          </cell>
        </row>
        <row r="7895">
          <cell r="A7895">
            <v>103293</v>
          </cell>
          <cell r="B7895" t="str">
            <v>INSTALAÇÃO DE BANCO PRÉ-FABRICADO DE CONCRETO SEM ENCOSTO, DIMENSÕES 115 CM X 50 CM X 45 CM, SOBRE PISO DE CONCRETO EXISTENTE. AF_11/2021</v>
          </cell>
          <cell r="C7895" t="str">
            <v>UN</v>
          </cell>
          <cell r="D7895">
            <v>0</v>
          </cell>
          <cell r="E7895" t="str">
            <v>Mobiliário Urbano</v>
          </cell>
          <cell r="F7895" t="str">
            <v>SINAPI Mai/26</v>
          </cell>
        </row>
        <row r="7896">
          <cell r="A7896">
            <v>103297</v>
          </cell>
          <cell r="B7896" t="str">
            <v>INSTALAÇÃO DE BANCO PRÉ-FABRICADO DE CONCRETO SEM ENCOSTO, DIMENSÕES 115 CM X 50 CM X 45 CM, SOBRE SOLO. AF_11/2021</v>
          </cell>
          <cell r="C7896" t="str">
            <v>UN</v>
          </cell>
          <cell r="D7896">
            <v>0</v>
          </cell>
          <cell r="E7896" t="str">
            <v>Mobiliário Urbano</v>
          </cell>
          <cell r="F7896" t="str">
            <v>SINAPI Mai/26</v>
          </cell>
        </row>
        <row r="7897">
          <cell r="A7897">
            <v>103311</v>
          </cell>
          <cell r="B7897" t="str">
            <v>INSTALAÇÃO DE BICICLETÁRIO MODELO U INVERTIDO, DIMENSÕES 110 CM X 78 CM EM TUBO CIRCULAR DE AÇO Ø 2'' COM PINTURA ELETROSTÁTICA, FIXADO COM CONCRETO, SOBRE SOLO. AF_11/2021</v>
          </cell>
          <cell r="C7897" t="str">
            <v>UN</v>
          </cell>
          <cell r="D7897">
            <v>0</v>
          </cell>
          <cell r="E7897" t="str">
            <v>Mobiliário Urbano</v>
          </cell>
          <cell r="F7897" t="str">
            <v>SINAPI Mai/26</v>
          </cell>
        </row>
        <row r="7898">
          <cell r="A7898">
            <v>103306</v>
          </cell>
          <cell r="B7898" t="str">
            <v>INSTALAÇÃO DE BICICLETÁRIO MODELO U INVERTIDO, DIMENSÕES 82 CM X 78 CM EM TUBO CIRCULAR DE AÇO Ø 2'' COM PINTURA ELETROSTÁTICA, FIXADO COM CHUMBADOR MECÂNICO, SOBRE PISO DE CONCRETO EXISTENTE. AF_11/2021</v>
          </cell>
          <cell r="C7898" t="str">
            <v>UN</v>
          </cell>
          <cell r="D7898">
            <v>0</v>
          </cell>
          <cell r="E7898" t="str">
            <v>Mobiliário Urbano</v>
          </cell>
          <cell r="F7898" t="str">
            <v>SINAPI Mai/26</v>
          </cell>
        </row>
        <row r="7899">
          <cell r="A7899">
            <v>103308</v>
          </cell>
          <cell r="B7899" t="str">
            <v>INSTALAÇÃO DE BICICLETÁRIO MODELO U INVERTIDO, DIMENSÕES 82 CM X 78 CM EM TUBO CIRCULAR DE AÇO Ø 2'' COM PINTURA ELETROSTÁTICA, FIXADO COM CONCRETO, SOBRE PISO DE CONCRETO EXISTENTE. AF_11/2021</v>
          </cell>
          <cell r="C7899" t="str">
            <v>UN</v>
          </cell>
          <cell r="D7899">
            <v>0</v>
          </cell>
          <cell r="E7899" t="str">
            <v>Mobiliário Urbano</v>
          </cell>
          <cell r="F7899" t="str">
            <v>SINAPI Mai/26</v>
          </cell>
        </row>
        <row r="7900">
          <cell r="A7900">
            <v>103295</v>
          </cell>
          <cell r="B7900" t="str">
            <v>INSTALAÇÃO DE CONJUNTO COM MESA E QUATRO BANCOS PRÉ-FABRICADO DE CONCRETO, DIMENSÕES 90 CM X 95 CM (MESA) E 20 CM X 60 CM (BANCO), SOBRE PISO DE CONCRETO EXISTENTE. AF_11/2021</v>
          </cell>
          <cell r="C7900" t="str">
            <v>UN</v>
          </cell>
          <cell r="D7900">
            <v>0</v>
          </cell>
          <cell r="E7900" t="str">
            <v>Mobiliário Urbano</v>
          </cell>
          <cell r="F7900" t="str">
            <v>SINAPI Mai/26</v>
          </cell>
        </row>
        <row r="7901">
          <cell r="A7901">
            <v>103299</v>
          </cell>
          <cell r="B7901" t="str">
            <v>INSTALAÇÃO DE CONJUNTO COM MESA E QUATRO BANCOS PRÉ-FABRICADO DE CONCRETO, DIMENSÕES 90 CM X 95 CM (MESA) E 20 CM X 60 CM (BANCO), SOBRE SOLO. AF_11/2021</v>
          </cell>
          <cell r="C7901" t="str">
            <v>UN</v>
          </cell>
          <cell r="D7901">
            <v>0</v>
          </cell>
          <cell r="E7901" t="str">
            <v>Mobiliário Urbano</v>
          </cell>
          <cell r="F7901" t="str">
            <v>SINAPI Mai/26</v>
          </cell>
        </row>
        <row r="7902">
          <cell r="A7902">
            <v>103302</v>
          </cell>
          <cell r="B7902" t="str">
            <v>INSTALAÇÃO DE FLOREIRA CIRCULAR PRÉ-FABRICADO DE CONCRETO, DIMENSÕES 60 CM X 40 CM. AF_11/2021</v>
          </cell>
          <cell r="C7902" t="str">
            <v>UN</v>
          </cell>
          <cell r="D7902">
            <v>0</v>
          </cell>
          <cell r="E7902" t="str">
            <v>Mobiliário Urbano</v>
          </cell>
          <cell r="F7902" t="str">
            <v>SINAPI Mai/26</v>
          </cell>
        </row>
        <row r="7903">
          <cell r="A7903">
            <v>103307</v>
          </cell>
          <cell r="B7903" t="str">
            <v>INSTALAÇÃO DE LIXEIRA METÁLICA DUPLA, CAPACIDADE DE 60 L, EM TUBO DE AÇO CARBONO E CESTOS EM CHAPA DE AÇO COM PINTURA ELETROSTÁTICA, SOBRE PISO DE CONCRETO EXISTENTE. AF_11/2021</v>
          </cell>
          <cell r="C7903" t="str">
            <v>UN</v>
          </cell>
          <cell r="D7903">
            <v>1367.66</v>
          </cell>
          <cell r="E7903" t="str">
            <v>Mobiliário Urbano</v>
          </cell>
          <cell r="F7903" t="str">
            <v>SINAPI Mai/26</v>
          </cell>
        </row>
        <row r="7904">
          <cell r="A7904">
            <v>103310</v>
          </cell>
          <cell r="B7904" t="str">
            <v>INSTALAÇÃO DE LIXEIRA METÁLICA DUPLA, CAPACIDADE DE 60 L, EM TUBO DE AÇO CARBONO E CESTOS EM CHAPA DE AÇO COM PINTURA ELETROSTÁTICA, SOBRE SOLO. AF_11/2021</v>
          </cell>
          <cell r="C7904" t="str">
            <v>UN</v>
          </cell>
          <cell r="D7904">
            <v>1299.4100000000001</v>
          </cell>
          <cell r="E7904" t="str">
            <v>Mobiliário Urbano</v>
          </cell>
          <cell r="F7904" t="str">
            <v>SINAPI Mai/26</v>
          </cell>
        </row>
        <row r="7905">
          <cell r="A7905">
            <v>103303</v>
          </cell>
          <cell r="B7905" t="str">
            <v>INSTALAÇÃO DE LIXEIRA PRÉ-FABRICADA DE CONCRETO, VOLUME MÍNIMO DE 120 L. AF_11/2021</v>
          </cell>
          <cell r="C7905" t="str">
            <v>UN</v>
          </cell>
          <cell r="D7905">
            <v>0</v>
          </cell>
          <cell r="E7905" t="str">
            <v>Mobiliário Urbano</v>
          </cell>
          <cell r="F7905" t="str">
            <v>SINAPI Mai/26</v>
          </cell>
        </row>
        <row r="7906">
          <cell r="A7906">
            <v>103314</v>
          </cell>
          <cell r="B7906" t="str">
            <v>INSTALAÇÃO DE PERGOLADO DE MADEIRA, EM MAÇARANDUBA, ANGELIM OU EQUIVALENTE DA REGIÃO, FIXADO COM CONCRETO SOBRE PISO DE CONCRETO EXISTENTE. AF_11/2021</v>
          </cell>
          <cell r="C7906" t="str">
            <v>M2</v>
          </cell>
          <cell r="D7906">
            <v>329.84</v>
          </cell>
          <cell r="E7906" t="str">
            <v>Mobiliário Urbano</v>
          </cell>
          <cell r="F7906" t="str">
            <v>SINAPI Mai/26</v>
          </cell>
        </row>
        <row r="7907">
          <cell r="A7907">
            <v>103315</v>
          </cell>
          <cell r="B7907" t="str">
            <v>INSTALAÇÃO DE PERGOLADO DE MADEIRA, EM MAÇARANDUBA, ANGELIM OU EQUIVALENTE DA REGIÃO, FIXADO COM CONCRETO SOBRE SOLO. AF_11/2021</v>
          </cell>
          <cell r="C7907" t="str">
            <v>M2</v>
          </cell>
          <cell r="D7907">
            <v>318.58</v>
          </cell>
          <cell r="E7907" t="str">
            <v>Mobiliário Urbano</v>
          </cell>
          <cell r="F7907" t="str">
            <v>SINAPI Mai/26</v>
          </cell>
        </row>
        <row r="7908">
          <cell r="A7908">
            <v>105188</v>
          </cell>
          <cell r="B7908" t="str">
            <v>REVESTIMENTO DECORATIVO MONOCAMADA EXECUTADO COM EQUIPAMENTO DE PROJEÇÃO EM FACHADA DE UM EDIFÍCIO DE ALVENARIA ESTRUTURAL E ACABAMENTO CHAPISCADO/FLOCADO. AF_03/2024</v>
          </cell>
          <cell r="C7908" t="str">
            <v>M2</v>
          </cell>
          <cell r="D7908">
            <v>141.59</v>
          </cell>
          <cell r="E7908" t="str">
            <v>Monocapa</v>
          </cell>
          <cell r="F7908" t="str">
            <v>SINAPI Mai/26</v>
          </cell>
        </row>
        <row r="7909">
          <cell r="A7909">
            <v>87841</v>
          </cell>
          <cell r="B7909" t="str">
            <v>REVESTIMENTO DECORATIVO MONOCAMADA EXECUTADO COM EQUIPAMENTO DE PROJEÇÃO EM FACHADA DE UM EDIFÍCIO DE ALVENARIA ESTRUTURAL E ACABAMENTO RASPADO. AF_03/2024</v>
          </cell>
          <cell r="C7909" t="str">
            <v>M2</v>
          </cell>
          <cell r="D7909">
            <v>128.65</v>
          </cell>
          <cell r="E7909" t="str">
            <v>Monocapa</v>
          </cell>
          <cell r="F7909" t="str">
            <v>SINAPI Mai/26</v>
          </cell>
        </row>
        <row r="7910">
          <cell r="A7910">
            <v>87853</v>
          </cell>
          <cell r="B7910" t="str">
            <v>REVESTIMENTO DECORATIVO MONOCAMADA EXECUTADO COM EQUIPAMENTO DE PROJEÇÃO EM FACHADA DE UM EDIFÍCIO DE ALVENARIA ESTRUTURAL E ACABAMENTO TRAVERTINO. AF_03/2024</v>
          </cell>
          <cell r="C7910" t="str">
            <v>M2</v>
          </cell>
          <cell r="D7910">
            <v>144.30000000000001</v>
          </cell>
          <cell r="E7910" t="str">
            <v>Monocapa</v>
          </cell>
          <cell r="F7910" t="str">
            <v>SINAPI Mai/26</v>
          </cell>
        </row>
        <row r="7911">
          <cell r="A7911">
            <v>105187</v>
          </cell>
          <cell r="B7911" t="str">
            <v>REVESTIMENTO DECORATIVO MONOCAMADA EXECUTADO COM EQUIPAMENTO DE PROJEÇÃO EM FACHADA DE UM EDIFÍCIO DE ESTRUTURA CONVENCIONAL E ACABAMENTO CHAPISCADO/FLOCADO. AF_03/2024</v>
          </cell>
          <cell r="C7911" t="str">
            <v>M2</v>
          </cell>
          <cell r="D7911">
            <v>192.4</v>
          </cell>
          <cell r="E7911" t="str">
            <v>Monocapa</v>
          </cell>
          <cell r="F7911" t="str">
            <v>SINAPI Mai/26</v>
          </cell>
        </row>
        <row r="7912">
          <cell r="A7912">
            <v>87840</v>
          </cell>
          <cell r="B7912" t="str">
            <v>REVESTIMENTO DECORATIVO MONOCAMADA EXECUTADO COM EQUIPAMENTO DE PROJEÇÃO EM FACHADA DE UM EDIFÍCIO DE ESTRUTURA CONVENCIONAL E ACABAMENTO RASPADO. AF_03/2024</v>
          </cell>
          <cell r="C7912" t="str">
            <v>M2</v>
          </cell>
          <cell r="D7912">
            <v>179.45</v>
          </cell>
          <cell r="E7912" t="str">
            <v>Monocapa</v>
          </cell>
          <cell r="F7912" t="str">
            <v>SINAPI Mai/26</v>
          </cell>
        </row>
        <row r="7913">
          <cell r="A7913">
            <v>87852</v>
          </cell>
          <cell r="B7913" t="str">
            <v>REVESTIMENTO DECORATIVO MONOCAMADA EXECUTADO COM EQUIPAMENTO DE PROJEÇÃO EM FACHADA DE UM EDIFÍCIO DE ESTRUTURA CONVENCIONAL E ACABAMENTO TRAVERTINO. AF_03/2024</v>
          </cell>
          <cell r="C7913" t="str">
            <v>M2</v>
          </cell>
          <cell r="D7913">
            <v>195.11</v>
          </cell>
          <cell r="E7913" t="str">
            <v>Monocapa</v>
          </cell>
          <cell r="F7913" t="str">
            <v>SINAPI Mai/26</v>
          </cell>
        </row>
        <row r="7914">
          <cell r="A7914">
            <v>105186</v>
          </cell>
          <cell r="B7914" t="str">
            <v>REVESTIMENTO DECORATIVO MONOCAMADA EXECUTADO MANUALMENTE EM FACHADA DE UM EDIFÍCIO DE ALVENARIA ESTRUTURAL E ACABAMENTO CHAPISCADO/FLOCADO. AF_03/2024</v>
          </cell>
          <cell r="C7914" t="str">
            <v>M2</v>
          </cell>
          <cell r="D7914">
            <v>149.54</v>
          </cell>
          <cell r="E7914" t="str">
            <v>Monocapa</v>
          </cell>
          <cell r="F7914" t="str">
            <v>SINAPI Mai/26</v>
          </cell>
        </row>
        <row r="7915">
          <cell r="A7915">
            <v>87839</v>
          </cell>
          <cell r="B7915" t="str">
            <v>REVESTIMENTO DECORATIVO MONOCAMADA EXECUTADO MANUALMENTE EM FACHADA DE UM EDIFÍCIO DE ALVENARIA ESTRUTURAL E ACABAMENTO RASPADO. AF_03/2024</v>
          </cell>
          <cell r="C7915" t="str">
            <v>M2</v>
          </cell>
          <cell r="D7915">
            <v>136.77000000000001</v>
          </cell>
          <cell r="E7915" t="str">
            <v>Monocapa</v>
          </cell>
          <cell r="F7915" t="str">
            <v>SINAPI Mai/26</v>
          </cell>
        </row>
        <row r="7916">
          <cell r="A7916">
            <v>87851</v>
          </cell>
          <cell r="B7916" t="str">
            <v>REVESTIMENTO DECORATIVO MONOCAMADA EXECUTADO MANUALMENTE EM FACHADA DE UM EDIFÍCIO DE ALVENARIA ESTRUTURAL E ACABAMENTO TRAVERTINO. AF_03/2024</v>
          </cell>
          <cell r="C7916" t="str">
            <v>M2</v>
          </cell>
          <cell r="D7916">
            <v>153.16999999999999</v>
          </cell>
          <cell r="E7916" t="str">
            <v>Monocapa</v>
          </cell>
          <cell r="F7916" t="str">
            <v>SINAPI Mai/26</v>
          </cell>
        </row>
        <row r="7917">
          <cell r="A7917">
            <v>105185</v>
          </cell>
          <cell r="B7917" t="str">
            <v>REVESTIMENTO DECORATIVO MONOCAMADA EXECUTADO MANUALMENTE EM FACHADA DE UM EDIFÍCIO DE ESTRUTURA CONVENCIONAL E ACABAMENTO CHAPISCADO/FLOCADO. AF_03/2024</v>
          </cell>
          <cell r="C7917" t="str">
            <v>M2</v>
          </cell>
          <cell r="D7917">
            <v>200.66</v>
          </cell>
          <cell r="E7917" t="str">
            <v>Monocapa</v>
          </cell>
          <cell r="F7917" t="str">
            <v>SINAPI Mai/26</v>
          </cell>
        </row>
        <row r="7918">
          <cell r="A7918">
            <v>87838</v>
          </cell>
          <cell r="B7918" t="str">
            <v>REVESTIMENTO DECORATIVO MONOCAMADA EXECUTADO MANUALMENTE EM FACHADA DE UM EDIFÍCIO DE ESTRUTURA CONVENCIONAL E ACABAMENTO RASPADO. AF_03/2024</v>
          </cell>
          <cell r="C7918" t="str">
            <v>M2</v>
          </cell>
          <cell r="D7918">
            <v>187.96</v>
          </cell>
          <cell r="E7918" t="str">
            <v>Monocapa</v>
          </cell>
          <cell r="F7918" t="str">
            <v>SINAPI Mai/26</v>
          </cell>
        </row>
        <row r="7919">
          <cell r="A7919">
            <v>87850</v>
          </cell>
          <cell r="B7919" t="str">
            <v>REVESTIMENTO DECORATIVO MONOCAMADA EXECUTADO MANUALMENTE EM FACHADA DE UM EDIFÍCIO DE ESTRUTURA CONVENCIONAL E ACABAMENTO TRAVERTINO. AF_03/2024</v>
          </cell>
          <cell r="C7919" t="str">
            <v>M2</v>
          </cell>
          <cell r="D7919">
            <v>204.36</v>
          </cell>
          <cell r="E7919" t="str">
            <v>Monocapa</v>
          </cell>
          <cell r="F7919" t="str">
            <v>SINAPI Mai/26</v>
          </cell>
        </row>
        <row r="7920">
          <cell r="A7920">
            <v>105110</v>
          </cell>
          <cell r="B7920" t="str">
            <v>ASCENSÃO DE GRUA ASCENSIONAL. AF_03/2024</v>
          </cell>
          <cell r="C7920" t="str">
            <v>M</v>
          </cell>
          <cell r="D7920">
            <v>260.95</v>
          </cell>
          <cell r="E7920" t="str">
            <v>Montagem de gruas e cremalheiras</v>
          </cell>
          <cell r="F7920" t="str">
            <v>SINAPI Mai/26</v>
          </cell>
        </row>
        <row r="7921">
          <cell r="A7921">
            <v>105105</v>
          </cell>
          <cell r="B7921" t="str">
            <v>ASCENSÃO DE MINI GRUA. AF_03/2024</v>
          </cell>
          <cell r="C7921" t="str">
            <v>M</v>
          </cell>
          <cell r="D7921">
            <v>85.09</v>
          </cell>
          <cell r="E7921" t="str">
            <v>Montagem de gruas e cremalheiras</v>
          </cell>
          <cell r="F7921" t="str">
            <v>SINAPI Mai/26</v>
          </cell>
        </row>
        <row r="7922">
          <cell r="A7922">
            <v>105103</v>
          </cell>
          <cell r="B7922" t="str">
            <v>ASCENSÃO E DESCIDA DE ELEVADOR DE CREMALHEIRA. AF_03/2024</v>
          </cell>
          <cell r="C7922" t="str">
            <v>M</v>
          </cell>
          <cell r="D7922">
            <v>121.16</v>
          </cell>
          <cell r="E7922" t="str">
            <v>Montagem de gruas e cremalheiras</v>
          </cell>
          <cell r="F7922" t="str">
            <v>SINAPI Mai/26</v>
          </cell>
        </row>
        <row r="7923">
          <cell r="A7923">
            <v>105112</v>
          </cell>
          <cell r="B7923" t="str">
            <v>ASCENSÃO E DESCIDA DE GRUA FIXA. AF_03/2024</v>
          </cell>
          <cell r="C7923" t="str">
            <v>M</v>
          </cell>
          <cell r="D7923">
            <v>217.91</v>
          </cell>
          <cell r="E7923" t="str">
            <v>Montagem de gruas e cremalheiras</v>
          </cell>
          <cell r="F7923" t="str">
            <v>SINAPI Mai/26</v>
          </cell>
        </row>
        <row r="7924">
          <cell r="A7924">
            <v>105109</v>
          </cell>
          <cell r="B7924" t="str">
            <v>MONTAGEM E DESMONTAGEM DE GRUA ASCENSIONAL, UTILIZAÇÃO DE GUINDASTE AUTOPROPELIDO 90T. AF_03/2024</v>
          </cell>
          <cell r="C7924" t="str">
            <v>UN</v>
          </cell>
          <cell r="D7924">
            <v>0</v>
          </cell>
          <cell r="E7924" t="str">
            <v>Montagem de gruas e cremalheiras</v>
          </cell>
          <cell r="F7924" t="str">
            <v>SINAPI Mai/26</v>
          </cell>
        </row>
        <row r="7925">
          <cell r="A7925">
            <v>105108</v>
          </cell>
          <cell r="B7925" t="str">
            <v>MONTAGEM E DESMONTAGEM DE GRUA ASCENSIONAL, UTILIZAÇÃO DE GUINDASTE DERRICK. AF_03/2024</v>
          </cell>
          <cell r="C7925" t="str">
            <v>UN</v>
          </cell>
          <cell r="D7925">
            <v>0</v>
          </cell>
          <cell r="E7925" t="str">
            <v>Montagem de gruas e cremalheiras</v>
          </cell>
          <cell r="F7925" t="str">
            <v>SINAPI Mai/26</v>
          </cell>
        </row>
        <row r="7926">
          <cell r="A7926">
            <v>105104</v>
          </cell>
          <cell r="B7926" t="str">
            <v>MONTAGEM E DESMONTAGEM DE MINI GRUA. AF_03/2024</v>
          </cell>
          <cell r="C7926" t="str">
            <v>UN</v>
          </cell>
          <cell r="D7926">
            <v>5516.5</v>
          </cell>
          <cell r="E7926" t="str">
            <v>Montagem de gruas e cremalheiras</v>
          </cell>
          <cell r="F7926" t="str">
            <v>SINAPI Mai/26</v>
          </cell>
        </row>
        <row r="7927">
          <cell r="A7927">
            <v>105107</v>
          </cell>
          <cell r="B7927" t="str">
            <v>MONTAGEM E DESMONTAGEM DE TRECHO INICIAL DE ELEVADOR DE CREMALHEIRA, CABINE DUPLA - EXCLUSO FUNDAÇÕES. AF_03/2024</v>
          </cell>
          <cell r="C7927" t="str">
            <v>UN</v>
          </cell>
          <cell r="D7927">
            <v>4072.62</v>
          </cell>
          <cell r="E7927" t="str">
            <v>Montagem de gruas e cremalheiras</v>
          </cell>
          <cell r="F7927" t="str">
            <v>SINAPI Mai/26</v>
          </cell>
        </row>
        <row r="7928">
          <cell r="A7928">
            <v>105106</v>
          </cell>
          <cell r="B7928" t="str">
            <v>MONTAGEM E DESMONTAGEM DE TRECHO INICIAL DE ELEVADOR DE CREMALHEIRA, CABINE SIMPLES - EXCLUSO FUNDAÇÕES. AF_03/2024</v>
          </cell>
          <cell r="C7928" t="str">
            <v>UN</v>
          </cell>
          <cell r="D7928">
            <v>2758.13</v>
          </cell>
          <cell r="E7928" t="str">
            <v>Montagem de gruas e cremalheiras</v>
          </cell>
          <cell r="F7928" t="str">
            <v>SINAPI Mai/26</v>
          </cell>
        </row>
        <row r="7929">
          <cell r="A7929">
            <v>105111</v>
          </cell>
          <cell r="B7929" t="str">
            <v>MONTAGEM E DESMONTAGEM DO TRECHO INICIAL DE GRUA FIXA (ALTURA LIVRE) - EXCLUSO FUNDAÇÕES. AF_03/2024</v>
          </cell>
          <cell r="C7929" t="str">
            <v>UN</v>
          </cell>
          <cell r="D7929">
            <v>19751.79</v>
          </cell>
          <cell r="E7929" t="str">
            <v>Montagem de gruas e cremalheiras</v>
          </cell>
          <cell r="F7929" t="str">
            <v>SINAPI Mai/26</v>
          </cell>
        </row>
        <row r="7930">
          <cell r="A7930">
            <v>98520</v>
          </cell>
          <cell r="B7930" t="str">
            <v>APLICAÇÃO DE ADUBO EM SOLO. AF_07/2024</v>
          </cell>
          <cell r="C7930" t="str">
            <v>M2</v>
          </cell>
          <cell r="D7930">
            <v>7.47</v>
          </cell>
          <cell r="E7930" t="str">
            <v>Paisagismo - Plantio</v>
          </cell>
          <cell r="F7930" t="str">
            <v>SINAPI Mai/26</v>
          </cell>
        </row>
        <row r="7931">
          <cell r="A7931">
            <v>98521</v>
          </cell>
          <cell r="B7931" t="str">
            <v>APLICAÇÃO DE CALCÁRIO PARA CORREÇÃO DO PH DO SOLO. AF_07/2024</v>
          </cell>
          <cell r="C7931" t="str">
            <v>M2</v>
          </cell>
          <cell r="D7931">
            <v>0.46</v>
          </cell>
          <cell r="E7931" t="str">
            <v>Paisagismo - Plantio</v>
          </cell>
          <cell r="F7931" t="str">
            <v>SINAPI Mai/26</v>
          </cell>
        </row>
        <row r="7932">
          <cell r="A7932">
            <v>105521</v>
          </cell>
          <cell r="B7932" t="str">
            <v>ESPALHAMENTO DE TERRA VEGETAL PARA O PLANTIO. AF_07/2024</v>
          </cell>
          <cell r="C7932" t="str">
            <v>M2</v>
          </cell>
          <cell r="D7932">
            <v>5.09</v>
          </cell>
          <cell r="E7932" t="str">
            <v>Paisagismo - Plantio</v>
          </cell>
          <cell r="F7932" t="str">
            <v>SINAPI Mai/26</v>
          </cell>
        </row>
        <row r="7933">
          <cell r="A7933">
            <v>98509</v>
          </cell>
          <cell r="B7933" t="str">
            <v>PLANTIO DE ARBUSTO OU CERCA VIVA. AF_07/2024</v>
          </cell>
          <cell r="C7933" t="str">
            <v>UN</v>
          </cell>
          <cell r="D7933">
            <v>49.05</v>
          </cell>
          <cell r="E7933" t="str">
            <v>Paisagismo - Plantio</v>
          </cell>
          <cell r="F7933" t="str">
            <v>SINAPI Mai/26</v>
          </cell>
        </row>
        <row r="7934">
          <cell r="A7934">
            <v>98507</v>
          </cell>
          <cell r="B7934" t="str">
            <v>PLANTIO DE ESPÉCIE VEGETAL, TIPO COMIGO-NINGUÉM-PODE OU EQUIVALENTE, COM ALTURA DE MUDA MAIOR QUE 0,50 M E MENOR OU IGUAL A 1,00 M. AF_07/2024</v>
          </cell>
          <cell r="C7934" t="str">
            <v>UN</v>
          </cell>
          <cell r="D7934">
            <v>0</v>
          </cell>
          <cell r="E7934" t="str">
            <v>Paisagismo - Plantio</v>
          </cell>
          <cell r="F7934" t="str">
            <v>SINAPI Mai/26</v>
          </cell>
        </row>
        <row r="7935">
          <cell r="A7935">
            <v>98508</v>
          </cell>
          <cell r="B7935" t="str">
            <v>PLANTIO DE ESPÉCIE VEGETAL, TIPO COMIGO-NINGUÉM-PODE OU EQUIVALENTE, COM ALTURA DE MUDA MAIOR QUE 1,00 M. AF_07/2024</v>
          </cell>
          <cell r="C7935" t="str">
            <v>UN</v>
          </cell>
          <cell r="D7935">
            <v>0</v>
          </cell>
          <cell r="E7935" t="str">
            <v>Paisagismo - Plantio</v>
          </cell>
          <cell r="F7935" t="str">
            <v>SINAPI Mai/26</v>
          </cell>
        </row>
        <row r="7936">
          <cell r="A7936">
            <v>98506</v>
          </cell>
          <cell r="B7936" t="str">
            <v>PLANTIO DE ESPÉCIE VEGETAL, TIPO COMIGO-NINGUÉM-PODE OU EQUIVALENTE, COM ALTURA DE MUDA MENOR OU IGUAL A 0,50 M. AF_07/2024</v>
          </cell>
          <cell r="C7936" t="str">
            <v>UN</v>
          </cell>
          <cell r="D7936">
            <v>0</v>
          </cell>
          <cell r="E7936" t="str">
            <v>Paisagismo - Plantio</v>
          </cell>
          <cell r="F7936" t="str">
            <v>SINAPI Mai/26</v>
          </cell>
        </row>
        <row r="7937">
          <cell r="A7937">
            <v>98505</v>
          </cell>
          <cell r="B7937" t="str">
            <v>PLANTIO DE FORRAÇÃO. AF_07/2024</v>
          </cell>
          <cell r="C7937" t="str">
            <v>M2</v>
          </cell>
          <cell r="D7937">
            <v>75.489999999999995</v>
          </cell>
          <cell r="E7937" t="str">
            <v>Paisagismo - Plantio</v>
          </cell>
          <cell r="F7937" t="str">
            <v>SINAPI Mai/26</v>
          </cell>
        </row>
        <row r="7938">
          <cell r="A7938">
            <v>98504</v>
          </cell>
          <cell r="B7938" t="str">
            <v>PLANTIO DE GRAMA BATATAIS EM PLACAS. AF_07/2024</v>
          </cell>
          <cell r="C7938" t="str">
            <v>M2</v>
          </cell>
          <cell r="D7938">
            <v>18.04</v>
          </cell>
          <cell r="E7938" t="str">
            <v>Paisagismo - Plantio</v>
          </cell>
          <cell r="F7938" t="str">
            <v>SINAPI Mai/26</v>
          </cell>
        </row>
        <row r="7939">
          <cell r="A7939">
            <v>98503</v>
          </cell>
          <cell r="B7939" t="str">
            <v>PLANTIO DE GRAMA EM PAVIMENTO CONCREGRAMA. AF_07/2024</v>
          </cell>
          <cell r="C7939" t="str">
            <v>M2</v>
          </cell>
          <cell r="D7939">
            <v>28.35</v>
          </cell>
          <cell r="E7939" t="str">
            <v>Paisagismo - Plantio</v>
          </cell>
          <cell r="F7939" t="str">
            <v>SINAPI Mai/26</v>
          </cell>
        </row>
        <row r="7940">
          <cell r="A7940">
            <v>103946</v>
          </cell>
          <cell r="B7940" t="str">
            <v>PLANTIO DE GRAMA ESMERALDA OU SÃO CARLOS OU CURITIBANA, EM PLACAS. AF_07/2024</v>
          </cell>
          <cell r="C7940" t="str">
            <v>M2</v>
          </cell>
          <cell r="D7940">
            <v>23.19</v>
          </cell>
          <cell r="E7940" t="str">
            <v>Paisagismo - Plantio</v>
          </cell>
          <cell r="F7940" t="str">
            <v>SINAPI Mai/26</v>
          </cell>
        </row>
        <row r="7941">
          <cell r="A7941">
            <v>98517</v>
          </cell>
          <cell r="B7941" t="str">
            <v>PLANTIO DE PALMEIRA COM ALTURA DE MUDA MAIOR QUE 2,00 M E MENOR OU IGUAL A 4,00 M. AF_07/2024</v>
          </cell>
          <cell r="C7941" t="str">
            <v>UN</v>
          </cell>
          <cell r="D7941">
            <v>0</v>
          </cell>
          <cell r="E7941" t="str">
            <v>Paisagismo - Plantio</v>
          </cell>
          <cell r="F7941" t="str">
            <v>SINAPI Mai/26</v>
          </cell>
        </row>
        <row r="7942">
          <cell r="A7942">
            <v>98518</v>
          </cell>
          <cell r="B7942" t="str">
            <v>PLANTIO DE PALMEIRA COM ALTURA DE MUDA MAIOR QUE 4,00 M . AF_07/2024</v>
          </cell>
          <cell r="C7942" t="str">
            <v>UN</v>
          </cell>
          <cell r="D7942">
            <v>0</v>
          </cell>
          <cell r="E7942" t="str">
            <v>Paisagismo - Plantio</v>
          </cell>
          <cell r="F7942" t="str">
            <v>SINAPI Mai/26</v>
          </cell>
        </row>
        <row r="7943">
          <cell r="A7943">
            <v>98516</v>
          </cell>
          <cell r="B7943" t="str">
            <v>PLANTIO DE PALMEIRA COM ALTURA DE MUDA MENOR OU IGUAL A 2,00 M . AF_07/2024</v>
          </cell>
          <cell r="C7943" t="str">
            <v>UN</v>
          </cell>
          <cell r="D7943">
            <v>362.01</v>
          </cell>
          <cell r="E7943" t="str">
            <v>Paisagismo - Plantio</v>
          </cell>
          <cell r="F7943" t="str">
            <v>SINAPI Mai/26</v>
          </cell>
        </row>
        <row r="7944">
          <cell r="A7944">
            <v>98514</v>
          </cell>
          <cell r="B7944" t="str">
            <v>PLANTIO DE ÁRVORE FRUTÍFERA COM ALTURA DE MUDA MAIOR QUE 2,00 M E MENOR OU IGUAL A 4,00 M. AF_07/2024</v>
          </cell>
          <cell r="C7944" t="str">
            <v>UN</v>
          </cell>
          <cell r="D7944">
            <v>0</v>
          </cell>
          <cell r="E7944" t="str">
            <v>Paisagismo - Plantio</v>
          </cell>
          <cell r="F7944" t="str">
            <v>SINAPI Mai/26</v>
          </cell>
        </row>
        <row r="7945">
          <cell r="A7945">
            <v>98515</v>
          </cell>
          <cell r="B7945" t="str">
            <v>PLANTIO DE ÁRVORE FRUTÍFERA COM ALTURA DE MUDA MAIOR QUE 4,00 M. AF_07/2024</v>
          </cell>
          <cell r="C7945" t="str">
            <v>UN</v>
          </cell>
          <cell r="D7945">
            <v>0</v>
          </cell>
          <cell r="E7945" t="str">
            <v>Paisagismo - Plantio</v>
          </cell>
          <cell r="F7945" t="str">
            <v>SINAPI Mai/26</v>
          </cell>
        </row>
        <row r="7946">
          <cell r="A7946">
            <v>98513</v>
          </cell>
          <cell r="B7946" t="str">
            <v>PLANTIO DE ÁRVORE FRUTÍFERA COM ALTURA DE MUDA MENOR OU IGUAL A 2,00 M. AF_07/2024</v>
          </cell>
          <cell r="C7946" t="str">
            <v>UN</v>
          </cell>
          <cell r="D7946">
            <v>0</v>
          </cell>
          <cell r="E7946" t="str">
            <v>Paisagismo - Plantio</v>
          </cell>
          <cell r="F7946" t="str">
            <v>SINAPI Mai/26</v>
          </cell>
        </row>
        <row r="7947">
          <cell r="A7947">
            <v>98511</v>
          </cell>
          <cell r="B7947" t="str">
            <v>PLANTIO DE ÁRVORE ORNAMENTAL COM ALTURA DE MUDA MAIOR QUE 2,00 M E MENOR OU IGUAL A 4,00 M . AF_07/2024</v>
          </cell>
          <cell r="C7947" t="str">
            <v>UN</v>
          </cell>
          <cell r="D7947">
            <v>160.69</v>
          </cell>
          <cell r="E7947" t="str">
            <v>Paisagismo - Plantio</v>
          </cell>
          <cell r="F7947" t="str">
            <v>SINAPI Mai/26</v>
          </cell>
        </row>
        <row r="7948">
          <cell r="A7948">
            <v>98512</v>
          </cell>
          <cell r="B7948" t="str">
            <v>PLANTIO DE ÁRVORE ORNAMENTAL COM ALTURA DE MUDA MAIOR QUE 4,00 M. AF_07/2024</v>
          </cell>
          <cell r="C7948" t="str">
            <v>UN</v>
          </cell>
          <cell r="D7948">
            <v>0</v>
          </cell>
          <cell r="E7948" t="str">
            <v>Paisagismo - Plantio</v>
          </cell>
          <cell r="F7948" t="str">
            <v>SINAPI Mai/26</v>
          </cell>
        </row>
        <row r="7949">
          <cell r="A7949">
            <v>98510</v>
          </cell>
          <cell r="B7949" t="str">
            <v>PLANTIO DE ÁRVORE ORNAMENTAL COM ALTURA DE MUDA MENOR OU IGUAL A 2,00 M . AF_07/2024</v>
          </cell>
          <cell r="C7949" t="str">
            <v>UN</v>
          </cell>
          <cell r="D7949">
            <v>95.82</v>
          </cell>
          <cell r="E7949" t="str">
            <v>Paisagismo - Plantio</v>
          </cell>
          <cell r="F7949" t="str">
            <v>SINAPI Mai/26</v>
          </cell>
        </row>
        <row r="7950">
          <cell r="A7950">
            <v>98519</v>
          </cell>
          <cell r="B7950" t="str">
            <v>REVOLVIMENTO E LIMPEZA MANUAL DE SOLO. AF_07/2024</v>
          </cell>
          <cell r="C7950" t="str">
            <v>M2</v>
          </cell>
          <cell r="D7950">
            <v>5.24</v>
          </cell>
          <cell r="E7950" t="str">
            <v>Paisagismo - Plantio</v>
          </cell>
          <cell r="F7950" t="str">
            <v>SINAPI Mai/26</v>
          </cell>
        </row>
        <row r="7951">
          <cell r="A7951">
            <v>91599</v>
          </cell>
          <cell r="B7951" t="str">
            <v>ARMAÇÃO DO SISTEMA DE PAREDES DE CONCRETO, EXECUTADA COMO ARMADURA NEGATIVA DE LAJES, TELA L-159. AF_12/2024</v>
          </cell>
          <cell r="C7951" t="str">
            <v>KG</v>
          </cell>
          <cell r="D7951">
            <v>7.64</v>
          </cell>
          <cell r="E7951" t="str">
            <v>Paredes de Concreto - Armação</v>
          </cell>
          <cell r="F7951" t="str">
            <v>SINAPI Mai/26</v>
          </cell>
        </row>
        <row r="7952">
          <cell r="A7952">
            <v>100065</v>
          </cell>
          <cell r="B7952" t="str">
            <v>ARMAÇÃO DO SISTEMA DE PAREDES DE CONCRETO, EXECUTADA COMO ARMADURA NEGATIVA DE LAJES, TELA L-196. AF_12/2024</v>
          </cell>
          <cell r="C7952" t="str">
            <v>KG</v>
          </cell>
          <cell r="D7952">
            <v>0</v>
          </cell>
          <cell r="E7952" t="str">
            <v>Paredes de Concreto - Armação</v>
          </cell>
          <cell r="F7952" t="str">
            <v>SINAPI Mai/26</v>
          </cell>
        </row>
        <row r="7953">
          <cell r="A7953">
            <v>100069</v>
          </cell>
          <cell r="B7953" t="str">
            <v>ARMAÇÃO DO SISTEMA DE PAREDES DE CONCRETO, EXECUTADA COMO ARMADURA NEGATIVA DE LAJES, TELA T-138. AF_12/2024</v>
          </cell>
          <cell r="C7953" t="str">
            <v>KG</v>
          </cell>
          <cell r="D7953">
            <v>0</v>
          </cell>
          <cell r="E7953" t="str">
            <v>Paredes de Concreto - Armação</v>
          </cell>
          <cell r="F7953" t="str">
            <v>SINAPI Mai/26</v>
          </cell>
        </row>
        <row r="7954">
          <cell r="A7954">
            <v>100063</v>
          </cell>
          <cell r="B7954" t="str">
            <v>ARMAÇÃO DO SISTEMA DE PAREDES DE CONCRETO, EXECUTADA COMO ARMADURA NEGATIVA DE LAJES, TELA T-159. AF_12/2024</v>
          </cell>
          <cell r="C7954" t="str">
            <v>KG</v>
          </cell>
          <cell r="D7954">
            <v>0</v>
          </cell>
          <cell r="E7954" t="str">
            <v>Paredes de Concreto - Armação</v>
          </cell>
          <cell r="F7954" t="str">
            <v>SINAPI Mai/26</v>
          </cell>
        </row>
        <row r="7955">
          <cell r="A7955">
            <v>91597</v>
          </cell>
          <cell r="B7955" t="str">
            <v>ARMAÇÃO DO SISTEMA DE PAREDES DE CONCRETO, EXECUTADA COMO ARMADURA NEGATIVA DE LAJES, TELA T-196. AF_12/2024</v>
          </cell>
          <cell r="C7955" t="str">
            <v>KG</v>
          </cell>
          <cell r="D7955">
            <v>7.26</v>
          </cell>
          <cell r="E7955" t="str">
            <v>Paredes de Concreto - Armação</v>
          </cell>
          <cell r="F7955" t="str">
            <v>SINAPI Mai/26</v>
          </cell>
        </row>
        <row r="7956">
          <cell r="A7956">
            <v>91598</v>
          </cell>
          <cell r="B7956" t="str">
            <v>ARMAÇÃO DO SISTEMA DE PAREDES DE CONCRETO, EXECUTADA COMO ARMADURA POSITIVA DE LAJES, TELA Q-113. AF_12/2024</v>
          </cell>
          <cell r="C7956" t="str">
            <v>KG</v>
          </cell>
          <cell r="D7956">
            <v>9.34</v>
          </cell>
          <cell r="E7956" t="str">
            <v>Paredes de Concreto - Armação</v>
          </cell>
          <cell r="F7956" t="str">
            <v>SINAPI Mai/26</v>
          </cell>
        </row>
        <row r="7957">
          <cell r="A7957">
            <v>91596</v>
          </cell>
          <cell r="B7957" t="str">
            <v>ARMAÇÃO DO SISTEMA DE PAREDES DE CONCRETO, EXECUTADA COMO ARMADURA POSITIVA DE LAJES, TELA Q-138. AF_12/2024</v>
          </cell>
          <cell r="C7957" t="str">
            <v>KG</v>
          </cell>
          <cell r="D7957">
            <v>9.58</v>
          </cell>
          <cell r="E7957" t="str">
            <v>Paredes de Concreto - Armação</v>
          </cell>
          <cell r="F7957" t="str">
            <v>SINAPI Mai/26</v>
          </cell>
        </row>
        <row r="7958">
          <cell r="A7958">
            <v>100064</v>
          </cell>
          <cell r="B7958" t="str">
            <v>ARMAÇÃO DO SISTEMA DE PAREDES DE CONCRETO, EXECUTADA COMO ARMADURA POSITIVA DE LAJES, TELA Q-159. AF_12/2024</v>
          </cell>
          <cell r="C7958" t="str">
            <v>KG</v>
          </cell>
          <cell r="D7958">
            <v>9.5</v>
          </cell>
          <cell r="E7958" t="str">
            <v>Paredes de Concreto - Armação</v>
          </cell>
          <cell r="F7958" t="str">
            <v>SINAPI Mai/26</v>
          </cell>
        </row>
        <row r="7959">
          <cell r="A7959">
            <v>100066</v>
          </cell>
          <cell r="B7959" t="str">
            <v>ARMAÇÃO DO SISTEMA DE PAREDES DE CONCRETO, EXECUTADA COMO ARMADURA POSITIVA DE LAJES, TELA Q-196. AF_12/2024</v>
          </cell>
          <cell r="C7959" t="str">
            <v>KG</v>
          </cell>
          <cell r="D7959">
            <v>9.49</v>
          </cell>
          <cell r="E7959" t="str">
            <v>Paredes de Concreto - Armação</v>
          </cell>
          <cell r="F7959" t="str">
            <v>SINAPI Mai/26</v>
          </cell>
        </row>
        <row r="7960">
          <cell r="A7960">
            <v>91603</v>
          </cell>
          <cell r="B7960" t="str">
            <v>ARMAÇÃO DO SISTEMA DE PAREDES DE CONCRETO, EXECUTADA COMO REFORÇO, VERGALHÃO DE 10,0 MM DE DIÂMETRO. AF_12/2024</v>
          </cell>
          <cell r="C7960" t="str">
            <v>KG</v>
          </cell>
          <cell r="D7960">
            <v>8.6199999999999992</v>
          </cell>
          <cell r="E7960" t="str">
            <v>Paredes de Concreto - Armação</v>
          </cell>
          <cell r="F7960" t="str">
            <v>SINAPI Mai/26</v>
          </cell>
        </row>
        <row r="7961">
          <cell r="A7961">
            <v>100068</v>
          </cell>
          <cell r="B7961" t="str">
            <v>ARMAÇÃO DO SISTEMA DE PAREDES DE CONCRETO, EXECUTADA COMO REFORÇO, VERGALHÃO DE 12,5 MM DE DIÂMETRO. AF_12/2024</v>
          </cell>
          <cell r="C7961" t="str">
            <v>KG</v>
          </cell>
          <cell r="D7961">
            <v>7.37</v>
          </cell>
          <cell r="E7961" t="str">
            <v>Paredes de Concreto - Armação</v>
          </cell>
          <cell r="F7961" t="str">
            <v>SINAPI Mai/26</v>
          </cell>
        </row>
        <row r="7962">
          <cell r="A7962">
            <v>100067</v>
          </cell>
          <cell r="B7962" t="str">
            <v>ARMAÇÃO DO SISTEMA DE PAREDES DE CONCRETO, EXECUTADA COMO REFORÇO, VERGALHÃO DE 5,0 MM DE DIÂMETRO. AF_12/2024</v>
          </cell>
          <cell r="C7962" t="str">
            <v>KG</v>
          </cell>
          <cell r="D7962">
            <v>11.15</v>
          </cell>
          <cell r="E7962" t="str">
            <v>Paredes de Concreto - Armação</v>
          </cell>
          <cell r="F7962" t="str">
            <v>SINAPI Mai/26</v>
          </cell>
        </row>
        <row r="7963">
          <cell r="A7963">
            <v>91601</v>
          </cell>
          <cell r="B7963" t="str">
            <v>ARMAÇÃO DO SISTEMA DE PAREDES DE CONCRETO, EXECUTADA COMO REFORÇO, VERGALHÃO DE 6,3 MM DE DIÂMETRO. AF_12/2024</v>
          </cell>
          <cell r="C7963" t="str">
            <v>KG</v>
          </cell>
          <cell r="D7963">
            <v>11.1</v>
          </cell>
          <cell r="E7963" t="str">
            <v>Paredes de Concreto - Armação</v>
          </cell>
          <cell r="F7963" t="str">
            <v>SINAPI Mai/26</v>
          </cell>
        </row>
        <row r="7964">
          <cell r="A7964">
            <v>91602</v>
          </cell>
          <cell r="B7964" t="str">
            <v>ARMAÇÃO DO SISTEMA DE PAREDES DE CONCRETO, EXECUTADA COMO REFORÇO, VERGALHÃO DE 8,0 MM DE DIÂMETRO. AF_12/2024</v>
          </cell>
          <cell r="C7964" t="str">
            <v>KG</v>
          </cell>
          <cell r="D7964">
            <v>9.94</v>
          </cell>
          <cell r="E7964" t="str">
            <v>Paredes de Concreto - Armação</v>
          </cell>
          <cell r="F7964" t="str">
            <v>SINAPI Mai/26</v>
          </cell>
        </row>
        <row r="7965">
          <cell r="A7965">
            <v>91593</v>
          </cell>
          <cell r="B7965" t="str">
            <v>ARMAÇÃO DO SISTEMA DE PAREDES DE CONCRETO, EXECUTADA EM PAREDES DE EDIFICAÇÕES MULTIFAMILIARES, TELA Q-138. AF_12/2024_PS</v>
          </cell>
          <cell r="C7965" t="str">
            <v>KG</v>
          </cell>
          <cell r="D7965">
            <v>9.67</v>
          </cell>
          <cell r="E7965" t="str">
            <v>Paredes de Concreto - Armação</v>
          </cell>
          <cell r="F7965" t="str">
            <v>SINAPI Mai/26</v>
          </cell>
        </row>
        <row r="7966">
          <cell r="A7966">
            <v>105814</v>
          </cell>
          <cell r="B7966" t="str">
            <v>ARMAÇÃO DO SISTEMA DE PAREDES DE CONCRETO, EXECUTADA EM PAREDES DE EDIFICAÇÕES MULTIFAMILIARES, TELA Q-283. AF_12/2024_PS</v>
          </cell>
          <cell r="C7966" t="str">
            <v>KG</v>
          </cell>
          <cell r="D7966">
            <v>9.3000000000000007</v>
          </cell>
          <cell r="E7966" t="str">
            <v>Paredes de Concreto - Armação</v>
          </cell>
          <cell r="F7966" t="str">
            <v>SINAPI Mai/26</v>
          </cell>
        </row>
        <row r="7967">
          <cell r="A7967">
            <v>91594</v>
          </cell>
          <cell r="B7967" t="str">
            <v>ARMAÇÃO DO SISTEMA DE PAREDES DE CONCRETO, EXECUTADA EM PAREDES DE EDIFICAÇÕES UNIFAMILIARES OU MULTIFAMILIARES, TELA Q-92. AF_12/2024_PS</v>
          </cell>
          <cell r="C7967" t="str">
            <v>KG</v>
          </cell>
          <cell r="D7967">
            <v>9.67</v>
          </cell>
          <cell r="E7967" t="str">
            <v>Paredes de Concreto - Armação</v>
          </cell>
          <cell r="F7967" t="str">
            <v>SINAPI Mai/26</v>
          </cell>
        </row>
        <row r="7968">
          <cell r="A7968">
            <v>91595</v>
          </cell>
          <cell r="B7968" t="str">
            <v>ARMAÇÃO DO SISTEMA DE PAREDES DE CONCRETO, EXECUTADA EM PAREDES DE EDIFICAÇÕES UNIFAMILIARES, TELA Q-61. AF_12/2024_PS</v>
          </cell>
          <cell r="C7968" t="str">
            <v>KG</v>
          </cell>
          <cell r="D7968">
            <v>10.02</v>
          </cell>
          <cell r="E7968" t="str">
            <v>Paredes de Concreto - Armação</v>
          </cell>
          <cell r="F7968" t="str">
            <v>SINAPI Mai/26</v>
          </cell>
        </row>
        <row r="7969">
          <cell r="A7969">
            <v>105815</v>
          </cell>
          <cell r="B7969" t="str">
            <v>ARMAÇÃO DO SISTEMA DE PAREDES DE CONCRETO, EXECUTADA EM PAREDES DE EDIFICAÇÕES UNIFAMILIARES, TELA Q-75. AF_12/2024</v>
          </cell>
          <cell r="C7969" t="str">
            <v>KG</v>
          </cell>
          <cell r="D7969">
            <v>0</v>
          </cell>
          <cell r="E7969" t="str">
            <v>Paredes de Concreto - Armação</v>
          </cell>
          <cell r="F7969" t="str">
            <v>SINAPI Mai/26</v>
          </cell>
        </row>
        <row r="7970">
          <cell r="A7970">
            <v>91600</v>
          </cell>
          <cell r="B7970" t="str">
            <v>ARMAÇÃO DO SISTEMA DE PAREDES DE CONCRETO, EXECUTADA EM PLATIBANDAS, TELA Q-92. AF_12/2024_PS</v>
          </cell>
          <cell r="C7970" t="str">
            <v>KG</v>
          </cell>
          <cell r="D7970">
            <v>11.13</v>
          </cell>
          <cell r="E7970" t="str">
            <v>Paredes de Concreto - Armação</v>
          </cell>
          <cell r="F7970" t="str">
            <v>SINAPI Mai/26</v>
          </cell>
        </row>
        <row r="7971">
          <cell r="A7971">
            <v>99235</v>
          </cell>
          <cell r="B7971" t="str">
            <v>CONCRETAGEM DE EDIFICAÇÕES (PAREDES E LAJES) FEITAS COM SISTEMA DE FÔRMAS MANUSEÁVEIS, COM CONCRETO USINADO AUTOADENSÁVEL FCK 25 MPA - LANÇAMENTO E ACABAMENTO. AF_09/2024</v>
          </cell>
          <cell r="C7971" t="str">
            <v>M3</v>
          </cell>
          <cell r="D7971">
            <v>632.99</v>
          </cell>
          <cell r="E7971" t="str">
            <v>Paredes de Concreto - Concretagem</v>
          </cell>
          <cell r="F7971" t="str">
            <v>SINAPI Mai/26</v>
          </cell>
        </row>
        <row r="7972">
          <cell r="A7972">
            <v>105539</v>
          </cell>
          <cell r="B7972" t="str">
            <v>CONCRETAGEM DE EDIFICAÇÕES (PAREDES E LAJES) FEITAS COM SISTEMA DE FÔRMAS MANUSEÁVEIS, COM CONCRETO USINADO AUTOADENSÁVEL REFORÇADO COM FIBRAS DE POLIPROPILENO, FCK 25 MPA - LANÇAMENTO E ACABAMENTO. AF_09/2024</v>
          </cell>
          <cell r="C7972" t="str">
            <v>M3</v>
          </cell>
          <cell r="D7972">
            <v>0</v>
          </cell>
          <cell r="E7972" t="str">
            <v>Paredes de Concreto - Concretagem</v>
          </cell>
          <cell r="F7972" t="str">
            <v>SINAPI Mai/26</v>
          </cell>
        </row>
        <row r="7973">
          <cell r="A7973">
            <v>99439</v>
          </cell>
          <cell r="B7973" t="str">
            <v>CONCRETAGEM DE EDIFICAÇÕES (PAREDES E LAJES) FEITAS COM SISTEMA DE FÔRMAS MANUSEÁVEIS, COM CONCRETO USINADO BOMBEÁVEL FCK 25 MPA - LANÇAMENTO, ADENSAMENTO E ACABAMENTO. AF_09/2024</v>
          </cell>
          <cell r="C7973" t="str">
            <v>M3</v>
          </cell>
          <cell r="D7973">
            <v>701.06</v>
          </cell>
          <cell r="E7973" t="str">
            <v>Paredes de Concreto - Concretagem</v>
          </cell>
          <cell r="F7973" t="str">
            <v>SINAPI Mai/26</v>
          </cell>
        </row>
        <row r="7974">
          <cell r="A7974">
            <v>105540</v>
          </cell>
          <cell r="B7974" t="str">
            <v>CONCRETAGEM DE ESCADAS EM EDIFICAÇÕES MULTIFAMILIARES FEITAS COM SISTEMA DE FÔRMAS MANUSEÁVEIS COM CONCRETO USINADO AUTOADENSÁVEL REFORÇADO COM FIBRAS DE POLIPROPILENO, FCK 25 MPA - LANÇAMENTO E ACABAMENTO. AF_09/2024</v>
          </cell>
          <cell r="C7974" t="str">
            <v>M3</v>
          </cell>
          <cell r="D7974">
            <v>0</v>
          </cell>
          <cell r="E7974" t="str">
            <v>Paredes de Concreto - Concretagem</v>
          </cell>
          <cell r="F7974" t="str">
            <v>SINAPI Mai/26</v>
          </cell>
        </row>
        <row r="7975">
          <cell r="A7975">
            <v>103184</v>
          </cell>
          <cell r="B7975" t="str">
            <v>CONCRETAGEM DE ESCADAS EM EDIFICAÇÕES MULTIFAMILIARES FEITAS COM SISTEMA DE FÔRMAS MANUSEÁVEIS COM CONCRETO USINADO AUTOADENSÁVEL, FCK 25 MPA - LANÇAMENTO E ACABAMENTO. AF_09/2024</v>
          </cell>
          <cell r="C7975" t="str">
            <v>M3</v>
          </cell>
          <cell r="D7975">
            <v>660.26</v>
          </cell>
          <cell r="E7975" t="str">
            <v>Paredes de Concreto - Concretagem</v>
          </cell>
          <cell r="F7975" t="str">
            <v>SINAPI Mai/26</v>
          </cell>
        </row>
        <row r="7976">
          <cell r="A7976">
            <v>103183</v>
          </cell>
          <cell r="B7976" t="str">
            <v>CONCRETAGEM DE ESCADAS EM EDIFICAÇÕES MULTIFAMILIARES FEITAS COM SISTEMA DE FÔRMAS MANUSEÁVEIS COM CONCRETO USINADO BOMBEÁVEL, FCK 25 MPA - LANÇAMENTO, ADENSAMENTO E ACABAMENTO. AF_09/2024</v>
          </cell>
          <cell r="C7976" t="str">
            <v>M3</v>
          </cell>
          <cell r="D7976">
            <v>796.98</v>
          </cell>
          <cell r="E7976" t="str">
            <v>Paredes de Concreto - Concretagem</v>
          </cell>
          <cell r="F7976" t="str">
            <v>SINAPI Mai/26</v>
          </cell>
        </row>
        <row r="7977">
          <cell r="A7977">
            <v>99434</v>
          </cell>
          <cell r="B7977" t="str">
            <v>CONCRETAGEM DE LAJES EM EDIFICAÇÕES MULTIFAMILIARES FEITAS COM SISTEMA DE FÔRMAS MANUSEÁVEIS, COM CONCRETO USINADO BOMBEÁVEL FCK 25 MPA - LANÇAMENTO, ADENSAMENTO E ACABAMENTO. AF_09/2024</v>
          </cell>
          <cell r="C7977" t="str">
            <v>M3</v>
          </cell>
          <cell r="D7977">
            <v>714.09</v>
          </cell>
          <cell r="E7977" t="str">
            <v>Paredes de Concreto - Concretagem</v>
          </cell>
          <cell r="F7977" t="str">
            <v>SINAPI Mai/26</v>
          </cell>
        </row>
        <row r="7978">
          <cell r="A7978">
            <v>99431</v>
          </cell>
          <cell r="B7978" t="str">
            <v>CONCRETAGEM DE LAJES EM EDIFICAÇÕES UNIFAMILIARES FEITAS COM SISTEMA DE FÔRMAS MANUSEÁVEIS, COM CONCRETO USINADO BOMBEÁVEL FCK 25 MPA - LANÇAMENTO, ADENSAMENTO E ACABAMENTO. AF_09/2024</v>
          </cell>
          <cell r="C7978" t="str">
            <v>M3</v>
          </cell>
          <cell r="D7978">
            <v>709.25</v>
          </cell>
          <cell r="E7978" t="str">
            <v>Paredes de Concreto - Concretagem</v>
          </cell>
          <cell r="F7978" t="str">
            <v>SINAPI Mai/26</v>
          </cell>
        </row>
        <row r="7979">
          <cell r="A7979">
            <v>99435</v>
          </cell>
          <cell r="B7979" t="str">
            <v>CONCRETAGEM DE PAREDES EM EDIFICAÇÕES MULTIFAMILIARES FEITAS COM SISTEMA DE FÔRMAS MANUSEÁVEIS, COM CONCRETO USINADO BOMBEÁVEL FCK 25 MPA - LANÇAMENTO, ADENSAMENTO E ACABAMENTO. AF_09/2024</v>
          </cell>
          <cell r="C7979" t="str">
            <v>M3</v>
          </cell>
          <cell r="D7979">
            <v>696.26</v>
          </cell>
          <cell r="E7979" t="str">
            <v>Paredes de Concreto - Concretagem</v>
          </cell>
          <cell r="F7979" t="str">
            <v>SINAPI Mai/26</v>
          </cell>
        </row>
        <row r="7980">
          <cell r="A7980">
            <v>99432</v>
          </cell>
          <cell r="B7980" t="str">
            <v>CONCRETAGEM DE PAREDES EM EDIFICAÇÕES UNIFAMILIARES FEITAS COM SISTEMA DE FÔRMAS MANUSEÁVEIS, COM CONCRETO USINADO BOMBEÁVEL FCK 25 MPA - LANÇAMENTO, ADENSAMENTO E ACABAMENTO. AF_09/2024</v>
          </cell>
          <cell r="C7980" t="str">
            <v>M3</v>
          </cell>
          <cell r="D7980">
            <v>692.8</v>
          </cell>
          <cell r="E7980" t="str">
            <v>Paredes de Concreto - Concretagem</v>
          </cell>
          <cell r="F7980" t="str">
            <v>SINAPI Mai/26</v>
          </cell>
        </row>
        <row r="7981">
          <cell r="A7981">
            <v>99438</v>
          </cell>
          <cell r="B7981" t="str">
            <v>CONCRETAGEM DE PLATIBANDA EM EDIFICAÇÕES MULTIFAMILIARES FEITAS COM SISTEMA DE FÔRMAS MANUSEÁVEIS, COM CONCRETO USINADO AUTOADENSÁVEL FCK 25 MPA - LANÇAMENTO E ACABAMENTO. AF_09/2024</v>
          </cell>
          <cell r="C7981" t="str">
            <v>M3</v>
          </cell>
          <cell r="D7981">
            <v>683.66</v>
          </cell>
          <cell r="E7981" t="str">
            <v>Paredes de Concreto - Concretagem</v>
          </cell>
          <cell r="F7981" t="str">
            <v>SINAPI Mai/26</v>
          </cell>
        </row>
        <row r="7982">
          <cell r="A7982">
            <v>105538</v>
          </cell>
          <cell r="B7982" t="str">
            <v>CONCRETAGEM DE PLATIBANDA EM EDIFICAÇÕES MULTIFAMILIARES FEITAS COM SISTEMA DE FÔRMAS MANUSEÁVEIS, COM CONCRETO USINADO AUTOADENSÁVEL REFORÇADO COM FIBRAS DE POLIPROPILENO, FCK 25 MPA - LANÇAMENTO E ACABAMENTO. AF_09/2024</v>
          </cell>
          <cell r="C7982" t="str">
            <v>M3</v>
          </cell>
          <cell r="D7982">
            <v>0</v>
          </cell>
          <cell r="E7982" t="str">
            <v>Paredes de Concreto - Concretagem</v>
          </cell>
          <cell r="F7982" t="str">
            <v>SINAPI Mai/26</v>
          </cell>
        </row>
        <row r="7983">
          <cell r="A7983">
            <v>99436</v>
          </cell>
          <cell r="B7983" t="str">
            <v>CONCRETAGEM DE PLATIBANDA EM EDIFICAÇÕES MULTIFAMILIARES FEITAS COM SISTEMA DE FÔRMAS MANUSEÁVEIS, COM CONCRETO USINADO BOMBEÁVEL FCK 25 MPA - LANÇAMENTO, ADENSAMENTO E ACABAMENTO. AF_09/2024</v>
          </cell>
          <cell r="C7983" t="str">
            <v>M3</v>
          </cell>
          <cell r="D7983">
            <v>784.23</v>
          </cell>
          <cell r="E7983" t="str">
            <v>Paredes de Concreto - Concretagem</v>
          </cell>
          <cell r="F7983" t="str">
            <v>SINAPI Mai/26</v>
          </cell>
        </row>
        <row r="7984">
          <cell r="A7984">
            <v>99437</v>
          </cell>
          <cell r="B7984" t="str">
            <v>CONCRETAGEM DE PLATIBANDA EM EDIFICAÇÕES UNIFAMILIARES FEITAS COM SISTEMA DE FÔRMAS MANUSEÁVEIS, COM CONCRETO USINADO AUTOADENSÁVEL FCK 25 MPA - LANÇAMENTO E ACABAMENTO. AF_09/2024</v>
          </cell>
          <cell r="C7984" t="str">
            <v>M3</v>
          </cell>
          <cell r="D7984">
            <v>674.67</v>
          </cell>
          <cell r="E7984" t="str">
            <v>Paredes de Concreto - Concretagem</v>
          </cell>
          <cell r="F7984" t="str">
            <v>SINAPI Mai/26</v>
          </cell>
        </row>
        <row r="7985">
          <cell r="A7985">
            <v>105537</v>
          </cell>
          <cell r="B7985" t="str">
            <v>CONCRETAGEM DE PLATIBANDA EM EDIFICAÇÕES UNIFAMILIARES FEITAS COM SISTEMA DE FÔRMAS MANUSEÁVEIS, COM CONCRETO USINADO AUTOADENSÁVEL REFORÇADO COM FIBRAS DE POLIPROPILENO, FCK 25 MPA - LANÇAMENTO E ACABAMENTO. AF_09/2024</v>
          </cell>
          <cell r="C7985" t="str">
            <v>M3</v>
          </cell>
          <cell r="D7985">
            <v>0</v>
          </cell>
          <cell r="E7985" t="str">
            <v>Paredes de Concreto - Concretagem</v>
          </cell>
          <cell r="F7985" t="str">
            <v>SINAPI Mai/26</v>
          </cell>
        </row>
        <row r="7986">
          <cell r="A7986">
            <v>99433</v>
          </cell>
          <cell r="B7986" t="str">
            <v>CONCRETAGEM DE PLATIBANDA EM EDIFICAÇÕES UNIFAMILIARES FEITAS COM SISTEMA DE FÔRMAS MANUSEÁVEIS, COM CONCRETO USINADO BOMBEÁVEL FCK 25 MPA - LANÇAMENTO, ADENSAMENTO E ACABAMENTO. AF_09/2024</v>
          </cell>
          <cell r="C7986" t="str">
            <v>M3</v>
          </cell>
          <cell r="D7986">
            <v>756.67</v>
          </cell>
          <cell r="E7986" t="str">
            <v>Paredes de Concreto - Concretagem</v>
          </cell>
          <cell r="F7986" t="str">
            <v>SINAPI Mai/26</v>
          </cell>
        </row>
        <row r="7987">
          <cell r="A7987">
            <v>104422</v>
          </cell>
          <cell r="B7987" t="str">
            <v>ESTUCAMENTO DE DENSIDADE ALTA DE PANOS DE FACHADA DO SISTEMA DE PAREDES DE CONCRETO EM EDIFICAÇÕES DE MÚLTIPLOS PAVIMENTOS, PAVIMENTO TÉRREO, UTILIZAÇÃO DE ARGAMASSA COLANTE. AF_12/2024</v>
          </cell>
          <cell r="C7987" t="str">
            <v>M2</v>
          </cell>
          <cell r="D7987">
            <v>11.52</v>
          </cell>
          <cell r="E7987" t="str">
            <v>Paredes de Concreto - Estucamento</v>
          </cell>
          <cell r="F7987" t="str">
            <v>SINAPI Mai/26</v>
          </cell>
        </row>
        <row r="7988">
          <cell r="A7988">
            <v>105824</v>
          </cell>
          <cell r="B7988" t="str">
            <v>ESTUCAMENTO DE DENSIDADE ALTA DE PANOS DE FACHADA DO SISTEMA DE PAREDES DE CONCRETO EM EDIFICAÇÕES DE MÚLTIPLOS PAVIMENTOS, PAVIMENTO TÉRREO, UTILIZAÇÃO DE ARGAMASSA POLIMÉRICA. AF_12/2024</v>
          </cell>
          <cell r="C7988" t="str">
            <v>M2</v>
          </cell>
          <cell r="D7988">
            <v>14.66</v>
          </cell>
          <cell r="E7988" t="str">
            <v>Paredes de Concreto - Estucamento</v>
          </cell>
          <cell r="F7988" t="str">
            <v>SINAPI Mai/26</v>
          </cell>
        </row>
        <row r="7989">
          <cell r="A7989">
            <v>105825</v>
          </cell>
          <cell r="B7989" t="str">
            <v>ESTUCAMENTO DE DENSIDADE ALTA DE PANOS DE FACHADA DO SISTEMA DE PAREDES DE CONCRETO EM EDIFICAÇÕES DE MÚLTIPLOS PAVIMENTOS, PAVIMENTO TÉRREO, UTILIZAÇÃO DE ARGAMASSA TRAÇO 1:0,5:4,5 (CIM:CAL:AREIA). AF_12/2024</v>
          </cell>
          <cell r="C7989" t="str">
            <v>M2</v>
          </cell>
          <cell r="D7989">
            <v>8.26</v>
          </cell>
          <cell r="E7989" t="str">
            <v>Paredes de Concreto - Estucamento</v>
          </cell>
          <cell r="F7989" t="str">
            <v>SINAPI Mai/26</v>
          </cell>
        </row>
        <row r="7990">
          <cell r="A7990">
            <v>104421</v>
          </cell>
          <cell r="B7990" t="str">
            <v>ESTUCAMENTO DE DENSIDADE ALTA DE PANOS DE FACHADA DO SISTEMA DE PAREDES DE CONCRETO EM EDIFICAÇÕES DE MÚLTIPLOS PAVIMENTOS, PAVIMENTOS SUPERIORES, UTILIZAÇÃO DE ARGAMASSA COLANTE. AF_12/2024</v>
          </cell>
          <cell r="C7990" t="str">
            <v>M2</v>
          </cell>
          <cell r="D7990">
            <v>18.28</v>
          </cell>
          <cell r="E7990" t="str">
            <v>Paredes de Concreto - Estucamento</v>
          </cell>
          <cell r="F7990" t="str">
            <v>SINAPI Mai/26</v>
          </cell>
        </row>
        <row r="7991">
          <cell r="A7991">
            <v>105822</v>
          </cell>
          <cell r="B7991" t="str">
            <v>ESTUCAMENTO DE DENSIDADE ALTA DE PANOS DE FACHADA DO SISTEMA DE PAREDES DE CONCRETO EM EDIFICAÇÕES DE MÚLTIPLOS PAVIMENTOS, PAVIMENTOS SUPERIORES, UTILIZAÇÃO DE ARGAMASSA POLIMÉRICA. AF_12/2024</v>
          </cell>
          <cell r="C7991" t="str">
            <v>M2</v>
          </cell>
          <cell r="D7991">
            <v>21.42</v>
          </cell>
          <cell r="E7991" t="str">
            <v>Paredes de Concreto - Estucamento</v>
          </cell>
          <cell r="F7991" t="str">
            <v>SINAPI Mai/26</v>
          </cell>
        </row>
        <row r="7992">
          <cell r="A7992">
            <v>105823</v>
          </cell>
          <cell r="B7992" t="str">
            <v>ESTUCAMENTO DE DENSIDADE ALTA DE PANOS DE FACHADA DO SISTEMA DE PAREDES DE CONCRETO EM EDIFICAÇÕES DE MÚLTIPLOS PAVIMENTOS, PAVIMENTOS SUPERIORES, UTILIZAÇÃO DE ARGAMASSA TRAÇO 1:0,5:4,5 (CIM:CAL:AREIA). AF_12/2024</v>
          </cell>
          <cell r="C7992" t="str">
            <v>M2</v>
          </cell>
          <cell r="D7992">
            <v>15.02</v>
          </cell>
          <cell r="E7992" t="str">
            <v>Paredes de Concreto - Estucamento</v>
          </cell>
          <cell r="F7992" t="str">
            <v>SINAPI Mai/26</v>
          </cell>
        </row>
        <row r="7993">
          <cell r="A7993">
            <v>104423</v>
          </cell>
          <cell r="B7993" t="str">
            <v>ESTUCAMENTO DE DENSIDADE ALTA DE PANOS DE FACHADA DO SISTEMA DE PAREDES DE CONCRETO EM UNIDADES HABITACIONAIS DE DOIS PAVIMENTOS (SOBRADO), ACESSO COM ANDAIME FACHADEIRO, UTILIZAÇÃO DE ARGAMASSA COLANTE. AF_12/2024</v>
          </cell>
          <cell r="C7993" t="str">
            <v>M2</v>
          </cell>
          <cell r="D7993">
            <v>16.27</v>
          </cell>
          <cell r="E7993" t="str">
            <v>Paredes de Concreto - Estucamento</v>
          </cell>
          <cell r="F7993" t="str">
            <v>SINAPI Mai/26</v>
          </cell>
        </row>
        <row r="7994">
          <cell r="A7994">
            <v>105826</v>
          </cell>
          <cell r="B7994" t="str">
            <v>ESTUCAMENTO DE DENSIDADE ALTA DE PANOS DE FACHADA DO SISTEMA DE PAREDES DE CONCRETO EM UNIDADES HABITACIONAIS DE DOIS PAVIMENTOS (SOBRADO), ACESSO COM ANDAIME FACHADEIRO, UTILIZAÇÃO DE ARGAMASSA POLIMÉRICA. AF_12/2024</v>
          </cell>
          <cell r="C7994" t="str">
            <v>M2</v>
          </cell>
          <cell r="D7994">
            <v>19.41</v>
          </cell>
          <cell r="E7994" t="str">
            <v>Paredes de Concreto - Estucamento</v>
          </cell>
          <cell r="F7994" t="str">
            <v>SINAPI Mai/26</v>
          </cell>
        </row>
        <row r="7995">
          <cell r="A7995">
            <v>105827</v>
          </cell>
          <cell r="B7995" t="str">
            <v>ESTUCAMENTO DE DENSIDADE ALTA DE PANOS DE FACHADA DO SISTEMA DE PAREDES DE CONCRETO EM UNIDADES HABITACIONAIS DE DOIS PAVIMENTOS (SOBRADO), ACESSO COM ANDAIME FACHADEIRO, UTILIZAÇÃO DE ARGAMASSA TRAÇO 1:0,5:4,5 (CIM:CAL:AREIA). AF_12/2024</v>
          </cell>
          <cell r="C7995" t="str">
            <v>M2</v>
          </cell>
          <cell r="D7995">
            <v>13.01</v>
          </cell>
          <cell r="E7995" t="str">
            <v>Paredes de Concreto - Estucamento</v>
          </cell>
          <cell r="F7995" t="str">
            <v>SINAPI Mai/26</v>
          </cell>
        </row>
        <row r="7996">
          <cell r="A7996">
            <v>104425</v>
          </cell>
          <cell r="B7996" t="str">
            <v>ESTUCAMENTO DE DENSIDADE ALTA DE PANOS DE FACHADA DO SISTEMA DE PAREDES DE CONCRETO EM UNIDADES HABITACIONAIS DE PAVIMENTO ÚNICO, UTILIZAÇÃO DE ARGAMASSA COLANTE. AF_12/2024</v>
          </cell>
          <cell r="C7996" t="str">
            <v>M2</v>
          </cell>
          <cell r="D7996">
            <v>9.4700000000000006</v>
          </cell>
          <cell r="E7996" t="str">
            <v>Paredes de Concreto - Estucamento</v>
          </cell>
          <cell r="F7996" t="str">
            <v>SINAPI Mai/26</v>
          </cell>
        </row>
        <row r="7997">
          <cell r="A7997">
            <v>105828</v>
          </cell>
          <cell r="B7997" t="str">
            <v>ESTUCAMENTO DE DENSIDADE ALTA DE PANOS DE FACHADA DO SISTEMA DE PAREDES DE CONCRETO EM UNIDADES HABITACIONAIS DE PAVIMENTO ÚNICO, UTILIZAÇÃO DE ARGAMASSA POLIMÉRICA. AF_12/2024</v>
          </cell>
          <cell r="C7997" t="str">
            <v>M2</v>
          </cell>
          <cell r="D7997">
            <v>12.61</v>
          </cell>
          <cell r="E7997" t="str">
            <v>Paredes de Concreto - Estucamento</v>
          </cell>
          <cell r="F7997" t="str">
            <v>SINAPI Mai/26</v>
          </cell>
        </row>
        <row r="7998">
          <cell r="A7998">
            <v>105829</v>
          </cell>
          <cell r="B7998" t="str">
            <v>ESTUCAMENTO DE DENSIDADE ALTA DE PANOS DE FACHADA DO SISTEMA DE PAREDES DE CONCRETO EM UNIDADES HABITACIONAIS DE PAVIMENTO ÚNICO, UTILIZAÇÃO DE ARGAMASSA TRAÇO 1:0,5:4,5 (CIM:CAL:AREIA). AF_12/2024</v>
          </cell>
          <cell r="C7998" t="str">
            <v>M2</v>
          </cell>
          <cell r="D7998">
            <v>6.21</v>
          </cell>
          <cell r="E7998" t="str">
            <v>Paredes de Concreto - Estucamento</v>
          </cell>
          <cell r="F7998" t="str">
            <v>SINAPI Mai/26</v>
          </cell>
        </row>
        <row r="7999">
          <cell r="A7999">
            <v>91525</v>
          </cell>
          <cell r="B7999" t="str">
            <v>ESTUCAMENTO DE DENSIDADE ALTA NAS FACES INTERNAS DE PAREDES DO SISTEMA DE PAREDES DE CONCRETO, EM AMBIENTES COM ÁREA ENTRE 5 M² E 10 M², UTILIZAÇÃO DE ARGAMASSA COLANTE. AF_12/2024</v>
          </cell>
          <cell r="C7999" t="str">
            <v>M2</v>
          </cell>
          <cell r="D7999">
            <v>8.25</v>
          </cell>
          <cell r="E7999" t="str">
            <v>Paredes de Concreto - Estucamento</v>
          </cell>
          <cell r="F7999" t="str">
            <v>SINAPI Mai/26</v>
          </cell>
        </row>
        <row r="8000">
          <cell r="A8000">
            <v>105818</v>
          </cell>
          <cell r="B8000" t="str">
            <v>ESTUCAMENTO DE DENSIDADE ALTA NAS FACES INTERNAS DE PAREDES DO SISTEMA DE PAREDES DE CONCRETO, EM AMBIENTES COM ÁREA ENTRE 5 M² E 10 M², UTILIZAÇÃO DE ARGAMASSA POLIMÉRICA. AF_12/2024</v>
          </cell>
          <cell r="C8000" t="str">
            <v>M2</v>
          </cell>
          <cell r="D8000">
            <v>12.93</v>
          </cell>
          <cell r="E8000" t="str">
            <v>Paredes de Concreto - Estucamento</v>
          </cell>
          <cell r="F8000" t="str">
            <v>SINAPI Mai/26</v>
          </cell>
        </row>
        <row r="8001">
          <cell r="A8001">
            <v>105819</v>
          </cell>
          <cell r="B8001" t="str">
            <v>ESTUCAMENTO DE DENSIDADE ALTA NAS FACES INTERNAS DE PAREDES DO SISTEMA DE PAREDES DE CONCRETO, EM AMBIENTES COM ÁREA ENTRE 5 M² E 10 M², UTILIZAÇÃO DE ARGAMASSA TRAÇO 1:1:6 (CIM:CAL:AREIA). AF_12/2024</v>
          </cell>
          <cell r="C8001" t="str">
            <v>M2</v>
          </cell>
          <cell r="D8001">
            <v>6.57</v>
          </cell>
          <cell r="E8001" t="str">
            <v>Paredes de Concreto - Estucamento</v>
          </cell>
          <cell r="F8001" t="str">
            <v>SINAPI Mai/26</v>
          </cell>
        </row>
        <row r="8002">
          <cell r="A8002">
            <v>104414</v>
          </cell>
          <cell r="B8002" t="str">
            <v>ESTUCAMENTO DE DENSIDADE ALTA NAS FACES INTERNAS DE PAREDES DO SISTEMA DE PAREDES DE CONCRETO, EM AMBIENTES COM ÁREA MAIOR OU IGUAL A 10 M², UTILIZAÇÃO DE ARGAMASSA COLANTE. AF_12/2024</v>
          </cell>
          <cell r="C8002" t="str">
            <v>M2</v>
          </cell>
          <cell r="D8002">
            <v>7.19</v>
          </cell>
          <cell r="E8002" t="str">
            <v>Paredes de Concreto - Estucamento</v>
          </cell>
          <cell r="F8002" t="str">
            <v>SINAPI Mai/26</v>
          </cell>
        </row>
        <row r="8003">
          <cell r="A8003">
            <v>105816</v>
          </cell>
          <cell r="B8003" t="str">
            <v>ESTUCAMENTO DE DENSIDADE ALTA NAS FACES INTERNAS DE PAREDES DO SISTEMA DE PAREDES DE CONCRETO, EM AMBIENTES COM ÁREA MAIOR OU IGUAL A 10 M², UTILIZAÇÃO DE ARGAMASSA POLIMÉRICA. AF_12/2024</v>
          </cell>
          <cell r="C8003" t="str">
            <v>M2</v>
          </cell>
          <cell r="D8003">
            <v>11.87</v>
          </cell>
          <cell r="E8003" t="str">
            <v>Paredes de Concreto - Estucamento</v>
          </cell>
          <cell r="F8003" t="str">
            <v>SINAPI Mai/26</v>
          </cell>
        </row>
        <row r="8004">
          <cell r="A8004">
            <v>105817</v>
          </cell>
          <cell r="B8004" t="str">
            <v>ESTUCAMENTO DE DENSIDADE ALTA NAS FACES INTERNAS DE PAREDES DO SISTEMA DE PAREDES DE CONCRETO, EM AMBIENTES COM ÁREA MAIOR OU IGUAL A 10 M², UTILIZAÇÃO DE ARGAMASSA TRAÇO 1:1:6 (CIM:CAL:AREIA). AF_12/2024</v>
          </cell>
          <cell r="C8004" t="str">
            <v>M2</v>
          </cell>
          <cell r="D8004">
            <v>5.51</v>
          </cell>
          <cell r="E8004" t="str">
            <v>Paredes de Concreto - Estucamento</v>
          </cell>
          <cell r="F8004" t="str">
            <v>SINAPI Mai/26</v>
          </cell>
        </row>
        <row r="8005">
          <cell r="A8005">
            <v>104415</v>
          </cell>
          <cell r="B8005" t="str">
            <v>ESTUCAMENTO DE DENSIDADE ALTA NAS FACES INTERNAS DE PAREDES DO SISTEMA DE PAREDES DE CONCRETO, EM AMBIENTES COM ÁREA MENOR OU IGUAL A 5 M², UTILIZAÇÃO DE ARGAMASSA COLANTE. AF_12/2024</v>
          </cell>
          <cell r="C8005" t="str">
            <v>M2</v>
          </cell>
          <cell r="D8005">
            <v>13.82</v>
          </cell>
          <cell r="E8005" t="str">
            <v>Paredes de Concreto - Estucamento</v>
          </cell>
          <cell r="F8005" t="str">
            <v>SINAPI Mai/26</v>
          </cell>
        </row>
        <row r="8006">
          <cell r="A8006">
            <v>105820</v>
          </cell>
          <cell r="B8006" t="str">
            <v>ESTUCAMENTO DE DENSIDADE ALTA NAS FACES INTERNAS DE PAREDES DO SISTEMA DE PAREDES DE CONCRETO, EM AMBIENTES COM ÁREA MENOR OU IGUAL A 5 M², UTILIZAÇÃO DE ARGAMASSA POLIMÉRICA. AF_12/2024</v>
          </cell>
          <cell r="C8006" t="str">
            <v>M2</v>
          </cell>
          <cell r="D8006">
            <v>18.5</v>
          </cell>
          <cell r="E8006" t="str">
            <v>Paredes de Concreto - Estucamento</v>
          </cell>
          <cell r="F8006" t="str">
            <v>SINAPI Mai/26</v>
          </cell>
        </row>
        <row r="8007">
          <cell r="A8007">
            <v>105821</v>
          </cell>
          <cell r="B8007" t="str">
            <v>ESTUCAMENTO DE DENSIDADE ALTA NAS FACES INTERNAS DE PAREDES DO SISTEMA DE PAREDES DE CONCRETO, EM AMBIENTES COM ÁREA MENOR OU IGUAL A 5 M², UTILIZAÇÃO DE ARGAMASSA TRAÇO 1:1:6 (CIM:CAL:AREIA). AF_12/2024</v>
          </cell>
          <cell r="C8007" t="str">
            <v>M2</v>
          </cell>
          <cell r="D8007">
            <v>12.14</v>
          </cell>
          <cell r="E8007" t="str">
            <v>Paredes de Concreto - Estucamento</v>
          </cell>
          <cell r="F8007" t="str">
            <v>SINAPI Mai/26</v>
          </cell>
        </row>
        <row r="8008">
          <cell r="A8008">
            <v>104418</v>
          </cell>
          <cell r="B8008" t="str">
            <v>ESTUCAMENTO DE DENSIDADE BAIXA DE PANOS DE FACHADA DO SISTEMA DE PAREDES DE CONCRETO EM EDIFICAÇÕES DE MÚLTIPLOS PAVIMENTOS, PAVIMENTO TÉRREO, UTILIZAÇÃO DE ARGAMASSA COLANTE. AF_12/2024</v>
          </cell>
          <cell r="C8008" t="str">
            <v>M2</v>
          </cell>
          <cell r="D8008">
            <v>3.35</v>
          </cell>
          <cell r="E8008" t="str">
            <v>Paredes de Concreto - Estucamento</v>
          </cell>
          <cell r="F8008" t="str">
            <v>SINAPI Mai/26</v>
          </cell>
        </row>
        <row r="8009">
          <cell r="A8009">
            <v>91515</v>
          </cell>
          <cell r="B8009" t="str">
            <v>ESTUCAMENTO DE DENSIDADE BAIXA DE PANOS DE FACHADA DO SISTEMA DE PAREDES DE CONCRETO EM EDIFICAÇÕES DE MÚLTIPLOS PAVIMENTOS, PAVIMENTOS SUPERIORES, UTILIZAÇÃO DE ARGAMASSA COLANTE. AF_12/2024</v>
          </cell>
          <cell r="C8009" t="str">
            <v>M2</v>
          </cell>
          <cell r="D8009">
            <v>6.16</v>
          </cell>
          <cell r="E8009" t="str">
            <v>Paredes de Concreto - Estucamento</v>
          </cell>
          <cell r="F8009" t="str">
            <v>SINAPI Mai/26</v>
          </cell>
        </row>
        <row r="8010">
          <cell r="A8010">
            <v>104419</v>
          </cell>
          <cell r="B8010" t="str">
            <v>ESTUCAMENTO DE DENSIDADE BAIXA DE PANOS DE FACHADA DO SISTEMA DE PAREDES DE CONCRETO EM UNIDADES HABITACIONAIS DE DOIS PAVIMENTOS (SOBRADO), ACESSO COM ANDAIME FACHADEIRO, UTILIZAÇÃO DE ARGAMASSA COLANTE. AF_12/2024</v>
          </cell>
          <cell r="C8010" t="str">
            <v>M2</v>
          </cell>
          <cell r="D8010">
            <v>5.34</v>
          </cell>
          <cell r="E8010" t="str">
            <v>Paredes de Concreto - Estucamento</v>
          </cell>
          <cell r="F8010" t="str">
            <v>SINAPI Mai/26</v>
          </cell>
        </row>
        <row r="8011">
          <cell r="A8011">
            <v>91519</v>
          </cell>
          <cell r="B8011" t="str">
            <v>ESTUCAMENTO DE DENSIDADE BAIXA DE PANOS DE FACHADA DO SISTEMA DE PAREDES DE CONCRETO EM UNIDADES HABITACIONAIS DE PAVIMENTO ÚNICO, UTILIZAÇÃO DE ARGAMASSA COLANTE. AF_12/2024</v>
          </cell>
          <cell r="C8011" t="str">
            <v>M2</v>
          </cell>
          <cell r="D8011">
            <v>2.5499999999999998</v>
          </cell>
          <cell r="E8011" t="str">
            <v>Paredes de Concreto - Estucamento</v>
          </cell>
          <cell r="F8011" t="str">
            <v>SINAPI Mai/26</v>
          </cell>
        </row>
        <row r="8012">
          <cell r="A8012">
            <v>91520</v>
          </cell>
          <cell r="B8012" t="str">
            <v>ESTUCAMENTO DE DENSIDADE BAIXA NAS FACES INTERNAS DE PAREDES DO SISTEMA DE PAREDES DE CONCRETO, EM AMBIENTES COM ÁREA ENTRE 5 M² E 10 M², UTILIZAÇÃO DE ARGAMASSA COLANTE. AF_12/2024</v>
          </cell>
          <cell r="C8012" t="str">
            <v>M2</v>
          </cell>
          <cell r="D8012">
            <v>2.59</v>
          </cell>
          <cell r="E8012" t="str">
            <v>Paredes de Concreto - Estucamento</v>
          </cell>
          <cell r="F8012" t="str">
            <v>SINAPI Mai/26</v>
          </cell>
        </row>
        <row r="8013">
          <cell r="A8013">
            <v>104416</v>
          </cell>
          <cell r="B8013" t="str">
            <v>ESTUCAMENTO DE DENSIDADE BAIXA NAS FACES INTERNAS DE PAREDES DO SISTEMA DE PAREDES DE CONCRETO, EM AMBIENTES COM ÁREA MAIOR OU IGUAL A 10 M², UTILIZAÇÃO DE ARGAMASSA COLANTE. AF_12/2024</v>
          </cell>
          <cell r="C8013" t="str">
            <v>M2</v>
          </cell>
          <cell r="D8013">
            <v>2.14</v>
          </cell>
          <cell r="E8013" t="str">
            <v>Paredes de Concreto - Estucamento</v>
          </cell>
          <cell r="F8013" t="str">
            <v>SINAPI Mai/26</v>
          </cell>
        </row>
        <row r="8014">
          <cell r="A8014">
            <v>104417</v>
          </cell>
          <cell r="B8014" t="str">
            <v>ESTUCAMENTO DE DENSIDADE BAIXA NAS FACES INTERNAS DE PAREDES DO SISTEMA DE PAREDES DE CONCRETO, EM AMBIENTES COM ÁREA MENOR OU IGUAL A 5 M², UTILIZAÇÃO DE ARGAMASSA COLANTE. AF_12/2024</v>
          </cell>
          <cell r="C8014" t="str">
            <v>M2</v>
          </cell>
          <cell r="D8014">
            <v>4.8600000000000003</v>
          </cell>
          <cell r="E8014" t="str">
            <v>Paredes de Concreto - Estucamento</v>
          </cell>
          <cell r="F8014" t="str">
            <v>SINAPI Mai/26</v>
          </cell>
        </row>
        <row r="8015">
          <cell r="A8015">
            <v>91522</v>
          </cell>
          <cell r="B8015" t="str">
            <v>ESTUCAMENTO PARA QUALQUER REVESTIMENTO, EM TETO DO SISTEMA DE PAREDES DE CONCRETO, EM AMBIENTES COM ÁREA ENTRE 5 M² E 10 M², UTILIZAÇÃO DE ARGAMASSA COLANTE. AF_12/2024</v>
          </cell>
          <cell r="C8015" t="str">
            <v>M2</v>
          </cell>
          <cell r="D8015">
            <v>4.37</v>
          </cell>
          <cell r="E8015" t="str">
            <v>Paredes de Concreto - Estucamento</v>
          </cell>
          <cell r="F8015" t="str">
            <v>SINAPI Mai/26</v>
          </cell>
        </row>
        <row r="8016">
          <cell r="A8016">
            <v>104412</v>
          </cell>
          <cell r="B8016" t="str">
            <v>ESTUCAMENTO PARA QUALQUER REVESTIMENTO, EM TETO DO SISTEMA DE PAREDES DE CONCRETO, EM AMBIENTES COM ÁREA MAIOR OU IGUAL A 10 M², UTILIZAÇÃO DE ARGAMASSA COLANTE. AF_12/2024</v>
          </cell>
          <cell r="C8016" t="str">
            <v>M2</v>
          </cell>
          <cell r="D8016">
            <v>3.91</v>
          </cell>
          <cell r="E8016" t="str">
            <v>Paredes de Concreto - Estucamento</v>
          </cell>
          <cell r="F8016" t="str">
            <v>SINAPI Mai/26</v>
          </cell>
        </row>
        <row r="8017">
          <cell r="A8017">
            <v>104413</v>
          </cell>
          <cell r="B8017" t="str">
            <v>ESTUCAMENTO PARA QUALQUER REVESTIMENTO, EM TETO DO SISTEMA DE PAREDES DE CONCRETO, EM AMBIENTES COM ÁREA MENOR OU IGUAL A 5 M², UTILIZAÇÃO DE ARGAMASSA COLANTE. AF_12/2024</v>
          </cell>
          <cell r="C8017" t="str">
            <v>M2</v>
          </cell>
          <cell r="D8017">
            <v>6.68</v>
          </cell>
          <cell r="E8017" t="str">
            <v>Paredes de Concreto - Estucamento</v>
          </cell>
          <cell r="F8017" t="str">
            <v>SINAPI Mai/26</v>
          </cell>
        </row>
        <row r="8018">
          <cell r="A8018">
            <v>102569</v>
          </cell>
          <cell r="B8018" t="str">
            <v>FÔRMAS MANUSEÁVEIS DA ALUMÍNIO PARA PAREDES DE CONCRETO MOLDADAS IN LOCO, EM PLATIBANDA. AF_11/2024</v>
          </cell>
          <cell r="C8018" t="str">
            <v>M2</v>
          </cell>
          <cell r="D8018">
            <v>0</v>
          </cell>
          <cell r="E8018" t="str">
            <v>Paredes de Concreto - Fôrmas</v>
          </cell>
          <cell r="F8018" t="str">
            <v>SINAPI Mai/26</v>
          </cell>
        </row>
        <row r="8019">
          <cell r="A8019">
            <v>102574</v>
          </cell>
          <cell r="B8019" t="str">
            <v>FÔRMAS MANUSEÁVEIS DE ALUMÍNIO PARA PAREDES DE CONCRETO MOLDADAS IN LOCO, DE EDIFICAÇÕES DE MÚLTIPLOS PAVIMENTOS, EM LAJES. AF_11/2024</v>
          </cell>
          <cell r="C8019" t="str">
            <v>M2</v>
          </cell>
          <cell r="D8019">
            <v>0</v>
          </cell>
          <cell r="E8019" t="str">
            <v>Paredes de Concreto - Fôrmas</v>
          </cell>
          <cell r="F8019" t="str">
            <v>SINAPI Mai/26</v>
          </cell>
        </row>
        <row r="8020">
          <cell r="A8020">
            <v>102573</v>
          </cell>
          <cell r="B8020" t="str">
            <v>FÔRMAS MANUSEÁVEIS DE ALUMÍNIO PARA PAREDES DE CONCRETO MOLDADAS IN LOCO, DE EDIFICAÇÕES DE MÚLTIPLOS PAVIMENTOS, EM PAREDES. AF_11/2024</v>
          </cell>
          <cell r="C8020" t="str">
            <v>M2</v>
          </cell>
          <cell r="D8020">
            <v>0</v>
          </cell>
          <cell r="E8020" t="str">
            <v>Paredes de Concreto - Fôrmas</v>
          </cell>
          <cell r="F8020" t="str">
            <v>SINAPI Mai/26</v>
          </cell>
        </row>
        <row r="8021">
          <cell r="A8021">
            <v>102577</v>
          </cell>
          <cell r="B8021" t="str">
            <v>FÔRMAS MANUSEÁVEIS DE ALUMÍNIO PARA PAREDES DE CONCRETO MOLDADAS IN LOCO, DE EDIFICAÇÕES UNIFAMILIARES, EM LAJES. AF_11/2024</v>
          </cell>
          <cell r="C8021" t="str">
            <v>M2</v>
          </cell>
          <cell r="D8021">
            <v>0</v>
          </cell>
          <cell r="E8021" t="str">
            <v>Paredes de Concreto - Fôrmas</v>
          </cell>
          <cell r="F8021" t="str">
            <v>SINAPI Mai/26</v>
          </cell>
        </row>
        <row r="8022">
          <cell r="A8022">
            <v>102576</v>
          </cell>
          <cell r="B8022" t="str">
            <v>FÔRMAS MANUSEÁVEIS DE ALUMÍNIO PARA PAREDES DE CONCRETO MOLDADAS IN LOCO, DE EDIFICAÇÕES UNIFAMILIARES, EM PAREDES. AF_11/2024</v>
          </cell>
          <cell r="C8022" t="str">
            <v>M2</v>
          </cell>
          <cell r="D8022">
            <v>0</v>
          </cell>
          <cell r="E8022" t="str">
            <v>Paredes de Concreto - Fôrmas</v>
          </cell>
          <cell r="F8022" t="str">
            <v>SINAPI Mai/26</v>
          </cell>
        </row>
        <row r="8023">
          <cell r="A8023">
            <v>103083</v>
          </cell>
          <cell r="B8023" t="str">
            <v>FÔRMAS MANUSEÁVEIS DE PLÁSTICO ESTRUTURADO EM AÇO PARA PAREDES DE CONCRETO MOLDADAS IN LOCO, DE EDIFICAÇÕES DE MÚLTIPLOS PAVIMENTOS, EM LAJES. AF_11/2024</v>
          </cell>
          <cell r="C8023" t="str">
            <v>M2</v>
          </cell>
          <cell r="D8023">
            <v>0</v>
          </cell>
          <cell r="E8023" t="str">
            <v>Paredes de Concreto - Fôrmas</v>
          </cell>
          <cell r="F8023" t="str">
            <v>SINAPI Mai/26</v>
          </cell>
        </row>
        <row r="8024">
          <cell r="A8024">
            <v>103081</v>
          </cell>
          <cell r="B8024" t="str">
            <v>FÔRMAS MANUSEÁVEIS DE PLÁSTICO ESTRUTURADO EM AÇO PARA PAREDES DE CONCRETO MOLDADAS IN LOCO, DE EDIFICAÇÕES DE MÚLTIPLOS PAVIMENTOS, EM PLATIBANDA. AF_11/2024</v>
          </cell>
          <cell r="C8024" t="str">
            <v>M2</v>
          </cell>
          <cell r="D8024">
            <v>0</v>
          </cell>
          <cell r="E8024" t="str">
            <v>Paredes de Concreto - Fôrmas</v>
          </cell>
          <cell r="F8024" t="str">
            <v>SINAPI Mai/26</v>
          </cell>
        </row>
        <row r="8025">
          <cell r="A8025">
            <v>103082</v>
          </cell>
          <cell r="B8025" t="str">
            <v>FÔRMAS MANUSEÁVEIS DE PLÁSTICO ESTRUTURADO EM AÇO PARA PAREDES DE CONCRETO MOLDADAS IN LOCO, DE EDIFICAÇÕES MÚLTIPLOS PAVIMENTOS, EM PAREDES. AF_11/2024</v>
          </cell>
          <cell r="C8025" t="str">
            <v>M2</v>
          </cell>
          <cell r="D8025">
            <v>0</v>
          </cell>
          <cell r="E8025" t="str">
            <v>Paredes de Concreto - Fôrmas</v>
          </cell>
          <cell r="F8025" t="str">
            <v>SINAPI Mai/26</v>
          </cell>
        </row>
        <row r="8026">
          <cell r="A8026">
            <v>103086</v>
          </cell>
          <cell r="B8026" t="str">
            <v>FÔRMAS MANUSEÁVEIS DE PLÁSTICO ESTRUTURADO EM AÇO PARA PAREDES DE CONCRETO MOLDADAS IN LOCO, DE EDIFICAÇÕES UNIFAMILIARES, EM LAJES. AF_11/2024</v>
          </cell>
          <cell r="C8026" t="str">
            <v>M2</v>
          </cell>
          <cell r="D8026">
            <v>0</v>
          </cell>
          <cell r="E8026" t="str">
            <v>Paredes de Concreto - Fôrmas</v>
          </cell>
          <cell r="F8026" t="str">
            <v>SINAPI Mai/26</v>
          </cell>
        </row>
        <row r="8027">
          <cell r="A8027">
            <v>103085</v>
          </cell>
          <cell r="B8027" t="str">
            <v>FÔRMAS MANUSEÁVEIS DE PLÁSTICO ESTRUTURADO EM AÇO PARA PAREDES DE CONCRETO MOLDADAS IN LOCO, DE EDIFICAÇÕES UNIFAMILIARES, EM PAREDES. AF_11/2024</v>
          </cell>
          <cell r="C8027" t="str">
            <v>M2</v>
          </cell>
          <cell r="D8027">
            <v>0</v>
          </cell>
          <cell r="E8027" t="str">
            <v>Paredes de Concreto - Fôrmas</v>
          </cell>
          <cell r="F8027" t="str">
            <v>SINAPI Mai/26</v>
          </cell>
        </row>
        <row r="8028">
          <cell r="A8028">
            <v>104726</v>
          </cell>
          <cell r="B8028" t="str">
            <v>INSTALAÇÃO DE ISOLAMENTO COM LÃ DE PET EM PAREDE DRYWALL. AF_07/2023</v>
          </cell>
          <cell r="C8028" t="str">
            <v>M2</v>
          </cell>
          <cell r="D8028">
            <v>0</v>
          </cell>
          <cell r="E8028" t="str">
            <v>Paredes em Drywall</v>
          </cell>
          <cell r="F8028" t="str">
            <v>SINAPI Mai/26</v>
          </cell>
        </row>
        <row r="8029">
          <cell r="A8029">
            <v>104725</v>
          </cell>
          <cell r="B8029" t="str">
            <v>INSTALAÇÃO DE ISOLAMENTO COM LÃ DE VIDRO EM PAREDE DRYWALL. AF_07/2023</v>
          </cell>
          <cell r="C8029" t="str">
            <v>M2</v>
          </cell>
          <cell r="D8029">
            <v>0</v>
          </cell>
          <cell r="E8029" t="str">
            <v>Paredes em Drywall</v>
          </cell>
          <cell r="F8029" t="str">
            <v>SINAPI Mai/26</v>
          </cell>
        </row>
        <row r="8030">
          <cell r="A8030">
            <v>96374</v>
          </cell>
          <cell r="B8030" t="str">
            <v>INSTALAÇÃO DE REFORÇO DE MADEIRA EM PAREDE DRYWALL. AF_07/2023</v>
          </cell>
          <cell r="C8030" t="str">
            <v>M</v>
          </cell>
          <cell r="D8030">
            <v>36.93</v>
          </cell>
          <cell r="E8030" t="str">
            <v>Paredes em Drywall</v>
          </cell>
          <cell r="F8030" t="str">
            <v>SINAPI Mai/26</v>
          </cell>
        </row>
        <row r="8031">
          <cell r="A8031">
            <v>96373</v>
          </cell>
          <cell r="B8031" t="str">
            <v>INSTALAÇÃO DE REFORÇO METÁLICO EM PAREDE DRYWALL. AF_07/2023</v>
          </cell>
          <cell r="C8031" t="str">
            <v>M</v>
          </cell>
          <cell r="D8031">
            <v>10.75</v>
          </cell>
          <cell r="E8031" t="str">
            <v>Paredes em Drywall</v>
          </cell>
          <cell r="F8031" t="str">
            <v>SINAPI Mai/26</v>
          </cell>
        </row>
        <row r="8032">
          <cell r="A8032">
            <v>96368</v>
          </cell>
          <cell r="B8032" t="str">
            <v>PAREDE COM SISTEMA EM CHAPAS DE GESSO PARA DRYWALL, USO INTERNO COM DUAS FACES DUPLAS E ESTRUTURA METÁLICA COM GUIAS DUPLAS, SEM VÃOS. AF_07/2023_PS</v>
          </cell>
          <cell r="C8032" t="str">
            <v>M2</v>
          </cell>
          <cell r="D8032">
            <v>170.41</v>
          </cell>
          <cell r="E8032" t="str">
            <v>Paredes em Drywall</v>
          </cell>
          <cell r="F8032" t="str">
            <v>SINAPI Mai/26</v>
          </cell>
        </row>
        <row r="8033">
          <cell r="A8033">
            <v>96364</v>
          </cell>
          <cell r="B8033" t="str">
            <v>PAREDE COM SISTEMA EM CHAPAS DE GESSO PARA DRYWALL, USO INTERNO COM UMA FACE SIMPLES E OUTRA FACE DUPLA E ESTRUTURA METÁLICA COM GUIAS DUPLAS, SEM VÃOS. AF_07/2023_PS</v>
          </cell>
          <cell r="C8033" t="str">
            <v>M2</v>
          </cell>
          <cell r="D8033">
            <v>143.71</v>
          </cell>
          <cell r="E8033" t="str">
            <v>Paredes em Drywall</v>
          </cell>
          <cell r="F8033" t="str">
            <v>SINAPI Mai/26</v>
          </cell>
        </row>
        <row r="8034">
          <cell r="A8034">
            <v>96369</v>
          </cell>
          <cell r="B8034" t="str">
            <v>PAREDE COM SISTEMA EM CHAPAS DE GESSO PARA DRYWALL, USO INTERNO, COM DUAS FACES DUPLAS E ESTRUTURA METÁLICA COM GUIAS DUPLAS PARA PAREDES COM ÁREA LÍQUIDA MAIOR OU IGUAL A 6 M2, COM VÃOS. AF_07/2023_PS</v>
          </cell>
          <cell r="C8034" t="str">
            <v>M2</v>
          </cell>
          <cell r="D8034">
            <v>191.83</v>
          </cell>
          <cell r="E8034" t="str">
            <v>Paredes em Drywall</v>
          </cell>
          <cell r="F8034" t="str">
            <v>SINAPI Mai/26</v>
          </cell>
        </row>
        <row r="8035">
          <cell r="A8035">
            <v>104723</v>
          </cell>
          <cell r="B8035" t="str">
            <v>PAREDE COM SISTEMA EM CHAPAS DE GESSO PARA DRYWALL, USO INTERNO, COM DUAS FACES DUPLAS E ESTRUTURA METÁLICA COM GUIAS DUPLAS PARA PAREDES COM ÁREA LÍQUIDA MENOR QUE 6 M2, COM VÃOS. AF_07/2023_PS</v>
          </cell>
          <cell r="C8035" t="str">
            <v>M2</v>
          </cell>
          <cell r="D8035">
            <v>230.38</v>
          </cell>
          <cell r="E8035" t="str">
            <v>Paredes em Drywall</v>
          </cell>
          <cell r="F8035" t="str">
            <v>SINAPI Mai/26</v>
          </cell>
        </row>
        <row r="8036">
          <cell r="A8036">
            <v>96367</v>
          </cell>
          <cell r="B8036" t="str">
            <v>PAREDE COM SISTEMA EM CHAPAS DE GESSO PARA DRYWALL, USO INTERNO, COM DUAS FACES DUPLAS E ESTRUTURA METÁLICA COM GUIAS SIMPLES PARA PAREDES COM ÁREA LÍQUIDA MAIOR OU IGUAL A 6 M2, COM VÃOS. AF_07/2023_PS</v>
          </cell>
          <cell r="C8036" t="str">
            <v>M2</v>
          </cell>
          <cell r="D8036">
            <v>157.35</v>
          </cell>
          <cell r="E8036" t="str">
            <v>Paredes em Drywall</v>
          </cell>
          <cell r="F8036" t="str">
            <v>SINAPI Mai/26</v>
          </cell>
        </row>
        <row r="8037">
          <cell r="A8037">
            <v>104722</v>
          </cell>
          <cell r="B8037" t="str">
            <v>PAREDE COM SISTEMA EM CHAPAS DE GESSO PARA DRYWALL, USO INTERNO, COM DUAS FACES DUPLAS E ESTRUTURA METÁLICA COM GUIAS SIMPLES PARA PAREDES COM ÁREA LÍQUIDA MENOR QUE 6 M2, COM VÃOS. AF_07/2023_PS</v>
          </cell>
          <cell r="C8037" t="str">
            <v>M2</v>
          </cell>
          <cell r="D8037">
            <v>180.28</v>
          </cell>
          <cell r="E8037" t="str">
            <v>Paredes em Drywall</v>
          </cell>
          <cell r="F8037" t="str">
            <v>SINAPI Mai/26</v>
          </cell>
        </row>
        <row r="8038">
          <cell r="A8038">
            <v>96366</v>
          </cell>
          <cell r="B8038" t="str">
            <v>PAREDE COM SISTEMA EM CHAPAS DE GESSO PARA DRYWALL, USO INTERNO, COM DUAS FACES DUPLAS E ESTRUTURA METÁLICA COM GUIAS SIMPLES, SEM VÃOS. AF_07/2023_PS</v>
          </cell>
          <cell r="C8038" t="str">
            <v>M2</v>
          </cell>
          <cell r="D8038">
            <v>145.03</v>
          </cell>
          <cell r="E8038" t="str">
            <v>Paredes em Drywall</v>
          </cell>
          <cell r="F8038" t="str">
            <v>SINAPI Mai/26</v>
          </cell>
        </row>
        <row r="8039">
          <cell r="A8039">
            <v>96361</v>
          </cell>
          <cell r="B8039" t="str">
            <v>PAREDE COM SISTEMA EM CHAPAS DE GESSO PARA DRYWALL, USO INTERNO, COM DUAS FACES SIMPLES E ESTRUTURA METÁLICA COM GUIAS DUPLAS PARA PAREDES COM ÁREA LÍQUIDA MAIOR OU IGUAL A 6 M2, COM VÃOS. AF_07/2023_PS</v>
          </cell>
          <cell r="C8039" t="str">
            <v>M2</v>
          </cell>
          <cell r="D8039">
            <v>136.86000000000001</v>
          </cell>
          <cell r="E8039" t="str">
            <v>Paredes em Drywall</v>
          </cell>
          <cell r="F8039" t="str">
            <v>SINAPI Mai/26</v>
          </cell>
        </row>
        <row r="8040">
          <cell r="A8040">
            <v>104719</v>
          </cell>
          <cell r="B8040" t="str">
            <v>PAREDE COM SISTEMA EM CHAPAS DE GESSO PARA DRYWALL, USO INTERNO, COM DUAS FACES SIMPLES E ESTRUTURA METÁLICA COM GUIAS DUPLAS PARA PAREDES COM ÁREA LÍQUIDA MENOR QUE 6 M2, COM VÃOS. AF_07/2023_PS</v>
          </cell>
          <cell r="C8040" t="str">
            <v>M2</v>
          </cell>
          <cell r="D8040">
            <v>172.18</v>
          </cell>
          <cell r="E8040" t="str">
            <v>Paredes em Drywall</v>
          </cell>
          <cell r="F8040" t="str">
            <v>SINAPI Mai/26</v>
          </cell>
        </row>
        <row r="8041">
          <cell r="A8041">
            <v>96360</v>
          </cell>
          <cell r="B8041" t="str">
            <v>PAREDE COM SISTEMA EM CHAPAS DE GESSO PARA DRYWALL, USO INTERNO, COM DUAS FACES SIMPLES E ESTRUTURA METÁLICA COM GUIAS DUPLAS, SEM VÃOS. AF_07/2023_PS</v>
          </cell>
          <cell r="C8041" t="str">
            <v>M2</v>
          </cell>
          <cell r="D8041">
            <v>117.05</v>
          </cell>
          <cell r="E8041" t="str">
            <v>Paredes em Drywall</v>
          </cell>
          <cell r="F8041" t="str">
            <v>SINAPI Mai/26</v>
          </cell>
        </row>
        <row r="8042">
          <cell r="A8042">
            <v>96359</v>
          </cell>
          <cell r="B8042" t="str">
            <v>PAREDE COM SISTEMA EM CHAPAS DE GESSO PARA DRYWALL, USO INTERNO, COM DUAS FACES SIMPLES E ESTRUTURA METÁLICA COM GUIAS SIMPLES PARA PAREDES COM ÁREA LÍQUIDA MAIOR OU IGUAL A 6 M2, COM VÃOS. AF_07/2023_PS</v>
          </cell>
          <cell r="C8042" t="str">
            <v>M2</v>
          </cell>
          <cell r="D8042">
            <v>102.42</v>
          </cell>
          <cell r="E8042" t="str">
            <v>Paredes em Drywall</v>
          </cell>
          <cell r="F8042" t="str">
            <v>SINAPI Mai/26</v>
          </cell>
        </row>
        <row r="8043">
          <cell r="A8043">
            <v>104718</v>
          </cell>
          <cell r="B8043" t="str">
            <v>PAREDE COM SISTEMA EM CHAPAS DE GESSO PARA DRYWALL, USO INTERNO, COM DUAS FACES SIMPLES E ESTRUTURA METÁLICA COM GUIAS SIMPLES PARA PAREDES COM ÁREA LÍQUIDA MENOR QUE 6 M2, COM VÃOS. AF_07/2023_PS</v>
          </cell>
          <cell r="C8043" t="str">
            <v>M2</v>
          </cell>
          <cell r="D8043">
            <v>122.08</v>
          </cell>
          <cell r="E8043" t="str">
            <v>Paredes em Drywall</v>
          </cell>
          <cell r="F8043" t="str">
            <v>SINAPI Mai/26</v>
          </cell>
        </row>
        <row r="8044">
          <cell r="A8044">
            <v>96358</v>
          </cell>
          <cell r="B8044" t="str">
            <v>PAREDE COM SISTEMA EM CHAPAS DE GESSO PARA DRYWALL, USO INTERNO, COM DUAS FACES SIMPLES E ESTRUTURA METÁLICA COM GUIAS SIMPLES, SEM VÃOS. AF_07/2023_PS</v>
          </cell>
          <cell r="C8044" t="str">
            <v>M2</v>
          </cell>
          <cell r="D8044">
            <v>91.71</v>
          </cell>
          <cell r="E8044" t="str">
            <v>Paredes em Drywall</v>
          </cell>
          <cell r="F8044" t="str">
            <v>SINAPI Mai/26</v>
          </cell>
        </row>
        <row r="8045">
          <cell r="A8045">
            <v>96371</v>
          </cell>
          <cell r="B8045" t="str">
            <v>PAREDE COM SISTEMA EM CHAPAS DE GESSO PARA DRYWALL, USO INTERNO, COM UMA FACE SIMPLES E ESTRUTURA METÁLICA COM GUIAS SIMPLES PARA PAREDES COM ÁREA LÍQUIDA MAIOR OU IGUAL A 6 M2, COM VÃOS. AF_07/2023_PS</v>
          </cell>
          <cell r="C8045" t="str">
            <v>M2</v>
          </cell>
          <cell r="D8045">
            <v>70.03</v>
          </cell>
          <cell r="E8045" t="str">
            <v>Paredes em Drywall</v>
          </cell>
          <cell r="F8045" t="str">
            <v>SINAPI Mai/26</v>
          </cell>
        </row>
        <row r="8046">
          <cell r="A8046">
            <v>104724</v>
          </cell>
          <cell r="B8046" t="str">
            <v>PAREDE COM SISTEMA EM CHAPAS DE GESSO PARA DRYWALL, USO INTERNO, COM UMA FACE SIMPLES E ESTRUTURA METÁLICA COM GUIAS SIMPLES PARA PAREDES COM ÁREA LÍQUIDA MENOR QUE 6 M2, COM VÃOS. AF_07/2023_PS</v>
          </cell>
          <cell r="C8046" t="str">
            <v>M2</v>
          </cell>
          <cell r="D8046">
            <v>88.07</v>
          </cell>
          <cell r="E8046" t="str">
            <v>Paredes em Drywall</v>
          </cell>
          <cell r="F8046" t="str">
            <v>SINAPI Mai/26</v>
          </cell>
        </row>
        <row r="8047">
          <cell r="A8047">
            <v>96370</v>
          </cell>
          <cell r="B8047" t="str">
            <v>PAREDE COM SISTEMA EM CHAPAS DE GESSO PARA DRYWALL, USO INTERNO, COM UMA FACE SIMPLES E ESTRUTURA METÁLICA COM GUIAS SIMPLES, SEM VÃOS. AF_07/2023_PS</v>
          </cell>
          <cell r="C8047" t="str">
            <v>M2</v>
          </cell>
          <cell r="D8047">
            <v>60.17</v>
          </cell>
          <cell r="E8047" t="str">
            <v>Paredes em Drywall</v>
          </cell>
          <cell r="F8047" t="str">
            <v>SINAPI Mai/26</v>
          </cell>
        </row>
        <row r="8048">
          <cell r="A8048">
            <v>96365</v>
          </cell>
          <cell r="B8048" t="str">
            <v>PAREDE COM SISTEMA EM CHAPAS DE GESSO PARA DRYWALL, USO INTERNO, COM UMA FACE SIMPLES E OUTRA FACE DUPLA E ESTRUTURA METÁLICA COM GUIAS DUPLAS PARA PAREDES COM ÁREA LÍQUIDA MAIOR OU IGUAL A 6 M2, COM VÃOS. AF_07/2023_PS</v>
          </cell>
          <cell r="C8048" t="str">
            <v>M2</v>
          </cell>
          <cell r="D8048">
            <v>164.35</v>
          </cell>
          <cell r="E8048" t="str">
            <v>Paredes em Drywall</v>
          </cell>
          <cell r="F8048" t="str">
            <v>SINAPI Mai/26</v>
          </cell>
        </row>
        <row r="8049">
          <cell r="A8049">
            <v>104721</v>
          </cell>
          <cell r="B8049" t="str">
            <v>PAREDE COM SISTEMA EM CHAPAS DE GESSO PARA DRYWALL, USO INTERNO, COM UMA FACE SIMPLES E OUTRA FACE DUPLA E ESTRUTURA METÁLICA COM GUIAS DUPLAS PARA PAREDES COM ÁREA LÍQUIDA MENOR QUE 6 M2, COM VÃOS. AF_07/2023_PS</v>
          </cell>
          <cell r="C8049" t="str">
            <v>M2</v>
          </cell>
          <cell r="D8049">
            <v>201.27</v>
          </cell>
          <cell r="E8049" t="str">
            <v>Paredes em Drywall</v>
          </cell>
          <cell r="F8049" t="str">
            <v>SINAPI Mai/26</v>
          </cell>
        </row>
        <row r="8050">
          <cell r="A8050">
            <v>96363</v>
          </cell>
          <cell r="B8050" t="str">
            <v>PAREDE COM SISTEMA EM CHAPAS DE GESSO PARA DRYWALL, USO INTERNO, COM UMA FACE SIMPLES E OUTRA FACE DUPLA E ESTRUTURA METÁLICA COM GUIAS SIMPLES PARA PAREDES COM ÁREA LÍQUIDA MAIOR OU IGUAL A 6 M2, COM VÃOS. AF_07/2023_PS</v>
          </cell>
          <cell r="C8050" t="str">
            <v>M2</v>
          </cell>
          <cell r="D8050">
            <v>129.88</v>
          </cell>
          <cell r="E8050" t="str">
            <v>Paredes em Drywall</v>
          </cell>
          <cell r="F8050" t="str">
            <v>SINAPI Mai/26</v>
          </cell>
        </row>
        <row r="8051">
          <cell r="A8051">
            <v>104720</v>
          </cell>
          <cell r="B8051" t="str">
            <v>PAREDE COM SISTEMA EM CHAPAS DE GESSO PARA DRYWALL, USO INTERNO, COM UMA FACE SIMPLES E OUTRA FACE DUPLA E ESTRUTURA METÁLICA COM GUIAS SIMPLES PARA PAREDES COM ÁREA LÍQUIDA MENOR QUE 6 M2, COM VÃOS. AF_07/2023_PS</v>
          </cell>
          <cell r="C8051" t="str">
            <v>M2</v>
          </cell>
          <cell r="D8051">
            <v>151.16999999999999</v>
          </cell>
          <cell r="E8051" t="str">
            <v>Paredes em Drywall</v>
          </cell>
          <cell r="F8051" t="str">
            <v>SINAPI Mai/26</v>
          </cell>
        </row>
        <row r="8052">
          <cell r="A8052">
            <v>96362</v>
          </cell>
          <cell r="B8052" t="str">
            <v>PAREDE COM SISTEMA EM CHAPAS DE GESSO PARA DRYWALL, USO INTERNO, COM UMA FACE SIMPLES E OUTRA FACE DUPLA E ESTRUTURA METÁLICA COM GUIAS SIMPLES, SEM VÃOS. AF_07/2023_PS</v>
          </cell>
          <cell r="C8052" t="str">
            <v>M2</v>
          </cell>
          <cell r="D8052">
            <v>118.35</v>
          </cell>
          <cell r="E8052" t="str">
            <v>Paredes em Drywall</v>
          </cell>
          <cell r="F8052" t="str">
            <v>SINAPI Mai/26</v>
          </cell>
        </row>
        <row r="8053">
          <cell r="A8053">
            <v>103191</v>
          </cell>
          <cell r="B8053" t="str">
            <v>INSTALAÇÃO DE ALONGADOR COM TRÊS ALTURAS, EM TUBO DE AÇO CARBONO - EQUIPAMENTO DE GINASTICA PARA ACADEMIA AO AR LIVRE / ACADEMIA DA TERCEIRA IDADE - ATI, INSTALADO SOBRE SOLO. AF_10/2021</v>
          </cell>
          <cell r="C8053" t="str">
            <v>UN</v>
          </cell>
          <cell r="D8053">
            <v>2403.23</v>
          </cell>
          <cell r="E8053" t="str">
            <v>Parquinhos e Equipamentos de Ginástica ao Ar Livre</v>
          </cell>
          <cell r="F8053" t="str">
            <v>SINAPI Mai/26</v>
          </cell>
        </row>
        <row r="8054">
          <cell r="A8054">
            <v>103206</v>
          </cell>
          <cell r="B8054" t="str">
            <v>INSTALAÇÃO DE ALONGADOR COM TRÊS ALTURAS, EM TUBO DE AÇO CARBONO - EQUIPAMENTO DE GINÁSTICA PARA ACADEMIA AO AR LIVRE / ACADEMIA DA TERCEIRA IDADE - ATI, INSTALADO SOBRE PISO DE CONCRETO EXISTENTE. AF_10/2021</v>
          </cell>
          <cell r="C8054" t="str">
            <v>UN</v>
          </cell>
          <cell r="D8054">
            <v>2426.86</v>
          </cell>
          <cell r="E8054" t="str">
            <v>Parquinhos e Equipamentos de Ginástica ao Ar Livre</v>
          </cell>
          <cell r="F8054" t="str">
            <v>SINAPI Mai/26</v>
          </cell>
        </row>
        <row r="8055">
          <cell r="A8055">
            <v>103211</v>
          </cell>
          <cell r="B8055" t="str">
            <v>INSTALAÇÃO DE BALANÇO DE 2 LUGARES COM ESTRUTURA DE MADEIRA TRATADA, INSTALADO SOBRE PISO DE CONCRETO EXISTENTE. AF_10/2021</v>
          </cell>
          <cell r="C8055" t="str">
            <v>UN</v>
          </cell>
          <cell r="D8055">
            <v>0</v>
          </cell>
          <cell r="E8055" t="str">
            <v>Parquinhos e Equipamentos de Ginástica ao Ar Livre</v>
          </cell>
          <cell r="F8055" t="str">
            <v>SINAPI Mai/26</v>
          </cell>
        </row>
        <row r="8056">
          <cell r="A8056">
            <v>103196</v>
          </cell>
          <cell r="B8056" t="str">
            <v>INSTALAÇÃO DE BALANÇO DE 2 LUGARES COM ESTRUTURA DE MADEIRA TRATADA, INSTALADO SOBRE SOLO. AF_10/2021</v>
          </cell>
          <cell r="C8056" t="str">
            <v>UN</v>
          </cell>
          <cell r="D8056">
            <v>0</v>
          </cell>
          <cell r="E8056" t="str">
            <v>Parquinhos e Equipamentos de Ginástica ao Ar Livre</v>
          </cell>
          <cell r="F8056" t="str">
            <v>SINAPI Mai/26</v>
          </cell>
        </row>
        <row r="8057">
          <cell r="A8057">
            <v>103212</v>
          </cell>
          <cell r="B8057" t="str">
            <v>INSTALAÇÃO DE BALANÇO DE 2 LUGARES COM ESTRUTURA METÁLICA EM TUBOS DE AÇO CARBONO, INSTALADO SOBRE PISO DE CONCRETO EXISTENTE. AF_10/2021</v>
          </cell>
          <cell r="C8057" t="str">
            <v>UN</v>
          </cell>
          <cell r="D8057">
            <v>0</v>
          </cell>
          <cell r="E8057" t="str">
            <v>Parquinhos e Equipamentos de Ginástica ao Ar Livre</v>
          </cell>
          <cell r="F8057" t="str">
            <v>SINAPI Mai/26</v>
          </cell>
        </row>
        <row r="8058">
          <cell r="A8058">
            <v>103197</v>
          </cell>
          <cell r="B8058" t="str">
            <v>INSTALAÇÃO DE BALANÇO DE 2 LUGARES COM ESTRUTURA METÁLICA EM TUBOS DE AÇO CARBONO, INSTALADO SOBRE SOLO. AF_10/2021</v>
          </cell>
          <cell r="C8058" t="str">
            <v>UN</v>
          </cell>
          <cell r="D8058">
            <v>0</v>
          </cell>
          <cell r="E8058" t="str">
            <v>Parquinhos e Equipamentos de Ginástica ao Ar Livre</v>
          </cell>
          <cell r="F8058" t="str">
            <v>SINAPI Mai/26</v>
          </cell>
        </row>
        <row r="8059">
          <cell r="A8059">
            <v>103217</v>
          </cell>
          <cell r="B8059" t="str">
            <v>INSTALAÇÃO DE CASINHA DE MADEIRA TRATADA COM RAMPA ESCALADA, ESCORREGADOR E ESCADA MARINHEIRO, INSTALADO SOBRE PISO DE CONCRETO EXISTENTE. AF_10/2021</v>
          </cell>
          <cell r="C8059" t="str">
            <v>UN</v>
          </cell>
          <cell r="D8059">
            <v>0</v>
          </cell>
          <cell r="E8059" t="str">
            <v>Parquinhos e Equipamentos de Ginástica ao Ar Livre</v>
          </cell>
          <cell r="F8059" t="str">
            <v>SINAPI Mai/26</v>
          </cell>
        </row>
        <row r="8060">
          <cell r="A8060">
            <v>103202</v>
          </cell>
          <cell r="B8060" t="str">
            <v>INSTALAÇÃO DE CASINHA DE MADEIRA TRATADA COM RAMPA ESCALADA, ESCORREGADOR E ESCADA MARINHEIRO, INSTALADO SOBRE SOLO. AF_10/2021</v>
          </cell>
          <cell r="C8060" t="str">
            <v>UN</v>
          </cell>
          <cell r="D8060">
            <v>0</v>
          </cell>
          <cell r="E8060" t="str">
            <v>Parquinhos e Equipamentos de Ginástica ao Ar Livre</v>
          </cell>
          <cell r="F8060" t="str">
            <v>SINAPI Mai/26</v>
          </cell>
        </row>
        <row r="8061">
          <cell r="A8061">
            <v>103215</v>
          </cell>
          <cell r="B8061" t="str">
            <v>INSTALAÇÃO DE ESCORREGADOR DE MADEIRA TRATADA, INSTALADO SOBRE PISO DE CONCRETO EXISTENTE. AF_10/2021</v>
          </cell>
          <cell r="C8061" t="str">
            <v>UN</v>
          </cell>
          <cell r="D8061">
            <v>0</v>
          </cell>
          <cell r="E8061" t="str">
            <v>Parquinhos e Equipamentos de Ginástica ao Ar Livre</v>
          </cell>
          <cell r="F8061" t="str">
            <v>SINAPI Mai/26</v>
          </cell>
        </row>
        <row r="8062">
          <cell r="A8062">
            <v>103200</v>
          </cell>
          <cell r="B8062" t="str">
            <v>INSTALAÇÃO DE ESCORREGADOR DE MADEIRA TRATADA, INSTALADO SOBRE SOLO. AF_10/2021</v>
          </cell>
          <cell r="C8062" t="str">
            <v>UN</v>
          </cell>
          <cell r="D8062">
            <v>0</v>
          </cell>
          <cell r="E8062" t="str">
            <v>Parquinhos e Equipamentos de Ginástica ao Ar Livre</v>
          </cell>
          <cell r="F8062" t="str">
            <v>SINAPI Mai/26</v>
          </cell>
        </row>
        <row r="8063">
          <cell r="A8063">
            <v>103216</v>
          </cell>
          <cell r="B8063" t="str">
            <v>INSTALAÇÃO DE ESCORREGADOR METÁLICO EM TUBOS E CHAPAS DE AÇO CARBONO, INSTALADO SOBRE PISO DE CONCRETO EXISTENTE. AF_10/2021</v>
          </cell>
          <cell r="C8063" t="str">
            <v>UN</v>
          </cell>
          <cell r="D8063">
            <v>0</v>
          </cell>
          <cell r="E8063" t="str">
            <v>Parquinhos e Equipamentos de Ginástica ao Ar Livre</v>
          </cell>
          <cell r="F8063" t="str">
            <v>SINAPI Mai/26</v>
          </cell>
        </row>
        <row r="8064">
          <cell r="A8064">
            <v>103201</v>
          </cell>
          <cell r="B8064" t="str">
            <v>INSTALAÇÃO DE ESCORREGADOR METÁLICO EM TUBOS E CHAPAS DE AÇO CARBONO, INSTALADO SOBRE SOLO. AF_10/2021</v>
          </cell>
          <cell r="C8064" t="str">
            <v>UN</v>
          </cell>
          <cell r="D8064">
            <v>0</v>
          </cell>
          <cell r="E8064" t="str">
            <v>Parquinhos e Equipamentos de Ginástica ao Ar Livre</v>
          </cell>
          <cell r="F8064" t="str">
            <v>SINAPI Mai/26</v>
          </cell>
        </row>
        <row r="8065">
          <cell r="A8065">
            <v>103185</v>
          </cell>
          <cell r="B8065" t="str">
            <v>INSTALAÇÃO DE ESQUI TRIPLO, EM TUBO DE AÇO CARBONO - EQUIPAMENTO DE GINÁSTICA PARA ACADEMIA AO AR LIVRE / ACADEMIA DA TERCEIRA IDADE - ATI, INSTALADO SOBRE PISO DE CONCRETO EXISTENTE. AF_10/2021</v>
          </cell>
          <cell r="C8065" t="str">
            <v>UN</v>
          </cell>
          <cell r="D8065">
            <v>6197.39</v>
          </cell>
          <cell r="E8065" t="str">
            <v>Parquinhos e Equipamentos de Ginástica ao Ar Livre</v>
          </cell>
          <cell r="F8065" t="str">
            <v>SINAPI Mai/26</v>
          </cell>
        </row>
        <row r="8066">
          <cell r="A8066">
            <v>103218</v>
          </cell>
          <cell r="B8066" t="str">
            <v>INSTALAÇÃO DE GAIOLA LABIRINTO METÁLICA EM TUBOS DE AÇO CARBONO, INSTALADA SOBRE PISO DE CONCRETO EXISTENTE. AF_10/2021</v>
          </cell>
          <cell r="C8066" t="str">
            <v>UN</v>
          </cell>
          <cell r="D8066">
            <v>0</v>
          </cell>
          <cell r="E8066" t="str">
            <v>Parquinhos e Equipamentos de Ginástica ao Ar Livre</v>
          </cell>
          <cell r="F8066" t="str">
            <v>SINAPI Mai/26</v>
          </cell>
        </row>
        <row r="8067">
          <cell r="A8067">
            <v>103203</v>
          </cell>
          <cell r="B8067" t="str">
            <v>INSTALAÇÃO DE GAIOLA LABIRINTO METÁLICA EM TUBOS DE AÇO CARBONO, INSTALADO SOBRE SOLO. AF_10/2021</v>
          </cell>
          <cell r="C8067" t="str">
            <v>UN</v>
          </cell>
          <cell r="D8067">
            <v>0</v>
          </cell>
          <cell r="E8067" t="str">
            <v>Parquinhos e Equipamentos de Ginástica ao Ar Livre</v>
          </cell>
          <cell r="F8067" t="str">
            <v>SINAPI Mai/26</v>
          </cell>
        </row>
        <row r="8068">
          <cell r="A8068">
            <v>103213</v>
          </cell>
          <cell r="B8068" t="str">
            <v>INSTALAÇÃO DE GANGORRA SIMPLES DE MADEIRA TRATADA, INSTALADA SOBRE PISO DE CONCRETO EXISTENTE. AF_10/2021</v>
          </cell>
          <cell r="C8068" t="str">
            <v>UN</v>
          </cell>
          <cell r="D8068">
            <v>0</v>
          </cell>
          <cell r="E8068" t="str">
            <v>Parquinhos e Equipamentos de Ginástica ao Ar Livre</v>
          </cell>
          <cell r="F8068" t="str">
            <v>SINAPI Mai/26</v>
          </cell>
        </row>
        <row r="8069">
          <cell r="A8069">
            <v>103198</v>
          </cell>
          <cell r="B8069" t="str">
            <v>INSTALAÇÃO DE GANGORRA SIMPLES DE MADEIRA TRATADA, INSTALADA SOBRE SOLO. AF_10/2021</v>
          </cell>
          <cell r="C8069" t="str">
            <v>UN</v>
          </cell>
          <cell r="D8069">
            <v>0</v>
          </cell>
          <cell r="E8069" t="str">
            <v>Parquinhos e Equipamentos de Ginástica ao Ar Livre</v>
          </cell>
          <cell r="F8069" t="str">
            <v>SINAPI Mai/26</v>
          </cell>
        </row>
        <row r="8070">
          <cell r="A8070">
            <v>103214</v>
          </cell>
          <cell r="B8070" t="str">
            <v>INSTALAÇÃO DE GANGORRA SIMPLES METÁLICA EM TUBOS DE AÇO CARBONO, INSTALADA SOBRE PISO DE CONCRETO EXISTENTE. AF_10/2021</v>
          </cell>
          <cell r="C8070" t="str">
            <v>UN</v>
          </cell>
          <cell r="D8070">
            <v>0</v>
          </cell>
          <cell r="E8070" t="str">
            <v>Parquinhos e Equipamentos de Ginástica ao Ar Livre</v>
          </cell>
          <cell r="F8070" t="str">
            <v>SINAPI Mai/26</v>
          </cell>
        </row>
        <row r="8071">
          <cell r="A8071">
            <v>103199</v>
          </cell>
          <cell r="B8071" t="str">
            <v>INSTALAÇÃO DE GANGORRA SIMPLES METÁLICA EM TUBOS DE AÇO CARBONO, INSTALADA SOBRE SOLO. AF_10/2021</v>
          </cell>
          <cell r="C8071" t="str">
            <v>UN</v>
          </cell>
          <cell r="D8071">
            <v>0</v>
          </cell>
          <cell r="E8071" t="str">
            <v>Parquinhos e Equipamentos de Ginástica ao Ar Livre</v>
          </cell>
          <cell r="F8071" t="str">
            <v>SINAPI Mai/26</v>
          </cell>
        </row>
        <row r="8072">
          <cell r="A8072">
            <v>103219</v>
          </cell>
          <cell r="B8072" t="str">
            <v>INSTALAÇÃO DE GIRA-GIRA METÁLICO EM TUBOS DE AÇO CARBONO, INSTALADO SOBRE PISO DE CONCRETO EXISTENTE. AF_10/2021</v>
          </cell>
          <cell r="C8072" t="str">
            <v>UN</v>
          </cell>
          <cell r="D8072">
            <v>0</v>
          </cell>
          <cell r="E8072" t="str">
            <v>Parquinhos e Equipamentos de Ginástica ao Ar Livre</v>
          </cell>
          <cell r="F8072" t="str">
            <v>SINAPI Mai/26</v>
          </cell>
        </row>
        <row r="8073">
          <cell r="A8073">
            <v>103204</v>
          </cell>
          <cell r="B8073" t="str">
            <v>INSTALAÇÃO DE GIRA-GIRA METÁLICO EM TUBOS DE AÇO CARBONO, INSTALADO SOBRE SOLO. AF_10/2021</v>
          </cell>
          <cell r="C8073" t="str">
            <v>UN</v>
          </cell>
          <cell r="D8073">
            <v>0</v>
          </cell>
          <cell r="E8073" t="str">
            <v>Parquinhos e Equipamentos de Ginástica ao Ar Livre</v>
          </cell>
          <cell r="F8073" t="str">
            <v>SINAPI Mai/26</v>
          </cell>
        </row>
        <row r="8074">
          <cell r="A8074">
            <v>103186</v>
          </cell>
          <cell r="B8074" t="str">
            <v>INSTALAÇÃO DE MULTIEXERCITADOR COM SEIS FUNÇÕES, EM TUBO DE AÇO CARBONO - EQUIPAMENTO DE GINÁSTICA PARA ACADEMIA AO AR LIVRE / ACADEMIA DA TERCEIRA IDADE - ATI, INSTALADO SOBRE PISO DE CONCRETO EXISTENTE. AF_10/2021</v>
          </cell>
          <cell r="C8074" t="str">
            <v>UN</v>
          </cell>
          <cell r="D8074">
            <v>6504.8</v>
          </cell>
          <cell r="E8074" t="str">
            <v>Parquinhos e Equipamentos de Ginástica ao Ar Livre</v>
          </cell>
          <cell r="F8074" t="str">
            <v>SINAPI Mai/26</v>
          </cell>
        </row>
        <row r="8075">
          <cell r="A8075">
            <v>103210</v>
          </cell>
          <cell r="B8075" t="str">
            <v>INSTALAÇÃO DE PLACA ORIENTATIVA SOBRE EXERCÍCIOS, 2,00M X 1,00M, EM TUBO DE AÇO CARBONO - PARA ACADEMIA AO AR LIVRE / ACADEMIA DA TERCEIRA IDADE - ATI, INSTALADO SOBRE PISO DE CONCRETO EXISTENTE. AF_10/2021</v>
          </cell>
          <cell r="C8075" t="str">
            <v>UN</v>
          </cell>
          <cell r="D8075">
            <v>2358.6</v>
          </cell>
          <cell r="E8075" t="str">
            <v>Parquinhos e Equipamentos de Ginástica ao Ar Livre</v>
          </cell>
          <cell r="F8075" t="str">
            <v>SINAPI Mai/26</v>
          </cell>
        </row>
        <row r="8076">
          <cell r="A8076">
            <v>103195</v>
          </cell>
          <cell r="B8076" t="str">
            <v>INSTALAÇÃO DE PLACA ORIENTATIVA SOBRE EXERCÍCIOS, 2,00M X 1,00M, EM TUBO DE AÇO CARBONO - PARA ACADEMIA AO AR LIVRE / ACADEMIA DA TERCEIRA IDADE - ATI, INSTALADO SOBRE SOLO. AF_10/2021</v>
          </cell>
          <cell r="C8076" t="str">
            <v>UN</v>
          </cell>
          <cell r="D8076">
            <v>2218.6999999999998</v>
          </cell>
          <cell r="E8076" t="str">
            <v>Parquinhos e Equipamentos de Ginástica ao Ar Livre</v>
          </cell>
          <cell r="F8076" t="str">
            <v>SINAPI Mai/26</v>
          </cell>
        </row>
        <row r="8077">
          <cell r="A8077">
            <v>103205</v>
          </cell>
          <cell r="B8077" t="str">
            <v>INSTALAÇÃO DE PRESSÃO DE PERNAS TRIPLO, EM TUBO DE AÇO CARBONO - EQUIPAMENTO DE GINÁSTICA PARA ACADEMIA AO AR LIVRE / ACADEMIA DA TERCEIRA IDADE - ATI, INSTALADO SOBRE PISO DE CONCRETO EXISTENTE. AF_10/2021</v>
          </cell>
          <cell r="C8077" t="str">
            <v>UN</v>
          </cell>
          <cell r="D8077">
            <v>4135.2299999999996</v>
          </cell>
          <cell r="E8077" t="str">
            <v>Parquinhos e Equipamentos de Ginástica ao Ar Livre</v>
          </cell>
          <cell r="F8077" t="str">
            <v>SINAPI Mai/26</v>
          </cell>
        </row>
        <row r="8078">
          <cell r="A8078">
            <v>103190</v>
          </cell>
          <cell r="B8078" t="str">
            <v>INSTALAÇÃO DE PRESSÃO DE PERNAS TRIPLO, EM TUBO DE AÇO CARBONO - EQUIPAMENTO DE GINÁSTICA PARA ACADEMIA AO AR LIVRE / ACADEMIA DA TERCEIRA IDADE - ATI, INSTALADO SOBRE SOLO. AF_10/2021</v>
          </cell>
          <cell r="C8078" t="str">
            <v>UN</v>
          </cell>
          <cell r="D8078">
            <v>4111.59</v>
          </cell>
          <cell r="E8078" t="str">
            <v>Parquinhos e Equipamentos de Ginástica ao Ar Livre</v>
          </cell>
          <cell r="F8078" t="str">
            <v>SINAPI Mai/26</v>
          </cell>
        </row>
        <row r="8079">
          <cell r="A8079">
            <v>103207</v>
          </cell>
          <cell r="B8079" t="str">
            <v>INSTALAÇÃO DE ROTAÇÃO DIAGONAL DUPLA, APARELHO TRIPLO, EM TUBO DE AÇO CARBONO - EQUIPAMENTO DE GINÁSTICA PARA ACADEMIA AO AR LIVRE / ACADEMIA DA TERCEIRA IDADE - ATI, INSTALADO SOBRE PISO DE CONCRETO EXISTENTE. AF_10/2021</v>
          </cell>
          <cell r="C8079" t="str">
            <v>UN</v>
          </cell>
          <cell r="D8079">
            <v>2580.5</v>
          </cell>
          <cell r="E8079" t="str">
            <v>Parquinhos e Equipamentos de Ginástica ao Ar Livre</v>
          </cell>
          <cell r="F8079" t="str">
            <v>SINAPI Mai/26</v>
          </cell>
        </row>
        <row r="8080">
          <cell r="A8080">
            <v>103192</v>
          </cell>
          <cell r="B8080" t="str">
            <v>INSTALAÇÃO DE ROTAÇÃO DIAGONAL DUPLA, APARELHO TRIPLO, EM TUBO DE AÇO CARBONO - EQUIPAMENTO DE GINÁSTICA PARA ACADEMIA AO AR LIVRE / ACADEMIA DA TERCEIRA IDADE - ATI, INSTALADO SOBRE SOLO. AF_10/2021</v>
          </cell>
          <cell r="C8080" t="str">
            <v>UN</v>
          </cell>
          <cell r="D8080">
            <v>2556.87</v>
          </cell>
          <cell r="E8080" t="str">
            <v>Parquinhos e Equipamentos de Ginástica ao Ar Livre</v>
          </cell>
          <cell r="F8080" t="str">
            <v>SINAPI Mai/26</v>
          </cell>
        </row>
        <row r="8081">
          <cell r="A8081">
            <v>103208</v>
          </cell>
          <cell r="B8081" t="str">
            <v>INSTALAÇÃO DE ROTAÇÃO VERTICAL DUPLO, EM TUBO DE ACO CARBONO - EQUIPAMENTO DE GINASTICA PARA ACADEMIA AO AR LIVRE / ACADEMIA DA TERCEIRA IDADE - ATI, INSTALADO SOBRE PISO DE CONCRETO EXISTENTE. AF_10/2021</v>
          </cell>
          <cell r="C8081" t="str">
            <v>UN</v>
          </cell>
          <cell r="D8081">
            <v>1999.23</v>
          </cell>
          <cell r="E8081" t="str">
            <v>Parquinhos e Equipamentos de Ginástica ao Ar Livre</v>
          </cell>
          <cell r="F8081" t="str">
            <v>SINAPI Mai/26</v>
          </cell>
        </row>
        <row r="8082">
          <cell r="A8082">
            <v>103193</v>
          </cell>
          <cell r="B8082" t="str">
            <v>INSTALAÇÃO DE ROTAÇÃO VERTICAL DUPLO, EM TUBO DE AÇO CARBONO - EQUIPAMENTO DE GINÁSTICA PARA ACADEMIA AO AR LIVRE / ACADEMIA DA TERCEIRA IDADE - ATI, INSTALADO SOBRE SOLO. AF_10/2021</v>
          </cell>
          <cell r="C8082" t="str">
            <v>UN</v>
          </cell>
          <cell r="D8082">
            <v>1975.6</v>
          </cell>
          <cell r="E8082" t="str">
            <v>Parquinhos e Equipamentos de Ginástica ao Ar Livre</v>
          </cell>
          <cell r="F8082" t="str">
            <v>SINAPI Mai/26</v>
          </cell>
        </row>
        <row r="8083">
          <cell r="A8083">
            <v>103187</v>
          </cell>
          <cell r="B8083" t="str">
            <v>INSTALAÇÃO DE SIMULADOR DE CAMINHADA TRIPLO, EM TUBO DE AÇO CARBONO - EQUIPAMENTO DE GINÁSTICA PARA ACADEMIA AO AR LIVRE / ACADEMIA DA TERCEIRA IDADE - ATI, INSTALADO SOBRE PISO DE CONCRETO EXISTENTE. AF_10/2021</v>
          </cell>
          <cell r="C8083" t="str">
            <v>UN</v>
          </cell>
          <cell r="D8083">
            <v>4907.03</v>
          </cell>
          <cell r="E8083" t="str">
            <v>Parquinhos e Equipamentos de Ginástica ao Ar Livre</v>
          </cell>
          <cell r="F8083" t="str">
            <v>SINAPI Mai/26</v>
          </cell>
        </row>
        <row r="8084">
          <cell r="A8084">
            <v>103188</v>
          </cell>
          <cell r="B8084" t="str">
            <v>INSTALAÇÃO DE SIMULADOR DE CAVALGADA TRIPLO, EM TUBO DE AÇO CARBONO - EQUIPAMENTO DE GINÁSTICA PARA ACADEMIA AO AR LIVRE / ACADEMIA DA TERCEIRA IDADE - ATI, INSTALADO SOBRE PISO DE CONCRETO EXISTENTE. AF_10/2021</v>
          </cell>
          <cell r="C8084" t="str">
            <v>UN</v>
          </cell>
          <cell r="D8084">
            <v>5266.03</v>
          </cell>
          <cell r="E8084" t="str">
            <v>Parquinhos e Equipamentos de Ginástica ao Ar Livre</v>
          </cell>
          <cell r="F8084" t="str">
            <v>SINAPI Mai/26</v>
          </cell>
        </row>
        <row r="8085">
          <cell r="A8085">
            <v>103189</v>
          </cell>
          <cell r="B8085" t="str">
            <v>INSTALAÇÃO DE SIMULADOR DE REMO INDIVIDUAL, EM TUBO DE AÇO CARBONO - EQUIPAMENTO DE GINÁSTICA PARA ACADEMIA AO AR LIVRE / ACADEMIA DA TERCEIRA IDADE - ATI, INSTALADO SOBRE PISO DE CONCRETO EXISTENTE. AF_10/2021</v>
          </cell>
          <cell r="C8085" t="str">
            <v>UN</v>
          </cell>
          <cell r="D8085">
            <v>2644.19</v>
          </cell>
          <cell r="E8085" t="str">
            <v>Parquinhos e Equipamentos de Ginástica ao Ar Livre</v>
          </cell>
          <cell r="F8085" t="str">
            <v>SINAPI Mai/26</v>
          </cell>
        </row>
        <row r="8086">
          <cell r="A8086">
            <v>103209</v>
          </cell>
          <cell r="B8086" t="str">
            <v>INSTALAÇÃO DE SURF DUPLO, EM TUBO DE AÇO CARBONO - EQUIPAMENTO DE GINÁSTICA PARA ACADEMIA AO AR LIVRE / ACADEMIA DA TERCEIRA IDADE - ATI, INSTALADO SOBRE PISO DE CONCRETO EXISTENTE. AF_10/2021</v>
          </cell>
          <cell r="C8086" t="str">
            <v>UN</v>
          </cell>
          <cell r="D8086">
            <v>2857.2</v>
          </cell>
          <cell r="E8086" t="str">
            <v>Parquinhos e Equipamentos de Ginástica ao Ar Livre</v>
          </cell>
          <cell r="F8086" t="str">
            <v>SINAPI Mai/26</v>
          </cell>
        </row>
        <row r="8087">
          <cell r="A8087">
            <v>103194</v>
          </cell>
          <cell r="B8087" t="str">
            <v>INSTALAÇÃO DE SURF DUPLO, EM TUBO DE AÇO CARBONO - EQUIPAMENTO DE GINÁSTICA PARA ACADEMIA AO AR LIVRE / ACADEMIA DA TERCEIRA IDADE - ATI, INSTALADO SOBRE SOLO. AF_10/2021</v>
          </cell>
          <cell r="C8087" t="str">
            <v>UN</v>
          </cell>
          <cell r="D8087">
            <v>2833.57</v>
          </cell>
          <cell r="E8087" t="str">
            <v>Parquinhos e Equipamentos de Ginástica ao Ar Livre</v>
          </cell>
          <cell r="F8087" t="str">
            <v>SINAPI Mai/26</v>
          </cell>
        </row>
        <row r="8088">
          <cell r="A8088">
            <v>95001</v>
          </cell>
          <cell r="B8088" t="str">
            <v>EXECUÇÃO DE PASSEIO (CALÇADA) COM CONCRETO MOLDADO IN LOCO, FEITO EM OBRA, ACABAMENTO ESTAMPADO, ESPESSURA 6 CM, ARMADO. AF_08/2022</v>
          </cell>
          <cell r="C8088" t="str">
            <v>M2</v>
          </cell>
          <cell r="D8088">
            <v>0</v>
          </cell>
          <cell r="E8088" t="str">
            <v>Passeios de Concreto</v>
          </cell>
          <cell r="F8088" t="str">
            <v>SINAPI Mai/26</v>
          </cell>
        </row>
        <row r="8089">
          <cell r="A8089">
            <v>95000</v>
          </cell>
          <cell r="B8089" t="str">
            <v>EXECUÇÃO DE PASSEIO (CALÇADA) COM CONCRETO MOLDADO IN LOCO, FEITO EM OBRA, ACABAMENTO ESTAMPADO, ESPESSURA 6 CM, NÃO ARMADO. AF_08/2022</v>
          </cell>
          <cell r="C8089" t="str">
            <v>M2</v>
          </cell>
          <cell r="D8089">
            <v>0</v>
          </cell>
          <cell r="E8089" t="str">
            <v>Passeios de Concreto</v>
          </cell>
          <cell r="F8089" t="str">
            <v>SINAPI Mai/26</v>
          </cell>
        </row>
        <row r="8090">
          <cell r="A8090">
            <v>95005</v>
          </cell>
          <cell r="B8090" t="str">
            <v>EXECUÇÃO DE PASSEIO (CALÇADA) COM CONCRETO MOLDADO IN LOCO, FEITO EM OBRA, ACABAMENTO ESTAMPADO, ESPESSURA 8 CM, ARMADO. AF_08/2022</v>
          </cell>
          <cell r="C8090" t="str">
            <v>M2</v>
          </cell>
          <cell r="D8090">
            <v>0</v>
          </cell>
          <cell r="E8090" t="str">
            <v>Passeios de Concreto</v>
          </cell>
          <cell r="F8090" t="str">
            <v>SINAPI Mai/26</v>
          </cell>
        </row>
        <row r="8091">
          <cell r="A8091">
            <v>95004</v>
          </cell>
          <cell r="B8091" t="str">
            <v>EXECUÇÃO DE PASSEIO (CALÇADA) COM CONCRETO MOLDADO IN LOCO, FEITO EM OBRA, ACABAMENTO ESTAMPADO, ESPESSURA 8 CM, NÃO ARMADO. AF_08/2022</v>
          </cell>
          <cell r="C8091" t="str">
            <v>M2</v>
          </cell>
          <cell r="D8091">
            <v>0</v>
          </cell>
          <cell r="E8091" t="str">
            <v>Passeios de Concreto</v>
          </cell>
          <cell r="F8091" t="str">
            <v>SINAPI Mai/26</v>
          </cell>
        </row>
        <row r="8092">
          <cell r="A8092">
            <v>95003</v>
          </cell>
          <cell r="B8092" t="str">
            <v>EXECUÇÃO DE PASSEIO (CALÇADA) COM CONCRETO MOLDADO IN LOCO, USINADO, ACABAMENTO ESTAMPADO, ESPESSURA 6 CM, ARMADO. AF_08/2022</v>
          </cell>
          <cell r="C8092" t="str">
            <v>M2</v>
          </cell>
          <cell r="D8092">
            <v>0</v>
          </cell>
          <cell r="E8092" t="str">
            <v>Passeios de Concreto</v>
          </cell>
          <cell r="F8092" t="str">
            <v>SINAPI Mai/26</v>
          </cell>
        </row>
        <row r="8093">
          <cell r="A8093">
            <v>95002</v>
          </cell>
          <cell r="B8093" t="str">
            <v>EXECUÇÃO DE PASSEIO (CALÇADA) COM CONCRETO MOLDADO IN LOCO, USINADO, ACABAMENTO ESTAMPADO, ESPESSURA 6 CM, NÃO ARMADO. AF_08/2022</v>
          </cell>
          <cell r="C8093" t="str">
            <v>M2</v>
          </cell>
          <cell r="D8093">
            <v>0</v>
          </cell>
          <cell r="E8093" t="str">
            <v>Passeios de Concreto</v>
          </cell>
          <cell r="F8093" t="str">
            <v>SINAPI Mai/26</v>
          </cell>
        </row>
        <row r="8094">
          <cell r="A8094">
            <v>95007</v>
          </cell>
          <cell r="B8094" t="str">
            <v>EXECUÇÃO DE PASSEIO (CALÇADA) COM CONCRETO MOLDADO IN LOCO, USINADO, ACABAMENTO ESTAMPADO, ESPESSURA 8 CM, ARMADO. AF_08/2022</v>
          </cell>
          <cell r="C8094" t="str">
            <v>M2</v>
          </cell>
          <cell r="D8094">
            <v>0</v>
          </cell>
          <cell r="E8094" t="str">
            <v>Passeios de Concreto</v>
          </cell>
          <cell r="F8094" t="str">
            <v>SINAPI Mai/26</v>
          </cell>
        </row>
        <row r="8095">
          <cell r="A8095">
            <v>95006</v>
          </cell>
          <cell r="B8095" t="str">
            <v>EXECUÇÃO DE PASSEIO (CALÇADA) COM CONCRETO MOLDADO IN LOCO, USINADO, ACABAMENTO ESTAMPADO, ESPESSURA 8 CM, NÃO ARMADO. AF_08/2022</v>
          </cell>
          <cell r="C8095" t="str">
            <v>M2</v>
          </cell>
          <cell r="D8095">
            <v>0</v>
          </cell>
          <cell r="E8095" t="str">
            <v>Passeios de Concreto</v>
          </cell>
          <cell r="F8095" t="str">
            <v>SINAPI Mai/26</v>
          </cell>
        </row>
        <row r="8096">
          <cell r="A8096">
            <v>104313</v>
          </cell>
          <cell r="B8096" t="str">
            <v>EXECUÇÃO DE PASSEIO (CALÇADA) COM PLACAS DE CONCRETO PRÉ-FABRICADAS, ASSENTADAS COM ARGAMASSA, PLACAS DE 100 X 100 CM, NÃO ARMADO. AF_08/2022</v>
          </cell>
          <cell r="C8096" t="str">
            <v>M2</v>
          </cell>
          <cell r="D8096">
            <v>0</v>
          </cell>
          <cell r="E8096" t="str">
            <v>Passeios de Concreto</v>
          </cell>
          <cell r="F8096" t="str">
            <v>SINAPI Mai/26</v>
          </cell>
        </row>
        <row r="8097">
          <cell r="A8097">
            <v>104312</v>
          </cell>
          <cell r="B8097" t="str">
            <v>EXECUÇÃO DE PASSEIO (CALÇADA) COM PLACAS DE CONCRETO PRÉ-FABRICADAS, ASSENTADAS COM ARGAMASSA, PLACAS DE 40 X 40 CM, NÃO ARMADO. AF_08/2022</v>
          </cell>
          <cell r="C8097" t="str">
            <v>M2</v>
          </cell>
          <cell r="D8097">
            <v>0</v>
          </cell>
          <cell r="E8097" t="str">
            <v>Passeios de Concreto</v>
          </cell>
          <cell r="F8097" t="str">
            <v>SINAPI Mai/26</v>
          </cell>
        </row>
        <row r="8098">
          <cell r="A8098">
            <v>94992</v>
          </cell>
          <cell r="B8098" t="str">
            <v>EXECUÇÃO DE PASSEIO (CALÇADA) OU PISO DE CONCRETO COM CONCRETO MOLDADO IN LOCO, FEITO EM OBRA, ACABAMENTO CONVENCIONAL, ESPESSURA 6 CM, ARMADO. AF_08/2022</v>
          </cell>
          <cell r="C8098" t="str">
            <v>M2</v>
          </cell>
          <cell r="D8098">
            <v>79.650000000000006</v>
          </cell>
          <cell r="E8098" t="str">
            <v>Passeios de Concreto</v>
          </cell>
          <cell r="F8098" t="str">
            <v>SINAPI Mai/26</v>
          </cell>
        </row>
        <row r="8099">
          <cell r="A8099">
            <v>94994</v>
          </cell>
          <cell r="B8099" t="str">
            <v>EXECUÇÃO DE PASSEIO (CALÇADA) OU PISO DE CONCRETO COM CONCRETO MOLDADO IN LOCO, FEITO EM OBRA, ACABAMENTO CONVENCIONAL, ESPESSURA 8 CM, ARMADO. AF_08/2022</v>
          </cell>
          <cell r="C8099" t="str">
            <v>M2</v>
          </cell>
          <cell r="D8099">
            <v>96.81</v>
          </cell>
          <cell r="E8099" t="str">
            <v>Passeios de Concreto</v>
          </cell>
          <cell r="F8099" t="str">
            <v>SINAPI Mai/26</v>
          </cell>
        </row>
        <row r="8100">
          <cell r="A8100">
            <v>94990</v>
          </cell>
          <cell r="B8100" t="str">
            <v>EXECUÇÃO DE PASSEIO (CALÇADA) OU PISO DE CONCRETO COM CONCRETO MOLDADO IN LOCO, FEITO EM OBRA, ACABAMENTO CONVENCIONAL, NÃO ARMADO. AF_08/2022</v>
          </cell>
          <cell r="C8100" t="str">
            <v>M3</v>
          </cell>
          <cell r="D8100">
            <v>827.78</v>
          </cell>
          <cell r="E8100" t="str">
            <v>Passeios de Concreto</v>
          </cell>
          <cell r="F8100" t="str">
            <v>SINAPI Mai/26</v>
          </cell>
        </row>
        <row r="8101">
          <cell r="A8101">
            <v>94991</v>
          </cell>
          <cell r="B8101" t="str">
            <v>EXECUÇÃO DE PASSEIO (CALÇADA) OU PISO DE CONCRETO COM CONCRETO MOLDADO IN LOCO, USINADO C20, ACABAMENTO CONVENCIONAL, NÃO ARMADO. AF_08/2022</v>
          </cell>
          <cell r="C8101" t="str">
            <v>M3</v>
          </cell>
          <cell r="D8101">
            <v>723.84</v>
          </cell>
          <cell r="E8101" t="str">
            <v>Passeios de Concreto</v>
          </cell>
          <cell r="F8101" t="str">
            <v>SINAPI Mai/26</v>
          </cell>
        </row>
        <row r="8102">
          <cell r="A8102">
            <v>104626</v>
          </cell>
          <cell r="B8102" t="str">
            <v>EXECUÇÃO DE PASSEIO (CALÇADA) OU PISO DE CONCRETO COM CONCRETO MOLDADO IN LOCO, USINADO C25, ACABAMENTO CONVENCIONAL, NÃO ARMADO. AF_03/2023</v>
          </cell>
          <cell r="C8102" t="str">
            <v>M3</v>
          </cell>
          <cell r="D8102">
            <v>740.23</v>
          </cell>
          <cell r="E8102" t="str">
            <v>Passeios de Concreto</v>
          </cell>
          <cell r="F8102" t="str">
            <v>SINAPI Mai/26</v>
          </cell>
        </row>
        <row r="8103">
          <cell r="A8103">
            <v>94993</v>
          </cell>
          <cell r="B8103" t="str">
            <v>EXECUÇÃO DE PASSEIO (CALÇADA) OU PISO DE CONCRETO COM CONCRETO MOLDADO IN LOCO, USINADO, ACABAMENTO CONVENCIONAL, ESPESSURA 6 CM, ARMADO. AF_08/2022</v>
          </cell>
          <cell r="C8103" t="str">
            <v>M2</v>
          </cell>
          <cell r="D8103">
            <v>73.400000000000006</v>
          </cell>
          <cell r="E8103" t="str">
            <v>Passeios de Concreto</v>
          </cell>
          <cell r="F8103" t="str">
            <v>SINAPI Mai/26</v>
          </cell>
        </row>
        <row r="8104">
          <cell r="A8104">
            <v>94995</v>
          </cell>
          <cell r="B8104" t="str">
            <v>EXECUÇÃO DE PASSEIO (CALÇADA) OU PISO DE CONCRETO COM CONCRETO MOLDADO IN LOCO, USINADO, ACABAMENTO CONVENCIONAL, ESPESSURA 8 CM, ARMADO. AF_08/2022</v>
          </cell>
          <cell r="C8104" t="str">
            <v>M2</v>
          </cell>
          <cell r="D8104">
            <v>88.49</v>
          </cell>
          <cell r="E8104" t="str">
            <v>Passeios de Concreto</v>
          </cell>
          <cell r="F8104" t="str">
            <v>SINAPI Mai/26</v>
          </cell>
        </row>
        <row r="8105">
          <cell r="A8105">
            <v>101169</v>
          </cell>
          <cell r="B8105" t="str">
            <v>EXECUÇÃO DE PAVIMENTO EM PARALELEPÍPEDOS, REJUNTAMENTO COM ARGAMASSA TRAÇO 1:3 (CIMENTO E AREIA). AF_05/2020</v>
          </cell>
          <cell r="C8105" t="str">
            <v>M2</v>
          </cell>
          <cell r="D8105">
            <v>166.69</v>
          </cell>
          <cell r="E8105" t="str">
            <v>Pavimentações Diversas - Paralelepípedos e Pedras Poliédricas</v>
          </cell>
          <cell r="F8105" t="str">
            <v>SINAPI Mai/26</v>
          </cell>
        </row>
        <row r="8106">
          <cell r="A8106">
            <v>104383</v>
          </cell>
          <cell r="B8106" t="str">
            <v>EXECUÇÃO DE PAVIMENTO EM PARALELEPÍPEDOS, REJUNTAMENTO COM PEDRISCO E EMULSÃO ASFÁLTICA. AF_05/2020</v>
          </cell>
          <cell r="C8106" t="str">
            <v>M2</v>
          </cell>
          <cell r="D8106">
            <v>0</v>
          </cell>
          <cell r="E8106" t="str">
            <v>Pavimentações Diversas - Paralelepípedos e Pedras Poliédricas</v>
          </cell>
          <cell r="F8106" t="str">
            <v>SINAPI Mai/26</v>
          </cell>
        </row>
        <row r="8107">
          <cell r="A8107">
            <v>101167</v>
          </cell>
          <cell r="B8107" t="str">
            <v>EXECUÇÃO DE PAVIMENTO EM PARALELEPÍPEDOS, REJUNTAMENTO COM PÓ DE PEDRA. AF_05/2020</v>
          </cell>
          <cell r="C8107" t="str">
            <v>M2</v>
          </cell>
          <cell r="D8107">
            <v>150.22</v>
          </cell>
          <cell r="E8107" t="str">
            <v>Pavimentações Diversas - Paralelepípedos e Pedras Poliédricas</v>
          </cell>
          <cell r="F8107" t="str">
            <v>SINAPI Mai/26</v>
          </cell>
        </row>
        <row r="8108">
          <cell r="A8108">
            <v>101172</v>
          </cell>
          <cell r="B8108" t="str">
            <v>EXECUÇÃO DE PAVIMENTO EM PEDRAS POLIÉDRICAS, REJUNTAMENTO COM ARGAMASSA TRAÇO 1:3 (CIMENTO E AREIA). AF_05/2020</v>
          </cell>
          <cell r="C8108" t="str">
            <v>M2</v>
          </cell>
          <cell r="D8108">
            <v>77.63</v>
          </cell>
          <cell r="E8108" t="str">
            <v>Pavimentações Diversas - Paralelepípedos e Pedras Poliédricas</v>
          </cell>
          <cell r="F8108" t="str">
            <v>SINAPI Mai/26</v>
          </cell>
        </row>
        <row r="8109">
          <cell r="A8109">
            <v>104384</v>
          </cell>
          <cell r="B8109" t="str">
            <v>EXECUÇÃO DE PAVIMENTO EM PEDRAS POLIÉDRICAS, REJUNTAMENTO COM PEDRISCO E EMULSÃO ASFÁLTICA. AF_05/2020</v>
          </cell>
          <cell r="C8109" t="str">
            <v>M2</v>
          </cell>
          <cell r="D8109">
            <v>0</v>
          </cell>
          <cell r="E8109" t="str">
            <v>Pavimentações Diversas - Paralelepípedos e Pedras Poliédricas</v>
          </cell>
          <cell r="F8109" t="str">
            <v>SINAPI Mai/26</v>
          </cell>
        </row>
        <row r="8110">
          <cell r="A8110">
            <v>101170</v>
          </cell>
          <cell r="B8110" t="str">
            <v>EXECUÇÃO DE PAVIMENTO EM PEDRAS POLIÉDRICAS, REJUNTAMENTO COM PÓ DE PEDRA. AF_05/2020</v>
          </cell>
          <cell r="C8110" t="str">
            <v>M2</v>
          </cell>
          <cell r="D8110">
            <v>49.75</v>
          </cell>
          <cell r="E8110" t="str">
            <v>Pavimentações Diversas - Paralelepípedos e Pedras Poliédricas</v>
          </cell>
          <cell r="F8110" t="str">
            <v>SINAPI Mai/26</v>
          </cell>
        </row>
        <row r="8111">
          <cell r="A8111">
            <v>104438</v>
          </cell>
          <cell r="B8111" t="str">
            <v>EXECUÇÃO DE PASSEIO COM PLACAS DE CONCRETO PERMEÁVEL (DRENANTE), PRÉ-FABRICADAS, DE 40 X 40 CM, ESPESSURA 6 CM. AF_10/2022</v>
          </cell>
          <cell r="C8111" t="str">
            <v>M2</v>
          </cell>
          <cell r="D8111">
            <v>0</v>
          </cell>
          <cell r="E8111" t="str">
            <v>Pavimento Intertravado</v>
          </cell>
          <cell r="F8111" t="str">
            <v>SINAPI Mai/26</v>
          </cell>
        </row>
        <row r="8112">
          <cell r="A8112">
            <v>92402</v>
          </cell>
          <cell r="B8112" t="str">
            <v>EXECUÇÃO DE PASSEIO EM PISO INTERTRAVADO, COM BLOCO 16 FACES DE 22 X 11 CM, ESPESSURA 6 CM. AF_10/2022</v>
          </cell>
          <cell r="C8112" t="str">
            <v>M2</v>
          </cell>
          <cell r="D8112">
            <v>110.17</v>
          </cell>
          <cell r="E8112" t="str">
            <v>Pavimento Intertravado</v>
          </cell>
          <cell r="F8112" t="str">
            <v>SINAPI Mai/26</v>
          </cell>
        </row>
        <row r="8113">
          <cell r="A8113">
            <v>104429</v>
          </cell>
          <cell r="B8113" t="str">
            <v>EXECUÇÃO DE PASSEIO EM PISO INTERTRAVADO, COM BLOCO DE CONCRETO PERMEÁVEL (DRENANTE) 16 FACES DE 22 X 11 CM, ESPESSURA 6 CM. AF_10/2022</v>
          </cell>
          <cell r="C8113" t="str">
            <v>M2</v>
          </cell>
          <cell r="D8113">
            <v>0</v>
          </cell>
          <cell r="E8113" t="str">
            <v>Pavimento Intertravado</v>
          </cell>
          <cell r="F8113" t="str">
            <v>SINAPI Mai/26</v>
          </cell>
        </row>
        <row r="8114">
          <cell r="A8114">
            <v>104426</v>
          </cell>
          <cell r="B8114" t="str">
            <v>EXECUÇÃO DE PASSEIO EM PISO INTERTRAVADO, COM BLOCO DE CONCRETO PERMEÁVEL RETANGULAR DE 20 X 10 CM, ESPESSURA 6 CM. AF_10/2022</v>
          </cell>
          <cell r="C8114" t="str">
            <v>M2</v>
          </cell>
          <cell r="D8114">
            <v>0</v>
          </cell>
          <cell r="E8114" t="str">
            <v>Pavimento Intertravado</v>
          </cell>
          <cell r="F8114" t="str">
            <v>SINAPI Mai/26</v>
          </cell>
        </row>
        <row r="8115">
          <cell r="A8115">
            <v>104436</v>
          </cell>
          <cell r="B8115" t="str">
            <v>EXECUÇÃO DE PASSEIO EM PISO INTERTRAVADO, COM BLOCO PODOTÁTIL (ALERTA OU DIRECIONAL) QUADRADO DE 20 X 20 CM, ESPESSURA 6 CM. AF_10/2022</v>
          </cell>
          <cell r="C8115" t="str">
            <v>M2</v>
          </cell>
          <cell r="D8115">
            <v>0</v>
          </cell>
          <cell r="E8115" t="str">
            <v>Pavimento Intertravado</v>
          </cell>
          <cell r="F8115" t="str">
            <v>SINAPI Mai/26</v>
          </cell>
        </row>
        <row r="8116">
          <cell r="A8116">
            <v>104434</v>
          </cell>
          <cell r="B8116" t="str">
            <v>EXECUÇÃO DE PASSEIO EM PISO INTERTRAVADO, COM BLOCO PODOTÁTIL (ALERTA OU DIRECIONAL) RETANGULAR DE 20 X 10 CM, ESPESSURA 6 CM. AF_10/2022</v>
          </cell>
          <cell r="C8116" t="str">
            <v>M2</v>
          </cell>
          <cell r="D8116">
            <v>0</v>
          </cell>
          <cell r="E8116" t="str">
            <v>Pavimento Intertravado</v>
          </cell>
          <cell r="F8116" t="str">
            <v>SINAPI Mai/26</v>
          </cell>
        </row>
        <row r="8117">
          <cell r="A8117">
            <v>104432</v>
          </cell>
          <cell r="B8117" t="str">
            <v>EXECUÇÃO DE PASSEIO EM PISO INTERTRAVADO, COM BLOCO RAQUETE 22 X 13,5 CM, ESPESSURA 6 CM. AF_10/2022</v>
          </cell>
          <cell r="C8117" t="str">
            <v>M2</v>
          </cell>
          <cell r="D8117">
            <v>139.36000000000001</v>
          </cell>
          <cell r="E8117" t="str">
            <v>Pavimento Intertravado</v>
          </cell>
          <cell r="F8117" t="str">
            <v>SINAPI Mai/26</v>
          </cell>
        </row>
        <row r="8118">
          <cell r="A8118">
            <v>93679</v>
          </cell>
          <cell r="B8118" t="str">
            <v>EXECUÇÃO DE PASSEIO EM PISO INTERTRAVADO, COM BLOCO RETANGULAR COLORIDO DE 20 X 10 CM, ESPESSURA 6 CM. AF_10/2022</v>
          </cell>
          <cell r="C8118" t="str">
            <v>M2</v>
          </cell>
          <cell r="D8118">
            <v>134.51</v>
          </cell>
          <cell r="E8118" t="str">
            <v>Pavimento Intertravado</v>
          </cell>
          <cell r="F8118" t="str">
            <v>SINAPI Mai/26</v>
          </cell>
        </row>
        <row r="8119">
          <cell r="A8119">
            <v>92396</v>
          </cell>
          <cell r="B8119" t="str">
            <v>EXECUÇÃO DE PASSEIO EM PISO INTERTRAVADO, COM BLOCO RETANGULAR COR NATURAL DE 20 X 10 CM, ESPESSURA 6 CM. AF_10/2022</v>
          </cell>
          <cell r="C8119" t="str">
            <v>M2</v>
          </cell>
          <cell r="D8119">
            <v>113.07</v>
          </cell>
          <cell r="E8119" t="str">
            <v>Pavimento Intertravado</v>
          </cell>
          <cell r="F8119" t="str">
            <v>SINAPI Mai/26</v>
          </cell>
        </row>
        <row r="8120">
          <cell r="A8120">
            <v>104439</v>
          </cell>
          <cell r="B8120" t="str">
            <v>EXECUÇÃO DE PAVIMENTO COM PLACAS DE CONCRETO PERMEÁVEL (DRENANTE), PRÉ-FABRICADAS, DE 40 X 40 CM, ESPESSURA 6 CM. AF_10/2022</v>
          </cell>
          <cell r="C8120" t="str">
            <v>M2</v>
          </cell>
          <cell r="D8120">
            <v>0</v>
          </cell>
          <cell r="E8120" t="str">
            <v>Pavimento Intertravado</v>
          </cell>
          <cell r="F8120" t="str">
            <v>SINAPI Mai/26</v>
          </cell>
        </row>
        <row r="8121">
          <cell r="A8121">
            <v>104440</v>
          </cell>
          <cell r="B8121" t="str">
            <v>EXECUÇÃO DE PAVIMENTO COM PLACAS DE CONCRETO PERMEÁVEL (DRENANTE), PRÉ-FABRICADAS, DE 40 X 40 CM, ESPESSURA 8 CM. AF_10/2022</v>
          </cell>
          <cell r="C8121" t="str">
            <v>M2</v>
          </cell>
          <cell r="D8121">
            <v>0</v>
          </cell>
          <cell r="E8121" t="str">
            <v>Pavimento Intertravado</v>
          </cell>
          <cell r="F8121" t="str">
            <v>SINAPI Mai/26</v>
          </cell>
        </row>
        <row r="8122">
          <cell r="A8122">
            <v>92406</v>
          </cell>
          <cell r="B8122" t="str">
            <v>EXECUÇÃO DE PAVIMENTO EM PISO INTERTRAVADO, COM BLOCO 16 FACES DE 22 X 11 CM, ESPESSURA 10 CM. AF_10/2022</v>
          </cell>
          <cell r="C8122" t="str">
            <v>M2</v>
          </cell>
          <cell r="D8122">
            <v>192.52</v>
          </cell>
          <cell r="E8122" t="str">
            <v>Pavimento Intertravado</v>
          </cell>
          <cell r="F8122" t="str">
            <v>SINAPI Mai/26</v>
          </cell>
        </row>
        <row r="8123">
          <cell r="A8123">
            <v>92403</v>
          </cell>
          <cell r="B8123" t="str">
            <v>EXECUÇÃO DE PAVIMENTO EM PISO INTERTRAVADO, COM BLOCO 16 FACES DE 22 X 11 CM, ESPESSURA 6 CM. AF_10/2022</v>
          </cell>
          <cell r="C8123" t="str">
            <v>M2</v>
          </cell>
          <cell r="D8123">
            <v>95.69</v>
          </cell>
          <cell r="E8123" t="str">
            <v>Pavimento Intertravado</v>
          </cell>
          <cell r="F8123" t="str">
            <v>SINAPI Mai/26</v>
          </cell>
        </row>
        <row r="8124">
          <cell r="A8124">
            <v>92404</v>
          </cell>
          <cell r="B8124" t="str">
            <v>EXECUÇÃO DE PAVIMENTO EM PISO INTERTRAVADO, COM BLOCO 16 FACES DE 22 X 11 CM, ESPESSURA 8 CM. AF_10/2022</v>
          </cell>
          <cell r="C8124" t="str">
            <v>M2</v>
          </cell>
          <cell r="D8124">
            <v>110.99</v>
          </cell>
          <cell r="E8124" t="str">
            <v>Pavimento Intertravado</v>
          </cell>
          <cell r="F8124" t="str">
            <v>SINAPI Mai/26</v>
          </cell>
        </row>
        <row r="8125">
          <cell r="A8125">
            <v>104430</v>
          </cell>
          <cell r="B8125" t="str">
            <v>EXECUÇÃO DE PAVIMENTO EM PISO INTERTRAVADO, COM BLOCO DE CONCRETO PERMEÁVEL (DRENANTE) 16 FACES DE 22 X 11 CM, ESPESSURA 6 CM. AF_10/2022</v>
          </cell>
          <cell r="C8125" t="str">
            <v>M2</v>
          </cell>
          <cell r="D8125">
            <v>0</v>
          </cell>
          <cell r="E8125" t="str">
            <v>Pavimento Intertravado</v>
          </cell>
          <cell r="F8125" t="str">
            <v>SINAPI Mai/26</v>
          </cell>
        </row>
        <row r="8126">
          <cell r="A8126">
            <v>104431</v>
          </cell>
          <cell r="B8126" t="str">
            <v>EXECUÇÃO DE PAVIMENTO EM PISO INTERTRAVADO, COM BLOCO DE CONCRETO PERMEÁVEL (DRENANTE) 16 FACES DE 22 X 11 CM, ESPESSURA 8 CM. AF_10/2022</v>
          </cell>
          <cell r="C8126" t="str">
            <v>M2</v>
          </cell>
          <cell r="D8126">
            <v>0</v>
          </cell>
          <cell r="E8126" t="str">
            <v>Pavimento Intertravado</v>
          </cell>
          <cell r="F8126" t="str">
            <v>SINAPI Mai/26</v>
          </cell>
        </row>
        <row r="8127">
          <cell r="A8127">
            <v>104427</v>
          </cell>
          <cell r="B8127" t="str">
            <v>EXECUÇÃO DE PAVIMENTO EM PISO INTERTRAVADO, COM BLOCO DE CONCRETO PERMEÁVEL (DRENANTE) RETANGULAR DE 20 X 10 CM, ESPESSURA 6 CM. AF_10/2022</v>
          </cell>
          <cell r="C8127" t="str">
            <v>M2</v>
          </cell>
          <cell r="D8127">
            <v>0</v>
          </cell>
          <cell r="E8127" t="str">
            <v>Pavimento Intertravado</v>
          </cell>
          <cell r="F8127" t="str">
            <v>SINAPI Mai/26</v>
          </cell>
        </row>
        <row r="8128">
          <cell r="A8128">
            <v>104428</v>
          </cell>
          <cell r="B8128" t="str">
            <v>EXECUÇÃO DE PAVIMENTO EM PISO INTERTRAVADO, COM BLOCO DE CONCRETO PERMEÁVEL (DRENANTE) RETANGULAR DE 20 X 10 CM, ESPESSURA 8 CM. AF_10/2022</v>
          </cell>
          <cell r="C8128" t="str">
            <v>M2</v>
          </cell>
          <cell r="D8128">
            <v>0</v>
          </cell>
          <cell r="E8128" t="str">
            <v>Pavimento Intertravado</v>
          </cell>
          <cell r="F8128" t="str">
            <v>SINAPI Mai/26</v>
          </cell>
        </row>
        <row r="8129">
          <cell r="A8129">
            <v>92391</v>
          </cell>
          <cell r="B8129" t="str">
            <v>EXECUÇÃO DE PAVIMENTO EM PISO INTERTRAVADO, COM BLOCO PISOGRAMA DE 35 X 15 CM, ESPESSURA 6 CM. AF_10/2022</v>
          </cell>
          <cell r="C8129" t="str">
            <v>M2</v>
          </cell>
          <cell r="D8129">
            <v>104.57</v>
          </cell>
          <cell r="E8129" t="str">
            <v>Pavimento Intertravado</v>
          </cell>
          <cell r="F8129" t="str">
            <v>SINAPI Mai/26</v>
          </cell>
        </row>
        <row r="8130">
          <cell r="A8130">
            <v>92392</v>
          </cell>
          <cell r="B8130" t="str">
            <v>EXECUÇÃO DE PAVIMENTO EM PISO INTERTRAVADO, COM BLOCO PISOGRAMA DE 35 X 15 CM, ESPESSURA 8 CM. AF_10/2022</v>
          </cell>
          <cell r="C8130" t="str">
            <v>M2</v>
          </cell>
          <cell r="D8130">
            <v>114.64</v>
          </cell>
          <cell r="E8130" t="str">
            <v>Pavimento Intertravado</v>
          </cell>
          <cell r="F8130" t="str">
            <v>SINAPI Mai/26</v>
          </cell>
        </row>
        <row r="8131">
          <cell r="A8131">
            <v>104437</v>
          </cell>
          <cell r="B8131" t="str">
            <v>EXECUÇÃO DE PAVIMENTO EM PISO INTERTRAVADO, COM BLOCO PODOTÁTIL (ALERTA OU DIRECIONAL) QUADRADO DE 20 X 20 CM, ESPESSURA 6 CM. AF_10/2022</v>
          </cell>
          <cell r="C8131" t="str">
            <v>M2</v>
          </cell>
          <cell r="D8131">
            <v>0</v>
          </cell>
          <cell r="E8131" t="str">
            <v>Pavimento Intertravado</v>
          </cell>
          <cell r="F8131" t="str">
            <v>SINAPI Mai/26</v>
          </cell>
        </row>
        <row r="8132">
          <cell r="A8132">
            <v>104435</v>
          </cell>
          <cell r="B8132" t="str">
            <v>EXECUÇÃO DE PAVIMENTO EM PISO INTERTRAVADO, COM BLOCO PODOTÁTIL (ALERTA OU DIRECIONAL) RETANGULAR DE 20 X 10 CM, ESPESSURA 6 CM. AF_10/2022</v>
          </cell>
          <cell r="C8132" t="str">
            <v>M2</v>
          </cell>
          <cell r="D8132">
            <v>0</v>
          </cell>
          <cell r="E8132" t="str">
            <v>Pavimento Intertravado</v>
          </cell>
          <cell r="F8132" t="str">
            <v>SINAPI Mai/26</v>
          </cell>
        </row>
        <row r="8133">
          <cell r="A8133">
            <v>104433</v>
          </cell>
          <cell r="B8133" t="str">
            <v>EXECUÇÃO DE PAVIMENTO EM PISO INTERTRAVADO, COM BLOCO RAQUETE 22 X 13,5 CM, ESPESSURA 6 CM. AF_10/2022</v>
          </cell>
          <cell r="C8133" t="str">
            <v>M2</v>
          </cell>
          <cell r="D8133">
            <v>123.12</v>
          </cell>
          <cell r="E8133" t="str">
            <v>Pavimento Intertravado</v>
          </cell>
          <cell r="F8133" t="str">
            <v>SINAPI Mai/26</v>
          </cell>
        </row>
        <row r="8134">
          <cell r="A8134">
            <v>93680</v>
          </cell>
          <cell r="B8134" t="str">
            <v>EXECUÇÃO DE PAVIMENTO EM PISO INTERTRAVADO, COM BLOCO RETANGULAR COLORIDO DE 20 X 10 CM, ESPESSURA 6 CM. AF_10/2022</v>
          </cell>
          <cell r="C8134" t="str">
            <v>M2</v>
          </cell>
          <cell r="D8134">
            <v>119.97</v>
          </cell>
          <cell r="E8134" t="str">
            <v>Pavimento Intertravado</v>
          </cell>
          <cell r="F8134" t="str">
            <v>SINAPI Mai/26</v>
          </cell>
        </row>
        <row r="8135">
          <cell r="A8135">
            <v>93681</v>
          </cell>
          <cell r="B8135" t="str">
            <v>EXECUÇÃO DE PAVIMENTO EM PISO INTERTRAVADO, COM BLOCO RETANGULAR COLORIDO DE 20 X 10 CM, ESPESSURA 8 CM. AF_10/2022</v>
          </cell>
          <cell r="C8135" t="str">
            <v>M2</v>
          </cell>
          <cell r="D8135">
            <v>143.63999999999999</v>
          </cell>
          <cell r="E8135" t="str">
            <v>Pavimento Intertravado</v>
          </cell>
          <cell r="F8135" t="str">
            <v>SINAPI Mai/26</v>
          </cell>
        </row>
        <row r="8136">
          <cell r="A8136">
            <v>92397</v>
          </cell>
          <cell r="B8136" t="str">
            <v>EXECUÇÃO DE PAVIMENTO EM PISO INTERTRAVADO, COM BLOCO RETANGULAR COR NATURAL DE 20 X 10 CM, ESPESSURA 6 CM. AF_10/2022</v>
          </cell>
          <cell r="C8136" t="str">
            <v>M2</v>
          </cell>
          <cell r="D8136">
            <v>99.07</v>
          </cell>
          <cell r="E8136" t="str">
            <v>Pavimento Intertravado</v>
          </cell>
          <cell r="F8136" t="str">
            <v>SINAPI Mai/26</v>
          </cell>
        </row>
        <row r="8137">
          <cell r="A8137">
            <v>92398</v>
          </cell>
          <cell r="B8137" t="str">
            <v>EXECUÇÃO DE PAVIMENTO EM PISO INTERTRAVADO, COM BLOCO RETANGULAR COR NATURAL DE 20 X 10 CM, ESPESSURA 8 CM. AF_10/2022</v>
          </cell>
          <cell r="C8137" t="str">
            <v>M2</v>
          </cell>
          <cell r="D8137">
            <v>114.38</v>
          </cell>
          <cell r="E8137" t="str">
            <v>Pavimento Intertravado</v>
          </cell>
          <cell r="F8137" t="str">
            <v>SINAPI Mai/26</v>
          </cell>
        </row>
        <row r="8138">
          <cell r="A8138">
            <v>92400</v>
          </cell>
          <cell r="B8138" t="str">
            <v>EXECUÇÃO DE PAVIMENTO EM PISO INTERTRAVADO, COM BLOCO RETANGULAR DE 20 X 10 CM, ESPESSURA 10 CM. AF_10/2022</v>
          </cell>
          <cell r="C8138" t="str">
            <v>M2</v>
          </cell>
          <cell r="D8138">
            <v>133.88999999999999</v>
          </cell>
          <cell r="E8138" t="str">
            <v>Pavimento Intertravado</v>
          </cell>
          <cell r="F8138" t="str">
            <v>SINAPI Mai/26</v>
          </cell>
        </row>
        <row r="8139">
          <cell r="A8139">
            <v>92395</v>
          </cell>
          <cell r="B8139" t="str">
            <v>EXECUÇÃO DE PAVIMENTO EM PISO INTERTRAVADO, COM BLOCO SEXTAVADO DE 25 X 25 CM, ESPESSURA 10 CM. AF_10/2022</v>
          </cell>
          <cell r="C8139" t="str">
            <v>M2</v>
          </cell>
          <cell r="D8139">
            <v>164.98</v>
          </cell>
          <cell r="E8139" t="str">
            <v>Pavimento Intertravado</v>
          </cell>
          <cell r="F8139" t="str">
            <v>SINAPI Mai/26</v>
          </cell>
        </row>
        <row r="8140">
          <cell r="A8140">
            <v>92393</v>
          </cell>
          <cell r="B8140" t="str">
            <v>EXECUÇÃO DE PAVIMENTO EM PISO INTERTRAVADO, COM BLOCO SEXTAVADO DE 25 X 25 CM, ESPESSURA 6 CM. AF_10/2022</v>
          </cell>
          <cell r="C8140" t="str">
            <v>M2</v>
          </cell>
          <cell r="D8140">
            <v>104.73</v>
          </cell>
          <cell r="E8140" t="str">
            <v>Pavimento Intertravado</v>
          </cell>
          <cell r="F8140" t="str">
            <v>SINAPI Mai/26</v>
          </cell>
        </row>
        <row r="8141">
          <cell r="A8141">
            <v>92394</v>
          </cell>
          <cell r="B8141" t="str">
            <v>EXECUÇÃO DE PAVIMENTO EM PISO INTERTRAVADO, COM BLOCO SEXTAVADO DE 25 X 25 CM, ESPESSURA 8 CM. AF_10/2022</v>
          </cell>
          <cell r="C8141" t="str">
            <v>M2</v>
          </cell>
          <cell r="D8141">
            <v>125.84</v>
          </cell>
          <cell r="E8141" t="str">
            <v>Pavimento Intertravado</v>
          </cell>
          <cell r="F8141" t="str">
            <v>SINAPI Mai/26</v>
          </cell>
        </row>
        <row r="8142">
          <cell r="A8142">
            <v>97115</v>
          </cell>
          <cell r="B8142" t="str">
            <v>APLICAÇÃO DE GRAXA EM BARRAS DE TRANSFERÊNCIA PARA EXECUÇÃO DE PAVIMENTO DE CONCRETO. AF_04/2022</v>
          </cell>
          <cell r="C8142" t="str">
            <v>KG</v>
          </cell>
          <cell r="D8142">
            <v>71.59</v>
          </cell>
          <cell r="E8142" t="str">
            <v>Pavimento Rígido de Concreto</v>
          </cell>
          <cell r="F8142" t="str">
            <v>SINAPI Mai/26</v>
          </cell>
        </row>
        <row r="8143">
          <cell r="A8143">
            <v>97113</v>
          </cell>
          <cell r="B8143" t="str">
            <v>APLICAÇÃO DE LONA PLÁSTICA PARA EXECUÇÃO DE PAVIMENTOS DE CONCRETO. AF_04/2022</v>
          </cell>
          <cell r="C8143" t="str">
            <v>M2</v>
          </cell>
          <cell r="D8143">
            <v>3.12</v>
          </cell>
          <cell r="E8143" t="str">
            <v>Pavimento Rígido de Concreto</v>
          </cell>
          <cell r="F8143" t="str">
            <v>SINAPI Mai/26</v>
          </cell>
        </row>
        <row r="8144">
          <cell r="A8144">
            <v>97120</v>
          </cell>
          <cell r="B8144" t="str">
            <v>BARRAS DE LIGAÇÃO, AÇO CA-50 DE 10 MM, PARA EXECUÇÃO DE PAVIMENTO DE CONCRETO - FORNECIMENTO E INSTALAÇÃO. AF_04/2022</v>
          </cell>
          <cell r="C8144" t="str">
            <v>KG</v>
          </cell>
          <cell r="D8144">
            <v>8.44</v>
          </cell>
          <cell r="E8144" t="str">
            <v>Pavimento Rígido de Concreto</v>
          </cell>
          <cell r="F8144" t="str">
            <v>SINAPI Mai/26</v>
          </cell>
        </row>
        <row r="8145">
          <cell r="A8145">
            <v>97116</v>
          </cell>
          <cell r="B8145" t="str">
            <v>BARRAS DE TRANSFERÊNCIA, AÇO CA-25 DE 16,0 MM, PARA EXECUÇÃO DE PAVIMENTO DE CONCRETO - FORNECIMENTO E INSTALAÇÃO. AF_04/2022</v>
          </cell>
          <cell r="C8145" t="str">
            <v>KG</v>
          </cell>
          <cell r="D8145">
            <v>23.21</v>
          </cell>
          <cell r="E8145" t="str">
            <v>Pavimento Rígido de Concreto</v>
          </cell>
          <cell r="F8145" t="str">
            <v>SINAPI Mai/26</v>
          </cell>
        </row>
        <row r="8146">
          <cell r="A8146">
            <v>97117</v>
          </cell>
          <cell r="B8146" t="str">
            <v>BARRAS DE TRANSFERÊNCIA, AÇO CA-25 DE 20,0 MM, PARA EXECUÇÃO DE PAVIMENTO DE CONCRETO - FORNECIMENTO E INSTALAÇÃO. AF_04/2022</v>
          </cell>
          <cell r="C8146" t="str">
            <v>KG</v>
          </cell>
          <cell r="D8146">
            <v>19.079999999999998</v>
          </cell>
          <cell r="E8146" t="str">
            <v>Pavimento Rígido de Concreto</v>
          </cell>
          <cell r="F8146" t="str">
            <v>SINAPI Mai/26</v>
          </cell>
        </row>
        <row r="8147">
          <cell r="A8147">
            <v>97118</v>
          </cell>
          <cell r="B8147" t="str">
            <v>BARRAS DE TRANSFERÊNCIA, AÇO CA-25 DE 25,0 MM, PARA EXECUÇÃO DE PAVIMENTO DE CONCRETO - FORNECIMENTO E INSTALAÇÃO. AF_04/2022</v>
          </cell>
          <cell r="C8147" t="str">
            <v>KG</v>
          </cell>
          <cell r="D8147">
            <v>15.21</v>
          </cell>
          <cell r="E8147" t="str">
            <v>Pavimento Rígido de Concreto</v>
          </cell>
          <cell r="F8147" t="str">
            <v>SINAPI Mai/26</v>
          </cell>
        </row>
        <row r="8148">
          <cell r="A8148">
            <v>97119</v>
          </cell>
          <cell r="B8148" t="str">
            <v>BARRAS DE TRANSFERÊNCIA, AÇO CA-25 DE 32,0 MM, PARA EXECUÇÃO DE PAVIMENTO DE CONCRETO - FORNECIMENTO E INSTALAÇÃO. AF_04/2022</v>
          </cell>
          <cell r="C8148" t="str">
            <v>KG</v>
          </cell>
          <cell r="D8148">
            <v>13.09</v>
          </cell>
          <cell r="E8148" t="str">
            <v>Pavimento Rígido de Concreto</v>
          </cell>
          <cell r="F8148" t="str">
            <v>SINAPI Mai/26</v>
          </cell>
        </row>
        <row r="8149">
          <cell r="A8149">
            <v>97114</v>
          </cell>
          <cell r="B8149" t="str">
            <v>EXECUÇÃO DE JUNTAS DE CONTRAÇÃO PARA PAVIMENTOS DE CONCRETO. AF_04/2022</v>
          </cell>
          <cell r="C8149" t="str">
            <v>M</v>
          </cell>
          <cell r="D8149">
            <v>0.51</v>
          </cell>
          <cell r="E8149" t="str">
            <v>Pavimento Rígido de Concreto</v>
          </cell>
          <cell r="F8149" t="str">
            <v>SINAPI Mai/26</v>
          </cell>
        </row>
        <row r="8150">
          <cell r="A8150">
            <v>97111</v>
          </cell>
          <cell r="B8150" t="str">
            <v>EXECUÇÃO DE PAVIMENTO DE CONCRETO ARMADO (PCA), FCK = 30 MPA, ESPESSURA DE 15,0 CM. AF_04/2022</v>
          </cell>
          <cell r="C8150" t="str">
            <v>M2</v>
          </cell>
          <cell r="D8150">
            <v>203.41</v>
          </cell>
          <cell r="E8150" t="str">
            <v>Pavimento Rígido de Concreto</v>
          </cell>
          <cell r="F8150" t="str">
            <v>SINAPI Mai/26</v>
          </cell>
        </row>
        <row r="8151">
          <cell r="A8151">
            <v>97112</v>
          </cell>
          <cell r="B8151" t="str">
            <v>EXECUÇÃO DE PAVIMENTO DE CONCRETO ARMADO (PCA), FCK = 30 MPA, ESPESSURA DE 17,5 CM. AF_04/2022</v>
          </cell>
          <cell r="C8151" t="str">
            <v>M2</v>
          </cell>
          <cell r="D8151">
            <v>211.62</v>
          </cell>
          <cell r="E8151" t="str">
            <v>Pavimento Rígido de Concreto</v>
          </cell>
          <cell r="F8151" t="str">
            <v>SINAPI Mai/26</v>
          </cell>
        </row>
        <row r="8152">
          <cell r="A8152">
            <v>103904</v>
          </cell>
          <cell r="B8152" t="str">
            <v>EXECUÇÃO DE PAVIMENTO DE CONCRETO SIMPLES (PCS), FCK = 35 MPA, ESPESSURA DE 15,0 CM. AF_04/2022</v>
          </cell>
          <cell r="C8152" t="str">
            <v>M2</v>
          </cell>
          <cell r="D8152">
            <v>129.44999999999999</v>
          </cell>
          <cell r="E8152" t="str">
            <v>Pavimento Rígido de Concreto</v>
          </cell>
          <cell r="F8152" t="str">
            <v>SINAPI Mai/26</v>
          </cell>
        </row>
        <row r="8153">
          <cell r="A8153">
            <v>103905</v>
          </cell>
          <cell r="B8153" t="str">
            <v>EXECUÇÃO DE PAVIMENTO DE CONCRETO SIMPLES (PCS), FCK = 35 MPA, ESPESSURA DE 16,0 CM. AF_04/2022</v>
          </cell>
          <cell r="C8153" t="str">
            <v>M2</v>
          </cell>
          <cell r="D8153">
            <v>136.62</v>
          </cell>
          <cell r="E8153" t="str">
            <v>Pavimento Rígido de Concreto</v>
          </cell>
          <cell r="F8153" t="str">
            <v>SINAPI Mai/26</v>
          </cell>
        </row>
        <row r="8154">
          <cell r="A8154">
            <v>103907</v>
          </cell>
          <cell r="B8154" t="str">
            <v>EXECUÇÃO DE PAVIMENTO DE CONCRETO SIMPLES (PCS), FCK = 35 MPA, ESPESSURA DE 17,5 CM. AF_04/2022</v>
          </cell>
          <cell r="C8154" t="str">
            <v>M2</v>
          </cell>
          <cell r="D8154">
            <v>143.06</v>
          </cell>
          <cell r="E8154" t="str">
            <v>Pavimento Rígido de Concreto</v>
          </cell>
          <cell r="F8154" t="str">
            <v>SINAPI Mai/26</v>
          </cell>
        </row>
        <row r="8155">
          <cell r="A8155">
            <v>103911</v>
          </cell>
          <cell r="B8155" t="str">
            <v>EXECUÇÃO DE PAVIMENTO DE CONCRETO SIMPLES (PCS), FCK = 35 MPA, ESPESSURA DE 25,0 CM. AF_04/2022</v>
          </cell>
          <cell r="C8155" t="str">
            <v>M2</v>
          </cell>
          <cell r="D8155">
            <v>207.12</v>
          </cell>
          <cell r="E8155" t="str">
            <v>Pavimento Rígido de Concreto</v>
          </cell>
          <cell r="F8155" t="str">
            <v>SINAPI Mai/26</v>
          </cell>
        </row>
        <row r="8156">
          <cell r="A8156">
            <v>97104</v>
          </cell>
          <cell r="B8156" t="str">
            <v>EXECUÇÃO DE PAVIMENTO DE CONCRETO SIMPLES (PCS), FCK = 40 MPA, ESPESSURA DE 15,0 CM. AF_04/2022</v>
          </cell>
          <cell r="C8156" t="str">
            <v>M2</v>
          </cell>
          <cell r="D8156">
            <v>133.01</v>
          </cell>
          <cell r="E8156" t="str">
            <v>Pavimento Rígido de Concreto</v>
          </cell>
          <cell r="F8156" t="str">
            <v>SINAPI Mai/26</v>
          </cell>
        </row>
        <row r="8157">
          <cell r="A8157">
            <v>103906</v>
          </cell>
          <cell r="B8157" t="str">
            <v>EXECUÇÃO DE PAVIMENTO DE CONCRETO SIMPLES (PCS), FCK = 40 MPA, ESPESSURA DE 16,0 CM. AF_04/2022</v>
          </cell>
          <cell r="C8157" t="str">
            <v>M2</v>
          </cell>
          <cell r="D8157">
            <v>171.07</v>
          </cell>
          <cell r="E8157" t="str">
            <v>Pavimento Rígido de Concreto</v>
          </cell>
          <cell r="F8157" t="str">
            <v>SINAPI Mai/26</v>
          </cell>
        </row>
        <row r="8158">
          <cell r="A8158">
            <v>97105</v>
          </cell>
          <cell r="B8158" t="str">
            <v>EXECUÇÃO DE PAVIMENTO DE CONCRETO SIMPLES (PCS), FCK = 40 MPA, ESPESSURA DE 17,5 CM. AF_04/2022</v>
          </cell>
          <cell r="C8158" t="str">
            <v>M2</v>
          </cell>
          <cell r="D8158">
            <v>150.19</v>
          </cell>
          <cell r="E8158" t="str">
            <v>Pavimento Rígido de Concreto</v>
          </cell>
          <cell r="F8158" t="str">
            <v>SINAPI Mai/26</v>
          </cell>
        </row>
        <row r="8159">
          <cell r="A8159">
            <v>97106</v>
          </cell>
          <cell r="B8159" t="str">
            <v>EXECUÇÃO DE PAVIMENTO DE CONCRETO SIMPLES (PCS), FCK = 40 MPA, ESPESSURA DE 20,0 CM. AF_04/2022</v>
          </cell>
          <cell r="C8159" t="str">
            <v>M2</v>
          </cell>
          <cell r="D8159">
            <v>166.33</v>
          </cell>
          <cell r="E8159" t="str">
            <v>Pavimento Rígido de Concreto</v>
          </cell>
          <cell r="F8159" t="str">
            <v>SINAPI Mai/26</v>
          </cell>
        </row>
        <row r="8160">
          <cell r="A8160">
            <v>97107</v>
          </cell>
          <cell r="B8160" t="str">
            <v>EXECUÇÃO DE PAVIMENTO DE CONCRETO SIMPLES (PCS), FCK = 40 MPA, ESPESSURA DE 22,5 CM. AF_04/2022</v>
          </cell>
          <cell r="C8160" t="str">
            <v>M2</v>
          </cell>
          <cell r="D8160">
            <v>188.68</v>
          </cell>
          <cell r="E8160" t="str">
            <v>Pavimento Rígido de Concreto</v>
          </cell>
          <cell r="F8160" t="str">
            <v>SINAPI Mai/26</v>
          </cell>
        </row>
        <row r="8161">
          <cell r="A8161">
            <v>97108</v>
          </cell>
          <cell r="B8161" t="str">
            <v>EXECUÇÃO DE PAVIMENTO DE CONCRETO SIMPLES (PCS), FCK = 40 MPA, ESPESSURA DE 25,0 CM. AF_04/2022</v>
          </cell>
          <cell r="C8161" t="str">
            <v>M2</v>
          </cell>
          <cell r="D8161">
            <v>213.05</v>
          </cell>
          <cell r="E8161" t="str">
            <v>Pavimento Rígido de Concreto</v>
          </cell>
          <cell r="F8161" t="str">
            <v>SINAPI Mai/26</v>
          </cell>
        </row>
        <row r="8162">
          <cell r="A8162">
            <v>97109</v>
          </cell>
          <cell r="B8162" t="str">
            <v>EXECUÇÃO DE PAVIMENTO DE CONCRETO SIMPLES (PCS), FCK = 40 MPA, ESPESSURA DE 27,5 CM. AF_04/2022</v>
          </cell>
          <cell r="C8162" t="str">
            <v>M2</v>
          </cell>
          <cell r="D8162">
            <v>234.74</v>
          </cell>
          <cell r="E8162" t="str">
            <v>Pavimento Rígido de Concreto</v>
          </cell>
          <cell r="F8162" t="str">
            <v>SINAPI Mai/26</v>
          </cell>
        </row>
        <row r="8163">
          <cell r="A8163">
            <v>103913</v>
          </cell>
          <cell r="B8163" t="str">
            <v>EXECUÇÃO DE PISO INDUSTRIAL DE CONCRETO ARMADO, FCK = 20 MPA, ESPESSURA DE 12,0 CM. AF_04/2022</v>
          </cell>
          <cell r="C8163" t="str">
            <v>M2</v>
          </cell>
          <cell r="D8163">
            <v>118.8</v>
          </cell>
          <cell r="E8163" t="str">
            <v>Pavimento Rígido de Concreto</v>
          </cell>
          <cell r="F8163" t="str">
            <v>SINAPI Mai/26</v>
          </cell>
        </row>
        <row r="8164">
          <cell r="A8164">
            <v>103914</v>
          </cell>
          <cell r="B8164" t="str">
            <v>EXECUÇÃO DE PISO INDUSTRIAL DE CONCRETO ARMADO, FCK = 20 MPA, ESPESSURA DE 14,0 CM. AF_04/2022</v>
          </cell>
          <cell r="C8164" t="str">
            <v>M2</v>
          </cell>
          <cell r="D8164">
            <v>137.69</v>
          </cell>
          <cell r="E8164" t="str">
            <v>Pavimento Rígido de Concreto</v>
          </cell>
          <cell r="F8164" t="str">
            <v>SINAPI Mai/26</v>
          </cell>
        </row>
        <row r="8165">
          <cell r="A8165">
            <v>103915</v>
          </cell>
          <cell r="B8165" t="str">
            <v>EXECUÇÃO DE PISO INDUSTRIAL DE CONCRETO ARMADO, FCK = 20 MPA, ESPESSURA DE 15,0 CM. AF_04/2022</v>
          </cell>
          <cell r="C8165" t="str">
            <v>M2</v>
          </cell>
          <cell r="D8165">
            <v>149.6</v>
          </cell>
          <cell r="E8165" t="str">
            <v>Pavimento Rígido de Concreto</v>
          </cell>
          <cell r="F8165" t="str">
            <v>SINAPI Mai/26</v>
          </cell>
        </row>
        <row r="8166">
          <cell r="A8166">
            <v>103916</v>
          </cell>
          <cell r="B8166" t="str">
            <v>EXECUÇÃO DE PISO INDUSTRIAL DE CONCRETO ARMADO, FCK = 20 MPA, ESPESSURA DE 18,0 CM. AF_04/2022</v>
          </cell>
          <cell r="C8166" t="str">
            <v>M2</v>
          </cell>
          <cell r="D8166">
            <v>171.49</v>
          </cell>
          <cell r="E8166" t="str">
            <v>Pavimento Rígido de Concreto</v>
          </cell>
          <cell r="F8166" t="str">
            <v>SINAPI Mai/26</v>
          </cell>
        </row>
        <row r="8167">
          <cell r="A8167">
            <v>103917</v>
          </cell>
          <cell r="B8167" t="str">
            <v>EXECUÇÃO DE PISO INDUSTRIAL DE CONCRETO ARMADO, FCK = 20 MPA, ESPESSURA DE 20,0 CM. AF_04/2022</v>
          </cell>
          <cell r="C8167" t="str">
            <v>M2</v>
          </cell>
          <cell r="D8167">
            <v>195.95</v>
          </cell>
          <cell r="E8167" t="str">
            <v>Pavimento Rígido de Concreto</v>
          </cell>
          <cell r="F8167" t="str">
            <v>SINAPI Mai/26</v>
          </cell>
        </row>
        <row r="8168">
          <cell r="A8168">
            <v>103918</v>
          </cell>
          <cell r="B8168" t="str">
            <v>EXECUÇÃO DE PISO INDUSTRIAL DE CONCRETO ARMADO, FCK = 20 MPA, ESPESSURA DE 22,0 CM. AF_04/2022</v>
          </cell>
          <cell r="C8168" t="str">
            <v>M2</v>
          </cell>
          <cell r="D8168">
            <v>207.83</v>
          </cell>
          <cell r="E8168" t="str">
            <v>Pavimento Rígido de Concreto</v>
          </cell>
          <cell r="F8168" t="str">
            <v>SINAPI Mai/26</v>
          </cell>
        </row>
        <row r="8169">
          <cell r="A8169">
            <v>103919</v>
          </cell>
          <cell r="B8169" t="str">
            <v>EXECUÇÃO DE PISO INDUSTRIAL REFORÇADO COM FIBRAS, FCK = 30 MPA, ESPESSURA DE 12,0 CM. AF_04/2022</v>
          </cell>
          <cell r="C8169" t="str">
            <v>M2</v>
          </cell>
          <cell r="D8169">
            <v>0</v>
          </cell>
          <cell r="E8169" t="str">
            <v>Pavimento Rígido de Concreto</v>
          </cell>
          <cell r="F8169" t="str">
            <v>SINAPI Mai/26</v>
          </cell>
        </row>
        <row r="8170">
          <cell r="A8170">
            <v>103920</v>
          </cell>
          <cell r="B8170" t="str">
            <v>EXECUÇÃO DE PISO INDUSTRIAL REFORÇADO COM FIBRAS, FCK = 30 MPA, ESPESSURA DE 14,0 CM. AF_04/2022</v>
          </cell>
          <cell r="C8170" t="str">
            <v>M2</v>
          </cell>
          <cell r="D8170">
            <v>0</v>
          </cell>
          <cell r="E8170" t="str">
            <v>Pavimento Rígido de Concreto</v>
          </cell>
          <cell r="F8170" t="str">
            <v>SINAPI Mai/26</v>
          </cell>
        </row>
        <row r="8171">
          <cell r="A8171">
            <v>103921</v>
          </cell>
          <cell r="B8171" t="str">
            <v>EXECUÇÃO DE PISO INDUSTRIAL REFORÇADO COM FIBRAS, FCK = 30 MPA, ESPESSURA DE 16,0 CM. AF_04/2022</v>
          </cell>
          <cell r="C8171" t="str">
            <v>M2</v>
          </cell>
          <cell r="D8171">
            <v>0</v>
          </cell>
          <cell r="E8171" t="str">
            <v>Pavimento Rígido de Concreto</v>
          </cell>
          <cell r="F8171" t="str">
            <v>SINAPI Mai/26</v>
          </cell>
        </row>
        <row r="8172">
          <cell r="A8172">
            <v>103922</v>
          </cell>
          <cell r="B8172" t="str">
            <v>EXECUÇÃO DE PISO INDUSTRIAL REFORÇADO COM FIBRAS, FCK = 30 MPA, ESPESSURA DE 18,0 CM. AF_04/2022</v>
          </cell>
          <cell r="C8172" t="str">
            <v>M2</v>
          </cell>
          <cell r="D8172">
            <v>0</v>
          </cell>
          <cell r="E8172" t="str">
            <v>Pavimento Rígido de Concreto</v>
          </cell>
          <cell r="F8172" t="str">
            <v>SINAPI Mai/26</v>
          </cell>
        </row>
        <row r="8173">
          <cell r="A8173">
            <v>103923</v>
          </cell>
          <cell r="B8173" t="str">
            <v>EXECUÇÃO DE PISO INDUSTRIAL REFORÇADO COM FIBRAS, FCK = 30 MPA, ESPESSURA DE 20,0 CM. AF_04/2022</v>
          </cell>
          <cell r="C8173" t="str">
            <v>M2</v>
          </cell>
          <cell r="D8173">
            <v>0</v>
          </cell>
          <cell r="E8173" t="str">
            <v>Pavimento Rígido de Concreto</v>
          </cell>
          <cell r="F8173" t="str">
            <v>SINAPI Mai/26</v>
          </cell>
        </row>
        <row r="8174">
          <cell r="A8174">
            <v>103908</v>
          </cell>
          <cell r="B8174" t="str">
            <v>EXECUÇÃO PAVIMENTO DE CONCRETO SIMPLES (PCS), FCK = 35 MPA, ESPESSURA DE 20,0 CM. AF_04/2022</v>
          </cell>
          <cell r="C8174" t="str">
            <v>M2</v>
          </cell>
          <cell r="D8174">
            <v>161.59</v>
          </cell>
          <cell r="E8174" t="str">
            <v>Pavimento Rígido de Concreto</v>
          </cell>
          <cell r="F8174" t="str">
            <v>SINAPI Mai/26</v>
          </cell>
        </row>
        <row r="8175">
          <cell r="A8175">
            <v>103909</v>
          </cell>
          <cell r="B8175" t="str">
            <v>EXECUÇÃO PAVIMENTO DE CONCRETO SIMPLES (PCS), FCK = 35 MPA, ESPESSURA DE 22,5 CM. AF_04/2022</v>
          </cell>
          <cell r="C8175" t="str">
            <v>M2</v>
          </cell>
          <cell r="D8175">
            <v>183.34</v>
          </cell>
          <cell r="E8175" t="str">
            <v>Pavimento Rígido de Concreto</v>
          </cell>
          <cell r="F8175" t="str">
            <v>SINAPI Mai/26</v>
          </cell>
        </row>
        <row r="8176">
          <cell r="A8176">
            <v>103912</v>
          </cell>
          <cell r="B8176" t="str">
            <v>EXECUÇÃO PAVIMENTO DE CONCRETO SIMPLES (PCS), FCK = 35 MPA, ESPESSURA DE 27,5 CM. AF_04/2022</v>
          </cell>
          <cell r="C8176" t="str">
            <v>M2</v>
          </cell>
          <cell r="D8176">
            <v>228.22</v>
          </cell>
          <cell r="E8176" t="str">
            <v>Pavimento Rígido de Concreto</v>
          </cell>
          <cell r="F8176" t="str">
            <v>SINAPI Mai/26</v>
          </cell>
        </row>
        <row r="8177">
          <cell r="A8177">
            <v>101979</v>
          </cell>
          <cell r="B8177" t="str">
            <v>CHAPIM (RUFO CAPA) EM AÇO GALVANIZADO, CORTE 33. AF_11/2020</v>
          </cell>
          <cell r="C8177" t="str">
            <v>M</v>
          </cell>
          <cell r="D8177">
            <v>40.64</v>
          </cell>
          <cell r="E8177" t="str">
            <v>Peitoris e Chapins</v>
          </cell>
          <cell r="F8177" t="str">
            <v>SINAPI Mai/26</v>
          </cell>
        </row>
        <row r="8178">
          <cell r="A8178">
            <v>101970</v>
          </cell>
          <cell r="B8178" t="str">
            <v>CHAPIM SOBRE MUROS LINEARES, EM CONCRETO PRÉ-MOLDADO, COMPRIMENTO DE ATÉ 6 M, ASSENTADO COM ARGAMASSA 1:6 COM ADITIVO. AF_11/2020</v>
          </cell>
          <cell r="C8178" t="str">
            <v>M</v>
          </cell>
          <cell r="D8178">
            <v>0</v>
          </cell>
          <cell r="E8178" t="str">
            <v>Peitoris e Chapins</v>
          </cell>
          <cell r="F8178" t="str">
            <v>SINAPI Mai/26</v>
          </cell>
        </row>
        <row r="8179">
          <cell r="A8179">
            <v>101972</v>
          </cell>
          <cell r="B8179" t="str">
            <v>CHAPIM SOBRE MUROS LINEARES, EM CONCRETO PRÉ-MOLDADO, COMPRIMENTO MAIOR QUE 6 M, ASSENTADO COM ARGAMASSA 1:6 COM ADITIVO. AF_11/2020</v>
          </cell>
          <cell r="C8179" t="str">
            <v>M</v>
          </cell>
          <cell r="D8179">
            <v>0</v>
          </cell>
          <cell r="E8179" t="str">
            <v>Peitoris e Chapins</v>
          </cell>
          <cell r="F8179" t="str">
            <v>SINAPI Mai/26</v>
          </cell>
        </row>
        <row r="8180">
          <cell r="A8180">
            <v>101966</v>
          </cell>
          <cell r="B8180" t="str">
            <v>CHAPIM SOBRE MUROS LINEARES, EM GRANITO OU MÁRMORE, L = 25 CM, ASSENTADO COM ARGAMASSA 1:6 COM ADITIVO. AF_11/2020</v>
          </cell>
          <cell r="C8180" t="str">
            <v>M</v>
          </cell>
          <cell r="D8180">
            <v>227.35</v>
          </cell>
          <cell r="E8180" t="str">
            <v>Peitoris e Chapins</v>
          </cell>
          <cell r="F8180" t="str">
            <v>SINAPI Mai/26</v>
          </cell>
        </row>
        <row r="8181">
          <cell r="A8181">
            <v>101976</v>
          </cell>
          <cell r="B8181" t="str">
            <v>CHAPIM SOBRE MUROS NÃO LINEARES, EM CONCRETO PRÉ-MOLDADO, COMPRIMENTO DE ATÉ 6 M, ASSENTADO COM ARGAMASSA 1:6 COM ADITIVO. AF_11/2020</v>
          </cell>
          <cell r="C8181" t="str">
            <v>M</v>
          </cell>
          <cell r="D8181">
            <v>0</v>
          </cell>
          <cell r="E8181" t="str">
            <v>Peitoris e Chapins</v>
          </cell>
          <cell r="F8181" t="str">
            <v>SINAPI Mai/26</v>
          </cell>
        </row>
        <row r="8182">
          <cell r="A8182">
            <v>101978</v>
          </cell>
          <cell r="B8182" t="str">
            <v>CHAPIM SOBRE MUROS NÃO LINEARES, EM CONCRETO PRÉ-MOLDADO, COMPRIMENTO MAIOR QUE 6 M, ASSENTADO COM ARGAMASSA 1:6 COM ADITIVO. AF_11/2020</v>
          </cell>
          <cell r="C8182" t="str">
            <v>M</v>
          </cell>
          <cell r="D8182">
            <v>0</v>
          </cell>
          <cell r="E8182" t="str">
            <v>Peitoris e Chapins</v>
          </cell>
          <cell r="F8182" t="str">
            <v>SINAPI Mai/26</v>
          </cell>
        </row>
        <row r="8183">
          <cell r="A8183">
            <v>101967</v>
          </cell>
          <cell r="B8183" t="str">
            <v>PEITORIL LINEAR EM CONCRETO PRÉ-MOLDADO, COMPRIMENTO DE ATÉ 2 M, ASSENTADO COM ARGAMASSA 1:6 COM ADITIVO. AF_11/2020</v>
          </cell>
          <cell r="C8183" t="str">
            <v>M</v>
          </cell>
          <cell r="D8183">
            <v>0</v>
          </cell>
          <cell r="E8183" t="str">
            <v>Peitoris e Chapins</v>
          </cell>
          <cell r="F8183" t="str">
            <v>SINAPI Mai/26</v>
          </cell>
        </row>
        <row r="8184">
          <cell r="A8184">
            <v>101968</v>
          </cell>
          <cell r="B8184" t="str">
            <v>PEITORIL LINEAR EM CONCRETO PRÉ-MOLDADO, COMPRIMENTO MAIOR QUE 2 M, ASSENTADO COM ARGAMASSA 1:6 COM ADITIVO. AF_11/2020</v>
          </cell>
          <cell r="C8184" t="str">
            <v>M</v>
          </cell>
          <cell r="D8184">
            <v>0</v>
          </cell>
          <cell r="E8184" t="str">
            <v>Peitoris e Chapins</v>
          </cell>
          <cell r="F8184" t="str">
            <v>SINAPI Mai/26</v>
          </cell>
        </row>
        <row r="8185">
          <cell r="A8185">
            <v>101965</v>
          </cell>
          <cell r="B8185" t="str">
            <v>PEITORIL LINEAR EM GRANITO OU MÁRMORE, L = 15CM, ASSENTADO COM ARGAMASSA 1:6 COM ADITIVO. AF_11/2020</v>
          </cell>
          <cell r="C8185" t="str">
            <v>M</v>
          </cell>
          <cell r="D8185">
            <v>180.38</v>
          </cell>
          <cell r="E8185" t="str">
            <v>Peitoris e Chapins</v>
          </cell>
          <cell r="F8185" t="str">
            <v>SINAPI Mai/26</v>
          </cell>
        </row>
        <row r="8186">
          <cell r="A8186">
            <v>104100</v>
          </cell>
          <cell r="B8186" t="str">
            <v>FACHADA CORTINA EM VIDRO NO SISTEMA STICK, CONSIDERANDO MODULAÇÃO DE 1,25 X 3,20 M, COM ABERTURA, ACABAMENTO ANODIZADO OU PINTADO - FORNECIMENTO E INSTALAÇÃO. AF_06/2022</v>
          </cell>
          <cell r="C8186" t="str">
            <v>M2</v>
          </cell>
          <cell r="D8186">
            <v>0</v>
          </cell>
          <cell r="E8186" t="str">
            <v>Pele de Vidro em Fachadas</v>
          </cell>
          <cell r="F8186" t="str">
            <v>SINAPI Mai/26</v>
          </cell>
        </row>
        <row r="8187">
          <cell r="A8187">
            <v>104099</v>
          </cell>
          <cell r="B8187" t="str">
            <v>FACHADA CORTINA EM VIDRO NO SISTEMA STICK, CONSIDERANDO MODULAÇÃO DE 1,25 X 3,20 M, SEM ABERTURA, ACABAMENTO ANODIZADO OU PINTADO - FORNECIMENTO E INSTALAÇÃO. AF_06/2022</v>
          </cell>
          <cell r="C8187" t="str">
            <v>M2</v>
          </cell>
          <cell r="D8187">
            <v>0</v>
          </cell>
          <cell r="E8187" t="str">
            <v>Pele de Vidro em Fachadas</v>
          </cell>
          <cell r="F8187" t="str">
            <v>SINAPI Mai/26</v>
          </cell>
        </row>
        <row r="8188">
          <cell r="A8188">
            <v>104102</v>
          </cell>
          <cell r="B8188" t="str">
            <v>FACHADA CORTINA EM VIDRO NO SISTEMA UNITIZADO, CONSIDERANDO MODULAÇÃO DE 1,25 X 3,20 M, COM ABERTURA, ACABAMENTO ANODIZADO OU PINTADO - FORNECIMENTO E INSTALAÇÃO. AF_06/2022</v>
          </cell>
          <cell r="C8188" t="str">
            <v>M2</v>
          </cell>
          <cell r="D8188">
            <v>0</v>
          </cell>
          <cell r="E8188" t="str">
            <v>Pele de Vidro em Fachadas</v>
          </cell>
          <cell r="F8188" t="str">
            <v>SINAPI Mai/26</v>
          </cell>
        </row>
        <row r="8189">
          <cell r="A8189">
            <v>104101</v>
          </cell>
          <cell r="B8189" t="str">
            <v>FACHADA CORTINA EM VIDRO NO SISTEMA UNITIZADO, CONSIDERANDO MODULAÇÃO DE 1,25 X 3,20 M, SEM ABERTURA, ACABAMENTO ANODIZADO OU PINTADO - FORNECIMENTO E INSTALAÇÃO. AF_06/2022</v>
          </cell>
          <cell r="C8189" t="str">
            <v>M2</v>
          </cell>
          <cell r="D8189">
            <v>0</v>
          </cell>
          <cell r="E8189" t="str">
            <v>Pele de Vidro em Fachadas</v>
          </cell>
          <cell r="F8189" t="str">
            <v>SINAPI Mai/26</v>
          </cell>
        </row>
        <row r="8190">
          <cell r="A8190">
            <v>104103</v>
          </cell>
          <cell r="B8190" t="str">
            <v>FACHADA EM VIDRO NO SISTEMA SPIDER GLASS, CONSIDERANDO MÓDULOS DE 2,00 X 2,50 M, FIXADO EM ESTRUTURA METÁLICA FORNECIMENTO E INSTALAÇÃO. AF_06/2022</v>
          </cell>
          <cell r="C8190" t="str">
            <v>M2</v>
          </cell>
          <cell r="D8190">
            <v>0</v>
          </cell>
          <cell r="E8190" t="str">
            <v>Pele de Vidro em Fachadas</v>
          </cell>
          <cell r="F8190" t="str">
            <v>SINAPI Mai/26</v>
          </cell>
        </row>
        <row r="8191">
          <cell r="A8191">
            <v>92123</v>
          </cell>
          <cell r="B8191" t="str">
            <v>ENSACAMENTO DE AREIA. AF_01/2026</v>
          </cell>
          <cell r="C8191" t="str">
            <v>M3</v>
          </cell>
          <cell r="D8191">
            <v>103.02</v>
          </cell>
          <cell r="E8191" t="str">
            <v>Peneiramento e Ensacamento de Areia em Obra</v>
          </cell>
          <cell r="F8191" t="str">
            <v>SINAPI Mai/26</v>
          </cell>
        </row>
        <row r="8192">
          <cell r="A8192">
            <v>106665</v>
          </cell>
          <cell r="B8192" t="str">
            <v>PENEIRAMENTO DE AREIA COM PENEIRA ELÉTRICA. AF_01/2026</v>
          </cell>
          <cell r="C8192" t="str">
            <v>M3</v>
          </cell>
          <cell r="D8192">
            <v>0</v>
          </cell>
          <cell r="E8192" t="str">
            <v>Peneiramento e Ensacamento de Areia em Obra</v>
          </cell>
          <cell r="F8192" t="str">
            <v>SINAPI Mai/26</v>
          </cell>
        </row>
        <row r="8193">
          <cell r="A8193">
            <v>92122</v>
          </cell>
          <cell r="B8193" t="str">
            <v>PENEIRAMENTO DE AREIA COM PENEIRA MANUAL. AF_01/2026</v>
          </cell>
          <cell r="C8193" t="str">
            <v>M3</v>
          </cell>
          <cell r="D8193">
            <v>101.88</v>
          </cell>
          <cell r="E8193" t="str">
            <v>Peneiramento e Ensacamento de Areia em Obra</v>
          </cell>
          <cell r="F8193" t="str">
            <v>SINAPI Mai/26</v>
          </cell>
        </row>
        <row r="8194">
          <cell r="A8194">
            <v>103615</v>
          </cell>
          <cell r="B8194" t="str">
            <v>PERFURAÇÃO HORIZONTAL DIRECIONAL E INSTALAÇÃO DE TUBULAÇÃO PEAD 110 MM, EM SOLO DE 1ª CATEGORIA. AF_01/2022</v>
          </cell>
          <cell r="C8194" t="str">
            <v>M</v>
          </cell>
          <cell r="D8194">
            <v>0</v>
          </cell>
          <cell r="E8194" t="str">
            <v>Perfuração Horizontal Direcional - HDD</v>
          </cell>
          <cell r="F8194" t="str">
            <v>SINAPI Mai/26</v>
          </cell>
        </row>
        <row r="8195">
          <cell r="A8195">
            <v>103637</v>
          </cell>
          <cell r="B8195" t="str">
            <v>PERFURAÇÃO HORIZONTAL DIRECIONAL E INSTALAÇÃO DE TUBULAÇÃO PEAD 110 MM, EM SOLO DE 2ª CATEGORIA. AF_01/2022</v>
          </cell>
          <cell r="C8195" t="str">
            <v>M</v>
          </cell>
          <cell r="D8195">
            <v>0</v>
          </cell>
          <cell r="E8195" t="str">
            <v>Perfuração Horizontal Direcional - HDD</v>
          </cell>
          <cell r="F8195" t="str">
            <v>SINAPI Mai/26</v>
          </cell>
        </row>
        <row r="8196">
          <cell r="A8196">
            <v>103593</v>
          </cell>
          <cell r="B8196" t="str">
            <v>PERFURAÇÃO HORIZONTAL DIRECIONAL E INSTALAÇÃO DE TUBULAÇÃO PEAD 110 MM, EM SOLO MOLE. AF_01/2022</v>
          </cell>
          <cell r="C8196" t="str">
            <v>M</v>
          </cell>
          <cell r="D8196">
            <v>0</v>
          </cell>
          <cell r="E8196" t="str">
            <v>Perfuração Horizontal Direcional - HDD</v>
          </cell>
          <cell r="F8196" t="str">
            <v>SINAPI Mai/26</v>
          </cell>
        </row>
        <row r="8197">
          <cell r="A8197">
            <v>103616</v>
          </cell>
          <cell r="B8197" t="str">
            <v>PERFURAÇÃO HORIZONTAL DIRECIONAL E INSTALAÇÃO DE TUBULAÇÃO PEAD 160 MM, EM SOLO DE 1ª CATEGORIA. AF_01/2022</v>
          </cell>
          <cell r="C8197" t="str">
            <v>M</v>
          </cell>
          <cell r="D8197">
            <v>0</v>
          </cell>
          <cell r="E8197" t="str">
            <v>Perfuração Horizontal Direcional - HDD</v>
          </cell>
          <cell r="F8197" t="str">
            <v>SINAPI Mai/26</v>
          </cell>
        </row>
        <row r="8198">
          <cell r="A8198">
            <v>103638</v>
          </cell>
          <cell r="B8198" t="str">
            <v>PERFURAÇÃO HORIZONTAL DIRECIONAL E INSTALAÇÃO DE TUBULAÇÃO PEAD 160 MM, EM SOLO DE 2ª CATEGORIA. AF_01/2022</v>
          </cell>
          <cell r="C8198" t="str">
            <v>M</v>
          </cell>
          <cell r="D8198">
            <v>0</v>
          </cell>
          <cell r="E8198" t="str">
            <v>Perfuração Horizontal Direcional - HDD</v>
          </cell>
          <cell r="F8198" t="str">
            <v>SINAPI Mai/26</v>
          </cell>
        </row>
        <row r="8199">
          <cell r="A8199">
            <v>103594</v>
          </cell>
          <cell r="B8199" t="str">
            <v>PERFURAÇÃO HORIZONTAL DIRECIONAL E INSTALAÇÃO DE TUBULAÇÃO PEAD 160 MM, EM SOLO MOLE. AF_01/2022</v>
          </cell>
          <cell r="C8199" t="str">
            <v>M</v>
          </cell>
          <cell r="D8199">
            <v>0</v>
          </cell>
          <cell r="E8199" t="str">
            <v>Perfuração Horizontal Direcional - HDD</v>
          </cell>
          <cell r="F8199" t="str">
            <v>SINAPI Mai/26</v>
          </cell>
        </row>
        <row r="8200">
          <cell r="A8200">
            <v>103617</v>
          </cell>
          <cell r="B8200" t="str">
            <v>PERFURAÇÃO HORIZONTAL DIRECIONAL E INSTALAÇÃO DE TUBULAÇÃO PEAD 180 MM, EM SOLO DE 1ª CATEGORIA. AF_01/2022</v>
          </cell>
          <cell r="C8200" t="str">
            <v>M</v>
          </cell>
          <cell r="D8200">
            <v>0</v>
          </cell>
          <cell r="E8200" t="str">
            <v>Perfuração Horizontal Direcional - HDD</v>
          </cell>
          <cell r="F8200" t="str">
            <v>SINAPI Mai/26</v>
          </cell>
        </row>
        <row r="8201">
          <cell r="A8201">
            <v>103639</v>
          </cell>
          <cell r="B8201" t="str">
            <v>PERFURAÇÃO HORIZONTAL DIRECIONAL E INSTALAÇÃO DE TUBULAÇÃO PEAD 180 MM, EM SOLO DE 2ª CATEGORIA. AF_01/2022</v>
          </cell>
          <cell r="C8201" t="str">
            <v>M</v>
          </cell>
          <cell r="D8201">
            <v>0</v>
          </cell>
          <cell r="E8201" t="str">
            <v>Perfuração Horizontal Direcional - HDD</v>
          </cell>
          <cell r="F8201" t="str">
            <v>SINAPI Mai/26</v>
          </cell>
        </row>
        <row r="8202">
          <cell r="A8202">
            <v>103595</v>
          </cell>
          <cell r="B8202" t="str">
            <v>PERFURAÇÃO HORIZONTAL DIRECIONAL E INSTALAÇÃO DE TUBULAÇÃO PEAD 180 MM, EM SOLO MOLE. AF_01/2022</v>
          </cell>
          <cell r="C8202" t="str">
            <v>M</v>
          </cell>
          <cell r="D8202">
            <v>0</v>
          </cell>
          <cell r="E8202" t="str">
            <v>Perfuração Horizontal Direcional - HDD</v>
          </cell>
          <cell r="F8202" t="str">
            <v>SINAPI Mai/26</v>
          </cell>
        </row>
        <row r="8203">
          <cell r="A8203">
            <v>103609</v>
          </cell>
          <cell r="B8203" t="str">
            <v>PERFURAÇÃO HORIZONTAL DIRECIONAL E INSTALAÇÃO DE TUBULAÇÃO PEAD 20 MM, EM SOLO DE 1ª CATEGORIA. AF_01/2022</v>
          </cell>
          <cell r="C8203" t="str">
            <v>M</v>
          </cell>
          <cell r="D8203">
            <v>0</v>
          </cell>
          <cell r="E8203" t="str">
            <v>Perfuração Horizontal Direcional - HDD</v>
          </cell>
          <cell r="F8203" t="str">
            <v>SINAPI Mai/26</v>
          </cell>
        </row>
        <row r="8204">
          <cell r="A8204">
            <v>103631</v>
          </cell>
          <cell r="B8204" t="str">
            <v>PERFURAÇÃO HORIZONTAL DIRECIONAL E INSTALAÇÃO DE TUBULAÇÃO PEAD 20 MM, EM SOLO DE 2ª CATEGORIA. AF_01/2022</v>
          </cell>
          <cell r="C8204" t="str">
            <v>M</v>
          </cell>
          <cell r="D8204">
            <v>0</v>
          </cell>
          <cell r="E8204" t="str">
            <v>Perfuração Horizontal Direcional - HDD</v>
          </cell>
          <cell r="F8204" t="str">
            <v>SINAPI Mai/26</v>
          </cell>
        </row>
        <row r="8205">
          <cell r="A8205">
            <v>103587</v>
          </cell>
          <cell r="B8205" t="str">
            <v>PERFURAÇÃO HORIZONTAL DIRECIONAL E INSTALAÇÃO DE TUBULAÇÃO PEAD 20 MM, EM SOLO MOLE. AF_01/2022</v>
          </cell>
          <cell r="C8205" t="str">
            <v>M</v>
          </cell>
          <cell r="D8205">
            <v>0</v>
          </cell>
          <cell r="E8205" t="str">
            <v>Perfuração Horizontal Direcional - HDD</v>
          </cell>
          <cell r="F8205" t="str">
            <v>SINAPI Mai/26</v>
          </cell>
        </row>
        <row r="8206">
          <cell r="A8206">
            <v>103618</v>
          </cell>
          <cell r="B8206" t="str">
            <v>PERFURAÇÃO HORIZONTAL DIRECIONAL E INSTALAÇÃO DE TUBULAÇÃO PEAD 200 MM, EM SOLO DE 1ª CATEGORIA. AF_01/2022</v>
          </cell>
          <cell r="C8206" t="str">
            <v>M</v>
          </cell>
          <cell r="D8206">
            <v>0</v>
          </cell>
          <cell r="E8206" t="str">
            <v>Perfuração Horizontal Direcional - HDD</v>
          </cell>
          <cell r="F8206" t="str">
            <v>SINAPI Mai/26</v>
          </cell>
        </row>
        <row r="8207">
          <cell r="A8207">
            <v>103640</v>
          </cell>
          <cell r="B8207" t="str">
            <v>PERFURAÇÃO HORIZONTAL DIRECIONAL E INSTALAÇÃO DE TUBULAÇÃO PEAD 200 MM, EM SOLO DE 2ª CATEGORIA. AF_01/2022</v>
          </cell>
          <cell r="C8207" t="str">
            <v>M</v>
          </cell>
          <cell r="D8207">
            <v>0</v>
          </cell>
          <cell r="E8207" t="str">
            <v>Perfuração Horizontal Direcional - HDD</v>
          </cell>
          <cell r="F8207" t="str">
            <v>SINAPI Mai/26</v>
          </cell>
        </row>
        <row r="8208">
          <cell r="A8208">
            <v>103596</v>
          </cell>
          <cell r="B8208" t="str">
            <v>PERFURAÇÃO HORIZONTAL DIRECIONAL E INSTALAÇÃO DE TUBULAÇÃO PEAD 200 MM, EM SOLO MOLE. AF_01/2022</v>
          </cell>
          <cell r="C8208" t="str">
            <v>M</v>
          </cell>
          <cell r="D8208">
            <v>0</v>
          </cell>
          <cell r="E8208" t="str">
            <v>Perfuração Horizontal Direcional - HDD</v>
          </cell>
          <cell r="F8208" t="str">
            <v>SINAPI Mai/26</v>
          </cell>
        </row>
        <row r="8209">
          <cell r="A8209">
            <v>103619</v>
          </cell>
          <cell r="B8209" t="str">
            <v>PERFURAÇÃO HORIZONTAL DIRECIONAL E INSTALAÇÃO DE TUBULAÇÃO PEAD 225 MM, EM SOLO DE 1ª CATEGORIA. AF_01/2022</v>
          </cell>
          <cell r="C8209" t="str">
            <v>M</v>
          </cell>
          <cell r="D8209">
            <v>0</v>
          </cell>
          <cell r="E8209" t="str">
            <v>Perfuração Horizontal Direcional - HDD</v>
          </cell>
          <cell r="F8209" t="str">
            <v>SINAPI Mai/26</v>
          </cell>
        </row>
        <row r="8210">
          <cell r="A8210">
            <v>103641</v>
          </cell>
          <cell r="B8210" t="str">
            <v>PERFURAÇÃO HORIZONTAL DIRECIONAL E INSTALAÇÃO DE TUBULAÇÃO PEAD 225 MM, EM SOLO DE 2ª CATEGORIA. AF_01/2022</v>
          </cell>
          <cell r="C8210" t="str">
            <v>M</v>
          </cell>
          <cell r="D8210">
            <v>0</v>
          </cell>
          <cell r="E8210" t="str">
            <v>Perfuração Horizontal Direcional - HDD</v>
          </cell>
          <cell r="F8210" t="str">
            <v>SINAPI Mai/26</v>
          </cell>
        </row>
        <row r="8211">
          <cell r="A8211">
            <v>103597</v>
          </cell>
          <cell r="B8211" t="str">
            <v>PERFURAÇÃO HORIZONTAL DIRECIONAL E INSTALAÇÃO DE TUBULAÇÃO PEAD 225 MM, EM SOLO MOLE. AF_01/2022</v>
          </cell>
          <cell r="C8211" t="str">
            <v>M</v>
          </cell>
          <cell r="D8211">
            <v>0</v>
          </cell>
          <cell r="E8211" t="str">
            <v>Perfuração Horizontal Direcional - HDD</v>
          </cell>
          <cell r="F8211" t="str">
            <v>SINAPI Mai/26</v>
          </cell>
        </row>
        <row r="8212">
          <cell r="A8212">
            <v>103620</v>
          </cell>
          <cell r="B8212" t="str">
            <v>PERFURAÇÃO HORIZONTAL DIRECIONAL E INSTALAÇÃO DE TUBULAÇÃO PEAD 250 MM, EM SOLO DE 1ª CATEGORIA. AF_01/2022</v>
          </cell>
          <cell r="C8212" t="str">
            <v>M</v>
          </cell>
          <cell r="D8212">
            <v>0</v>
          </cell>
          <cell r="E8212" t="str">
            <v>Perfuração Horizontal Direcional - HDD</v>
          </cell>
          <cell r="F8212" t="str">
            <v>SINAPI Mai/26</v>
          </cell>
        </row>
        <row r="8213">
          <cell r="A8213">
            <v>103642</v>
          </cell>
          <cell r="B8213" t="str">
            <v>PERFURAÇÃO HORIZONTAL DIRECIONAL E INSTALAÇÃO DE TUBULAÇÃO PEAD 250 MM, EM SOLO DE 2ª CATEGORIA. AF_01/2022</v>
          </cell>
          <cell r="C8213" t="str">
            <v>M</v>
          </cell>
          <cell r="D8213">
            <v>0</v>
          </cell>
          <cell r="E8213" t="str">
            <v>Perfuração Horizontal Direcional - HDD</v>
          </cell>
          <cell r="F8213" t="str">
            <v>SINAPI Mai/26</v>
          </cell>
        </row>
        <row r="8214">
          <cell r="A8214">
            <v>103598</v>
          </cell>
          <cell r="B8214" t="str">
            <v>PERFURAÇÃO HORIZONTAL DIRECIONAL E INSTALAÇÃO DE TUBULAÇÃO PEAD 250 MM, EM SOLO MOLE. AF_01/2022</v>
          </cell>
          <cell r="C8214" t="str">
            <v>M</v>
          </cell>
          <cell r="D8214">
            <v>0</v>
          </cell>
          <cell r="E8214" t="str">
            <v>Perfuração Horizontal Direcional - HDD</v>
          </cell>
          <cell r="F8214" t="str">
            <v>SINAPI Mai/26</v>
          </cell>
        </row>
        <row r="8215">
          <cell r="A8215">
            <v>103621</v>
          </cell>
          <cell r="B8215" t="str">
            <v>PERFURAÇÃO HORIZONTAL DIRECIONAL E INSTALAÇÃO DE TUBULAÇÃO PEAD 280 MM, EM SOLO DE 1ª CATEGORIA. AF_01/2022</v>
          </cell>
          <cell r="C8215" t="str">
            <v>M</v>
          </cell>
          <cell r="D8215">
            <v>0</v>
          </cell>
          <cell r="E8215" t="str">
            <v>Perfuração Horizontal Direcional - HDD</v>
          </cell>
          <cell r="F8215" t="str">
            <v>SINAPI Mai/26</v>
          </cell>
        </row>
        <row r="8216">
          <cell r="A8216">
            <v>103643</v>
          </cell>
          <cell r="B8216" t="str">
            <v>PERFURAÇÃO HORIZONTAL DIRECIONAL E INSTALAÇÃO DE TUBULAÇÃO PEAD 280 MM, EM SOLO DE 2ª CATEGORIA. AF_01/2022</v>
          </cell>
          <cell r="C8216" t="str">
            <v>M</v>
          </cell>
          <cell r="D8216">
            <v>0</v>
          </cell>
          <cell r="E8216" t="str">
            <v>Perfuração Horizontal Direcional - HDD</v>
          </cell>
          <cell r="F8216" t="str">
            <v>SINAPI Mai/26</v>
          </cell>
        </row>
        <row r="8217">
          <cell r="A8217">
            <v>103599</v>
          </cell>
          <cell r="B8217" t="str">
            <v>PERFURAÇÃO HORIZONTAL DIRECIONAL E INSTALAÇÃO DE TUBULAÇÃO PEAD 280 MM, EM SOLO MOLE. AF_01/2022</v>
          </cell>
          <cell r="C8217" t="str">
            <v>M</v>
          </cell>
          <cell r="D8217">
            <v>0</v>
          </cell>
          <cell r="E8217" t="str">
            <v>Perfuração Horizontal Direcional - HDD</v>
          </cell>
          <cell r="F8217" t="str">
            <v>SINAPI Mai/26</v>
          </cell>
        </row>
        <row r="8218">
          <cell r="A8218">
            <v>103622</v>
          </cell>
          <cell r="B8218" t="str">
            <v>PERFURAÇÃO HORIZONTAL DIRECIONAL E INSTALAÇÃO DE TUBULAÇÃO PEAD 315 MM, EM SOLO DE 1ª CATEGORIA. AF_01/2022</v>
          </cell>
          <cell r="C8218" t="str">
            <v>M</v>
          </cell>
          <cell r="D8218">
            <v>0</v>
          </cell>
          <cell r="E8218" t="str">
            <v>Perfuração Horizontal Direcional - HDD</v>
          </cell>
          <cell r="F8218" t="str">
            <v>SINAPI Mai/26</v>
          </cell>
        </row>
        <row r="8219">
          <cell r="A8219">
            <v>103644</v>
          </cell>
          <cell r="B8219" t="str">
            <v>PERFURAÇÃO HORIZONTAL DIRECIONAL E INSTALAÇÃO DE TUBULAÇÃO PEAD 315 MM, EM SOLO DE 2ª CATEGORIA. AF_01/2022</v>
          </cell>
          <cell r="C8219" t="str">
            <v>M</v>
          </cell>
          <cell r="D8219">
            <v>0</v>
          </cell>
          <cell r="E8219" t="str">
            <v>Perfuração Horizontal Direcional - HDD</v>
          </cell>
          <cell r="F8219" t="str">
            <v>SINAPI Mai/26</v>
          </cell>
        </row>
        <row r="8220">
          <cell r="A8220">
            <v>103600</v>
          </cell>
          <cell r="B8220" t="str">
            <v>PERFURAÇÃO HORIZONTAL DIRECIONAL E INSTALAÇÃO DE TUBULAÇÃO PEAD 315 MM, EM SOLO MOLE. AF_01/2022</v>
          </cell>
          <cell r="C8220" t="str">
            <v>M</v>
          </cell>
          <cell r="D8220">
            <v>0</v>
          </cell>
          <cell r="E8220" t="str">
            <v>Perfuração Horizontal Direcional - HDD</v>
          </cell>
          <cell r="F8220" t="str">
            <v>SINAPI Mai/26</v>
          </cell>
        </row>
        <row r="8221">
          <cell r="A8221">
            <v>103610</v>
          </cell>
          <cell r="B8221" t="str">
            <v>PERFURAÇÃO HORIZONTAL DIRECIONAL E INSTALAÇÃO DE TUBULAÇÃO PEAD 32 MM, EM SOLO DE 1ª CATEGORIA. AF_01/2022</v>
          </cell>
          <cell r="C8221" t="str">
            <v>M</v>
          </cell>
          <cell r="D8221">
            <v>0</v>
          </cell>
          <cell r="E8221" t="str">
            <v>Perfuração Horizontal Direcional - HDD</v>
          </cell>
          <cell r="F8221" t="str">
            <v>SINAPI Mai/26</v>
          </cell>
        </row>
        <row r="8222">
          <cell r="A8222">
            <v>103632</v>
          </cell>
          <cell r="B8222" t="str">
            <v>PERFURAÇÃO HORIZONTAL DIRECIONAL E INSTALAÇÃO DE TUBULAÇÃO PEAD 32 MM, EM SOLO DE 2ª CATEGORIA. AF_01/2022</v>
          </cell>
          <cell r="C8222" t="str">
            <v>M</v>
          </cell>
          <cell r="D8222">
            <v>0</v>
          </cell>
          <cell r="E8222" t="str">
            <v>Perfuração Horizontal Direcional - HDD</v>
          </cell>
          <cell r="F8222" t="str">
            <v>SINAPI Mai/26</v>
          </cell>
        </row>
        <row r="8223">
          <cell r="A8223">
            <v>103588</v>
          </cell>
          <cell r="B8223" t="str">
            <v>PERFURAÇÃO HORIZONTAL DIRECIONAL E INSTALAÇÃO DE TUBULAÇÃO PEAD 32 MM, EM SOLO MOLE. AF_01/2022</v>
          </cell>
          <cell r="C8223" t="str">
            <v>M</v>
          </cell>
          <cell r="D8223">
            <v>0</v>
          </cell>
          <cell r="E8223" t="str">
            <v>Perfuração Horizontal Direcional - HDD</v>
          </cell>
          <cell r="F8223" t="str">
            <v>SINAPI Mai/26</v>
          </cell>
        </row>
        <row r="8224">
          <cell r="A8224">
            <v>103623</v>
          </cell>
          <cell r="B8224" t="str">
            <v>PERFURAÇÃO HORIZONTAL DIRECIONAL E INSTALAÇÃO DE TUBULAÇÃO PEAD 355 MM, EM SOLO DE 1ª CATEGORIA. AF_01/2022</v>
          </cell>
          <cell r="C8224" t="str">
            <v>M</v>
          </cell>
          <cell r="D8224">
            <v>0</v>
          </cell>
          <cell r="E8224" t="str">
            <v>Perfuração Horizontal Direcional - HDD</v>
          </cell>
          <cell r="F8224" t="str">
            <v>SINAPI Mai/26</v>
          </cell>
        </row>
        <row r="8225">
          <cell r="A8225">
            <v>103645</v>
          </cell>
          <cell r="B8225" t="str">
            <v>PERFURAÇÃO HORIZONTAL DIRECIONAL E INSTALAÇÃO DE TUBULAÇÃO PEAD 355 MM, EM SOLO DE 2ª CATEGORIA. AF_01/2022</v>
          </cell>
          <cell r="C8225" t="str">
            <v>M</v>
          </cell>
          <cell r="D8225">
            <v>0</v>
          </cell>
          <cell r="E8225" t="str">
            <v>Perfuração Horizontal Direcional - HDD</v>
          </cell>
          <cell r="F8225" t="str">
            <v>SINAPI Mai/26</v>
          </cell>
        </row>
        <row r="8226">
          <cell r="A8226">
            <v>103601</v>
          </cell>
          <cell r="B8226" t="str">
            <v>PERFURAÇÃO HORIZONTAL DIRECIONAL E INSTALAÇÃO DE TUBULAÇÃO PEAD 355 MM, EM SOLO MOLE. AF_01/2022</v>
          </cell>
          <cell r="C8226" t="str">
            <v>M</v>
          </cell>
          <cell r="D8226">
            <v>0</v>
          </cell>
          <cell r="E8226" t="str">
            <v>Perfuração Horizontal Direcional - HDD</v>
          </cell>
          <cell r="F8226" t="str">
            <v>SINAPI Mai/26</v>
          </cell>
        </row>
        <row r="8227">
          <cell r="A8227">
            <v>103624</v>
          </cell>
          <cell r="B8227" t="str">
            <v>PERFURAÇÃO HORIZONTAL DIRECIONAL E INSTALAÇÃO DE TUBULAÇÃO PEAD 400 MM, EM SOLO DE 1ª CATEGORIA. AF_01/2022</v>
          </cell>
          <cell r="C8227" t="str">
            <v>M</v>
          </cell>
          <cell r="D8227">
            <v>0</v>
          </cell>
          <cell r="E8227" t="str">
            <v>Perfuração Horizontal Direcional - HDD</v>
          </cell>
          <cell r="F8227" t="str">
            <v>SINAPI Mai/26</v>
          </cell>
        </row>
        <row r="8228">
          <cell r="A8228">
            <v>103646</v>
          </cell>
          <cell r="B8228" t="str">
            <v>PERFURAÇÃO HORIZONTAL DIRECIONAL E INSTALAÇÃO DE TUBULAÇÃO PEAD 400 MM, EM SOLO DE 2ª CATEGORIA. AF_01/2022</v>
          </cell>
          <cell r="C8228" t="str">
            <v>M</v>
          </cell>
          <cell r="D8228">
            <v>0</v>
          </cell>
          <cell r="E8228" t="str">
            <v>Perfuração Horizontal Direcional - HDD</v>
          </cell>
          <cell r="F8228" t="str">
            <v>SINAPI Mai/26</v>
          </cell>
        </row>
        <row r="8229">
          <cell r="A8229">
            <v>103602</v>
          </cell>
          <cell r="B8229" t="str">
            <v>PERFURAÇÃO HORIZONTAL DIRECIONAL E INSTALAÇÃO DE TUBULAÇÃO PEAD 400 MM, EM SOLO MOLE. AF_01/2022</v>
          </cell>
          <cell r="C8229" t="str">
            <v>M</v>
          </cell>
          <cell r="D8229">
            <v>0</v>
          </cell>
          <cell r="E8229" t="str">
            <v>Perfuração Horizontal Direcional - HDD</v>
          </cell>
          <cell r="F8229" t="str">
            <v>SINAPI Mai/26</v>
          </cell>
        </row>
        <row r="8230">
          <cell r="A8230">
            <v>103625</v>
          </cell>
          <cell r="B8230" t="str">
            <v>PERFURAÇÃO HORIZONTAL DIRECIONAL E INSTALAÇÃO DE TUBULAÇÃO PEAD 450 MM, EM SOLO DE 1ª CATEGORIA. AF_01/2022</v>
          </cell>
          <cell r="C8230" t="str">
            <v>M</v>
          </cell>
          <cell r="D8230">
            <v>0</v>
          </cell>
          <cell r="E8230" t="str">
            <v>Perfuração Horizontal Direcional - HDD</v>
          </cell>
          <cell r="F8230" t="str">
            <v>SINAPI Mai/26</v>
          </cell>
        </row>
        <row r="8231">
          <cell r="A8231">
            <v>103647</v>
          </cell>
          <cell r="B8231" t="str">
            <v>PERFURAÇÃO HORIZONTAL DIRECIONAL E INSTALAÇÃO DE TUBULAÇÃO PEAD 450 MM, EM SOLO DE 2ª CATEGORIA. AF_01/2022</v>
          </cell>
          <cell r="C8231" t="str">
            <v>M</v>
          </cell>
          <cell r="D8231">
            <v>0</v>
          </cell>
          <cell r="E8231" t="str">
            <v>Perfuração Horizontal Direcional - HDD</v>
          </cell>
          <cell r="F8231" t="str">
            <v>SINAPI Mai/26</v>
          </cell>
        </row>
        <row r="8232">
          <cell r="A8232">
            <v>103603</v>
          </cell>
          <cell r="B8232" t="str">
            <v>PERFURAÇÃO HORIZONTAL DIRECIONAL E INSTALAÇÃO DE TUBULAÇÃO PEAD 450 MM, EM SOLO MOLE. AF_01/2022</v>
          </cell>
          <cell r="C8232" t="str">
            <v>M</v>
          </cell>
          <cell r="D8232">
            <v>0</v>
          </cell>
          <cell r="E8232" t="str">
            <v>Perfuração Horizontal Direcional - HDD</v>
          </cell>
          <cell r="F8232" t="str">
            <v>SINAPI Mai/26</v>
          </cell>
        </row>
        <row r="8233">
          <cell r="A8233">
            <v>103611</v>
          </cell>
          <cell r="B8233" t="str">
            <v>PERFURAÇÃO HORIZONTAL DIRECIONAL E INSTALAÇÃO DE TUBULAÇÃO PEAD 50 MM, EM SOLO DE 1ª CATEGORIA. AF_01/2022</v>
          </cell>
          <cell r="C8233" t="str">
            <v>M</v>
          </cell>
          <cell r="D8233">
            <v>0</v>
          </cell>
          <cell r="E8233" t="str">
            <v>Perfuração Horizontal Direcional - HDD</v>
          </cell>
          <cell r="F8233" t="str">
            <v>SINAPI Mai/26</v>
          </cell>
        </row>
        <row r="8234">
          <cell r="A8234">
            <v>103633</v>
          </cell>
          <cell r="B8234" t="str">
            <v>PERFURAÇÃO HORIZONTAL DIRECIONAL E INSTALAÇÃO DE TUBULAÇÃO PEAD 50 MM, EM SOLO DE 2ª CATEGORIA. AF_01/2022</v>
          </cell>
          <cell r="C8234" t="str">
            <v>M</v>
          </cell>
          <cell r="D8234">
            <v>0</v>
          </cell>
          <cell r="E8234" t="str">
            <v>Perfuração Horizontal Direcional - HDD</v>
          </cell>
          <cell r="F8234" t="str">
            <v>SINAPI Mai/26</v>
          </cell>
        </row>
        <row r="8235">
          <cell r="A8235">
            <v>103589</v>
          </cell>
          <cell r="B8235" t="str">
            <v>PERFURAÇÃO HORIZONTAL DIRECIONAL E INSTALAÇÃO DE TUBULAÇÃO PEAD 50 MM, EM SOLO MOLE. AF_01/2022</v>
          </cell>
          <cell r="C8235" t="str">
            <v>M</v>
          </cell>
          <cell r="D8235">
            <v>0</v>
          </cell>
          <cell r="E8235" t="str">
            <v>Perfuração Horizontal Direcional - HDD</v>
          </cell>
          <cell r="F8235" t="str">
            <v>SINAPI Mai/26</v>
          </cell>
        </row>
        <row r="8236">
          <cell r="A8236">
            <v>103626</v>
          </cell>
          <cell r="B8236" t="str">
            <v>PERFURAÇÃO HORIZONTAL DIRECIONAL E INSTALAÇÃO DE TUBULAÇÃO PEAD 500 MM, EM SOLO DE 1ª CATEGORIA. AF_01/2022</v>
          </cell>
          <cell r="C8236" t="str">
            <v>M</v>
          </cell>
          <cell r="D8236">
            <v>0</v>
          </cell>
          <cell r="E8236" t="str">
            <v>Perfuração Horizontal Direcional - HDD</v>
          </cell>
          <cell r="F8236" t="str">
            <v>SINAPI Mai/26</v>
          </cell>
        </row>
        <row r="8237">
          <cell r="A8237">
            <v>103648</v>
          </cell>
          <cell r="B8237" t="str">
            <v>PERFURAÇÃO HORIZONTAL DIRECIONAL E INSTALAÇÃO DE TUBULAÇÃO PEAD 500 MM, EM SOLO DE 2ª CATEGORIA. AF_01/2022</v>
          </cell>
          <cell r="C8237" t="str">
            <v>M</v>
          </cell>
          <cell r="D8237">
            <v>0</v>
          </cell>
          <cell r="E8237" t="str">
            <v>Perfuração Horizontal Direcional - HDD</v>
          </cell>
          <cell r="F8237" t="str">
            <v>SINAPI Mai/26</v>
          </cell>
        </row>
        <row r="8238">
          <cell r="A8238">
            <v>103604</v>
          </cell>
          <cell r="B8238" t="str">
            <v>PERFURAÇÃO HORIZONTAL DIRECIONAL E INSTALAÇÃO DE TUBULAÇÃO PEAD 500 MM, EM SOLO MOLE. AF_01/2022</v>
          </cell>
          <cell r="C8238" t="str">
            <v>M</v>
          </cell>
          <cell r="D8238">
            <v>0</v>
          </cell>
          <cell r="E8238" t="str">
            <v>Perfuração Horizontal Direcional - HDD</v>
          </cell>
          <cell r="F8238" t="str">
            <v>SINAPI Mai/26</v>
          </cell>
        </row>
        <row r="8239">
          <cell r="A8239">
            <v>103627</v>
          </cell>
          <cell r="B8239" t="str">
            <v>PERFURAÇÃO HORIZONTAL DIRECIONAL E INSTALAÇÃO DE TUBULAÇÃO PEAD 560 MM, EM SOLO DE 1ª CATEGORIA. AF_01/2022</v>
          </cell>
          <cell r="C8239" t="str">
            <v>M</v>
          </cell>
          <cell r="D8239">
            <v>0</v>
          </cell>
          <cell r="E8239" t="str">
            <v>Perfuração Horizontal Direcional - HDD</v>
          </cell>
          <cell r="F8239" t="str">
            <v>SINAPI Mai/26</v>
          </cell>
        </row>
        <row r="8240">
          <cell r="A8240">
            <v>103649</v>
          </cell>
          <cell r="B8240" t="str">
            <v>PERFURAÇÃO HORIZONTAL DIRECIONAL E INSTALAÇÃO DE TUBULAÇÃO PEAD 560 MM, EM SOLO DE 2ª CATEGORIA. AF_01/2022</v>
          </cell>
          <cell r="C8240" t="str">
            <v>M</v>
          </cell>
          <cell r="D8240">
            <v>0</v>
          </cell>
          <cell r="E8240" t="str">
            <v>Perfuração Horizontal Direcional - HDD</v>
          </cell>
          <cell r="F8240" t="str">
            <v>SINAPI Mai/26</v>
          </cell>
        </row>
        <row r="8241">
          <cell r="A8241">
            <v>103605</v>
          </cell>
          <cell r="B8241" t="str">
            <v>PERFURAÇÃO HORIZONTAL DIRECIONAL E INSTALAÇÃO DE TUBULAÇÃO PEAD 560 MM, EM SOLO MOLE. AF_01/2022</v>
          </cell>
          <cell r="C8241" t="str">
            <v>M</v>
          </cell>
          <cell r="D8241">
            <v>0</v>
          </cell>
          <cell r="E8241" t="str">
            <v>Perfuração Horizontal Direcional - HDD</v>
          </cell>
          <cell r="F8241" t="str">
            <v>SINAPI Mai/26</v>
          </cell>
        </row>
        <row r="8242">
          <cell r="A8242">
            <v>103612</v>
          </cell>
          <cell r="B8242" t="str">
            <v>PERFURAÇÃO HORIZONTAL DIRECIONAL E INSTALAÇÃO DE TUBULAÇÃO PEAD 63 MM, EM SOLO DE 1ª CATEGORIA. AF_01/2022</v>
          </cell>
          <cell r="C8242" t="str">
            <v>M</v>
          </cell>
          <cell r="D8242">
            <v>0</v>
          </cell>
          <cell r="E8242" t="str">
            <v>Perfuração Horizontal Direcional - HDD</v>
          </cell>
          <cell r="F8242" t="str">
            <v>SINAPI Mai/26</v>
          </cell>
        </row>
        <row r="8243">
          <cell r="A8243">
            <v>103634</v>
          </cell>
          <cell r="B8243" t="str">
            <v>PERFURAÇÃO HORIZONTAL DIRECIONAL E INSTALAÇÃO DE TUBULAÇÃO PEAD 63 MM, EM SOLO DE 2ª CATEGORIA. AF_01/2022</v>
          </cell>
          <cell r="C8243" t="str">
            <v>M</v>
          </cell>
          <cell r="D8243">
            <v>0</v>
          </cell>
          <cell r="E8243" t="str">
            <v>Perfuração Horizontal Direcional - HDD</v>
          </cell>
          <cell r="F8243" t="str">
            <v>SINAPI Mai/26</v>
          </cell>
        </row>
        <row r="8244">
          <cell r="A8244">
            <v>103590</v>
          </cell>
          <cell r="B8244" t="str">
            <v>PERFURAÇÃO HORIZONTAL DIRECIONAL E INSTALAÇÃO DE TUBULAÇÃO PEAD 63 MM, EM SOLO MOLE. AF_01/2022</v>
          </cell>
          <cell r="C8244" t="str">
            <v>M</v>
          </cell>
          <cell r="D8244">
            <v>0</v>
          </cell>
          <cell r="E8244" t="str">
            <v>Perfuração Horizontal Direcional - HDD</v>
          </cell>
          <cell r="F8244" t="str">
            <v>SINAPI Mai/26</v>
          </cell>
        </row>
        <row r="8245">
          <cell r="A8245">
            <v>103628</v>
          </cell>
          <cell r="B8245" t="str">
            <v>PERFURAÇÃO HORIZONTAL DIRECIONAL E INSTALAÇÃO DE TUBULAÇÃO PEAD 630 MM, EM SOLO DE 1ª CATEGORIA. AF_01/2022</v>
          </cell>
          <cell r="C8245" t="str">
            <v>M</v>
          </cell>
          <cell r="D8245">
            <v>0</v>
          </cell>
          <cell r="E8245" t="str">
            <v>Perfuração Horizontal Direcional - HDD</v>
          </cell>
          <cell r="F8245" t="str">
            <v>SINAPI Mai/26</v>
          </cell>
        </row>
        <row r="8246">
          <cell r="A8246">
            <v>103650</v>
          </cell>
          <cell r="B8246" t="str">
            <v>PERFURAÇÃO HORIZONTAL DIRECIONAL E INSTALAÇÃO DE TUBULAÇÃO PEAD 630 MM, EM SOLO DE 2ª CATEGORIA. AF_01/2022</v>
          </cell>
          <cell r="C8246" t="str">
            <v>M</v>
          </cell>
          <cell r="D8246">
            <v>0</v>
          </cell>
          <cell r="E8246" t="str">
            <v>Perfuração Horizontal Direcional - HDD</v>
          </cell>
          <cell r="F8246" t="str">
            <v>SINAPI Mai/26</v>
          </cell>
        </row>
        <row r="8247">
          <cell r="A8247">
            <v>103606</v>
          </cell>
          <cell r="B8247" t="str">
            <v>PERFURAÇÃO HORIZONTAL DIRECIONAL E INSTALAÇÃO DE TUBULAÇÃO PEAD 630 MM, EM SOLO MOLE. AF_01/2022</v>
          </cell>
          <cell r="C8247" t="str">
            <v>M</v>
          </cell>
          <cell r="D8247">
            <v>0</v>
          </cell>
          <cell r="E8247" t="str">
            <v>Perfuração Horizontal Direcional - HDD</v>
          </cell>
          <cell r="F8247" t="str">
            <v>SINAPI Mai/26</v>
          </cell>
        </row>
        <row r="8248">
          <cell r="A8248">
            <v>103629</v>
          </cell>
          <cell r="B8248" t="str">
            <v>PERFURAÇÃO HORIZONTAL DIRECIONAL E INSTALAÇÃO DE TUBULAÇÃO PEAD 710 MM, EM SOLO DE 1ª CATEGORIA. AF_01/2022</v>
          </cell>
          <cell r="C8248" t="str">
            <v>M</v>
          </cell>
          <cell r="D8248">
            <v>0</v>
          </cell>
          <cell r="E8248" t="str">
            <v>Perfuração Horizontal Direcional - HDD</v>
          </cell>
          <cell r="F8248" t="str">
            <v>SINAPI Mai/26</v>
          </cell>
        </row>
        <row r="8249">
          <cell r="A8249">
            <v>103651</v>
          </cell>
          <cell r="B8249" t="str">
            <v>PERFURAÇÃO HORIZONTAL DIRECIONAL E INSTALAÇÃO DE TUBULAÇÃO PEAD 710 MM, EM SOLO DE 2ª CATEGORIA. AF_01/2022</v>
          </cell>
          <cell r="C8249" t="str">
            <v>M</v>
          </cell>
          <cell r="D8249">
            <v>0</v>
          </cell>
          <cell r="E8249" t="str">
            <v>Perfuração Horizontal Direcional - HDD</v>
          </cell>
          <cell r="F8249" t="str">
            <v>SINAPI Mai/26</v>
          </cell>
        </row>
        <row r="8250">
          <cell r="A8250">
            <v>103607</v>
          </cell>
          <cell r="B8250" t="str">
            <v>PERFURAÇÃO HORIZONTAL DIRECIONAL E INSTALAÇÃO DE TUBULAÇÃO PEAD 710 MM, EM SOLO MOLE. AF_01/2022</v>
          </cell>
          <cell r="C8250" t="str">
            <v>M</v>
          </cell>
          <cell r="D8250">
            <v>0</v>
          </cell>
          <cell r="E8250" t="str">
            <v>Perfuração Horizontal Direcional - HDD</v>
          </cell>
          <cell r="F8250" t="str">
            <v>SINAPI Mai/26</v>
          </cell>
        </row>
        <row r="8251">
          <cell r="A8251">
            <v>103613</v>
          </cell>
          <cell r="B8251" t="str">
            <v>PERFURAÇÃO HORIZONTAL DIRECIONAL E INSTALAÇÃO DE TUBULAÇÃO PEAD 75 MM, EM SOLO DE 1ª CATEGORIA. AF_01/2022</v>
          </cell>
          <cell r="C8251" t="str">
            <v>M</v>
          </cell>
          <cell r="D8251">
            <v>0</v>
          </cell>
          <cell r="E8251" t="str">
            <v>Perfuração Horizontal Direcional - HDD</v>
          </cell>
          <cell r="F8251" t="str">
            <v>SINAPI Mai/26</v>
          </cell>
        </row>
        <row r="8252">
          <cell r="A8252">
            <v>103635</v>
          </cell>
          <cell r="B8252" t="str">
            <v>PERFURAÇÃO HORIZONTAL DIRECIONAL E INSTALAÇÃO DE TUBULAÇÃO PEAD 75 MM, EM SOLO DE 2ª CATEGORIA. AF_01/2022</v>
          </cell>
          <cell r="C8252" t="str">
            <v>M</v>
          </cell>
          <cell r="D8252">
            <v>0</v>
          </cell>
          <cell r="E8252" t="str">
            <v>Perfuração Horizontal Direcional - HDD</v>
          </cell>
          <cell r="F8252" t="str">
            <v>SINAPI Mai/26</v>
          </cell>
        </row>
        <row r="8253">
          <cell r="A8253">
            <v>103591</v>
          </cell>
          <cell r="B8253" t="str">
            <v>PERFURAÇÃO HORIZONTAL DIRECIONAL E INSTALAÇÃO DE TUBULAÇÃO PEAD 75 MM, EM SOLO MOLE. AF_01/2022</v>
          </cell>
          <cell r="C8253" t="str">
            <v>M</v>
          </cell>
          <cell r="D8253">
            <v>0</v>
          </cell>
          <cell r="E8253" t="str">
            <v>Perfuração Horizontal Direcional - HDD</v>
          </cell>
          <cell r="F8253" t="str">
            <v>SINAPI Mai/26</v>
          </cell>
        </row>
        <row r="8254">
          <cell r="A8254">
            <v>103630</v>
          </cell>
          <cell r="B8254" t="str">
            <v>PERFURAÇÃO HORIZONTAL DIRECIONAL E INSTALAÇÃO DE TUBULAÇÃO PEAD 800 MM, EM SOLO DE 1ª CATEGORIA. AF_01/2022</v>
          </cell>
          <cell r="C8254" t="str">
            <v>M</v>
          </cell>
          <cell r="D8254">
            <v>0</v>
          </cell>
          <cell r="E8254" t="str">
            <v>Perfuração Horizontal Direcional - HDD</v>
          </cell>
          <cell r="F8254" t="str">
            <v>SINAPI Mai/26</v>
          </cell>
        </row>
        <row r="8255">
          <cell r="A8255">
            <v>103652</v>
          </cell>
          <cell r="B8255" t="str">
            <v>PERFURAÇÃO HORIZONTAL DIRECIONAL E INSTALAÇÃO DE TUBULAÇÃO PEAD 800 MM, EM SOLO DE 2ª CATEGORIA. AF_01/2022</v>
          </cell>
          <cell r="C8255" t="str">
            <v>M</v>
          </cell>
          <cell r="D8255">
            <v>0</v>
          </cell>
          <cell r="E8255" t="str">
            <v>Perfuração Horizontal Direcional - HDD</v>
          </cell>
          <cell r="F8255" t="str">
            <v>SINAPI Mai/26</v>
          </cell>
        </row>
        <row r="8256">
          <cell r="A8256">
            <v>103608</v>
          </cell>
          <cell r="B8256" t="str">
            <v>PERFURAÇÃO HORIZONTAL DIRECIONAL E INSTALAÇÃO DE TUBULAÇÃO PEAD 800 MM, EM SOLO MOLE. AF_01/2022</v>
          </cell>
          <cell r="C8256" t="str">
            <v>M</v>
          </cell>
          <cell r="D8256">
            <v>0</v>
          </cell>
          <cell r="E8256" t="str">
            <v>Perfuração Horizontal Direcional - HDD</v>
          </cell>
          <cell r="F8256" t="str">
            <v>SINAPI Mai/26</v>
          </cell>
        </row>
        <row r="8257">
          <cell r="A8257">
            <v>103614</v>
          </cell>
          <cell r="B8257" t="str">
            <v>PERFURAÇÃO HORIZONTAL DIRECIONAL E INSTALAÇÃO DE TUBULAÇÃO PEAD 90 MM, EM SOLO DE 1ª CATEGORIA. AF_01/2022</v>
          </cell>
          <cell r="C8257" t="str">
            <v>M</v>
          </cell>
          <cell r="D8257">
            <v>0</v>
          </cell>
          <cell r="E8257" t="str">
            <v>Perfuração Horizontal Direcional - HDD</v>
          </cell>
          <cell r="F8257" t="str">
            <v>SINAPI Mai/26</v>
          </cell>
        </row>
        <row r="8258">
          <cell r="A8258">
            <v>103636</v>
          </cell>
          <cell r="B8258" t="str">
            <v>PERFURAÇÃO HORIZONTAL DIRECIONAL E INSTALAÇÃO DE TUBULAÇÃO PEAD 90 MM, EM SOLO DE 2ª CATEGORIA. AF_01/2022</v>
          </cell>
          <cell r="C8258" t="str">
            <v>M</v>
          </cell>
          <cell r="D8258">
            <v>0</v>
          </cell>
          <cell r="E8258" t="str">
            <v>Perfuração Horizontal Direcional - HDD</v>
          </cell>
          <cell r="F8258" t="str">
            <v>SINAPI Mai/26</v>
          </cell>
        </row>
        <row r="8259">
          <cell r="A8259">
            <v>103592</v>
          </cell>
          <cell r="B8259" t="str">
            <v>PERFURAÇÃO HORIZONTAL DIRECIONAL E INSTALAÇÃO DE TUBULAÇÃO PEAD 90 MM, EM SOLO MOLE. AF_01/2022</v>
          </cell>
          <cell r="C8259" t="str">
            <v>M</v>
          </cell>
          <cell r="D8259">
            <v>0</v>
          </cell>
          <cell r="E8259" t="str">
            <v>Perfuração Horizontal Direcional - HDD</v>
          </cell>
          <cell r="F8259" t="str">
            <v>SINAPI Mai/26</v>
          </cell>
        </row>
        <row r="8260">
          <cell r="A8260">
            <v>88412</v>
          </cell>
          <cell r="B8260" t="str">
            <v>APLICAÇÃO MANUAL DE FUNDO SELADOR ACRÍLICO EM PANOS CEGOS DE FACHADA (SEM PRESENÇA DE VÃOS) DE EDIFÍCIOS DE MÚLTIPLOS PAVIMENTOS. AF_03/2024</v>
          </cell>
          <cell r="C8260" t="str">
            <v>M2</v>
          </cell>
          <cell r="D8260">
            <v>4.55</v>
          </cell>
          <cell r="E8260" t="str">
            <v>Pintura Externa</v>
          </cell>
          <cell r="F8260" t="str">
            <v>SINAPI Mai/26</v>
          </cell>
        </row>
        <row r="8261">
          <cell r="A8261">
            <v>88411</v>
          </cell>
          <cell r="B8261" t="str">
            <v>APLICAÇÃO MANUAL DE FUNDO SELADOR ACRÍLICO EM PANOS COM PRESENÇA DE VÃOS DE EDIFÍCIOS DE MÚLTIPLOS PAVIMENTOS. AF_03/2024</v>
          </cell>
          <cell r="C8261" t="str">
            <v>M2</v>
          </cell>
          <cell r="D8261">
            <v>5.64</v>
          </cell>
          <cell r="E8261" t="str">
            <v>Pintura Externa</v>
          </cell>
          <cell r="F8261" t="str">
            <v>SINAPI Mai/26</v>
          </cell>
        </row>
        <row r="8262">
          <cell r="A8262">
            <v>88415</v>
          </cell>
          <cell r="B8262" t="str">
            <v>APLICAÇÃO MANUAL DE FUNDO SELADOR ACRÍLICO EM PAREDES EXTERNAS DE CASAS. AF_03/2024</v>
          </cell>
          <cell r="C8262" t="str">
            <v>M2</v>
          </cell>
          <cell r="D8262">
            <v>5.73</v>
          </cell>
          <cell r="E8262" t="str">
            <v>Pintura Externa</v>
          </cell>
          <cell r="F8262" t="str">
            <v>SINAPI Mai/26</v>
          </cell>
        </row>
        <row r="8263">
          <cell r="A8263">
            <v>88413</v>
          </cell>
          <cell r="B8263" t="str">
            <v>APLICAÇÃO MANUAL DE FUNDO SELADOR ACRÍLICO EM SUPERFÍCIES EXTERNAS DE SACADA DE EDIFÍCIOS DE MÚLTIPLOS PAVIMENTOS. AF_03/2024</v>
          </cell>
          <cell r="C8263" t="str">
            <v>M2</v>
          </cell>
          <cell r="D8263">
            <v>7.07</v>
          </cell>
          <cell r="E8263" t="str">
            <v>Pintura Externa</v>
          </cell>
          <cell r="F8263" t="str">
            <v>SINAPI Mai/26</v>
          </cell>
        </row>
        <row r="8264">
          <cell r="A8264">
            <v>88414</v>
          </cell>
          <cell r="B8264" t="str">
            <v>APLICAÇÃO MANUAL DE FUNDO SELADOR ACRÍLICO EM SUPERFÍCIES INTERNAS DA SACADA DE EDIFÍCIOS DE MÚLTIPLOS PAVIMENTOS. AF_03/2024</v>
          </cell>
          <cell r="C8264" t="str">
            <v>M2</v>
          </cell>
          <cell r="D8264">
            <v>8.39</v>
          </cell>
          <cell r="E8264" t="str">
            <v>Pintura Externa</v>
          </cell>
          <cell r="F8264" t="str">
            <v>SINAPI Mai/26</v>
          </cell>
        </row>
        <row r="8265">
          <cell r="A8265">
            <v>96131</v>
          </cell>
          <cell r="B8265" t="str">
            <v>APLICAÇÃO MANUAL DE MASSA ACRÍLICA EM PANOS DE FACHADA COM PRESENÇA DE VÃOS, DE EDIFÍCIOS DE MÚLTIPLOS PAVIMENTOS, DUAS DEMÃOS. AF_03/2024</v>
          </cell>
          <cell r="C8265" t="str">
            <v>M2</v>
          </cell>
          <cell r="D8265">
            <v>33.96</v>
          </cell>
          <cell r="E8265" t="str">
            <v>Pintura Externa</v>
          </cell>
          <cell r="F8265" t="str">
            <v>SINAPI Mai/26</v>
          </cell>
        </row>
        <row r="8266">
          <cell r="A8266">
            <v>96126</v>
          </cell>
          <cell r="B8266" t="str">
            <v>APLICAÇÃO MANUAL DE MASSA ACRÍLICA EM PANOS DE FACHADA COM PRESENÇA DE VÃOS, DE EDIFÍCIOS DE MÚLTIPLOS PAVIMENTOS, UMA DEMÃO. AF_03/2024</v>
          </cell>
          <cell r="C8266" t="str">
            <v>M2</v>
          </cell>
          <cell r="D8266">
            <v>21.74</v>
          </cell>
          <cell r="E8266" t="str">
            <v>Pintura Externa</v>
          </cell>
          <cell r="F8266" t="str">
            <v>SINAPI Mai/26</v>
          </cell>
        </row>
        <row r="8267">
          <cell r="A8267">
            <v>96132</v>
          </cell>
          <cell r="B8267" t="str">
            <v>APLICAÇÃO MANUAL DE MASSA ACRÍLICA EM PANOS DE FACHADA SEM PRESENÇA DE VÃOS, DE EDIFÍCIOS DE MÚLTIPLOS PAVIMENTOS, DUAS DEMÃOS. AF_03/2024</v>
          </cell>
          <cell r="C8267" t="str">
            <v>M2</v>
          </cell>
          <cell r="D8267">
            <v>22.03</v>
          </cell>
          <cell r="E8267" t="str">
            <v>Pintura Externa</v>
          </cell>
          <cell r="F8267" t="str">
            <v>SINAPI Mai/26</v>
          </cell>
        </row>
        <row r="8268">
          <cell r="A8268">
            <v>96127</v>
          </cell>
          <cell r="B8268" t="str">
            <v>APLICAÇÃO MANUAL DE MASSA ACRÍLICA EM PANOS DE FACHADA SEM PRESENÇA DE VÃOS, DE EDIFÍCIOS DE MÚLTIPLOS PAVIMENTOS, UMA DEMÃO. AF_03/2024</v>
          </cell>
          <cell r="C8268" t="str">
            <v>M2</v>
          </cell>
          <cell r="D8268">
            <v>13.72</v>
          </cell>
          <cell r="E8268" t="str">
            <v>Pintura Externa</v>
          </cell>
          <cell r="F8268" t="str">
            <v>SINAPI Mai/26</v>
          </cell>
        </row>
        <row r="8269">
          <cell r="A8269">
            <v>96135</v>
          </cell>
          <cell r="B8269" t="str">
            <v>APLICAÇÃO MANUAL DE MASSA ACRÍLICA EM PAREDES EXTERNAS DE CASAS, DUAS DEMÃOS. AF_03/2024</v>
          </cell>
          <cell r="C8269" t="str">
            <v>M2</v>
          </cell>
          <cell r="D8269">
            <v>36.64</v>
          </cell>
          <cell r="E8269" t="str">
            <v>Pintura Externa</v>
          </cell>
          <cell r="F8269" t="str">
            <v>SINAPI Mai/26</v>
          </cell>
        </row>
        <row r="8270">
          <cell r="A8270">
            <v>96130</v>
          </cell>
          <cell r="B8270" t="str">
            <v>APLICAÇÃO MANUAL DE MASSA ACRÍLICA EM PAREDES EXTERNAS DE CASAS, UMA DEMÃO. AF_03/2024</v>
          </cell>
          <cell r="C8270" t="str">
            <v>M2</v>
          </cell>
          <cell r="D8270">
            <v>23.63</v>
          </cell>
          <cell r="E8270" t="str">
            <v>Pintura Externa</v>
          </cell>
          <cell r="F8270" t="str">
            <v>SINAPI Mai/26</v>
          </cell>
        </row>
        <row r="8271">
          <cell r="A8271">
            <v>96133</v>
          </cell>
          <cell r="B8271" t="str">
            <v>APLICAÇÃO MANUAL DE MASSA ACRÍLICA EM SUPERFÍCIES EXTERNAS DE SACADA DE EDIFÍCIOS DE MÚLTIPLOS PAVIMENTOS, DUAS DEMÃOS. AF_03/2024</v>
          </cell>
          <cell r="C8271" t="str">
            <v>M2</v>
          </cell>
          <cell r="D8271">
            <v>55.7</v>
          </cell>
          <cell r="E8271" t="str">
            <v>Pintura Externa</v>
          </cell>
          <cell r="F8271" t="str">
            <v>SINAPI Mai/26</v>
          </cell>
        </row>
        <row r="8272">
          <cell r="A8272">
            <v>96128</v>
          </cell>
          <cell r="B8272" t="str">
            <v>APLICAÇÃO MANUAL DE MASSA ACRÍLICA EM SUPERFÍCIES EXTERNAS DE SACADA DE EDIFÍCIOS DE MÚLTIPLOS PAVIMENTOS, UMA DEMÃO. AF_03/2024</v>
          </cell>
          <cell r="C8272" t="str">
            <v>M2</v>
          </cell>
          <cell r="D8272">
            <v>36.65</v>
          </cell>
          <cell r="E8272" t="str">
            <v>Pintura Externa</v>
          </cell>
          <cell r="F8272" t="str">
            <v>SINAPI Mai/26</v>
          </cell>
        </row>
        <row r="8273">
          <cell r="A8273">
            <v>96134</v>
          </cell>
          <cell r="B8273" t="str">
            <v>APLICAÇÃO MANUAL DE MASSA ACRÍLICA EM SUPERFÍCIES INTERNAS DE SACADA DE EDIFÍCIOS DE MÚLTIPLOS PAVIMENTOS, DUAS DEMÃOS. AF_03/2024</v>
          </cell>
          <cell r="C8273" t="str">
            <v>M2</v>
          </cell>
          <cell r="D8273">
            <v>65.5</v>
          </cell>
          <cell r="E8273" t="str">
            <v>Pintura Externa</v>
          </cell>
          <cell r="F8273" t="str">
            <v>SINAPI Mai/26</v>
          </cell>
        </row>
        <row r="8274">
          <cell r="A8274">
            <v>96129</v>
          </cell>
          <cell r="B8274" t="str">
            <v>APLICAÇÃO MANUAL DE MASSA ACRÍLICA EM SUPERFÍCIES INTERNAS DE SACADA DE EDIFÍCIOS DE MÚLTIPLOS PAVIMENTOS, UMA DEMÃO. AF_03/2024</v>
          </cell>
          <cell r="C8274" t="str">
            <v>M2</v>
          </cell>
          <cell r="D8274">
            <v>43.04</v>
          </cell>
          <cell r="E8274" t="str">
            <v>Pintura Externa</v>
          </cell>
          <cell r="F8274" t="str">
            <v>SINAPI Mai/26</v>
          </cell>
        </row>
        <row r="8275">
          <cell r="A8275">
            <v>88432</v>
          </cell>
          <cell r="B8275" t="str">
            <v>APLICAÇÃO MANUAL DE PINTURA COM TINTA TEXTURIZADA ACRÍLICA EM MOLDURAS DE EPS. AF_03/2024</v>
          </cell>
          <cell r="C8275" t="str">
            <v>M2</v>
          </cell>
          <cell r="D8275">
            <v>36.58</v>
          </cell>
          <cell r="E8275" t="str">
            <v>Pintura Externa</v>
          </cell>
          <cell r="F8275" t="str">
            <v>SINAPI Mai/26</v>
          </cell>
        </row>
        <row r="8276">
          <cell r="A8276">
            <v>88426</v>
          </cell>
          <cell r="B8276" t="str">
            <v>APLICAÇÃO MANUAL DE PINTURA COM TINTA TEXTURIZADA ACRÍLICA EM PANOS CEGOS DE FACHADA (SEM PRESENÇA DE VÃOS) DE EDIFÍCIOS DE MÚLTIPLOS PAVIMENTOS, DUAS CORES. AF_03/2024</v>
          </cell>
          <cell r="C8276" t="str">
            <v>M2</v>
          </cell>
          <cell r="D8276">
            <v>21.68</v>
          </cell>
          <cell r="E8276" t="str">
            <v>Pintura Externa</v>
          </cell>
          <cell r="F8276" t="str">
            <v>SINAPI Mai/26</v>
          </cell>
        </row>
        <row r="8277">
          <cell r="A8277">
            <v>88417</v>
          </cell>
          <cell r="B8277" t="str">
            <v>APLICAÇÃO MANUAL DE PINTURA COM TINTA TEXTURIZADA ACRÍLICA EM PANOS CEGOS DE FACHADA (SEM PRESENÇA DE VÃOS) DE EDIFÍCIOS DE MÚLTIPLOS PAVIMENTOS, UMA COR. AF_03/2024</v>
          </cell>
          <cell r="C8277" t="str">
            <v>M2</v>
          </cell>
          <cell r="D8277">
            <v>19.239999999999998</v>
          </cell>
          <cell r="E8277" t="str">
            <v>Pintura Externa</v>
          </cell>
          <cell r="F8277" t="str">
            <v>SINAPI Mai/26</v>
          </cell>
        </row>
        <row r="8278">
          <cell r="A8278">
            <v>88424</v>
          </cell>
          <cell r="B8278" t="str">
            <v>APLICAÇÃO MANUAL DE PINTURA COM TINTA TEXTURIZADA ACRÍLICA EM PANOS COM PRESENÇA DE VÃOS DE EDIFÍCIOS DE MÚLTIPLOS PAVIMENTOS, DUAS CORES. AF_03/2024</v>
          </cell>
          <cell r="C8278" t="str">
            <v>M2</v>
          </cell>
          <cell r="D8278">
            <v>27.58</v>
          </cell>
          <cell r="E8278" t="str">
            <v>Pintura Externa</v>
          </cell>
          <cell r="F8278" t="str">
            <v>SINAPI Mai/26</v>
          </cell>
        </row>
        <row r="8279">
          <cell r="A8279">
            <v>88416</v>
          </cell>
          <cell r="B8279" t="str">
            <v>APLICAÇÃO MANUAL DE PINTURA COM TINTA TEXTURIZADA ACRÍLICA EM PANOS COM PRESENÇA DE VÃOS DE EDIFÍCIOS DE MÚLTIPLOS PAVIMENTOS, UMA COR. AF_03/2024</v>
          </cell>
          <cell r="C8279" t="str">
            <v>M2</v>
          </cell>
          <cell r="D8279">
            <v>23.07</v>
          </cell>
          <cell r="E8279" t="str">
            <v>Pintura Externa</v>
          </cell>
          <cell r="F8279" t="str">
            <v>SINAPI Mai/26</v>
          </cell>
        </row>
        <row r="8280">
          <cell r="A8280">
            <v>88431</v>
          </cell>
          <cell r="B8280" t="str">
            <v>APLICAÇÃO MANUAL DE PINTURA COM TINTA TEXTURIZADA ACRÍLICA EM PAREDES EXTERNAS DE CASAS, DUAS CORES. AF_03/2024</v>
          </cell>
          <cell r="C8280" t="str">
            <v>M2</v>
          </cell>
          <cell r="D8280">
            <v>28.27</v>
          </cell>
          <cell r="E8280" t="str">
            <v>Pintura Externa</v>
          </cell>
          <cell r="F8280" t="str">
            <v>SINAPI Mai/26</v>
          </cell>
        </row>
        <row r="8281">
          <cell r="A8281">
            <v>88423</v>
          </cell>
          <cell r="B8281" t="str">
            <v>APLICAÇÃO MANUAL DE PINTURA COM TINTA TEXTURIZADA ACRÍLICA EM PAREDES EXTERNAS DE CASAS, UMA COR. AF_03/2024</v>
          </cell>
          <cell r="C8281" t="str">
            <v>M2</v>
          </cell>
          <cell r="D8281">
            <v>23.21</v>
          </cell>
          <cell r="E8281" t="str">
            <v>Pintura Externa</v>
          </cell>
          <cell r="F8281" t="str">
            <v>SINAPI Mai/26</v>
          </cell>
        </row>
        <row r="8282">
          <cell r="A8282">
            <v>88428</v>
          </cell>
          <cell r="B8282" t="str">
            <v>APLICAÇÃO MANUAL DE PINTURA COM TINTA TEXTURIZADA ACRÍLICA EM SUPERFÍCIES EXTERNAS DE SACADA DE EDIFÍCIOS DE MÚLTIPLOS PAVIMENTOS, DUAS CORES. AF_03/2024</v>
          </cell>
          <cell r="C8282" t="str">
            <v>M2</v>
          </cell>
          <cell r="D8282">
            <v>35.85</v>
          </cell>
          <cell r="E8282" t="str">
            <v>Pintura Externa</v>
          </cell>
          <cell r="F8282" t="str">
            <v>SINAPI Mai/26</v>
          </cell>
        </row>
        <row r="8283">
          <cell r="A8283">
            <v>88420</v>
          </cell>
          <cell r="B8283" t="str">
            <v>APLICAÇÃO MANUAL DE PINTURA COM TINTA TEXTURIZADA ACRÍLICA EM SUPERFÍCIES EXTERNAS DE SACADA DE EDIFÍCIOS DE MÚLTIPLOS PAVIMENTOS, UMA COR. AF_03/2024</v>
          </cell>
          <cell r="C8283" t="str">
            <v>M2</v>
          </cell>
          <cell r="D8283">
            <v>27.2</v>
          </cell>
          <cell r="E8283" t="str">
            <v>Pintura Externa</v>
          </cell>
          <cell r="F8283" t="str">
            <v>SINAPI Mai/26</v>
          </cell>
        </row>
        <row r="8284">
          <cell r="A8284">
            <v>88429</v>
          </cell>
          <cell r="B8284" t="str">
            <v>APLICAÇÃO MANUAL DE PINTURA COM TINTA TEXTURIZADA ACRÍLICA EM SUPERFÍCIES INTERNAS DA SACADA DE EDIFÍCIOS DE MÚLTIPLOS PAVIMENTOS, DUAS CORES. AF_03/2024</v>
          </cell>
          <cell r="C8284" t="str">
            <v>M2</v>
          </cell>
          <cell r="D8284">
            <v>42.81</v>
          </cell>
          <cell r="E8284" t="str">
            <v>Pintura Externa</v>
          </cell>
          <cell r="F8284" t="str">
            <v>SINAPI Mai/26</v>
          </cell>
        </row>
        <row r="8285">
          <cell r="A8285">
            <v>88421</v>
          </cell>
          <cell r="B8285" t="str">
            <v>APLICAÇÃO MANUAL DE PINTURA COM TINTA TEXTURIZADA ACRÍLICA EM SUPERFÍCIES INTERNAS DA SACADA DE EDIFÍCIOS DE MÚLTIPLOS PAVIMENTOS, UMA COR. AF_03/2024</v>
          </cell>
          <cell r="C8285" t="str">
            <v>M2</v>
          </cell>
          <cell r="D8285">
            <v>32.74</v>
          </cell>
          <cell r="E8285" t="str">
            <v>Pintura Externa</v>
          </cell>
          <cell r="F8285" t="str">
            <v>SINAPI Mai/26</v>
          </cell>
        </row>
        <row r="8286">
          <cell r="A8286">
            <v>95622</v>
          </cell>
          <cell r="B8286" t="str">
            <v>APLICAÇÃO MANUAL DE TINTA LÁTEX ACRÍLICA EM PANOS COM PRESENÇA DE VÃOS DE EDIFÍCIOS DE MÚLTIPLOS PAVIMENTOS, DUAS DEMÃOS. AF_03/2024</v>
          </cell>
          <cell r="C8286" t="str">
            <v>M2</v>
          </cell>
          <cell r="D8286">
            <v>17.43</v>
          </cell>
          <cell r="E8286" t="str">
            <v>Pintura Externa</v>
          </cell>
          <cell r="F8286" t="str">
            <v>SINAPI Mai/26</v>
          </cell>
        </row>
        <row r="8287">
          <cell r="A8287">
            <v>95623</v>
          </cell>
          <cell r="B8287" t="str">
            <v>APLICAÇÃO MANUAL DE TINTA LÁTEX ACRÍLICA EM PANOS SEM PRESENÇA DE VÃOS DE EDIFÍCIOS DE MÚLTIPLOS PAVIMENTOS, DUAS DEMÃOS. AF_03/2024</v>
          </cell>
          <cell r="C8287" t="str">
            <v>M2</v>
          </cell>
          <cell r="D8287">
            <v>11.9</v>
          </cell>
          <cell r="E8287" t="str">
            <v>Pintura Externa</v>
          </cell>
          <cell r="F8287" t="str">
            <v>SINAPI Mai/26</v>
          </cell>
        </row>
        <row r="8288">
          <cell r="A8288">
            <v>95626</v>
          </cell>
          <cell r="B8288" t="str">
            <v>APLICAÇÃO MANUAL DE TINTA LÁTEX ACRÍLICA EM PAREDE EXTERNAS DE CASAS, DUAS DEMÃOS. AF_03/2024</v>
          </cell>
          <cell r="C8288" t="str">
            <v>M2</v>
          </cell>
          <cell r="D8288">
            <v>18.57</v>
          </cell>
          <cell r="E8288" t="str">
            <v>Pintura Externa</v>
          </cell>
          <cell r="F8288" t="str">
            <v>SINAPI Mai/26</v>
          </cell>
        </row>
        <row r="8289">
          <cell r="A8289">
            <v>95624</v>
          </cell>
          <cell r="B8289" t="str">
            <v>APLICAÇÃO MANUAL DE TINTA LÁTEX ACRÍLICA EM SUPERFÍCIES EXTERNAS DE SACADA DE EDIFÍCIOS DE MÚLTIPLOS PAVIMENTOS, DUAS DEMÃOS. AF_03/2024</v>
          </cell>
          <cell r="C8289" t="str">
            <v>M2</v>
          </cell>
          <cell r="D8289">
            <v>27.11</v>
          </cell>
          <cell r="E8289" t="str">
            <v>Pintura Externa</v>
          </cell>
          <cell r="F8289" t="str">
            <v>SINAPI Mai/26</v>
          </cell>
        </row>
        <row r="8290">
          <cell r="A8290">
            <v>95625</v>
          </cell>
          <cell r="B8290" t="str">
            <v>APLICAÇÃO MANUAL DE TINTA LÁTEX ACRÍLICA EM SUPERFÍCIES INTERNAS DE SACADA DE EDIFÍCIOS DE MÚLTIPLOS PAVIMENTOS, DUAS DEMÃOS. AF_03/2024</v>
          </cell>
          <cell r="C8290" t="str">
            <v>M2</v>
          </cell>
          <cell r="D8290">
            <v>31.99</v>
          </cell>
          <cell r="E8290" t="str">
            <v>Pintura Externa</v>
          </cell>
          <cell r="F8290" t="str">
            <v>SINAPI Mai/26</v>
          </cell>
        </row>
        <row r="8291">
          <cell r="A8291">
            <v>88497</v>
          </cell>
          <cell r="B8291" t="str">
            <v>EMASSAMENTO COM MASSA LÁTEX, APLICAÇÃO EM PAREDE, DUAS DEMÃOS, LIXAMENTO MANUAL. AF_04/2023</v>
          </cell>
          <cell r="C8291" t="str">
            <v>M2</v>
          </cell>
          <cell r="D8291">
            <v>22.48</v>
          </cell>
          <cell r="E8291" t="str">
            <v>Pintura Interna</v>
          </cell>
          <cell r="F8291" t="str">
            <v>SINAPI Mai/26</v>
          </cell>
        </row>
        <row r="8292">
          <cell r="A8292">
            <v>104648</v>
          </cell>
          <cell r="B8292" t="str">
            <v>EMASSAMENTO COM MASSA LÁTEX, APLICAÇÃO EM PAREDE, DUAS DEMÃOS, LIXAMENTO MECANIZADO. AF_04/2023</v>
          </cell>
          <cell r="C8292" t="str">
            <v>M2</v>
          </cell>
          <cell r="D8292">
            <v>0</v>
          </cell>
          <cell r="E8292" t="str">
            <v>Pintura Interna</v>
          </cell>
          <cell r="F8292" t="str">
            <v>SINAPI Mai/26</v>
          </cell>
        </row>
        <row r="8293">
          <cell r="A8293">
            <v>88495</v>
          </cell>
          <cell r="B8293" t="str">
            <v>EMASSAMENTO COM MASSA LÁTEX, APLICAÇÃO EM PAREDE, UMA DEMÃO, LIXAMENTO MANUAL. AF_04/2023</v>
          </cell>
          <cell r="C8293" t="str">
            <v>M2</v>
          </cell>
          <cell r="D8293">
            <v>14.58</v>
          </cell>
          <cell r="E8293" t="str">
            <v>Pintura Interna</v>
          </cell>
          <cell r="F8293" t="str">
            <v>SINAPI Mai/26</v>
          </cell>
        </row>
        <row r="8294">
          <cell r="A8294">
            <v>104646</v>
          </cell>
          <cell r="B8294" t="str">
            <v>EMASSAMENTO COM MASSA LÁTEX, APLICAÇÃO EM PAREDE, UMA DEMÃO, LIXAMENTO MECANIZADO. AF_04/2023</v>
          </cell>
          <cell r="C8294" t="str">
            <v>M2</v>
          </cell>
          <cell r="D8294">
            <v>0</v>
          </cell>
          <cell r="E8294" t="str">
            <v>Pintura Interna</v>
          </cell>
          <cell r="F8294" t="str">
            <v>SINAPI Mai/26</v>
          </cell>
        </row>
        <row r="8295">
          <cell r="A8295">
            <v>88496</v>
          </cell>
          <cell r="B8295" t="str">
            <v>EMASSAMENTO COM MASSA LÁTEX, APLICAÇÃO EM TETO, DUAS DEMÃOS, LIXAMENTO MANUAL. AF_04/2023</v>
          </cell>
          <cell r="C8295" t="str">
            <v>M2</v>
          </cell>
          <cell r="D8295">
            <v>40.69</v>
          </cell>
          <cell r="E8295" t="str">
            <v>Pintura Interna</v>
          </cell>
          <cell r="F8295" t="str">
            <v>SINAPI Mai/26</v>
          </cell>
        </row>
        <row r="8296">
          <cell r="A8296">
            <v>104647</v>
          </cell>
          <cell r="B8296" t="str">
            <v>EMASSAMENTO COM MASSA LÁTEX, APLICAÇÃO EM TETO, DUAS DEMÃOS, LIXAMENTO MECANIZADO. AF_04/2023</v>
          </cell>
          <cell r="C8296" t="str">
            <v>M2</v>
          </cell>
          <cell r="D8296">
            <v>0</v>
          </cell>
          <cell r="E8296" t="str">
            <v>Pintura Interna</v>
          </cell>
          <cell r="F8296" t="str">
            <v>SINAPI Mai/26</v>
          </cell>
        </row>
        <row r="8297">
          <cell r="A8297">
            <v>88494</v>
          </cell>
          <cell r="B8297" t="str">
            <v>EMASSAMENTO COM MASSA LÁTEX, APLICAÇÃO EM TETO, UMA DEMÃO, LIXAMENTO MANUAL. AF_04/2023</v>
          </cell>
          <cell r="C8297" t="str">
            <v>M2</v>
          </cell>
          <cell r="D8297">
            <v>26.99</v>
          </cell>
          <cell r="E8297" t="str">
            <v>Pintura Interna</v>
          </cell>
          <cell r="F8297" t="str">
            <v>SINAPI Mai/26</v>
          </cell>
        </row>
        <row r="8298">
          <cell r="A8298">
            <v>104645</v>
          </cell>
          <cell r="B8298" t="str">
            <v>EMASSAMENTO COM MASSA LÁTEX, APLICAÇÃO EM TETO, UMA DEMÃO, LIXAMENTO MECANIZADO. AF_04/2023</v>
          </cell>
          <cell r="C8298" t="str">
            <v>M2</v>
          </cell>
          <cell r="D8298">
            <v>0</v>
          </cell>
          <cell r="E8298" t="str">
            <v>Pintura Interna</v>
          </cell>
          <cell r="F8298" t="str">
            <v>SINAPI Mai/26</v>
          </cell>
        </row>
        <row r="8299">
          <cell r="A8299">
            <v>88485</v>
          </cell>
          <cell r="B8299" t="str">
            <v>FUNDO SELADOR ACRÍLICO, APLICAÇÃO MANUAL EM PAREDE, UMA DEMÃO. AF_04/2023</v>
          </cell>
          <cell r="C8299" t="str">
            <v>M2</v>
          </cell>
          <cell r="D8299">
            <v>5.0599999999999996</v>
          </cell>
          <cell r="E8299" t="str">
            <v>Pintura Interna</v>
          </cell>
          <cell r="F8299" t="str">
            <v>SINAPI Mai/26</v>
          </cell>
        </row>
        <row r="8300">
          <cell r="A8300">
            <v>88484</v>
          </cell>
          <cell r="B8300" t="str">
            <v>FUNDO SELADOR ACRÍLICO, APLICAÇÃO MANUAL EM TETO, UMA DEMÃO. AF_04/2023</v>
          </cell>
          <cell r="C8300" t="str">
            <v>M2</v>
          </cell>
          <cell r="D8300">
            <v>6.31</v>
          </cell>
          <cell r="E8300" t="str">
            <v>Pintura Interna</v>
          </cell>
          <cell r="F8300" t="str">
            <v>SINAPI Mai/26</v>
          </cell>
        </row>
        <row r="8301">
          <cell r="A8301">
            <v>104638</v>
          </cell>
          <cell r="B8301" t="str">
            <v>FUNDO SELADOR ACRÍLICO, APLICAÇÃO MECÂNICA EM PAREDE, UMA DEMÃO. AF_04/2023</v>
          </cell>
          <cell r="C8301" t="str">
            <v>M2</v>
          </cell>
          <cell r="D8301">
            <v>0</v>
          </cell>
          <cell r="E8301" t="str">
            <v>Pintura Interna</v>
          </cell>
          <cell r="F8301" t="str">
            <v>SINAPI Mai/26</v>
          </cell>
        </row>
        <row r="8302">
          <cell r="A8302">
            <v>104637</v>
          </cell>
          <cell r="B8302" t="str">
            <v>FUNDO SELADOR ACRÍLICO, APLICAÇÃO MECÂNICA EM TETO, UMA DEMÃO. AF_04/2023</v>
          </cell>
          <cell r="C8302" t="str">
            <v>M2</v>
          </cell>
          <cell r="D8302">
            <v>0</v>
          </cell>
          <cell r="E8302" t="str">
            <v>Pintura Interna</v>
          </cell>
          <cell r="F8302" t="str">
            <v>SINAPI Mai/26</v>
          </cell>
        </row>
        <row r="8303">
          <cell r="A8303">
            <v>104641</v>
          </cell>
          <cell r="B8303" t="str">
            <v>PINTURA LÁTEX ACRÍLICA ECONÔMICA, APLICAÇÃO MANUAL EM PAREDES, DUAS DEMÃOS. AF_04/2023</v>
          </cell>
          <cell r="C8303" t="str">
            <v>M2</v>
          </cell>
          <cell r="D8303">
            <v>11.24</v>
          </cell>
          <cell r="E8303" t="str">
            <v>Pintura Interna</v>
          </cell>
          <cell r="F8303" t="str">
            <v>SINAPI Mai/26</v>
          </cell>
        </row>
        <row r="8304">
          <cell r="A8304">
            <v>104639</v>
          </cell>
          <cell r="B8304" t="str">
            <v>PINTURA LÁTEX ACRÍLICA ECONÔMICA, APLICAÇÃO MANUAL EM TETO, DUAS DEMÃOS. AF_04/2023</v>
          </cell>
          <cell r="C8304" t="str">
            <v>M2</v>
          </cell>
          <cell r="D8304">
            <v>14.3</v>
          </cell>
          <cell r="E8304" t="str">
            <v>Pintura Interna</v>
          </cell>
          <cell r="F8304" t="str">
            <v>SINAPI Mai/26</v>
          </cell>
        </row>
        <row r="8305">
          <cell r="A8305">
            <v>104644</v>
          </cell>
          <cell r="B8305" t="str">
            <v>PINTURA LÁTEX ACRÍLICA ECONÔMICA, APLICAÇÃO MECÂNICA EM PAREDES, DUAS DEMÃOS. AF_04/2023</v>
          </cell>
          <cell r="C8305" t="str">
            <v>M2</v>
          </cell>
          <cell r="D8305">
            <v>0</v>
          </cell>
          <cell r="E8305" t="str">
            <v>Pintura Interna</v>
          </cell>
          <cell r="F8305" t="str">
            <v>SINAPI Mai/26</v>
          </cell>
        </row>
        <row r="8306">
          <cell r="A8306">
            <v>104643</v>
          </cell>
          <cell r="B8306" t="str">
            <v>PINTURA LÁTEX ACRÍLICA ECONÔMICA, APLICAÇÃO MECÂNICA EM TETO, DUAS DEMÃOS. AF_04/2023</v>
          </cell>
          <cell r="C8306" t="str">
            <v>M2</v>
          </cell>
          <cell r="D8306">
            <v>0</v>
          </cell>
          <cell r="E8306" t="str">
            <v>Pintura Interna</v>
          </cell>
          <cell r="F8306" t="str">
            <v>SINAPI Mai/26</v>
          </cell>
        </row>
        <row r="8307">
          <cell r="A8307">
            <v>88489</v>
          </cell>
          <cell r="B8307" t="str">
            <v>PINTURA LÁTEX ACRÍLICA PREMIUM, APLICAÇÃO MANUAL EM PAREDES, DUAS DEMÃOS. AF_04/2023</v>
          </cell>
          <cell r="C8307" t="str">
            <v>M2</v>
          </cell>
          <cell r="D8307">
            <v>14.87</v>
          </cell>
          <cell r="E8307" t="str">
            <v>Pintura Interna</v>
          </cell>
          <cell r="F8307" t="str">
            <v>SINAPI Mai/26</v>
          </cell>
        </row>
        <row r="8308">
          <cell r="A8308">
            <v>88488</v>
          </cell>
          <cell r="B8308" t="str">
            <v>PINTURA LÁTEX ACRÍLICA PREMIUM, APLICAÇÃO MANUAL EM TETO, DUAS DEMÃOS. AF_04/2023</v>
          </cell>
          <cell r="C8308" t="str">
            <v>M2</v>
          </cell>
          <cell r="D8308">
            <v>17.93</v>
          </cell>
          <cell r="E8308" t="str">
            <v>Pintura Interna</v>
          </cell>
          <cell r="F8308" t="str">
            <v>SINAPI Mai/26</v>
          </cell>
        </row>
        <row r="8309">
          <cell r="A8309">
            <v>104642</v>
          </cell>
          <cell r="B8309" t="str">
            <v>PINTURA LÁTEX ACRÍLICA STANDARD, APLICAÇÃO MANUAL EM PAREDES, DUAS DEMÃOS. AF_04/2023</v>
          </cell>
          <cell r="C8309" t="str">
            <v>M2</v>
          </cell>
          <cell r="D8309">
            <v>12.58</v>
          </cell>
          <cell r="E8309" t="str">
            <v>Pintura Interna</v>
          </cell>
          <cell r="F8309" t="str">
            <v>SINAPI Mai/26</v>
          </cell>
        </row>
        <row r="8310">
          <cell r="A8310">
            <v>104640</v>
          </cell>
          <cell r="B8310" t="str">
            <v>PINTURA LÁTEX ACRÍLICA STANDARD, APLICAÇÃO MANUAL EM TETO, DUAS DEMÃOS. AF_04/2023</v>
          </cell>
          <cell r="C8310" t="str">
            <v>M2</v>
          </cell>
          <cell r="D8310">
            <v>15.64</v>
          </cell>
          <cell r="E8310" t="str">
            <v>Pintura Interna</v>
          </cell>
          <cell r="F8310" t="str">
            <v>SINAPI Mai/26</v>
          </cell>
        </row>
        <row r="8311">
          <cell r="A8311">
            <v>95305</v>
          </cell>
          <cell r="B8311" t="str">
            <v>TEXTURA ACRÍLICA, APLICAÇÃO MANUAL EM PAREDE, UMA DEMÃO. AF_04/2023</v>
          </cell>
          <cell r="C8311" t="str">
            <v>M2</v>
          </cell>
          <cell r="D8311">
            <v>15.55</v>
          </cell>
          <cell r="E8311" t="str">
            <v>Pintura Interna</v>
          </cell>
          <cell r="F8311" t="str">
            <v>SINAPI Mai/26</v>
          </cell>
        </row>
        <row r="8312">
          <cell r="A8312">
            <v>95306</v>
          </cell>
          <cell r="B8312" t="str">
            <v>TEXTURA ACRÍLICA, APLICAÇÃO MANUAL EM TETO, UMA DEMÃO. AF_04/2023</v>
          </cell>
          <cell r="C8312" t="str">
            <v>M2</v>
          </cell>
          <cell r="D8312">
            <v>18.420000000000002</v>
          </cell>
          <cell r="E8312" t="str">
            <v>Pintura Interna</v>
          </cell>
          <cell r="F8312" t="str">
            <v>SINAPI Mai/26</v>
          </cell>
        </row>
        <row r="8313">
          <cell r="A8313">
            <v>102201</v>
          </cell>
          <cell r="B8313" t="str">
            <v>APLICAÇÃO MASSA ACRÍLICA PARA MADEIRA, PARA PINTURA COM TINTA DE ACABAMENTO (PIGMENTADA). AF_01/2021</v>
          </cell>
          <cell r="C8313" t="str">
            <v>M2</v>
          </cell>
          <cell r="D8313">
            <v>23.38</v>
          </cell>
          <cell r="E8313" t="str">
            <v>Pintura em Madeira</v>
          </cell>
          <cell r="F8313" t="str">
            <v>SINAPI Mai/26</v>
          </cell>
        </row>
        <row r="8314">
          <cell r="A8314">
            <v>102200</v>
          </cell>
          <cell r="B8314" t="str">
            <v>APLICAÇÃO MASSA ALQUÍDICA PARA MADEIRA, PARA PINTURA COM TINTA DE ACABAMENTO (PIGMENTADA). AF_01/2021</v>
          </cell>
          <cell r="C8314" t="str">
            <v>M2</v>
          </cell>
          <cell r="D8314">
            <v>24.67</v>
          </cell>
          <cell r="E8314" t="str">
            <v>Pintura em Madeira</v>
          </cell>
          <cell r="F8314" t="str">
            <v>SINAPI Mai/26</v>
          </cell>
        </row>
        <row r="8315">
          <cell r="A8315">
            <v>102202</v>
          </cell>
          <cell r="B8315" t="str">
            <v>APLICAÇÃO MASSA EPÓXI PARA MADEIRA, PARA PINTURA COM TINTA PU DE ACABAMENTO (PIGMENTADA). AF_01/2021</v>
          </cell>
          <cell r="C8315" t="str">
            <v>M2</v>
          </cell>
          <cell r="D8315">
            <v>56.88</v>
          </cell>
          <cell r="E8315" t="str">
            <v>Pintura em Madeira</v>
          </cell>
          <cell r="F8315" t="str">
            <v>SINAPI Mai/26</v>
          </cell>
        </row>
        <row r="8316">
          <cell r="A8316">
            <v>102193</v>
          </cell>
          <cell r="B8316" t="str">
            <v>LIXAMENTO DE MADEIRA PARA APLICAÇÃO DE FUNDO OU PINTURA. AF_01/2021</v>
          </cell>
          <cell r="C8316" t="str">
            <v>M2</v>
          </cell>
          <cell r="D8316">
            <v>2.54</v>
          </cell>
          <cell r="E8316" t="str">
            <v>Pintura em Madeira</v>
          </cell>
          <cell r="F8316" t="str">
            <v>SINAPI Mai/26</v>
          </cell>
        </row>
        <row r="8317">
          <cell r="A8317">
            <v>102194</v>
          </cell>
          <cell r="B8317" t="str">
            <v>LIXAMENTO DE MASSA PARA MADEIRA. AF_01/2021</v>
          </cell>
          <cell r="C8317" t="str">
            <v>M2</v>
          </cell>
          <cell r="D8317">
            <v>10.4</v>
          </cell>
          <cell r="E8317" t="str">
            <v>Pintura em Madeira</v>
          </cell>
          <cell r="F8317" t="str">
            <v>SINAPI Mai/26</v>
          </cell>
        </row>
        <row r="8318">
          <cell r="A8318">
            <v>102198</v>
          </cell>
          <cell r="B8318" t="str">
            <v>PINTURA FUNDO NIVELADOR ACRÍLICO BRANCO EM MADEIRA. AF_01/2021</v>
          </cell>
          <cell r="C8318" t="str">
            <v>M2</v>
          </cell>
          <cell r="D8318">
            <v>0</v>
          </cell>
          <cell r="E8318" t="str">
            <v>Pintura em Madeira</v>
          </cell>
          <cell r="F8318" t="str">
            <v>SINAPI Mai/26</v>
          </cell>
        </row>
        <row r="8319">
          <cell r="A8319">
            <v>102197</v>
          </cell>
          <cell r="B8319" t="str">
            <v>PINTURA FUNDO NIVELADOR ALQUÍDICO BRANCO EM MADEIRA. AF_01/2021</v>
          </cell>
          <cell r="C8319" t="str">
            <v>M2</v>
          </cell>
          <cell r="D8319">
            <v>30.48</v>
          </cell>
          <cell r="E8319" t="str">
            <v>Pintura em Madeira</v>
          </cell>
          <cell r="F8319" t="str">
            <v>SINAPI Mai/26</v>
          </cell>
        </row>
        <row r="8320">
          <cell r="A8320">
            <v>102195</v>
          </cell>
          <cell r="B8320" t="str">
            <v>PINTURA FUNDO NIVELADOR ALQUÍDICO INCOLOR EM MADEIRA. AF_01/2021</v>
          </cell>
          <cell r="C8320" t="str">
            <v>M2</v>
          </cell>
          <cell r="D8320">
            <v>0</v>
          </cell>
          <cell r="E8320" t="str">
            <v>Pintura em Madeira</v>
          </cell>
          <cell r="F8320" t="str">
            <v>SINAPI Mai/26</v>
          </cell>
        </row>
        <row r="8321">
          <cell r="A8321">
            <v>102199</v>
          </cell>
          <cell r="B8321" t="str">
            <v>PINTURA FUNDO NIVELADOR POLIURETÂNICO BRANCO EM MADEIRA. AF_01/2021</v>
          </cell>
          <cell r="C8321" t="str">
            <v>M2</v>
          </cell>
          <cell r="D8321">
            <v>0</v>
          </cell>
          <cell r="E8321" t="str">
            <v>Pintura em Madeira</v>
          </cell>
          <cell r="F8321" t="str">
            <v>SINAPI Mai/26</v>
          </cell>
        </row>
        <row r="8322">
          <cell r="A8322">
            <v>102196</v>
          </cell>
          <cell r="B8322" t="str">
            <v>PINTURA FUNDO NIVELADOR POLIURETÂNICO INCOLOR EM MADEIRA. AF_01/2021</v>
          </cell>
          <cell r="C8322" t="str">
            <v>M2</v>
          </cell>
          <cell r="D8322">
            <v>0</v>
          </cell>
          <cell r="E8322" t="str">
            <v>Pintura em Madeira</v>
          </cell>
          <cell r="F8322" t="str">
            <v>SINAPI Mai/26</v>
          </cell>
        </row>
        <row r="8323">
          <cell r="A8323">
            <v>102233</v>
          </cell>
          <cell r="B8323" t="str">
            <v>PINTURA IMUNIZANTE PARA MADEIRA, 1 DEMÃO. AF_01/2021</v>
          </cell>
          <cell r="C8323" t="str">
            <v>M2</v>
          </cell>
          <cell r="D8323">
            <v>13</v>
          </cell>
          <cell r="E8323" t="str">
            <v>Pintura em Madeira</v>
          </cell>
          <cell r="F8323" t="str">
            <v>SINAPI Mai/26</v>
          </cell>
        </row>
        <row r="8324">
          <cell r="A8324">
            <v>102234</v>
          </cell>
          <cell r="B8324" t="str">
            <v>PINTURA IMUNIZANTE PARA MADEIRA, 2 DEMÃOS. AF_01/2021</v>
          </cell>
          <cell r="C8324" t="str">
            <v>M2</v>
          </cell>
          <cell r="D8324">
            <v>26.01</v>
          </cell>
          <cell r="E8324" t="str">
            <v>Pintura em Madeira</v>
          </cell>
          <cell r="F8324" t="str">
            <v>SINAPI Mai/26</v>
          </cell>
        </row>
        <row r="8325">
          <cell r="A8325">
            <v>102207</v>
          </cell>
          <cell r="B8325" t="str">
            <v>PINTURA TINTA DE ACABAMENTO (PIGMENTADA) A ÓLEO EM MADEIRA, 1 DEMÃO. AF_01/2021</v>
          </cell>
          <cell r="C8325" t="str">
            <v>M2</v>
          </cell>
          <cell r="D8325">
            <v>10.69</v>
          </cell>
          <cell r="E8325" t="str">
            <v>Pintura em Madeira</v>
          </cell>
          <cell r="F8325" t="str">
            <v>SINAPI Mai/26</v>
          </cell>
        </row>
        <row r="8326">
          <cell r="A8326">
            <v>102217</v>
          </cell>
          <cell r="B8326" t="str">
            <v>PINTURA TINTA DE ACABAMENTO (PIGMENTADA) A ÓLEO EM MADEIRA, 2 DEMÃOS. AF_01/2021</v>
          </cell>
          <cell r="C8326" t="str">
            <v>M2</v>
          </cell>
          <cell r="D8326">
            <v>21.39</v>
          </cell>
          <cell r="E8326" t="str">
            <v>Pintura em Madeira</v>
          </cell>
          <cell r="F8326" t="str">
            <v>SINAPI Mai/26</v>
          </cell>
        </row>
        <row r="8327">
          <cell r="A8327">
            <v>102227</v>
          </cell>
          <cell r="B8327" t="str">
            <v>PINTURA TINTA DE ACABAMENTO (PIGMENTADA) A ÓLEO EM MADEIRA, 3 DEMÃOS. AF_01/2021</v>
          </cell>
          <cell r="C8327" t="str">
            <v>M2</v>
          </cell>
          <cell r="D8327">
            <v>32.1</v>
          </cell>
          <cell r="E8327" t="str">
            <v>Pintura em Madeira</v>
          </cell>
          <cell r="F8327" t="str">
            <v>SINAPI Mai/26</v>
          </cell>
        </row>
        <row r="8328">
          <cell r="A8328">
            <v>102211</v>
          </cell>
          <cell r="B8328" t="str">
            <v>PINTURA TINTA DE ACABAMENTO (PIGMENTADA) ESMALTE BASE ÁGUA EM MADEIRA, 1 DEMÃO. AF_01/2021</v>
          </cell>
          <cell r="C8328" t="str">
            <v>M2</v>
          </cell>
          <cell r="D8328">
            <v>0</v>
          </cell>
          <cell r="E8328" t="str">
            <v>Pintura em Madeira</v>
          </cell>
          <cell r="F8328" t="str">
            <v>SINAPI Mai/26</v>
          </cell>
        </row>
        <row r="8329">
          <cell r="A8329">
            <v>102221</v>
          </cell>
          <cell r="B8329" t="str">
            <v>PINTURA TINTA DE ACABAMENTO (PIGMENTADA) ESMALTE BASE ÁGUA EM MADEIRA, 2 DEMÃOS. AF_01/2021</v>
          </cell>
          <cell r="C8329" t="str">
            <v>M2</v>
          </cell>
          <cell r="D8329">
            <v>0</v>
          </cell>
          <cell r="E8329" t="str">
            <v>Pintura em Madeira</v>
          </cell>
          <cell r="F8329" t="str">
            <v>SINAPI Mai/26</v>
          </cell>
        </row>
        <row r="8330">
          <cell r="A8330">
            <v>102231</v>
          </cell>
          <cell r="B8330" t="str">
            <v>PINTURA TINTA DE ACABAMENTO (PIGMENTADA) ESMALTE BASE ÁGUA EM MADEIRA, 3 DEMÃOS. AF_01/2021</v>
          </cell>
          <cell r="C8330" t="str">
            <v>M2</v>
          </cell>
          <cell r="D8330">
            <v>0</v>
          </cell>
          <cell r="E8330" t="str">
            <v>Pintura em Madeira</v>
          </cell>
          <cell r="F8330" t="str">
            <v>SINAPI Mai/26</v>
          </cell>
        </row>
        <row r="8331">
          <cell r="A8331">
            <v>102209</v>
          </cell>
          <cell r="B8331" t="str">
            <v>PINTURA TINTA DE ACABAMENTO (PIGMENTADA) ESMALTE SINTÉTICO ACETINADO EM MADEIRA, 1 DEMÃO. AF_01/2021</v>
          </cell>
          <cell r="C8331" t="str">
            <v>M2</v>
          </cell>
          <cell r="D8331">
            <v>10.52</v>
          </cell>
          <cell r="E8331" t="str">
            <v>Pintura em Madeira</v>
          </cell>
          <cell r="F8331" t="str">
            <v>SINAPI Mai/26</v>
          </cell>
        </row>
        <row r="8332">
          <cell r="A8332">
            <v>102219</v>
          </cell>
          <cell r="B8332" t="str">
            <v>PINTURA TINTA DE ACABAMENTO (PIGMENTADA) ESMALTE SINTÉTICO ACETINADO EM MADEIRA, 2 DEMÃOS. AF_01/2021</v>
          </cell>
          <cell r="C8332" t="str">
            <v>M2</v>
          </cell>
          <cell r="D8332">
            <v>21.05</v>
          </cell>
          <cell r="E8332" t="str">
            <v>Pintura em Madeira</v>
          </cell>
          <cell r="F8332" t="str">
            <v>SINAPI Mai/26</v>
          </cell>
        </row>
        <row r="8333">
          <cell r="A8333">
            <v>102229</v>
          </cell>
          <cell r="B8333" t="str">
            <v>PINTURA TINTA DE ACABAMENTO (PIGMENTADA) ESMALTE SINTÉTICO ACETINADO EM MADEIRA, 3 DEMÃOS. AF_01/2021</v>
          </cell>
          <cell r="C8333" t="str">
            <v>M2</v>
          </cell>
          <cell r="D8333">
            <v>31.59</v>
          </cell>
          <cell r="E8333" t="str">
            <v>Pintura em Madeira</v>
          </cell>
          <cell r="F8333" t="str">
            <v>SINAPI Mai/26</v>
          </cell>
        </row>
        <row r="8334">
          <cell r="A8334">
            <v>102210</v>
          </cell>
          <cell r="B8334" t="str">
            <v>PINTURA TINTA DE ACABAMENTO (PIGMENTADA) ESMALTE SINTÉTICO BRILHANTE EM MADEIRA, 1 DEMÃO. AF_01/2021</v>
          </cell>
          <cell r="C8334" t="str">
            <v>M2</v>
          </cell>
          <cell r="D8334">
            <v>10.06</v>
          </cell>
          <cell r="E8334" t="str">
            <v>Pintura em Madeira</v>
          </cell>
          <cell r="F8334" t="str">
            <v>SINAPI Mai/26</v>
          </cell>
        </row>
        <row r="8335">
          <cell r="A8335">
            <v>102220</v>
          </cell>
          <cell r="B8335" t="str">
            <v>PINTURA TINTA DE ACABAMENTO (PIGMENTADA) ESMALTE SINTÉTICO BRILHANTE EM MADEIRA, 2 DEMÃOS. AF_01/2021</v>
          </cell>
          <cell r="C8335" t="str">
            <v>M2</v>
          </cell>
          <cell r="D8335">
            <v>20.13</v>
          </cell>
          <cell r="E8335" t="str">
            <v>Pintura em Madeira</v>
          </cell>
          <cell r="F8335" t="str">
            <v>SINAPI Mai/26</v>
          </cell>
        </row>
        <row r="8336">
          <cell r="A8336">
            <v>102230</v>
          </cell>
          <cell r="B8336" t="str">
            <v>PINTURA TINTA DE ACABAMENTO (PIGMENTADA) ESMALTE SINTÉTICO BRILHANTE EM MADEIRA, 3 DEMÃOS. AF_01/2021</v>
          </cell>
          <cell r="C8336" t="str">
            <v>M2</v>
          </cell>
          <cell r="D8336">
            <v>30.22</v>
          </cell>
          <cell r="E8336" t="str">
            <v>Pintura em Madeira</v>
          </cell>
          <cell r="F8336" t="str">
            <v>SINAPI Mai/26</v>
          </cell>
        </row>
        <row r="8337">
          <cell r="A8337">
            <v>102208</v>
          </cell>
          <cell r="B8337" t="str">
            <v>PINTURA TINTA DE ACABAMENTO (PIGMENTADA) ESMALTE SINTÉTICO FOSCO EM MADEIRA, 1 DEMÃO. AF_01/2021</v>
          </cell>
          <cell r="C8337" t="str">
            <v>M2</v>
          </cell>
          <cell r="D8337">
            <v>10.220000000000001</v>
          </cell>
          <cell r="E8337" t="str">
            <v>Pintura em Madeira</v>
          </cell>
          <cell r="F8337" t="str">
            <v>SINAPI Mai/26</v>
          </cell>
        </row>
        <row r="8338">
          <cell r="A8338">
            <v>102218</v>
          </cell>
          <cell r="B8338" t="str">
            <v>PINTURA TINTA DE ACABAMENTO (PIGMENTADA) ESMALTE SINTÉTICO FOSCO EM MADEIRA, 2 DEMÃOS. AF_01/2021</v>
          </cell>
          <cell r="C8338" t="str">
            <v>M2</v>
          </cell>
          <cell r="D8338">
            <v>20.43</v>
          </cell>
          <cell r="E8338" t="str">
            <v>Pintura em Madeira</v>
          </cell>
          <cell r="F8338" t="str">
            <v>SINAPI Mai/26</v>
          </cell>
        </row>
        <row r="8339">
          <cell r="A8339">
            <v>102228</v>
          </cell>
          <cell r="B8339" t="str">
            <v>PINTURA TINTA DE ACABAMENTO (PIGMENTADA) ESMALTE SINTÉTICO FOSCO EM MADEIRA, 3 DEMÃOS. AF_01/2021</v>
          </cell>
          <cell r="C8339" t="str">
            <v>M2</v>
          </cell>
          <cell r="D8339">
            <v>30.69</v>
          </cell>
          <cell r="E8339" t="str">
            <v>Pintura em Madeira</v>
          </cell>
          <cell r="F8339" t="str">
            <v>SINAPI Mai/26</v>
          </cell>
        </row>
        <row r="8340">
          <cell r="A8340">
            <v>102212</v>
          </cell>
          <cell r="B8340" t="str">
            <v>PINTURA TINTA DE ACABAMENTO (PIGMENTADA) POLIURETÂNICA EM MADEIRA, 1 DEMÃO. AF_01/2021</v>
          </cell>
          <cell r="C8340" t="str">
            <v>M2</v>
          </cell>
          <cell r="D8340">
            <v>0</v>
          </cell>
          <cell r="E8340" t="str">
            <v>Pintura em Madeira</v>
          </cell>
          <cell r="F8340" t="str">
            <v>SINAPI Mai/26</v>
          </cell>
        </row>
        <row r="8341">
          <cell r="A8341">
            <v>102222</v>
          </cell>
          <cell r="B8341" t="str">
            <v>PINTURA TINTA DE ACABAMENTO (PIGMENTADA) POLIURETÂNICA EM MADEIRA, 2 DEMÃOS. AF_01/2021</v>
          </cell>
          <cell r="C8341" t="str">
            <v>M2</v>
          </cell>
          <cell r="D8341">
            <v>0</v>
          </cell>
          <cell r="E8341" t="str">
            <v>Pintura em Madeira</v>
          </cell>
          <cell r="F8341" t="str">
            <v>SINAPI Mai/26</v>
          </cell>
        </row>
        <row r="8342">
          <cell r="A8342">
            <v>102232</v>
          </cell>
          <cell r="B8342" t="str">
            <v>PINTURA TINTA DE ACABAMENTO (PIGMENTADA) POLIURETÂNICA EM MADEIRA, 3 DEMÃOS. AF_01/2021</v>
          </cell>
          <cell r="C8342" t="str">
            <v>M2</v>
          </cell>
          <cell r="D8342">
            <v>0</v>
          </cell>
          <cell r="E8342" t="str">
            <v>Pintura em Madeira</v>
          </cell>
          <cell r="F8342" t="str">
            <v>SINAPI Mai/26</v>
          </cell>
        </row>
        <row r="8343">
          <cell r="A8343">
            <v>102203</v>
          </cell>
          <cell r="B8343" t="str">
            <v>PINTURA VERNIZ (INCOLOR) ALQUÍDICO EM MADEIRA, USO INTERNO E EXTERNO, 1 DEMÃO. AF_01/2021</v>
          </cell>
          <cell r="C8343" t="str">
            <v>M2</v>
          </cell>
          <cell r="D8343">
            <v>12.55</v>
          </cell>
          <cell r="E8343" t="str">
            <v>Pintura em Madeira</v>
          </cell>
          <cell r="F8343" t="str">
            <v>SINAPI Mai/26</v>
          </cell>
        </row>
        <row r="8344">
          <cell r="A8344">
            <v>102213</v>
          </cell>
          <cell r="B8344" t="str">
            <v>PINTURA VERNIZ (INCOLOR) ALQUÍDICO EM MADEIRA, USO INTERNO E EXTERNO, 2 DEMÃOS. AF_01/2021</v>
          </cell>
          <cell r="C8344" t="str">
            <v>M2</v>
          </cell>
          <cell r="D8344">
            <v>25.11</v>
          </cell>
          <cell r="E8344" t="str">
            <v>Pintura em Madeira</v>
          </cell>
          <cell r="F8344" t="str">
            <v>SINAPI Mai/26</v>
          </cell>
        </row>
        <row r="8345">
          <cell r="A8345">
            <v>102223</v>
          </cell>
          <cell r="B8345" t="str">
            <v>PINTURA VERNIZ (INCOLOR) ALQUÍDICO EM MADEIRA, USO INTERNO E EXTERNO, 3 DEMÃOS. AF_01/2021</v>
          </cell>
          <cell r="C8345" t="str">
            <v>M2</v>
          </cell>
          <cell r="D8345">
            <v>37.67</v>
          </cell>
          <cell r="E8345" t="str">
            <v>Pintura em Madeira</v>
          </cell>
          <cell r="F8345" t="str">
            <v>SINAPI Mai/26</v>
          </cell>
        </row>
        <row r="8346">
          <cell r="A8346">
            <v>102204</v>
          </cell>
          <cell r="B8346" t="str">
            <v>PINTURA VERNIZ (INCOLOR) ALQUÍDICO EM MADEIRA, USO INTERNO, 1 DEMÃO. AF_01/2021</v>
          </cell>
          <cell r="C8346" t="str">
            <v>M2</v>
          </cell>
          <cell r="D8346">
            <v>12.89</v>
          </cell>
          <cell r="E8346" t="str">
            <v>Pintura em Madeira</v>
          </cell>
          <cell r="F8346" t="str">
            <v>SINAPI Mai/26</v>
          </cell>
        </row>
        <row r="8347">
          <cell r="A8347">
            <v>102214</v>
          </cell>
          <cell r="B8347" t="str">
            <v>PINTURA VERNIZ (INCOLOR) ALQUÍDICO EM MADEIRA, USO INTERNO, 2 DEMÃOS. AF_01/2021</v>
          </cell>
          <cell r="C8347" t="str">
            <v>M2</v>
          </cell>
          <cell r="D8347">
            <v>25.8</v>
          </cell>
          <cell r="E8347" t="str">
            <v>Pintura em Madeira</v>
          </cell>
          <cell r="F8347" t="str">
            <v>SINAPI Mai/26</v>
          </cell>
        </row>
        <row r="8348">
          <cell r="A8348">
            <v>102224</v>
          </cell>
          <cell r="B8348" t="str">
            <v>PINTURA VERNIZ (INCOLOR) ALQUÍDICO EM MADEIRA, USO INTERNO, 3 DEMÃOS. AF_01/2021</v>
          </cell>
          <cell r="C8348" t="str">
            <v>M2</v>
          </cell>
          <cell r="D8348">
            <v>38.71</v>
          </cell>
          <cell r="E8348" t="str">
            <v>Pintura em Madeira</v>
          </cell>
          <cell r="F8348" t="str">
            <v>SINAPI Mai/26</v>
          </cell>
        </row>
        <row r="8349">
          <cell r="A8349">
            <v>102205</v>
          </cell>
          <cell r="B8349" t="str">
            <v>PINTURA VERNIZ (INCOLOR) POLIURETÂNICO (RESINA ALQUÍDICA MODIFICADA) EM MADEIRA, 1 DEMÃO. AF_01/2021</v>
          </cell>
          <cell r="C8349" t="str">
            <v>M2</v>
          </cell>
          <cell r="D8349">
            <v>11.78</v>
          </cell>
          <cell r="E8349" t="str">
            <v>Pintura em Madeira</v>
          </cell>
          <cell r="F8349" t="str">
            <v>SINAPI Mai/26</v>
          </cell>
        </row>
        <row r="8350">
          <cell r="A8350">
            <v>102215</v>
          </cell>
          <cell r="B8350" t="str">
            <v>PINTURA VERNIZ (INCOLOR) POLIURETÂNICO (RESINA ALQUÍDICA MODIFICADA) EM MADEIRA, 2 DEMÃOS. AF_01/2021</v>
          </cell>
          <cell r="C8350" t="str">
            <v>M2</v>
          </cell>
          <cell r="D8350">
            <v>23.58</v>
          </cell>
          <cell r="E8350" t="str">
            <v>Pintura em Madeira</v>
          </cell>
          <cell r="F8350" t="str">
            <v>SINAPI Mai/26</v>
          </cell>
        </row>
        <row r="8351">
          <cell r="A8351">
            <v>102225</v>
          </cell>
          <cell r="B8351" t="str">
            <v>PINTURA VERNIZ (INCOLOR) POLIURETÂNICO (RESINA ALQUÍDICA MODIFICADA) EM MADEIRA, 3 DEMÃOS. AF_01/2021</v>
          </cell>
          <cell r="C8351" t="str">
            <v>M2</v>
          </cell>
          <cell r="D8351">
            <v>35.380000000000003</v>
          </cell>
          <cell r="E8351" t="str">
            <v>Pintura em Madeira</v>
          </cell>
          <cell r="F8351" t="str">
            <v>SINAPI Mai/26</v>
          </cell>
        </row>
        <row r="8352">
          <cell r="A8352">
            <v>102206</v>
          </cell>
          <cell r="B8352" t="str">
            <v>PINTURA VERNIZ (INCOLOR) POLIURETÂNICO (RESINA POLIURETÂNICA) EM MADEIRA, 1 DEMÃO. AF_01/2021</v>
          </cell>
          <cell r="C8352" t="str">
            <v>M2</v>
          </cell>
          <cell r="D8352">
            <v>0</v>
          </cell>
          <cell r="E8352" t="str">
            <v>Pintura em Madeira</v>
          </cell>
          <cell r="F8352" t="str">
            <v>SINAPI Mai/26</v>
          </cell>
        </row>
        <row r="8353">
          <cell r="A8353">
            <v>102216</v>
          </cell>
          <cell r="B8353" t="str">
            <v>PINTURA VERNIZ (INCOLOR) POLIURETÂNICO (RESINA POLIURETÂNICA) EM MADEIRA, 2 DEMÃOS. AF_01/2021</v>
          </cell>
          <cell r="C8353" t="str">
            <v>M2</v>
          </cell>
          <cell r="D8353">
            <v>0</v>
          </cell>
          <cell r="E8353" t="str">
            <v>Pintura em Madeira</v>
          </cell>
          <cell r="F8353" t="str">
            <v>SINAPI Mai/26</v>
          </cell>
        </row>
        <row r="8354">
          <cell r="A8354">
            <v>102226</v>
          </cell>
          <cell r="B8354" t="str">
            <v>PINTURA VERNIZ (INCOLOR) POLIURETÂNICO (RESINA POLIURETÂNICA) EM MADEIRA, 3 DEMÃOS. AF_01/2021</v>
          </cell>
          <cell r="C8354" t="str">
            <v>M2</v>
          </cell>
          <cell r="D8354">
            <v>0</v>
          </cell>
          <cell r="E8354" t="str">
            <v>Pintura em Madeira</v>
          </cell>
          <cell r="F8354" t="str">
            <v>SINAPI Mai/26</v>
          </cell>
        </row>
        <row r="8355">
          <cell r="A8355">
            <v>100718</v>
          </cell>
          <cell r="B8355" t="str">
            <v>COLOCAÇÃO DE FITA PROTETORA PARA PINTURA. AF_01/2020</v>
          </cell>
          <cell r="C8355" t="str">
            <v>M</v>
          </cell>
          <cell r="D8355">
            <v>1.85</v>
          </cell>
          <cell r="E8355" t="str">
            <v>Pintura em Superfícies Metálicas</v>
          </cell>
          <cell r="F8355" t="str">
            <v>SINAPI Mai/26</v>
          </cell>
        </row>
        <row r="8356">
          <cell r="A8356">
            <v>100716</v>
          </cell>
          <cell r="B8356" t="str">
            <v>JATEAMENTO ABRASIVO COM GRANALHA DE AÇO EM PERFIL METÁLICO EM FÁBRICA. AF_01/2020</v>
          </cell>
          <cell r="C8356" t="str">
            <v>M2</v>
          </cell>
          <cell r="D8356">
            <v>25.38</v>
          </cell>
          <cell r="E8356" t="str">
            <v>Pintura em Superfícies Metálicas</v>
          </cell>
          <cell r="F8356" t="str">
            <v>SINAPI Mai/26</v>
          </cell>
        </row>
        <row r="8357">
          <cell r="A8357">
            <v>100717</v>
          </cell>
          <cell r="B8357" t="str">
            <v>LIXAMENTO MANUAL EM SUPERFÍCIES METÁLICAS EM OBRA. AF_01/2020</v>
          </cell>
          <cell r="C8357" t="str">
            <v>M2</v>
          </cell>
          <cell r="D8357">
            <v>12.34</v>
          </cell>
          <cell r="E8357" t="str">
            <v>Pintura em Superfícies Metálicas</v>
          </cell>
          <cell r="F8357" t="str">
            <v>SINAPI Mai/26</v>
          </cell>
        </row>
        <row r="8358">
          <cell r="A8358">
            <v>100754</v>
          </cell>
          <cell r="B8358" t="str">
            <v>PINTURA COM TINTA ACRÍLICA DE ACABAMENTO APLICADA A ROLO OU PINCEL SOBRE SUPERFÍCIES METÁLICAS (EXCETO PERFIL) EXECUTADO EM OBRA (02 DEMÃOS). AF_01/2020</v>
          </cell>
          <cell r="C8358" t="str">
            <v>M2</v>
          </cell>
          <cell r="D8358">
            <v>37.81</v>
          </cell>
          <cell r="E8358" t="str">
            <v>Pintura em Superfícies Metálicas</v>
          </cell>
          <cell r="F8358" t="str">
            <v>SINAPI Mai/26</v>
          </cell>
        </row>
        <row r="8359">
          <cell r="A8359">
            <v>100736</v>
          </cell>
          <cell r="B8359" t="str">
            <v>PINTURA COM TINTA ACRÍLICA DE ACABAMENTO APLICADA A ROLO OU PINCEL SOBRE SUPERFÍCIES METÁLICAS (EXCETO PERFIL) EXECUTADO EM OBRA (POR DEMÃO). AF_01/2020</v>
          </cell>
          <cell r="C8359" t="str">
            <v>M2</v>
          </cell>
          <cell r="D8359">
            <v>18.899999999999999</v>
          </cell>
          <cell r="E8359" t="str">
            <v>Pintura em Superfícies Metálicas</v>
          </cell>
          <cell r="F8359" t="str">
            <v>SINAPI Mai/26</v>
          </cell>
        </row>
        <row r="8360">
          <cell r="A8360">
            <v>100753</v>
          </cell>
          <cell r="B8360" t="str">
            <v>PINTURA COM TINTA ACRÍLICA DE ACABAMENTO PULVERIZADA SOBRE SUPERFÍCIES METÁLICAS (EXCETO PERFIL) EXECUTADO EM OBRA (02 DEMÃOS). AF_01/2020_PE</v>
          </cell>
          <cell r="C8360" t="str">
            <v>M2</v>
          </cell>
          <cell r="D8360">
            <v>28.17</v>
          </cell>
          <cell r="E8360" t="str">
            <v>Pintura em Superfícies Metálicas</v>
          </cell>
          <cell r="F8360" t="str">
            <v>SINAPI Mai/26</v>
          </cell>
        </row>
        <row r="8361">
          <cell r="A8361">
            <v>100735</v>
          </cell>
          <cell r="B8361" t="str">
            <v>PINTURA COM TINTA ACRÍLICA DE ACABAMENTO PULVERIZADA SOBRE SUPERFÍCIES METÁLICAS (EXCETO PERFIL) EXECUTADO EM OBRA (POR DEMÃO). AF_01/2020_PE</v>
          </cell>
          <cell r="C8361" t="str">
            <v>M2</v>
          </cell>
          <cell r="D8361">
            <v>14.08</v>
          </cell>
          <cell r="E8361" t="str">
            <v>Pintura em Superfícies Metálicas</v>
          </cell>
          <cell r="F8361" t="str">
            <v>SINAPI Mai/26</v>
          </cell>
        </row>
        <row r="8362">
          <cell r="A8362">
            <v>100734</v>
          </cell>
          <cell r="B8362" t="str">
            <v>PINTURA COM TINTA ACRÍLICA DE FUNDO APLICADA A ROLO OU PINCEL SOBRE SUPERFÍCIES METÁLICAS (EXCETO PERFIL) EXECUTADO EM OBRA (POR DEMÃO). AF_01/2020</v>
          </cell>
          <cell r="C8362" t="str">
            <v>M2</v>
          </cell>
          <cell r="D8362">
            <v>20.170000000000002</v>
          </cell>
          <cell r="E8362" t="str">
            <v>Pintura em Superfícies Metálicas</v>
          </cell>
          <cell r="F8362" t="str">
            <v>SINAPI Mai/26</v>
          </cell>
        </row>
        <row r="8363">
          <cell r="A8363">
            <v>100733</v>
          </cell>
          <cell r="B8363" t="str">
            <v>PINTURA COM TINTA ACRÍLICA DE FUNDO PULVERIZADA SOBRE SUPERFÍCIES METÁLICAS (EXCETO PERFIL) EXECUTADO EM OBRA (POR DEMÃO). AF_01/2020_PE</v>
          </cell>
          <cell r="C8363" t="str">
            <v>M2</v>
          </cell>
          <cell r="D8363">
            <v>15.57</v>
          </cell>
          <cell r="E8363" t="str">
            <v>Pintura em Superfícies Metálicas</v>
          </cell>
          <cell r="F8363" t="str">
            <v>SINAPI Mai/26</v>
          </cell>
        </row>
        <row r="8364">
          <cell r="A8364">
            <v>100740</v>
          </cell>
          <cell r="B8364" t="str">
            <v>PINTURA COM TINTA ALQUÍDICA DE ACABAMENTO (ESMALTE SINTÉTICO ACETINADO) APLICADA A ROLO OU PINCEL SOBRE PERFIL METÁLICO EXECUTADO EM FÁBRICA (POR DEMÃO). AF_01/2020</v>
          </cell>
          <cell r="C8364" t="str">
            <v>M2</v>
          </cell>
          <cell r="D8364">
            <v>14.07</v>
          </cell>
          <cell r="E8364" t="str">
            <v>Pintura em Superfícies Metálicas</v>
          </cell>
          <cell r="F8364" t="str">
            <v>SINAPI Mai/26</v>
          </cell>
        </row>
        <row r="8365">
          <cell r="A8365">
            <v>100758</v>
          </cell>
          <cell r="B8365" t="str">
            <v>PINTURA COM TINTA ALQUÍDICA DE ACABAMENTO (ESMALTE SINTÉTICO ACETINADO) APLICADA A ROLO OU PINCEL SOBRE SUPERFÍCIES METÁLICAS (EXCETO PERFIL) EXECUTADO EM OBRA (02 DEMÃOS). AF_01/2020</v>
          </cell>
          <cell r="C8365" t="str">
            <v>M2</v>
          </cell>
          <cell r="D8365">
            <v>63.15</v>
          </cell>
          <cell r="E8365" t="str">
            <v>Pintura em Superfícies Metálicas</v>
          </cell>
          <cell r="F8365" t="str">
            <v>SINAPI Mai/26</v>
          </cell>
        </row>
        <row r="8366">
          <cell r="A8366">
            <v>100742</v>
          </cell>
          <cell r="B8366" t="str">
            <v>PINTURA COM TINTA ALQUÍDICA DE ACABAMENTO (ESMALTE SINTÉTICO ACETINADO) APLICADA A ROLO OU PINCEL SOBRE SUPERFÍCIES METÁLICAS (EXCETO PERFIL) EXECUTADO EM OBRA (POR DEMÃO). AF_01/2020</v>
          </cell>
          <cell r="C8366" t="str">
            <v>M2</v>
          </cell>
          <cell r="D8366">
            <v>31.55</v>
          </cell>
          <cell r="E8366" t="str">
            <v>Pintura em Superfícies Metálicas</v>
          </cell>
          <cell r="F8366" t="str">
            <v>SINAPI Mai/26</v>
          </cell>
        </row>
        <row r="8367">
          <cell r="A8367">
            <v>100739</v>
          </cell>
          <cell r="B8367" t="str">
            <v>PINTURA COM TINTA ALQUÍDICA DE ACABAMENTO (ESMALTE SINTÉTICO ACETINADO) PULVERIZADA SOBRE PERFIL METÁLICO EXECUTADO EM FÁBRICA (POR DEMÃO). AF_01/2020_PE</v>
          </cell>
          <cell r="C8367" t="str">
            <v>M2</v>
          </cell>
          <cell r="D8367">
            <v>12.85</v>
          </cell>
          <cell r="E8367" t="str">
            <v>Pintura em Superfícies Metálicas</v>
          </cell>
          <cell r="F8367" t="str">
            <v>SINAPI Mai/26</v>
          </cell>
        </row>
        <row r="8368">
          <cell r="A8368">
            <v>100757</v>
          </cell>
          <cell r="B8368" t="str">
            <v>PINTURA COM TINTA ALQUÍDICA DE ACABAMENTO (ESMALTE SINTÉTICO ACETINADO) PULVERIZADA SOBRE SUPERFÍCIES METÁLICAS (EXCETO PERFIL) EXECUTADO EM OBRA (02 DEMÃOS). AF_01/2020_PE</v>
          </cell>
          <cell r="C8368" t="str">
            <v>M2</v>
          </cell>
          <cell r="D8368">
            <v>61.71</v>
          </cell>
          <cell r="E8368" t="str">
            <v>Pintura em Superfícies Metálicas</v>
          </cell>
          <cell r="F8368" t="str">
            <v>SINAPI Mai/26</v>
          </cell>
        </row>
        <row r="8369">
          <cell r="A8369">
            <v>100741</v>
          </cell>
          <cell r="B8369" t="str">
            <v>PINTURA COM TINTA ALQUÍDICA DE ACABAMENTO (ESMALTE SINTÉTICO ACETINADO) PULVERIZADA SOBRE SUPERFÍCIES METÁLICAS (EXCETO PERFIL) EXECUTADO EM OBRA (POR DEMÃO). AF_01/2020_PE</v>
          </cell>
          <cell r="C8369" t="str">
            <v>M2</v>
          </cell>
          <cell r="D8369">
            <v>30.85</v>
          </cell>
          <cell r="E8369" t="str">
            <v>Pintura em Superfícies Metálicas</v>
          </cell>
          <cell r="F8369" t="str">
            <v>SINAPI Mai/26</v>
          </cell>
        </row>
        <row r="8370">
          <cell r="A8370">
            <v>100744</v>
          </cell>
          <cell r="B8370" t="str">
            <v>PINTURA COM TINTA ALQUÍDICA DE ACABAMENTO (ESMALTE SINTÉTICO BRILHANTE) APLICADA A ROLO OU PINCEL SOBRE PERFIL METÁLICO EXECUTADO EM FÁBRICA (POR DEMÃO). AF_01/2020</v>
          </cell>
          <cell r="C8370" t="str">
            <v>M2</v>
          </cell>
          <cell r="D8370">
            <v>13.89</v>
          </cell>
          <cell r="E8370" t="str">
            <v>Pintura em Superfícies Metálicas</v>
          </cell>
          <cell r="F8370" t="str">
            <v>SINAPI Mai/26</v>
          </cell>
        </row>
        <row r="8371">
          <cell r="A8371">
            <v>100760</v>
          </cell>
          <cell r="B8371" t="str">
            <v>PINTURA COM TINTA ALQUÍDICA DE ACABAMENTO (ESMALTE SINTÉTICO BRILHANTE) APLICADA A ROLO OU PINCEL SOBRE SUPERFÍCIES METÁLICAS (EXCETO PERFIL) EXECUTADO EM OBRA (02 DEMÃOS). AF_01/2020</v>
          </cell>
          <cell r="C8371" t="str">
            <v>M2</v>
          </cell>
          <cell r="D8371">
            <v>62.78</v>
          </cell>
          <cell r="E8371" t="str">
            <v>Pintura em Superfícies Metálicas</v>
          </cell>
          <cell r="F8371" t="str">
            <v>SINAPI Mai/26</v>
          </cell>
        </row>
        <row r="8372">
          <cell r="A8372">
            <v>100746</v>
          </cell>
          <cell r="B8372" t="str">
            <v>PINTURA COM TINTA ALQUÍDICA DE ACABAMENTO (ESMALTE SINTÉTICO BRILHANTE) APLICADA A ROLO OU PINCEL SOBRE SUPERFÍCIES METÁLICAS (EXCETO PERFIL) EXECUTADO EM OBRA (POR DEMÃO). AF_01/2020</v>
          </cell>
          <cell r="C8372" t="str">
            <v>M2</v>
          </cell>
          <cell r="D8372">
            <v>31.37</v>
          </cell>
          <cell r="E8372" t="str">
            <v>Pintura em Superfícies Metálicas</v>
          </cell>
          <cell r="F8372" t="str">
            <v>SINAPI Mai/26</v>
          </cell>
        </row>
        <row r="8373">
          <cell r="A8373">
            <v>100743</v>
          </cell>
          <cell r="B8373" t="str">
            <v>PINTURA COM TINTA ALQUÍDICA DE ACABAMENTO (ESMALTE SINTÉTICO BRILHANTE) PULVERIZADA SOBRE PERFIL METÁLICO EXECUTADO EM FÁBRICA (POR DEMÃO). AF_01/2020_PE</v>
          </cell>
          <cell r="C8373" t="str">
            <v>M2</v>
          </cell>
          <cell r="D8373">
            <v>12.57</v>
          </cell>
          <cell r="E8373" t="str">
            <v>Pintura em Superfícies Metálicas</v>
          </cell>
          <cell r="F8373" t="str">
            <v>SINAPI Mai/26</v>
          </cell>
        </row>
        <row r="8374">
          <cell r="A8374">
            <v>100759</v>
          </cell>
          <cell r="B8374" t="str">
            <v>PINTURA COM TINTA ALQUÍDICA DE ACABAMENTO (ESMALTE SINTÉTICO BRILHANTE) PULVERIZADA SOBRE SUPERFÍCIES METÁLICAS (EXCETO PERFIL) EXECUTADO EM OBRA (02 DEMÃOS). AF_01/2020_PE</v>
          </cell>
          <cell r="C8374" t="str">
            <v>M2</v>
          </cell>
          <cell r="D8374">
            <v>61.11</v>
          </cell>
          <cell r="E8374" t="str">
            <v>Pintura em Superfícies Metálicas</v>
          </cell>
          <cell r="F8374" t="str">
            <v>SINAPI Mai/26</v>
          </cell>
        </row>
        <row r="8375">
          <cell r="A8375">
            <v>100745</v>
          </cell>
          <cell r="B8375" t="str">
            <v>PINTURA COM TINTA ALQUÍDICA DE ACABAMENTO (ESMALTE SINTÉTICO BRILHANTE) PULVERIZADA SOBRE SUPERFÍCIES METÁLICAS (EXCETO PERFIL) EXECUTADO EM OBRA (POR DEMÃO). AF_01/2020_PE</v>
          </cell>
          <cell r="C8375" t="str">
            <v>M2</v>
          </cell>
          <cell r="D8375">
            <v>30.55</v>
          </cell>
          <cell r="E8375" t="str">
            <v>Pintura em Superfícies Metálicas</v>
          </cell>
          <cell r="F8375" t="str">
            <v>SINAPI Mai/26</v>
          </cell>
        </row>
        <row r="8376">
          <cell r="A8376">
            <v>100748</v>
          </cell>
          <cell r="B8376" t="str">
            <v>PINTURA COM TINTA ALQUÍDICA DE ACABAMENTO (ESMALTE SINTÉTICO FOSCO) APLICADA A ROLO OU PINCEL SOBRE PERFIL METÁLICO EXECUTADO EM FÁBRICA (POR DEMÃO). AF_01/2020</v>
          </cell>
          <cell r="C8376" t="str">
            <v>M2</v>
          </cell>
          <cell r="D8376">
            <v>13.96</v>
          </cell>
          <cell r="E8376" t="str">
            <v>Pintura em Superfícies Metálicas</v>
          </cell>
          <cell r="F8376" t="str">
            <v>SINAPI Mai/26</v>
          </cell>
        </row>
        <row r="8377">
          <cell r="A8377">
            <v>100762</v>
          </cell>
          <cell r="B8377" t="str">
            <v>PINTURA COM TINTA ALQUÍDICA DE ACABAMENTO (ESMALTE SINTÉTICO FOSCO) APLICADA A ROLO OU PINCEL SOBRE SUPERFÍCIES METÁLICAS (EXCETO PERFIL) EXECUTADO EM OBRA (02 DEMÃOS). AF_01/2020</v>
          </cell>
          <cell r="C8377" t="str">
            <v>M2</v>
          </cell>
          <cell r="D8377">
            <v>62.93</v>
          </cell>
          <cell r="E8377" t="str">
            <v>Pintura em Superfícies Metálicas</v>
          </cell>
          <cell r="F8377" t="str">
            <v>SINAPI Mai/26</v>
          </cell>
        </row>
        <row r="8378">
          <cell r="A8378">
            <v>100750</v>
          </cell>
          <cell r="B8378" t="str">
            <v>PINTURA COM TINTA ALQUÍDICA DE ACABAMENTO (ESMALTE SINTÉTICO FOSCO) APLICADA A ROLO OU PINCEL SOBRE SUPERFÍCIES METÁLICAS (EXCETO PERFIL) EXECUTADO EM OBRA (POR DEMÃO). AF_01/2020</v>
          </cell>
          <cell r="C8378" t="str">
            <v>M2</v>
          </cell>
          <cell r="D8378">
            <v>31.45</v>
          </cell>
          <cell r="E8378" t="str">
            <v>Pintura em Superfícies Metálicas</v>
          </cell>
          <cell r="F8378" t="str">
            <v>SINAPI Mai/26</v>
          </cell>
        </row>
        <row r="8379">
          <cell r="A8379">
            <v>100747</v>
          </cell>
          <cell r="B8379" t="str">
            <v>PINTURA COM TINTA ALQUÍDICA DE ACABAMENTO (ESMALTE SINTÉTICO FOSCO) PULVERIZADA SOBRE PERFIL METÁLICO EXECUTADO EM FÁBRICA (POR DEMÃO). AF_01/2020_PE</v>
          </cell>
          <cell r="C8379" t="str">
            <v>M2</v>
          </cell>
          <cell r="D8379">
            <v>12.69</v>
          </cell>
          <cell r="E8379" t="str">
            <v>Pintura em Superfícies Metálicas</v>
          </cell>
          <cell r="F8379" t="str">
            <v>SINAPI Mai/26</v>
          </cell>
        </row>
        <row r="8380">
          <cell r="A8380">
            <v>100761</v>
          </cell>
          <cell r="B8380" t="str">
            <v>PINTURA COM TINTA ALQUÍDICA DE ACABAMENTO (ESMALTE SINTÉTICO FOSCO) PULVERIZADA SOBRE SUPERFÍCIES METÁLICAS (EXCETO PERFIL) EXECUTADO EM OBRA (02 DEMÃOS). AF_01/2020_PE</v>
          </cell>
          <cell r="C8380" t="str">
            <v>M2</v>
          </cell>
          <cell r="D8380">
            <v>61.36</v>
          </cell>
          <cell r="E8380" t="str">
            <v>Pintura em Superfícies Metálicas</v>
          </cell>
          <cell r="F8380" t="str">
            <v>SINAPI Mai/26</v>
          </cell>
        </row>
        <row r="8381">
          <cell r="A8381">
            <v>100749</v>
          </cell>
          <cell r="B8381" t="str">
            <v>PINTURA COM TINTA ALQUÍDICA DE ACABAMENTO (ESMALTE SINTÉTICO FOSCO) PULVERIZADA SOBRE SUPERFÍCIES METÁLICAS (EXCETO PERFIL) EXECUTADO EM OBRA (POR DEMÃO). AF_01/2020_PE</v>
          </cell>
          <cell r="C8381" t="str">
            <v>M2</v>
          </cell>
          <cell r="D8381">
            <v>30.68</v>
          </cell>
          <cell r="E8381" t="str">
            <v>Pintura em Superfícies Metálicas</v>
          </cell>
          <cell r="F8381" t="str">
            <v>SINAPI Mai/26</v>
          </cell>
        </row>
        <row r="8382">
          <cell r="A8382">
            <v>100720</v>
          </cell>
          <cell r="B8382" t="str">
            <v>PINTURA COM TINTA ALQUÍDICA DE FUNDO (TIPO ZARCÃO) APLICADA A ROLO OU PINCEL SOBRE PERFIL METÁLICO EXECUTADO EM FÁBRICA (POR DEMÃO). AF_01/2020</v>
          </cell>
          <cell r="C8382" t="str">
            <v>M2</v>
          </cell>
          <cell r="D8382">
            <v>13.41</v>
          </cell>
          <cell r="E8382" t="str">
            <v>Pintura em Superfícies Metálicas</v>
          </cell>
          <cell r="F8382" t="str">
            <v>SINAPI Mai/26</v>
          </cell>
        </row>
        <row r="8383">
          <cell r="A8383">
            <v>100722</v>
          </cell>
          <cell r="B8383" t="str">
            <v>PINTURA COM TINTA ALQUÍDICA DE FUNDO (TIPO ZARCÃO) APLICADA A ROLO OU PINCEL SOBRE SUPERFÍCIES METÁLICAS (EXCETO PERFIL) EXECUTADO EM OBRA (POR DEMÃO). AF_01/2020</v>
          </cell>
          <cell r="C8383" t="str">
            <v>M2</v>
          </cell>
          <cell r="D8383">
            <v>30.93</v>
          </cell>
          <cell r="E8383" t="str">
            <v>Pintura em Superfícies Metálicas</v>
          </cell>
          <cell r="F8383" t="str">
            <v>SINAPI Mai/26</v>
          </cell>
        </row>
        <row r="8384">
          <cell r="A8384">
            <v>100719</v>
          </cell>
          <cell r="B8384" t="str">
            <v>PINTURA COM TINTA ALQUÍDICA DE FUNDO (TIPO ZARCÃO) PULVERIZADA SOBRE PERFIL METÁLICO EXECUTADO EM FÁBRICA (POR DEMÃO). AF_01/2020_PE</v>
          </cell>
          <cell r="C8384" t="str">
            <v>M2</v>
          </cell>
          <cell r="D8384">
            <v>13.04</v>
          </cell>
          <cell r="E8384" t="str">
            <v>Pintura em Superfícies Metálicas</v>
          </cell>
          <cell r="F8384" t="str">
            <v>SINAPI Mai/26</v>
          </cell>
        </row>
        <row r="8385">
          <cell r="A8385">
            <v>100721</v>
          </cell>
          <cell r="B8385" t="str">
            <v>PINTURA COM TINTA ALQUÍDICA DE FUNDO (TIPO ZARCÃO) PULVERIZADA SOBRE SUPERFÍCIES METÁLICAS (EXCETO PERFIL) EXECUTADO EM OBRA (POR DEMÃO). AF_01/2020_PE</v>
          </cell>
          <cell r="C8385" t="str">
            <v>M2</v>
          </cell>
          <cell r="D8385">
            <v>31.29</v>
          </cell>
          <cell r="E8385" t="str">
            <v>Pintura em Superfícies Metálicas</v>
          </cell>
          <cell r="F8385" t="str">
            <v>SINAPI Mai/26</v>
          </cell>
        </row>
        <row r="8386">
          <cell r="A8386">
            <v>100724</v>
          </cell>
          <cell r="B8386" t="str">
            <v>PINTURA COM TINTA ALQUÍDICA DE FUNDO E ACABAMENTO (ESMALTE SINTÉTICO GRAFITE) APLICADA A ROLO OU PINCEL SOBRE PERFIL METÁLICO EXECUTADO EM FÁBRICA (POR DEMÃO). AF_01/2020</v>
          </cell>
          <cell r="C8386" t="str">
            <v>M2</v>
          </cell>
          <cell r="D8386">
            <v>17.170000000000002</v>
          </cell>
          <cell r="E8386" t="str">
            <v>Pintura em Superfícies Metálicas</v>
          </cell>
          <cell r="F8386" t="str">
            <v>SINAPI Mai/26</v>
          </cell>
        </row>
        <row r="8387">
          <cell r="A8387">
            <v>100726</v>
          </cell>
          <cell r="B8387" t="str">
            <v>PINTURA COM TINTA ALQUÍDICA DE FUNDO E ACABAMENTO (ESMALTE SINTÉTICO GRAFITE) APLICADA A ROLO OU PINCEL SOBRE SUPERFÍCIES METÁLICAS (EXCETO PERFIL) EXECUTADO EM OBRA (POR DEMÃO). AF_01/2020</v>
          </cell>
          <cell r="C8387" t="str">
            <v>M2</v>
          </cell>
          <cell r="D8387">
            <v>34.58</v>
          </cell>
          <cell r="E8387" t="str">
            <v>Pintura em Superfícies Metálicas</v>
          </cell>
          <cell r="F8387" t="str">
            <v>SINAPI Mai/26</v>
          </cell>
        </row>
        <row r="8388">
          <cell r="A8388">
            <v>100723</v>
          </cell>
          <cell r="B8388" t="str">
            <v>PINTURA COM TINTA ALQUÍDICA DE FUNDO E ACABAMENTO (ESMALTE SINTÉTICO GRAFITE) PULVERIZADA SOBRE PERFIL METÁLICO EXECUTADO EM FÁBRICA (POR DEMÃO). AF_01/2020_PE</v>
          </cell>
          <cell r="C8388" t="str">
            <v>M2</v>
          </cell>
          <cell r="D8388">
            <v>13.98</v>
          </cell>
          <cell r="E8388" t="str">
            <v>Pintura em Superfícies Metálicas</v>
          </cell>
          <cell r="F8388" t="str">
            <v>SINAPI Mai/26</v>
          </cell>
        </row>
        <row r="8389">
          <cell r="A8389">
            <v>100725</v>
          </cell>
          <cell r="B8389" t="str">
            <v>PINTURA COM TINTA ALQUÍDICA DE FUNDO E ACABAMENTO (ESMALTE SINTÉTICO GRAFITE) PULVERIZADA SOBRE SUPERFÍCIES METÁLICAS (EXCETO PERFIL) EXECUTADO EM OBRA (POR DEMÃO). AF_01/2020_PE</v>
          </cell>
          <cell r="C8389" t="str">
            <v>M2</v>
          </cell>
          <cell r="D8389">
            <v>31.59</v>
          </cell>
          <cell r="E8389" t="str">
            <v>Pintura em Superfícies Metálicas</v>
          </cell>
          <cell r="F8389" t="str">
            <v>SINAPI Mai/26</v>
          </cell>
        </row>
        <row r="8390">
          <cell r="A8390">
            <v>100752</v>
          </cell>
          <cell r="B8390" t="str">
            <v>PINTURA COM TINTA EPOXÍDICA DE ACABAMENTO APLICADA A ROLO OU PINCEL SOBRE PERFIL METÁLICO EXECUTADO EM FÁBRICA (02 DEMÃOS). AF_01/2020</v>
          </cell>
          <cell r="C8390" t="str">
            <v>M2</v>
          </cell>
          <cell r="D8390">
            <v>56.81</v>
          </cell>
          <cell r="E8390" t="str">
            <v>Pintura em Superfícies Metálicas</v>
          </cell>
          <cell r="F8390" t="str">
            <v>SINAPI Mai/26</v>
          </cell>
        </row>
        <row r="8391">
          <cell r="A8391">
            <v>100730</v>
          </cell>
          <cell r="B8391" t="str">
            <v>PINTURA COM TINTA EPOXÍDICA DE ACABAMENTO APLICADA A ROLO OU PINCEL SOBRE PERFIL METÁLICO EXECUTADO EM FÁBRICA (POR DEMÃO). AF_01/2020</v>
          </cell>
          <cell r="C8391" t="str">
            <v>M2</v>
          </cell>
          <cell r="D8391">
            <v>28.4</v>
          </cell>
          <cell r="E8391" t="str">
            <v>Pintura em Superfícies Metálicas</v>
          </cell>
          <cell r="F8391" t="str">
            <v>SINAPI Mai/26</v>
          </cell>
        </row>
        <row r="8392">
          <cell r="A8392">
            <v>100751</v>
          </cell>
          <cell r="B8392" t="str">
            <v>PINTURA COM TINTA EPOXÍDICA DE ACABAMENTO PULVERIZADA SOBRE PERFIL METÁLICO EXECUTADO EM FÁBRICA (02 DEMÃOS). AF_01/2020_PE</v>
          </cell>
          <cell r="C8392" t="str">
            <v>M2</v>
          </cell>
          <cell r="D8392">
            <v>47.84</v>
          </cell>
          <cell r="E8392" t="str">
            <v>Pintura em Superfícies Metálicas</v>
          </cell>
          <cell r="F8392" t="str">
            <v>SINAPI Mai/26</v>
          </cell>
        </row>
        <row r="8393">
          <cell r="A8393">
            <v>100729</v>
          </cell>
          <cell r="B8393" t="str">
            <v>PINTURA COM TINTA EPOXÍDICA DE ACABAMENTO PULVERIZADA SOBRE PERFIL METÁLICO EXECUTADO EM FÁBRICA (POR DEMÃO). AF_01/2020_PE</v>
          </cell>
          <cell r="C8393" t="str">
            <v>M2</v>
          </cell>
          <cell r="D8393">
            <v>23.91</v>
          </cell>
          <cell r="E8393" t="str">
            <v>Pintura em Superfícies Metálicas</v>
          </cell>
          <cell r="F8393" t="str">
            <v>SINAPI Mai/26</v>
          </cell>
        </row>
        <row r="8394">
          <cell r="A8394">
            <v>100728</v>
          </cell>
          <cell r="B8394" t="str">
            <v>PINTURA COM TINTA EPOXÍDICA DE FUNDO APLICADA A ROLO OU PINCEL SOBRE PERFIL METÁLICO EXECUTADO EM FÁBRICA (POR DEMÃO). AF_01/2020</v>
          </cell>
          <cell r="C8394" t="str">
            <v>M2</v>
          </cell>
          <cell r="D8394">
            <v>28.81</v>
          </cell>
          <cell r="E8394" t="str">
            <v>Pintura em Superfícies Metálicas</v>
          </cell>
          <cell r="F8394" t="str">
            <v>SINAPI Mai/26</v>
          </cell>
        </row>
        <row r="8395">
          <cell r="A8395">
            <v>100732</v>
          </cell>
          <cell r="B8395" t="str">
            <v>PINTURA COM TINTA EPOXÍDICA DE FUNDO E ACABAMENTO APLICADA A ROLO OU PINCEL SOBRE PERFIL METÁLICO EXECUTADO EM FÁBRICA (POR DEMÃO). AF_01/2020</v>
          </cell>
          <cell r="C8395" t="str">
            <v>M2</v>
          </cell>
          <cell r="D8395">
            <v>0</v>
          </cell>
          <cell r="E8395" t="str">
            <v>Pintura em Superfícies Metálicas</v>
          </cell>
          <cell r="F8395" t="str">
            <v>SINAPI Mai/26</v>
          </cell>
        </row>
        <row r="8396">
          <cell r="A8396">
            <v>100731</v>
          </cell>
          <cell r="B8396" t="str">
            <v>PINTURA COM TINTA EPOXÍDICA DE FUNDO E ACABAMENTO PULVERIZADA SOBRE PERFIL METÁLICO EXECUTADO EM FÁBRICA (POR DEMÃO). AF_01/2020</v>
          </cell>
          <cell r="C8396" t="str">
            <v>M2</v>
          </cell>
          <cell r="D8396">
            <v>0</v>
          </cell>
          <cell r="E8396" t="str">
            <v>Pintura em Superfícies Metálicas</v>
          </cell>
          <cell r="F8396" t="str">
            <v>SINAPI Mai/26</v>
          </cell>
        </row>
        <row r="8397">
          <cell r="A8397">
            <v>100727</v>
          </cell>
          <cell r="B8397" t="str">
            <v>PINTURA COM TINTA EPOXÍDICA DE FUNDO PULVERIZADA SOBRE PERFIL METÁLICO EXECUTADO EM FÁBRICA (POR DEMÃO). AF_01/2020_PE</v>
          </cell>
          <cell r="C8397" t="str">
            <v>M2</v>
          </cell>
          <cell r="D8397">
            <v>31.41</v>
          </cell>
          <cell r="E8397" t="str">
            <v>Pintura em Superfícies Metálicas</v>
          </cell>
          <cell r="F8397" t="str">
            <v>SINAPI Mai/26</v>
          </cell>
        </row>
        <row r="8398">
          <cell r="A8398">
            <v>100756</v>
          </cell>
          <cell r="B8398" t="str">
            <v>PINTURA COM TINTA POLIURETÂNICA DE ACABAMENTO APLICADA A ROLO OU PINCEL SOBRE PERFIL METÁLICO EXECUTADO EM FÁBRICA (02 DEMÃOS). AF_01/2020</v>
          </cell>
          <cell r="C8398" t="str">
            <v>M2</v>
          </cell>
          <cell r="D8398">
            <v>0</v>
          </cell>
          <cell r="E8398" t="str">
            <v>Pintura em Superfícies Metálicas</v>
          </cell>
          <cell r="F8398" t="str">
            <v>SINAPI Mai/26</v>
          </cell>
        </row>
        <row r="8399">
          <cell r="A8399">
            <v>100738</v>
          </cell>
          <cell r="B8399" t="str">
            <v>PINTURA COM TINTA POLIURETÂNICA DE ACABAMENTO APLICADA A ROLO OU PINCEL SOBRE PERFIL METÁLICO EXECUTADO EM FÁBRICA (POR DEMÃO). AF_01/2020</v>
          </cell>
          <cell r="C8399" t="str">
            <v>M2</v>
          </cell>
          <cell r="D8399">
            <v>0</v>
          </cell>
          <cell r="E8399" t="str">
            <v>Pintura em Superfícies Metálicas</v>
          </cell>
          <cell r="F8399" t="str">
            <v>SINAPI Mai/26</v>
          </cell>
        </row>
        <row r="8400">
          <cell r="A8400">
            <v>100755</v>
          </cell>
          <cell r="B8400" t="str">
            <v>PINTURA COM TINTA POLIURETÂNICA DE ACABAMENTO PULVERIZADA SOBRE PERFIL METÁLICO EXECUTADO EM FÁBRICA (02 DEMÃOS). AF_01/2020</v>
          </cell>
          <cell r="C8400" t="str">
            <v>M2</v>
          </cell>
          <cell r="D8400">
            <v>0</v>
          </cell>
          <cell r="E8400" t="str">
            <v>Pintura em Superfícies Metálicas</v>
          </cell>
          <cell r="F8400" t="str">
            <v>SINAPI Mai/26</v>
          </cell>
        </row>
        <row r="8401">
          <cell r="A8401">
            <v>100737</v>
          </cell>
          <cell r="B8401" t="str">
            <v>PINTURA COM TINTA POLIURETÂNICA DE ACABAMENTO PULVERIZADA SOBRE PERFIL METÁLICO EXECUTADO EM FÁBRICA (POR DEMÃO). AF_01/2020</v>
          </cell>
          <cell r="C8401" t="str">
            <v>M2</v>
          </cell>
          <cell r="D8401">
            <v>0</v>
          </cell>
          <cell r="E8401" t="str">
            <v>Pintura em Superfícies Metálicas</v>
          </cell>
          <cell r="F8401" t="str">
            <v>SINAPI Mai/26</v>
          </cell>
        </row>
        <row r="8402">
          <cell r="A8402">
            <v>102499</v>
          </cell>
          <cell r="B8402" t="str">
            <v>ENCERAMENTO DE PISO EM MADEIRA. AF_05/2021</v>
          </cell>
          <cell r="C8402" t="str">
            <v>M2</v>
          </cell>
          <cell r="D8402">
            <v>4.4000000000000004</v>
          </cell>
          <cell r="E8402" t="str">
            <v>Pintura para Pisos</v>
          </cell>
          <cell r="F8402" t="str">
            <v>SINAPI Mai/26</v>
          </cell>
        </row>
        <row r="8403">
          <cell r="A8403">
            <v>102505</v>
          </cell>
          <cell r="B8403" t="str">
            <v>PINTURA DE DEMARCAÇÃO DE QUADRA POLIESPORTIVA COM BORRACHA CLORADA, E = 5 CM, APLICAÇÃO MANUAL. AF_05/2021</v>
          </cell>
          <cell r="C8403" t="str">
            <v>M</v>
          </cell>
          <cell r="D8403">
            <v>13.66</v>
          </cell>
          <cell r="E8403" t="str">
            <v>Pintura para Pisos</v>
          </cell>
          <cell r="F8403" t="str">
            <v>SINAPI Mai/26</v>
          </cell>
        </row>
        <row r="8404">
          <cell r="A8404">
            <v>102504</v>
          </cell>
          <cell r="B8404" t="str">
            <v>PINTURA DE DEMARCAÇÃO DE QUADRA POLIESPORTIVA COM TINTA ACRÍLICA, E = 5 CM, APLICAÇÃO MANUAL. AF_05/2021</v>
          </cell>
          <cell r="C8404" t="str">
            <v>M</v>
          </cell>
          <cell r="D8404">
            <v>13.1</v>
          </cell>
          <cell r="E8404" t="str">
            <v>Pintura para Pisos</v>
          </cell>
          <cell r="F8404" t="str">
            <v>SINAPI Mai/26</v>
          </cell>
        </row>
        <row r="8405">
          <cell r="A8405">
            <v>102506</v>
          </cell>
          <cell r="B8405" t="str">
            <v>PINTURA DE DEMARCAÇÃO DE QUADRA POLIESPORTIVA COM TINTA EPÓXI, E = 5 CM, APLICAÇÃO MANUAL. AF_05/2021</v>
          </cell>
          <cell r="C8405" t="str">
            <v>M</v>
          </cell>
          <cell r="D8405">
            <v>14.31</v>
          </cell>
          <cell r="E8405" t="str">
            <v>Pintura para Pisos</v>
          </cell>
          <cell r="F8405" t="str">
            <v>SINAPI Mai/26</v>
          </cell>
        </row>
        <row r="8406">
          <cell r="A8406">
            <v>102507</v>
          </cell>
          <cell r="B8406" t="str">
            <v>PINTURA DE DEMARCAÇÃO DE VAGA COM TINTA EPÓXI, E = 10 CM, APLICAÇÃO MANUAL. AF_05/2021</v>
          </cell>
          <cell r="C8406" t="str">
            <v>M</v>
          </cell>
          <cell r="D8406">
            <v>8.09</v>
          </cell>
          <cell r="E8406" t="str">
            <v>Pintura para Pisos</v>
          </cell>
          <cell r="F8406" t="str">
            <v>SINAPI Mai/26</v>
          </cell>
        </row>
        <row r="8407">
          <cell r="A8407">
            <v>102491</v>
          </cell>
          <cell r="B8407" t="str">
            <v>PINTURA DE PISO COM TINTA ACRÍLICA, APLICAÇÃO MANUAL, 2 DEMÃOS, INCLUSO FUNDO PREPARADOR. AF_05/2021</v>
          </cell>
          <cell r="C8407" t="str">
            <v>M2</v>
          </cell>
          <cell r="D8407">
            <v>24.69</v>
          </cell>
          <cell r="E8407" t="str">
            <v>Pintura para Pisos</v>
          </cell>
          <cell r="F8407" t="str">
            <v>SINAPI Mai/26</v>
          </cell>
        </row>
        <row r="8408">
          <cell r="A8408">
            <v>102492</v>
          </cell>
          <cell r="B8408" t="str">
            <v>PINTURA DE PISO COM TINTA ACRÍLICA, APLICAÇÃO MANUAL, 3 DEMÃOS, INCLUSO FUNDO PREPARADOR. AF_05/2021</v>
          </cell>
          <cell r="C8408" t="str">
            <v>M2</v>
          </cell>
          <cell r="D8408">
            <v>31.44</v>
          </cell>
          <cell r="E8408" t="str">
            <v>Pintura para Pisos</v>
          </cell>
          <cell r="F8408" t="str">
            <v>SINAPI Mai/26</v>
          </cell>
        </row>
        <row r="8409">
          <cell r="A8409">
            <v>102804</v>
          </cell>
          <cell r="B8409" t="str">
            <v>PINTURA DE PISO COM TINTA ACRÍLICA, APLICAÇÃO MECÂNICA, 2 DEMÃOS, INCLUSO FUNDO PREPARADOR. AF_05/2021</v>
          </cell>
          <cell r="C8409" t="str">
            <v>M2</v>
          </cell>
          <cell r="D8409">
            <v>0</v>
          </cell>
          <cell r="E8409" t="str">
            <v>Pintura para Pisos</v>
          </cell>
          <cell r="F8409" t="str">
            <v>SINAPI Mai/26</v>
          </cell>
        </row>
        <row r="8410">
          <cell r="A8410">
            <v>102494</v>
          </cell>
          <cell r="B8410" t="str">
            <v>PINTURA DE PISO COM TINTA EPÓXI, APLICAÇÃO MANUAL, 2 DEMÃOS, INCLUSO PRIMER EPÓXI. AF_05/2021</v>
          </cell>
          <cell r="C8410" t="str">
            <v>M2</v>
          </cell>
          <cell r="D8410">
            <v>75.239999999999995</v>
          </cell>
          <cell r="E8410" t="str">
            <v>Pintura para Pisos</v>
          </cell>
          <cell r="F8410" t="str">
            <v>SINAPI Mai/26</v>
          </cell>
        </row>
        <row r="8411">
          <cell r="A8411">
            <v>102805</v>
          </cell>
          <cell r="B8411" t="str">
            <v>PINTURA DE PISO COM TINTA EPÓXI, APLICAÇÃO MECÂNICA, 2 DEMÃOS. AF_05/2021</v>
          </cell>
          <cell r="C8411" t="str">
            <v>M2</v>
          </cell>
          <cell r="D8411">
            <v>0</v>
          </cell>
          <cell r="E8411" t="str">
            <v>Pintura para Pisos</v>
          </cell>
          <cell r="F8411" t="str">
            <v>SINAPI Mai/26</v>
          </cell>
        </row>
        <row r="8412">
          <cell r="A8412">
            <v>102490</v>
          </cell>
          <cell r="B8412" t="str">
            <v>PINTURA DE PISO DE PEDRAS DECORATIVAS COM VERNIZ DE POLIURETANO FOSCO, APLICAÇÃO MANUAL, 3 DEMÃOS. AF_05/2021</v>
          </cell>
          <cell r="C8412" t="str">
            <v>M2</v>
          </cell>
          <cell r="D8412">
            <v>0</v>
          </cell>
          <cell r="E8412" t="str">
            <v>Pintura para Pisos</v>
          </cell>
          <cell r="F8412" t="str">
            <v>SINAPI Mai/26</v>
          </cell>
        </row>
        <row r="8413">
          <cell r="A8413">
            <v>102496</v>
          </cell>
          <cell r="B8413" t="str">
            <v>PINTURA DE RODAPÉ COM TINTA EPÓXI, APLICAÇÃO MANUAL, 2 DEMÃOS, INCLUSÃO PRIMER EPÓXI. AF_05/2021</v>
          </cell>
          <cell r="C8413" t="str">
            <v>M</v>
          </cell>
          <cell r="D8413">
            <v>16.329999999999998</v>
          </cell>
          <cell r="E8413" t="str">
            <v>Pintura para Pisos</v>
          </cell>
          <cell r="F8413" t="str">
            <v>SINAPI Mai/26</v>
          </cell>
        </row>
        <row r="8414">
          <cell r="A8414">
            <v>102497</v>
          </cell>
          <cell r="B8414" t="str">
            <v>PINTURA DE RODAPÉ EM PEDRA DECORATIVA COM VERNIZ DE POLIURETANO, APLICAÇÃO MANUAL, 3 DEMÃOS. AF_05/2021</v>
          </cell>
          <cell r="C8414" t="str">
            <v>M</v>
          </cell>
          <cell r="D8414">
            <v>6.23</v>
          </cell>
          <cell r="E8414" t="str">
            <v>Pintura para Pisos</v>
          </cell>
          <cell r="F8414" t="str">
            <v>SINAPI Mai/26</v>
          </cell>
        </row>
        <row r="8415">
          <cell r="A8415">
            <v>102520</v>
          </cell>
          <cell r="B8415" t="str">
            <v>PINTURA DE SINALIZAÇÃO VERTICAL DE SEGURANÇA, FAIXAS AMARELA E PRETA, APLICAÇÃO MANUAL, 2 DEMÃOS. AF_05/2021</v>
          </cell>
          <cell r="C8415" t="str">
            <v>M2</v>
          </cell>
          <cell r="D8415">
            <v>104.9</v>
          </cell>
          <cell r="E8415" t="str">
            <v>Pintura para Pisos</v>
          </cell>
          <cell r="F8415" t="str">
            <v>SINAPI Mai/26</v>
          </cell>
        </row>
        <row r="8416">
          <cell r="A8416">
            <v>102489</v>
          </cell>
          <cell r="B8416" t="str">
            <v>PINTURA HIDROFUGANTE COM SILICONE, APLICAÇÃO MANUAL, 2 DEMÃOS. AF_05/2021</v>
          </cell>
          <cell r="C8416" t="str">
            <v>M2</v>
          </cell>
          <cell r="D8416">
            <v>32.130000000000003</v>
          </cell>
          <cell r="E8416" t="str">
            <v>Pintura para Pisos</v>
          </cell>
          <cell r="F8416" t="str">
            <v>SINAPI Mai/26</v>
          </cell>
        </row>
        <row r="8417">
          <cell r="A8417">
            <v>102488</v>
          </cell>
          <cell r="B8417" t="str">
            <v>PREPARO DO PISO CIMENTADO PARA PINTURA - LIXAMENTO E LIMPEZA. AF_05/2021</v>
          </cell>
          <cell r="C8417" t="str">
            <v>M2</v>
          </cell>
          <cell r="D8417">
            <v>4.76</v>
          </cell>
          <cell r="E8417" t="str">
            <v>Pintura para Pisos</v>
          </cell>
          <cell r="F8417" t="str">
            <v>SINAPI Mai/26</v>
          </cell>
        </row>
        <row r="8418">
          <cell r="A8418">
            <v>101730</v>
          </cell>
          <cell r="B8418" t="str">
            <v>ACABAMENTO PARA PISO EM TACO DE MADEIRA. AF_02/2026</v>
          </cell>
          <cell r="C8418" t="str">
            <v>M2</v>
          </cell>
          <cell r="D8418">
            <v>0</v>
          </cell>
          <cell r="E8418" t="str">
            <v>Pisos</v>
          </cell>
          <cell r="F8418" t="str">
            <v>SINAPI Mai/26</v>
          </cell>
        </row>
        <row r="8419">
          <cell r="A8419">
            <v>101746</v>
          </cell>
          <cell r="B8419" t="str">
            <v>ASSOALHO DE MADEIRA. AF_02/2026_PS</v>
          </cell>
          <cell r="C8419" t="str">
            <v>M2</v>
          </cell>
          <cell r="D8419">
            <v>607.46</v>
          </cell>
          <cell r="E8419" t="str">
            <v>Pisos</v>
          </cell>
          <cell r="F8419" t="str">
            <v>SINAPI Mai/26</v>
          </cell>
        </row>
        <row r="8420">
          <cell r="A8420">
            <v>106788</v>
          </cell>
          <cell r="B8420" t="str">
            <v>PISO CIMENTADO, TRAÇO 1:3 (CIMENTO E AREIA), ACABAMENTO LISO, ESPESSURA 1,5 CM, PREPARO MECÂNICO DA ARGAMASSA. AF_02/2026</v>
          </cell>
          <cell r="C8420" t="str">
            <v>M2</v>
          </cell>
          <cell r="D8420">
            <v>34.44</v>
          </cell>
          <cell r="E8420" t="str">
            <v>Pisos</v>
          </cell>
          <cell r="F8420" t="str">
            <v>SINAPI Mai/26</v>
          </cell>
        </row>
        <row r="8421">
          <cell r="A8421">
            <v>106789</v>
          </cell>
          <cell r="B8421" t="str">
            <v>PISO CIMENTADO, TRAÇO 1:3 (CIMENTO E AREIA), ACABAMENTO RUGOSO, ESPESSURA 1,5 CM, PREPARO MECÂNICO DA ARGAMASSA. AF_02/2026</v>
          </cell>
          <cell r="C8421" t="str">
            <v>M2</v>
          </cell>
          <cell r="D8421">
            <v>32.119999999999997</v>
          </cell>
          <cell r="E8421" t="str">
            <v>Pisos</v>
          </cell>
          <cell r="F8421" t="str">
            <v>SINAPI Mai/26</v>
          </cell>
        </row>
        <row r="8422">
          <cell r="A8422">
            <v>98679</v>
          </cell>
          <cell r="B8422" t="str">
            <v>PISO CIMENTADO, TRAÇO 1:5 (CIMENTO E AREIA), ACABAMENTO LISO, ESPESSURA 2,0 CM, PREPARO MECÂNICO DA ARGAMASSA. AF_02/2026</v>
          </cell>
          <cell r="C8422" t="str">
            <v>M2</v>
          </cell>
          <cell r="D8422">
            <v>38.72</v>
          </cell>
          <cell r="E8422" t="str">
            <v>Pisos</v>
          </cell>
          <cell r="F8422" t="str">
            <v>SINAPI Mai/26</v>
          </cell>
        </row>
        <row r="8423">
          <cell r="A8423">
            <v>98680</v>
          </cell>
          <cell r="B8423" t="str">
            <v>PISO CIMENTADO, TRAÇO 1:5 (CIMENTO E AREIA), ACABAMENTO LISO, ESPESSURA 3,0 CM, PREPARO MECÂNICO DA ARGAMASSA. AF_02/2026</v>
          </cell>
          <cell r="C8423" t="str">
            <v>M2</v>
          </cell>
          <cell r="D8423">
            <v>47.17</v>
          </cell>
          <cell r="E8423" t="str">
            <v>Pisos</v>
          </cell>
          <cell r="F8423" t="str">
            <v>SINAPI Mai/26</v>
          </cell>
        </row>
        <row r="8424">
          <cell r="A8424">
            <v>101749</v>
          </cell>
          <cell r="B8424" t="str">
            <v>PISO CIMENTADO, TRAÇO 1:5 (CIMENTO E AREIA), ACABAMENTO LISO, ESPESSURA 4,0 CM, PREPARO MECÂNICO DA ARGAMASSA. AF_02/2026</v>
          </cell>
          <cell r="C8424" t="str">
            <v>M2</v>
          </cell>
          <cell r="D8424">
            <v>54.08</v>
          </cell>
          <cell r="E8424" t="str">
            <v>Pisos</v>
          </cell>
          <cell r="F8424" t="str">
            <v>SINAPI Mai/26</v>
          </cell>
        </row>
        <row r="8425">
          <cell r="A8425">
            <v>98681</v>
          </cell>
          <cell r="B8425" t="str">
            <v>PISO CIMENTADO, TRAÇO 1:5 (CIMENTO E AREIA), ACABAMENTO RUGOSO, ESPESSURA 2,0 CM, PREPARO MECÂNICO DA ARGAMASSA. AF_02/2026</v>
          </cell>
          <cell r="C8425" t="str">
            <v>M2</v>
          </cell>
          <cell r="D8425">
            <v>33.74</v>
          </cell>
          <cell r="E8425" t="str">
            <v>Pisos</v>
          </cell>
          <cell r="F8425" t="str">
            <v>SINAPI Mai/26</v>
          </cell>
        </row>
        <row r="8426">
          <cell r="A8426">
            <v>98682</v>
          </cell>
          <cell r="B8426" t="str">
            <v>PISO CIMENTADO, TRAÇO 1:5 (CIMENTO E AREIA), ACABAMENTO RUGOSO, ESPESSURA 3,0 CM, PREPARO MECÂNICO DA ARGAMASSA. AF_02/2026</v>
          </cell>
          <cell r="C8426" t="str">
            <v>M2</v>
          </cell>
          <cell r="D8426">
            <v>42.18</v>
          </cell>
          <cell r="E8426" t="str">
            <v>Pisos</v>
          </cell>
          <cell r="F8426" t="str">
            <v>SINAPI Mai/26</v>
          </cell>
        </row>
        <row r="8427">
          <cell r="A8427">
            <v>101750</v>
          </cell>
          <cell r="B8427" t="str">
            <v>PISO CIMENTADO, TRAÇO 1:5 (CIMENTO E AREIA), ACABAMENTO RUGOSO, ESPESSURA 4,0 CM, PREPARO MECÂNICO DA ARGAMASSA. AF_02/2026</v>
          </cell>
          <cell r="C8427" t="str">
            <v>M2</v>
          </cell>
          <cell r="D8427">
            <v>49.09</v>
          </cell>
          <cell r="E8427" t="str">
            <v>Pisos</v>
          </cell>
          <cell r="F8427" t="str">
            <v>SINAPI Mai/26</v>
          </cell>
        </row>
        <row r="8428">
          <cell r="A8428">
            <v>106787</v>
          </cell>
          <cell r="B8428" t="str">
            <v>PISO DE ALTA RESISTÊNCIA TIPO "KORODUR" EM AMBIENTES INTERNOS, COM ESPESSURA DE 12 MM, INCLUSO MISTURA EM BETONEIRA, COLOCAÇÃO DAS JUNTAS, APLICAÇÃO DO PISO, 4 POLIMENTOS COM POLITRIZ, ESTUCAMENTO, SELADOR E CERA.. AF_02/2026</v>
          </cell>
          <cell r="C8428" t="str">
            <v>M2</v>
          </cell>
          <cell r="D8428">
            <v>0</v>
          </cell>
          <cell r="E8428" t="str">
            <v>Pisos</v>
          </cell>
          <cell r="F8428" t="str">
            <v>SINAPI Mai/26</v>
          </cell>
        </row>
        <row r="8429">
          <cell r="A8429">
            <v>101737</v>
          </cell>
          <cell r="B8429" t="str">
            <v>PISO DE BORRACHA CANELADO, ESPESSURA 3,5MM, FIXADO COM ADESIVO ACRÍLICO. AF_02/2026</v>
          </cell>
          <cell r="C8429" t="str">
            <v>M2</v>
          </cell>
          <cell r="D8429">
            <v>154.71</v>
          </cell>
          <cell r="E8429" t="str">
            <v>Pisos</v>
          </cell>
          <cell r="F8429" t="str">
            <v>SINAPI Mai/26</v>
          </cell>
        </row>
        <row r="8430">
          <cell r="A8430">
            <v>101735</v>
          </cell>
          <cell r="B8430" t="str">
            <v>PISO DE BORRACHA ESPORTIVO, ESPESSURA 15MM, ASSENTADO COM ARGAMASSA. AF_02/2026</v>
          </cell>
          <cell r="C8430" t="str">
            <v>M2</v>
          </cell>
          <cell r="D8430">
            <v>502.31</v>
          </cell>
          <cell r="E8430" t="str">
            <v>Pisos</v>
          </cell>
          <cell r="F8430" t="str">
            <v>SINAPI Mai/26</v>
          </cell>
        </row>
        <row r="8431">
          <cell r="A8431">
            <v>101734</v>
          </cell>
          <cell r="B8431" t="str">
            <v>PISO DE BORRACHA PASTILHADO, ESPESSURA 15MM, ASSENTADO COM ARGAMASSA. AF_02/2026</v>
          </cell>
          <cell r="C8431" t="str">
            <v>M2</v>
          </cell>
          <cell r="D8431">
            <v>490.48</v>
          </cell>
          <cell r="E8431" t="str">
            <v>Pisos</v>
          </cell>
          <cell r="F8431" t="str">
            <v>SINAPI Mai/26</v>
          </cell>
        </row>
        <row r="8432">
          <cell r="A8432">
            <v>101736</v>
          </cell>
          <cell r="B8432" t="str">
            <v>PISO DE BORRACHA PASTILHADO, ESPESSURA 3,5MM, FIXADO COM ADESIVO ACRÍLICO. AF_02/2026</v>
          </cell>
          <cell r="C8432" t="str">
            <v>M2</v>
          </cell>
          <cell r="D8432">
            <v>131.32</v>
          </cell>
          <cell r="E8432" t="str">
            <v>Pisos</v>
          </cell>
          <cell r="F8432" t="str">
            <v>SINAPI Mai/26</v>
          </cell>
        </row>
        <row r="8433">
          <cell r="A8433">
            <v>101733</v>
          </cell>
          <cell r="B8433" t="str">
            <v>PISO DE BORRACHA PASTILHADO/FRISADO, ESPESSURA 7MM, ASSENTADO COM ARGAMASSA. AF_02/2026</v>
          </cell>
          <cell r="C8433" t="str">
            <v>M2</v>
          </cell>
          <cell r="D8433">
            <v>327.47000000000003</v>
          </cell>
          <cell r="E8433" t="str">
            <v>Pisos</v>
          </cell>
          <cell r="F8433" t="str">
            <v>SINAPI Mai/26</v>
          </cell>
        </row>
        <row r="8434">
          <cell r="A8434">
            <v>98677</v>
          </cell>
          <cell r="B8434" t="str">
            <v>PISO ELEVADO COM ESTRUTURA EM AÇO, COMPOSTO POR PEDESTAIS E PLACAS SEM ACABAMENTO. AF_02/2026</v>
          </cell>
          <cell r="C8434" t="str">
            <v>M2</v>
          </cell>
          <cell r="D8434">
            <v>0</v>
          </cell>
          <cell r="E8434" t="str">
            <v>Pisos</v>
          </cell>
          <cell r="F8434" t="str">
            <v>SINAPI Mai/26</v>
          </cell>
        </row>
        <row r="8435">
          <cell r="A8435">
            <v>98678</v>
          </cell>
          <cell r="B8435" t="str">
            <v>PISO ELEVADO COM ESTRUTURA EM AÇO, COMPOSTO POR PEDESTAIS, LONGARINAS E PLACAS SEM ACABAMENTO. AF_02/2026</v>
          </cell>
          <cell r="C8435" t="str">
            <v>M2</v>
          </cell>
          <cell r="D8435">
            <v>0</v>
          </cell>
          <cell r="E8435" t="str">
            <v>Pisos</v>
          </cell>
          <cell r="F8435" t="str">
            <v>SINAPI Mai/26</v>
          </cell>
        </row>
        <row r="8436">
          <cell r="A8436">
            <v>98676</v>
          </cell>
          <cell r="B8436" t="str">
            <v>PISO ELEVADO COM ESTRUTURA EM PLÁSTICO, COMPOSTO POR PEDESTAIS E PLACAS COM REVESTIMENTO EM PORCELANATO. AF_02/2026</v>
          </cell>
          <cell r="C8436" t="str">
            <v>M2</v>
          </cell>
          <cell r="D8436">
            <v>0</v>
          </cell>
          <cell r="E8436" t="str">
            <v>Pisos</v>
          </cell>
          <cell r="F8436" t="str">
            <v>SINAPI Mai/26</v>
          </cell>
        </row>
        <row r="8437">
          <cell r="A8437">
            <v>98675</v>
          </cell>
          <cell r="B8437" t="str">
            <v>PISO ELEVADO COM ESTRUTURA EM PLÁSTICO, COMPOSTO POR PEDESTAIS E PLACAS SEM ACABAMENTO. AF_02/2026</v>
          </cell>
          <cell r="C8437" t="str">
            <v>M2</v>
          </cell>
          <cell r="D8437">
            <v>0</v>
          </cell>
          <cell r="E8437" t="str">
            <v>Pisos</v>
          </cell>
          <cell r="F8437" t="str">
            <v>SINAPI Mai/26</v>
          </cell>
        </row>
        <row r="8438">
          <cell r="A8438">
            <v>104162</v>
          </cell>
          <cell r="B8438" t="str">
            <v>PISO EM GRANILITE, MARMORITE OU GRANITINA EM AMBIENTES INTERNOS, COM ESPESSURA DE 8 MM, INCLUSO MISTURA EM BETONEIRA, COLOCAÇÃO DAS JUNTAS, APLICAÇÃO DO PISO, 4 POLIMENTOS COM POLITRIZ, ESTUCAMENTO, SELADOR E CERA. AF_02/2026_PE</v>
          </cell>
          <cell r="C8438" t="str">
            <v>M2</v>
          </cell>
          <cell r="D8438">
            <v>118.31</v>
          </cell>
          <cell r="E8438" t="str">
            <v>Pisos</v>
          </cell>
          <cell r="F8438" t="str">
            <v>SINAPI Mai/26</v>
          </cell>
        </row>
        <row r="8439">
          <cell r="A8439">
            <v>98671</v>
          </cell>
          <cell r="B8439" t="str">
            <v>PISO EM GRANITO APLICADO EM AMBIENTES INTERNOS. AF_02/2026</v>
          </cell>
          <cell r="C8439" t="str">
            <v>M2</v>
          </cell>
          <cell r="D8439">
            <v>463.81</v>
          </cell>
          <cell r="E8439" t="str">
            <v>Pisos</v>
          </cell>
          <cell r="F8439" t="str">
            <v>SINAPI Mai/26</v>
          </cell>
        </row>
        <row r="8440">
          <cell r="A8440">
            <v>101726</v>
          </cell>
          <cell r="B8440" t="str">
            <v>PISO EM LADRILHO HIDRÁULICO APLICADO EM AMBIENTES INTERNOS DE ÁREA ENTRE 5 E 15 M², INCLUSO APLICAÇÃO DE RESINA. AF_02/2026</v>
          </cell>
          <cell r="C8440" t="str">
            <v>M2</v>
          </cell>
          <cell r="D8440">
            <v>256.58999999999997</v>
          </cell>
          <cell r="E8440" t="str">
            <v>Pisos</v>
          </cell>
          <cell r="F8440" t="str">
            <v>SINAPI Mai/26</v>
          </cell>
        </row>
        <row r="8441">
          <cell r="A8441">
            <v>101725</v>
          </cell>
          <cell r="B8441" t="str">
            <v>PISO EM LADRILHO HIDRÁULICO APLICADO EM AMBIENTES INTERNOS DE ÁREA MENOR QUE 5 M², INCLUSO APLICAÇÃO DE RESINA. AF_02/2026</v>
          </cell>
          <cell r="C8441" t="str">
            <v>M2</v>
          </cell>
          <cell r="D8441">
            <v>350.41</v>
          </cell>
          <cell r="E8441" t="str">
            <v>Pisos</v>
          </cell>
          <cell r="F8441" t="str">
            <v>SINAPI Mai/26</v>
          </cell>
        </row>
        <row r="8442">
          <cell r="A8442">
            <v>98672</v>
          </cell>
          <cell r="B8442" t="str">
            <v>PISO EM MÁRMORE APLICADO EM AMBIENTES INTERNOS. AF_02/2026</v>
          </cell>
          <cell r="C8442" t="str">
            <v>M2</v>
          </cell>
          <cell r="D8442">
            <v>732.15</v>
          </cell>
          <cell r="E8442" t="str">
            <v>Pisos</v>
          </cell>
          <cell r="F8442" t="str">
            <v>SINAPI Mai/26</v>
          </cell>
        </row>
        <row r="8443">
          <cell r="A8443">
            <v>101732</v>
          </cell>
          <cell r="B8443" t="str">
            <v>PISO EM PEDRA ARDÓSIA ASSENTADO SOBRE ARGAMASSA 1:3 (CIMENTO E AREIA). AF_02/2026</v>
          </cell>
          <cell r="C8443" t="str">
            <v>M2</v>
          </cell>
          <cell r="D8443">
            <v>129.54</v>
          </cell>
          <cell r="E8443" t="str">
            <v>Pisos</v>
          </cell>
          <cell r="F8443" t="str">
            <v>SINAPI Mai/26</v>
          </cell>
        </row>
        <row r="8444">
          <cell r="A8444">
            <v>106793</v>
          </cell>
          <cell r="B8444" t="str">
            <v>PISO EM PEDRA BASALTO POLIDO EM AMBIENTES INTERNOS. AF_02/2026</v>
          </cell>
          <cell r="C8444" t="str">
            <v>M2</v>
          </cell>
          <cell r="D8444">
            <v>0</v>
          </cell>
          <cell r="E8444" t="str">
            <v>Pisos</v>
          </cell>
          <cell r="F8444" t="str">
            <v>SINAPI Mai/26</v>
          </cell>
        </row>
        <row r="8445">
          <cell r="A8445">
            <v>101731</v>
          </cell>
          <cell r="B8445" t="str">
            <v>PISO EM PEDRA SÃO TOMÉ ASSENTADO SOBRE ARGAMASSA 1:3 (CIMENTO E AREIA). AF_02/2026</v>
          </cell>
          <cell r="C8445" t="str">
            <v>M2</v>
          </cell>
          <cell r="D8445">
            <v>394.97</v>
          </cell>
          <cell r="E8445" t="str">
            <v>Pisos</v>
          </cell>
          <cell r="F8445" t="str">
            <v>SINAPI Mai/26</v>
          </cell>
        </row>
        <row r="8446">
          <cell r="A8446">
            <v>101751</v>
          </cell>
          <cell r="B8446" t="str">
            <v>PISO EM TACO DE MADEIRA 7X21CM, FIXADO COM COLA PU. AF_02/2026_PS</v>
          </cell>
          <cell r="C8446" t="str">
            <v>M2</v>
          </cell>
          <cell r="D8446">
            <v>420.88</v>
          </cell>
          <cell r="E8446" t="str">
            <v>Pisos</v>
          </cell>
          <cell r="F8446" t="str">
            <v>SINAPI Mai/26</v>
          </cell>
        </row>
        <row r="8447">
          <cell r="A8447">
            <v>101729</v>
          </cell>
          <cell r="B8447" t="str">
            <v>PISO EM TACO DE MADEIRA 7X42CM, FIXADO COM COLA PU. AF_02/2026_PS</v>
          </cell>
          <cell r="C8447" t="str">
            <v>M2</v>
          </cell>
          <cell r="D8447">
            <v>417.43</v>
          </cell>
          <cell r="E8447" t="str">
            <v>Pisos</v>
          </cell>
          <cell r="F8447" t="str">
            <v>SINAPI Mai/26</v>
          </cell>
        </row>
        <row r="8448">
          <cell r="A8448">
            <v>98683</v>
          </cell>
          <cell r="B8448" t="str">
            <v>PISO LAMINADO EM AMBIENTES INTERNOS. AF_02/2026</v>
          </cell>
          <cell r="C8448" t="str">
            <v>M2</v>
          </cell>
          <cell r="D8448">
            <v>0</v>
          </cell>
          <cell r="E8448" t="str">
            <v>Pisos</v>
          </cell>
          <cell r="F8448" t="str">
            <v>SINAPI Mai/26</v>
          </cell>
        </row>
        <row r="8449">
          <cell r="A8449">
            <v>106785</v>
          </cell>
          <cell r="B8449" t="str">
            <v>PISO PODOTÁTIL DE ALERTA OU DIRECIONAL, DE BORRACHA, ASSENTADO COM COLA. AF_02/2026</v>
          </cell>
          <cell r="C8449" t="str">
            <v>M</v>
          </cell>
          <cell r="D8449">
            <v>0</v>
          </cell>
          <cell r="E8449" t="str">
            <v>Pisos</v>
          </cell>
          <cell r="F8449" t="str">
            <v>SINAPI Mai/26</v>
          </cell>
        </row>
        <row r="8450">
          <cell r="A8450">
            <v>101094</v>
          </cell>
          <cell r="B8450" t="str">
            <v>PISO PODOTÁTIL DE ALERTA OU DIRECIONAL, DE BORRACHA, ASSENTADO SOBRE ARGAMASSA. AF_02/2026</v>
          </cell>
          <cell r="C8450" t="str">
            <v>M</v>
          </cell>
          <cell r="D8450">
            <v>235.04</v>
          </cell>
          <cell r="E8450" t="str">
            <v>Pisos</v>
          </cell>
          <cell r="F8450" t="str">
            <v>SINAPI Mai/26</v>
          </cell>
        </row>
        <row r="8451">
          <cell r="A8451">
            <v>101095</v>
          </cell>
          <cell r="B8451" t="str">
            <v>PISO PODOTÁTIL, DIRECIONAL OU ALERTA, SOLIDARIZADO AO PISO EXISTENTE (ELEMENTOS DISCRETOS) COM COLA. AF_02/2026</v>
          </cell>
          <cell r="C8451" t="str">
            <v>M</v>
          </cell>
          <cell r="D8451">
            <v>0</v>
          </cell>
          <cell r="E8451" t="str">
            <v>Pisos</v>
          </cell>
          <cell r="F8451" t="str">
            <v>SINAPI Mai/26</v>
          </cell>
        </row>
        <row r="8452">
          <cell r="A8452">
            <v>106786</v>
          </cell>
          <cell r="B8452" t="str">
            <v>PISO PODOTÁTIL, DIRECIONAL OU ALERTA, SOLIDARIZADO AO PISO EXISTENTE (ELEMENTOS DISCRETOS) COM PARAFUSO. AF_02/2026</v>
          </cell>
          <cell r="C8452" t="str">
            <v>M</v>
          </cell>
          <cell r="D8452">
            <v>0</v>
          </cell>
          <cell r="E8452" t="str">
            <v>Pisos</v>
          </cell>
          <cell r="F8452" t="str">
            <v>SINAPI Mai/26</v>
          </cell>
        </row>
        <row r="8453">
          <cell r="A8453">
            <v>106783</v>
          </cell>
          <cell r="B8453" t="str">
            <v>PISO TÊXTIL (CARPETE) EM MANTA (ROLO) E = 6 A 7 MM. AF_02/2026</v>
          </cell>
          <cell r="C8453" t="str">
            <v>M2</v>
          </cell>
          <cell r="D8453">
            <v>0</v>
          </cell>
          <cell r="E8453" t="str">
            <v>Pisos</v>
          </cell>
          <cell r="F8453" t="str">
            <v>SINAPI Mai/26</v>
          </cell>
        </row>
        <row r="8454">
          <cell r="A8454">
            <v>106784</v>
          </cell>
          <cell r="B8454" t="str">
            <v>PISO TÊXTIL (CARPETE) EM MANTA (ROLO) E = 9 A 10 MM. AF_02/2026</v>
          </cell>
          <cell r="C8454" t="str">
            <v>M2</v>
          </cell>
          <cell r="D8454">
            <v>0</v>
          </cell>
          <cell r="E8454" t="str">
            <v>Pisos</v>
          </cell>
          <cell r="F8454" t="str">
            <v>SINAPI Mai/26</v>
          </cell>
        </row>
        <row r="8455">
          <cell r="A8455">
            <v>106782</v>
          </cell>
          <cell r="B8455" t="str">
            <v>PISO TÊXTIL (CARPETE) EM PLACA. AF_02/2026</v>
          </cell>
          <cell r="C8455" t="str">
            <v>M2</v>
          </cell>
          <cell r="D8455">
            <v>0</v>
          </cell>
          <cell r="E8455" t="str">
            <v>Pisos</v>
          </cell>
          <cell r="F8455" t="str">
            <v>SINAPI Mai/26</v>
          </cell>
        </row>
        <row r="8456">
          <cell r="A8456">
            <v>101728</v>
          </cell>
          <cell r="B8456" t="str">
            <v>PISO VINÍLICO FLEXÍVEL EM MANTA, PADRÃO LISO, ESPESSURA 2 MM, FIXADO COM COLA. AF_02/2026</v>
          </cell>
          <cell r="C8456" t="str">
            <v>M2</v>
          </cell>
          <cell r="D8456">
            <v>0</v>
          </cell>
          <cell r="E8456" t="str">
            <v>Pisos</v>
          </cell>
          <cell r="F8456" t="str">
            <v>SINAPI Mai/26</v>
          </cell>
        </row>
        <row r="8457">
          <cell r="A8457">
            <v>101727</v>
          </cell>
          <cell r="B8457" t="str">
            <v>PISO VINÍLICO SEMI-FLEXÍVEL EM PLACAS, PADRÃO LISO, ESPESSURA 3,2 MM, FIXADO COM COLA. AF_02/2026</v>
          </cell>
          <cell r="C8457" t="str">
            <v>M2</v>
          </cell>
          <cell r="D8457">
            <v>230.04</v>
          </cell>
          <cell r="E8457" t="str">
            <v>Pisos</v>
          </cell>
          <cell r="F8457" t="str">
            <v>SINAPI Mai/26</v>
          </cell>
        </row>
        <row r="8458">
          <cell r="A8458">
            <v>106790</v>
          </cell>
          <cell r="B8458" t="str">
            <v>PISO VINÍLICO SEMI-FLEXÍVEL EM RÉGUAS, PADRÃO LISO, ESPESSURA 4,0 MM, FIXADO COM COLA. AF_02/2026</v>
          </cell>
          <cell r="C8458" t="str">
            <v>M2</v>
          </cell>
          <cell r="D8458">
            <v>247.08</v>
          </cell>
          <cell r="E8458" t="str">
            <v>Pisos</v>
          </cell>
          <cell r="F8458" t="str">
            <v>SINAPI Mai/26</v>
          </cell>
        </row>
        <row r="8459">
          <cell r="A8459">
            <v>106792</v>
          </cell>
          <cell r="B8459" t="str">
            <v>PREPARO DE CONTRAPISO COM MEMBRANA CIMENTÍCIA. AF_02/2026</v>
          </cell>
          <cell r="C8459" t="str">
            <v>M2</v>
          </cell>
          <cell r="D8459">
            <v>4.74</v>
          </cell>
          <cell r="E8459" t="str">
            <v>Pisos</v>
          </cell>
          <cell r="F8459" t="str">
            <v>SINAPI Mai/26</v>
          </cell>
        </row>
        <row r="8460">
          <cell r="A8460">
            <v>101748</v>
          </cell>
          <cell r="B8460" t="str">
            <v>PREPARO DE CONTRAPISO COM POLITRIZ. AF_02/2026_PE</v>
          </cell>
          <cell r="C8460" t="str">
            <v>M2</v>
          </cell>
          <cell r="D8460">
            <v>4.5999999999999996</v>
          </cell>
          <cell r="E8460" t="str">
            <v>Pisos</v>
          </cell>
          <cell r="F8460" t="str">
            <v>SINAPI Mai/26</v>
          </cell>
        </row>
        <row r="8461">
          <cell r="A8461">
            <v>106791</v>
          </cell>
          <cell r="B8461" t="str">
            <v>REVESTIMENTO DE DEGRAUS DE ESCADA EM GRANITO. AF_02/2026</v>
          </cell>
          <cell r="C8461" t="str">
            <v>M2</v>
          </cell>
          <cell r="D8461">
            <v>439.74</v>
          </cell>
          <cell r="E8461" t="str">
            <v>Pisos</v>
          </cell>
          <cell r="F8461" t="str">
            <v>SINAPI Mai/26</v>
          </cell>
        </row>
        <row r="8462">
          <cell r="A8462">
            <v>101742</v>
          </cell>
          <cell r="B8462" t="str">
            <v>RODAPÉ BORRACHA LISO, ALTURA = 7CM, ESPESSURA = 2 MM, FIXADO COM COLA. AF_02/2026_PS</v>
          </cell>
          <cell r="C8462" t="str">
            <v>M</v>
          </cell>
          <cell r="D8462">
            <v>67.12</v>
          </cell>
          <cell r="E8462" t="str">
            <v>Pisos</v>
          </cell>
          <cell r="F8462" t="str">
            <v>SINAPI Mai/26</v>
          </cell>
        </row>
        <row r="8463">
          <cell r="A8463">
            <v>101740</v>
          </cell>
          <cell r="B8463" t="str">
            <v>RODAPÉ EM ARDÓSIA ALTURA 10CM. AF_02/2026</v>
          </cell>
          <cell r="C8463" t="str">
            <v>M</v>
          </cell>
          <cell r="D8463">
            <v>63.89</v>
          </cell>
          <cell r="E8463" t="str">
            <v>Pisos</v>
          </cell>
          <cell r="F8463" t="str">
            <v>SINAPI Mai/26</v>
          </cell>
        </row>
        <row r="8464">
          <cell r="A8464">
            <v>98685</v>
          </cell>
          <cell r="B8464" t="str">
            <v>RODAPÉ EM GRANITO, ALTURA 10 CM. AF_02/2026</v>
          </cell>
          <cell r="C8464" t="str">
            <v>M</v>
          </cell>
          <cell r="D8464">
            <v>92.26</v>
          </cell>
          <cell r="E8464" t="str">
            <v>Pisos</v>
          </cell>
          <cell r="F8464" t="str">
            <v>SINAPI Mai/26</v>
          </cell>
        </row>
        <row r="8465">
          <cell r="A8465">
            <v>98686</v>
          </cell>
          <cell r="B8465" t="str">
            <v>RODAPÉ EM LADRILHO HIDRÁULICO, ALTURA 7 CM. AF_02/2026</v>
          </cell>
          <cell r="C8465" t="str">
            <v>M</v>
          </cell>
          <cell r="D8465">
            <v>70.91</v>
          </cell>
          <cell r="E8465" t="str">
            <v>Pisos</v>
          </cell>
          <cell r="F8465" t="str">
            <v>SINAPI Mai/26</v>
          </cell>
        </row>
        <row r="8466">
          <cell r="A8466">
            <v>101738</v>
          </cell>
          <cell r="B8466" t="str">
            <v>RODAPÉ EM MADEIRA, ALTURA 7CM, FIXADO COM COLA BASE DE POLIURETANO. AF_02/2026_PS</v>
          </cell>
          <cell r="C8466" t="str">
            <v>M</v>
          </cell>
          <cell r="D8466">
            <v>46.47</v>
          </cell>
          <cell r="E8466" t="str">
            <v>Pisos</v>
          </cell>
          <cell r="F8466" t="str">
            <v>SINAPI Mai/26</v>
          </cell>
        </row>
        <row r="8467">
          <cell r="A8467">
            <v>101739</v>
          </cell>
          <cell r="B8467" t="str">
            <v>RODAPÉ EM MADEIRA, ALTURA 7CM, FIXADO COM COLA PVA E PREGOS. AF_02/2026</v>
          </cell>
          <cell r="C8467" t="str">
            <v>M</v>
          </cell>
          <cell r="D8467">
            <v>63.08</v>
          </cell>
          <cell r="E8467" t="str">
            <v>Pisos</v>
          </cell>
          <cell r="F8467" t="str">
            <v>SINAPI Mai/26</v>
          </cell>
        </row>
        <row r="8468">
          <cell r="A8468">
            <v>101741</v>
          </cell>
          <cell r="B8468" t="str">
            <v>RODAPÉ EM MARMORITE, ALTURA 10CM. AF_02/2026_PE</v>
          </cell>
          <cell r="C8468" t="str">
            <v>M</v>
          </cell>
          <cell r="D8468">
            <v>59.17</v>
          </cell>
          <cell r="E8468" t="str">
            <v>Pisos</v>
          </cell>
          <cell r="F8468" t="str">
            <v>SINAPI Mai/26</v>
          </cell>
        </row>
        <row r="8469">
          <cell r="A8469">
            <v>98697</v>
          </cell>
          <cell r="B8469" t="str">
            <v>RODAPÉ EM MÁRMORE, ALTURA 7 CM. AF_02/2026</v>
          </cell>
          <cell r="C8469" t="str">
            <v>M</v>
          </cell>
          <cell r="D8469">
            <v>92.84</v>
          </cell>
          <cell r="E8469" t="str">
            <v>Pisos</v>
          </cell>
          <cell r="F8469" t="str">
            <v>SINAPI Mai/26</v>
          </cell>
        </row>
        <row r="8470">
          <cell r="A8470">
            <v>98688</v>
          </cell>
          <cell r="B8470" t="str">
            <v>RODAPÉ EM POLIESTIRENO, ALTURA 5 CM. AF_02/2026</v>
          </cell>
          <cell r="C8470" t="str">
            <v>M</v>
          </cell>
          <cell r="D8470">
            <v>75.78</v>
          </cell>
          <cell r="E8470" t="str">
            <v>Pisos</v>
          </cell>
          <cell r="F8470" t="str">
            <v>SINAPI Mai/26</v>
          </cell>
        </row>
        <row r="8471">
          <cell r="A8471">
            <v>98687</v>
          </cell>
          <cell r="B8471" t="str">
            <v>RODAPÉ VINÍLICO FLEXÍVEL EM MANTA, ALTURA 10 CM. AF_02/2026</v>
          </cell>
          <cell r="C8471" t="str">
            <v>M</v>
          </cell>
          <cell r="D8471">
            <v>0</v>
          </cell>
          <cell r="E8471" t="str">
            <v>Pisos</v>
          </cell>
          <cell r="F8471" t="str">
            <v>SINAPI Mai/26</v>
          </cell>
        </row>
        <row r="8472">
          <cell r="A8472">
            <v>98689</v>
          </cell>
          <cell r="B8472" t="str">
            <v>SOLEIRA EM GRANITO, LARGURA 15 CM, ESPESSURA 2,0 CM. AF_02/2026</v>
          </cell>
          <cell r="C8472" t="str">
            <v>M</v>
          </cell>
          <cell r="D8472">
            <v>141.86000000000001</v>
          </cell>
          <cell r="E8472" t="str">
            <v>Pisos</v>
          </cell>
          <cell r="F8472" t="str">
            <v>SINAPI Mai/26</v>
          </cell>
        </row>
        <row r="8473">
          <cell r="A8473">
            <v>98695</v>
          </cell>
          <cell r="B8473" t="str">
            <v>SOLEIRA EM MÁRMORE, LARGURA 15 CM, ESPESSURA 2,0 CM. AF_02/2026</v>
          </cell>
          <cell r="C8473" t="str">
            <v>M</v>
          </cell>
          <cell r="D8473">
            <v>148.88999999999999</v>
          </cell>
          <cell r="E8473" t="str">
            <v>Pisos</v>
          </cell>
          <cell r="F8473" t="str">
            <v>SINAPI Mai/26</v>
          </cell>
        </row>
        <row r="8474">
          <cell r="A8474">
            <v>100606</v>
          </cell>
          <cell r="B8474" t="str">
            <v>ASSENTAMENTO DE POSTE DE CONCRETO COM COMPRIMENTO NOMINAL DE 10 M, CARGA NOMINAL DE 1000 DAN, ENGASTAMENTO BASE CONCRETADA COM 1 M DE CONCRETO E 0,6 M DE SOLO (NÃO INCLUI FORNECIMENTO). AF_04/2025</v>
          </cell>
          <cell r="C8474" t="str">
            <v>UN</v>
          </cell>
          <cell r="D8474">
            <v>1892.93</v>
          </cell>
          <cell r="E8474" t="str">
            <v>Postes de Concreto e Metálicos</v>
          </cell>
          <cell r="F8474" t="str">
            <v>SINAPI Mai/26</v>
          </cell>
        </row>
        <row r="8475">
          <cell r="A8475">
            <v>100604</v>
          </cell>
          <cell r="B8475" t="str">
            <v>ASSENTAMENTO DE POSTE DE CONCRETO COM COMPRIMENTO NOMINAL DE 10 M, CARGA NOMINAL DE 300 DAN, ENGASTAMENTO BASE CONCRETADA COM 1 M DE CONCRETO E 0,6 M DE SOLO (NÃO INCLUI FORNECIMENTO). AF_04/2025</v>
          </cell>
          <cell r="C8475" t="str">
            <v>UN</v>
          </cell>
          <cell r="D8475">
            <v>879.5</v>
          </cell>
          <cell r="E8475" t="str">
            <v>Postes de Concreto e Metálicos</v>
          </cell>
          <cell r="F8475" t="str">
            <v>SINAPI Mai/26</v>
          </cell>
        </row>
        <row r="8476">
          <cell r="A8476">
            <v>100605</v>
          </cell>
          <cell r="B8476" t="str">
            <v>ASSENTAMENTO DE POSTE DE CONCRETO COM COMPRIMENTO NOMINAL DE 10 M, CARGA NOMINAL DE 600 DAN, ENGASTAMENTO BASE CONCRETADA COM 1 M DE CONCRETO E 0,6 M DE SOLO (NÃO INCLUI FORNECIMENTO). AF_04/2025</v>
          </cell>
          <cell r="C8476" t="str">
            <v>UN</v>
          </cell>
          <cell r="D8476">
            <v>1296.56</v>
          </cell>
          <cell r="E8476" t="str">
            <v>Postes de Concreto e Metálicos</v>
          </cell>
          <cell r="F8476" t="str">
            <v>SINAPI Mai/26</v>
          </cell>
        </row>
        <row r="8477">
          <cell r="A8477">
            <v>100580</v>
          </cell>
          <cell r="B8477" t="str">
            <v>ASSENTAMENTO DE POSTE DE CONCRETO COM COMPRIMENTO NOMINAL DE 10 M, CARGA NOMINAL MAIOR QUE 1000 DAN, ENGASTAMENTO SIMPLES COM 1,6 M DE SOLO (NÃO INCLUI FORNECIMENTO). AF_04/2025</v>
          </cell>
          <cell r="C8477" t="str">
            <v>UN</v>
          </cell>
          <cell r="D8477">
            <v>835.89</v>
          </cell>
          <cell r="E8477" t="str">
            <v>Postes de Concreto e Metálicos</v>
          </cell>
          <cell r="F8477" t="str">
            <v>SINAPI Mai/26</v>
          </cell>
        </row>
        <row r="8478">
          <cell r="A8478">
            <v>100579</v>
          </cell>
          <cell r="B8478" t="str">
            <v>ASSENTAMENTO DE POSTE DE CONCRETO COM COMPRIMENTO NOMINAL DE 10 M, CARGA NOMINAL MENOR OU IGUAL A 1000 DAN, ENGASTAMENTO SIMPLES COM 1,6 M DE SOLO (NÃO INCLUI FORNECIMENTO). AF_04/2025</v>
          </cell>
          <cell r="C8478" t="str">
            <v>UN</v>
          </cell>
          <cell r="D8478">
            <v>768.41</v>
          </cell>
          <cell r="E8478" t="str">
            <v>Postes de Concreto e Metálicos</v>
          </cell>
          <cell r="F8478" t="str">
            <v>SINAPI Mai/26</v>
          </cell>
        </row>
        <row r="8479">
          <cell r="A8479">
            <v>100609</v>
          </cell>
          <cell r="B8479" t="str">
            <v>ASSENTAMENTO DE POSTE DE CONCRETO COM COMPRIMENTO NOMINAL DE 10,5 M, CARGA NOMINAL DE 1000 DAN, ENGASTAMENTO BASE CONCRETADA COM 1 M DE CONCRETO E 0,65 M DE SOLO (NÃO INCLUI FORNECIMENTO). AF_04/2025</v>
          </cell>
          <cell r="C8479" t="str">
            <v>UN</v>
          </cell>
          <cell r="D8479">
            <v>1932.04</v>
          </cell>
          <cell r="E8479" t="str">
            <v>Postes de Concreto e Metálicos</v>
          </cell>
          <cell r="F8479" t="str">
            <v>SINAPI Mai/26</v>
          </cell>
        </row>
        <row r="8480">
          <cell r="A8480">
            <v>100607</v>
          </cell>
          <cell r="B8480" t="str">
            <v>ASSENTAMENTO DE POSTE DE CONCRETO COM COMPRIMENTO NOMINAL DE 10,5 M, CARGA NOMINAL DE 300 DAN, ENGASTAMENTO BASE CONCRETADA COM 1 M DE CONCRETO E 0,65 M DE SOLO (NÃO INCLUI FORNECIMENTO). AF_04/2025</v>
          </cell>
          <cell r="C8480" t="str">
            <v>UN</v>
          </cell>
          <cell r="D8480">
            <v>902.6</v>
          </cell>
          <cell r="E8480" t="str">
            <v>Postes de Concreto e Metálicos</v>
          </cell>
          <cell r="F8480" t="str">
            <v>SINAPI Mai/26</v>
          </cell>
        </row>
        <row r="8481">
          <cell r="A8481">
            <v>100608</v>
          </cell>
          <cell r="B8481" t="str">
            <v>ASSENTAMENTO DE POSTE DE CONCRETO COM COMPRIMENTO NOMINAL DE 10,5 M, CARGA NOMINAL DE 600 DAN, ENGASTAMENTO BASE CONCRETADA COM 1 M DE CONCRETO E 0,65 M DE SOLO (NÃO INCLUI FORNECIMENTO). AF_04/2025</v>
          </cell>
          <cell r="C8481" t="str">
            <v>UN</v>
          </cell>
          <cell r="D8481">
            <v>1325.56</v>
          </cell>
          <cell r="E8481" t="str">
            <v>Postes de Concreto e Metálicos</v>
          </cell>
          <cell r="F8481" t="str">
            <v>SINAPI Mai/26</v>
          </cell>
        </row>
        <row r="8482">
          <cell r="A8482">
            <v>100582</v>
          </cell>
          <cell r="B8482" t="str">
            <v>ASSENTAMENTO DE POSTE DE CONCRETO COM COMPRIMENTO NOMINAL DE 10,5 M, CARGA NOMINAL MAIOR QUE 1000 DAN, ENGASTAMENTO SIMPLES COM 1,65 M DE SOLO (NÃO INCLUI FORNECIMENTO). AF_04/2025</v>
          </cell>
          <cell r="C8482" t="str">
            <v>UN</v>
          </cell>
          <cell r="D8482">
            <v>917.09</v>
          </cell>
          <cell r="E8482" t="str">
            <v>Postes de Concreto e Metálicos</v>
          </cell>
          <cell r="F8482" t="str">
            <v>SINAPI Mai/26</v>
          </cell>
        </row>
        <row r="8483">
          <cell r="A8483">
            <v>100581</v>
          </cell>
          <cell r="B8483" t="str">
            <v>ASSENTAMENTO DE POSTE DE CONCRETO COM COMPRIMENTO NOMINAL DE 10,5 M, CARGA NOMINAL MENOR OU IGUAL A 1000 DAN, ENGASTAMENTO SIMPLES COM 1,65 M DE SOLO (NÃO INCLUI FORNECIMENTO). AF_04/2025</v>
          </cell>
          <cell r="C8483" t="str">
            <v>UN</v>
          </cell>
          <cell r="D8483">
            <v>797.18</v>
          </cell>
          <cell r="E8483" t="str">
            <v>Postes de Concreto e Metálicos</v>
          </cell>
          <cell r="F8483" t="str">
            <v>SINAPI Mai/26</v>
          </cell>
        </row>
        <row r="8484">
          <cell r="A8484">
            <v>100613</v>
          </cell>
          <cell r="B8484" t="str">
            <v>ASSENTAMENTO DE POSTE DE CONCRETO COM COMPRIMENTO NOMINAL DE 11 M, CARGA NOMINAL DE 1000 DAN, ENGASTAMENTO BASE CONCRETADA COM 1 M DE CONCRETO E 0,7 M DE SOLO (NÃO INCLUI FORNECIMENTO). AF_04/2025</v>
          </cell>
          <cell r="C8484" t="str">
            <v>UN</v>
          </cell>
          <cell r="D8484">
            <v>1970.93</v>
          </cell>
          <cell r="E8484" t="str">
            <v>Postes de Concreto e Metálicos</v>
          </cell>
          <cell r="F8484" t="str">
            <v>SINAPI Mai/26</v>
          </cell>
        </row>
        <row r="8485">
          <cell r="A8485">
            <v>100610</v>
          </cell>
          <cell r="B8485" t="str">
            <v>ASSENTAMENTO DE POSTE DE CONCRETO COM COMPRIMENTO NOMINAL DE 11 M, CARGA NOMINAL DE 300 DAN, ENGASTAMENTO BASE CONCRETADA COM 1 M DE CONCRETO E 0,7 M DE SOLO (NÃO INCLUI FORNECIMENTO). AF_04/2025</v>
          </cell>
          <cell r="C8485" t="str">
            <v>UN</v>
          </cell>
          <cell r="D8485">
            <v>925.21</v>
          </cell>
          <cell r="E8485" t="str">
            <v>Postes de Concreto e Metálicos</v>
          </cell>
          <cell r="F8485" t="str">
            <v>SINAPI Mai/26</v>
          </cell>
        </row>
        <row r="8486">
          <cell r="A8486">
            <v>100611</v>
          </cell>
          <cell r="B8486" t="str">
            <v>ASSENTAMENTO DE POSTE DE CONCRETO COM COMPRIMENTO NOMINAL DE 11 M, CARGA NOMINAL DE 400 DAN, ENGASTAMENTO BASE CONCRETADA COM 1 M DE CONCRETO E 0,7 M DE SOLO (NÃO INCLUI FORNECIMENTO). AF_04/2025</v>
          </cell>
          <cell r="C8486" t="str">
            <v>UN</v>
          </cell>
          <cell r="D8486">
            <v>1115.81</v>
          </cell>
          <cell r="E8486" t="str">
            <v>Postes de Concreto e Metálicos</v>
          </cell>
          <cell r="F8486" t="str">
            <v>SINAPI Mai/26</v>
          </cell>
        </row>
        <row r="8487">
          <cell r="A8487">
            <v>100612</v>
          </cell>
          <cell r="B8487" t="str">
            <v>ASSENTAMENTO DE POSTE DE CONCRETO COM COMPRIMENTO NOMINAL DE 11 M, CARGA NOMINAL DE 600 DAN, ENGASTAMENTO BASE CONCRETADA COM 1 M DE CONCRETO E 0,7 M DE SOLO (NÃO INCLUI FORNECIMENTO). AF_04/2025</v>
          </cell>
          <cell r="C8487" t="str">
            <v>UN</v>
          </cell>
          <cell r="D8487">
            <v>1354.05</v>
          </cell>
          <cell r="E8487" t="str">
            <v>Postes de Concreto e Metálicos</v>
          </cell>
          <cell r="F8487" t="str">
            <v>SINAPI Mai/26</v>
          </cell>
        </row>
        <row r="8488">
          <cell r="A8488">
            <v>100584</v>
          </cell>
          <cell r="B8488" t="str">
            <v>ASSENTAMENTO DE POSTE DE CONCRETO COM COMPRIMENTO NOMINAL DE 11 M, CARGA NOMINAL MAIOR QUE 1000 DAN, ENGASTAMENTO SIMPLES COM 1,7 M DE SOLO (NÃO INCLUI FORNECIMENTO). AF_04/2025</v>
          </cell>
          <cell r="C8488" t="str">
            <v>UN</v>
          </cell>
          <cell r="D8488">
            <v>901.15</v>
          </cell>
          <cell r="E8488" t="str">
            <v>Postes de Concreto e Metálicos</v>
          </cell>
          <cell r="F8488" t="str">
            <v>SINAPI Mai/26</v>
          </cell>
        </row>
        <row r="8489">
          <cell r="A8489">
            <v>100583</v>
          </cell>
          <cell r="B8489" t="str">
            <v>ASSENTAMENTO DE POSTE DE CONCRETO COM COMPRIMENTO NOMINAL DE 11 M, CARGA NOMINAL MENOR OU IGUAL A 1000 DAN, ENGASTAMENTO SIMPLES COM 1,7 M DE SOLO (NÃO INCLUI FORNECIMENTO). AF_04/2025</v>
          </cell>
          <cell r="C8489" t="str">
            <v>UN</v>
          </cell>
          <cell r="D8489">
            <v>827.98</v>
          </cell>
          <cell r="E8489" t="str">
            <v>Postes de Concreto e Metálicos</v>
          </cell>
          <cell r="F8489" t="str">
            <v>SINAPI Mai/26</v>
          </cell>
        </row>
        <row r="8490">
          <cell r="A8490">
            <v>100616</v>
          </cell>
          <cell r="B8490" t="str">
            <v>ASSENTAMENTO DE POSTE DE CONCRETO COM COMPRIMENTO NOMINAL DE 12 M, CARGA NOMINAL DE 1000 DAN, ENGASTAMENTO BASE CONCRETADA COM 1 M DE CONCRETO E 0,8 M DE SOLO (NÃO INCLUI FORNECIMENTO). AF_04/2025</v>
          </cell>
          <cell r="C8490" t="str">
            <v>UN</v>
          </cell>
          <cell r="D8490">
            <v>2052.6</v>
          </cell>
          <cell r="E8490" t="str">
            <v>Postes de Concreto e Metálicos</v>
          </cell>
          <cell r="F8490" t="str">
            <v>SINAPI Mai/26</v>
          </cell>
        </row>
        <row r="8491">
          <cell r="A8491">
            <v>100614</v>
          </cell>
          <cell r="B8491" t="str">
            <v>ASSENTAMENTO DE POSTE DE CONCRETO COM COMPRIMENTO NOMINAL DE 12 M, CARGA NOMINAL DE 400 DAN, ENGASTAMENTO BASE CONCRETADA COM 1 M DE CONCRETO E 0,8 M DE SOLO (NÃO INCLUI FORNECIMENTO). AF_04/2025</v>
          </cell>
          <cell r="C8491" t="str">
            <v>UN</v>
          </cell>
          <cell r="D8491">
            <v>1166.24</v>
          </cell>
          <cell r="E8491" t="str">
            <v>Postes de Concreto e Metálicos</v>
          </cell>
          <cell r="F8491" t="str">
            <v>SINAPI Mai/26</v>
          </cell>
        </row>
        <row r="8492">
          <cell r="A8492">
            <v>100615</v>
          </cell>
          <cell r="B8492" t="str">
            <v>ASSENTAMENTO DE POSTE DE CONCRETO COM COMPRIMENTO NOMINAL DE 12 M, CARGA NOMINAL DE 600 DAN, ENGASTAMENTO BASE CONCRETADA COM 1 M DE CONCRETO E 0,8 M DE SOLO (NÃO INCLUI FORNECIMENTO). AF_04/2025</v>
          </cell>
          <cell r="C8492" t="str">
            <v>UN</v>
          </cell>
          <cell r="D8492">
            <v>1411.04</v>
          </cell>
          <cell r="E8492" t="str">
            <v>Postes de Concreto e Metálicos</v>
          </cell>
          <cell r="F8492" t="str">
            <v>SINAPI Mai/26</v>
          </cell>
        </row>
        <row r="8493">
          <cell r="A8493">
            <v>100586</v>
          </cell>
          <cell r="B8493" t="str">
            <v>ASSENTAMENTO DE POSTE DE CONCRETO COM COMPRIMENTO NOMINAL DE 12 M, CARGA NOMINAL MAIOR QUE 1000 DAN, ENGASTAMENTO SIMPLES COM 1,8 M DE SOLO (NÃO INCLUI FORNECIMENTO). AF_04/2025</v>
          </cell>
          <cell r="C8493" t="str">
            <v>UN</v>
          </cell>
          <cell r="D8493">
            <v>1004.6</v>
          </cell>
          <cell r="E8493" t="str">
            <v>Postes de Concreto e Metálicos</v>
          </cell>
          <cell r="F8493" t="str">
            <v>SINAPI Mai/26</v>
          </cell>
        </row>
        <row r="8494">
          <cell r="A8494">
            <v>100585</v>
          </cell>
          <cell r="B8494" t="str">
            <v>ASSENTAMENTO DE POSTE DE CONCRETO COM COMPRIMENTO NOMINAL DE 12 M, CARGA NOMINAL MENOR OU IGUAL A 1000 DAN, ENGASTAMENTO SIMPLES COM 1,8 M DE SOLO (NÃO INCLUI FORNECIMENTO). AF_04/2025</v>
          </cell>
          <cell r="C8494" t="str">
            <v>UN</v>
          </cell>
          <cell r="D8494">
            <v>887.87</v>
          </cell>
          <cell r="E8494" t="str">
            <v>Postes de Concreto e Metálicos</v>
          </cell>
          <cell r="F8494" t="str">
            <v>SINAPI Mai/26</v>
          </cell>
        </row>
        <row r="8495">
          <cell r="A8495">
            <v>100618</v>
          </cell>
          <cell r="B8495" t="str">
            <v>ASSENTAMENTO DE POSTE DE CONCRETO COM COMPRIMENTO NOMINAL DE 13 M, CARGA NOMINAL DE 1000 DAN, ENGASTAMENTO BASE CONCRETADA COM 1 M DE CONCRETO E 0,9 M DE SOLO - SOMENTE INSTALAÇÃO, SEM FORNECIMENTO. AF_04/2025</v>
          </cell>
          <cell r="C8495" t="str">
            <v>UN</v>
          </cell>
          <cell r="D8495">
            <v>2136.11</v>
          </cell>
          <cell r="E8495" t="str">
            <v>Postes de Concreto e Metálicos</v>
          </cell>
          <cell r="F8495" t="str">
            <v>SINAPI Mai/26</v>
          </cell>
        </row>
        <row r="8496">
          <cell r="A8496">
            <v>100617</v>
          </cell>
          <cell r="B8496" t="str">
            <v>ASSENTAMENTO DE POSTE DE CONCRETO COM COMPRIMENTO NOMINAL DE 13 M, CARGA NOMINAL DE 600 DAN, ENGASTAMENTO BASE CONCRETADA COM 1 M DE CONCRETO E 0,9 M DE SOLO (NÃO INCLUI FORNECIMENTO). AF_04/2025</v>
          </cell>
          <cell r="C8496" t="str">
            <v>UN</v>
          </cell>
          <cell r="D8496">
            <v>1468.12</v>
          </cell>
          <cell r="E8496" t="str">
            <v>Postes de Concreto e Metálicos</v>
          </cell>
          <cell r="F8496" t="str">
            <v>SINAPI Mai/26</v>
          </cell>
        </row>
        <row r="8497">
          <cell r="A8497">
            <v>100588</v>
          </cell>
          <cell r="B8497" t="str">
            <v>ASSENTAMENTO DE POSTE DE CONCRETO COM COMPRIMENTO NOMINAL DE 13 M, CARGA NOMINAL MAIOR QUE 1000 DAN, ENGASTAMENTO SIMPLES COM 1,9 M DE SOLO (NÃO INCLUI FORNECIMENTO). AF_04/2025</v>
          </cell>
          <cell r="C8497" t="str">
            <v>UN</v>
          </cell>
          <cell r="D8497">
            <v>1040.77</v>
          </cell>
          <cell r="E8497" t="str">
            <v>Postes de Concreto e Metálicos</v>
          </cell>
          <cell r="F8497" t="str">
            <v>SINAPI Mai/26</v>
          </cell>
        </row>
        <row r="8498">
          <cell r="A8498">
            <v>100587</v>
          </cell>
          <cell r="B8498" t="str">
            <v>ASSENTAMENTO DE POSTE DE CONCRETO COM COMPRIMENTO NOMINAL DE 13 M, CARGA NOMINAL MENOR OU IGUAL A 1000 DAN, ENGASTAMENTO SIMPLES COM 1,9 M DE SOLO (NÃO INCLUI FORNECIMENTO). AF_04/2025</v>
          </cell>
          <cell r="C8498" t="str">
            <v>UN</v>
          </cell>
          <cell r="D8498">
            <v>950.17</v>
          </cell>
          <cell r="E8498" t="str">
            <v>Postes de Concreto e Metálicos</v>
          </cell>
          <cell r="F8498" t="str">
            <v>SINAPI Mai/26</v>
          </cell>
        </row>
        <row r="8499">
          <cell r="A8499">
            <v>100590</v>
          </cell>
          <cell r="B8499" t="str">
            <v>ASSENTAMENTO DE POSTE DE CONCRETO COM COMPRIMENTO NOMINAL DE 13,5 M, CARGA NOMINAL MAIOR QUE 1000 DAN, ENGASTAMENTO SIMPLES COM 1,95 M DE SOLO (NÃO INCLUI FORNECIMENTO). AF_04/2025</v>
          </cell>
          <cell r="C8499" t="str">
            <v>UN</v>
          </cell>
          <cell r="D8499">
            <v>1132.7</v>
          </cell>
          <cell r="E8499" t="str">
            <v>Postes de Concreto e Metálicos</v>
          </cell>
          <cell r="F8499" t="str">
            <v>SINAPI Mai/26</v>
          </cell>
        </row>
        <row r="8500">
          <cell r="A8500">
            <v>100589</v>
          </cell>
          <cell r="B8500" t="str">
            <v>ASSENTAMENTO DE POSTE DE CONCRETO COM COMPRIMENTO NOMINAL DE 13,5 M, CARGA NOMINAL MENOR OU IGUAL A 1000 DAN, ENGASTAMENTO SIMPLES COM 1,95 M DE SOLO (NÃO INCLUI FORNECIMENTO). AF_04/2025</v>
          </cell>
          <cell r="C8500" t="str">
            <v>UN</v>
          </cell>
          <cell r="D8500">
            <v>1042.3399999999999</v>
          </cell>
          <cell r="E8500" t="str">
            <v>Postes de Concreto e Metálicos</v>
          </cell>
          <cell r="F8500" t="str">
            <v>SINAPI Mai/26</v>
          </cell>
        </row>
        <row r="8501">
          <cell r="A8501">
            <v>100592</v>
          </cell>
          <cell r="B8501" t="str">
            <v>ASSENTAMENTO DE POSTE DE CONCRETO COM COMPRIMENTO NOMINAL DE 14 M, CARGA NOMINAL MAIOR QUE 1000 DAN, ENGASTAMENTO SIMPLES COM 2 M DE SOLO (NÃO INCLUI FORNECIMENTO). AF_04/2025</v>
          </cell>
          <cell r="C8501" t="str">
            <v>UN</v>
          </cell>
          <cell r="D8501">
            <v>1110.68</v>
          </cell>
          <cell r="E8501" t="str">
            <v>Postes de Concreto e Metálicos</v>
          </cell>
          <cell r="F8501" t="str">
            <v>SINAPI Mai/26</v>
          </cell>
        </row>
        <row r="8502">
          <cell r="A8502">
            <v>100591</v>
          </cell>
          <cell r="B8502" t="str">
            <v>ASSENTAMENTO DE POSTE DE CONCRETO COM COMPRIMENTO NOMINAL DE 14 M, CARGA NOMINAL MENOR OU IGUAL A 1000 DAN, ENGASTAMENTO SIMPLES COM 2 M DE SOLO (NÃO INCLUI FORNECIMENTO). AF_04/2025</v>
          </cell>
          <cell r="C8502" t="str">
            <v>UN</v>
          </cell>
          <cell r="D8502">
            <v>1014.05</v>
          </cell>
          <cell r="E8502" t="str">
            <v>Postes de Concreto e Metálicos</v>
          </cell>
          <cell r="F8502" t="str">
            <v>SINAPI Mai/26</v>
          </cell>
        </row>
        <row r="8503">
          <cell r="A8503">
            <v>100594</v>
          </cell>
          <cell r="B8503" t="str">
            <v>ASSENTAMENTO DE POSTE DE CONCRETO COM COMPRIMENTO NOMINAL DE 15 M, CARGA NOMINAL MAIOR QUE 1000 DAN, ENGASTAMENTO SIMPLES COM 2,1 M DE SOLO (NÃO INCLUI FORNECIMENTO). AF_04/2025</v>
          </cell>
          <cell r="C8503" t="str">
            <v>UN</v>
          </cell>
          <cell r="D8503">
            <v>1228.68</v>
          </cell>
          <cell r="E8503" t="str">
            <v>Postes de Concreto e Metálicos</v>
          </cell>
          <cell r="F8503" t="str">
            <v>SINAPI Mai/26</v>
          </cell>
        </row>
        <row r="8504">
          <cell r="A8504">
            <v>100593</v>
          </cell>
          <cell r="B8504" t="str">
            <v>ASSENTAMENTO DE POSTE DE CONCRETO COM COMPRIMENTO NOMINAL DE 15 M, CARGA NOMINAL MENOR OU IGUAL A 1000 DAN, ENGASTAMENTO SIMPLES COM 2,1 M DE SOLO (NÃO INCLUI FORNECIMENTO). AF_04/2025</v>
          </cell>
          <cell r="C8504" t="str">
            <v>UN</v>
          </cell>
          <cell r="D8504">
            <v>1102.06</v>
          </cell>
          <cell r="E8504" t="str">
            <v>Postes de Concreto e Metálicos</v>
          </cell>
          <cell r="F8504" t="str">
            <v>SINAPI Mai/26</v>
          </cell>
        </row>
        <row r="8505">
          <cell r="A8505">
            <v>100596</v>
          </cell>
          <cell r="B8505" t="str">
            <v>ASSENTAMENTO DE POSTE DE CONCRETO COM COMPRIMENTO NOMINAL DE 18 M, CARGA NOMINAL MAIOR QUE 1000 DAN, ENGASTAMENTO SIMPLES COM 2,4 M DE SOLO (NÃO INCLUI FORNECIMENTO). AF_04/2025</v>
          </cell>
          <cell r="C8505" t="str">
            <v>UN</v>
          </cell>
          <cell r="D8505">
            <v>1472.22</v>
          </cell>
          <cell r="E8505" t="str">
            <v>Postes de Concreto e Metálicos</v>
          </cell>
          <cell r="F8505" t="str">
            <v>SINAPI Mai/26</v>
          </cell>
        </row>
        <row r="8506">
          <cell r="A8506">
            <v>100595</v>
          </cell>
          <cell r="B8506" t="str">
            <v>ASSENTAMENTO DE POSTE DE CONCRETO COM COMPRIMENTO NOMINAL DE 18 M, CARGA NOMINAL MENOR OU IGUAL A 1000 DAN, ENGASTAMENTO SIMPLES COM 2,4 M DE SOLO (NÃO INCLUI FORNECIMENTO). AF_04/2025</v>
          </cell>
          <cell r="C8506" t="str">
            <v>UN</v>
          </cell>
          <cell r="D8506">
            <v>1301.47</v>
          </cell>
          <cell r="E8506" t="str">
            <v>Postes de Concreto e Metálicos</v>
          </cell>
          <cell r="F8506" t="str">
            <v>SINAPI Mai/26</v>
          </cell>
        </row>
        <row r="8507">
          <cell r="A8507">
            <v>100598</v>
          </cell>
          <cell r="B8507" t="str">
            <v>ASSENTAMENTO DE POSTE DE CONCRETO COM COMPRIMENTO NOMINAL DE 20 M, CARGA NOMINAL MAIOR QUE 1000, ENGASTAMENTO SIMPLES COM 2,6 M DE SOLO (NÃO INCLUI FORNECIMENTO). AF_04/2025</v>
          </cell>
          <cell r="C8507" t="str">
            <v>UN</v>
          </cell>
          <cell r="D8507">
            <v>1633.76</v>
          </cell>
          <cell r="E8507" t="str">
            <v>Postes de Concreto e Metálicos</v>
          </cell>
          <cell r="F8507" t="str">
            <v>SINAPI Mai/26</v>
          </cell>
        </row>
        <row r="8508">
          <cell r="A8508">
            <v>100597</v>
          </cell>
          <cell r="B8508" t="str">
            <v>ASSENTAMENTO DE POSTE DE CONCRETO COM COMPRIMENTO NOMINAL DE 20 M, CARGA NOMINAL MENOR OU IGUAL A 1000 DAN, ENGASTAMENTO SIMPLES COM 2,6 M DE SOLO (NÃO INCLUI FORNECIMENTO). AF_04/2025</v>
          </cell>
          <cell r="C8508" t="str">
            <v>UN</v>
          </cell>
          <cell r="D8508">
            <v>1492.69</v>
          </cell>
          <cell r="E8508" t="str">
            <v>Postes de Concreto e Metálicos</v>
          </cell>
          <cell r="F8508" t="str">
            <v>SINAPI Mai/26</v>
          </cell>
        </row>
        <row r="8509">
          <cell r="A8509">
            <v>100603</v>
          </cell>
          <cell r="B8509" t="str">
            <v>ASSENTAMENTO DE POSTE DE CONCRETO COM COMPRIMENTO NOMINAL DE 9 M, CARGA NOMINAL DE 1000 DAN, ENGASTAMENTO BASE CONCRETADA COM 1 M DE CONCRETO E 0,5 M DE SOLO (NÃO INCLUI FORNECIMENTO). AF_04/2025</v>
          </cell>
          <cell r="C8509" t="str">
            <v>UN</v>
          </cell>
          <cell r="D8509">
            <v>1819.44</v>
          </cell>
          <cell r="E8509" t="str">
            <v>Postes de Concreto e Metálicos</v>
          </cell>
          <cell r="F8509" t="str">
            <v>SINAPI Mai/26</v>
          </cell>
        </row>
        <row r="8510">
          <cell r="A8510">
            <v>100599</v>
          </cell>
          <cell r="B8510" t="str">
            <v>ASSENTAMENTO DE POSTE DE CONCRETO COM COMPRIMENTO NOMINAL DE 9 M, CARGA NOMINAL DE 150 DAN, ENGASTAMENTO BASE CONCRETADA COM 1 M DE CONCRETO E 0,5 M DE SOLO (NÃO INCLUI FORNECIMENTO). AF_04/2025</v>
          </cell>
          <cell r="C8510" t="str">
            <v>UN</v>
          </cell>
          <cell r="D8510">
            <v>721.15</v>
          </cell>
          <cell r="E8510" t="str">
            <v>Postes de Concreto e Metálicos</v>
          </cell>
          <cell r="F8510" t="str">
            <v>SINAPI Mai/26</v>
          </cell>
        </row>
        <row r="8511">
          <cell r="A8511">
            <v>100600</v>
          </cell>
          <cell r="B8511" t="str">
            <v>ASSENTAMENTO DE POSTE DE CONCRETO COM COMPRIMENTO NOMINAL DE 9 M, CARGA NOMINAL DE 300 DAN, ENGASTAMENTO BASE CONCRETADA COM 1 M DE CONCRETO E 0,5 M DE SOLO (NÃO INCLUI FORNECIMENTO). AF_04/2025</v>
          </cell>
          <cell r="C8511" t="str">
            <v>UN</v>
          </cell>
          <cell r="D8511">
            <v>832.63</v>
          </cell>
          <cell r="E8511" t="str">
            <v>Postes de Concreto e Metálicos</v>
          </cell>
          <cell r="F8511" t="str">
            <v>SINAPI Mai/26</v>
          </cell>
        </row>
        <row r="8512">
          <cell r="A8512">
            <v>100601</v>
          </cell>
          <cell r="B8512" t="str">
            <v>ASSENTAMENTO DE POSTE DE CONCRETO COM COMPRIMENTO NOMINAL DE 9 M, CARGA NOMINAL DE 400 DAN, ENGASTAMENTO BASE CONCRETADA COM 1 M DE CONCRETO E 0,5 M DE SOLO (NÃO INCLUI FORNECIMENTO). AF_04/2025</v>
          </cell>
          <cell r="C8512" t="str">
            <v>UN</v>
          </cell>
          <cell r="D8512">
            <v>1012.76</v>
          </cell>
          <cell r="E8512" t="str">
            <v>Postes de Concreto e Metálicos</v>
          </cell>
          <cell r="F8512" t="str">
            <v>SINAPI Mai/26</v>
          </cell>
        </row>
        <row r="8513">
          <cell r="A8513">
            <v>100602</v>
          </cell>
          <cell r="B8513" t="str">
            <v>ASSENTAMENTO DE POSTE DE CONCRETO COM COMPRIMENTO NOMINAL DE 9 M, CARGA NOMINAL DE 600 DAN, ENGASTAMENTO BASE CONCRETADA COM 1 M DE CONCRETO E 0,5 M DE SOLO (NÃO INCLUI FORNECIMENTO). AF_04/2025</v>
          </cell>
          <cell r="C8513" t="str">
            <v>UN</v>
          </cell>
          <cell r="D8513">
            <v>1237.9000000000001</v>
          </cell>
          <cell r="E8513" t="str">
            <v>Postes de Concreto e Metálicos</v>
          </cell>
          <cell r="F8513" t="str">
            <v>SINAPI Mai/26</v>
          </cell>
        </row>
        <row r="8514">
          <cell r="A8514">
            <v>100578</v>
          </cell>
          <cell r="B8514" t="str">
            <v>ASSENTAMENTO DE POSTE DE CONCRETO COM COMPRIMENTO NOMINAL DE 9 M, CARGA NOMINAL MENOR OU IGUAL A 1000 DAN, ENGASTAMENTO SIMPLES COM 1,5 M DE SOLO (NÃO INCLUI FORNECIMENTO). AF_04/2025</v>
          </cell>
          <cell r="C8514" t="str">
            <v>UN</v>
          </cell>
          <cell r="D8514">
            <v>710.61</v>
          </cell>
          <cell r="E8514" t="str">
            <v>Postes de Concreto e Metálicos</v>
          </cell>
          <cell r="F8514" t="str">
            <v>SINAPI Mai/26</v>
          </cell>
        </row>
        <row r="8515">
          <cell r="A8515">
            <v>105975</v>
          </cell>
          <cell r="B8515" t="str">
            <v>CORDOALHA DE ACO 7,9 (5/16) 7*2,64MM ZINCAGEM TIPO A E 13% DE IACS - FORNECIMENTO E INSTALAÇÃO. AF_04/2025</v>
          </cell>
          <cell r="C8515" t="str">
            <v>M</v>
          </cell>
          <cell r="D8515">
            <v>0</v>
          </cell>
          <cell r="E8515" t="str">
            <v>Postes de Concreto e Metálicos</v>
          </cell>
          <cell r="F8515" t="str">
            <v>SINAPI Mai/26</v>
          </cell>
        </row>
        <row r="8516">
          <cell r="A8516">
            <v>105976</v>
          </cell>
          <cell r="B8516" t="str">
            <v>CORDOALHA DE ACO 7,9 (5/16) 7*2,64MM ZINCAGEM TIPO B E 13% DE IACS - FORNECIMENTO E INSTALAÇÃO. AF_04/2025</v>
          </cell>
          <cell r="C8516" t="str">
            <v>M</v>
          </cell>
          <cell r="D8516">
            <v>0</v>
          </cell>
          <cell r="E8516" t="str">
            <v>Postes de Concreto e Metálicos</v>
          </cell>
          <cell r="F8516" t="str">
            <v>SINAPI Mai/26</v>
          </cell>
        </row>
        <row r="8517">
          <cell r="A8517">
            <v>105977</v>
          </cell>
          <cell r="B8517" t="str">
            <v>CORDOALHA DE ACO 9,5 (3/8) 7*3,05MM ZINCAGEM TIPO A E 13% DE IACS - FORNECIMENTO E INSTALAÇÃO. AF_04/2025</v>
          </cell>
          <cell r="C8517" t="str">
            <v>M</v>
          </cell>
          <cell r="D8517">
            <v>0</v>
          </cell>
          <cell r="E8517" t="str">
            <v>Postes de Concreto e Metálicos</v>
          </cell>
          <cell r="F8517" t="str">
            <v>SINAPI Mai/26</v>
          </cell>
        </row>
        <row r="8518">
          <cell r="A8518">
            <v>105978</v>
          </cell>
          <cell r="B8518" t="str">
            <v>CORDOALHA DE ACO 9,5(3/8) 7*3,05MM ZINCAGEM TIPO B E 13% DE IACS - FORNECIMENTO E INSTALAÇÃO. AF_04/2025</v>
          </cell>
          <cell r="C8518" t="str">
            <v>M</v>
          </cell>
          <cell r="D8518">
            <v>0</v>
          </cell>
          <cell r="E8518" t="str">
            <v>Postes de Concreto e Metálicos</v>
          </cell>
          <cell r="F8518" t="str">
            <v>SINAPI Mai/26</v>
          </cell>
        </row>
        <row r="8519">
          <cell r="A8519">
            <v>105970</v>
          </cell>
          <cell r="B8519" t="str">
            <v>ESTRUTURA DE ESTAIAMENTO PARA POSTES DE CONCRETO ANCORA CONCRETO - FORNECIMENTO E INSTALAÇÃO. AF_04/2025</v>
          </cell>
          <cell r="C8519" t="str">
            <v>UN</v>
          </cell>
          <cell r="D8519">
            <v>0</v>
          </cell>
          <cell r="E8519" t="str">
            <v>Postes de Concreto e Metálicos</v>
          </cell>
          <cell r="F8519" t="str">
            <v>SINAPI Mai/26</v>
          </cell>
        </row>
        <row r="8520">
          <cell r="A8520">
            <v>105972</v>
          </cell>
          <cell r="B8520" t="str">
            <v>ESTRUTURA DE ESTAIAMENTO PARA POSTES DE CONCRETO CRUZETA A POSTE M3 E B3 - FORNECIMENTO E INSTALAÇÃO. AF_04/2025</v>
          </cell>
          <cell r="C8520" t="str">
            <v>UN</v>
          </cell>
          <cell r="D8520">
            <v>0</v>
          </cell>
          <cell r="E8520" t="str">
            <v>Postes de Concreto e Metálicos</v>
          </cell>
          <cell r="F8520" t="str">
            <v>SINAPI Mai/26</v>
          </cell>
        </row>
        <row r="8521">
          <cell r="A8521">
            <v>105973</v>
          </cell>
          <cell r="B8521" t="str">
            <v>ESTRUTURA DE ESTAIAMENTO PARA POSTES DE CONCRETO CRUZETA A POSTE N3 - FORNECIMENTO E INSTALAÇÃO. AF_04/2025</v>
          </cell>
          <cell r="C8521" t="str">
            <v>UN</v>
          </cell>
          <cell r="D8521">
            <v>0</v>
          </cell>
          <cell r="E8521" t="str">
            <v>Postes de Concreto e Metálicos</v>
          </cell>
          <cell r="F8521" t="str">
            <v>SINAPI Mai/26</v>
          </cell>
        </row>
        <row r="8522">
          <cell r="A8522">
            <v>105974</v>
          </cell>
          <cell r="B8522" t="str">
            <v>ESTRUTURA DE ESTAIAMENTO PARA POSTES DE CONCRETO HTE - FORNECIMENTO E INSTALAÇÃO. AF_04/2025</v>
          </cell>
          <cell r="C8522" t="str">
            <v>UN</v>
          </cell>
          <cell r="D8522">
            <v>0</v>
          </cell>
          <cell r="E8522" t="str">
            <v>Postes de Concreto e Metálicos</v>
          </cell>
          <cell r="F8522" t="str">
            <v>SINAPI Mai/26</v>
          </cell>
        </row>
        <row r="8523">
          <cell r="A8523">
            <v>105971</v>
          </cell>
          <cell r="B8523" t="str">
            <v>ESTRUTURA DE ESTAIAMENTO PARA POSTES DE CONCRETO POSTE A POSTE - FORNECIMENTO E INSTALAÇÃO. AF_04/2025</v>
          </cell>
          <cell r="C8523" t="str">
            <v>UN</v>
          </cell>
          <cell r="D8523">
            <v>0</v>
          </cell>
          <cell r="E8523" t="str">
            <v>Postes de Concreto e Metálicos</v>
          </cell>
          <cell r="F8523" t="str">
            <v>SINAPI Mai/26</v>
          </cell>
        </row>
        <row r="8524">
          <cell r="A8524">
            <v>105967</v>
          </cell>
          <cell r="B8524" t="str">
            <v>POSTE DE AÇO CÔNICO CONTÍNUO CURVO DUPLO, ENGASTAMENTO SIMPLES COM 1 M DE SOLO, H=6M - FORNECIMENTO E INSTALAÇÃO. AF_04/2025</v>
          </cell>
          <cell r="C8524" t="str">
            <v>UN</v>
          </cell>
          <cell r="D8524">
            <v>0</v>
          </cell>
          <cell r="E8524" t="str">
            <v>Postes de Concreto e Metálicos</v>
          </cell>
          <cell r="F8524" t="str">
            <v>SINAPI Mai/26</v>
          </cell>
        </row>
        <row r="8525">
          <cell r="A8525">
            <v>105968</v>
          </cell>
          <cell r="B8525" t="str">
            <v>POSTE DE AÇO CÔNICO CONTÍNUO CURVO DUPLO, ENGASTAMENTO SIMPLES COM 1 M DE SOLO, H=7M - FORNECIMENTO E INSTALAÇÃO. AF_04/2025</v>
          </cell>
          <cell r="C8525" t="str">
            <v>UN</v>
          </cell>
          <cell r="D8525">
            <v>0</v>
          </cell>
          <cell r="E8525" t="str">
            <v>Postes de Concreto e Metálicos</v>
          </cell>
          <cell r="F8525" t="str">
            <v>SINAPI Mai/26</v>
          </cell>
        </row>
        <row r="8526">
          <cell r="A8526">
            <v>105969</v>
          </cell>
          <cell r="B8526" t="str">
            <v>POSTE DE AÇO CÔNICO CONTÍNUO CURVO DUPLO, ENGASTAMENTO SIMPLES COM 1 M DE SOLO, H=8M - FORNECIMENTO E INSTALAÇÃO. AF_04/2025</v>
          </cell>
          <cell r="C8526" t="str">
            <v>UN</v>
          </cell>
          <cell r="D8526">
            <v>0</v>
          </cell>
          <cell r="E8526" t="str">
            <v>Postes de Concreto e Metálicos</v>
          </cell>
          <cell r="F8526" t="str">
            <v>SINAPI Mai/26</v>
          </cell>
        </row>
        <row r="8527">
          <cell r="A8527">
            <v>100623</v>
          </cell>
          <cell r="B8527" t="str">
            <v>POSTE DE AÇO CÔNICO CONTÍNUO CURVO DUPLO, ENGASTAMENTO SIMPLES COM 1 M DE SOLO, H=9M - FORNECIMENTO E INSTALAÇÃO. AF_04/2025</v>
          </cell>
          <cell r="C8527" t="str">
            <v>UN</v>
          </cell>
          <cell r="D8527">
            <v>2598.31</v>
          </cell>
          <cell r="E8527" t="str">
            <v>Postes de Concreto e Metálicos</v>
          </cell>
          <cell r="F8527" t="str">
            <v>SINAPI Mai/26</v>
          </cell>
        </row>
        <row r="8528">
          <cell r="A8528">
            <v>105964</v>
          </cell>
          <cell r="B8528" t="str">
            <v>POSTE DE AÇO CÔNICO CONTÍNUO CURVO DUPLO, FLANGEADO, H=6M - FORNECIMENTO E INSTALAÇÃO. AF_04/2025</v>
          </cell>
          <cell r="C8528" t="str">
            <v>UN</v>
          </cell>
          <cell r="D8528">
            <v>0</v>
          </cell>
          <cell r="E8528" t="str">
            <v>Postes de Concreto e Metálicos</v>
          </cell>
          <cell r="F8528" t="str">
            <v>SINAPI Mai/26</v>
          </cell>
        </row>
        <row r="8529">
          <cell r="A8529">
            <v>105965</v>
          </cell>
          <cell r="B8529" t="str">
            <v>POSTE DE AÇO CÔNICO CONTÍNUO CURVO DUPLO, FLANGEADO, H=7M - FORNECIMENTO E INSTALAÇÃO. AF_04/2025</v>
          </cell>
          <cell r="C8529" t="str">
            <v>UN</v>
          </cell>
          <cell r="D8529">
            <v>0</v>
          </cell>
          <cell r="E8529" t="str">
            <v>Postes de Concreto e Metálicos</v>
          </cell>
          <cell r="F8529" t="str">
            <v>SINAPI Mai/26</v>
          </cell>
        </row>
        <row r="8530">
          <cell r="A8530">
            <v>105966</v>
          </cell>
          <cell r="B8530" t="str">
            <v>POSTE DE AÇO CÔNICO CONTÍNUO CURVO DUPLO, FLANGEADO, H=8M - FORNECIMENTO E INSTALAÇÃO. AF_04/2025</v>
          </cell>
          <cell r="C8530" t="str">
            <v>UN</v>
          </cell>
          <cell r="D8530">
            <v>0</v>
          </cell>
          <cell r="E8530" t="str">
            <v>Postes de Concreto e Metálicos</v>
          </cell>
          <cell r="F8530" t="str">
            <v>SINAPI Mai/26</v>
          </cell>
        </row>
        <row r="8531">
          <cell r="A8531">
            <v>100621</v>
          </cell>
          <cell r="B8531" t="str">
            <v>POSTE DE AÇO CÔNICO CONTÍNUO CURVO DUPLO, FLANGEADO, H=9M - FORNECIMENTO E INSTALAÇÃO. AF_04/2025</v>
          </cell>
          <cell r="C8531" t="str">
            <v>UN</v>
          </cell>
          <cell r="D8531">
            <v>3089.66</v>
          </cell>
          <cell r="E8531" t="str">
            <v>Postes de Concreto e Metálicos</v>
          </cell>
          <cell r="F8531" t="str">
            <v>SINAPI Mai/26</v>
          </cell>
        </row>
        <row r="8532">
          <cell r="A8532">
            <v>105960</v>
          </cell>
          <cell r="B8532" t="str">
            <v>POSTE DE AÇO CÔNICO CONTÍNUO CURVO SIMPLES, ENGASTAMENTO SIMPLES COM 0,5 M DE SOLO, H=5M - FORNECIMENTO E INSTALAÇÃO. AF_04/2025</v>
          </cell>
          <cell r="C8532" t="str">
            <v>UN</v>
          </cell>
          <cell r="D8532">
            <v>0</v>
          </cell>
          <cell r="E8532" t="str">
            <v>Postes de Concreto e Metálicos</v>
          </cell>
          <cell r="F8532" t="str">
            <v>SINAPI Mai/26</v>
          </cell>
        </row>
        <row r="8533">
          <cell r="A8533">
            <v>105961</v>
          </cell>
          <cell r="B8533" t="str">
            <v>POSTE DE AÇO CÔNICO CONTÍNUO CURVO SIMPLES, ENGASTAMENTO SIMPLES COM 1 M DE SOLO, H=6M - FORNECIMENTO E INSTALAÇÃO. AF_04/2025</v>
          </cell>
          <cell r="C8533" t="str">
            <v>UN</v>
          </cell>
          <cell r="D8533">
            <v>0</v>
          </cell>
          <cell r="E8533" t="str">
            <v>Postes de Concreto e Metálicos</v>
          </cell>
          <cell r="F8533" t="str">
            <v>SINAPI Mai/26</v>
          </cell>
        </row>
        <row r="8534">
          <cell r="A8534">
            <v>105962</v>
          </cell>
          <cell r="B8534" t="str">
            <v>POSTE DE AÇO CÔNICO CONTÍNUO CURVO SIMPLES, ENGASTAMENTO SIMPLES COM 1 M DE SOLO, H=7M - FORNECIMENTO E INSTALAÇÃO. AF_04/2025</v>
          </cell>
          <cell r="C8534" t="str">
            <v>UN</v>
          </cell>
          <cell r="D8534">
            <v>0</v>
          </cell>
          <cell r="E8534" t="str">
            <v>Postes de Concreto e Metálicos</v>
          </cell>
          <cell r="F8534" t="str">
            <v>SINAPI Mai/26</v>
          </cell>
        </row>
        <row r="8535">
          <cell r="A8535">
            <v>105963</v>
          </cell>
          <cell r="B8535" t="str">
            <v>POSTE DE AÇO CÔNICO CONTÍNUO CURVO SIMPLES, ENGASTAMENTO SIMPLES COM 1 M DE SOLO, H=8M - FORNECIMENTO E INSTALAÇÃO. AF_04/2025</v>
          </cell>
          <cell r="C8535" t="str">
            <v>UN</v>
          </cell>
          <cell r="D8535">
            <v>0</v>
          </cell>
          <cell r="E8535" t="str">
            <v>Postes de Concreto e Metálicos</v>
          </cell>
          <cell r="F8535" t="str">
            <v>SINAPI Mai/26</v>
          </cell>
        </row>
        <row r="8536">
          <cell r="A8536">
            <v>100622</v>
          </cell>
          <cell r="B8536" t="str">
            <v>POSTE DE AÇO CÔNICO CONTÍNUO CURVO SIMPLES, ENGASTAMENTO SIMPLES COM 1 M DE SOLO, H=9M - FORNECIMENTO E INSTALAÇÃO. AF_04/2025</v>
          </cell>
          <cell r="C8536" t="str">
            <v>UN</v>
          </cell>
          <cell r="D8536">
            <v>2527.34</v>
          </cell>
          <cell r="E8536" t="str">
            <v>Postes de Concreto e Metálicos</v>
          </cell>
          <cell r="F8536" t="str">
            <v>SINAPI Mai/26</v>
          </cell>
        </row>
        <row r="8537">
          <cell r="A8537">
            <v>105956</v>
          </cell>
          <cell r="B8537" t="str">
            <v>POSTE DE AÇO CÔNICO CONTÍNUO CURVO SIMPLES, FLANGEADO, H=5M - FORNECIMENTO E INSTALAÇÃO. AF_04/2025</v>
          </cell>
          <cell r="C8537" t="str">
            <v>UN</v>
          </cell>
          <cell r="D8537">
            <v>0</v>
          </cell>
          <cell r="E8537" t="str">
            <v>Postes de Concreto e Metálicos</v>
          </cell>
          <cell r="F8537" t="str">
            <v>SINAPI Mai/26</v>
          </cell>
        </row>
        <row r="8538">
          <cell r="A8538">
            <v>105957</v>
          </cell>
          <cell r="B8538" t="str">
            <v>POSTE DE AÇO CÔNICO CONTÍNUO CURVO SIMPLES, FLANGEADO, H=6M - FORNECIMENTO E INSTALAÇÃO. AF_04/2025</v>
          </cell>
          <cell r="C8538" t="str">
            <v>UN</v>
          </cell>
          <cell r="D8538">
            <v>0</v>
          </cell>
          <cell r="E8538" t="str">
            <v>Postes de Concreto e Metálicos</v>
          </cell>
          <cell r="F8538" t="str">
            <v>SINAPI Mai/26</v>
          </cell>
        </row>
        <row r="8539">
          <cell r="A8539">
            <v>105958</v>
          </cell>
          <cell r="B8539" t="str">
            <v>POSTE DE AÇO CÔNICO CONTÍNUO CURVO SIMPLES, FLANGEADO, H=7M - FORNECIMENTO E INSTALAÇÃO. AF_04/2025</v>
          </cell>
          <cell r="C8539" t="str">
            <v>UN</v>
          </cell>
          <cell r="D8539">
            <v>2138.9499999999998</v>
          </cell>
          <cell r="E8539" t="str">
            <v>Postes de Concreto e Metálicos</v>
          </cell>
          <cell r="F8539" t="str">
            <v>SINAPI Mai/26</v>
          </cell>
        </row>
        <row r="8540">
          <cell r="A8540">
            <v>105959</v>
          </cell>
          <cell r="B8540" t="str">
            <v>POSTE DE AÇO CÔNICO CONTÍNUO CURVO SIMPLES, FLANGEADO, H=8M - FORNECIMENTO E INSTALAÇÃO. AF_04/2025</v>
          </cell>
          <cell r="C8540" t="str">
            <v>UN</v>
          </cell>
          <cell r="D8540">
            <v>0</v>
          </cell>
          <cell r="E8540" t="str">
            <v>Postes de Concreto e Metálicos</v>
          </cell>
          <cell r="F8540" t="str">
            <v>SINAPI Mai/26</v>
          </cell>
        </row>
        <row r="8541">
          <cell r="A8541">
            <v>100620</v>
          </cell>
          <cell r="B8541" t="str">
            <v>POSTE DE AÇO CÔNICO CONTÍNUO CURVO SIMPLES, FLANGEADO, H=9M - FORNECIMENTO E INSTALAÇÃO. AF_04/2025</v>
          </cell>
          <cell r="C8541" t="str">
            <v>UN</v>
          </cell>
          <cell r="D8541">
            <v>2752.89</v>
          </cell>
          <cell r="E8541" t="str">
            <v>Postes de Concreto e Metálicos</v>
          </cell>
          <cell r="F8541" t="str">
            <v>SINAPI Mai/26</v>
          </cell>
        </row>
        <row r="8542">
          <cell r="A8542">
            <v>105951</v>
          </cell>
          <cell r="B8542" t="str">
            <v>POSTE DE AÇO CÔNICO CONTÍNUO RETO, ENGASTAMENTO SIMPLES COM 0,5 M DE SOLO, H=5M - FORNECIMENTO E INSTALAÇÃO. AF_04/2025</v>
          </cell>
          <cell r="C8542" t="str">
            <v>UN</v>
          </cell>
          <cell r="D8542">
            <v>0</v>
          </cell>
          <cell r="E8542" t="str">
            <v>Postes de Concreto e Metálicos</v>
          </cell>
          <cell r="F8542" t="str">
            <v>SINAPI Mai/26</v>
          </cell>
        </row>
        <row r="8543">
          <cell r="A8543">
            <v>105952</v>
          </cell>
          <cell r="B8543" t="str">
            <v>POSTE DE AÇO CÔNICO CONTÍNUO RETO, ENGASTAMENTO SIMPLES COM 1 M DE SOLO, H=6M - FORNECIMENTO E INSTALAÇÃO. AF_04/2025</v>
          </cell>
          <cell r="C8543" t="str">
            <v>UN</v>
          </cell>
          <cell r="D8543">
            <v>0</v>
          </cell>
          <cell r="E8543" t="str">
            <v>Postes de Concreto e Metálicos</v>
          </cell>
          <cell r="F8543" t="str">
            <v>SINAPI Mai/26</v>
          </cell>
        </row>
        <row r="8544">
          <cell r="A8544">
            <v>105953</v>
          </cell>
          <cell r="B8544" t="str">
            <v>POSTE DE AÇO CÔNICO CONTÍNUO RETO, ENGASTAMENTO SIMPLES COM 1 M DE SOLO, H=7M - FORNECIMENTO E INSTALAÇÃO. AF_04/2025</v>
          </cell>
          <cell r="C8544" t="str">
            <v>UN</v>
          </cell>
          <cell r="D8544">
            <v>1976.18</v>
          </cell>
          <cell r="E8544" t="str">
            <v>Postes de Concreto e Metálicos</v>
          </cell>
          <cell r="F8544" t="str">
            <v>SINAPI Mai/26</v>
          </cell>
        </row>
        <row r="8545">
          <cell r="A8545">
            <v>105954</v>
          </cell>
          <cell r="B8545" t="str">
            <v>POSTE DE AÇO CÔNICO CONTÍNUO RETO, ENGASTAMENTO SIMPLES COM 1 M DE SOLO, H=8M - FORNECIMENTO E INSTALAÇÃO. AF_04/2025</v>
          </cell>
          <cell r="C8545" t="str">
            <v>UN</v>
          </cell>
          <cell r="D8545">
            <v>0</v>
          </cell>
          <cell r="E8545" t="str">
            <v>Postes de Concreto e Metálicos</v>
          </cell>
          <cell r="F8545" t="str">
            <v>SINAPI Mai/26</v>
          </cell>
        </row>
        <row r="8546">
          <cell r="A8546">
            <v>105955</v>
          </cell>
          <cell r="B8546" t="str">
            <v>POSTE DE AÇO CÔNICO CONTÍNUO RETO, ENGASTAMENTO SIMPLES COM 1 M DE SOLO, H=9M - FORNECIMENTO E INSTALAÇÃO. AF_04/2025</v>
          </cell>
          <cell r="C8546" t="str">
            <v>UN</v>
          </cell>
          <cell r="D8546">
            <v>2620.73</v>
          </cell>
          <cell r="E8546" t="str">
            <v>Postes de Concreto e Metálicos</v>
          </cell>
          <cell r="F8546" t="str">
            <v>SINAPI Mai/26</v>
          </cell>
        </row>
        <row r="8547">
          <cell r="A8547">
            <v>105946</v>
          </cell>
          <cell r="B8547" t="str">
            <v>POSTE DE AÇO CÔNICO CONTÍNUO RETO, FLANGEADO, H=5M - FORNECIMENTO E INSTALAÇÃO. AF_04/2025</v>
          </cell>
          <cell r="C8547" t="str">
            <v>UN</v>
          </cell>
          <cell r="D8547">
            <v>0</v>
          </cell>
          <cell r="E8547" t="str">
            <v>Postes de Concreto e Metálicos</v>
          </cell>
          <cell r="F8547" t="str">
            <v>SINAPI Mai/26</v>
          </cell>
        </row>
        <row r="8548">
          <cell r="A8548">
            <v>105947</v>
          </cell>
          <cell r="B8548" t="str">
            <v>POSTE DE AÇO CÔNICO CONTÍNUO RETO, FLANGEADO, H=6M - FORNECIMENTO E INSTALAÇÃO. AF_04/2025</v>
          </cell>
          <cell r="C8548" t="str">
            <v>UN</v>
          </cell>
          <cell r="D8548">
            <v>0</v>
          </cell>
          <cell r="E8548" t="str">
            <v>Postes de Concreto e Metálicos</v>
          </cell>
          <cell r="F8548" t="str">
            <v>SINAPI Mai/26</v>
          </cell>
        </row>
        <row r="8549">
          <cell r="A8549">
            <v>105948</v>
          </cell>
          <cell r="B8549" t="str">
            <v>POSTE DE AÇO CÔNICO CONTÍNUO RETO, FLANGEADO, H=7M - FORNECIMENTO E INSTALAÇÃO. AF_04/2025</v>
          </cell>
          <cell r="C8549" t="str">
            <v>UN</v>
          </cell>
          <cell r="D8549">
            <v>0</v>
          </cell>
          <cell r="E8549" t="str">
            <v>Postes de Concreto e Metálicos</v>
          </cell>
          <cell r="F8549" t="str">
            <v>SINAPI Mai/26</v>
          </cell>
        </row>
        <row r="8550">
          <cell r="A8550">
            <v>105949</v>
          </cell>
          <cell r="B8550" t="str">
            <v>POSTE DE AÇO CÔNICO CONTÍNUO RETO, FLANGEADO, H=8M - FORNECIMENTO E INSTALAÇÃO. AF_04/2025</v>
          </cell>
          <cell r="C8550" t="str">
            <v>UN</v>
          </cell>
          <cell r="D8550">
            <v>0</v>
          </cell>
          <cell r="E8550" t="str">
            <v>Postes de Concreto e Metálicos</v>
          </cell>
          <cell r="F8550" t="str">
            <v>SINAPI Mai/26</v>
          </cell>
        </row>
        <row r="8551">
          <cell r="A8551">
            <v>105950</v>
          </cell>
          <cell r="B8551" t="str">
            <v>POSTE DE AÇO CÔNICO CONTÍNUO RETO, FLANGEADO, H=9M - FORNECIMENTO E INSTALAÇÃO. AF_04/2025</v>
          </cell>
          <cell r="C8551" t="str">
            <v>UN</v>
          </cell>
          <cell r="D8551">
            <v>0</v>
          </cell>
          <cell r="E8551" t="str">
            <v>Postes de Concreto e Metálicos</v>
          </cell>
          <cell r="F8551" t="str">
            <v>SINAPI Mai/26</v>
          </cell>
        </row>
        <row r="8552">
          <cell r="A8552">
            <v>100619</v>
          </cell>
          <cell r="B8552" t="str">
            <v>POSTE DECORATIVO PARA JARDIM EM AÇO TUBULAR, H = *2,5* M, SEM LUMINÁRIA - FORNECIMENTO E INSTALAÇÃO. AF_04/2025</v>
          </cell>
          <cell r="C8552" t="str">
            <v>UN</v>
          </cell>
          <cell r="D8552">
            <v>664.31</v>
          </cell>
          <cell r="E8552" t="str">
            <v>Postes de Concreto e Metálicos</v>
          </cell>
          <cell r="F8552" t="str">
            <v>SINAPI Mai/26</v>
          </cell>
        </row>
        <row r="8553">
          <cell r="A8553">
            <v>99283</v>
          </cell>
          <cell r="B8553" t="str">
            <v>ACRÉSCIMO PARA POÇO DE VISITA CIRCULAR PARA DRENAGEM, EM ALVENARIA COM TIJOLOS CERÂMICOS MACIÇOS, DIÂMETRO INTERNO = 0,8 M. AF_12/2020</v>
          </cell>
          <cell r="C8553" t="str">
            <v>M</v>
          </cell>
          <cell r="D8553">
            <v>1309.74</v>
          </cell>
          <cell r="E8553" t="str">
            <v>Poços de Visita e Caixas para Bocas de Lobo</v>
          </cell>
          <cell r="F8553" t="str">
            <v>SINAPI Mai/26</v>
          </cell>
        </row>
        <row r="8554">
          <cell r="A8554">
            <v>99293</v>
          </cell>
          <cell r="B8554" t="str">
            <v>ACRÉSCIMO PARA POÇO DE VISITA CIRCULAR PARA DRENAGEM, EM ALVENARIA COM TIJOLOS CERÂMICOS MACIÇOS, DIÂMETRO INTERNO = 1 M. AF_12/2020</v>
          </cell>
          <cell r="C8554" t="str">
            <v>M</v>
          </cell>
          <cell r="D8554">
            <v>1587.38</v>
          </cell>
          <cell r="E8554" t="str">
            <v>Poços de Visita e Caixas para Bocas de Lobo</v>
          </cell>
          <cell r="F8554" t="str">
            <v>SINAPI Mai/26</v>
          </cell>
        </row>
        <row r="8555">
          <cell r="A8555">
            <v>99243</v>
          </cell>
          <cell r="B8555" t="str">
            <v>ACRÉSCIMO PARA POÇO DE VISITA CIRCULAR PARA DRENAGEM, EM ALVENARIA COM TIJOLOS CERÂMICOS MACIÇOS, DIÂMETRO INTERNO = 1,2 M. AF_12/2020</v>
          </cell>
          <cell r="C8555" t="str">
            <v>M</v>
          </cell>
          <cell r="D8555">
            <v>1864.99</v>
          </cell>
          <cell r="E8555" t="str">
            <v>Poços de Visita e Caixas para Bocas de Lobo</v>
          </cell>
          <cell r="F8555" t="str">
            <v>SINAPI Mai/26</v>
          </cell>
        </row>
        <row r="8556">
          <cell r="A8556">
            <v>99249</v>
          </cell>
          <cell r="B8556" t="str">
            <v>ACRÉSCIMO PARA POÇO DE VISITA CIRCULAR PARA DRENAGEM, EM ALVENARIA COM TIJOLOS CERÂMICOS MACIÇOS, DIÂMETRO INTERNO = 1,5 M. AF_12/2020</v>
          </cell>
          <cell r="C8556" t="str">
            <v>M</v>
          </cell>
          <cell r="D8556">
            <v>2281.4499999999998</v>
          </cell>
          <cell r="E8556" t="str">
            <v>Poços de Visita e Caixas para Bocas de Lobo</v>
          </cell>
          <cell r="F8556" t="str">
            <v>SINAPI Mai/26</v>
          </cell>
        </row>
        <row r="8557">
          <cell r="A8557">
            <v>99278</v>
          </cell>
          <cell r="B8557" t="str">
            <v>ACRÉSCIMO PARA POÇO DE VISITA CIRCULAR PARA DRENAGEM, EM CONCRETO PRÉ-MOLDADO, DIÂMETRO INTERNO = 0,8 M. AF_12/2020</v>
          </cell>
          <cell r="C8557" t="str">
            <v>M</v>
          </cell>
          <cell r="D8557">
            <v>463.64</v>
          </cell>
          <cell r="E8557" t="str">
            <v>Poços de Visita e Caixas para Bocas de Lobo</v>
          </cell>
          <cell r="F8557" t="str">
            <v>SINAPI Mai/26</v>
          </cell>
        </row>
        <row r="8558">
          <cell r="A8558">
            <v>99288</v>
          </cell>
          <cell r="B8558" t="str">
            <v>ACRÉSCIMO PARA POÇO DE VISITA CIRCULAR PARA DRENAGEM, EM CONCRETO PRÉ-MOLDADO, DIÂMETRO INTERNO = 1 M. AF_12/2020</v>
          </cell>
          <cell r="C8558" t="str">
            <v>M</v>
          </cell>
          <cell r="D8558">
            <v>611.39</v>
          </cell>
          <cell r="E8558" t="str">
            <v>Poços de Visita e Caixas para Bocas de Lobo</v>
          </cell>
          <cell r="F8558" t="str">
            <v>SINAPI Mai/26</v>
          </cell>
        </row>
        <row r="8559">
          <cell r="A8559">
            <v>99240</v>
          </cell>
          <cell r="B8559" t="str">
            <v>ACRÉSCIMO PARA POÇO DE VISITA CIRCULAR PARA DRENAGEM, EM CONCRETO PRÉ-MOLDADO, DIÂMETRO INTERNO = 1,2 M. AF_12/2020</v>
          </cell>
          <cell r="C8559" t="str">
            <v>M</v>
          </cell>
          <cell r="D8559">
            <v>812.93</v>
          </cell>
          <cell r="E8559" t="str">
            <v>Poços de Visita e Caixas para Bocas de Lobo</v>
          </cell>
          <cell r="F8559" t="str">
            <v>SINAPI Mai/26</v>
          </cell>
        </row>
        <row r="8560">
          <cell r="A8560">
            <v>99246</v>
          </cell>
          <cell r="B8560" t="str">
            <v>ACRÉSCIMO PARA POÇO DE VISITA CIRCULAR PARA DRENAGEM, EM CONCRETO PRÉ-MOLDADO, DIÂMETRO INTERNO = 1,5 M. AF_12/2020</v>
          </cell>
          <cell r="C8560" t="str">
            <v>M</v>
          </cell>
          <cell r="D8560">
            <v>1113.53</v>
          </cell>
          <cell r="E8560" t="str">
            <v>Poços de Visita e Caixas para Bocas de Lobo</v>
          </cell>
          <cell r="F8560" t="str">
            <v>SINAPI Mai/26</v>
          </cell>
        </row>
        <row r="8561">
          <cell r="A8561">
            <v>97981</v>
          </cell>
          <cell r="B8561" t="str">
            <v>ACRÉSCIMO PARA POÇO DE VISITA CIRCULAR PARA ESGOTO, EM ALVENARIA COM TIJOLOS CERÂMICOS MACIÇOS, DIÂMETRO INTERNO = 0,8 M. AF_12/2020</v>
          </cell>
          <cell r="C8561" t="str">
            <v>M</v>
          </cell>
          <cell r="D8561">
            <v>1383.8</v>
          </cell>
          <cell r="E8561" t="str">
            <v>Poços de Visita e Caixas para Bocas de Lobo</v>
          </cell>
          <cell r="F8561" t="str">
            <v>SINAPI Mai/26</v>
          </cell>
        </row>
        <row r="8562">
          <cell r="A8562">
            <v>97985</v>
          </cell>
          <cell r="B8562" t="str">
            <v>ACRÉSCIMO PARA POÇO DE VISITA CIRCULAR PARA ESGOTO, EM ALVENARIA COM TIJOLOS CERÂMICOS MACIÇOS, DIÂMETRO INTERNO = 1 M. AF_12/2020</v>
          </cell>
          <cell r="C8562" t="str">
            <v>M</v>
          </cell>
          <cell r="D8562">
            <v>1671.13</v>
          </cell>
          <cell r="E8562" t="str">
            <v>Poços de Visita e Caixas para Bocas de Lobo</v>
          </cell>
          <cell r="F8562" t="str">
            <v>SINAPI Mai/26</v>
          </cell>
        </row>
        <row r="8563">
          <cell r="A8563">
            <v>97989</v>
          </cell>
          <cell r="B8563" t="str">
            <v>ACRÉSCIMO PARA POÇO DE VISITA CIRCULAR PARA ESGOTO, EM ALVENARIA COM TIJOLOS CERÂMICOS MACIÇOS, DIÂMETRO INTERNO = 1,2 M. AF_12/2020</v>
          </cell>
          <cell r="C8563" t="str">
            <v>M</v>
          </cell>
          <cell r="D8563">
            <v>1958.42</v>
          </cell>
          <cell r="E8563" t="str">
            <v>Poços de Visita e Caixas para Bocas de Lobo</v>
          </cell>
          <cell r="F8563" t="str">
            <v>SINAPI Mai/26</v>
          </cell>
        </row>
        <row r="8564">
          <cell r="A8564">
            <v>97993</v>
          </cell>
          <cell r="B8564" t="str">
            <v>ACRÉSCIMO PARA POÇO DE VISITA CIRCULAR PARA ESGOTO, EM ALVENARIA COM TIJOLOS CERÂMICOS MACIÇOS, DIÂMETRO INTERNO = 1,5 M. AF_12/2020</v>
          </cell>
          <cell r="C8564" t="str">
            <v>M</v>
          </cell>
          <cell r="D8564">
            <v>2389.4299999999998</v>
          </cell>
          <cell r="E8564" t="str">
            <v>Poços de Visita e Caixas para Bocas de Lobo</v>
          </cell>
          <cell r="F8564" t="str">
            <v>SINAPI Mai/26</v>
          </cell>
        </row>
        <row r="8565">
          <cell r="A8565">
            <v>98409</v>
          </cell>
          <cell r="B8565" t="str">
            <v>ACRÉSCIMO PARA POÇO DE VISITA CIRCULAR PARA ESGOTO, EM CONCRETO PRÉ-MOLDADO, DIÂMETRO INTERNO = 0,8 M. AF_12/2020</v>
          </cell>
          <cell r="C8565" t="str">
            <v>M</v>
          </cell>
          <cell r="D8565">
            <v>465.74</v>
          </cell>
          <cell r="E8565" t="str">
            <v>Poços de Visita e Caixas para Bocas de Lobo</v>
          </cell>
          <cell r="F8565" t="str">
            <v>SINAPI Mai/26</v>
          </cell>
        </row>
        <row r="8566">
          <cell r="A8566">
            <v>97983</v>
          </cell>
          <cell r="B8566" t="str">
            <v>ACRÉSCIMO PARA POÇO DE VISITA CIRCULAR PARA ESGOTO, EM CONCRETO PRÉ-MOLDADO, DIÂMETRO INTERNO = 1 M. AF_12/2020</v>
          </cell>
          <cell r="C8566" t="str">
            <v>M</v>
          </cell>
          <cell r="D8566">
            <v>614.15</v>
          </cell>
          <cell r="E8566" t="str">
            <v>Poços de Visita e Caixas para Bocas de Lobo</v>
          </cell>
          <cell r="F8566" t="str">
            <v>SINAPI Mai/26</v>
          </cell>
        </row>
        <row r="8567">
          <cell r="A8567">
            <v>97987</v>
          </cell>
          <cell r="B8567" t="str">
            <v>ACRÉSCIMO PARA POÇO DE VISITA CIRCULAR PARA ESGOTO, EM CONCRETO PRÉ-MOLDADO, DIÂMETRO INTERNO = 1,2 M. AF_12/2020</v>
          </cell>
          <cell r="C8567" t="str">
            <v>M</v>
          </cell>
          <cell r="D8567">
            <v>816.38</v>
          </cell>
          <cell r="E8567" t="str">
            <v>Poços de Visita e Caixas para Bocas de Lobo</v>
          </cell>
          <cell r="F8567" t="str">
            <v>SINAPI Mai/26</v>
          </cell>
        </row>
        <row r="8568">
          <cell r="A8568">
            <v>97991</v>
          </cell>
          <cell r="B8568" t="str">
            <v>ACRÉSCIMO PARA POÇO DE VISITA CIRCULAR PARA ESGOTO, EM CONCRETO PRÉ-MOLDADO, DIÂMETRO INTERNO = 1,5 M. AF_12/2020</v>
          </cell>
          <cell r="C8568" t="str">
            <v>M</v>
          </cell>
          <cell r="D8568">
            <v>1118.25</v>
          </cell>
          <cell r="E8568" t="str">
            <v>Poços de Visita e Caixas para Bocas de Lobo</v>
          </cell>
          <cell r="F8568" t="str">
            <v>SINAPI Mai/26</v>
          </cell>
        </row>
        <row r="8569">
          <cell r="A8569">
            <v>99241</v>
          </cell>
          <cell r="B8569" t="str">
            <v>ACRÉSCIMO PARA POÇO DE VISITA RETANGULAR PARA DRENAGEM, EM ALVENARIA COM BLOCOS DE CONCRETO, DIMENSÕES INTERNAS = 1,5X1,5 M. AF_12/2020</v>
          </cell>
          <cell r="C8569" t="str">
            <v>M</v>
          </cell>
          <cell r="D8569">
            <v>2145.4499999999998</v>
          </cell>
          <cell r="E8569" t="str">
            <v>Poços de Visita e Caixas para Bocas de Lobo</v>
          </cell>
          <cell r="F8569" t="str">
            <v>SINAPI Mai/26</v>
          </cell>
        </row>
        <row r="8570">
          <cell r="A8570">
            <v>99247</v>
          </cell>
          <cell r="B8570" t="str">
            <v>ACRÉSCIMO PARA POÇO DE VISITA RETANGULAR PARA DRENAGEM, EM ALVENARIA COM BLOCOS DE CONCRETO, DIMENSÕES INTERNAS = 1,5X2 M. AF_12/2020</v>
          </cell>
          <cell r="C8570" t="str">
            <v>M</v>
          </cell>
          <cell r="D8570">
            <v>2447.84</v>
          </cell>
          <cell r="E8570" t="str">
            <v>Poços de Visita e Caixas para Bocas de Lobo</v>
          </cell>
          <cell r="F8570" t="str">
            <v>SINAPI Mai/26</v>
          </cell>
        </row>
        <row r="8571">
          <cell r="A8571">
            <v>99263</v>
          </cell>
          <cell r="B8571" t="str">
            <v>ACRÉSCIMO PARA POÇO DE VISITA RETANGULAR PARA DRENAGEM, EM ALVENARIA COM BLOCOS DE CONCRETO, DIMENSÕES INTERNAS = 1,5X2,5 M. AF_12/2020</v>
          </cell>
          <cell r="C8571" t="str">
            <v>M</v>
          </cell>
          <cell r="D8571">
            <v>2750.28</v>
          </cell>
          <cell r="E8571" t="str">
            <v>Poços de Visita e Caixas para Bocas de Lobo</v>
          </cell>
          <cell r="F8571" t="str">
            <v>SINAPI Mai/26</v>
          </cell>
        </row>
        <row r="8572">
          <cell r="A8572">
            <v>99276</v>
          </cell>
          <cell r="B8572" t="str">
            <v>ACRÉSCIMO PARA POÇO DE VISITA RETANGULAR PARA DRENAGEM, EM ALVENARIA COM BLOCOS DE CONCRETO, DIMENSÕES INTERNAS = 1,5X3 M. AF_12/2020</v>
          </cell>
          <cell r="C8572" t="str">
            <v>M</v>
          </cell>
          <cell r="D8572">
            <v>3052.74</v>
          </cell>
          <cell r="E8572" t="str">
            <v>Poços de Visita e Caixas para Bocas de Lobo</v>
          </cell>
          <cell r="F8572" t="str">
            <v>SINAPI Mai/26</v>
          </cell>
        </row>
        <row r="8573">
          <cell r="A8573">
            <v>99291</v>
          </cell>
          <cell r="B8573" t="str">
            <v>ACRÉSCIMO PARA POÇO DE VISITA RETANGULAR PARA DRENAGEM, EM ALVENARIA COM BLOCOS DE CONCRETO, DIMENSÕES INTERNAS = 1,5X3,5 M. AF_12/2020</v>
          </cell>
          <cell r="C8573" t="str">
            <v>M</v>
          </cell>
          <cell r="D8573">
            <v>3355.13</v>
          </cell>
          <cell r="E8573" t="str">
            <v>Poços de Visita e Caixas para Bocas de Lobo</v>
          </cell>
          <cell r="F8573" t="str">
            <v>SINAPI Mai/26</v>
          </cell>
        </row>
        <row r="8574">
          <cell r="A8574">
            <v>99297</v>
          </cell>
          <cell r="B8574" t="str">
            <v>ACRÉSCIMO PARA POÇO DE VISITA RETANGULAR PARA DRENAGEM, EM ALVENARIA COM BLOCOS DE CONCRETO, DIMENSÕES INTERNAS = 1,5X4 M. AF_12/2020</v>
          </cell>
          <cell r="C8574" t="str">
            <v>M</v>
          </cell>
          <cell r="D8574">
            <v>3681.27</v>
          </cell>
          <cell r="E8574" t="str">
            <v>Poços de Visita e Caixas para Bocas de Lobo</v>
          </cell>
          <cell r="F8574" t="str">
            <v>SINAPI Mai/26</v>
          </cell>
        </row>
        <row r="8575">
          <cell r="A8575">
            <v>99254</v>
          </cell>
          <cell r="B8575" t="str">
            <v>ACRÉSCIMO PARA POÇO DE VISITA RETANGULAR PARA DRENAGEM, EM ALVENARIA COM BLOCOS DE CONCRETO, DIMENSÕES INTERNAS = 1X1 M. AF_12/2020</v>
          </cell>
          <cell r="C8575" t="str">
            <v>M</v>
          </cell>
          <cell r="D8575">
            <v>1540.58</v>
          </cell>
          <cell r="E8575" t="str">
            <v>Poços de Visita e Caixas para Bocas de Lobo</v>
          </cell>
          <cell r="F8575" t="str">
            <v>SINAPI Mai/26</v>
          </cell>
        </row>
        <row r="8576">
          <cell r="A8576">
            <v>99261</v>
          </cell>
          <cell r="B8576" t="str">
            <v>ACRÉSCIMO PARA POÇO DE VISITA RETANGULAR PARA DRENAGEM, EM ALVENARIA COM BLOCOS DE CONCRETO, DIMENSÕES INTERNAS = 1X1,5 M. AF_12/2020</v>
          </cell>
          <cell r="C8576" t="str">
            <v>M</v>
          </cell>
          <cell r="D8576">
            <v>1842.98</v>
          </cell>
          <cell r="E8576" t="str">
            <v>Poços de Visita e Caixas para Bocas de Lobo</v>
          </cell>
          <cell r="F8576" t="str">
            <v>SINAPI Mai/26</v>
          </cell>
        </row>
        <row r="8577">
          <cell r="A8577">
            <v>99266</v>
          </cell>
          <cell r="B8577" t="str">
            <v>ACRÉSCIMO PARA POÇO DE VISITA RETANGULAR PARA DRENAGEM, EM ALVENARIA COM BLOCOS DE CONCRETO, DIMENSÕES INTERNAS = 1X2 M. AF_12/2020</v>
          </cell>
          <cell r="C8577" t="str">
            <v>M</v>
          </cell>
          <cell r="D8577">
            <v>2145.4499999999998</v>
          </cell>
          <cell r="E8577" t="str">
            <v>Poços de Visita e Caixas para Bocas de Lobo</v>
          </cell>
          <cell r="F8577" t="str">
            <v>SINAPI Mai/26</v>
          </cell>
        </row>
        <row r="8578">
          <cell r="A8578">
            <v>99269</v>
          </cell>
          <cell r="B8578" t="str">
            <v>ACRÉSCIMO PARA POÇO DE VISITA RETANGULAR PARA DRENAGEM, EM ALVENARIA COM BLOCOS DE CONCRETO, DIMENSÕES INTERNAS = 1X2,5 M. AF_12/2020</v>
          </cell>
          <cell r="C8578" t="str">
            <v>M</v>
          </cell>
          <cell r="D8578">
            <v>2447.84</v>
          </cell>
          <cell r="E8578" t="str">
            <v>Poços de Visita e Caixas para Bocas de Lobo</v>
          </cell>
          <cell r="F8578" t="str">
            <v>SINAPI Mai/26</v>
          </cell>
        </row>
        <row r="8579">
          <cell r="A8579">
            <v>99277</v>
          </cell>
          <cell r="B8579" t="str">
            <v>ACRÉSCIMO PARA POÇO DE VISITA RETANGULAR PARA DRENAGEM, EM ALVENARIA COM BLOCOS DE CONCRETO, DIMENSÕES INTERNAS = 1X3 M. AF_12/2020</v>
          </cell>
          <cell r="C8579" t="str">
            <v>M</v>
          </cell>
          <cell r="D8579">
            <v>2750.28</v>
          </cell>
          <cell r="E8579" t="str">
            <v>Poços de Visita e Caixas para Bocas de Lobo</v>
          </cell>
          <cell r="F8579" t="str">
            <v>SINAPI Mai/26</v>
          </cell>
        </row>
        <row r="8580">
          <cell r="A8580">
            <v>99281</v>
          </cell>
          <cell r="B8580" t="str">
            <v>ACRÉSCIMO PARA POÇO DE VISITA RETANGULAR PARA DRENAGEM, EM ALVENARIA COM BLOCOS DE CONCRETO, DIMENSÕES INTERNAS = 1X3,5 M. AF_12/2020</v>
          </cell>
          <cell r="C8580" t="str">
            <v>M</v>
          </cell>
          <cell r="D8580">
            <v>3052.74</v>
          </cell>
          <cell r="E8580" t="str">
            <v>Poços de Visita e Caixas para Bocas de Lobo</v>
          </cell>
          <cell r="F8580" t="str">
            <v>SINAPI Mai/26</v>
          </cell>
        </row>
        <row r="8581">
          <cell r="A8581">
            <v>99289</v>
          </cell>
          <cell r="B8581" t="str">
            <v>ACRÉSCIMO PARA POÇO DE VISITA RETANGULAR PARA DRENAGEM, EM ALVENARIA COM BLOCOS DE CONCRETO, DIMENSÕES INTERNAS = 1X4 M. AF_12/2020</v>
          </cell>
          <cell r="C8581" t="str">
            <v>M</v>
          </cell>
          <cell r="D8581">
            <v>3355.13</v>
          </cell>
          <cell r="E8581" t="str">
            <v>Poços de Visita e Caixas para Bocas de Lobo</v>
          </cell>
          <cell r="F8581" t="str">
            <v>SINAPI Mai/26</v>
          </cell>
        </row>
        <row r="8582">
          <cell r="A8582">
            <v>99282</v>
          </cell>
          <cell r="B8582" t="str">
            <v>ACRÉSCIMO PARA POÇO DE VISITA RETANGULAR PARA DRENAGEM, EM ALVENARIA COM BLOCOS DE CONCRETO, DIMENSÕES INTERNAS = 2,5X2,5 M. AF_12/2020</v>
          </cell>
          <cell r="C8582" t="str">
            <v>M</v>
          </cell>
          <cell r="D8582">
            <v>3383.82</v>
          </cell>
          <cell r="E8582" t="str">
            <v>Poços de Visita e Caixas para Bocas de Lobo</v>
          </cell>
          <cell r="F8582" t="str">
            <v>SINAPI Mai/26</v>
          </cell>
        </row>
        <row r="8583">
          <cell r="A8583">
            <v>99296</v>
          </cell>
          <cell r="B8583" t="str">
            <v>ACRÉSCIMO PARA POÇO DE VISITA RETANGULAR PARA DRENAGEM, EM ALVENARIA COM BLOCOS DE CONCRETO, DIMENSÕES INTERNAS = 2,5X3 M. AF_12/2020</v>
          </cell>
          <cell r="C8583" t="str">
            <v>M</v>
          </cell>
          <cell r="D8583">
            <v>3686.22</v>
          </cell>
          <cell r="E8583" t="str">
            <v>Poços de Visita e Caixas para Bocas de Lobo</v>
          </cell>
          <cell r="F8583" t="str">
            <v>SINAPI Mai/26</v>
          </cell>
        </row>
        <row r="8584">
          <cell r="A8584">
            <v>99299</v>
          </cell>
          <cell r="B8584" t="str">
            <v>ACRÉSCIMO PARA POÇO DE VISITA RETANGULAR PARA DRENAGEM, EM ALVENARIA COM BLOCOS DE CONCRETO, DIMENSÕES INTERNAS = 2,5X3,5 M. AF_12/2020</v>
          </cell>
          <cell r="C8584" t="str">
            <v>M</v>
          </cell>
          <cell r="D8584">
            <v>3988.56</v>
          </cell>
          <cell r="E8584" t="str">
            <v>Poços de Visita e Caixas para Bocas de Lobo</v>
          </cell>
          <cell r="F8584" t="str">
            <v>SINAPI Mai/26</v>
          </cell>
        </row>
        <row r="8585">
          <cell r="A8585">
            <v>99302</v>
          </cell>
          <cell r="B8585" t="str">
            <v>ACRÉSCIMO PARA POÇO DE VISITA RETANGULAR PARA DRENAGEM, EM ALVENARIA COM BLOCOS DE CONCRETO, DIMENSÕES INTERNAS = 2,5X4 M. AF_12/2020</v>
          </cell>
          <cell r="C8585" t="str">
            <v>M</v>
          </cell>
          <cell r="D8585">
            <v>4295.8900000000003</v>
          </cell>
          <cell r="E8585" t="str">
            <v>Poços de Visita e Caixas para Bocas de Lobo</v>
          </cell>
          <cell r="F8585" t="str">
            <v>SINAPI Mai/26</v>
          </cell>
        </row>
        <row r="8586">
          <cell r="A8586">
            <v>99307</v>
          </cell>
          <cell r="B8586" t="str">
            <v>ACRÉSCIMO PARA POÇO DE VISITA RETANGULAR PARA DRENAGEM, EM ALVENARIA COM BLOCOS DE CONCRETO, DIMENSÕES INTERNAS = 2X2 M. AF_12/2020</v>
          </cell>
          <cell r="C8586" t="str">
            <v>M</v>
          </cell>
          <cell r="D8586">
            <v>2774.03</v>
          </cell>
          <cell r="E8586" t="str">
            <v>Poços de Visita e Caixas para Bocas de Lobo</v>
          </cell>
          <cell r="F8586" t="str">
            <v>SINAPI Mai/26</v>
          </cell>
        </row>
        <row r="8587">
          <cell r="A8587">
            <v>99317</v>
          </cell>
          <cell r="B8587" t="str">
            <v>ACRÉSCIMO PARA POÇO DE VISITA RETANGULAR PARA DRENAGEM, EM ALVENARIA COM BLOCOS DE CONCRETO, DIMENSÕES INTERNAS = 2X2,5 M. AF_12/2020</v>
          </cell>
          <cell r="C8587" t="str">
            <v>M</v>
          </cell>
          <cell r="D8587">
            <v>3076.42</v>
          </cell>
          <cell r="E8587" t="str">
            <v>Poços de Visita e Caixas para Bocas de Lobo</v>
          </cell>
          <cell r="F8587" t="str">
            <v>SINAPI Mai/26</v>
          </cell>
        </row>
        <row r="8588">
          <cell r="A8588">
            <v>99321</v>
          </cell>
          <cell r="B8588" t="str">
            <v>ACRÉSCIMO PARA POÇO DE VISITA RETANGULAR PARA DRENAGEM, EM ALVENARIA COM BLOCOS DE CONCRETO, DIMENSÕES INTERNAS = 2X3 M. AF_12/2020</v>
          </cell>
          <cell r="C8588" t="str">
            <v>M</v>
          </cell>
          <cell r="D8588">
            <v>3378.88</v>
          </cell>
          <cell r="E8588" t="str">
            <v>Poços de Visita e Caixas para Bocas de Lobo</v>
          </cell>
          <cell r="F8588" t="str">
            <v>SINAPI Mai/26</v>
          </cell>
        </row>
        <row r="8589">
          <cell r="A8589">
            <v>99323</v>
          </cell>
          <cell r="B8589" t="str">
            <v>ACRÉSCIMO PARA POÇO DE VISITA RETANGULAR PARA DRENAGEM, EM ALVENARIA COM BLOCOS DE CONCRETO, DIMENSÕES INTERNAS = 2X3,5 M. AF_12/2020</v>
          </cell>
          <cell r="C8589" t="str">
            <v>M</v>
          </cell>
          <cell r="D8589">
            <v>3681.27</v>
          </cell>
          <cell r="E8589" t="str">
            <v>Poços de Visita e Caixas para Bocas de Lobo</v>
          </cell>
          <cell r="F8589" t="str">
            <v>SINAPI Mai/26</v>
          </cell>
        </row>
        <row r="8590">
          <cell r="A8590">
            <v>99325</v>
          </cell>
          <cell r="B8590" t="str">
            <v>ACRÉSCIMO PARA POÇO DE VISITA RETANGULAR PARA DRENAGEM, EM ALVENARIA COM BLOCOS DE CONCRETO, DIMENSÕES INTERNAS = 2X4 M. AF_12/2020</v>
          </cell>
          <cell r="C8590" t="str">
            <v>M</v>
          </cell>
          <cell r="D8590">
            <v>3988.56</v>
          </cell>
          <cell r="E8590" t="str">
            <v>Poços de Visita e Caixas para Bocas de Lobo</v>
          </cell>
          <cell r="F8590" t="str">
            <v>SINAPI Mai/26</v>
          </cell>
        </row>
        <row r="8591">
          <cell r="A8591">
            <v>99311</v>
          </cell>
          <cell r="B8591" t="str">
            <v>ACRÉSCIMO PARA POÇO DE VISITA RETANGULAR PARA DRENAGEM, EM ALVENARIA COM BLOCOS DE CONCRETO, DIMENSÕES INTERNAS = 3,5X3,5 M. AF_12/2020</v>
          </cell>
          <cell r="C8591" t="str">
            <v>M</v>
          </cell>
          <cell r="D8591">
            <v>4603.3</v>
          </cell>
          <cell r="E8591" t="str">
            <v>Poços de Visita e Caixas para Bocas de Lobo</v>
          </cell>
          <cell r="F8591" t="str">
            <v>SINAPI Mai/26</v>
          </cell>
        </row>
        <row r="8592">
          <cell r="A8592">
            <v>99314</v>
          </cell>
          <cell r="B8592" t="str">
            <v>ACRÉSCIMO PARA POÇO DE VISITA RETANGULAR PARA DRENAGEM, EM ALVENARIA COM BLOCOS DE CONCRETO, DIMENSÕES INTERNAS = 3,5X4 M. AF_12/2020</v>
          </cell>
          <cell r="C8592" t="str">
            <v>M</v>
          </cell>
          <cell r="D8592">
            <v>4910.6400000000003</v>
          </cell>
          <cell r="E8592" t="str">
            <v>Poços de Visita e Caixas para Bocas de Lobo</v>
          </cell>
          <cell r="F8592" t="str">
            <v>SINAPI Mai/26</v>
          </cell>
        </row>
        <row r="8593">
          <cell r="A8593">
            <v>99304</v>
          </cell>
          <cell r="B8593" t="str">
            <v>ACRÉSCIMO PARA POÇO DE VISITA RETANGULAR PARA DRENAGEM, EM ALVENARIA COM BLOCOS DE CONCRETO, DIMENSÕES INTERNAS = 3X3 M. AF_12/2020</v>
          </cell>
          <cell r="C8593" t="str">
            <v>M</v>
          </cell>
          <cell r="D8593">
            <v>3993.5</v>
          </cell>
          <cell r="E8593" t="str">
            <v>Poços de Visita e Caixas para Bocas de Lobo</v>
          </cell>
          <cell r="F8593" t="str">
            <v>SINAPI Mai/26</v>
          </cell>
        </row>
        <row r="8594">
          <cell r="A8594">
            <v>99306</v>
          </cell>
          <cell r="B8594" t="str">
            <v>ACRÉSCIMO PARA POÇO DE VISITA RETANGULAR PARA DRENAGEM, EM ALVENARIA COM BLOCOS DE CONCRETO, DIMENSÕES INTERNAS = 3X3,5 M. AF_12/2020</v>
          </cell>
          <cell r="C8594" t="str">
            <v>M</v>
          </cell>
          <cell r="D8594">
            <v>4295.8900000000003</v>
          </cell>
          <cell r="E8594" t="str">
            <v>Poços de Visita e Caixas para Bocas de Lobo</v>
          </cell>
          <cell r="F8594" t="str">
            <v>SINAPI Mai/26</v>
          </cell>
        </row>
        <row r="8595">
          <cell r="A8595">
            <v>99309</v>
          </cell>
          <cell r="B8595" t="str">
            <v>ACRÉSCIMO PARA POÇO DE VISITA RETANGULAR PARA DRENAGEM, EM ALVENARIA COM BLOCOS DE CONCRETO, DIMENSÕES INTERNAS = 3X4 M. AF_12/2020</v>
          </cell>
          <cell r="C8595" t="str">
            <v>M</v>
          </cell>
          <cell r="D8595">
            <v>4603.3</v>
          </cell>
          <cell r="E8595" t="str">
            <v>Poços de Visita e Caixas para Bocas de Lobo</v>
          </cell>
          <cell r="F8595" t="str">
            <v>SINAPI Mai/26</v>
          </cell>
        </row>
        <row r="8596">
          <cell r="A8596">
            <v>99327</v>
          </cell>
          <cell r="B8596" t="str">
            <v>ACRÉSCIMO PARA POÇO DE VISITA RETANGULAR PARA DRENAGEM, EM ALVENARIA COM BLOCOS DE CONCRETO, DIMENSÕES INTERNAS = 4X4 M. AF_12/2020</v>
          </cell>
          <cell r="C8596" t="str">
            <v>M</v>
          </cell>
          <cell r="D8596">
            <v>5169.62</v>
          </cell>
          <cell r="E8596" t="str">
            <v>Poços de Visita e Caixas para Bocas de Lobo</v>
          </cell>
          <cell r="F8596" t="str">
            <v>SINAPI Mai/26</v>
          </cell>
        </row>
        <row r="8597">
          <cell r="A8597">
            <v>98009</v>
          </cell>
          <cell r="B8597" t="str">
            <v>ACRÉSCIMO PARA POÇO DE VISITA RETANGULAR PARA ESGOTO, EM ALVENARIA COM BLOCOS DE CONCRETO, DIMENSÕES INTERNAS = 1,5X1,5 M. AF_12/2020</v>
          </cell>
          <cell r="C8597" t="str">
            <v>M</v>
          </cell>
          <cell r="D8597">
            <v>2218</v>
          </cell>
          <cell r="E8597" t="str">
            <v>Poços de Visita e Caixas para Bocas de Lobo</v>
          </cell>
          <cell r="F8597" t="str">
            <v>SINAPI Mai/26</v>
          </cell>
        </row>
        <row r="8598">
          <cell r="A8598">
            <v>98011</v>
          </cell>
          <cell r="B8598" t="str">
            <v>ACRÉSCIMO PARA POÇO DE VISITA RETANGULAR PARA ESGOTO, EM ALVENARIA COM BLOCOS DE CONCRETO, DIMENSÕES INTERNAS = 1,5X2 M. AF_12/2020</v>
          </cell>
          <cell r="C8598" t="str">
            <v>M</v>
          </cell>
          <cell r="D8598">
            <v>2531.06</v>
          </cell>
          <cell r="E8598" t="str">
            <v>Poços de Visita e Caixas para Bocas de Lobo</v>
          </cell>
          <cell r="F8598" t="str">
            <v>SINAPI Mai/26</v>
          </cell>
        </row>
        <row r="8599">
          <cell r="A8599">
            <v>98013</v>
          </cell>
          <cell r="B8599" t="str">
            <v>ACRÉSCIMO PARA POÇO DE VISITA RETANGULAR PARA ESGOTO, EM ALVENARIA COM BLOCOS DE CONCRETO, DIMENSÕES INTERNAS = 1,5X2,5 M. AF_12/2020</v>
          </cell>
          <cell r="C8599" t="str">
            <v>M</v>
          </cell>
          <cell r="D8599">
            <v>2844.18</v>
          </cell>
          <cell r="E8599" t="str">
            <v>Poços de Visita e Caixas para Bocas de Lobo</v>
          </cell>
          <cell r="F8599" t="str">
            <v>SINAPI Mai/26</v>
          </cell>
        </row>
        <row r="8600">
          <cell r="A8600">
            <v>98015</v>
          </cell>
          <cell r="B8600" t="str">
            <v>ACRÉSCIMO PARA POÇO DE VISITA RETANGULAR PARA ESGOTO, EM ALVENARIA COM BLOCOS DE CONCRETO, DIMENSÕES INTERNAS = 1,5X3 M. AF_12/2020</v>
          </cell>
          <cell r="C8600" t="str">
            <v>M</v>
          </cell>
          <cell r="D8600">
            <v>3157.3</v>
          </cell>
          <cell r="E8600" t="str">
            <v>Poços de Visita e Caixas para Bocas de Lobo</v>
          </cell>
          <cell r="F8600" t="str">
            <v>SINAPI Mai/26</v>
          </cell>
        </row>
        <row r="8601">
          <cell r="A8601">
            <v>98017</v>
          </cell>
          <cell r="B8601" t="str">
            <v>ACRÉSCIMO PARA POÇO DE VISITA RETANGULAR PARA ESGOTO, EM ALVENARIA COM BLOCOS DE CONCRETO, DIMENSÕES INTERNAS = 1,5X3,5 M. AF_12/2020</v>
          </cell>
          <cell r="C8601" t="str">
            <v>M</v>
          </cell>
          <cell r="D8601">
            <v>3470.36</v>
          </cell>
          <cell r="E8601" t="str">
            <v>Poços de Visita e Caixas para Bocas de Lobo</v>
          </cell>
          <cell r="F8601" t="str">
            <v>SINAPI Mai/26</v>
          </cell>
        </row>
        <row r="8602">
          <cell r="A8602">
            <v>98019</v>
          </cell>
          <cell r="B8602" t="str">
            <v>ACRÉSCIMO PARA POÇO DE VISITA RETANGULAR PARA ESGOTO, EM ALVENARIA COM BLOCOS DE CONCRETO, DIMENSÕES INTERNAS = 1,5X4 M. AF_12/2020</v>
          </cell>
          <cell r="C8602" t="str">
            <v>M</v>
          </cell>
          <cell r="D8602">
            <v>3810.38</v>
          </cell>
          <cell r="E8602" t="str">
            <v>Poços de Visita e Caixas para Bocas de Lobo</v>
          </cell>
          <cell r="F8602" t="str">
            <v>SINAPI Mai/26</v>
          </cell>
        </row>
        <row r="8603">
          <cell r="A8603">
            <v>97995</v>
          </cell>
          <cell r="B8603" t="str">
            <v>ACRÉSCIMO PARA POÇO DE VISITA RETANGULAR PARA ESGOTO, EM ALVENARIA COM BLOCOS DE CONCRETO, DIMENSÕES INTERNAS = 1X1 M. AF_12/2020</v>
          </cell>
          <cell r="C8603" t="str">
            <v>M</v>
          </cell>
          <cell r="D8603">
            <v>1591.8</v>
          </cell>
          <cell r="E8603" t="str">
            <v>Poços de Visita e Caixas para Bocas de Lobo</v>
          </cell>
          <cell r="F8603" t="str">
            <v>SINAPI Mai/26</v>
          </cell>
        </row>
        <row r="8604">
          <cell r="A8604">
            <v>97997</v>
          </cell>
          <cell r="B8604" t="str">
            <v>ACRÉSCIMO PARA POÇO DE VISITA RETANGULAR PARA ESGOTO, EM ALVENARIA COM BLOCOS DE CONCRETO, DIMENSÕES INTERNAS = 1X1,5 M. AF_12/2020</v>
          </cell>
          <cell r="C8604" t="str">
            <v>M</v>
          </cell>
          <cell r="D8604">
            <v>1904.86</v>
          </cell>
          <cell r="E8604" t="str">
            <v>Poços de Visita e Caixas para Bocas de Lobo</v>
          </cell>
          <cell r="F8604" t="str">
            <v>SINAPI Mai/26</v>
          </cell>
        </row>
        <row r="8605">
          <cell r="A8605">
            <v>97999</v>
          </cell>
          <cell r="B8605" t="str">
            <v>ACRÉSCIMO PARA POÇO DE VISITA RETANGULAR PARA ESGOTO, EM ALVENARIA COM BLOCOS DE CONCRETO, DIMENSÕES INTERNAS = 1X2 M. AF_12/2020</v>
          </cell>
          <cell r="C8605" t="str">
            <v>M</v>
          </cell>
          <cell r="D8605">
            <v>2218</v>
          </cell>
          <cell r="E8605" t="str">
            <v>Poços de Visita e Caixas para Bocas de Lobo</v>
          </cell>
          <cell r="F8605" t="str">
            <v>SINAPI Mai/26</v>
          </cell>
        </row>
        <row r="8606">
          <cell r="A8606">
            <v>98001</v>
          </cell>
          <cell r="B8606" t="str">
            <v>ACRÉSCIMO PARA POÇO DE VISITA RETANGULAR PARA ESGOTO, EM ALVENARIA COM BLOCOS DE CONCRETO, DIMENSÕES INTERNAS = 1X2,5 M. AF_12/2020</v>
          </cell>
          <cell r="C8606" t="str">
            <v>M</v>
          </cell>
          <cell r="D8606">
            <v>2531.06</v>
          </cell>
          <cell r="E8606" t="str">
            <v>Poços de Visita e Caixas para Bocas de Lobo</v>
          </cell>
          <cell r="F8606" t="str">
            <v>SINAPI Mai/26</v>
          </cell>
        </row>
        <row r="8607">
          <cell r="A8607">
            <v>98003</v>
          </cell>
          <cell r="B8607" t="str">
            <v>ACRÉSCIMO PARA POÇO DE VISITA RETANGULAR PARA ESGOTO, EM ALVENARIA COM BLOCOS DE CONCRETO, DIMENSÕES INTERNAS = 1X3 M. AF_12/2020</v>
          </cell>
          <cell r="C8607" t="str">
            <v>M</v>
          </cell>
          <cell r="D8607">
            <v>2844.18</v>
          </cell>
          <cell r="E8607" t="str">
            <v>Poços de Visita e Caixas para Bocas de Lobo</v>
          </cell>
          <cell r="F8607" t="str">
            <v>SINAPI Mai/26</v>
          </cell>
        </row>
        <row r="8608">
          <cell r="A8608">
            <v>98005</v>
          </cell>
          <cell r="B8608" t="str">
            <v>ACRÉSCIMO PARA POÇO DE VISITA RETANGULAR PARA ESGOTO, EM ALVENARIA COM BLOCOS DE CONCRETO, DIMENSÕES INTERNAS = 1X3,5 M. AF_12/2020</v>
          </cell>
          <cell r="C8608" t="str">
            <v>M</v>
          </cell>
          <cell r="D8608">
            <v>3157.3</v>
          </cell>
          <cell r="E8608" t="str">
            <v>Poços de Visita e Caixas para Bocas de Lobo</v>
          </cell>
          <cell r="F8608" t="str">
            <v>SINAPI Mai/26</v>
          </cell>
        </row>
        <row r="8609">
          <cell r="A8609">
            <v>98007</v>
          </cell>
          <cell r="B8609" t="str">
            <v>ACRÉSCIMO PARA POÇO DE VISITA RETANGULAR PARA ESGOTO, EM ALVENARIA COM BLOCOS DE CONCRETO, DIMENSÕES INTERNAS = 1X4 M. AF_12/2020</v>
          </cell>
          <cell r="C8609" t="str">
            <v>M</v>
          </cell>
          <cell r="D8609">
            <v>3470.36</v>
          </cell>
          <cell r="E8609" t="str">
            <v>Poços de Visita e Caixas para Bocas de Lobo</v>
          </cell>
          <cell r="F8609" t="str">
            <v>SINAPI Mai/26</v>
          </cell>
        </row>
        <row r="8610">
          <cell r="A8610">
            <v>98031</v>
          </cell>
          <cell r="B8610" t="str">
            <v>ACRÉSCIMO PARA POÇO DE VISITA RETANGULAR PARA ESGOTO, EM ALVENARIA COM BLOCOS DE CONCRETO, DIMENSÕES INTERNAS = 2,5X2,5 M. AF_12/2020</v>
          </cell>
          <cell r="C8610" t="str">
            <v>M</v>
          </cell>
          <cell r="D8610">
            <v>3502.93</v>
          </cell>
          <cell r="E8610" t="str">
            <v>Poços de Visita e Caixas para Bocas de Lobo</v>
          </cell>
          <cell r="F8610" t="str">
            <v>SINAPI Mai/26</v>
          </cell>
        </row>
        <row r="8611">
          <cell r="A8611">
            <v>98033</v>
          </cell>
          <cell r="B8611" t="str">
            <v>ACRÉSCIMO PARA POÇO DE VISITA RETANGULAR PARA ESGOTO, EM ALVENARIA COM BLOCOS DE CONCRETO, DIMENSÕES INTERNAS = 2,5X3 M. AF_12/2020</v>
          </cell>
          <cell r="C8611" t="str">
            <v>M</v>
          </cell>
          <cell r="D8611">
            <v>3816</v>
          </cell>
          <cell r="E8611" t="str">
            <v>Poços de Visita e Caixas para Bocas de Lobo</v>
          </cell>
          <cell r="F8611" t="str">
            <v>SINAPI Mai/26</v>
          </cell>
        </row>
        <row r="8612">
          <cell r="A8612">
            <v>98035</v>
          </cell>
          <cell r="B8612" t="str">
            <v>ACRÉSCIMO PARA POÇO DE VISITA RETANGULAR PARA ESGOTO, EM ALVENARIA COM BLOCOS DE CONCRETO, DIMENSÕES INTERNAS = 2,5X3,5 M. AF_12/2020</v>
          </cell>
          <cell r="C8612" t="str">
            <v>M</v>
          </cell>
          <cell r="D8612">
            <v>4129.0200000000004</v>
          </cell>
          <cell r="E8612" t="str">
            <v>Poços de Visita e Caixas para Bocas de Lobo</v>
          </cell>
          <cell r="F8612" t="str">
            <v>SINAPI Mai/26</v>
          </cell>
        </row>
        <row r="8613">
          <cell r="A8613">
            <v>98037</v>
          </cell>
          <cell r="B8613" t="str">
            <v>ACRÉSCIMO PARA POÇO DE VISITA RETANGULAR PARA ESGOTO, EM ALVENARIA COM BLOCOS DE CONCRETO, DIMENSÕES INTERNAS = 2,5X4 M. AF_12/2020</v>
          </cell>
          <cell r="C8613" t="str">
            <v>M</v>
          </cell>
          <cell r="D8613">
            <v>4447.67</v>
          </cell>
          <cell r="E8613" t="str">
            <v>Poços de Visita e Caixas para Bocas de Lobo</v>
          </cell>
          <cell r="F8613" t="str">
            <v>SINAPI Mai/26</v>
          </cell>
        </row>
        <row r="8614">
          <cell r="A8614">
            <v>98021</v>
          </cell>
          <cell r="B8614" t="str">
            <v>ACRÉSCIMO PARA POÇO DE VISITA RETANGULAR PARA ESGOTO, EM ALVENARIA COM BLOCOS DE CONCRETO, DIMENSÕES INTERNAS = 2X2 M. AF_12/2020</v>
          </cell>
          <cell r="C8614" t="str">
            <v>M</v>
          </cell>
          <cell r="D8614">
            <v>2871.13</v>
          </cell>
          <cell r="E8614" t="str">
            <v>Poços de Visita e Caixas para Bocas de Lobo</v>
          </cell>
          <cell r="F8614" t="str">
            <v>SINAPI Mai/26</v>
          </cell>
        </row>
        <row r="8615">
          <cell r="A8615">
            <v>98023</v>
          </cell>
          <cell r="B8615" t="str">
            <v>ACRÉSCIMO PARA POÇO DE VISITA RETANGULAR PARA ESGOTO, EM ALVENARIA COM BLOCOS DE CONCRETO, DIMENSÕES INTERNAS = 2X2,5 M. AF_12/2020</v>
          </cell>
          <cell r="C8615" t="str">
            <v>M</v>
          </cell>
          <cell r="D8615">
            <v>3184.19</v>
          </cell>
          <cell r="E8615" t="str">
            <v>Poços de Visita e Caixas para Bocas de Lobo</v>
          </cell>
          <cell r="F8615" t="str">
            <v>SINAPI Mai/26</v>
          </cell>
        </row>
        <row r="8616">
          <cell r="A8616">
            <v>98025</v>
          </cell>
          <cell r="B8616" t="str">
            <v>ACRÉSCIMO PARA POÇO DE VISITA RETANGULAR PARA ESGOTO, EM ALVENARIA COM BLOCOS DE CONCRETO, DIMENSÕES INTERNAS = 2X3 M. AF_12/2020</v>
          </cell>
          <cell r="C8616" t="str">
            <v>M</v>
          </cell>
          <cell r="D8616">
            <v>3497.32</v>
          </cell>
          <cell r="E8616" t="str">
            <v>Poços de Visita e Caixas para Bocas de Lobo</v>
          </cell>
          <cell r="F8616" t="str">
            <v>SINAPI Mai/26</v>
          </cell>
        </row>
        <row r="8617">
          <cell r="A8617">
            <v>98027</v>
          </cell>
          <cell r="B8617" t="str">
            <v>ACRÉSCIMO PARA POÇO DE VISITA RETANGULAR PARA ESGOTO, EM ALVENARIA COM BLOCOS DE CONCRETO, DIMENSÕES INTERNAS = 2X3,5 M. AF_12/2020</v>
          </cell>
          <cell r="C8617" t="str">
            <v>M</v>
          </cell>
          <cell r="D8617">
            <v>3810.38</v>
          </cell>
          <cell r="E8617" t="str">
            <v>Poços de Visita e Caixas para Bocas de Lobo</v>
          </cell>
          <cell r="F8617" t="str">
            <v>SINAPI Mai/26</v>
          </cell>
        </row>
        <row r="8618">
          <cell r="A8618">
            <v>98029</v>
          </cell>
          <cell r="B8618" t="str">
            <v>ACRÉSCIMO PARA POÇO DE VISITA RETANGULAR PARA ESGOTO, EM ALVENARIA COM BLOCOS DE CONCRETO, DIMENSÕES INTERNAS = 2X4 M. AF_12/2020</v>
          </cell>
          <cell r="C8618" t="str">
            <v>M</v>
          </cell>
          <cell r="D8618">
            <v>4129.0200000000004</v>
          </cell>
          <cell r="E8618" t="str">
            <v>Poços de Visita e Caixas para Bocas de Lobo</v>
          </cell>
          <cell r="F8618" t="str">
            <v>SINAPI Mai/26</v>
          </cell>
        </row>
        <row r="8619">
          <cell r="A8619">
            <v>98045</v>
          </cell>
          <cell r="B8619" t="str">
            <v>ACRÉSCIMO PARA POÇO DE VISITA RETANGULAR PARA ESGOTO, EM ALVENARIA COM BLOCOS DE CONCRETO, DIMENSÕES INTERNAS = 3,5X3,5 M. AF_12/2020</v>
          </cell>
          <cell r="C8619" t="str">
            <v>M</v>
          </cell>
          <cell r="D8619">
            <v>4766.43</v>
          </cell>
          <cell r="E8619" t="str">
            <v>Poços de Visita e Caixas para Bocas de Lobo</v>
          </cell>
          <cell r="F8619" t="str">
            <v>SINAPI Mai/26</v>
          </cell>
        </row>
        <row r="8620">
          <cell r="A8620">
            <v>98047</v>
          </cell>
          <cell r="B8620" t="str">
            <v>ACRÉSCIMO PARA POÇO DE VISITA RETANGULAR PARA ESGOTO, EM ALVENARIA COM BLOCOS DE CONCRETO, DIMENSÕES INTERNAS = 3,5X4 M. AF_12/2020</v>
          </cell>
          <cell r="C8620" t="str">
            <v>M</v>
          </cell>
          <cell r="D8620">
            <v>5085.1000000000004</v>
          </cell>
          <cell r="E8620" t="str">
            <v>Poços de Visita e Caixas para Bocas de Lobo</v>
          </cell>
          <cell r="F8620" t="str">
            <v>SINAPI Mai/26</v>
          </cell>
        </row>
        <row r="8621">
          <cell r="A8621">
            <v>98039</v>
          </cell>
          <cell r="B8621" t="str">
            <v>ACRÉSCIMO PARA POÇO DE VISITA RETANGULAR PARA ESGOTO, EM ALVENARIA COM BLOCOS DE CONCRETO, DIMENSÕES INTERNAS = 3X3 M. AF_12/2020</v>
          </cell>
          <cell r="C8621" t="str">
            <v>M</v>
          </cell>
          <cell r="D8621">
            <v>4134.63</v>
          </cell>
          <cell r="E8621" t="str">
            <v>Poços de Visita e Caixas para Bocas de Lobo</v>
          </cell>
          <cell r="F8621" t="str">
            <v>SINAPI Mai/26</v>
          </cell>
        </row>
        <row r="8622">
          <cell r="A8622">
            <v>98041</v>
          </cell>
          <cell r="B8622" t="str">
            <v>ACRÉSCIMO PARA POÇO DE VISITA RETANGULAR PARA ESGOTO, EM ALVENARIA COM BLOCOS DE CONCRETO, DIMENSÕES INTERNAS = 3X3,5 M. AF_12/2020</v>
          </cell>
          <cell r="C8622" t="str">
            <v>M</v>
          </cell>
          <cell r="D8622">
            <v>4447.67</v>
          </cell>
          <cell r="E8622" t="str">
            <v>Poços de Visita e Caixas para Bocas de Lobo</v>
          </cell>
          <cell r="F8622" t="str">
            <v>SINAPI Mai/26</v>
          </cell>
        </row>
        <row r="8623">
          <cell r="A8623">
            <v>98043</v>
          </cell>
          <cell r="B8623" t="str">
            <v>ACRÉSCIMO PARA POÇO DE VISITA RETANGULAR PARA ESGOTO, EM ALVENARIA COM BLOCOS DE CONCRETO, DIMENSÕES INTERNAS = 3X4 M. AF_12/2020</v>
          </cell>
          <cell r="C8623" t="str">
            <v>M</v>
          </cell>
          <cell r="D8623">
            <v>4766.43</v>
          </cell>
          <cell r="E8623" t="str">
            <v>Poços de Visita e Caixas para Bocas de Lobo</v>
          </cell>
          <cell r="F8623" t="str">
            <v>SINAPI Mai/26</v>
          </cell>
        </row>
        <row r="8624">
          <cell r="A8624">
            <v>98049</v>
          </cell>
          <cell r="B8624" t="str">
            <v>ACRÉSCIMO PARA POÇO DE VISITA RETANGULAR PARA ESGOTO, EM ALVENARIA COM BLOCOS DE CONCRETO, DIMENSÕES INTERNAS = 4X4 M. AF_12/2020</v>
          </cell>
          <cell r="C8624" t="str">
            <v>M</v>
          </cell>
          <cell r="D8624">
            <v>5348.88</v>
          </cell>
          <cell r="E8624" t="str">
            <v>Poços de Visita e Caixas para Bocas de Lobo</v>
          </cell>
          <cell r="F8624" t="str">
            <v>SINAPI Mai/26</v>
          </cell>
        </row>
        <row r="8625">
          <cell r="A8625">
            <v>101809</v>
          </cell>
          <cell r="B8625" t="str">
            <v>BASE PARA POCO DE VISITA RETANGULAR PARA ESGOTO E DRENAGEM, EM CONCRETO ESTRUTURAL, DIMENSÕES INTERNAS DE 90X150 M, PROFUNDIDADE DE 1,25 M, EXCLUINDO TAMPÃO. AF_12/2020</v>
          </cell>
          <cell r="C8625" t="str">
            <v>UN</v>
          </cell>
          <cell r="D8625">
            <v>3127.71</v>
          </cell>
          <cell r="E8625" t="str">
            <v>Poços de Visita e Caixas para Bocas de Lobo</v>
          </cell>
          <cell r="F8625" t="str">
            <v>SINAPI Mai/26</v>
          </cell>
        </row>
        <row r="8626">
          <cell r="A8626">
            <v>99280</v>
          </cell>
          <cell r="B8626" t="str">
            <v>BASE PARA POÇO DE VISITA CIRCULAR PARA DRENAGEM, EM ALVENARIA COM TIJOLOS CERÂMICOS MACIÇOS, DIÂMETRO INTERNO = 0,80 M, PROFUNDIDADE = 1,40 M, EXCLUINDO TAMPÃO. AF_12/2020</v>
          </cell>
          <cell r="C8626" t="str">
            <v>UN</v>
          </cell>
          <cell r="D8626">
            <v>2246.4699999999998</v>
          </cell>
          <cell r="E8626" t="str">
            <v>Poços de Visita e Caixas para Bocas de Lobo</v>
          </cell>
          <cell r="F8626" t="str">
            <v>SINAPI Mai/26</v>
          </cell>
        </row>
        <row r="8627">
          <cell r="A8627">
            <v>99292</v>
          </cell>
          <cell r="B8627" t="str">
            <v>BASE PARA POÇO DE VISITA CIRCULAR PARA DRENAGEM, EM ALVENARIA COM TIJOLOS CERÂMICOS MACIÇOS, DIÂMETRO INTERNO = 1,0 M, PROFUNDIDADE = 1,40 M, EXCLUINDO TAMPÃO. AF_12/2020</v>
          </cell>
          <cell r="C8627" t="str">
            <v>UN</v>
          </cell>
          <cell r="D8627">
            <v>2764.35</v>
          </cell>
          <cell r="E8627" t="str">
            <v>Poços de Visita e Caixas para Bocas de Lobo</v>
          </cell>
          <cell r="F8627" t="str">
            <v>SINAPI Mai/26</v>
          </cell>
        </row>
        <row r="8628">
          <cell r="A8628">
            <v>99242</v>
          </cell>
          <cell r="B8628" t="str">
            <v>BASE PARA POÇO DE VISITA CIRCULAR PARA DRENAGEM, EM ALVENARIA COM TIJOLOS CERÂMICOS MACIÇOS, DIÂMETRO INTERNO = 1,2 M, PROFUNDIDADE = 1,40 M, EXCLUINDO TAMPÃO. AF_12/2020</v>
          </cell>
          <cell r="C8628" t="str">
            <v>UN</v>
          </cell>
          <cell r="D8628">
            <v>3277.06</v>
          </cell>
          <cell r="E8628" t="str">
            <v>Poços de Visita e Caixas para Bocas de Lobo</v>
          </cell>
          <cell r="F8628" t="str">
            <v>SINAPI Mai/26</v>
          </cell>
        </row>
        <row r="8629">
          <cell r="A8629">
            <v>99248</v>
          </cell>
          <cell r="B8629" t="str">
            <v>BASE PARA POÇO DE VISITA CIRCULAR PARA DRENAGEM, EM ALVENARIA COM TIJOLOS CERÂMICOS MACIÇOS, DIÂMETRO INTERNO = 1,50 M, PROFUNDIDADE = 1,40 M, EXCLUINDO TAMPÃO. AF_12/2020</v>
          </cell>
          <cell r="C8629" t="str">
            <v>UN</v>
          </cell>
          <cell r="D8629">
            <v>4176.8599999999997</v>
          </cell>
          <cell r="E8629" t="str">
            <v>Poços de Visita e Caixas para Bocas de Lobo</v>
          </cell>
          <cell r="F8629" t="str">
            <v>SINAPI Mai/26</v>
          </cell>
        </row>
        <row r="8630">
          <cell r="A8630">
            <v>99275</v>
          </cell>
          <cell r="B8630" t="str">
            <v>BASE PARA POÇO DE VISITA CIRCULAR PARA DRENAGEM, EM CONCRETO PRÉ-MOLDADO, DIÂMETRO INTERNO = 0,80 M, PROFUNDIDADE = 1,35 M, EXCLUINDO TAMPÃO. AF_12/2020</v>
          </cell>
          <cell r="C8630" t="str">
            <v>UN</v>
          </cell>
          <cell r="D8630">
            <v>1105.5899999999999</v>
          </cell>
          <cell r="E8630" t="str">
            <v>Poços de Visita e Caixas para Bocas de Lobo</v>
          </cell>
          <cell r="F8630" t="str">
            <v>SINAPI Mai/26</v>
          </cell>
        </row>
        <row r="8631">
          <cell r="A8631">
            <v>99285</v>
          </cell>
          <cell r="B8631" t="str">
            <v>BASE PARA POÇO DE VISITA CIRCULAR PARA DRENAGEM, EM CONCRETO PRÉ-MOLDADO, DIÂMETRO INTERNO = 1,0 M, PROFUNDIDADE = 1,35 M, EXCLUINDO TAMPÃO. AF_05/2018</v>
          </cell>
          <cell r="C8631" t="str">
            <v>UN</v>
          </cell>
          <cell r="D8631">
            <v>1481.62</v>
          </cell>
          <cell r="E8631" t="str">
            <v>Poços de Visita e Caixas para Bocas de Lobo</v>
          </cell>
          <cell r="F8631" t="str">
            <v>SINAPI Mai/26</v>
          </cell>
        </row>
        <row r="8632">
          <cell r="A8632">
            <v>102457</v>
          </cell>
          <cell r="B8632" t="str">
            <v>BASE PARA POÇO DE VISITA CIRCULAR PARA DRENAGEM, EM CONCRETO PRÉ-MOLDADO, DIÂMETRO INTERNO = 1,20 M, PROFUNDIDADE = 1,60 M, EXCLUINDO TAMPÃO. AF_05/2021</v>
          </cell>
          <cell r="C8632" t="str">
            <v>UN</v>
          </cell>
          <cell r="D8632">
            <v>1850.44</v>
          </cell>
          <cell r="E8632" t="str">
            <v>Poços de Visita e Caixas para Bocas de Lobo</v>
          </cell>
          <cell r="F8632" t="str">
            <v>SINAPI Mai/26</v>
          </cell>
        </row>
        <row r="8633">
          <cell r="A8633">
            <v>102142</v>
          </cell>
          <cell r="B8633" t="str">
            <v>BASE PARA POÇO DE VISITA CIRCULAR PARA DRENAGEM, EM CONCRETO PRÉ-MOLDADO, DIÂMETRO INTERNO = 1,50 M, PROFUNDIDADE = 1,35 M, EXCLUINDO TAMPÃO. AF_12/2020</v>
          </cell>
          <cell r="C8633" t="str">
            <v>UN</v>
          </cell>
          <cell r="D8633">
            <v>2915.12</v>
          </cell>
          <cell r="E8633" t="str">
            <v>Poços de Visita e Caixas para Bocas de Lobo</v>
          </cell>
          <cell r="F8633" t="str">
            <v>SINAPI Mai/26</v>
          </cell>
        </row>
        <row r="8634">
          <cell r="A8634">
            <v>97980</v>
          </cell>
          <cell r="B8634" t="str">
            <v>BASE PARA POÇO DE VISITA CIRCULAR PARA ESGOTO, EM ALVENARIA COM TIJOLOS CERÂMICOS MACIÇOS, DIÂMETRO INTERNO = 0,80 M, PROFUNDIDADE = 1,40 M, EXCLUINDO TAMPÃO. AF_12/2020</v>
          </cell>
          <cell r="C8634" t="str">
            <v>UN</v>
          </cell>
          <cell r="D8634">
            <v>2324.2800000000002</v>
          </cell>
          <cell r="E8634" t="str">
            <v>Poços de Visita e Caixas para Bocas de Lobo</v>
          </cell>
          <cell r="F8634" t="str">
            <v>SINAPI Mai/26</v>
          </cell>
        </row>
        <row r="8635">
          <cell r="A8635">
            <v>98405</v>
          </cell>
          <cell r="B8635" t="str">
            <v>BASE PARA POÇO DE VISITA CIRCULAR PARA ESGOTO, EM ALVENARIA COM TIJOLOS CERÂMICOS MACIÇOS, DIÂMETRO INTERNO = 1,0 M, PROFUNDIDADE = 1,40 M, EXCLUINDO TAMPÃO. AF_12/2020</v>
          </cell>
          <cell r="C8635" t="str">
            <v>UN</v>
          </cell>
          <cell r="D8635">
            <v>2853.06</v>
          </cell>
          <cell r="E8635" t="str">
            <v>Poços de Visita e Caixas para Bocas de Lobo</v>
          </cell>
          <cell r="F8635" t="str">
            <v>SINAPI Mai/26</v>
          </cell>
        </row>
        <row r="8636">
          <cell r="A8636">
            <v>97988</v>
          </cell>
          <cell r="B8636" t="str">
            <v>BASE PARA POÇO DE VISITA CIRCULAR PARA ESGOTO, EM ALVENARIA COM TIJOLOS CERÂMICOS MACIÇOS, DIÂMETRO INTERNO = 1,20 M, PROFUNDIDADE = 1,40 M, EXCLUINDO TAMPÃO. AF_12/2020</v>
          </cell>
          <cell r="C8636" t="str">
            <v>UN</v>
          </cell>
          <cell r="D8636">
            <v>3375.72</v>
          </cell>
          <cell r="E8636" t="str">
            <v>Poços de Visita e Caixas para Bocas de Lobo</v>
          </cell>
          <cell r="F8636" t="str">
            <v>SINAPI Mai/26</v>
          </cell>
        </row>
        <row r="8637">
          <cell r="A8637">
            <v>97992</v>
          </cell>
          <cell r="B8637" t="str">
            <v>BASE PARA POÇO DE VISITA CIRCULAR PARA ESGOTO, EM ALVENARIA COM TIJOLOS CERÂMICOS MACIÇOS, DIÂMETRO INTERNO = 1,50 M, PROFUNDIDADE = 1,40 M, EXCLUINDO TAMPÃO. AF_12/2020</v>
          </cell>
          <cell r="C8637" t="str">
            <v>UN</v>
          </cell>
          <cell r="D8637">
            <v>4295.92</v>
          </cell>
          <cell r="E8637" t="str">
            <v>Poços de Visita e Caixas para Bocas de Lobo</v>
          </cell>
          <cell r="F8637" t="str">
            <v>SINAPI Mai/26</v>
          </cell>
        </row>
        <row r="8638">
          <cell r="A8638">
            <v>97978</v>
          </cell>
          <cell r="B8638" t="str">
            <v>BASE PARA POÇO DE VISITA CIRCULAR PARA ESGOTO, EM CONCRETO PRÉ-MOLDADO, DIÂMETRO INTERNO = 0,80 M, PROFUNDIDADE = 1,35 M, EXCLUINDO TAMPÃO. AF_12/2020</v>
          </cell>
          <cell r="C8638" t="str">
            <v>UN</v>
          </cell>
          <cell r="D8638">
            <v>1114.26</v>
          </cell>
          <cell r="E8638" t="str">
            <v>Poços de Visita e Caixas para Bocas de Lobo</v>
          </cell>
          <cell r="F8638" t="str">
            <v>SINAPI Mai/26</v>
          </cell>
        </row>
        <row r="8639">
          <cell r="A8639">
            <v>98410</v>
          </cell>
          <cell r="B8639" t="str">
            <v>BASE PARA POÇO DE VISITA CIRCULAR PARA ESGOTO, EM CONCRETO PRÉ-MOLDADO, DIÂMETRO INTERNO = 1,0 M, PROFUNDIDADE = 1,35 M, EXCLUINDO TAMPÃO. AF_12/2020</v>
          </cell>
          <cell r="C8639" t="str">
            <v>UN</v>
          </cell>
          <cell r="D8639">
            <v>1405.08</v>
          </cell>
          <cell r="E8639" t="str">
            <v>Poços de Visita e Caixas para Bocas de Lobo</v>
          </cell>
          <cell r="F8639" t="str">
            <v>SINAPI Mai/26</v>
          </cell>
        </row>
        <row r="8640">
          <cell r="A8640">
            <v>102139</v>
          </cell>
          <cell r="B8640" t="str">
            <v>BASE PARA POÇO DE VISITA CIRCULAR PARA ESGOTO, EM CONCRETO PRÉ-MOLDADO, DIÂMETRO INTERNO = 1,20 M, PROFUNDIDADE = 1,60 M, EXCLUINDO TAMPÃO. AF_12/2020</v>
          </cell>
          <cell r="C8640" t="str">
            <v>UN</v>
          </cell>
          <cell r="D8640">
            <v>1922.98</v>
          </cell>
          <cell r="E8640" t="str">
            <v>Poços de Visita e Caixas para Bocas de Lobo</v>
          </cell>
          <cell r="F8640" t="str">
            <v>SINAPI Mai/26</v>
          </cell>
        </row>
        <row r="8641">
          <cell r="A8641">
            <v>102141</v>
          </cell>
          <cell r="B8641" t="str">
            <v>BASE PARA POÇO DE VISITA CIRCULAR PARA ESGOTO, EM CONCRETO PRÉ-MOLDADO, DIÂMETRO INTERNO = 1,50 M, PROFUNDIDADE = 1,35 M, EXCLUINDO TAMPÃO. AF_12/2020</v>
          </cell>
          <cell r="C8641" t="str">
            <v>UN</v>
          </cell>
          <cell r="D8641">
            <v>2954.26</v>
          </cell>
          <cell r="E8641" t="str">
            <v>Poços de Visita e Caixas para Bocas de Lobo</v>
          </cell>
          <cell r="F8641" t="str">
            <v>SINAPI Mai/26</v>
          </cell>
        </row>
        <row r="8642">
          <cell r="A8642">
            <v>99290</v>
          </cell>
          <cell r="B8642" t="str">
            <v>BASE PARA POÇO DE VISITA RETANGULAR PARA DRENAGEM, EM ALVENARIA COM BLOCOS DE CONCRETO, DIMENSÕES INTERNAS = 1,5X1,5 M, PROFUNDIDADE = 1,40 M, EXCLUINDO TAMPÃO. AF_12/2020</v>
          </cell>
          <cell r="C8642" t="str">
            <v>UN</v>
          </cell>
          <cell r="D8642">
            <v>4523.17</v>
          </cell>
          <cell r="E8642" t="str">
            <v>Poços de Visita e Caixas para Bocas de Lobo</v>
          </cell>
          <cell r="F8642" t="str">
            <v>SINAPI Mai/26</v>
          </cell>
        </row>
        <row r="8643">
          <cell r="A8643">
            <v>99244</v>
          </cell>
          <cell r="B8643" t="str">
            <v>BASE PARA POÇO DE VISITA RETANGULAR PARA DRENAGEM, EM ALVENARIA COM BLOCOS DE CONCRETO, DIMENSÕES INTERNAS = 1,5X2 M, PROFUNDIDADE = 1,40 M, EXCLUINDO TAMPÃO. AF_12/2020</v>
          </cell>
          <cell r="C8643" t="str">
            <v>UN</v>
          </cell>
          <cell r="D8643">
            <v>5514.4</v>
          </cell>
          <cell r="E8643" t="str">
            <v>Poços de Visita e Caixas para Bocas de Lobo</v>
          </cell>
          <cell r="F8643" t="str">
            <v>SINAPI Mai/26</v>
          </cell>
        </row>
        <row r="8644">
          <cell r="A8644">
            <v>99256</v>
          </cell>
          <cell r="B8644" t="str">
            <v>BASE PARA POÇO DE VISITA RETANGULAR PARA DRENAGEM, EM ALVENARIA COM BLOCOS DE CONCRETO, DIMENSÕES INTERNAS = 1,5X2,5 M, PROFUNDIDADE = 1,40 M, EXCLUINDO TAMPÃO. AF_12/2020</v>
          </cell>
          <cell r="C8644" t="str">
            <v>UN</v>
          </cell>
          <cell r="D8644">
            <v>6475.77</v>
          </cell>
          <cell r="E8644" t="str">
            <v>Poços de Visita e Caixas para Bocas de Lobo</v>
          </cell>
          <cell r="F8644" t="str">
            <v>SINAPI Mai/26</v>
          </cell>
        </row>
        <row r="8645">
          <cell r="A8645">
            <v>99271</v>
          </cell>
          <cell r="B8645" t="str">
            <v>BASE PARA POÇO DE VISITA RETANGULAR PARA DRENAGEM, EM ALVENARIA COM BLOCOS DE CONCRETO, DIMENSÕES INTERNAS = 1,5X3 M, PROFUNDIDADE = 1,40 M, EXCLUINDO TAMPÃO. AF_12/2020</v>
          </cell>
          <cell r="C8645" t="str">
            <v>UN</v>
          </cell>
          <cell r="D8645">
            <v>7437.05</v>
          </cell>
          <cell r="E8645" t="str">
            <v>Poços de Visita e Caixas para Bocas de Lobo</v>
          </cell>
          <cell r="F8645" t="str">
            <v>SINAPI Mai/26</v>
          </cell>
        </row>
        <row r="8646">
          <cell r="A8646">
            <v>99284</v>
          </cell>
          <cell r="B8646" t="str">
            <v>BASE PARA POÇO DE VISITA RETANGULAR PARA DRENAGEM, EM ALVENARIA COM BLOCOS DE CONCRETO, DIMENSÕES INTERNAS = 1,5X3,5 M, PROFUNDIDADE = 1,40 M, EXCLUINDO TAMPÃO. AF_12/2020</v>
          </cell>
          <cell r="C8646" t="str">
            <v>UN</v>
          </cell>
          <cell r="D8646">
            <v>8398.4500000000007</v>
          </cell>
          <cell r="E8646" t="str">
            <v>Poços de Visita e Caixas para Bocas de Lobo</v>
          </cell>
          <cell r="F8646" t="str">
            <v>SINAPI Mai/26</v>
          </cell>
        </row>
        <row r="8647">
          <cell r="A8647">
            <v>99294</v>
          </cell>
          <cell r="B8647" t="str">
            <v>BASE PARA POÇO DE VISITA RETANGULAR PARA DRENAGEM, EM ALVENARIA COM BLOCOS DE CONCRETO, DIMENSÕES INTERNAS = 1,5X4 M, PROFUNDIDADE = 1,40 M, EXCLUINDO TAMPÃO. AF_12/2020</v>
          </cell>
          <cell r="C8647" t="str">
            <v>UN</v>
          </cell>
          <cell r="D8647">
            <v>9359.7900000000009</v>
          </cell>
          <cell r="E8647" t="str">
            <v>Poços de Visita e Caixas para Bocas de Lobo</v>
          </cell>
          <cell r="F8647" t="str">
            <v>SINAPI Mai/26</v>
          </cell>
        </row>
        <row r="8648">
          <cell r="A8648">
            <v>99252</v>
          </cell>
          <cell r="B8648" t="str">
            <v>BASE PARA POÇO DE VISITA RETANGULAR PARA DRENAGEM, EM ALVENARIA COM BLOCOS DE CONCRETO, DIMENSÕES INTERNAS = 1X1 M, PROFUNDIDADE = 1,40 M, EXCLUINDO TAMPÃO. AF_12/2020</v>
          </cell>
          <cell r="C8648" t="str">
            <v>UN</v>
          </cell>
          <cell r="D8648">
            <v>2903</v>
          </cell>
          <cell r="E8648" t="str">
            <v>Poços de Visita e Caixas para Bocas de Lobo</v>
          </cell>
          <cell r="F8648" t="str">
            <v>SINAPI Mai/26</v>
          </cell>
        </row>
        <row r="8649">
          <cell r="A8649">
            <v>99259</v>
          </cell>
          <cell r="B8649" t="str">
            <v>BASE PARA POÇO DE VISITA RETANGULAR PARA DRENAGEM, EM ALVENARIA COM BLOCOS DE CONCRETO, DIMENSÕES INTERNAS = 1X1,5 M, PROFUNDIDADE = 1,40 M, EXCLUINDO TAMPÃO. AF_12/2020</v>
          </cell>
          <cell r="C8649" t="str">
            <v>UN</v>
          </cell>
          <cell r="D8649">
            <v>3668.84</v>
          </cell>
          <cell r="E8649" t="str">
            <v>Poços de Visita e Caixas para Bocas de Lobo</v>
          </cell>
          <cell r="F8649" t="str">
            <v>SINAPI Mai/26</v>
          </cell>
        </row>
        <row r="8650">
          <cell r="A8650">
            <v>99265</v>
          </cell>
          <cell r="B8650" t="str">
            <v>BASE PARA POÇO DE VISITA RETANGULAR PARA DRENAGEM, EM ALVENARIA COM BLOCOS DE CONCRETO, DIMENSÕES INTERNAS = 1X2 M, PROFUNDIDADE = 1,40 M, EXCLUINDO TAMPÃO. AF_12/2020</v>
          </cell>
          <cell r="C8650" t="str">
            <v>UN</v>
          </cell>
          <cell r="D8650">
            <v>4434.62</v>
          </cell>
          <cell r="E8650" t="str">
            <v>Poços de Visita e Caixas para Bocas de Lobo</v>
          </cell>
          <cell r="F8650" t="str">
            <v>SINAPI Mai/26</v>
          </cell>
        </row>
        <row r="8651">
          <cell r="A8651">
            <v>99267</v>
          </cell>
          <cell r="B8651" t="str">
            <v>BASE PARA POÇO DE VISITA RETANGULAR PARA DRENAGEM, EM ALVENARIA COM BLOCOS DE CONCRETO, DIMENSÕES INTERNAS = 1X2,5 M, PROFUNDIDADE = 1,40 M, EXCLUINDO TAMPÃO. AF_12/2020</v>
          </cell>
          <cell r="C8651" t="str">
            <v>UN</v>
          </cell>
          <cell r="D8651">
            <v>5200.49</v>
          </cell>
          <cell r="E8651" t="str">
            <v>Poços de Visita e Caixas para Bocas de Lobo</v>
          </cell>
          <cell r="F8651" t="str">
            <v>SINAPI Mai/26</v>
          </cell>
        </row>
        <row r="8652">
          <cell r="A8652">
            <v>99274</v>
          </cell>
          <cell r="B8652" t="str">
            <v>BASE PARA POÇO DE VISITA RETANGULAR PARA DRENAGEM, EM ALVENARIA COM BLOCOS DE CONCRETO, DIMENSÕES INTERNAS = 1X3 M, PROFUNDIDADE = 1,40 M, EXCLUINDO TAMPÃO. AF_12/2020</v>
          </cell>
          <cell r="C8652" t="str">
            <v>UN</v>
          </cell>
          <cell r="D8652">
            <v>6003.92</v>
          </cell>
          <cell r="E8652" t="str">
            <v>Poços de Visita e Caixas para Bocas de Lobo</v>
          </cell>
          <cell r="F8652" t="str">
            <v>SINAPI Mai/26</v>
          </cell>
        </row>
        <row r="8653">
          <cell r="A8653">
            <v>99279</v>
          </cell>
          <cell r="B8653" t="str">
            <v>BASE PARA POÇO DE VISITA RETANGULAR PARA DRENAGEM, EM ALVENARIA COM BLOCOS DE CONCRETO, DIMENSÕES INTERNAS = 1X3,5 M, PROFUNDIDADE = 1,40 M, EXCLUINDO TAMPÃO. AF_12/2020</v>
          </cell>
          <cell r="C8653" t="str">
            <v>UN</v>
          </cell>
          <cell r="D8653">
            <v>6774.48</v>
          </cell>
          <cell r="E8653" t="str">
            <v>Poços de Visita e Caixas para Bocas de Lobo</v>
          </cell>
          <cell r="F8653" t="str">
            <v>SINAPI Mai/26</v>
          </cell>
        </row>
        <row r="8654">
          <cell r="A8654">
            <v>99286</v>
          </cell>
          <cell r="B8654" t="str">
            <v>BASE PARA POÇO DE VISITA RETANGULAR PARA DRENAGEM, EM ALVENARIA COM BLOCOS DE CONCRETO, DIMENSÕES INTERNAS = 1X4 M, PROFUNDIDADE = 1,40 M, EXCLUINDO TAMPÃO. AF_12/2020</v>
          </cell>
          <cell r="C8654" t="str">
            <v>UN</v>
          </cell>
          <cell r="D8654">
            <v>7545.1</v>
          </cell>
          <cell r="E8654" t="str">
            <v>Poços de Visita e Caixas para Bocas de Lobo</v>
          </cell>
          <cell r="F8654" t="str">
            <v>SINAPI Mai/26</v>
          </cell>
        </row>
        <row r="8655">
          <cell r="A8655">
            <v>99326</v>
          </cell>
          <cell r="B8655" t="str">
            <v>BASE PARA POÇO DE VISITA RETANGULAR PARA DRENAGEM, EM ALVENARIA COM BLOCOS DE CONCRETO, DIMENSÕES INTERNAS = 2,5X2,5 M, PROFUNDIDADE = 1,40 M, EXCLUINDO TAMPÃO. AF_12/2020</v>
          </cell>
          <cell r="C8655" t="str">
            <v>UN</v>
          </cell>
          <cell r="D8655">
            <v>9190.41</v>
          </cell>
          <cell r="E8655" t="str">
            <v>Poços de Visita e Caixas para Bocas de Lobo</v>
          </cell>
          <cell r="F8655" t="str">
            <v>SINAPI Mai/26</v>
          </cell>
        </row>
        <row r="8656">
          <cell r="A8656">
            <v>99287</v>
          </cell>
          <cell r="B8656" t="str">
            <v>BASE PARA POÇO DE VISITA RETANGULAR PARA DRENAGEM, EM ALVENARIA COM BLOCOS DE CONCRETO, DIMENSÕES INTERNAS = 2,5X3 M, PROFUNDIDADE = 1,40 M, EXCLUINDO TAMPÃO. AF_12/2020</v>
          </cell>
          <cell r="C8656" t="str">
            <v>UN</v>
          </cell>
          <cell r="D8656">
            <v>10568.99</v>
          </cell>
          <cell r="E8656" t="str">
            <v>Poços de Visita e Caixas para Bocas de Lobo</v>
          </cell>
          <cell r="F8656" t="str">
            <v>SINAPI Mai/26</v>
          </cell>
        </row>
        <row r="8657">
          <cell r="A8657">
            <v>99298</v>
          </cell>
          <cell r="B8657" t="str">
            <v>BASE PARA POÇO DE VISITA RETANGULAR PARA DRENAGEM, EM ALVENARIA COM BLOCOS DE CONCRETO, DIMENSÕES INTERNAS = 2,5X3,5 M, PROFUNDIDADE = 1,40 M, EXCLUINDO TAMPÃO. AF_12/2020</v>
          </cell>
          <cell r="C8657" t="str">
            <v>UN</v>
          </cell>
          <cell r="D8657">
            <v>11947.55</v>
          </cell>
          <cell r="E8657" t="str">
            <v>Poços de Visita e Caixas para Bocas de Lobo</v>
          </cell>
          <cell r="F8657" t="str">
            <v>SINAPI Mai/26</v>
          </cell>
        </row>
        <row r="8658">
          <cell r="A8658">
            <v>99300</v>
          </cell>
          <cell r="B8658" t="str">
            <v>BASE PARA POÇO DE VISITA RETANGULAR PARA DRENAGEM, EM ALVENARIA COM BLOCOS DE CONCRETO, DIMENSÕES INTERNAS = 2,5X4 M, PROFUNDIDADE = 1,40 M, EXCLUINDO TAMPÃO. AF_12/2020</v>
          </cell>
          <cell r="C8658" t="str">
            <v>UN</v>
          </cell>
          <cell r="D8658">
            <v>13326.11</v>
          </cell>
          <cell r="E8658" t="str">
            <v>Poços de Visita e Caixas para Bocas de Lobo</v>
          </cell>
          <cell r="F8658" t="str">
            <v>SINAPI Mai/26</v>
          </cell>
        </row>
        <row r="8659">
          <cell r="A8659">
            <v>99301</v>
          </cell>
          <cell r="B8659" t="str">
            <v>BASE PARA POÇO DE VISITA RETANGULAR PARA DRENAGEM, EM ALVENARIA COM BLOCOS DE CONCRETO, DIMENSÕES INTERNAS = 2X2 M, PROFUNDIDADE = 1,40 M, EXCLUINDO TAMPÃO. AF_12/2020</v>
          </cell>
          <cell r="C8659" t="str">
            <v>UN</v>
          </cell>
          <cell r="D8659">
            <v>6655.13</v>
          </cell>
          <cell r="E8659" t="str">
            <v>Poços de Visita e Caixas para Bocas de Lobo</v>
          </cell>
          <cell r="F8659" t="str">
            <v>SINAPI Mai/26</v>
          </cell>
        </row>
        <row r="8660">
          <cell r="A8660">
            <v>99312</v>
          </cell>
          <cell r="B8660" t="str">
            <v>BASE PARA POÇO DE VISITA RETANGULAR PARA DRENAGEM, EM ALVENARIA COM BLOCOS DE CONCRETO, DIMENSÕES INTERNAS = 2X2,5 M, PROFUNDIDADE = 1,40 M, EXCLUINDO TAMPÃO. AF_12/2020</v>
          </cell>
          <cell r="C8660" t="str">
            <v>UN</v>
          </cell>
          <cell r="D8660">
            <v>7793.55</v>
          </cell>
          <cell r="E8660" t="str">
            <v>Poços de Visita e Caixas para Bocas de Lobo</v>
          </cell>
          <cell r="F8660" t="str">
            <v>SINAPI Mai/26</v>
          </cell>
        </row>
        <row r="8661">
          <cell r="A8661">
            <v>99320</v>
          </cell>
          <cell r="B8661" t="str">
            <v>BASE PARA POÇO DE VISITA RETANGULAR PARA DRENAGEM, EM ALVENARIA COM BLOCOS DE CONCRETO, DIMENSÕES INTERNAS = 2X3 M, PROFUNDIDADE = 1,40 M, EXCLUINDO TAMPÃO. AF_12/2020</v>
          </cell>
          <cell r="C8661" t="str">
            <v>UN</v>
          </cell>
          <cell r="D8661">
            <v>8997.9599999999991</v>
          </cell>
          <cell r="E8661" t="str">
            <v>Poços de Visita e Caixas para Bocas de Lobo</v>
          </cell>
          <cell r="F8661" t="str">
            <v>SINAPI Mai/26</v>
          </cell>
        </row>
        <row r="8662">
          <cell r="A8662">
            <v>99322</v>
          </cell>
          <cell r="B8662" t="str">
            <v>BASE PARA POÇO DE VISITA RETANGULAR PARA DRENAGEM, EM ALVENARIA COM BLOCOS DE CONCRETO, DIMENSÕES INTERNAS = 2X3,5 M, PROFUNDIDADE = 1,40 M, EXCLUINDO TAMPÃO. AF_12/2020</v>
          </cell>
          <cell r="C8662" t="str">
            <v>UN</v>
          </cell>
          <cell r="D8662">
            <v>10144.73</v>
          </cell>
          <cell r="E8662" t="str">
            <v>Poços de Visita e Caixas para Bocas de Lobo</v>
          </cell>
          <cell r="F8662" t="str">
            <v>SINAPI Mai/26</v>
          </cell>
        </row>
        <row r="8663">
          <cell r="A8663">
            <v>99324</v>
          </cell>
          <cell r="B8663" t="str">
            <v>BASE PARA POÇO DE VISITA RETANGULAR PARA DRENAGEM, EM ALVENARIA COM BLOCOS DE CONCRETO, DIMENSÕES INTERNAS = 2X4 M, PROFUNDIDADE = 1,40 M, EXCLUINDO TAMPÃO. AF_12/2020</v>
          </cell>
          <cell r="C8663" t="str">
            <v>UN</v>
          </cell>
          <cell r="D8663">
            <v>11291.53</v>
          </cell>
          <cell r="E8663" t="str">
            <v>Poços de Visita e Caixas para Bocas de Lobo</v>
          </cell>
          <cell r="F8663" t="str">
            <v>SINAPI Mai/26</v>
          </cell>
        </row>
        <row r="8664">
          <cell r="A8664">
            <v>99310</v>
          </cell>
          <cell r="B8664" t="str">
            <v>BASE PARA POÇO DE VISITA RETANGULAR PARA DRENAGEM, EM ALVENARIA COM BLOCOS DE CONCRETO, DIMENSÕES INTERNAS = 3,5X3,5 M, PROFUNDIDADE = 1,40 M, EXCLUINDO TAMPÃO. AF_12/2020</v>
          </cell>
          <cell r="C8664" t="str">
            <v>UN</v>
          </cell>
          <cell r="D8664">
            <v>15613.14</v>
          </cell>
          <cell r="E8664" t="str">
            <v>Poços de Visita e Caixas para Bocas de Lobo</v>
          </cell>
          <cell r="F8664" t="str">
            <v>SINAPI Mai/26</v>
          </cell>
        </row>
        <row r="8665">
          <cell r="A8665">
            <v>99313</v>
          </cell>
          <cell r="B8665" t="str">
            <v>BASE PARA POÇO DE VISITA RETANGULAR PARA DRENAGEM, EM ALVENARIA COM BLOCOS DE CONCRETO, DIMENSÕES INTERNAS = 3,5X4 M, PROFUNDIDADE = 1,40 M, EXCLUINDO TAMPÃO. AF_12/2020</v>
          </cell>
          <cell r="C8665" t="str">
            <v>UN</v>
          </cell>
          <cell r="D8665">
            <v>17397.79</v>
          </cell>
          <cell r="E8665" t="str">
            <v>Poços de Visita e Caixas para Bocas de Lobo</v>
          </cell>
          <cell r="F8665" t="str">
            <v>SINAPI Mai/26</v>
          </cell>
        </row>
        <row r="8666">
          <cell r="A8666">
            <v>99303</v>
          </cell>
          <cell r="B8666" t="str">
            <v>BASE PARA POÇO DE VISITA RETANGULAR PARA DRENAGEM, EM ALVENARIA COM BLOCOS DE CONCRETO, DIMENSÕES INTERNAS = 3X3 M, PROFUNDIDADE = 1,40 M, EXCLUINDO TAMPÃO. AF_12/2020</v>
          </cell>
          <cell r="C8666" t="str">
            <v>UN</v>
          </cell>
          <cell r="D8666">
            <v>12198.63</v>
          </cell>
          <cell r="E8666" t="str">
            <v>Poços de Visita e Caixas para Bocas de Lobo</v>
          </cell>
          <cell r="F8666" t="str">
            <v>SINAPI Mai/26</v>
          </cell>
        </row>
        <row r="8667">
          <cell r="A8667">
            <v>99305</v>
          </cell>
          <cell r="B8667" t="str">
            <v>BASE PARA POÇO DE VISITA RETANGULAR PARA DRENAGEM, EM ALVENARIA COM BLOCOS DE CONCRETO, DIMENSÕES INTERNAS = 3X3,5 M, PROFUNDIDADE = 1,40 M, EXCLUINDO TAMPÃO. AF_12/2020</v>
          </cell>
          <cell r="C8667" t="str">
            <v>UN</v>
          </cell>
          <cell r="D8667">
            <v>13780.29</v>
          </cell>
          <cell r="E8667" t="str">
            <v>Poços de Visita e Caixas para Bocas de Lobo</v>
          </cell>
          <cell r="F8667" t="str">
            <v>SINAPI Mai/26</v>
          </cell>
        </row>
        <row r="8668">
          <cell r="A8668">
            <v>99308</v>
          </cell>
          <cell r="B8668" t="str">
            <v>BASE PARA POÇO DE VISITA RETANGULAR PARA DRENAGEM, EM ALVENARIA COM BLOCOS DE CONCRETO, DIMENSÕES INTERNAS = 3X4 M, PROFUNDIDADE = 1,40 M, EXCLUINDO TAMPÃO. AF_12/2020</v>
          </cell>
          <cell r="C8668" t="str">
            <v>UN</v>
          </cell>
          <cell r="D8668">
            <v>15362</v>
          </cell>
          <cell r="E8668" t="str">
            <v>Poços de Visita e Caixas para Bocas de Lobo</v>
          </cell>
          <cell r="F8668" t="str">
            <v>SINAPI Mai/26</v>
          </cell>
        </row>
        <row r="8669">
          <cell r="A8669">
            <v>99315</v>
          </cell>
          <cell r="B8669" t="str">
            <v>BASE PARA POÇO DE VISITA RETANGULAR PARA DRENAGEM, EM ALVENARIA COM BLOCOS DE CONCRETO, DIMENSÕES INTERNAS = 4X4 M, PROFUNDIDADE = 1,40 M, EXCLUINDO TAMPÃO. AF_12/2020</v>
          </cell>
          <cell r="C8669" t="str">
            <v>UN</v>
          </cell>
          <cell r="D8669">
            <v>19433.66</v>
          </cell>
          <cell r="E8669" t="str">
            <v>Poços de Visita e Caixas para Bocas de Lobo</v>
          </cell>
          <cell r="F8669" t="str">
            <v>SINAPI Mai/26</v>
          </cell>
        </row>
        <row r="8670">
          <cell r="A8670">
            <v>98008</v>
          </cell>
          <cell r="B8670" t="str">
            <v>BASE PARA POÇO DE VISITA RETANGULAR PARA ESGOTO, EM ALVENARIA COM BLOCOS DE CONCRETO, DIMENSÕES INTERNAS = 1,5X1,5 M, PROFUNDIDADE = 1,45 M, EXCLUINDO TAMPÃO . AF_12/2020</v>
          </cell>
          <cell r="C8670" t="str">
            <v>UN</v>
          </cell>
          <cell r="D8670">
            <v>4620.32</v>
          </cell>
          <cell r="E8670" t="str">
            <v>Poços de Visita e Caixas para Bocas de Lobo</v>
          </cell>
          <cell r="F8670" t="str">
            <v>SINAPI Mai/26</v>
          </cell>
        </row>
        <row r="8671">
          <cell r="A8671">
            <v>98010</v>
          </cell>
          <cell r="B8671" t="str">
            <v>BASE PARA POÇO DE VISITA RETANGULAR PARA ESGOTO, EM ALVENARIA COM BLOCOS DE CONCRETO, DIMENSÕES INTERNAS = 1,5X2 M, PROFUNDIDADE = 1,40 M, EXCLUINDO TAMPÃO. AF_12/2020</v>
          </cell>
          <cell r="C8671" t="str">
            <v>UN</v>
          </cell>
          <cell r="D8671">
            <v>5632.93</v>
          </cell>
          <cell r="E8671" t="str">
            <v>Poços de Visita e Caixas para Bocas de Lobo</v>
          </cell>
          <cell r="F8671" t="str">
            <v>SINAPI Mai/26</v>
          </cell>
        </row>
        <row r="8672">
          <cell r="A8672">
            <v>98012</v>
          </cell>
          <cell r="B8672" t="str">
            <v>BASE PARA POÇO DE VISITA RETANGULAR PARA ESGOTO, EM ALVENARIA COM BLOCOS DE CONCRETO, DIMENSÕES INTERNAS = 1,5X2,5 M, PROFUNDIDADE = 1,40 M, EXCLUINDO TAMPÃO. AF_12/2020</v>
          </cell>
          <cell r="C8672" t="str">
            <v>UN</v>
          </cell>
          <cell r="D8672">
            <v>6615.67</v>
          </cell>
          <cell r="E8672" t="str">
            <v>Poços de Visita e Caixas para Bocas de Lobo</v>
          </cell>
          <cell r="F8672" t="str">
            <v>SINAPI Mai/26</v>
          </cell>
        </row>
        <row r="8673">
          <cell r="A8673">
            <v>98014</v>
          </cell>
          <cell r="B8673" t="str">
            <v>BASE PARA POÇO DE VISITA RETANGULAR PARA ESGOTO, EM ALVENARIA COM BLOCOS DE CONCRETO, DIMENSÕES INTERNAS = 1,5X3 M, PROFUNDIDADE = 1,40 M, EXCLUINDO TAMPÃO. AF_12/2020</v>
          </cell>
          <cell r="C8673" t="str">
            <v>UN</v>
          </cell>
          <cell r="D8673">
            <v>7598.34</v>
          </cell>
          <cell r="E8673" t="str">
            <v>Poços de Visita e Caixas para Bocas de Lobo</v>
          </cell>
          <cell r="F8673" t="str">
            <v>SINAPI Mai/26</v>
          </cell>
        </row>
        <row r="8674">
          <cell r="A8674">
            <v>98016</v>
          </cell>
          <cell r="B8674" t="str">
            <v>BASE PARA POÇO DE VISITA RETANGULAR PARA ESGOTO, EM ALVENARIA COM BLOCOS DE CONCRETO, DIMENSÕES INTERNAS = 1,5X3,5 M, PROFUNDIDADE = 1,40 M, EXCLUINDO TAMPÃO. AF_12/2020</v>
          </cell>
          <cell r="C8674" t="str">
            <v>UN</v>
          </cell>
          <cell r="D8674">
            <v>8581.1200000000008</v>
          </cell>
          <cell r="E8674" t="str">
            <v>Poços de Visita e Caixas para Bocas de Lobo</v>
          </cell>
          <cell r="F8674" t="str">
            <v>SINAPI Mai/26</v>
          </cell>
        </row>
        <row r="8675">
          <cell r="A8675">
            <v>98018</v>
          </cell>
          <cell r="B8675" t="str">
            <v>BASE PARA POÇO DE VISITA RETANGULAR PARA ESGOTO, EM ALVENARIA COM BLOCOS DE CONCRETO, DIMENSÕES INTERNAS = 1,5X4 M, PROFUNDIDADE = 1,40 M, EXCLUINDO TAMPÃO. AF_12/2020</v>
          </cell>
          <cell r="C8675" t="str">
            <v>UN</v>
          </cell>
          <cell r="D8675">
            <v>9563.83</v>
          </cell>
          <cell r="E8675" t="str">
            <v>Poços de Visita e Caixas para Bocas de Lobo</v>
          </cell>
          <cell r="F8675" t="str">
            <v>SINAPI Mai/26</v>
          </cell>
        </row>
        <row r="8676">
          <cell r="A8676">
            <v>97994</v>
          </cell>
          <cell r="B8676" t="str">
            <v>BASE PARA POÇO DE VISITA RETANGULAR PARA ESGOTO, EM ALVENARIA COM BLOCOS DE CONCRETO, DIMENSÕES INTERNAS = 1X1 M, PROFUNDIDADE = 1,40 M, EXCLUINDO TAMPÃO. AF_12/2020</v>
          </cell>
          <cell r="C8676" t="str">
            <v>UN</v>
          </cell>
          <cell r="D8676">
            <v>2964.79</v>
          </cell>
          <cell r="E8676" t="str">
            <v>Poços de Visita e Caixas para Bocas de Lobo</v>
          </cell>
          <cell r="F8676" t="str">
            <v>SINAPI Mai/26</v>
          </cell>
        </row>
        <row r="8677">
          <cell r="A8677">
            <v>97996</v>
          </cell>
          <cell r="B8677" t="str">
            <v>BASE PARA POÇO DE VISITA RETANGULAR PARA ESGOTO, EM ALVENARIA COM BLOCOS DE CONCRETO, DIMENSÕES INTERNAS = 1X1,5 M, PROFUNDIDADE = 1,40 M, EXCLUINDO TAMPÃO. AF_12/2020</v>
          </cell>
          <cell r="C8677" t="str">
            <v>UN</v>
          </cell>
          <cell r="D8677">
            <v>3747.69</v>
          </cell>
          <cell r="E8677" t="str">
            <v>Poços de Visita e Caixas para Bocas de Lobo</v>
          </cell>
          <cell r="F8677" t="str">
            <v>SINAPI Mai/26</v>
          </cell>
        </row>
        <row r="8678">
          <cell r="A8678">
            <v>98407</v>
          </cell>
          <cell r="B8678" t="str">
            <v>BASE PARA POÇO DE VISITA RETANGULAR PARA ESGOTO, EM ALVENARIA COM BLOCOS DE CONCRETO, DIMENSÕES INTERNAS = 1X2 M, PROFUNDIDADE = 1,40 M, EXCLUINDO TAMPÃO. AF_12/2020</v>
          </cell>
          <cell r="C8678" t="str">
            <v>UN</v>
          </cell>
          <cell r="D8678">
            <v>4530.51</v>
          </cell>
          <cell r="E8678" t="str">
            <v>Poços de Visita e Caixas para Bocas de Lobo</v>
          </cell>
          <cell r="F8678" t="str">
            <v>SINAPI Mai/26</v>
          </cell>
        </row>
        <row r="8679">
          <cell r="A8679">
            <v>98408</v>
          </cell>
          <cell r="B8679" t="str">
            <v>BASE PARA POÇO DE VISITA RETANGULAR PARA ESGOTO, EM ALVENARIA COM BLOCOS DE CONCRETO, DIMENSÕES INTERNAS = 1X2,5 M, PROFUNDIDADE = 1,40 M, EXCLUINDO TAMPÃO. AF_12/2020</v>
          </cell>
          <cell r="C8679" t="str">
            <v>UN</v>
          </cell>
          <cell r="D8679">
            <v>5313.44</v>
          </cell>
          <cell r="E8679" t="str">
            <v>Poços de Visita e Caixas para Bocas de Lobo</v>
          </cell>
          <cell r="F8679" t="str">
            <v>SINAPI Mai/26</v>
          </cell>
        </row>
        <row r="8680">
          <cell r="A8680">
            <v>98002</v>
          </cell>
          <cell r="B8680" t="str">
            <v>BASE PARA POÇO DE VISITA RETANGULAR PARA ESGOTO, EM ALVENARIA COM BLOCOS DE CONCRETO, DIMENSÕES INTERNAS = 1X3 M, PROFUNDIDADE = 1,40 M, EXCLUINDO TAMPÃO. AF_12/2020</v>
          </cell>
          <cell r="C8680" t="str">
            <v>UN</v>
          </cell>
          <cell r="D8680">
            <v>6133.91</v>
          </cell>
          <cell r="E8680" t="str">
            <v>Poços de Visita e Caixas para Bocas de Lobo</v>
          </cell>
          <cell r="F8680" t="str">
            <v>SINAPI Mai/26</v>
          </cell>
        </row>
        <row r="8681">
          <cell r="A8681">
            <v>98406</v>
          </cell>
          <cell r="B8681" t="str">
            <v>BASE PARA POÇO DE VISITA RETANGULAR PARA ESGOTO, EM ALVENARIA COM BLOCOS DE CONCRETO, DIMENSÕES INTERNAS = 1X3,5 M, PROFUNDIDADE = 1,40 M, EXCLUINDO TAMPÃO. AF_12/2020</v>
          </cell>
          <cell r="C8681" t="str">
            <v>UN</v>
          </cell>
          <cell r="D8681">
            <v>6921.52</v>
          </cell>
          <cell r="E8681" t="str">
            <v>Poços de Visita e Caixas para Bocas de Lobo</v>
          </cell>
          <cell r="F8681" t="str">
            <v>SINAPI Mai/26</v>
          </cell>
        </row>
        <row r="8682">
          <cell r="A8682">
            <v>98006</v>
          </cell>
          <cell r="B8682" t="str">
            <v>BASE PARA POÇO DE VISITA RETANGULAR PARA ESGOTO, EM ALVENARIA COM BLOCOS DE CONCRETO, DIMENSÕES INTERNAS = 1X4 M, PROFUNDIDADE = 1,40 M, EXCLUINDO TAMPÃO. AF_12/2020</v>
          </cell>
          <cell r="C8682" t="str">
            <v>UN</v>
          </cell>
          <cell r="D8682">
            <v>7709.19</v>
          </cell>
          <cell r="E8682" t="str">
            <v>Poços de Visita e Caixas para Bocas de Lobo</v>
          </cell>
          <cell r="F8682" t="str">
            <v>SINAPI Mai/26</v>
          </cell>
        </row>
        <row r="8683">
          <cell r="A8683">
            <v>98030</v>
          </cell>
          <cell r="B8683" t="str">
            <v>BASE PARA POÇO DE VISITA RETANGULAR PARA ESGOTO, EM ALVENARIA COM BLOCOS DE CONCRETO, DIMENSÕES INTERNAS = 2,5X2,5 M, PROFUNDIDADE = 1,40 M, EXCLUINDO TAMPÃO. AF_12/2020</v>
          </cell>
          <cell r="C8683" t="str">
            <v>UN</v>
          </cell>
          <cell r="D8683">
            <v>9391.66</v>
          </cell>
          <cell r="E8683" t="str">
            <v>Poços de Visita e Caixas para Bocas de Lobo</v>
          </cell>
          <cell r="F8683" t="str">
            <v>SINAPI Mai/26</v>
          </cell>
        </row>
        <row r="8684">
          <cell r="A8684">
            <v>98032</v>
          </cell>
          <cell r="B8684" t="str">
            <v>BASE PARA POÇO DE VISITA RETANGULAR PARA ESGOTO, EM ALVENARIA COM BLOCOS DE CONCRETO, DIMENSÕES INTERNAS = 2,5X3 M, PROFUNDIDADE = 1,40 M, EXCLUINDO TAMPÃO. AF_12/2020</v>
          </cell>
          <cell r="C8684" t="str">
            <v>UN</v>
          </cell>
          <cell r="D8684">
            <v>10801.47</v>
          </cell>
          <cell r="E8684" t="str">
            <v>Poços de Visita e Caixas para Bocas de Lobo</v>
          </cell>
          <cell r="F8684" t="str">
            <v>SINAPI Mai/26</v>
          </cell>
        </row>
        <row r="8685">
          <cell r="A8685">
            <v>98034</v>
          </cell>
          <cell r="B8685" t="str">
            <v>BASE PARA POÇO DE VISITA RETANGULAR PARA ESGOTO, EM ALVENARIA COM BLOCOS DE CONCRETO, DIMENSÕES INTERNAS = 2,5X3,5 M, PROFUNDIDADE = 1,40 M, EXCLUINDO TAMPÃO. AF_12/2020</v>
          </cell>
          <cell r="C8685" t="str">
            <v>UN</v>
          </cell>
          <cell r="D8685">
            <v>12211.27</v>
          </cell>
          <cell r="E8685" t="str">
            <v>Poços de Visita e Caixas para Bocas de Lobo</v>
          </cell>
          <cell r="F8685" t="str">
            <v>SINAPI Mai/26</v>
          </cell>
        </row>
        <row r="8686">
          <cell r="A8686">
            <v>98036</v>
          </cell>
          <cell r="B8686" t="str">
            <v>BASE PARA POÇO DE VISITA RETANGULAR PARA ESGOTO, EM ALVENARIA COM BLOCOS DE CONCRETO, DIMENSÕES INTERNAS = 2,5X4 M, PROFUNDIDADE = 1,40 M, EXCLUINDO TAMPÃO. AF_12/2020</v>
          </cell>
          <cell r="C8686" t="str">
            <v>UN</v>
          </cell>
          <cell r="D8686">
            <v>13621.07</v>
          </cell>
          <cell r="E8686" t="str">
            <v>Poços de Visita e Caixas para Bocas de Lobo</v>
          </cell>
          <cell r="F8686" t="str">
            <v>SINAPI Mai/26</v>
          </cell>
        </row>
        <row r="8687">
          <cell r="A8687">
            <v>98020</v>
          </cell>
          <cell r="B8687" t="str">
            <v>BASE PARA POÇO DE VISITA RETANGULAR PARA ESGOTO, EM ALVENARIA COM BLOCOS DE CONCRETO, DIMENSÕES INTERNAS = 2X2 M, PROFUNDIDADE = 1,40 M, EXCLUINDO TAMPÃO. AF_12/2020</v>
          </cell>
          <cell r="C8687" t="str">
            <v>UN</v>
          </cell>
          <cell r="D8687">
            <v>6799.52</v>
          </cell>
          <cell r="E8687" t="str">
            <v>Poços de Visita e Caixas para Bocas de Lobo</v>
          </cell>
          <cell r="F8687" t="str">
            <v>SINAPI Mai/26</v>
          </cell>
        </row>
        <row r="8688">
          <cell r="A8688">
            <v>98022</v>
          </cell>
          <cell r="B8688" t="str">
            <v>BASE PARA POÇO DE VISITA RETANGULAR PARA ESGOTO, EM ALVENARIA COM BLOCOS DE CONCRETO, DIMENSÕES INTERNAS = 2X2,5 M, PROFUNDIDADE = 1,40 M, EXCLUINDO TAMPÃO. AF_12/2020</v>
          </cell>
          <cell r="C8688" t="str">
            <v>UN</v>
          </cell>
          <cell r="D8688">
            <v>7963.12</v>
          </cell>
          <cell r="E8688" t="str">
            <v>Poços de Visita e Caixas para Bocas de Lobo</v>
          </cell>
          <cell r="F8688" t="str">
            <v>SINAPI Mai/26</v>
          </cell>
        </row>
        <row r="8689">
          <cell r="A8689">
            <v>98024</v>
          </cell>
          <cell r="B8689" t="str">
            <v>BASE PARA POÇO DE VISITA RETANGULAR PARA ESGOTO, EM ALVENARIA COM BLOCOS DE CONCRETO, DIMENSÕES INTERNAS = 2X3 M, PROFUNDIDADE = 1,40 M, EXCLUINDO TAMPÃO. AF_12/2020</v>
          </cell>
          <cell r="C8689" t="str">
            <v>UN</v>
          </cell>
          <cell r="D8689">
            <v>9192.7199999999993</v>
          </cell>
          <cell r="E8689" t="str">
            <v>Poços de Visita e Caixas para Bocas de Lobo</v>
          </cell>
          <cell r="F8689" t="str">
            <v>SINAPI Mai/26</v>
          </cell>
        </row>
        <row r="8690">
          <cell r="A8690">
            <v>98026</v>
          </cell>
          <cell r="B8690" t="str">
            <v>BASE PARA POÇO DE VISITA RETANGULAR PARA ESGOTO, EM ALVENARIA COM BLOCOS DE CONCRETO, DIMENSÕES INTERNAS = 2X3,5 M, PROFUNDIDADE = 1,40 M, EXCLUINDO TAMPÃO. AF_12/2020</v>
          </cell>
          <cell r="C8690" t="str">
            <v>UN</v>
          </cell>
          <cell r="D8690">
            <v>10364.67</v>
          </cell>
          <cell r="E8690" t="str">
            <v>Poços de Visita e Caixas para Bocas de Lobo</v>
          </cell>
          <cell r="F8690" t="str">
            <v>SINAPI Mai/26</v>
          </cell>
        </row>
        <row r="8691">
          <cell r="A8691">
            <v>98028</v>
          </cell>
          <cell r="B8691" t="str">
            <v>BASE PARA POÇO DE VISITA RETANGULAR PARA ESGOTO, EM ALVENARIA COM BLOCOS DE CONCRETO, DIMENSÕES INTERNAS = 2X4 M, PROFUNDIDADE = 1,40 M, EXCLUINDO TAMPÃO. AF_12/2020</v>
          </cell>
          <cell r="C8691" t="str">
            <v>UN</v>
          </cell>
          <cell r="D8691">
            <v>11536.66</v>
          </cell>
          <cell r="E8691" t="str">
            <v>Poços de Visita e Caixas para Bocas de Lobo</v>
          </cell>
          <cell r="F8691" t="str">
            <v>SINAPI Mai/26</v>
          </cell>
        </row>
        <row r="8692">
          <cell r="A8692">
            <v>98044</v>
          </cell>
          <cell r="B8692" t="str">
            <v>BASE PARA POÇO DE VISITA RETANGULAR PARA ESGOTO, EM ALVENARIA COM BLOCOS DE CONCRETO, DIMENSÕES INTERNAS = 3,5X3,5 M, PROFUNDIDADE = 1,40 M, EXCLUINDO TAMPÃO. AF_12/2020</v>
          </cell>
          <cell r="C8692" t="str">
            <v>UN</v>
          </cell>
          <cell r="D8692">
            <v>15960.4</v>
          </cell>
          <cell r="E8692" t="str">
            <v>Poços de Visita e Caixas para Bocas de Lobo</v>
          </cell>
          <cell r="F8692" t="str">
            <v>SINAPI Mai/26</v>
          </cell>
        </row>
        <row r="8693">
          <cell r="A8693">
            <v>98046</v>
          </cell>
          <cell r="B8693" t="str">
            <v>BASE PARA POÇO DE VISITA RETANGULAR PARA ESGOTO, EM ALVENARIA COM BLOCOS DE CONCRETO, DIMENSÕES INTERNAS = 3,5X4 M, PROFUNDIDADE = 1,40 M, EXCLUINDO TAMPÃO. AF_12/2020</v>
          </cell>
          <cell r="C8693" t="str">
            <v>UN</v>
          </cell>
          <cell r="D8693">
            <v>17785.38</v>
          </cell>
          <cell r="E8693" t="str">
            <v>Poços de Visita e Caixas para Bocas de Lobo</v>
          </cell>
          <cell r="F8693" t="str">
            <v>SINAPI Mai/26</v>
          </cell>
        </row>
        <row r="8694">
          <cell r="A8694">
            <v>98038</v>
          </cell>
          <cell r="B8694" t="str">
            <v>BASE PARA POÇO DE VISITA RETANGULAR PARA ESGOTO, EM ALVENARIA COM BLOCOS DE CONCRETO, DIMENSÕES INTERNAS = 3X3 M, PROFUNDIDADE = 1,40 M, EXCLUINDO TAMPÃO. AF_12/2020</v>
          </cell>
          <cell r="C8694" t="str">
            <v>UN</v>
          </cell>
          <cell r="D8694">
            <v>12468.32</v>
          </cell>
          <cell r="E8694" t="str">
            <v>Poços de Visita e Caixas para Bocas de Lobo</v>
          </cell>
          <cell r="F8694" t="str">
            <v>SINAPI Mai/26</v>
          </cell>
        </row>
        <row r="8695">
          <cell r="A8695">
            <v>98040</v>
          </cell>
          <cell r="B8695" t="str">
            <v>BASE PARA POÇO DE VISITA RETANGULAR PARA ESGOTO, EM ALVENARIA COM BLOCOS DE CONCRETO, DIMENSÕES INTERNAS = 3X3,5 M, PROFUNDIDADE = 1,40 M, EXCLUINDO TAMPÃO. AF_12/2020</v>
          </cell>
          <cell r="C8695" t="str">
            <v>UN</v>
          </cell>
          <cell r="D8695">
            <v>14085.77</v>
          </cell>
          <cell r="E8695" t="str">
            <v>Poços de Visita e Caixas para Bocas de Lobo</v>
          </cell>
          <cell r="F8695" t="str">
            <v>SINAPI Mai/26</v>
          </cell>
        </row>
        <row r="8696">
          <cell r="A8696">
            <v>98042</v>
          </cell>
          <cell r="B8696" t="str">
            <v>BASE PARA POÇO DE VISITA RETANGULAR PARA ESGOTO, EM ALVENARIA COM BLOCOS DE CONCRETO, DIMENSÕES INTERNAS = 3X4 M, PROFUNDIDADE = 1,40 M, EXCLUINDO TAMPÃO. AF_12/2020</v>
          </cell>
          <cell r="C8696" t="str">
            <v>UN</v>
          </cell>
          <cell r="D8696">
            <v>15703.27</v>
          </cell>
          <cell r="E8696" t="str">
            <v>Poços de Visita e Caixas para Bocas de Lobo</v>
          </cell>
          <cell r="F8696" t="str">
            <v>SINAPI Mai/26</v>
          </cell>
        </row>
        <row r="8697">
          <cell r="A8697">
            <v>98048</v>
          </cell>
          <cell r="B8697" t="str">
            <v>BASE PARA POÇO DE VISITA RETANGULAR PARA ESGOTO, EM ALVENARIA COM BLOCOS DE CONCRETO, DIMENSÕES INTERNAS = 4X4 M, PROFUNDIDADE = 1,45 M, EXCLUINDO TAMPÃO. AF_12/2020</v>
          </cell>
          <cell r="C8697" t="str">
            <v>UN</v>
          </cell>
          <cell r="D8697">
            <v>19867.560000000001</v>
          </cell>
          <cell r="E8697" t="str">
            <v>Poços de Visita e Caixas para Bocas de Lobo</v>
          </cell>
          <cell r="F8697" t="str">
            <v>SINAPI Mai/26</v>
          </cell>
        </row>
        <row r="8698">
          <cell r="A8698">
            <v>97955</v>
          </cell>
          <cell r="B8698" t="str">
            <v>CAIXA COM GRELHA DUPLA RETANGULAR, EM ALVENARIA COM BLOCOS DE CONCRETO, DIMENSÕES INTERNAS: 0,5X2,2X1 M. AF_12/2020</v>
          </cell>
          <cell r="C8698" t="str">
            <v>UN</v>
          </cell>
          <cell r="D8698">
            <v>3460.14</v>
          </cell>
          <cell r="E8698" t="str">
            <v>Poços de Visita e Caixas para Bocas de Lobo</v>
          </cell>
          <cell r="F8698" t="str">
            <v>SINAPI Mai/26</v>
          </cell>
        </row>
        <row r="8699">
          <cell r="A8699">
            <v>97948</v>
          </cell>
          <cell r="B8699" t="str">
            <v>CAIXA COM GRELHA DUPLA RETANGULAR, EM ALVENARIA COM TIJOLOS CERÂMICOS MACIÇOS, DIMENSÕES INTERNAS: 0,5X2,2X1 M. AF_12/2020</v>
          </cell>
          <cell r="C8699" t="str">
            <v>UN</v>
          </cell>
          <cell r="D8699">
            <v>3770.49</v>
          </cell>
          <cell r="E8699" t="str">
            <v>Poços de Visita e Caixas para Bocas de Lobo</v>
          </cell>
          <cell r="F8699" t="str">
            <v>SINAPI Mai/26</v>
          </cell>
        </row>
        <row r="8700">
          <cell r="A8700">
            <v>97934</v>
          </cell>
          <cell r="B8700" t="str">
            <v>CAIXA COM GRELHA DUPLA RETANGULAR, EM CONCRETO PRÉ-MOLDADO, DIMENSÕES INTERNAS: 0,5X2,2X1,0 M. AF_12/2020</v>
          </cell>
          <cell r="C8700" t="str">
            <v>UN</v>
          </cell>
          <cell r="D8700">
            <v>2636.48</v>
          </cell>
          <cell r="E8700" t="str">
            <v>Poços de Visita e Caixas para Bocas de Lobo</v>
          </cell>
          <cell r="F8700" t="str">
            <v>SINAPI Mai/26</v>
          </cell>
        </row>
        <row r="8701">
          <cell r="A8701">
            <v>97953</v>
          </cell>
          <cell r="B8701" t="str">
            <v>CAIXA COM GRELHA SIMPLES RETANGULAR, EM ALVENARIA COM BLOCOS DE CONCRETO, DIMENSÕES INTERNAS: 0,5X1X1 M. AF_12/2020</v>
          </cell>
          <cell r="C8701" t="str">
            <v>UN</v>
          </cell>
          <cell r="D8701">
            <v>1632.09</v>
          </cell>
          <cell r="E8701" t="str">
            <v>Poços de Visita e Caixas para Bocas de Lobo</v>
          </cell>
          <cell r="F8701" t="str">
            <v>SINAPI Mai/26</v>
          </cell>
        </row>
        <row r="8702">
          <cell r="A8702">
            <v>97947</v>
          </cell>
          <cell r="B8702" t="str">
            <v>CAIXA COM GRELHA SIMPLES RETANGULAR, EM ALVENARIA COM TIJOLOS CERÂMICOS MACIÇOS, DIMENSÕES INTERNAS: 0,5X1X1 M. AF_12/2020</v>
          </cell>
          <cell r="C8702" t="str">
            <v>UN</v>
          </cell>
          <cell r="D8702">
            <v>2045.06</v>
          </cell>
          <cell r="E8702" t="str">
            <v>Poços de Visita e Caixas para Bocas de Lobo</v>
          </cell>
          <cell r="F8702" t="str">
            <v>SINAPI Mai/26</v>
          </cell>
        </row>
        <row r="8703">
          <cell r="A8703">
            <v>97933</v>
          </cell>
          <cell r="B8703" t="str">
            <v>CAIXA COM GRELHA SIMPLES RETANGULAR, EM CONCRETO PRÉ-MOLDADO, DIMENSÕES INTERNAS: 0,6X1,0X1,0 M. AF_12/2020</v>
          </cell>
          <cell r="C8703" t="str">
            <v>UN</v>
          </cell>
          <cell r="D8703">
            <v>1274.23</v>
          </cell>
          <cell r="E8703" t="str">
            <v>Poços de Visita e Caixas para Bocas de Lobo</v>
          </cell>
          <cell r="F8703" t="str">
            <v>SINAPI Mai/26</v>
          </cell>
        </row>
        <row r="8704">
          <cell r="A8704">
            <v>97961</v>
          </cell>
          <cell r="B8704" t="str">
            <v>CAIXA PARA BOCA DE LOBO COMBINADA COM GRELHA RETANGULAR, EM ALVENARIA COM BLOCOS DE CONCRETO, DIMENSÕES INTERNAS: 1,3X1X1,2 M. AF_12/2020</v>
          </cell>
          <cell r="C8704" t="str">
            <v>UN</v>
          </cell>
          <cell r="D8704">
            <v>2794.42</v>
          </cell>
          <cell r="E8704" t="str">
            <v>Poços de Visita e Caixas para Bocas de Lobo</v>
          </cell>
          <cell r="F8704" t="str">
            <v>SINAPI Mai/26</v>
          </cell>
        </row>
        <row r="8705">
          <cell r="A8705">
            <v>97951</v>
          </cell>
          <cell r="B8705" t="str">
            <v>CAIXA PARA BOCA DE LOBO COMBINADA COM GRELHA RETANGULAR, EM ALVENARIA COM TIJOLOS CERÂMICOS MACIÇOS, DIMENSÕES INTERNAS: 1,3X1X1,2 M. AF_12/2020</v>
          </cell>
          <cell r="C8705" t="str">
            <v>UN</v>
          </cell>
          <cell r="D8705">
            <v>3269.95</v>
          </cell>
          <cell r="E8705" t="str">
            <v>Poços de Visita e Caixas para Bocas de Lobo</v>
          </cell>
          <cell r="F8705" t="str">
            <v>SINAPI Mai/26</v>
          </cell>
        </row>
        <row r="8706">
          <cell r="A8706">
            <v>97973</v>
          </cell>
          <cell r="B8706" t="str">
            <v>CAIXA PARA BOCA DE LOBO DUPLA COMBINADA COM GRELHA RETANGULAR, EM ALVENARIA COM BLOCOS DE CONCRETO, DIMENSÕES INTERNAS: 1,3X2,2X1,2 M. AF_12/2020</v>
          </cell>
          <cell r="C8706" t="str">
            <v>UN</v>
          </cell>
          <cell r="D8706">
            <v>5177.7700000000004</v>
          </cell>
          <cell r="E8706" t="str">
            <v>Poços de Visita e Caixas para Bocas de Lobo</v>
          </cell>
          <cell r="F8706" t="str">
            <v>SINAPI Mai/26</v>
          </cell>
        </row>
        <row r="8707">
          <cell r="A8707">
            <v>97952</v>
          </cell>
          <cell r="B8707" t="str">
            <v>CAIXA PARA BOCA DE LOBO DUPLA COMBINADA COM GRELHA RETANGULAR, EM ALVENARIA COM TIJOLOS CERÂMICOS MACIÇOS, DIMENSÕES INTERNAS: 1,3X2,2X1,2 M. AF_12/2020</v>
          </cell>
          <cell r="C8707" t="str">
            <v>UN</v>
          </cell>
          <cell r="D8707">
            <v>5660.03</v>
          </cell>
          <cell r="E8707" t="str">
            <v>Poços de Visita e Caixas para Bocas de Lobo</v>
          </cell>
          <cell r="F8707" t="str">
            <v>SINAPI Mai/26</v>
          </cell>
        </row>
        <row r="8708">
          <cell r="A8708">
            <v>97957</v>
          </cell>
          <cell r="B8708" t="str">
            <v>CAIXA PARA BOCA DE LOBO DUPLA RETANGULAR, EM ALVENARIA COM BLOCOS DE CONCRETO, DIMENSÕES INTERNAS: 0,6X2,2X1,2 M. AF_12/2020</v>
          </cell>
          <cell r="C8708" t="str">
            <v>UN</v>
          </cell>
          <cell r="D8708">
            <v>3029.03</v>
          </cell>
          <cell r="E8708" t="str">
            <v>Poços de Visita e Caixas para Bocas de Lobo</v>
          </cell>
          <cell r="F8708" t="str">
            <v>SINAPI Mai/26</v>
          </cell>
        </row>
        <row r="8709">
          <cell r="A8709">
            <v>97950</v>
          </cell>
          <cell r="B8709" t="str">
            <v>CAIXA PARA BOCA DE LOBO DUPLA RETANGULAR, EM ALVENARIA COM TIJOLOS CERÂMICOS MACIÇOS, DIMENSÕES INTERNAS: 0,6X2,2X1,2 M. AF_12/2020</v>
          </cell>
          <cell r="C8709" t="str">
            <v>UN</v>
          </cell>
          <cell r="D8709">
            <v>3544.66</v>
          </cell>
          <cell r="E8709" t="str">
            <v>Poços de Visita e Caixas para Bocas de Lobo</v>
          </cell>
          <cell r="F8709" t="str">
            <v>SINAPI Mai/26</v>
          </cell>
        </row>
        <row r="8710">
          <cell r="A8710">
            <v>97936</v>
          </cell>
          <cell r="B8710" t="str">
            <v>CAIXA PARA BOCA DE LOBO DUPLA RETANGULAR, EM CONCRETO PRÉ-MOLDADO, DIMENSÕES INTERNAS: 0,6X2,2X1,2 M. AF_12/2020</v>
          </cell>
          <cell r="C8710" t="str">
            <v>UN</v>
          </cell>
          <cell r="D8710">
            <v>2167.92</v>
          </cell>
          <cell r="E8710" t="str">
            <v>Poços de Visita e Caixas para Bocas de Lobo</v>
          </cell>
          <cell r="F8710" t="str">
            <v>SINAPI Mai/26</v>
          </cell>
        </row>
        <row r="8711">
          <cell r="A8711">
            <v>97956</v>
          </cell>
          <cell r="B8711" t="str">
            <v>CAIXA PARA BOCA DE LOBO SIMPLES RETANGULAR, EM ALVENARIA COM BLOCOS DE CONCRETO, DIMENSÕES INTERNAS: 0,6X1X1,2 M. AF_12/2020</v>
          </cell>
          <cell r="C8711" t="str">
            <v>UN</v>
          </cell>
          <cell r="D8711">
            <v>1699.79</v>
          </cell>
          <cell r="E8711" t="str">
            <v>Poços de Visita e Caixas para Bocas de Lobo</v>
          </cell>
          <cell r="F8711" t="str">
            <v>SINAPI Mai/26</v>
          </cell>
        </row>
        <row r="8712">
          <cell r="A8712">
            <v>97949</v>
          </cell>
          <cell r="B8712" t="str">
            <v>CAIXA PARA BOCA DE LOBO SIMPLES RETANGULAR, EM ALVENARIA COM TIJOLOS CERÂMICOS MACIÇOS, DIMENSÕES INTERNAS: 0,6X1X1,2 M. AF_12/2020</v>
          </cell>
          <cell r="C8712" t="str">
            <v>UN</v>
          </cell>
          <cell r="D8712">
            <v>2017.51</v>
          </cell>
          <cell r="E8712" t="str">
            <v>Poços de Visita e Caixas para Bocas de Lobo</v>
          </cell>
          <cell r="F8712" t="str">
            <v>SINAPI Mai/26</v>
          </cell>
        </row>
        <row r="8713">
          <cell r="A8713">
            <v>97935</v>
          </cell>
          <cell r="B8713" t="str">
            <v>CAIXA PARA BOCA DE LOBO SIMPLES RETANGULAR, EM CONCRETO PRÉ-MOLDADO, DIMENSÕES INTERNAS: 0,6X1,0X1,2 M. AF_12/2020</v>
          </cell>
          <cell r="C8713" t="str">
            <v>UN</v>
          </cell>
          <cell r="D8713">
            <v>1023.63</v>
          </cell>
          <cell r="E8713" t="str">
            <v>Poços de Visita e Caixas para Bocas de Lobo</v>
          </cell>
          <cell r="F8713" t="str">
            <v>SINAPI Mai/26</v>
          </cell>
        </row>
        <row r="8714">
          <cell r="A8714">
            <v>99319</v>
          </cell>
          <cell r="B8714" t="str">
            <v>CHAMINÉ CIRCULAR PARA POÇO DE VISITA PARA DRENAGEM, EM ALVENARIA COM TIJOLOS CERÂMICOS MACIÇOS, DIÂMETRO INTERNO = 0,6 M. AF_12/2020</v>
          </cell>
          <cell r="C8714" t="str">
            <v>M</v>
          </cell>
          <cell r="D8714">
            <v>1039.3</v>
          </cell>
          <cell r="E8714" t="str">
            <v>Poços de Visita e Caixas para Bocas de Lobo</v>
          </cell>
          <cell r="F8714" t="str">
            <v>SINAPI Mai/26</v>
          </cell>
        </row>
        <row r="8715">
          <cell r="A8715">
            <v>99318</v>
          </cell>
          <cell r="B8715" t="str">
            <v>CHAMINÉ CIRCULAR PARA POÇO DE VISITA PARA DRENAGEM, EM CONCRETO PRÉ-MOLDADO, DIÂMETRO INTERNO = 0,6 M. AF_12/2020</v>
          </cell>
          <cell r="C8715" t="str">
            <v>M</v>
          </cell>
          <cell r="D8715">
            <v>339.15</v>
          </cell>
          <cell r="E8715" t="str">
            <v>Poços de Visita e Caixas para Bocas de Lobo</v>
          </cell>
          <cell r="F8715" t="str">
            <v>SINAPI Mai/26</v>
          </cell>
        </row>
        <row r="8716">
          <cell r="A8716">
            <v>98051</v>
          </cell>
          <cell r="B8716" t="str">
            <v>CHAMINÉ CIRCULAR PARA POÇO DE VISITA PARA ESGOTO, EM ALVENARIA COM TIJOLOS CERÂMICOS MACIÇOS, DIÂMETRO INTERNO = 0,6 M. AF_12/2020</v>
          </cell>
          <cell r="C8716" t="str">
            <v>M</v>
          </cell>
          <cell r="D8716">
            <v>1101.25</v>
          </cell>
          <cell r="E8716" t="str">
            <v>Poços de Visita e Caixas para Bocas de Lobo</v>
          </cell>
          <cell r="F8716" t="str">
            <v>SINAPI Mai/26</v>
          </cell>
        </row>
        <row r="8717">
          <cell r="A8717">
            <v>98050</v>
          </cell>
          <cell r="B8717" t="str">
            <v>CHAMINÉ CIRCULAR PARA POÇO DE VISITA PARA ESGOTO, EM CONCRETO PRÉ-MOLDADO, DIÂMETRO INTERNO = 0,6 M. AF_12/2020</v>
          </cell>
          <cell r="C8717" t="str">
            <v>M</v>
          </cell>
          <cell r="D8717">
            <v>340.1</v>
          </cell>
          <cell r="E8717" t="str">
            <v>Poços de Visita e Caixas para Bocas de Lobo</v>
          </cell>
          <cell r="F8717" t="str">
            <v>SINAPI Mai/26</v>
          </cell>
        </row>
        <row r="8718">
          <cell r="A8718">
            <v>99272</v>
          </cell>
          <cell r="B8718" t="str">
            <v>POÇO DE INSPEÇÃO CIRCULAR PARA DRENAGEM, EM ALVENARIA COM TIJOLOS CERÂMICOS MACIÇOS, DIÂMETRO INTERNO = 0,60 M, PROFUNDIDADE = 0,95 M, EXCLUINDO TAMPÃO. AF_12/2020</v>
          </cell>
          <cell r="C8718" t="str">
            <v>UN</v>
          </cell>
          <cell r="D8718">
            <v>1222.8800000000001</v>
          </cell>
          <cell r="E8718" t="str">
            <v>Poços de Visita e Caixas para Bocas de Lobo</v>
          </cell>
          <cell r="F8718" t="str">
            <v>SINAPI Mai/26</v>
          </cell>
        </row>
        <row r="8719">
          <cell r="A8719">
            <v>99273</v>
          </cell>
          <cell r="B8719" t="str">
            <v>POÇO DE INSPEÇÃO CIRCULAR PARA DRENAGEM, EM ALVENARIA COM TIJOLOS CERÂMICOS MACIÇOS, DIÂMETRO INTERNO = 0,60 M, PROFUNDIDADE = 1,45 M, EXCLUINDO TAMPÃO. AF_12/2020</v>
          </cell>
          <cell r="C8719" t="str">
            <v>UN</v>
          </cell>
          <cell r="D8719">
            <v>1748.25</v>
          </cell>
          <cell r="E8719" t="str">
            <v>Poços de Visita e Caixas para Bocas de Lobo</v>
          </cell>
          <cell r="F8719" t="str">
            <v>SINAPI Mai/26</v>
          </cell>
        </row>
        <row r="8720">
          <cell r="A8720">
            <v>99268</v>
          </cell>
          <cell r="B8720" t="str">
            <v>POÇO DE INSPEÇÃO CIRCULAR PARA DRENAGEM, EM CONCRETO PRÉ-MOLDADO, DIÂMETRO INTERNO = 0,60 M, PROFUNDIDADE = 0,90 M, EXCLUINDO TAMPÃO. AF_12/2020</v>
          </cell>
          <cell r="C8720" t="str">
            <v>UN</v>
          </cell>
          <cell r="D8720">
            <v>556.69000000000005</v>
          </cell>
          <cell r="E8720" t="str">
            <v>Poços de Visita e Caixas para Bocas de Lobo</v>
          </cell>
          <cell r="F8720" t="str">
            <v>SINAPI Mai/26</v>
          </cell>
        </row>
        <row r="8721">
          <cell r="A8721">
            <v>99270</v>
          </cell>
          <cell r="B8721" t="str">
            <v>POÇO DE INSPEÇÃO CIRCULAR PARA DRENAGEM, EM CONCRETO PRÉ-MOLDADO, DIÂMETRO INTERNO = 0,60 M, PROFUNDIDADE = 1,40 M, EXCLUINDO TAMPÃO. AF_12/2020</v>
          </cell>
          <cell r="C8721" t="str">
            <v>UN</v>
          </cell>
          <cell r="D8721">
            <v>730.34</v>
          </cell>
          <cell r="E8721" t="str">
            <v>Poços de Visita e Caixas para Bocas de Lobo</v>
          </cell>
          <cell r="F8721" t="str">
            <v>SINAPI Mai/26</v>
          </cell>
        </row>
        <row r="8722">
          <cell r="A8722">
            <v>97976</v>
          </cell>
          <cell r="B8722" t="str">
            <v>POÇO DE INSPEÇÃO CIRCULAR PARA ESGOTO, EM ALVENARIA COM TIJOLOS CERÂMICOS MACIÇOS, DIÂMETRO INTERNO = 0,60 M, PROFUNDIDADE = 0,95 M, EXCLUINDO TAMPÃO. AF_12/2020</v>
          </cell>
          <cell r="C8722" t="str">
            <v>UN</v>
          </cell>
          <cell r="D8722">
            <v>1267.29</v>
          </cell>
          <cell r="E8722" t="str">
            <v>Poços de Visita e Caixas para Bocas de Lobo</v>
          </cell>
          <cell r="F8722" t="str">
            <v>SINAPI Mai/26</v>
          </cell>
        </row>
        <row r="8723">
          <cell r="A8723">
            <v>97977</v>
          </cell>
          <cell r="B8723" t="str">
            <v>POÇO DE INSPEÇÃO CIRCULAR PARA ESGOTO, EM ALVENARIA COM TIJOLOS CERÂMICOS MACIÇOS, DIÂMETRO INTERNO = 0,60 M, PROFUNDIDADE = 1,45 M, EXCLUINDO TAMPÃO. AF_12/2020</v>
          </cell>
          <cell r="C8723" t="str">
            <v>UN</v>
          </cell>
          <cell r="D8723">
            <v>1826.98</v>
          </cell>
          <cell r="E8723" t="str">
            <v>Poços de Visita e Caixas para Bocas de Lobo</v>
          </cell>
          <cell r="F8723" t="str">
            <v>SINAPI Mai/26</v>
          </cell>
        </row>
        <row r="8724">
          <cell r="A8724">
            <v>97974</v>
          </cell>
          <cell r="B8724" t="str">
            <v>POÇO DE INSPEÇÃO CIRCULAR PARA ESGOTO, EM CONCRETO PRÉ-MOLDADO, DIÂMETRO INTERNO = 0,60 M, PROFUNDIDADE = 0,90 M, EXCLUINDO TAMPÃO. AF_12/2020</v>
          </cell>
          <cell r="C8724" t="str">
            <v>UN</v>
          </cell>
          <cell r="D8724">
            <v>561.11</v>
          </cell>
          <cell r="E8724" t="str">
            <v>Poços de Visita e Caixas para Bocas de Lobo</v>
          </cell>
          <cell r="F8724" t="str">
            <v>SINAPI Mai/26</v>
          </cell>
        </row>
        <row r="8725">
          <cell r="A8725">
            <v>97975</v>
          </cell>
          <cell r="B8725" t="str">
            <v>POÇO DE INSPEÇÃO CIRCULAR PARA ESGOTO, EM CONCRETO PRÉ-MOLDADO, DIÂMETRO INTERNO = 0,60 M, PROFUNDIDADE = 1,40 M, EXCLUINDO TAMPÃO. AF_12/2020</v>
          </cell>
          <cell r="C8725" t="str">
            <v>UN</v>
          </cell>
          <cell r="D8725">
            <v>735.5</v>
          </cell>
          <cell r="E8725" t="str">
            <v>Poços de Visita e Caixas para Bocas de Lobo</v>
          </cell>
          <cell r="F8725" t="str">
            <v>SINAPI Mai/26</v>
          </cell>
        </row>
        <row r="8726">
          <cell r="A8726">
            <v>101798</v>
          </cell>
          <cell r="B8726" t="str">
            <v>TAMPA PARA CAIXA TIPO R1, EM FERRO FUNDIDO, DIMENSÕES INTERNAS: 0,40 X 0,60 M - FORNECIMENTO E INSTALAÇÃO. AF_12/2020</v>
          </cell>
          <cell r="C8726" t="str">
            <v>UN</v>
          </cell>
          <cell r="D8726">
            <v>337.63</v>
          </cell>
          <cell r="E8726" t="str">
            <v>Poços de Visita e Caixas para Bocas de Lobo</v>
          </cell>
          <cell r="F8726" t="str">
            <v>SINAPI Mai/26</v>
          </cell>
        </row>
        <row r="8727">
          <cell r="A8727">
            <v>101799</v>
          </cell>
          <cell r="B8727" t="str">
            <v>TAMPA PARA CAIXA TIPO R2 E R3, EM FERRO FUNDIDO, DIMENSÕES INTERNAS: 0,55 X 1,10 M - FORNECIMENTO E INSTALAÇÃO. AF_12/2020</v>
          </cell>
          <cell r="C8727" t="str">
            <v>UN</v>
          </cell>
          <cell r="D8727">
            <v>800.48</v>
          </cell>
          <cell r="E8727" t="str">
            <v>Poços de Visita e Caixas para Bocas de Lobo</v>
          </cell>
          <cell r="F8727" t="str">
            <v>SINAPI Mai/26</v>
          </cell>
        </row>
        <row r="8728">
          <cell r="A8728">
            <v>102487</v>
          </cell>
          <cell r="B8728" t="str">
            <v>CONCRETO CICLÓPICO FCK = 15MPA, 30% PEDRA DE MÃO EM VOLUME REAL, INCLUSIVE LANÇAMENTO. AF_05/2021</v>
          </cell>
          <cell r="C8728" t="str">
            <v>M3</v>
          </cell>
          <cell r="D8728">
            <v>656.93</v>
          </cell>
          <cell r="E8728" t="str">
            <v>Produção de Concreto</v>
          </cell>
          <cell r="F8728" t="str">
            <v>SINAPI Mai/26</v>
          </cell>
        </row>
        <row r="8729">
          <cell r="A8729">
            <v>102486</v>
          </cell>
          <cell r="B8729" t="str">
            <v>CONCRETO FCK = 15MPA, TRAÇO 1:3,4:3,4 (EM MASSA SECA DE CIMENTO/ AREIA MÉDIA/ SEIXO ROLADO) - PREPARO MANUAL. AF_05/2021</v>
          </cell>
          <cell r="C8729" t="str">
            <v>M3</v>
          </cell>
          <cell r="D8729">
            <v>644.65</v>
          </cell>
          <cell r="E8729" t="str">
            <v>Produção de Concreto</v>
          </cell>
          <cell r="F8729" t="str">
            <v>SINAPI Mai/26</v>
          </cell>
        </row>
        <row r="8730">
          <cell r="A8730">
            <v>102474</v>
          </cell>
          <cell r="B8730" t="str">
            <v>CONCRETO FCK = 15MPA, TRAÇO 1:3,4:3,4 (EM MASSA SECA DE CIMENTO/ AREIA MÉDIA/ SEIXO ROLADO) - PREPARO MECÂNICO COM BETONEIRA 400 L. AF_05/2021</v>
          </cell>
          <cell r="C8730" t="str">
            <v>M3</v>
          </cell>
          <cell r="D8730">
            <v>570.20000000000005</v>
          </cell>
          <cell r="E8730" t="str">
            <v>Produção de Concreto</v>
          </cell>
          <cell r="F8730" t="str">
            <v>SINAPI Mai/26</v>
          </cell>
        </row>
        <row r="8731">
          <cell r="A8731">
            <v>102480</v>
          </cell>
          <cell r="B8731" t="str">
            <v>CONCRETO FCK = 15MPA, TRAÇO 1:3,4:3,4 (EM MASSA SECA DE CIMENTO/ AREIA MÉDIA/ SEIXO ROLADO) - PREPARO MECÂNICO COM BETONEIRA 600 L. AF_05/2021</v>
          </cell>
          <cell r="C8731" t="str">
            <v>M3</v>
          </cell>
          <cell r="D8731">
            <v>558.89</v>
          </cell>
          <cell r="E8731" t="str">
            <v>Produção de Concreto</v>
          </cell>
          <cell r="F8731" t="str">
            <v>SINAPI Mai/26</v>
          </cell>
        </row>
        <row r="8732">
          <cell r="A8732">
            <v>94975</v>
          </cell>
          <cell r="B8732" t="str">
            <v>CONCRETO FCK = 15MPA, TRAÇO 1:3,4:3,5 (EM MASSA SECA DE CIMENTO/ AREIA MÉDIA/ BRITA 1) - PREPARO MANUAL. AF_05/2021</v>
          </cell>
          <cell r="C8732" t="str">
            <v>M3</v>
          </cell>
          <cell r="D8732">
            <v>519.34</v>
          </cell>
          <cell r="E8732" t="str">
            <v>Produção de Concreto</v>
          </cell>
          <cell r="F8732" t="str">
            <v>SINAPI Mai/26</v>
          </cell>
        </row>
        <row r="8733">
          <cell r="A8733">
            <v>94963</v>
          </cell>
          <cell r="B8733" t="str">
            <v>CONCRETO FCK = 15MPA, TRAÇO 1:3,4:3,5 (EM MASSA SECA DE CIMENTO/ AREIA MÉDIA/ BRITA 1) - PREPARO MECÂNICO COM BETONEIRA 400 L. AF_05/2021</v>
          </cell>
          <cell r="C8733" t="str">
            <v>M3</v>
          </cell>
          <cell r="D8733">
            <v>445.19</v>
          </cell>
          <cell r="E8733" t="str">
            <v>Produção de Concreto</v>
          </cell>
          <cell r="F8733" t="str">
            <v>SINAPI Mai/26</v>
          </cell>
        </row>
        <row r="8734">
          <cell r="A8734">
            <v>94969</v>
          </cell>
          <cell r="B8734" t="str">
            <v>CONCRETO FCK = 15MPA, TRAÇO 1:3,4:3,5 (EM MASSA SECA DE CIMENTO/ AREIA MÉDIA/ BRITA 1) - PREPARO MECÂNICO COM BETONEIRA 600 L. AF_05/2021</v>
          </cell>
          <cell r="C8734" t="str">
            <v>M3</v>
          </cell>
          <cell r="D8734">
            <v>433.5</v>
          </cell>
          <cell r="E8734" t="str">
            <v>Produção de Concreto</v>
          </cell>
          <cell r="F8734" t="str">
            <v>SINAPI Mai/26</v>
          </cell>
        </row>
        <row r="8735">
          <cell r="A8735">
            <v>102475</v>
          </cell>
          <cell r="B8735" t="str">
            <v>CONCRETO FCK = 20MPA, TRAÇO 1:2,6:2,9 (EM MASSA SECA DE CIMENTO/ AREIA MÉDIA/ SEIXO ROLADO) - PREPARO MECÂNICO COM BETONEIRA 400 L. AF_05/2021</v>
          </cell>
          <cell r="C8735" t="str">
            <v>M3</v>
          </cell>
          <cell r="D8735">
            <v>618.9</v>
          </cell>
          <cell r="E8735" t="str">
            <v>Produção de Concreto</v>
          </cell>
          <cell r="F8735" t="str">
            <v>SINAPI Mai/26</v>
          </cell>
        </row>
        <row r="8736">
          <cell r="A8736">
            <v>102481</v>
          </cell>
          <cell r="B8736" t="str">
            <v>CONCRETO FCK = 20MPA, TRAÇO 1:2,6:2,9 (EM MASSA SECA DE CIMENTO/ AREIA MÉDIA/ SEIXO ROLADO) - PREPARO MECÂNICO COM BETONEIRA 600 L. AF_05/2021</v>
          </cell>
          <cell r="C8736" t="str">
            <v>M3</v>
          </cell>
          <cell r="D8736">
            <v>597.16</v>
          </cell>
          <cell r="E8736" t="str">
            <v>Produção de Concreto</v>
          </cell>
          <cell r="F8736" t="str">
            <v>SINAPI Mai/26</v>
          </cell>
        </row>
        <row r="8737">
          <cell r="A8737">
            <v>94964</v>
          </cell>
          <cell r="B8737" t="str">
            <v>CONCRETO FCK = 20MPA, TRAÇO 1:2,7:3 (EM MASSA SECA DE CIMENTO/ AREIA MÉDIA/ BRITA 1) - PREPARO MECÂNICO COM BETONEIRA 400 L. AF_05/2021</v>
          </cell>
          <cell r="C8737" t="str">
            <v>M3</v>
          </cell>
          <cell r="D8737">
            <v>488.5</v>
          </cell>
          <cell r="E8737" t="str">
            <v>Produção de Concreto</v>
          </cell>
          <cell r="F8737" t="str">
            <v>SINAPI Mai/26</v>
          </cell>
        </row>
        <row r="8738">
          <cell r="A8738">
            <v>94970</v>
          </cell>
          <cell r="B8738" t="str">
            <v>CONCRETO FCK = 20MPA, TRAÇO 1:2,7:3 (EM MASSA SECA DE CIMENTO/ AREIA MÉDIA/ BRITA 1) - PREPARO MECÂNICO COM BETONEIRA 600 L. AF_05/2021</v>
          </cell>
          <cell r="C8738" t="str">
            <v>M3</v>
          </cell>
          <cell r="D8738">
            <v>466.64</v>
          </cell>
          <cell r="E8738" t="str">
            <v>Produção de Concreto</v>
          </cell>
          <cell r="F8738" t="str">
            <v>SINAPI Mai/26</v>
          </cell>
        </row>
        <row r="8739">
          <cell r="A8739">
            <v>102476</v>
          </cell>
          <cell r="B8739" t="str">
            <v>CONCRETO FCK = 25MPA, TRAÇO 1:2,2:2,5 (EM MASSA SECA DE CIMENTO/ AREIA MÉDIA/ SEIXO ROLADO) - PREPARO MECÂNICO COM BETONEIRA 400 L. AF_05/2021</v>
          </cell>
          <cell r="C8739" t="str">
            <v>M3</v>
          </cell>
          <cell r="D8739">
            <v>630.39</v>
          </cell>
          <cell r="E8739" t="str">
            <v>Produção de Concreto</v>
          </cell>
          <cell r="F8739" t="str">
            <v>SINAPI Mai/26</v>
          </cell>
        </row>
        <row r="8740">
          <cell r="A8740">
            <v>102482</v>
          </cell>
          <cell r="B8740" t="str">
            <v>CONCRETO FCK = 25MPA, TRAÇO 1:2,2:2,5 (EM MASSA SECA DE CIMENTO/ AREIA MÉDIA/ SEIXO ROLADO) - PREPARO MECÂNICO COM BETONEIRA 600 L. AF_05/2021</v>
          </cell>
          <cell r="C8740" t="str">
            <v>M3</v>
          </cell>
          <cell r="D8740">
            <v>623.17999999999995</v>
          </cell>
          <cell r="E8740" t="str">
            <v>Produção de Concreto</v>
          </cell>
          <cell r="F8740" t="str">
            <v>SINAPI Mai/26</v>
          </cell>
        </row>
        <row r="8741">
          <cell r="A8741">
            <v>94965</v>
          </cell>
          <cell r="B8741" t="str">
            <v>CONCRETO FCK = 25MPA, TRAÇO 1:2,3:2,7 (EM MASSA SECA DE CIMENTO/ AREIA MÉDIA/ BRITA 1) - PREPARO MECÂNICO COM BETONEIRA 400 L. AF_05/2021</v>
          </cell>
          <cell r="C8741" t="str">
            <v>M3</v>
          </cell>
          <cell r="D8741">
            <v>502.73</v>
          </cell>
          <cell r="E8741" t="str">
            <v>Produção de Concreto</v>
          </cell>
          <cell r="F8741" t="str">
            <v>SINAPI Mai/26</v>
          </cell>
        </row>
        <row r="8742">
          <cell r="A8742">
            <v>94971</v>
          </cell>
          <cell r="B8742" t="str">
            <v>CONCRETO FCK = 25MPA, TRAÇO 1:2,3:2,7 (EM MASSA SECA DE CIMENTO/ AREIA MÉDIA/ BRITA 1) - PREPARO MECÂNICO COM BETONEIRA 600 L. AF_05/2021</v>
          </cell>
          <cell r="C8742" t="str">
            <v>M3</v>
          </cell>
          <cell r="D8742">
            <v>490.26</v>
          </cell>
          <cell r="E8742" t="str">
            <v>Produção de Concreto</v>
          </cell>
          <cell r="F8742" t="str">
            <v>SINAPI Mai/26</v>
          </cell>
        </row>
        <row r="8743">
          <cell r="A8743">
            <v>102477</v>
          </cell>
          <cell r="B8743" t="str">
            <v>CONCRETO FCK = 30MPA, TRAÇO 1:1,9:2,3 (EM MASSA SECA DE CIMENTO/ AREIA MÉDIA/ SEIXO ROLADO) - PREPARO MECÂNICO COM BETONEIRA 400 L. AF_05/2021</v>
          </cell>
          <cell r="C8743" t="str">
            <v>M3</v>
          </cell>
          <cell r="D8743">
            <v>669.25</v>
          </cell>
          <cell r="E8743" t="str">
            <v>Produção de Concreto</v>
          </cell>
          <cell r="F8743" t="str">
            <v>SINAPI Mai/26</v>
          </cell>
        </row>
        <row r="8744">
          <cell r="A8744">
            <v>102483</v>
          </cell>
          <cell r="B8744" t="str">
            <v>CONCRETO FCK = 30MPA, TRAÇO 1:1,9:2,3 (EM MASSA SECA DE CIMENTO/ AREIA MÉDIA/ SEIXO ROLADO) - PREPARO MECÂNICO COM BETONEIRA 600 L. AF_05/2021</v>
          </cell>
          <cell r="C8744" t="str">
            <v>M3</v>
          </cell>
          <cell r="D8744">
            <v>654.79</v>
          </cell>
          <cell r="E8744" t="str">
            <v>Produção de Concreto</v>
          </cell>
          <cell r="F8744" t="str">
            <v>SINAPI Mai/26</v>
          </cell>
        </row>
        <row r="8745">
          <cell r="A8745">
            <v>94966</v>
          </cell>
          <cell r="B8745" t="str">
            <v>CONCRETO FCK = 30MPA, TRAÇO 1:2,1:2,5 (EM MASSA SECA DE CIMENTO/ AREIA MÉDIA/ BRITA 1) - PREPARO MECÂNICO COM BETONEIRA 400 L. AF_05/2021</v>
          </cell>
          <cell r="C8745" t="str">
            <v>M3</v>
          </cell>
          <cell r="D8745">
            <v>518.84</v>
          </cell>
          <cell r="E8745" t="str">
            <v>Produção de Concreto</v>
          </cell>
          <cell r="F8745" t="str">
            <v>SINAPI Mai/26</v>
          </cell>
        </row>
        <row r="8746">
          <cell r="A8746">
            <v>94972</v>
          </cell>
          <cell r="B8746" t="str">
            <v>CONCRETO FCK = 30MPA, TRAÇO 1:2,1:2,5 (EM MASSA SECA DE CIMENTO/ AREIA MÉDIA/ BRITA 1) - PREPARO MECÂNICO COM BETONEIRA 600 L. AF_05/2021</v>
          </cell>
          <cell r="C8746" t="str">
            <v>M3</v>
          </cell>
          <cell r="D8746">
            <v>506.44</v>
          </cell>
          <cell r="E8746" t="str">
            <v>Produção de Concreto</v>
          </cell>
          <cell r="F8746" t="str">
            <v>SINAPI Mai/26</v>
          </cell>
        </row>
        <row r="8747">
          <cell r="A8747">
            <v>102478</v>
          </cell>
          <cell r="B8747" t="str">
            <v>CONCRETO FCK = 40MPA, TRAÇO 1:1,4:1,8 (EM MASSA SECA DE CIMENTO/ AREIA MÉDIA/ SEIXO ROLADO) - PREPARO MECÂNICO COM BETONEIRA 400 L. AF_05/2021</v>
          </cell>
          <cell r="C8747" t="str">
            <v>M3</v>
          </cell>
          <cell r="D8747">
            <v>716.64</v>
          </cell>
          <cell r="E8747" t="str">
            <v>Produção de Concreto</v>
          </cell>
          <cell r="F8747" t="str">
            <v>SINAPI Mai/26</v>
          </cell>
        </row>
        <row r="8748">
          <cell r="A8748">
            <v>102484</v>
          </cell>
          <cell r="B8748" t="str">
            <v>CONCRETO FCK = 40MPA, TRAÇO 1:1,4:1,8 (EM MASSA SECA DE CIMENTO/ AREIA MÉDIA/ SEIXO ROLADO) - PREPARO MECÂNICO COM BETONEIRA 600 L. AF_05/2021</v>
          </cell>
          <cell r="C8748" t="str">
            <v>M3</v>
          </cell>
          <cell r="D8748">
            <v>712.45</v>
          </cell>
          <cell r="E8748" t="str">
            <v>Produção de Concreto</v>
          </cell>
          <cell r="F8748" t="str">
            <v>SINAPI Mai/26</v>
          </cell>
        </row>
        <row r="8749">
          <cell r="A8749">
            <v>94967</v>
          </cell>
          <cell r="B8749" t="str">
            <v>CONCRETO FCK = 40MPA, TRAÇO 1:1,6:1,9 (EM MASSA SECA DE CIMENTO/ AREIA MÉDIA/ BRITA 1) - PREPARO MECÂNICO COM BETONEIRA 400 L. AF_05/2021</v>
          </cell>
          <cell r="C8749" t="str">
            <v>M3</v>
          </cell>
          <cell r="D8749">
            <v>591.57000000000005</v>
          </cell>
          <cell r="E8749" t="str">
            <v>Produção de Concreto</v>
          </cell>
          <cell r="F8749" t="str">
            <v>SINAPI Mai/26</v>
          </cell>
        </row>
        <row r="8750">
          <cell r="A8750">
            <v>94973</v>
          </cell>
          <cell r="B8750" t="str">
            <v>CONCRETO FCK = 40MPA, TRAÇO 1:1,6:1,9 (EM MASSA SECA DE CIMENTO/ AREIA MÉDIA/ BRITA 1) - PREPARO MECÂNICO COM BETONEIRA 600 L. AF_05/2021</v>
          </cell>
          <cell r="C8750" t="str">
            <v>M3</v>
          </cell>
          <cell r="D8750">
            <v>575.87</v>
          </cell>
          <cell r="E8750" t="str">
            <v>Produção de Concreto</v>
          </cell>
          <cell r="F8750" t="str">
            <v>SINAPI Mai/26</v>
          </cell>
        </row>
        <row r="8751">
          <cell r="A8751">
            <v>94974</v>
          </cell>
          <cell r="B8751" t="str">
            <v>CONCRETO MAGRO PARA LASTRO, TRAÇO 1:4,5:4,5 (EM MASSA SECA DE CIMENTO/ AREIA MÉDIA/ BRITA 1) - PREPARO MANUAL. AF_05/2021</v>
          </cell>
          <cell r="C8751" t="str">
            <v>M3</v>
          </cell>
          <cell r="D8751">
            <v>483.27</v>
          </cell>
          <cell r="E8751" t="str">
            <v>Produção de Concreto</v>
          </cell>
          <cell r="F8751" t="str">
            <v>SINAPI Mai/26</v>
          </cell>
        </row>
        <row r="8752">
          <cell r="A8752">
            <v>94962</v>
          </cell>
          <cell r="B8752" t="str">
            <v>CONCRETO MAGRO PARA LASTRO, TRAÇO 1:4,5:4,5 (EM MASSA SECA DE CIMENTO/ AREIA MÉDIA/ BRITA 1) - PREPARO MECÂNICO COM BETONEIRA 400 L. AF_05/2021</v>
          </cell>
          <cell r="C8752" t="str">
            <v>M3</v>
          </cell>
          <cell r="D8752">
            <v>404.1</v>
          </cell>
          <cell r="E8752" t="str">
            <v>Produção de Concreto</v>
          </cell>
          <cell r="F8752" t="str">
            <v>SINAPI Mai/26</v>
          </cell>
        </row>
        <row r="8753">
          <cell r="A8753">
            <v>94968</v>
          </cell>
          <cell r="B8753" t="str">
            <v>CONCRETO MAGRO PARA LASTRO, TRAÇO 1:4,5:4,5 (EM MASSA SECA DE CIMENTO/ AREIA MÉDIA/ BRITA 1) - PREPARO MECÂNICO COM BETONEIRA 600 L. AF_05/2021</v>
          </cell>
          <cell r="C8753" t="str">
            <v>M3</v>
          </cell>
          <cell r="D8753">
            <v>396.54</v>
          </cell>
          <cell r="E8753" t="str">
            <v>Produção de Concreto</v>
          </cell>
          <cell r="F8753" t="str">
            <v>SINAPI Mai/26</v>
          </cell>
        </row>
        <row r="8754">
          <cell r="A8754">
            <v>102485</v>
          </cell>
          <cell r="B8754" t="str">
            <v>CONCRETO MAGRO PARA LASTRO, TRAÇO 1:4,5:4,5 (EM MASSA SECA DE CIMENTO/ AREIA MÉDIA/ SEIXO ROLADO) - PREPARO MANUAL. AF_05/2021</v>
          </cell>
          <cell r="C8754" t="str">
            <v>M3</v>
          </cell>
          <cell r="D8754">
            <v>612.75</v>
          </cell>
          <cell r="E8754" t="str">
            <v>Produção de Concreto</v>
          </cell>
          <cell r="F8754" t="str">
            <v>SINAPI Mai/26</v>
          </cell>
        </row>
        <row r="8755">
          <cell r="A8755">
            <v>102473</v>
          </cell>
          <cell r="B8755" t="str">
            <v>CONCRETO MAGRO PARA LASTRO, TRAÇO 1:4,5:4,5 (EM MASSA SECA DE CIMENTO/ AREIA MÉDIA/ SEIXO ROLADO) - PREPARO MECÂNICO COM BETONEIRA 400 L. AF_05/2021</v>
          </cell>
          <cell r="C8755" t="str">
            <v>M3</v>
          </cell>
          <cell r="D8755">
            <v>531.67999999999995</v>
          </cell>
          <cell r="E8755" t="str">
            <v>Produção de Concreto</v>
          </cell>
          <cell r="F8755" t="str">
            <v>SINAPI Mai/26</v>
          </cell>
        </row>
        <row r="8756">
          <cell r="A8756">
            <v>102479</v>
          </cell>
          <cell r="B8756" t="str">
            <v>CONCRETO MAGRO PARA LASTRO, TRAÇO 1:4,5:4,5 (EM MASSA SECA DE CIMENTO/ AREIA MÉDIA/ SEIXO ROLADO) - PREPARO MECÂNICO COM BETONEIRA 600 L. AF_05/2021</v>
          </cell>
          <cell r="C8756" t="str">
            <v>M3</v>
          </cell>
          <cell r="D8756">
            <v>524.4</v>
          </cell>
          <cell r="E8756" t="str">
            <v>Produção de Concreto</v>
          </cell>
          <cell r="F8756" t="str">
            <v>SINAPI Mai/26</v>
          </cell>
        </row>
        <row r="8757">
          <cell r="A8757">
            <v>104835</v>
          </cell>
          <cell r="B8757" t="str">
            <v>ARGAMASSA DE ASSENTAMENTO DE ALVENARIA DE VEDAÇÃO E REVESTIMENTO INTERNO, TRAÇO EM VOLUME SECO 1:1:3:3,8 (CIMENTO:CAL:AREIA NATURAL MÉDIA:AREIA RECICLADA), COM USO DE AGREGADO RECICLADO MISTO (ARM) - PREPARO MANUAL. AF_11/2023</v>
          </cell>
          <cell r="C8757" t="str">
            <v>M3</v>
          </cell>
          <cell r="D8757">
            <v>0</v>
          </cell>
          <cell r="E8757" t="str">
            <v>Produção de Concretos e Argamassas Utilizando Agregado Reciclado</v>
          </cell>
          <cell r="F8757" t="str">
            <v>SINAPI Mai/26</v>
          </cell>
        </row>
        <row r="8758">
          <cell r="A8758">
            <v>104833</v>
          </cell>
          <cell r="B8758" t="str">
            <v>ARGAMASSA DE ASSENTAMENTO DE ALVENARIA DE VEDAÇÃO E REVESTIMENTO INTERNO, TRAÇO EM VOLUME SECO 1:1:3:3,8 (CIMENTO:CAL:AREIAS NATURAL MÉDIA: RECICLADA), COM USO DE AGREGADO RECICLADO CIMENTÍCIO OU DE CONCRETO (ARCI/ARCO) - PREPARO MANUAL. AF_11/2023</v>
          </cell>
          <cell r="C8758" t="str">
            <v>M3</v>
          </cell>
          <cell r="D8758">
            <v>0</v>
          </cell>
          <cell r="E8758" t="str">
            <v>Produção de Concretos e Argamassas Utilizando Agregado Reciclado</v>
          </cell>
          <cell r="F8758" t="str">
            <v>SINAPI Mai/26</v>
          </cell>
        </row>
        <row r="8759">
          <cell r="A8759">
            <v>104834</v>
          </cell>
          <cell r="B8759" t="str">
            <v>ARGAMASSA PARA ALVENARIA DE VEDAÇÃO E REVESTIMENTO INTERNO, TRAÇO EM VOLUME SECO 1:1:3:3,8 (CIMENTO:CAL:AREIA MÉDIA:AREIA RECICLADA), COM AGREGADO RECICLADO CIMENTÍCIO OU DE CONCRETO - PREPARO MECÂNICO COM MISTURADOR HORIZONTAL DE 600 KG. AF_11/2023</v>
          </cell>
          <cell r="C8759" t="str">
            <v>M3</v>
          </cell>
          <cell r="D8759">
            <v>0</v>
          </cell>
          <cell r="E8759" t="str">
            <v>Produção de Concretos e Argamassas Utilizando Agregado Reciclado</v>
          </cell>
          <cell r="F8759" t="str">
            <v>SINAPI Mai/26</v>
          </cell>
        </row>
        <row r="8760">
          <cell r="A8760">
            <v>104836</v>
          </cell>
          <cell r="B8760" t="str">
            <v>ARGAMASSA PARA ALVENARIA DE VEDAÇÃO E REVESTIMENTO INTERNO, TRAÇO EM VOLUME SECO 1:1:3:3,8 (CIMENTO:CAL:AREIA MÉDIA:AREIA RECICLADA), COM USO DE AGREGADO RECICLADO MISTO - PREPARO MECÂNICO COM MISTURADOR HORIZONTAL DE 600 KG. AF_11/2023</v>
          </cell>
          <cell r="C8760" t="str">
            <v>M3</v>
          </cell>
          <cell r="D8760">
            <v>0</v>
          </cell>
          <cell r="E8760" t="str">
            <v>Produção de Concretos e Argamassas Utilizando Agregado Reciclado</v>
          </cell>
          <cell r="F8760" t="str">
            <v>SINAPI Mai/26</v>
          </cell>
        </row>
        <row r="8761">
          <cell r="A8761">
            <v>104837</v>
          </cell>
          <cell r="B8761" t="str">
            <v>ARGAMASSA PARA CONTRAPISO, TRAÇO EM VOLUME SECO 1:2:2,5 (CIMENTO:AREIA NATURAL MÉDIA:AREIA RECICLADA), COM USO DE AGREGADO RECICLADO CIMENTÍCIO OU DE CONCRETO (ARCI/ARCO) - PREPARO MANUAL. AF_11/2023</v>
          </cell>
          <cell r="C8761" t="str">
            <v>M3</v>
          </cell>
          <cell r="D8761">
            <v>0</v>
          </cell>
          <cell r="E8761" t="str">
            <v>Produção de Concretos e Argamassas Utilizando Agregado Reciclado</v>
          </cell>
          <cell r="F8761" t="str">
            <v>SINAPI Mai/26</v>
          </cell>
        </row>
        <row r="8762">
          <cell r="A8762">
            <v>104838</v>
          </cell>
          <cell r="B8762" t="str">
            <v>ARGAMASSA PARA CONTRAPISO, TRAÇO EM VOLUME SECO 1:2:2,5 (CIMENTO:AREIA NATURAL MÉDIA:AREIA RECICLADA), COM USO DE AGREGADO RECICLADO CIMENTÍCIO OU DE CONCRETO (ARCI/ARCO) - PREPARO MECÂNICO COM MISTURADOR DE EIXO HORIZONTAL DE 600 KG. AF_11/2023</v>
          </cell>
          <cell r="C8762" t="str">
            <v>M3</v>
          </cell>
          <cell r="D8762">
            <v>0</v>
          </cell>
          <cell r="E8762" t="str">
            <v>Produção de Concretos e Argamassas Utilizando Agregado Reciclado</v>
          </cell>
          <cell r="F8762" t="str">
            <v>SINAPI Mai/26</v>
          </cell>
        </row>
        <row r="8763">
          <cell r="A8763">
            <v>104839</v>
          </cell>
          <cell r="B8763" t="str">
            <v>ARGAMASSA PARA CONTRAPISO, TRAÇO EM VOLUME SECO 1:2:2,5 (CIMENTO:AREIA NATURAL MÉDIA:AREIA RECICLADA), COM USO DE AGREGADO RECICLADO MISTO (ARM) - PREPARO MANUAL. AF_11/2023</v>
          </cell>
          <cell r="C8763" t="str">
            <v>M3</v>
          </cell>
          <cell r="D8763">
            <v>0</v>
          </cell>
          <cell r="E8763" t="str">
            <v>Produção de Concretos e Argamassas Utilizando Agregado Reciclado</v>
          </cell>
          <cell r="F8763" t="str">
            <v>SINAPI Mai/26</v>
          </cell>
        </row>
        <row r="8764">
          <cell r="A8764">
            <v>104840</v>
          </cell>
          <cell r="B8764" t="str">
            <v>ARGAMASSA PARA CONTRAPISO, TRAÇO EM VOLUME SECO 1:2:2,5 (CIMENTO:AREIA NATURAL MÉDIA:AREIA RECICLADA), COM USO DE AGREGADO RECICLADO MISTO (ARM) - PREPARO MECÂNICO COM MISTURADOR DE EIXO HORIZONTAL DE 600 KG. AF_11/2023</v>
          </cell>
          <cell r="C8764" t="str">
            <v>M3</v>
          </cell>
          <cell r="D8764">
            <v>0</v>
          </cell>
          <cell r="E8764" t="str">
            <v>Produção de Concretos e Argamassas Utilizando Agregado Reciclado</v>
          </cell>
          <cell r="F8764" t="str">
            <v>SINAPI Mai/26</v>
          </cell>
        </row>
        <row r="8765">
          <cell r="A8765">
            <v>104830</v>
          </cell>
          <cell r="B8765" t="str">
            <v>CONCRETO MAGRO PARA LASTRO, TRAÇO EM MASSA SECA 1:3,4:3,5 (CIMENTO:AREIA RECICLADA:BRITA 1 RECICLADA), COM USO DE AGREGADO RECICLADO CIMENTÍCIO OU DE CONCRETO (ARCI/ARCO) - PREPARO MANUAL. AF_11/2023</v>
          </cell>
          <cell r="C8765" t="str">
            <v>M3</v>
          </cell>
          <cell r="D8765">
            <v>0</v>
          </cell>
          <cell r="E8765" t="str">
            <v>Produção de Concretos e Argamassas Utilizando Agregado Reciclado</v>
          </cell>
          <cell r="F8765" t="str">
            <v>SINAPI Mai/26</v>
          </cell>
        </row>
        <row r="8766">
          <cell r="A8766">
            <v>104829</v>
          </cell>
          <cell r="B8766" t="str">
            <v>CONCRETO MAGRO PARA LASTRO, TRAÇO EM MASSA SECA 1:3,4:3,5 (CIMENTO:AREIA RECICLADA:BRITA 1 RECICLADA), COM USO DE AGREGADO RECICLADO CIMENTÍCIO OU DE CONCRETO (ARCI/ARCO) - PREPARO MECÂNICO COM BETONEIRA 600 L. AF_11/2023</v>
          </cell>
          <cell r="C8766" t="str">
            <v>M3</v>
          </cell>
          <cell r="D8766">
            <v>0</v>
          </cell>
          <cell r="E8766" t="str">
            <v>Produção de Concretos e Argamassas Utilizando Agregado Reciclado</v>
          </cell>
          <cell r="F8766" t="str">
            <v>SINAPI Mai/26</v>
          </cell>
        </row>
        <row r="8767">
          <cell r="A8767">
            <v>104832</v>
          </cell>
          <cell r="B8767" t="str">
            <v>CONCRETO MAGRO PARA LASTRO, TRAÇO EM MASSA SECA 1:3,4:3,5 (CIMENTO:AREIA RECICLADA:BRITA 1 RECICLADA), COM USO DE AGREGADO RECICLADO MISTO (ARM) - PREPARO MANUAL. AF_11/2023</v>
          </cell>
          <cell r="C8767" t="str">
            <v>M3</v>
          </cell>
          <cell r="D8767">
            <v>0</v>
          </cell>
          <cell r="E8767" t="str">
            <v>Produção de Concretos e Argamassas Utilizando Agregado Reciclado</v>
          </cell>
          <cell r="F8767" t="str">
            <v>SINAPI Mai/26</v>
          </cell>
        </row>
        <row r="8768">
          <cell r="A8768">
            <v>104831</v>
          </cell>
          <cell r="B8768" t="str">
            <v>CONCRETO MAGRO PARA LASTRO, TRAÇO EM MASSA SECA 1:3,4:3,5 (CIMENTO:AREIA RECICLADA:BRITA 1 RECICLADA), COM USO DE AGREGADO RECICLADO MISTO (ARM) - PREPARO MECÂNICO COM BETONEIRA 600 L. AF_11/2023</v>
          </cell>
          <cell r="C8768" t="str">
            <v>M3</v>
          </cell>
          <cell r="D8768">
            <v>0</v>
          </cell>
          <cell r="E8768" t="str">
            <v>Produção de Concretos e Argamassas Utilizando Agregado Reciclado</v>
          </cell>
          <cell r="F8768" t="str">
            <v>SINAPI Mai/26</v>
          </cell>
        </row>
        <row r="8769">
          <cell r="A8769">
            <v>103773</v>
          </cell>
          <cell r="B8769" t="str">
            <v>ASSENTO COM ENCOSTO PARA ARQUIBANCADA - FORNECIMENTO E INSTALAÇÃO. AF_03/2022</v>
          </cell>
          <cell r="C8769" t="str">
            <v>UN</v>
          </cell>
          <cell r="D8769">
            <v>0</v>
          </cell>
          <cell r="E8769" t="str">
            <v>Quadras e seus Equipamentos</v>
          </cell>
          <cell r="F8769" t="str">
            <v>SINAPI Mai/26</v>
          </cell>
        </row>
        <row r="8770">
          <cell r="A8770">
            <v>103772</v>
          </cell>
          <cell r="B8770" t="str">
            <v>ASSENTO SEM ENCOSTO PARA ARQUIBANCADA - FORNECIMENTO E INSTALAÇÃO. AF_03/2022</v>
          </cell>
          <cell r="C8770" t="str">
            <v>UN</v>
          </cell>
          <cell r="D8770">
            <v>0</v>
          </cell>
          <cell r="E8770" t="str">
            <v>Quadras e seus Equipamentos</v>
          </cell>
          <cell r="F8770" t="str">
            <v>SINAPI Mai/26</v>
          </cell>
        </row>
        <row r="8771">
          <cell r="A8771">
            <v>103768</v>
          </cell>
          <cell r="B8771" t="str">
            <v>PAR DE ESTRUTURAS PARA TABELA DE BASQUETE EM TRELIÇA METÁLICA AÉREA, EXCETO TABELA, ARO E REDE - FORNECIMENTO E INSTALAÇÃO. AF_03/2022</v>
          </cell>
          <cell r="C8771" t="str">
            <v>UN</v>
          </cell>
          <cell r="D8771">
            <v>0</v>
          </cell>
          <cell r="E8771" t="str">
            <v>Quadras e seus Equipamentos</v>
          </cell>
          <cell r="F8771" t="str">
            <v>SINAPI Mai/26</v>
          </cell>
        </row>
        <row r="8772">
          <cell r="A8772">
            <v>103767</v>
          </cell>
          <cell r="B8772" t="str">
            <v>PAR DE ESTRUTURAS PARA TABELA DE BASQUETE EM TRELIÇA METÁLICA FIXADA NO PISO, EXCETO TABELA, ARO E REDE - FORNECIMENTO E INSTALAÇÃO. AF_03/2022</v>
          </cell>
          <cell r="C8772" t="str">
            <v>UN</v>
          </cell>
          <cell r="D8772">
            <v>0</v>
          </cell>
          <cell r="E8772" t="str">
            <v>Quadras e seus Equipamentos</v>
          </cell>
          <cell r="F8772" t="str">
            <v>SINAPI Mai/26</v>
          </cell>
        </row>
        <row r="8773">
          <cell r="A8773">
            <v>103766</v>
          </cell>
          <cell r="B8773" t="str">
            <v>PAR DE ESTRUTURAS PARA TABELA DE BASQUETE METÁLICA TUBULAR CHUMBADA COM CONCRETO NO PISO, EXCETO TABELA, ARO E REDE - FORNECIMENTO E INSTALAÇÃO. AF_03/2022</v>
          </cell>
          <cell r="C8773" t="str">
            <v>UN</v>
          </cell>
          <cell r="D8773">
            <v>0</v>
          </cell>
          <cell r="E8773" t="str">
            <v>Quadras e seus Equipamentos</v>
          </cell>
          <cell r="F8773" t="str">
            <v>SINAPI Mai/26</v>
          </cell>
        </row>
        <row r="8774">
          <cell r="A8774">
            <v>103765</v>
          </cell>
          <cell r="B8774" t="str">
            <v>PAR DE POSTES E REDE DE VÔLEI - FORNECIMENTO E INSTALAÇÃO. AF_03/2022</v>
          </cell>
          <cell r="C8774" t="str">
            <v>UN</v>
          </cell>
          <cell r="D8774">
            <v>0</v>
          </cell>
          <cell r="E8774" t="str">
            <v>Quadras e seus Equipamentos</v>
          </cell>
          <cell r="F8774" t="str">
            <v>SINAPI Mai/26</v>
          </cell>
        </row>
        <row r="8775">
          <cell r="A8775">
            <v>103771</v>
          </cell>
          <cell r="B8775" t="str">
            <v>PAR DE TABELAS DE BASQUETE DE ACRÍLICO, COM AROS E REDES - FORNECIMENTO E INSTALAÇÃO. AF_03/2022</v>
          </cell>
          <cell r="C8775" t="str">
            <v>UN</v>
          </cell>
          <cell r="D8775">
            <v>0</v>
          </cell>
          <cell r="E8775" t="str">
            <v>Quadras e seus Equipamentos</v>
          </cell>
          <cell r="F8775" t="str">
            <v>SINAPI Mai/26</v>
          </cell>
        </row>
        <row r="8776">
          <cell r="A8776">
            <v>103769</v>
          </cell>
          <cell r="B8776" t="str">
            <v>PAR DE TABELAS DE BASQUETE DE COMPENSADO NAVAL, COM AROS E REDES - FORNECIMENTO E INSTALAÇÃO. AF_03/2022</v>
          </cell>
          <cell r="C8776" t="str">
            <v>UN</v>
          </cell>
          <cell r="D8776">
            <v>3105.5</v>
          </cell>
          <cell r="E8776" t="str">
            <v>Quadras e seus Equipamentos</v>
          </cell>
          <cell r="F8776" t="str">
            <v>SINAPI Mai/26</v>
          </cell>
        </row>
        <row r="8777">
          <cell r="A8777">
            <v>103770</v>
          </cell>
          <cell r="B8777" t="str">
            <v>PAR DE TABELAS DE BASQUETE DE VIDRO TEMPERADO, COM AROS E REDES - FORNECIMENTO E INSTALAÇÃO. AF_03/2022</v>
          </cell>
          <cell r="C8777" t="str">
            <v>UN</v>
          </cell>
          <cell r="D8777">
            <v>0</v>
          </cell>
          <cell r="E8777" t="str">
            <v>Quadras e seus Equipamentos</v>
          </cell>
          <cell r="F8777" t="str">
            <v>SINAPI Mai/26</v>
          </cell>
        </row>
        <row r="8778">
          <cell r="A8778">
            <v>103764</v>
          </cell>
          <cell r="B8778" t="str">
            <v>PAR DE TRAVES E REDES DE FUTSAL - FORNECIMENTO E INSTALAÇÃO. AF_03/2022</v>
          </cell>
          <cell r="C8778" t="str">
            <v>UN</v>
          </cell>
          <cell r="D8778">
            <v>0</v>
          </cell>
          <cell r="E8778" t="str">
            <v>Quadras e seus Equipamentos</v>
          </cell>
          <cell r="F8778" t="str">
            <v>SINAPI Mai/26</v>
          </cell>
        </row>
        <row r="8779">
          <cell r="A8779">
            <v>103780</v>
          </cell>
          <cell r="B8779" t="str">
            <v>PISO ASFÁLTICO PARA QUADRA POLIESPORTIVA - FORNECIMENTO E INSTALAÇÃO. AF_03/2022</v>
          </cell>
          <cell r="C8779" t="str">
            <v>M2</v>
          </cell>
          <cell r="D8779">
            <v>0</v>
          </cell>
          <cell r="E8779" t="str">
            <v>Quadras e seus Equipamentos</v>
          </cell>
          <cell r="F8779" t="str">
            <v>SINAPI Mai/26</v>
          </cell>
        </row>
        <row r="8780">
          <cell r="A8780">
            <v>103781</v>
          </cell>
          <cell r="B8780" t="str">
            <v>PISO DE GRAMA SINTÉTICA PARA QUADRA POLIESPORTIVA - FORNECIMENTO E INSTALAÇÃO. AF_03/2022</v>
          </cell>
          <cell r="C8780" t="str">
            <v>M2</v>
          </cell>
          <cell r="D8780">
            <v>0</v>
          </cell>
          <cell r="E8780" t="str">
            <v>Quadras e seus Equipamentos</v>
          </cell>
          <cell r="F8780" t="str">
            <v>SINAPI Mai/26</v>
          </cell>
        </row>
        <row r="8781">
          <cell r="A8781">
            <v>103779</v>
          </cell>
          <cell r="B8781" t="str">
            <v>PISO DE MADEIRA COM AMORTECEDORES DE BORRACHA PARA QUADRA POLIESPORTIVA - FORNECIMENTO E INSTALAÇÃO. AF_03/2022</v>
          </cell>
          <cell r="C8781" t="str">
            <v>M2</v>
          </cell>
          <cell r="D8781">
            <v>0</v>
          </cell>
          <cell r="E8781" t="str">
            <v>Quadras e seus Equipamentos</v>
          </cell>
          <cell r="F8781" t="str">
            <v>SINAPI Mai/26</v>
          </cell>
        </row>
        <row r="8782">
          <cell r="A8782">
            <v>103778</v>
          </cell>
          <cell r="B8782" t="str">
            <v>PISO DE POLIURETANO PARA QUADRA POLIESPORTIVA - FORNECIMENTO E INSTALAÇÃO. AF_03/2022</v>
          </cell>
          <cell r="C8782" t="str">
            <v>M2</v>
          </cell>
          <cell r="D8782">
            <v>0</v>
          </cell>
          <cell r="E8782" t="str">
            <v>Quadras e seus Equipamentos</v>
          </cell>
          <cell r="F8782" t="str">
            <v>SINAPI Mai/26</v>
          </cell>
        </row>
        <row r="8783">
          <cell r="A8783">
            <v>103924</v>
          </cell>
          <cell r="B8783" t="str">
            <v>PISO MODULAR DE POLIPROPILENO PARA QUADRA POLIESPORTIVA - FORNECIMENTO E INSTALAÇÃO. AF_03/2022</v>
          </cell>
          <cell r="C8783" t="str">
            <v>M2</v>
          </cell>
          <cell r="D8783">
            <v>0</v>
          </cell>
          <cell r="E8783" t="str">
            <v>Quadras e seus Equipamentos</v>
          </cell>
          <cell r="F8783" t="str">
            <v>SINAPI Mai/26</v>
          </cell>
        </row>
        <row r="8784">
          <cell r="A8784">
            <v>103776</v>
          </cell>
          <cell r="B8784" t="str">
            <v>PISO MODULAR INTERNO DE POLIPROPILENO PARA QUADRA POLIESPORTIVA - FORNECIMENTO E INSTALAÇÃO. AF_03/2022</v>
          </cell>
          <cell r="C8784" t="str">
            <v>M2</v>
          </cell>
          <cell r="D8784">
            <v>0</v>
          </cell>
          <cell r="E8784" t="str">
            <v>Quadras e seus Equipamentos</v>
          </cell>
          <cell r="F8784" t="str">
            <v>SINAPI Mai/26</v>
          </cell>
        </row>
        <row r="8785">
          <cell r="A8785">
            <v>103774</v>
          </cell>
          <cell r="B8785" t="str">
            <v>REDE DE PROTEÇÃO HORIZONTAL PARA QUADRA POLIESPORTIVA - FORNECIMENTO E INSTALAÇÃO. AF_03/2022</v>
          </cell>
          <cell r="C8785" t="str">
            <v>M2</v>
          </cell>
          <cell r="D8785">
            <v>0</v>
          </cell>
          <cell r="E8785" t="str">
            <v>Quadras e seus Equipamentos</v>
          </cell>
          <cell r="F8785" t="str">
            <v>SINAPI Mai/26</v>
          </cell>
        </row>
        <row r="8786">
          <cell r="A8786">
            <v>103775</v>
          </cell>
          <cell r="B8786" t="str">
            <v>REDE DE PROTEÇÃO VERTICAL PARA QUADRA POLIESPORTIVA - FORNECIMENTO E INSTALAÇÃO. AF_03/2022</v>
          </cell>
          <cell r="C8786" t="str">
            <v>M2</v>
          </cell>
          <cell r="D8786">
            <v>0</v>
          </cell>
          <cell r="E8786" t="str">
            <v>Quadras e seus Equipamentos</v>
          </cell>
          <cell r="F8786" t="str">
            <v>SINAPI Mai/26</v>
          </cell>
        </row>
        <row r="8787">
          <cell r="A8787">
            <v>106266</v>
          </cell>
          <cell r="B8787" t="str">
            <v>BORNE CONECTOR PARA CABOS DE 1,5 MM2, PARA QUADRO DE BOMBA - FORNECIMENTO E INSTALAÇÃO. AF_11/2025</v>
          </cell>
          <cell r="C8787" t="str">
            <v>UN</v>
          </cell>
          <cell r="D8787">
            <v>0</v>
          </cell>
          <cell r="E8787" t="str">
            <v>Quadros de automação de bombas</v>
          </cell>
          <cell r="F8787" t="str">
            <v>SINAPI Mai/26</v>
          </cell>
        </row>
        <row r="8788">
          <cell r="A8788">
            <v>106270</v>
          </cell>
          <cell r="B8788" t="str">
            <v>BORNE CONECTOR PARA CABOS DE 10 MM2, PARA QUADRO DE BOMBA - FORNECIMENTO E INSTALAÇÃO. AF_11/2025</v>
          </cell>
          <cell r="C8788" t="str">
            <v>UN</v>
          </cell>
          <cell r="D8788">
            <v>0</v>
          </cell>
          <cell r="E8788" t="str">
            <v>Quadros de automação de bombas</v>
          </cell>
          <cell r="F8788" t="str">
            <v>SINAPI Mai/26</v>
          </cell>
        </row>
        <row r="8789">
          <cell r="A8789">
            <v>106271</v>
          </cell>
          <cell r="B8789" t="str">
            <v>BORNE CONECTOR PARA CABOS DE 16 MM2, PARA QUADRO DE BOMBA - FORNECIMENTO E INSTALAÇÃO. AF_11/2025</v>
          </cell>
          <cell r="C8789" t="str">
            <v>UN</v>
          </cell>
          <cell r="D8789">
            <v>0</v>
          </cell>
          <cell r="E8789" t="str">
            <v>Quadros de automação de bombas</v>
          </cell>
          <cell r="F8789" t="str">
            <v>SINAPI Mai/26</v>
          </cell>
        </row>
        <row r="8790">
          <cell r="A8790">
            <v>106267</v>
          </cell>
          <cell r="B8790" t="str">
            <v>BORNE CONECTOR PARA CABOS DE 2,5 MM2, PARA QUADRO DE BOMBA - FORNECIMENTO E INSTALAÇÃO. AF_11/2025</v>
          </cell>
          <cell r="C8790" t="str">
            <v>UN</v>
          </cell>
          <cell r="D8790">
            <v>0</v>
          </cell>
          <cell r="E8790" t="str">
            <v>Quadros de automação de bombas</v>
          </cell>
          <cell r="F8790" t="str">
            <v>SINAPI Mai/26</v>
          </cell>
        </row>
        <row r="8791">
          <cell r="A8791">
            <v>106272</v>
          </cell>
          <cell r="B8791" t="str">
            <v>BORNE CONECTOR PARA CABOS DE 25 MM2, PARA QUADRO DE BOMBA - FORNECIMENTO E INSTALAÇÃO. AF_11/2025</v>
          </cell>
          <cell r="C8791" t="str">
            <v>UN</v>
          </cell>
          <cell r="D8791">
            <v>0</v>
          </cell>
          <cell r="E8791" t="str">
            <v>Quadros de automação de bombas</v>
          </cell>
          <cell r="F8791" t="str">
            <v>SINAPI Mai/26</v>
          </cell>
        </row>
        <row r="8792">
          <cell r="A8792">
            <v>106268</v>
          </cell>
          <cell r="B8792" t="str">
            <v>BORNE CONECTOR PARA CABOS DE 4 MM2, PARA QUADRO DE BOMBA - FORNECIMENTO E INSTALAÇÃO. AF_11/2025</v>
          </cell>
          <cell r="C8792" t="str">
            <v>UN</v>
          </cell>
          <cell r="D8792">
            <v>0</v>
          </cell>
          <cell r="E8792" t="str">
            <v>Quadros de automação de bombas</v>
          </cell>
          <cell r="F8792" t="str">
            <v>SINAPI Mai/26</v>
          </cell>
        </row>
        <row r="8793">
          <cell r="A8793">
            <v>106269</v>
          </cell>
          <cell r="B8793" t="str">
            <v>BORNE CONECTOR PARA CABOS DE 6 MM2, PARA QUADRO DE BOMBA - FORNECIMENTO E INSTALAÇÃO. AF_11/2025</v>
          </cell>
          <cell r="C8793" t="str">
            <v>UN</v>
          </cell>
          <cell r="D8793">
            <v>0</v>
          </cell>
          <cell r="E8793" t="str">
            <v>Quadros de automação de bombas</v>
          </cell>
          <cell r="F8793" t="str">
            <v>SINAPI Mai/26</v>
          </cell>
        </row>
        <row r="8794">
          <cell r="A8794">
            <v>106279</v>
          </cell>
          <cell r="B8794" t="str">
            <v>BOTÃO DE EMERGÊNCIA TIPO COGUMELO, PARA QUADRO DE BOMBA - FORNECIMENTO E INSTALAÇÃO. AF_11/2025</v>
          </cell>
          <cell r="C8794" t="str">
            <v>UN</v>
          </cell>
          <cell r="D8794">
            <v>0</v>
          </cell>
          <cell r="E8794" t="str">
            <v>Quadros de automação de bombas</v>
          </cell>
          <cell r="F8794" t="str">
            <v>SINAPI Mai/26</v>
          </cell>
        </row>
        <row r="8795">
          <cell r="A8795">
            <v>106280</v>
          </cell>
          <cell r="B8795" t="str">
            <v>BOTÃO LIGA/DESLIGA BOMBA VERDE E VERMELHO, PARA QUADRO DE BOMBA - FORNECIMENTO E INSTALAÇÃO. AF_11/2025</v>
          </cell>
          <cell r="C8795" t="str">
            <v>UN</v>
          </cell>
          <cell r="D8795">
            <v>0</v>
          </cell>
          <cell r="E8795" t="str">
            <v>Quadros de automação de bombas</v>
          </cell>
          <cell r="F8795" t="str">
            <v>SINAPI Mai/26</v>
          </cell>
        </row>
        <row r="8796">
          <cell r="A8796">
            <v>106265</v>
          </cell>
          <cell r="B8796" t="str">
            <v>CANALETA, PARA QUADRO DE BOMBA - FORNECIMENTO E INSTALAÇÃO. AF_11/2025</v>
          </cell>
          <cell r="C8796" t="str">
            <v>M</v>
          </cell>
          <cell r="D8796">
            <v>0</v>
          </cell>
          <cell r="E8796" t="str">
            <v>Quadros de automação de bombas</v>
          </cell>
          <cell r="F8796" t="str">
            <v>SINAPI Mai/26</v>
          </cell>
        </row>
        <row r="8797">
          <cell r="A8797">
            <v>106273</v>
          </cell>
          <cell r="B8797" t="str">
            <v>CHAVE COMUTADORA DE 3 POSIÇÕES DE 10 A, PARA QUADRO DE BOMBA - FORNECIMENTO E INSTALAÇÃO. AF_11/2025</v>
          </cell>
          <cell r="C8797" t="str">
            <v>UN</v>
          </cell>
          <cell r="D8797">
            <v>0</v>
          </cell>
          <cell r="E8797" t="str">
            <v>Quadros de automação de bombas</v>
          </cell>
          <cell r="F8797" t="str">
            <v>SINAPI Mai/26</v>
          </cell>
        </row>
        <row r="8798">
          <cell r="A8798">
            <v>106274</v>
          </cell>
          <cell r="B8798" t="str">
            <v>CHAVE COMUTADORA DE 3 POSIÇÕES DE 20 A, PARA QUADRO DE BOMBA - FORNECIMENTO E INSTALAÇÃO. AF_11/2025</v>
          </cell>
          <cell r="C8798" t="str">
            <v>UN</v>
          </cell>
          <cell r="D8798">
            <v>0</v>
          </cell>
          <cell r="E8798" t="str">
            <v>Quadros de automação de bombas</v>
          </cell>
          <cell r="F8798" t="str">
            <v>SINAPI Mai/26</v>
          </cell>
        </row>
        <row r="8799">
          <cell r="A8799">
            <v>106275</v>
          </cell>
          <cell r="B8799" t="str">
            <v>CHAVE COMUTADORA DE 3 POSIÇÕES DE 32A, PARA QUADRO DE BOMBA - FORNECIMENTO E INSTALAÇÃO. AF_11/2025</v>
          </cell>
          <cell r="C8799" t="str">
            <v>UN</v>
          </cell>
          <cell r="D8799">
            <v>0</v>
          </cell>
          <cell r="E8799" t="str">
            <v>Quadros de automação de bombas</v>
          </cell>
          <cell r="F8799" t="str">
            <v>SINAPI Mai/26</v>
          </cell>
        </row>
        <row r="8800">
          <cell r="A8800">
            <v>106276</v>
          </cell>
          <cell r="B8800" t="str">
            <v>CHAVE COMUTADORA DE 3 POSIÇÕES DE 40 A, PARA QUADRO DE BOMBA - FORNECIMENTO E INSTALAÇÃO. AF_11/2025</v>
          </cell>
          <cell r="C8800" t="str">
            <v>UN</v>
          </cell>
          <cell r="D8800">
            <v>0</v>
          </cell>
          <cell r="E8800" t="str">
            <v>Quadros de automação de bombas</v>
          </cell>
          <cell r="F8800" t="str">
            <v>SINAPI Mai/26</v>
          </cell>
        </row>
        <row r="8801">
          <cell r="A8801">
            <v>106277</v>
          </cell>
          <cell r="B8801" t="str">
            <v>CHAVE COMUTADORA DE 3 POSIÇÕES DE 63 A, PARA QUADRO DE BOMBA - FORNECIMENTO E INSTALAÇÃO. AF_11/2025</v>
          </cell>
          <cell r="C8801" t="str">
            <v>UN</v>
          </cell>
          <cell r="D8801">
            <v>0</v>
          </cell>
          <cell r="E8801" t="str">
            <v>Quadros de automação de bombas</v>
          </cell>
          <cell r="F8801" t="str">
            <v>SINAPI Mai/26</v>
          </cell>
        </row>
        <row r="8802">
          <cell r="A8802">
            <v>106278</v>
          </cell>
          <cell r="B8802" t="str">
            <v>CHAVE COMUTADORA DE 3 POSIÇÕES DE 80 A, PARA QUADRO DE BOMBA - FORNECIMENTO E INSTALAÇÃO. AF_11/2025</v>
          </cell>
          <cell r="C8802" t="str">
            <v>UN</v>
          </cell>
          <cell r="D8802">
            <v>0</v>
          </cell>
          <cell r="E8802" t="str">
            <v>Quadros de automação de bombas</v>
          </cell>
          <cell r="F8802" t="str">
            <v>SINAPI Mai/26</v>
          </cell>
        </row>
        <row r="8803">
          <cell r="A8803">
            <v>106295</v>
          </cell>
          <cell r="B8803" t="str">
            <v>CONTATOR TRIPOLAR, CORRENTE DE *22* A, TENSAO NOMINAL DE *500* V, CATEGORIA AC-2 E AC-3, PARA QUADRO DE BOMBA - FORNECIMENTO E INSTALAÇÃO. AF_11/2025</v>
          </cell>
          <cell r="C8803" t="str">
            <v>UN</v>
          </cell>
          <cell r="D8803">
            <v>213.33</v>
          </cell>
          <cell r="E8803" t="str">
            <v>Quadros de automação de bombas</v>
          </cell>
          <cell r="F8803" t="str">
            <v>SINAPI Mai/26</v>
          </cell>
        </row>
        <row r="8804">
          <cell r="A8804">
            <v>106300</v>
          </cell>
          <cell r="B8804" t="str">
            <v>CONTATOR TRIPOLAR, CORRENTE DE *38* A, TENSAO NOMINAL DE *500* V, CATEGORIA AC-2 E AC-3, PARA QUADRO DE BOMBA - FORNECIMENTO E INSTALAÇÃO. AF_11/2025</v>
          </cell>
          <cell r="C8804" t="str">
            <v>UN</v>
          </cell>
          <cell r="D8804">
            <v>542.86</v>
          </cell>
          <cell r="E8804" t="str">
            <v>Quadros de automação de bombas</v>
          </cell>
          <cell r="F8804" t="str">
            <v>SINAPI Mai/26</v>
          </cell>
        </row>
        <row r="8805">
          <cell r="A8805">
            <v>106293</v>
          </cell>
          <cell r="B8805" t="str">
            <v>CONTATOR TRIPOLAR, CORRENTE DE 12 A, TENSAO NOMINAL DE *500* V, CATEGORIA AC-2 E AC-3, PARA QUADRO DE BOMBA - FORNECIMENTO E INSTALAÇÃO. AF_11/2025</v>
          </cell>
          <cell r="C8805" t="str">
            <v>UN</v>
          </cell>
          <cell r="D8805">
            <v>164.34</v>
          </cell>
          <cell r="E8805" t="str">
            <v>Quadros de automação de bombas</v>
          </cell>
          <cell r="F8805" t="str">
            <v>SINAPI Mai/26</v>
          </cell>
        </row>
        <row r="8806">
          <cell r="A8806">
            <v>106297</v>
          </cell>
          <cell r="B8806" t="str">
            <v>CONTATOR TRIPOLAR, CORRENTE DE 25 A, TENSAO NOMINAL DE *500* V, CATEGORIA AC-2 E AC-3, PARA QUADRO DE BOMBA - FORNECIMENTO E INSTALAÇÃO. AF_11/2025</v>
          </cell>
          <cell r="C8806" t="str">
            <v>UN</v>
          </cell>
          <cell r="D8806">
            <v>264.91000000000003</v>
          </cell>
          <cell r="E8806" t="str">
            <v>Quadros de automação de bombas</v>
          </cell>
          <cell r="F8806" t="str">
            <v>SINAPI Mai/26</v>
          </cell>
        </row>
        <row r="8807">
          <cell r="A8807">
            <v>106298</v>
          </cell>
          <cell r="B8807" t="str">
            <v>CONTATOR TRIPOLAR, CORRENTE DE 32 A, TENSAO NOMINAL DE *500* V, CATEGORIA AC-2 E AC-3, PARA QUADRO DE BOMBA - FORNECIMENTO E INSTALAÇÃO. AF_11/2025</v>
          </cell>
          <cell r="C8807" t="str">
            <v>UN</v>
          </cell>
          <cell r="D8807">
            <v>403.74</v>
          </cell>
          <cell r="E8807" t="str">
            <v>Quadros de automação de bombas</v>
          </cell>
          <cell r="F8807" t="str">
            <v>SINAPI Mai/26</v>
          </cell>
        </row>
        <row r="8808">
          <cell r="A8808">
            <v>106301</v>
          </cell>
          <cell r="B8808" t="str">
            <v>CONTATOR TRIPOLAR, CORRENTE DE 45 A, TENSAO NOMINAL DE *500* V, CATEGORIA AC-2 E AC-3, PARA QUADRO DE BOMBA - FORNECIMENTO E INSTALAÇÃO. AF_11/2025</v>
          </cell>
          <cell r="C8808" t="str">
            <v>UN</v>
          </cell>
          <cell r="D8808">
            <v>822.45</v>
          </cell>
          <cell r="E8808" t="str">
            <v>Quadros de automação de bombas</v>
          </cell>
          <cell r="F8808" t="str">
            <v>SINAPI Mai/26</v>
          </cell>
        </row>
        <row r="8809">
          <cell r="A8809">
            <v>106292</v>
          </cell>
          <cell r="B8809" t="str">
            <v>CONTATOR TRIPOLAR, CORRENTE DE 9 A, TENSAO NOMINAL DE *500* V, CATEGORIA AC-2 E AC-3, PARA QUADRO DE BOMBA - FORNECIMENTO E INSTALAÇÃO. AF_11/2025</v>
          </cell>
          <cell r="C8809" t="str">
            <v>UN</v>
          </cell>
          <cell r="D8809">
            <v>156.85</v>
          </cell>
          <cell r="E8809" t="str">
            <v>Quadros de automação de bombas</v>
          </cell>
          <cell r="F8809" t="str">
            <v>SINAPI Mai/26</v>
          </cell>
        </row>
        <row r="8810">
          <cell r="A8810">
            <v>106282</v>
          </cell>
          <cell r="B8810" t="str">
            <v>DISJUNTOR TERMOMAGNETICO PARA TRILHO DIN (IEC), TRIPOLAR, 10 A, PARA QUADRO DE BOMBA - FORNECIMENTO E INSTALAÇÃO. AF_11/2025</v>
          </cell>
          <cell r="C8810" t="str">
            <v>UN</v>
          </cell>
          <cell r="D8810">
            <v>83.75</v>
          </cell>
          <cell r="E8810" t="str">
            <v>Quadros de automação de bombas</v>
          </cell>
          <cell r="F8810" t="str">
            <v>SINAPI Mai/26</v>
          </cell>
        </row>
        <row r="8811">
          <cell r="A8811">
            <v>106283</v>
          </cell>
          <cell r="B8811" t="str">
            <v>DISJUNTOR TERMOMAGNETICO PARA TRILHO DIN (IEC), TRIPOLAR, 16 A, PARA QUADRO DE BOMBA - FORNECIMENTO E INSTALAÇÃO. AF_11/2025</v>
          </cell>
          <cell r="C8811" t="str">
            <v>UN</v>
          </cell>
          <cell r="D8811">
            <v>83.75</v>
          </cell>
          <cell r="E8811" t="str">
            <v>Quadros de automação de bombas</v>
          </cell>
          <cell r="F8811" t="str">
            <v>SINAPI Mai/26</v>
          </cell>
        </row>
        <row r="8812">
          <cell r="A8812">
            <v>106286</v>
          </cell>
          <cell r="B8812" t="str">
            <v>DISJUNTOR TERMOMAGNETICO PARA TRILHO DIN (IEC), TRIPOLAR, 20 A, PARA QUADRO DE BOMBA - FORNECIMENTO E INSTALAÇÃO. AF_11/2025</v>
          </cell>
          <cell r="C8812" t="str">
            <v>UN</v>
          </cell>
          <cell r="D8812">
            <v>98.7</v>
          </cell>
          <cell r="E8812" t="str">
            <v>Quadros de automação de bombas</v>
          </cell>
          <cell r="F8812" t="str">
            <v>SINAPI Mai/26</v>
          </cell>
        </row>
        <row r="8813">
          <cell r="A8813">
            <v>106287</v>
          </cell>
          <cell r="B8813" t="str">
            <v>DISJUNTOR TERMOMAGNETICO PARA TRILHO DIN (IEC), TRIPOLAR, 25 A, PARA QUADRO DE BOMBA - FORNECIMENTO E INSTALAÇÃO. AF_11/2025</v>
          </cell>
          <cell r="C8813" t="str">
            <v>UN</v>
          </cell>
          <cell r="D8813">
            <v>122.99</v>
          </cell>
          <cell r="E8813" t="str">
            <v>Quadros de automação de bombas</v>
          </cell>
          <cell r="F8813" t="str">
            <v>SINAPI Mai/26</v>
          </cell>
        </row>
        <row r="8814">
          <cell r="A8814">
            <v>106288</v>
          </cell>
          <cell r="B8814" t="str">
            <v>DISJUNTOR TERMOMAGNETICO PARA TRILHO DIN (IEC), TRIPOLAR, 32 A, PARA QUADRO DE BOMBA - FORNECIMENTO E INSTALAÇÃO. AF_11/2025</v>
          </cell>
          <cell r="C8814" t="str">
            <v>UN</v>
          </cell>
          <cell r="D8814">
            <v>154.51</v>
          </cell>
          <cell r="E8814" t="str">
            <v>Quadros de automação de bombas</v>
          </cell>
          <cell r="F8814" t="str">
            <v>SINAPI Mai/26</v>
          </cell>
        </row>
        <row r="8815">
          <cell r="A8815">
            <v>106289</v>
          </cell>
          <cell r="B8815" t="str">
            <v>DISJUNTOR TERMOMAGNETICO PARA TRILHO DIN (IEC), TRIPOLAR, 40 A, PARA QUADRO DE BOMBA - FORNECIMENTO E INSTALAÇÃO. AF_11/2025</v>
          </cell>
          <cell r="C8815" t="str">
            <v>UN</v>
          </cell>
          <cell r="D8815">
            <v>215.09</v>
          </cell>
          <cell r="E8815" t="str">
            <v>Quadros de automação de bombas</v>
          </cell>
          <cell r="F8815" t="str">
            <v>SINAPI Mai/26</v>
          </cell>
        </row>
        <row r="8816">
          <cell r="A8816">
            <v>106290</v>
          </cell>
          <cell r="B8816" t="str">
            <v>DISJUNTOR TERMOMAGNETICO PARA TRILHO DIN (IEC), TRIPOLAR, 50 A, PARA QUADRO DE BOMBA - FORNECIMENTO E INSTALAÇÃO. AF_11/2025</v>
          </cell>
          <cell r="C8816" t="str">
            <v>UN</v>
          </cell>
          <cell r="D8816">
            <v>306.77</v>
          </cell>
          <cell r="E8816" t="str">
            <v>Quadros de automação de bombas</v>
          </cell>
          <cell r="F8816" t="str">
            <v>SINAPI Mai/26</v>
          </cell>
        </row>
        <row r="8817">
          <cell r="A8817">
            <v>106291</v>
          </cell>
          <cell r="B8817" t="str">
            <v>DISJUNTOR TERMOMAGNETICO PARA TRILHO DIN (IEC), TRIPOLAR, 63 A, PARA QUADRO DE BOMBA - FORNECIMENTO E INSTALAÇÃO. AF_11/2025</v>
          </cell>
          <cell r="C8817" t="str">
            <v>UN</v>
          </cell>
          <cell r="D8817">
            <v>457.19</v>
          </cell>
          <cell r="E8817" t="str">
            <v>Quadros de automação de bombas</v>
          </cell>
          <cell r="F8817" t="str">
            <v>SINAPI Mai/26</v>
          </cell>
        </row>
        <row r="8818">
          <cell r="A8818">
            <v>102136</v>
          </cell>
          <cell r="B8818" t="str">
            <v>INSTALAÇÃO DE QUADRO ELÉTRICO PARA 1 BOMBA TRIFÁSICA ATÉ 25 CV CADA (NÃO INCLUI O FORNECIMENTO DO QUADRO). AF_11/2025</v>
          </cell>
          <cell r="C8818" t="str">
            <v>UN</v>
          </cell>
          <cell r="D8818">
            <v>193.45</v>
          </cell>
          <cell r="E8818" t="str">
            <v>Quadros de automação de bombas</v>
          </cell>
          <cell r="F8818" t="str">
            <v>SINAPI Mai/26</v>
          </cell>
        </row>
        <row r="8819">
          <cell r="A8819">
            <v>106263</v>
          </cell>
          <cell r="B8819" t="str">
            <v>INSTALAÇÃO DE QUADRO ELÉTRICO PARA 2 BOMBAS TRIFÁSICAS ATÉ 25 CV CADA (NÃO INCLUI O FORNECIMENTO DO QUADRO). AF_11/2025</v>
          </cell>
          <cell r="C8819" t="str">
            <v>UN</v>
          </cell>
          <cell r="D8819">
            <v>254.56</v>
          </cell>
          <cell r="E8819" t="str">
            <v>Quadros de automação de bombas</v>
          </cell>
          <cell r="F8819" t="str">
            <v>SINAPI Mai/26</v>
          </cell>
        </row>
        <row r="8820">
          <cell r="A8820">
            <v>106259</v>
          </cell>
          <cell r="B8820" t="str">
            <v>QUADRO ELÉTRICO PARA 1 BOMBA CENTRÍFUGA TRIFÁSICA 1,5 CV - FORNECIMENTO E INSTALAÇÃO. AF_11/2025</v>
          </cell>
          <cell r="C8820" t="str">
            <v>UN</v>
          </cell>
          <cell r="D8820">
            <v>0</v>
          </cell>
          <cell r="E8820" t="str">
            <v>Quadros de automação de bombas</v>
          </cell>
          <cell r="F8820" t="str">
            <v>SINAPI Mai/26</v>
          </cell>
        </row>
        <row r="8821">
          <cell r="A8821">
            <v>106261</v>
          </cell>
          <cell r="B8821" t="str">
            <v>QUADRO ELÉTRICO PARA 1 BOMBA CENTRÍFUGA TRIFÁSICA 10 CV - FORNECIMENTO E INSTALAÇÃO. AF_11/2025</v>
          </cell>
          <cell r="C8821" t="str">
            <v>UN</v>
          </cell>
          <cell r="D8821">
            <v>0</v>
          </cell>
          <cell r="E8821" t="str">
            <v>Quadros de automação de bombas</v>
          </cell>
          <cell r="F8821" t="str">
            <v>SINAPI Mai/26</v>
          </cell>
        </row>
        <row r="8822">
          <cell r="A8822">
            <v>106260</v>
          </cell>
          <cell r="B8822" t="str">
            <v>QUADRO ELÉTRICO PARA 1 BOMBA CENTRÍFUGA TRIFÁSICA 3 CV - FORNECIMENTO E INSTALAÇÃO. AF_11/2025</v>
          </cell>
          <cell r="C8822" t="str">
            <v>UN</v>
          </cell>
          <cell r="D8822">
            <v>0</v>
          </cell>
          <cell r="E8822" t="str">
            <v>Quadros de automação de bombas</v>
          </cell>
          <cell r="F8822" t="str">
            <v>SINAPI Mai/26</v>
          </cell>
        </row>
        <row r="8823">
          <cell r="A8823">
            <v>102134</v>
          </cell>
          <cell r="B8823" t="str">
            <v>QUADRO ELÉTRICO PARA 2 BOMBAS CENTRÍFUGAS TRIFÁSICAS 1,5 CV CADA - FORNECIMENTO E INSTALAÇÃO. AF_11/2025</v>
          </cell>
          <cell r="C8823" t="str">
            <v>UN</v>
          </cell>
          <cell r="D8823">
            <v>0</v>
          </cell>
          <cell r="E8823" t="str">
            <v>Quadros de automação de bombas</v>
          </cell>
          <cell r="F8823" t="str">
            <v>SINAPI Mai/26</v>
          </cell>
        </row>
        <row r="8824">
          <cell r="A8824">
            <v>106262</v>
          </cell>
          <cell r="B8824" t="str">
            <v>QUADRO ELÉTRICO PARA 2 BOMBAS CENTRÍFUGAS TRIFÁSICAS 10 CV CADA - FORNECIMENTO E INSTALAÇÃO. AF_11/2025</v>
          </cell>
          <cell r="C8824" t="str">
            <v>UN</v>
          </cell>
          <cell r="D8824">
            <v>0</v>
          </cell>
          <cell r="E8824" t="str">
            <v>Quadros de automação de bombas</v>
          </cell>
          <cell r="F8824" t="str">
            <v>SINAPI Mai/26</v>
          </cell>
        </row>
        <row r="8825">
          <cell r="A8825">
            <v>102135</v>
          </cell>
          <cell r="B8825" t="str">
            <v>QUADRO ELÉTRICO PARA 2 BOMBAS CENTRÍFUGAS TRIFÁSICAS 3 CV CADA - FORNECIMENTO E INSTALAÇÃO. AF_11/2025</v>
          </cell>
          <cell r="C8825" t="str">
            <v>UN</v>
          </cell>
          <cell r="D8825">
            <v>0</v>
          </cell>
          <cell r="E8825" t="str">
            <v>Quadros de automação de bombas</v>
          </cell>
          <cell r="F8825" t="str">
            <v>SINAPI Mai/26</v>
          </cell>
        </row>
        <row r="8826">
          <cell r="A8826">
            <v>106302</v>
          </cell>
          <cell r="B8826" t="str">
            <v>RELÉ ESTRELA TRIANGULO, PARA QUADRO DE BOMBA - FORNECIMENTO E INSTALAÇÃO. AF_11/2025</v>
          </cell>
          <cell r="C8826" t="str">
            <v>UN</v>
          </cell>
          <cell r="D8826">
            <v>0</v>
          </cell>
          <cell r="E8826" t="str">
            <v>Quadros de automação de bombas</v>
          </cell>
          <cell r="F8826" t="str">
            <v>SINAPI Mai/26</v>
          </cell>
        </row>
        <row r="8827">
          <cell r="A8827">
            <v>106284</v>
          </cell>
          <cell r="B8827" t="str">
            <v>RELÉ FALTA DE FASE PARA ATUAR NO COMANDO DO CONTATOR, PARA QUADRO DE BOMBA - FORNECIMENTO E INSTALAÇÃO. AF_11/2025</v>
          </cell>
          <cell r="C8827" t="str">
            <v>UN</v>
          </cell>
          <cell r="D8827">
            <v>0</v>
          </cell>
          <cell r="E8827" t="str">
            <v>Quadros de automação de bombas</v>
          </cell>
          <cell r="F8827" t="str">
            <v>SINAPI Mai/26</v>
          </cell>
        </row>
        <row r="8828">
          <cell r="A8828">
            <v>106285</v>
          </cell>
          <cell r="B8828" t="str">
            <v>RELÉ PARA REVEZAMENTO DE MOTORES, PARA QUADRO DE BOMBA - FORNECIMENTO E INSTALAÇÃO. AF_11/2025</v>
          </cell>
          <cell r="C8828" t="str">
            <v>UN</v>
          </cell>
          <cell r="D8828">
            <v>0</v>
          </cell>
          <cell r="E8828" t="str">
            <v>Quadros de automação de bombas</v>
          </cell>
          <cell r="F8828" t="str">
            <v>SINAPI Mai/26</v>
          </cell>
        </row>
        <row r="8829">
          <cell r="A8829">
            <v>106296</v>
          </cell>
          <cell r="B8829" t="str">
            <v>RELÉ TÉRMICO 10 A 15 A PARA 220 V OU 7 A 10 A PARA 380 V, PARA QUADRO DE BOMBA - FORNECIMENTO E INSTALAÇÃO. AF_11/2025</v>
          </cell>
          <cell r="C8829" t="str">
            <v>UN</v>
          </cell>
          <cell r="D8829">
            <v>0</v>
          </cell>
          <cell r="E8829" t="str">
            <v>Quadros de automação de bombas</v>
          </cell>
          <cell r="F8829" t="str">
            <v>SINAPI Mai/26</v>
          </cell>
        </row>
        <row r="8830">
          <cell r="A8830">
            <v>106299</v>
          </cell>
          <cell r="B8830" t="str">
            <v>RELÉ TÉRMICO 32 A 40 A PARA 220 V OU 22 A 32 A PARA 380 V, PARA QUADRO DE BOMBA - FORNECIMENTO E INSTALAÇÃO. AF_11/2025</v>
          </cell>
          <cell r="C8830" t="str">
            <v>UN</v>
          </cell>
          <cell r="D8830">
            <v>260.98</v>
          </cell>
          <cell r="E8830" t="str">
            <v>Quadros de automação de bombas</v>
          </cell>
          <cell r="F8830" t="str">
            <v>SINAPI Mai/26</v>
          </cell>
        </row>
        <row r="8831">
          <cell r="A8831">
            <v>106294</v>
          </cell>
          <cell r="B8831" t="str">
            <v>RELÉ TÉRMICO 6 A 8 A PARA 220 V OU 4 A 6,3 A PARA 380 V, PARA QUADRO DE BOMBA - FORNECIMENTO E INSTALAÇÃO. AF_11/2025</v>
          </cell>
          <cell r="C8831" t="str">
            <v>UN</v>
          </cell>
          <cell r="D8831">
            <v>0</v>
          </cell>
          <cell r="E8831" t="str">
            <v>Quadros de automação de bombas</v>
          </cell>
          <cell r="F8831" t="str">
            <v>SINAPI Mai/26</v>
          </cell>
        </row>
        <row r="8832">
          <cell r="A8832">
            <v>106281</v>
          </cell>
          <cell r="B8832" t="str">
            <v>SINALEIRO LED PARA INDICAÇÃO BOMBA, PARA QUADRO DE BOMBA - FORNECIMENTO E INSTALAÇÃO. AF_11/2025</v>
          </cell>
          <cell r="C8832" t="str">
            <v>UN</v>
          </cell>
          <cell r="D8832">
            <v>0</v>
          </cell>
          <cell r="E8832" t="str">
            <v>Quadros de automação de bombas</v>
          </cell>
          <cell r="F8832" t="str">
            <v>SINAPI Mai/26</v>
          </cell>
        </row>
        <row r="8833">
          <cell r="A8833">
            <v>106264</v>
          </cell>
          <cell r="B8833" t="str">
            <v>TRILHO DIN, PARA QUADRO DE BOMBA - FORNECIMENTO E INSTALAÇÃO. AF_11/2025</v>
          </cell>
          <cell r="C8833" t="str">
            <v>M</v>
          </cell>
          <cell r="D8833">
            <v>0</v>
          </cell>
          <cell r="E8833" t="str">
            <v>Quadros de automação de bombas</v>
          </cell>
          <cell r="F8833" t="str">
            <v>SINAPI Mai/26</v>
          </cell>
        </row>
        <row r="8834">
          <cell r="A8834">
            <v>97097</v>
          </cell>
          <cell r="B8834" t="str">
            <v>ACABAMENTO POLIDO PARA PISO DE CONCRETO ARMADO OU LAJE SOBRE SOLO DE ALTA RESISTÊNCIA. AF_09/2021</v>
          </cell>
          <cell r="C8834" t="str">
            <v>M2</v>
          </cell>
          <cell r="D8834">
            <v>38.22</v>
          </cell>
          <cell r="E8834" t="str">
            <v>Radier, Piso de Concreto e Laje sobre Solo</v>
          </cell>
          <cell r="F8834" t="str">
            <v>SINAPI Mai/26</v>
          </cell>
        </row>
        <row r="8835">
          <cell r="A8835">
            <v>97089</v>
          </cell>
          <cell r="B8835" t="str">
            <v>ARMAÇÃO PARA EXECUÇÃO DE RADIER, PISO DE CONCRETO OU LAJE SOBRE SOLO, COM USO DE TELA Q-113. AF_09/2021</v>
          </cell>
          <cell r="C8835" t="str">
            <v>KG</v>
          </cell>
          <cell r="D8835">
            <v>13.66</v>
          </cell>
          <cell r="E8835" t="str">
            <v>Radier, Piso de Concreto e Laje sobre Solo</v>
          </cell>
          <cell r="F8835" t="str">
            <v>SINAPI Mai/26</v>
          </cell>
        </row>
        <row r="8836">
          <cell r="A8836">
            <v>97090</v>
          </cell>
          <cell r="B8836" t="str">
            <v>ARMAÇÃO PARA EXECUÇÃO DE RADIER, PISO DE CONCRETO OU LAJE SOBRE SOLO, COM USO DE TELA Q-138. AF_09/2021</v>
          </cell>
          <cell r="C8836" t="str">
            <v>KG</v>
          </cell>
          <cell r="D8836">
            <v>13.3</v>
          </cell>
          <cell r="E8836" t="str">
            <v>Radier, Piso de Concreto e Laje sobre Solo</v>
          </cell>
          <cell r="F8836" t="str">
            <v>SINAPI Mai/26</v>
          </cell>
        </row>
        <row r="8837">
          <cell r="A8837">
            <v>97091</v>
          </cell>
          <cell r="B8837" t="str">
            <v>ARMAÇÃO PARA EXECUÇÃO DE RADIER, PISO DE CONCRETO OU LAJE SOBRE SOLO, COM USO DE TELA Q-159. AF_09/2021</v>
          </cell>
          <cell r="C8837" t="str">
            <v>KG</v>
          </cell>
          <cell r="D8837">
            <v>12.85</v>
          </cell>
          <cell r="E8837" t="str">
            <v>Radier, Piso de Concreto e Laje sobre Solo</v>
          </cell>
          <cell r="F8837" t="str">
            <v>SINAPI Mai/26</v>
          </cell>
        </row>
        <row r="8838">
          <cell r="A8838">
            <v>97092</v>
          </cell>
          <cell r="B8838" t="str">
            <v>ARMAÇÃO PARA EXECUÇÃO DE RADIER, PISO DE CONCRETO OU LAJE SOBRE SOLO, COM USO DE TELA Q-196. AF_09/2021</v>
          </cell>
          <cell r="C8838" t="str">
            <v>KG</v>
          </cell>
          <cell r="D8838">
            <v>12.36</v>
          </cell>
          <cell r="E8838" t="str">
            <v>Radier, Piso de Concreto e Laje sobre Solo</v>
          </cell>
          <cell r="F8838" t="str">
            <v>SINAPI Mai/26</v>
          </cell>
        </row>
        <row r="8839">
          <cell r="A8839">
            <v>103053</v>
          </cell>
          <cell r="B8839" t="str">
            <v>ARMAÇÃO PARA EXECUÇÃO DE RADIER, PISO DE CONCRETO OU LAJE SOBRE SOLO, COM USO DE TELA Q-246. AF_09/2021</v>
          </cell>
          <cell r="C8839" t="str">
            <v>KG</v>
          </cell>
          <cell r="D8839">
            <v>0</v>
          </cell>
          <cell r="E8839" t="str">
            <v>Radier, Piso de Concreto e Laje sobre Solo</v>
          </cell>
          <cell r="F8839" t="str">
            <v>SINAPI Mai/26</v>
          </cell>
        </row>
        <row r="8840">
          <cell r="A8840">
            <v>97093</v>
          </cell>
          <cell r="B8840" t="str">
            <v>ARMAÇÃO PARA EXECUÇÃO DE RADIER, PISO DE CONCRETO OU LAJE SOBRE SOLO, COM USO DE TELA Q-283. AF_09/2021</v>
          </cell>
          <cell r="C8840" t="str">
            <v>KG</v>
          </cell>
          <cell r="D8840">
            <v>11.52</v>
          </cell>
          <cell r="E8840" t="str">
            <v>Radier, Piso de Concreto e Laje sobre Solo</v>
          </cell>
          <cell r="F8840" t="str">
            <v>SINAPI Mai/26</v>
          </cell>
        </row>
        <row r="8841">
          <cell r="A8841">
            <v>103054</v>
          </cell>
          <cell r="B8841" t="str">
            <v>ARMAÇÃO PARA EXECUÇÃO DE RADIER, PISO DE CONCRETO OU LAJE SOBRE SOLO, COM USO DE TELA Q-396. AF_09/2021</v>
          </cell>
          <cell r="C8841" t="str">
            <v>KG</v>
          </cell>
          <cell r="D8841">
            <v>0</v>
          </cell>
          <cell r="E8841" t="str">
            <v>Radier, Piso de Concreto e Laje sobre Solo</v>
          </cell>
          <cell r="F8841" t="str">
            <v>SINAPI Mai/26</v>
          </cell>
        </row>
        <row r="8842">
          <cell r="A8842">
            <v>97088</v>
          </cell>
          <cell r="B8842" t="str">
            <v>ARMAÇÃO PARA EXECUÇÃO DE RADIER, PISO DE CONCRETO OU LAJE SOBRE SOLO, COM USO DE TELA Q-92. AF_09/2021</v>
          </cell>
          <cell r="C8842" t="str">
            <v>KG</v>
          </cell>
          <cell r="D8842">
            <v>15</v>
          </cell>
          <cell r="E8842" t="str">
            <v>Radier, Piso de Concreto e Laje sobre Solo</v>
          </cell>
          <cell r="F8842" t="str">
            <v>SINAPI Mai/26</v>
          </cell>
        </row>
        <row r="8843">
          <cell r="A8843">
            <v>97087</v>
          </cell>
          <cell r="B8843" t="str">
            <v>CAMADA SEPARADORA PARA EXECUÇÃO DE RADIER, PISO DE CONCRETO OU LAJE SOBRE SOLO, EM LONA PLÁSTICA. AF_09/2021</v>
          </cell>
          <cell r="C8843" t="str">
            <v>M2</v>
          </cell>
          <cell r="D8843">
            <v>3.2</v>
          </cell>
          <cell r="E8843" t="str">
            <v>Radier, Piso de Concreto e Laje sobre Solo</v>
          </cell>
          <cell r="F8843" t="str">
            <v>SINAPI Mai/26</v>
          </cell>
        </row>
        <row r="8844">
          <cell r="A8844">
            <v>97083</v>
          </cell>
          <cell r="B8844" t="str">
            <v>COMPACTAÇÃO MECÂNICA DE SOLO PARA EXECUÇÃO DE RADIER, PISO DE CONCRETO OU LAJE SOBRE SOLO, COM COMPACTADOR DE SOLOS A PERCUSSÃO. AF_09/2021</v>
          </cell>
          <cell r="C8844" t="str">
            <v>M2</v>
          </cell>
          <cell r="D8844">
            <v>4.5599999999999996</v>
          </cell>
          <cell r="E8844" t="str">
            <v>Radier, Piso de Concreto e Laje sobre Solo</v>
          </cell>
          <cell r="F8844" t="str">
            <v>SINAPI Mai/26</v>
          </cell>
        </row>
        <row r="8845">
          <cell r="A8845">
            <v>97084</v>
          </cell>
          <cell r="B8845" t="str">
            <v>COMPACTAÇÃO MECÂNICA DE SOLO PARA EXECUÇÃO DE RADIER, PISO DE CONCRETO OU LAJE SOBRE SOLO, COM COMPACTADOR DE SOLOS TIPO PLACA VIBRATÓRIA. AF_09/2021</v>
          </cell>
          <cell r="C8845" t="str">
            <v>M2</v>
          </cell>
          <cell r="D8845">
            <v>0.95</v>
          </cell>
          <cell r="E8845" t="str">
            <v>Radier, Piso de Concreto e Laje sobre Solo</v>
          </cell>
          <cell r="F8845" t="str">
            <v>SINAPI Mai/26</v>
          </cell>
        </row>
        <row r="8846">
          <cell r="A8846">
            <v>97096</v>
          </cell>
          <cell r="B8846" t="str">
            <v>CONCRETAGEM DE RADIER, PISO DE CONCRETO OU LAJE SOBRE SOLO, FCK 30 MPA - LANÇAMENTO, ADENSAMENTO E ACABAMENTO. AF_09/2021</v>
          </cell>
          <cell r="C8846" t="str">
            <v>M3</v>
          </cell>
          <cell r="D8846">
            <v>602.61</v>
          </cell>
          <cell r="E8846" t="str">
            <v>Radier, Piso de Concreto e Laje sobre Solo</v>
          </cell>
          <cell r="F8846" t="str">
            <v>SINAPI Mai/26</v>
          </cell>
        </row>
        <row r="8847">
          <cell r="A8847">
            <v>97082</v>
          </cell>
          <cell r="B8847" t="str">
            <v>ESCAVAÇÃO MANUAL DE VIGA DE BORDA PARA RADIER. AF_09/2021</v>
          </cell>
          <cell r="C8847" t="str">
            <v>M3</v>
          </cell>
          <cell r="D8847">
            <v>90.14</v>
          </cell>
          <cell r="E8847" t="str">
            <v>Radier, Piso de Concreto e Laje sobre Solo</v>
          </cell>
          <cell r="F8847" t="str">
            <v>SINAPI Mai/26</v>
          </cell>
        </row>
        <row r="8848">
          <cell r="A8848">
            <v>103076</v>
          </cell>
          <cell r="B8848" t="str">
            <v>EXECUÇÃO DE LAJE SOBRE SOLO, ESPESSURA DE 10 CM, FCK = 30 MPA, COM USO DE FORMAS EM MADEIRA SERRADA. AF_09/2021</v>
          </cell>
          <cell r="C8848" t="str">
            <v>M2</v>
          </cell>
          <cell r="D8848">
            <v>148.75</v>
          </cell>
          <cell r="E8848" t="str">
            <v>Radier, Piso de Concreto e Laje sobre Solo</v>
          </cell>
          <cell r="F8848" t="str">
            <v>SINAPI Mai/26</v>
          </cell>
        </row>
        <row r="8849">
          <cell r="A8849">
            <v>103067</v>
          </cell>
          <cell r="B8849" t="str">
            <v>EXECUÇÃO DE LAJE SOBRE SOLO, ESPESSURA DE 10 CM, FCK = 30 MPA, COM USO DE FORMAS METÁLICAS. AF_09/2021</v>
          </cell>
          <cell r="C8849" t="str">
            <v>M2</v>
          </cell>
          <cell r="D8849">
            <v>0</v>
          </cell>
          <cell r="E8849" t="str">
            <v>Radier, Piso de Concreto e Laje sobre Solo</v>
          </cell>
          <cell r="F8849" t="str">
            <v>SINAPI Mai/26</v>
          </cell>
        </row>
        <row r="8850">
          <cell r="A8850">
            <v>103077</v>
          </cell>
          <cell r="B8850" t="str">
            <v>EXECUÇÃO DE LAJE SOBRE SOLO, ESPESSURA DE 15 CM, FCK = 30 MPA, COM USO DE FORMAS EM MADEIRA SERRADA. AF_09/2021</v>
          </cell>
          <cell r="C8850" t="str">
            <v>M2</v>
          </cell>
          <cell r="D8850">
            <v>191.6</v>
          </cell>
          <cell r="E8850" t="str">
            <v>Radier, Piso de Concreto e Laje sobre Solo</v>
          </cell>
          <cell r="F8850" t="str">
            <v>SINAPI Mai/26</v>
          </cell>
        </row>
        <row r="8851">
          <cell r="A8851">
            <v>103068</v>
          </cell>
          <cell r="B8851" t="str">
            <v>EXECUÇÃO DE LAJE SOBRE SOLO, ESPESSURA DE 15 CM, FCK = 30 MPA, COM USO DE FORMAS METÁLICAS. AF_09/2021</v>
          </cell>
          <cell r="C8851" t="str">
            <v>M2</v>
          </cell>
          <cell r="D8851">
            <v>0</v>
          </cell>
          <cell r="E8851" t="str">
            <v>Radier, Piso de Concreto e Laje sobre Solo</v>
          </cell>
          <cell r="F8851" t="str">
            <v>SINAPI Mai/26</v>
          </cell>
        </row>
        <row r="8852">
          <cell r="A8852">
            <v>103078</v>
          </cell>
          <cell r="B8852" t="str">
            <v>EXECUÇÃO DE LAJE SOBRE SOLO, ESPESSURA DE 20 CM, FCK = 30 MPA, COM USO DE FORMAS EM MADEIRA SERRADA. AF_09/2021</v>
          </cell>
          <cell r="C8852" t="str">
            <v>M2</v>
          </cell>
          <cell r="D8852">
            <v>231.35</v>
          </cell>
          <cell r="E8852" t="str">
            <v>Radier, Piso de Concreto e Laje sobre Solo</v>
          </cell>
          <cell r="F8852" t="str">
            <v>SINAPI Mai/26</v>
          </cell>
        </row>
        <row r="8853">
          <cell r="A8853">
            <v>103069</v>
          </cell>
          <cell r="B8853" t="str">
            <v>EXECUÇÃO DE LAJE SOBRE SOLO, ESPESSURA DE 20 CM, FCK = 30 MPA, COM USO DE FORMAS METÁLICAS. AF_09/2021</v>
          </cell>
          <cell r="C8853" t="str">
            <v>M2</v>
          </cell>
          <cell r="D8853">
            <v>0</v>
          </cell>
          <cell r="E8853" t="str">
            <v>Radier, Piso de Concreto e Laje sobre Solo</v>
          </cell>
          <cell r="F8853" t="str">
            <v>SINAPI Mai/26</v>
          </cell>
        </row>
        <row r="8854">
          <cell r="A8854">
            <v>103079</v>
          </cell>
          <cell r="B8854" t="str">
            <v>EXECUÇÃO DE LAJE SOBRE SOLO, ESPESSURA DE 25 CM, FCK = 30 MPA, COM USO DE FORMAS EM MADEIRA SERRADA. AF_09/2021</v>
          </cell>
          <cell r="C8854" t="str">
            <v>M2</v>
          </cell>
          <cell r="D8854">
            <v>276.95999999999998</v>
          </cell>
          <cell r="E8854" t="str">
            <v>Radier, Piso de Concreto e Laje sobre Solo</v>
          </cell>
          <cell r="F8854" t="str">
            <v>SINAPI Mai/26</v>
          </cell>
        </row>
        <row r="8855">
          <cell r="A8855">
            <v>103070</v>
          </cell>
          <cell r="B8855" t="str">
            <v>EXECUÇÃO DE LAJE SOBRE SOLO, ESPESSURA DE 25 CM, FCK = 30 MPA, COM USO DE FORMAS METÁLICAS. AF_09/2021</v>
          </cell>
          <cell r="C8855" t="str">
            <v>M2</v>
          </cell>
          <cell r="D8855">
            <v>0</v>
          </cell>
          <cell r="E8855" t="str">
            <v>Radier, Piso de Concreto e Laje sobre Solo</v>
          </cell>
          <cell r="F8855" t="str">
            <v>SINAPI Mai/26</v>
          </cell>
        </row>
        <row r="8856">
          <cell r="A8856">
            <v>103080</v>
          </cell>
          <cell r="B8856" t="str">
            <v>EXECUÇÃO DE LAJE SOBRE SOLO, ESPESSURA DE 30 CM, FCK = 30 MPA, COM USO DE FORMAS EM MADEIRA SERRADA. AF_09/2021</v>
          </cell>
          <cell r="C8856" t="str">
            <v>M2</v>
          </cell>
          <cell r="D8856">
            <v>336.8</v>
          </cell>
          <cell r="E8856" t="str">
            <v>Radier, Piso de Concreto e Laje sobre Solo</v>
          </cell>
          <cell r="F8856" t="str">
            <v>SINAPI Mai/26</v>
          </cell>
        </row>
        <row r="8857">
          <cell r="A8857">
            <v>103071</v>
          </cell>
          <cell r="B8857" t="str">
            <v>EXECUÇÃO DE LAJE SOBRE SOLO, ESPESSURA DE 30 CM, FCK = 30 MPA, COM USO DE FORMAS METÁLICAS. AF_09/2021</v>
          </cell>
          <cell r="C8857" t="str">
            <v>M2</v>
          </cell>
          <cell r="D8857">
            <v>0</v>
          </cell>
          <cell r="E8857" t="str">
            <v>Radier, Piso de Concreto e Laje sobre Solo</v>
          </cell>
          <cell r="F8857" t="str">
            <v>SINAPI Mai/26</v>
          </cell>
        </row>
        <row r="8858">
          <cell r="A8858">
            <v>103075</v>
          </cell>
          <cell r="B8858" t="str">
            <v>EXECUÇÃO DE PISO DE CONCRETO, COM ACABAMENTO SUPERFICIAL, ESPESSURA DE 15 CM, FCK = 30 MPA, COM USO DE FORMAS EM MADEIRA SERRADA. AF_09/2021</v>
          </cell>
          <cell r="C8858" t="str">
            <v>M2</v>
          </cell>
          <cell r="D8858">
            <v>209.73</v>
          </cell>
          <cell r="E8858" t="str">
            <v>Radier, Piso de Concreto e Laje sobre Solo</v>
          </cell>
          <cell r="F8858" t="str">
            <v>SINAPI Mai/26</v>
          </cell>
        </row>
        <row r="8859">
          <cell r="A8859">
            <v>103062</v>
          </cell>
          <cell r="B8859" t="str">
            <v>EXECUÇÃO DE PISO DE CONCRETO, COM ACABAMENTO SUPERFICIAL, ESPESSURA DE 15 CM, FCK = 30 MPA, COM USO DE FORMAS METÁLICAS. AF_09/2021</v>
          </cell>
          <cell r="C8859" t="str">
            <v>M2</v>
          </cell>
          <cell r="D8859">
            <v>0</v>
          </cell>
          <cell r="E8859" t="str">
            <v>Radier, Piso de Concreto e Laje sobre Solo</v>
          </cell>
          <cell r="F8859" t="str">
            <v>SINAPI Mai/26</v>
          </cell>
        </row>
        <row r="8860">
          <cell r="A8860">
            <v>103065</v>
          </cell>
          <cell r="B8860" t="str">
            <v>EXECUÇÃO DE PISO DE CONCRETO, COM ACABAMENTO SUPERFICIAL, ESPESSURA DE 20 CM, FCK = 30 MPA, COM USO DE FORMAS EM MADEIRA SERRADA. AF_09/2021</v>
          </cell>
          <cell r="C8860" t="str">
            <v>M2</v>
          </cell>
          <cell r="D8860">
            <v>0</v>
          </cell>
          <cell r="E8860" t="str">
            <v>Radier, Piso de Concreto e Laje sobre Solo</v>
          </cell>
          <cell r="F8860" t="str">
            <v>SINAPI Mai/26</v>
          </cell>
        </row>
        <row r="8861">
          <cell r="A8861">
            <v>103063</v>
          </cell>
          <cell r="B8861" t="str">
            <v>EXECUÇÃO DE PISO DE CONCRETO, COM ACABAMENTO SUPERFICIAL, ESPESSURA DE 20 CM, FCK = 30 MPA, COM USO DE FORMAS METÁLICAS. AF_09/2021</v>
          </cell>
          <cell r="C8861" t="str">
            <v>M2</v>
          </cell>
          <cell r="D8861">
            <v>0</v>
          </cell>
          <cell r="E8861" t="str">
            <v>Radier, Piso de Concreto e Laje sobre Solo</v>
          </cell>
          <cell r="F8861" t="str">
            <v>SINAPI Mai/26</v>
          </cell>
        </row>
        <row r="8862">
          <cell r="A8862">
            <v>103066</v>
          </cell>
          <cell r="B8862" t="str">
            <v>EXECUÇÃO DE PISO DE CONCRETO, COM ACABAMENTO SUPERFICIAL, ESPESSURA DE 25 CM, FCK = 30 MPA, COM USO DE FORMAS EM MADEIRA SERRADA. AF_09/2021</v>
          </cell>
          <cell r="C8862" t="str">
            <v>M2</v>
          </cell>
          <cell r="D8862">
            <v>0</v>
          </cell>
          <cell r="E8862" t="str">
            <v>Radier, Piso de Concreto e Laje sobre Solo</v>
          </cell>
          <cell r="F8862" t="str">
            <v>SINAPI Mai/26</v>
          </cell>
        </row>
        <row r="8863">
          <cell r="A8863">
            <v>103064</v>
          </cell>
          <cell r="B8863" t="str">
            <v>EXECUÇÃO DE PISO DE CONCRETO, COM ACABAMENTO SUPERFICIAL, ESPESSURA DE 25 CM, FCK = 30 MPA, COM USO DE FORMAS METÁLICAS. AF_09/2021</v>
          </cell>
          <cell r="C8863" t="str">
            <v>M2</v>
          </cell>
          <cell r="D8863">
            <v>0</v>
          </cell>
          <cell r="E8863" t="str">
            <v>Radier, Piso de Concreto e Laje sobre Solo</v>
          </cell>
          <cell r="F8863" t="str">
            <v>SINAPI Mai/26</v>
          </cell>
        </row>
        <row r="8864">
          <cell r="A8864">
            <v>103074</v>
          </cell>
          <cell r="B8864" t="str">
            <v>EXECUÇÃO DE PISO DE CONCRETO, SEM ACABAMENTO SUPERFICIAL, ESPESSURA DE 15 CM, FCK = 30 MPA, COM USO DE FORMAS EM MADEIRA SERRADA. AF_09/2021</v>
          </cell>
          <cell r="C8864" t="str">
            <v>M2</v>
          </cell>
          <cell r="D8864">
            <v>171.51</v>
          </cell>
          <cell r="E8864" t="str">
            <v>Radier, Piso de Concreto e Laje sobre Solo</v>
          </cell>
          <cell r="F8864" t="str">
            <v>SINAPI Mai/26</v>
          </cell>
        </row>
        <row r="8865">
          <cell r="A8865">
            <v>103057</v>
          </cell>
          <cell r="B8865" t="str">
            <v>EXECUÇÃO DE PISO DE CONCRETO, SEM ACABAMENTO SUPERFICIAL, ESPESSURA DE 15 CM, FCK = 30 MPA, COM USO DE FORMAS METÁLICAS. AF_09/2021</v>
          </cell>
          <cell r="C8865" t="str">
            <v>M2</v>
          </cell>
          <cell r="D8865">
            <v>0</v>
          </cell>
          <cell r="E8865" t="str">
            <v>Radier, Piso de Concreto e Laje sobre Solo</v>
          </cell>
          <cell r="F8865" t="str">
            <v>SINAPI Mai/26</v>
          </cell>
        </row>
        <row r="8866">
          <cell r="A8866">
            <v>103060</v>
          </cell>
          <cell r="B8866" t="str">
            <v>EXECUÇÃO DE PISO DE CONCRETO, SEM ACABAMENTO SUPERFICIAL, ESPESSURA DE 20 CM, FCK = 30 MPA, COM USO DE FORMAS EM MADEIRA SERRADA. AF_09/2021</v>
          </cell>
          <cell r="C8866" t="str">
            <v>M2</v>
          </cell>
          <cell r="D8866">
            <v>0</v>
          </cell>
          <cell r="E8866" t="str">
            <v>Radier, Piso de Concreto e Laje sobre Solo</v>
          </cell>
          <cell r="F8866" t="str">
            <v>SINAPI Mai/26</v>
          </cell>
        </row>
        <row r="8867">
          <cell r="A8867">
            <v>103058</v>
          </cell>
          <cell r="B8867" t="str">
            <v>EXECUÇÃO DE PISO DE CONCRETO, SEM ACABAMENTO SUPERFICIAL, ESPESSURA DE 20 CM, FCK = 30 MPA, COM USO DE FORMAS METÁLICAS. AF_09/2021</v>
          </cell>
          <cell r="C8867" t="str">
            <v>M2</v>
          </cell>
          <cell r="D8867">
            <v>0</v>
          </cell>
          <cell r="E8867" t="str">
            <v>Radier, Piso de Concreto e Laje sobre Solo</v>
          </cell>
          <cell r="F8867" t="str">
            <v>SINAPI Mai/26</v>
          </cell>
        </row>
        <row r="8868">
          <cell r="A8868">
            <v>103061</v>
          </cell>
          <cell r="B8868" t="str">
            <v>EXECUÇÃO DE PISO DE CONCRETO, SEM ACABAMENTO SUPERFICIAL, ESPESSURA DE 25 CM, FCK = 30 MPA, COM USO DE FORMAS EM MADEIRA SERRADA. AF_09/2021</v>
          </cell>
          <cell r="C8868" t="str">
            <v>M2</v>
          </cell>
          <cell r="D8868">
            <v>0</v>
          </cell>
          <cell r="E8868" t="str">
            <v>Radier, Piso de Concreto e Laje sobre Solo</v>
          </cell>
          <cell r="F8868" t="str">
            <v>SINAPI Mai/26</v>
          </cell>
        </row>
        <row r="8869">
          <cell r="A8869">
            <v>103059</v>
          </cell>
          <cell r="B8869" t="str">
            <v>EXECUÇÃO DE PISO DE CONCRETO, SEM ACABAMENTO SUPERFICIAL, ESPESSURA DE 25 CM, FCK = 30 MPA, COM USO DE FORMAS METÁLICAS. AF_09/2021</v>
          </cell>
          <cell r="C8869" t="str">
            <v>M2</v>
          </cell>
          <cell r="D8869">
            <v>0</v>
          </cell>
          <cell r="E8869" t="str">
            <v>Radier, Piso de Concreto e Laje sobre Solo</v>
          </cell>
          <cell r="F8869" t="str">
            <v>SINAPI Mai/26</v>
          </cell>
        </row>
        <row r="8870">
          <cell r="A8870">
            <v>97101</v>
          </cell>
          <cell r="B8870" t="str">
            <v>EXECUÇÃO DE RADIER, ESPESSURA DE 10 CM, FCK = 30 MPA, COM USO DE FORMAS EM MADEIRA SERRADA. AF_09/2021</v>
          </cell>
          <cell r="C8870" t="str">
            <v>M2</v>
          </cell>
          <cell r="D8870">
            <v>173.75</v>
          </cell>
          <cell r="E8870" t="str">
            <v>Radier, Piso de Concreto e Laje sobre Solo</v>
          </cell>
          <cell r="F8870" t="str">
            <v>SINAPI Mai/26</v>
          </cell>
        </row>
        <row r="8871">
          <cell r="A8871">
            <v>97098</v>
          </cell>
          <cell r="B8871" t="str">
            <v>EXECUÇÃO DE RADIER, ESPESSURA DE 10 CM, FCK = 30 MPA, COM USO DE FORMAS METÁLICAS. AF_09/2021</v>
          </cell>
          <cell r="C8871" t="str">
            <v>M2</v>
          </cell>
          <cell r="D8871">
            <v>0</v>
          </cell>
          <cell r="E8871" t="str">
            <v>Radier, Piso de Concreto e Laje sobre Solo</v>
          </cell>
          <cell r="F8871" t="str">
            <v>SINAPI Mai/26</v>
          </cell>
        </row>
        <row r="8872">
          <cell r="A8872">
            <v>97102</v>
          </cell>
          <cell r="B8872" t="str">
            <v>EXECUÇÃO DE RADIER, ESPESSURA DE 15 CM, FCK = 30 MPA, COM USO DE FORMAS EM MADEIRA SERRADA. AF_09/2021</v>
          </cell>
          <cell r="C8872" t="str">
            <v>M2</v>
          </cell>
          <cell r="D8872">
            <v>216.6</v>
          </cell>
          <cell r="E8872" t="str">
            <v>Radier, Piso de Concreto e Laje sobre Solo</v>
          </cell>
          <cell r="F8872" t="str">
            <v>SINAPI Mai/26</v>
          </cell>
        </row>
        <row r="8873">
          <cell r="A8873">
            <v>97099</v>
          </cell>
          <cell r="B8873" t="str">
            <v>EXECUÇÃO DE RADIER, ESPESSURA DE 15 CM, FCK = 30 MPA, COM USO DE FORMAS METÁLICAS. AF_09/2021</v>
          </cell>
          <cell r="C8873" t="str">
            <v>M2</v>
          </cell>
          <cell r="D8873">
            <v>0</v>
          </cell>
          <cell r="E8873" t="str">
            <v>Radier, Piso de Concreto e Laje sobre Solo</v>
          </cell>
          <cell r="F8873" t="str">
            <v>SINAPI Mai/26</v>
          </cell>
        </row>
        <row r="8874">
          <cell r="A8874">
            <v>97103</v>
          </cell>
          <cell r="B8874" t="str">
            <v>EXECUÇÃO DE RADIER, ESPESSURA DE 20 CM, FCK = 30 MPA, COM USO DE FORMAS EM MADEIRA SERRADA. AF_09/2021</v>
          </cell>
          <cell r="C8874" t="str">
            <v>M2</v>
          </cell>
          <cell r="D8874">
            <v>256.35000000000002</v>
          </cell>
          <cell r="E8874" t="str">
            <v>Radier, Piso de Concreto e Laje sobre Solo</v>
          </cell>
          <cell r="F8874" t="str">
            <v>SINAPI Mai/26</v>
          </cell>
        </row>
        <row r="8875">
          <cell r="A8875">
            <v>97100</v>
          </cell>
          <cell r="B8875" t="str">
            <v>EXECUÇÃO DE RADIER, ESPESSURA DE 20 CM, FCK = 30 MPA, COM USO DE FORMAS METÁLICAS. AF_09/2021</v>
          </cell>
          <cell r="C8875" t="str">
            <v>M2</v>
          </cell>
          <cell r="D8875">
            <v>0</v>
          </cell>
          <cell r="E8875" t="str">
            <v>Radier, Piso de Concreto e Laje sobre Solo</v>
          </cell>
          <cell r="F8875" t="str">
            <v>SINAPI Mai/26</v>
          </cell>
        </row>
        <row r="8876">
          <cell r="A8876">
            <v>103072</v>
          </cell>
          <cell r="B8876" t="str">
            <v>EXECUÇÃO DE RADIER, ESPESSURA DE 25 CM, FCK = 30 MPA, COM USO DE FORMAS EM MADEIRA SERRADA. AF_09/2021</v>
          </cell>
          <cell r="C8876" t="str">
            <v>M2</v>
          </cell>
          <cell r="D8876">
            <v>301.95999999999998</v>
          </cell>
          <cell r="E8876" t="str">
            <v>Radier, Piso de Concreto e Laje sobre Solo</v>
          </cell>
          <cell r="F8876" t="str">
            <v>SINAPI Mai/26</v>
          </cell>
        </row>
        <row r="8877">
          <cell r="A8877">
            <v>103055</v>
          </cell>
          <cell r="B8877" t="str">
            <v>EXECUÇÃO DE RADIER, ESPESSURA DE 25 CM, FCK = 30 MPA, COM USO DE FORMAS METÁLICAS. AF_09/2021</v>
          </cell>
          <cell r="C8877" t="str">
            <v>M2</v>
          </cell>
          <cell r="D8877">
            <v>0</v>
          </cell>
          <cell r="E8877" t="str">
            <v>Radier, Piso de Concreto e Laje sobre Solo</v>
          </cell>
          <cell r="F8877" t="str">
            <v>SINAPI Mai/26</v>
          </cell>
        </row>
        <row r="8878">
          <cell r="A8878">
            <v>103073</v>
          </cell>
          <cell r="B8878" t="str">
            <v>EXECUÇÃO DE RADIER, ESPESSURA DE 30 CM, FCK = 30 MPA, COM USO DE FORMAS EM MADEIRA SERRADA. AF_09/2021</v>
          </cell>
          <cell r="C8878" t="str">
            <v>M2</v>
          </cell>
          <cell r="D8878">
            <v>361.8</v>
          </cell>
          <cell r="E8878" t="str">
            <v>Radier, Piso de Concreto e Laje sobre Solo</v>
          </cell>
          <cell r="F8878" t="str">
            <v>SINAPI Mai/26</v>
          </cell>
        </row>
        <row r="8879">
          <cell r="A8879">
            <v>103056</v>
          </cell>
          <cell r="B8879" t="str">
            <v>EXECUÇÃO DE RADIER, ESPESSURA DE 30 CM, FCK = 30 MPA, COM USO DE FORMAS METÁLICAS. AF_09/2021</v>
          </cell>
          <cell r="C8879" t="str">
            <v>M2</v>
          </cell>
          <cell r="D8879">
            <v>0</v>
          </cell>
          <cell r="E8879" t="str">
            <v>Radier, Piso de Concreto e Laje sobre Solo</v>
          </cell>
          <cell r="F8879" t="str">
            <v>SINAPI Mai/26</v>
          </cell>
        </row>
        <row r="8880">
          <cell r="A8880">
            <v>97086</v>
          </cell>
          <cell r="B8880" t="str">
            <v>FABRICAÇÃO, MONTAGEM E DESMONTAGEM DE FORMA PARA RADIER, PISO DE CONCRETO OU LAJE SOBRE SOLO, EM MADEIRA SERRADA, 4 UTILIZAÇÕES. AF_09/2021</v>
          </cell>
          <cell r="C8880" t="str">
            <v>M2</v>
          </cell>
          <cell r="D8880">
            <v>168.59</v>
          </cell>
          <cell r="E8880" t="str">
            <v>Radier, Piso de Concreto e Laje sobre Solo</v>
          </cell>
          <cell r="F8880" t="str">
            <v>SINAPI Mai/26</v>
          </cell>
        </row>
        <row r="8881">
          <cell r="A8881">
            <v>97085</v>
          </cell>
          <cell r="B8881" t="str">
            <v>MONTAGEM E DESMONTAGEM DE FORMA PARA RADIER, PISO DE CONCRETO OU LAJE SOBRE SOLO, COM SISTEMA DE FORMAS MANUSEÁVEIS METÁLICAS. AF_09/2021</v>
          </cell>
          <cell r="C8881" t="str">
            <v>M2</v>
          </cell>
          <cell r="D8881">
            <v>0</v>
          </cell>
          <cell r="E8881" t="str">
            <v>Radier, Piso de Concreto e Laje sobre Solo</v>
          </cell>
          <cell r="F8881" t="str">
            <v>SINAPI Mai/26</v>
          </cell>
        </row>
        <row r="8882">
          <cell r="A8882">
            <v>104766</v>
          </cell>
          <cell r="B8882" t="str">
            <v>CHUMBAMENTO LINEAR EM ALVENARIA PARA ELETRODUTOS COM DIÂMETROS MENORES OU IGUAIS A 40 MM. AF_09/2023</v>
          </cell>
          <cell r="C8882" t="str">
            <v>M</v>
          </cell>
          <cell r="D8882">
            <v>22.9</v>
          </cell>
          <cell r="E8882" t="str">
            <v>Rasgos e Fixações</v>
          </cell>
          <cell r="F8882" t="str">
            <v>SINAPI Mai/26</v>
          </cell>
        </row>
        <row r="8883">
          <cell r="A8883">
            <v>90467</v>
          </cell>
          <cell r="B8883" t="str">
            <v>CHUMBAMENTO LINEAR EM ALVENARIA PARA RAMAIS/DISTRIBUIÇÃO DE INSTALAÇÕES HIDRÁULICAS COM DIÂMETROS MAIORES QUE 40 MM E MENORES OU IGUAIS A 75 MM. AF_09/2023</v>
          </cell>
          <cell r="C8883" t="str">
            <v>M</v>
          </cell>
          <cell r="D8883">
            <v>31.71</v>
          </cell>
          <cell r="E8883" t="str">
            <v>Rasgos e Fixações</v>
          </cell>
          <cell r="F8883" t="str">
            <v>SINAPI Mai/26</v>
          </cell>
        </row>
        <row r="8884">
          <cell r="A8884">
            <v>90466</v>
          </cell>
          <cell r="B8884" t="str">
            <v>CHUMBAMENTO LINEAR EM ALVENARIA PARA RAMAIS/DISTRIBUIÇÃO DE INSTALAÇÕES HIDRÁULICAS COM DIÂMETROS MENORES OU IGUAIS A 40 MM. AF_09/2023</v>
          </cell>
          <cell r="C8884" t="str">
            <v>M</v>
          </cell>
          <cell r="D8884">
            <v>21.13</v>
          </cell>
          <cell r="E8884" t="str">
            <v>Rasgos e Fixações</v>
          </cell>
          <cell r="F8884" t="str">
            <v>SINAPI Mai/26</v>
          </cell>
        </row>
        <row r="8885">
          <cell r="A8885">
            <v>90469</v>
          </cell>
          <cell r="B8885" t="str">
            <v>CHUMBAMENTO LINEAR EM CONTRAPISO PARA RAMAIS/DISTRIBUIÇÃO DE INSTALAÇÕES HIDRÁULICAS COM DIÂMETROS MAIORES QUE 40 MM E MENORES OU IGUAIS A 75 MM. AF_09/2023</v>
          </cell>
          <cell r="C8885" t="str">
            <v>M</v>
          </cell>
          <cell r="D8885">
            <v>14.74</v>
          </cell>
          <cell r="E8885" t="str">
            <v>Rasgos e Fixações</v>
          </cell>
          <cell r="F8885" t="str">
            <v>SINAPI Mai/26</v>
          </cell>
        </row>
        <row r="8886">
          <cell r="A8886">
            <v>90470</v>
          </cell>
          <cell r="B8886" t="str">
            <v>CHUMBAMENTO LINEAR EM CONTRAPISO PARA RAMAIS/DISTRIBUIÇÃO DE INSTALAÇÕES HIDRÁULICAS COM DIÂMETROS MAIORES QUE 75 MM E MENORES OU IGUAIS A 100 MM. AF_09/2023</v>
          </cell>
          <cell r="C8886" t="str">
            <v>M</v>
          </cell>
          <cell r="D8886">
            <v>19.38</v>
          </cell>
          <cell r="E8886" t="str">
            <v>Rasgos e Fixações</v>
          </cell>
          <cell r="F8886" t="str">
            <v>SINAPI Mai/26</v>
          </cell>
        </row>
        <row r="8887">
          <cell r="A8887">
            <v>90468</v>
          </cell>
          <cell r="B8887" t="str">
            <v>CHUMBAMENTO LINEAR EM CONTRAPISO PARA RAMAIS/DISTRIBUIÇÃO DE INSTALAÇÕES HIDRÁULICAS COM DIÂMETROS MENORES OU IGUAIS A 40 MM. AF_09/2023</v>
          </cell>
          <cell r="C8887" t="str">
            <v>M</v>
          </cell>
          <cell r="D8887">
            <v>9.75</v>
          </cell>
          <cell r="E8887" t="str">
            <v>Rasgos e Fixações</v>
          </cell>
          <cell r="F8887" t="str">
            <v>SINAPI Mai/26</v>
          </cell>
        </row>
        <row r="8888">
          <cell r="A8888">
            <v>91188</v>
          </cell>
          <cell r="B8888" t="str">
            <v>CHUMBAMENTO PONTUAL DE ABERTURA EM LAJE COM PASSAGEM DE 1 TUBO COM DIÂMETRO DE 50 MM. AF_09/2023</v>
          </cell>
          <cell r="C8888" t="str">
            <v>UN</v>
          </cell>
          <cell r="D8888">
            <v>17.34</v>
          </cell>
          <cell r="E8888" t="str">
            <v>Rasgos e Fixações</v>
          </cell>
          <cell r="F8888" t="str">
            <v>SINAPI Mai/26</v>
          </cell>
        </row>
        <row r="8889">
          <cell r="A8889">
            <v>91189</v>
          </cell>
          <cell r="B8889" t="str">
            <v>CHUMBAMENTO PONTUAL DE ABERTURA EM LAJE COM PASSAGEM DE 5 TUBOS COM DIÂMETROS DE 50 MM. AF_09/2023</v>
          </cell>
          <cell r="C8889" t="str">
            <v>UN</v>
          </cell>
          <cell r="D8889">
            <v>88.65</v>
          </cell>
          <cell r="E8889" t="str">
            <v>Rasgos e Fixações</v>
          </cell>
          <cell r="F8889" t="str">
            <v>SINAPI Mai/26</v>
          </cell>
        </row>
        <row r="8890">
          <cell r="A8890">
            <v>91192</v>
          </cell>
          <cell r="B8890" t="str">
            <v>CHUMBAMENTO PONTUAL EM PASSAGEM DE TUBO COM DIÂMETRO MAIOR QUE 75 MM E MENORES OU IGUAIS A 150 MM. AF_09/2023</v>
          </cell>
          <cell r="C8890" t="str">
            <v>UN</v>
          </cell>
          <cell r="D8890">
            <v>26.38</v>
          </cell>
          <cell r="E8890" t="str">
            <v>Rasgos e Fixações</v>
          </cell>
          <cell r="F8890" t="str">
            <v>SINAPI Mai/26</v>
          </cell>
        </row>
        <row r="8891">
          <cell r="A8891">
            <v>91190</v>
          </cell>
          <cell r="B8891" t="str">
            <v>CHUMBAMENTO PONTUAL EM PASSAGEM DE TUBO COM DIÂMETRO MENOR OU IGUAL A 40 MM. AF_09/2023</v>
          </cell>
          <cell r="C8891" t="str">
            <v>UN</v>
          </cell>
          <cell r="D8891">
            <v>13.88</v>
          </cell>
          <cell r="E8891" t="str">
            <v>Rasgos e Fixações</v>
          </cell>
          <cell r="F8891" t="str">
            <v>SINAPI Mai/26</v>
          </cell>
        </row>
        <row r="8892">
          <cell r="A8892">
            <v>91191</v>
          </cell>
          <cell r="B8892" t="str">
            <v>CHUMBAMENTO PONTUAL EM PASSAGEM DE TUBO COM DIÂMETROS ENTRE 40 MM E 75 MM. AF_09/2023</v>
          </cell>
          <cell r="C8892" t="str">
            <v>UN</v>
          </cell>
          <cell r="D8892">
            <v>18.350000000000001</v>
          </cell>
          <cell r="E8892" t="str">
            <v>Rasgos e Fixações</v>
          </cell>
          <cell r="F8892" t="str">
            <v>SINAPI Mai/26</v>
          </cell>
        </row>
        <row r="8893">
          <cell r="A8893">
            <v>95541</v>
          </cell>
          <cell r="B8893" t="str">
            <v>FIXAÇÃO DE DUTOS FLEXÍVEIS CIRCULARES, DIÂMETRO 109 MM OU 4", COM ABRAÇADEIRA METÁLICA FLEXÍVEL FIXADA DIRETAMENTE NA LAJE, SOMENTE MÃO DE OBRA. AF_09/2023</v>
          </cell>
          <cell r="C8893" t="str">
            <v>UN</v>
          </cell>
          <cell r="D8893">
            <v>35.96</v>
          </cell>
          <cell r="E8893" t="str">
            <v>Rasgos e Fixações</v>
          </cell>
          <cell r="F8893" t="str">
            <v>SINAPI Mai/26</v>
          </cell>
        </row>
        <row r="8894">
          <cell r="A8894">
            <v>96564</v>
          </cell>
          <cell r="B8894" t="str">
            <v>FIXAÇÃO DE DUTOS FLEXÍVEIS CIRCULARES, DIÂMETRO 109 MM OU 4", COM ABRAÇADEIRA METÁLICA FLEXÍVEL FIXADA DIRETAMENTE NA LAJE. AF_09/2023</v>
          </cell>
          <cell r="C8894" t="str">
            <v>M</v>
          </cell>
          <cell r="D8894">
            <v>0</v>
          </cell>
          <cell r="E8894" t="str">
            <v>Rasgos e Fixações</v>
          </cell>
          <cell r="F8894" t="str">
            <v>SINAPI Mai/26</v>
          </cell>
        </row>
        <row r="8895">
          <cell r="A8895">
            <v>104785</v>
          </cell>
          <cell r="B8895" t="str">
            <v>FIXAÇÃO DE ELETRODUTOS, DIÂMETROS MENORES OU IGUAIS A 40 MM, COM ABRAÇADEIRA METÁLICA RÍGIDA TIPO D COM PARAFUSO DE FIXAÇÃO 1 1/4", FIXADA DIRETAMENTE NA LAJE OU PAREDE. AF_09/2023</v>
          </cell>
          <cell r="C8895" t="str">
            <v>M</v>
          </cell>
          <cell r="D8895">
            <v>14.64</v>
          </cell>
          <cell r="E8895" t="str">
            <v>Rasgos e Fixações</v>
          </cell>
          <cell r="F8895" t="str">
            <v>SINAPI Mai/26</v>
          </cell>
        </row>
        <row r="8896">
          <cell r="A8896">
            <v>91166</v>
          </cell>
          <cell r="B8896" t="str">
            <v>FIXAÇÃO DE TUBOS HORIZONTAIS DE PEX OU MULTICAMADAS, DIÂMETROS IGUAIS OU INFERIORES A 40 MM, COM ABRAÇADEIRA PLÁSTICA FIXADA EM LAJE. AF_09/2023_PE</v>
          </cell>
          <cell r="C8896" t="str">
            <v>M</v>
          </cell>
          <cell r="D8896">
            <v>5.05</v>
          </cell>
          <cell r="E8896" t="str">
            <v>Rasgos e Fixações</v>
          </cell>
          <cell r="F8896" t="str">
            <v>SINAPI Mai/26</v>
          </cell>
        </row>
        <row r="8897">
          <cell r="A8897">
            <v>91167</v>
          </cell>
          <cell r="B8897" t="str">
            <v>FIXAÇÃO DE TUBOS HORIZONTAIS DE PPR DIÂMETROS MENORES OU IGUAIS A 40 MM COM ABRAÇADEIRA METÁLICA RÍGIDA TIPO U PERFIL 1 1/4", FIXADA EM PERFILADO EM LAJE. AF_09/2023_PS</v>
          </cell>
          <cell r="C8897" t="str">
            <v>M</v>
          </cell>
          <cell r="D8897">
            <v>12.07</v>
          </cell>
          <cell r="E8897" t="str">
            <v>Rasgos e Fixações</v>
          </cell>
          <cell r="F8897" t="str">
            <v>SINAPI Mai/26</v>
          </cell>
        </row>
        <row r="8898">
          <cell r="A8898">
            <v>91176</v>
          </cell>
          <cell r="B8898" t="str">
            <v>FIXAÇÃO DE TUBOS HORIZONTAIS DE PPR DIÂMETROS MENORES OU IGUAIS A 40 MM, COM ABRAÇADEIRA METÁLICA RÍGIDA TIPO D COM PARAFUSO DE FIXAÇÃO 1 1/4", FIXADA DIRETAMENTE NA LAJE OU PAREDE. AF_09/2023</v>
          </cell>
          <cell r="C8898" t="str">
            <v>M</v>
          </cell>
          <cell r="D8898">
            <v>19.57</v>
          </cell>
          <cell r="E8898" t="str">
            <v>Rasgos e Fixações</v>
          </cell>
          <cell r="F8898" t="str">
            <v>SINAPI Mai/26</v>
          </cell>
        </row>
        <row r="8899">
          <cell r="A8899">
            <v>91182</v>
          </cell>
          <cell r="B8899" t="str">
            <v>FIXAÇÃO DE TUBOS HORIZONTAIS DE PPR, DIÂMETROS MENORES OU IGUAIS A 40 MM, COM ABRAÇADEIRA METÁLICA FLEXÍVEL 18 MM, FIXADA DIRETAMENTE NA LAJE. AF_09/2023</v>
          </cell>
          <cell r="C8899" t="str">
            <v>M</v>
          </cell>
          <cell r="D8899">
            <v>34.42</v>
          </cell>
          <cell r="E8899" t="str">
            <v>Rasgos e Fixações</v>
          </cell>
          <cell r="F8899" t="str">
            <v>SINAPI Mai/26</v>
          </cell>
        </row>
        <row r="8900">
          <cell r="A8900">
            <v>91186</v>
          </cell>
          <cell r="B8900" t="str">
            <v>FIXAÇÃO DE TUBOS HORIZONTAIS DE PVC ÁGUA, PVC ESGOTO, PVC ÁGUA PLUVIAL, CPVC, PPR, COBRE OU AÇO, DIÂMETROS MAIORES QUE 40 MM E MENORES OU IGUAIS A 75 MM, COM ABRAÇADEIRA METÁLICA FLEXÍVEL 18 MM, FIXADA DIRETAMENTE NA LAJE. AF_09/2023</v>
          </cell>
          <cell r="C8900" t="str">
            <v>M</v>
          </cell>
          <cell r="D8900">
            <v>38.04</v>
          </cell>
          <cell r="E8900" t="str">
            <v>Rasgos e Fixações</v>
          </cell>
          <cell r="F8900" t="str">
            <v>SINAPI Mai/26</v>
          </cell>
        </row>
        <row r="8901">
          <cell r="A8901">
            <v>91171</v>
          </cell>
          <cell r="B8901" t="str">
            <v>FIXAÇÃO DE TUBOS HORIZONTAIS DE PVC ÁGUA, PVC ESGOTO, PVC ÁGUA PLUVIAL, CPVC, PPR, COBRE OU AÇO, DIÂMETROS MAIORES QUE 40 MM E MENORES OU IGUAIS A 75 MM, COM ABRAÇADEIRA METÁLICA RÍGIDA TIPO U PERFIL 2 1/2", FIXADA EM PERFILADO EM LAJE. AF_09/2023_PS</v>
          </cell>
          <cell r="C8901" t="str">
            <v>M</v>
          </cell>
          <cell r="D8901">
            <v>19.190000000000001</v>
          </cell>
          <cell r="E8901" t="str">
            <v>Rasgos e Fixações</v>
          </cell>
          <cell r="F8901" t="str">
            <v>SINAPI Mai/26</v>
          </cell>
        </row>
        <row r="8902">
          <cell r="A8902">
            <v>91187</v>
          </cell>
          <cell r="B8902" t="str">
            <v>FIXAÇÃO DE TUBOS HORIZONTAIS DE PVC ÁGUA, PVC ESGOTO, PVC ÁGUA PLUVIAL, CPVC, PPR, COBRE OU AÇO, DIÂMETROS MAIORES QUE 75 MM E MENORES OU IGUAIS A 100 MM, COM ABRAÇADEIRA METÁLICA FLEXÍVEL 18 MM, FIXADA DIRETAMENTE NA LAJE. AF_09/2023</v>
          </cell>
          <cell r="C8902" t="str">
            <v>M</v>
          </cell>
          <cell r="D8902">
            <v>34.35</v>
          </cell>
          <cell r="E8902" t="str">
            <v>Rasgos e Fixações</v>
          </cell>
          <cell r="F8902" t="str">
            <v>SINAPI Mai/26</v>
          </cell>
        </row>
        <row r="8903">
          <cell r="A8903">
            <v>91172</v>
          </cell>
          <cell r="B8903" t="str">
            <v>FIXAÇÃO DE TUBOS HORIZONTAIS DE PVC ÁGUA, PVC ESGOTO, PVC ÁGUA PLUVIAL, CPVC, PPR, COBRE OU AÇO, DIÂMETROS MAIORES QUE 75 MM E MENORES OU IGUAIS A 100 MM, COM ABRAÇADEIRA METÁLICA RÍGIDA TIPO U PERFIL 4", FIXADA EM PERFILADO EM LAJE. AF_09/2023_PS</v>
          </cell>
          <cell r="C8903" t="str">
            <v>M</v>
          </cell>
          <cell r="D8903">
            <v>22.95</v>
          </cell>
          <cell r="E8903" t="str">
            <v>Rasgos e Fixações</v>
          </cell>
          <cell r="F8903" t="str">
            <v>SINAPI Mai/26</v>
          </cell>
        </row>
        <row r="8904">
          <cell r="A8904">
            <v>91185</v>
          </cell>
          <cell r="B8904" t="str">
            <v>FIXAÇÃO DE TUBOS HORIZONTAIS DE PVC ÁGUA, PVC ESGOTO, PVC ÁGUA PLUVIAL, CPVC, PPR, COBRE OU AÇO, DIÂMETROS MENORES OU IGUAIS A 40 MM, COM ABRAÇADEIRA METÁLICA FLEXÍVEL 18 MM, FIXADA DIRETAMENTE NA LAJE. AF_09/2023</v>
          </cell>
          <cell r="C8904" t="str">
            <v>M</v>
          </cell>
          <cell r="D8904">
            <v>34.42</v>
          </cell>
          <cell r="E8904" t="str">
            <v>Rasgos e Fixações</v>
          </cell>
          <cell r="F8904" t="str">
            <v>SINAPI Mai/26</v>
          </cell>
        </row>
        <row r="8905">
          <cell r="A8905">
            <v>91170</v>
          </cell>
          <cell r="B8905" t="str">
            <v>FIXAÇÃO DE TUBOS HORIZONTAIS DE PVC ÁGUA, PVC ESGOTO, PVC ÁGUA PLUVIAL, CPVC, PPR, COBRE OU AÇO, DIÂMETROS MENORES OU IGUAIS A 40 MM, COM ABRAÇADEIRA METÁLICA RÍGIDA TIPO U PERFIL 1 1/4", FIXADA EM PERFILADO EM LAJE. AF_09/2023_PS</v>
          </cell>
          <cell r="C8905" t="str">
            <v>M</v>
          </cell>
          <cell r="D8905">
            <v>12.07</v>
          </cell>
          <cell r="E8905" t="str">
            <v>Rasgos e Fixações</v>
          </cell>
          <cell r="F8905" t="str">
            <v>SINAPI Mai/26</v>
          </cell>
        </row>
        <row r="8906">
          <cell r="A8906">
            <v>91180</v>
          </cell>
          <cell r="B8906" t="str">
            <v>FIXAÇÃO DE TUBOS HORIZONTAIS DE PVC ÁGUA/PVC ESGOTO/PVC PLUVIAL/CPVC/PPR/COBRE OU AÇO, DIÂMETROS MAIORES QUE 40 MM E MENORES OU IGUAIS A 75 MM, COM ABRAÇADEIRA TIPO D COM PARAFUSO DE FIXAÇÃO 2 1/2", FIXADA DIRETAMENTE NA LAJE OU PAREDE. AF_09/2023</v>
          </cell>
          <cell r="C8906" t="str">
            <v>M</v>
          </cell>
          <cell r="D8906">
            <v>26.22</v>
          </cell>
          <cell r="E8906" t="str">
            <v>Rasgos e Fixações</v>
          </cell>
          <cell r="F8906" t="str">
            <v>SINAPI Mai/26</v>
          </cell>
        </row>
        <row r="8907">
          <cell r="A8907">
            <v>91181</v>
          </cell>
          <cell r="B8907" t="str">
            <v>FIXAÇÃO DE TUBOS HORIZONTAIS DE PVC ÁGUA/PVC ESGOTO/PVC PLUVIAL/CPVC/PPR/COBRE OU AÇO, DIÂMETROS MAIORES QUE 75 MM E MENORES OU IGUAIS A 100 MM, COM ABRAÇADEIRA TIPO D COM PARAFUSO DE FIXAÇÃO 4", FIXADA DIRETAMENTE NA LAJE OU PAREDE. AF_09/2023</v>
          </cell>
          <cell r="C8907" t="str">
            <v>M</v>
          </cell>
          <cell r="D8907">
            <v>27.66</v>
          </cell>
          <cell r="E8907" t="str">
            <v>Rasgos e Fixações</v>
          </cell>
          <cell r="F8907" t="str">
            <v>SINAPI Mai/26</v>
          </cell>
        </row>
        <row r="8908">
          <cell r="A8908">
            <v>91179</v>
          </cell>
          <cell r="B8908" t="str">
            <v>FIXAÇÃO DE TUBOS HORIZONTAIS DE PVC ÁGUA/PVC ESGOTO/PVC PLUVIAL/CPVC/PPR/COBRE OU AÇO, DIÂMETROS MENORES OU IGUAIS A 40 MM, COM ABRAÇADEIRA METÁLICA RÍGIDA TIPO D COM PARAFUSO DE FIXAÇÃO 1 1/4", FIXADA DIRETAMENTE NA LAJE OU PAREDE. AF_09/2023</v>
          </cell>
          <cell r="C8908" t="str">
            <v>M</v>
          </cell>
          <cell r="D8908">
            <v>19.57</v>
          </cell>
          <cell r="E8908" t="str">
            <v>Rasgos e Fixações</v>
          </cell>
          <cell r="F8908" t="str">
            <v>SINAPI Mai/26</v>
          </cell>
        </row>
        <row r="8909">
          <cell r="A8909">
            <v>91174</v>
          </cell>
          <cell r="B8909" t="str">
            <v>FIXAÇÃO DE TUBOS VERTICAIS DE PVC ÁGUA, PVC ESGOTO, PVC ÁGUA PLUVIAL, CPVC, PPR, COBRE OU AÇO, DIÂMETROS MAIORES QUE 40 MM E MENORES OU IGUAIS A 75 MM, COM ABRAÇADEIRA METÁLICA RÍGIDA TIPO U PERFIL 2 1/2", FIXADA EM PERFILADO EM PAREDE. AF_09/2023_PS</v>
          </cell>
          <cell r="C8909" t="str">
            <v>M</v>
          </cell>
          <cell r="D8909">
            <v>7.66</v>
          </cell>
          <cell r="E8909" t="str">
            <v>Rasgos e Fixações</v>
          </cell>
          <cell r="F8909" t="str">
            <v>SINAPI Mai/26</v>
          </cell>
        </row>
        <row r="8910">
          <cell r="A8910">
            <v>91175</v>
          </cell>
          <cell r="B8910" t="str">
            <v>FIXAÇÃO DE TUBOS VERTICAIS DE PVC ÁGUA, PVC ESGOTO, PVC ÁGUA PLUVIAL, CPVC, PPR, COBRE OU AÇO, DIÂMETROS MAIORES QUE 75 MM E MENORES OU IGUAIS A 100 MM, COM ABRAÇADEIRA METÁLICA RÍGIDA TIPO U PERFIL 4", FIXADA EM PERFILADO EM PAREDE. AF_09/2023_PS</v>
          </cell>
          <cell r="C8910" t="str">
            <v>M</v>
          </cell>
          <cell r="D8910">
            <v>12.39</v>
          </cell>
          <cell r="E8910" t="str">
            <v>Rasgos e Fixações</v>
          </cell>
          <cell r="F8910" t="str">
            <v>SINAPI Mai/26</v>
          </cell>
        </row>
        <row r="8911">
          <cell r="A8911">
            <v>91173</v>
          </cell>
          <cell r="B8911" t="str">
            <v>FIXAÇÃO DE TUBOS VERTICAIS DE PVC ÁGUA, PVC ESGOTO, PVC ÁGUA PLUVIAL, CPVC, PPR, COBRE OU AÇO, DIÂMETROS MENORES OU IGUAIS A 40 MM, COM ABRAÇADEIRA METÁLICA RÍGIDA TIPO U PERFIL 1 1/4", FIXADA EM PERFILADO EM PAREDE. AF_09/2023_PS</v>
          </cell>
          <cell r="C8911" t="str">
            <v>M</v>
          </cell>
          <cell r="D8911">
            <v>4.5</v>
          </cell>
          <cell r="E8911" t="str">
            <v>Rasgos e Fixações</v>
          </cell>
          <cell r="F8911" t="str">
            <v>SINAPI Mai/26</v>
          </cell>
        </row>
        <row r="8912">
          <cell r="A8912">
            <v>104759</v>
          </cell>
          <cell r="B8912" t="str">
            <v>FURO MANUAL EM ALVENARIA, PARA INSTALAÇÕES ELÉTRICAS, DIÂMETROS MAIORES QUE 40 MM E MENORES OU IGUAIS A 75 MM. AF_09/2023</v>
          </cell>
          <cell r="C8912" t="str">
            <v>UN</v>
          </cell>
          <cell r="D8912">
            <v>63.62</v>
          </cell>
          <cell r="E8912" t="str">
            <v>Rasgos e Fixações</v>
          </cell>
          <cell r="F8912" t="str">
            <v>SINAPI Mai/26</v>
          </cell>
        </row>
        <row r="8913">
          <cell r="A8913">
            <v>104760</v>
          </cell>
          <cell r="B8913" t="str">
            <v>FURO MANUAL EM ALVENARIA, PARA INSTALAÇÕES ELÉTRICAS, DIÂMETROS MAIORES QUE 75 MM E MENORES OU IGUAIS A 100 MM. AF_09/2023</v>
          </cell>
          <cell r="C8913" t="str">
            <v>UN</v>
          </cell>
          <cell r="D8913">
            <v>92.92</v>
          </cell>
          <cell r="E8913" t="str">
            <v>Rasgos e Fixações</v>
          </cell>
          <cell r="F8913" t="str">
            <v>SINAPI Mai/26</v>
          </cell>
        </row>
        <row r="8914">
          <cell r="A8914">
            <v>104758</v>
          </cell>
          <cell r="B8914" t="str">
            <v>FURO MANUAL EM ALVENARIA, PARA INSTALAÇÕES ELÉTRICAS, DIÂMETROS MENORES OU IGUAIS A 40 MM. AF_09/2023</v>
          </cell>
          <cell r="C8914" t="str">
            <v>UN</v>
          </cell>
          <cell r="D8914">
            <v>23.86</v>
          </cell>
          <cell r="E8914" t="str">
            <v>Rasgos e Fixações</v>
          </cell>
          <cell r="F8914" t="str">
            <v>SINAPI Mai/26</v>
          </cell>
        </row>
        <row r="8915">
          <cell r="A8915">
            <v>90437</v>
          </cell>
          <cell r="B8915" t="str">
            <v>FURO MANUAL EM ALVENARIA, PARA INSTALAÇÕES HIDRÁULICAS, DIÂMETROS MAIORES QUE 40 MM E MENORES OU IGUAIS A 75 MM. AF_09/2023</v>
          </cell>
          <cell r="C8915" t="str">
            <v>UN</v>
          </cell>
          <cell r="D8915">
            <v>57.95</v>
          </cell>
          <cell r="E8915" t="str">
            <v>Rasgos e Fixações</v>
          </cell>
          <cell r="F8915" t="str">
            <v>SINAPI Mai/26</v>
          </cell>
        </row>
        <row r="8916">
          <cell r="A8916">
            <v>90438</v>
          </cell>
          <cell r="B8916" t="str">
            <v>FURO MANUAL EM ALVENARIA, PARA INSTALAÇÕES HIDRÁULICAS, DIÂMETROS MAIORES QUE 75 MM E MENORES OU IGUAIS A 100 MM. AF_09/2023</v>
          </cell>
          <cell r="C8916" t="str">
            <v>UN</v>
          </cell>
          <cell r="D8916">
            <v>84.62</v>
          </cell>
          <cell r="E8916" t="str">
            <v>Rasgos e Fixações</v>
          </cell>
          <cell r="F8916" t="str">
            <v>SINAPI Mai/26</v>
          </cell>
        </row>
        <row r="8917">
          <cell r="A8917">
            <v>90436</v>
          </cell>
          <cell r="B8917" t="str">
            <v>FURO MANUAL EM ALVENARIA, PARA INSTALAÇÕES HIDRÁULICAS, DIÂMETROS MENORES OU IGUAIS A 40 MM. AF_09/2023</v>
          </cell>
          <cell r="C8917" t="str">
            <v>UN</v>
          </cell>
          <cell r="D8917">
            <v>21.74</v>
          </cell>
          <cell r="E8917" t="str">
            <v>Rasgos e Fixações</v>
          </cell>
          <cell r="F8917" t="str">
            <v>SINAPI Mai/26</v>
          </cell>
        </row>
        <row r="8918">
          <cell r="A8918">
            <v>104770</v>
          </cell>
          <cell r="B8918" t="str">
            <v>FURO MECANIZADO EM ALVENARIA, PARA INSTALAÇÕES ELÉTRICAS, DIÂMETROS MAIORES QUE 40 MM E MENORES OU IGUAIS A 75 MM. AF_09/2023</v>
          </cell>
          <cell r="C8918" t="str">
            <v>UN</v>
          </cell>
          <cell r="D8918">
            <v>2.7</v>
          </cell>
          <cell r="E8918" t="str">
            <v>Rasgos e Fixações</v>
          </cell>
          <cell r="F8918" t="str">
            <v>SINAPI Mai/26</v>
          </cell>
        </row>
        <row r="8919">
          <cell r="A8919">
            <v>104772</v>
          </cell>
          <cell r="B8919" t="str">
            <v>FURO MECANIZADO EM ALVENARIA, PARA INSTALAÇÕES ELÉTRICAS, DIÂMETROS MAIORES QUE 75 MM E MENORES OU IGUAIS A 100 MM. AF_09/2023</v>
          </cell>
          <cell r="C8919" t="str">
            <v>UN</v>
          </cell>
          <cell r="D8919">
            <v>3.94</v>
          </cell>
          <cell r="E8919" t="str">
            <v>Rasgos e Fixações</v>
          </cell>
          <cell r="F8919" t="str">
            <v>SINAPI Mai/26</v>
          </cell>
        </row>
        <row r="8920">
          <cell r="A8920">
            <v>104768</v>
          </cell>
          <cell r="B8920" t="str">
            <v>FURO MECANIZADO EM ALVENARIA, PARA INSTALAÇÕES ELÉTRICAS, DIÂMETROS MENORES OU IGUAIS A 40 MM. AF_09/2023</v>
          </cell>
          <cell r="C8920" t="str">
            <v>UN</v>
          </cell>
          <cell r="D8920">
            <v>1</v>
          </cell>
          <cell r="E8920" t="str">
            <v>Rasgos e Fixações</v>
          </cell>
          <cell r="F8920" t="str">
            <v>SINAPI Mai/26</v>
          </cell>
        </row>
        <row r="8921">
          <cell r="A8921">
            <v>104769</v>
          </cell>
          <cell r="B8921" t="str">
            <v>FURO MECANIZADO EM ALVENARIA, PARA INSTALAÇÕES HIDRÁULICAS, DIÂMETROS MAIORES QUE 40 MM E MENORES OU IGUAIS A 75 MM. AF_09/2023</v>
          </cell>
          <cell r="C8921" t="str">
            <v>UN</v>
          </cell>
          <cell r="D8921">
            <v>2.4500000000000002</v>
          </cell>
          <cell r="E8921" t="str">
            <v>Rasgos e Fixações</v>
          </cell>
          <cell r="F8921" t="str">
            <v>SINAPI Mai/26</v>
          </cell>
        </row>
        <row r="8922">
          <cell r="A8922">
            <v>104771</v>
          </cell>
          <cell r="B8922" t="str">
            <v>FURO MECANIZADO EM ALVENARIA, PARA INSTALAÇÕES HIDRÁULICAS, DIÂMETROS MAIORES QUE 75 MM E MENORES OU IGUAIS A 100 MM. AF_09/2023</v>
          </cell>
          <cell r="C8922" t="str">
            <v>UN</v>
          </cell>
          <cell r="D8922">
            <v>3.58</v>
          </cell>
          <cell r="E8922" t="str">
            <v>Rasgos e Fixações</v>
          </cell>
          <cell r="F8922" t="str">
            <v>SINAPI Mai/26</v>
          </cell>
        </row>
        <row r="8923">
          <cell r="A8923">
            <v>104767</v>
          </cell>
          <cell r="B8923" t="str">
            <v>FURO MECANIZADO EM ALVENARIA, PARA INSTALAÇÕES HIDRÁULICAS, DIÂMETROS MENORES OU IGUAIS A 40 MM. AF_09/2023</v>
          </cell>
          <cell r="C8923" t="str">
            <v>UN</v>
          </cell>
          <cell r="D8923">
            <v>0.92</v>
          </cell>
          <cell r="E8923" t="str">
            <v>Rasgos e Fixações</v>
          </cell>
          <cell r="F8923" t="str">
            <v>SINAPI Mai/26</v>
          </cell>
        </row>
        <row r="8924">
          <cell r="A8924">
            <v>104762</v>
          </cell>
          <cell r="B8924" t="str">
            <v>FURO MECANIZADO EM CONCRETO, COM MARTELO DEMOLIDOR, PARA INSTALAÇÕES ELÉTRICAS, DIÂMETROS MAIORES QUE 40 MM E MENORES OU IGUAIS A 75 MM. AF_09/2023</v>
          </cell>
          <cell r="C8924" t="str">
            <v>UN</v>
          </cell>
          <cell r="D8924">
            <v>35.81</v>
          </cell>
          <cell r="E8924" t="str">
            <v>Rasgos e Fixações</v>
          </cell>
          <cell r="F8924" t="str">
            <v>SINAPI Mai/26</v>
          </cell>
        </row>
        <row r="8925">
          <cell r="A8925">
            <v>104763</v>
          </cell>
          <cell r="B8925" t="str">
            <v>FURO MECANIZADO EM CONCRETO, COM MARTELO DEMOLIDOR, PARA INSTALAÇÕES ELÉTRICAS, DIÂMETROS MAIORES QUE 75 MM E MENORES OU IGUAIS A 150 MM. AF_09/2023</v>
          </cell>
          <cell r="C8925" t="str">
            <v>UN</v>
          </cell>
          <cell r="D8925">
            <v>52.29</v>
          </cell>
          <cell r="E8925" t="str">
            <v>Rasgos e Fixações</v>
          </cell>
          <cell r="F8925" t="str">
            <v>SINAPI Mai/26</v>
          </cell>
        </row>
        <row r="8926">
          <cell r="A8926">
            <v>104761</v>
          </cell>
          <cell r="B8926" t="str">
            <v>FURO MECANIZADO EM CONCRETO, COM MARTELO DEMOLIDOR, PARA INSTALAÇÕES ELÉTRICAS, DIÂMETROS MENORES OU IGUAIS A 40 MM. AF_09/2023</v>
          </cell>
          <cell r="C8926" t="str">
            <v>UN</v>
          </cell>
          <cell r="D8926">
            <v>13.42</v>
          </cell>
          <cell r="E8926" t="str">
            <v>Rasgos e Fixações</v>
          </cell>
          <cell r="F8926" t="str">
            <v>SINAPI Mai/26</v>
          </cell>
        </row>
        <row r="8927">
          <cell r="A8927">
            <v>90440</v>
          </cell>
          <cell r="B8927" t="str">
            <v>FURO MECANIZADO EM CONCRETO, COM MARTELO DEMOLIDOR, PARA INSTALAÇÕES HIDRÁULICAS, DIÂMETROS MAIORES QUE 40 MM E MENORES OU IGUAIS A 75 MM. AF_09/2023</v>
          </cell>
          <cell r="C8927" t="str">
            <v>UN</v>
          </cell>
          <cell r="D8927">
            <v>35.58</v>
          </cell>
          <cell r="E8927" t="str">
            <v>Rasgos e Fixações</v>
          </cell>
          <cell r="F8927" t="str">
            <v>SINAPI Mai/26</v>
          </cell>
        </row>
        <row r="8928">
          <cell r="A8928">
            <v>90441</v>
          </cell>
          <cell r="B8928" t="str">
            <v>FURO MECANIZADO EM CONCRETO, COM MARTELO DEMOLIDOR, PARA INSTALAÇÕES HIDRÁULICAS, DIÂMETROS MAIORES QUE 75 MM E MENORES OU IGUAIS A 150 MM. AF_09/2023</v>
          </cell>
          <cell r="C8928" t="str">
            <v>UN</v>
          </cell>
          <cell r="D8928">
            <v>51.96</v>
          </cell>
          <cell r="E8928" t="str">
            <v>Rasgos e Fixações</v>
          </cell>
          <cell r="F8928" t="str">
            <v>SINAPI Mai/26</v>
          </cell>
        </row>
        <row r="8929">
          <cell r="A8929">
            <v>90439</v>
          </cell>
          <cell r="B8929" t="str">
            <v>FURO MECANIZADO EM CONCRETO, COM MARTELO DEMOLIDOR, PARA INSTALAÇÕES HIDRÁULICAS, DIÂMETROS MENORES OU IGUAIS A 40 MM. AF_09/2023</v>
          </cell>
          <cell r="C8929" t="str">
            <v>UN</v>
          </cell>
          <cell r="D8929">
            <v>13.34</v>
          </cell>
          <cell r="E8929" t="str">
            <v>Rasgos e Fixações</v>
          </cell>
          <cell r="F8929" t="str">
            <v>SINAPI Mai/26</v>
          </cell>
        </row>
        <row r="8930">
          <cell r="A8930">
            <v>104776</v>
          </cell>
          <cell r="B8930" t="str">
            <v>FURO MECANIZADO EM CONCRETO, COM PERFURATRIZ, PARA INSTALAÇÕES ELÉTRICAS, DIÂMETROS MAIORES QUE 40 MM E MENORES OU IGUAIS A 75 MM. AF_09/2023</v>
          </cell>
          <cell r="C8930" t="str">
            <v>UN</v>
          </cell>
          <cell r="D8930">
            <v>9.08</v>
          </cell>
          <cell r="E8930" t="str">
            <v>Rasgos e Fixações</v>
          </cell>
          <cell r="F8930" t="str">
            <v>SINAPI Mai/26</v>
          </cell>
        </row>
        <row r="8931">
          <cell r="A8931">
            <v>104778</v>
          </cell>
          <cell r="B8931" t="str">
            <v>FURO MECANIZADO EM CONCRETO, COM PERFURATRIZ, PARA INSTALAÇÕES ELÉTRICAS, DIÂMETROS MAIORES QUE 75 MM E MENORES OU IGUAIS A 150 MM. AF_09/2023</v>
          </cell>
          <cell r="C8931" t="str">
            <v>UN</v>
          </cell>
          <cell r="D8931">
            <v>13.26</v>
          </cell>
          <cell r="E8931" t="str">
            <v>Rasgos e Fixações</v>
          </cell>
          <cell r="F8931" t="str">
            <v>SINAPI Mai/26</v>
          </cell>
        </row>
        <row r="8932">
          <cell r="A8932">
            <v>104774</v>
          </cell>
          <cell r="B8932" t="str">
            <v>FURO MECANIZADO EM CONCRETO, COM PERFURATRIZ, PARA INSTALAÇÕES ELÉTRICAS, DIÂMETROS MENORES OU IGUAIS A 40 MM. AF_09/2023</v>
          </cell>
          <cell r="C8932" t="str">
            <v>UN</v>
          </cell>
          <cell r="D8932">
            <v>3.4</v>
          </cell>
          <cell r="E8932" t="str">
            <v>Rasgos e Fixações</v>
          </cell>
          <cell r="F8932" t="str">
            <v>SINAPI Mai/26</v>
          </cell>
        </row>
        <row r="8933">
          <cell r="A8933">
            <v>104775</v>
          </cell>
          <cell r="B8933" t="str">
            <v>FURO MECANIZADO EM CONCRETO, COM PERFURATRIZ, PARA INSTALAÇÕES HIDRÁULICAS, DIÂMETROS MAIORES QUE 40 MM E MENORES OU IGUAIS A 75 MM. AF_09/2023</v>
          </cell>
          <cell r="C8933" t="str">
            <v>UN</v>
          </cell>
          <cell r="D8933">
            <v>8.34</v>
          </cell>
          <cell r="E8933" t="str">
            <v>Rasgos e Fixações</v>
          </cell>
          <cell r="F8933" t="str">
            <v>SINAPI Mai/26</v>
          </cell>
        </row>
        <row r="8934">
          <cell r="A8934">
            <v>104777</v>
          </cell>
          <cell r="B8934" t="str">
            <v>FURO MECANIZADO EM CONCRETO, COM PERFURATRIZ, PARA INSTALAÇÕES HIDRÁULICAS, DIÂMETROS MAIORES QUE 75 MM E MENORES OU IGUAIS A 150 MM. AF_09/2023</v>
          </cell>
          <cell r="C8934" t="str">
            <v>UN</v>
          </cell>
          <cell r="D8934">
            <v>12.18</v>
          </cell>
          <cell r="E8934" t="str">
            <v>Rasgos e Fixações</v>
          </cell>
          <cell r="F8934" t="str">
            <v>SINAPI Mai/26</v>
          </cell>
        </row>
        <row r="8935">
          <cell r="A8935">
            <v>104773</v>
          </cell>
          <cell r="B8935" t="str">
            <v>FURO MECANIZADO EM CONCRETO, COM PERFURATRIZ, PARA INSTALAÇÕES HIDRÁULICAS, DIÂMETROS MENORES OU IGUAIS A 40 MM. AF_09/2023</v>
          </cell>
          <cell r="C8935" t="str">
            <v>UN</v>
          </cell>
          <cell r="D8935">
            <v>3.11</v>
          </cell>
          <cell r="E8935" t="str">
            <v>Rasgos e Fixações</v>
          </cell>
          <cell r="F8935" t="str">
            <v>SINAPI Mai/26</v>
          </cell>
        </row>
        <row r="8936">
          <cell r="A8936">
            <v>104782</v>
          </cell>
          <cell r="B8936" t="str">
            <v>PASSANTE TIPO PEÇA EM FÔRMA DE MADEIRA, FIXADO EM LAJE, PARA PASSAGEM DE NO MÁXIMO 5 TUBOS DE 50 MM DE DIÂMETRO. AF_09/2023</v>
          </cell>
          <cell r="C8936" t="str">
            <v>UN</v>
          </cell>
          <cell r="D8936">
            <v>55.87</v>
          </cell>
          <cell r="E8936" t="str">
            <v>Rasgos e Fixações</v>
          </cell>
          <cell r="F8936" t="str">
            <v>SINAPI Mai/26</v>
          </cell>
        </row>
        <row r="8937">
          <cell r="A8937">
            <v>90451</v>
          </cell>
          <cell r="B8937" t="str">
            <v>PASSANTE TIPO PEÇA EM POLIESTIRENO (ISOPOR), FIXADO EM LAJE, PARA ABERTURA PARA PASSAGEM DE 1 TUBO DE ATÉ 50 MM DE DIÂMETRO. AF_09/2023</v>
          </cell>
          <cell r="C8937" t="str">
            <v>UN</v>
          </cell>
          <cell r="D8937">
            <v>8.09</v>
          </cell>
          <cell r="E8937" t="str">
            <v>Rasgos e Fixações</v>
          </cell>
          <cell r="F8937" t="str">
            <v>SINAPI Mai/26</v>
          </cell>
        </row>
        <row r="8938">
          <cell r="A8938">
            <v>90452</v>
          </cell>
          <cell r="B8938" t="str">
            <v>PASSANTE TIPO PEÇA EM POLIESTIRENO (ISOPOR), FIXADO EM LAJE, PARA PASSAGEM DE NO MÁXIMO 5 TUBOS DE 50 MM DE DIÂMETRO. AF_09/2023</v>
          </cell>
          <cell r="C8938" t="str">
            <v>UN</v>
          </cell>
          <cell r="D8938">
            <v>26.36</v>
          </cell>
          <cell r="E8938" t="str">
            <v>Rasgos e Fixações</v>
          </cell>
          <cell r="F8938" t="str">
            <v>SINAPI Mai/26</v>
          </cell>
        </row>
        <row r="8939">
          <cell r="A8939">
            <v>90455</v>
          </cell>
          <cell r="B8939" t="str">
            <v>PASSANTE TIPO TUBO COM DIÂMETRO DE 100 MM, FIXADO EM LAJE, PARA PASSAGEM DE TUBULAÇÕES COM NO MÁXIMO 75 MM DE DIÂMETRO. AF_09/2023</v>
          </cell>
          <cell r="C8939" t="str">
            <v>UN</v>
          </cell>
          <cell r="D8939">
            <v>10.92</v>
          </cell>
          <cell r="E8939" t="str">
            <v>Rasgos e Fixações</v>
          </cell>
          <cell r="F8939" t="str">
            <v>SINAPI Mai/26</v>
          </cell>
        </row>
        <row r="8940">
          <cell r="A8940">
            <v>104784</v>
          </cell>
          <cell r="B8940" t="str">
            <v>PASSANTE TIPO TUBO COM DIÂMETRO DE 150 MM, FIXADO EM LAJE, PARA PASSAGEM DE TUBULAÇÕES COM NO MÁXIMO 100 MM DE DIÂMETRO. AF_09/2023</v>
          </cell>
          <cell r="C8940" t="str">
            <v>UN</v>
          </cell>
          <cell r="D8940">
            <v>18.5</v>
          </cell>
          <cell r="E8940" t="str">
            <v>Rasgos e Fixações</v>
          </cell>
          <cell r="F8940" t="str">
            <v>SINAPI Mai/26</v>
          </cell>
        </row>
        <row r="8941">
          <cell r="A8941">
            <v>90453</v>
          </cell>
          <cell r="B8941" t="str">
            <v>PASSANTE TIPO TUBO COM DIÂMETRO DE 40 MM, FIXADO EM LAJE, PARA PASSAGEM DE TUBULAÇÕES COM NO MÁXIMO 32 MM DE DIÂMETRO. AF_09/2023</v>
          </cell>
          <cell r="C8941" t="str">
            <v>UN</v>
          </cell>
          <cell r="D8941">
            <v>5.14</v>
          </cell>
          <cell r="E8941" t="str">
            <v>Rasgos e Fixações</v>
          </cell>
          <cell r="F8941" t="str">
            <v>SINAPI Mai/26</v>
          </cell>
        </row>
        <row r="8942">
          <cell r="A8942">
            <v>104783</v>
          </cell>
          <cell r="B8942" t="str">
            <v>PASSANTE TIPO TUBO COM DIÂMETRO DE 50 MM, FIXADO EM LAJE, PARA PASSAGEM DE TUBULAÇÕES COM NO MÁXIMO 40 MM DE DIÂMETRO. AF_09/2023</v>
          </cell>
          <cell r="C8942" t="str">
            <v>UN</v>
          </cell>
          <cell r="D8942">
            <v>6.53</v>
          </cell>
          <cell r="E8942" t="str">
            <v>Rasgos e Fixações</v>
          </cell>
          <cell r="F8942" t="str">
            <v>SINAPI Mai/26</v>
          </cell>
        </row>
        <row r="8943">
          <cell r="A8943">
            <v>90454</v>
          </cell>
          <cell r="B8943" t="str">
            <v>PASSANTE TIPO TUBO COM DIÂMETRO DE 75 MM, FIXADO EM LAJE, PARA PASSAGEM DE TUBULAÇÕES COM NO MÁXIMO 50 MM DE DIÂMETRO. AF_09/2023</v>
          </cell>
          <cell r="C8943" t="str">
            <v>UN</v>
          </cell>
          <cell r="D8943">
            <v>8.3800000000000008</v>
          </cell>
          <cell r="E8943" t="str">
            <v>Rasgos e Fixações</v>
          </cell>
          <cell r="F8943" t="str">
            <v>SINAPI Mai/26</v>
          </cell>
        </row>
        <row r="8944">
          <cell r="A8944">
            <v>90459</v>
          </cell>
          <cell r="B8944" t="str">
            <v>QUEBRA EM ALVENARIA PARA INSTALAÇÃO DE ABRIGO PARA MANGUEIRAS (90X60 CM). AF_09/2023</v>
          </cell>
          <cell r="C8944" t="str">
            <v>UN</v>
          </cell>
          <cell r="D8944">
            <v>71.28</v>
          </cell>
          <cell r="E8944" t="str">
            <v>Rasgos e Fixações</v>
          </cell>
          <cell r="F8944" t="str">
            <v>SINAPI Mai/26</v>
          </cell>
        </row>
        <row r="8945">
          <cell r="A8945">
            <v>90456</v>
          </cell>
          <cell r="B8945" t="str">
            <v>QUEBRA EM ALVENARIA PARA INSTALAÇÃO DE CAIXA DE TOMADA (4X4 OU 4X2). AF_09/2023</v>
          </cell>
          <cell r="C8945" t="str">
            <v>UN</v>
          </cell>
          <cell r="D8945">
            <v>8.49</v>
          </cell>
          <cell r="E8945" t="str">
            <v>Rasgos e Fixações</v>
          </cell>
          <cell r="F8945" t="str">
            <v>SINAPI Mai/26</v>
          </cell>
        </row>
        <row r="8946">
          <cell r="A8946">
            <v>90458</v>
          </cell>
          <cell r="B8946" t="str">
            <v>QUEBRA EM ALVENARIA PARA INSTALAÇÃO DE QUADRO DISTRIBUIÇÃO GRANDE (76X40 CM). AF_09/2023</v>
          </cell>
          <cell r="C8946" t="str">
            <v>UN</v>
          </cell>
          <cell r="D8946">
            <v>55.29</v>
          </cell>
          <cell r="E8946" t="str">
            <v>Rasgos e Fixações</v>
          </cell>
          <cell r="F8946" t="str">
            <v>SINAPI Mai/26</v>
          </cell>
        </row>
        <row r="8947">
          <cell r="A8947">
            <v>90457</v>
          </cell>
          <cell r="B8947" t="str">
            <v>QUEBRA EM ALVENARIA PARA INSTALAÇÃO DE QUADRO DISTRIBUIÇÃO PEQUENO (19X25 CM). AF_09/2023</v>
          </cell>
          <cell r="C8947" t="str">
            <v>UN</v>
          </cell>
          <cell r="D8947">
            <v>19.39</v>
          </cell>
          <cell r="E8947" t="str">
            <v>Rasgos e Fixações</v>
          </cell>
          <cell r="F8947" t="str">
            <v>SINAPI Mai/26</v>
          </cell>
        </row>
        <row r="8948">
          <cell r="A8948">
            <v>90447</v>
          </cell>
          <cell r="B8948" t="str">
            <v>RASGO LINEAR MANUAL EM ALVENARIA, PARA ELETRODUTOS, DIÂMETROS MENORES OU IGUAIS A 40 MM. AF_09/2023</v>
          </cell>
          <cell r="C8948" t="str">
            <v>M</v>
          </cell>
          <cell r="D8948">
            <v>12.82</v>
          </cell>
          <cell r="E8948" t="str">
            <v>Rasgos e Fixações</v>
          </cell>
          <cell r="F8948" t="str">
            <v>SINAPI Mai/26</v>
          </cell>
        </row>
        <row r="8949">
          <cell r="A8949">
            <v>91222</v>
          </cell>
          <cell r="B8949" t="str">
            <v>RASGO LINEAR MANUAL EM ALVENARIA, PARA RAMAIS/ DISTRIBUIÇÃO DE INSTALAÇÕES HIDRÁULICAS, DIÂMETROS MAIORES QUE 40 MM E MENORES OU IGUAIS A 75 MM. AF_09/2023</v>
          </cell>
          <cell r="C8949" t="str">
            <v>M</v>
          </cell>
          <cell r="D8949">
            <v>12.98</v>
          </cell>
          <cell r="E8949" t="str">
            <v>Rasgos e Fixações</v>
          </cell>
          <cell r="F8949" t="str">
            <v>SINAPI Mai/26</v>
          </cell>
        </row>
        <row r="8950">
          <cell r="A8950">
            <v>90443</v>
          </cell>
          <cell r="B8950" t="str">
            <v>RASGO LINEAR MANUAL EM ALVENARIA, PARA RAMAIS/ DISTRIBUIÇÃO DE INSTALAÇÕES HIDRÁULICAS, DIÂMETROS MENORES OU IGUAIS A 40 MM. AF_09/2023</v>
          </cell>
          <cell r="C8950" t="str">
            <v>M</v>
          </cell>
          <cell r="D8950">
            <v>11.67</v>
          </cell>
          <cell r="E8950" t="str">
            <v>Rasgos e Fixações</v>
          </cell>
          <cell r="F8950" t="str">
            <v>SINAPI Mai/26</v>
          </cell>
        </row>
        <row r="8951">
          <cell r="A8951">
            <v>104780</v>
          </cell>
          <cell r="B8951" t="str">
            <v>RASGO LINEAR MECANIZADO EM ALVENARIA, PARA ELETRODUTOS, DIÂMETROS MENORES OU IGUAIS A 40 MM. AF_09/2023</v>
          </cell>
          <cell r="C8951" t="str">
            <v>M</v>
          </cell>
          <cell r="D8951">
            <v>8.2799999999999994</v>
          </cell>
          <cell r="E8951" t="str">
            <v>Rasgos e Fixações</v>
          </cell>
          <cell r="F8951" t="str">
            <v>SINAPI Mai/26</v>
          </cell>
        </row>
        <row r="8952">
          <cell r="A8952">
            <v>104781</v>
          </cell>
          <cell r="B8952" t="str">
            <v>RASGO LINEAR MECANIZADO EM ALVENARIA, PARA RAMAIS/ DISTRIBUIÇÃO DE INSTALAÇÕES HIDRÁULICAS, DIÂMETROS MAIORES QUE 40 MM E MENORES OU IGUAIS A 75 MM. AF_09/2023</v>
          </cell>
          <cell r="C8952" t="str">
            <v>M</v>
          </cell>
          <cell r="D8952">
            <v>9.52</v>
          </cell>
          <cell r="E8952" t="str">
            <v>Rasgos e Fixações</v>
          </cell>
          <cell r="F8952" t="str">
            <v>SINAPI Mai/26</v>
          </cell>
        </row>
        <row r="8953">
          <cell r="A8953">
            <v>104779</v>
          </cell>
          <cell r="B8953" t="str">
            <v>RASGO LINEAR MECANIZADO EM ALVENARIA, PARA RAMAIS/ DISTRIBUIÇÃO DE INSTALAÇÕES HIDRÁULICAS, DIÂMETROS MENORES OU IGUAIS A 40 MM. AF_09/2023</v>
          </cell>
          <cell r="C8953" t="str">
            <v>M</v>
          </cell>
          <cell r="D8953">
            <v>8.23</v>
          </cell>
          <cell r="E8953" t="str">
            <v>Rasgos e Fixações</v>
          </cell>
          <cell r="F8953" t="str">
            <v>SINAPI Mai/26</v>
          </cell>
        </row>
        <row r="8954">
          <cell r="A8954">
            <v>104787</v>
          </cell>
          <cell r="B8954" t="str">
            <v>RASGO LINEAR MECANIZADO EM CONCRETO, PARA RAMAIS/ DISTRIBUIÇÃO DE INSTALAÇÕES HIDRÁULICAS, DIÂMETROS MAIORES QUE 40 MM E MENORES OU IGUAIS A 75 MM. AF_09/2023</v>
          </cell>
          <cell r="C8954" t="str">
            <v>M</v>
          </cell>
          <cell r="D8954">
            <v>11.78</v>
          </cell>
          <cell r="E8954" t="str">
            <v>Rasgos e Fixações</v>
          </cell>
          <cell r="F8954" t="str">
            <v>SINAPI Mai/26</v>
          </cell>
        </row>
        <row r="8955">
          <cell r="A8955">
            <v>104788</v>
          </cell>
          <cell r="B8955" t="str">
            <v>RASGO LINEAR MECANIZADO EM CONCRETO, PARA RAMAIS/ DISTRIBUIÇÃO DE INSTALAÇÕES HIDRÁULICAS, DIÂMETROS MAIORES QUE 75 MM E MENORES OU IGUAIS A 100 MM. AF_09/2023</v>
          </cell>
          <cell r="C8955" t="str">
            <v>M</v>
          </cell>
          <cell r="D8955">
            <v>15.64</v>
          </cell>
          <cell r="E8955" t="str">
            <v>Rasgos e Fixações</v>
          </cell>
          <cell r="F8955" t="str">
            <v>SINAPI Mai/26</v>
          </cell>
        </row>
        <row r="8956">
          <cell r="A8956">
            <v>104786</v>
          </cell>
          <cell r="B8956" t="str">
            <v>RASGO LINEAR MECANIZADO EM CONCRETO, PARA RAMAIS/ DISTRIBUIÇÃO DE INSTALAÇÕES HIDRÁULICAS, DIÂMETROS MENORES OU IGUAIS A 40 MM. AF_09/2023</v>
          </cell>
          <cell r="C8956" t="str">
            <v>M</v>
          </cell>
          <cell r="D8956">
            <v>8.8800000000000008</v>
          </cell>
          <cell r="E8956" t="str">
            <v>Rasgos e Fixações</v>
          </cell>
          <cell r="F8956" t="str">
            <v>SINAPI Mai/26</v>
          </cell>
        </row>
        <row r="8957">
          <cell r="A8957">
            <v>90445</v>
          </cell>
          <cell r="B8957" t="str">
            <v>RASGO LINEAR MECANIZADO EM CONTRAPISO, PARA RAMAIS/ DISTRIBUIÇÃO DE INSTALAÇÕES HIDRÁULICAS, DIÂMETROS MAIORES QUE 40 MM E MENORES OU IGUAIS A 75 MM. AF_09/2023_PS</v>
          </cell>
          <cell r="C8957" t="str">
            <v>M</v>
          </cell>
          <cell r="D8957">
            <v>24.43</v>
          </cell>
          <cell r="E8957" t="str">
            <v>Rasgos e Fixações</v>
          </cell>
          <cell r="F8957" t="str">
            <v>SINAPI Mai/26</v>
          </cell>
        </row>
        <row r="8958">
          <cell r="A8958">
            <v>90446</v>
          </cell>
          <cell r="B8958" t="str">
            <v>RASGO LINEAR MECANIZADO EM CONTRAPISO, PARA RAMAIS/ DISTRIBUIÇÃO DE INSTALAÇÕES HIDRÁULICAS, DIÂMETROS MAIORES QUE 75 MM E MENORES OU IGUAIS A 100 MM. AF_09/2023_PS</v>
          </cell>
          <cell r="C8958" t="str">
            <v>M</v>
          </cell>
          <cell r="D8958">
            <v>32.43</v>
          </cell>
          <cell r="E8958" t="str">
            <v>Rasgos e Fixações</v>
          </cell>
          <cell r="F8958" t="str">
            <v>SINAPI Mai/26</v>
          </cell>
        </row>
        <row r="8959">
          <cell r="A8959">
            <v>90444</v>
          </cell>
          <cell r="B8959" t="str">
            <v>RASGO LINEAR MECANIZADO EM CONTRAPISO, PARA RAMAIS/ DISTRIBUIÇÃO DE INSTALAÇÕES HIDRÁULICAS, DIÂMETROS MENORES OU IGUAIS A 40 MM. AF_09/2023_PS</v>
          </cell>
          <cell r="C8959" t="str">
            <v>M</v>
          </cell>
          <cell r="D8959">
            <v>18.43</v>
          </cell>
          <cell r="E8959" t="str">
            <v>Rasgos e Fixações</v>
          </cell>
          <cell r="F8959" t="str">
            <v>SINAPI Mai/26</v>
          </cell>
        </row>
        <row r="8960">
          <cell r="A8960">
            <v>104764</v>
          </cell>
          <cell r="B8960" t="str">
            <v>SUPORTE PARA 2 ELETRODUTOS, ESPAÇADO A CADA 80 CM, EM PERFILADO COM COMPRIMENTO DE 25 CM FIXADO EM LAJE, POR METRO DE ELETRODUTO FIXADO. AF_09/2023</v>
          </cell>
          <cell r="C8960" t="str">
            <v>M</v>
          </cell>
          <cell r="D8960">
            <v>24.59</v>
          </cell>
          <cell r="E8960" t="str">
            <v>Rasgos e Fixações</v>
          </cell>
          <cell r="F8960" t="str">
            <v>SINAPI Mai/26</v>
          </cell>
        </row>
        <row r="8961">
          <cell r="A8961">
            <v>90460</v>
          </cell>
          <cell r="B8961" t="str">
            <v>SUPORTE PARA 2 TUBOS HORIZONTAIS, ESPAÇADO A CADA 56 CM, EM PERFILADO COM COMPRIMENTO DE 25 CM FIXADO EM LAJE, POR METRO DE TUBULAÇÃO FIXADA. AF_09/2023</v>
          </cell>
          <cell r="C8961" t="str">
            <v>M</v>
          </cell>
          <cell r="D8961">
            <v>28</v>
          </cell>
          <cell r="E8961" t="str">
            <v>Rasgos e Fixações</v>
          </cell>
          <cell r="F8961" t="str">
            <v>SINAPI Mai/26</v>
          </cell>
        </row>
        <row r="8962">
          <cell r="A8962">
            <v>90462</v>
          </cell>
          <cell r="B8962" t="str">
            <v>SUPORTE PARA 2 TUBOS VERTICAIS, ESPAÇADO A CADA 150 CM, EM PERFILADO COM COMPRIMENTO DE 25 CM FIXADO EM PAREDE, POR METRO DE TUBULAÇÃO FIXADA. AF_09/2023</v>
          </cell>
          <cell r="C8962" t="str">
            <v>M</v>
          </cell>
          <cell r="D8962">
            <v>4.8899999999999997</v>
          </cell>
          <cell r="E8962" t="str">
            <v>Rasgos e Fixações</v>
          </cell>
          <cell r="F8962" t="str">
            <v>SINAPI Mai/26</v>
          </cell>
        </row>
        <row r="8963">
          <cell r="A8963">
            <v>104765</v>
          </cell>
          <cell r="B8963" t="str">
            <v>SUPORTE PARA 4 ELETRODUTOS, ESPAÇADO A CADA 80 CM, EM PERFILADO COM COMPRIMENTO DE 42 CM FIXADO EM LAJE, POR METRO DE ELETRODUTO FIXADO. AF_09/2023</v>
          </cell>
          <cell r="C8963" t="str">
            <v>M</v>
          </cell>
          <cell r="D8963">
            <v>21.74</v>
          </cell>
          <cell r="E8963" t="str">
            <v>Rasgos e Fixações</v>
          </cell>
          <cell r="F8963" t="str">
            <v>SINAPI Mai/26</v>
          </cell>
        </row>
        <row r="8964">
          <cell r="A8964">
            <v>90461</v>
          </cell>
          <cell r="B8964" t="str">
            <v>SUPORTE PARA 4 TUBOS HORIZONTAIS, ESPAÇADO A CADA 56 CM, EM PERFILADO COM COMPRIMENTO DE 42 CM FIXADO EM LAJE, POR METRO DE TUBULAÇÃO FIXADA. AF_09/2023</v>
          </cell>
          <cell r="C8964" t="str">
            <v>M</v>
          </cell>
          <cell r="D8964">
            <v>22.77</v>
          </cell>
          <cell r="E8964" t="str">
            <v>Rasgos e Fixações</v>
          </cell>
          <cell r="F8964" t="str">
            <v>SINAPI Mai/26</v>
          </cell>
        </row>
        <row r="8965">
          <cell r="A8965">
            <v>90463</v>
          </cell>
          <cell r="B8965" t="str">
            <v>SUPORTE PARA 4 TUBOS VERTICAIS, ESPAÇADO A CADA 150 CM, EM PERFILADO COM COMPRIMENTO DE 42 CM FIXADO EM PAREDE, POR METRO DE TUBULAÇÃO FIXADA. AF_09/2023</v>
          </cell>
          <cell r="C8965" t="str">
            <v>M</v>
          </cell>
          <cell r="D8965">
            <v>4.4000000000000004</v>
          </cell>
          <cell r="E8965" t="str">
            <v>Rasgos e Fixações</v>
          </cell>
          <cell r="F8965" t="str">
            <v>SINAPI Mai/26</v>
          </cell>
        </row>
        <row r="8966">
          <cell r="A8966">
            <v>96560</v>
          </cell>
          <cell r="B8966" t="str">
            <v>SUPORTE PARA DUTO EM CHAPA GALVANIZADA BITOLA 24, EM PERFILADO COM COMPRIMENTO DE 55 CM FIXADO EM LAJE, POR METRO DE DUTO FIXADO. AF_09/2023</v>
          </cell>
          <cell r="C8966" t="str">
            <v>M2</v>
          </cell>
          <cell r="D8966">
            <v>40.020000000000003</v>
          </cell>
          <cell r="E8966" t="str">
            <v>Rasgos e Fixações</v>
          </cell>
          <cell r="F8966" t="str">
            <v>SINAPI Mai/26</v>
          </cell>
        </row>
        <row r="8967">
          <cell r="A8967">
            <v>96559</v>
          </cell>
          <cell r="B8967" t="str">
            <v>SUPORTE PARA DUTO EM CHAPA GALVANIZADA BITOLA 26, EM PERFILADO COM COMPRIMENTO DE 35 CM FIXADO EM LAJE, POR METRO DE DUTO FIXADO. AF_09/2023</v>
          </cell>
          <cell r="C8967" t="str">
            <v>M2</v>
          </cell>
          <cell r="D8967">
            <v>39.03</v>
          </cell>
          <cell r="E8967" t="str">
            <v>Rasgos e Fixações</v>
          </cell>
          <cell r="F8967" t="str">
            <v>SINAPI Mai/26</v>
          </cell>
        </row>
        <row r="8968">
          <cell r="A8968">
            <v>96562</v>
          </cell>
          <cell r="B8968" t="str">
            <v>SUPORTE PARA ELETROCALHA LISA OU PERFURADA EM AÇO GALVANIZADO, LARGURA 400 MM, EM PERFILADO COM COMPRIMENTO DE 45 CM FIXADO EM LAJE, POR METRO DE ELETROCALHA FIXADA. AF_09/2023</v>
          </cell>
          <cell r="C8968" t="str">
            <v>M</v>
          </cell>
          <cell r="D8968">
            <v>63.2</v>
          </cell>
          <cell r="E8968" t="str">
            <v>Rasgos e Fixações</v>
          </cell>
          <cell r="F8968" t="str">
            <v>SINAPI Mai/26</v>
          </cell>
        </row>
        <row r="8969">
          <cell r="A8969">
            <v>96563</v>
          </cell>
          <cell r="B8969" t="str">
            <v>SUPORTE PARA ELETROCALHA LISA OU PERFURADA EM AÇO GALVANIZADO, LARGURA 800 MM, EM PERFILADO COM COMPRIMENTO DE 85 CM FIXADO EM LAJE, POR METRO DE ELETROCALHA FIXADA. AF_09/2023</v>
          </cell>
          <cell r="C8969" t="str">
            <v>M</v>
          </cell>
          <cell r="D8969">
            <v>68.709999999999994</v>
          </cell>
          <cell r="E8969" t="str">
            <v>Rasgos e Fixações</v>
          </cell>
          <cell r="F8969" t="str">
            <v>SINAPI Mai/26</v>
          </cell>
        </row>
        <row r="8970">
          <cell r="A8970">
            <v>102469</v>
          </cell>
          <cell r="B8970" t="str">
            <v>EXECUÇÃO DE IMPRIMAÇÃO IMPERMEABILIZANTE COM ASFALTO DILUÍDO CM-30, PARA O FECHAMENTO DE VALAS. AF_05/2021</v>
          </cell>
          <cell r="C8970" t="str">
            <v>M2</v>
          </cell>
          <cell r="D8970">
            <v>0</v>
          </cell>
          <cell r="E8970" t="str">
            <v>Recomposição de Pavimentos</v>
          </cell>
          <cell r="F8970" t="str">
            <v>SINAPI Mai/26</v>
          </cell>
        </row>
        <row r="8971">
          <cell r="A8971">
            <v>104388</v>
          </cell>
          <cell r="B8971" t="str">
            <v>EXECUÇÃO DE PINTURA DE LIGAÇÃO COM EMULSÃO ASFÁLTICA RR-2C, PARA O FECHAMENTO DE VALAS. AF_12/2020</v>
          </cell>
          <cell r="C8971" t="str">
            <v>M2</v>
          </cell>
          <cell r="D8971">
            <v>0</v>
          </cell>
          <cell r="E8971" t="str">
            <v>Recomposição de Pavimentos</v>
          </cell>
          <cell r="F8971" t="str">
            <v>SINAPI Mai/26</v>
          </cell>
        </row>
        <row r="8972">
          <cell r="A8972">
            <v>104387</v>
          </cell>
          <cell r="B8972" t="str">
            <v>EXECUÇÃO DE TAPA BURACO COM APLICAÇÃO DE CONCRETO ASFÁLTICO (AQUISIÇÃO EM USINA) E PINTURA DE LIGAÇÃO. AF_12/2020</v>
          </cell>
          <cell r="C8972" t="str">
            <v>M3</v>
          </cell>
          <cell r="D8972">
            <v>0</v>
          </cell>
          <cell r="E8972" t="str">
            <v>Recomposição de Pavimentos</v>
          </cell>
          <cell r="F8972" t="str">
            <v>SINAPI Mai/26</v>
          </cell>
        </row>
        <row r="8973">
          <cell r="A8973">
            <v>104364</v>
          </cell>
          <cell r="B8973" t="str">
            <v>EXECUÇÃO DE TAPA BURACO COM APLICAÇÃO DE CONCRETO ASFÁLTICO (USINAGEM PRÓPRIA) E PINTURA DE LIGAÇÃO. AF_12/2020</v>
          </cell>
          <cell r="C8973" t="str">
            <v>M3</v>
          </cell>
          <cell r="D8973">
            <v>0</v>
          </cell>
          <cell r="E8973" t="str">
            <v>Recomposição de Pavimentos</v>
          </cell>
          <cell r="F8973" t="str">
            <v>SINAPI Mai/26</v>
          </cell>
        </row>
        <row r="8974">
          <cell r="A8974">
            <v>102097</v>
          </cell>
          <cell r="B8974" t="str">
            <v>EXECUÇÃO DE TAPA BURACO COM APLICAÇÃO DE PRÉ MISTURADO A FRIO (AQUISIÇÃO EM USINA) E PINTURA DE LIGAÇÃO. AF_12/2020</v>
          </cell>
          <cell r="C8974" t="str">
            <v>M3</v>
          </cell>
          <cell r="D8974">
            <v>0</v>
          </cell>
          <cell r="E8974" t="str">
            <v>Recomposição de Pavimentos</v>
          </cell>
          <cell r="F8974" t="str">
            <v>SINAPI Mai/26</v>
          </cell>
        </row>
        <row r="8975">
          <cell r="A8975">
            <v>104365</v>
          </cell>
          <cell r="B8975" t="str">
            <v>EXECUÇÃO DE TAPA BURACO COM APLICAÇÃO DE PRÉ MISTURADO A FRIO (USINAGEM PRÓPRIA) E PINTURA DE LIGAÇÃO. AF_12/2020</v>
          </cell>
          <cell r="C8975" t="str">
            <v>M3</v>
          </cell>
          <cell r="D8975">
            <v>0</v>
          </cell>
          <cell r="E8975" t="str">
            <v>Recomposição de Pavimentos</v>
          </cell>
          <cell r="F8975" t="str">
            <v>SINAPI Mai/26</v>
          </cell>
        </row>
        <row r="8976">
          <cell r="A8976">
            <v>103735</v>
          </cell>
          <cell r="B8976" t="str">
            <v>FORNECIMENTO E INSTALAÇÃO DE LOMBADA SOBRE ASFALTO. AF_03/2022</v>
          </cell>
          <cell r="C8976" t="str">
            <v>UN</v>
          </cell>
          <cell r="D8976">
            <v>0</v>
          </cell>
          <cell r="E8976" t="str">
            <v>Recomposição de Pavimentos</v>
          </cell>
          <cell r="F8976" t="str">
            <v>SINAPI Mai/26</v>
          </cell>
        </row>
        <row r="8977">
          <cell r="A8977">
            <v>101870</v>
          </cell>
          <cell r="B8977" t="str">
            <v>REASSENTAMENTO DE BLOCOS 16 FACES PARA PISO INTERTRAVADO, ESPESSURA DE 10 CM, EM VIA/ESTACIONAMENTO, COM REAPROVEITAMENTO DOS BLOCOS 16 FACES - INCLUSO RETIRADA E COLOCAÇÃO DO MATERIAL. AF_12/2020</v>
          </cell>
          <cell r="C8977" t="str">
            <v>M2</v>
          </cell>
          <cell r="D8977">
            <v>51.94</v>
          </cell>
          <cell r="E8977" t="str">
            <v>Recomposição de Pavimentos</v>
          </cell>
          <cell r="F8977" t="str">
            <v>SINAPI Mai/26</v>
          </cell>
        </row>
        <row r="8978">
          <cell r="A8978">
            <v>101866</v>
          </cell>
          <cell r="B8978" t="str">
            <v>REASSENTAMENTO DE BLOCOS 16 FACES PARA PISO INTERTRAVADO, ESPESSURA DE 4 CM, EM CALÇADA, COM REAPROVEITAMENTO DOS BLOCOS 16 FACES - INCLUSO RETIRADA E COLOCAÇÃO DO MATERIAL. AF_12/2020</v>
          </cell>
          <cell r="C8978" t="str">
            <v>M2</v>
          </cell>
          <cell r="D8978">
            <v>43.77</v>
          </cell>
          <cell r="E8978" t="str">
            <v>Recomposição de Pavimentos</v>
          </cell>
          <cell r="F8978" t="str">
            <v>SINAPI Mai/26</v>
          </cell>
        </row>
        <row r="8979">
          <cell r="A8979">
            <v>101867</v>
          </cell>
          <cell r="B8979" t="str">
            <v>REASSENTAMENTO DE BLOCOS 16 FACES PARA PISO INTERTRAVADO, ESPESSURA DE 6 CM, EM CALÇADA, COM REAPROVEITAMENTO DOS BLOCOS 16 FACES - INCLUSO RETIRADA E COLOCAÇÃO DO MATERIAL. AF_12/2020</v>
          </cell>
          <cell r="C8979" t="str">
            <v>M2</v>
          </cell>
          <cell r="D8979">
            <v>50.06</v>
          </cell>
          <cell r="E8979" t="str">
            <v>Recomposição de Pavimentos</v>
          </cell>
          <cell r="F8979" t="str">
            <v>SINAPI Mai/26</v>
          </cell>
        </row>
        <row r="8980">
          <cell r="A8980">
            <v>101868</v>
          </cell>
          <cell r="B8980" t="str">
            <v>REASSENTAMENTO DE BLOCOS 16 FACES PARA PISO INTERTRAVADO, ESPESSURA DE 6 CM, EM VIA/ESTACIONAMENTO, COM REAPROVEITAMENTO DOS BLOCOS 16 FACES - INCLUSO RETIRADA E COLOCAÇÃO DO MATERIAL. AF_12/2020</v>
          </cell>
          <cell r="C8980" t="str">
            <v>M2</v>
          </cell>
          <cell r="D8980">
            <v>39.380000000000003</v>
          </cell>
          <cell r="E8980" t="str">
            <v>Recomposição de Pavimentos</v>
          </cell>
          <cell r="F8980" t="str">
            <v>SINAPI Mai/26</v>
          </cell>
        </row>
        <row r="8981">
          <cell r="A8981">
            <v>101869</v>
          </cell>
          <cell r="B8981" t="str">
            <v>REASSENTAMENTO DE BLOCOS 16 FACES PARA PISO INTERTRAVADO, ESPESSURA DE 8 CM, EM VIA/ESTACIONAMENTO, COM REAPROVEITAMENTO DOS BLOCOS 16 FACES - INCLUSO RETIRADA E COLOCAÇÃO DO MATERIAL. AF_12/2020</v>
          </cell>
          <cell r="C8981" t="str">
            <v>M2</v>
          </cell>
          <cell r="D8981">
            <v>45.66</v>
          </cell>
          <cell r="E8981" t="str">
            <v>Recomposição de Pavimentos</v>
          </cell>
          <cell r="F8981" t="str">
            <v>SINAPI Mai/26</v>
          </cell>
        </row>
        <row r="8982">
          <cell r="A8982">
            <v>101856</v>
          </cell>
          <cell r="B8982" t="str">
            <v>REASSENTAMENTO DE BLOCOS PISOGRAMA PARA PISO INTERTRAVADO, COM REAPROVEITAMENTO DOS BLOCOS PISOGRAMA - INCLUSO RETIRADA E COLOCAÇÃO DO MATERIAL. AF_12/2020</v>
          </cell>
          <cell r="C8982" t="str">
            <v>M2</v>
          </cell>
          <cell r="D8982">
            <v>35.5</v>
          </cell>
          <cell r="E8982" t="str">
            <v>Recomposição de Pavimentos</v>
          </cell>
          <cell r="F8982" t="str">
            <v>SINAPI Mai/26</v>
          </cell>
        </row>
        <row r="8983">
          <cell r="A8983">
            <v>101865</v>
          </cell>
          <cell r="B8983" t="str">
            <v>REASSENTAMENTO DE BLOCOS RETANGULAR PARA PISO INTERTRAVADO, ESPESSURA DE 10 CM, EM VIA/ESTACIONAMENTO, COM REAPROVEITAMENTO DOS BLOCOS RETANGULAR - INCLUSO RETIRADA E COLOCAÇÃO DO MATERIAL. AF_12/2020</v>
          </cell>
          <cell r="C8983" t="str">
            <v>M2</v>
          </cell>
          <cell r="D8983">
            <v>49.42</v>
          </cell>
          <cell r="E8983" t="str">
            <v>Recomposição de Pavimentos</v>
          </cell>
          <cell r="F8983" t="str">
            <v>SINAPI Mai/26</v>
          </cell>
        </row>
        <row r="8984">
          <cell r="A8984">
            <v>101861</v>
          </cell>
          <cell r="B8984" t="str">
            <v>REASSENTAMENTO DE BLOCOS RETANGULAR PARA PISO INTERTRAVADO, ESPESSURA DE 4 CM, EM CALÇADA, COM REAPROVEITAMENTO DOS BLOCOS RETANGULAR - INCLUSO RETIRADA E COLOCAÇÃO DO MATERIAL. AF_12/2020</v>
          </cell>
          <cell r="C8984" t="str">
            <v>M2</v>
          </cell>
          <cell r="D8984">
            <v>43.46</v>
          </cell>
          <cell r="E8984" t="str">
            <v>Recomposição de Pavimentos</v>
          </cell>
          <cell r="F8984" t="str">
            <v>SINAPI Mai/26</v>
          </cell>
        </row>
        <row r="8985">
          <cell r="A8985">
            <v>101862</v>
          </cell>
          <cell r="B8985" t="str">
            <v>REASSENTAMENTO DE BLOCOS RETANGULAR PARA PISO INTERTRAVADO, ESPESSURA DE 6 CM, EM CALÇADA, COM REAPROVEITAMENTO DOS BLOCOS RETANGULAR - INCLUSO RETIRADA E COLOCAÇÃO DO MATERIAL. AF_12/2020</v>
          </cell>
          <cell r="C8985" t="str">
            <v>M2</v>
          </cell>
          <cell r="D8985">
            <v>47.53</v>
          </cell>
          <cell r="E8985" t="str">
            <v>Recomposição de Pavimentos</v>
          </cell>
          <cell r="F8985" t="str">
            <v>SINAPI Mai/26</v>
          </cell>
        </row>
        <row r="8986">
          <cell r="A8986">
            <v>101863</v>
          </cell>
          <cell r="B8986" t="str">
            <v>REASSENTAMENTO DE BLOCOS RETANGULAR PARA PISO INTERTRAVADO, ESPESSURA DE 6 CM, EM VIA/ESTACIONAMENTO, COM REAPROVEITAMENTO DOS BLOCOS RETANGULAR - INCLUSO RETIRADA E COLOCAÇÃO DO MATERIAL. AF_12/2020</v>
          </cell>
          <cell r="C8986" t="str">
            <v>M2</v>
          </cell>
          <cell r="D8986">
            <v>36.85</v>
          </cell>
          <cell r="E8986" t="str">
            <v>Recomposição de Pavimentos</v>
          </cell>
          <cell r="F8986" t="str">
            <v>SINAPI Mai/26</v>
          </cell>
        </row>
        <row r="8987">
          <cell r="A8987">
            <v>101864</v>
          </cell>
          <cell r="B8987" t="str">
            <v>REASSENTAMENTO DE BLOCOS RETANGULAR PARA PISO INTERTRAVADO, ESPESSURA DE 8 CM, EM VIA/ESTACIONAMENTO, COM REAPROVEITAMENTO DOS BLOCOS RETANGULAR - INCLUSO RETIRADA E COLOCAÇÃO DO MATERIAL. AF_12/2020</v>
          </cell>
          <cell r="C8987" t="str">
            <v>M2</v>
          </cell>
          <cell r="D8987">
            <v>43.13</v>
          </cell>
          <cell r="E8987" t="str">
            <v>Recomposição de Pavimentos</v>
          </cell>
          <cell r="F8987" t="str">
            <v>SINAPI Mai/26</v>
          </cell>
        </row>
        <row r="8988">
          <cell r="A8988">
            <v>101860</v>
          </cell>
          <cell r="B8988" t="str">
            <v>REASSENTAMENTO DE BLOCOS SEXTAVADO PARA PISO INTERTRAVADO, ESPESSURA DE 10 CM, EM VIA/ESTACIONAMENTO, COM REAPROVEITAMENTO DOS BLOCOS SEXTAVADO - INCLUSO RETIRADA E COLOCAÇÃO DO MATERIAL. AF_12/2020</v>
          </cell>
          <cell r="C8988" t="str">
            <v>M2</v>
          </cell>
          <cell r="D8988">
            <v>46.58</v>
          </cell>
          <cell r="E8988" t="str">
            <v>Recomposição de Pavimentos</v>
          </cell>
          <cell r="F8988" t="str">
            <v>SINAPI Mai/26</v>
          </cell>
        </row>
        <row r="8989">
          <cell r="A8989">
            <v>101857</v>
          </cell>
          <cell r="B8989" t="str">
            <v>REASSENTAMENTO DE BLOCOS SEXTAVADO PARA PISO INTERTRAVADO, ESPESSURA DE 6 CM, EM CALÇADA, COM REAPROVEITAMENTO DOS BLOCOS SEXTAVADOS - INCLUSO RETIRADA E COLOCAÇÃO DO MATERIAL. AF_12/2020</v>
          </cell>
          <cell r="C8989" t="str">
            <v>M2</v>
          </cell>
          <cell r="D8989">
            <v>44.82</v>
          </cell>
          <cell r="E8989" t="str">
            <v>Recomposição de Pavimentos</v>
          </cell>
          <cell r="F8989" t="str">
            <v>SINAPI Mai/26</v>
          </cell>
        </row>
        <row r="8990">
          <cell r="A8990">
            <v>101858</v>
          </cell>
          <cell r="B8990" t="str">
            <v>REASSENTAMENTO DE BLOCOS SEXTAVADO PARA PISO INTERTRAVADO, ESPESSURA DE 6 CM, EM VIA/ESTACIONAMENTO, COM REAPROVEITAMENTO DOS BLOCOS SEXTAVADO - INCLUSO RETIRADA E COLOCAÇÃO DO MATERIAL. AF_12/2020</v>
          </cell>
          <cell r="C8990" t="str">
            <v>M2</v>
          </cell>
          <cell r="D8990">
            <v>36.299999999999997</v>
          </cell>
          <cell r="E8990" t="str">
            <v>Recomposição de Pavimentos</v>
          </cell>
          <cell r="F8990" t="str">
            <v>SINAPI Mai/26</v>
          </cell>
        </row>
        <row r="8991">
          <cell r="A8991">
            <v>101859</v>
          </cell>
          <cell r="B8991" t="str">
            <v>REASSENTAMENTO DE BLOCOS SEXTAVADO PARA PISO INTERTRAVADO, ESPESSURA DE 8 CM, EM VIA/ESTACIONAMENTO, COM REAPROVEITAMENTO DOS BLOCOS SEXTAVADO - INCLUSO RETIRADA E COLOCAÇÃO DO MATERIAL. AF_12/2020</v>
          </cell>
          <cell r="C8991" t="str">
            <v>M2</v>
          </cell>
          <cell r="D8991">
            <v>40.29</v>
          </cell>
          <cell r="E8991" t="str">
            <v>Recomposição de Pavimentos</v>
          </cell>
          <cell r="F8991" t="str">
            <v>SINAPI Mai/26</v>
          </cell>
        </row>
        <row r="8992">
          <cell r="A8992">
            <v>101852</v>
          </cell>
          <cell r="B8992" t="str">
            <v>REASSENTAMENTO DE PARALELEPÍPEDOS, REJUNTAMENTO COM ARGAMASSA, COM REAPROVEITAMENTO DOS PARALELEPÍPEDOS - INCLUSO RETIRADA E COLOCAÇÃO DO MATERIAL. AF_12/2020</v>
          </cell>
          <cell r="C8992" t="str">
            <v>M2</v>
          </cell>
          <cell r="D8992">
            <v>90.97</v>
          </cell>
          <cell r="E8992" t="str">
            <v>Recomposição de Pavimentos</v>
          </cell>
          <cell r="F8992" t="str">
            <v>SINAPI Mai/26</v>
          </cell>
        </row>
        <row r="8993">
          <cell r="A8993">
            <v>104385</v>
          </cell>
          <cell r="B8993" t="str">
            <v>REASSENTAMENTO DE PARALELEPÍPEDOS, REJUNTAMENTO COM PEDRISCO E EMULSÃO ASFÁLTICA, COM REAPROVEITAMENTO DOS PARALELEPÍPEDOS - INCLUSO RETIRADA E COLOCAÇÃO DO MATERIAL. AF_12/2020</v>
          </cell>
          <cell r="C8993" t="str">
            <v>M2</v>
          </cell>
          <cell r="D8993">
            <v>0</v>
          </cell>
          <cell r="E8993" t="str">
            <v>Recomposição de Pavimentos</v>
          </cell>
          <cell r="F8993" t="str">
            <v>SINAPI Mai/26</v>
          </cell>
        </row>
        <row r="8994">
          <cell r="A8994">
            <v>101850</v>
          </cell>
          <cell r="B8994" t="str">
            <v>REASSENTAMENTO DE PARALELEPÍPEDOS, REJUNTAMENTO COM PÓ DE PEDRA, COM REAPROVEITAMENTO DOS PARALELEPÍPEDOS - INCLUSO RETIRADA E COLOCAÇÃO DO MATERIAL. AF_12/2020</v>
          </cell>
          <cell r="C8994" t="str">
            <v>M2</v>
          </cell>
          <cell r="D8994">
            <v>74.569999999999993</v>
          </cell>
          <cell r="E8994" t="str">
            <v>Recomposição de Pavimentos</v>
          </cell>
          <cell r="F8994" t="str">
            <v>SINAPI Mai/26</v>
          </cell>
        </row>
        <row r="8995">
          <cell r="A8995">
            <v>101855</v>
          </cell>
          <cell r="B8995" t="str">
            <v>REASSENTAMENTO DE PEDRAS POLIÉDRICAS, REJUNTAMENTO COM ARGAMASSA, COM REAPROVEITAMENTO DAS PEDRAS POLIÉDRICAS - INCLUSO RETIRADA E COLOCAÇÃO DO MATERIAL. AF_12/2020</v>
          </cell>
          <cell r="C8995" t="str">
            <v>M2</v>
          </cell>
          <cell r="D8995">
            <v>92.8</v>
          </cell>
          <cell r="E8995" t="str">
            <v>Recomposição de Pavimentos</v>
          </cell>
          <cell r="F8995" t="str">
            <v>SINAPI Mai/26</v>
          </cell>
        </row>
        <row r="8996">
          <cell r="A8996">
            <v>104386</v>
          </cell>
          <cell r="B8996" t="str">
            <v>REASSENTAMENTO DE PEDRAS POLIÉDRICAS, REJUNTAMENTO COM PEDRISCO E EMULSÃO ASFÁLTICA, COM REAPROVEITAMENTO DAS PEDRAS POLIÉDRICAS - INCLUSO RETIRADA E COLOCAÇÃO DO MATERIAL. AF_12/2020</v>
          </cell>
          <cell r="C8996" t="str">
            <v>M2</v>
          </cell>
          <cell r="D8996">
            <v>0</v>
          </cell>
          <cell r="E8996" t="str">
            <v>Recomposição de Pavimentos</v>
          </cell>
          <cell r="F8996" t="str">
            <v>SINAPI Mai/26</v>
          </cell>
        </row>
        <row r="8997">
          <cell r="A8997">
            <v>101853</v>
          </cell>
          <cell r="B8997" t="str">
            <v>REASSENTAMENTO DE PEDRAS POLIÉDRICAS, REJUNTAMENTO COM PÓ DE PEDRA, COM REAPROVEITAMENTO DAS PEDRAS POLIÉDRICAS - INCLUSO RETIRADA E COLOCAÇÃO DO MATERIAL. AF_12/2020</v>
          </cell>
          <cell r="C8997" t="str">
            <v>M2</v>
          </cell>
          <cell r="D8997">
            <v>65.08</v>
          </cell>
          <cell r="E8997" t="str">
            <v>Recomposição de Pavimentos</v>
          </cell>
          <cell r="F8997" t="str">
            <v>SINAPI Mai/26</v>
          </cell>
        </row>
        <row r="8998">
          <cell r="A8998">
            <v>101849</v>
          </cell>
          <cell r="B8998" t="str">
            <v>RECOMPOSIÇÃO DE BASE E OU SUB-BASE PARA FECHAMENTO DE VALAS DE BRITA GRADUADA SIMPLES - INCLUSO RETIRADA E COLOCAÇÃO DO MATERIAL. AF_12/2020</v>
          </cell>
          <cell r="C8998" t="str">
            <v>M3</v>
          </cell>
          <cell r="D8998">
            <v>174.68</v>
          </cell>
          <cell r="E8998" t="str">
            <v>Recomposição de Pavimentos</v>
          </cell>
          <cell r="F8998" t="str">
            <v>SINAPI Mai/26</v>
          </cell>
        </row>
        <row r="8999">
          <cell r="A8999">
            <v>101841</v>
          </cell>
          <cell r="B8999" t="str">
            <v>RECOMPOSIÇÃO DE BASE E OU SUB-BASE PARA FECHAMENTO DE VALAS DE SOLO BRITA (40/60) - INCLUSO RETIRADA E COLOCAÇÃO DO MATERIAL. AF_12/2020</v>
          </cell>
          <cell r="C8999" t="str">
            <v>M3</v>
          </cell>
          <cell r="D8999">
            <v>103.72</v>
          </cell>
          <cell r="E8999" t="str">
            <v>Recomposição de Pavimentos</v>
          </cell>
          <cell r="F8999" t="str">
            <v>SINAPI Mai/26</v>
          </cell>
        </row>
        <row r="9000">
          <cell r="A9000">
            <v>101843</v>
          </cell>
          <cell r="B9000" t="str">
            <v>RECOMPOSIÇÃO DE BASE E OU SUB-BASE PARA FECHAMENTO DE VALAS DE SOLO BRITA (40/60) COM CIMENTO (TEOR DE 4%) - INCLUSO RETIRADA E COLOCAÇÃO DO MATERIAL. AF_12/2020</v>
          </cell>
          <cell r="C9000" t="str">
            <v>M3</v>
          </cell>
          <cell r="D9000">
            <v>167.82</v>
          </cell>
          <cell r="E9000" t="str">
            <v>Recomposição de Pavimentos</v>
          </cell>
          <cell r="F9000" t="str">
            <v>SINAPI Mai/26</v>
          </cell>
        </row>
        <row r="9001">
          <cell r="A9001">
            <v>101844</v>
          </cell>
          <cell r="B9001" t="str">
            <v>RECOMPOSIÇÃO DE BASE E OU SUB-BASE PARA FECHAMENTO DE VALAS DE SOLO BRITA (40/60) COM CIMENTO (TEOR DE 6%) - INCLUSO RETIRADA E COLOCAÇÃO DO MATERIAL. AF_12/2020</v>
          </cell>
          <cell r="C9001" t="str">
            <v>M3</v>
          </cell>
          <cell r="D9001">
            <v>197.8</v>
          </cell>
          <cell r="E9001" t="str">
            <v>Recomposição de Pavimentos</v>
          </cell>
          <cell r="F9001" t="str">
            <v>SINAPI Mai/26</v>
          </cell>
        </row>
        <row r="9002">
          <cell r="A9002">
            <v>101845</v>
          </cell>
          <cell r="B9002" t="str">
            <v>RECOMPOSIÇÃO DE BASE E OU SUB-BASE PARA FECHAMENTO DE VALAS DE SOLO BRITA (40/60) COM CIMENTO (TEOR DE 8%) - INCLUSO RETIRADA E COLOCAÇÃO DO MATERIAL. AF_12/2020</v>
          </cell>
          <cell r="C9002" t="str">
            <v>M3</v>
          </cell>
          <cell r="D9002">
            <v>227.37</v>
          </cell>
          <cell r="E9002" t="str">
            <v>Recomposição de Pavimentos</v>
          </cell>
          <cell r="F9002" t="str">
            <v>SINAPI Mai/26</v>
          </cell>
        </row>
        <row r="9003">
          <cell r="A9003">
            <v>101842</v>
          </cell>
          <cell r="B9003" t="str">
            <v>RECOMPOSIÇÃO DE BASE E OU SUB-BASE PARA FECHAMENTO DE VALAS DE SOLO BRITA (50/50) - INCLUSO RETIRADA E COLOCAÇÃO DO MATERIAL. AF_12/2020</v>
          </cell>
          <cell r="C9003" t="str">
            <v>M3</v>
          </cell>
          <cell r="D9003">
            <v>91.74</v>
          </cell>
          <cell r="E9003" t="str">
            <v>Recomposição de Pavimentos</v>
          </cell>
          <cell r="F9003" t="str">
            <v>SINAPI Mai/26</v>
          </cell>
        </row>
        <row r="9004">
          <cell r="A9004">
            <v>101846</v>
          </cell>
          <cell r="B9004" t="str">
            <v>RECOMPOSIÇÃO DE BASE E OU SUB-BASE PARA FECHAMENTO DE VALAS DE SOLO BRITA (50/50) COM CIMENTO (TEOR DE 4%) - INCLUSO RETIRADA E COLOCAÇÃO DO MATERIAL. AF_12/2020</v>
          </cell>
          <cell r="C9004" t="str">
            <v>M3</v>
          </cell>
          <cell r="D9004">
            <v>156.32</v>
          </cell>
          <cell r="E9004" t="str">
            <v>Recomposição de Pavimentos</v>
          </cell>
          <cell r="F9004" t="str">
            <v>SINAPI Mai/26</v>
          </cell>
        </row>
        <row r="9005">
          <cell r="A9005">
            <v>101847</v>
          </cell>
          <cell r="B9005" t="str">
            <v>RECOMPOSIÇÃO DE BASE E OU SUB-BASE PARA FECHAMENTO DE VALAS DE SOLO BRITA (50/50) COM CIMENTO (TEOR DE 6%) - INCLUSO RETIRADA E COLOCAÇÃO DO MATERIAL. AF_12/2020</v>
          </cell>
          <cell r="C9005" t="str">
            <v>M3</v>
          </cell>
          <cell r="D9005">
            <v>186.54</v>
          </cell>
          <cell r="E9005" t="str">
            <v>Recomposição de Pavimentos</v>
          </cell>
          <cell r="F9005" t="str">
            <v>SINAPI Mai/26</v>
          </cell>
        </row>
        <row r="9006">
          <cell r="A9006">
            <v>101848</v>
          </cell>
          <cell r="B9006" t="str">
            <v>RECOMPOSIÇÃO DE BASE E OU SUB-BASE PARA FECHAMENTO DE VALAS DE SOLO BRITA (50/50) COM CIMENTO (TEOR DE 8%) - INCLUSO RETIRADA E COLOCAÇÃO DO MATERIAL. AF_12/2020</v>
          </cell>
          <cell r="C9006" t="str">
            <v>M3</v>
          </cell>
          <cell r="D9006">
            <v>216.35</v>
          </cell>
          <cell r="E9006" t="str">
            <v>Recomposição de Pavimentos</v>
          </cell>
          <cell r="F9006" t="str">
            <v>SINAPI Mai/26</v>
          </cell>
        </row>
        <row r="9007">
          <cell r="A9007">
            <v>101839</v>
          </cell>
          <cell r="B9007" t="str">
            <v>RECOMPOSIÇÃO DE BASE E OU SUB-BASE PARA FECHAMENTO DE VALAS DE SOLO COM CIMENTO (TEOR DE 6%) - INCLUSO RETIRADA E COLOCAÇÃO DO MATERIAL. AF_12/2020</v>
          </cell>
          <cell r="C9007" t="str">
            <v>M3</v>
          </cell>
          <cell r="D9007">
            <v>130.22999999999999</v>
          </cell>
          <cell r="E9007" t="str">
            <v>Recomposição de Pavimentos</v>
          </cell>
          <cell r="F9007" t="str">
            <v>SINAPI Mai/26</v>
          </cell>
        </row>
        <row r="9008">
          <cell r="A9008">
            <v>101840</v>
          </cell>
          <cell r="B9008" t="str">
            <v>RECOMPOSIÇÃO DE BASE E OU SUB-BASE PARA FECHAMENTO DE VALAS DE SOLO COM CIMENTO (TEOR DE 8%) - INCLUSO RETIRADA E COLOCAÇÃO DO MATERIAL. AF_12/2020</v>
          </cell>
          <cell r="C9008" t="str">
            <v>M3</v>
          </cell>
          <cell r="D9008">
            <v>222.4</v>
          </cell>
          <cell r="E9008" t="str">
            <v>Recomposição de Pavimentos</v>
          </cell>
          <cell r="F9008" t="str">
            <v>SINAPI Mai/26</v>
          </cell>
        </row>
        <row r="9009">
          <cell r="A9009">
            <v>101837</v>
          </cell>
          <cell r="B9009" t="str">
            <v>RECOMPOSIÇÃO DE BASE E OU SUB-BASE PARA FECHAMENTO DE VALAS DE SOLO MELHORADO COM CIMENTO (TEOR DE 2%) - INCLUSO RETIRADA E COLOCAÇÃO DO MATERIAL. AF_12/2020</v>
          </cell>
          <cell r="C9009" t="str">
            <v>M3</v>
          </cell>
          <cell r="D9009">
            <v>66.53</v>
          </cell>
          <cell r="E9009" t="str">
            <v>Recomposição de Pavimentos</v>
          </cell>
          <cell r="F9009" t="str">
            <v>SINAPI Mai/26</v>
          </cell>
        </row>
        <row r="9010">
          <cell r="A9010">
            <v>101838</v>
          </cell>
          <cell r="B9010" t="str">
            <v>RECOMPOSIÇÃO DE BASE E OU SUB-BASE PARA FECHAMENTO DE VALAS DE SOLO MELHORADO COM CIMENTO (TEOR DE 4%) - INCLUSO RETIRADA E COLOCAÇÃO DO MATERIAL. AF_12/2020</v>
          </cell>
          <cell r="C9010" t="str">
            <v>M3</v>
          </cell>
          <cell r="D9010">
            <v>98.82</v>
          </cell>
          <cell r="E9010" t="str">
            <v>Recomposição de Pavimentos</v>
          </cell>
          <cell r="F9010" t="str">
            <v>SINAPI Mai/26</v>
          </cell>
        </row>
        <row r="9011">
          <cell r="A9011">
            <v>101836</v>
          </cell>
          <cell r="B9011" t="str">
            <v>RECOMPOSIÇÃO DE BASE E OU SUB-BASE PARA FECHAMENTO DE VALAS DE SOLOS DE COMPORTAMENTO LATERÍTICO (ARENOSO) - INCLUSO RETIRADA E COLOCAÇÃO DO MATERIAL. AF_12/2020</v>
          </cell>
          <cell r="C9011" t="str">
            <v>M3</v>
          </cell>
          <cell r="D9011">
            <v>31.85</v>
          </cell>
          <cell r="E9011" t="str">
            <v>Recomposição de Pavimentos</v>
          </cell>
          <cell r="F9011" t="str">
            <v>SINAPI Mai/26</v>
          </cell>
        </row>
        <row r="9012">
          <cell r="A9012">
            <v>101835</v>
          </cell>
          <cell r="B9012" t="str">
            <v>RECOMPOSIÇÃO DE BASE E OU SUB-BASE PARA REMENDO PROFUNDO DE BRITA GRADUADA SIMPLES - INCLUSO RETIRADA E COLOCAÇÃO DO MATERIAL. AF_12/2020</v>
          </cell>
          <cell r="C9012" t="str">
            <v>M3</v>
          </cell>
          <cell r="D9012">
            <v>316.89</v>
          </cell>
          <cell r="E9012" t="str">
            <v>Recomposição de Pavimentos</v>
          </cell>
          <cell r="F9012" t="str">
            <v>SINAPI Mai/26</v>
          </cell>
        </row>
        <row r="9013">
          <cell r="A9013">
            <v>101827</v>
          </cell>
          <cell r="B9013" t="str">
            <v>RECOMPOSIÇÃO DE BASE E OU SUB-BASE PARA REMENDO PROFUNDO DE SOLO BRITA (40/60) - INCLUSO RETIRADA E COLOCAÇÃO DO MATERIAL. AF_12/2020</v>
          </cell>
          <cell r="C9013" t="str">
            <v>M3</v>
          </cell>
          <cell r="D9013">
            <v>245.93</v>
          </cell>
          <cell r="E9013" t="str">
            <v>Recomposição de Pavimentos</v>
          </cell>
          <cell r="F9013" t="str">
            <v>SINAPI Mai/26</v>
          </cell>
        </row>
        <row r="9014">
          <cell r="A9014">
            <v>101829</v>
          </cell>
          <cell r="B9014" t="str">
            <v>RECOMPOSIÇÃO DE BASE E OU SUB-BASE PARA REMENDO PROFUNDO DE SOLO BRITA (40/60) COM CIMENTO (TEOR DE 4%) - INCLUSO RETIRADA E COLOCAÇÃO DO MATERIAL. AF_12/2020</v>
          </cell>
          <cell r="C9014" t="str">
            <v>M3</v>
          </cell>
          <cell r="D9014">
            <v>310.02999999999997</v>
          </cell>
          <cell r="E9014" t="str">
            <v>Recomposição de Pavimentos</v>
          </cell>
          <cell r="F9014" t="str">
            <v>SINAPI Mai/26</v>
          </cell>
        </row>
        <row r="9015">
          <cell r="A9015">
            <v>101830</v>
          </cell>
          <cell r="B9015" t="str">
            <v>RECOMPOSIÇÃO DE BASE E OU SUB-BASE PARA REMENDO PROFUNDO DE SOLO BRITA (40/60) COM CIMENTO (TEOR DE 6%) - INCLUSO RETIRADA E COLOCAÇÃO DO MATERIAL. AF_12/2020</v>
          </cell>
          <cell r="C9015" t="str">
            <v>M3</v>
          </cell>
          <cell r="D9015">
            <v>340.01</v>
          </cell>
          <cell r="E9015" t="str">
            <v>Recomposição de Pavimentos</v>
          </cell>
          <cell r="F9015" t="str">
            <v>SINAPI Mai/26</v>
          </cell>
        </row>
        <row r="9016">
          <cell r="A9016">
            <v>101831</v>
          </cell>
          <cell r="B9016" t="str">
            <v>RECOMPOSIÇÃO DE BASE E OU SUB-BASE PARA REMENDO PROFUNDO DE SOLO BRITA (40/60) COM CIMENTO (TEOR DE 8%) - INCLUSO RETIRADA E COLOCAÇÃO DO MATERIAL. AF_12/2020</v>
          </cell>
          <cell r="C9016" t="str">
            <v>M3</v>
          </cell>
          <cell r="D9016">
            <v>369.58</v>
          </cell>
          <cell r="E9016" t="str">
            <v>Recomposição de Pavimentos</v>
          </cell>
          <cell r="F9016" t="str">
            <v>SINAPI Mai/26</v>
          </cell>
        </row>
        <row r="9017">
          <cell r="A9017">
            <v>101828</v>
          </cell>
          <cell r="B9017" t="str">
            <v>RECOMPOSIÇÃO DE BASE E OU SUB-BASE PARA REMENDO PROFUNDO DE SOLO BRITA (50/50) - INCLUSO RETIRADA E COLOCAÇÃO DO MATERIAL. AF_12/2020</v>
          </cell>
          <cell r="C9017" t="str">
            <v>M3</v>
          </cell>
          <cell r="D9017">
            <v>233.95</v>
          </cell>
          <cell r="E9017" t="str">
            <v>Recomposição de Pavimentos</v>
          </cell>
          <cell r="F9017" t="str">
            <v>SINAPI Mai/26</v>
          </cell>
        </row>
        <row r="9018">
          <cell r="A9018">
            <v>101832</v>
          </cell>
          <cell r="B9018" t="str">
            <v>RECOMPOSIÇÃO DE BASE E OU SUB-BASE PARA REMENDO PROFUNDO DE SOLO BRITA (50/50) COM CIMENTO (TEOR DE 4%) - INCLUSO RETIRADA E COLOCAÇÃO DO MATERIAL. AF_12/2020</v>
          </cell>
          <cell r="C9018" t="str">
            <v>M3</v>
          </cell>
          <cell r="D9018">
            <v>298.52999999999997</v>
          </cell>
          <cell r="E9018" t="str">
            <v>Recomposição de Pavimentos</v>
          </cell>
          <cell r="F9018" t="str">
            <v>SINAPI Mai/26</v>
          </cell>
        </row>
        <row r="9019">
          <cell r="A9019">
            <v>101833</v>
          </cell>
          <cell r="B9019" t="str">
            <v>RECOMPOSIÇÃO DE BASE E OU SUB-BASE PARA REMENDO PROFUNDO DE SOLO BRITA (50/50) COM CIMENTO (TEOR DE 6%) - INCLUSO RETIRADA E COLOCAÇÃO DO MATERIAL. AF_12/2020</v>
          </cell>
          <cell r="C9019" t="str">
            <v>M3</v>
          </cell>
          <cell r="D9019">
            <v>328.75</v>
          </cell>
          <cell r="E9019" t="str">
            <v>Recomposição de Pavimentos</v>
          </cell>
          <cell r="F9019" t="str">
            <v>SINAPI Mai/26</v>
          </cell>
        </row>
        <row r="9020">
          <cell r="A9020">
            <v>101834</v>
          </cell>
          <cell r="B9020" t="str">
            <v>RECOMPOSIÇÃO DE BASE E OU SUB-BASE PARA REMENDO PROFUNDO DE SOLO BRITA (50/50) COM CIMENTO (TEOR DE 8%) - INCLUSO RETIRADA E COLOCAÇÃO DO MATERIAL. AF_12/2020</v>
          </cell>
          <cell r="C9020" t="str">
            <v>M3</v>
          </cell>
          <cell r="D9020">
            <v>358.56</v>
          </cell>
          <cell r="E9020" t="str">
            <v>Recomposição de Pavimentos</v>
          </cell>
          <cell r="F9020" t="str">
            <v>SINAPI Mai/26</v>
          </cell>
        </row>
        <row r="9021">
          <cell r="A9021">
            <v>101825</v>
          </cell>
          <cell r="B9021" t="str">
            <v>RECOMPOSIÇÃO DE BASE E OU SUB-BASE PARA REMENDO PROFUNDO DE SOLO COM CIMENTO (TEOR DE 6%) - INCLUSO RETIRADA E COLOCAÇÃO DO MATERIAL. AF_12/2020</v>
          </cell>
          <cell r="C9021" t="str">
            <v>M3</v>
          </cell>
          <cell r="D9021">
            <v>272.45</v>
          </cell>
          <cell r="E9021" t="str">
            <v>Recomposição de Pavimentos</v>
          </cell>
          <cell r="F9021" t="str">
            <v>SINAPI Mai/26</v>
          </cell>
        </row>
        <row r="9022">
          <cell r="A9022">
            <v>101826</v>
          </cell>
          <cell r="B9022" t="str">
            <v>RECOMPOSIÇÃO DE BASE E OU SUB-BASE PARA REMENDO PROFUNDO DE SOLO COM CIMENTO (TEOR DE 8%) - INCLUSO RETIRADA E COLOCAÇÃO DO MATERIAL. AF_12/2020</v>
          </cell>
          <cell r="C9022" t="str">
            <v>M3</v>
          </cell>
          <cell r="D9022">
            <v>303.45</v>
          </cell>
          <cell r="E9022" t="str">
            <v>Recomposição de Pavimentos</v>
          </cell>
          <cell r="F9022" t="str">
            <v>SINAPI Mai/26</v>
          </cell>
        </row>
        <row r="9023">
          <cell r="A9023">
            <v>101823</v>
          </cell>
          <cell r="B9023" t="str">
            <v>RECOMPOSIÇÃO DE BASE E OU SUB-BASE PARA REMENDO PROFUNDO DE SOLO MELHORADO COM CIMENTO (TEOR DE 2%) - INCLUSO RETIRADA E COLOCAÇÃO DO MATERIAL. AF_12/2020</v>
          </cell>
          <cell r="C9023" t="str">
            <v>M3</v>
          </cell>
          <cell r="D9023">
            <v>208.74</v>
          </cell>
          <cell r="E9023" t="str">
            <v>Recomposição de Pavimentos</v>
          </cell>
          <cell r="F9023" t="str">
            <v>SINAPI Mai/26</v>
          </cell>
        </row>
        <row r="9024">
          <cell r="A9024">
            <v>101824</v>
          </cell>
          <cell r="B9024" t="str">
            <v>RECOMPOSIÇÃO DE BASE E OU SUB-BASE PARA REMENDO PROFUNDO DE SOLO MELHORADO COM CIMENTO (TEOR DE 4%) - INCLUSO RETIRADA E COLOCAÇÃO DO MATERIAL. AF_12/2020</v>
          </cell>
          <cell r="C9024" t="str">
            <v>M3</v>
          </cell>
          <cell r="D9024">
            <v>241.03</v>
          </cell>
          <cell r="E9024" t="str">
            <v>Recomposição de Pavimentos</v>
          </cell>
          <cell r="F9024" t="str">
            <v>SINAPI Mai/26</v>
          </cell>
        </row>
        <row r="9025">
          <cell r="A9025">
            <v>101822</v>
          </cell>
          <cell r="B9025" t="str">
            <v>RECOMPOSIÇÃO DE BASE E OU SUB-BASE PARA REMENDO PROFUNDO DE SOLOS DE COMPORTAMENTO LATERÍTICO (ARENOSO) - INCLUSO RETIRADA E COLOCAÇÃO DO MATERIAL. AF_12/2020</v>
          </cell>
          <cell r="C9025" t="str">
            <v>M3</v>
          </cell>
          <cell r="D9025">
            <v>174.06</v>
          </cell>
          <cell r="E9025" t="str">
            <v>Recomposição de Pavimentos</v>
          </cell>
          <cell r="F9025" t="str">
            <v>SINAPI Mai/26</v>
          </cell>
        </row>
        <row r="9026">
          <cell r="A9026">
            <v>101819</v>
          </cell>
          <cell r="B9026" t="str">
            <v>RECOMPOSIÇÃO DE PAVIMENTO EM PARALELEPÍPEDOS, REJUNTAMENTO COM ARGAMASSA, COM REAPROVEITAMENTO DOS PARALELEPÍPEDOS, PARA O FECHAMENTO DE VALAS - INCLUSO RETIRADA E COLOCAÇÃO DO MATERIAL. AF_12/2020</v>
          </cell>
          <cell r="C9026" t="str">
            <v>M2</v>
          </cell>
          <cell r="D9026">
            <v>81.61</v>
          </cell>
          <cell r="E9026" t="str">
            <v>Recomposição de Pavimentos</v>
          </cell>
          <cell r="F9026" t="str">
            <v>SINAPI Mai/26</v>
          </cell>
        </row>
        <row r="9027">
          <cell r="A9027">
            <v>104370</v>
          </cell>
          <cell r="B9027" t="str">
            <v>RECOMPOSIÇÃO DE PAVIMENTO EM PARALELEPÍPEDOS, REJUNTAMENTO COM PEDRISCO E EMULSÃO ASFÁLTICA, COM REAPROVEITAMENTO DOS PARALELEPÍPEDOS, PARA O FECHAMENTO DE VALAS - INCLUSO RETIRADA E COLOCAÇÃO DO MATERIAL. AF_12/2020</v>
          </cell>
          <cell r="C9027" t="str">
            <v>M2</v>
          </cell>
          <cell r="D9027">
            <v>0</v>
          </cell>
          <cell r="E9027" t="str">
            <v>Recomposição de Pavimentos</v>
          </cell>
          <cell r="F9027" t="str">
            <v>SINAPI Mai/26</v>
          </cell>
        </row>
        <row r="9028">
          <cell r="A9028">
            <v>101817</v>
          </cell>
          <cell r="B9028" t="str">
            <v>RECOMPOSIÇÃO DE PAVIMENTO EM PARALELEPÍPEDOS, REJUNTAMENTO COM PÓ DE PEDRA, COM REAPROVEITAMENTO DOS PARALELEPÍPEDOS, PARA O FECHAMENTO DE VALAS - INCLUSO RETIRADA E COLOCAÇÃO DO MATERIAL. AF_12/2020</v>
          </cell>
          <cell r="C9028" t="str">
            <v>M2</v>
          </cell>
          <cell r="D9028">
            <v>65.39</v>
          </cell>
          <cell r="E9028" t="str">
            <v>Recomposição de Pavimentos</v>
          </cell>
          <cell r="F9028" t="str">
            <v>SINAPI Mai/26</v>
          </cell>
        </row>
        <row r="9029">
          <cell r="A9029">
            <v>101816</v>
          </cell>
          <cell r="B9029" t="str">
            <v>RECOMPOSIÇÃO DE PAVIMENTO EM PEDRAS POLIÉDRICAS, REJUNTAMENTO COM ARGAMASSA, COM REAPROVEITAMENTO DAS PEDRAS POLIÉDRICAS, PARA O FECHAMENTO DE VALAS - INCLUSO RETIRADA E COLOCAÇÃO DO MATERIAL. AF_12/2020</v>
          </cell>
          <cell r="C9029" t="str">
            <v>M2</v>
          </cell>
          <cell r="D9029">
            <v>85.53</v>
          </cell>
          <cell r="E9029" t="str">
            <v>Recomposição de Pavimentos</v>
          </cell>
          <cell r="F9029" t="str">
            <v>SINAPI Mai/26</v>
          </cell>
        </row>
        <row r="9030">
          <cell r="A9030">
            <v>104369</v>
          </cell>
          <cell r="B9030" t="str">
            <v>RECOMPOSIÇÃO DE PAVIMENTO EM PEDRAS POLIÉDRICAS, REJUNTAMENTO COM PEDRISCO E EMULSÃO ASFÁLTICA COM REAPROVEITAMENTO DAS PEDRAS POLIÉDRICAS, PARA O FECHAMENTO DE VALAS - INCLUSO RETIRADA E COLOCAÇÃO DO MATERIAL. AF_12/2020</v>
          </cell>
          <cell r="C9030" t="str">
            <v>M2</v>
          </cell>
          <cell r="D9030">
            <v>0</v>
          </cell>
          <cell r="E9030" t="str">
            <v>Recomposição de Pavimentos</v>
          </cell>
          <cell r="F9030" t="str">
            <v>SINAPI Mai/26</v>
          </cell>
        </row>
        <row r="9031">
          <cell r="A9031">
            <v>101820</v>
          </cell>
          <cell r="B9031" t="str">
            <v>RECOMPOSIÇÃO DE PAVIMENTO EM PISO INTERTRAVADO SEXTAVADO, COM REAPROVEITAMENTO DOS BLOCOS SEXTAVADO, PARA O FECHAMENTO DE VALAS - INCLUSO RETIRADA E COLOCAÇÃO DO MATERIAL. AF_12/2020</v>
          </cell>
          <cell r="C9031" t="str">
            <v>M2</v>
          </cell>
          <cell r="D9031">
            <v>57.77</v>
          </cell>
          <cell r="E9031" t="str">
            <v>Recomposição de Pavimentos</v>
          </cell>
          <cell r="F9031" t="str">
            <v>SINAPI Mai/26</v>
          </cell>
        </row>
        <row r="9032">
          <cell r="A9032">
            <v>102988</v>
          </cell>
          <cell r="B9032" t="str">
            <v>RECOMPOSIÇÃO DE PAVIMENTO EM PISO INTERTRAVADO, COM REAPROVEITAMENTO DOS BLOCOS INTERTRAVADOS, PARA FECHAMENTO DE VALAS - INCLUSO RETIRADA E COLOCAÇÃO DO MATERIAL. AF_12/2020</v>
          </cell>
          <cell r="C9032" t="str">
            <v>M2</v>
          </cell>
          <cell r="D9032">
            <v>77.72</v>
          </cell>
          <cell r="E9032" t="str">
            <v>Recomposição de Pavimentos</v>
          </cell>
          <cell r="F9032" t="str">
            <v>SINAPI Mai/26</v>
          </cell>
        </row>
        <row r="9033">
          <cell r="A9033">
            <v>101814</v>
          </cell>
          <cell r="B9033" t="str">
            <v>RECOMPOSIÇÃO DE PAVIMENTOS EM PEDRA POLIÉDRICA, REJUNTAMENTO COM PÓ DE PEDRA, COM REAPROVEITAMENTO DAS PEDRAS POLIÉDRICAS PARA O FECHAMENTO DE VALAS - INCLUSO RETIRADA E COLOCAÇÃO DO MATERIAL. AF_12/2020</v>
          </cell>
          <cell r="C9033" t="str">
            <v>M2</v>
          </cell>
          <cell r="D9033">
            <v>57.88</v>
          </cell>
          <cell r="E9033" t="str">
            <v>Recomposição de Pavimentos</v>
          </cell>
          <cell r="F9033" t="str">
            <v>SINAPI Mai/26</v>
          </cell>
        </row>
        <row r="9034">
          <cell r="A9034">
            <v>102098</v>
          </cell>
          <cell r="B9034" t="str">
            <v>RECOMPOSIÇÃO DE REVESTIMENTO EM CONCRETO ASFÁLTICO (AQUISIÇÃO EM USINA), PARA O FECHAMENTO DE VALAS - INCLUSO DEMOLIÇÃO DO PAVIMENTO. AF_12/2020</v>
          </cell>
          <cell r="C9034" t="str">
            <v>M3</v>
          </cell>
          <cell r="D9034">
            <v>2076.2399999999998</v>
          </cell>
          <cell r="E9034" t="str">
            <v>Recomposição de Pavimentos</v>
          </cell>
          <cell r="F9034" t="str">
            <v>SINAPI Mai/26</v>
          </cell>
        </row>
        <row r="9035">
          <cell r="A9035">
            <v>104366</v>
          </cell>
          <cell r="B9035" t="str">
            <v>RECOMPOSIÇÃO DE REVESTIMENTO EM CONCRETO ASFÁLTICO (USINAGEM PRÓPRIA), PARA O FECHAMENTO DE VALAS - INCLUSO DEMOLIÇÃO DO PAVIMENTO. AF_12/2020</v>
          </cell>
          <cell r="C9035" t="str">
            <v>M3</v>
          </cell>
          <cell r="D9035">
            <v>0</v>
          </cell>
          <cell r="E9035" t="str">
            <v>Recomposição de Pavimentos</v>
          </cell>
          <cell r="F9035" t="str">
            <v>SINAPI Mai/26</v>
          </cell>
        </row>
        <row r="9036">
          <cell r="A9036">
            <v>102099</v>
          </cell>
          <cell r="B9036" t="str">
            <v>RECOMPOSIÇÃO DE REVESTIMENTO EM PRÉ MISTURADO A FRIO (AQUISIÇÃO EM USINA), PARA FECHAMENTO DE VALAS - INCLUSO DEMOLIÇÃO DO PAVIMENTO. AF_12/2020</v>
          </cell>
          <cell r="C9036" t="str">
            <v>M3</v>
          </cell>
          <cell r="D9036">
            <v>0</v>
          </cell>
          <cell r="E9036" t="str">
            <v>Recomposição de Pavimentos</v>
          </cell>
          <cell r="F9036" t="str">
            <v>SINAPI Mai/26</v>
          </cell>
        </row>
        <row r="9037">
          <cell r="A9037">
            <v>104367</v>
          </cell>
          <cell r="B9037" t="str">
            <v>RECOMPOSIÇÃO DE REVESTIMENTO EM PRÉ MISTURADO A FRIO (USINAGEM PRÓPRIA), PARA FECHAMENTO DE VALAS - INCLUSO DEMOLIÇÃO DO PAVIMENTO. AF_12/2020</v>
          </cell>
          <cell r="C9037" t="str">
            <v>M3</v>
          </cell>
          <cell r="D9037">
            <v>0</v>
          </cell>
          <cell r="E9037" t="str">
            <v>Recomposição de Pavimentos</v>
          </cell>
          <cell r="F9037" t="str">
            <v>SINAPI Mai/26</v>
          </cell>
        </row>
        <row r="9038">
          <cell r="A9038">
            <v>92994</v>
          </cell>
          <cell r="B9038" t="str">
            <v>CABO DE COBRE FLEXÍVEL ISOLADO, 120 MM², ANTI-CHAMA 0,6/1,0 KV, PARA REDE ENTERRADA DE DISTRIBUIÇÃO DE ENERGIA ELÉTRICA - FORNECIMENTO E INSTALAÇÃO. AF_12/2021</v>
          </cell>
          <cell r="C9038" t="str">
            <v>M</v>
          </cell>
          <cell r="D9038">
            <v>151.96</v>
          </cell>
          <cell r="E9038" t="str">
            <v>Redes Enterradas de Distribuição Elétrica</v>
          </cell>
          <cell r="F9038" t="str">
            <v>SINAPI Mai/26</v>
          </cell>
        </row>
        <row r="9039">
          <cell r="A9039">
            <v>92996</v>
          </cell>
          <cell r="B9039" t="str">
            <v>CABO DE COBRE FLEXÍVEL ISOLADO, 150 MM², ANTI-CHAMA 0,6/1,0 KV, PARA REDE ENTERRADA DE DISTRIBUIÇÃO DE ENERGIA ELÉTRICA - FORNECIMENTO E INSTALAÇÃO. AF_12/2021</v>
          </cell>
          <cell r="C9039" t="str">
            <v>M</v>
          </cell>
          <cell r="D9039">
            <v>183.76</v>
          </cell>
          <cell r="E9039" t="str">
            <v>Redes Enterradas de Distribuição Elétrica</v>
          </cell>
          <cell r="F9039" t="str">
            <v>SINAPI Mai/26</v>
          </cell>
        </row>
        <row r="9040">
          <cell r="A9040">
            <v>92998</v>
          </cell>
          <cell r="B9040" t="str">
            <v>CABO DE COBRE FLEXÍVEL ISOLADO, 185 MM², ANTI-CHAMA 0,6/1,0 KV, PARA REDE ENTERRADA DE DISTRIBUIÇÃO DE ENERGIA ELÉTRICA - FORNECIMENTO E INSTALAÇÃO. AF_12/2021</v>
          </cell>
          <cell r="C9040" t="str">
            <v>M</v>
          </cell>
          <cell r="D9040">
            <v>225.05</v>
          </cell>
          <cell r="E9040" t="str">
            <v>Redes Enterradas de Distribuição Elétrica</v>
          </cell>
          <cell r="F9040" t="str">
            <v>SINAPI Mai/26</v>
          </cell>
        </row>
        <row r="9041">
          <cell r="A9041">
            <v>93000</v>
          </cell>
          <cell r="B9041" t="str">
            <v>CABO DE COBRE FLEXÍVEL ISOLADO, 240 MM², ANTI-CHAMA 0,6/1,0 KV, PARA REDE ENTERRADA DE DISTRIBUIÇÃO DE ENERGIA ELÉTRICA - FORNECIMENTO E INSTALAÇÃO. AF_12/2021</v>
          </cell>
          <cell r="C9041" t="str">
            <v>M</v>
          </cell>
          <cell r="D9041">
            <v>297.64</v>
          </cell>
          <cell r="E9041" t="str">
            <v>Redes Enterradas de Distribuição Elétrica</v>
          </cell>
          <cell r="F9041" t="str">
            <v>SINAPI Mai/26</v>
          </cell>
        </row>
        <row r="9042">
          <cell r="A9042">
            <v>92984</v>
          </cell>
          <cell r="B9042" t="str">
            <v>CABO DE COBRE FLEXÍVEL ISOLADO, 25 MM², ANTI-CHAMA 0,6/1,0 KV, PARA REDE ENTERRADA DE DISTRIBUIÇÃO DE ENERGIA ELÉTRICA - FORNECIMENTO E INSTALAÇÃO. AF_12/2021</v>
          </cell>
          <cell r="C9042" t="str">
            <v>M</v>
          </cell>
          <cell r="D9042">
            <v>33.15</v>
          </cell>
          <cell r="E9042" t="str">
            <v>Redes Enterradas de Distribuição Elétrica</v>
          </cell>
          <cell r="F9042" t="str">
            <v>SINAPI Mai/26</v>
          </cell>
        </row>
        <row r="9043">
          <cell r="A9043">
            <v>93002</v>
          </cell>
          <cell r="B9043" t="str">
            <v>CABO DE COBRE FLEXÍVEL ISOLADO, 300 MM², ANTI-CHAMA 0,6/1,0 KV, PARA REDE ENTERRADA DE DISTRIBUIÇÃO DE ENERGIA ELÉTRICA - FORNECIMENTO E INSTALAÇÃO. AF_12/2021</v>
          </cell>
          <cell r="C9043" t="str">
            <v>M</v>
          </cell>
          <cell r="D9043">
            <v>384.45</v>
          </cell>
          <cell r="E9043" t="str">
            <v>Redes Enterradas de Distribuição Elétrica</v>
          </cell>
          <cell r="F9043" t="str">
            <v>SINAPI Mai/26</v>
          </cell>
        </row>
        <row r="9044">
          <cell r="A9044">
            <v>92986</v>
          </cell>
          <cell r="B9044" t="str">
            <v>CABO DE COBRE FLEXÍVEL ISOLADO, 35 MM², ANTI-CHAMA 0,6/1,0 KV, PARA REDE ENTERRADA DE DISTRIBUIÇÃO DE ENERGIA ELÉTRICA - FORNECIMENTO E INSTALAÇÃO. AF_12/2021</v>
          </cell>
          <cell r="C9044" t="str">
            <v>M</v>
          </cell>
          <cell r="D9044">
            <v>45.54</v>
          </cell>
          <cell r="E9044" t="str">
            <v>Redes Enterradas de Distribuição Elétrica</v>
          </cell>
          <cell r="F9044" t="str">
            <v>SINAPI Mai/26</v>
          </cell>
        </row>
        <row r="9045">
          <cell r="A9045">
            <v>92988</v>
          </cell>
          <cell r="B9045" t="str">
            <v>CABO DE COBRE FLEXÍVEL ISOLADO, 50 MM², ANTI-CHAMA 0,6/1,0 KV, PARA REDE ENTERRADA DE DISTRIBUIÇÃO DE ENERGIA ELÉTRICA - FORNECIMENTO E INSTALAÇÃO. AF_12/2021</v>
          </cell>
          <cell r="C9045" t="str">
            <v>M</v>
          </cell>
          <cell r="D9045">
            <v>65.739999999999995</v>
          </cell>
          <cell r="E9045" t="str">
            <v>Redes Enterradas de Distribuição Elétrica</v>
          </cell>
          <cell r="F9045" t="str">
            <v>SINAPI Mai/26</v>
          </cell>
        </row>
        <row r="9046">
          <cell r="A9046">
            <v>92990</v>
          </cell>
          <cell r="B9046" t="str">
            <v>CABO DE COBRE FLEXÍVEL ISOLADO, 70 MM², ANTI-CHAMA 0,6/1,0 KV, PARA REDE ENTERRADA DE DISTRIBUIÇÃO DE ENERGIA ELÉTRICA - FORNECIMENTO E INSTALAÇÃO. AF_12/2021</v>
          </cell>
          <cell r="C9046" t="str">
            <v>M</v>
          </cell>
          <cell r="D9046">
            <v>90.72</v>
          </cell>
          <cell r="E9046" t="str">
            <v>Redes Enterradas de Distribuição Elétrica</v>
          </cell>
          <cell r="F9046" t="str">
            <v>SINAPI Mai/26</v>
          </cell>
        </row>
        <row r="9047">
          <cell r="A9047">
            <v>92992</v>
          </cell>
          <cell r="B9047" t="str">
            <v>CABO DE COBRE FLEXÍVEL ISOLADO, 95 MM², ANTI-CHAMA 0,6/1,0 KV, PARA REDE ENTERRADA DE DISTRIBUIÇÃO DE ENERGIA ELÉTRICA - FORNECIMENTO E INSTALAÇÃO. AF_12/2021</v>
          </cell>
          <cell r="C9047" t="str">
            <v>M</v>
          </cell>
          <cell r="D9047">
            <v>117.15</v>
          </cell>
          <cell r="E9047" t="str">
            <v>Redes Enterradas de Distribuição Elétrica</v>
          </cell>
          <cell r="F9047" t="str">
            <v>SINAPI Mai/26</v>
          </cell>
        </row>
        <row r="9048">
          <cell r="A9048">
            <v>103491</v>
          </cell>
          <cell r="B9048" t="str">
            <v>CONCRETAGEM COMO PROTEÇÃO MECÂNICA ADICIONAL NO REATERRO PARA REDE ENTERRADA DE DISTRIBUIÇÃO DE ENERGIA ELÉTRICA - FORNECIMENTO E INSTALAÇÃO. AF_12/2021</v>
          </cell>
          <cell r="C9048" t="str">
            <v>M3</v>
          </cell>
          <cell r="D9048">
            <v>692.24</v>
          </cell>
          <cell r="E9048" t="str">
            <v>Redes Enterradas de Distribuição Elétrica</v>
          </cell>
          <cell r="F9048" t="str">
            <v>SINAPI Mai/26</v>
          </cell>
        </row>
        <row r="9049">
          <cell r="A9049">
            <v>93026</v>
          </cell>
          <cell r="B9049" t="str">
            <v>CURVA 90 GRAUS PARA ELETRODUTO, PVC, ROSCÁVEL, DN 110 MM (4"), PARA REDE ENTERRADA DE DISTRIBUIÇÃO DE ENERGIA ELÉTRICA - FORNECIMENTO E INSTALAÇÃO. AF_12/2021</v>
          </cell>
          <cell r="C9049" t="str">
            <v>UN</v>
          </cell>
          <cell r="D9049">
            <v>90.75</v>
          </cell>
          <cell r="E9049" t="str">
            <v>Redes Enterradas de Distribuição Elétrica</v>
          </cell>
          <cell r="F9049" t="str">
            <v>SINAPI Mai/26</v>
          </cell>
        </row>
        <row r="9050">
          <cell r="A9050">
            <v>93018</v>
          </cell>
          <cell r="B9050" t="str">
            <v>CURVA 90 GRAUS PARA ELETRODUTO, PVC, ROSCÁVEL, DN 50 MM (1 1/2"), PARA REDE ENTERRADA DE DISTRIBUIÇÃO DE ENERGIA ELÉTRICA - FORNECIMENTO E INSTALAÇÃO. AF_12/2021</v>
          </cell>
          <cell r="C9050" t="str">
            <v>UN</v>
          </cell>
          <cell r="D9050">
            <v>31.42</v>
          </cell>
          <cell r="E9050" t="str">
            <v>Redes Enterradas de Distribuição Elétrica</v>
          </cell>
          <cell r="F9050" t="str">
            <v>SINAPI Mai/26</v>
          </cell>
        </row>
        <row r="9051">
          <cell r="A9051">
            <v>93020</v>
          </cell>
          <cell r="B9051" t="str">
            <v>CURVA 90 GRAUS PARA ELETRODUTO, PVC, ROSCÁVEL, DN 60 MM (2"), PARA REDE ENTERRADA DE DISTRIBUIÇÃO DE ENERGIA ELÉTRICA - FORNECIMENTO E INSTALAÇÃO. AF_12/2021</v>
          </cell>
          <cell r="C9051" t="str">
            <v>UN</v>
          </cell>
          <cell r="D9051">
            <v>38.43</v>
          </cell>
          <cell r="E9051" t="str">
            <v>Redes Enterradas de Distribuição Elétrica</v>
          </cell>
          <cell r="F9051" t="str">
            <v>SINAPI Mai/26</v>
          </cell>
        </row>
        <row r="9052">
          <cell r="A9052">
            <v>93022</v>
          </cell>
          <cell r="B9052" t="str">
            <v>CURVA 90 GRAUS PARA ELETRODUTO, PVC, ROSCÁVEL, DN 75 MM (2 1/2"), PARA REDE ENTERRADA DE DISTRIBUIÇÃO DE ENERGIA ELÉTRICA - FORNECIMENTO E INSTALAÇÃO. AF_12/2021</v>
          </cell>
          <cell r="C9052" t="str">
            <v>UN</v>
          </cell>
          <cell r="D9052">
            <v>56.56</v>
          </cell>
          <cell r="E9052" t="str">
            <v>Redes Enterradas de Distribuição Elétrica</v>
          </cell>
          <cell r="F9052" t="str">
            <v>SINAPI Mai/26</v>
          </cell>
        </row>
        <row r="9053">
          <cell r="A9053">
            <v>93024</v>
          </cell>
          <cell r="B9053" t="str">
            <v>CURVA 90 GRAUS PARA ELETRODUTO, PVC, ROSCÁVEL, DN 85 MM (3"), PARA REDE ENTERRADA DE DISTRIBUIÇÃO DE ENERGIA ELÉTRICA - FORNECIMENTO E INSTALAÇÃO. AF_12/2021</v>
          </cell>
          <cell r="C9053" t="str">
            <v>UN</v>
          </cell>
          <cell r="D9053">
            <v>60.58</v>
          </cell>
          <cell r="E9053" t="str">
            <v>Redes Enterradas de Distribuição Elétrica</v>
          </cell>
          <cell r="F9053" t="str">
            <v>SINAPI Mai/26</v>
          </cell>
        </row>
        <row r="9054">
          <cell r="A9054">
            <v>97670</v>
          </cell>
          <cell r="B9054" t="str">
            <v>ELETRODUTO FLEXÍVEL CORRUGADO, PEAD, DN 100 (4"), PARA REDE ENTERRADA DE DISTRIBUIÇÃO DE ENERGIA ELÉTRICA - FORNECIMENTO E INSTALAÇÃO. AF_12/2021</v>
          </cell>
          <cell r="C9054" t="str">
            <v>M</v>
          </cell>
          <cell r="D9054">
            <v>28.61</v>
          </cell>
          <cell r="E9054" t="str">
            <v>Redes Enterradas de Distribuição Elétrica</v>
          </cell>
          <cell r="F9054" t="str">
            <v>SINAPI Mai/26</v>
          </cell>
        </row>
        <row r="9055">
          <cell r="A9055">
            <v>103486</v>
          </cell>
          <cell r="B9055" t="str">
            <v>ELETRODUTO FLEXÍVEL CORRUGADO, PEAD, DN 125 (5"), PARA REDE ENTERRADA DE DISTRIBUIÇÃO DE ENERGIA ELÉTRICA - FORNECIMENTO E INSTALAÇÃO. AF_12/2021</v>
          </cell>
          <cell r="C9055" t="str">
            <v>M</v>
          </cell>
          <cell r="D9055">
            <v>0</v>
          </cell>
          <cell r="E9055" t="str">
            <v>Redes Enterradas de Distribuição Elétrica</v>
          </cell>
          <cell r="F9055" t="str">
            <v>SINAPI Mai/26</v>
          </cell>
        </row>
        <row r="9056">
          <cell r="A9056">
            <v>103487</v>
          </cell>
          <cell r="B9056" t="str">
            <v>ELETRODUTO FLEXÍVEL CORRUGADO, PEAD, DN 150 (6"), PARA REDE ENTERRADA DE DISTRIBUIÇÃO DE ENERGIA ELÉTRICA - FORNECIMENTO E INSTALAÇÃO. AF_12/2021</v>
          </cell>
          <cell r="C9056" t="str">
            <v>M</v>
          </cell>
          <cell r="D9056">
            <v>0</v>
          </cell>
          <cell r="E9056" t="str">
            <v>Redes Enterradas de Distribuição Elétrica</v>
          </cell>
          <cell r="F9056" t="str">
            <v>SINAPI Mai/26</v>
          </cell>
        </row>
        <row r="9057">
          <cell r="A9057">
            <v>103488</v>
          </cell>
          <cell r="B9057" t="str">
            <v>ELETRODUTO FLEXÍVEL CORRUGADO, PEAD, DN 175 (7"), PARA REDE ENTERRADA DE DISTRIBUIÇÃO DE ENERGIA ELÉTRICA - FORNECIMENTO E INSTALAÇÃO. AF_12/2021</v>
          </cell>
          <cell r="C9057" t="str">
            <v>M</v>
          </cell>
          <cell r="D9057">
            <v>0</v>
          </cell>
          <cell r="E9057" t="str">
            <v>Redes Enterradas de Distribuição Elétrica</v>
          </cell>
          <cell r="F9057" t="str">
            <v>SINAPI Mai/26</v>
          </cell>
        </row>
        <row r="9058">
          <cell r="A9058">
            <v>103489</v>
          </cell>
          <cell r="B9058" t="str">
            <v>ELETRODUTO FLEXÍVEL CORRUGADO, PEAD, DN 200 (8"), PARA REDE ENTERRADA DE DISTRIBUIÇÃO DE ENERGIA ELÉTRICA - FORNECIMENTO E INSTALAÇÃO. AF_12/2021</v>
          </cell>
          <cell r="C9058" t="str">
            <v>M</v>
          </cell>
          <cell r="D9058">
            <v>0</v>
          </cell>
          <cell r="E9058" t="str">
            <v>Redes Enterradas de Distribuição Elétrica</v>
          </cell>
          <cell r="F9058" t="str">
            <v>SINAPI Mai/26</v>
          </cell>
        </row>
        <row r="9059">
          <cell r="A9059">
            <v>97667</v>
          </cell>
          <cell r="B9059" t="str">
            <v>ELETRODUTO FLEXÍVEL CORRUGADO, PEAD, DN 50 (1 1/2"), PARA REDE ENTERRADA DE DISTRIBUIÇÃO DE ENERGIA ELÉTRICA - FORNECIMENTO E INSTALAÇÃO. AF_12/2021</v>
          </cell>
          <cell r="C9059" t="str">
            <v>M</v>
          </cell>
          <cell r="D9059">
            <v>10.65</v>
          </cell>
          <cell r="E9059" t="str">
            <v>Redes Enterradas de Distribuição Elétrica</v>
          </cell>
          <cell r="F9059" t="str">
            <v>SINAPI Mai/26</v>
          </cell>
        </row>
        <row r="9060">
          <cell r="A9060">
            <v>97668</v>
          </cell>
          <cell r="B9060" t="str">
            <v>ELETRODUTO FLEXÍVEL CORRUGADO, PEAD, DN 63 (2"), PARA REDE ENTERRADA DE DISTRIBUIÇÃO DE ENERGIA ELÉTRICA - FORNECIMENTO E INSTALAÇÃO. AF_12/2021</v>
          </cell>
          <cell r="C9060" t="str">
            <v>M</v>
          </cell>
          <cell r="D9060">
            <v>15.15</v>
          </cell>
          <cell r="E9060" t="str">
            <v>Redes Enterradas de Distribuição Elétrica</v>
          </cell>
          <cell r="F9060" t="str">
            <v>SINAPI Mai/26</v>
          </cell>
        </row>
        <row r="9061">
          <cell r="A9061">
            <v>97669</v>
          </cell>
          <cell r="B9061" t="str">
            <v>ELETRODUTO FLEXÍVEL CORRUGADO, PEAD, DN 90 (3"), PARA REDE ENTERRADA DE DISTRIBUIÇÃO DE ENERGIA ELÉTRICA - FORNECIMENTO E INSTALAÇÃO. AF_12/2021</v>
          </cell>
          <cell r="C9061" t="str">
            <v>M</v>
          </cell>
          <cell r="D9061">
            <v>22.7</v>
          </cell>
          <cell r="E9061" t="str">
            <v>Redes Enterradas de Distribuição Elétrica</v>
          </cell>
          <cell r="F9061" t="str">
            <v>SINAPI Mai/26</v>
          </cell>
        </row>
        <row r="9062">
          <cell r="A9062">
            <v>93012</v>
          </cell>
          <cell r="B9062" t="str">
            <v>ELETRODUTO RÍGIDO ROSCÁVEL, PVC, DN 110 MM (4"), PARA REDE ENTERRADA DE DISTRIBUIÇÃO DE ENERGIA ELÉTRICA - FORNECIMENTO E INSTALAÇÃO. AF_12/2021</v>
          </cell>
          <cell r="C9062" t="str">
            <v>M</v>
          </cell>
          <cell r="D9062">
            <v>67.599999999999994</v>
          </cell>
          <cell r="E9062" t="str">
            <v>Redes Enterradas de Distribuição Elétrica</v>
          </cell>
          <cell r="F9062" t="str">
            <v>SINAPI Mai/26</v>
          </cell>
        </row>
        <row r="9063">
          <cell r="A9063">
            <v>93008</v>
          </cell>
          <cell r="B9063" t="str">
            <v>ELETRODUTO RÍGIDO ROSCÁVEL, PVC, DN 50 MM (1 1/2"), PARA REDE ENTERRADA DE DISTRIBUIÇÃO DE ENERGIA ELÉTRICA - FORNECIMENTO E INSTALAÇÃO. AF_12/2021</v>
          </cell>
          <cell r="C9063" t="str">
            <v>M</v>
          </cell>
          <cell r="D9063">
            <v>19.62</v>
          </cell>
          <cell r="E9063" t="str">
            <v>Redes Enterradas de Distribuição Elétrica</v>
          </cell>
          <cell r="F9063" t="str">
            <v>SINAPI Mai/26</v>
          </cell>
        </row>
        <row r="9064">
          <cell r="A9064">
            <v>93009</v>
          </cell>
          <cell r="B9064" t="str">
            <v>ELETRODUTO RÍGIDO ROSCÁVEL, PVC, DN 60 MM (2"), PARA REDE ENTERRADA DE DISTRIBUIÇÃO DE ENERGIA ELÉTRICA - FORNECIMENTO E INSTALAÇÃO. AF_12/2021</v>
          </cell>
          <cell r="C9064" t="str">
            <v>M</v>
          </cell>
          <cell r="D9064">
            <v>27.8</v>
          </cell>
          <cell r="E9064" t="str">
            <v>Redes Enterradas de Distribuição Elétrica</v>
          </cell>
          <cell r="F9064" t="str">
            <v>SINAPI Mai/26</v>
          </cell>
        </row>
        <row r="9065">
          <cell r="A9065">
            <v>93010</v>
          </cell>
          <cell r="B9065" t="str">
            <v>ELETRODUTO RÍGIDO ROSCÁVEL, PVC, DN 75 MM (2 1/2"), PARA REDE ENTERRADA DE DISTRIBUIÇÃO DE ENERGIA ELÉTRICA - FORNECIMENTO E INSTALAÇÃO. AF_12/2021</v>
          </cell>
          <cell r="C9065" t="str">
            <v>M</v>
          </cell>
          <cell r="D9065">
            <v>37.869999999999997</v>
          </cell>
          <cell r="E9065" t="str">
            <v>Redes Enterradas de Distribuição Elétrica</v>
          </cell>
          <cell r="F9065" t="str">
            <v>SINAPI Mai/26</v>
          </cell>
        </row>
        <row r="9066">
          <cell r="A9066">
            <v>93011</v>
          </cell>
          <cell r="B9066" t="str">
            <v>ELETRODUTO RÍGIDO ROSCÁVEL, PVC, DN 85 MM (3"), PARA REDE ENTERRADA DE DISTRIBUIÇÃO DE ENERGIA ELÉTRICA - FORNECIMENTO E INSTALAÇÃO. AF_12/2021</v>
          </cell>
          <cell r="C9066" t="str">
            <v>M</v>
          </cell>
          <cell r="D9066">
            <v>45.71</v>
          </cell>
          <cell r="E9066" t="str">
            <v>Redes Enterradas de Distribuição Elétrica</v>
          </cell>
          <cell r="F9066" t="str">
            <v>SINAPI Mai/26</v>
          </cell>
        </row>
        <row r="9067">
          <cell r="A9067">
            <v>103492</v>
          </cell>
          <cell r="B9067" t="str">
            <v>FITA DE SINALIZAÇÃO SUBTERRÂNEA PARA REDE ENTERRADA DE DISTRIBUIÇÃO DE ENERGIA ELÉTRICA - FORNECIMENTO E INSTALAÇÃO. AF_12/2021</v>
          </cell>
          <cell r="C9067" t="str">
            <v>M</v>
          </cell>
          <cell r="D9067">
            <v>0</v>
          </cell>
          <cell r="E9067" t="str">
            <v>Redes Enterradas de Distribuição Elétrica</v>
          </cell>
          <cell r="F9067" t="str">
            <v>SINAPI Mai/26</v>
          </cell>
        </row>
        <row r="9068">
          <cell r="A9068">
            <v>93017</v>
          </cell>
          <cell r="B9068" t="str">
            <v>LUVA PARA ELETRODUTO, PVC, ROSCÁVEL, DN 110 MM (4"), PARA REDE ENTERRADA DE DISTRIBUIÇÃO DE ENERGIA ELÉTRICA - FORNECIMENTO E INSTALAÇÃO. AF_12/2021</v>
          </cell>
          <cell r="C9068" t="str">
            <v>UN</v>
          </cell>
          <cell r="D9068">
            <v>56.54</v>
          </cell>
          <cell r="E9068" t="str">
            <v>Redes Enterradas de Distribuição Elétrica</v>
          </cell>
          <cell r="F9068" t="str">
            <v>SINAPI Mai/26</v>
          </cell>
        </row>
        <row r="9069">
          <cell r="A9069">
            <v>93013</v>
          </cell>
          <cell r="B9069" t="str">
            <v>LUVA PARA ELETRODUTO, PVC, ROSCÁVEL, DN 50 MM (1 1/2"), PARA REDE ENTERRADA DE DISTRIBUIÇÃO DE ENERGIA ELÉTRICA - FORNECIMENTO E INSTALAÇÃO. AF_12/2021</v>
          </cell>
          <cell r="C9069" t="str">
            <v>UN</v>
          </cell>
          <cell r="D9069">
            <v>20.74</v>
          </cell>
          <cell r="E9069" t="str">
            <v>Redes Enterradas de Distribuição Elétrica</v>
          </cell>
          <cell r="F9069" t="str">
            <v>SINAPI Mai/26</v>
          </cell>
        </row>
        <row r="9070">
          <cell r="A9070">
            <v>93014</v>
          </cell>
          <cell r="B9070" t="str">
            <v>LUVA PARA ELETRODUTO, PVC, ROSCÁVEL, DN 60 MM (2"), PARA REDE ENTERRADA DE DISTRIBUIÇÃO DE ENERGIA ELÉTRICA - FORNECIMENTO E INSTALAÇÃO. AF_12/2021</v>
          </cell>
          <cell r="C9070" t="str">
            <v>UN</v>
          </cell>
          <cell r="D9070">
            <v>24.74</v>
          </cell>
          <cell r="E9070" t="str">
            <v>Redes Enterradas de Distribuição Elétrica</v>
          </cell>
          <cell r="F9070" t="str">
            <v>SINAPI Mai/26</v>
          </cell>
        </row>
        <row r="9071">
          <cell r="A9071">
            <v>93015</v>
          </cell>
          <cell r="B9071" t="str">
            <v>LUVA PARA ELETRODUTO, PVC, ROSCÁVEL, DN 75 MM (2 1/2"), PARA REDE ENTERRADA DE DISTRIBUIÇÃO DE ENERGIA ELÉTRICA - FORNECIMENTO E INSTALAÇÃO. AF_12/2021</v>
          </cell>
          <cell r="C9071" t="str">
            <v>UN</v>
          </cell>
          <cell r="D9071">
            <v>34.07</v>
          </cell>
          <cell r="E9071" t="str">
            <v>Redes Enterradas de Distribuição Elétrica</v>
          </cell>
          <cell r="F9071" t="str">
            <v>SINAPI Mai/26</v>
          </cell>
        </row>
        <row r="9072">
          <cell r="A9072">
            <v>93016</v>
          </cell>
          <cell r="B9072" t="str">
            <v>LUVA PARA ELETRODUTO, PVC, ROSCÁVEL, DN 85 MM (3"), PARA REDE ENTERRADA DE DISTRIBUIÇÃO DE ENERGIA ELÉTRICA - FORNECIMENTO E INSTALAÇÃO. AF_12/2021</v>
          </cell>
          <cell r="C9072" t="str">
            <v>UN</v>
          </cell>
          <cell r="D9072">
            <v>40.04</v>
          </cell>
          <cell r="E9072" t="str">
            <v>Redes Enterradas de Distribuição Elétrica</v>
          </cell>
          <cell r="F9072" t="str">
            <v>SINAPI Mai/26</v>
          </cell>
        </row>
        <row r="9073">
          <cell r="A9073">
            <v>103490</v>
          </cell>
          <cell r="B9073" t="str">
            <v>PLACA DE CONCRETO PRÉ-MOLDADO COMO PROTEÇÃO MECÂNICA ADICIONAL NO REATERRO PARA REDE ENTERRADA DE DISTRIBUIÇÃO DE ENERGIA ELÉTRICA - FORNECIMENTO E INSTALAÇÃO. AF_12/2021</v>
          </cell>
          <cell r="C9073" t="str">
            <v>M3</v>
          </cell>
          <cell r="D9073">
            <v>3785.27</v>
          </cell>
          <cell r="E9073" t="str">
            <v>Redes Enterradas de Distribuição Elétrica</v>
          </cell>
          <cell r="F9073" t="str">
            <v>SINAPI Mai/26</v>
          </cell>
        </row>
        <row r="9074">
          <cell r="A9074">
            <v>106082</v>
          </cell>
          <cell r="B9074" t="str">
            <v>BASTIDOR PARA BLOCO M10 - FORNECIMENTO E INSTALAÇÃO. AF_08/2025</v>
          </cell>
          <cell r="C9074" t="str">
            <v>UN</v>
          </cell>
          <cell r="D9074">
            <v>19.66</v>
          </cell>
          <cell r="E9074" t="str">
            <v>Redes de Lógica, Telefonia e Imagem</v>
          </cell>
          <cell r="F9074" t="str">
            <v>SINAPI Mai/26</v>
          </cell>
        </row>
        <row r="9075">
          <cell r="A9075">
            <v>98306</v>
          </cell>
          <cell r="B9075" t="str">
            <v>BLOCO DE ENGATE RÁPIDO PARA BASTIDOR TIPO M10 - FORNECIMENTO E INSTALAÇÃO. AF_08/2025</v>
          </cell>
          <cell r="C9075" t="str">
            <v>UN</v>
          </cell>
          <cell r="D9075">
            <v>70.13</v>
          </cell>
          <cell r="E9075" t="str">
            <v>Redes de Lógica, Telefonia e Imagem</v>
          </cell>
          <cell r="F9075" t="str">
            <v>SINAPI Mai/26</v>
          </cell>
        </row>
        <row r="9076">
          <cell r="A9076">
            <v>100553</v>
          </cell>
          <cell r="B9076" t="str">
            <v>CABO COAXIAL RG11 95% - FORNECIMENTO E INSTALAÇÃO. AF_08/2025</v>
          </cell>
          <cell r="C9076" t="str">
            <v>M</v>
          </cell>
          <cell r="D9076">
            <v>31.51</v>
          </cell>
          <cell r="E9076" t="str">
            <v>Redes de Lógica, Telefonia e Imagem</v>
          </cell>
          <cell r="F9076" t="str">
            <v>SINAPI Mai/26</v>
          </cell>
        </row>
        <row r="9077">
          <cell r="A9077">
            <v>100554</v>
          </cell>
          <cell r="B9077" t="str">
            <v>CABO COAXIAL RG59 95% - FORNECIMENTO E INSTALAÇÃO. AF_08/2025</v>
          </cell>
          <cell r="C9077" t="str">
            <v>M</v>
          </cell>
          <cell r="D9077">
            <v>8.89</v>
          </cell>
          <cell r="E9077" t="str">
            <v>Redes de Lógica, Telefonia e Imagem</v>
          </cell>
          <cell r="F9077" t="str">
            <v>SINAPI Mai/26</v>
          </cell>
        </row>
        <row r="9078">
          <cell r="A9078">
            <v>98300</v>
          </cell>
          <cell r="B9078" t="str">
            <v>CABO COAXIAL RG6 95% - FORNECIMENTO E INSTALAÇÃO. AF_08/2025</v>
          </cell>
          <cell r="C9078" t="str">
            <v>M</v>
          </cell>
          <cell r="D9078">
            <v>8.98</v>
          </cell>
          <cell r="E9078" t="str">
            <v>Redes de Lógica, Telefonia e Imagem</v>
          </cell>
          <cell r="F9078" t="str">
            <v>SINAPI Mai/26</v>
          </cell>
        </row>
        <row r="9079">
          <cell r="A9079">
            <v>98295</v>
          </cell>
          <cell r="B9079" t="str">
            <v>CABO ELETRÔNICO CATEGORIA 5E, INSTALADO EM EDIFICAÇÃO INSTITUCIONAL - FORNECIMENTO E INSTALAÇÃO. AF_08/2025</v>
          </cell>
          <cell r="C9079" t="str">
            <v>M</v>
          </cell>
          <cell r="D9079">
            <v>7.38</v>
          </cell>
          <cell r="E9079" t="str">
            <v>Redes de Lógica, Telefonia e Imagem</v>
          </cell>
          <cell r="F9079" t="str">
            <v>SINAPI Mai/26</v>
          </cell>
        </row>
        <row r="9080">
          <cell r="A9080">
            <v>98294</v>
          </cell>
          <cell r="B9080" t="str">
            <v>CABO ELETRÔNICO CATEGORIA 5E, INSTALADO EM EDIFICAÇÃO RESIDENCIAL - FORNECIMENTO E INSTALAÇÃO. AF_08/2025</v>
          </cell>
          <cell r="C9080" t="str">
            <v>M</v>
          </cell>
          <cell r="D9080">
            <v>10.47</v>
          </cell>
          <cell r="E9080" t="str">
            <v>Redes de Lógica, Telefonia e Imagem</v>
          </cell>
          <cell r="F9080" t="str">
            <v>SINAPI Mai/26</v>
          </cell>
        </row>
        <row r="9081">
          <cell r="A9081">
            <v>98297</v>
          </cell>
          <cell r="B9081" t="str">
            <v>CABO ELETRÔNICO CATEGORIA 6, INSTALADO EM EDIFICAÇÃO INSTITUCIONAL - FORNECIMENTO E INSTALAÇÃO. AF_08/2025</v>
          </cell>
          <cell r="C9081" t="str">
            <v>M</v>
          </cell>
          <cell r="D9081">
            <v>10.34</v>
          </cell>
          <cell r="E9081" t="str">
            <v>Redes de Lógica, Telefonia e Imagem</v>
          </cell>
          <cell r="F9081" t="str">
            <v>SINAPI Mai/26</v>
          </cell>
        </row>
        <row r="9082">
          <cell r="A9082">
            <v>98296</v>
          </cell>
          <cell r="B9082" t="str">
            <v>CABO ELETRÔNICO CATEGORIA 6, INSTALADO EM EDIFICAÇÃO RESIDENCIAL - FORNECIMENTO E INSTALAÇÃO. AF_08/2025</v>
          </cell>
          <cell r="C9082" t="str">
            <v>M</v>
          </cell>
          <cell r="D9082">
            <v>13.54</v>
          </cell>
          <cell r="E9082" t="str">
            <v>Redes de Lógica, Telefonia e Imagem</v>
          </cell>
          <cell r="F9082" t="str">
            <v>SINAPI Mai/26</v>
          </cell>
        </row>
        <row r="9083">
          <cell r="A9083">
            <v>98299</v>
          </cell>
          <cell r="B9083" t="str">
            <v>CABO ELETRÔNICO CATEGORIA 6A, INSTALADO EM EDIFICAÇÃO INSTITUCIONAL - FORNECIMENTO E INSTALAÇÃO. AF_08/2025</v>
          </cell>
          <cell r="C9083" t="str">
            <v>M</v>
          </cell>
          <cell r="D9083">
            <v>26.13</v>
          </cell>
          <cell r="E9083" t="str">
            <v>Redes de Lógica, Telefonia e Imagem</v>
          </cell>
          <cell r="F9083" t="str">
            <v>SINAPI Mai/26</v>
          </cell>
        </row>
        <row r="9084">
          <cell r="A9084">
            <v>98298</v>
          </cell>
          <cell r="B9084" t="str">
            <v>CABO ELETRÔNICO CATEGORIA 6A, INSTALADO EM EDIFICAÇÃO RESIDENCIAL - FORNECIMENTO E INSTALAÇÃO. AF_08/2025</v>
          </cell>
          <cell r="C9084" t="str">
            <v>M</v>
          </cell>
          <cell r="D9084">
            <v>29.33</v>
          </cell>
          <cell r="E9084" t="str">
            <v>Redes de Lógica, Telefonia e Imagem</v>
          </cell>
          <cell r="F9084" t="str">
            <v>SINAPI Mai/26</v>
          </cell>
        </row>
        <row r="9085">
          <cell r="A9085">
            <v>98261</v>
          </cell>
          <cell r="B9085" t="str">
            <v>CABO TELEFÔNICO CCI-50 1 PAR, INSTALADO EM ENTRADA DE EDIFICAÇÃO - FORNECIMENTO E INSTALAÇÃO. AF_08/2025</v>
          </cell>
          <cell r="C9085" t="str">
            <v>M</v>
          </cell>
          <cell r="D9085">
            <v>4.7</v>
          </cell>
          <cell r="E9085" t="str">
            <v>Redes de Lógica, Telefonia e Imagem</v>
          </cell>
          <cell r="F9085" t="str">
            <v>SINAPI Mai/26</v>
          </cell>
        </row>
        <row r="9086">
          <cell r="A9086">
            <v>98287</v>
          </cell>
          <cell r="B9086" t="str">
            <v>CABO TELEFÔNICO CCI-50 1 PAR, SEM BLINDAGEM, INSTALADO EM DISTRIBUIÇÃO DE EDIFICAÇÃO INSTITUCIONAL - FORNECIMENTO E INSTALAÇÃO. AF_08/2025</v>
          </cell>
          <cell r="C9086" t="str">
            <v>M</v>
          </cell>
          <cell r="D9086">
            <v>1.79</v>
          </cell>
          <cell r="E9086" t="str">
            <v>Redes de Lógica, Telefonia e Imagem</v>
          </cell>
          <cell r="F9086" t="str">
            <v>SINAPI Mai/26</v>
          </cell>
        </row>
        <row r="9087">
          <cell r="A9087">
            <v>98280</v>
          </cell>
          <cell r="B9087" t="str">
            <v>CABO TELEFÔNICO CCI-50 1 PAR, SEM BLINDAGEM, INSTALADO EM DISTRIBUIÇÃO DE EDIFICAÇÃO RESIDENCIAL - FORNECIMENTO E INSTALAÇÃO. AF_08/2025</v>
          </cell>
          <cell r="C9087" t="str">
            <v>M</v>
          </cell>
          <cell r="D9087">
            <v>9.57</v>
          </cell>
          <cell r="E9087" t="str">
            <v>Redes de Lógica, Telefonia e Imagem</v>
          </cell>
          <cell r="F9087" t="str">
            <v>SINAPI Mai/26</v>
          </cell>
        </row>
        <row r="9088">
          <cell r="A9088">
            <v>98288</v>
          </cell>
          <cell r="B9088" t="str">
            <v>CABO TELEFÔNICO CCI-50 2 PARES, SEM BLINDAGEM, INSTALADO EM DISTRIBUIÇÃO DE EDIFICAÇÃO INSTITUCIONAL - FORNECIMENTO E INSTALAÇÃO. AF_08/2025</v>
          </cell>
          <cell r="C9088" t="str">
            <v>M</v>
          </cell>
          <cell r="D9088">
            <v>2.76</v>
          </cell>
          <cell r="E9088" t="str">
            <v>Redes de Lógica, Telefonia e Imagem</v>
          </cell>
          <cell r="F9088" t="str">
            <v>SINAPI Mai/26</v>
          </cell>
        </row>
        <row r="9089">
          <cell r="A9089">
            <v>98281</v>
          </cell>
          <cell r="B9089" t="str">
            <v>CABO TELEFÔNICO CCI-50 2 PARES, SEM BLINDAGEM, INSTALADO EM DISTRIBUIÇÃO DE EDIFICAÇÃO RESIDENCIAL - FORNECIMENTO E INSTALAÇÃO. AF_08/2025</v>
          </cell>
          <cell r="C9089" t="str">
            <v>M</v>
          </cell>
          <cell r="D9089">
            <v>10.54</v>
          </cell>
          <cell r="E9089" t="str">
            <v>Redes de Lógica, Telefonia e Imagem</v>
          </cell>
          <cell r="F9089" t="str">
            <v>SINAPI Mai/26</v>
          </cell>
        </row>
        <row r="9090">
          <cell r="A9090">
            <v>98262</v>
          </cell>
          <cell r="B9090" t="str">
            <v>CABO TELEFÔNICO CCI-50 2 PARES, SEM BLINDAGEM, INSTALADO EM ENTRADA DE EDIFICAÇÃO - FORNECIMENTO E INSTALAÇÃO. AF_08/2025</v>
          </cell>
          <cell r="C9090" t="str">
            <v>M</v>
          </cell>
          <cell r="D9090">
            <v>5.67</v>
          </cell>
          <cell r="E9090" t="str">
            <v>Redes de Lógica, Telefonia e Imagem</v>
          </cell>
          <cell r="F9090" t="str">
            <v>SINAPI Mai/26</v>
          </cell>
        </row>
        <row r="9091">
          <cell r="A9091">
            <v>98289</v>
          </cell>
          <cell r="B9091" t="str">
            <v>CABO TELEFÔNICO CCI-50 3 PARES, SEM BLINDAGEM, INSTALADO EM DISTRIBUIÇÃO DE EDIFICAÇÃO INSTITUCIONAL - FORNECIMENTO E INSTALAÇÃO. AF_08/2025</v>
          </cell>
          <cell r="C9091" t="str">
            <v>M</v>
          </cell>
          <cell r="D9091">
            <v>3.01</v>
          </cell>
          <cell r="E9091" t="str">
            <v>Redes de Lógica, Telefonia e Imagem</v>
          </cell>
          <cell r="F9091" t="str">
            <v>SINAPI Mai/26</v>
          </cell>
        </row>
        <row r="9092">
          <cell r="A9092">
            <v>98282</v>
          </cell>
          <cell r="B9092" t="str">
            <v>CABO TELEFÔNICO CCI-50 3 PARES, SEM BLINDAGEM, INSTALADO EM DISTRIBUIÇÃO DE EDIFICAÇÃO RESIDENCIAL - FORNECIMENTO E INSTALAÇÃO. AF_08/2025</v>
          </cell>
          <cell r="C9092" t="str">
            <v>M</v>
          </cell>
          <cell r="D9092">
            <v>10.79</v>
          </cell>
          <cell r="E9092" t="str">
            <v>Redes de Lógica, Telefonia e Imagem</v>
          </cell>
          <cell r="F9092" t="str">
            <v>SINAPI Mai/26</v>
          </cell>
        </row>
        <row r="9093">
          <cell r="A9093">
            <v>98263</v>
          </cell>
          <cell r="B9093" t="str">
            <v>CABO TELEFÔNICO CCI-50 3 PARES, SEM BLINDAGEM, INSTALADO EM ENTRADA DE EDIFICAÇÃO - FORNECIMENTO E INSTALAÇÃO. AF_08/2025</v>
          </cell>
          <cell r="C9093" t="str">
            <v>M</v>
          </cell>
          <cell r="D9093">
            <v>5.92</v>
          </cell>
          <cell r="E9093" t="str">
            <v>Redes de Lógica, Telefonia e Imagem</v>
          </cell>
          <cell r="F9093" t="str">
            <v>SINAPI Mai/26</v>
          </cell>
        </row>
        <row r="9094">
          <cell r="A9094">
            <v>98290</v>
          </cell>
          <cell r="B9094" t="str">
            <v>CABO TELEFÔNICO CCI-50 4 PARES, SEM BLINDAGEM, INSTALADO EM DISTRIBUIÇÃO DE EDIFICAÇÃO INSTITUCIONAL - FORNECIMENTO E INSTALAÇÃO. AF_08/2025</v>
          </cell>
          <cell r="C9094" t="str">
            <v>M</v>
          </cell>
          <cell r="D9094">
            <v>4.05</v>
          </cell>
          <cell r="E9094" t="str">
            <v>Redes de Lógica, Telefonia e Imagem</v>
          </cell>
          <cell r="F9094" t="str">
            <v>SINAPI Mai/26</v>
          </cell>
        </row>
        <row r="9095">
          <cell r="A9095">
            <v>98283</v>
          </cell>
          <cell r="B9095" t="str">
            <v>CABO TELEFÔNICO CCI-50 4 PARES, SEM BLINDAGEM, INSTALADO EM DISTRIBUIÇÃO DE EDIFICAÇÃO RESIDENCIAL - FORNECIMENTO E INSTALAÇÃO. AF_08/2025</v>
          </cell>
          <cell r="C9095" t="str">
            <v>M</v>
          </cell>
          <cell r="D9095">
            <v>11.83</v>
          </cell>
          <cell r="E9095" t="str">
            <v>Redes de Lógica, Telefonia e Imagem</v>
          </cell>
          <cell r="F9095" t="str">
            <v>SINAPI Mai/26</v>
          </cell>
        </row>
        <row r="9096">
          <cell r="A9096">
            <v>98264</v>
          </cell>
          <cell r="B9096" t="str">
            <v>CABO TELEFÔNICO CCI-50 4 PARES, SEM BLINDAGEM, INSTALADO EM ENTRADA DE EDIFICAÇÃO - FORNECIMENTO E INSTALAÇÃO. AF_08/2025</v>
          </cell>
          <cell r="C9096" t="str">
            <v>M</v>
          </cell>
          <cell r="D9096">
            <v>6.96</v>
          </cell>
          <cell r="E9096" t="str">
            <v>Redes de Lógica, Telefonia e Imagem</v>
          </cell>
          <cell r="F9096" t="str">
            <v>SINAPI Mai/26</v>
          </cell>
        </row>
        <row r="9097">
          <cell r="A9097">
            <v>98273</v>
          </cell>
          <cell r="B9097" t="str">
            <v>CABO TELEFÔNICO CCI-50 4 PARES, SEM BLINDAGEM, INSTALADO EM PRUMADA - FORNECIMENTO E INSTALAÇÃO. AF_08/2025</v>
          </cell>
          <cell r="C9097" t="str">
            <v>M</v>
          </cell>
          <cell r="D9097">
            <v>3.18</v>
          </cell>
          <cell r="E9097" t="str">
            <v>Redes de Lógica, Telefonia e Imagem</v>
          </cell>
          <cell r="F9097" t="str">
            <v>SINAPI Mai/26</v>
          </cell>
        </row>
        <row r="9098">
          <cell r="A9098">
            <v>98291</v>
          </cell>
          <cell r="B9098" t="str">
            <v>CABO TELEFÔNICO CCI-50 5 PARES, SEM BLINDAGEM, INSTALADO EM DISTRIBUIÇÃO DE EDIFICAÇÃO INSTITUCIONAL - FORNECIMENTO E INSTALAÇÃO. AF_08/2025</v>
          </cell>
          <cell r="C9098" t="str">
            <v>M</v>
          </cell>
          <cell r="D9098">
            <v>4.7300000000000004</v>
          </cell>
          <cell r="E9098" t="str">
            <v>Redes de Lógica, Telefonia e Imagem</v>
          </cell>
          <cell r="F9098" t="str">
            <v>SINAPI Mai/26</v>
          </cell>
        </row>
        <row r="9099">
          <cell r="A9099">
            <v>98284</v>
          </cell>
          <cell r="B9099" t="str">
            <v>CABO TELEFÔNICO CCI-50 5 PARES, SEM BLINDAGEM, INSTALADO EM DISTRIBUIÇÃO DE EDIFICAÇÃO RESIDENCIAL - FORNECIMENTO E INSTALAÇÃO. AF_08/2025</v>
          </cell>
          <cell r="C9099" t="str">
            <v>M</v>
          </cell>
          <cell r="D9099">
            <v>12.52</v>
          </cell>
          <cell r="E9099" t="str">
            <v>Redes de Lógica, Telefonia e Imagem</v>
          </cell>
          <cell r="F9099" t="str">
            <v>SINAPI Mai/26</v>
          </cell>
        </row>
        <row r="9100">
          <cell r="A9100">
            <v>98265</v>
          </cell>
          <cell r="B9100" t="str">
            <v>CABO TELEFÔNICO CCI-50 5 PARES, SEM BLINDAGEM, INSTALADO EM ENTRADA DE EDIFICAÇÃO - FORNECIMENTO E INSTALAÇÃO. AF_08/2025</v>
          </cell>
          <cell r="C9100" t="str">
            <v>M</v>
          </cell>
          <cell r="D9100">
            <v>7.65</v>
          </cell>
          <cell r="E9100" t="str">
            <v>Redes de Lógica, Telefonia e Imagem</v>
          </cell>
          <cell r="F9100" t="str">
            <v>SINAPI Mai/26</v>
          </cell>
        </row>
        <row r="9101">
          <cell r="A9101">
            <v>98274</v>
          </cell>
          <cell r="B9101" t="str">
            <v>CABO TELEFÔNICO CCI-50 5 PARES, SEM BLINDAGEM, INSTALADO EM PRUMADA - FORNECIMENTO E INSTALAÇÃO. AF_08/2025</v>
          </cell>
          <cell r="C9101" t="str">
            <v>M</v>
          </cell>
          <cell r="D9101">
            <v>3.87</v>
          </cell>
          <cell r="E9101" t="str">
            <v>Redes de Lógica, Telefonia e Imagem</v>
          </cell>
          <cell r="F9101" t="str">
            <v>SINAPI Mai/26</v>
          </cell>
        </row>
        <row r="9102">
          <cell r="A9102">
            <v>98292</v>
          </cell>
          <cell r="B9102" t="str">
            <v>CABO TELEFÔNICO CCI-50 6 PARES, SEM BLINDAGEM, INSTALADO EM DISTRIBUIÇÃO DE EDIFICAÇÃO INSTITUCIONAL - FORNECIMENTO E INSTALAÇÃO. AF_08/2025</v>
          </cell>
          <cell r="C9102" t="str">
            <v>M</v>
          </cell>
          <cell r="D9102">
            <v>5.67</v>
          </cell>
          <cell r="E9102" t="str">
            <v>Redes de Lógica, Telefonia e Imagem</v>
          </cell>
          <cell r="F9102" t="str">
            <v>SINAPI Mai/26</v>
          </cell>
        </row>
        <row r="9103">
          <cell r="A9103">
            <v>98285</v>
          </cell>
          <cell r="B9103" t="str">
            <v>CABO TELEFÔNICO CCI-50 6 PARES, SEM BLINDAGEM, INSTALADO EM DISTRIBUIÇÃO DE EDIFICAÇÃO RESIDENCIAL - FORNECIMENTO E INSTALAÇÃO. AF_08/2025</v>
          </cell>
          <cell r="C9103" t="str">
            <v>M</v>
          </cell>
          <cell r="D9103">
            <v>13.45</v>
          </cell>
          <cell r="E9103" t="str">
            <v>Redes de Lógica, Telefonia e Imagem</v>
          </cell>
          <cell r="F9103" t="str">
            <v>SINAPI Mai/26</v>
          </cell>
        </row>
        <row r="9104">
          <cell r="A9104">
            <v>98266</v>
          </cell>
          <cell r="B9104" t="str">
            <v>CABO TELEFÔNICO CCI-50 6 PARES, SEM BLINDAGEM, INSTALADO EM ENTRADA DE EDIFICAÇÃO - FORNECIMENTO E INSTALAÇÃO. AF_08/2025</v>
          </cell>
          <cell r="C9104" t="str">
            <v>M</v>
          </cell>
          <cell r="D9104">
            <v>8.59</v>
          </cell>
          <cell r="E9104" t="str">
            <v>Redes de Lógica, Telefonia e Imagem</v>
          </cell>
          <cell r="F9104" t="str">
            <v>SINAPI Mai/26</v>
          </cell>
        </row>
        <row r="9105">
          <cell r="A9105">
            <v>98275</v>
          </cell>
          <cell r="B9105" t="str">
            <v>CABO TELEFÔNICO CCI-50 6 PARES, SEM BLINDAGEM, INSTALADO EM PRUMADA - FORNECIMENTO E INSTALAÇÃO. AF_08/2025</v>
          </cell>
          <cell r="C9105" t="str">
            <v>M</v>
          </cell>
          <cell r="D9105">
            <v>4.8099999999999996</v>
          </cell>
          <cell r="E9105" t="str">
            <v>Redes de Lógica, Telefonia e Imagem</v>
          </cell>
          <cell r="F9105" t="str">
            <v>SINAPI Mai/26</v>
          </cell>
        </row>
        <row r="9106">
          <cell r="A9106">
            <v>98293</v>
          </cell>
          <cell r="B9106" t="str">
            <v>CABO TELEFÔNICO CI-50 10 PARES INSTALADO EM DISTRIBUIÇÃO DE EDIFICAÇÃO INSTITUCIONAL - FORNECIMENTO E INSTALAÇÃO. AF_08/2025</v>
          </cell>
          <cell r="C9106" t="str">
            <v>M</v>
          </cell>
          <cell r="D9106">
            <v>10.45</v>
          </cell>
          <cell r="E9106" t="str">
            <v>Redes de Lógica, Telefonia e Imagem</v>
          </cell>
          <cell r="F9106" t="str">
            <v>SINAPI Mai/26</v>
          </cell>
        </row>
        <row r="9107">
          <cell r="A9107">
            <v>98286</v>
          </cell>
          <cell r="B9107" t="str">
            <v>CABO TELEFÔNICO CI-50 10 PARES INSTALADO EM DISTRIBUIÇÃO DE EDIFICAÇÃO RESIDENCIAL - FORNECIMENTO E INSTALAÇÃO. AF_08/2025</v>
          </cell>
          <cell r="C9107" t="str">
            <v>M</v>
          </cell>
          <cell r="D9107">
            <v>18.22</v>
          </cell>
          <cell r="E9107" t="str">
            <v>Redes de Lógica, Telefonia e Imagem</v>
          </cell>
          <cell r="F9107" t="str">
            <v>SINAPI Mai/26</v>
          </cell>
        </row>
        <row r="9108">
          <cell r="A9108">
            <v>98267</v>
          </cell>
          <cell r="B9108" t="str">
            <v>CABO TELEFÔNICO CI-50 10 PARES INSTALADO EM ENTRADA DE EDIFICAÇÃO - FORNECIMENTO E INSTALAÇÃO. AF_08/2025</v>
          </cell>
          <cell r="C9108" t="str">
            <v>M</v>
          </cell>
          <cell r="D9108">
            <v>13.36</v>
          </cell>
          <cell r="E9108" t="str">
            <v>Redes de Lógica, Telefonia e Imagem</v>
          </cell>
          <cell r="F9108" t="str">
            <v>SINAPI Mai/26</v>
          </cell>
        </row>
        <row r="9109">
          <cell r="A9109">
            <v>98276</v>
          </cell>
          <cell r="B9109" t="str">
            <v>CABO TELEFÔNICO CI-50 10 PARES INSTALADO EM PRUMADA - FORNECIMENTO E INSTALAÇÃO. AF_08/2025</v>
          </cell>
          <cell r="C9109" t="str">
            <v>M</v>
          </cell>
          <cell r="D9109">
            <v>9.57</v>
          </cell>
          <cell r="E9109" t="str">
            <v>Redes de Lógica, Telefonia e Imagem</v>
          </cell>
          <cell r="F9109" t="str">
            <v>SINAPI Mai/26</v>
          </cell>
        </row>
        <row r="9110">
          <cell r="A9110">
            <v>98268</v>
          </cell>
          <cell r="B9110" t="str">
            <v>CABO TELEFÔNICO CI-50 20 PARES INSTALADO EM ENTRADA DE EDIFICAÇÃO - FORNECIMENTO E INSTALAÇÃO. AF_08/2025</v>
          </cell>
          <cell r="C9110" t="str">
            <v>M</v>
          </cell>
          <cell r="D9110">
            <v>20.96</v>
          </cell>
          <cell r="E9110" t="str">
            <v>Redes de Lógica, Telefonia e Imagem</v>
          </cell>
          <cell r="F9110" t="str">
            <v>SINAPI Mai/26</v>
          </cell>
        </row>
        <row r="9111">
          <cell r="A9111">
            <v>98277</v>
          </cell>
          <cell r="B9111" t="str">
            <v>CABO TELEFÔNICO CI-50 20 PARES INSTALADO EM PRUMADA - FORNECIMENTO E INSTALAÇÃO. AF_08/2025</v>
          </cell>
          <cell r="C9111" t="str">
            <v>M</v>
          </cell>
          <cell r="D9111">
            <v>17.170000000000002</v>
          </cell>
          <cell r="E9111" t="str">
            <v>Redes de Lógica, Telefonia e Imagem</v>
          </cell>
          <cell r="F9111" t="str">
            <v>SINAPI Mai/26</v>
          </cell>
        </row>
        <row r="9112">
          <cell r="A9112">
            <v>98272</v>
          </cell>
          <cell r="B9112" t="str">
            <v>CABO TELEFÔNICO CI-50 200 PARES INSTALADO EM ENTRADA DE EDIFICAÇÃO - FORNECIMENTO E INSTALAÇÃO. AF_08/2025</v>
          </cell>
          <cell r="C9112" t="str">
            <v>M</v>
          </cell>
          <cell r="D9112">
            <v>133.09</v>
          </cell>
          <cell r="E9112" t="str">
            <v>Redes de Lógica, Telefonia e Imagem</v>
          </cell>
          <cell r="F9112" t="str">
            <v>SINAPI Mai/26</v>
          </cell>
        </row>
        <row r="9113">
          <cell r="A9113">
            <v>98269</v>
          </cell>
          <cell r="B9113" t="str">
            <v>CABO TELEFÔNICO CI-50 30 PARES INSTALADO EM ENTRADA DE EDIFICAÇÃO - FORNECIMENTO E INSTALAÇÃO. AF_08/2025</v>
          </cell>
          <cell r="C9113" t="str">
            <v>M</v>
          </cell>
          <cell r="D9113">
            <v>28.29</v>
          </cell>
          <cell r="E9113" t="str">
            <v>Redes de Lógica, Telefonia e Imagem</v>
          </cell>
          <cell r="F9113" t="str">
            <v>SINAPI Mai/26</v>
          </cell>
        </row>
        <row r="9114">
          <cell r="A9114">
            <v>98278</v>
          </cell>
          <cell r="B9114" t="str">
            <v>CABO TELEFÔNICO CI-50 30 PARES INSTALADO EM PRUMADA - FORNECIMENTO E INSTALAÇÃO. AF_08/2025</v>
          </cell>
          <cell r="C9114" t="str">
            <v>M</v>
          </cell>
          <cell r="D9114">
            <v>24.5</v>
          </cell>
          <cell r="E9114" t="str">
            <v>Redes de Lógica, Telefonia e Imagem</v>
          </cell>
          <cell r="F9114" t="str">
            <v>SINAPI Mai/26</v>
          </cell>
        </row>
        <row r="9115">
          <cell r="A9115">
            <v>98270</v>
          </cell>
          <cell r="B9115" t="str">
            <v>CABO TELEFÔNICO CI-50 50 PARES INSTALADO EM ENTRADA DE EDIFICAÇÃO - FORNECIMENTO E INSTALAÇÃO. AF_08/2025</v>
          </cell>
          <cell r="C9115" t="str">
            <v>M</v>
          </cell>
          <cell r="D9115">
            <v>42.08</v>
          </cell>
          <cell r="E9115" t="str">
            <v>Redes de Lógica, Telefonia e Imagem</v>
          </cell>
          <cell r="F9115" t="str">
            <v>SINAPI Mai/26</v>
          </cell>
        </row>
        <row r="9116">
          <cell r="A9116">
            <v>98279</v>
          </cell>
          <cell r="B9116" t="str">
            <v>CABO TELEFÔNICO CI-50 50 PARES INSTALADO EM PRUMADA - FORNECIMENTO E INSTALAÇÃO. AF_08/2025</v>
          </cell>
          <cell r="C9116" t="str">
            <v>M</v>
          </cell>
          <cell r="D9116">
            <v>38.299999999999997</v>
          </cell>
          <cell r="E9116" t="str">
            <v>Redes de Lógica, Telefonia e Imagem</v>
          </cell>
          <cell r="F9116" t="str">
            <v>SINAPI Mai/26</v>
          </cell>
        </row>
        <row r="9117">
          <cell r="A9117">
            <v>98271</v>
          </cell>
          <cell r="B9117" t="str">
            <v>CABO TELEFÔNICO CI-50 75 PARES INSTALADO EM ENTRADA DE EDIFICAÇÃO - FORNECIMENTO E INSTALAÇÃO. AF_08/2025</v>
          </cell>
          <cell r="C9117" t="str">
            <v>M</v>
          </cell>
          <cell r="D9117">
            <v>58.7</v>
          </cell>
          <cell r="E9117" t="str">
            <v>Redes de Lógica, Telefonia e Imagem</v>
          </cell>
          <cell r="F9117" t="str">
            <v>SINAPI Mai/26</v>
          </cell>
        </row>
        <row r="9118">
          <cell r="A9118">
            <v>98400</v>
          </cell>
          <cell r="B9118" t="str">
            <v>CABO TELEFÔNICO CTP-APL-50 10 PARES INSTALADO EM ENTRADA DE EDIFICAÇÃO - FORNECIMENTO E INSTALAÇÃO. AF_08/2025</v>
          </cell>
          <cell r="C9118" t="str">
            <v>M</v>
          </cell>
          <cell r="D9118">
            <v>16.149999999999999</v>
          </cell>
          <cell r="E9118" t="str">
            <v>Redes de Lógica, Telefonia e Imagem</v>
          </cell>
          <cell r="F9118" t="str">
            <v>SINAPI Mai/26</v>
          </cell>
        </row>
        <row r="9119">
          <cell r="A9119">
            <v>98401</v>
          </cell>
          <cell r="B9119" t="str">
            <v>CABO TELEFÔNICO CTP-APL-50 20 PARES INSTALADO EM ENTRADA DE EDIFICAÇÃO - FORNECIMENTO E INSTALAÇÃO. AF_08/2025</v>
          </cell>
          <cell r="C9119" t="str">
            <v>M</v>
          </cell>
          <cell r="D9119">
            <v>24.84</v>
          </cell>
          <cell r="E9119" t="str">
            <v>Redes de Lógica, Telefonia e Imagem</v>
          </cell>
          <cell r="F9119" t="str">
            <v>SINAPI Mai/26</v>
          </cell>
        </row>
        <row r="9120">
          <cell r="A9120">
            <v>98402</v>
          </cell>
          <cell r="B9120" t="str">
            <v>CABO TELEFÔNICO CTP-APL-50 30 PARES INSTALADO EM ENTRADA DE EDIFICAÇÃO - FORNECIMENTO E INSTALAÇÃO. AF_08/2025</v>
          </cell>
          <cell r="C9120" t="str">
            <v>M</v>
          </cell>
          <cell r="D9120">
            <v>28.89</v>
          </cell>
          <cell r="E9120" t="str">
            <v>Redes de Lógica, Telefonia e Imagem</v>
          </cell>
          <cell r="F9120" t="str">
            <v>SINAPI Mai/26</v>
          </cell>
        </row>
        <row r="9121">
          <cell r="A9121">
            <v>100556</v>
          </cell>
          <cell r="B9121" t="str">
            <v>CAIXA DE PASSAGEM PARA TELEFONE 15X15X10CM (SOBREPOR) - FORNECIMENTO E INSTALAÇÃO. AF_08/2025</v>
          </cell>
          <cell r="C9121" t="str">
            <v>UN</v>
          </cell>
          <cell r="D9121">
            <v>34.729999999999997</v>
          </cell>
          <cell r="E9121" t="str">
            <v>Redes de Lógica, Telefonia e Imagem</v>
          </cell>
          <cell r="F9121" t="str">
            <v>SINAPI Mai/26</v>
          </cell>
        </row>
        <row r="9122">
          <cell r="A9122">
            <v>106083</v>
          </cell>
          <cell r="B9122" t="str">
            <v>CAIXA DE PASSAGEM PARA TELEFONE 20X20X10CM (SOBREPOR) - FORNECIMENTO E INSTALAÇÃO. AF_08/2025</v>
          </cell>
          <cell r="C9122" t="str">
            <v>UN</v>
          </cell>
          <cell r="D9122">
            <v>0</v>
          </cell>
          <cell r="E9122" t="str">
            <v>Redes de Lógica, Telefonia e Imagem</v>
          </cell>
          <cell r="F9122" t="str">
            <v>SINAPI Mai/26</v>
          </cell>
        </row>
        <row r="9123">
          <cell r="A9123">
            <v>100557</v>
          </cell>
          <cell r="B9123" t="str">
            <v>CAIXA DE PASSAGEM PARA TELEFONE 80X80X15CM (SOBREPOR) - FORNECIMENTO E INSTALAÇÃO. AF_08/2025</v>
          </cell>
          <cell r="C9123" t="str">
            <v>UN</v>
          </cell>
          <cell r="D9123">
            <v>430.73</v>
          </cell>
          <cell r="E9123" t="str">
            <v>Redes de Lógica, Telefonia e Imagem</v>
          </cell>
          <cell r="F9123" t="str">
            <v>SINAPI Mai/26</v>
          </cell>
        </row>
        <row r="9124">
          <cell r="A9124">
            <v>106088</v>
          </cell>
          <cell r="B9124" t="str">
            <v>CAIXA DE PISO DUPLA PARA 2 TOMADAS RJ45 E 2 TOMADAS ELÉTRICAS - FORNECIMENTO E INSTALAÇÃO. AF_08/2025</v>
          </cell>
          <cell r="C9124" t="str">
            <v>UN</v>
          </cell>
          <cell r="D9124">
            <v>0</v>
          </cell>
          <cell r="E9124" t="str">
            <v>Redes de Lógica, Telefonia e Imagem</v>
          </cell>
          <cell r="F9124" t="str">
            <v>SINAPI Mai/26</v>
          </cell>
        </row>
        <row r="9125">
          <cell r="A9125">
            <v>106081</v>
          </cell>
          <cell r="B9125" t="str">
            <v>INTERFONE COLETIVO COM 16 MONOFONES, BIVOLT(INCLUI TAG'S) - FORNECIMENTO E INSTALAÇÃO. AF_08/2025</v>
          </cell>
          <cell r="C9125" t="str">
            <v>UN</v>
          </cell>
          <cell r="D9125">
            <v>0</v>
          </cell>
          <cell r="E9125" t="str">
            <v>Redes de Lógica, Telefonia e Imagem</v>
          </cell>
          <cell r="F9125" t="str">
            <v>SINAPI Mai/26</v>
          </cell>
        </row>
        <row r="9126">
          <cell r="A9126">
            <v>106080</v>
          </cell>
          <cell r="B9126" t="str">
            <v>INTERFONE COLETIVO COM 16 MONOFONES, BIVOLT(NÃO INCLUI TAG'S) - FORNECIMENTO E INSTALAÇÃO. AF_08/2025</v>
          </cell>
          <cell r="C9126" t="str">
            <v>UN</v>
          </cell>
          <cell r="D9126">
            <v>0</v>
          </cell>
          <cell r="E9126" t="str">
            <v>Redes de Lógica, Telefonia e Imagem</v>
          </cell>
          <cell r="F9126" t="str">
            <v>SINAPI Mai/26</v>
          </cell>
        </row>
        <row r="9127">
          <cell r="A9127">
            <v>98301</v>
          </cell>
          <cell r="B9127" t="str">
            <v>PATCH PANEL 24 PORTAS, CATEGORIA 5E - FORNECIMENTO E INSTALAÇÃO. AF_08/2025</v>
          </cell>
          <cell r="C9127" t="str">
            <v>UN</v>
          </cell>
          <cell r="D9127">
            <v>693.4</v>
          </cell>
          <cell r="E9127" t="str">
            <v>Redes de Lógica, Telefonia e Imagem</v>
          </cell>
          <cell r="F9127" t="str">
            <v>SINAPI Mai/26</v>
          </cell>
        </row>
        <row r="9128">
          <cell r="A9128">
            <v>98302</v>
          </cell>
          <cell r="B9128" t="str">
            <v>PATCH PANEL 24 PORTAS, CATEGORIA 6 - FORNECIMENTO E INSTALAÇÃO. AF_08/2025</v>
          </cell>
          <cell r="C9128" t="str">
            <v>UN</v>
          </cell>
          <cell r="D9128">
            <v>1171.6500000000001</v>
          </cell>
          <cell r="E9128" t="str">
            <v>Redes de Lógica, Telefonia e Imagem</v>
          </cell>
          <cell r="F9128" t="str">
            <v>SINAPI Mai/26</v>
          </cell>
        </row>
        <row r="9129">
          <cell r="A9129">
            <v>98593</v>
          </cell>
          <cell r="B9129" t="str">
            <v>PATCH PANEL 48 PORTAS, CATEGORIA 5E - FORNECIMENTO E INSTALAÇÃO. AF_08/2025</v>
          </cell>
          <cell r="C9129" t="str">
            <v>UN</v>
          </cell>
          <cell r="D9129">
            <v>2526.59</v>
          </cell>
          <cell r="E9129" t="str">
            <v>Redes de Lógica, Telefonia e Imagem</v>
          </cell>
          <cell r="F9129" t="str">
            <v>SINAPI Mai/26</v>
          </cell>
        </row>
        <row r="9130">
          <cell r="A9130">
            <v>98304</v>
          </cell>
          <cell r="B9130" t="str">
            <v>PATCH PANEL 48 PORTAS, CATEGORIA 6 - FORNECIMENTO E INSTALAÇÃO. AF_08/2025</v>
          </cell>
          <cell r="C9130" t="str">
            <v>UN</v>
          </cell>
          <cell r="D9130">
            <v>3501.76</v>
          </cell>
          <cell r="E9130" t="str">
            <v>Redes de Lógica, Telefonia e Imagem</v>
          </cell>
          <cell r="F9130" t="str">
            <v>SINAPI Mai/26</v>
          </cell>
        </row>
        <row r="9131">
          <cell r="A9131">
            <v>106079</v>
          </cell>
          <cell r="B9131" t="str">
            <v>PORTEIRO ELETRÔNICO/INTERFONE DE SOBREPOR, COM MONOFONE, BIVOLT - FORNECIMENTO E INSTALAÇÃO. AF_08/2025</v>
          </cell>
          <cell r="C9131" t="str">
            <v>UN</v>
          </cell>
          <cell r="D9131">
            <v>0</v>
          </cell>
          <cell r="E9131" t="str">
            <v>Redes de Lógica, Telefonia e Imagem</v>
          </cell>
          <cell r="F9131" t="str">
            <v>SINAPI Mai/26</v>
          </cell>
        </row>
        <row r="9132">
          <cell r="A9132">
            <v>100561</v>
          </cell>
          <cell r="B9132" t="str">
            <v>QUADRO DE DISTRIBUICÃO PARA TELEFONE N.3, 40X40X12CM EM CHAPA METÁLICA, DE EMBUTIR, SEM ACESSÓRIOS, PADRÃO TELEBRAS - FORNECIMENTO E INSTALAÇÃO. AF_08/2025</v>
          </cell>
          <cell r="C9132" t="str">
            <v>UN</v>
          </cell>
          <cell r="D9132">
            <v>159.11000000000001</v>
          </cell>
          <cell r="E9132" t="str">
            <v>Redes de Lógica, Telefonia e Imagem</v>
          </cell>
          <cell r="F9132" t="str">
            <v>SINAPI Mai/26</v>
          </cell>
        </row>
        <row r="9133">
          <cell r="A9133">
            <v>100562</v>
          </cell>
          <cell r="B9133" t="str">
            <v>QUADRO DE DISTRIBUICÃO PARA TELEFONE N.4, 60X60X12CM EM CHAPA METÁLICA, DE EMBUTIR, SEM ACESSÓRIOS, PADRÃO TELEBRAS - FORNECIMENTO E INSTALAÇÃO. AF_08/2025</v>
          </cell>
          <cell r="C9133" t="str">
            <v>UN</v>
          </cell>
          <cell r="D9133">
            <v>249.28</v>
          </cell>
          <cell r="E9133" t="str">
            <v>Redes de Lógica, Telefonia e Imagem</v>
          </cell>
          <cell r="F9133" t="str">
            <v>SINAPI Mai/26</v>
          </cell>
        </row>
        <row r="9134">
          <cell r="A9134">
            <v>100560</v>
          </cell>
          <cell r="B9134" t="str">
            <v>QUADRO DE DISTRIBUIÇÃO PARA TELEFONE N.2, 20X20X12CM EM CHAPA METÁLICA, DE EMBUTIR, SEM ACESSÓRIOS, PADRÃO TELEBRAS - FORNECIMENTO E INSTALAÇÃO. AF_08/2025</v>
          </cell>
          <cell r="C9134" t="str">
            <v>UN</v>
          </cell>
          <cell r="D9134">
            <v>85.44</v>
          </cell>
          <cell r="E9134" t="str">
            <v>Redes de Lógica, Telefonia e Imagem</v>
          </cell>
          <cell r="F9134" t="str">
            <v>SINAPI Mai/26</v>
          </cell>
        </row>
        <row r="9135">
          <cell r="A9135">
            <v>100563</v>
          </cell>
          <cell r="B9135" t="str">
            <v>QUADRO DE DISTRIBUIÇÃO PARA TELEFONE N.5, 80X80X12CM EM CHAPA METÁLICA, DE EMBUTIR, SEM ACESSÓRIOS, PADRÃO TELEBRAS - FORNECIMENTO E INSTALAÇÃO. AF_08/2025</v>
          </cell>
          <cell r="C9135" t="str">
            <v>UN</v>
          </cell>
          <cell r="D9135">
            <v>362.18</v>
          </cell>
          <cell r="E9135" t="str">
            <v>Redes de Lógica, Telefonia e Imagem</v>
          </cell>
          <cell r="F9135" t="str">
            <v>SINAPI Mai/26</v>
          </cell>
        </row>
        <row r="9136">
          <cell r="A9136">
            <v>100555</v>
          </cell>
          <cell r="B9136" t="str">
            <v>RACK ABERTO EM COLUNA 44U PARA SERVIDOR - FORNECIMENTO E INSTALAÇÃO. AF_08/2025</v>
          </cell>
          <cell r="C9136" t="str">
            <v>UN</v>
          </cell>
          <cell r="D9136">
            <v>1207.3499999999999</v>
          </cell>
          <cell r="E9136" t="str">
            <v>Redes de Lógica, Telefonia e Imagem</v>
          </cell>
          <cell r="F9136" t="str">
            <v>SINAPI Mai/26</v>
          </cell>
        </row>
        <row r="9137">
          <cell r="A9137">
            <v>106084</v>
          </cell>
          <cell r="B9137" t="str">
            <v>RACK DE PAREDE FECHADO DE 12 U EM CHAPA DE AÇO, 19", *570*MM - FORNECIMENTO E INSTALAÇÃO. AF_08/2025</v>
          </cell>
          <cell r="C9137" t="str">
            <v>UN</v>
          </cell>
          <cell r="D9137">
            <v>0</v>
          </cell>
          <cell r="E9137" t="str">
            <v>Redes de Lógica, Telefonia e Imagem</v>
          </cell>
          <cell r="F9137" t="str">
            <v>SINAPI Mai/26</v>
          </cell>
        </row>
        <row r="9138">
          <cell r="A9138">
            <v>106087</v>
          </cell>
          <cell r="B9138" t="str">
            <v>RACK DE PISO FECHADO DE 20U EM CHAPA DE AÇO, 19", *670*MM - FORNECIMENTO E INSTALAÇÃO. AF_08/2025</v>
          </cell>
          <cell r="C9138" t="str">
            <v>UN</v>
          </cell>
          <cell r="D9138">
            <v>0</v>
          </cell>
          <cell r="E9138" t="str">
            <v>Redes de Lógica, Telefonia e Imagem</v>
          </cell>
          <cell r="F9138" t="str">
            <v>SINAPI Mai/26</v>
          </cell>
        </row>
        <row r="9139">
          <cell r="A9139">
            <v>106085</v>
          </cell>
          <cell r="B9139" t="str">
            <v>RACK DE PISO FECHADO DE 24 U EM CHAPA DE AÇO, 19", *570*MM - FORNECIMENTO E INSTALAÇÃO. AF_08/2025</v>
          </cell>
          <cell r="C9139" t="str">
            <v>UN</v>
          </cell>
          <cell r="D9139">
            <v>0</v>
          </cell>
          <cell r="E9139" t="str">
            <v>Redes de Lógica, Telefonia e Imagem</v>
          </cell>
          <cell r="F9139" t="str">
            <v>SINAPI Mai/26</v>
          </cell>
        </row>
        <row r="9140">
          <cell r="A9140">
            <v>106086</v>
          </cell>
          <cell r="B9140" t="str">
            <v>RACK DE PISO FECHADO DE 36 U EM CHAPA DE AÇO, 19", *570*MM - FORNECIMENTO E INSTALAÇÃO. AF_08/2025</v>
          </cell>
          <cell r="C9140" t="str">
            <v>UN</v>
          </cell>
          <cell r="D9140">
            <v>0</v>
          </cell>
          <cell r="E9140" t="str">
            <v>Redes de Lógica, Telefonia e Imagem</v>
          </cell>
          <cell r="F9140" t="str">
            <v>SINAPI Mai/26</v>
          </cell>
        </row>
        <row r="9141">
          <cell r="A9141">
            <v>98305</v>
          </cell>
          <cell r="B9141" t="str">
            <v>RACK FECHADO 44U PARA SERVIDOR - FORNECIMENTO E INSTALAÇÃO. AF_08/2025</v>
          </cell>
          <cell r="C9141" t="str">
            <v>UN</v>
          </cell>
          <cell r="D9141">
            <v>2386.84</v>
          </cell>
          <cell r="E9141" t="str">
            <v>Redes de Lógica, Telefonia e Imagem</v>
          </cell>
          <cell r="F9141" t="str">
            <v>SINAPI Mai/26</v>
          </cell>
        </row>
        <row r="9142">
          <cell r="A9142">
            <v>98307</v>
          </cell>
          <cell r="B9142" t="str">
            <v>TOMADA DE REDE RJ45 - FORNECIMENTO E INSTALAÇÃO. AF_08/2025</v>
          </cell>
          <cell r="C9142" t="str">
            <v>UN</v>
          </cell>
          <cell r="D9142">
            <v>68.97</v>
          </cell>
          <cell r="E9142" t="str">
            <v>Redes de Lógica, Telefonia e Imagem</v>
          </cell>
          <cell r="F9142" t="str">
            <v>SINAPI Mai/26</v>
          </cell>
        </row>
        <row r="9143">
          <cell r="A9143">
            <v>98308</v>
          </cell>
          <cell r="B9143" t="str">
            <v>TOMADA PARA TELEFONE RJ11 - FORNECIMENTO E INSTALAÇÃO. AF_08/2025</v>
          </cell>
          <cell r="C9143" t="str">
            <v>UN</v>
          </cell>
          <cell r="D9143">
            <v>52.28</v>
          </cell>
          <cell r="E9143" t="str">
            <v>Redes de Lógica, Telefonia e Imagem</v>
          </cell>
          <cell r="F9143" t="str">
            <v>SINAPI Mai/26</v>
          </cell>
        </row>
        <row r="9144">
          <cell r="A9144">
            <v>106077</v>
          </cell>
          <cell r="B9144" t="str">
            <v>TOMADA RJ45 CAT 6E (COMPLETA) - FORNECIMENTO E INSTALAÇÃO. AF_08/2025</v>
          </cell>
          <cell r="C9144" t="str">
            <v>UN</v>
          </cell>
          <cell r="D9144">
            <v>0</v>
          </cell>
          <cell r="E9144" t="str">
            <v>Redes de Lógica, Telefonia e Imagem</v>
          </cell>
          <cell r="F9144" t="str">
            <v>SINAPI Mai/26</v>
          </cell>
        </row>
        <row r="9145">
          <cell r="A9145">
            <v>106078</v>
          </cell>
          <cell r="B9145" t="str">
            <v>TOMADA RJ45 CAT 6E (MÓDULO) - FORNECIMENTO E INSTALAÇÃO. AF_08/2025</v>
          </cell>
          <cell r="C9145" t="str">
            <v>UN</v>
          </cell>
          <cell r="D9145">
            <v>0</v>
          </cell>
          <cell r="E9145" t="str">
            <v>Redes de Lógica, Telefonia e Imagem</v>
          </cell>
          <cell r="F9145" t="str">
            <v>SINAPI Mai/26</v>
          </cell>
        </row>
        <row r="9146">
          <cell r="A9146">
            <v>103401</v>
          </cell>
          <cell r="B9146" t="str">
            <v>ASSENTAMENTO DE CONEXÃO COM 2 ACESSOS, EM PEAD LISO PARA REDE DE ÁGUA OU ESGOTO, DIÂMETRO DE 110 MM, JUNTA SOLDADA (NÃO INCLUI O FORNECIMENTO E EXECUÇÃO DE SOLDA). AF_12/2021</v>
          </cell>
          <cell r="C9146" t="str">
            <v>UN</v>
          </cell>
          <cell r="D9146">
            <v>29.9</v>
          </cell>
          <cell r="E9146" t="str">
            <v>Redes de Água e Esgoto em PEAD Liso (Tubos e Conexões)</v>
          </cell>
          <cell r="F9146" t="str">
            <v>SINAPI Mai/26</v>
          </cell>
        </row>
        <row r="9147">
          <cell r="A9147">
            <v>103402</v>
          </cell>
          <cell r="B9147" t="str">
            <v>ASSENTAMENTO DE CONEXÃO COM 2 ACESSOS, EM PEAD LISO PARA REDE DE ÁGUA OU ESGOTO, DIÂMETRO DE 160 MM, JUNTA SOLDADA (NÃO INCLUI O FORNECIMENTO E EXECUÇÃO DE SOLDA). AF_12/2021</v>
          </cell>
          <cell r="C9147" t="str">
            <v>UN</v>
          </cell>
          <cell r="D9147">
            <v>43.5</v>
          </cell>
          <cell r="E9147" t="str">
            <v>Redes de Água e Esgoto em PEAD Liso (Tubos e Conexões)</v>
          </cell>
          <cell r="F9147" t="str">
            <v>SINAPI Mai/26</v>
          </cell>
        </row>
        <row r="9148">
          <cell r="A9148">
            <v>103403</v>
          </cell>
          <cell r="B9148" t="str">
            <v>ASSENTAMENTO DE CONEXÃO COM 2 ACESSOS, EM PEAD LISO PARA REDE DE ÁGUA OU ESGOTO, DIÂMETRO DE 180 MM, JUNTA SOLDADA (NÃO INCLUI O FORNECIMENTO E EXECUÇÃO DE SOLDA). AF_12/2021</v>
          </cell>
          <cell r="C9148" t="str">
            <v>UN</v>
          </cell>
          <cell r="D9148">
            <v>48.93</v>
          </cell>
          <cell r="E9148" t="str">
            <v>Redes de Água e Esgoto em PEAD Liso (Tubos e Conexões)</v>
          </cell>
          <cell r="F9148" t="str">
            <v>SINAPI Mai/26</v>
          </cell>
        </row>
        <row r="9149">
          <cell r="A9149">
            <v>103397</v>
          </cell>
          <cell r="B9149" t="str">
            <v>ASSENTAMENTO DE CONEXÃO COM 2 ACESSOS, EM PEAD LISO PARA REDE DE ÁGUA OU ESGOTO, DIÂMETRO DE 20 MM, JUNTA SOLDADA (NÃO INCLUI O FORNECIMENTO E EXECUÇÃO DE SOLDA). AF_12/2021</v>
          </cell>
          <cell r="C9149" t="str">
            <v>UN</v>
          </cell>
          <cell r="D9149">
            <v>5.43</v>
          </cell>
          <cell r="E9149" t="str">
            <v>Redes de Água e Esgoto em PEAD Liso (Tubos e Conexões)</v>
          </cell>
          <cell r="F9149" t="str">
            <v>SINAPI Mai/26</v>
          </cell>
        </row>
        <row r="9150">
          <cell r="A9150">
            <v>103404</v>
          </cell>
          <cell r="B9150" t="str">
            <v>ASSENTAMENTO DE CONEXÃO COM 2 ACESSOS, EM PEAD LISO PARA REDE DE ÁGUA OU ESGOTO, DIÂMETRO DE 200 MM, JUNTA SOLDADA (NÃO INCLUI O FORNECIMENTO E EXECUÇÃO DE SOLDA). AF_12/2021</v>
          </cell>
          <cell r="C9150" t="str">
            <v>UN</v>
          </cell>
          <cell r="D9150">
            <v>54.38</v>
          </cell>
          <cell r="E9150" t="str">
            <v>Redes de Água e Esgoto em PEAD Liso (Tubos e Conexões)</v>
          </cell>
          <cell r="F9150" t="str">
            <v>SINAPI Mai/26</v>
          </cell>
        </row>
        <row r="9151">
          <cell r="A9151">
            <v>103405</v>
          </cell>
          <cell r="B9151" t="str">
            <v>ASSENTAMENTO DE CONEXÃO COM 2 ACESSOS, EM PEAD LISO PARA REDE DE ÁGUA OU ESGOTO, DIÂMETRO DE 225 MM, JUNTA SOLDADA (NÃO INCLUI O FORNECIMENTO E EXECUÇÃO DE SOLDA). AF_12/2021</v>
          </cell>
          <cell r="C9151" t="str">
            <v>UN</v>
          </cell>
          <cell r="D9151">
            <v>61.17</v>
          </cell>
          <cell r="E9151" t="str">
            <v>Redes de Água e Esgoto em PEAD Liso (Tubos e Conexões)</v>
          </cell>
          <cell r="F9151" t="str">
            <v>SINAPI Mai/26</v>
          </cell>
        </row>
        <row r="9152">
          <cell r="A9152">
            <v>103406</v>
          </cell>
          <cell r="B9152" t="str">
            <v>ASSENTAMENTO DE CONEXÃO COM 2 ACESSOS, EM PEAD LISO PARA REDE DE ÁGUA OU ESGOTO, DIÂMETRO DE 250 MM, JUNTA SOLDADA (NÃO INCLUI O FORNECIMENTO E EXECUÇÃO DE SOLDA). AF_12/2021</v>
          </cell>
          <cell r="C9152" t="str">
            <v>UN</v>
          </cell>
          <cell r="D9152">
            <v>67.97</v>
          </cell>
          <cell r="E9152" t="str">
            <v>Redes de Água e Esgoto em PEAD Liso (Tubos e Conexões)</v>
          </cell>
          <cell r="F9152" t="str">
            <v>SINAPI Mai/26</v>
          </cell>
        </row>
        <row r="9153">
          <cell r="A9153">
            <v>103407</v>
          </cell>
          <cell r="B9153" t="str">
            <v>ASSENTAMENTO DE CONEXÃO COM 2 ACESSOS, EM PEAD LISO PARA REDE DE ÁGUA OU ESGOTO, DIÂMETRO DE 280 MM, JUNTA SOLDADA (NÃO INCLUI O FORNECIMENTO E EXECUÇÃO DE SOLDA). AF_12/2021</v>
          </cell>
          <cell r="C9153" t="str">
            <v>UN</v>
          </cell>
          <cell r="D9153">
            <v>76.12</v>
          </cell>
          <cell r="E9153" t="str">
            <v>Redes de Água e Esgoto em PEAD Liso (Tubos e Conexões)</v>
          </cell>
          <cell r="F9153" t="str">
            <v>SINAPI Mai/26</v>
          </cell>
        </row>
        <row r="9154">
          <cell r="A9154">
            <v>103408</v>
          </cell>
          <cell r="B9154" t="str">
            <v>ASSENTAMENTO DE CONEXÃO COM 2 ACESSOS, EM PEAD LISO PARA REDE DE ÁGUA OU ESGOTO, DIÂMETRO DE 315 MM, JUNTA SOLDADA (NÃO INCLUI O FORNECIMENTO E EXECUÇÃO DE SOLDA). AF_12/2021</v>
          </cell>
          <cell r="C9154" t="str">
            <v>UN</v>
          </cell>
          <cell r="D9154">
            <v>85.65</v>
          </cell>
          <cell r="E9154" t="str">
            <v>Redes de Água e Esgoto em PEAD Liso (Tubos e Conexões)</v>
          </cell>
          <cell r="F9154" t="str">
            <v>SINAPI Mai/26</v>
          </cell>
        </row>
        <row r="9155">
          <cell r="A9155">
            <v>103398</v>
          </cell>
          <cell r="B9155" t="str">
            <v>ASSENTAMENTO DE CONEXÃO COM 2 ACESSOS, EM PEAD LISO PARA REDE DE ÁGUA OU ESGOTO, DIÂMETRO DE 32 MM, JUNTA SOLDADA (NÃO INCLUI O FORNECIMENTO E EXECUÇÃO DE SOLDA). AF_12/2021</v>
          </cell>
          <cell r="C9155" t="str">
            <v>UN</v>
          </cell>
          <cell r="D9155">
            <v>8.69</v>
          </cell>
          <cell r="E9155" t="str">
            <v>Redes de Água e Esgoto em PEAD Liso (Tubos e Conexões)</v>
          </cell>
          <cell r="F9155" t="str">
            <v>SINAPI Mai/26</v>
          </cell>
        </row>
        <row r="9156">
          <cell r="A9156">
            <v>103409</v>
          </cell>
          <cell r="B9156" t="str">
            <v>ASSENTAMENTO DE CONEXÃO COM 2 ACESSOS, EM PEAD LISO PARA REDE DE ÁGUA OU ESGOTO, DIÂMETRO DE 355 MM, JUNTA SOLDADA (NÃO INCLUI O FORNECIMENTO E EXECUÇÃO DE SOLDA). AF_12/2021</v>
          </cell>
          <cell r="C9156" t="str">
            <v>UN</v>
          </cell>
          <cell r="D9156">
            <v>96.52</v>
          </cell>
          <cell r="E9156" t="str">
            <v>Redes de Água e Esgoto em PEAD Liso (Tubos e Conexões)</v>
          </cell>
          <cell r="F9156" t="str">
            <v>SINAPI Mai/26</v>
          </cell>
        </row>
        <row r="9157">
          <cell r="A9157">
            <v>103410</v>
          </cell>
          <cell r="B9157" t="str">
            <v>ASSENTAMENTO DE CONEXÃO COM 2 ACESSOS, EM PEAD LISO PARA REDE DE ÁGUA OU ESGOTO, DIÂMETRO DE 400 MM, JUNTA SOLDADA (NÃO INCLUI O FORNECIMENTO E EXECUÇÃO DE SOLDA). AF_12/2021</v>
          </cell>
          <cell r="C9157" t="str">
            <v>UN</v>
          </cell>
          <cell r="D9157">
            <v>108.75</v>
          </cell>
          <cell r="E9157" t="str">
            <v>Redes de Água e Esgoto em PEAD Liso (Tubos e Conexões)</v>
          </cell>
          <cell r="F9157" t="str">
            <v>SINAPI Mai/26</v>
          </cell>
        </row>
        <row r="9158">
          <cell r="A9158">
            <v>103399</v>
          </cell>
          <cell r="B9158" t="str">
            <v>ASSENTAMENTO DE CONEXÃO COM 2 ACESSOS, EM PEAD LISO PARA REDE DE ÁGUA OU ESGOTO, DIÂMETRO DE 63 MM, JUNTA SOLDADA (NÃO INCLUI O FORNECIMENTO E EXECUÇÃO DE SOLDA). AF_12/2021</v>
          </cell>
          <cell r="C9158" t="str">
            <v>UN</v>
          </cell>
          <cell r="D9158">
            <v>17.12</v>
          </cell>
          <cell r="E9158" t="str">
            <v>Redes de Água e Esgoto em PEAD Liso (Tubos e Conexões)</v>
          </cell>
          <cell r="F9158" t="str">
            <v>SINAPI Mai/26</v>
          </cell>
        </row>
        <row r="9159">
          <cell r="A9159">
            <v>103400</v>
          </cell>
          <cell r="B9159" t="str">
            <v>ASSENTAMENTO DE CONEXÃO COM 2 ACESSOS, EM PEAD LISO PARA REDE DE ÁGUA OU ESGOTO, DIÂMETRO DE 90 MM, JUNTA SOLDADA (NÃO INCLUI O FORNECIMENTO E EXECUÇÃO DE SOLDA). AF_12/2021</v>
          </cell>
          <cell r="C9159" t="str">
            <v>UN</v>
          </cell>
          <cell r="D9159">
            <v>24.46</v>
          </cell>
          <cell r="E9159" t="str">
            <v>Redes de Água e Esgoto em PEAD Liso (Tubos e Conexões)</v>
          </cell>
          <cell r="F9159" t="str">
            <v>SINAPI Mai/26</v>
          </cell>
        </row>
        <row r="9160">
          <cell r="A9160">
            <v>103415</v>
          </cell>
          <cell r="B9160" t="str">
            <v>ASSENTAMENTO DE CONEXÃO COM 3 ACESSOS, EM PEAD LISO PARA REDE DE ÁGUA OU ESGOTO, DIÂMETRO DE 110 MM, JUNTA SOLDADA (NÃO INCLUI O FORNECIMENTO E EXECUÇÃO DE SOLDA). AF_12/2021</v>
          </cell>
          <cell r="C9160" t="str">
            <v>UN</v>
          </cell>
          <cell r="D9160">
            <v>59.81</v>
          </cell>
          <cell r="E9160" t="str">
            <v>Redes de Água e Esgoto em PEAD Liso (Tubos e Conexões)</v>
          </cell>
          <cell r="F9160" t="str">
            <v>SINAPI Mai/26</v>
          </cell>
        </row>
        <row r="9161">
          <cell r="A9161">
            <v>103416</v>
          </cell>
          <cell r="B9161" t="str">
            <v>ASSENTAMENTO DE CONEXÃO COM 3 ACESSOS, EM PEAD LISO PARA REDE DE ÁGUA OU ESGOTO, DIÂMETRO DE 160 MM, JUNTA SOLDADA (NÃO INCLUI O FORNECIMENTO E EXECUÇÃO DE SOLDA). AF_12/2021</v>
          </cell>
          <cell r="C9161" t="str">
            <v>UN</v>
          </cell>
          <cell r="D9161">
            <v>87</v>
          </cell>
          <cell r="E9161" t="str">
            <v>Redes de Água e Esgoto em PEAD Liso (Tubos e Conexões)</v>
          </cell>
          <cell r="F9161" t="str">
            <v>SINAPI Mai/26</v>
          </cell>
        </row>
        <row r="9162">
          <cell r="A9162">
            <v>103417</v>
          </cell>
          <cell r="B9162" t="str">
            <v>ASSENTAMENTO DE CONEXÃO COM 3 ACESSOS, EM PEAD LISO PARA REDE DE ÁGUA OU ESGOTO, DIÂMETRO DE 180 MM, JUNTA SOLDADA (NÃO INCLUI O FORNECIMENTO E EXECUÇÃO DE SOLDA). AF_12/2021</v>
          </cell>
          <cell r="C9162" t="str">
            <v>UN</v>
          </cell>
          <cell r="D9162">
            <v>97.88</v>
          </cell>
          <cell r="E9162" t="str">
            <v>Redes de Água e Esgoto em PEAD Liso (Tubos e Conexões)</v>
          </cell>
          <cell r="F9162" t="str">
            <v>SINAPI Mai/26</v>
          </cell>
        </row>
        <row r="9163">
          <cell r="A9163">
            <v>103411</v>
          </cell>
          <cell r="B9163" t="str">
            <v>ASSENTAMENTO DE CONEXÃO COM 3 ACESSOS, EM PEAD LISO PARA REDE DE ÁGUA OU ESGOTO, DIÂMETRO DE 20 MM, JUNTA SOLDADA (NÃO INCLUI O FORNECIMENTO E EXECUÇÃO DE SOLDA). AF_12/2021</v>
          </cell>
          <cell r="C9163" t="str">
            <v>UN</v>
          </cell>
          <cell r="D9163">
            <v>10.86</v>
          </cell>
          <cell r="E9163" t="str">
            <v>Redes de Água e Esgoto em PEAD Liso (Tubos e Conexões)</v>
          </cell>
          <cell r="F9163" t="str">
            <v>SINAPI Mai/26</v>
          </cell>
        </row>
        <row r="9164">
          <cell r="A9164">
            <v>103418</v>
          </cell>
          <cell r="B9164" t="str">
            <v>ASSENTAMENTO DE CONEXÃO COM 3 ACESSOS, EM PEAD LISO PARA REDE DE ÁGUA OU ESGOTO, DIÂMETRO DE 200 MM, JUNTA SOLDADA (NÃO INCLUI O FORNECIMENTO E EXECUÇÃO DE SOLDA). AF_12/2021</v>
          </cell>
          <cell r="C9164" t="str">
            <v>UN</v>
          </cell>
          <cell r="D9164">
            <v>108.75</v>
          </cell>
          <cell r="E9164" t="str">
            <v>Redes de Água e Esgoto em PEAD Liso (Tubos e Conexões)</v>
          </cell>
          <cell r="F9164" t="str">
            <v>SINAPI Mai/26</v>
          </cell>
        </row>
        <row r="9165">
          <cell r="A9165">
            <v>103419</v>
          </cell>
          <cell r="B9165" t="str">
            <v>ASSENTAMENTO DE CONEXÃO COM 3 ACESSOS, EM PEAD LISO PARA REDE DE ÁGUA OU ESGOTO, DIÂMETRO DE 225 MM, JUNTA SOLDADA (NÃO INCLUI O FORNECIMENTO E EXECUÇÃO DE SOLDA). AF_12/2021</v>
          </cell>
          <cell r="C9165" t="str">
            <v>UN</v>
          </cell>
          <cell r="D9165">
            <v>122.35</v>
          </cell>
          <cell r="E9165" t="str">
            <v>Redes de Água e Esgoto em PEAD Liso (Tubos e Conexões)</v>
          </cell>
          <cell r="F9165" t="str">
            <v>SINAPI Mai/26</v>
          </cell>
        </row>
        <row r="9166">
          <cell r="A9166">
            <v>103420</v>
          </cell>
          <cell r="B9166" t="str">
            <v>ASSENTAMENTO DE CONEXÃO COM 3 ACESSOS, EM PEAD LISO PARA REDE DE ÁGUA OU ESGOTO, DIÂMETRO DE 250 MM, JUNTA SOLDADA (NÃO INCLUI O FORNECIMENTO E EXECUÇÃO DE SOLDA). AF_12/2021</v>
          </cell>
          <cell r="C9166" t="str">
            <v>UN</v>
          </cell>
          <cell r="D9166">
            <v>135.94</v>
          </cell>
          <cell r="E9166" t="str">
            <v>Redes de Água e Esgoto em PEAD Liso (Tubos e Conexões)</v>
          </cell>
          <cell r="F9166" t="str">
            <v>SINAPI Mai/26</v>
          </cell>
        </row>
        <row r="9167">
          <cell r="A9167">
            <v>103421</v>
          </cell>
          <cell r="B9167" t="str">
            <v>ASSENTAMENTO DE CONEXÃO COM 3 ACESSOS, EM PEAD LISO PARA REDE DE ÁGUA OU ESGOTO, DIÂMETRO DE 280 MM, JUNTA SOLDADA (NÃO INCLUI O FORNECIMENTO E EXECUÇÃO DE SOLDA). AF_12/2021</v>
          </cell>
          <cell r="C9167" t="str">
            <v>UN</v>
          </cell>
          <cell r="D9167">
            <v>152.26</v>
          </cell>
          <cell r="E9167" t="str">
            <v>Redes de Água e Esgoto em PEAD Liso (Tubos e Conexões)</v>
          </cell>
          <cell r="F9167" t="str">
            <v>SINAPI Mai/26</v>
          </cell>
        </row>
        <row r="9168">
          <cell r="A9168">
            <v>103422</v>
          </cell>
          <cell r="B9168" t="str">
            <v>ASSENTAMENTO DE CONEXÃO COM 3 ACESSOS, EM PEAD LISO PARA REDE DE ÁGUA OU ESGOTO, DIÂMETRO DE 315 MM, JUNTA SOLDADA (NÃO INCLUI O FORNECIMENTO E EXECUÇÃO DE SOLDA). AF_12/2021</v>
          </cell>
          <cell r="C9168" t="str">
            <v>UN</v>
          </cell>
          <cell r="D9168">
            <v>171.29</v>
          </cell>
          <cell r="E9168" t="str">
            <v>Redes de Água e Esgoto em PEAD Liso (Tubos e Conexões)</v>
          </cell>
          <cell r="F9168" t="str">
            <v>SINAPI Mai/26</v>
          </cell>
        </row>
        <row r="9169">
          <cell r="A9169">
            <v>103412</v>
          </cell>
          <cell r="B9169" t="str">
            <v>ASSENTAMENTO DE CONEXÃO COM 3 ACESSOS, EM PEAD LISO PARA REDE DE ÁGUA OU ESGOTO, DIÂMETRO DE 32 MM, JUNTA SOLDADA (NÃO INCLUI O FORNECIMENTO E EXECUÇÃO DE SOLDA). AF_12/2021</v>
          </cell>
          <cell r="C9169" t="str">
            <v>UN</v>
          </cell>
          <cell r="D9169">
            <v>17.39</v>
          </cell>
          <cell r="E9169" t="str">
            <v>Redes de Água e Esgoto em PEAD Liso (Tubos e Conexões)</v>
          </cell>
          <cell r="F9169" t="str">
            <v>SINAPI Mai/26</v>
          </cell>
        </row>
        <row r="9170">
          <cell r="A9170">
            <v>103423</v>
          </cell>
          <cell r="B9170" t="str">
            <v>ASSENTAMENTO DE CONEXÃO COM 3 ACESSOS, EM PEAD LISO PARA REDE DE ÁGUA OU ESGOTO, DIÂMETRO DE 355 MM, JUNTA SOLDADA (NÃO INCLUI O FORNECIMENTO E EXECUÇÃO DE SOLDA). AF_12/2021</v>
          </cell>
          <cell r="C9170" t="str">
            <v>UN</v>
          </cell>
          <cell r="D9170">
            <v>193.05</v>
          </cell>
          <cell r="E9170" t="str">
            <v>Redes de Água e Esgoto em PEAD Liso (Tubos e Conexões)</v>
          </cell>
          <cell r="F9170" t="str">
            <v>SINAPI Mai/26</v>
          </cell>
        </row>
        <row r="9171">
          <cell r="A9171">
            <v>103424</v>
          </cell>
          <cell r="B9171" t="str">
            <v>ASSENTAMENTO DE CONEXÃO COM 3 ACESSOS, EM PEAD LISO PARA REDE DE ÁGUA OU ESGOTO, DIÂMETRO DE 400 MM, JUNTA SOLDADA (NÃO INCLUI O FORNECIMENTO E EXECUÇÃO DE SOLDA). AF_12/2021</v>
          </cell>
          <cell r="C9171" t="str">
            <v>UN</v>
          </cell>
          <cell r="D9171">
            <v>217.52</v>
          </cell>
          <cell r="E9171" t="str">
            <v>Redes de Água e Esgoto em PEAD Liso (Tubos e Conexões)</v>
          </cell>
          <cell r="F9171" t="str">
            <v>SINAPI Mai/26</v>
          </cell>
        </row>
        <row r="9172">
          <cell r="A9172">
            <v>103413</v>
          </cell>
          <cell r="B9172" t="str">
            <v>ASSENTAMENTO DE CONEXÃO COM 3 ACESSOS, EM PEAD LISO PARA REDE DE ÁGUA OU ESGOTO, DIÂMETRO DE 63 MM, JUNTA SOLDADA (NÃO INCLUI O FORNECIMENTO E EXECUÇÃO DE SOLDA). AF_12/2021</v>
          </cell>
          <cell r="C9172" t="str">
            <v>UN</v>
          </cell>
          <cell r="D9172">
            <v>34.25</v>
          </cell>
          <cell r="E9172" t="str">
            <v>Redes de Água e Esgoto em PEAD Liso (Tubos e Conexões)</v>
          </cell>
          <cell r="F9172" t="str">
            <v>SINAPI Mai/26</v>
          </cell>
        </row>
        <row r="9173">
          <cell r="A9173">
            <v>103414</v>
          </cell>
          <cell r="B9173" t="str">
            <v>ASSENTAMENTO DE CONEXÃO COM 3 ACESSOS, EM PEAD LISO PARA REDE DE ÁGUA OU ESGOTO, DIÂMETRO DE 90 MM, JUNTA SOLDADA (NÃO INCLUI O FORNECIMENTO E EXECUÇÃO DE SOLDA). AF_12/2021</v>
          </cell>
          <cell r="C9173" t="str">
            <v>UN</v>
          </cell>
          <cell r="D9173">
            <v>48.93</v>
          </cell>
          <cell r="E9173" t="str">
            <v>Redes de Água e Esgoto em PEAD Liso (Tubos e Conexões)</v>
          </cell>
          <cell r="F9173" t="str">
            <v>SINAPI Mai/26</v>
          </cell>
        </row>
        <row r="9174">
          <cell r="A9174">
            <v>103432</v>
          </cell>
          <cell r="B9174" t="str">
            <v>COTOVELO 45 GRAUS, EM PEAD LISO PARA REDE DE ÁGUA OU ESGOTO, DIÂMETRO DE 200 MM, JUNTA SOLDADA POR ELETROFUSÃO (NÃO INCLUI A EXECUÇÃO DE SOLDA). AF_12/2021</v>
          </cell>
          <cell r="C9174" t="str">
            <v>UN</v>
          </cell>
          <cell r="D9174">
            <v>1563.94</v>
          </cell>
          <cell r="E9174" t="str">
            <v>Redes de Água e Esgoto em PEAD Liso (Tubos e Conexões)</v>
          </cell>
          <cell r="F9174" t="str">
            <v>SINAPI Mai/26</v>
          </cell>
        </row>
        <row r="9175">
          <cell r="A9175">
            <v>103430</v>
          </cell>
          <cell r="B9175" t="str">
            <v>COTOVELO 45 GRAUS, EM PEAD LISO PARA REDE DE ÁGUA OU ESGOTO, DIÂMETRO DE 32 MM, JUNTA SOLDADA POR ELETROFUSÃO (NÃO INCLUI A EXECUÇÃO DE SOLDA). AF_12/2021</v>
          </cell>
          <cell r="C9175" t="str">
            <v>UN</v>
          </cell>
          <cell r="D9175">
            <v>35.82</v>
          </cell>
          <cell r="E9175" t="str">
            <v>Redes de Água e Esgoto em PEAD Liso (Tubos e Conexões)</v>
          </cell>
          <cell r="F9175" t="str">
            <v>SINAPI Mai/26</v>
          </cell>
        </row>
        <row r="9176">
          <cell r="A9176">
            <v>103431</v>
          </cell>
          <cell r="B9176" t="str">
            <v>COTOVELO 45 GRAUS, EM PEAD LISO PARA REDE DE ÁGUA OU ESGOTO, DIÂMETRO DE 63 MM, JUNTA SOLDADA POR ELETROFUSÃO (NÃO INCLUI A EXECUÇÃO DE SOLDA). AF_12/2021</v>
          </cell>
          <cell r="C9176" t="str">
            <v>UN</v>
          </cell>
          <cell r="D9176">
            <v>63.43</v>
          </cell>
          <cell r="E9176" t="str">
            <v>Redes de Água e Esgoto em PEAD Liso (Tubos e Conexões)</v>
          </cell>
          <cell r="F9176" t="str">
            <v>SINAPI Mai/26</v>
          </cell>
        </row>
        <row r="9177">
          <cell r="A9177">
            <v>103433</v>
          </cell>
          <cell r="B9177" t="str">
            <v>COTOVELO 90 GRAUS, EM PEAD LISO PARA REDE DE ÁGUA OU ESGOTO, DIÂMETRO DE 20 MM, JUNTA SOLDADA POR ELETROFUSÃO (NÃO INCLUI A EXECUÇÃO DE SOLDA). AF_12/2021</v>
          </cell>
          <cell r="C9177" t="str">
            <v>UN</v>
          </cell>
          <cell r="D9177">
            <v>34.36</v>
          </cell>
          <cell r="E9177" t="str">
            <v>Redes de Água e Esgoto em PEAD Liso (Tubos e Conexões)</v>
          </cell>
          <cell r="F9177" t="str">
            <v>SINAPI Mai/26</v>
          </cell>
        </row>
        <row r="9178">
          <cell r="A9178">
            <v>103434</v>
          </cell>
          <cell r="B9178" t="str">
            <v>COTOVELO 90 GRAUS, EM PEAD LISO PARA REDE DE ÁGUA OU ESGOTO, DIÂMETRO DE 32 MM, JUNTA SOLDADA POR ELETROFUSÃO (NÃO INCLUI A EXECUÇÃO DE SOLDA). AF_12/2021</v>
          </cell>
          <cell r="C9178" t="str">
            <v>UN</v>
          </cell>
          <cell r="D9178">
            <v>47.94</v>
          </cell>
          <cell r="E9178" t="str">
            <v>Redes de Água e Esgoto em PEAD Liso (Tubos e Conexões)</v>
          </cell>
          <cell r="F9178" t="str">
            <v>SINAPI Mai/26</v>
          </cell>
        </row>
        <row r="9179">
          <cell r="A9179">
            <v>103435</v>
          </cell>
          <cell r="B9179" t="str">
            <v>COTOVELO 90 GRAUS, EM PEAD LISO PARA REDE DE ÁGUA OU ESGOTO, DIÂMETRO DE 63 MM, JUNTA SOLDADA POR ELETROFUSÃO (NÃO INCLUI A EXECUÇÃO DE SOLDA). AF_12/2021</v>
          </cell>
          <cell r="C9179" t="str">
            <v>UN</v>
          </cell>
          <cell r="D9179">
            <v>89.52</v>
          </cell>
          <cell r="E9179" t="str">
            <v>Redes de Água e Esgoto em PEAD Liso (Tubos e Conexões)</v>
          </cell>
          <cell r="F9179" t="str">
            <v>SINAPI Mai/26</v>
          </cell>
        </row>
        <row r="9180">
          <cell r="A9180">
            <v>103436</v>
          </cell>
          <cell r="B9180" t="str">
            <v>COTOVELO 90 GRAUS, POLIETILENO DE ALTA DENSIDADE (PEAD) PARA REDE DE ÁGUA OU ESGOTO, DIÂMETRO DE 200 MM, JUNTA SOLDADA POR ELETROFUSÃO (NÃO INCLUI A EXECUÇÃO DE SOLDA). AF_12/2021</v>
          </cell>
          <cell r="C9180" t="str">
            <v>UN</v>
          </cell>
          <cell r="D9180">
            <v>2207.2199999999998</v>
          </cell>
          <cell r="E9180" t="str">
            <v>Redes de Água e Esgoto em PEAD Liso (Tubos e Conexões)</v>
          </cell>
          <cell r="F9180" t="str">
            <v>SINAPI Mai/26</v>
          </cell>
        </row>
        <row r="9181">
          <cell r="A9181">
            <v>103482</v>
          </cell>
          <cell r="B9181" t="str">
            <v>EXECUÇÃO DE JUNTA SOLDADA POR ELETROFUSÃO, DE TUBO OU CONEXÃO EM PEAD LISO PARA REDE DE ÁGUA OU ESGOTO, DIÂMETRO DE 1000 MM (NÃO INCLUI O FORNECIMENTO DE TUBO E CONEXÃO). AF_12/2021</v>
          </cell>
          <cell r="C9181" t="str">
            <v>UN</v>
          </cell>
          <cell r="D9181">
            <v>0</v>
          </cell>
          <cell r="E9181" t="str">
            <v>Redes de Água e Esgoto em PEAD Liso (Tubos e Conexões)</v>
          </cell>
          <cell r="F9181" t="str">
            <v>SINAPI Mai/26</v>
          </cell>
        </row>
        <row r="9182">
          <cell r="A9182">
            <v>103465</v>
          </cell>
          <cell r="B9182" t="str">
            <v>EXECUÇÃO DE JUNTA SOLDADA POR ELETROFUSÃO, DE TUBO OU CONEXÃO EM PEAD LISO PARA REDE DE ÁGUA OU ESGOTO, DIÂMETRO DE 110 MM (NÃO INCLUI O FORNECIMENTO DE TUBO E CONEXÃO). AF_12/2021</v>
          </cell>
          <cell r="C9182" t="str">
            <v>UN</v>
          </cell>
          <cell r="D9182">
            <v>0</v>
          </cell>
          <cell r="E9182" t="str">
            <v>Redes de Água e Esgoto em PEAD Liso (Tubos e Conexões)</v>
          </cell>
          <cell r="F9182" t="str">
            <v>SINAPI Mai/26</v>
          </cell>
        </row>
        <row r="9183">
          <cell r="A9183">
            <v>103483</v>
          </cell>
          <cell r="B9183" t="str">
            <v>EXECUÇÃO DE JUNTA SOLDADA POR ELETROFUSÃO, DE TUBO OU CONEXÃO EM PEAD LISO PARA REDE DE ÁGUA OU ESGOTO, DIÂMETRO DE 1200 MM (NÃO INCLUI O FORNECIMENTO DE TUBO E CONEXÃO). AF_12/2021</v>
          </cell>
          <cell r="C9183" t="str">
            <v>UN</v>
          </cell>
          <cell r="D9183">
            <v>0</v>
          </cell>
          <cell r="E9183" t="str">
            <v>Redes de Água e Esgoto em PEAD Liso (Tubos e Conexões)</v>
          </cell>
          <cell r="F9183" t="str">
            <v>SINAPI Mai/26</v>
          </cell>
        </row>
        <row r="9184">
          <cell r="A9184">
            <v>103484</v>
          </cell>
          <cell r="B9184" t="str">
            <v>EXECUÇÃO DE JUNTA SOLDADA POR ELETROFUSÃO, DE TUBO OU CONEXÃO EM PEAD LISO PARA REDE DE ÁGUA OU ESGOTO, DIÂMETRO DE 1400 MM (NÃO INCLUI O FORNECIMENTO DE TUBO E CONEXÃO). AF_12/2021</v>
          </cell>
          <cell r="C9184" t="str">
            <v>UN</v>
          </cell>
          <cell r="D9184">
            <v>0</v>
          </cell>
          <cell r="E9184" t="str">
            <v>Redes de Água e Esgoto em PEAD Liso (Tubos e Conexões)</v>
          </cell>
          <cell r="F9184" t="str">
            <v>SINAPI Mai/26</v>
          </cell>
        </row>
        <row r="9185">
          <cell r="A9185">
            <v>103466</v>
          </cell>
          <cell r="B9185" t="str">
            <v>EXECUÇÃO DE JUNTA SOLDADA POR ELETROFUSÃO, DE TUBO OU CONEXÃO EM PEAD LISO PARA REDE DE ÁGUA OU ESGOTO, DIÂMETRO DE 160 MM (NÃO INCLUI O FORNECIMENTO DE TUBO E CONEXÃO). AF_12/2021</v>
          </cell>
          <cell r="C9185" t="str">
            <v>UN</v>
          </cell>
          <cell r="D9185">
            <v>0</v>
          </cell>
          <cell r="E9185" t="str">
            <v>Redes de Água e Esgoto em PEAD Liso (Tubos e Conexões)</v>
          </cell>
          <cell r="F9185" t="str">
            <v>SINAPI Mai/26</v>
          </cell>
        </row>
        <row r="9186">
          <cell r="A9186">
            <v>103485</v>
          </cell>
          <cell r="B9186" t="str">
            <v>EXECUÇÃO DE JUNTA SOLDADA POR ELETROFUSÃO, DE TUBO OU CONEXÃO EM PEAD LISO PARA REDE DE ÁGUA OU ESGOTO, DIÂMETRO DE 1600 MM (NÃO INCLUI O FORNECIMENTO DE TUBO E CONEXÃO). AF_12/2021</v>
          </cell>
          <cell r="C9186" t="str">
            <v>UN</v>
          </cell>
          <cell r="D9186">
            <v>0</v>
          </cell>
          <cell r="E9186" t="str">
            <v>Redes de Água e Esgoto em PEAD Liso (Tubos e Conexões)</v>
          </cell>
          <cell r="F9186" t="str">
            <v>SINAPI Mai/26</v>
          </cell>
        </row>
        <row r="9187">
          <cell r="A9187">
            <v>103467</v>
          </cell>
          <cell r="B9187" t="str">
            <v>EXECUÇÃO DE JUNTA SOLDADA POR ELETROFUSÃO, DE TUBO OU CONEXÃO EM PEAD LISO PARA REDE DE ÁGUA OU ESGOTO, DIÂMETRO DE 180 MM (NÃO INCLUI O FORNECIMENTO DE TUBO E CONEXÃO). AF_12/2021</v>
          </cell>
          <cell r="C9187" t="str">
            <v>UN</v>
          </cell>
          <cell r="D9187">
            <v>0</v>
          </cell>
          <cell r="E9187" t="str">
            <v>Redes de Água e Esgoto em PEAD Liso (Tubos e Conexões)</v>
          </cell>
          <cell r="F9187" t="str">
            <v>SINAPI Mai/26</v>
          </cell>
        </row>
        <row r="9188">
          <cell r="A9188">
            <v>103461</v>
          </cell>
          <cell r="B9188" t="str">
            <v>EXECUÇÃO DE JUNTA SOLDADA POR ELETROFUSÃO, DE TUBO OU CONEXÃO EM PEAD LISO PARA REDE DE ÁGUA OU ESGOTO, DIÂMETRO DE 20 MM (NÃO INCLUI O FORNECIMENTO DE TUBO E CONEXÃO). AF_12/2021</v>
          </cell>
          <cell r="C9188" t="str">
            <v>UN</v>
          </cell>
          <cell r="D9188">
            <v>0</v>
          </cell>
          <cell r="E9188" t="str">
            <v>Redes de Água e Esgoto em PEAD Liso (Tubos e Conexões)</v>
          </cell>
          <cell r="F9188" t="str">
            <v>SINAPI Mai/26</v>
          </cell>
        </row>
        <row r="9189">
          <cell r="A9189">
            <v>103468</v>
          </cell>
          <cell r="B9189" t="str">
            <v>EXECUÇÃO DE JUNTA SOLDADA POR ELETROFUSÃO, DE TUBO OU CONEXÃO EM PEAD LISO PARA REDE DE ÁGUA OU ESGOTO, DIÂMETRO DE 200 MM (NÃO INCLUI O FORNECIMENTO DE TUBO E CONEXÃO). AF_12/2021</v>
          </cell>
          <cell r="C9189" t="str">
            <v>UN</v>
          </cell>
          <cell r="D9189">
            <v>0</v>
          </cell>
          <cell r="E9189" t="str">
            <v>Redes de Água e Esgoto em PEAD Liso (Tubos e Conexões)</v>
          </cell>
          <cell r="F9189" t="str">
            <v>SINAPI Mai/26</v>
          </cell>
        </row>
        <row r="9190">
          <cell r="A9190">
            <v>103469</v>
          </cell>
          <cell r="B9190" t="str">
            <v>EXECUÇÃO DE JUNTA SOLDADA POR ELETROFUSÃO, DE TUBO OU CONEXÃO EM PEAD LISO PARA REDE DE ÁGUA OU ESGOTO, DIÂMETRO DE 225 MM (NÃO INCLUI O FORNECIMENTO DE TUBO E CONEXÃO). AF_12/2021</v>
          </cell>
          <cell r="C9190" t="str">
            <v>UN</v>
          </cell>
          <cell r="D9190">
            <v>0</v>
          </cell>
          <cell r="E9190" t="str">
            <v>Redes de Água e Esgoto em PEAD Liso (Tubos e Conexões)</v>
          </cell>
          <cell r="F9190" t="str">
            <v>SINAPI Mai/26</v>
          </cell>
        </row>
        <row r="9191">
          <cell r="A9191">
            <v>103470</v>
          </cell>
          <cell r="B9191" t="str">
            <v>EXECUÇÃO DE JUNTA SOLDADA POR ELETROFUSÃO, DE TUBO OU CONEXÃO EM PEAD LISO PARA REDE DE ÁGUA OU ESGOTO, DIÂMETRO DE 250 MM (NÃO INCLUI O FORNECIMENTO DE TUBO E CONEXÃO). AF_12/2021</v>
          </cell>
          <cell r="C9191" t="str">
            <v>UN</v>
          </cell>
          <cell r="D9191">
            <v>0</v>
          </cell>
          <cell r="E9191" t="str">
            <v>Redes de Água e Esgoto em PEAD Liso (Tubos e Conexões)</v>
          </cell>
          <cell r="F9191" t="str">
            <v>SINAPI Mai/26</v>
          </cell>
        </row>
        <row r="9192">
          <cell r="A9192">
            <v>103471</v>
          </cell>
          <cell r="B9192" t="str">
            <v>EXECUÇÃO DE JUNTA SOLDADA POR ELETROFUSÃO, DE TUBO OU CONEXÃO EM PEAD LISO PARA REDE DE ÁGUA OU ESGOTO, DIÂMETRO DE 280 MM (NÃO INCLUI O FORNECIMENTO DE TUBO E CONEXÃO). AF_12/2021</v>
          </cell>
          <cell r="C9192" t="str">
            <v>UN</v>
          </cell>
          <cell r="D9192">
            <v>0</v>
          </cell>
          <cell r="E9192" t="str">
            <v>Redes de Água e Esgoto em PEAD Liso (Tubos e Conexões)</v>
          </cell>
          <cell r="F9192" t="str">
            <v>SINAPI Mai/26</v>
          </cell>
        </row>
        <row r="9193">
          <cell r="A9193">
            <v>103472</v>
          </cell>
          <cell r="B9193" t="str">
            <v>EXECUÇÃO DE JUNTA SOLDADA POR ELETROFUSÃO, DE TUBO OU CONEXÃO EM PEAD LISO PARA REDE DE ÁGUA OU ESGOTO, DIÂMETRO DE 315 MM (NÃO INCLUI O FORNECIMENTO DE TUBO E CONEXÃO). AF_12/2021</v>
          </cell>
          <cell r="C9193" t="str">
            <v>UN</v>
          </cell>
          <cell r="D9193">
            <v>0</v>
          </cell>
          <cell r="E9193" t="str">
            <v>Redes de Água e Esgoto em PEAD Liso (Tubos e Conexões)</v>
          </cell>
          <cell r="F9193" t="str">
            <v>SINAPI Mai/26</v>
          </cell>
        </row>
        <row r="9194">
          <cell r="A9194">
            <v>103462</v>
          </cell>
          <cell r="B9194" t="str">
            <v>EXECUÇÃO DE JUNTA SOLDADA POR ELETROFUSÃO, DE TUBO OU CONEXÃO EM PEAD LISO PARA REDE DE ÁGUA OU ESGOTO, DIÂMETRO DE 32 MM (NÃO INCLUI O FORNECIMENTO DE TUBO E CONEXÃO). AF_12/2021</v>
          </cell>
          <cell r="C9194" t="str">
            <v>UN</v>
          </cell>
          <cell r="D9194">
            <v>0</v>
          </cell>
          <cell r="E9194" t="str">
            <v>Redes de Água e Esgoto em PEAD Liso (Tubos e Conexões)</v>
          </cell>
          <cell r="F9194" t="str">
            <v>SINAPI Mai/26</v>
          </cell>
        </row>
        <row r="9195">
          <cell r="A9195">
            <v>103473</v>
          </cell>
          <cell r="B9195" t="str">
            <v>EXECUÇÃO DE JUNTA SOLDADA POR ELETROFUSÃO, DE TUBO OU CONEXÃO EM PEAD LISO PARA REDE DE ÁGUA OU ESGOTO, DIÂMETRO DE 355 MM (NÃO INCLUI O FORNECIMENTO DE TUBO E CONEXÃO). AF_12/2021</v>
          </cell>
          <cell r="C9195" t="str">
            <v>UN</v>
          </cell>
          <cell r="D9195">
            <v>0</v>
          </cell>
          <cell r="E9195" t="str">
            <v>Redes de Água e Esgoto em PEAD Liso (Tubos e Conexões)</v>
          </cell>
          <cell r="F9195" t="str">
            <v>SINAPI Mai/26</v>
          </cell>
        </row>
        <row r="9196">
          <cell r="A9196">
            <v>103474</v>
          </cell>
          <cell r="B9196" t="str">
            <v>EXECUÇÃO DE JUNTA SOLDADA POR ELETROFUSÃO, DE TUBO OU CONEXÃO EM PEAD LISO PARA REDE DE ÁGUA OU ESGOTO, DIÂMETRO DE 400 MM (NÃO INCLUI O FORNECIMENTO DE TUBO E CONEXÃO). AF_12/2021</v>
          </cell>
          <cell r="C9196" t="str">
            <v>UN</v>
          </cell>
          <cell r="D9196">
            <v>0</v>
          </cell>
          <cell r="E9196" t="str">
            <v>Redes de Água e Esgoto em PEAD Liso (Tubos e Conexões)</v>
          </cell>
          <cell r="F9196" t="str">
            <v>SINAPI Mai/26</v>
          </cell>
        </row>
        <row r="9197">
          <cell r="A9197">
            <v>103475</v>
          </cell>
          <cell r="B9197" t="str">
            <v>EXECUÇÃO DE JUNTA SOLDADA POR ELETROFUSÃO, DE TUBO OU CONEXÃO EM PEAD LISO PARA REDE DE ÁGUA OU ESGOTO, DIÂMETRO DE 450 MM (NÃO INCLUI O FORNECIMENTO DE TUBO E CONEXÃO). AF_12/2021</v>
          </cell>
          <cell r="C9197" t="str">
            <v>UN</v>
          </cell>
          <cell r="D9197">
            <v>0</v>
          </cell>
          <cell r="E9197" t="str">
            <v>Redes de Água e Esgoto em PEAD Liso (Tubos e Conexões)</v>
          </cell>
          <cell r="F9197" t="str">
            <v>SINAPI Mai/26</v>
          </cell>
        </row>
        <row r="9198">
          <cell r="A9198">
            <v>103476</v>
          </cell>
          <cell r="B9198" t="str">
            <v>EXECUÇÃO DE JUNTA SOLDADA POR ELETROFUSÃO, DE TUBO OU CONEXÃO EM PEAD LISO PARA REDE DE ÁGUA OU ESGOTO, DIÂMETRO DE 500 MM (NÃO INCLUI O FORNECIMENTO DE TUBO E CONEXÃO). AF_12/2021</v>
          </cell>
          <cell r="C9198" t="str">
            <v>UN</v>
          </cell>
          <cell r="D9198">
            <v>0</v>
          </cell>
          <cell r="E9198" t="str">
            <v>Redes de Água e Esgoto em PEAD Liso (Tubos e Conexões)</v>
          </cell>
          <cell r="F9198" t="str">
            <v>SINAPI Mai/26</v>
          </cell>
        </row>
        <row r="9199">
          <cell r="A9199">
            <v>103477</v>
          </cell>
          <cell r="B9199" t="str">
            <v>EXECUÇÃO DE JUNTA SOLDADA POR ELETROFUSÃO, DE TUBO OU CONEXÃO EM PEAD LISO PARA REDE DE ÁGUA OU ESGOTO, DIÂMETRO DE 560 MM (NÃO INCLUI O FORNECIMENTO DE TUBO E CONEXÃO). AF_12/2021</v>
          </cell>
          <cell r="C9199" t="str">
            <v>UN</v>
          </cell>
          <cell r="D9199">
            <v>0</v>
          </cell>
          <cell r="E9199" t="str">
            <v>Redes de Água e Esgoto em PEAD Liso (Tubos e Conexões)</v>
          </cell>
          <cell r="F9199" t="str">
            <v>SINAPI Mai/26</v>
          </cell>
        </row>
        <row r="9200">
          <cell r="A9200">
            <v>103463</v>
          </cell>
          <cell r="B9200" t="str">
            <v>EXECUÇÃO DE JUNTA SOLDADA POR ELETROFUSÃO, DE TUBO OU CONEXÃO EM PEAD LISO PARA REDE DE ÁGUA OU ESGOTO, DIÂMETRO DE 63 MM (NÃO INCLUI O FORNECIMENTO DE TUBO E CONEXÃO). AF_12/2021</v>
          </cell>
          <cell r="C9200" t="str">
            <v>UN</v>
          </cell>
          <cell r="D9200">
            <v>0</v>
          </cell>
          <cell r="E9200" t="str">
            <v>Redes de Água e Esgoto em PEAD Liso (Tubos e Conexões)</v>
          </cell>
          <cell r="F9200" t="str">
            <v>SINAPI Mai/26</v>
          </cell>
        </row>
        <row r="9201">
          <cell r="A9201">
            <v>103478</v>
          </cell>
          <cell r="B9201" t="str">
            <v>EXECUÇÃO DE JUNTA SOLDADA POR ELETROFUSÃO, DE TUBO OU CONEXÃO EM PEAD LISO PARA REDE DE ÁGUA OU ESGOTO, DIÂMETRO DE 630 MM (NÃO INCLUI O FORNECIMENTO DE TUBO E CONEXÃO). AF_12/2021</v>
          </cell>
          <cell r="C9201" t="str">
            <v>UN</v>
          </cell>
          <cell r="D9201">
            <v>0</v>
          </cell>
          <cell r="E9201" t="str">
            <v>Redes de Água e Esgoto em PEAD Liso (Tubos e Conexões)</v>
          </cell>
          <cell r="F9201" t="str">
            <v>SINAPI Mai/26</v>
          </cell>
        </row>
        <row r="9202">
          <cell r="A9202">
            <v>103479</v>
          </cell>
          <cell r="B9202" t="str">
            <v>EXECUÇÃO DE JUNTA SOLDADA POR ELETROFUSÃO, DE TUBO OU CONEXÃO EM PEAD LISO PARA REDE DE ÁGUA OU ESGOTO, DIÂMETRO DE 710 MM (NÃO INCLUI O FORNECIMENTO DE TUBO E CONEXÃO). AF_12/2021</v>
          </cell>
          <cell r="C9202" t="str">
            <v>UN</v>
          </cell>
          <cell r="D9202">
            <v>0</v>
          </cell>
          <cell r="E9202" t="str">
            <v>Redes de Água e Esgoto em PEAD Liso (Tubos e Conexões)</v>
          </cell>
          <cell r="F9202" t="str">
            <v>SINAPI Mai/26</v>
          </cell>
        </row>
        <row r="9203">
          <cell r="A9203">
            <v>103480</v>
          </cell>
          <cell r="B9203" t="str">
            <v>EXECUÇÃO DE JUNTA SOLDADA POR ELETROFUSÃO, DE TUBO OU CONEXÃO EM PEAD LISO PARA REDE DE ÁGUA OU ESGOTO, DIÂMETRO DE 800 MM (NÃO INCLUI O FORNECIMENTO DE TUBO E CONEXÃO). AF_12/2021</v>
          </cell>
          <cell r="C9203" t="str">
            <v>UN</v>
          </cell>
          <cell r="D9203">
            <v>0</v>
          </cell>
          <cell r="E9203" t="str">
            <v>Redes de Água e Esgoto em PEAD Liso (Tubos e Conexões)</v>
          </cell>
          <cell r="F9203" t="str">
            <v>SINAPI Mai/26</v>
          </cell>
        </row>
        <row r="9204">
          <cell r="A9204">
            <v>103464</v>
          </cell>
          <cell r="B9204" t="str">
            <v>EXECUÇÃO DE JUNTA SOLDADA POR ELETROFUSÃO, DE TUBO OU CONEXÃO EM PEAD LISO PARA REDE DE ÁGUA OU ESGOTO, DIÂMETRO DE 90 MM (NÃO INCLUI O FORNECIMENTO DE TUBO E CONEXÃO). AF_12/2021</v>
          </cell>
          <cell r="C9204" t="str">
            <v>UN</v>
          </cell>
          <cell r="D9204">
            <v>0</v>
          </cell>
          <cell r="E9204" t="str">
            <v>Redes de Água e Esgoto em PEAD Liso (Tubos e Conexões)</v>
          </cell>
          <cell r="F9204" t="str">
            <v>SINAPI Mai/26</v>
          </cell>
        </row>
        <row r="9205">
          <cell r="A9205">
            <v>103481</v>
          </cell>
          <cell r="B9205" t="str">
            <v>EXECUÇÃO DE JUNTA SOLDADA POR ELETROFUSÃO, DE TUBO OU CONEXÃO EM PEAD LISO PARA REDE DE ÁGUA OU ESGOTO, DIÂMETRO DE 900 MM (NÃO INCLUI O FORNECIMENTO DE TUBO E CONEXÃO). AF_12/2021</v>
          </cell>
          <cell r="C9205" t="str">
            <v>UN</v>
          </cell>
          <cell r="D9205">
            <v>0</v>
          </cell>
          <cell r="E9205" t="str">
            <v>Redes de Água e Esgoto em PEAD Liso (Tubos e Conexões)</v>
          </cell>
          <cell r="F9205" t="str">
            <v>SINAPI Mai/26</v>
          </cell>
        </row>
        <row r="9206">
          <cell r="A9206">
            <v>103459</v>
          </cell>
          <cell r="B9206" t="str">
            <v>EXECUÇÃO DE JUNTA SOLDADA POR TERMOFUSÃO, DE TUBO OU CONEXÃO EM PEAD LISO PARA REDE DE ÁGUA OU ESGOTO, DIÂMETRO DE 1000 MM (NÃO INCLUI O FORNECIMENTO DE TUBO E CONEXÃO). AF_12/2021</v>
          </cell>
          <cell r="C9206" t="str">
            <v>UN</v>
          </cell>
          <cell r="D9206">
            <v>0</v>
          </cell>
          <cell r="E9206" t="str">
            <v>Redes de Água e Esgoto em PEAD Liso (Tubos e Conexões)</v>
          </cell>
          <cell r="F9206" t="str">
            <v>SINAPI Mai/26</v>
          </cell>
        </row>
        <row r="9207">
          <cell r="A9207">
            <v>103460</v>
          </cell>
          <cell r="B9207" t="str">
            <v>EXECUÇÃO DE JUNTA SOLDADA POR TERMOFUSÃO, DE TUBO OU CONEXÃO EM PEAD LISO PARA REDE DE ÁGUA OU ESGOTO, DIÂMETRO DE 1200 MM (NÃO INCLUI O FORNECIMENTO DE TUBO E CONEXÃO). AF_12/2021</v>
          </cell>
          <cell r="C9207" t="str">
            <v>UN</v>
          </cell>
          <cell r="D9207">
            <v>0</v>
          </cell>
          <cell r="E9207" t="str">
            <v>Redes de Água e Esgoto em PEAD Liso (Tubos e Conexões)</v>
          </cell>
          <cell r="F9207" t="str">
            <v>SINAPI Mai/26</v>
          </cell>
        </row>
        <row r="9208">
          <cell r="A9208">
            <v>103443</v>
          </cell>
          <cell r="B9208" t="str">
            <v>EXECUÇÃO DE JUNTA SOLDADA POR TERMOFUSÃO, DE TUBO OU CONEXÃO EM PEAD LISO PARA REDE DE ÁGUA OU ESGOTO, DIÂMETRO DE 160 MM (NÃO INCLUI O FORNECIMENTO DE TUBO E CONEXÃO). AF_12/2021</v>
          </cell>
          <cell r="C9208" t="str">
            <v>UN</v>
          </cell>
          <cell r="D9208">
            <v>0</v>
          </cell>
          <cell r="E9208" t="str">
            <v>Redes de Água e Esgoto em PEAD Liso (Tubos e Conexões)</v>
          </cell>
          <cell r="F9208" t="str">
            <v>SINAPI Mai/26</v>
          </cell>
        </row>
        <row r="9209">
          <cell r="A9209">
            <v>103444</v>
          </cell>
          <cell r="B9209" t="str">
            <v>EXECUÇÃO DE JUNTA SOLDADA POR TERMOFUSÃO, DE TUBO OU CONEXÃO EM PEAD LISO PARA REDE DE ÁGUA OU ESGOTO, DIÂMETRO DE 180 MM (NÃO INCLUI O FORNECIMENTO DE TUBO E CONEXÃO). AF_12/2021</v>
          </cell>
          <cell r="C9209" t="str">
            <v>UN</v>
          </cell>
          <cell r="D9209">
            <v>0</v>
          </cell>
          <cell r="E9209" t="str">
            <v>Redes de Água e Esgoto em PEAD Liso (Tubos e Conexões)</v>
          </cell>
          <cell r="F9209" t="str">
            <v>SINAPI Mai/26</v>
          </cell>
        </row>
        <row r="9210">
          <cell r="A9210">
            <v>103445</v>
          </cell>
          <cell r="B9210" t="str">
            <v>EXECUÇÃO DE JUNTA SOLDADA POR TERMOFUSÃO, DE TUBO OU CONEXÃO EM PEAD LISO PARA REDE DE ÁGUA OU ESGOTO, DIÂMETRO DE 200 MM (NÃO INCLUI O FORNECIMENTO DE TUBO E CONEXÃO). AF_12/2021</v>
          </cell>
          <cell r="C9210" t="str">
            <v>UN</v>
          </cell>
          <cell r="D9210">
            <v>0</v>
          </cell>
          <cell r="E9210" t="str">
            <v>Redes de Água e Esgoto em PEAD Liso (Tubos e Conexões)</v>
          </cell>
          <cell r="F9210" t="str">
            <v>SINAPI Mai/26</v>
          </cell>
        </row>
        <row r="9211">
          <cell r="A9211">
            <v>103446</v>
          </cell>
          <cell r="B9211" t="str">
            <v>EXECUÇÃO DE JUNTA SOLDADA POR TERMOFUSÃO, DE TUBO OU CONEXÃO EM PEAD LISO PARA REDE DE ÁGUA OU ESGOTO, DIÂMETRO DE 225 MM (NÃO INCLUI O FORNECIMENTO DE TUBO E CONEXÃO). AF_12/2021</v>
          </cell>
          <cell r="C9211" t="str">
            <v>UN</v>
          </cell>
          <cell r="D9211">
            <v>0</v>
          </cell>
          <cell r="E9211" t="str">
            <v>Redes de Água e Esgoto em PEAD Liso (Tubos e Conexões)</v>
          </cell>
          <cell r="F9211" t="str">
            <v>SINAPI Mai/26</v>
          </cell>
        </row>
        <row r="9212">
          <cell r="A9212">
            <v>103447</v>
          </cell>
          <cell r="B9212" t="str">
            <v>EXECUÇÃO DE JUNTA SOLDADA POR TERMOFUSÃO, DE TUBO OU CONEXÃO EM PEAD LISO PARA REDE DE ÁGUA OU ESGOTO, DIÂMETRO DE 250 MM (NÃO INCLUI O FORNECIMENTO DE TUBO E CONEXÃO). AF_12/2021</v>
          </cell>
          <cell r="C9212" t="str">
            <v>UN</v>
          </cell>
          <cell r="D9212">
            <v>0</v>
          </cell>
          <cell r="E9212" t="str">
            <v>Redes de Água e Esgoto em PEAD Liso (Tubos e Conexões)</v>
          </cell>
          <cell r="F9212" t="str">
            <v>SINAPI Mai/26</v>
          </cell>
        </row>
        <row r="9213">
          <cell r="A9213">
            <v>103448</v>
          </cell>
          <cell r="B9213" t="str">
            <v>EXECUÇÃO DE JUNTA SOLDADA POR TERMOFUSÃO, DE TUBO OU CONEXÃO EM PEAD LISO PARA REDE DE ÁGUA OU ESGOTO, DIÂMETRO DE 280 MM (NÃO INCLUI O FORNECIMENTO DE TUBO E CONEXÃO). AF_12/2021</v>
          </cell>
          <cell r="C9213" t="str">
            <v>UN</v>
          </cell>
          <cell r="D9213">
            <v>0</v>
          </cell>
          <cell r="E9213" t="str">
            <v>Redes de Água e Esgoto em PEAD Liso (Tubos e Conexões)</v>
          </cell>
          <cell r="F9213" t="str">
            <v>SINAPI Mai/26</v>
          </cell>
        </row>
        <row r="9214">
          <cell r="A9214">
            <v>103449</v>
          </cell>
          <cell r="B9214" t="str">
            <v>EXECUÇÃO DE JUNTA SOLDADA POR TERMOFUSÃO, DE TUBO OU CONEXÃO EM PEAD LISO PARA REDE DE ÁGUA OU ESGOTO, DIÂMETRO DE 315 MM (NÃO INCLUI O FORNECIMENTO DE TUBO E CONEXÃO). AF_12/2021</v>
          </cell>
          <cell r="C9214" t="str">
            <v>UN</v>
          </cell>
          <cell r="D9214">
            <v>0</v>
          </cell>
          <cell r="E9214" t="str">
            <v>Redes de Água e Esgoto em PEAD Liso (Tubos e Conexões)</v>
          </cell>
          <cell r="F9214" t="str">
            <v>SINAPI Mai/26</v>
          </cell>
        </row>
        <row r="9215">
          <cell r="A9215">
            <v>103450</v>
          </cell>
          <cell r="B9215" t="str">
            <v>EXECUÇÃO DE JUNTA SOLDADA POR TERMOFUSÃO, DE TUBO OU CONEXÃO EM PEAD LISO PARA REDE DE ÁGUA OU ESGOTO, DIÂMETRO DE 355 MM (NÃO INCLUI O FORNECIMENTO DE TUBO E CONEXÃO). AF_12/2021</v>
          </cell>
          <cell r="C9215" t="str">
            <v>UN</v>
          </cell>
          <cell r="D9215">
            <v>0</v>
          </cell>
          <cell r="E9215" t="str">
            <v>Redes de Água e Esgoto em PEAD Liso (Tubos e Conexões)</v>
          </cell>
          <cell r="F9215" t="str">
            <v>SINAPI Mai/26</v>
          </cell>
        </row>
        <row r="9216">
          <cell r="A9216">
            <v>103451</v>
          </cell>
          <cell r="B9216" t="str">
            <v>EXECUÇÃO DE JUNTA SOLDADA POR TERMOFUSÃO, DE TUBO OU CONEXÃO EM PEAD LISO PARA REDE DE ÁGUA OU ESGOTO, DIÂMETRO DE 400 MM (NÃO INCLUI O FORNECIMENTO DE TUBO E CONEXÃO). AF_12/2021</v>
          </cell>
          <cell r="C9216" t="str">
            <v>UN</v>
          </cell>
          <cell r="D9216">
            <v>0</v>
          </cell>
          <cell r="E9216" t="str">
            <v>Redes de Água e Esgoto em PEAD Liso (Tubos e Conexões)</v>
          </cell>
          <cell r="F9216" t="str">
            <v>SINAPI Mai/26</v>
          </cell>
        </row>
        <row r="9217">
          <cell r="A9217">
            <v>103452</v>
          </cell>
          <cell r="B9217" t="str">
            <v>EXECUÇÃO DE JUNTA SOLDADA POR TERMOFUSÃO, DE TUBO OU CONEXÃO EM PEAD LISO PARA REDE DE ÁGUA OU ESGOTO, DIÂMETRO DE 450 MM (NÃO INCLUI O FORNECIMENTO DE TUBO E CONEXÃO). AF_12/2021</v>
          </cell>
          <cell r="C9217" t="str">
            <v>UN</v>
          </cell>
          <cell r="D9217">
            <v>0</v>
          </cell>
          <cell r="E9217" t="str">
            <v>Redes de Água e Esgoto em PEAD Liso (Tubos e Conexões)</v>
          </cell>
          <cell r="F9217" t="str">
            <v>SINAPI Mai/26</v>
          </cell>
        </row>
        <row r="9218">
          <cell r="A9218">
            <v>103453</v>
          </cell>
          <cell r="B9218" t="str">
            <v>EXECUÇÃO DE JUNTA SOLDADA POR TERMOFUSÃO, DE TUBO OU CONEXÃO EM PEAD LISO PARA REDE DE ÁGUA OU ESGOTO, DIÂMETRO DE 500 MM (NÃO INCLUI O FORNECIMENTO DE TUBO E CONEXÃO). AF_12/2021</v>
          </cell>
          <cell r="C9218" t="str">
            <v>UN</v>
          </cell>
          <cell r="D9218">
            <v>0</v>
          </cell>
          <cell r="E9218" t="str">
            <v>Redes de Água e Esgoto em PEAD Liso (Tubos e Conexões)</v>
          </cell>
          <cell r="F9218" t="str">
            <v>SINAPI Mai/26</v>
          </cell>
        </row>
        <row r="9219">
          <cell r="A9219">
            <v>103454</v>
          </cell>
          <cell r="B9219" t="str">
            <v>EXECUÇÃO DE JUNTA SOLDADA POR TERMOFUSÃO, DE TUBO OU CONEXÃO EM PEAD LISO PARA REDE DE ÁGUA OU ESGOTO, DIÂMETRO DE 560 MM (NÃO INCLUI O FORNECIMENTO DE TUBO E CONEXÃO). AF_12/2021</v>
          </cell>
          <cell r="C9219" t="str">
            <v>UN</v>
          </cell>
          <cell r="D9219">
            <v>0</v>
          </cell>
          <cell r="E9219" t="str">
            <v>Redes de Água e Esgoto em PEAD Liso (Tubos e Conexões)</v>
          </cell>
          <cell r="F9219" t="str">
            <v>SINAPI Mai/26</v>
          </cell>
        </row>
        <row r="9220">
          <cell r="A9220">
            <v>103455</v>
          </cell>
          <cell r="B9220" t="str">
            <v>EXECUÇÃO DE JUNTA SOLDADA POR TERMOFUSÃO, DE TUBO OU CONEXÃO EM PEAD LISO PARA REDE DE ÁGUA OU ESGOTO, DIÂMETRO DE 630 MM (NÃO INCLUI O FORNECIMENTO DE TUBO E CONEXÃO). AF_12/2021</v>
          </cell>
          <cell r="C9220" t="str">
            <v>UN</v>
          </cell>
          <cell r="D9220">
            <v>0</v>
          </cell>
          <cell r="E9220" t="str">
            <v>Redes de Água e Esgoto em PEAD Liso (Tubos e Conexões)</v>
          </cell>
          <cell r="F9220" t="str">
            <v>SINAPI Mai/26</v>
          </cell>
        </row>
        <row r="9221">
          <cell r="A9221">
            <v>103456</v>
          </cell>
          <cell r="B9221" t="str">
            <v>EXECUÇÃO DE JUNTA SOLDADA POR TERMOFUSÃO, DE TUBO OU CONEXÃO EM PEAD LISO PARA REDE DE ÁGUA OU ESGOTO, DIÂMETRO DE 710 MM (NÃO INCLUI O FORNECIMENTO DE TUBO E CONEXÃO). AF_12/2021</v>
          </cell>
          <cell r="C9221" t="str">
            <v>UN</v>
          </cell>
          <cell r="D9221">
            <v>0</v>
          </cell>
          <cell r="E9221" t="str">
            <v>Redes de Água e Esgoto em PEAD Liso (Tubos e Conexões)</v>
          </cell>
          <cell r="F9221" t="str">
            <v>SINAPI Mai/26</v>
          </cell>
        </row>
        <row r="9222">
          <cell r="A9222">
            <v>103457</v>
          </cell>
          <cell r="B9222" t="str">
            <v>EXECUÇÃO DE JUNTA SOLDADA POR TERMOFUSÃO, DE TUBO OU CONEXÃO EM PEAD LISO PARA REDE DE ÁGUA OU ESGOTO, DIÂMETRO DE 800 MM (NÃO INCLUI O FORNECIMENTO DE TUBO E CONEXÃO). AF_12/2021</v>
          </cell>
          <cell r="C9222" t="str">
            <v>UN</v>
          </cell>
          <cell r="D9222">
            <v>0</v>
          </cell>
          <cell r="E9222" t="str">
            <v>Redes de Água e Esgoto em PEAD Liso (Tubos e Conexões)</v>
          </cell>
          <cell r="F9222" t="str">
            <v>SINAPI Mai/26</v>
          </cell>
        </row>
        <row r="9223">
          <cell r="A9223">
            <v>103458</v>
          </cell>
          <cell r="B9223" t="str">
            <v>EXECUÇÃO DE JUNTA SOLDADA POR TERMOFUSÃO, DE TUBO OU CONEXÃO EM PEAD LISO PARA REDE DE ÁGUA OU ESGOTO, DIÂMETRO DE 900 MM (NÃO INCLUI O FORNECIMENTO DE TUBO E CONEXÃO). AF_12/2021</v>
          </cell>
          <cell r="C9223" t="str">
            <v>UN</v>
          </cell>
          <cell r="D9223">
            <v>0</v>
          </cell>
          <cell r="E9223" t="str">
            <v>Redes de Água e Esgoto em PEAD Liso (Tubos e Conexões)</v>
          </cell>
          <cell r="F9223" t="str">
            <v>SINAPI Mai/26</v>
          </cell>
        </row>
        <row r="9224">
          <cell r="A9224">
            <v>103425</v>
          </cell>
          <cell r="B9224" t="str">
            <v>LUVA, EM PEAD LISO PARA REDE DE ÁGUA OU ESGOTO, DIÂMETRO DE 20 MM, JUNTA SOLDADA POR ELETROFUSÃO (NÃO INCLUI A EXECUÇÃO DE SOLDA). AF_12/2021</v>
          </cell>
          <cell r="C9224" t="str">
            <v>UN</v>
          </cell>
          <cell r="D9224">
            <v>17.149999999999999</v>
          </cell>
          <cell r="E9224" t="str">
            <v>Redes de Água e Esgoto em PEAD Liso (Tubos e Conexões)</v>
          </cell>
          <cell r="F9224" t="str">
            <v>SINAPI Mai/26</v>
          </cell>
        </row>
        <row r="9225">
          <cell r="A9225">
            <v>103428</v>
          </cell>
          <cell r="B9225" t="str">
            <v>LUVA, EM PEAD LISO PARA REDE DE ÁGUA OU ESGOTO, DIÂMETRO DE 200 MM, JUNTA SOLDADA POR ELETROFUSÃO (NÃO INCLUI A EXECUÇÃO DE SOLDA). AF_12/2021</v>
          </cell>
          <cell r="C9225" t="str">
            <v>UN</v>
          </cell>
          <cell r="D9225">
            <v>263.98</v>
          </cell>
          <cell r="E9225" t="str">
            <v>Redes de Água e Esgoto em PEAD Liso (Tubos e Conexões)</v>
          </cell>
          <cell r="F9225" t="str">
            <v>SINAPI Mai/26</v>
          </cell>
        </row>
        <row r="9226">
          <cell r="A9226">
            <v>103426</v>
          </cell>
          <cell r="B9226" t="str">
            <v>LUVA, EM PEAD LISO PARA REDE DE ÁGUA OU ESGOTO, DIÂMETRO DE 32 MM, JUNTA SOLDADA POR ELETROFUSÃO (NÃO INCLUI A EXECUÇÃO DE SOLDA). AF_12/2021</v>
          </cell>
          <cell r="C9226" t="str">
            <v>UN</v>
          </cell>
          <cell r="D9226">
            <v>21.32</v>
          </cell>
          <cell r="E9226" t="str">
            <v>Redes de Água e Esgoto em PEAD Liso (Tubos e Conexões)</v>
          </cell>
          <cell r="F9226" t="str">
            <v>SINAPI Mai/26</v>
          </cell>
        </row>
        <row r="9227">
          <cell r="A9227">
            <v>103429</v>
          </cell>
          <cell r="B9227" t="str">
            <v>LUVA, EM PEAD LISO PARA REDE DE ÁGUA OU ESGOTO, DIÂMETRO DE 400 MM, JUNTA SOLDADA POR ELETROFUSÃO (NÃO INCLUI A EXECUÇÃO DE SOLDA). AF_12/2021</v>
          </cell>
          <cell r="C9227" t="str">
            <v>UN</v>
          </cell>
          <cell r="D9227">
            <v>2759.33</v>
          </cell>
          <cell r="E9227" t="str">
            <v>Redes de Água e Esgoto em PEAD Liso (Tubos e Conexões)</v>
          </cell>
          <cell r="F9227" t="str">
            <v>SINAPI Mai/26</v>
          </cell>
        </row>
        <row r="9228">
          <cell r="A9228">
            <v>103427</v>
          </cell>
          <cell r="B9228" t="str">
            <v>LUVA, EM PEAD LISO PARA REDE DE ÁGUA OU ESGOTO, DIÂMETRO DE 63 MM, JUNTA SOLDADA POR ELETROFUSÃO (NÃO INCLUI A EXECUÇÃO DE SOLDA). AF_12/2021</v>
          </cell>
          <cell r="C9228" t="str">
            <v>UN</v>
          </cell>
          <cell r="D9228">
            <v>42.61</v>
          </cell>
          <cell r="E9228" t="str">
            <v>Redes de Água e Esgoto em PEAD Liso (Tubos e Conexões)</v>
          </cell>
          <cell r="F9228" t="str">
            <v>SINAPI Mai/26</v>
          </cell>
        </row>
        <row r="9229">
          <cell r="A9229">
            <v>103393</v>
          </cell>
          <cell r="B9229" t="str">
            <v>TUBO PEAD LISO PARA REDE DE ÁGUA OU ESGOTO, DIÂMETRO DE 1000 MM, JUNTA SOLDADA (NÃO INCLUI A EXECUÇÃO DE SOLDA) - FORNECIMENTO E ASSENTAMENTO. AF_12/2021</v>
          </cell>
          <cell r="C9229" t="str">
            <v>M</v>
          </cell>
          <cell r="D9229">
            <v>5141.5600000000004</v>
          </cell>
          <cell r="E9229" t="str">
            <v>Redes de Água e Esgoto em PEAD Liso (Tubos e Conexões)</v>
          </cell>
          <cell r="F9229" t="str">
            <v>SINAPI Mai/26</v>
          </cell>
        </row>
        <row r="9230">
          <cell r="A9230">
            <v>103376</v>
          </cell>
          <cell r="B9230" t="str">
            <v>TUBO PEAD LISO PARA REDE DE ÁGUA OU ESGOTO, DIÂMETRO DE 110 MM, JUNTA SOLDADA (NÃO INCLUI A EXECUÇÃO DE SOLDA) - FORNECIMENTO E ASSENTAMENTO. AF_12/2021</v>
          </cell>
          <cell r="C9230" t="str">
            <v>M</v>
          </cell>
          <cell r="D9230">
            <v>126.25</v>
          </cell>
          <cell r="E9230" t="str">
            <v>Redes de Água e Esgoto em PEAD Liso (Tubos e Conexões)</v>
          </cell>
          <cell r="F9230" t="str">
            <v>SINAPI Mai/26</v>
          </cell>
        </row>
        <row r="9231">
          <cell r="A9231">
            <v>104804</v>
          </cell>
          <cell r="B9231" t="str">
            <v>TUBO PEAD LISO PARA REDE DE ÁGUA OU ESGOTO, DIÂMETRO DE 1200 MM, JUNTA SOLDADA (NÃO INCLUI A EXECUÇÃO DE SOLDA) - FORNECIMENTO E ASSENTAMENTO. AF_12/2021</v>
          </cell>
          <cell r="C9231" t="str">
            <v>M</v>
          </cell>
          <cell r="D9231">
            <v>7700.29</v>
          </cell>
          <cell r="E9231" t="str">
            <v>Redes de Água e Esgoto em PEAD Liso (Tubos e Conexões)</v>
          </cell>
          <cell r="F9231" t="str">
            <v>SINAPI Mai/26</v>
          </cell>
        </row>
        <row r="9232">
          <cell r="A9232">
            <v>104805</v>
          </cell>
          <cell r="B9232" t="str">
            <v>TUBO PEAD LISO PARA REDE DE ÁGUA OU ESGOTO, DIÂMETRO DE 1400 MM, JUNTA SOLDADA (NÃO INCLUI A EXECUÇÃO DE SOLDA) - FORNECIMENTO E ASSENTAMENTO. AF_12/2021</v>
          </cell>
          <cell r="C9232" t="str">
            <v>M</v>
          </cell>
          <cell r="D9232">
            <v>10095.879999999999</v>
          </cell>
          <cell r="E9232" t="str">
            <v>Redes de Água e Esgoto em PEAD Liso (Tubos e Conexões)</v>
          </cell>
          <cell r="F9232" t="str">
            <v>SINAPI Mai/26</v>
          </cell>
        </row>
        <row r="9233">
          <cell r="A9233">
            <v>103377</v>
          </cell>
          <cell r="B9233" t="str">
            <v>TUBO PEAD LISO PARA REDE DE ÁGUA OU ESGOTO, DIÂMETRO DE 160 MM, JUNTA SOLDADA (NÃO INCLUI A EXECUÇÃO DE SOLDA) - FORNECIMENTO E ASSENTAMENTO. AF_12/2021</v>
          </cell>
          <cell r="C9233" t="str">
            <v>M</v>
          </cell>
          <cell r="D9233">
            <v>269.8</v>
          </cell>
          <cell r="E9233" t="str">
            <v>Redes de Água e Esgoto em PEAD Liso (Tubos e Conexões)</v>
          </cell>
          <cell r="F9233" t="str">
            <v>SINAPI Mai/26</v>
          </cell>
        </row>
        <row r="9234">
          <cell r="A9234">
            <v>104806</v>
          </cell>
          <cell r="B9234" t="str">
            <v>TUBO PEAD LISO PARA REDE DE ÁGUA OU ESGOTO, DIÂMETRO DE 1600 MM, JUNTA SOLDADA (NÃO INCLUI A EXECUÇÃO DE SOLDA) - FORNECIMENTO E ASSENTAMENTO. AF_12/2021</v>
          </cell>
          <cell r="C9234" t="str">
            <v>M</v>
          </cell>
          <cell r="D9234">
            <v>13061.24</v>
          </cell>
          <cell r="E9234" t="str">
            <v>Redes de Água e Esgoto em PEAD Liso (Tubos e Conexões)</v>
          </cell>
          <cell r="F9234" t="str">
            <v>SINAPI Mai/26</v>
          </cell>
        </row>
        <row r="9235">
          <cell r="A9235">
            <v>103378</v>
          </cell>
          <cell r="B9235" t="str">
            <v>TUBO PEAD LISO PARA REDE DE ÁGUA OU ESGOTO, DIÂMETRO DE 180 MM, JUNTA SOLDADA (NÃO INCLUI A EXECUÇÃO DE SOLDA) - FORNECIMENTO E ASSENTAMENTO. AF_12/2021</v>
          </cell>
          <cell r="C9235" t="str">
            <v>M</v>
          </cell>
          <cell r="D9235">
            <v>0</v>
          </cell>
          <cell r="E9235" t="str">
            <v>Redes de Água e Esgoto em PEAD Liso (Tubos e Conexões)</v>
          </cell>
          <cell r="F9235" t="str">
            <v>SINAPI Mai/26</v>
          </cell>
        </row>
        <row r="9236">
          <cell r="A9236">
            <v>103372</v>
          </cell>
          <cell r="B9236" t="str">
            <v>TUBO PEAD LISO PARA REDE DE ÁGUA OU ESGOTO, DIÂMETRO DE 20 MM, JUNTA SOLDADA (NÃO INCLUI A EXECUÇÃO DE SOLDA) - FORNECIMENTO E ASSENTAMENTO. AF_12/2021</v>
          </cell>
          <cell r="C9236" t="str">
            <v>M</v>
          </cell>
          <cell r="D9236">
            <v>5.48</v>
          </cell>
          <cell r="E9236" t="str">
            <v>Redes de Água e Esgoto em PEAD Liso (Tubos e Conexões)</v>
          </cell>
          <cell r="F9236" t="str">
            <v>SINAPI Mai/26</v>
          </cell>
        </row>
        <row r="9237">
          <cell r="A9237">
            <v>103379</v>
          </cell>
          <cell r="B9237" t="str">
            <v>TUBO PEAD LISO PARA REDE DE ÁGUA OU ESGOTO, DIÂMETRO DE 200 MM, JUNTA SOLDADA (NÃO INCLUI A EXECUÇÃO DE SOLDA) - FORNECIMENTO E ASSENTAMENTO. AF_12/2021</v>
          </cell>
          <cell r="C9237" t="str">
            <v>M</v>
          </cell>
          <cell r="D9237">
            <v>419.81</v>
          </cell>
          <cell r="E9237" t="str">
            <v>Redes de Água e Esgoto em PEAD Liso (Tubos e Conexões)</v>
          </cell>
          <cell r="F9237" t="str">
            <v>SINAPI Mai/26</v>
          </cell>
        </row>
        <row r="9238">
          <cell r="A9238">
            <v>103380</v>
          </cell>
          <cell r="B9238" t="str">
            <v>TUBO PEAD LISO PARA REDE DE ÁGUA OU ESGOTO, DIÂMETRO DE 225 MM, JUNTA SOLDADA (NÃO INCLUI A EXECUÇÃO DE SOLDA) - FORNECIMENTO E ASSENTAMENTO. AF_12/2021</v>
          </cell>
          <cell r="C9238" t="str">
            <v>M</v>
          </cell>
          <cell r="D9238">
            <v>0</v>
          </cell>
          <cell r="E9238" t="str">
            <v>Redes de Água e Esgoto em PEAD Liso (Tubos e Conexões)</v>
          </cell>
          <cell r="F9238" t="str">
            <v>SINAPI Mai/26</v>
          </cell>
        </row>
        <row r="9239">
          <cell r="A9239">
            <v>103381</v>
          </cell>
          <cell r="B9239" t="str">
            <v>TUBO PEAD LISO PARA REDE DE ÁGUA OU ESGOTO, DIÂMETRO DE 250 MM, JUNTA SOLDADA (NÃO INCLUI A EXECUÇÃO DE SOLDA) - FORNECIMENTO E ASSENTAMENTO. AF_12/2021</v>
          </cell>
          <cell r="C9239" t="str">
            <v>M</v>
          </cell>
          <cell r="D9239">
            <v>0</v>
          </cell>
          <cell r="E9239" t="str">
            <v>Redes de Água e Esgoto em PEAD Liso (Tubos e Conexões)</v>
          </cell>
          <cell r="F9239" t="str">
            <v>SINAPI Mai/26</v>
          </cell>
        </row>
        <row r="9240">
          <cell r="A9240">
            <v>103382</v>
          </cell>
          <cell r="B9240" t="str">
            <v>TUBO PEAD LISO PARA REDE DE ÁGUA OU ESGOTO, DIÂMETRO DE 280 MM, JUNTA SOLDADA (NÃO INCLUI A EXECUÇÃO DE SOLDA) - FORNECIMENTO E ASSENTAMENTO. AF_12/2021</v>
          </cell>
          <cell r="C9240" t="str">
            <v>M</v>
          </cell>
          <cell r="D9240">
            <v>0</v>
          </cell>
          <cell r="E9240" t="str">
            <v>Redes de Água e Esgoto em PEAD Liso (Tubos e Conexões)</v>
          </cell>
          <cell r="F9240" t="str">
            <v>SINAPI Mai/26</v>
          </cell>
        </row>
        <row r="9241">
          <cell r="A9241">
            <v>103383</v>
          </cell>
          <cell r="B9241" t="str">
            <v>TUBO PEAD LISO PARA REDE DE ÁGUA OU ESGOTO, DIÂMETRO DE 315 MM, JUNTA SOLDADA (NÃO INCLUI A EXECUÇÃO DE SOLDA) - FORNECIMENTO E ASSENTAMENTO. AF_12/2021</v>
          </cell>
          <cell r="C9241" t="str">
            <v>M</v>
          </cell>
          <cell r="D9241">
            <v>1028.17</v>
          </cell>
          <cell r="E9241" t="str">
            <v>Redes de Água e Esgoto em PEAD Liso (Tubos e Conexões)</v>
          </cell>
          <cell r="F9241" t="str">
            <v>SINAPI Mai/26</v>
          </cell>
        </row>
        <row r="9242">
          <cell r="A9242">
            <v>103373</v>
          </cell>
          <cell r="B9242" t="str">
            <v>TUBO PEAD LISO PARA REDE DE ÁGUA OU ESGOTO, DIÂMETRO DE 32 MM, JUNTA SOLDADA (NÃO INCLUI A EXECUÇÃO DE SOLDA) - FORNECIMENTO E ASSENTAMENTO. AF_12/2021</v>
          </cell>
          <cell r="C9242" t="str">
            <v>M</v>
          </cell>
          <cell r="D9242">
            <v>10.71</v>
          </cell>
          <cell r="E9242" t="str">
            <v>Redes de Água e Esgoto em PEAD Liso (Tubos e Conexões)</v>
          </cell>
          <cell r="F9242" t="str">
            <v>SINAPI Mai/26</v>
          </cell>
        </row>
        <row r="9243">
          <cell r="A9243">
            <v>103384</v>
          </cell>
          <cell r="B9243" t="str">
            <v>TUBO PEAD LISO PARA REDE DE ÁGUA OU ESGOTO, DIÂMETRO DE 355 MM, JUNTA SOLDADA (NÃO INCLUI A EXECUÇÃO DE SOLDA) - FORNECIMENTO E ASSENTAMENTO. AF_12/2021</v>
          </cell>
          <cell r="C9243" t="str">
            <v>M</v>
          </cell>
          <cell r="D9243">
            <v>0</v>
          </cell>
          <cell r="E9243" t="str">
            <v>Redes de Água e Esgoto em PEAD Liso (Tubos e Conexões)</v>
          </cell>
          <cell r="F9243" t="str">
            <v>SINAPI Mai/26</v>
          </cell>
        </row>
        <row r="9244">
          <cell r="A9244">
            <v>103385</v>
          </cell>
          <cell r="B9244" t="str">
            <v>TUBO PEAD LISO PARA REDE DE ÁGUA OU ESGOTO, DIÂMETRO DE 400 MM, JUNTA SOLDADA (NÃO INCLUI A EXECUÇÃO DE SOLDA) - FORNECIMENTO E ASSENTAMENTO. AF_12/2021</v>
          </cell>
          <cell r="C9244" t="str">
            <v>M</v>
          </cell>
          <cell r="D9244">
            <v>1658.25</v>
          </cell>
          <cell r="E9244" t="str">
            <v>Redes de Água e Esgoto em PEAD Liso (Tubos e Conexões)</v>
          </cell>
          <cell r="F9244" t="str">
            <v>SINAPI Mai/26</v>
          </cell>
        </row>
        <row r="9245">
          <cell r="A9245">
            <v>103386</v>
          </cell>
          <cell r="B9245" t="str">
            <v>TUBO PEAD LISO PARA REDE DE ÁGUA OU ESGOTO, DIÂMETRO DE 450 MM, JUNTA SOLDADA (NÃO INCLUI A EXECUÇÃO DE SOLDA) - FORNECIMENTO E ASSENTAMENTO. AF_12/2021</v>
          </cell>
          <cell r="C9245" t="str">
            <v>M</v>
          </cell>
          <cell r="D9245">
            <v>0</v>
          </cell>
          <cell r="E9245" t="str">
            <v>Redes de Água e Esgoto em PEAD Liso (Tubos e Conexões)</v>
          </cell>
          <cell r="F9245" t="str">
            <v>SINAPI Mai/26</v>
          </cell>
        </row>
        <row r="9246">
          <cell r="A9246">
            <v>103387</v>
          </cell>
          <cell r="B9246" t="str">
            <v>TUBO PEAD LISO PARA REDE DE ÁGUA OU ESGOTO, DIÂMETRO DE 500 MM, JUNTA SOLDADA (NÃO INCLUI A EXECUÇÃO DE SOLDA) - FORNECIMENTO E ASSENTAMENTO. AF_12/2021</v>
          </cell>
          <cell r="C9246" t="str">
            <v>M</v>
          </cell>
          <cell r="D9246">
            <v>2908.56</v>
          </cell>
          <cell r="E9246" t="str">
            <v>Redes de Água e Esgoto em PEAD Liso (Tubos e Conexões)</v>
          </cell>
          <cell r="F9246" t="str">
            <v>SINAPI Mai/26</v>
          </cell>
        </row>
        <row r="9247">
          <cell r="A9247">
            <v>103388</v>
          </cell>
          <cell r="B9247" t="str">
            <v>TUBO PEAD LISO PARA REDE DE ÁGUA OU ESGOTO, DIÂMETRO DE 560 MM, JUNTA SOLDADA (NÃO INCLUI A EXECUÇÃO DE SOLDA) - FORNECIMENTO E ASSENTAMENTO. AF_12/2021</v>
          </cell>
          <cell r="C9247" t="str">
            <v>M</v>
          </cell>
          <cell r="D9247">
            <v>0</v>
          </cell>
          <cell r="E9247" t="str">
            <v>Redes de Água e Esgoto em PEAD Liso (Tubos e Conexões)</v>
          </cell>
          <cell r="F9247" t="str">
            <v>SINAPI Mai/26</v>
          </cell>
        </row>
        <row r="9248">
          <cell r="A9248">
            <v>103374</v>
          </cell>
          <cell r="B9248" t="str">
            <v>TUBO PEAD LISO PARA REDE DE ÁGUA OU ESGOTO, DIÂMETRO DE 63 MM, JUNTA SOLDADA (NÃO INCLUI A EXECUÇÃO DE SOLDA) - FORNECIMENTO E ASSENTAMENTO. AF_12/2021</v>
          </cell>
          <cell r="C9248" t="str">
            <v>M</v>
          </cell>
          <cell r="D9248">
            <v>0</v>
          </cell>
          <cell r="E9248" t="str">
            <v>Redes de Água e Esgoto em PEAD Liso (Tubos e Conexões)</v>
          </cell>
          <cell r="F9248" t="str">
            <v>SINAPI Mai/26</v>
          </cell>
        </row>
        <row r="9249">
          <cell r="A9249">
            <v>103389</v>
          </cell>
          <cell r="B9249" t="str">
            <v>TUBO PEAD LISO PARA REDE DE ÁGUA OU ESGOTO, DIÂMETRO DE 630 MM, JUNTA SOLDADA (NÃO INCLUI A EXECUÇÃO DE SOLDA) - FORNECIMENTO E ASSENTAMENTO. AF_12/2021</v>
          </cell>
          <cell r="C9249" t="str">
            <v>M</v>
          </cell>
          <cell r="D9249">
            <v>4325.41</v>
          </cell>
          <cell r="E9249" t="str">
            <v>Redes de Água e Esgoto em PEAD Liso (Tubos e Conexões)</v>
          </cell>
          <cell r="F9249" t="str">
            <v>SINAPI Mai/26</v>
          </cell>
        </row>
        <row r="9250">
          <cell r="A9250">
            <v>103390</v>
          </cell>
          <cell r="B9250" t="str">
            <v>TUBO PEAD LISO PARA REDE DE ÁGUA OU ESGOTO, DIÂMETRO DE 710 MM, JUNTA SOLDADA (NÃO INCLUI A EXECUÇÃO DE SOLDA) - FORNECIMENTO E ASSENTAMENTO. AF_12/2021</v>
          </cell>
          <cell r="C9250" t="str">
            <v>M</v>
          </cell>
          <cell r="D9250">
            <v>0</v>
          </cell>
          <cell r="E9250" t="str">
            <v>Redes de Água e Esgoto em PEAD Liso (Tubos e Conexões)</v>
          </cell>
          <cell r="F9250" t="str">
            <v>SINAPI Mai/26</v>
          </cell>
        </row>
        <row r="9251">
          <cell r="A9251">
            <v>103391</v>
          </cell>
          <cell r="B9251" t="str">
            <v>TUBO PEAD LISO PARA REDE DE ÁGUA OU ESGOTO, DIÂMETRO DE 800 MM, JUNTA SOLDADA (NÃO INCLUI A EXECUÇÃO DE SOLDA) - FORNECIMENTO E ASSENTAMENTO. AF_12/2021</v>
          </cell>
          <cell r="C9251" t="str">
            <v>M</v>
          </cell>
          <cell r="D9251">
            <v>2854.4</v>
          </cell>
          <cell r="E9251" t="str">
            <v>Redes de Água e Esgoto em PEAD Liso (Tubos e Conexões)</v>
          </cell>
          <cell r="F9251" t="str">
            <v>SINAPI Mai/26</v>
          </cell>
        </row>
        <row r="9252">
          <cell r="A9252">
            <v>103375</v>
          </cell>
          <cell r="B9252" t="str">
            <v>TUBO PEAD LISO PARA REDE DE ÁGUA OU ESGOTO, DIÂMETRO DE 90 MM, JUNTA SOLDADA (NÃO INCLUI A EXECUÇÃO DE SOLDA) - FORNECIMENTO E ASSENTAMENTO. AF_12/2021</v>
          </cell>
          <cell r="C9252" t="str">
            <v>M</v>
          </cell>
          <cell r="D9252">
            <v>0</v>
          </cell>
          <cell r="E9252" t="str">
            <v>Redes de Água e Esgoto em PEAD Liso (Tubos e Conexões)</v>
          </cell>
          <cell r="F9252" t="str">
            <v>SINAPI Mai/26</v>
          </cell>
        </row>
        <row r="9253">
          <cell r="A9253">
            <v>103392</v>
          </cell>
          <cell r="B9253" t="str">
            <v>TUBO PEAD LISO PARA REDE DE ÁGUA OU ESGOTO, DIÂMETRO DE 900 MM, JUNTA SOLDADA (NÃO INCLUI A EXECUÇÃO DE SOLDA) - FORNECIMENTO E ASSENTAMENTO. AF_12/2021</v>
          </cell>
          <cell r="C9253" t="str">
            <v>M</v>
          </cell>
          <cell r="D9253">
            <v>4661.2</v>
          </cell>
          <cell r="E9253" t="str">
            <v>Redes de Água e Esgoto em PEAD Liso (Tubos e Conexões)</v>
          </cell>
          <cell r="F9253" t="str">
            <v>SINAPI Mai/26</v>
          </cell>
        </row>
        <row r="9254">
          <cell r="A9254">
            <v>103440</v>
          </cell>
          <cell r="B9254" t="str">
            <v>TÊ DE SERVIÇO, EM PEAD LISO PARA REDE DE ÁGUA OU ESGOTO, DIÂMETRO DE 200 X 20 MM, JUNTA SOLDADA POR ELETROFUSÃO (NÃO INCLUI A EXECUÇÃO DE SOLDA). AF_12/2021</v>
          </cell>
          <cell r="C9254" t="str">
            <v>UN</v>
          </cell>
          <cell r="D9254">
            <v>428.54</v>
          </cell>
          <cell r="E9254" t="str">
            <v>Redes de Água e Esgoto em PEAD Liso (Tubos e Conexões)</v>
          </cell>
          <cell r="F9254" t="str">
            <v>SINAPI Mai/26</v>
          </cell>
        </row>
        <row r="9255">
          <cell r="A9255">
            <v>103441</v>
          </cell>
          <cell r="B9255" t="str">
            <v>TÊ DE SERVIÇO, EM PEAD LISO PARA REDE DE ÁGUA OU ESGOTO, DIÂMETRO DE 200 X 32 MM, JUNTA SOLDADA POR ELETROFUSÃO (NÃO INCLUI A EXECUÇÃO DE SOLDA). AF_12/2021</v>
          </cell>
          <cell r="C9255" t="str">
            <v>UN</v>
          </cell>
          <cell r="D9255">
            <v>433.54</v>
          </cell>
          <cell r="E9255" t="str">
            <v>Redes de Água e Esgoto em PEAD Liso (Tubos e Conexões)</v>
          </cell>
          <cell r="F9255" t="str">
            <v>SINAPI Mai/26</v>
          </cell>
        </row>
        <row r="9256">
          <cell r="A9256">
            <v>103442</v>
          </cell>
          <cell r="B9256" t="str">
            <v>TÊ DE SERVIÇO, EM PEAD LISO PARA REDE DE ÁGUA OU ESGOTO, DIÂMETRO DE 200 X 63 MM, JUNTA SOLDADA POR ELETROFUSÃO (NÃO INCLUI A EXECUÇÃO DE SOLDA). AF_12/2021</v>
          </cell>
          <cell r="C9256" t="str">
            <v>UN</v>
          </cell>
          <cell r="D9256">
            <v>554.25</v>
          </cell>
          <cell r="E9256" t="str">
            <v>Redes de Água e Esgoto em PEAD Liso (Tubos e Conexões)</v>
          </cell>
          <cell r="F9256" t="str">
            <v>SINAPI Mai/26</v>
          </cell>
        </row>
        <row r="9257">
          <cell r="A9257">
            <v>103437</v>
          </cell>
          <cell r="B9257" t="str">
            <v>TÊ DE SERVIÇO, EM PEAD LISO PARA REDE DE ÁGUA OU ESGOTO, DIÂMETRO DE 63 X 20 MM, JUNTA SOLDADA POR ELETROFUSÃO (NÃO INCLUI A EXECUÇÃO DE SOLDA). AF_12/2021</v>
          </cell>
          <cell r="C9257" t="str">
            <v>UN</v>
          </cell>
          <cell r="D9257">
            <v>185.3</v>
          </cell>
          <cell r="E9257" t="str">
            <v>Redes de Água e Esgoto em PEAD Liso (Tubos e Conexões)</v>
          </cell>
          <cell r="F9257" t="str">
            <v>SINAPI Mai/26</v>
          </cell>
        </row>
        <row r="9258">
          <cell r="A9258">
            <v>103438</v>
          </cell>
          <cell r="B9258" t="str">
            <v>TÊ DE SERVIÇO, EM PEAD LISO PARA REDE DE ÁGUA OU ESGOTO, DIÂMETRO DE 63 X 32 MM, JUNTA SOLDADA POR ELETROFUSÃO (NÃO INCLUI A EXECUÇÃO DE SOLDA). AF_12/2021</v>
          </cell>
          <cell r="C9258" t="str">
            <v>UN</v>
          </cell>
          <cell r="D9258">
            <v>185.3</v>
          </cell>
          <cell r="E9258" t="str">
            <v>Redes de Água e Esgoto em PEAD Liso (Tubos e Conexões)</v>
          </cell>
          <cell r="F9258" t="str">
            <v>SINAPI Mai/26</v>
          </cell>
        </row>
        <row r="9259">
          <cell r="A9259">
            <v>103439</v>
          </cell>
          <cell r="B9259" t="str">
            <v>TÊ DE SERVIÇO, EM PEAD LISO PARA REDE DE ÁGUA OU ESGOTO, DIÂMETRO DE 63 X 63 MM, JUNTA SOLDADA POR ELETROFUSÃO (NÃO INCLUI A EXECUÇÃO DE SOLDA). AF_12/2021</v>
          </cell>
          <cell r="C9259" t="str">
            <v>UN</v>
          </cell>
          <cell r="D9259">
            <v>216.18</v>
          </cell>
          <cell r="E9259" t="str">
            <v>Redes de Água e Esgoto em PEAD Liso (Tubos e Conexões)</v>
          </cell>
          <cell r="F9259" t="str">
            <v>SINAPI Mai/26</v>
          </cell>
        </row>
        <row r="9260">
          <cell r="A9260">
            <v>106122</v>
          </cell>
          <cell r="B9260" t="str">
            <v>REMOÇÃO DE ENTULHO CLASSE A (ALVENARIA, CONCRETO, ARGAMASSAS E CERÂMICOS) POR DUTO DE ENTULHO E ACONDICIONAMENTO FINAL EM CAÇAMBA ESTACIONÁRIA. EXCLUSO FRETE. AF_09/2025</v>
          </cell>
          <cell r="C9260" t="str">
            <v>M3</v>
          </cell>
          <cell r="D9260">
            <v>106.06</v>
          </cell>
          <cell r="E9260" t="str">
            <v>Remoção de Entulho e Descarte</v>
          </cell>
          <cell r="F9260" t="str">
            <v>SINAPI Mai/26</v>
          </cell>
        </row>
        <row r="9261">
          <cell r="A9261">
            <v>106131</v>
          </cell>
          <cell r="B9261" t="str">
            <v>REMOÇÃO DE ENTULHO CLASSE B (BALDES VAZIOS NÃO CONTAMINADOS DE 29 LITROS) TRANSPORTADAS POR CREMALHEIRA. ACONDICIONAMENTO FINAL EM BAIAS. EXCLUSO FRETE. AF_09/2025</v>
          </cell>
          <cell r="C9261" t="str">
            <v>M3</v>
          </cell>
          <cell r="D9261">
            <v>158.49</v>
          </cell>
          <cell r="E9261" t="str">
            <v>Remoção de Entulho e Descarte</v>
          </cell>
          <cell r="F9261" t="str">
            <v>SINAPI Mai/26</v>
          </cell>
        </row>
        <row r="9262">
          <cell r="A9262">
            <v>106127</v>
          </cell>
          <cell r="B9262" t="str">
            <v>REMOÇÃO DE ENTULHO CLASSE B (FRAGMENTOS DE MADEIRA) TRANSPORTADOS POR CREMALHEIRA. ACONDICIONAMENTO FINAL CAÇAMBA ESTACIONÁRIA. EXCLUSO FRETE. AF_09/2025</v>
          </cell>
          <cell r="C9262" t="str">
            <v>M3</v>
          </cell>
          <cell r="D9262">
            <v>142.69</v>
          </cell>
          <cell r="E9262" t="str">
            <v>Remoção de Entulho e Descarte</v>
          </cell>
          <cell r="F9262" t="str">
            <v>SINAPI Mai/26</v>
          </cell>
        </row>
        <row r="9263">
          <cell r="A9263">
            <v>106126</v>
          </cell>
          <cell r="B9263" t="str">
            <v>REMOÇÃO DE ENTULHO CLASSE B (FRAGMENTOS DE MADEIRA) TRANSPORTADOS POR GRUA. ACONDICIONAMENTO FINAL CAÇAMBA ESTACIONÁRIA. EXCLUSO FRETE. AF_09/2025</v>
          </cell>
          <cell r="C9263" t="str">
            <v>M3</v>
          </cell>
          <cell r="D9263">
            <v>63.03</v>
          </cell>
          <cell r="E9263" t="str">
            <v>Remoção de Entulho e Descarte</v>
          </cell>
          <cell r="F9263" t="str">
            <v>SINAPI Mai/26</v>
          </cell>
        </row>
        <row r="9264">
          <cell r="A9264">
            <v>106128</v>
          </cell>
          <cell r="B9264" t="str">
            <v>REMOÇÃO DE ENTULHO CLASSE B (FRAGMENTOS E RESÍDUOS DE GESSO) TRANSPORTADOS POR CREMALHEIRA. ACONDICIONAMENTO FINAL CAÇAMBA ESTACIONÁRIA. EXCLUSO FRETE. AF_09/2025</v>
          </cell>
          <cell r="C9264" t="str">
            <v>M3</v>
          </cell>
          <cell r="D9264">
            <v>216.77</v>
          </cell>
          <cell r="E9264" t="str">
            <v>Remoção de Entulho e Descarte</v>
          </cell>
          <cell r="F9264" t="str">
            <v>SINAPI Mai/26</v>
          </cell>
        </row>
        <row r="9265">
          <cell r="A9265">
            <v>106130</v>
          </cell>
          <cell r="B9265" t="str">
            <v>REMOÇÃO DE ENTULHO CLASSE B (LATAS OU BALDES VAZIOS NÃO CONTAMINADOS DE 18 LITROS) TRANSPORTADAS POR CREMALHEIRA. ACONDICIONAMENTO FINAL EM BAIAS. EXCLUSO FRETE. AF_09/2025</v>
          </cell>
          <cell r="C9265" t="str">
            <v>M3</v>
          </cell>
          <cell r="D9265">
            <v>179.5</v>
          </cell>
          <cell r="E9265" t="str">
            <v>Remoção de Entulho e Descarte</v>
          </cell>
          <cell r="F9265" t="str">
            <v>SINAPI Mai/26</v>
          </cell>
        </row>
        <row r="9266">
          <cell r="A9266">
            <v>106129</v>
          </cell>
          <cell r="B9266" t="str">
            <v>REMOÇÃO DE ENTULHO CLASSE B (PEÇAS MAIORES DE GESSO ACARTONADO) TRANSPORTADOS POR CREMALHEIRA. ACONDICIONAMENTO FINAL CAÇAMBA ESTACIONÁRIA. EXCLUSO FRETE. AF_09/2025</v>
          </cell>
          <cell r="C9266" t="str">
            <v>M3</v>
          </cell>
          <cell r="D9266">
            <v>94.36</v>
          </cell>
          <cell r="E9266" t="str">
            <v>Remoção de Entulho e Descarte</v>
          </cell>
          <cell r="F9266" t="str">
            <v>SINAPI Mai/26</v>
          </cell>
        </row>
        <row r="9267">
          <cell r="A9267">
            <v>106125</v>
          </cell>
          <cell r="B9267" t="str">
            <v>REMOÇÃO DE ENTULHO CLASSE B (PEÇAS MAIORES DE MADEIRA) TRANSPORTADOS POR CREMALHEIRA. ACONDICIONAMENTO FINAL EM CAIXA ROLL ON/ ROLL OFF. EXCLUSO FRETE. AF_09/2025</v>
          </cell>
          <cell r="C9267" t="str">
            <v>M3</v>
          </cell>
          <cell r="D9267">
            <v>72.95</v>
          </cell>
          <cell r="E9267" t="str">
            <v>Remoção de Entulho e Descarte</v>
          </cell>
          <cell r="F9267" t="str">
            <v>SINAPI Mai/26</v>
          </cell>
        </row>
        <row r="9268">
          <cell r="A9268">
            <v>106124</v>
          </cell>
          <cell r="B9268" t="str">
            <v>REMOÇÃO DE ENTULHO CLASSE B (PEÇAS MAIORES DE MADEIRA) TRANSPORTADOS POR GRUA. ACONDICIONAMENTO FINAL EM CAIXA ROLL ON/ ROLL OFF. EXCLUSO FRETE. AF_09/2025</v>
          </cell>
          <cell r="C9268" t="str">
            <v>M3</v>
          </cell>
          <cell r="D9268">
            <v>72.680000000000007</v>
          </cell>
          <cell r="E9268" t="str">
            <v>Remoção de Entulho e Descarte</v>
          </cell>
          <cell r="F9268" t="str">
            <v>SINAPI Mai/26</v>
          </cell>
        </row>
        <row r="9269">
          <cell r="A9269">
            <v>106123</v>
          </cell>
          <cell r="B9269" t="str">
            <v>REMOÇÃO DE ENTULHO CLASSE B (PLASTICO/ PAPEL/ METAL) ARMAZENADO INICIALMENTE EM BOMBONAS E ACONDICIONAMENTO FINAL EM ABRIGOS COBERTOS. EXCLUSO FRETE. AF_09/2025</v>
          </cell>
          <cell r="C9269" t="str">
            <v>M3</v>
          </cell>
          <cell r="D9269">
            <v>217.35</v>
          </cell>
          <cell r="E9269" t="str">
            <v>Remoção de Entulho e Descarte</v>
          </cell>
          <cell r="F9269" t="str">
            <v>SINAPI Mai/26</v>
          </cell>
        </row>
        <row r="9270">
          <cell r="A9270">
            <v>106445</v>
          </cell>
          <cell r="B9270" t="str">
            <v>RESERVATÓRIO DE CONCRETO PRÉ-FABRICADO, DIÂMETRO IGUAL A 2,5 M E ALTURA TOTAL IGUAL A 10,5 M - FORNECIMENTO E INSTALAÇÃO. AF_12/2025</v>
          </cell>
          <cell r="C9270" t="str">
            <v>UN</v>
          </cell>
          <cell r="D9270">
            <v>0</v>
          </cell>
          <cell r="E9270" t="str">
            <v>Reservatórios de Concreto e Metálicos</v>
          </cell>
          <cell r="F9270" t="str">
            <v>SINAPI Mai/26</v>
          </cell>
        </row>
        <row r="9271">
          <cell r="A9271">
            <v>106446</v>
          </cell>
          <cell r="B9271" t="str">
            <v>RESERVATÓRIO DE CONCRETO PRÉ-FABRICADO, DIÂMETRO IGUAL A 2,5 M E ALTURA TOTAL IGUAL A 15,0 M - FORNECIMENTO E INSTALAÇÃO. AF_12/2025</v>
          </cell>
          <cell r="C9271" t="str">
            <v>UN</v>
          </cell>
          <cell r="D9271">
            <v>0</v>
          </cell>
          <cell r="E9271" t="str">
            <v>Reservatórios de Concreto e Metálicos</v>
          </cell>
          <cell r="F9271" t="str">
            <v>SINAPI Mai/26</v>
          </cell>
        </row>
        <row r="9272">
          <cell r="A9272">
            <v>106447</v>
          </cell>
          <cell r="B9272" t="str">
            <v>RESERVATÓRIO DE CONCRETO PRÉ-FABRICADO, DIÂMETRO IGUAL A 2,5 M E ALTURA TOTAL IGUAL A 20,0 M - FORNECIMENTO E INSTALAÇÃO. AF_12/2025</v>
          </cell>
          <cell r="C9272" t="str">
            <v>UN</v>
          </cell>
          <cell r="D9272">
            <v>0</v>
          </cell>
          <cell r="E9272" t="str">
            <v>Reservatórios de Concreto e Metálicos</v>
          </cell>
          <cell r="F9272" t="str">
            <v>SINAPI Mai/26</v>
          </cell>
        </row>
        <row r="9273">
          <cell r="A9273">
            <v>106448</v>
          </cell>
          <cell r="B9273" t="str">
            <v>RESERVATÓRIO DE CONCRETO PRÉ-FABRICADO, DIÂMETRO IGUAL A 2,5 M E ALTURA TOTAL IGUAL A 25,0 M - FORNECIMENTO E INSTALAÇÃO. AF_12/2025</v>
          </cell>
          <cell r="C9273" t="str">
            <v>UN</v>
          </cell>
          <cell r="D9273">
            <v>0</v>
          </cell>
          <cell r="E9273" t="str">
            <v>Reservatórios de Concreto e Metálicos</v>
          </cell>
          <cell r="F9273" t="str">
            <v>SINAPI Mai/26</v>
          </cell>
        </row>
        <row r="9274">
          <cell r="A9274">
            <v>106449</v>
          </cell>
          <cell r="B9274" t="str">
            <v>RESERVATÓRIO DE CONCRETO PRÉ-FABRICADO, DIÂMETRO IGUAL A 2,5 M E ALTURA TOTAL IGUAL A 30,5 M - FORNECIMENTO E INSTALAÇÃO. AF_12/2025</v>
          </cell>
          <cell r="C9274" t="str">
            <v>UN</v>
          </cell>
          <cell r="D9274">
            <v>0</v>
          </cell>
          <cell r="E9274" t="str">
            <v>Reservatórios de Concreto e Metálicos</v>
          </cell>
          <cell r="F9274" t="str">
            <v>SINAPI Mai/26</v>
          </cell>
        </row>
        <row r="9275">
          <cell r="A9275">
            <v>106455</v>
          </cell>
          <cell r="B9275" t="str">
            <v>RESERVATÓRIO DE CONCRETO PRÉ-FABRICADO, DIÂMETRO IGUAL A 2,5 M E ALTURA TOTAL MENOR OU IGUAL A 30,5 M - SOMENTE INSTALAÇÃO, SEM FORNECIMENTO. AF_12/2025</v>
          </cell>
          <cell r="C9275" t="str">
            <v>M</v>
          </cell>
          <cell r="D9275">
            <v>1224.51</v>
          </cell>
          <cell r="E9275" t="str">
            <v>Reservatórios de Concreto e Metálicos</v>
          </cell>
          <cell r="F9275" t="str">
            <v>SINAPI Mai/26</v>
          </cell>
        </row>
        <row r="9276">
          <cell r="A9276">
            <v>106450</v>
          </cell>
          <cell r="B9276" t="str">
            <v>RESERVATÓRIO DE CONCRETO PRÉ-FABRICADO, DIÂMETRO IGUAL A 3,0 M E ALTURA TOTAL IGUAL A 10,5 M - FORNECIMENTO E INSTALAÇÃO. AF_12/2025</v>
          </cell>
          <cell r="C9276" t="str">
            <v>UN</v>
          </cell>
          <cell r="D9276">
            <v>0</v>
          </cell>
          <cell r="E9276" t="str">
            <v>Reservatórios de Concreto e Metálicos</v>
          </cell>
          <cell r="F9276" t="str">
            <v>SINAPI Mai/26</v>
          </cell>
        </row>
        <row r="9277">
          <cell r="A9277">
            <v>106451</v>
          </cell>
          <cell r="B9277" t="str">
            <v>RESERVATÓRIO DE CONCRETO PRÉ-FABRICADO, DIÂMETRO IGUAL A 3,0 M E ALTURA TOTAL IGUAL A 15,0 M - FORNECIMENTO E INSTALAÇÃO. AF_12/2025</v>
          </cell>
          <cell r="C9277" t="str">
            <v>UN</v>
          </cell>
          <cell r="D9277">
            <v>0</v>
          </cell>
          <cell r="E9277" t="str">
            <v>Reservatórios de Concreto e Metálicos</v>
          </cell>
          <cell r="F9277" t="str">
            <v>SINAPI Mai/26</v>
          </cell>
        </row>
        <row r="9278">
          <cell r="A9278">
            <v>106452</v>
          </cell>
          <cell r="B9278" t="str">
            <v>RESERVATÓRIO DE CONCRETO PRÉ-FABRICADO, DIÂMETRO IGUAL A 3,0 M E ALTURA TOTAL IGUAL A 20,0 M - FORNECIMENTO E INSTALAÇÃO. AF_12/2025</v>
          </cell>
          <cell r="C9278" t="str">
            <v>UN</v>
          </cell>
          <cell r="D9278">
            <v>0</v>
          </cell>
          <cell r="E9278" t="str">
            <v>Reservatórios de Concreto e Metálicos</v>
          </cell>
          <cell r="F9278" t="str">
            <v>SINAPI Mai/26</v>
          </cell>
        </row>
        <row r="9279">
          <cell r="A9279">
            <v>106453</v>
          </cell>
          <cell r="B9279" t="str">
            <v>RESERVATÓRIO DE CONCRETO PRÉ-FABRICADO, DIÂMETRO IGUAL A 3,0 M E ALTURA TOTAL IGUAL A 25,0 M - FORNECIMENTO E INSTALAÇÃO. AF_12/2025</v>
          </cell>
          <cell r="C9279" t="str">
            <v>UN</v>
          </cell>
          <cell r="D9279">
            <v>0</v>
          </cell>
          <cell r="E9279" t="str">
            <v>Reservatórios de Concreto e Metálicos</v>
          </cell>
          <cell r="F9279" t="str">
            <v>SINAPI Mai/26</v>
          </cell>
        </row>
        <row r="9280">
          <cell r="A9280">
            <v>106454</v>
          </cell>
          <cell r="B9280" t="str">
            <v>RESERVATÓRIO DE CONCRETO PRÉ-FABRICADO, DIÂMETRO IGUAL A 3,0 M E ALTURA TOTAL IGUAL A 30,5 M - FORNECIMENTO E INSTALAÇÃO. AF_12/2025</v>
          </cell>
          <cell r="C9280" t="str">
            <v>UN</v>
          </cell>
          <cell r="D9280">
            <v>0</v>
          </cell>
          <cell r="E9280" t="str">
            <v>Reservatórios de Concreto e Metálicos</v>
          </cell>
          <cell r="F9280" t="str">
            <v>SINAPI Mai/26</v>
          </cell>
        </row>
        <row r="9281">
          <cell r="A9281">
            <v>106456</v>
          </cell>
          <cell r="B9281" t="str">
            <v>RESERVATÓRIO DE CONCRETO PRÉ-FABRICADO, DIÂMETRO IGUAL A 3,0 M E ALTURA TOTAL MENOR OU IGUAL A 30,5 M - SOMENTE INSTALAÇÃO, SEM FORNECIMENTO. AF_12/2025</v>
          </cell>
          <cell r="C9281" t="str">
            <v>M</v>
          </cell>
          <cell r="D9281">
            <v>1382.73</v>
          </cell>
          <cell r="E9281" t="str">
            <v>Reservatórios de Concreto e Metálicos</v>
          </cell>
          <cell r="F9281" t="str">
            <v>SINAPI Mai/26</v>
          </cell>
        </row>
        <row r="9282">
          <cell r="A9282">
            <v>106426</v>
          </cell>
          <cell r="B9282" t="str">
            <v>RESERVATÓRIO METÁLICO, TIPO TAÇA COM COLUNA SECA E CAPACIDADE IGUAL A 10.000 L - FORNECIMENTO E INSTALAÇÃO. AF_12/2025</v>
          </cell>
          <cell r="C9282" t="str">
            <v>UN</v>
          </cell>
          <cell r="D9282">
            <v>0</v>
          </cell>
          <cell r="E9282" t="str">
            <v>Reservatórios de Concreto e Metálicos</v>
          </cell>
          <cell r="F9282" t="str">
            <v>SINAPI Mai/26</v>
          </cell>
        </row>
        <row r="9283">
          <cell r="A9283">
            <v>106442</v>
          </cell>
          <cell r="B9283" t="str">
            <v>RESERVATÓRIO METÁLICO, TIPO TAÇA COM COLUNA SECA E CAPACIDADE IGUAL A 100.000 L - FORNECIMENTO E INSTALAÇÃO. AF_12/2025</v>
          </cell>
          <cell r="C9283" t="str">
            <v>UN</v>
          </cell>
          <cell r="D9283">
            <v>0</v>
          </cell>
          <cell r="E9283" t="str">
            <v>Reservatórios de Concreto e Metálicos</v>
          </cell>
          <cell r="F9283" t="str">
            <v>SINAPI Mai/26</v>
          </cell>
        </row>
        <row r="9284">
          <cell r="A9284">
            <v>106427</v>
          </cell>
          <cell r="B9284" t="str">
            <v>RESERVATÓRIO METÁLICO, TIPO TAÇA COM COLUNA SECA E CAPACIDADE IGUAL A 15.000 L - FORNECIMENTO E INSTALAÇÃO. AF_12/2025</v>
          </cell>
          <cell r="C9284" t="str">
            <v>UN</v>
          </cell>
          <cell r="D9284">
            <v>0</v>
          </cell>
          <cell r="E9284" t="str">
            <v>Reservatórios de Concreto e Metálicos</v>
          </cell>
          <cell r="F9284" t="str">
            <v>SINAPI Mai/26</v>
          </cell>
        </row>
        <row r="9285">
          <cell r="A9285">
            <v>106428</v>
          </cell>
          <cell r="B9285" t="str">
            <v>RESERVATÓRIO METÁLICO, TIPO TAÇA COM COLUNA SECA E CAPACIDADE IGUAL A 20.000 L - FORNECIMENTO E INSTALAÇÃO. AF_12/2025</v>
          </cell>
          <cell r="C9285" t="str">
            <v>UN</v>
          </cell>
          <cell r="D9285">
            <v>0</v>
          </cell>
          <cell r="E9285" t="str">
            <v>Reservatórios de Concreto e Metálicos</v>
          </cell>
          <cell r="F9285" t="str">
            <v>SINAPI Mai/26</v>
          </cell>
        </row>
        <row r="9286">
          <cell r="A9286">
            <v>106429</v>
          </cell>
          <cell r="B9286" t="str">
            <v>RESERVATÓRIO METÁLICO, TIPO TAÇA COM COLUNA SECA E CAPACIDADE IGUAL A 30.000 L - FORNECIMENTO E INSTALAÇÃO. AF_12/2025</v>
          </cell>
          <cell r="C9286" t="str">
            <v>UN</v>
          </cell>
          <cell r="D9286">
            <v>0</v>
          </cell>
          <cell r="E9286" t="str">
            <v>Reservatórios de Concreto e Metálicos</v>
          </cell>
          <cell r="F9286" t="str">
            <v>SINAPI Mai/26</v>
          </cell>
        </row>
        <row r="9287">
          <cell r="A9287">
            <v>106430</v>
          </cell>
          <cell r="B9287" t="str">
            <v>RESERVATÓRIO METÁLICO, TIPO TAÇA COM COLUNA SECA E CAPACIDADE IGUAL A 40.000 L - FORNECIMENTO E INSTALAÇÃO. AF_12/2025</v>
          </cell>
          <cell r="C9287" t="str">
            <v>UN</v>
          </cell>
          <cell r="D9287">
            <v>0</v>
          </cell>
          <cell r="E9287" t="str">
            <v>Reservatórios de Concreto e Metálicos</v>
          </cell>
          <cell r="F9287" t="str">
            <v>SINAPI Mai/26</v>
          </cell>
        </row>
        <row r="9288">
          <cell r="A9288">
            <v>106425</v>
          </cell>
          <cell r="B9288" t="str">
            <v>RESERVATÓRIO METÁLICO, TIPO TAÇA COM COLUNA SECA E CAPACIDADE IGUAL A 5.000 L - FORNECIMENTO E INSTALAÇÃO. AF_12/2025</v>
          </cell>
          <cell r="C9288" t="str">
            <v>UN</v>
          </cell>
          <cell r="D9288">
            <v>0</v>
          </cell>
          <cell r="E9288" t="str">
            <v>Reservatórios de Concreto e Metálicos</v>
          </cell>
          <cell r="F9288" t="str">
            <v>SINAPI Mai/26</v>
          </cell>
        </row>
        <row r="9289">
          <cell r="A9289">
            <v>106431</v>
          </cell>
          <cell r="B9289" t="str">
            <v>RESERVATÓRIO METÁLICO, TIPO TAÇA COM COLUNA SECA E CAPACIDADE IGUAL A 50.000 L - FORNECIMENTO E INSTALAÇÃO. AF_12/2025</v>
          </cell>
          <cell r="C9289" t="str">
            <v>UN</v>
          </cell>
          <cell r="D9289">
            <v>0</v>
          </cell>
          <cell r="E9289" t="str">
            <v>Reservatórios de Concreto e Metálicos</v>
          </cell>
          <cell r="F9289" t="str">
            <v>SINAPI Mai/26</v>
          </cell>
        </row>
        <row r="9290">
          <cell r="A9290">
            <v>106441</v>
          </cell>
          <cell r="B9290" t="str">
            <v>RESERVATÓRIO METÁLICO, TIPO TAÇA COM COLUNA SECA E CAPACIDADE IGUAL A 75.000 L - FORNECIMENTO E INSTALAÇÃO. AF_12/2025</v>
          </cell>
          <cell r="C9290" t="str">
            <v>UN</v>
          </cell>
          <cell r="D9290">
            <v>0</v>
          </cell>
          <cell r="E9290" t="str">
            <v>Reservatórios de Concreto e Metálicos</v>
          </cell>
          <cell r="F9290" t="str">
            <v>SINAPI Mai/26</v>
          </cell>
        </row>
        <row r="9291">
          <cell r="A9291">
            <v>106433</v>
          </cell>
          <cell r="B9291" t="str">
            <v>RESERVATÓRIO METÁLICO, TIPO TAÇA COM ÁGUA NA COLUNA E CAPACIDADE IGUAL A 10.000 L - FORNECIMENTO E INSTALAÇÃO. AF_12/2025</v>
          </cell>
          <cell r="C9291" t="str">
            <v>UN</v>
          </cell>
          <cell r="D9291">
            <v>0</v>
          </cell>
          <cell r="E9291" t="str">
            <v>Reservatórios de Concreto e Metálicos</v>
          </cell>
          <cell r="F9291" t="str">
            <v>SINAPI Mai/26</v>
          </cell>
        </row>
        <row r="9292">
          <cell r="A9292">
            <v>106444</v>
          </cell>
          <cell r="B9292" t="str">
            <v>RESERVATÓRIO METÁLICO, TIPO TAÇA COM ÁGUA NA COLUNA E CAPACIDADE IGUAL A 100.000 L - FORNECIMENTO E INSTALAÇÃO. AF_12/2025</v>
          </cell>
          <cell r="C9292" t="str">
            <v>UN</v>
          </cell>
          <cell r="D9292">
            <v>0</v>
          </cell>
          <cell r="E9292" t="str">
            <v>Reservatórios de Concreto e Metálicos</v>
          </cell>
          <cell r="F9292" t="str">
            <v>SINAPI Mai/26</v>
          </cell>
        </row>
        <row r="9293">
          <cell r="A9293">
            <v>106434</v>
          </cell>
          <cell r="B9293" t="str">
            <v>RESERVATÓRIO METÁLICO, TIPO TAÇA COM ÁGUA NA COLUNA E CAPACIDADE IGUAL A 15.000 L - FORNECIMENTO E INSTALAÇÃO. AF_12/2025</v>
          </cell>
          <cell r="C9293" t="str">
            <v>UN</v>
          </cell>
          <cell r="D9293">
            <v>0</v>
          </cell>
          <cell r="E9293" t="str">
            <v>Reservatórios de Concreto e Metálicos</v>
          </cell>
          <cell r="F9293" t="str">
            <v>SINAPI Mai/26</v>
          </cell>
        </row>
        <row r="9294">
          <cell r="A9294">
            <v>106435</v>
          </cell>
          <cell r="B9294" t="str">
            <v>RESERVATÓRIO METÁLICO, TIPO TAÇA COM ÁGUA NA COLUNA E CAPACIDADE IGUAL A 20.000 L - FORNECIMENTO E INSTALAÇÃO. AF_12/2025</v>
          </cell>
          <cell r="C9294" t="str">
            <v>UN</v>
          </cell>
          <cell r="D9294">
            <v>0</v>
          </cell>
          <cell r="E9294" t="str">
            <v>Reservatórios de Concreto e Metálicos</v>
          </cell>
          <cell r="F9294" t="str">
            <v>SINAPI Mai/26</v>
          </cell>
        </row>
        <row r="9295">
          <cell r="A9295">
            <v>106436</v>
          </cell>
          <cell r="B9295" t="str">
            <v>RESERVATÓRIO METÁLICO, TIPO TAÇA COM ÁGUA NA COLUNA E CAPACIDADE IGUAL A 30.000 L - FORNECIMENTO E INSTALAÇÃO. AF_12/2025</v>
          </cell>
          <cell r="C9295" t="str">
            <v>UN</v>
          </cell>
          <cell r="D9295">
            <v>0</v>
          </cell>
          <cell r="E9295" t="str">
            <v>Reservatórios de Concreto e Metálicos</v>
          </cell>
          <cell r="F9295" t="str">
            <v>SINAPI Mai/26</v>
          </cell>
        </row>
        <row r="9296">
          <cell r="A9296">
            <v>106437</v>
          </cell>
          <cell r="B9296" t="str">
            <v>RESERVATÓRIO METÁLICO, TIPO TAÇA COM ÁGUA NA COLUNA E CAPACIDADE IGUAL A 40.000 L - FORNECIMENTO E INSTALAÇÃO. AF_12/2025</v>
          </cell>
          <cell r="C9296" t="str">
            <v>UN</v>
          </cell>
          <cell r="D9296">
            <v>0</v>
          </cell>
          <cell r="E9296" t="str">
            <v>Reservatórios de Concreto e Metálicos</v>
          </cell>
          <cell r="F9296" t="str">
            <v>SINAPI Mai/26</v>
          </cell>
        </row>
        <row r="9297">
          <cell r="A9297">
            <v>106432</v>
          </cell>
          <cell r="B9297" t="str">
            <v>RESERVATÓRIO METÁLICO, TIPO TAÇA COM ÁGUA NA COLUNA E CAPACIDADE IGUAL A 5.000 L - FORNECIMENTO E INSTALAÇÃO. AF_12/2025</v>
          </cell>
          <cell r="C9297" t="str">
            <v>UN</v>
          </cell>
          <cell r="D9297">
            <v>0</v>
          </cell>
          <cell r="E9297" t="str">
            <v>Reservatórios de Concreto e Metálicos</v>
          </cell>
          <cell r="F9297" t="str">
            <v>SINAPI Mai/26</v>
          </cell>
        </row>
        <row r="9298">
          <cell r="A9298">
            <v>106438</v>
          </cell>
          <cell r="B9298" t="str">
            <v>RESERVATÓRIO METÁLICO, TIPO TAÇA COM ÁGUA NA COLUNA E CAPACIDADE IGUAL A 50.000 L - FORNECIMENTO E INSTALAÇÃO. AF_12/2025</v>
          </cell>
          <cell r="C9298" t="str">
            <v>UN</v>
          </cell>
          <cell r="D9298">
            <v>0</v>
          </cell>
          <cell r="E9298" t="str">
            <v>Reservatórios de Concreto e Metálicos</v>
          </cell>
          <cell r="F9298" t="str">
            <v>SINAPI Mai/26</v>
          </cell>
        </row>
        <row r="9299">
          <cell r="A9299">
            <v>106443</v>
          </cell>
          <cell r="B9299" t="str">
            <v>RESERVATÓRIO METÁLICO, TIPO TAÇA COM ÁGUA NA COLUNA E CAPACIDADE IGUAL A 75.000 L - FORNECIMENTO E INSTALAÇÃO. AF_12/2025</v>
          </cell>
          <cell r="C9299" t="str">
            <v>UN</v>
          </cell>
          <cell r="D9299">
            <v>0</v>
          </cell>
          <cell r="E9299" t="str">
            <v>Reservatórios de Concreto e Metálicos</v>
          </cell>
          <cell r="F9299" t="str">
            <v>SINAPI Mai/26</v>
          </cell>
        </row>
        <row r="9300">
          <cell r="A9300">
            <v>106419</v>
          </cell>
          <cell r="B9300" t="str">
            <v>RESERVATÓRIO METÁLICO, TIPO TUBULAR E CAPACIDADE IGUAL A 10.000 L - FORNECIMENTO E INSTALAÇÃO. AF_12/2025</v>
          </cell>
          <cell r="C9300" t="str">
            <v>UN</v>
          </cell>
          <cell r="D9300">
            <v>0</v>
          </cell>
          <cell r="E9300" t="str">
            <v>Reservatórios de Concreto e Metálicos</v>
          </cell>
          <cell r="F9300" t="str">
            <v>SINAPI Mai/26</v>
          </cell>
        </row>
        <row r="9301">
          <cell r="A9301">
            <v>106440</v>
          </cell>
          <cell r="B9301" t="str">
            <v>RESERVATÓRIO METÁLICO, TIPO TUBULAR E CAPACIDADE IGUAL A 100.000 L - FORNECIMENTO E INSTALAÇÃO. AF_12/2025</v>
          </cell>
          <cell r="C9301" t="str">
            <v>UN</v>
          </cell>
          <cell r="D9301">
            <v>0</v>
          </cell>
          <cell r="E9301" t="str">
            <v>Reservatórios de Concreto e Metálicos</v>
          </cell>
          <cell r="F9301" t="str">
            <v>SINAPI Mai/26</v>
          </cell>
        </row>
        <row r="9302">
          <cell r="A9302">
            <v>106420</v>
          </cell>
          <cell r="B9302" t="str">
            <v>RESERVATÓRIO METÁLICO, TIPO TUBULAR E CAPACIDADE IGUAL A 15.000 L - FORNECIMENTO E INSTALAÇÃO. AF_12/2025</v>
          </cell>
          <cell r="C9302" t="str">
            <v>UN</v>
          </cell>
          <cell r="D9302">
            <v>0</v>
          </cell>
          <cell r="E9302" t="str">
            <v>Reservatórios de Concreto e Metálicos</v>
          </cell>
          <cell r="F9302" t="str">
            <v>SINAPI Mai/26</v>
          </cell>
        </row>
        <row r="9303">
          <cell r="A9303">
            <v>106421</v>
          </cell>
          <cell r="B9303" t="str">
            <v>RESERVATÓRIO METÁLICO, TIPO TUBULAR E CAPACIDADE IGUAL A 20.000 L - FORNECIMENTO E INSTALAÇÃO. AF_12/2025</v>
          </cell>
          <cell r="C9303" t="str">
            <v>UN</v>
          </cell>
          <cell r="D9303">
            <v>0</v>
          </cell>
          <cell r="E9303" t="str">
            <v>Reservatórios de Concreto e Metálicos</v>
          </cell>
          <cell r="F9303" t="str">
            <v>SINAPI Mai/26</v>
          </cell>
        </row>
        <row r="9304">
          <cell r="A9304">
            <v>106422</v>
          </cell>
          <cell r="B9304" t="str">
            <v>RESERVATÓRIO METÁLICO, TIPO TUBULAR E CAPACIDADE IGUAL A 30.000 L - FORNECIMENTO E INSTALAÇÃO. AF_12/2025</v>
          </cell>
          <cell r="C9304" t="str">
            <v>UN</v>
          </cell>
          <cell r="D9304">
            <v>0</v>
          </cell>
          <cell r="E9304" t="str">
            <v>Reservatórios de Concreto e Metálicos</v>
          </cell>
          <cell r="F9304" t="str">
            <v>SINAPI Mai/26</v>
          </cell>
        </row>
        <row r="9305">
          <cell r="A9305">
            <v>106423</v>
          </cell>
          <cell r="B9305" t="str">
            <v>RESERVATÓRIO METÁLICO, TIPO TUBULAR E CAPACIDADE IGUAL A 40.000 L - FORNECIMENTO E INSTALAÇÃO. AF_12/2025</v>
          </cell>
          <cell r="C9305" t="str">
            <v>UN</v>
          </cell>
          <cell r="D9305">
            <v>0</v>
          </cell>
          <cell r="E9305" t="str">
            <v>Reservatórios de Concreto e Metálicos</v>
          </cell>
          <cell r="F9305" t="str">
            <v>SINAPI Mai/26</v>
          </cell>
        </row>
        <row r="9306">
          <cell r="A9306">
            <v>106418</v>
          </cell>
          <cell r="B9306" t="str">
            <v>RESERVATÓRIO METÁLICO, TIPO TUBULAR E CAPACIDADE IGUAL A 5.000 L - FORNECIMENTO E INSTALAÇÃO. AF_12/2025</v>
          </cell>
          <cell r="C9306" t="str">
            <v>UN</v>
          </cell>
          <cell r="D9306">
            <v>0</v>
          </cell>
          <cell r="E9306" t="str">
            <v>Reservatórios de Concreto e Metálicos</v>
          </cell>
          <cell r="F9306" t="str">
            <v>SINAPI Mai/26</v>
          </cell>
        </row>
        <row r="9307">
          <cell r="A9307">
            <v>106424</v>
          </cell>
          <cell r="B9307" t="str">
            <v>RESERVATÓRIO METÁLICO, TIPO TUBULAR E CAPACIDADE IGUAL A 50.000 L - FORNECIMENTO E INSTALAÇÃO. AF_12/2025</v>
          </cell>
          <cell r="C9307" t="str">
            <v>UN</v>
          </cell>
          <cell r="D9307">
            <v>0</v>
          </cell>
          <cell r="E9307" t="str">
            <v>Reservatórios de Concreto e Metálicos</v>
          </cell>
          <cell r="F9307" t="str">
            <v>SINAPI Mai/26</v>
          </cell>
        </row>
        <row r="9308">
          <cell r="A9308">
            <v>106439</v>
          </cell>
          <cell r="B9308" t="str">
            <v>RESERVATÓRIO METÁLICO, TIPO TUBULAR E CAPACIDADE IGUAL A 75.000 L - FORNECIMENTO E INSTALAÇÃO. AF_12/2025</v>
          </cell>
          <cell r="C9308" t="str">
            <v>UN</v>
          </cell>
          <cell r="D9308">
            <v>0</v>
          </cell>
          <cell r="E9308" t="str">
            <v>Reservatórios de Concreto e Metálicos</v>
          </cell>
          <cell r="F9308" t="str">
            <v>SINAPI Mai/26</v>
          </cell>
        </row>
        <row r="9309">
          <cell r="A9309">
            <v>88789</v>
          </cell>
          <cell r="B9309" t="str">
            <v>REVESTIMENTO CERÂMICO PARA PAREDES EXTERNAS EM PASTILHAS DE PORCELANA 2,5 X 2,5 CM (PLACAS DE 30 X 30 CM), ALINHADAS A PRUMO, APLICADO EM SUPERFÍCIES INTERNAS DE SACADA. AF_02/2023</v>
          </cell>
          <cell r="C9309" t="str">
            <v>M2</v>
          </cell>
          <cell r="D9309">
            <v>466.02</v>
          </cell>
          <cell r="E9309" t="str">
            <v>Revestimentos Cerâmicos Externos</v>
          </cell>
          <cell r="F9309" t="str">
            <v>SINAPI Mai/26</v>
          </cell>
        </row>
        <row r="9310">
          <cell r="A9310">
            <v>88788</v>
          </cell>
          <cell r="B9310" t="str">
            <v>REVESTIMENTO CERÂMICO PARA PAREDES EXTERNAS EM PASTILHAS DE PORCELANA 2,5 X 2,5 CM (PLACAS DE 30 X 30 CM), ALINHADAS A PRUMO. AF_02/2023</v>
          </cell>
          <cell r="C9310" t="str">
            <v>M2</v>
          </cell>
          <cell r="D9310">
            <v>387.65</v>
          </cell>
          <cell r="E9310" t="str">
            <v>Revestimentos Cerâmicos Externos</v>
          </cell>
          <cell r="F9310" t="str">
            <v>SINAPI Mai/26</v>
          </cell>
        </row>
        <row r="9311">
          <cell r="A9311">
            <v>87245</v>
          </cell>
          <cell r="B9311" t="str">
            <v>REVESTIMENTO CERÂMICO PARA PAREDES EXTERNAS EM PASTILHAS DE PORCELANA 5 X 5 CM (PLACAS DE 30 X 30 CM), ALINHADAS A PRUMO, APLICADO EM SUPERFÍCIES INTERNAS DE SACADA. AF_02/2023</v>
          </cell>
          <cell r="C9311" t="str">
            <v>M2</v>
          </cell>
          <cell r="D9311">
            <v>358.82</v>
          </cell>
          <cell r="E9311" t="str">
            <v>Revestimentos Cerâmicos Externos</v>
          </cell>
          <cell r="F9311" t="str">
            <v>SINAPI Mai/26</v>
          </cell>
        </row>
        <row r="9312">
          <cell r="A9312">
            <v>87244</v>
          </cell>
          <cell r="B9312" t="str">
            <v>REVESTIMENTO CERÂMICO PARA PAREDES EXTERNAS EM PASTILHAS DE PORCELANA 5 X 5 CM (PLACAS DE 30 X 30 CM), ALINHADAS A PRUMO. AF_02/2023</v>
          </cell>
          <cell r="C9312" t="str">
            <v>M2</v>
          </cell>
          <cell r="D9312">
            <v>298.97000000000003</v>
          </cell>
          <cell r="E9312" t="str">
            <v>Revestimentos Cerâmicos Externos</v>
          </cell>
          <cell r="F9312" t="str">
            <v>SINAPI Mai/26</v>
          </cell>
        </row>
        <row r="9313">
          <cell r="A9313">
            <v>104589</v>
          </cell>
          <cell r="B9313" t="str">
            <v>REVESTIMENTO CERÂMICO PARA PAREDES EXTERNAS, COM PLACAS TIPO GRÊS OU SEMIGRÊS, FORMATO MENOR OU IGUAL A 200 CM2, ALINHADAS A PRUMO, APLICADO EM SUPERFÍCIES INTERNAS DE SACADA. AF_02/2023</v>
          </cell>
          <cell r="C9313" t="str">
            <v>M2</v>
          </cell>
          <cell r="D9313">
            <v>298.08999999999997</v>
          </cell>
          <cell r="E9313" t="str">
            <v>Revestimentos Cerâmicos Externos</v>
          </cell>
          <cell r="F9313" t="str">
            <v>SINAPI Mai/26</v>
          </cell>
        </row>
        <row r="9314">
          <cell r="A9314">
            <v>104588</v>
          </cell>
          <cell r="B9314" t="str">
            <v>REVESTIMENTO CERÂMICO PARA PAREDES EXTERNAS, COM PLACAS TIPO GRÊS OU SEMIGRÊS, FORMATO MENOR OU IGUAL A 200 CM2, ALINHADAS A PRUMO. AF_02/2023</v>
          </cell>
          <cell r="C9314" t="str">
            <v>M2</v>
          </cell>
          <cell r="D9314">
            <v>248.95</v>
          </cell>
          <cell r="E9314" t="str">
            <v>Revestimentos Cerâmicos Externos</v>
          </cell>
          <cell r="F9314" t="str">
            <v>SINAPI Mai/26</v>
          </cell>
        </row>
        <row r="9315">
          <cell r="A9315">
            <v>104591</v>
          </cell>
          <cell r="B9315" t="str">
            <v>REVESTIMENTO CERÂMICO PARA PAREDES EXTERNAS, COM PLACAS TIPO GRÊS OU SEMIGRÊS, FORMATO MENOR OU IGUAL A 200 CM2, DISPOSTAS EM AMARRAÇÃO, APLICADO EM SUPERFÍCIES INTERNAS DE SACADA. AF_02/2023</v>
          </cell>
          <cell r="C9315" t="str">
            <v>M2</v>
          </cell>
          <cell r="D9315">
            <v>328.31</v>
          </cell>
          <cell r="E9315" t="str">
            <v>Revestimentos Cerâmicos Externos</v>
          </cell>
          <cell r="F9315" t="str">
            <v>SINAPI Mai/26</v>
          </cell>
        </row>
        <row r="9316">
          <cell r="A9316">
            <v>104590</v>
          </cell>
          <cell r="B9316" t="str">
            <v>REVESTIMENTO CERÂMICO PARA PAREDES EXTERNAS, COM PLACAS TIPO GRÊS OU SEMIGRÊS, FORMATO MENOR OU IGUAL A 200 CM2, DISPOSTAS EM AMARRAÇÃO. AF_02/2023</v>
          </cell>
          <cell r="C9316" t="str">
            <v>M2</v>
          </cell>
          <cell r="D9316">
            <v>275.95</v>
          </cell>
          <cell r="E9316" t="str">
            <v>Revestimentos Cerâmicos Externos</v>
          </cell>
          <cell r="F9316" t="str">
            <v>SINAPI Mai/26</v>
          </cell>
        </row>
        <row r="9317">
          <cell r="A9317">
            <v>87267</v>
          </cell>
          <cell r="B9317" t="str">
            <v>REVESTIMENTO CERÂMICO PARA PAREDES INTERNAS COM PLACAS TIPO ESMALTADA DE DIMENSÕES 20X20 CM APLICADAS A MEIA ALTURA DAS PAREDES. AF_02/2023_PE</v>
          </cell>
          <cell r="C9317" t="str">
            <v>M2</v>
          </cell>
          <cell r="D9317">
            <v>72.67</v>
          </cell>
          <cell r="E9317" t="str">
            <v>Revestimentos Cerâmicos Internos</v>
          </cell>
          <cell r="F9317" t="str">
            <v>SINAPI Mai/26</v>
          </cell>
        </row>
        <row r="9318">
          <cell r="A9318">
            <v>104614</v>
          </cell>
          <cell r="B9318" t="str">
            <v>REVESTIMENTO CERÂMICO PARA PAREDES INTERNAS COM PLACAS TIPO ESMALTADA DE DIMENSÕES 20X20 CM APLICADAS EM DIAGONAL, A MEIA ALTURA DAS PAREDES. AF_02/2023_PE</v>
          </cell>
          <cell r="C9318" t="str">
            <v>M2</v>
          </cell>
          <cell r="D9318">
            <v>79.040000000000006</v>
          </cell>
          <cell r="E9318" t="str">
            <v>Revestimentos Cerâmicos Internos</v>
          </cell>
          <cell r="F9318" t="str">
            <v>SINAPI Mai/26</v>
          </cell>
        </row>
        <row r="9319">
          <cell r="A9319">
            <v>104613</v>
          </cell>
          <cell r="B9319" t="str">
            <v>REVESTIMENTO CERÂMICO PARA PAREDES INTERNAS COM PLACAS TIPO ESMALTADA DE DIMENSÕES 20X20 CM APLICADAS EM DIAGONAL, NA ALTURA INTEIRA DAS PAREDES. AF_02/2023_PE</v>
          </cell>
          <cell r="C9319" t="str">
            <v>M2</v>
          </cell>
          <cell r="D9319">
            <v>70.400000000000006</v>
          </cell>
          <cell r="E9319" t="str">
            <v>Revestimentos Cerâmicos Internos</v>
          </cell>
          <cell r="F9319" t="str">
            <v>SINAPI Mai/26</v>
          </cell>
        </row>
        <row r="9320">
          <cell r="A9320">
            <v>87265</v>
          </cell>
          <cell r="B9320" t="str">
            <v>REVESTIMENTO CERÂMICO PARA PAREDES INTERNAS COM PLACAS TIPO ESMALTADA DE DIMENSÕES 20X20 CM APLICADAS NA ALTURA INTEIRA DAS PAREDES. AF_02/2023_PE</v>
          </cell>
          <cell r="C9320" t="str">
            <v>M2</v>
          </cell>
          <cell r="D9320">
            <v>66.03</v>
          </cell>
          <cell r="E9320" t="str">
            <v>Revestimentos Cerâmicos Internos</v>
          </cell>
          <cell r="F9320" t="str">
            <v>SINAPI Mai/26</v>
          </cell>
        </row>
        <row r="9321">
          <cell r="A9321">
            <v>87271</v>
          </cell>
          <cell r="B9321" t="str">
            <v>REVESTIMENTO CERÂMICO PARA PAREDES INTERNAS COM PLACAS TIPO ESMALTADA DE DIMENSÕES 25X35 CM APLICADAS A MEIA ALTURA DAS PAREDES. AF_02/2023_PE</v>
          </cell>
          <cell r="C9321" t="str">
            <v>M2</v>
          </cell>
          <cell r="D9321">
            <v>77.83</v>
          </cell>
          <cell r="E9321" t="str">
            <v>Revestimentos Cerâmicos Internos</v>
          </cell>
          <cell r="F9321" t="str">
            <v>SINAPI Mai/26</v>
          </cell>
        </row>
        <row r="9322">
          <cell r="A9322">
            <v>87269</v>
          </cell>
          <cell r="B9322" t="str">
            <v>REVESTIMENTO CERÂMICO PARA PAREDES INTERNAS COM PLACAS TIPO ESMALTADA DE DIMENSÕES 25X35 CM APLICADAS NA ALTURA INTEIRA DAS PAREDES. AF_02/2023_PE</v>
          </cell>
          <cell r="C9322" t="str">
            <v>M2</v>
          </cell>
          <cell r="D9322">
            <v>71.099999999999994</v>
          </cell>
          <cell r="E9322" t="str">
            <v>Revestimentos Cerâmicos Internos</v>
          </cell>
          <cell r="F9322" t="str">
            <v>SINAPI Mai/26</v>
          </cell>
        </row>
        <row r="9323">
          <cell r="A9323">
            <v>87275</v>
          </cell>
          <cell r="B9323" t="str">
            <v>REVESTIMENTO CERÂMICO PARA PAREDES INTERNAS COM PLACAS TIPO ESMALTADA DE DIMENSÕES 33X45 CM APLICADAS A MEIA ALTURA DAS PAREDES. AF_02/2023_PE</v>
          </cell>
          <cell r="C9323" t="str">
            <v>M2</v>
          </cell>
          <cell r="D9323">
            <v>83.48</v>
          </cell>
          <cell r="E9323" t="str">
            <v>Revestimentos Cerâmicos Internos</v>
          </cell>
          <cell r="F9323" t="str">
            <v>SINAPI Mai/26</v>
          </cell>
        </row>
        <row r="9324">
          <cell r="A9324">
            <v>87273</v>
          </cell>
          <cell r="B9324" t="str">
            <v>REVESTIMENTO CERÂMICO PARA PAREDES INTERNAS COM PLACAS TIPO ESMALTADA DE DIMENSÕES 33X45 CM APLICADAS NA ALTURA INTEIRA DAS PAREDES. AF_02/2023_PE</v>
          </cell>
          <cell r="C9324" t="str">
            <v>M2</v>
          </cell>
          <cell r="D9324">
            <v>74.599999999999994</v>
          </cell>
          <cell r="E9324" t="str">
            <v>Revestimentos Cerâmicos Internos</v>
          </cell>
          <cell r="F9324" t="str">
            <v>SINAPI Mai/26</v>
          </cell>
        </row>
        <row r="9325">
          <cell r="A9325">
            <v>104612</v>
          </cell>
          <cell r="B9325" t="str">
            <v>REVESTIMENTO CERÂMICO PARA PAREDES INTERNAS COM PLACAS TIPO ESMALTADA DE DIMENSÕES 60X60 CM APLICADAS A MEIA ALTURA DAS PAREDES. AF_02/2023_PE</v>
          </cell>
          <cell r="C9325" t="str">
            <v>M2</v>
          </cell>
          <cell r="D9325">
            <v>103.97</v>
          </cell>
          <cell r="E9325" t="str">
            <v>Revestimentos Cerâmicos Internos</v>
          </cell>
          <cell r="F9325" t="str">
            <v>SINAPI Mai/26</v>
          </cell>
        </row>
        <row r="9326">
          <cell r="A9326">
            <v>104611</v>
          </cell>
          <cell r="B9326" t="str">
            <v>REVESTIMENTO CERÂMICO PARA PAREDES INTERNAS COM PLACAS TIPO ESMALTADA DE DIMENSÕES 60X60 CM APLICADAS NA ALTURA INTEIRA DAS PAREDES. AF_02/2023_PE</v>
          </cell>
          <cell r="C9326" t="str">
            <v>M2</v>
          </cell>
          <cell r="D9326">
            <v>102.95</v>
          </cell>
          <cell r="E9326" t="str">
            <v>Revestimentos Cerâmicos Internos</v>
          </cell>
          <cell r="F9326" t="str">
            <v>SINAPI Mai/26</v>
          </cell>
        </row>
        <row r="9327">
          <cell r="A9327">
            <v>104618</v>
          </cell>
          <cell r="B9327" t="str">
            <v>REVESTIMENTO CERÂMICO PARA PAREDES INTERNAS COM PLACAS TIPO PASTILHA DE DIMENSÕES 2,5 X 2,5 CM (PLACAS DE 30 X 30 CM) CM APLICADAS A MEIA ALTURA DAS PAREDES. AF_02/2023</v>
          </cell>
          <cell r="C9327" t="str">
            <v>M2</v>
          </cell>
          <cell r="D9327">
            <v>401.27</v>
          </cell>
          <cell r="E9327" t="str">
            <v>Revestimentos Cerâmicos Internos</v>
          </cell>
          <cell r="F9327" t="str">
            <v>SINAPI Mai/26</v>
          </cell>
        </row>
        <row r="9328">
          <cell r="A9328">
            <v>104616</v>
          </cell>
          <cell r="B9328" t="str">
            <v>REVESTIMENTO CERÂMICO PARA PAREDES INTERNAS COM PLACAS TIPO PASTILHA DE DIMENSÕES 2,5 X 2,5 CM (PLACAS DE 30 X 30 CM) CM APLICADAS NA ALTURA INTEIRA DAS PAREDES. AF_02/2023</v>
          </cell>
          <cell r="C9328" t="str">
            <v>M2</v>
          </cell>
          <cell r="D9328">
            <v>387.77</v>
          </cell>
          <cell r="E9328" t="str">
            <v>Revestimentos Cerâmicos Internos</v>
          </cell>
          <cell r="F9328" t="str">
            <v>SINAPI Mai/26</v>
          </cell>
        </row>
        <row r="9329">
          <cell r="A9329">
            <v>104617</v>
          </cell>
          <cell r="B9329" t="str">
            <v>REVESTIMENTO CERÂMICO PARA PAREDES INTERNAS COM PLACAS TIPO PASTILHA DE DIMENSÕES 5 X 5 CM (PLACAS DE 30 X 30 CM) CM APLICADAS A MEIA ALTURA DAS PAREDES. AF_02/2023</v>
          </cell>
          <cell r="C9329" t="str">
            <v>M2</v>
          </cell>
          <cell r="D9329">
            <v>309.63</v>
          </cell>
          <cell r="E9329" t="str">
            <v>Revestimentos Cerâmicos Internos</v>
          </cell>
          <cell r="F9329" t="str">
            <v>SINAPI Mai/26</v>
          </cell>
        </row>
        <row r="9330">
          <cell r="A9330">
            <v>104615</v>
          </cell>
          <cell r="B9330" t="str">
            <v>REVESTIMENTO CERÂMICO PARA PAREDES INTERNAS COM PLACAS TIPO PASTILHA DE DIMENSÕES 5 X 5 CM (PLACAS DE 30 X 30 CM) CM APLICADAS NA ALTURA INTEIRA DAS PAREDES. AF_02/2023</v>
          </cell>
          <cell r="C9330" t="str">
            <v>M2</v>
          </cell>
          <cell r="D9330">
            <v>296.13</v>
          </cell>
          <cell r="E9330" t="str">
            <v>Revestimentos Cerâmicos Internos</v>
          </cell>
          <cell r="F9330" t="str">
            <v>SINAPI Mai/26</v>
          </cell>
        </row>
        <row r="9331">
          <cell r="A9331">
            <v>87247</v>
          </cell>
          <cell r="B9331" t="str">
            <v>REVESTIMENTO CERÂMICO PARA PISO COM PLACAS TIPO ESMALTADA DE DIMENSÕES 35X35 CM APLICADA EM AMBIENTES DE ÁREA ENTRE 5 M2 E 10 M2. AF_02/2023_PE</v>
          </cell>
          <cell r="C9331" t="str">
            <v>M2</v>
          </cell>
          <cell r="D9331">
            <v>65.56</v>
          </cell>
          <cell r="E9331" t="str">
            <v>Revestimentos Cerâmicos Internos</v>
          </cell>
          <cell r="F9331" t="str">
            <v>SINAPI Mai/26</v>
          </cell>
        </row>
        <row r="9332">
          <cell r="A9332">
            <v>87248</v>
          </cell>
          <cell r="B9332" t="str">
            <v>REVESTIMENTO CERÂMICO PARA PISO COM PLACAS TIPO ESMALTADA DE DIMENSÕES 35X35 CM APLICADA EM AMBIENTES DE ÁREA MAIOR QUE 10 M2. AF_02/2023_PE</v>
          </cell>
          <cell r="C9332" t="str">
            <v>M2</v>
          </cell>
          <cell r="D9332">
            <v>56.11</v>
          </cell>
          <cell r="E9332" t="str">
            <v>Revestimentos Cerâmicos Internos</v>
          </cell>
          <cell r="F9332" t="str">
            <v>SINAPI Mai/26</v>
          </cell>
        </row>
        <row r="9333">
          <cell r="A9333">
            <v>87246</v>
          </cell>
          <cell r="B9333" t="str">
            <v>REVESTIMENTO CERÂMICO PARA PISO COM PLACAS TIPO ESMALTADA DE DIMENSÕES 35X35 CM APLICADA EM AMBIENTES DE ÁREA MENOR QUE 5 M2. AF_02/2023_PE</v>
          </cell>
          <cell r="C9333" t="str">
            <v>M2</v>
          </cell>
          <cell r="D9333">
            <v>74.45</v>
          </cell>
          <cell r="E9333" t="str">
            <v>Revestimentos Cerâmicos Internos</v>
          </cell>
          <cell r="F9333" t="str">
            <v>SINAPI Mai/26</v>
          </cell>
        </row>
        <row r="9334">
          <cell r="A9334">
            <v>104601</v>
          </cell>
          <cell r="B9334" t="str">
            <v>REVESTIMENTO CERÂMICO PARA PISO COM PLACAS TIPO ESMALTADA DE DIMENSÕES 35X35 CM APLICADA EM DIAGONAL EM AMBIENTES DE ÁREA ENTRE 5 M² E 10 M². AF_02/2023_PE</v>
          </cell>
          <cell r="C9334" t="str">
            <v>M2</v>
          </cell>
          <cell r="D9334">
            <v>71.67</v>
          </cell>
          <cell r="E9334" t="str">
            <v>Revestimentos Cerâmicos Internos</v>
          </cell>
          <cell r="F9334" t="str">
            <v>SINAPI Mai/26</v>
          </cell>
        </row>
        <row r="9335">
          <cell r="A9335">
            <v>104603</v>
          </cell>
          <cell r="B9335" t="str">
            <v>REVESTIMENTO CERÂMICO PARA PISO COM PLACAS TIPO ESMALTADA DE DIMENSÕES 35X35 CM APLICADA EM DIAGONAL EM AMBIENTES DE ÁREA MAIOR QUE 10 M². AF_02/2023_PE</v>
          </cell>
          <cell r="C9335" t="str">
            <v>M2</v>
          </cell>
          <cell r="D9335">
            <v>59.15</v>
          </cell>
          <cell r="E9335" t="str">
            <v>Revestimentos Cerâmicos Internos</v>
          </cell>
          <cell r="F9335" t="str">
            <v>SINAPI Mai/26</v>
          </cell>
        </row>
        <row r="9336">
          <cell r="A9336">
            <v>104599</v>
          </cell>
          <cell r="B9336" t="str">
            <v>REVESTIMENTO CERÂMICO PARA PISO COM PLACAS TIPO ESMALTADA DE DIMENSÕES 35X35 CM APLICADA EM DIAGONAL EM AMBIENTES DE ÁREA MENOR QUE 5 M². AF_02/2023_PE</v>
          </cell>
          <cell r="C9336" t="str">
            <v>M2</v>
          </cell>
          <cell r="D9336">
            <v>90.62</v>
          </cell>
          <cell r="E9336" t="str">
            <v>Revestimentos Cerâmicos Internos</v>
          </cell>
          <cell r="F9336" t="str">
            <v>SINAPI Mai/26</v>
          </cell>
        </row>
        <row r="9337">
          <cell r="A9337">
            <v>87250</v>
          </cell>
          <cell r="B9337" t="str">
            <v>REVESTIMENTO CERÂMICO PARA PISO COM PLACAS TIPO ESMALTADA DE DIMENSÕES 45X45 CM APLICADA EM AMBIENTES DE ÁREA ENTRE 5 M2 E 10 M2. AF_02/2023_PE</v>
          </cell>
          <cell r="C9337" t="str">
            <v>M2</v>
          </cell>
          <cell r="D9337">
            <v>67.28</v>
          </cell>
          <cell r="E9337" t="str">
            <v>Revestimentos Cerâmicos Internos</v>
          </cell>
          <cell r="F9337" t="str">
            <v>SINAPI Mai/26</v>
          </cell>
        </row>
        <row r="9338">
          <cell r="A9338">
            <v>87251</v>
          </cell>
          <cell r="B9338" t="str">
            <v>REVESTIMENTO CERÂMICO PARA PISO COM PLACAS TIPO ESMALTADA DE DIMENSÕES 45X45 CM APLICADA EM AMBIENTES DE ÁREA MAIOR QUE 10 M2. AF_02/2023_PE</v>
          </cell>
          <cell r="C9338" t="str">
            <v>M2</v>
          </cell>
          <cell r="D9338">
            <v>56.49</v>
          </cell>
          <cell r="E9338" t="str">
            <v>Revestimentos Cerâmicos Internos</v>
          </cell>
          <cell r="F9338" t="str">
            <v>SINAPI Mai/26</v>
          </cell>
        </row>
        <row r="9339">
          <cell r="A9339">
            <v>87249</v>
          </cell>
          <cell r="B9339" t="str">
            <v>REVESTIMENTO CERÂMICO PARA PISO COM PLACAS TIPO ESMALTADA DE DIMENSÕES 45X45 CM APLICADA EM AMBIENTES DE ÁREA MENOR QUE 5 M2. AF_02/2023_PE</v>
          </cell>
          <cell r="C9339" t="str">
            <v>M2</v>
          </cell>
          <cell r="D9339">
            <v>80.38</v>
          </cell>
          <cell r="E9339" t="str">
            <v>Revestimentos Cerâmicos Internos</v>
          </cell>
          <cell r="F9339" t="str">
            <v>SINAPI Mai/26</v>
          </cell>
        </row>
        <row r="9340">
          <cell r="A9340">
            <v>104606</v>
          </cell>
          <cell r="B9340" t="str">
            <v>REVESTIMENTO CERÂMICO PARA PISO COM PLACAS TIPO ESMALTADA DE DIMENSÕES 45X45 CM APLICADA EM DIAGONAL EM AMBIENTES DE ÁREA ENTRE 5 M² E 10 M². AF_02/2023_PE</v>
          </cell>
          <cell r="C9340" t="str">
            <v>M2</v>
          </cell>
          <cell r="D9340">
            <v>76.97</v>
          </cell>
          <cell r="E9340" t="str">
            <v>Revestimentos Cerâmicos Internos</v>
          </cell>
          <cell r="F9340" t="str">
            <v>SINAPI Mai/26</v>
          </cell>
        </row>
        <row r="9341">
          <cell r="A9341">
            <v>104607</v>
          </cell>
          <cell r="B9341" t="str">
            <v>REVESTIMENTO CERÂMICO PARA PISO COM PLACAS TIPO ESMALTADA DE DIMENSÕES 45X45 CM APLICADA EM DIAGONAL EM AMBIENTES DE ÁREA MAIOR QUE 10 M². AF_02/2023_PE</v>
          </cell>
          <cell r="C9341" t="str">
            <v>M2</v>
          </cell>
          <cell r="D9341">
            <v>60.8</v>
          </cell>
          <cell r="E9341" t="str">
            <v>Revestimentos Cerâmicos Internos</v>
          </cell>
          <cell r="F9341" t="str">
            <v>SINAPI Mai/26</v>
          </cell>
        </row>
        <row r="9342">
          <cell r="A9342">
            <v>104605</v>
          </cell>
          <cell r="B9342" t="str">
            <v>REVESTIMENTO CERÂMICO PARA PISO COM PLACAS TIPO ESMALTADA DE DIMENSÕES 45X45 CM APLICADA EM DIAGONAL EM AMBIENTES DE ÁREA MENOR QUE 5 M². AF_02/2023_PE</v>
          </cell>
          <cell r="C9342" t="str">
            <v>M2</v>
          </cell>
          <cell r="D9342">
            <v>114.61</v>
          </cell>
          <cell r="E9342" t="str">
            <v>Revestimentos Cerâmicos Internos</v>
          </cell>
          <cell r="F9342" t="str">
            <v>SINAPI Mai/26</v>
          </cell>
        </row>
        <row r="9343">
          <cell r="A9343">
            <v>87256</v>
          </cell>
          <cell r="B9343" t="str">
            <v>REVESTIMENTO CERÂMICO PARA PISO COM PLACAS TIPO ESMALTADA DE DIMENSÕES 60X60 CM APLICADA EM AMBIENTES DE ÁREA ENTRE 5 M2 E 10 M2. AF_02/2023_PE</v>
          </cell>
          <cell r="C9343" t="str">
            <v>M2</v>
          </cell>
          <cell r="D9343">
            <v>79.09</v>
          </cell>
          <cell r="E9343" t="str">
            <v>Revestimentos Cerâmicos Internos</v>
          </cell>
          <cell r="F9343" t="str">
            <v>SINAPI Mai/26</v>
          </cell>
        </row>
        <row r="9344">
          <cell r="A9344">
            <v>87257</v>
          </cell>
          <cell r="B9344" t="str">
            <v>REVESTIMENTO CERÂMICO PARA PISO COM PLACAS TIPO ESMALTADA DE DIMENSÕES 60X60 CM APLICADA EM AMBIENTES DE ÁREA MAIOR QUE 10 M2. AF_02/2023_PE</v>
          </cell>
          <cell r="C9344" t="str">
            <v>M2</v>
          </cell>
          <cell r="D9344">
            <v>67.03</v>
          </cell>
          <cell r="E9344" t="str">
            <v>Revestimentos Cerâmicos Internos</v>
          </cell>
          <cell r="F9344" t="str">
            <v>SINAPI Mai/26</v>
          </cell>
        </row>
        <row r="9345">
          <cell r="A9345">
            <v>87255</v>
          </cell>
          <cell r="B9345" t="str">
            <v>REVESTIMENTO CERÂMICO PARA PISO COM PLACAS TIPO ESMALTADA DE DIMENSÕES 60X60 CM APLICADA EM AMBIENTES DE ÁREA MENOR QUE 5 M2. AF_02/2023_PE</v>
          </cell>
          <cell r="C9345" t="str">
            <v>M2</v>
          </cell>
          <cell r="D9345">
            <v>93.44</v>
          </cell>
          <cell r="E9345" t="str">
            <v>Revestimentos Cerâmicos Internos</v>
          </cell>
          <cell r="F9345" t="str">
            <v>SINAPI Mai/26</v>
          </cell>
        </row>
        <row r="9346">
          <cell r="A9346">
            <v>104594</v>
          </cell>
          <cell r="B9346" t="str">
            <v>REVESTIMENTO CERÂMICO PARA PISO COM PLACAS TIPO ESMALTADA DE DIMENSÕES 80X80 CM APLICADA EM AMBIENTES DE ÁREA ENTRE 5 M² E 10 M². AF_02/2023_PE</v>
          </cell>
          <cell r="C9346" t="str">
            <v>M2</v>
          </cell>
          <cell r="D9346">
            <v>81.7</v>
          </cell>
          <cell r="E9346" t="str">
            <v>Revestimentos Cerâmicos Internos</v>
          </cell>
          <cell r="F9346" t="str">
            <v>SINAPI Mai/26</v>
          </cell>
        </row>
        <row r="9347">
          <cell r="A9347">
            <v>104595</v>
          </cell>
          <cell r="B9347" t="str">
            <v>REVESTIMENTO CERÂMICO PARA PISO COM PLACAS TIPO ESMALTADA DE DIMENSÕES 80X80 CM APLICADA EM AMBIENTES DE ÁREA MAIOR QUE 10 M². AF_02/2023_PE</v>
          </cell>
          <cell r="C9347" t="str">
            <v>M2</v>
          </cell>
          <cell r="D9347">
            <v>67.63</v>
          </cell>
          <cell r="E9347" t="str">
            <v>Revestimentos Cerâmicos Internos</v>
          </cell>
          <cell r="F9347" t="str">
            <v>SINAPI Mai/26</v>
          </cell>
        </row>
        <row r="9348">
          <cell r="A9348">
            <v>104593</v>
          </cell>
          <cell r="B9348" t="str">
            <v>REVESTIMENTO CERÂMICO PARA PISO COM PLACAS TIPO ESMALTADA DE DIMENSÕES 80X80 CM APLICADA EM AMBIENTES DE ÁREA MENOR QUE 5 M². AF_02/2023_PE</v>
          </cell>
          <cell r="C9348" t="str">
            <v>M2</v>
          </cell>
          <cell r="D9348">
            <v>97.68</v>
          </cell>
          <cell r="E9348" t="str">
            <v>Revestimentos Cerâmicos Internos</v>
          </cell>
          <cell r="F9348" t="str">
            <v>SINAPI Mai/26</v>
          </cell>
        </row>
        <row r="9349">
          <cell r="A9349">
            <v>87262</v>
          </cell>
          <cell r="B9349" t="str">
            <v>REVESTIMENTO CERÂMICO PARA PISO COM PLACAS TIPO PORCELANATO DE DIMENSÕES 60X60 CM APLICADA EM AMBIENTES DE ÁREA ENTRE 5 M² E 10 M². AF_02/2023_PE</v>
          </cell>
          <cell r="C9349" t="str">
            <v>M2</v>
          </cell>
          <cell r="D9349">
            <v>132.07</v>
          </cell>
          <cell r="E9349" t="str">
            <v>Revestimentos Cerâmicos Internos</v>
          </cell>
          <cell r="F9349" t="str">
            <v>SINAPI Mai/26</v>
          </cell>
        </row>
        <row r="9350">
          <cell r="A9350">
            <v>87263</v>
          </cell>
          <cell r="B9350" t="str">
            <v>REVESTIMENTO CERÂMICO PARA PISO COM PLACAS TIPO PORCELANATO DE DIMENSÕES 60X60 CM APLICADA EM AMBIENTES DE ÁREA MAIOR QUE 10 M². AF_02/2023_PE</v>
          </cell>
          <cell r="C9350" t="str">
            <v>M2</v>
          </cell>
          <cell r="D9350">
            <v>119.53</v>
          </cell>
          <cell r="E9350" t="str">
            <v>Revestimentos Cerâmicos Internos</v>
          </cell>
          <cell r="F9350" t="str">
            <v>SINAPI Mai/26</v>
          </cell>
        </row>
        <row r="9351">
          <cell r="A9351">
            <v>87261</v>
          </cell>
          <cell r="B9351" t="str">
            <v>REVESTIMENTO CERÂMICO PARA PISO COM PLACAS TIPO PORCELANATO DE DIMENSÕES 60X60 CM APLICADA EM AMBIENTES DE ÁREA MENOR QUE 5 M². AF_02/2023_PE</v>
          </cell>
          <cell r="C9351" t="str">
            <v>M2</v>
          </cell>
          <cell r="D9351">
            <v>147.69</v>
          </cell>
          <cell r="E9351" t="str">
            <v>Revestimentos Cerâmicos Internos</v>
          </cell>
          <cell r="F9351" t="str">
            <v>SINAPI Mai/26</v>
          </cell>
        </row>
        <row r="9352">
          <cell r="A9352">
            <v>104597</v>
          </cell>
          <cell r="B9352" t="str">
            <v>REVESTIMENTO CERÂMICO PARA PISO COM PLACAS TIPO PORCELANATO DE DIMENSÕES 80X80 CM APLICADA EM AMBIENTES DE ÁREA ENTRE 5 M² E 10 M². AF_02/2023_PE</v>
          </cell>
          <cell r="C9352" t="str">
            <v>M2</v>
          </cell>
          <cell r="D9352">
            <v>135.05000000000001</v>
          </cell>
          <cell r="E9352" t="str">
            <v>Revestimentos Cerâmicos Internos</v>
          </cell>
          <cell r="F9352" t="str">
            <v>SINAPI Mai/26</v>
          </cell>
        </row>
        <row r="9353">
          <cell r="A9353">
            <v>104598</v>
          </cell>
          <cell r="B9353" t="str">
            <v>REVESTIMENTO CERÂMICO PARA PISO COM PLACAS TIPO PORCELANATO DE DIMENSÕES 80X80 CM APLICADA EM AMBIENTES DE ÁREA MAIOR QUE 10 M². AF_02/2023_PE</v>
          </cell>
          <cell r="C9353" t="str">
            <v>M2</v>
          </cell>
          <cell r="D9353">
            <v>120.22</v>
          </cell>
          <cell r="E9353" t="str">
            <v>Revestimentos Cerâmicos Internos</v>
          </cell>
          <cell r="F9353" t="str">
            <v>SINAPI Mai/26</v>
          </cell>
        </row>
        <row r="9354">
          <cell r="A9354">
            <v>104596</v>
          </cell>
          <cell r="B9354" t="str">
            <v>REVESTIMENTO CERÂMICO PARA PISO COM PLACAS TIPO PORCELANATO DE DIMENSÕES 80X80 CM APLICADA EM AMBIENTES DE ÁREA MENOR QUE 5 M². AF_02/2023_PE</v>
          </cell>
          <cell r="C9354" t="str">
            <v>M2</v>
          </cell>
          <cell r="D9354">
            <v>152.54</v>
          </cell>
          <cell r="E9354" t="str">
            <v>Revestimentos Cerâmicos Internos</v>
          </cell>
          <cell r="F9354" t="str">
            <v>SINAPI Mai/26</v>
          </cell>
        </row>
        <row r="9355">
          <cell r="A9355">
            <v>88648</v>
          </cell>
          <cell r="B9355" t="str">
            <v>RODAPÉ CERÂMICO DE 7CM DE ALTURA COM PLACAS TIPO ESMALTADA DE DIMENSÕES 35X35CM. AF_02/2023</v>
          </cell>
          <cell r="C9355" t="str">
            <v>M</v>
          </cell>
          <cell r="D9355">
            <v>8.4700000000000006</v>
          </cell>
          <cell r="E9355" t="str">
            <v>Revestimentos Cerâmicos Internos</v>
          </cell>
          <cell r="F9355" t="str">
            <v>SINAPI Mai/26</v>
          </cell>
        </row>
        <row r="9356">
          <cell r="A9356">
            <v>88649</v>
          </cell>
          <cell r="B9356" t="str">
            <v>RODAPÉ CERÂMICO DE 7CM DE ALTURA COM PLACAS TIPO ESMALTADA DE DIMENSÕES 45X45CM. AF_02/2023</v>
          </cell>
          <cell r="C9356" t="str">
            <v>M</v>
          </cell>
          <cell r="D9356">
            <v>9.5500000000000007</v>
          </cell>
          <cell r="E9356" t="str">
            <v>Revestimentos Cerâmicos Internos</v>
          </cell>
          <cell r="F9356" t="str">
            <v>SINAPI Mai/26</v>
          </cell>
        </row>
        <row r="9357">
          <cell r="A9357">
            <v>88650</v>
          </cell>
          <cell r="B9357" t="str">
            <v>RODAPÉ CERÂMICO DE 7CM DE ALTURA COM PLACAS TIPO ESMALTADA DE DIMENSÕES 60X60CM. AF_02/2023</v>
          </cell>
          <cell r="C9357" t="str">
            <v>M</v>
          </cell>
          <cell r="D9357">
            <v>12.88</v>
          </cell>
          <cell r="E9357" t="str">
            <v>Revestimentos Cerâmicos Internos</v>
          </cell>
          <cell r="F9357" t="str">
            <v>SINAPI Mai/26</v>
          </cell>
        </row>
        <row r="9358">
          <cell r="A9358">
            <v>104619</v>
          </cell>
          <cell r="B9358" t="str">
            <v>RODAPÉ CERÂMICO DE 7CM DE ALTURA COM PLACAS TIPO ESMALTADA DE DIMENSÕES 80X80CM. AF_02/2023</v>
          </cell>
          <cell r="C9358" t="str">
            <v>M</v>
          </cell>
          <cell r="D9358">
            <v>15.22</v>
          </cell>
          <cell r="E9358" t="str">
            <v>Revestimentos Cerâmicos Internos</v>
          </cell>
          <cell r="F9358" t="str">
            <v>SINAPI Mai/26</v>
          </cell>
        </row>
        <row r="9359">
          <cell r="A9359">
            <v>102500</v>
          </cell>
          <cell r="B9359" t="str">
            <v>PINTURA DE DEMARCAÇÃO DE VAGA COM TINTA ACRÍLICA, E = 10 CM, APLICAÇÃO MANUAL. AF_05/2021</v>
          </cell>
          <cell r="C9359" t="str">
            <v>M</v>
          </cell>
          <cell r="D9359">
            <v>5.69</v>
          </cell>
          <cell r="E9359" t="str">
            <v>Sinalização Horizontal Viária</v>
          </cell>
          <cell r="F9359" t="str">
            <v>SINAPI Mai/26</v>
          </cell>
        </row>
        <row r="9360">
          <cell r="A9360">
            <v>102502</v>
          </cell>
          <cell r="B9360" t="str">
            <v>PINTURA DE DEMARCAÇÃO DE VAGA COM TINTA ACRÍLICA, E = 10 CM, APLICAÇÃO MECÂNICA COM DEMARCADORA A TRAÇÃO MANUAL. AF_05/2021</v>
          </cell>
          <cell r="C9360" t="str">
            <v>M</v>
          </cell>
          <cell r="D9360">
            <v>0</v>
          </cell>
          <cell r="E9360" t="str">
            <v>Sinalização Horizontal Viária</v>
          </cell>
          <cell r="F9360" t="str">
            <v>SINAPI Mai/26</v>
          </cell>
        </row>
        <row r="9361">
          <cell r="A9361">
            <v>102510</v>
          </cell>
          <cell r="B9361" t="str">
            <v>PINTURA DE EIXO VIÁRIO COM TINTA RETRORREFLETIVA A BASE DE RESINA ACRÍLICA COM MICROESFERAS DE VIDRO, E = 10 CM, APLICAÇÃO MECÂNICA COM DEMARCADORA A TRAÇÃO MANUAL. AF_05/2021</v>
          </cell>
          <cell r="C9361" t="str">
            <v>M</v>
          </cell>
          <cell r="D9361">
            <v>0</v>
          </cell>
          <cell r="E9361" t="str">
            <v>Sinalização Horizontal Viária</v>
          </cell>
          <cell r="F9361" t="str">
            <v>SINAPI Mai/26</v>
          </cell>
        </row>
        <row r="9362">
          <cell r="A9362">
            <v>102512</v>
          </cell>
          <cell r="B9362" t="str">
            <v>PINTURA DE EIXO VIÁRIO SOBRE ASFALTO COM TINTA RETRORREFLETIVA A BASE DE RESINA ACRÍLICA COM MICROESFERAS DE VIDRO, E = 10 CM, APLICAÇÃO MECÂNICA COM DEMARCADORA AUTOPROPELIDA. AF_05/2021</v>
          </cell>
          <cell r="C9362" t="str">
            <v>M</v>
          </cell>
          <cell r="D9362">
            <v>7.54</v>
          </cell>
          <cell r="E9362" t="str">
            <v>Sinalização Horizontal Viária</v>
          </cell>
          <cell r="F9362" t="str">
            <v>SINAPI Mai/26</v>
          </cell>
        </row>
        <row r="9363">
          <cell r="A9363">
            <v>102501</v>
          </cell>
          <cell r="B9363" t="str">
            <v>PINTURA DE FAIXA DE PEDESTRE OU ZEBRADA COM TINTA ACRÍLICA, E = 30 CM, APLICAÇÃO MANUAL. AF_05/2021</v>
          </cell>
          <cell r="C9363" t="str">
            <v>M2</v>
          </cell>
          <cell r="D9363">
            <v>30.81</v>
          </cell>
          <cell r="E9363" t="str">
            <v>Sinalização Horizontal Viária</v>
          </cell>
          <cell r="F9363" t="str">
            <v>SINAPI Mai/26</v>
          </cell>
        </row>
        <row r="9364">
          <cell r="A9364">
            <v>102503</v>
          </cell>
          <cell r="B9364" t="str">
            <v>PINTURA DE FAIXA DE PEDESTRE OU ZEBRADA COM TINTA ACRÍLICA, E = 30 CM, APLICAÇÃO MECÂNICA COM DEMARCADORA A TRAÇÃO MANUAL. AF_05/2021</v>
          </cell>
          <cell r="C9364" t="str">
            <v>M2</v>
          </cell>
          <cell r="D9364">
            <v>0</v>
          </cell>
          <cell r="E9364" t="str">
            <v>Sinalização Horizontal Viária</v>
          </cell>
          <cell r="F9364" t="str">
            <v>SINAPI Mai/26</v>
          </cell>
        </row>
        <row r="9365">
          <cell r="A9365">
            <v>102508</v>
          </cell>
          <cell r="B9365" t="str">
            <v>PINTURA DE FAIXA DE PEDESTRE OU ZEBRADA COM TINTA EPÓXI, E = 30 CM, APLICAÇÃO MANUAL. AF_05/2021</v>
          </cell>
          <cell r="C9365" t="str">
            <v>M2</v>
          </cell>
          <cell r="D9365">
            <v>55.34</v>
          </cell>
          <cell r="E9365" t="str">
            <v>Sinalização Horizontal Viária</v>
          </cell>
          <cell r="F9365" t="str">
            <v>SINAPI Mai/26</v>
          </cell>
        </row>
        <row r="9366">
          <cell r="A9366">
            <v>102511</v>
          </cell>
          <cell r="B9366" t="str">
            <v>PINTURA DE FAIXA DE PEDESTRE OU ZEBRADA COM TINTA RETRORREFLETIVA A BASE DE RESINA ACRÍLICA COM MICROESFERAS DE VIDRO, E = 30 CM, APLICAÇÃO MECÂNICA COM DEMARCADORA A TRAÇÃO MANUAL. AF_05/2021</v>
          </cell>
          <cell r="C9366" t="str">
            <v>M2</v>
          </cell>
          <cell r="D9366">
            <v>0</v>
          </cell>
          <cell r="E9366" t="str">
            <v>Sinalização Horizontal Viária</v>
          </cell>
          <cell r="F9366" t="str">
            <v>SINAPI Mai/26</v>
          </cell>
        </row>
        <row r="9367">
          <cell r="A9367">
            <v>102509</v>
          </cell>
          <cell r="B9367" t="str">
            <v>PINTURA DE FAIXA DE PEDESTRE OU ZEBRADA TINTA RETRORREFLETIVA A BASE DE RESINA ACRÍLICA COM MICROESFERAS DE VIDRO, E = 30 CM, APLICAÇÃO MANUAL. AF_05/2021</v>
          </cell>
          <cell r="C9367" t="str">
            <v>M2</v>
          </cell>
          <cell r="D9367">
            <v>39.35</v>
          </cell>
          <cell r="E9367" t="str">
            <v>Sinalização Horizontal Viária</v>
          </cell>
          <cell r="F9367" t="str">
            <v>SINAPI Mai/26</v>
          </cell>
        </row>
        <row r="9368">
          <cell r="A9368">
            <v>102498</v>
          </cell>
          <cell r="B9368" t="str">
            <v>PINTURA DE MEIO-FIO COM TINTA BRANCA A BASE DE CAL (CAIAÇÃO). AF_05/2021</v>
          </cell>
          <cell r="C9368" t="str">
            <v>M</v>
          </cell>
          <cell r="D9368">
            <v>2.0699999999999998</v>
          </cell>
          <cell r="E9368" t="str">
            <v>Sinalização Horizontal Viária</v>
          </cell>
          <cell r="F9368" t="str">
            <v>SINAPI Mai/26</v>
          </cell>
        </row>
        <row r="9369">
          <cell r="A9369">
            <v>102519</v>
          </cell>
          <cell r="B9369" t="str">
            <v>PINTURA DE NÚMEROS E LETRAS PARA SINALIZAÇÃO HORIZONTAL, ALTURA 100 MM, APLICADOR SPRAY E MOLDE PLÁSTICO. AF_05/2021</v>
          </cell>
          <cell r="C9369" t="str">
            <v>UN</v>
          </cell>
          <cell r="D9369">
            <v>0</v>
          </cell>
          <cell r="E9369" t="str">
            <v>Sinalização Horizontal Viária</v>
          </cell>
          <cell r="F9369" t="str">
            <v>SINAPI Mai/26</v>
          </cell>
        </row>
        <row r="9370">
          <cell r="A9370">
            <v>102518</v>
          </cell>
          <cell r="B9370" t="str">
            <v>PINTURA DE SÍMBOLO "BICICLETA" COM TINTA ACRÍLICA, UTILIZAÇÃO DE MOLDE PLÁSTICO E APLICAÇÃO MECÂNICA, 150X60 CM. AF_05/2021</v>
          </cell>
          <cell r="C9370" t="str">
            <v>UN</v>
          </cell>
          <cell r="D9370">
            <v>0</v>
          </cell>
          <cell r="E9370" t="str">
            <v>Sinalização Horizontal Viária</v>
          </cell>
          <cell r="F9370" t="str">
            <v>SINAPI Mai/26</v>
          </cell>
        </row>
        <row r="9371">
          <cell r="A9371">
            <v>102514</v>
          </cell>
          <cell r="B9371" t="str">
            <v>PINTURA DE SÍMBOLO "DEFICIENTE FÍSICO" COM TINTA ACRÍLICA, UTILIZAÇÃO DE MOLDE PLÁSTICO E APLICAÇÃO MECÂNICA, 120X120 CM. AF_05/2021</v>
          </cell>
          <cell r="C9371" t="str">
            <v>UN</v>
          </cell>
          <cell r="D9371">
            <v>0</v>
          </cell>
          <cell r="E9371" t="str">
            <v>Sinalização Horizontal Viária</v>
          </cell>
          <cell r="F9371" t="str">
            <v>SINAPI Mai/26</v>
          </cell>
        </row>
        <row r="9372">
          <cell r="A9372">
            <v>102516</v>
          </cell>
          <cell r="B9372" t="str">
            <v>PINTURA DE SÍMBOLO "GESTANTE" COM TINTA ACRÍLICA, UTILIZAÇÃO DE MOLDE PLÁSTICO E APLICAÇÃO MECÂNICA, 120X120 CM. AF_05/2021</v>
          </cell>
          <cell r="C9372" t="str">
            <v>UN</v>
          </cell>
          <cell r="D9372">
            <v>0</v>
          </cell>
          <cell r="E9372" t="str">
            <v>Sinalização Horizontal Viária</v>
          </cell>
          <cell r="F9372" t="str">
            <v>SINAPI Mai/26</v>
          </cell>
        </row>
        <row r="9373">
          <cell r="A9373">
            <v>102515</v>
          </cell>
          <cell r="B9373" t="str">
            <v>PINTURA DE SÍMBOLO "IDOSO" COM TINTA ACRÍLICA, UTILIZAÇÃO DE MOLDE PLÁSTICO E APLICAÇÃO MECÂNICA, 120X120 CM. AF_05/2021</v>
          </cell>
          <cell r="C9373" t="str">
            <v>UN</v>
          </cell>
          <cell r="D9373">
            <v>0</v>
          </cell>
          <cell r="E9373" t="str">
            <v>Sinalização Horizontal Viária</v>
          </cell>
          <cell r="F9373" t="str">
            <v>SINAPI Mai/26</v>
          </cell>
        </row>
        <row r="9374">
          <cell r="A9374">
            <v>102517</v>
          </cell>
          <cell r="B9374" t="str">
            <v>PINTURA DE SÍMBOLO "PEDESTRE" COM TINTA ACRÍLICA, UTILIZAÇÃO DE MOLDE PLÁSTICO E APLICAÇÃO MECÂNICA, 130X90 CM. AF_05/2021</v>
          </cell>
          <cell r="C9374" t="str">
            <v>UN</v>
          </cell>
          <cell r="D9374">
            <v>0</v>
          </cell>
          <cell r="E9374" t="str">
            <v>Sinalização Horizontal Viária</v>
          </cell>
          <cell r="F9374" t="str">
            <v>SINAPI Mai/26</v>
          </cell>
        </row>
        <row r="9375">
          <cell r="A9375">
            <v>102513</v>
          </cell>
          <cell r="B9375" t="str">
            <v>PINTURA DE SÍMBOLOS E TEXTOS COM TINTA ACRÍLICA, DEMARCAÇÃO COM FITA ADESIVA E APLICAÇÃO COM ROLO. AF_05/2021</v>
          </cell>
          <cell r="C9375" t="str">
            <v>M2</v>
          </cell>
          <cell r="D9375">
            <v>60.8</v>
          </cell>
          <cell r="E9375" t="str">
            <v>Sinalização Horizontal Viária</v>
          </cell>
          <cell r="F9375" t="str">
            <v>SINAPI Mai/26</v>
          </cell>
        </row>
        <row r="9376">
          <cell r="A9376">
            <v>103689</v>
          </cell>
          <cell r="B9376" t="str">
            <v>FORNECIMENTO E INSTALAÇÃO DE PLACA DE OBRA COM CHAPA GALVANIZADA E ESTRUTURA DE MADEIRA. AF_03/2022_PS</v>
          </cell>
          <cell r="C9376" t="str">
            <v>M2</v>
          </cell>
          <cell r="D9376">
            <v>506.66</v>
          </cell>
          <cell r="E9376" t="str">
            <v>Sinalização Vertical Viária</v>
          </cell>
          <cell r="F9376" t="str">
            <v>SINAPI Mai/26</v>
          </cell>
        </row>
        <row r="9377">
          <cell r="A9377">
            <v>103702</v>
          </cell>
          <cell r="B9377" t="str">
            <v>FORNECIMENTO E INSTALAÇÃO DE PLACA DE SINALIZAÇÃO EM CHAPA DE ALUMÍNIO EM SUPORTE DE CONCRETO. AF_03/2022</v>
          </cell>
          <cell r="C9377" t="str">
            <v>M2</v>
          </cell>
          <cell r="D9377">
            <v>0</v>
          </cell>
          <cell r="E9377" t="str">
            <v>Sinalização Vertical Viária</v>
          </cell>
          <cell r="F9377" t="str">
            <v>SINAPI Mai/26</v>
          </cell>
        </row>
        <row r="9378">
          <cell r="A9378">
            <v>103700</v>
          </cell>
          <cell r="B9378" t="str">
            <v>FORNECIMENTO E INSTALAÇÃO DE PLACA DE SINALIZAÇÃO EM CHAPA DE ALUMÍNIO EM SUPORTE DE MADEIRA. AF_03/2022</v>
          </cell>
          <cell r="C9378" t="str">
            <v>M2</v>
          </cell>
          <cell r="D9378">
            <v>0</v>
          </cell>
          <cell r="E9378" t="str">
            <v>Sinalização Vertical Viária</v>
          </cell>
          <cell r="F9378" t="str">
            <v>SINAPI Mai/26</v>
          </cell>
        </row>
        <row r="9379">
          <cell r="A9379">
            <v>103698</v>
          </cell>
          <cell r="B9379" t="str">
            <v>FORNECIMENTO E INSTALAÇÃO DE PLACA DE SINALIZAÇÃO EM CHAPA DE ALUMÍNIO EM SUPORTE METÁLICO. AF_03/2022</v>
          </cell>
          <cell r="C9379" t="str">
            <v>M2</v>
          </cell>
          <cell r="D9379">
            <v>0</v>
          </cell>
          <cell r="E9379" t="str">
            <v>Sinalização Vertical Viária</v>
          </cell>
          <cell r="F9379" t="str">
            <v>SINAPI Mai/26</v>
          </cell>
        </row>
        <row r="9380">
          <cell r="A9380">
            <v>103703</v>
          </cell>
          <cell r="B9380" t="str">
            <v>FORNECIMENTO E INSTALAÇÃO DE PLACA DE SINALIZAÇÃO EM CHAPA DE AÇO EM SUPORTE DE CONCRETO. AF_03/2022</v>
          </cell>
          <cell r="C9380" t="str">
            <v>M2</v>
          </cell>
          <cell r="D9380">
            <v>0</v>
          </cell>
          <cell r="E9380" t="str">
            <v>Sinalização Vertical Viária</v>
          </cell>
          <cell r="F9380" t="str">
            <v>SINAPI Mai/26</v>
          </cell>
        </row>
        <row r="9381">
          <cell r="A9381">
            <v>103701</v>
          </cell>
          <cell r="B9381" t="str">
            <v>FORNECIMENTO E INSTALAÇÃO DE PLACA DE SINALIZAÇÃO EM CHAPA DE AÇO EM SUPORTE DE MADEIRA. AF_03/2022</v>
          </cell>
          <cell r="C9381" t="str">
            <v>M2</v>
          </cell>
          <cell r="D9381">
            <v>0</v>
          </cell>
          <cell r="E9381" t="str">
            <v>Sinalização Vertical Viária</v>
          </cell>
          <cell r="F9381" t="str">
            <v>SINAPI Mai/26</v>
          </cell>
        </row>
        <row r="9382">
          <cell r="A9382">
            <v>103699</v>
          </cell>
          <cell r="B9382" t="str">
            <v>FORNECIMENTO E INSTALAÇÃO DE PLACA DE SINALIZAÇÃO EM CHAPA DE AÇO EM SUPORTE METÁLICO. AF_03/2022</v>
          </cell>
          <cell r="C9382" t="str">
            <v>M2</v>
          </cell>
          <cell r="D9382">
            <v>0</v>
          </cell>
          <cell r="E9382" t="str">
            <v>Sinalização Vertical Viária</v>
          </cell>
          <cell r="F9382" t="str">
            <v>SINAPI Mai/26</v>
          </cell>
        </row>
        <row r="9383">
          <cell r="A9383">
            <v>103704</v>
          </cell>
          <cell r="B9383" t="str">
            <v>FORNECIMENTO E INSTALAÇÃO DE PLACA DE SINALIZAÇÃO EM PÓRTICO E SEMI-PÓRTICO. AF_03/2022</v>
          </cell>
          <cell r="C9383" t="str">
            <v>M2</v>
          </cell>
          <cell r="D9383">
            <v>0</v>
          </cell>
          <cell r="E9383" t="str">
            <v>Sinalização Vertical Viária</v>
          </cell>
          <cell r="F9383" t="str">
            <v>SINAPI Mai/26</v>
          </cell>
        </row>
        <row r="9384">
          <cell r="A9384">
            <v>103706</v>
          </cell>
          <cell r="B9384" t="str">
            <v>FORNECIMENTO E INSTALAÇÃO DE PÓRTICO METÁLICO COM VÃO DE 10,3 M. AF_03/2022</v>
          </cell>
          <cell r="C9384" t="str">
            <v>UN</v>
          </cell>
          <cell r="D9384">
            <v>0</v>
          </cell>
          <cell r="E9384" t="str">
            <v>Sinalização Vertical Viária</v>
          </cell>
          <cell r="F9384" t="str">
            <v>SINAPI Mai/26</v>
          </cell>
        </row>
        <row r="9385">
          <cell r="A9385">
            <v>103707</v>
          </cell>
          <cell r="B9385" t="str">
            <v>FORNECIMENTO E INSTALAÇÃO DE PÓRTICO METÁLICO COM VÃO DE 11,4 M. AF_03/2022</v>
          </cell>
          <cell r="C9385" t="str">
            <v>UN</v>
          </cell>
          <cell r="D9385">
            <v>0</v>
          </cell>
          <cell r="E9385" t="str">
            <v>Sinalização Vertical Viária</v>
          </cell>
          <cell r="F9385" t="str">
            <v>SINAPI Mai/26</v>
          </cell>
        </row>
        <row r="9386">
          <cell r="A9386">
            <v>103708</v>
          </cell>
          <cell r="B9386" t="str">
            <v>FORNECIMENTO E INSTALAÇÃO DE PÓRTICO METÁLICO COM VÃO DE 12,5 M. AF_03/2022</v>
          </cell>
          <cell r="C9386" t="str">
            <v>UN</v>
          </cell>
          <cell r="D9386">
            <v>0</v>
          </cell>
          <cell r="E9386" t="str">
            <v>Sinalização Vertical Viária</v>
          </cell>
          <cell r="F9386" t="str">
            <v>SINAPI Mai/26</v>
          </cell>
        </row>
        <row r="9387">
          <cell r="A9387">
            <v>103709</v>
          </cell>
          <cell r="B9387" t="str">
            <v>FORNECIMENTO E INSTALAÇÃO DE PÓRTICO METÁLICO COM VÃO DE 13,6 M. AF_03/2022</v>
          </cell>
          <cell r="C9387" t="str">
            <v>UN</v>
          </cell>
          <cell r="D9387">
            <v>0</v>
          </cell>
          <cell r="E9387" t="str">
            <v>Sinalização Vertical Viária</v>
          </cell>
          <cell r="F9387" t="str">
            <v>SINAPI Mai/26</v>
          </cell>
        </row>
        <row r="9388">
          <cell r="A9388">
            <v>103710</v>
          </cell>
          <cell r="B9388" t="str">
            <v>FORNECIMENTO E INSTALAÇÃO DE PÓRTICO METÁLICO COM VÃO DE 14,8 M. AF_03/2022</v>
          </cell>
          <cell r="C9388" t="str">
            <v>UN</v>
          </cell>
          <cell r="D9388">
            <v>0</v>
          </cell>
          <cell r="E9388" t="str">
            <v>Sinalização Vertical Viária</v>
          </cell>
          <cell r="F9388" t="str">
            <v>SINAPI Mai/26</v>
          </cell>
        </row>
        <row r="9389">
          <cell r="A9389">
            <v>103711</v>
          </cell>
          <cell r="B9389" t="str">
            <v>FORNECIMENTO E INSTALAÇÃO DE PÓRTICO METÁLICO COM VÃO DE 15,9 M. AF_03/2022</v>
          </cell>
          <cell r="C9389" t="str">
            <v>UN</v>
          </cell>
          <cell r="D9389">
            <v>0</v>
          </cell>
          <cell r="E9389" t="str">
            <v>Sinalização Vertical Viária</v>
          </cell>
          <cell r="F9389" t="str">
            <v>SINAPI Mai/26</v>
          </cell>
        </row>
        <row r="9390">
          <cell r="A9390">
            <v>103712</v>
          </cell>
          <cell r="B9390" t="str">
            <v>FORNECIMENTO E INSTALAÇÃO DE PÓRTICO METÁLICO COM VÃO DE 17 M. AF_03/2022</v>
          </cell>
          <cell r="C9390" t="str">
            <v>UN</v>
          </cell>
          <cell r="D9390">
            <v>0</v>
          </cell>
          <cell r="E9390" t="str">
            <v>Sinalização Vertical Viária</v>
          </cell>
          <cell r="F9390" t="str">
            <v>SINAPI Mai/26</v>
          </cell>
        </row>
        <row r="9391">
          <cell r="A9391">
            <v>103713</v>
          </cell>
          <cell r="B9391" t="str">
            <v>FORNECIMENTO E INSTALAÇÃO DE PÓRTICO METÁLICO COM VÃO DE 18,1 M. AF_03/2022</v>
          </cell>
          <cell r="C9391" t="str">
            <v>UN</v>
          </cell>
          <cell r="D9391">
            <v>0</v>
          </cell>
          <cell r="E9391" t="str">
            <v>Sinalização Vertical Viária</v>
          </cell>
          <cell r="F9391" t="str">
            <v>SINAPI Mai/26</v>
          </cell>
        </row>
        <row r="9392">
          <cell r="A9392">
            <v>103714</v>
          </cell>
          <cell r="B9392" t="str">
            <v>FORNECIMENTO E INSTALAÇÃO DE PÓRTICO METÁLICO COM VÃO DE 19,2 M. AF_03/2022</v>
          </cell>
          <cell r="C9392" t="str">
            <v>UN</v>
          </cell>
          <cell r="D9392">
            <v>0</v>
          </cell>
          <cell r="E9392" t="str">
            <v>Sinalização Vertical Viária</v>
          </cell>
          <cell r="F9392" t="str">
            <v>SINAPI Mai/26</v>
          </cell>
        </row>
        <row r="9393">
          <cell r="A9393">
            <v>103715</v>
          </cell>
          <cell r="B9393" t="str">
            <v>FORNECIMENTO E INSTALAÇÃO DE PÓRTICO METÁLICO COM VÃO DE 20,3 M. AF_03/2022</v>
          </cell>
          <cell r="C9393" t="str">
            <v>UN</v>
          </cell>
          <cell r="D9393">
            <v>0</v>
          </cell>
          <cell r="E9393" t="str">
            <v>Sinalização Vertical Viária</v>
          </cell>
          <cell r="F9393" t="str">
            <v>SINAPI Mai/26</v>
          </cell>
        </row>
        <row r="9394">
          <cell r="A9394">
            <v>103716</v>
          </cell>
          <cell r="B9394" t="str">
            <v>FORNECIMENTO E INSTALAÇÃO DE PÓRTICO METÁLICO COM VÃO DE 21,5 M. AF_03/2022</v>
          </cell>
          <cell r="C9394" t="str">
            <v>UN</v>
          </cell>
          <cell r="D9394">
            <v>0</v>
          </cell>
          <cell r="E9394" t="str">
            <v>Sinalização Vertical Viária</v>
          </cell>
          <cell r="F9394" t="str">
            <v>SINAPI Mai/26</v>
          </cell>
        </row>
        <row r="9395">
          <cell r="A9395">
            <v>103717</v>
          </cell>
          <cell r="B9395" t="str">
            <v>FORNECIMENTO E INSTALAÇÃO DE PÓRTICO METÁLICO COM VÃO DE 22,6 M. AF_03/2022</v>
          </cell>
          <cell r="C9395" t="str">
            <v>UN</v>
          </cell>
          <cell r="D9395">
            <v>0</v>
          </cell>
          <cell r="E9395" t="str">
            <v>Sinalização Vertical Viária</v>
          </cell>
          <cell r="F9395" t="str">
            <v>SINAPI Mai/26</v>
          </cell>
        </row>
        <row r="9396">
          <cell r="A9396">
            <v>103718</v>
          </cell>
          <cell r="B9396" t="str">
            <v>FORNECIMENTO E INSTALAÇÃO DE PÓRTICO METÁLICO COM VÃO DE 23,7 M. AF_03/2022</v>
          </cell>
          <cell r="C9396" t="str">
            <v>UN</v>
          </cell>
          <cell r="D9396">
            <v>0</v>
          </cell>
          <cell r="E9396" t="str">
            <v>Sinalização Vertical Viária</v>
          </cell>
          <cell r="F9396" t="str">
            <v>SINAPI Mai/26</v>
          </cell>
        </row>
        <row r="9397">
          <cell r="A9397">
            <v>103719</v>
          </cell>
          <cell r="B9397" t="str">
            <v>FORNECIMENTO E INSTALAÇÃO DE PÓRTICO METÁLICO COM VÃO DE 24,8 M. AF_03/2022</v>
          </cell>
          <cell r="C9397" t="str">
            <v>UN</v>
          </cell>
          <cell r="D9397">
            <v>0</v>
          </cell>
          <cell r="E9397" t="str">
            <v>Sinalização Vertical Viária</v>
          </cell>
          <cell r="F9397" t="str">
            <v>SINAPI Mai/26</v>
          </cell>
        </row>
        <row r="9398">
          <cell r="A9398">
            <v>103720</v>
          </cell>
          <cell r="B9398" t="str">
            <v>FORNECIMENTO E INSTALAÇÃO DE PÓRTICO METÁLICO COM VÃO DE 26 M. AF_03/2022</v>
          </cell>
          <cell r="C9398" t="str">
            <v>UN</v>
          </cell>
          <cell r="D9398">
            <v>0</v>
          </cell>
          <cell r="E9398" t="str">
            <v>Sinalização Vertical Viária</v>
          </cell>
          <cell r="F9398" t="str">
            <v>SINAPI Mai/26</v>
          </cell>
        </row>
        <row r="9399">
          <cell r="A9399">
            <v>103721</v>
          </cell>
          <cell r="B9399" t="str">
            <v>FORNECIMENTO E INSTALAÇÃO DE PÓRTICO METÁLICO COM VÃO DE 27,1 M. AF_03/2022</v>
          </cell>
          <cell r="C9399" t="str">
            <v>UN</v>
          </cell>
          <cell r="D9399">
            <v>0</v>
          </cell>
          <cell r="E9399" t="str">
            <v>Sinalização Vertical Viária</v>
          </cell>
          <cell r="F9399" t="str">
            <v>SINAPI Mai/26</v>
          </cell>
        </row>
        <row r="9400">
          <cell r="A9400">
            <v>103705</v>
          </cell>
          <cell r="B9400" t="str">
            <v>FORNECIMENTO E INSTALAÇÃO DE PÓRTICO METÁLICO COM VÃO DE 9,2 M. AF_03/2022</v>
          </cell>
          <cell r="C9400" t="str">
            <v>UN</v>
          </cell>
          <cell r="D9400">
            <v>0</v>
          </cell>
          <cell r="E9400" t="str">
            <v>Sinalização Vertical Viária</v>
          </cell>
          <cell r="F9400" t="str">
            <v>SINAPI Mai/26</v>
          </cell>
        </row>
        <row r="9401">
          <cell r="A9401">
            <v>103722</v>
          </cell>
          <cell r="B9401" t="str">
            <v>FORNECIMENTO E INSTALAÇÃO DE SEMI PÓRTICO DUPLO METÁLICO COM VÃO DE 2,7 M. AF_03/2022</v>
          </cell>
          <cell r="C9401" t="str">
            <v>UN</v>
          </cell>
          <cell r="D9401">
            <v>0</v>
          </cell>
          <cell r="E9401" t="str">
            <v>Sinalização Vertical Viária</v>
          </cell>
          <cell r="F9401" t="str">
            <v>SINAPI Mai/26</v>
          </cell>
        </row>
        <row r="9402">
          <cell r="A9402">
            <v>103723</v>
          </cell>
          <cell r="B9402" t="str">
            <v>FORNECIMENTO E INSTALAÇÃO DE SEMI PÓRTICO DUPLO METÁLICO COM VÃO DE 3,8 M. AF_03/2022</v>
          </cell>
          <cell r="C9402" t="str">
            <v>UN</v>
          </cell>
          <cell r="D9402">
            <v>0</v>
          </cell>
          <cell r="E9402" t="str">
            <v>Sinalização Vertical Viária</v>
          </cell>
          <cell r="F9402" t="str">
            <v>SINAPI Mai/26</v>
          </cell>
        </row>
        <row r="9403">
          <cell r="A9403">
            <v>103724</v>
          </cell>
          <cell r="B9403" t="str">
            <v>FORNECIMENTO E INSTALAÇÃO DE SEMI PÓRTICO DUPLO METÁLICO COM VÃO DE 4,9 M. AF_03/2022</v>
          </cell>
          <cell r="C9403" t="str">
            <v>UN</v>
          </cell>
          <cell r="D9403">
            <v>0</v>
          </cell>
          <cell r="E9403" t="str">
            <v>Sinalização Vertical Viária</v>
          </cell>
          <cell r="F9403" t="str">
            <v>SINAPI Mai/26</v>
          </cell>
        </row>
        <row r="9404">
          <cell r="A9404">
            <v>103725</v>
          </cell>
          <cell r="B9404" t="str">
            <v>FORNECIMENTO E INSTALAÇÃO DE SEMI PÓRTICO DUPLO METÁLICO COM VÃO DE 6 M. AF_03/2022</v>
          </cell>
          <cell r="C9404" t="str">
            <v>UN</v>
          </cell>
          <cell r="D9404">
            <v>0</v>
          </cell>
          <cell r="E9404" t="str">
            <v>Sinalização Vertical Viária</v>
          </cell>
          <cell r="F9404" t="str">
            <v>SINAPI Mai/26</v>
          </cell>
        </row>
        <row r="9405">
          <cell r="A9405">
            <v>103726</v>
          </cell>
          <cell r="B9405" t="str">
            <v>FORNECIMENTO E INSTALAÇÃO DE SEMI PÓRTICO DUPLO METÁLICO COM VÃO DE 7,2 M. AF_03/2022</v>
          </cell>
          <cell r="C9405" t="str">
            <v>UN</v>
          </cell>
          <cell r="D9405">
            <v>0</v>
          </cell>
          <cell r="E9405" t="str">
            <v>Sinalização Vertical Viária</v>
          </cell>
          <cell r="F9405" t="str">
            <v>SINAPI Mai/26</v>
          </cell>
        </row>
        <row r="9406">
          <cell r="A9406">
            <v>103727</v>
          </cell>
          <cell r="B9406" t="str">
            <v>FORNECIMENTO E INSTALAÇÃO DE SEMI PÓRTICO DUPLO METÁLICO COM VÃO DE 8,3 M. AF_03/2022</v>
          </cell>
          <cell r="C9406" t="str">
            <v>UN</v>
          </cell>
          <cell r="D9406">
            <v>0</v>
          </cell>
          <cell r="E9406" t="str">
            <v>Sinalização Vertical Viária</v>
          </cell>
          <cell r="F9406" t="str">
            <v>SINAPI Mai/26</v>
          </cell>
        </row>
        <row r="9407">
          <cell r="A9407">
            <v>103728</v>
          </cell>
          <cell r="B9407" t="str">
            <v>FORNECIMENTO E INSTALAÇÃO DE SEMI PÓRTICO METÁLICO COM VÃO DE 2,7 M. AF_03/2022</v>
          </cell>
          <cell r="C9407" t="str">
            <v>UN</v>
          </cell>
          <cell r="D9407">
            <v>0</v>
          </cell>
          <cell r="E9407" t="str">
            <v>Sinalização Vertical Viária</v>
          </cell>
          <cell r="F9407" t="str">
            <v>SINAPI Mai/26</v>
          </cell>
        </row>
        <row r="9408">
          <cell r="A9408">
            <v>103729</v>
          </cell>
          <cell r="B9408" t="str">
            <v>FORNECIMENTO E INSTALAÇÃO DE SEMI PÓRTICO METÁLICO COM VÃO DE 3,8 M. AF_03/2022</v>
          </cell>
          <cell r="C9408" t="str">
            <v>UN</v>
          </cell>
          <cell r="D9408">
            <v>0</v>
          </cell>
          <cell r="E9408" t="str">
            <v>Sinalização Vertical Viária</v>
          </cell>
          <cell r="F9408" t="str">
            <v>SINAPI Mai/26</v>
          </cell>
        </row>
        <row r="9409">
          <cell r="A9409">
            <v>103730</v>
          </cell>
          <cell r="B9409" t="str">
            <v>FORNECIMENTO E INSTALAÇÃO DE SEMI PÓRTICO METÁLICO COM VÃO DE 4,9 M. AF_03/2022</v>
          </cell>
          <cell r="C9409" t="str">
            <v>UN</v>
          </cell>
          <cell r="D9409">
            <v>0</v>
          </cell>
          <cell r="E9409" t="str">
            <v>Sinalização Vertical Viária</v>
          </cell>
          <cell r="F9409" t="str">
            <v>SINAPI Mai/26</v>
          </cell>
        </row>
        <row r="9410">
          <cell r="A9410">
            <v>103731</v>
          </cell>
          <cell r="B9410" t="str">
            <v>FORNECIMENTO E INSTALAÇÃO DE SEMI PÓRTICO METÁLICO COM VÃO DE 6 M. AF_03/2022</v>
          </cell>
          <cell r="C9410" t="str">
            <v>UN</v>
          </cell>
          <cell r="D9410">
            <v>0</v>
          </cell>
          <cell r="E9410" t="str">
            <v>Sinalização Vertical Viária</v>
          </cell>
          <cell r="F9410" t="str">
            <v>SINAPI Mai/26</v>
          </cell>
        </row>
        <row r="9411">
          <cell r="A9411">
            <v>103732</v>
          </cell>
          <cell r="B9411" t="str">
            <v>FORNECIMENTO E INSTALAÇÃO DE SEMI PÓRTICO METÁLICO COM VÃO DE 7,2 M. AF_03/2022</v>
          </cell>
          <cell r="C9411" t="str">
            <v>UN</v>
          </cell>
          <cell r="D9411">
            <v>0</v>
          </cell>
          <cell r="E9411" t="str">
            <v>Sinalização Vertical Viária</v>
          </cell>
          <cell r="F9411" t="str">
            <v>SINAPI Mai/26</v>
          </cell>
        </row>
        <row r="9412">
          <cell r="A9412">
            <v>103733</v>
          </cell>
          <cell r="B9412" t="str">
            <v>FORNECIMENTO E INSTALAÇÃO DE SEMI PÓRTICO METÁLICO COM VÃO DE 8,3 M. AF_03/2022</v>
          </cell>
          <cell r="C9412" t="str">
            <v>UN</v>
          </cell>
          <cell r="D9412">
            <v>0</v>
          </cell>
          <cell r="E9412" t="str">
            <v>Sinalização Vertical Viária</v>
          </cell>
          <cell r="F9412" t="str">
            <v>SINAPI Mai/26</v>
          </cell>
        </row>
        <row r="9413">
          <cell r="A9413">
            <v>103696</v>
          </cell>
          <cell r="B9413" t="str">
            <v>FORNECIMENTO E INSTALAÇÃO DE SUPORTE DE MADEIRA PARA PLACAS DE SINALIZAÇÃO EM CONCRETO, COM H= DE 2,5 M E SEÇÃO DE 7,5 X 7,5 CM. AF_03/2022</v>
          </cell>
          <cell r="C9413" t="str">
            <v>UN</v>
          </cell>
          <cell r="D9413">
            <v>160.85</v>
          </cell>
          <cell r="E9413" t="str">
            <v>Sinalização Vertical Viária</v>
          </cell>
          <cell r="F9413" t="str">
            <v>SINAPI Mai/26</v>
          </cell>
        </row>
        <row r="9414">
          <cell r="A9414">
            <v>103697</v>
          </cell>
          <cell r="B9414" t="str">
            <v>FORNECIMENTO E INSTALAÇÃO DE SUPORTE DE MADEIRA PARA PLACAS DE SINALIZAÇÃO, EM BASE DE CONCRETO, COM H= DE 2,0 M E SEÇÃO DE 7,5 X 7,5 CM. AF_03/2022</v>
          </cell>
          <cell r="C9414" t="str">
            <v>UN</v>
          </cell>
          <cell r="D9414">
            <v>148.69</v>
          </cell>
          <cell r="E9414" t="str">
            <v>Sinalização Vertical Viária</v>
          </cell>
          <cell r="F9414" t="str">
            <v>SINAPI Mai/26</v>
          </cell>
        </row>
        <row r="9415">
          <cell r="A9415">
            <v>103695</v>
          </cell>
          <cell r="B9415" t="str">
            <v>FORNECIMENTO E INSTALAÇÃO DE SUPORTE DE MADEIRA PARA PLACAS DE SINALIZAÇÃO, EM SOLO, COM H= DE 2,0 M E SEÇÃO DE 7,5 X 7,5 CM. AF_03/2022</v>
          </cell>
          <cell r="C9415" t="str">
            <v>UN</v>
          </cell>
          <cell r="D9415">
            <v>110.02</v>
          </cell>
          <cell r="E9415" t="str">
            <v>Sinalização Vertical Viária</v>
          </cell>
          <cell r="F9415" t="str">
            <v>SINAPI Mai/26</v>
          </cell>
        </row>
        <row r="9416">
          <cell r="A9416">
            <v>103694</v>
          </cell>
          <cell r="B9416" t="str">
            <v>FORNECIMENTO E INSTALAÇÃO DE SUPORTE DE MADEIRA PARA PLACAS DE SINALIZAÇÃO, EM SOLO, COM H= DE 2,5 M E SEÇÃO DE 7,5 X 7,5 CM. AF_03/2022</v>
          </cell>
          <cell r="C9416" t="str">
            <v>UN</v>
          </cell>
          <cell r="D9416">
            <v>122.18</v>
          </cell>
          <cell r="E9416" t="str">
            <v>Sinalização Vertical Viária</v>
          </cell>
          <cell r="F9416" t="str">
            <v>SINAPI Mai/26</v>
          </cell>
        </row>
        <row r="9417">
          <cell r="A9417">
            <v>103690</v>
          </cell>
          <cell r="B9417" t="str">
            <v>FORNECIMENTO E INSTALAÇÃO DE SUPORTE METÁLICO GALVANIZADO PARA PLACAS DE SINALIZAÇÃO EM SOLO, COM H= DE 2,5 M E DIÂMETRO DE 2''. AF_03/2022</v>
          </cell>
          <cell r="C9417" t="str">
            <v>UN</v>
          </cell>
          <cell r="D9417">
            <v>0</v>
          </cell>
          <cell r="E9417" t="str">
            <v>Sinalização Vertical Viária</v>
          </cell>
          <cell r="F9417" t="str">
            <v>SINAPI Mai/26</v>
          </cell>
        </row>
        <row r="9418">
          <cell r="A9418">
            <v>103693</v>
          </cell>
          <cell r="B9418" t="str">
            <v>FORNECIMENTO E INSTALAÇÃO DE SUPORTE METÁLICO GALVANIZADO PARA PLACAS DE SINALIZAÇÃO, EM BASE DE CONCRETO, COM H= DE 2,0 M E DIÂMETRO DE 2''. AF_03/2022</v>
          </cell>
          <cell r="C9418" t="str">
            <v>UN</v>
          </cell>
          <cell r="D9418">
            <v>0</v>
          </cell>
          <cell r="E9418" t="str">
            <v>Sinalização Vertical Viária</v>
          </cell>
          <cell r="F9418" t="str">
            <v>SINAPI Mai/26</v>
          </cell>
        </row>
        <row r="9419">
          <cell r="A9419">
            <v>103692</v>
          </cell>
          <cell r="B9419" t="str">
            <v>FORNECIMENTO E INSTALAÇÃO DE SUPORTE METÁLICO GALVANIZADO PARA PLACAS DE SINALIZAÇÃO, EM BASE DE CONCRETO, COM H= DE 2,5 M E DIÂMETRO DE 2''. AF_03/2022</v>
          </cell>
          <cell r="C9419" t="str">
            <v>UN</v>
          </cell>
          <cell r="D9419">
            <v>0</v>
          </cell>
          <cell r="E9419" t="str">
            <v>Sinalização Vertical Viária</v>
          </cell>
          <cell r="F9419" t="str">
            <v>SINAPI Mai/26</v>
          </cell>
        </row>
        <row r="9420">
          <cell r="A9420">
            <v>103691</v>
          </cell>
          <cell r="B9420" t="str">
            <v>FORNECIMENTO E INSTALAÇÃO DE SUPORTE METÁLICO GALVANIZADO PARA PLACAS DE SINALIZAÇÃO, EM SOLO, COM H= DE 2,0 M E DIÂMETRO DE 2''. AF_03/2022</v>
          </cell>
          <cell r="C9420" t="str">
            <v>UN</v>
          </cell>
          <cell r="D9420">
            <v>0</v>
          </cell>
          <cell r="E9420" t="str">
            <v>Sinalização Vertical Viária</v>
          </cell>
          <cell r="F9420" t="str">
            <v>SINAPI Mai/26</v>
          </cell>
        </row>
        <row r="9421">
          <cell r="A9421">
            <v>96987</v>
          </cell>
          <cell r="B9421" t="str">
            <v>BASE METÁLICA PARA MASTRO 1 ½" PARA SPDA - FORNECIMENTO E INSTALAÇÃO. AF_08/2023</v>
          </cell>
          <cell r="C9421" t="str">
            <v>UN</v>
          </cell>
          <cell r="D9421">
            <v>152</v>
          </cell>
          <cell r="E9421" t="str">
            <v>Sistema de Proteção contra Descargas Atmosféricas - SPDA</v>
          </cell>
          <cell r="F9421" t="str">
            <v>SINAPI Mai/26</v>
          </cell>
        </row>
        <row r="9422">
          <cell r="A9422">
            <v>96989</v>
          </cell>
          <cell r="B9422" t="str">
            <v>CAPTOR TIPO FRANKLIN PARA SPDA - FORNECIMENTO E INSTALAÇÃO. AF_08/2023</v>
          </cell>
          <cell r="C9422" t="str">
            <v>UN</v>
          </cell>
          <cell r="D9422">
            <v>140.13</v>
          </cell>
          <cell r="E9422" t="str">
            <v>Sistema de Proteção contra Descargas Atmosféricas - SPDA</v>
          </cell>
          <cell r="F9422" t="str">
            <v>SINAPI Mai/26</v>
          </cell>
        </row>
        <row r="9423">
          <cell r="A9423">
            <v>104749</v>
          </cell>
          <cell r="B9423" t="str">
            <v>CONECTOR GRAMPO METÁLICO TIPO OLHAL, PARA SPDA, PARA HASTE DE ATERRAMENTO DE 3/4'' E CABOS DE 10 A 50 MM2 - FORNECIMENTO E INSTALAÇÃO. AF_08/2023</v>
          </cell>
          <cell r="C9423" t="str">
            <v>UN</v>
          </cell>
          <cell r="D9423">
            <v>25.13</v>
          </cell>
          <cell r="E9423" t="str">
            <v>Sistema de Proteção contra Descargas Atmosféricas - SPDA</v>
          </cell>
          <cell r="F9423" t="str">
            <v>SINAPI Mai/26</v>
          </cell>
        </row>
        <row r="9424">
          <cell r="A9424">
            <v>104750</v>
          </cell>
          <cell r="B9424" t="str">
            <v>CONECTOR GRAMPO METÁLICO TIPO OLHAL, PARA SPDA, PARA HASTE DE ATERRAMENTO DE 5/8'' E CABOS DE 10 A 50 MM2 - FORNECIMENTO E INSTALAÇÃO. AF_08/2023</v>
          </cell>
          <cell r="C9424" t="str">
            <v>UN</v>
          </cell>
          <cell r="D9424">
            <v>21.17</v>
          </cell>
          <cell r="E9424" t="str">
            <v>Sistema de Proteção contra Descargas Atmosféricas - SPDA</v>
          </cell>
          <cell r="F9424" t="str">
            <v>SINAPI Mai/26</v>
          </cell>
        </row>
        <row r="9425">
          <cell r="A9425">
            <v>104751</v>
          </cell>
          <cell r="B9425" t="str">
            <v>CONECTOR GRAMPO PARALELO METÁLICO, PARA SPDA, PARA CABOS DE 6 A 50 MM2 - FORNECIMENTO E INSTALAÇÃO. AF_08/2023</v>
          </cell>
          <cell r="C9425" t="str">
            <v>UN</v>
          </cell>
          <cell r="D9425">
            <v>27.96</v>
          </cell>
          <cell r="E9425" t="str">
            <v>Sistema de Proteção contra Descargas Atmosféricas - SPDA</v>
          </cell>
          <cell r="F9425" t="str">
            <v>SINAPI Mai/26</v>
          </cell>
        </row>
        <row r="9426">
          <cell r="A9426">
            <v>104752</v>
          </cell>
          <cell r="B9426" t="str">
            <v>CONECTOR SPLIT-BOLT, PARA SPDA, PARA CABOS ATÉ 35 MM2 - FORNECIMENTO E INSTALAÇÃO. AF_08/2023</v>
          </cell>
          <cell r="C9426" t="str">
            <v>UN</v>
          </cell>
          <cell r="D9426">
            <v>25.39</v>
          </cell>
          <cell r="E9426" t="str">
            <v>Sistema de Proteção contra Descargas Atmosféricas - SPDA</v>
          </cell>
          <cell r="F9426" t="str">
            <v>SINAPI Mai/26</v>
          </cell>
        </row>
        <row r="9427">
          <cell r="A9427">
            <v>104753</v>
          </cell>
          <cell r="B9427" t="str">
            <v>CONECTOR SPLIT-BOLT, PARA SPDA, PARA CABOS ATÉ 50 MM2 - FORNECIMENTO E INSTALAÇÃO. AF_08/2023</v>
          </cell>
          <cell r="C9427" t="str">
            <v>UN</v>
          </cell>
          <cell r="D9427">
            <v>29.69</v>
          </cell>
          <cell r="E9427" t="str">
            <v>Sistema de Proteção contra Descargas Atmosféricas - SPDA</v>
          </cell>
          <cell r="F9427" t="str">
            <v>SINAPI Mai/26</v>
          </cell>
        </row>
        <row r="9428">
          <cell r="A9428">
            <v>104754</v>
          </cell>
          <cell r="B9428" t="str">
            <v>CONECTOR SPLIT-BOLT, PARA SPDA, PARA CABOS ATÉ 70 MM2 - FORNECIMENTO E INSTALAÇÃO. AF_08/2023</v>
          </cell>
          <cell r="C9428" t="str">
            <v>UN</v>
          </cell>
          <cell r="D9428">
            <v>37.07</v>
          </cell>
          <cell r="E9428" t="str">
            <v>Sistema de Proteção contra Descargas Atmosféricas - SPDA</v>
          </cell>
          <cell r="F9428" t="str">
            <v>SINAPI Mai/26</v>
          </cell>
        </row>
        <row r="9429">
          <cell r="A9429">
            <v>104755</v>
          </cell>
          <cell r="B9429" t="str">
            <v>CONECTOR SPLIT-BOLT, PARA SPDA, PARA CABOS ATÉ 95 MM2 - FORNECIMENTO E INSTALAÇÃO. AF_08/2023</v>
          </cell>
          <cell r="C9429" t="str">
            <v>UN</v>
          </cell>
          <cell r="D9429">
            <v>48.51</v>
          </cell>
          <cell r="E9429" t="str">
            <v>Sistema de Proteção contra Descargas Atmosféricas - SPDA</v>
          </cell>
          <cell r="F9429" t="str">
            <v>SINAPI Mai/26</v>
          </cell>
        </row>
        <row r="9430">
          <cell r="A9430">
            <v>96982</v>
          </cell>
          <cell r="B9430" t="str">
            <v>CONECTOR SPLIT-BOLT, PARA SPDA, PARA CABOS DE 16 A 70 MM2 - FORNECIMENTO E INSTALAÇÃO. AF_08/2023</v>
          </cell>
          <cell r="C9430" t="str">
            <v>UN</v>
          </cell>
          <cell r="D9430">
            <v>0</v>
          </cell>
          <cell r="E9430" t="str">
            <v>Sistema de Proteção contra Descargas Atmosféricas - SPDA</v>
          </cell>
          <cell r="F9430" t="str">
            <v>SINAPI Mai/26</v>
          </cell>
        </row>
        <row r="9431">
          <cell r="A9431">
            <v>96993</v>
          </cell>
          <cell r="B9431" t="str">
            <v>CONJUNTO DE ESTAIAMENTO PARA MASTRO DE SPDA (COMPRIMENTO DOS ESTAIS = 12 M) - FORNECIMENTO E INSTALAÇÃO. AF_08/2023</v>
          </cell>
          <cell r="C9431" t="str">
            <v>UN</v>
          </cell>
          <cell r="D9431">
            <v>0</v>
          </cell>
          <cell r="E9431" t="str">
            <v>Sistema de Proteção contra Descargas Atmosféricas - SPDA</v>
          </cell>
          <cell r="F9431" t="str">
            <v>SINAPI Mai/26</v>
          </cell>
        </row>
        <row r="9432">
          <cell r="A9432">
            <v>96990</v>
          </cell>
          <cell r="B9432" t="str">
            <v>CONJUNTO DE ESTAIAMENTO PARA MASTRO DE SPDA (COMPRIMENTO DOS ESTAIS = 2 M) - FORNECIMENTO E INSTALAÇÃO. AF_08/2023</v>
          </cell>
          <cell r="C9432" t="str">
            <v>UN</v>
          </cell>
          <cell r="D9432">
            <v>0</v>
          </cell>
          <cell r="E9432" t="str">
            <v>Sistema de Proteção contra Descargas Atmosféricas - SPDA</v>
          </cell>
          <cell r="F9432" t="str">
            <v>SINAPI Mai/26</v>
          </cell>
        </row>
        <row r="9433">
          <cell r="A9433">
            <v>96991</v>
          </cell>
          <cell r="B9433" t="str">
            <v>CONJUNTO DE ESTAIAMENTO PARA MASTRO DE SPDA (COMPRIMENTO DOS ESTAIS = 4 M) - FORNECIMENTO E INSTALAÇÃO. AF_08/2023</v>
          </cell>
          <cell r="C9433" t="str">
            <v>UN</v>
          </cell>
          <cell r="D9433">
            <v>0</v>
          </cell>
          <cell r="E9433" t="str">
            <v>Sistema de Proteção contra Descargas Atmosféricas - SPDA</v>
          </cell>
          <cell r="F9433" t="str">
            <v>SINAPI Mai/26</v>
          </cell>
        </row>
        <row r="9434">
          <cell r="A9434">
            <v>96992</v>
          </cell>
          <cell r="B9434" t="str">
            <v>CONJUNTO DE ESTAIAMENTO PARA MASTRO DE SPDA (COMPRIMENTO DOS ESTAIS = 8 M) - FORNECIMENTO E INSTALAÇÃO. AF_08/2023</v>
          </cell>
          <cell r="C9434" t="str">
            <v>UN</v>
          </cell>
          <cell r="D9434">
            <v>0</v>
          </cell>
          <cell r="E9434" t="str">
            <v>Sistema de Proteção contra Descargas Atmosféricas - SPDA</v>
          </cell>
          <cell r="F9434" t="str">
            <v>SINAPI Mai/26</v>
          </cell>
        </row>
        <row r="9435">
          <cell r="A9435">
            <v>96994</v>
          </cell>
          <cell r="B9435" t="str">
            <v>CONJUNTO PARA-RAIOS TIPO FRANKLIN PARA SPDA (INCLUSO BASE METÁLICA, MASTRO COM 6 M, CAPTOR FRANKLIN E CONJUNTO DE ESTAIAMENTO COM 3 ESTAIS FLEXÍVEIS DE 4 M) - FORNECIMENTO E INSTALAÇÃO. AF_08/2023</v>
          </cell>
          <cell r="C9435" t="str">
            <v>UN</v>
          </cell>
          <cell r="D9435">
            <v>0</v>
          </cell>
          <cell r="E9435" t="str">
            <v>Sistema de Proteção contra Descargas Atmosféricas - SPDA</v>
          </cell>
          <cell r="F9435" t="str">
            <v>SINAPI Mai/26</v>
          </cell>
        </row>
        <row r="9436">
          <cell r="A9436">
            <v>96973</v>
          </cell>
          <cell r="B9436" t="str">
            <v>CORDOALHA DE COBRE NU 35 MM², NÃO ENTERRADA, COM ISOLADOR - FORNECIMENTO E INSTALAÇÃO. AF_08/2023</v>
          </cell>
          <cell r="C9436" t="str">
            <v>M</v>
          </cell>
          <cell r="D9436">
            <v>87.24</v>
          </cell>
          <cell r="E9436" t="str">
            <v>Sistema de Proteção contra Descargas Atmosféricas - SPDA</v>
          </cell>
          <cell r="F9436" t="str">
            <v>SINAPI Mai/26</v>
          </cell>
        </row>
        <row r="9437">
          <cell r="A9437">
            <v>104743</v>
          </cell>
          <cell r="B9437" t="str">
            <v>CORDOALHA DE COBRE NU 35 MM², NÃO ENTERRADA, COM PRESILHA - FORNECIMENTO E INSTALAÇÃO. AF_08/2023</v>
          </cell>
          <cell r="C9437" t="str">
            <v>M</v>
          </cell>
          <cell r="D9437">
            <v>0</v>
          </cell>
          <cell r="E9437" t="str">
            <v>Sistema de Proteção contra Descargas Atmosféricas - SPDA</v>
          </cell>
          <cell r="F9437" t="str">
            <v>SINAPI Mai/26</v>
          </cell>
        </row>
        <row r="9438">
          <cell r="A9438">
            <v>96977</v>
          </cell>
          <cell r="B9438" t="str">
            <v>CORDOALHA DE COBRE NU 50 MM², ENTERRADA - FORNECIMENTO E INSTALAÇÃO. AF_08/2023</v>
          </cell>
          <cell r="C9438" t="str">
            <v>M</v>
          </cell>
          <cell r="D9438">
            <v>66.92</v>
          </cell>
          <cell r="E9438" t="str">
            <v>Sistema de Proteção contra Descargas Atmosféricas - SPDA</v>
          </cell>
          <cell r="F9438" t="str">
            <v>SINAPI Mai/26</v>
          </cell>
        </row>
        <row r="9439">
          <cell r="A9439">
            <v>96974</v>
          </cell>
          <cell r="B9439" t="str">
            <v>CORDOALHA DE COBRE NU 50 MM², NÃO ENTERRADA, COM ISOLADOR - FORNECIMENTO E INSTALAÇÃO. AF_08/2023</v>
          </cell>
          <cell r="C9439" t="str">
            <v>M</v>
          </cell>
          <cell r="D9439">
            <v>111.98</v>
          </cell>
          <cell r="E9439" t="str">
            <v>Sistema de Proteção contra Descargas Atmosféricas - SPDA</v>
          </cell>
          <cell r="F9439" t="str">
            <v>SINAPI Mai/26</v>
          </cell>
        </row>
        <row r="9440">
          <cell r="A9440">
            <v>104744</v>
          </cell>
          <cell r="B9440" t="str">
            <v>CORDOALHA DE COBRE NU 50 MM², NÃO ENTERRADA, COM PRESILHA - FORNECIMENTO E INSTALAÇÃO. AF_08/2023</v>
          </cell>
          <cell r="C9440" t="str">
            <v>M</v>
          </cell>
          <cell r="D9440">
            <v>0</v>
          </cell>
          <cell r="E9440" t="str">
            <v>Sistema de Proteção contra Descargas Atmosféricas - SPDA</v>
          </cell>
          <cell r="F9440" t="str">
            <v>SINAPI Mai/26</v>
          </cell>
        </row>
        <row r="9441">
          <cell r="A9441">
            <v>96978</v>
          </cell>
          <cell r="B9441" t="str">
            <v>CORDOALHA DE COBRE NU 70 MM², ENTERRADA - FORNECIMENTO E INSTALAÇÃO. AF_08/2023</v>
          </cell>
          <cell r="C9441" t="str">
            <v>M</v>
          </cell>
          <cell r="D9441">
            <v>88.1</v>
          </cell>
          <cell r="E9441" t="str">
            <v>Sistema de Proteção contra Descargas Atmosféricas - SPDA</v>
          </cell>
          <cell r="F9441" t="str">
            <v>SINAPI Mai/26</v>
          </cell>
        </row>
        <row r="9442">
          <cell r="A9442">
            <v>96975</v>
          </cell>
          <cell r="B9442" t="str">
            <v>CORDOALHA DE COBRE NU 70 MM², NÃO ENTERRADA, COM ISOLADOR - FORNECIMENTO E INSTALAÇÃO. AF_08/2023</v>
          </cell>
          <cell r="C9442" t="str">
            <v>M</v>
          </cell>
          <cell r="D9442">
            <v>137.86000000000001</v>
          </cell>
          <cell r="E9442" t="str">
            <v>Sistema de Proteção contra Descargas Atmosféricas - SPDA</v>
          </cell>
          <cell r="F9442" t="str">
            <v>SINAPI Mai/26</v>
          </cell>
        </row>
        <row r="9443">
          <cell r="A9443">
            <v>104745</v>
          </cell>
          <cell r="B9443" t="str">
            <v>CORDOALHA DE COBRE NU 70 MM², NÃO ENTERRADA, COM PRESILHA - FORNECIMENTO E INSTALAÇÃO. AF_08/2023</v>
          </cell>
          <cell r="C9443" t="str">
            <v>M</v>
          </cell>
          <cell r="D9443">
            <v>0</v>
          </cell>
          <cell r="E9443" t="str">
            <v>Sistema de Proteção contra Descargas Atmosféricas - SPDA</v>
          </cell>
          <cell r="F9443" t="str">
            <v>SINAPI Mai/26</v>
          </cell>
        </row>
        <row r="9444">
          <cell r="A9444">
            <v>96979</v>
          </cell>
          <cell r="B9444" t="str">
            <v>CORDOALHA DE COBRE NU 95 MM², ENTERRADA - FORNECIMENTO E INSTALAÇÃO. AF_08/2023</v>
          </cell>
          <cell r="C9444" t="str">
            <v>M</v>
          </cell>
          <cell r="D9444">
            <v>125.83</v>
          </cell>
          <cell r="E9444" t="str">
            <v>Sistema de Proteção contra Descargas Atmosféricas - SPDA</v>
          </cell>
          <cell r="F9444" t="str">
            <v>SINAPI Mai/26</v>
          </cell>
        </row>
        <row r="9445">
          <cell r="A9445">
            <v>96976</v>
          </cell>
          <cell r="B9445" t="str">
            <v>CORDOALHA DE COBRE NU 95 MM², NÃO ENTERRADA, COM ISOLADOR - FORNECIMENTO E INSTALAÇÃO. AF_08/2023</v>
          </cell>
          <cell r="C9445" t="str">
            <v>M</v>
          </cell>
          <cell r="D9445">
            <v>179.87</v>
          </cell>
          <cell r="E9445" t="str">
            <v>Sistema de Proteção contra Descargas Atmosféricas - SPDA</v>
          </cell>
          <cell r="F9445" t="str">
            <v>SINAPI Mai/26</v>
          </cell>
        </row>
        <row r="9446">
          <cell r="A9446">
            <v>96984</v>
          </cell>
          <cell r="B9446" t="str">
            <v>ELETRODUTO PVC RÍGIDO, DIÂMETRO 40MM, COM 3 METROS, PARA SPDA - FORNECIMENTO E INSTALAÇÃO. AF_08/2023</v>
          </cell>
          <cell r="C9446" t="str">
            <v>UN</v>
          </cell>
          <cell r="D9446">
            <v>75.040000000000006</v>
          </cell>
          <cell r="E9446" t="str">
            <v>Sistema de Proteção contra Descargas Atmosféricas - SPDA</v>
          </cell>
          <cell r="F9446" t="str">
            <v>SINAPI Mai/26</v>
          </cell>
        </row>
        <row r="9447">
          <cell r="A9447">
            <v>96980</v>
          </cell>
          <cell r="B9447" t="str">
            <v>FITA DE ALUMÍNIO 70 MM² PARA SPDA - FORNECIMENTO E INSTALAÇÃO. AF_08/2023</v>
          </cell>
          <cell r="C9447" t="str">
            <v>M</v>
          </cell>
          <cell r="D9447">
            <v>0</v>
          </cell>
          <cell r="E9447" t="str">
            <v>Sistema de Proteção contra Descargas Atmosféricas - SPDA</v>
          </cell>
          <cell r="F9447" t="str">
            <v>SINAPI Mai/26</v>
          </cell>
        </row>
        <row r="9448">
          <cell r="A9448">
            <v>96986</v>
          </cell>
          <cell r="B9448" t="str">
            <v>HASTE DE ATERRAMENTO, DIÂMETRO 3/4", COM 3 METROS - FORNECIMENTO E INSTALAÇÃO. AF_08/2023</v>
          </cell>
          <cell r="C9448" t="str">
            <v>UN</v>
          </cell>
          <cell r="D9448">
            <v>131.33000000000001</v>
          </cell>
          <cell r="E9448" t="str">
            <v>Sistema de Proteção contra Descargas Atmosféricas - SPDA</v>
          </cell>
          <cell r="F9448" t="str">
            <v>SINAPI Mai/26</v>
          </cell>
        </row>
        <row r="9449">
          <cell r="A9449">
            <v>96985</v>
          </cell>
          <cell r="B9449" t="str">
            <v>HASTE DE ATERRAMENTO, DIÂMETRO 5/8", COM 3 METROS - FORNECIMENTO E INSTALAÇÃO. AF_08/2023</v>
          </cell>
          <cell r="C9449" t="str">
            <v>UN</v>
          </cell>
          <cell r="D9449">
            <v>87.65</v>
          </cell>
          <cell r="E9449" t="str">
            <v>Sistema de Proteção contra Descargas Atmosféricas - SPDA</v>
          </cell>
          <cell r="F9449" t="str">
            <v>SINAPI Mai/26</v>
          </cell>
        </row>
        <row r="9450">
          <cell r="A9450">
            <v>96988</v>
          </cell>
          <cell r="B9450" t="str">
            <v>MASTRO 1 ½", COM 3 METROS, PARA SPDA - FORNECIMENTO E INSTALAÇÃO. AF_08/2023</v>
          </cell>
          <cell r="C9450" t="str">
            <v>UN</v>
          </cell>
          <cell r="D9450">
            <v>167.58</v>
          </cell>
          <cell r="E9450" t="str">
            <v>Sistema de Proteção contra Descargas Atmosféricas - SPDA</v>
          </cell>
          <cell r="F9450" t="str">
            <v>SINAPI Mai/26</v>
          </cell>
        </row>
        <row r="9451">
          <cell r="A9451">
            <v>104746</v>
          </cell>
          <cell r="B9451" t="str">
            <v>MINI CAPTOR PARA SPDA - FORNECIMENTO E INSTALAÇÃO. AF_08/2023</v>
          </cell>
          <cell r="C9451" t="str">
            <v>UN</v>
          </cell>
          <cell r="D9451">
            <v>31.23</v>
          </cell>
          <cell r="E9451" t="str">
            <v>Sistema de Proteção contra Descargas Atmosféricas - SPDA</v>
          </cell>
          <cell r="F9451" t="str">
            <v>SINAPI Mai/26</v>
          </cell>
        </row>
        <row r="9452">
          <cell r="A9452">
            <v>104747</v>
          </cell>
          <cell r="B9452" t="str">
            <v>PRESILHA PARA FIXAÇÃO DE CORDOALHA NÃO ENTERRADA PARA SPDA - FORNECIMENTO E INSTALAÇÃO. AF_08/2023</v>
          </cell>
          <cell r="C9452" t="str">
            <v>UN</v>
          </cell>
          <cell r="D9452">
            <v>0</v>
          </cell>
          <cell r="E9452" t="str">
            <v>Sistema de Proteção contra Descargas Atmosféricas - SPDA</v>
          </cell>
          <cell r="F9452" t="str">
            <v>SINAPI Mai/26</v>
          </cell>
        </row>
        <row r="9453">
          <cell r="A9453">
            <v>96983</v>
          </cell>
          <cell r="B9453" t="str">
            <v>SOLDA EXOTÉRMICA PARA SPDA - FORNECIMENTO E INSTALAÇÃO. AF_08/2023</v>
          </cell>
          <cell r="C9453" t="str">
            <v>UN</v>
          </cell>
          <cell r="D9453">
            <v>0</v>
          </cell>
          <cell r="E9453" t="str">
            <v>Sistema de Proteção contra Descargas Atmosféricas - SPDA</v>
          </cell>
          <cell r="F9453" t="str">
            <v>SINAPI Mai/26</v>
          </cell>
        </row>
        <row r="9454">
          <cell r="A9454">
            <v>104748</v>
          </cell>
          <cell r="B9454" t="str">
            <v>SUPORTE ISOLADOR 2 DESCIDAS PARA FIXAÇÃO DA CORDOALHA DE COBRE EM MASTRO 1 1/2" DE SPDA - FORNECIMENTO E INSTALAÇÃO. AF_08/2023</v>
          </cell>
          <cell r="C9454" t="str">
            <v>UN</v>
          </cell>
          <cell r="D9454">
            <v>0</v>
          </cell>
          <cell r="E9454" t="str">
            <v>Sistema de Proteção contra Descargas Atmosféricas - SPDA</v>
          </cell>
          <cell r="F9454" t="str">
            <v>SINAPI Mai/26</v>
          </cell>
        </row>
        <row r="9455">
          <cell r="A9455">
            <v>98463</v>
          </cell>
          <cell r="B9455" t="str">
            <v>SUPORTE ISOLADOR PARA FIXAÇÃO DA CORDOALHA DE COBRE EM ALVENARIA OU CONCRETO - FORNECIMENTO E INSTALAÇÃO. AF_08/2023</v>
          </cell>
          <cell r="C9455" t="str">
            <v>UN</v>
          </cell>
          <cell r="D9455">
            <v>33.700000000000003</v>
          </cell>
          <cell r="E9455" t="str">
            <v>Sistema de Proteção contra Descargas Atmosféricas - SPDA</v>
          </cell>
          <cell r="F9455" t="str">
            <v>SINAPI Mai/26</v>
          </cell>
        </row>
        <row r="9456">
          <cell r="A9456">
            <v>104827</v>
          </cell>
          <cell r="B9456" t="str">
            <v>INSTALAÇÃO E FORNECIMENTO DE PAINEL FIXO NA PAREDE COM TOMADAS E SAÍDAS PARA GASES MEDICINAIS. AF_11/2023</v>
          </cell>
          <cell r="C9456" t="str">
            <v>UN</v>
          </cell>
          <cell r="D9456">
            <v>0</v>
          </cell>
          <cell r="E9456" t="str">
            <v>Sistemas Hospitalares - Pontos de Consumo</v>
          </cell>
          <cell r="F9456" t="str">
            <v>SINAPI Mai/26</v>
          </cell>
        </row>
        <row r="9457">
          <cell r="A9457">
            <v>104828</v>
          </cell>
          <cell r="B9457" t="str">
            <v>INSTALAÇÃO E FORNECIMENTO DE PAINEL SUSPENSO COM TOMADAS E SAÍDAS PARA GASES MEDICINAIS. AF_11/2023</v>
          </cell>
          <cell r="C9457" t="str">
            <v>UN</v>
          </cell>
          <cell r="D9457">
            <v>0</v>
          </cell>
          <cell r="E9457" t="str">
            <v>Sistemas Hospitalares - Pontos de Consumo</v>
          </cell>
          <cell r="F9457" t="str">
            <v>SINAPI Mai/26</v>
          </cell>
        </row>
        <row r="9458">
          <cell r="A9458">
            <v>104824</v>
          </cell>
          <cell r="B9458" t="str">
            <v>INSTALAÇÃO E FORNECIMENTO DE POSTO PAREDE, INTERNO OU EXTERNO, PARA REDE DE GASES HOSPITALARES, COM VÁLVULA DE IMPACTO P/ESTANQUEIDADE, PRESSÃO MÁX. TRAB. 8,0 KGF/CM2, CONEXÕES, COM CANOPLA PLÁSTICA COM INDICAÇÃO DO TIPO DE GÁS, COMPLETO. AF_11/2023</v>
          </cell>
          <cell r="C9458" t="str">
            <v>UN</v>
          </cell>
          <cell r="D9458">
            <v>0</v>
          </cell>
          <cell r="E9458" t="str">
            <v>Sistemas Hospitalares - Pontos de Consumo</v>
          </cell>
          <cell r="F9458" t="str">
            <v>SINAPI Mai/26</v>
          </cell>
        </row>
        <row r="9459">
          <cell r="A9459">
            <v>104826</v>
          </cell>
          <cell r="B9459" t="str">
            <v>INSTALAÇÃO E FORNECIMENTO DE RÉGUA DE INALOTERAPIA DE PAREDE PARA REDE DE GÁS COMPRIMIDO, COM 3 PONTOS DE CONSUMO DE GASES IDENTIFICADOS, EM PERFIL DE ALUMÍNIO, APROX. 40 CM, INCLUI VÁLVULA DE IMPACTO E CONEXÕES EM LATÃO, COMPLETO. AF_11/2023</v>
          </cell>
          <cell r="C9459" t="str">
            <v>UN</v>
          </cell>
          <cell r="D9459">
            <v>0</v>
          </cell>
          <cell r="E9459" t="str">
            <v>Sistemas Hospitalares - Pontos de Consumo</v>
          </cell>
          <cell r="F9459" t="str">
            <v>SINAPI Mai/26</v>
          </cell>
        </row>
        <row r="9460">
          <cell r="A9460">
            <v>104825</v>
          </cell>
          <cell r="B9460" t="str">
            <v>INSTALAÇÃO E FORNECIMENTO DE RÉGUA DE INALOTERAPIA DE PAREDE PARA REDE DE GÁS OXIGÊNIO, COM 3 PONTOS DE CONSUMO DE GASES IDENTIFICADOS, EM PERFIL DE ALUMÍNIO ANODIZ., APROX. 40 CM, INCLUI VÁLVULA DE IMPACTO E CONEXÕES EM LATÃO, COMPLETO. AF_11/2023</v>
          </cell>
          <cell r="C9460" t="str">
            <v>UN</v>
          </cell>
          <cell r="D9460">
            <v>0</v>
          </cell>
          <cell r="E9460" t="str">
            <v>Sistemas Hospitalares - Pontos de Consumo</v>
          </cell>
          <cell r="F9460" t="str">
            <v>SINAPI Mai/26</v>
          </cell>
        </row>
        <row r="9461">
          <cell r="A9461">
            <v>104993</v>
          </cell>
          <cell r="B9461" t="str">
            <v>CAIXA DE EMBUTIR EM AÇO GALVANIZADO PARA ABRIGO DE HIDRÔMETRO - FORNECIMENTO E INSTALAÇÃO (EXCLUSIVE HIDRÔMETRO). AF_03/2024</v>
          </cell>
          <cell r="C9461" t="str">
            <v>UN</v>
          </cell>
          <cell r="D9461">
            <v>0</v>
          </cell>
          <cell r="E9461" t="str">
            <v>Sistemas de Medição</v>
          </cell>
          <cell r="F9461" t="str">
            <v>SINAPI Mai/26</v>
          </cell>
        </row>
        <row r="9462">
          <cell r="A9462">
            <v>104994</v>
          </cell>
          <cell r="B9462" t="str">
            <v>CAIXA DE EMBUTIR EM POLICARBONATO PARA ABRIGO DE HIDRÔMETRO - FORNECIMENTO E INSTALAÇÃO (EXCLUSIVE HIDRÔMETRO). AF_03/2024</v>
          </cell>
          <cell r="C9462" t="str">
            <v>UN</v>
          </cell>
          <cell r="D9462">
            <v>0</v>
          </cell>
          <cell r="E9462" t="str">
            <v>Sistemas de Medição</v>
          </cell>
          <cell r="F9462" t="str">
            <v>SINAPI Mai/26</v>
          </cell>
        </row>
        <row r="9463">
          <cell r="A9463">
            <v>104995</v>
          </cell>
          <cell r="B9463" t="str">
            <v>CAIXA DE EMBUTIR EM POLIPROPILENO PARA ABRIGO DE HIDRÔMETRO - FORNECIMENTO E INSTALAÇÃO (EXCLUSIVE HIDRÔMETRO). AF_03/2024</v>
          </cell>
          <cell r="C9463" t="str">
            <v>UN</v>
          </cell>
          <cell r="D9463">
            <v>0</v>
          </cell>
          <cell r="E9463" t="str">
            <v>Sistemas de Medição</v>
          </cell>
          <cell r="F9463" t="str">
            <v>SINAPI Mai/26</v>
          </cell>
        </row>
        <row r="9464">
          <cell r="A9464">
            <v>104996</v>
          </cell>
          <cell r="B9464" t="str">
            <v>CAIXA DE SOBREPOR EM AÇO GALVANIZADO PARA ABRIGO DE HIDRÔMETRO - FORNECIMENTO E INSTALAÇÃO (EXCLUSIVE HIDRÔMETRO). AF_03/2024</v>
          </cell>
          <cell r="C9464" t="str">
            <v>UN</v>
          </cell>
          <cell r="D9464">
            <v>0</v>
          </cell>
          <cell r="E9464" t="str">
            <v>Sistemas de Medição</v>
          </cell>
          <cell r="F9464" t="str">
            <v>SINAPI Mai/26</v>
          </cell>
        </row>
        <row r="9465">
          <cell r="A9465">
            <v>95676</v>
          </cell>
          <cell r="B9465" t="str">
            <v>CAIXA EM CONCRETO PRÉ-MOLDADO PARA ABRIGO DE HIDRÔMETRO COM DN 20 MM - FORNECIMENTO E INSTALAÇÃO. AF_03/2024</v>
          </cell>
          <cell r="C9465" t="str">
            <v>UN</v>
          </cell>
          <cell r="D9465">
            <v>157.22</v>
          </cell>
          <cell r="E9465" t="str">
            <v>Sistemas de Medição</v>
          </cell>
          <cell r="F9465" t="str">
            <v>SINAPI Mai/26</v>
          </cell>
        </row>
        <row r="9466">
          <cell r="A9466">
            <v>95677</v>
          </cell>
          <cell r="B9466" t="str">
            <v>CAIXA EM CONCRETO PRÉ-MOLDADO PARA ABRIGO DE HIDRÔMETRO COM DN 25 MM - FORNECIMENTO E INSTALAÇÃO (EXCLUSIVE HIDRÔMETRO). AF_03/2024</v>
          </cell>
          <cell r="C9466" t="str">
            <v>UN</v>
          </cell>
          <cell r="D9466">
            <v>0</v>
          </cell>
          <cell r="E9466" t="str">
            <v>Sistemas de Medição</v>
          </cell>
          <cell r="F9466" t="str">
            <v>SINAPI Mai/26</v>
          </cell>
        </row>
        <row r="9467">
          <cell r="A9467">
            <v>105135</v>
          </cell>
          <cell r="B9467" t="str">
            <v>HIDRÔMETRO DN 1 1/2", 20 M³/H - FORNECIMENTO E INSTALAÇÃO. AF_03/2024</v>
          </cell>
          <cell r="C9467" t="str">
            <v>UN</v>
          </cell>
          <cell r="D9467">
            <v>1009.88</v>
          </cell>
          <cell r="E9467" t="str">
            <v>Sistemas de Medição</v>
          </cell>
          <cell r="F9467" t="str">
            <v>SINAPI Mai/26</v>
          </cell>
        </row>
        <row r="9468">
          <cell r="A9468">
            <v>104998</v>
          </cell>
          <cell r="B9468" t="str">
            <v>HIDRÔMETRO DN 1", 10 M³/H - FORNECIMENTO E INSTALAÇÃO. AF_03/2024</v>
          </cell>
          <cell r="C9468" t="str">
            <v>UN</v>
          </cell>
          <cell r="D9468">
            <v>622.14</v>
          </cell>
          <cell r="E9468" t="str">
            <v>Sistemas de Medição</v>
          </cell>
          <cell r="F9468" t="str">
            <v>SINAPI Mai/26</v>
          </cell>
        </row>
        <row r="9469">
          <cell r="A9469">
            <v>104997</v>
          </cell>
          <cell r="B9469" t="str">
            <v>HIDRÔMETRO DN 1", 7 M³/H - FORNECIMENTO E INSTALAÇÃO. AF_03/2024</v>
          </cell>
          <cell r="C9469" t="str">
            <v>UN</v>
          </cell>
          <cell r="D9469">
            <v>468.46</v>
          </cell>
          <cell r="E9469" t="str">
            <v>Sistemas de Medição</v>
          </cell>
          <cell r="F9469" t="str">
            <v>SINAPI Mai/26</v>
          </cell>
        </row>
        <row r="9470">
          <cell r="A9470">
            <v>95673</v>
          </cell>
          <cell r="B9470" t="str">
            <v>HIDRÔMETRO DN 1/2", 1,5 M3/H - FORNECIMENTO E INSTALAÇÃO. AF_03/2024</v>
          </cell>
          <cell r="C9470" t="str">
            <v>UN</v>
          </cell>
          <cell r="D9470">
            <v>141.88</v>
          </cell>
          <cell r="E9470" t="str">
            <v>Sistemas de Medição</v>
          </cell>
          <cell r="F9470" t="str">
            <v>SINAPI Mai/26</v>
          </cell>
        </row>
        <row r="9471">
          <cell r="A9471">
            <v>95674</v>
          </cell>
          <cell r="B9471" t="str">
            <v>HIDRÔMETRO DN 1/2", 3,0 M3/H - FORNECIMENTO E INSTALAÇÃO. AF_03/2024</v>
          </cell>
          <cell r="C9471" t="str">
            <v>UN</v>
          </cell>
          <cell r="D9471">
            <v>149.96</v>
          </cell>
          <cell r="E9471" t="str">
            <v>Sistemas de Medição</v>
          </cell>
          <cell r="F9471" t="str">
            <v>SINAPI Mai/26</v>
          </cell>
        </row>
        <row r="9472">
          <cell r="A9472">
            <v>104992</v>
          </cell>
          <cell r="B9472" t="str">
            <v>HIDRÔMETRO DN 2", 30 M³/H - FORNECIMENTO E INSTALAÇÃO. AF_03/2024</v>
          </cell>
          <cell r="C9472" t="str">
            <v>UN</v>
          </cell>
          <cell r="D9472">
            <v>1405.75</v>
          </cell>
          <cell r="E9472" t="str">
            <v>Sistemas de Medição</v>
          </cell>
          <cell r="F9472" t="str">
            <v>SINAPI Mai/26</v>
          </cell>
        </row>
        <row r="9473">
          <cell r="A9473">
            <v>95675</v>
          </cell>
          <cell r="B9473" t="str">
            <v>HIDRÔMETRO DN 3/4", 5,0 M3/H - FORNECIMENTO E INSTALAÇÃO. AF_03/2024</v>
          </cell>
          <cell r="C9473" t="str">
            <v>UN</v>
          </cell>
          <cell r="D9473">
            <v>185.05</v>
          </cell>
          <cell r="E9473" t="str">
            <v>Sistemas de Medição</v>
          </cell>
          <cell r="F9473" t="str">
            <v>SINAPI Mai/26</v>
          </cell>
        </row>
        <row r="9474">
          <cell r="A9474">
            <v>95648</v>
          </cell>
          <cell r="B9474" t="str">
            <v>KIT CAVALETE PARA MEDIÇÃO DE ÁGUA - ENTRADA INDIVIDUALIZADA, EM CPVC DN 28 MM (1"), PARA 1 MEDIDOR - FORNECIMENTO E INSTALAÇÃO (EXCLUSIVE HIDRÔMETRO). AF_03/2024</v>
          </cell>
          <cell r="C9474" t="str">
            <v>UN</v>
          </cell>
          <cell r="D9474">
            <v>681.41</v>
          </cell>
          <cell r="E9474" t="str">
            <v>Sistemas de Medição</v>
          </cell>
          <cell r="F9474" t="str">
            <v>SINAPI Mai/26</v>
          </cell>
        </row>
        <row r="9475">
          <cell r="A9475">
            <v>95649</v>
          </cell>
          <cell r="B9475" t="str">
            <v>KIT CAVALETE PARA MEDIÇÃO DE ÁGUA - ENTRADA INDIVIDUALIZADA, EM CPVC DN 28 MM (1"), PARA 2 MEDIDORES - FORNECIMENTO E INSTALAÇÃO (EXCLUSIVE HIDRÔMETRO). AF_03/2024</v>
          </cell>
          <cell r="C9475" t="str">
            <v>UN</v>
          </cell>
          <cell r="D9475">
            <v>1173.77</v>
          </cell>
          <cell r="E9475" t="str">
            <v>Sistemas de Medição</v>
          </cell>
          <cell r="F9475" t="str">
            <v>SINAPI Mai/26</v>
          </cell>
        </row>
        <row r="9476">
          <cell r="A9476">
            <v>95650</v>
          </cell>
          <cell r="B9476" t="str">
            <v>KIT CAVALETE PARA MEDIÇÃO DE ÁGUA - ENTRADA INDIVIDUALIZADA, EM CPVC DN 28 MM (1"), PARA 3 MEDIDORES - FORNECIMENTO E INSTALAÇÃO (EXCLUSIVE HIDRÔMETRO). AF_03/2024</v>
          </cell>
          <cell r="C9476" t="str">
            <v>UN</v>
          </cell>
          <cell r="D9476">
            <v>1714.75</v>
          </cell>
          <cell r="E9476" t="str">
            <v>Sistemas de Medição</v>
          </cell>
          <cell r="F9476" t="str">
            <v>SINAPI Mai/26</v>
          </cell>
        </row>
        <row r="9477">
          <cell r="A9477">
            <v>95651</v>
          </cell>
          <cell r="B9477" t="str">
            <v>KIT CAVALETE PARA MEDIÇÃO DE ÁGUA - ENTRADA INDIVIDUALIZADA, EM CPVC DN 28 MM (1"), PARA 4 MEDIDORES - FORNECIMENTO E INSTALAÇÃO (EXCLUSIVE HIDRÔMETRO). AF_03/2024</v>
          </cell>
          <cell r="C9477" t="str">
            <v>UN</v>
          </cell>
          <cell r="D9477">
            <v>2226.56</v>
          </cell>
          <cell r="E9477" t="str">
            <v>Sistemas de Medição</v>
          </cell>
          <cell r="F9477" t="str">
            <v>SINAPI Mai/26</v>
          </cell>
        </row>
        <row r="9478">
          <cell r="A9478">
            <v>95652</v>
          </cell>
          <cell r="B9478" t="str">
            <v>KIT CAVALETE PARA MEDIÇÃO DE ÁGUA - ENTRADA INDIVIDUALIZADA, EM CPVC DN 35 MM (1 1/4"), PARA 1 MEDIDOR - FORNECIMENTO E INSTALAÇÃO (EXCLUSIVE HIDRÔMETRO). AF_03/2024</v>
          </cell>
          <cell r="C9478" t="str">
            <v>UN</v>
          </cell>
          <cell r="D9478">
            <v>838.97</v>
          </cell>
          <cell r="E9478" t="str">
            <v>Sistemas de Medição</v>
          </cell>
          <cell r="F9478" t="str">
            <v>SINAPI Mai/26</v>
          </cell>
        </row>
        <row r="9479">
          <cell r="A9479">
            <v>95653</v>
          </cell>
          <cell r="B9479" t="str">
            <v>KIT CAVALETE PARA MEDIÇÃO DE ÁGUA - ENTRADA INDIVIDUALIZADA, EM CPVC DN 35 MM (1 1/4"), PARA 2 MEDIDORES - FORNECIMENTO E INSTALAÇÃO (EXCLUSIVE HIDRÔMETRO). AF_03/2024</v>
          </cell>
          <cell r="C9479" t="str">
            <v>UN</v>
          </cell>
          <cell r="D9479">
            <v>1486.7</v>
          </cell>
          <cell r="E9479" t="str">
            <v>Sistemas de Medição</v>
          </cell>
          <cell r="F9479" t="str">
            <v>SINAPI Mai/26</v>
          </cell>
        </row>
        <row r="9480">
          <cell r="A9480">
            <v>95654</v>
          </cell>
          <cell r="B9480" t="str">
            <v>KIT CAVALETE PARA MEDIÇÃO DE ÁGUA - ENTRADA INDIVIDUALIZADA, EM CPVC DN 35 MM (1 1/4"), PARA 3 MEDIDORES - FORNECIMENTO E INSTALAÇÃO (EXCLUSIVE HIDRÔMETRO). AF_03/2024</v>
          </cell>
          <cell r="C9480" t="str">
            <v>UN</v>
          </cell>
          <cell r="D9480">
            <v>2189.63</v>
          </cell>
          <cell r="E9480" t="str">
            <v>Sistemas de Medição</v>
          </cell>
          <cell r="F9480" t="str">
            <v>SINAPI Mai/26</v>
          </cell>
        </row>
        <row r="9481">
          <cell r="A9481">
            <v>95655</v>
          </cell>
          <cell r="B9481" t="str">
            <v>KIT CAVALETE PARA MEDIÇÃO DE ÁGUA - ENTRADA INDIVIDUALIZADA, EM CPVC DN 35 MM (1 1/4"), PARA 4 MEDIDORES - FORNECIMENTO E INSTALAÇÃO (EXCLUSIVE HIDRÔMETRO). AF_03/2024</v>
          </cell>
          <cell r="C9481" t="str">
            <v>UN</v>
          </cell>
          <cell r="D9481">
            <v>2855.35</v>
          </cell>
          <cell r="E9481" t="str">
            <v>Sistemas de Medição</v>
          </cell>
          <cell r="F9481" t="str">
            <v>SINAPI Mai/26</v>
          </cell>
        </row>
        <row r="9482">
          <cell r="A9482">
            <v>95657</v>
          </cell>
          <cell r="B9482" t="str">
            <v>KIT CAVALETE PARA MEDIÇÃO DE ÁGUA - ENTRADA INDIVIDUALIZADA, EM PPR PN20 DN 25 MM (3/4") PARA 1 MEDIDOR - FORNECIMENTO E INSTALAÇÃO (EXCLUSIVE HIDRÔMETRO). AF_03/2024</v>
          </cell>
          <cell r="C9482" t="str">
            <v>UN</v>
          </cell>
          <cell r="D9482">
            <v>381.43</v>
          </cell>
          <cell r="E9482" t="str">
            <v>Sistemas de Medição</v>
          </cell>
          <cell r="F9482" t="str">
            <v>SINAPI Mai/26</v>
          </cell>
        </row>
        <row r="9483">
          <cell r="A9483">
            <v>95658</v>
          </cell>
          <cell r="B9483" t="str">
            <v>KIT CAVALETE PARA MEDIÇÃO DE ÁGUA - ENTRADA INDIVIDUALIZADA, EM PPR PN20 DN 25 MM (3/4") PARA 2 MEDIDORES - FORNECIMENTO E INSTALAÇÃO (EXCLUSIVE HIDRÔMETRO). AF_03/2024</v>
          </cell>
          <cell r="C9483" t="str">
            <v>UN</v>
          </cell>
          <cell r="D9483">
            <v>690.92</v>
          </cell>
          <cell r="E9483" t="str">
            <v>Sistemas de Medição</v>
          </cell>
          <cell r="F9483" t="str">
            <v>SINAPI Mai/26</v>
          </cell>
        </row>
        <row r="9484">
          <cell r="A9484">
            <v>95659</v>
          </cell>
          <cell r="B9484" t="str">
            <v>KIT CAVALETE PARA MEDIÇÃO DE ÁGUA - ENTRADA INDIVIDUALIZADA, EM PPR PN20 DN 25 MM (3/4") PARA 3 MEDIDORES - FORNECIMENTO E INSTALAÇÃO (EXCLUSIVE HIDRÔMETRO). AF_03/2024</v>
          </cell>
          <cell r="C9484" t="str">
            <v>UN</v>
          </cell>
          <cell r="D9484">
            <v>1027.3900000000001</v>
          </cell>
          <cell r="E9484" t="str">
            <v>Sistemas de Medição</v>
          </cell>
          <cell r="F9484" t="str">
            <v>SINAPI Mai/26</v>
          </cell>
        </row>
        <row r="9485">
          <cell r="A9485">
            <v>95660</v>
          </cell>
          <cell r="B9485" t="str">
            <v>KIT CAVALETE PARA MEDIÇÃO DE ÁGUA - ENTRADA INDIVIDUALIZADA, EM PPR PN20 DN 25 MM (3/4") PARA 4 MEDIDORES - FORNECIMENTO E INSTALAÇÃO (EXCLUSIVE HIDRÔMETRO). AF_03/2024</v>
          </cell>
          <cell r="C9485" t="str">
            <v>UN</v>
          </cell>
          <cell r="D9485">
            <v>1345.33</v>
          </cell>
          <cell r="E9485" t="str">
            <v>Sistemas de Medição</v>
          </cell>
          <cell r="F9485" t="str">
            <v>SINAPI Mai/26</v>
          </cell>
        </row>
        <row r="9486">
          <cell r="A9486">
            <v>95661</v>
          </cell>
          <cell r="B9486" t="str">
            <v>KIT CAVALETE PARA MEDIÇÃO DE ÁGUA - ENTRADA INDIVIDUALIZADA, EM PPR PN20 DN 32 MM (1") PARA 1 MEDIDOR - FORNECIMENTO E INSTALAÇÃO (EXCLUSIVE HIDRÔMETRO). AF_03/2024</v>
          </cell>
          <cell r="C9486" t="str">
            <v>UN</v>
          </cell>
          <cell r="D9486">
            <v>466.25</v>
          </cell>
          <cell r="E9486" t="str">
            <v>Sistemas de Medição</v>
          </cell>
          <cell r="F9486" t="str">
            <v>SINAPI Mai/26</v>
          </cell>
        </row>
        <row r="9487">
          <cell r="A9487">
            <v>95662</v>
          </cell>
          <cell r="B9487" t="str">
            <v>KIT CAVALETE PARA MEDIÇÃO DE ÁGUA - ENTRADA INDIVIDUALIZADA, EM PPR PN20 DN 32 MM (1") PARA 2 MEDIDORES - FORNECIMENTO E INSTALAÇÃO (EXCLUSIVE HIDRÔMETRO). AF_03/2024</v>
          </cell>
          <cell r="C9487" t="str">
            <v>UN</v>
          </cell>
          <cell r="D9487">
            <v>858.86</v>
          </cell>
          <cell r="E9487" t="str">
            <v>Sistemas de Medição</v>
          </cell>
          <cell r="F9487" t="str">
            <v>SINAPI Mai/26</v>
          </cell>
        </row>
        <row r="9488">
          <cell r="A9488">
            <v>95663</v>
          </cell>
          <cell r="B9488" t="str">
            <v>KIT CAVALETE PARA MEDIÇÃO DE ÁGUA - ENTRADA INDIVIDUALIZADA, EM PPR PN20 DN 32 MM (1") PARA 3 MEDIDORES - FORNECIMENTO E INSTALAÇÃO (EXCLUSIVE HIDRÔMETRO). AF_03/2024</v>
          </cell>
          <cell r="C9488" t="str">
            <v>UN</v>
          </cell>
          <cell r="D9488">
            <v>1283.55</v>
          </cell>
          <cell r="E9488" t="str">
            <v>Sistemas de Medição</v>
          </cell>
          <cell r="F9488" t="str">
            <v>SINAPI Mai/26</v>
          </cell>
        </row>
        <row r="9489">
          <cell r="A9489">
            <v>95664</v>
          </cell>
          <cell r="B9489" t="str">
            <v>KIT CAVALETE PARA MEDIÇÃO DE ÁGUA - ENTRADA INDIVIDUALIZADA, EM PPR PN20 DN 32 MM (1") PARA 4 MEDIDORES - FORNECIMENTO E INSTALAÇÃO (EXCLUSIVE HIDRÔMETRO). AF_03/2024</v>
          </cell>
          <cell r="C9489" t="str">
            <v>UN</v>
          </cell>
          <cell r="D9489">
            <v>1683.45</v>
          </cell>
          <cell r="E9489" t="str">
            <v>Sistemas de Medição</v>
          </cell>
          <cell r="F9489" t="str">
            <v>SINAPI Mai/26</v>
          </cell>
        </row>
        <row r="9490">
          <cell r="A9490">
            <v>95665</v>
          </cell>
          <cell r="B9490" t="str">
            <v>KIT CAVALETE PARA MEDIÇÃO DE ÁGUA - ENTRADA INDIVIDUALIZADA, EM PPR PN25 DN 25 MM (3/4") PARA 1 MEDIDOR - FORNECIMENTO E INSTALAÇÃO (EXCLUSIVE HIDRÔMETRO). AF_03/2024</v>
          </cell>
          <cell r="C9490" t="str">
            <v>UN</v>
          </cell>
          <cell r="D9490">
            <v>421.78</v>
          </cell>
          <cell r="E9490" t="str">
            <v>Sistemas de Medição</v>
          </cell>
          <cell r="F9490" t="str">
            <v>SINAPI Mai/26</v>
          </cell>
        </row>
        <row r="9491">
          <cell r="A9491">
            <v>95666</v>
          </cell>
          <cell r="B9491" t="str">
            <v>KIT CAVALETE PARA MEDIÇÃO DE ÁGUA - ENTRADA INDIVIDUALIZADA, EM PPR PN25 DN 25 MM (3/4") PARA 2 MEDIDORES - FORNECIMENTO E INSTALAÇÃO (EXCLUSIVE HIDRÔMETRO). AF_03/2024</v>
          </cell>
          <cell r="C9491" t="str">
            <v>UN</v>
          </cell>
          <cell r="D9491">
            <v>744.04</v>
          </cell>
          <cell r="E9491" t="str">
            <v>Sistemas de Medição</v>
          </cell>
          <cell r="F9491" t="str">
            <v>SINAPI Mai/26</v>
          </cell>
        </row>
        <row r="9492">
          <cell r="A9492">
            <v>95667</v>
          </cell>
          <cell r="B9492" t="str">
            <v>KIT CAVALETE PARA MEDIÇÃO DE ÁGUA - ENTRADA INDIVIDUALIZADA, EM PPR PN25 DN 25 MM (3/4") PARA 3 MEDIDORES - FORNECIMENTO E INSTALAÇÃO (EXCLUSIVE HIDRÔMETRO). AF_03/2024</v>
          </cell>
          <cell r="C9492" t="str">
            <v>UN</v>
          </cell>
          <cell r="D9492">
            <v>1101.3699999999999</v>
          </cell>
          <cell r="E9492" t="str">
            <v>Sistemas de Medição</v>
          </cell>
          <cell r="F9492" t="str">
            <v>SINAPI Mai/26</v>
          </cell>
        </row>
        <row r="9493">
          <cell r="A9493">
            <v>95668</v>
          </cell>
          <cell r="B9493" t="str">
            <v>KIT CAVALETE PARA MEDIÇÃO DE ÁGUA - ENTRADA INDIVIDUALIZADA, EM PPR PN25 DN 25 MM (3/4") PARA 4 MEDIDORES - FORNECIMENTO E INSTALAÇÃO (EXCLUSIVE HIDRÔMETRO). AF_03/2024</v>
          </cell>
          <cell r="C9493" t="str">
            <v>UN</v>
          </cell>
          <cell r="D9493">
            <v>1437.57</v>
          </cell>
          <cell r="E9493" t="str">
            <v>Sistemas de Medição</v>
          </cell>
          <cell r="F9493" t="str">
            <v>SINAPI Mai/26</v>
          </cell>
        </row>
        <row r="9494">
          <cell r="A9494">
            <v>95669</v>
          </cell>
          <cell r="B9494" t="str">
            <v>KIT CAVALETE PARA MEDIÇÃO DE ÁGUA - ENTRADA INDIVIDUALIZADA, EM PPR PN25 DN 32 MM (1") PARA 1 MEDIDOR - FORNECIMENTO E INSTALAÇÃO (EXCLUSIVE HIDRÔMETRO). AF_03/2024</v>
          </cell>
          <cell r="C9494" t="str">
            <v>UN</v>
          </cell>
          <cell r="D9494">
            <v>502.48</v>
          </cell>
          <cell r="E9494" t="str">
            <v>Sistemas de Medição</v>
          </cell>
          <cell r="F9494" t="str">
            <v>SINAPI Mai/26</v>
          </cell>
        </row>
        <row r="9495">
          <cell r="A9495">
            <v>95670</v>
          </cell>
          <cell r="B9495" t="str">
            <v>KIT CAVALETE PARA MEDIÇÃO DE ÁGUA - ENTRADA INDIVIDUALIZADA, EM PPR PN25 DN 32 MM (1") PARA 2 MEDIDORES - FORNECIMENTO E INSTALAÇÃO (EXCLUSIVE HIDRÔMETRO). AF_03/2024</v>
          </cell>
          <cell r="C9495" t="str">
            <v>UN</v>
          </cell>
          <cell r="D9495">
            <v>903.96</v>
          </cell>
          <cell r="E9495" t="str">
            <v>Sistemas de Medição</v>
          </cell>
          <cell r="F9495" t="str">
            <v>SINAPI Mai/26</v>
          </cell>
        </row>
        <row r="9496">
          <cell r="A9496">
            <v>95671</v>
          </cell>
          <cell r="B9496" t="str">
            <v>KIT CAVALETE PARA MEDIÇÃO DE ÁGUA - ENTRADA INDIVIDUALIZADA, EM PPR PN25 DN 32 MM (1") PARA 3 MEDIDORES - FORNECIMENTO E INSTALAÇÃO (EXCLUSIVE HIDRÔMETRO). AF_03/2024</v>
          </cell>
          <cell r="C9496" t="str">
            <v>UN</v>
          </cell>
          <cell r="D9496">
            <v>1344.97</v>
          </cell>
          <cell r="E9496" t="str">
            <v>Sistemas de Medição</v>
          </cell>
          <cell r="F9496" t="str">
            <v>SINAPI Mai/26</v>
          </cell>
        </row>
        <row r="9497">
          <cell r="A9497">
            <v>95672</v>
          </cell>
          <cell r="B9497" t="str">
            <v>KIT CAVALETE PARA MEDIÇÃO DE ÁGUA - ENTRADA INDIVIDUALIZADA, EM PPR PN25 DN 32 MM (1") PARA 4 MEDIDORES - FORNECIMENTO E INSTALAÇÃO (EXCLUSIVE HIDRÔMETRO). AF_03/2024</v>
          </cell>
          <cell r="C9497" t="str">
            <v>UN</v>
          </cell>
          <cell r="D9497">
            <v>1759.42</v>
          </cell>
          <cell r="E9497" t="str">
            <v>Sistemas de Medição</v>
          </cell>
          <cell r="F9497" t="str">
            <v>SINAPI Mai/26</v>
          </cell>
        </row>
        <row r="9498">
          <cell r="A9498">
            <v>97741</v>
          </cell>
          <cell r="B9498" t="str">
            <v>KIT CAVALETE PARA MEDIÇÃO DE ÁGUA - ENTRADA INDIVIDUALIZADA, EM PVC 25 MM (3/4"), PARA 1 MEDIDOR - FORNECIMENTO E INSTALAÇÃO (EXCLUSIVE HIDRÔMETRO). AF_03/2024</v>
          </cell>
          <cell r="C9498" t="str">
            <v>UN</v>
          </cell>
          <cell r="D9498">
            <v>210.8</v>
          </cell>
          <cell r="E9498" t="str">
            <v>Sistemas de Medição</v>
          </cell>
          <cell r="F9498" t="str">
            <v>SINAPI Mai/26</v>
          </cell>
        </row>
        <row r="9499">
          <cell r="A9499">
            <v>95641</v>
          </cell>
          <cell r="B9499" t="str">
            <v>KIT CAVALETE PARA MEDIÇÃO DE ÁGUA - ENTRADA INDIVIDUALIZADA, EM PVC 25 MM (3/4"), PARA 2 MEDIDORES - FORNECIMENTO E INSTALAÇÃO (EXCLUSIVE HIDRÔMETRO). AF_03/2024</v>
          </cell>
          <cell r="C9499" t="str">
            <v>UN</v>
          </cell>
          <cell r="D9499">
            <v>372.85</v>
          </cell>
          <cell r="E9499" t="str">
            <v>Sistemas de Medição</v>
          </cell>
          <cell r="F9499" t="str">
            <v>SINAPI Mai/26</v>
          </cell>
        </row>
        <row r="9500">
          <cell r="A9500">
            <v>95642</v>
          </cell>
          <cell r="B9500" t="str">
            <v>KIT CAVALETE PARA MEDIÇÃO DE ÁGUA - ENTRADA INDIVIDUALIZADA, EM PVC 25 MM (3/4"), PARA 3 MEDIDORES - FORNECIMENTO E INSTALAÇÃO (EXCLUSIVE HIDRÔMETRO). AF_03/2024</v>
          </cell>
          <cell r="C9500" t="str">
            <v>UN</v>
          </cell>
          <cell r="D9500">
            <v>551.25</v>
          </cell>
          <cell r="E9500" t="str">
            <v>Sistemas de Medição</v>
          </cell>
          <cell r="F9500" t="str">
            <v>SINAPI Mai/26</v>
          </cell>
        </row>
        <row r="9501">
          <cell r="A9501">
            <v>95643</v>
          </cell>
          <cell r="B9501" t="str">
            <v>KIT CAVALETE PARA MEDIÇÃO DE ÁGUA - ENTRADA INDIVIDUALIZADA, EM PVC 25 MM (3/4"), PARA 4 MEDIDORES - FORNECIMENTO E INSTALAÇÃO (EXCLUSIVE HIDRÔMETRO). AF_03/2024</v>
          </cell>
          <cell r="C9501" t="str">
            <v>UN</v>
          </cell>
          <cell r="D9501">
            <v>719.75</v>
          </cell>
          <cell r="E9501" t="str">
            <v>Sistemas de Medição</v>
          </cell>
          <cell r="F9501" t="str">
            <v>SINAPI Mai/26</v>
          </cell>
        </row>
        <row r="9502">
          <cell r="A9502">
            <v>95644</v>
          </cell>
          <cell r="B9502" t="str">
            <v>KIT CAVALETE PARA MEDIÇÃO DE ÁGUA - ENTRADA INDIVIDUALIZADA, EM PVC 32 MM (1"), PARA 1 MEDIDOR - FORNECIMENTO E INSTALAÇÃO (EXCLUSIVE HIDRÔMETRO). AF_03/2024</v>
          </cell>
          <cell r="C9502" t="str">
            <v>UN</v>
          </cell>
          <cell r="D9502">
            <v>270.11</v>
          </cell>
          <cell r="E9502" t="str">
            <v>Sistemas de Medição</v>
          </cell>
          <cell r="F9502" t="str">
            <v>SINAPI Mai/26</v>
          </cell>
        </row>
        <row r="9503">
          <cell r="A9503">
            <v>95645</v>
          </cell>
          <cell r="B9503" t="str">
            <v>KIT CAVALETE PARA MEDIÇÃO DE ÁGUA - ENTRADA INDIVIDUALIZADA, EM PVC 32 MM (1"), PARA 2 MEDIDORES - FORNECIMENTO E INSTALAÇÃO (EXCLUSIVE HIDRÔMETRO). AF_03/2024</v>
          </cell>
          <cell r="C9503" t="str">
            <v>UN</v>
          </cell>
          <cell r="D9503">
            <v>490.18</v>
          </cell>
          <cell r="E9503" t="str">
            <v>Sistemas de Medição</v>
          </cell>
          <cell r="F9503" t="str">
            <v>SINAPI Mai/26</v>
          </cell>
        </row>
        <row r="9504">
          <cell r="A9504">
            <v>95646</v>
          </cell>
          <cell r="B9504" t="str">
            <v>KIT CAVALETE PARA MEDIÇÃO DE ÁGUA - ENTRADA INDIVIDUALIZADA, EM PVC 32 MM (1"), PARA 3 MEDIDORES - FORNECIMENTO E INSTALAÇÃO (EXCLUSIVE HIDRÔMETRO). AF_03/2024</v>
          </cell>
          <cell r="C9504" t="str">
            <v>UN</v>
          </cell>
          <cell r="D9504">
            <v>730.49</v>
          </cell>
          <cell r="E9504" t="str">
            <v>Sistemas de Medição</v>
          </cell>
          <cell r="F9504" t="str">
            <v>SINAPI Mai/26</v>
          </cell>
        </row>
        <row r="9505">
          <cell r="A9505">
            <v>95647</v>
          </cell>
          <cell r="B9505" t="str">
            <v>KIT CAVALETE PARA MEDIÇÃO DE ÁGUA - ENTRADA INDIVIDUALIZADA, EM PVC 32 MM (1"), PARA 4 MEDIDORES - FORNECIMENTO E INSTALAÇÃO (EXCLUSIVE HIDRÔMETRO). AF_03/2024</v>
          </cell>
          <cell r="C9505" t="str">
            <v>UN</v>
          </cell>
          <cell r="D9505">
            <v>956.16</v>
          </cell>
          <cell r="E9505" t="str">
            <v>Sistemas de Medição</v>
          </cell>
          <cell r="F9505" t="str">
            <v>SINAPI Mai/26</v>
          </cell>
        </row>
        <row r="9506">
          <cell r="A9506">
            <v>95636</v>
          </cell>
          <cell r="B9506" t="str">
            <v>KIT CAVALETE PARA MEDIÇÃO DE ÁGUA - ENTRADA PRINCIPAL, EM AÇO GALVANIZADO DN 25 MM (1") - FORNECIMENTO E INSTALAÇÃO (EXCLUSIVE HIDRÔMETRO). AF_03/2024</v>
          </cell>
          <cell r="C9506" t="str">
            <v>UN</v>
          </cell>
          <cell r="D9506">
            <v>477.77</v>
          </cell>
          <cell r="E9506" t="str">
            <v>Sistemas de Medição</v>
          </cell>
          <cell r="F9506" t="str">
            <v>SINAPI Mai/26</v>
          </cell>
        </row>
        <row r="9507">
          <cell r="A9507">
            <v>95637</v>
          </cell>
          <cell r="B9507" t="str">
            <v>KIT CAVALETE PARA MEDIÇÃO DE ÁGUA - ENTRADA PRINCIPAL, EM AÇO GALVANIZADO DN 32 MM (1 1/4") - FORNECIMENTO E INSTALAÇÃO (EXCLUSIVE HIDRÔMETRO). AF_03/2024</v>
          </cell>
          <cell r="C9507" t="str">
            <v>UN</v>
          </cell>
          <cell r="D9507">
            <v>624</v>
          </cell>
          <cell r="E9507" t="str">
            <v>Sistemas de Medição</v>
          </cell>
          <cell r="F9507" t="str">
            <v>SINAPI Mai/26</v>
          </cell>
        </row>
        <row r="9508">
          <cell r="A9508">
            <v>95638</v>
          </cell>
          <cell r="B9508" t="str">
            <v>KIT CAVALETE PARA MEDIÇÃO DE ÁGUA - ENTRADA PRINCIPAL, EM AÇO GALVANIZADO DN 40 MM (1 1/2") - FORNECIMENTO E INSTALAÇÃO (EXCLUSIVE HIDRÔMETRO). AF_03/2024</v>
          </cell>
          <cell r="C9508" t="str">
            <v>UN</v>
          </cell>
          <cell r="D9508">
            <v>766.46</v>
          </cell>
          <cell r="E9508" t="str">
            <v>Sistemas de Medição</v>
          </cell>
          <cell r="F9508" t="str">
            <v>SINAPI Mai/26</v>
          </cell>
        </row>
        <row r="9509">
          <cell r="A9509">
            <v>95639</v>
          </cell>
          <cell r="B9509" t="str">
            <v>KIT CAVALETE PARA MEDIÇÃO DE ÁGUA - ENTRADA PRINCIPAL, EM AÇO GALVANIZADO DN 50 MM (2") - FORNECIMENTO E INSTALAÇÃO (EXCLUSIVE HIDRÔMETRO). AF_03/2024</v>
          </cell>
          <cell r="C9509" t="str">
            <v>UN</v>
          </cell>
          <cell r="D9509">
            <v>1034</v>
          </cell>
          <cell r="E9509" t="str">
            <v>Sistemas de Medição</v>
          </cell>
          <cell r="F9509" t="str">
            <v>SINAPI Mai/26</v>
          </cell>
        </row>
        <row r="9510">
          <cell r="A9510">
            <v>95634</v>
          </cell>
          <cell r="B9510" t="str">
            <v>KIT CAVALETE PARA MEDIÇÃO DE ÁGUA - ENTRADA PRINCIPAL, EM PVC 20 MM (1/2") - FORNECIMENTO E INSTALAÇÃO (EXCLUSIVE HIDRÔMETRO). AF_03/2024</v>
          </cell>
          <cell r="C9510" t="str">
            <v>UN</v>
          </cell>
          <cell r="D9510">
            <v>267.39999999999998</v>
          </cell>
          <cell r="E9510" t="str">
            <v>Sistemas de Medição</v>
          </cell>
          <cell r="F9510" t="str">
            <v>SINAPI Mai/26</v>
          </cell>
        </row>
        <row r="9511">
          <cell r="A9511">
            <v>95635</v>
          </cell>
          <cell r="B9511" t="str">
            <v>KIT CAVALETE PARA MEDIÇÃO DE ÁGUA - ENTRADA PRINCIPAL, EM PVC 25 MM (3/4") - FORNECIMENTO E INSTALAÇÃO (EXCLUSIVE HIDRÔMETRO). AF_03/2024</v>
          </cell>
          <cell r="C9511" t="str">
            <v>UN</v>
          </cell>
          <cell r="D9511">
            <v>282.81</v>
          </cell>
          <cell r="E9511" t="str">
            <v>Sistemas de Medição</v>
          </cell>
          <cell r="F9511" t="str">
            <v>SINAPI Mai/26</v>
          </cell>
        </row>
        <row r="9512">
          <cell r="A9512">
            <v>98751</v>
          </cell>
          <cell r="B9512" t="str">
            <v>SOLDA DE TOPO EM CHAPA/PERFIL/TUBO DE AÇO CHANFRADO, ESPESSURA=1/2''. AF_06/2018</v>
          </cell>
          <cell r="C9512" t="str">
            <v>M</v>
          </cell>
          <cell r="D9512">
            <v>189.4</v>
          </cell>
          <cell r="E9512" t="str">
            <v>Solda de Topo em Elementos de Aço</v>
          </cell>
          <cell r="F9512" t="str">
            <v>SINAPI Mai/26</v>
          </cell>
        </row>
        <row r="9513">
          <cell r="A9513">
            <v>98746</v>
          </cell>
          <cell r="B9513" t="str">
            <v>SOLDA DE TOPO EM CHAPA/PERFIL/TUBO DE AÇO CHANFRADO, ESPESSURA=1/4''. AF_06/2018</v>
          </cell>
          <cell r="C9513" t="str">
            <v>M</v>
          </cell>
          <cell r="D9513">
            <v>96.89</v>
          </cell>
          <cell r="E9513" t="str">
            <v>Solda de Topo em Elementos de Aço</v>
          </cell>
          <cell r="F9513" t="str">
            <v>SINAPI Mai/26</v>
          </cell>
        </row>
        <row r="9514">
          <cell r="A9514">
            <v>98753</v>
          </cell>
          <cell r="B9514" t="str">
            <v>SOLDA DE TOPO EM CHAPA/PERFIL/TUBO DE AÇO CHANFRADO, ESPESSURA=3/4''. AF_06/2018</v>
          </cell>
          <cell r="C9514" t="str">
            <v>M</v>
          </cell>
          <cell r="D9514">
            <v>335.48</v>
          </cell>
          <cell r="E9514" t="str">
            <v>Solda de Topo em Elementos de Aço</v>
          </cell>
          <cell r="F9514" t="str">
            <v>SINAPI Mai/26</v>
          </cell>
        </row>
        <row r="9515">
          <cell r="A9515">
            <v>98750</v>
          </cell>
          <cell r="B9515" t="str">
            <v>SOLDA DE TOPO EM CHAPA/PERFIL/TUBO DE AÇO CHANFRADO, ESPESSURA=3/8''. AF_06/2018</v>
          </cell>
          <cell r="C9515" t="str">
            <v>M</v>
          </cell>
          <cell r="D9515">
            <v>135.07</v>
          </cell>
          <cell r="E9515" t="str">
            <v>Solda de Topo em Elementos de Aço</v>
          </cell>
          <cell r="F9515" t="str">
            <v>SINAPI Mai/26</v>
          </cell>
        </row>
        <row r="9516">
          <cell r="A9516">
            <v>98749</v>
          </cell>
          <cell r="B9516" t="str">
            <v>SOLDA DE TOPO EM CHAPA/PERFIL/TUBO DE AÇO CHANFRADO, ESPESSURA=5/16''. AF_06/2018</v>
          </cell>
          <cell r="C9516" t="str">
            <v>M</v>
          </cell>
          <cell r="D9516">
            <v>114.24</v>
          </cell>
          <cell r="E9516" t="str">
            <v>Solda de Topo em Elementos de Aço</v>
          </cell>
          <cell r="F9516" t="str">
            <v>SINAPI Mai/26</v>
          </cell>
        </row>
        <row r="9517">
          <cell r="A9517">
            <v>98752</v>
          </cell>
          <cell r="B9517" t="str">
            <v>SOLDA DE TOPO EM CHAPA/PERFIL/TUBO DE AÇO CHANFRADO, ESPESSURA=5/8''. AF_06/2018</v>
          </cell>
          <cell r="C9517" t="str">
            <v>M</v>
          </cell>
          <cell r="D9517">
            <v>254.59</v>
          </cell>
          <cell r="E9517" t="str">
            <v>Solda de Topo em Elementos de Aço</v>
          </cell>
          <cell r="F9517" t="str">
            <v>SINAPI Mai/26</v>
          </cell>
        </row>
        <row r="9518">
          <cell r="A9518">
            <v>98529</v>
          </cell>
          <cell r="B9518" t="str">
            <v>CORTE RASO E RECORTE DE ÁRVORE COM DIÂMETRO DE TRONCO MAIOR OU IGUAL A 0,20 M E MENOR QUE 0,40 M. AF_03/2024</v>
          </cell>
          <cell r="C9518" t="str">
            <v>UN</v>
          </cell>
          <cell r="D9518">
            <v>104.59</v>
          </cell>
          <cell r="E9518" t="str">
            <v>Supressão Vegetal</v>
          </cell>
          <cell r="F9518" t="str">
            <v>SINAPI Mai/26</v>
          </cell>
        </row>
        <row r="9519">
          <cell r="A9519">
            <v>98530</v>
          </cell>
          <cell r="B9519" t="str">
            <v>CORTE RASO E RECORTE DE ÁRVORE COM DIÂMETRO DE TRONCO MAIOR OU IGUAL A 0,40 M E MENOR QUE 0,60 M. AF_03/2024</v>
          </cell>
          <cell r="C9519" t="str">
            <v>UN</v>
          </cell>
          <cell r="D9519">
            <v>205.27</v>
          </cell>
          <cell r="E9519" t="str">
            <v>Supressão Vegetal</v>
          </cell>
          <cell r="F9519" t="str">
            <v>SINAPI Mai/26</v>
          </cell>
        </row>
        <row r="9520">
          <cell r="A9520">
            <v>98531</v>
          </cell>
          <cell r="B9520" t="str">
            <v>CORTE RASO E RECORTE DE ÁRVORE COM DIÂMETRO DE TRONCO MAIOR OU IGUAL A 0,60 M. AF_03/2024</v>
          </cell>
          <cell r="C9520" t="str">
            <v>UN</v>
          </cell>
          <cell r="D9520">
            <v>476.28</v>
          </cell>
          <cell r="E9520" t="str">
            <v>Supressão Vegetal</v>
          </cell>
          <cell r="F9520" t="str">
            <v>SINAPI Mai/26</v>
          </cell>
        </row>
        <row r="9521">
          <cell r="A9521">
            <v>98524</v>
          </cell>
          <cell r="B9521" t="str">
            <v>LIMPEZA MANUAL DE VEGETAÇÃO EM TERRENO COM ENXADA. AF_03/2024</v>
          </cell>
          <cell r="C9521" t="str">
            <v>M2</v>
          </cell>
          <cell r="D9521">
            <v>6.61</v>
          </cell>
          <cell r="E9521" t="str">
            <v>Supressão Vegetal</v>
          </cell>
          <cell r="F9521" t="str">
            <v>SINAPI Mai/26</v>
          </cell>
        </row>
        <row r="9522">
          <cell r="A9522">
            <v>98525</v>
          </cell>
          <cell r="B9522" t="str">
            <v>LIMPEZA MECANIZADA DE CAMADA VEGETAL, VEGETAÇÃO E PEQUENAS ÁRVORES (DIÂMETRO DE TRONCO MENOR QUE 0,20 M), COM TRATOR DE ESTEIRAS. AF_03/2024</v>
          </cell>
          <cell r="C9522" t="str">
            <v>M2</v>
          </cell>
          <cell r="D9522">
            <v>0.76</v>
          </cell>
          <cell r="E9522" t="str">
            <v>Supressão Vegetal</v>
          </cell>
          <cell r="F9522" t="str">
            <v>SINAPI Mai/26</v>
          </cell>
        </row>
        <row r="9523">
          <cell r="A9523">
            <v>98533</v>
          </cell>
          <cell r="B9523" t="str">
            <v>PODA EM ALTURA DE ÁRVORE COM DIÂMETRO DE TRONCO MAIOR OU IGUAL A 0,20 M E MENOR QUE 0,40 M. AF_03/2024</v>
          </cell>
          <cell r="C9523" t="str">
            <v>UN</v>
          </cell>
          <cell r="D9523">
            <v>148.29</v>
          </cell>
          <cell r="E9523" t="str">
            <v>Supressão Vegetal</v>
          </cell>
          <cell r="F9523" t="str">
            <v>SINAPI Mai/26</v>
          </cell>
        </row>
        <row r="9524">
          <cell r="A9524">
            <v>98534</v>
          </cell>
          <cell r="B9524" t="str">
            <v>PODA EM ALTURA DE ÁRVORE COM DIÂMETRO DE TRONCO MAIOR OU IGUAL A 0,40 M E MENOR QUE 0,60 M. AF_03/2024</v>
          </cell>
          <cell r="C9524" t="str">
            <v>UN</v>
          </cell>
          <cell r="D9524">
            <v>409.24</v>
          </cell>
          <cell r="E9524" t="str">
            <v>Supressão Vegetal</v>
          </cell>
          <cell r="F9524" t="str">
            <v>SINAPI Mai/26</v>
          </cell>
        </row>
        <row r="9525">
          <cell r="A9525">
            <v>98535</v>
          </cell>
          <cell r="B9525" t="str">
            <v>PODA EM ALTURA DE ÁRVORE COM DIÂMETRO DE TRONCO MAIOR OU IGUAL A 0,60 M. AF_03/2024</v>
          </cell>
          <cell r="C9525" t="str">
            <v>UN</v>
          </cell>
          <cell r="D9525">
            <v>866.71</v>
          </cell>
          <cell r="E9525" t="str">
            <v>Supressão Vegetal</v>
          </cell>
          <cell r="F9525" t="str">
            <v>SINAPI Mai/26</v>
          </cell>
        </row>
        <row r="9526">
          <cell r="A9526">
            <v>98532</v>
          </cell>
          <cell r="B9526" t="str">
            <v>PODA EM ALTURA DE ÁRVORE COM DIÂMETRO DE TRONCO MENOR QUE 0,20 M. AF_03/2024</v>
          </cell>
          <cell r="C9526" t="str">
            <v>UN</v>
          </cell>
          <cell r="D9526">
            <v>38.35</v>
          </cell>
          <cell r="E9526" t="str">
            <v>Supressão Vegetal</v>
          </cell>
          <cell r="F9526" t="str">
            <v>SINAPI Mai/26</v>
          </cell>
        </row>
        <row r="9527">
          <cell r="A9527">
            <v>98526</v>
          </cell>
          <cell r="B9527" t="str">
            <v>REMOÇÃO DE RAÍZES REMANESCENTES DE TRONCO DE ÁRVORE COM DIÂMETRO MAIOR OU IGUAL A 0,20 M E MENOR QUE 0,40 M. AF_03/2024</v>
          </cell>
          <cell r="C9527" t="str">
            <v>UN</v>
          </cell>
          <cell r="D9527">
            <v>166.72</v>
          </cell>
          <cell r="E9527" t="str">
            <v>Supressão Vegetal</v>
          </cell>
          <cell r="F9527" t="str">
            <v>SINAPI Mai/26</v>
          </cell>
        </row>
        <row r="9528">
          <cell r="A9528">
            <v>98527</v>
          </cell>
          <cell r="B9528" t="str">
            <v>REMOÇÃO DE RAÍZES REMANESCENTES DE TRONCO DE ÁRVORE COM DIÂMETRO MAIOR OU IGUAL A 0,40 M E MENOR QUE 0,60 M. AF_03/2024</v>
          </cell>
          <cell r="C9528" t="str">
            <v>UN</v>
          </cell>
          <cell r="D9528">
            <v>276.68</v>
          </cell>
          <cell r="E9528" t="str">
            <v>Supressão Vegetal</v>
          </cell>
          <cell r="F9528" t="str">
            <v>SINAPI Mai/26</v>
          </cell>
        </row>
        <row r="9529">
          <cell r="A9529">
            <v>98528</v>
          </cell>
          <cell r="B9529" t="str">
            <v>REMOÇÃO DE RAÍZES REMANESCENTES DE TRONCO DE ÁRVORE COM DIÂMETRO MAIOR OU IGUAL A 0,60 M. AF_03/2024</v>
          </cell>
          <cell r="C9529" t="str">
            <v>UN</v>
          </cell>
          <cell r="D9529">
            <v>364.65</v>
          </cell>
          <cell r="E9529" t="str">
            <v>Supressão Vegetal</v>
          </cell>
          <cell r="F9529" t="str">
            <v>SINAPI Mai/26</v>
          </cell>
        </row>
        <row r="9530">
          <cell r="A9530">
            <v>94232</v>
          </cell>
          <cell r="B9530" t="str">
            <v>AMARRAÇÃO DE TELHAS CERÂMICAS OU DE CONCRETO. AF_07/2019</v>
          </cell>
          <cell r="C9530" t="str">
            <v>UN</v>
          </cell>
          <cell r="D9530">
            <v>3.74</v>
          </cell>
          <cell r="E9530" t="str">
            <v>Telhamento para Cobertura</v>
          </cell>
          <cell r="F9530" t="str">
            <v>SINAPI Mai/26</v>
          </cell>
        </row>
        <row r="9531">
          <cell r="A9531">
            <v>100434</v>
          </cell>
          <cell r="B9531" t="str">
            <v>CALHA DE BEIRAL, SEMICIRCULAR DE PVC, DIAMETRO 125 MM, INCLUINDO CABECEIRAS, EMENDAS, BOCAIS, SUPORTES E VEDAÇÕES, EXCLUINDO CONDUTORES, INCLUSO TRANSPORTE VERTICAL. AF_07/2019</v>
          </cell>
          <cell r="C9531" t="str">
            <v>M</v>
          </cell>
          <cell r="D9531">
            <v>205.64</v>
          </cell>
          <cell r="E9531" t="str">
            <v>Telhamento para Cobertura</v>
          </cell>
          <cell r="F9531" t="str">
            <v>SINAPI Mai/26</v>
          </cell>
        </row>
        <row r="9532">
          <cell r="A9532">
            <v>94229</v>
          </cell>
          <cell r="B9532" t="str">
            <v>CALHA EM CHAPA DE AÇO GALVANIZADO NÚMERO 24, DESENVOLVIMENTO DE 100 CM, INCLUSO TRANSPORTE VERTICAL. AF_07/2019</v>
          </cell>
          <cell r="C9532" t="str">
            <v>M</v>
          </cell>
          <cell r="D9532">
            <v>171.41</v>
          </cell>
          <cell r="E9532" t="str">
            <v>Telhamento para Cobertura</v>
          </cell>
          <cell r="F9532" t="str">
            <v>SINAPI Mai/26</v>
          </cell>
        </row>
        <row r="9533">
          <cell r="A9533">
            <v>94227</v>
          </cell>
          <cell r="B9533" t="str">
            <v>CALHA EM CHAPA DE AÇO GALVANIZADO NÚMERO 24, DESENVOLVIMENTO DE 33 CM, INCLUSO TRANSPORTE VERTICAL. AF_07/2019</v>
          </cell>
          <cell r="C9533" t="str">
            <v>M</v>
          </cell>
          <cell r="D9533">
            <v>65.09</v>
          </cell>
          <cell r="E9533" t="str">
            <v>Telhamento para Cobertura</v>
          </cell>
          <cell r="F9533" t="str">
            <v>SINAPI Mai/26</v>
          </cell>
        </row>
        <row r="9534">
          <cell r="A9534">
            <v>94228</v>
          </cell>
          <cell r="B9534" t="str">
            <v>CALHA EM CHAPA DE AÇO GALVANIZADO NÚMERO 24, DESENVOLVIMENTO DE 50 CM, INCLUSO TRANSPORTE VERTICAL. AF_07/2019</v>
          </cell>
          <cell r="C9534" t="str">
            <v>M</v>
          </cell>
          <cell r="D9534">
            <v>89.16</v>
          </cell>
          <cell r="E9534" t="str">
            <v>Telhamento para Cobertura</v>
          </cell>
          <cell r="F9534" t="str">
            <v>SINAPI Mai/26</v>
          </cell>
        </row>
        <row r="9535">
          <cell r="A9535">
            <v>94219</v>
          </cell>
          <cell r="B9535" t="str">
            <v>CUMEEIRA E ESPIGÃO PARA TELHA CERÂMICA EMBOÇADA COM ARGAMASSA TRAÇO 1:2:9 (CIMENTO, CAL E AREIA), PARA TELHADOS COM MAIS DE 2 ÁGUAS, INCLUSO TRANSPORTE VERTICAL. AF_07/2019</v>
          </cell>
          <cell r="C9535" t="str">
            <v>M</v>
          </cell>
          <cell r="D9535">
            <v>56.52</v>
          </cell>
          <cell r="E9535" t="str">
            <v>Telhamento para Cobertura</v>
          </cell>
          <cell r="F9535" t="str">
            <v>SINAPI Mai/26</v>
          </cell>
        </row>
        <row r="9536">
          <cell r="A9536">
            <v>94220</v>
          </cell>
          <cell r="B9536" t="str">
            <v>CUMEEIRA E ESPIGÃO PARA TELHA DE CONCRETO EMBOÇADA COM ARGAMASSA TRAÇO 1:2:9 (CIMENTO, CAL E AREIA), PARA TELHADOS COM MAIS DE 2 ÁGUAS, INCLUSO TRANSPORTE VERTICAL. AF_07/2019</v>
          </cell>
          <cell r="C9536" t="str">
            <v>M</v>
          </cell>
          <cell r="D9536">
            <v>67.11</v>
          </cell>
          <cell r="E9536" t="str">
            <v>Telhamento para Cobertura</v>
          </cell>
          <cell r="F9536" t="str">
            <v>SINAPI Mai/26</v>
          </cell>
        </row>
        <row r="9537">
          <cell r="A9537">
            <v>100326</v>
          </cell>
          <cell r="B9537" t="str">
            <v>CUMEEIRA NORMAL PARA TELHA TRAPEZOIDAL DE AÇO, E = 0,5 MM, INCLUSO ACESSÓRIOS DE FIXAÇÃO E IÇAMENTO. AF_07/2019</v>
          </cell>
          <cell r="C9537" t="str">
            <v>M</v>
          </cell>
          <cell r="D9537">
            <v>0</v>
          </cell>
          <cell r="E9537" t="str">
            <v>Telhamento para Cobertura</v>
          </cell>
          <cell r="F9537" t="str">
            <v>SINAPI Mai/26</v>
          </cell>
        </row>
        <row r="9538">
          <cell r="A9538">
            <v>94221</v>
          </cell>
          <cell r="B9538" t="str">
            <v>CUMEEIRA PARA TELHA CERÂMICA EMBOÇADA COM ARGAMASSA TRAÇO 1:2:9 (CIMENTO, CAL E AREIA) PARA TELHADOS COM ATÉ 2 ÁGUAS, INCLUSO TRANSPORTE VERTICAL. AF_07/2019</v>
          </cell>
          <cell r="C9538" t="str">
            <v>M</v>
          </cell>
          <cell r="D9538">
            <v>47.18</v>
          </cell>
          <cell r="E9538" t="str">
            <v>Telhamento para Cobertura</v>
          </cell>
          <cell r="F9538" t="str">
            <v>SINAPI Mai/26</v>
          </cell>
        </row>
        <row r="9539">
          <cell r="A9539">
            <v>94222</v>
          </cell>
          <cell r="B9539" t="str">
            <v>CUMEEIRA PARA TELHA DE CONCRETO EMBOÇADA COM ARGAMASSA TRAÇO 1:2:9 (CIMENTO, CAL E AREIA) PARA TELHADOS COM ATÉ 2 ÁGUAS, INCLUSO TRANSPORTE VERTICAL. AF_07/2019</v>
          </cell>
          <cell r="C9539" t="str">
            <v>M</v>
          </cell>
          <cell r="D9539">
            <v>57.77</v>
          </cell>
          <cell r="E9539" t="str">
            <v>Telhamento para Cobertura</v>
          </cell>
          <cell r="F9539" t="str">
            <v>SINAPI Mai/26</v>
          </cell>
        </row>
        <row r="9540">
          <cell r="A9540">
            <v>94451</v>
          </cell>
          <cell r="B9540" t="str">
            <v>CUMEEIRA PARA TELHA DE FIBROCIMENTO ESTRUTURAL E = 6 MM, INCLUSO ACESSÓRIOS DE FIXAÇÃO E IÇAMENTO. AF_07/2019</v>
          </cell>
          <cell r="C9540" t="str">
            <v>M</v>
          </cell>
          <cell r="D9540">
            <v>87.74</v>
          </cell>
          <cell r="E9540" t="str">
            <v>Telhamento para Cobertura</v>
          </cell>
          <cell r="F9540" t="str">
            <v>SINAPI Mai/26</v>
          </cell>
        </row>
        <row r="9541">
          <cell r="A9541">
            <v>94223</v>
          </cell>
          <cell r="B9541" t="str">
            <v>CUMEEIRA PARA TELHA DE FIBROCIMENTO ONDULADA E = 6 MM, INCLUSO ACESSÓRIOS DE FIXAÇÃO E IÇAMENTO. AF_07/2019</v>
          </cell>
          <cell r="C9541" t="str">
            <v>M</v>
          </cell>
          <cell r="D9541">
            <v>78.73</v>
          </cell>
          <cell r="E9541" t="str">
            <v>Telhamento para Cobertura</v>
          </cell>
          <cell r="F9541" t="str">
            <v>SINAPI Mai/26</v>
          </cell>
        </row>
        <row r="9542">
          <cell r="A9542">
            <v>100325</v>
          </cell>
          <cell r="B9542" t="str">
            <v>CUMEEIRA SHED PARA TELHA ONDULADA DE FIBROCIMENTO, E = 6 MM, INCLUSO ACESSÓRIOS DE FIXAÇÃO E IÇAMENTO. AF_07/2019</v>
          </cell>
          <cell r="C9542" t="str">
            <v>M</v>
          </cell>
          <cell r="D9542">
            <v>84.86</v>
          </cell>
          <cell r="E9542" t="str">
            <v>Telhamento para Cobertura</v>
          </cell>
          <cell r="F9542" t="str">
            <v>SINAPI Mai/26</v>
          </cell>
        </row>
        <row r="9543">
          <cell r="A9543">
            <v>94224</v>
          </cell>
          <cell r="B9543" t="str">
            <v>EMBOÇAMENTO COM ARGAMASSA TRAÇO 1:2:9 (CIMENTO, CAL E AREIA). AF_07/2019</v>
          </cell>
          <cell r="C9543" t="str">
            <v>M</v>
          </cell>
          <cell r="D9543">
            <v>34.22</v>
          </cell>
          <cell r="E9543" t="str">
            <v>Telhamento para Cobertura</v>
          </cell>
          <cell r="F9543" t="str">
            <v>SINAPI Mai/26</v>
          </cell>
        </row>
        <row r="9544">
          <cell r="A9544">
            <v>102653</v>
          </cell>
          <cell r="B9544" t="str">
            <v>ISOLAMENTO TERMOACÚSTICO COM LÃ MINERAL NA SUBCOBERTURA, INCLUSO TRANSPORTE VERTICAL. AF_07/2019</v>
          </cell>
          <cell r="C9544" t="str">
            <v>M2</v>
          </cell>
          <cell r="D9544">
            <v>0</v>
          </cell>
          <cell r="E9544" t="str">
            <v>Telhamento para Cobertura</v>
          </cell>
          <cell r="F9544" t="str">
            <v>SINAPI Mai/26</v>
          </cell>
        </row>
        <row r="9545">
          <cell r="A9545">
            <v>100330</v>
          </cell>
          <cell r="B9545" t="str">
            <v>RETIRADA E RECOLOCAÇÃO DE TELHA CERÂMICA CAPA-CANAL, COM ATÉ DUAS ÁGUAS, INCLUSO IÇAMENTO. AF_07/2019</v>
          </cell>
          <cell r="C9545" t="str">
            <v>M2</v>
          </cell>
          <cell r="D9545">
            <v>35.409999999999997</v>
          </cell>
          <cell r="E9545" t="str">
            <v>Telhamento para Cobertura</v>
          </cell>
          <cell r="F9545" t="str">
            <v>SINAPI Mai/26</v>
          </cell>
        </row>
        <row r="9546">
          <cell r="A9546">
            <v>100331</v>
          </cell>
          <cell r="B9546" t="str">
            <v>RETIRADA E RECOLOCAÇÃO DE TELHA CERÂMICA CAPA-CANAL, COM MAIS DE DUAS ÁGUAS, INCLUSO IÇAMENTO. AF_07/2019</v>
          </cell>
          <cell r="C9546" t="str">
            <v>M2</v>
          </cell>
          <cell r="D9546">
            <v>43.49</v>
          </cell>
          <cell r="E9546" t="str">
            <v>Telhamento para Cobertura</v>
          </cell>
          <cell r="F9546" t="str">
            <v>SINAPI Mai/26</v>
          </cell>
        </row>
        <row r="9547">
          <cell r="A9547">
            <v>100328</v>
          </cell>
          <cell r="B9547" t="str">
            <v>RETIRADA E RECOLOCAÇÃO DE TELHA CERÂMICA DE ENCAIXE, COM ATÉ DUAS ÁGUAS, INCLUSO IÇAMENTO. AF_07/2019</v>
          </cell>
          <cell r="C9547" t="str">
            <v>M2</v>
          </cell>
          <cell r="D9547">
            <v>26.06</v>
          </cell>
          <cell r="E9547" t="str">
            <v>Telhamento para Cobertura</v>
          </cell>
          <cell r="F9547" t="str">
            <v>SINAPI Mai/26</v>
          </cell>
        </row>
        <row r="9548">
          <cell r="A9548">
            <v>100329</v>
          </cell>
          <cell r="B9548" t="str">
            <v>RETIRADA E RECOLOCAÇÃO DE TELHA CERÂMICA DE ENCAIXE, COM MAIS DE DUAS ÁGUAS, INCLUSO IÇAMENTO. AF_07/2019</v>
          </cell>
          <cell r="C9548" t="str">
            <v>M2</v>
          </cell>
          <cell r="D9548">
            <v>30.8</v>
          </cell>
          <cell r="E9548" t="str">
            <v>Telhamento para Cobertura</v>
          </cell>
          <cell r="F9548" t="str">
            <v>SINAPI Mai/26</v>
          </cell>
        </row>
        <row r="9549">
          <cell r="A9549">
            <v>94231</v>
          </cell>
          <cell r="B9549" t="str">
            <v>RUFO EM CHAPA DE AÇO GALVANIZADO NÚMERO 24, CORTE DE 25 CM, INCLUSO TRANSPORTE VERTICAL. AF_07/2019</v>
          </cell>
          <cell r="C9549" t="str">
            <v>M</v>
          </cell>
          <cell r="D9549">
            <v>52.59</v>
          </cell>
          <cell r="E9549" t="str">
            <v>Telhamento para Cobertura</v>
          </cell>
          <cell r="F9549" t="str">
            <v>SINAPI Mai/26</v>
          </cell>
        </row>
        <row r="9550">
          <cell r="A9550">
            <v>100435</v>
          </cell>
          <cell r="B9550" t="str">
            <v>RUFO EM FIBROCIMENTO PARA TELHA ONDULADA E = 6 MM, ABA DE 26 CM, INCLUSO TRANSPORTE VERTICAL, EXCETO CONTRARRUFO. AF_07/2019</v>
          </cell>
          <cell r="C9550" t="str">
            <v>M</v>
          </cell>
          <cell r="D9550">
            <v>62.42</v>
          </cell>
          <cell r="E9550" t="str">
            <v>Telhamento para Cobertura</v>
          </cell>
          <cell r="F9550" t="str">
            <v>SINAPI Mai/26</v>
          </cell>
        </row>
        <row r="9551">
          <cell r="A9551">
            <v>100327</v>
          </cell>
          <cell r="B9551" t="str">
            <v>RUFO EXTERNO/INTERNO EM CHAPA DE AÇO GALVANIZADO NÚMERO 26, CORTE DE 33 CM, INCLUSO IÇAMENTO. AF_07/2019</v>
          </cell>
          <cell r="C9551" t="str">
            <v>M</v>
          </cell>
          <cell r="D9551">
            <v>60.16</v>
          </cell>
          <cell r="E9551" t="str">
            <v>Telhamento para Cobertura</v>
          </cell>
          <cell r="F9551" t="str">
            <v>SINAPI Mai/26</v>
          </cell>
        </row>
        <row r="9552">
          <cell r="A9552">
            <v>94226</v>
          </cell>
          <cell r="B9552" t="str">
            <v>SUBCOBERTURA COM MANTA PLÁSTICA REVESTIDA POR PELÍCULA DE ALUMÍNO, INCLUSO TRANSPORTE VERTICAL. AF_07/2019</v>
          </cell>
          <cell r="C9552" t="str">
            <v>M2</v>
          </cell>
          <cell r="D9552">
            <v>24.15</v>
          </cell>
          <cell r="E9552" t="str">
            <v>Telhamento para Cobertura</v>
          </cell>
          <cell r="F9552" t="str">
            <v>SINAPI Mai/26</v>
          </cell>
        </row>
      </sheetData>
      <sheetData sheetId="3">
        <row r="2">
          <cell r="B2" t="str">
            <v>TABELA DE PREÇOS</v>
          </cell>
        </row>
        <row r="3">
          <cell r="B3" t="str">
            <v>Data Base 01/2026</v>
          </cell>
          <cell r="C3" t="str">
            <v>LS: 122 %          BDI:  23,00 %</v>
          </cell>
        </row>
        <row r="4">
          <cell r="A4" t="str">
            <v>SERVIÇO</v>
          </cell>
          <cell r="B4" t="str">
            <v>DESCRIÇÃO</v>
          </cell>
          <cell r="C4" t="str">
            <v>UNIDADE</v>
          </cell>
          <cell r="D4" t="str">
            <v>VALOR COM BDI</v>
          </cell>
          <cell r="E4" t="str">
            <v>VALOR SEM BDI</v>
          </cell>
        </row>
        <row r="5">
          <cell r="A5" t="str">
            <v>01.01.001</v>
          </cell>
          <cell r="B5" t="str">
            <v>RETIRANDO A VEGETACAO, TRONCOS ATE 5CM DE DIAMETRO E RASPAGEM.</v>
          </cell>
          <cell r="C5" t="str">
            <v>M2</v>
          </cell>
          <cell r="D5">
            <v>5.49</v>
          </cell>
          <cell r="E5">
            <v>4.4634146341463419</v>
          </cell>
          <cell r="F5" t="str">
            <v>FDE Jan/26</v>
          </cell>
        </row>
        <row r="6">
          <cell r="A6" t="str">
            <v>01.01.010</v>
          </cell>
          <cell r="B6" t="str">
            <v>CORTE, RECORTE E REMOCAO DE ARVORES INCL RAIZES DIAM&gt;5&lt;15CM</v>
          </cell>
          <cell r="C6" t="str">
            <v>UN</v>
          </cell>
          <cell r="D6">
            <v>214.67</v>
          </cell>
          <cell r="E6">
            <v>174.52845528455285</v>
          </cell>
          <cell r="F6" t="str">
            <v>FDE Jan/26</v>
          </cell>
        </row>
        <row r="7">
          <cell r="A7" t="str">
            <v>01.01.021</v>
          </cell>
          <cell r="B7" t="str">
            <v>CORTE, RECORTE E REMOÇÃO DE ÁRVORES INCL.RAIZES  15CM&lt;DIAM&lt;30CM</v>
          </cell>
          <cell r="C7" t="str">
            <v>UN</v>
          </cell>
          <cell r="D7">
            <v>1046.43</v>
          </cell>
          <cell r="E7">
            <v>850.75609756097572</v>
          </cell>
          <cell r="F7" t="str">
            <v>FDE Jan/26</v>
          </cell>
        </row>
        <row r="8">
          <cell r="A8" t="str">
            <v>01.01.022</v>
          </cell>
          <cell r="B8" t="str">
            <v>CORTE, RECORTE E REMOÇÃO DE ÁRVORES INCL.RAIZES  30CM&lt;DIAM&lt;45CM</v>
          </cell>
          <cell r="C8" t="str">
            <v>UN</v>
          </cell>
          <cell r="D8">
            <v>3498.57</v>
          </cell>
          <cell r="E8">
            <v>2844.3658536585367</v>
          </cell>
          <cell r="F8" t="str">
            <v>FDE Jan/26</v>
          </cell>
        </row>
        <row r="9">
          <cell r="A9" t="str">
            <v>01.01.023</v>
          </cell>
          <cell r="B9" t="str">
            <v>CORTE, RECORTE E REMOÇÃO DE ÁRVORES INCL.RAIZES  45CM&lt;DIAM&lt;60CM</v>
          </cell>
          <cell r="C9" t="str">
            <v>UN</v>
          </cell>
          <cell r="D9">
            <v>5254.73</v>
          </cell>
          <cell r="E9">
            <v>4272.1382113821137</v>
          </cell>
          <cell r="F9" t="str">
            <v>FDE Jan/26</v>
          </cell>
        </row>
        <row r="10">
          <cell r="A10" t="str">
            <v>01.01.024</v>
          </cell>
          <cell r="B10" t="str">
            <v>CORTE, RECORTE E REMOÇÃO DE ÁRVORES INCL.RAIZES  60CM&lt;DIAM&lt;100CM</v>
          </cell>
          <cell r="C10" t="str">
            <v>UN</v>
          </cell>
          <cell r="D10">
            <v>10529.71</v>
          </cell>
          <cell r="E10">
            <v>8560.7398373983742</v>
          </cell>
          <cell r="F10" t="str">
            <v>FDE Jan/26</v>
          </cell>
        </row>
        <row r="11">
          <cell r="A11" t="str">
            <v>01.01.025</v>
          </cell>
          <cell r="B11" t="str">
            <v>CORTE, RECORTE E REMOÇÃO DE ÁRVORES INCL.RAIZES  DIAM &gt;100CM</v>
          </cell>
          <cell r="C11" t="str">
            <v>UN</v>
          </cell>
          <cell r="D11">
            <v>14620.13</v>
          </cell>
          <cell r="E11">
            <v>11886.284552845527</v>
          </cell>
          <cell r="F11" t="str">
            <v>FDE Jan/26</v>
          </cell>
        </row>
        <row r="12">
          <cell r="A12" t="str">
            <v>01.01.030</v>
          </cell>
          <cell r="B12" t="str">
            <v>CORTE RASO , RECORTE E REMOÇÃO DE ÁRVORES 5CM&lt;DIAM&lt;15CM</v>
          </cell>
          <cell r="C12" t="str">
            <v>UN</v>
          </cell>
          <cell r="D12">
            <v>159.72999999999999</v>
          </cell>
          <cell r="E12">
            <v>129.86178861788616</v>
          </cell>
          <cell r="F12" t="str">
            <v>FDE Jan/26</v>
          </cell>
        </row>
        <row r="13">
          <cell r="A13" t="str">
            <v>01.01.031</v>
          </cell>
          <cell r="B13" t="str">
            <v>CORTE RASO, RECORTE E REMOÇÃO DE ÁRVORES 15CM&lt;DIAM&lt;30CM</v>
          </cell>
          <cell r="C13" t="str">
            <v>UN</v>
          </cell>
          <cell r="D13">
            <v>751.02</v>
          </cell>
          <cell r="E13">
            <v>610.58536585365857</v>
          </cell>
          <cell r="F13" t="str">
            <v>FDE Jan/26</v>
          </cell>
        </row>
        <row r="14">
          <cell r="A14" t="str">
            <v>01.01.032</v>
          </cell>
          <cell r="B14" t="str">
            <v>CORTE RASO, RECORTE E REMOÇÃO DE ÁRVORES 30CM&lt;DIAM&lt;45CM</v>
          </cell>
          <cell r="C14" t="str">
            <v>UN</v>
          </cell>
          <cell r="D14">
            <v>2907.75</v>
          </cell>
          <cell r="E14">
            <v>2364.0243902439024</v>
          </cell>
          <cell r="F14" t="str">
            <v>FDE Jan/26</v>
          </cell>
        </row>
        <row r="15">
          <cell r="A15" t="str">
            <v>01.01.033</v>
          </cell>
          <cell r="B15" t="str">
            <v>CORTE RASO, RECORTE E REMOÇÃO DE ÁRVORES  45CM&lt;DIAM&lt;60CM</v>
          </cell>
          <cell r="C15" t="str">
            <v>UN</v>
          </cell>
          <cell r="D15">
            <v>4368.5</v>
          </cell>
          <cell r="E15">
            <v>3551.6260162601625</v>
          </cell>
          <cell r="F15" t="str">
            <v>FDE Jan/26</v>
          </cell>
        </row>
        <row r="16">
          <cell r="A16" t="str">
            <v>01.01.034</v>
          </cell>
          <cell r="B16" t="str">
            <v>CORTE RASO, RECORTE E REMOÇÃO DE ÁRVORES  60CM&lt;DIAM&lt;100CM</v>
          </cell>
          <cell r="C16" t="str">
            <v>UN</v>
          </cell>
          <cell r="D16">
            <v>9348.08</v>
          </cell>
          <cell r="E16">
            <v>7600.0650406504064</v>
          </cell>
          <cell r="F16" t="str">
            <v>FDE Jan/26</v>
          </cell>
        </row>
        <row r="17">
          <cell r="A17" t="str">
            <v>01.01.035</v>
          </cell>
          <cell r="B17" t="str">
            <v>CORTE RASO, RECORTE E REMOÇÃO DE ÁRVORES 100CM&lt;DIAM&lt;150CM</v>
          </cell>
          <cell r="C17" t="str">
            <v>UN</v>
          </cell>
          <cell r="D17">
            <v>13143.08</v>
          </cell>
          <cell r="E17">
            <v>10685.430894308944</v>
          </cell>
          <cell r="F17" t="str">
            <v>FDE Jan/26</v>
          </cell>
        </row>
        <row r="18">
          <cell r="A18" t="str">
            <v>01.01.036</v>
          </cell>
          <cell r="B18" t="str">
            <v>CORTE RASO, RECORTE E REMOÇÃO DE ÁRVORES  150CM&lt;DIAM&lt;250CM</v>
          </cell>
          <cell r="C18" t="str">
            <v>UN</v>
          </cell>
          <cell r="D18">
            <v>26286.17</v>
          </cell>
          <cell r="E18">
            <v>21370.869918699187</v>
          </cell>
          <cell r="F18" t="str">
            <v>FDE Jan/26</v>
          </cell>
        </row>
        <row r="19">
          <cell r="A19" t="str">
            <v>01.01.037</v>
          </cell>
          <cell r="B19" t="str">
            <v>CORTE RASO, RECORTE E REMOÇÃO DE ÁRVORES  250CM&lt;DIAM&lt;350CM</v>
          </cell>
          <cell r="C19" t="str">
            <v>UN</v>
          </cell>
          <cell r="D19">
            <v>39429.26</v>
          </cell>
          <cell r="E19">
            <v>32056.308943089432</v>
          </cell>
          <cell r="F19" t="str">
            <v>FDE Jan/26</v>
          </cell>
        </row>
        <row r="20">
          <cell r="A20" t="str">
            <v>01.01.040</v>
          </cell>
          <cell r="B20" t="str">
            <v>REMOÇAO DE RAIZES (DESTOCA) REMANESCENTE DE TRONCO DE ARVORE 60CM&lt;DIAM&lt;100CM.</v>
          </cell>
          <cell r="C20" t="str">
            <v>UN</v>
          </cell>
          <cell r="D20">
            <v>2738.16</v>
          </cell>
          <cell r="E20">
            <v>2226.1463414634145</v>
          </cell>
          <cell r="F20" t="str">
            <v>FDE Jan/26</v>
          </cell>
        </row>
        <row r="21">
          <cell r="A21" t="str">
            <v>01.01.041</v>
          </cell>
          <cell r="B21" t="str">
            <v>REMOÇAO DE RAIZES (DESTOCA) REMANESCENTE DE TRONCO DE ARVORE 100CM&lt;DIAM&lt;150CM.</v>
          </cell>
          <cell r="C21" t="str">
            <v>UN</v>
          </cell>
          <cell r="D21">
            <v>3571.44</v>
          </cell>
          <cell r="E21">
            <v>2903.6097560975609</v>
          </cell>
          <cell r="F21" t="str">
            <v>FDE Jan/26</v>
          </cell>
        </row>
        <row r="22">
          <cell r="A22" t="str">
            <v>01.01.043</v>
          </cell>
          <cell r="B22" t="str">
            <v>REMOÇAO DE RAIZES (DESTOCA) REMANESCENTE DE TRONCO DE ARVORE 150CM&lt;DIAM&lt;250CM</v>
          </cell>
          <cell r="C22" t="str">
            <v>UN</v>
          </cell>
          <cell r="D22">
            <v>4801.22</v>
          </cell>
          <cell r="E22">
            <v>3903.4308943089432</v>
          </cell>
          <cell r="F22" t="str">
            <v>FDE Jan/26</v>
          </cell>
        </row>
        <row r="23">
          <cell r="A23" t="str">
            <v>01.01.044</v>
          </cell>
          <cell r="B23" t="str">
            <v>REMOÇAO DE RAIZES (DESTOCA) REMANESCENTE DE TRONCO DE ARVORE 250CM&lt;DIAM&lt;350CM</v>
          </cell>
          <cell r="C23" t="str">
            <v>UN</v>
          </cell>
          <cell r="D23">
            <v>5440.17</v>
          </cell>
          <cell r="E23">
            <v>4422.9024390243903</v>
          </cell>
          <cell r="F23" t="str">
            <v>FDE Jan/26</v>
          </cell>
        </row>
        <row r="24">
          <cell r="A24" t="str">
            <v>01.01.099</v>
          </cell>
          <cell r="B24" t="str">
            <v>LIMPEZAS DO TERRENO</v>
          </cell>
          <cell r="C24" t="str">
            <v>MV</v>
          </cell>
          <cell r="D24">
            <v>710.02</v>
          </cell>
          <cell r="E24">
            <v>577.2520325203252</v>
          </cell>
          <cell r="F24" t="str">
            <v>FDE Jan/26</v>
          </cell>
        </row>
        <row r="25">
          <cell r="A25" t="str">
            <v>01.02.001</v>
          </cell>
          <cell r="B25" t="str">
            <v>CORTE E ATERRO DENTRO DA OBRA COM TRANSPORTE INTERNO</v>
          </cell>
          <cell r="C25" t="str">
            <v>M3</v>
          </cell>
          <cell r="D25">
            <v>68.67</v>
          </cell>
          <cell r="E25">
            <v>55.829268292682926</v>
          </cell>
          <cell r="F25" t="str">
            <v>FDE Jan/26</v>
          </cell>
        </row>
        <row r="26">
          <cell r="A26" t="str">
            <v>01.02.002</v>
          </cell>
          <cell r="B26" t="str">
            <v>CORTE COM RETIRADA POR CAMINHAO NOS PRIMEIROS 100 M</v>
          </cell>
          <cell r="C26" t="str">
            <v>M3</v>
          </cell>
          <cell r="D26">
            <v>61.22</v>
          </cell>
          <cell r="E26">
            <v>49.772357723577237</v>
          </cell>
          <cell r="F26" t="str">
            <v>FDE Jan/26</v>
          </cell>
        </row>
        <row r="27">
          <cell r="A27" t="str">
            <v>01.02.003</v>
          </cell>
          <cell r="B27" t="str">
            <v>ATERRO COM TRANSPORTE POR CAMINHAO NOS PRIMEIROS 100 M</v>
          </cell>
          <cell r="C27" t="str">
            <v>M3</v>
          </cell>
          <cell r="D27">
            <v>61.22</v>
          </cell>
          <cell r="E27">
            <v>49.772357723577237</v>
          </cell>
          <cell r="F27" t="str">
            <v>FDE Jan/26</v>
          </cell>
        </row>
        <row r="28">
          <cell r="A28" t="str">
            <v>01.02.004</v>
          </cell>
          <cell r="B28" t="str">
            <v>TRANSPORTE POR CAMINHAO                                             M3X</v>
          </cell>
          <cell r="C28" t="str">
            <v>KM</v>
          </cell>
          <cell r="D28">
            <v>2.4700000000000002</v>
          </cell>
          <cell r="E28">
            <v>2.0081300813008132</v>
          </cell>
          <cell r="F28" t="str">
            <v>FDE Jan/26</v>
          </cell>
        </row>
        <row r="29">
          <cell r="A29" t="str">
            <v>01.02.099</v>
          </cell>
          <cell r="B29" t="str">
            <v>MOVIMENTOS DE TERRA MANUAL</v>
          </cell>
          <cell r="C29" t="str">
            <v>MV</v>
          </cell>
          <cell r="D29">
            <v>710.02</v>
          </cell>
          <cell r="E29">
            <v>577.2520325203252</v>
          </cell>
          <cell r="F29" t="str">
            <v>FDE Jan/26</v>
          </cell>
        </row>
        <row r="30">
          <cell r="A30" t="str">
            <v>01.03.001</v>
          </cell>
          <cell r="B30" t="str">
            <v>CORTE E ATERRO DENTRO DA OBRA COM TRANSPORTE INTERNO</v>
          </cell>
          <cell r="C30" t="str">
            <v>M3</v>
          </cell>
          <cell r="D30">
            <v>18.100000000000001</v>
          </cell>
          <cell r="E30">
            <v>14.715447154471546</v>
          </cell>
          <cell r="F30" t="str">
            <v>FDE Jan/26</v>
          </cell>
        </row>
        <row r="31">
          <cell r="A31" t="str">
            <v>01.03.002</v>
          </cell>
          <cell r="B31" t="str">
            <v>CORTE COM RETIRADA POR CAMINHAO NOS PRIMEIROS 100 M</v>
          </cell>
          <cell r="C31" t="str">
            <v>M3</v>
          </cell>
          <cell r="D31">
            <v>34.96</v>
          </cell>
          <cell r="E31">
            <v>28.422764227642279</v>
          </cell>
          <cell r="F31" t="str">
            <v>FDE Jan/26</v>
          </cell>
        </row>
        <row r="32">
          <cell r="A32" t="str">
            <v>01.03.004</v>
          </cell>
          <cell r="B32" t="str">
            <v>ATERRO COM TRANSPORTE POR CAMINHAO NOS PRIMEIROS 100 M</v>
          </cell>
          <cell r="C32" t="str">
            <v>M3</v>
          </cell>
          <cell r="D32">
            <v>37.53</v>
          </cell>
          <cell r="E32">
            <v>30.512195121951223</v>
          </cell>
          <cell r="F32" t="str">
            <v>FDE Jan/26</v>
          </cell>
        </row>
        <row r="33">
          <cell r="A33" t="str">
            <v>01.03.005</v>
          </cell>
          <cell r="B33" t="str">
            <v>TRANSPORTE POR CAMINHAO                                             M3X</v>
          </cell>
          <cell r="C33" t="str">
            <v>KM</v>
          </cell>
          <cell r="D33">
            <v>3.46</v>
          </cell>
          <cell r="E33">
            <v>2.8130081300813008</v>
          </cell>
          <cell r="F33" t="str">
            <v>FDE Jan/26</v>
          </cell>
        </row>
        <row r="34">
          <cell r="A34" t="str">
            <v>01.03.099</v>
          </cell>
          <cell r="B34" t="str">
            <v>MOVIMENTOS DE TERRA MECANIZADOS</v>
          </cell>
          <cell r="C34" t="str">
            <v>MV</v>
          </cell>
          <cell r="D34">
            <v>710.02</v>
          </cell>
          <cell r="E34">
            <v>577.2520325203252</v>
          </cell>
          <cell r="F34" t="str">
            <v>FDE Jan/26</v>
          </cell>
        </row>
        <row r="35">
          <cell r="A35" t="str">
            <v>01.04.006</v>
          </cell>
          <cell r="B35" t="str">
            <v>ESCORAMENTO PONTALETADO</v>
          </cell>
          <cell r="C35" t="str">
            <v>M2</v>
          </cell>
          <cell r="D35">
            <v>115.46</v>
          </cell>
          <cell r="E35">
            <v>93.869918699186982</v>
          </cell>
          <cell r="F35" t="str">
            <v>FDE Jan/26</v>
          </cell>
        </row>
        <row r="36">
          <cell r="A36" t="str">
            <v>01.04.010</v>
          </cell>
          <cell r="B36" t="str">
            <v>ESCORAMENTO DE VALAS CONTINUO ATE 2,00M</v>
          </cell>
          <cell r="C36" t="str">
            <v>M2</v>
          </cell>
          <cell r="D36">
            <v>153.07</v>
          </cell>
          <cell r="E36">
            <v>124.44715447154471</v>
          </cell>
          <cell r="F36" t="str">
            <v>FDE Jan/26</v>
          </cell>
        </row>
        <row r="37">
          <cell r="A37" t="str">
            <v>01.04.015</v>
          </cell>
          <cell r="B37" t="str">
            <v>ESCORAMENTO DE VALAS DESCONTINUO ATE 2,00M</v>
          </cell>
          <cell r="C37" t="str">
            <v>M2</v>
          </cell>
          <cell r="D37">
            <v>101.21</v>
          </cell>
          <cell r="E37">
            <v>82.284552845528452</v>
          </cell>
          <cell r="F37" t="str">
            <v>FDE Jan/26</v>
          </cell>
        </row>
        <row r="38">
          <cell r="A38" t="str">
            <v>01.04.099</v>
          </cell>
          <cell r="B38" t="str">
            <v>ESCORAMENTOS DE TERRA</v>
          </cell>
          <cell r="C38" t="str">
            <v>MV</v>
          </cell>
          <cell r="D38">
            <v>710.02</v>
          </cell>
          <cell r="E38">
            <v>577.2520325203252</v>
          </cell>
          <cell r="F38" t="str">
            <v>FDE Jan/26</v>
          </cell>
        </row>
        <row r="39">
          <cell r="A39" t="str">
            <v>01.05.001</v>
          </cell>
          <cell r="B39" t="str">
            <v>ESCAVACAO MANUAL - PROFUNDIDADE ATE 1.80 M</v>
          </cell>
          <cell r="C39" t="str">
            <v>M3</v>
          </cell>
          <cell r="D39">
            <v>63.18</v>
          </cell>
          <cell r="E39">
            <v>51.365853658536587</v>
          </cell>
          <cell r="F39" t="str">
            <v>FDE Jan/26</v>
          </cell>
        </row>
        <row r="40">
          <cell r="A40" t="str">
            <v>01.05.002</v>
          </cell>
          <cell r="B40" t="str">
            <v>ESCAVACAO MANUAL - PROFUNDIDADE ALEM DE 1.80 M</v>
          </cell>
          <cell r="C40" t="str">
            <v>M3</v>
          </cell>
          <cell r="D40">
            <v>82.4</v>
          </cell>
          <cell r="E40">
            <v>66.991869918699194</v>
          </cell>
          <cell r="F40" t="str">
            <v>FDE Jan/26</v>
          </cell>
        </row>
        <row r="41">
          <cell r="A41" t="str">
            <v>01.05.099</v>
          </cell>
          <cell r="B41" t="str">
            <v>ESCAVACOES MANUAIS EM TERRA</v>
          </cell>
          <cell r="C41" t="str">
            <v>MV</v>
          </cell>
          <cell r="D41">
            <v>710.02</v>
          </cell>
          <cell r="E41">
            <v>577.2520325203252</v>
          </cell>
          <cell r="F41" t="str">
            <v>FDE Jan/26</v>
          </cell>
        </row>
        <row r="42">
          <cell r="A42" t="str">
            <v>01.06.001</v>
          </cell>
          <cell r="B42" t="str">
            <v>APILOAMENTO PARA SIMPLES REGULARIZACAO</v>
          </cell>
          <cell r="C42" t="str">
            <v>M2</v>
          </cell>
          <cell r="D42">
            <v>10.98</v>
          </cell>
          <cell r="E42">
            <v>8.9268292682926838</v>
          </cell>
          <cell r="F42" t="str">
            <v>FDE Jan/26</v>
          </cell>
        </row>
        <row r="43">
          <cell r="A43" t="str">
            <v>01.06.005</v>
          </cell>
          <cell r="B43" t="str">
            <v>REATERRO INTERNO APILOADO</v>
          </cell>
          <cell r="C43" t="str">
            <v>M3</v>
          </cell>
          <cell r="D43">
            <v>96.14</v>
          </cell>
          <cell r="E43">
            <v>78.162601626016269</v>
          </cell>
          <cell r="F43" t="str">
            <v>FDE Jan/26</v>
          </cell>
        </row>
        <row r="44">
          <cell r="A44" t="str">
            <v>01.06.099</v>
          </cell>
          <cell r="B44" t="str">
            <v>APILOAMENTO E ATERRO DE CAVAS</v>
          </cell>
          <cell r="C44" t="str">
            <v>MV</v>
          </cell>
          <cell r="D44">
            <v>710.02</v>
          </cell>
          <cell r="E44">
            <v>577.2520325203252</v>
          </cell>
          <cell r="F44" t="str">
            <v>FDE Jan/26</v>
          </cell>
        </row>
        <row r="45">
          <cell r="A45" t="str">
            <v>01.07.002</v>
          </cell>
          <cell r="B45" t="str">
            <v>LASTRO DE PEDRA BRITADA - 5CM</v>
          </cell>
          <cell r="C45" t="str">
            <v>M2</v>
          </cell>
          <cell r="D45">
            <v>14.6</v>
          </cell>
          <cell r="E45">
            <v>11.869918699186991</v>
          </cell>
          <cell r="F45" t="str">
            <v>FDE Jan/26</v>
          </cell>
        </row>
        <row r="46">
          <cell r="A46" t="str">
            <v>01.07.010</v>
          </cell>
          <cell r="B46" t="str">
            <v>LASTRO DE CONCRETO - 5 CM</v>
          </cell>
          <cell r="C46" t="str">
            <v>M2</v>
          </cell>
          <cell r="D46">
            <v>54.24</v>
          </cell>
          <cell r="E46">
            <v>44.09756097560976</v>
          </cell>
          <cell r="F46" t="str">
            <v>FDE Jan/26</v>
          </cell>
        </row>
        <row r="47">
          <cell r="A47" t="str">
            <v>01.07.099</v>
          </cell>
          <cell r="B47" t="str">
            <v>LASTROS</v>
          </cell>
          <cell r="C47" t="str">
            <v>MV</v>
          </cell>
          <cell r="D47">
            <v>710.02</v>
          </cell>
          <cell r="E47">
            <v>577.2520325203252</v>
          </cell>
          <cell r="F47" t="str">
            <v>FDE Jan/26</v>
          </cell>
        </row>
        <row r="48">
          <cell r="A48" t="str">
            <v>01.08.014</v>
          </cell>
          <cell r="B48" t="str">
            <v>TUBO PVC OCRE JUNTA ELÁSTICA DN 100 INCLUSIVE CONEXÕES - ENTERRADO</v>
          </cell>
          <cell r="C48" t="str">
            <v>M</v>
          </cell>
          <cell r="D48">
            <v>99.88</v>
          </cell>
          <cell r="E48">
            <v>81.203252032520325</v>
          </cell>
          <cell r="F48" t="str">
            <v>FDE Jan/26</v>
          </cell>
        </row>
        <row r="49">
          <cell r="A49" t="str">
            <v>01.08.015</v>
          </cell>
          <cell r="B49" t="str">
            <v>TUBO PVC OCRE JUNTA ELÁSTICA DN 150 INCLUSIVE CONEXÕES - ENTERRADO</v>
          </cell>
          <cell r="C49" t="str">
            <v>M</v>
          </cell>
          <cell r="D49">
            <v>148.91</v>
          </cell>
          <cell r="E49">
            <v>121.0650406504065</v>
          </cell>
          <cell r="F49" t="str">
            <v>FDE Jan/26</v>
          </cell>
        </row>
        <row r="50">
          <cell r="A50" t="str">
            <v>01.08.032</v>
          </cell>
          <cell r="B50" t="str">
            <v>TUBO DRENO PLASTICO CORRUGADO PERFURADO DE 100MM EM BARRAS</v>
          </cell>
          <cell r="C50" t="str">
            <v>M</v>
          </cell>
          <cell r="D50">
            <v>182.62</v>
          </cell>
          <cell r="E50">
            <v>148.47154471544715</v>
          </cell>
          <cell r="F50" t="str">
            <v>FDE Jan/26</v>
          </cell>
        </row>
        <row r="51">
          <cell r="A51" t="str">
            <v>01.08.033</v>
          </cell>
          <cell r="B51" t="str">
            <v>TUBO DRENO PLASTICO CORRUGADO PERFURADO DE 150MM EM BARRAS</v>
          </cell>
          <cell r="C51" t="str">
            <v>M</v>
          </cell>
          <cell r="D51">
            <v>226.93</v>
          </cell>
          <cell r="E51">
            <v>184.4959349593496</v>
          </cell>
          <cell r="F51" t="str">
            <v>FDE Jan/26</v>
          </cell>
        </row>
        <row r="52">
          <cell r="A52" t="str">
            <v>01.08.034</v>
          </cell>
          <cell r="B52" t="str">
            <v>MANTA GEOTÊXTIL NÃO TECIDO AGULHADO 100% POLIESTER, RT 10</v>
          </cell>
          <cell r="C52" t="str">
            <v>M2</v>
          </cell>
          <cell r="D52">
            <v>25.18</v>
          </cell>
          <cell r="E52">
            <v>20.471544715447155</v>
          </cell>
          <cell r="F52" t="str">
            <v>FDE Jan/26</v>
          </cell>
        </row>
        <row r="53">
          <cell r="A53" t="str">
            <v>01.08.035</v>
          </cell>
          <cell r="B53" t="str">
            <v>MANTA GEOTÊXTIL NÃO TECIDO AGULHADO 100% POLIESTER, RT 21</v>
          </cell>
          <cell r="C53" t="str">
            <v>M2</v>
          </cell>
          <cell r="D53">
            <v>28.59</v>
          </cell>
          <cell r="E53">
            <v>23.243902439024392</v>
          </cell>
          <cell r="F53" t="str">
            <v>FDE Jan/26</v>
          </cell>
        </row>
        <row r="54">
          <cell r="A54" t="str">
            <v>01.08.036</v>
          </cell>
          <cell r="B54" t="str">
            <v>MANTA GEOTÊXTIL NÃO TECIDO AGULHADO 100% POLIESTER, RT 31</v>
          </cell>
          <cell r="C54" t="str">
            <v>M2</v>
          </cell>
          <cell r="D54">
            <v>38.35</v>
          </cell>
          <cell r="E54">
            <v>31.178861788617887</v>
          </cell>
          <cell r="F54" t="str">
            <v>FDE Jan/26</v>
          </cell>
        </row>
        <row r="55">
          <cell r="A55" t="str">
            <v>01.08.040</v>
          </cell>
          <cell r="B55" t="str">
            <v>ENVOLVIMENTO DE DRENOS COM PEDRA BRITADA</v>
          </cell>
          <cell r="C55" t="str">
            <v>M3</v>
          </cell>
          <cell r="D55">
            <v>278.33999999999997</v>
          </cell>
          <cell r="E55">
            <v>226.29268292682926</v>
          </cell>
          <cell r="F55" t="str">
            <v>FDE Jan/26</v>
          </cell>
        </row>
        <row r="56">
          <cell r="A56" t="str">
            <v>01.08.041</v>
          </cell>
          <cell r="B56" t="str">
            <v>ENVOLVIMENTO DE DRENOS COM AREIA GROSSA</v>
          </cell>
          <cell r="C56" t="str">
            <v>M3</v>
          </cell>
          <cell r="D56">
            <v>289.95</v>
          </cell>
          <cell r="E56">
            <v>235.73170731707316</v>
          </cell>
          <cell r="F56" t="str">
            <v>FDE Jan/26</v>
          </cell>
        </row>
        <row r="57">
          <cell r="A57" t="str">
            <v>01.08.044</v>
          </cell>
          <cell r="B57" t="str">
            <v>FORNEC E INST DE DHP EM FUROS DE 100MM C/TUBO PVC 1 1/2" INCL TXS INST</v>
          </cell>
          <cell r="C57" t="str">
            <v>M</v>
          </cell>
          <cell r="D57">
            <v>352.3</v>
          </cell>
          <cell r="E57">
            <v>286.42276422764229</v>
          </cell>
          <cell r="F57" t="str">
            <v>FDE Jan/26</v>
          </cell>
        </row>
        <row r="58">
          <cell r="A58" t="str">
            <v>01.08.045</v>
          </cell>
          <cell r="B58" t="str">
            <v>FORNEC E INST DE DHP EM FUROS DE 100MM C/TUBO PVC 2" INCL TXS INST</v>
          </cell>
          <cell r="C58" t="str">
            <v>M</v>
          </cell>
          <cell r="D58">
            <v>357.83</v>
          </cell>
          <cell r="E58">
            <v>290.91869918699189</v>
          </cell>
          <cell r="F58" t="str">
            <v>FDE Jan/26</v>
          </cell>
        </row>
        <row r="59">
          <cell r="A59" t="str">
            <v>01.08.050</v>
          </cell>
          <cell r="B59" t="str">
            <v>CAIXA DE LIGACAO OU INSPECAO - ALVENARIA DE 1/2 TIJOLO REVESTIDA</v>
          </cell>
          <cell r="C59" t="str">
            <v>M2</v>
          </cell>
          <cell r="D59">
            <v>338.7</v>
          </cell>
          <cell r="E59">
            <v>275.36585365853659</v>
          </cell>
          <cell r="F59" t="str">
            <v>FDE Jan/26</v>
          </cell>
        </row>
        <row r="60">
          <cell r="A60" t="str">
            <v>01.08.051</v>
          </cell>
          <cell r="B60" t="str">
            <v>CAIXA DE LIGACAO OU INSPECAO - ALVENARIA DE 1 TIJOLO REVESTIDA</v>
          </cell>
          <cell r="C60" t="str">
            <v>M2</v>
          </cell>
          <cell r="D60">
            <v>533.19000000000005</v>
          </cell>
          <cell r="E60">
            <v>433.48780487804885</v>
          </cell>
          <cell r="F60" t="str">
            <v>FDE Jan/26</v>
          </cell>
        </row>
        <row r="61">
          <cell r="A61" t="str">
            <v>01.08.052</v>
          </cell>
          <cell r="B61" t="str">
            <v>CAIXA DE LIGACAO OU INSPECAO - TAMPA DE CONCRETO ARMADO</v>
          </cell>
          <cell r="C61" t="str">
            <v>M2</v>
          </cell>
          <cell r="D61">
            <v>310.79000000000002</v>
          </cell>
          <cell r="E61">
            <v>252.67479674796749</v>
          </cell>
          <cell r="F61" t="str">
            <v>FDE Jan/26</v>
          </cell>
        </row>
        <row r="62">
          <cell r="A62" t="str">
            <v>01.08.053</v>
          </cell>
          <cell r="B62" t="str">
            <v>TUBO CONCRETO SIMPLES (PS-1) COM PONTA E BOLSA  Ø 30CM  NBR 8890/2007</v>
          </cell>
          <cell r="C62" t="str">
            <v>M</v>
          </cell>
          <cell r="D62">
            <v>183.9</v>
          </cell>
          <cell r="E62">
            <v>149.51219512195124</v>
          </cell>
          <cell r="F62" t="str">
            <v>FDE Jan/26</v>
          </cell>
        </row>
        <row r="63">
          <cell r="A63" t="str">
            <v>01.08.054</v>
          </cell>
          <cell r="B63" t="str">
            <v>TUBO CONCRETO SIMPLES (PS-1) COM PONTA E BOLSA  Ø 40CM  NBR 8890/2007</v>
          </cell>
          <cell r="C63" t="str">
            <v>M</v>
          </cell>
          <cell r="D63">
            <v>148.44</v>
          </cell>
          <cell r="E63">
            <v>120.6829268292683</v>
          </cell>
          <cell r="F63" t="str">
            <v>FDE Jan/26</v>
          </cell>
        </row>
        <row r="64">
          <cell r="A64" t="str">
            <v>01.08.055</v>
          </cell>
          <cell r="B64" t="str">
            <v>TUBO CONCRETO SIMPLES (PS-1) COM PONTA E BOLSA  Ø 50CM  NBR 8890/2007</v>
          </cell>
          <cell r="C64" t="str">
            <v>M</v>
          </cell>
          <cell r="D64">
            <v>188.96</v>
          </cell>
          <cell r="E64">
            <v>153.6260162601626</v>
          </cell>
          <cell r="F64" t="str">
            <v>FDE Jan/26</v>
          </cell>
        </row>
        <row r="65">
          <cell r="A65" t="str">
            <v>01.08.056</v>
          </cell>
          <cell r="B65" t="str">
            <v>TUBO CONCRETO SIMPLES (PS-1) COM PONTA E BOLSA  Ø 60CM  NBR 8890/2007</v>
          </cell>
          <cell r="C65" t="str">
            <v>M</v>
          </cell>
          <cell r="D65">
            <v>232.36</v>
          </cell>
          <cell r="E65">
            <v>188.91056910569108</v>
          </cell>
          <cell r="F65" t="str">
            <v>FDE Jan/26</v>
          </cell>
        </row>
        <row r="66">
          <cell r="A66" t="str">
            <v>01.08.057</v>
          </cell>
          <cell r="B66" t="str">
            <v>TUBO CONCRETO ARMADO (PA-1) COM PONTA E BOLSA  Ø 80CM  NBR 8890/2007</v>
          </cell>
          <cell r="C66" t="str">
            <v>M</v>
          </cell>
          <cell r="D66">
            <v>469.52</v>
          </cell>
          <cell r="E66">
            <v>381.72357723577232</v>
          </cell>
          <cell r="F66" t="str">
            <v>FDE Jan/26</v>
          </cell>
        </row>
        <row r="67">
          <cell r="A67" t="str">
            <v>01.08.058</v>
          </cell>
          <cell r="B67" t="str">
            <v>TUBO CONCRETO ARMADO (PA-1) COM PONTA E BOLSA  Ø 100CM  NBR 8890/2007</v>
          </cell>
          <cell r="C67" t="str">
            <v>M</v>
          </cell>
          <cell r="D67">
            <v>672.55</v>
          </cell>
          <cell r="E67">
            <v>546.78861788617883</v>
          </cell>
          <cell r="F67" t="str">
            <v>FDE Jan/26</v>
          </cell>
        </row>
        <row r="68">
          <cell r="A68" t="str">
            <v>01.08.059</v>
          </cell>
          <cell r="B68" t="str">
            <v>TUBO CONCRETO ARMADO (PA-1) COM PONTA E BOLSA  Ø 120CM  NBR 8890/2007</v>
          </cell>
          <cell r="C68" t="str">
            <v>M</v>
          </cell>
          <cell r="D68">
            <v>1018.76</v>
          </cell>
          <cell r="E68">
            <v>828.26016260162601</v>
          </cell>
          <cell r="F68" t="str">
            <v>FDE Jan/26</v>
          </cell>
        </row>
        <row r="69">
          <cell r="A69" t="str">
            <v>01.08.060</v>
          </cell>
          <cell r="B69" t="str">
            <v>TUBO DRENO PEAD CORRUG PERF DN 65MM EM ROLOS</v>
          </cell>
          <cell r="C69" t="str">
            <v>M</v>
          </cell>
          <cell r="D69">
            <v>94.69</v>
          </cell>
          <cell r="E69">
            <v>76.983739837398375</v>
          </cell>
          <cell r="F69" t="str">
            <v>FDE Jan/26</v>
          </cell>
        </row>
        <row r="70">
          <cell r="A70" t="str">
            <v>01.08.061</v>
          </cell>
          <cell r="B70" t="str">
            <v>TUBO DRENO PEAD CORRUG PERF DN 80MM EM ROLO</v>
          </cell>
          <cell r="C70" t="str">
            <v>M</v>
          </cell>
          <cell r="D70">
            <v>105.62</v>
          </cell>
          <cell r="E70">
            <v>85.869918699186996</v>
          </cell>
          <cell r="F70" t="str">
            <v>FDE Jan/26</v>
          </cell>
        </row>
        <row r="71">
          <cell r="A71" t="str">
            <v>01.08.062</v>
          </cell>
          <cell r="B71" t="str">
            <v>TUBO DRENO PEAD CORRUG PERF DN 100MM EM ROLO</v>
          </cell>
          <cell r="C71" t="str">
            <v>M</v>
          </cell>
          <cell r="D71">
            <v>117.5</v>
          </cell>
          <cell r="E71">
            <v>95.528455284552848</v>
          </cell>
          <cell r="F71" t="str">
            <v>FDE Jan/26</v>
          </cell>
        </row>
        <row r="72">
          <cell r="A72" t="str">
            <v>01.08.063</v>
          </cell>
          <cell r="B72" t="str">
            <v>TUBO DRENO PEAD CORRUG PERF DN 170MM EM ROLO</v>
          </cell>
          <cell r="C72" t="str">
            <v>M</v>
          </cell>
          <cell r="D72">
            <v>157.47999999999999</v>
          </cell>
          <cell r="E72">
            <v>128.03252032520325</v>
          </cell>
          <cell r="F72" t="str">
            <v>FDE Jan/26</v>
          </cell>
        </row>
        <row r="73">
          <cell r="A73" t="str">
            <v>01.08.064</v>
          </cell>
          <cell r="B73" t="str">
            <v>TUBO DRENO PEAD CORRUG PERF P/ PAISAGISMO DN 65MM EM ROLO</v>
          </cell>
          <cell r="C73" t="str">
            <v>M</v>
          </cell>
          <cell r="D73">
            <v>92.08</v>
          </cell>
          <cell r="E73">
            <v>74.861788617886177</v>
          </cell>
          <cell r="F73" t="str">
            <v>FDE Jan/26</v>
          </cell>
        </row>
        <row r="74">
          <cell r="A74" t="str">
            <v>01.08.065</v>
          </cell>
          <cell r="B74" t="str">
            <v>TUBO DRENO PEAD CORRUG PERF P/ PAISAGISMO DN 110MM EM ROLO</v>
          </cell>
          <cell r="C74" t="str">
            <v>M</v>
          </cell>
          <cell r="D74">
            <v>114.58</v>
          </cell>
          <cell r="E74">
            <v>93.154471544715449</v>
          </cell>
          <cell r="F74" t="str">
            <v>FDE Jan/26</v>
          </cell>
        </row>
        <row r="75">
          <cell r="A75" t="str">
            <v>01.08.099</v>
          </cell>
          <cell r="B75" t="str">
            <v>SERVICOS EM DRENAGEM DO TERRENO</v>
          </cell>
          <cell r="C75" t="str">
            <v>MV</v>
          </cell>
          <cell r="D75">
            <v>710.02</v>
          </cell>
          <cell r="E75">
            <v>577.2520325203252</v>
          </cell>
          <cell r="F75" t="str">
            <v>FDE Jan/26</v>
          </cell>
        </row>
        <row r="76">
          <cell r="A76" t="str">
            <v>01.10.001</v>
          </cell>
          <cell r="B76" t="str">
            <v>GABARITO DE MADEIRA ESQUADRADO E NIVELADO PARA LOCAÇÃO DE OBRA</v>
          </cell>
          <cell r="C76" t="str">
            <v>M</v>
          </cell>
          <cell r="D76">
            <v>31.51</v>
          </cell>
          <cell r="E76">
            <v>25.617886178861792</v>
          </cell>
          <cell r="F76" t="str">
            <v>FDE Jan/26</v>
          </cell>
        </row>
        <row r="77">
          <cell r="A77" t="str">
            <v>01.50.099</v>
          </cell>
          <cell r="B77" t="str">
            <v>DEMOLICOES</v>
          </cell>
          <cell r="C77" t="str">
            <v>MV</v>
          </cell>
          <cell r="D77">
            <v>710.02</v>
          </cell>
          <cell r="E77">
            <v>577.2520325203252</v>
          </cell>
          <cell r="F77" t="str">
            <v>FDE Jan/26</v>
          </cell>
        </row>
        <row r="78">
          <cell r="A78" t="str">
            <v>01.60.099</v>
          </cell>
          <cell r="B78" t="str">
            <v>RETIRADAS</v>
          </cell>
          <cell r="C78" t="str">
            <v>MV</v>
          </cell>
          <cell r="D78">
            <v>710.02</v>
          </cell>
          <cell r="E78">
            <v>577.2520325203252</v>
          </cell>
          <cell r="F78" t="str">
            <v>FDE Jan/26</v>
          </cell>
        </row>
        <row r="79">
          <cell r="A79" t="str">
            <v>01.70.099</v>
          </cell>
          <cell r="B79" t="str">
            <v>RECOLOCACOES</v>
          </cell>
          <cell r="C79" t="str">
            <v>MV</v>
          </cell>
          <cell r="D79">
            <v>710.02</v>
          </cell>
          <cell r="E79">
            <v>577.2520325203252</v>
          </cell>
          <cell r="F79" t="str">
            <v>FDE Jan/26</v>
          </cell>
        </row>
        <row r="80">
          <cell r="A80" t="str">
            <v>01.80.099</v>
          </cell>
          <cell r="B80" t="str">
            <v>SERVICOS PRELIMINARES - CONSERVACAO</v>
          </cell>
          <cell r="C80" t="str">
            <v>MV</v>
          </cell>
          <cell r="D80">
            <v>710.02</v>
          </cell>
          <cell r="E80">
            <v>577.2520325203252</v>
          </cell>
          <cell r="F80" t="str">
            <v>FDE Jan/26</v>
          </cell>
        </row>
        <row r="81">
          <cell r="A81" t="str">
            <v>02.01.001</v>
          </cell>
          <cell r="B81" t="str">
            <v>ESCAVACAO MANUAL - PROFUNDIDADE ATE 1.80 M</v>
          </cell>
          <cell r="C81" t="str">
            <v>M3</v>
          </cell>
          <cell r="D81">
            <v>109.87</v>
          </cell>
          <cell r="E81">
            <v>89.325203252032523</v>
          </cell>
          <cell r="F81" t="str">
            <v>FDE Jan/26</v>
          </cell>
        </row>
        <row r="82">
          <cell r="A82" t="str">
            <v>02.01.002</v>
          </cell>
          <cell r="B82" t="str">
            <v>ESCAVACAO MANUAL - PROFUNDIDADE ALEM DE 1.80 M</v>
          </cell>
          <cell r="C82" t="str">
            <v>M3</v>
          </cell>
          <cell r="D82">
            <v>123.61</v>
          </cell>
          <cell r="E82">
            <v>100.4959349593496</v>
          </cell>
          <cell r="F82" t="str">
            <v>FDE Jan/26</v>
          </cell>
        </row>
        <row r="83">
          <cell r="A83" t="str">
            <v>02.01.005</v>
          </cell>
          <cell r="B83" t="str">
            <v>ESCORAMENTO DE TERRA CONTINUO</v>
          </cell>
          <cell r="C83" t="str">
            <v>M2</v>
          </cell>
          <cell r="D83">
            <v>262.48</v>
          </cell>
          <cell r="E83">
            <v>213.39837398373984</v>
          </cell>
          <cell r="F83" t="str">
            <v>FDE Jan/26</v>
          </cell>
        </row>
        <row r="84">
          <cell r="A84" t="str">
            <v>02.01.006</v>
          </cell>
          <cell r="B84" t="str">
            <v>ESCORAMENTO DE TERRA DESCONTINUO</v>
          </cell>
          <cell r="C84" t="str">
            <v>M2</v>
          </cell>
          <cell r="D84">
            <v>134.38999999999999</v>
          </cell>
          <cell r="E84">
            <v>109.26016260162601</v>
          </cell>
          <cell r="F84" t="str">
            <v>FDE Jan/26</v>
          </cell>
        </row>
        <row r="85">
          <cell r="A85" t="str">
            <v>02.01.010</v>
          </cell>
          <cell r="B85" t="str">
            <v>APILOAMENTO PARA SIMPLES REGULARIZACAO</v>
          </cell>
          <cell r="C85" t="str">
            <v>M2</v>
          </cell>
          <cell r="D85">
            <v>10.98</v>
          </cell>
          <cell r="E85">
            <v>8.9268292682926838</v>
          </cell>
          <cell r="F85" t="str">
            <v>FDE Jan/26</v>
          </cell>
        </row>
        <row r="86">
          <cell r="A86" t="str">
            <v>02.01.012</v>
          </cell>
          <cell r="B86" t="str">
            <v>LASTRO DE PEDRA BRITADA - 5CM</v>
          </cell>
          <cell r="C86" t="str">
            <v>M2</v>
          </cell>
          <cell r="D86">
            <v>14.6</v>
          </cell>
          <cell r="E86">
            <v>11.869918699186991</v>
          </cell>
          <cell r="F86" t="str">
            <v>FDE Jan/26</v>
          </cell>
        </row>
        <row r="87">
          <cell r="A87" t="str">
            <v>02.01.015</v>
          </cell>
          <cell r="B87" t="str">
            <v>LASTRO DE CONCRETO - 5 CM</v>
          </cell>
          <cell r="C87" t="str">
            <v>M2</v>
          </cell>
          <cell r="D87">
            <v>54.24</v>
          </cell>
          <cell r="E87">
            <v>44.09756097560976</v>
          </cell>
          <cell r="F87" t="str">
            <v>FDE Jan/26</v>
          </cell>
        </row>
        <row r="88">
          <cell r="A88" t="str">
            <v>02.01.025</v>
          </cell>
          <cell r="B88" t="str">
            <v>REATERRO INTERNO APILOADO</v>
          </cell>
          <cell r="C88" t="str">
            <v>M3</v>
          </cell>
          <cell r="D88">
            <v>82.4</v>
          </cell>
          <cell r="E88">
            <v>66.991869918699194</v>
          </cell>
          <cell r="F88" t="str">
            <v>FDE Jan/26</v>
          </cell>
        </row>
        <row r="89">
          <cell r="A89" t="str">
            <v>02.01.027</v>
          </cell>
          <cell r="B89" t="str">
            <v>REATERRO COM ADICAO DE 2% DE CIMENTO</v>
          </cell>
          <cell r="C89" t="str">
            <v>M3</v>
          </cell>
          <cell r="D89">
            <v>256.89</v>
          </cell>
          <cell r="E89">
            <v>208.85365853658536</v>
          </cell>
          <cell r="F89" t="str">
            <v>FDE Jan/26</v>
          </cell>
        </row>
        <row r="90">
          <cell r="A90" t="str">
            <v>02.01.099</v>
          </cell>
          <cell r="B90" t="str">
            <v>ESCAVACOES</v>
          </cell>
          <cell r="C90" t="str">
            <v>MV</v>
          </cell>
          <cell r="D90">
            <v>710.02</v>
          </cell>
          <cell r="E90">
            <v>577.2520325203252</v>
          </cell>
          <cell r="F90" t="str">
            <v>FDE Jan/26</v>
          </cell>
        </row>
        <row r="91">
          <cell r="A91" t="str">
            <v>02.02.004</v>
          </cell>
          <cell r="B91" t="str">
            <v>TUBULÕES  ESCAVAÇÃO MANUAL - DIÂMETRO MÍNIMO DE 100CM</v>
          </cell>
          <cell r="C91" t="str">
            <v>M3</v>
          </cell>
          <cell r="D91">
            <v>538.20000000000005</v>
          </cell>
          <cell r="E91">
            <v>437.56097560975616</v>
          </cell>
          <cell r="F91" t="str">
            <v>FDE Jan/26</v>
          </cell>
        </row>
        <row r="92">
          <cell r="A92" t="str">
            <v>02.02.005</v>
          </cell>
          <cell r="B92" t="str">
            <v>TUBULÕES  ENCAMISAMENTO COM ANEL DE CONCRETO PREMOLDADO DIÂMETRO EXTERNO Ø 100CM  H=50CM  E=3,50 CM</v>
          </cell>
          <cell r="C92" t="str">
            <v>M</v>
          </cell>
          <cell r="D92">
            <v>267.62</v>
          </cell>
          <cell r="E92">
            <v>217.57723577235774</v>
          </cell>
          <cell r="F92" t="str">
            <v>FDE Jan/26</v>
          </cell>
        </row>
        <row r="93">
          <cell r="A93" t="str">
            <v>02.02.018</v>
          </cell>
          <cell r="B93" t="str">
            <v>TUBULÕES CONCRETO DOSADO FCK=20MPa PARA BASE E FUSTE</v>
          </cell>
          <cell r="C93" t="str">
            <v>M3</v>
          </cell>
          <cell r="D93">
            <v>754.39</v>
          </cell>
          <cell r="E93">
            <v>613.32520325203257</v>
          </cell>
          <cell r="F93" t="str">
            <v>FDE Jan/26</v>
          </cell>
        </row>
        <row r="94">
          <cell r="A94" t="str">
            <v>02.02.019</v>
          </cell>
          <cell r="B94" t="str">
            <v>PREENCHIMENTO COROA CIRCULAR ENCAMISAMENTO FUSTE TUBULAO ARGAMASSA CIMENTO AREIA TRAÇO 1:8</v>
          </cell>
          <cell r="C94" t="str">
            <v>M3</v>
          </cell>
          <cell r="D94">
            <v>496.97</v>
          </cell>
          <cell r="E94">
            <v>404.04065040650408</v>
          </cell>
          <cell r="F94" t="str">
            <v>FDE Jan/26</v>
          </cell>
        </row>
        <row r="95">
          <cell r="A95" t="str">
            <v>02.02.021</v>
          </cell>
          <cell r="B95" t="str">
            <v>ACO CA-50 (A OU B) FYK = 500 MPA</v>
          </cell>
          <cell r="C95" t="str">
            <v>KG</v>
          </cell>
          <cell r="D95">
            <v>15.59</v>
          </cell>
          <cell r="E95">
            <v>12.674796747967481</v>
          </cell>
          <cell r="F95" t="str">
            <v>FDE Jan/26</v>
          </cell>
        </row>
        <row r="96">
          <cell r="A96" t="str">
            <v>02.02.022</v>
          </cell>
          <cell r="B96" t="str">
            <v>ACO CA 60 (A OU B) FYK= 600 M PA</v>
          </cell>
          <cell r="C96" t="str">
            <v>KG</v>
          </cell>
          <cell r="D96">
            <v>16.420000000000002</v>
          </cell>
          <cell r="E96">
            <v>13.349593495934961</v>
          </cell>
          <cell r="F96" t="str">
            <v>FDE Jan/26</v>
          </cell>
        </row>
        <row r="97">
          <cell r="A97" t="str">
            <v>02.02.026</v>
          </cell>
          <cell r="B97" t="str">
            <v>BROCA DE CONCRETO DE DIAMETRO 25CM - INCL ARRANQUES</v>
          </cell>
          <cell r="C97" t="str">
            <v>M</v>
          </cell>
          <cell r="D97">
            <v>106.6</v>
          </cell>
          <cell r="E97">
            <v>86.666666666666657</v>
          </cell>
          <cell r="F97" t="str">
            <v>FDE Jan/26</v>
          </cell>
        </row>
        <row r="98">
          <cell r="A98" t="str">
            <v>02.02.027</v>
          </cell>
          <cell r="B98" t="str">
            <v>BROCA DE CONCRETO DE DIAMETRO 30CM - INCL ARRANQUES</v>
          </cell>
          <cell r="C98" t="str">
            <v>M</v>
          </cell>
          <cell r="D98">
            <v>155.97</v>
          </cell>
          <cell r="E98">
            <v>126.80487804878049</v>
          </cell>
          <cell r="F98" t="str">
            <v>FDE Jan/26</v>
          </cell>
        </row>
        <row r="99">
          <cell r="A99" t="str">
            <v>02.02.035</v>
          </cell>
          <cell r="B99" t="str">
            <v>ESTACAS TIPO STRAUSS DIAM 25CM</v>
          </cell>
          <cell r="C99" t="str">
            <v>M</v>
          </cell>
          <cell r="D99">
            <v>87.27</v>
          </cell>
          <cell r="E99">
            <v>70.951219512195124</v>
          </cell>
          <cell r="F99" t="str">
            <v>FDE Jan/26</v>
          </cell>
        </row>
        <row r="100">
          <cell r="A100" t="str">
            <v>02.02.036</v>
          </cell>
          <cell r="B100" t="str">
            <v>ESTACAS TIPO STRAUSS DIAM 32CM</v>
          </cell>
          <cell r="C100" t="str">
            <v>M</v>
          </cell>
          <cell r="D100">
            <v>116.76</v>
          </cell>
          <cell r="E100">
            <v>94.926829268292693</v>
          </cell>
          <cell r="F100" t="str">
            <v>FDE Jan/26</v>
          </cell>
        </row>
        <row r="101">
          <cell r="A101" t="str">
            <v>02.02.037</v>
          </cell>
          <cell r="B101" t="str">
            <v>ESTACAS TIPO STRAUSS DIAM 38CM</v>
          </cell>
          <cell r="C101" t="str">
            <v>M</v>
          </cell>
          <cell r="D101">
            <v>148.38999999999999</v>
          </cell>
          <cell r="E101">
            <v>120.64227642276421</v>
          </cell>
          <cell r="F101" t="str">
            <v>FDE Jan/26</v>
          </cell>
        </row>
        <row r="102">
          <cell r="A102" t="str">
            <v>02.02.038</v>
          </cell>
          <cell r="B102" t="str">
            <v>ESTACAS TIPO STRAUSS DIAM 45CM</v>
          </cell>
          <cell r="C102" t="str">
            <v>M</v>
          </cell>
          <cell r="D102">
            <v>208.62</v>
          </cell>
          <cell r="E102">
            <v>169.60975609756099</v>
          </cell>
          <cell r="F102" t="str">
            <v>FDE Jan/26</v>
          </cell>
        </row>
        <row r="103">
          <cell r="A103" t="str">
            <v>02.02.070</v>
          </cell>
          <cell r="B103" t="str">
            <v>ESTACA TIPO HELICE DN 25CM</v>
          </cell>
          <cell r="C103" t="str">
            <v>M</v>
          </cell>
          <cell r="D103">
            <v>81.319999999999993</v>
          </cell>
          <cell r="E103">
            <v>66.113821138211378</v>
          </cell>
          <cell r="F103" t="str">
            <v>FDE Jan/26</v>
          </cell>
        </row>
        <row r="104">
          <cell r="A104" t="str">
            <v>02.02.071</v>
          </cell>
          <cell r="B104" t="str">
            <v>ESTACA TIPO HELICE DN 30CM</v>
          </cell>
          <cell r="C104" t="str">
            <v>M</v>
          </cell>
          <cell r="D104">
            <v>109.17</v>
          </cell>
          <cell r="E104">
            <v>88.756097560975618</v>
          </cell>
          <cell r="F104" t="str">
            <v>FDE Jan/26</v>
          </cell>
        </row>
        <row r="105">
          <cell r="A105" t="str">
            <v>02.02.072</v>
          </cell>
          <cell r="B105" t="str">
            <v>ESTACA TIPO HELICE DN 35CM</v>
          </cell>
          <cell r="C105" t="str">
            <v>M</v>
          </cell>
          <cell r="D105">
            <v>127.6</v>
          </cell>
          <cell r="E105">
            <v>103.73983739837398</v>
          </cell>
          <cell r="F105" t="str">
            <v>FDE Jan/26</v>
          </cell>
        </row>
        <row r="106">
          <cell r="A106" t="str">
            <v>02.02.073</v>
          </cell>
          <cell r="B106" t="str">
            <v>ESTACA TIPO HELICE DN 40CM</v>
          </cell>
          <cell r="C106" t="str">
            <v>M</v>
          </cell>
          <cell r="D106">
            <v>158.82</v>
          </cell>
          <cell r="E106">
            <v>129.1219512195122</v>
          </cell>
          <cell r="F106" t="str">
            <v>FDE Jan/26</v>
          </cell>
        </row>
        <row r="107">
          <cell r="A107" t="str">
            <v>02.02.074</v>
          </cell>
          <cell r="B107" t="str">
            <v>ESTACA TIPO HELICE DN 50CM</v>
          </cell>
          <cell r="C107" t="str">
            <v>M</v>
          </cell>
          <cell r="D107">
            <v>232.23</v>
          </cell>
          <cell r="E107">
            <v>188.80487804878049</v>
          </cell>
          <cell r="F107" t="str">
            <v>FDE Jan/26</v>
          </cell>
        </row>
        <row r="108">
          <cell r="A108" t="str">
            <v>02.02.075</v>
          </cell>
          <cell r="B108" t="str">
            <v>ESTACA TIPO HELICE DN 60CM</v>
          </cell>
          <cell r="C108" t="str">
            <v>M</v>
          </cell>
          <cell r="D108">
            <v>301.2</v>
          </cell>
          <cell r="E108">
            <v>244.8780487804878</v>
          </cell>
          <cell r="F108" t="str">
            <v>FDE Jan/26</v>
          </cell>
        </row>
        <row r="109">
          <cell r="A109" t="str">
            <v>02.02.076</v>
          </cell>
          <cell r="B109" t="str">
            <v>ESTACA TIPO HELICE DN 70CM</v>
          </cell>
          <cell r="C109" t="str">
            <v>M</v>
          </cell>
          <cell r="D109">
            <v>411.9</v>
          </cell>
          <cell r="E109">
            <v>334.8780487804878</v>
          </cell>
          <cell r="F109" t="str">
            <v>FDE Jan/26</v>
          </cell>
        </row>
        <row r="110">
          <cell r="A110" t="str">
            <v>02.02.077</v>
          </cell>
          <cell r="B110" t="str">
            <v>ESTACA TIPO HELICE DN 80CM</v>
          </cell>
          <cell r="C110" t="str">
            <v>M</v>
          </cell>
          <cell r="D110">
            <v>524.79</v>
          </cell>
          <cell r="E110">
            <v>426.65853658536582</v>
          </cell>
          <cell r="F110" t="str">
            <v>FDE Jan/26</v>
          </cell>
        </row>
        <row r="111">
          <cell r="A111" t="str">
            <v>02.02.078</v>
          </cell>
          <cell r="B111" t="str">
            <v>ESTACA TIPO HELICE DN 90CM</v>
          </cell>
          <cell r="C111" t="str">
            <v>M</v>
          </cell>
          <cell r="D111">
            <v>626.79999999999995</v>
          </cell>
          <cell r="E111">
            <v>509.59349593495932</v>
          </cell>
          <cell r="F111" t="str">
            <v>FDE Jan/26</v>
          </cell>
        </row>
        <row r="112">
          <cell r="A112" t="str">
            <v>02.02.085</v>
          </cell>
          <cell r="B112" t="str">
            <v>TRANSPORTE E ATERRO INTERNO DE MATERIAL ESCAVADO DE FUNDAÇÃO-ESTACA-TUBULÃO</v>
          </cell>
          <cell r="C112" t="str">
            <v>M3</v>
          </cell>
          <cell r="D112">
            <v>101.63</v>
          </cell>
          <cell r="E112">
            <v>82.626016260162601</v>
          </cell>
          <cell r="F112" t="str">
            <v>FDE Jan/26</v>
          </cell>
        </row>
        <row r="113">
          <cell r="A113" t="str">
            <v>02.02.089</v>
          </cell>
          <cell r="B113" t="str">
            <v>TAXA DE MOBILIZACÃO DE EQUIPAMENTO PARA ESTACA TIPO HELICE SEGMENTAD</v>
          </cell>
          <cell r="C113" t="str">
            <v>UN</v>
          </cell>
          <cell r="D113">
            <v>14401.57</v>
          </cell>
          <cell r="E113">
            <v>11708.59349593496</v>
          </cell>
          <cell r="F113" t="str">
            <v>FDE Jan/26</v>
          </cell>
        </row>
        <row r="114">
          <cell r="A114" t="str">
            <v>02.02.091</v>
          </cell>
          <cell r="B114" t="str">
            <v>TAXA DE MOBILIZAÇÃO DE EQUIPAMENTO - ESTACA ESCAVADA</v>
          </cell>
          <cell r="C114" t="str">
            <v>UN</v>
          </cell>
          <cell r="D114">
            <v>3401.4</v>
          </cell>
          <cell r="E114">
            <v>2765.3658536585367</v>
          </cell>
          <cell r="F114" t="str">
            <v>FDE Jan/26</v>
          </cell>
        </row>
        <row r="115">
          <cell r="A115" t="str">
            <v>02.02.093</v>
          </cell>
          <cell r="B115" t="str">
            <v>TAXA DE MOBILIZAÇÃO DE EQUIPAMENTO - ESTACA RAIZ</v>
          </cell>
          <cell r="C115" t="str">
            <v>UN</v>
          </cell>
          <cell r="D115">
            <v>40169.08</v>
          </cell>
          <cell r="E115">
            <v>32657.788617886181</v>
          </cell>
          <cell r="F115" t="str">
            <v>FDE Jan/26</v>
          </cell>
        </row>
        <row r="116">
          <cell r="A116" t="str">
            <v>02.02.094</v>
          </cell>
          <cell r="B116" t="str">
            <v>TAXA DE MOBILIZACAO DE EQUIPAMENTO PARA ESTACA TIPO HELICE</v>
          </cell>
          <cell r="C116" t="str">
            <v>UN</v>
          </cell>
          <cell r="D116">
            <v>54740.480000000003</v>
          </cell>
          <cell r="E116">
            <v>44504.455284552852</v>
          </cell>
          <cell r="F116" t="str">
            <v>FDE Jan/26</v>
          </cell>
        </row>
        <row r="117">
          <cell r="A117" t="str">
            <v>02.02.095</v>
          </cell>
          <cell r="B117" t="str">
            <v>EMENDA COM ANEIS SOLDADOS PARA ESTACA</v>
          </cell>
          <cell r="C117" t="str">
            <v>UN</v>
          </cell>
          <cell r="D117">
            <v>773.6</v>
          </cell>
          <cell r="E117">
            <v>628.94308943089436</v>
          </cell>
          <cell r="F117" t="str">
            <v>FDE Jan/26</v>
          </cell>
        </row>
        <row r="118">
          <cell r="A118" t="str">
            <v>02.02.097</v>
          </cell>
          <cell r="B118" t="str">
            <v>TAXA DE MOBILIZACAO DE EQUIPAMENTO - ESTACAS PRE-MOLDADAS</v>
          </cell>
          <cell r="C118" t="str">
            <v>UN</v>
          </cell>
          <cell r="D118">
            <v>9049.76</v>
          </cell>
          <cell r="E118">
            <v>7357.5284552845533</v>
          </cell>
          <cell r="F118" t="str">
            <v>FDE Jan/26</v>
          </cell>
        </row>
        <row r="119">
          <cell r="A119" t="str">
            <v>02.02.098</v>
          </cell>
          <cell r="B119" t="str">
            <v>TAXA DE MOBILIZACAO DE EQUIPAMENTOS - ESTACAS STRAUSS</v>
          </cell>
          <cell r="C119" t="str">
            <v>UN</v>
          </cell>
          <cell r="D119">
            <v>3812.79</v>
          </cell>
          <cell r="E119">
            <v>3099.8292682926831</v>
          </cell>
          <cell r="F119" t="str">
            <v>FDE Jan/26</v>
          </cell>
        </row>
        <row r="120">
          <cell r="A120" t="str">
            <v>02.02.099</v>
          </cell>
          <cell r="B120" t="str">
            <v>FUNDACOES PROFUNDAS</v>
          </cell>
          <cell r="C120" t="str">
            <v>MV</v>
          </cell>
          <cell r="D120">
            <v>710.02</v>
          </cell>
          <cell r="E120">
            <v>577.2520325203252</v>
          </cell>
          <cell r="F120" t="str">
            <v>FDE Jan/26</v>
          </cell>
        </row>
        <row r="121">
          <cell r="A121" t="str">
            <v>02.02.100</v>
          </cell>
          <cell r="B121" t="str">
            <v>ESTACA ESCAVADA MECANICAMENTE DIAM 25CM</v>
          </cell>
          <cell r="C121" t="str">
            <v>M</v>
          </cell>
          <cell r="D121">
            <v>62.37</v>
          </cell>
          <cell r="E121">
            <v>50.707317073170728</v>
          </cell>
          <cell r="F121" t="str">
            <v>FDE Jan/26</v>
          </cell>
        </row>
        <row r="122">
          <cell r="A122" t="str">
            <v>02.02.101</v>
          </cell>
          <cell r="B122" t="str">
            <v>ESTACA ESCAVADA MECANICAMENTE DIAM 30CM</v>
          </cell>
          <cell r="C122" t="str">
            <v>M</v>
          </cell>
          <cell r="D122">
            <v>79.599999999999994</v>
          </cell>
          <cell r="E122">
            <v>64.715447154471548</v>
          </cell>
          <cell r="F122" t="str">
            <v>FDE Jan/26</v>
          </cell>
        </row>
        <row r="123">
          <cell r="A123" t="str">
            <v>02.02.102</v>
          </cell>
          <cell r="B123" t="str">
            <v>ESTACA ESCAVADA MECANICAMENTE DIAM 35CM</v>
          </cell>
          <cell r="C123" t="str">
            <v>M</v>
          </cell>
          <cell r="D123">
            <v>101.31</v>
          </cell>
          <cell r="E123">
            <v>82.365853658536594</v>
          </cell>
          <cell r="F123" t="str">
            <v>FDE Jan/26</v>
          </cell>
        </row>
        <row r="124">
          <cell r="A124" t="str">
            <v>02.02.103</v>
          </cell>
          <cell r="B124" t="str">
            <v>ESTACA ESCAVADA MECANICAMENTE DIAM 40CM</v>
          </cell>
          <cell r="C124" t="str">
            <v>M</v>
          </cell>
          <cell r="D124">
            <v>126.46</v>
          </cell>
          <cell r="E124">
            <v>102.8130081300813</v>
          </cell>
          <cell r="F124" t="str">
            <v>FDE Jan/26</v>
          </cell>
        </row>
        <row r="125">
          <cell r="A125" t="str">
            <v>02.02.104</v>
          </cell>
          <cell r="B125" t="str">
            <v>ESTACA ESCAVADA MECANICAMENTE DIAM 50CM</v>
          </cell>
          <cell r="C125" t="str">
            <v>M</v>
          </cell>
          <cell r="D125">
            <v>181.02</v>
          </cell>
          <cell r="E125">
            <v>147.17073170731709</v>
          </cell>
          <cell r="F125" t="str">
            <v>FDE Jan/26</v>
          </cell>
        </row>
        <row r="126">
          <cell r="A126" t="str">
            <v>02.02.105</v>
          </cell>
          <cell r="B126" t="str">
            <v>ESTACA ESCAVADA MECANICAMENTE DIAM 60CM</v>
          </cell>
          <cell r="C126" t="str">
            <v>M</v>
          </cell>
          <cell r="D126">
            <v>245.92</v>
          </cell>
          <cell r="E126">
            <v>199.9349593495935</v>
          </cell>
          <cell r="F126" t="str">
            <v>FDE Jan/26</v>
          </cell>
        </row>
        <row r="127">
          <cell r="A127" t="str">
            <v>02.02.106</v>
          </cell>
          <cell r="B127" t="str">
            <v>ESTACA ESCAVADA MECANICAMENTE DIAM 70CM</v>
          </cell>
          <cell r="C127" t="str">
            <v>M</v>
          </cell>
          <cell r="D127">
            <v>323.27</v>
          </cell>
          <cell r="E127">
            <v>262.82113821138211</v>
          </cell>
          <cell r="F127" t="str">
            <v>FDE Jan/26</v>
          </cell>
        </row>
        <row r="128">
          <cell r="A128" t="str">
            <v>02.02.107</v>
          </cell>
          <cell r="B128" t="str">
            <v>ESTACA PRE-MOLDADA CONCRETO SECÃO ATE 289 CM2  CRAVADA</v>
          </cell>
          <cell r="C128" t="str">
            <v>M</v>
          </cell>
          <cell r="D128">
            <v>163.84</v>
          </cell>
          <cell r="E128">
            <v>133.20325203252034</v>
          </cell>
          <cell r="F128" t="str">
            <v>FDE Jan/26</v>
          </cell>
        </row>
        <row r="129">
          <cell r="A129" t="str">
            <v>02.02.108</v>
          </cell>
          <cell r="B129" t="str">
            <v>ESTACA PRE-MOLDADA CONCRETO SECÃO DE 290 A 429 CM2  CRAVADA</v>
          </cell>
          <cell r="C129" t="str">
            <v>M</v>
          </cell>
          <cell r="D129">
            <v>184.71</v>
          </cell>
          <cell r="E129">
            <v>150.17073170731709</v>
          </cell>
          <cell r="F129" t="str">
            <v>FDE Jan/26</v>
          </cell>
        </row>
        <row r="130">
          <cell r="A130" t="str">
            <v>02.02.109</v>
          </cell>
          <cell r="B130" t="str">
            <v>ESTACA PRE-MOLDADA CONCRETO SECÃO DE 430 A 569 CM2  CRAVADA</v>
          </cell>
          <cell r="C130" t="str">
            <v>M</v>
          </cell>
          <cell r="D130">
            <v>219.18</v>
          </cell>
          <cell r="E130">
            <v>178.19512195121953</v>
          </cell>
          <cell r="F130" t="str">
            <v>FDE Jan/26</v>
          </cell>
        </row>
        <row r="131">
          <cell r="A131" t="str">
            <v>02.02.110</v>
          </cell>
          <cell r="B131" t="str">
            <v>ESTACA PRE-MOLDADA CONCRETO SECÃO DE 570 A 714 CM2  CRAVADA</v>
          </cell>
          <cell r="C131" t="str">
            <v>M</v>
          </cell>
          <cell r="D131">
            <v>268.37</v>
          </cell>
          <cell r="E131">
            <v>218.1869918699187</v>
          </cell>
          <cell r="F131" t="str">
            <v>FDE Jan/26</v>
          </cell>
        </row>
        <row r="132">
          <cell r="A132" t="str">
            <v>02.02.111</v>
          </cell>
          <cell r="B132" t="str">
            <v>ESTACA PRE-MOLDADA CONCRETO SECÃO DE 715 A 999 CM2  CRAVADA</v>
          </cell>
          <cell r="C132" t="str">
            <v>M</v>
          </cell>
          <cell r="D132">
            <v>316.86</v>
          </cell>
          <cell r="E132">
            <v>257.60975609756099</v>
          </cell>
          <cell r="F132" t="str">
            <v>FDE Jan/26</v>
          </cell>
        </row>
        <row r="133">
          <cell r="A133" t="str">
            <v>02.02.113</v>
          </cell>
          <cell r="B133" t="str">
            <v>ESTACA RAIZ DN 150MM PERFURAÇAO EM SOLO</v>
          </cell>
          <cell r="C133" t="str">
            <v>M</v>
          </cell>
          <cell r="D133">
            <v>398.13</v>
          </cell>
          <cell r="E133">
            <v>323.6829268292683</v>
          </cell>
          <cell r="F133" t="str">
            <v>FDE Jan/26</v>
          </cell>
        </row>
        <row r="134">
          <cell r="A134" t="str">
            <v>02.02.114</v>
          </cell>
          <cell r="B134" t="str">
            <v>ESTACA RAIZ DN 160MM PERFURAÇAO EM SOLO</v>
          </cell>
          <cell r="C134" t="str">
            <v>M</v>
          </cell>
          <cell r="D134">
            <v>407.81</v>
          </cell>
          <cell r="E134">
            <v>331.55284552845529</v>
          </cell>
          <cell r="F134" t="str">
            <v>FDE Jan/26</v>
          </cell>
        </row>
        <row r="135">
          <cell r="A135" t="str">
            <v>02.02.115</v>
          </cell>
          <cell r="B135" t="str">
            <v>ESTACA RAIZ DN 200MM PERFURAÇAO EM SOLO</v>
          </cell>
          <cell r="C135" t="str">
            <v>M</v>
          </cell>
          <cell r="D135">
            <v>431.91</v>
          </cell>
          <cell r="E135">
            <v>351.14634146341467</v>
          </cell>
          <cell r="F135" t="str">
            <v>FDE Jan/26</v>
          </cell>
        </row>
        <row r="136">
          <cell r="A136" t="str">
            <v>02.02.116</v>
          </cell>
          <cell r="B136" t="str">
            <v>ESTACA RAIZ DN 250MM PERFURAÇAO EM SOLO</v>
          </cell>
          <cell r="C136" t="str">
            <v>M</v>
          </cell>
          <cell r="D136">
            <v>495.09</v>
          </cell>
          <cell r="E136">
            <v>402.51219512195121</v>
          </cell>
          <cell r="F136" t="str">
            <v>FDE Jan/26</v>
          </cell>
        </row>
        <row r="137">
          <cell r="A137" t="str">
            <v>02.02.117</v>
          </cell>
          <cell r="B137" t="str">
            <v>ESTACA RAIZ DN 310MM PERFURAÇAO EM SOLO</v>
          </cell>
          <cell r="C137" t="str">
            <v>M</v>
          </cell>
          <cell r="D137">
            <v>615.19000000000005</v>
          </cell>
          <cell r="E137">
            <v>500.15447154471548</v>
          </cell>
          <cell r="F137" t="str">
            <v>FDE Jan/26</v>
          </cell>
        </row>
        <row r="138">
          <cell r="A138" t="str">
            <v>02.02.118</v>
          </cell>
          <cell r="B138" t="str">
            <v>ESTACA RAIZ DN 400MM PERFURAÇAO EM SOLO</v>
          </cell>
          <cell r="C138" t="str">
            <v>M</v>
          </cell>
          <cell r="D138">
            <v>764.07</v>
          </cell>
          <cell r="E138">
            <v>621.19512195121956</v>
          </cell>
          <cell r="F138" t="str">
            <v>FDE Jan/26</v>
          </cell>
        </row>
        <row r="139">
          <cell r="A139" t="str">
            <v>02.03.001</v>
          </cell>
          <cell r="B139" t="str">
            <v>FORMA DE MADEIRA MACICA</v>
          </cell>
          <cell r="C139" t="str">
            <v>M2</v>
          </cell>
          <cell r="D139">
            <v>117.97</v>
          </cell>
          <cell r="E139">
            <v>95.910569105691053</v>
          </cell>
          <cell r="F139" t="str">
            <v>FDE Jan/26</v>
          </cell>
        </row>
        <row r="140">
          <cell r="A140" t="str">
            <v>02.03.099</v>
          </cell>
          <cell r="B140" t="str">
            <v>FORMAS</v>
          </cell>
          <cell r="C140" t="str">
            <v>MV</v>
          </cell>
          <cell r="D140">
            <v>710.02</v>
          </cell>
          <cell r="E140">
            <v>577.2520325203252</v>
          </cell>
          <cell r="F140" t="str">
            <v>FDE Jan/26</v>
          </cell>
        </row>
        <row r="141">
          <cell r="A141" t="str">
            <v>02.04.002</v>
          </cell>
          <cell r="B141" t="str">
            <v>ACO CA 50 (A OU B) FYK= 500 M PA</v>
          </cell>
          <cell r="C141" t="str">
            <v>KG</v>
          </cell>
          <cell r="D141">
            <v>15.59</v>
          </cell>
          <cell r="E141">
            <v>12.674796747967481</v>
          </cell>
          <cell r="F141" t="str">
            <v>FDE Jan/26</v>
          </cell>
        </row>
        <row r="142">
          <cell r="A142" t="str">
            <v>02.04.003</v>
          </cell>
          <cell r="B142" t="str">
            <v>ACO CA 60 (A OU B) FYK= 600 M PA</v>
          </cell>
          <cell r="C142" t="str">
            <v>KG</v>
          </cell>
          <cell r="D142">
            <v>16.420000000000002</v>
          </cell>
          <cell r="E142">
            <v>13.349593495934961</v>
          </cell>
          <cell r="F142" t="str">
            <v>FDE Jan/26</v>
          </cell>
        </row>
        <row r="143">
          <cell r="A143" t="str">
            <v>02.04.004</v>
          </cell>
          <cell r="B143" t="str">
            <v>ARMAÇAO BARRA DE POLIESTER REFORÇADA COM FIBRA DE VIDRO (PRFV) INCLUSIVE ESPAÇADOR E AMARRAÇAO</v>
          </cell>
          <cell r="C143" t="str">
            <v>KG</v>
          </cell>
          <cell r="D143">
            <v>44.11</v>
          </cell>
          <cell r="E143">
            <v>35.861788617886177</v>
          </cell>
          <cell r="F143" t="str">
            <v>FDE Jan/26</v>
          </cell>
        </row>
        <row r="144">
          <cell r="A144" t="str">
            <v>02.04.005</v>
          </cell>
          <cell r="B144" t="str">
            <v>TELA ARMADURA (MALHA ACO CA 60 FYK= 600 M PA)</v>
          </cell>
          <cell r="C144" t="str">
            <v>KG</v>
          </cell>
          <cell r="D144">
            <v>12.1</v>
          </cell>
          <cell r="E144">
            <v>9.8373983739837403</v>
          </cell>
          <cell r="F144" t="str">
            <v>FDE Jan/26</v>
          </cell>
        </row>
        <row r="145">
          <cell r="A145" t="str">
            <v>02.04.006</v>
          </cell>
          <cell r="B145" t="str">
            <v>ARMAÇAO TELA  DE POLIESTER REFORÇADA COM FIBRA DE VIDRO (PRFV ) MALHA QUADRADA 15CM X 15CM DENSIDADE 0,38KG/M2  INCLUSIVE ESPAÇADOR E AMARRAÇAO</v>
          </cell>
          <cell r="C145" t="str">
            <v>M2</v>
          </cell>
          <cell r="D145">
            <v>19.12</v>
          </cell>
          <cell r="E145">
            <v>15.544715447154472</v>
          </cell>
          <cell r="F145" t="str">
            <v>FDE Jan/26</v>
          </cell>
        </row>
        <row r="146">
          <cell r="A146" t="str">
            <v>02.04.007</v>
          </cell>
          <cell r="B146" t="str">
            <v>ARMAÇAO TELA  DE POLIESTER REFORÇADA COM FIBRA DE VIDRO (PRFV ) MALHA QUADRADA 10CM X 10CM DENSIDADE 0,37 KG/M2  INCLUSIVE ESPAÇADOR E AMARRAÇAO</v>
          </cell>
          <cell r="C146" t="str">
            <v>M2</v>
          </cell>
          <cell r="D146">
            <v>25.23</v>
          </cell>
          <cell r="E146">
            <v>20.512195121951219</v>
          </cell>
          <cell r="F146" t="str">
            <v>FDE Jan/26</v>
          </cell>
        </row>
        <row r="147">
          <cell r="A147" t="str">
            <v>02.04.008</v>
          </cell>
          <cell r="B147" t="str">
            <v>ARMAÇAO TELA  DE POLIESTER REFORÇADA COM FIBRA DE VIDRO (PRFV ) MALHA QUADRADA 10CM X 10CM DENSIDADE 0,58KG/M2  INCLUSIVE ESPAÇADOR E AMARRAÇAO</v>
          </cell>
          <cell r="C147" t="str">
            <v>M2</v>
          </cell>
          <cell r="D147">
            <v>36.58</v>
          </cell>
          <cell r="E147">
            <v>29.739837398373982</v>
          </cell>
          <cell r="F147" t="str">
            <v>FDE Jan/26</v>
          </cell>
        </row>
        <row r="148">
          <cell r="A148" t="str">
            <v>02.04.009</v>
          </cell>
          <cell r="B148" t="str">
            <v>ARMAÇAO TELA  DE POLIESTER REFORÇADA COM FIBRA DE VIDRO (PRFV ) MALHA QUADRADA 10CM X 10CM DENSIDADE 2,05KG/M2  INCLUSIVE ESPAÇADOR E AMARRAÇAO</v>
          </cell>
          <cell r="C148" t="str">
            <v>M2</v>
          </cell>
          <cell r="D148">
            <v>60.14</v>
          </cell>
          <cell r="E148">
            <v>48.894308943089435</v>
          </cell>
          <cell r="F148" t="str">
            <v>FDE Jan/26</v>
          </cell>
        </row>
        <row r="149">
          <cell r="A149" t="str">
            <v>02.04.099</v>
          </cell>
          <cell r="B149" t="str">
            <v>ARMADURAS</v>
          </cell>
          <cell r="C149" t="str">
            <v>MV</v>
          </cell>
          <cell r="D149">
            <v>710.02</v>
          </cell>
          <cell r="E149">
            <v>577.2520325203252</v>
          </cell>
          <cell r="F149" t="str">
            <v>FDE Jan/26</v>
          </cell>
        </row>
        <row r="150">
          <cell r="A150" t="str">
            <v>02.05.014</v>
          </cell>
          <cell r="B150" t="str">
            <v>CONCRETO DOSADO E LANÇADO FCK=20MPA</v>
          </cell>
          <cell r="C150" t="str">
            <v>M3</v>
          </cell>
          <cell r="D150">
            <v>688.31</v>
          </cell>
          <cell r="E150">
            <v>559.60162601626007</v>
          </cell>
          <cell r="F150" t="str">
            <v>FDE Jan/26</v>
          </cell>
        </row>
        <row r="151">
          <cell r="A151" t="str">
            <v>02.05.018</v>
          </cell>
          <cell r="B151" t="str">
            <v>CONCRETO DOSADO E LANCADO FCK=25MPA</v>
          </cell>
          <cell r="C151" t="str">
            <v>M3</v>
          </cell>
          <cell r="D151">
            <v>718.2</v>
          </cell>
          <cell r="E151">
            <v>583.90243902439033</v>
          </cell>
          <cell r="F151" t="str">
            <v>FDE Jan/26</v>
          </cell>
        </row>
        <row r="152">
          <cell r="A152" t="str">
            <v>02.05.019</v>
          </cell>
          <cell r="B152" t="str">
            <v>CONCRETO DOSADO E LANCADO FCK=30MPA</v>
          </cell>
          <cell r="C152" t="str">
            <v>M3</v>
          </cell>
          <cell r="D152">
            <v>745.95</v>
          </cell>
          <cell r="E152">
            <v>606.46341463414637</v>
          </cell>
          <cell r="F152" t="str">
            <v>FDE Jan/26</v>
          </cell>
        </row>
        <row r="153">
          <cell r="A153" t="str">
            <v>02.05.024</v>
          </cell>
          <cell r="B153" t="str">
            <v>CONCRETO DOSADO,BOMBEADO E LANÇADO FCK=20MPA</v>
          </cell>
          <cell r="C153" t="str">
            <v>M3</v>
          </cell>
          <cell r="D153">
            <v>734.71</v>
          </cell>
          <cell r="E153">
            <v>597.32520325203257</v>
          </cell>
          <cell r="F153" t="str">
            <v>FDE Jan/26</v>
          </cell>
        </row>
        <row r="154">
          <cell r="A154" t="str">
            <v>02.05.028</v>
          </cell>
          <cell r="B154" t="str">
            <v>CONCRETO DOSADO,BOMBEADO E LANCADO FCK=25MPA</v>
          </cell>
          <cell r="C154" t="str">
            <v>M3</v>
          </cell>
          <cell r="D154">
            <v>760.41</v>
          </cell>
          <cell r="E154">
            <v>618.21951219512198</v>
          </cell>
          <cell r="F154" t="str">
            <v>FDE Jan/26</v>
          </cell>
        </row>
        <row r="155">
          <cell r="A155" t="str">
            <v>02.05.029</v>
          </cell>
          <cell r="B155" t="str">
            <v>CONCRETO DOSADO, BOMBEADO E LANCADO FCK=30MPA</v>
          </cell>
          <cell r="C155" t="str">
            <v>M3</v>
          </cell>
          <cell r="D155">
            <v>789.99</v>
          </cell>
          <cell r="E155">
            <v>642.26829268292681</v>
          </cell>
          <cell r="F155" t="str">
            <v>FDE Jan/26</v>
          </cell>
        </row>
        <row r="156">
          <cell r="A156" t="str">
            <v>02.05.050</v>
          </cell>
          <cell r="B156" t="str">
            <v>CONCRETO GROUT, PREPARADO NO LOCAL, LANÇADO E ADENSADO</v>
          </cell>
          <cell r="C156" t="str">
            <v>M3</v>
          </cell>
          <cell r="D156">
            <v>735.19</v>
          </cell>
          <cell r="E156">
            <v>597.71544715447158</v>
          </cell>
          <cell r="F156" t="str">
            <v>FDE Jan/26</v>
          </cell>
        </row>
        <row r="157">
          <cell r="A157" t="str">
            <v>02.05.098</v>
          </cell>
          <cell r="B157" t="str">
            <v>FORNECIMENTO E MONTAGEM DE ESTRUTURA PRE-MOLDADA DE CONCRETO</v>
          </cell>
          <cell r="C157" t="str">
            <v>M3</v>
          </cell>
          <cell r="D157">
            <v>7493.51</v>
          </cell>
          <cell r="E157">
            <v>6092.2845528455291</v>
          </cell>
          <cell r="F157" t="str">
            <v>FDE Jan/26</v>
          </cell>
        </row>
        <row r="158">
          <cell r="A158" t="str">
            <v>02.05.099</v>
          </cell>
          <cell r="B158" t="str">
            <v>CONCRETOS</v>
          </cell>
          <cell r="C158" t="str">
            <v>MV</v>
          </cell>
          <cell r="D158">
            <v>710.02</v>
          </cell>
          <cell r="E158">
            <v>577.2520325203252</v>
          </cell>
          <cell r="F158" t="str">
            <v>FDE Jan/26</v>
          </cell>
        </row>
        <row r="159">
          <cell r="A159" t="str">
            <v>02.06.002</v>
          </cell>
          <cell r="B159" t="str">
            <v>ALVENARIA EMBASAMENTO TIJOLO BARRO MACIÇO E = 1/2 TIJOLO</v>
          </cell>
          <cell r="C159" t="str">
            <v>M2</v>
          </cell>
          <cell r="D159">
            <v>175.72</v>
          </cell>
          <cell r="E159">
            <v>142.86178861788619</v>
          </cell>
          <cell r="F159" t="str">
            <v>FDE Jan/26</v>
          </cell>
        </row>
        <row r="160">
          <cell r="A160" t="str">
            <v>02.06.003</v>
          </cell>
          <cell r="B160" t="str">
            <v>ALVENARIA EMBASAMENTO TIJOLO BARRO MACIÇO E = 1 TIJOLO</v>
          </cell>
          <cell r="C160" t="str">
            <v>M2</v>
          </cell>
          <cell r="D160">
            <v>314.31</v>
          </cell>
          <cell r="E160">
            <v>255.53658536585365</v>
          </cell>
          <cell r="F160" t="str">
            <v>FDE Jan/26</v>
          </cell>
        </row>
        <row r="161">
          <cell r="A161" t="str">
            <v>02.06.020</v>
          </cell>
          <cell r="B161" t="str">
            <v>ALVENARIA EMBASAMENTO BLOCO CONCRETO ESTRUTURAL 14X19X39CM CLASSE A</v>
          </cell>
          <cell r="C161" t="str">
            <v>M2</v>
          </cell>
          <cell r="D161">
            <v>141.51</v>
          </cell>
          <cell r="E161">
            <v>115.04878048780488</v>
          </cell>
          <cell r="F161" t="str">
            <v>FDE Jan/26</v>
          </cell>
        </row>
        <row r="162">
          <cell r="A162" t="str">
            <v>02.06.021</v>
          </cell>
          <cell r="B162" t="str">
            <v>ALVENARIA EMBASAMENTO BLOCO CONCRETO ESTRUTURAL 19X19X39CM CLASSE A</v>
          </cell>
          <cell r="C162" t="str">
            <v>M2</v>
          </cell>
          <cell r="D162">
            <v>178.14</v>
          </cell>
          <cell r="E162">
            <v>144.82926829268291</v>
          </cell>
          <cell r="F162" t="str">
            <v>FDE Jan/26</v>
          </cell>
        </row>
        <row r="163">
          <cell r="A163" t="str">
            <v>02.06.099</v>
          </cell>
          <cell r="B163" t="str">
            <v>EMBASAMENTOS</v>
          </cell>
          <cell r="C163" t="str">
            <v>MV</v>
          </cell>
          <cell r="D163">
            <v>710.02</v>
          </cell>
          <cell r="E163">
            <v>577.2520325203252</v>
          </cell>
          <cell r="F163" t="str">
            <v>FDE Jan/26</v>
          </cell>
        </row>
        <row r="164">
          <cell r="A164" t="str">
            <v>02.07.001</v>
          </cell>
          <cell r="B164" t="str">
            <v>IMPERM RESP ALV EMBAS COM ARGAM CIM-AREIA 1:3 CONTENDO HIDROFUGO</v>
          </cell>
          <cell r="C164" t="str">
            <v>M2</v>
          </cell>
          <cell r="D164">
            <v>80.739999999999995</v>
          </cell>
          <cell r="E164">
            <v>65.642276422764226</v>
          </cell>
          <cell r="F164" t="str">
            <v>FDE Jan/26</v>
          </cell>
        </row>
        <row r="165">
          <cell r="A165" t="str">
            <v>02.07.002</v>
          </cell>
          <cell r="B165" t="str">
            <v>IMPERM RESP ALV EMBAS C/ CIM-AREIA 1-3 HIDROFUGO/TINTA BETUMINOSA</v>
          </cell>
          <cell r="C165" t="str">
            <v>M2</v>
          </cell>
          <cell r="D165">
            <v>108.45</v>
          </cell>
          <cell r="E165">
            <v>88.170731707317074</v>
          </cell>
          <cell r="F165" t="str">
            <v>FDE Jan/26</v>
          </cell>
        </row>
        <row r="166">
          <cell r="A166" t="str">
            <v>02.07.003</v>
          </cell>
          <cell r="B166" t="str">
            <v>IMPERMEABILIZACAO POR CRISTALIZACAO - SUB SOLOS</v>
          </cell>
          <cell r="C166" t="str">
            <v>M2</v>
          </cell>
          <cell r="D166">
            <v>15.27</v>
          </cell>
          <cell r="E166">
            <v>12.414634146341463</v>
          </cell>
          <cell r="F166" t="str">
            <v>FDE Jan/26</v>
          </cell>
        </row>
        <row r="167">
          <cell r="A167" t="str">
            <v>02.07.099</v>
          </cell>
          <cell r="B167" t="str">
            <v>IMPERMEABILIZACOES</v>
          </cell>
          <cell r="C167" t="str">
            <v>MV</v>
          </cell>
          <cell r="D167">
            <v>710.02</v>
          </cell>
          <cell r="E167">
            <v>577.2520325203252</v>
          </cell>
          <cell r="F167" t="str">
            <v>FDE Jan/26</v>
          </cell>
        </row>
        <row r="168">
          <cell r="A168" t="str">
            <v>02.50.001</v>
          </cell>
          <cell r="B168" t="str">
            <v>DEMOLIÇÃO DE CONCRETO SIMPLES (MANUAL)</v>
          </cell>
          <cell r="C168" t="str">
            <v>M3</v>
          </cell>
          <cell r="D168">
            <v>302.16000000000003</v>
          </cell>
          <cell r="E168">
            <v>245.65853658536588</v>
          </cell>
          <cell r="F168" t="str">
            <v>FDE Jan/26</v>
          </cell>
        </row>
        <row r="169">
          <cell r="A169" t="str">
            <v>02.50.002</v>
          </cell>
          <cell r="B169" t="str">
            <v>DEMOLIÇÃO DE LASTRO DE CONCRETO SIMPLES (MANUAL)</v>
          </cell>
          <cell r="C169" t="str">
            <v>M3</v>
          </cell>
          <cell r="D169">
            <v>357.1</v>
          </cell>
          <cell r="E169">
            <v>290.32520325203257</v>
          </cell>
          <cell r="F169" t="str">
            <v>FDE Jan/26</v>
          </cell>
        </row>
        <row r="170">
          <cell r="A170" t="str">
            <v>02.50.003</v>
          </cell>
          <cell r="B170" t="str">
            <v>DEMOLIÇÃO DE ALVENARIA DE FUNDACÃO (MANUAL)</v>
          </cell>
          <cell r="C170" t="str">
            <v>M3</v>
          </cell>
          <cell r="D170">
            <v>164.81</v>
          </cell>
          <cell r="E170">
            <v>133.99186991869919</v>
          </cell>
          <cell r="F170" t="str">
            <v>FDE Jan/26</v>
          </cell>
        </row>
        <row r="171">
          <cell r="A171" t="str">
            <v>02.50.099</v>
          </cell>
          <cell r="B171" t="str">
            <v>DEMOLICOES</v>
          </cell>
          <cell r="C171" t="str">
            <v>MV</v>
          </cell>
          <cell r="D171">
            <v>710.02</v>
          </cell>
          <cell r="E171">
            <v>577.2520325203252</v>
          </cell>
          <cell r="F171" t="str">
            <v>FDE Jan/26</v>
          </cell>
        </row>
        <row r="172">
          <cell r="A172" t="str">
            <v>02.60.099</v>
          </cell>
          <cell r="B172" t="str">
            <v>RETIRADAS</v>
          </cell>
          <cell r="C172" t="str">
            <v>MV</v>
          </cell>
          <cell r="D172">
            <v>710.02</v>
          </cell>
          <cell r="E172">
            <v>577.2520325203252</v>
          </cell>
          <cell r="F172" t="str">
            <v>FDE Jan/26</v>
          </cell>
        </row>
        <row r="173">
          <cell r="A173" t="str">
            <v>02.70.099</v>
          </cell>
          <cell r="B173" t="str">
            <v>RECOLOCACOES</v>
          </cell>
          <cell r="C173" t="str">
            <v>MV</v>
          </cell>
          <cell r="D173">
            <v>710.02</v>
          </cell>
          <cell r="E173">
            <v>577.2520325203252</v>
          </cell>
          <cell r="F173" t="str">
            <v>FDE Jan/26</v>
          </cell>
        </row>
        <row r="174">
          <cell r="A174" t="str">
            <v>02.80.099</v>
          </cell>
          <cell r="B174" t="str">
            <v>SERVICOS INFRA ESTRUTURA - CONSERVACAO</v>
          </cell>
          <cell r="C174" t="str">
            <v>MV</v>
          </cell>
          <cell r="D174">
            <v>710.02</v>
          </cell>
          <cell r="E174">
            <v>577.2520325203252</v>
          </cell>
          <cell r="F174" t="str">
            <v>FDE Jan/26</v>
          </cell>
        </row>
        <row r="175">
          <cell r="A175" t="str">
            <v>03.01.001</v>
          </cell>
          <cell r="B175" t="str">
            <v>FORMAS DE MADEIRA MACICA</v>
          </cell>
          <cell r="C175" t="str">
            <v>M2</v>
          </cell>
          <cell r="D175">
            <v>159.22</v>
          </cell>
          <cell r="E175">
            <v>129.44715447154471</v>
          </cell>
          <cell r="F175" t="str">
            <v>FDE Jan/26</v>
          </cell>
        </row>
        <row r="176">
          <cell r="A176" t="str">
            <v>03.01.002</v>
          </cell>
          <cell r="B176" t="str">
            <v>FORMAS PLANAS PLASTIFICADA PARA CONCRETO APARENTE</v>
          </cell>
          <cell r="C176" t="str">
            <v>M2</v>
          </cell>
          <cell r="D176">
            <v>190.05</v>
          </cell>
          <cell r="E176">
            <v>154.51219512195124</v>
          </cell>
          <cell r="F176" t="str">
            <v>FDE Jan/26</v>
          </cell>
        </row>
        <row r="177">
          <cell r="A177" t="str">
            <v>03.01.003</v>
          </cell>
          <cell r="B177" t="str">
            <v>FORMAS CURVAS PLASTIFICADA PARA CONCRETO APARENTE</v>
          </cell>
          <cell r="C177" t="str">
            <v>M2</v>
          </cell>
          <cell r="D177">
            <v>250.12</v>
          </cell>
          <cell r="E177">
            <v>203.34959349593495</v>
          </cell>
          <cell r="F177" t="str">
            <v>FDE Jan/26</v>
          </cell>
        </row>
        <row r="178">
          <cell r="A178" t="str">
            <v>03.01.005</v>
          </cell>
          <cell r="B178" t="str">
            <v>CIMBRAMENTO DE MADEIRA</v>
          </cell>
          <cell r="C178" t="str">
            <v>M3</v>
          </cell>
          <cell r="D178">
            <v>52.48</v>
          </cell>
          <cell r="E178">
            <v>42.666666666666664</v>
          </cell>
          <cell r="F178" t="str">
            <v>FDE Jan/26</v>
          </cell>
        </row>
        <row r="179">
          <cell r="A179" t="str">
            <v>03.01.021</v>
          </cell>
          <cell r="B179" t="str">
            <v>FORMA TUBO DE PAPELAO DIAMETRO DE 20CM COM GRAVATA E ESCORA DUAS DIREÇOES</v>
          </cell>
          <cell r="C179" t="str">
            <v>M</v>
          </cell>
          <cell r="D179">
            <v>109.35</v>
          </cell>
          <cell r="E179">
            <v>88.902439024390247</v>
          </cell>
          <cell r="F179" t="str">
            <v>FDE Jan/26</v>
          </cell>
        </row>
        <row r="180">
          <cell r="A180" t="str">
            <v>03.01.022</v>
          </cell>
          <cell r="B180" t="str">
            <v>FORMA TUBO DE PAPELAO DIAMETRO DE 25CM COM GRAVATA E ESCORA DUAS DIREÇOES</v>
          </cell>
          <cell r="C180" t="str">
            <v>M</v>
          </cell>
          <cell r="D180">
            <v>131.26</v>
          </cell>
          <cell r="E180">
            <v>106.71544715447153</v>
          </cell>
          <cell r="F180" t="str">
            <v>FDE Jan/26</v>
          </cell>
        </row>
        <row r="181">
          <cell r="A181" t="str">
            <v>03.01.023</v>
          </cell>
          <cell r="B181" t="str">
            <v>FORMA TUBO DE PAPELAO DIAMETRO DE 30CM COM GRAVATA E ESCORA DUAS DIREÇOES</v>
          </cell>
          <cell r="C181" t="str">
            <v>M</v>
          </cell>
          <cell r="D181">
            <v>157.99</v>
          </cell>
          <cell r="E181">
            <v>128.44715447154474</v>
          </cell>
          <cell r="F181" t="str">
            <v>FDE Jan/26</v>
          </cell>
        </row>
        <row r="182">
          <cell r="A182" t="str">
            <v>03.01.024</v>
          </cell>
          <cell r="B182" t="str">
            <v>FORMA TUBO DE PAPELAO DIAMETRO DE 35CM COM GRAVATA E ESCORA DUAS DIREÇOES</v>
          </cell>
          <cell r="C182" t="str">
            <v>M</v>
          </cell>
          <cell r="D182">
            <v>186.54</v>
          </cell>
          <cell r="E182">
            <v>151.65853658536585</v>
          </cell>
          <cell r="F182" t="str">
            <v>FDE Jan/26</v>
          </cell>
        </row>
        <row r="183">
          <cell r="A183" t="str">
            <v>03.01.026</v>
          </cell>
          <cell r="B183" t="str">
            <v>FORMA TUBO DE PAPELAO DIAMETRO DE 40CM COM GRAVATA E ESCORA DUAS DIREÇOES</v>
          </cell>
          <cell r="C183" t="str">
            <v>M</v>
          </cell>
          <cell r="D183">
            <v>215.85</v>
          </cell>
          <cell r="E183">
            <v>175.48780487804879</v>
          </cell>
          <cell r="F183" t="str">
            <v>FDE Jan/26</v>
          </cell>
        </row>
        <row r="184">
          <cell r="A184" t="str">
            <v>03.01.027</v>
          </cell>
          <cell r="B184" t="str">
            <v>FORMA TUBO DE PAPELAO DIAMETRO DE 45CM COM GRAVATA E ESCORA DUAS DIREÇOES</v>
          </cell>
          <cell r="C184" t="str">
            <v>M</v>
          </cell>
          <cell r="D184">
            <v>239.96</v>
          </cell>
          <cell r="E184">
            <v>195.08943089430895</v>
          </cell>
          <cell r="F184" t="str">
            <v>FDE Jan/26</v>
          </cell>
        </row>
        <row r="185">
          <cell r="A185" t="str">
            <v>03.01.028</v>
          </cell>
          <cell r="B185" t="str">
            <v>FORMA TUBO DE PAPELAO DIAMETRO DE 50CM COM GRAVATA E ESCORA DUAS DIREÇOES</v>
          </cell>
          <cell r="C185" t="str">
            <v>M</v>
          </cell>
          <cell r="D185">
            <v>286.77</v>
          </cell>
          <cell r="E185">
            <v>233.14634146341461</v>
          </cell>
          <cell r="F185" t="str">
            <v>FDE Jan/26</v>
          </cell>
        </row>
        <row r="186">
          <cell r="A186" t="str">
            <v>03.01.029</v>
          </cell>
          <cell r="B186" t="str">
            <v>FORMA TUBO DE PAPELAO DIAMETRO DE 55CM COM GRAVATA E ESCORA DUAS DIREÇOES</v>
          </cell>
          <cell r="C186" t="str">
            <v>M</v>
          </cell>
          <cell r="D186">
            <v>313.26</v>
          </cell>
          <cell r="E186">
            <v>254.6829268292683</v>
          </cell>
          <cell r="F186" t="str">
            <v>FDE Jan/26</v>
          </cell>
        </row>
        <row r="187">
          <cell r="A187" t="str">
            <v>03.01.031</v>
          </cell>
          <cell r="B187" t="str">
            <v>FORMA TUBO DE PAPELAO DIAMETRO DE 60CM COM GRAVATA E ESCORA DUAS DIREÇOES</v>
          </cell>
          <cell r="C187" t="str">
            <v>M</v>
          </cell>
          <cell r="D187">
            <v>378.43</v>
          </cell>
          <cell r="E187">
            <v>307.66666666666669</v>
          </cell>
          <cell r="F187" t="str">
            <v>FDE Jan/26</v>
          </cell>
        </row>
        <row r="188">
          <cell r="A188" t="str">
            <v>03.01.032</v>
          </cell>
          <cell r="B188" t="str">
            <v>FORMA TUBO DE PAPELAO DIAMETRO DE 70CM COM GRAVATA E ESCORA DUAS DIREÇOES</v>
          </cell>
          <cell r="C188" t="str">
            <v>M</v>
          </cell>
          <cell r="D188">
            <v>460.99</v>
          </cell>
          <cell r="E188">
            <v>374.78861788617888</v>
          </cell>
          <cell r="F188" t="str">
            <v>FDE Jan/26</v>
          </cell>
        </row>
        <row r="189">
          <cell r="A189" t="str">
            <v>03.01.099</v>
          </cell>
          <cell r="B189" t="str">
            <v>FORMAS</v>
          </cell>
          <cell r="C189" t="str">
            <v>MV</v>
          </cell>
          <cell r="D189">
            <v>710.02</v>
          </cell>
          <cell r="E189">
            <v>577.2520325203252</v>
          </cell>
          <cell r="F189" t="str">
            <v>FDE Jan/26</v>
          </cell>
        </row>
        <row r="190">
          <cell r="A190" t="str">
            <v>03.02.002</v>
          </cell>
          <cell r="B190" t="str">
            <v>ACO CA 50 (A OU B) FYK= 500 M PA</v>
          </cell>
          <cell r="C190" t="str">
            <v>KG</v>
          </cell>
          <cell r="D190">
            <v>15.59</v>
          </cell>
          <cell r="E190">
            <v>12.674796747967481</v>
          </cell>
          <cell r="F190" t="str">
            <v>FDE Jan/26</v>
          </cell>
        </row>
        <row r="191">
          <cell r="A191" t="str">
            <v>03.02.003</v>
          </cell>
          <cell r="B191" t="str">
            <v>ACO CA 60 (A OU B) FYK= 600 M PA</v>
          </cell>
          <cell r="C191" t="str">
            <v>KG</v>
          </cell>
          <cell r="D191">
            <v>16.420000000000002</v>
          </cell>
          <cell r="E191">
            <v>13.349593495934961</v>
          </cell>
          <cell r="F191" t="str">
            <v>FDE Jan/26</v>
          </cell>
        </row>
        <row r="192">
          <cell r="A192" t="str">
            <v>03.02.005</v>
          </cell>
          <cell r="B192" t="str">
            <v>TELA ARMADURA (MALHA ACO CA 60 FYK= 600 M PA)</v>
          </cell>
          <cell r="C192" t="str">
            <v>KG</v>
          </cell>
          <cell r="D192">
            <v>12.1</v>
          </cell>
          <cell r="E192">
            <v>9.8373983739837403</v>
          </cell>
          <cell r="F192" t="str">
            <v>FDE Jan/26</v>
          </cell>
        </row>
        <row r="193">
          <cell r="A193" t="str">
            <v>03.02.006</v>
          </cell>
          <cell r="B193" t="str">
            <v>ARMAÇAO BARRA DE POLIESTER REFORÇADA COM FIBRA DE VIDRO (PRFV ) INCLUSIVE ESPAÇADOR E AMARRAÇAO</v>
          </cell>
          <cell r="C193" t="str">
            <v>KG</v>
          </cell>
          <cell r="D193">
            <v>44.11</v>
          </cell>
          <cell r="E193">
            <v>35.861788617886177</v>
          </cell>
          <cell r="F193" t="str">
            <v>FDE Jan/26</v>
          </cell>
        </row>
        <row r="194">
          <cell r="A194" t="str">
            <v>03.02.007</v>
          </cell>
          <cell r="B194" t="str">
            <v>ARMAÇAO TELA  DE POLIESTER REFORÇADA COM FIBRA DE VIDRO (PRFV ) MALHA QUADRADA 15CM X 15CM DENSIDADE 0,38KG/M2  INCLUSIVE ESPAÇADOR E AMARRAÇAO</v>
          </cell>
          <cell r="C194" t="str">
            <v>M2</v>
          </cell>
          <cell r="D194">
            <v>19.12</v>
          </cell>
          <cell r="E194">
            <v>15.544715447154472</v>
          </cell>
          <cell r="F194" t="str">
            <v>FDE Jan/26</v>
          </cell>
        </row>
        <row r="195">
          <cell r="A195" t="str">
            <v>03.02.008</v>
          </cell>
          <cell r="B195" t="str">
            <v>ARMAÇAO TELA  DE POLIESTER REFORÇADA COM FIBRA DE VIDRO (PRFV ) MALHA QUADRADA 10CM X 10CM DENSIDADE 0,37 KG/M2  INCLUSIVE ESPAÇADOR E AMARRAÇAO</v>
          </cell>
          <cell r="C195" t="str">
            <v>M2</v>
          </cell>
          <cell r="D195">
            <v>25.23</v>
          </cell>
          <cell r="E195">
            <v>20.512195121951219</v>
          </cell>
          <cell r="F195" t="str">
            <v>FDE Jan/26</v>
          </cell>
        </row>
        <row r="196">
          <cell r="A196" t="str">
            <v>03.02.009</v>
          </cell>
          <cell r="B196" t="str">
            <v>ARMAÇAO TELA  DE POLIESTER REFORÇADA COM FIBRA DE VIDRO (PRFV ) MALHA
QUADRADA 10CM X 10CM DENSIDADE 0,58KG/M2  INCLUSIVE ESPAÇADOR E AMARRAÇAO</v>
          </cell>
          <cell r="C196" t="str">
            <v>M2</v>
          </cell>
          <cell r="D196">
            <v>36.58</v>
          </cell>
          <cell r="E196">
            <v>29.739837398373982</v>
          </cell>
          <cell r="F196" t="str">
            <v>FDE Jan/26</v>
          </cell>
        </row>
        <row r="197">
          <cell r="A197" t="str">
            <v>03.02.010</v>
          </cell>
          <cell r="B197" t="str">
            <v>INSERTS EM CANTONEIRAS OU CHAPA AÇO A-36 P/SOLIDARIZAÇÃO DE VIGAS E PILARES</v>
          </cell>
          <cell r="C197" t="str">
            <v>KG</v>
          </cell>
          <cell r="D197">
            <v>85.37</v>
          </cell>
          <cell r="E197">
            <v>69.40650406504065</v>
          </cell>
          <cell r="F197" t="str">
            <v>FDE Jan/26</v>
          </cell>
        </row>
        <row r="198">
          <cell r="A198" t="str">
            <v>03.02.011</v>
          </cell>
          <cell r="B198" t="str">
            <v>ARMAÇAO TELA  DE POLIESTER REFORÇADA COM FIBRA DE VIDRO (PRFV ) MALHA QUADRADA 10CM X 10CM DENSIDADE 2,05KG/M2  INCLUSIVE ESPAÇADOR E AMARRAÇAO</v>
          </cell>
          <cell r="C198" t="str">
            <v>M2</v>
          </cell>
          <cell r="D198">
            <v>60.14</v>
          </cell>
          <cell r="E198">
            <v>48.894308943089435</v>
          </cell>
          <cell r="F198" t="str">
            <v>FDE Jan/26</v>
          </cell>
        </row>
        <row r="199">
          <cell r="A199" t="str">
            <v>03.02.014</v>
          </cell>
          <cell r="B199" t="str">
            <v>ANCORAGEM DE BARRAS DE ACO COM ADESIVO ESTRUTURAL RESINA BASE EPOXI</v>
          </cell>
          <cell r="C199" t="str">
            <v>D3</v>
          </cell>
          <cell r="D199">
            <v>157.26</v>
          </cell>
          <cell r="E199">
            <v>127.85365853658536</v>
          </cell>
          <cell r="F199" t="str">
            <v>FDE Jan/26</v>
          </cell>
        </row>
        <row r="200">
          <cell r="A200" t="str">
            <v>03.02.020</v>
          </cell>
          <cell r="B200" t="str">
            <v>CONJUNTO DE LUVAS E PINO ROSCAVEL DN 12,5MM P/SOLIDARIZAÇÃO DE VIGA FORNEC. E INST.</v>
          </cell>
          <cell r="C200" t="str">
            <v>UN</v>
          </cell>
          <cell r="D200">
            <v>117.85</v>
          </cell>
          <cell r="E200">
            <v>95.8130081300813</v>
          </cell>
          <cell r="F200" t="str">
            <v>FDE Jan/26</v>
          </cell>
        </row>
        <row r="201">
          <cell r="A201" t="str">
            <v>03.02.021</v>
          </cell>
          <cell r="B201" t="str">
            <v>CONJUNTO DE LUVAS E PINO ROSCAVEL DN 16MM P/SOLIDARIZAÇÃO DE VIGA FORNEC. E INST.</v>
          </cell>
          <cell r="C201" t="str">
            <v>UN</v>
          </cell>
          <cell r="D201">
            <v>137.71</v>
          </cell>
          <cell r="E201">
            <v>111.95934959349594</v>
          </cell>
          <cell r="F201" t="str">
            <v>FDE Jan/26</v>
          </cell>
        </row>
        <row r="202">
          <cell r="A202" t="str">
            <v>03.02.022</v>
          </cell>
          <cell r="B202" t="str">
            <v>CONJUNTO DE LUVAS E PINO ROSCAVEL DN 20MM P/SOLIDARIZAÇÃO DE VIGA FORNEC. E INST.</v>
          </cell>
          <cell r="C202" t="str">
            <v>UN</v>
          </cell>
          <cell r="D202">
            <v>169.38</v>
          </cell>
          <cell r="E202">
            <v>137.70731707317074</v>
          </cell>
          <cell r="F202" t="str">
            <v>FDE Jan/26</v>
          </cell>
        </row>
        <row r="203">
          <cell r="A203" t="str">
            <v>03.02.023</v>
          </cell>
          <cell r="B203" t="str">
            <v>CONJUNTO DE LUVAS E PINO ROSCAVEL DN 25MM P/SOLIDARIZAÇÃO DE VIGA FORNEC. E INST.</v>
          </cell>
          <cell r="C203" t="str">
            <v>UN</v>
          </cell>
          <cell r="D203">
            <v>242.68</v>
          </cell>
          <cell r="E203">
            <v>197.30081300813009</v>
          </cell>
          <cell r="F203" t="str">
            <v>FDE Jan/26</v>
          </cell>
        </row>
        <row r="204">
          <cell r="A204" t="str">
            <v>03.02.024</v>
          </cell>
          <cell r="B204" t="str">
            <v>CONJUNTO DE LUVAS E PINO ROSCAVEL DN 32MM P/SOLIDARIZAÇÃO DE VIGA FORNEC. E INST.</v>
          </cell>
          <cell r="C204" t="str">
            <v>UN</v>
          </cell>
          <cell r="D204">
            <v>365.7</v>
          </cell>
          <cell r="E204">
            <v>297.3170731707317</v>
          </cell>
          <cell r="F204" t="str">
            <v>FDE Jan/26</v>
          </cell>
        </row>
        <row r="205">
          <cell r="A205" t="str">
            <v>03.02.099</v>
          </cell>
          <cell r="B205" t="str">
            <v>ARMADURAS</v>
          </cell>
          <cell r="C205" t="str">
            <v>MV</v>
          </cell>
          <cell r="D205">
            <v>710.02</v>
          </cell>
          <cell r="E205">
            <v>577.2520325203252</v>
          </cell>
          <cell r="F205" t="str">
            <v>FDE Jan/26</v>
          </cell>
        </row>
        <row r="206">
          <cell r="A206" t="str">
            <v>03.03.003</v>
          </cell>
          <cell r="B206" t="str">
            <v>LAJE PRE-FABRICADA UNID C/VIGOTAS PROTENDIDAS LP12-100KGF/M2</v>
          </cell>
          <cell r="C206" t="str">
            <v>M2</v>
          </cell>
          <cell r="D206">
            <v>223.68</v>
          </cell>
          <cell r="E206">
            <v>181.85365853658539</v>
          </cell>
          <cell r="F206" t="str">
            <v>FDE Jan/26</v>
          </cell>
        </row>
        <row r="207">
          <cell r="A207" t="str">
            <v>03.03.005</v>
          </cell>
          <cell r="B207" t="str">
            <v>LAJE PRE-FABRICADA UNIDIRECIONAL C/VIGOTAS PROTENDIDAS LP12-300KGF/M2</v>
          </cell>
          <cell r="C207" t="str">
            <v>M2</v>
          </cell>
          <cell r="D207">
            <v>224.34</v>
          </cell>
          <cell r="E207">
            <v>182.39024390243904</v>
          </cell>
          <cell r="F207" t="str">
            <v>FDE Jan/26</v>
          </cell>
        </row>
        <row r="208">
          <cell r="A208" t="str">
            <v>03.03.006</v>
          </cell>
          <cell r="B208" t="str">
            <v>LAJE PRE-FABRICADA UNIDIRECIONAL C/VIGOTAS PROTENDIDAS LP16-100KGF/M2</v>
          </cell>
          <cell r="C208" t="str">
            <v>M2</v>
          </cell>
          <cell r="D208">
            <v>244.58</v>
          </cell>
          <cell r="E208">
            <v>198.84552845528458</v>
          </cell>
          <cell r="F208" t="str">
            <v>FDE Jan/26</v>
          </cell>
        </row>
        <row r="209">
          <cell r="A209" t="str">
            <v>03.03.007</v>
          </cell>
          <cell r="B209" t="str">
            <v>LAJE PRE-FABRICADA UNIDIRECIONAL C/VIGOTAS PROTENDIDAS LP16-300KGF/M2</v>
          </cell>
          <cell r="C209" t="str">
            <v>M2</v>
          </cell>
          <cell r="D209">
            <v>255.02</v>
          </cell>
          <cell r="E209">
            <v>207.33333333333334</v>
          </cell>
          <cell r="F209" t="str">
            <v>FDE Jan/26</v>
          </cell>
        </row>
        <row r="210">
          <cell r="A210" t="str">
            <v>03.03.008</v>
          </cell>
          <cell r="B210" t="str">
            <v>LAJE PRE-FABRICADA UNIDIRECIONAL C/VIGOTAS PROTENDIDAS LP20-100KGF/M2</v>
          </cell>
          <cell r="C210" t="str">
            <v>M2</v>
          </cell>
          <cell r="D210">
            <v>253.09</v>
          </cell>
          <cell r="E210">
            <v>205.76422764227644</v>
          </cell>
          <cell r="F210" t="str">
            <v>FDE Jan/26</v>
          </cell>
        </row>
        <row r="211">
          <cell r="A211" t="str">
            <v>03.03.009</v>
          </cell>
          <cell r="B211" t="str">
            <v>LAJE PRE-FABRICADA UNIDIRECIONAL C/VIGOTAS PROTENDIDAS LP20-300KGF/M2</v>
          </cell>
          <cell r="C211" t="str">
            <v>M2</v>
          </cell>
          <cell r="D211">
            <v>273.10000000000002</v>
          </cell>
          <cell r="E211">
            <v>222.03252032520328</v>
          </cell>
          <cell r="F211" t="str">
            <v>FDE Jan/26</v>
          </cell>
        </row>
        <row r="212">
          <cell r="A212" t="str">
            <v>03.03.010</v>
          </cell>
          <cell r="B212" t="str">
            <v>LAJE PRE-FABRICADA UNIDIRECIONAL C/VIGOTAS PROTENDIDAS LP20-500KGF/M2</v>
          </cell>
          <cell r="C212" t="str">
            <v>M2</v>
          </cell>
          <cell r="D212">
            <v>272.19</v>
          </cell>
          <cell r="E212">
            <v>221.29268292682926</v>
          </cell>
          <cell r="F212" t="str">
            <v>FDE Jan/26</v>
          </cell>
        </row>
        <row r="213">
          <cell r="A213" t="str">
            <v>03.03.012</v>
          </cell>
          <cell r="B213" t="str">
            <v>LAJE PRE-FABRICADA UNIDIRECIONAL C/VIGOTAS PROTENDIDAS LP24-100KGF/M2</v>
          </cell>
          <cell r="C213" t="str">
            <v>M2</v>
          </cell>
          <cell r="D213">
            <v>267.64</v>
          </cell>
          <cell r="E213">
            <v>217.59349593495935</v>
          </cell>
          <cell r="F213" t="str">
            <v>FDE Jan/26</v>
          </cell>
        </row>
        <row r="214">
          <cell r="A214" t="str">
            <v>03.03.014</v>
          </cell>
          <cell r="B214" t="str">
            <v>CONCRETO DOSADO E LANCADO FCK= 20 M PA</v>
          </cell>
          <cell r="C214" t="str">
            <v>M3</v>
          </cell>
          <cell r="D214">
            <v>688.31</v>
          </cell>
          <cell r="E214">
            <v>559.60162601626007</v>
          </cell>
          <cell r="F214" t="str">
            <v>FDE Jan/26</v>
          </cell>
        </row>
        <row r="215">
          <cell r="A215" t="str">
            <v>03.03.015</v>
          </cell>
          <cell r="B215" t="str">
            <v>LAJE PRE-FABRICADA UNIDIRECIONAL C/VIGOTAS PROTENDIDAS LP24-300KGF/M2</v>
          </cell>
          <cell r="C215" t="str">
            <v>M2</v>
          </cell>
          <cell r="D215">
            <v>270.07</v>
          </cell>
          <cell r="E215">
            <v>219.5691056910569</v>
          </cell>
          <cell r="F215" t="str">
            <v>FDE Jan/26</v>
          </cell>
        </row>
        <row r="216">
          <cell r="A216" t="str">
            <v>03.03.016</v>
          </cell>
          <cell r="B216" t="str">
            <v>CONCRETO DOSADO E LANCADO FCK=25 MPA</v>
          </cell>
          <cell r="C216" t="str">
            <v>M3</v>
          </cell>
          <cell r="D216">
            <v>718.2</v>
          </cell>
          <cell r="E216">
            <v>583.90243902439033</v>
          </cell>
          <cell r="F216" t="str">
            <v>FDE Jan/26</v>
          </cell>
        </row>
        <row r="217">
          <cell r="A217" t="str">
            <v>03.03.017</v>
          </cell>
          <cell r="B217" t="str">
            <v>LAJE PRE-FABRICADA UNIDIRECIONAL C/VIGOTAS PROTENDIDAS LP24-500KGF/M2</v>
          </cell>
          <cell r="C217" t="str">
            <v>M2</v>
          </cell>
          <cell r="D217">
            <v>283.17</v>
          </cell>
          <cell r="E217">
            <v>230.21951219512198</v>
          </cell>
          <cell r="F217" t="str">
            <v>FDE Jan/26</v>
          </cell>
        </row>
        <row r="218">
          <cell r="A218" t="str">
            <v>03.03.018</v>
          </cell>
          <cell r="B218" t="str">
            <v>LAJE PRE-FABRICADA VIGOTA TRELICADA UNIDIRECIONAL LT12-100KGF/M2</v>
          </cell>
          <cell r="C218" t="str">
            <v>M2</v>
          </cell>
          <cell r="D218">
            <v>195.11</v>
          </cell>
          <cell r="E218">
            <v>158.62601626016263</v>
          </cell>
          <cell r="F218" t="str">
            <v>FDE Jan/26</v>
          </cell>
        </row>
        <row r="219">
          <cell r="A219" t="str">
            <v>03.03.019</v>
          </cell>
          <cell r="B219" t="str">
            <v>LAJE PRE-FABRICADA VIGOTA TRELICADA UNIDIRECIONAL LT16-100KGF/M2</v>
          </cell>
          <cell r="C219" t="str">
            <v>M2</v>
          </cell>
          <cell r="D219">
            <v>230.24</v>
          </cell>
          <cell r="E219">
            <v>187.1869918699187</v>
          </cell>
          <cell r="F219" t="str">
            <v>FDE Jan/26</v>
          </cell>
        </row>
        <row r="220">
          <cell r="A220" t="str">
            <v>03.03.020</v>
          </cell>
          <cell r="B220" t="str">
            <v>CONCRETO DOSADO E LANCADO FCK=30MPA</v>
          </cell>
          <cell r="C220" t="str">
            <v>M3</v>
          </cell>
          <cell r="D220">
            <v>745.95</v>
          </cell>
          <cell r="E220">
            <v>606.46341463414637</v>
          </cell>
          <cell r="F220" t="str">
            <v>FDE Jan/26</v>
          </cell>
        </row>
        <row r="221">
          <cell r="A221" t="str">
            <v>03.03.022</v>
          </cell>
          <cell r="B221" t="str">
            <v>LAJE PRE-FABRICADA VIGOTA TRELICADA UNIDIRECIONAL LT16-300KGF/M2</v>
          </cell>
          <cell r="C221" t="str">
            <v>M2</v>
          </cell>
          <cell r="D221">
            <v>242.35</v>
          </cell>
          <cell r="E221">
            <v>197.03252032520325</v>
          </cell>
          <cell r="F221" t="str">
            <v>FDE Jan/26</v>
          </cell>
        </row>
        <row r="222">
          <cell r="A222" t="str">
            <v>03.03.024</v>
          </cell>
          <cell r="B222" t="str">
            <v>CONCRETO DOSADO,BOMBEADO E LANCADO FCK= 20 M PA</v>
          </cell>
          <cell r="C222" t="str">
            <v>M3</v>
          </cell>
          <cell r="D222">
            <v>734.71</v>
          </cell>
          <cell r="E222">
            <v>597.32520325203257</v>
          </cell>
          <cell r="F222" t="str">
            <v>FDE Jan/26</v>
          </cell>
        </row>
        <row r="223">
          <cell r="A223" t="str">
            <v>03.03.026</v>
          </cell>
          <cell r="B223" t="str">
            <v>CONCRETO DOSADO,BOMBEADO E LANCADO FCK 25 MPA</v>
          </cell>
          <cell r="C223" t="str">
            <v>M3</v>
          </cell>
          <cell r="D223">
            <v>760.41</v>
          </cell>
          <cell r="E223">
            <v>618.21951219512198</v>
          </cell>
          <cell r="F223" t="str">
            <v>FDE Jan/26</v>
          </cell>
        </row>
        <row r="224">
          <cell r="A224" t="str">
            <v>03.03.027</v>
          </cell>
          <cell r="B224" t="str">
            <v>LAJE PRE-FABRICADA VIGOTA TRELICADA UNIDIRECIONAL LT20-100KGF/M2</v>
          </cell>
          <cell r="C224" t="str">
            <v>M2</v>
          </cell>
          <cell r="D224">
            <v>271.72000000000003</v>
          </cell>
          <cell r="E224">
            <v>220.91056910569108</v>
          </cell>
          <cell r="F224" t="str">
            <v>FDE Jan/26</v>
          </cell>
        </row>
        <row r="225">
          <cell r="A225" t="str">
            <v>03.03.028</v>
          </cell>
          <cell r="B225" t="str">
            <v>LAJE PRE-FABRICADA VIGOTA TRELICADA UNIDIRECIONAL LT20-300KGF/M2</v>
          </cell>
          <cell r="C225" t="str">
            <v>M2</v>
          </cell>
          <cell r="D225">
            <v>295.32</v>
          </cell>
          <cell r="E225">
            <v>240.09756097560975</v>
          </cell>
          <cell r="F225" t="str">
            <v>FDE Jan/26</v>
          </cell>
        </row>
        <row r="226">
          <cell r="A226" t="str">
            <v>03.03.029</v>
          </cell>
          <cell r="B226" t="str">
            <v>LAJE PRE-FABRICADA VIGOTA TRELICADA UNIDIRECIONAL LT20-500KGF/M2</v>
          </cell>
          <cell r="C226" t="str">
            <v>M2</v>
          </cell>
          <cell r="D226">
            <v>304.72000000000003</v>
          </cell>
          <cell r="E226">
            <v>247.73983739837402</v>
          </cell>
          <cell r="F226" t="str">
            <v>FDE Jan/26</v>
          </cell>
        </row>
        <row r="227">
          <cell r="A227" t="str">
            <v>03.03.030</v>
          </cell>
          <cell r="B227" t="str">
            <v>CONCRETO DOSADO, BOMBEADO E LANCADO FCK=30MPA</v>
          </cell>
          <cell r="C227" t="str">
            <v>M3</v>
          </cell>
          <cell r="D227">
            <v>789.99</v>
          </cell>
          <cell r="E227">
            <v>642.26829268292681</v>
          </cell>
          <cell r="F227" t="str">
            <v>FDE Jan/26</v>
          </cell>
        </row>
        <row r="228">
          <cell r="A228" t="str">
            <v>03.03.031</v>
          </cell>
          <cell r="B228" t="str">
            <v>LAJE PRE-FABRICADA VIGOTA TRELICADA UNIDIRECIONAL LT25-300KGF/M2</v>
          </cell>
          <cell r="C228" t="str">
            <v>M2</v>
          </cell>
          <cell r="D228">
            <v>319.05</v>
          </cell>
          <cell r="E228">
            <v>259.39024390243901</v>
          </cell>
          <cell r="F228" t="str">
            <v>FDE Jan/26</v>
          </cell>
        </row>
        <row r="229">
          <cell r="A229" t="str">
            <v>03.03.032</v>
          </cell>
          <cell r="B229" t="str">
            <v>LAJE PRE-FABRICADA VIGOTA TRELICADA UNIDIRECIONAL LT25-500KGF/M2</v>
          </cell>
          <cell r="C229" t="str">
            <v>M2</v>
          </cell>
          <cell r="D229">
            <v>332.97</v>
          </cell>
          <cell r="E229">
            <v>270.70731707317077</v>
          </cell>
          <cell r="F229" t="str">
            <v>FDE Jan/26</v>
          </cell>
        </row>
        <row r="230">
          <cell r="A230" t="str">
            <v>03.03.034</v>
          </cell>
          <cell r="B230" t="str">
            <v>LAJE PRE-FABRICADA PAINEL ALVEOLAR CONCRETO PROTENDIDO H15-100KGF/M2</v>
          </cell>
          <cell r="C230" t="str">
            <v>M2</v>
          </cell>
          <cell r="D230">
            <v>413.04</v>
          </cell>
          <cell r="E230">
            <v>335.80487804878049</v>
          </cell>
          <cell r="F230" t="str">
            <v>FDE Jan/26</v>
          </cell>
        </row>
        <row r="231">
          <cell r="A231" t="str">
            <v>03.03.036</v>
          </cell>
          <cell r="B231" t="str">
            <v>LAJE PRE-FABRICADA PAINEL ALVEOLAR CONCRETO PROTENDIDO H15-300KGF/M2</v>
          </cell>
          <cell r="C231" t="str">
            <v>M2</v>
          </cell>
          <cell r="D231">
            <v>380.33</v>
          </cell>
          <cell r="E231">
            <v>309.21138211382112</v>
          </cell>
          <cell r="F231" t="str">
            <v>FDE Jan/26</v>
          </cell>
        </row>
        <row r="232">
          <cell r="A232" t="str">
            <v>03.03.037</v>
          </cell>
          <cell r="B232" t="str">
            <v>LAJE PRE-FABRICADA PAINEL ALVEOLAR CONCRETO PROTENDIDO H15-500KGF/M2</v>
          </cell>
          <cell r="C232" t="str">
            <v>M2</v>
          </cell>
          <cell r="D232">
            <v>407.88</v>
          </cell>
          <cell r="E232">
            <v>331.60975609756099</v>
          </cell>
          <cell r="F232" t="str">
            <v>FDE Jan/26</v>
          </cell>
        </row>
        <row r="233">
          <cell r="A233" t="str">
            <v>03.03.038</v>
          </cell>
          <cell r="B233" t="str">
            <v>LAJE PRE-FABRICADA PAINEL ALVEOLAR CONCRETO PROTENDIDO H20-300KGF/M2</v>
          </cell>
          <cell r="C233" t="str">
            <v>M2</v>
          </cell>
          <cell r="D233">
            <v>428.66</v>
          </cell>
          <cell r="E233">
            <v>348.50406504065046</v>
          </cell>
          <cell r="F233" t="str">
            <v>FDE Jan/26</v>
          </cell>
        </row>
        <row r="234">
          <cell r="A234" t="str">
            <v>03.03.039</v>
          </cell>
          <cell r="B234" t="str">
            <v>LAJE PRE-FABRICADA PAINEL ALVEOLAR CONCRETO PROTENDIDO H20-500KGF/M2</v>
          </cell>
          <cell r="C234" t="str">
            <v>M2</v>
          </cell>
          <cell r="D234">
            <v>428.69</v>
          </cell>
          <cell r="E234">
            <v>348.52845528455288</v>
          </cell>
          <cell r="F234" t="str">
            <v>FDE Jan/26</v>
          </cell>
        </row>
        <row r="235">
          <cell r="A235" t="str">
            <v>03.03.048</v>
          </cell>
          <cell r="B235" t="str">
            <v>LAJE PRE-FABRICADA PRE-LAJE TRELICADA BIDIR C/ EPS PLT12-100KGF/M2</v>
          </cell>
          <cell r="C235" t="str">
            <v>M2</v>
          </cell>
          <cell r="D235">
            <v>276.68</v>
          </cell>
          <cell r="E235">
            <v>224.9430894308943</v>
          </cell>
          <cell r="F235" t="str">
            <v>FDE Jan/26</v>
          </cell>
        </row>
        <row r="236">
          <cell r="A236" t="str">
            <v>03.03.049</v>
          </cell>
          <cell r="B236" t="str">
            <v>LAJE PRE-FABRICADA PRE-LAJE TRELICADA BIDIR C/ EPS PLT16-100KGF/M2</v>
          </cell>
          <cell r="C236" t="str">
            <v>M2</v>
          </cell>
          <cell r="D236">
            <v>305.42</v>
          </cell>
          <cell r="E236">
            <v>248.3089430894309</v>
          </cell>
          <cell r="F236" t="str">
            <v>FDE Jan/26</v>
          </cell>
        </row>
        <row r="237">
          <cell r="A237" t="str">
            <v>03.03.050</v>
          </cell>
          <cell r="B237" t="str">
            <v>LAJE PRE-FABRICADA PRE-LAJE TRELICADA BIDIR C/ EPS PLT-16 300KGF/M2</v>
          </cell>
          <cell r="C237" t="str">
            <v>M2</v>
          </cell>
          <cell r="D237">
            <v>318.98</v>
          </cell>
          <cell r="E237">
            <v>259.33333333333337</v>
          </cell>
          <cell r="F237" t="str">
            <v>FDE Jan/26</v>
          </cell>
        </row>
        <row r="238">
          <cell r="A238" t="str">
            <v>03.03.054</v>
          </cell>
          <cell r="B238" t="str">
            <v>LAJE PRE-FABRICADA PRE-LAJE TRELICADA BIDIR C/ EPS PLT20-100KGF/M2</v>
          </cell>
          <cell r="C238" t="str">
            <v>M2</v>
          </cell>
          <cell r="D238">
            <v>342.52</v>
          </cell>
          <cell r="E238">
            <v>278.47154471544712</v>
          </cell>
          <cell r="F238" t="str">
            <v>FDE Jan/26</v>
          </cell>
        </row>
        <row r="239">
          <cell r="A239" t="str">
            <v>03.03.055</v>
          </cell>
          <cell r="B239" t="str">
            <v>TIJOLO FURADO CERAMICO P/ENCHIMENTO DE REBAIXO DE LAJE</v>
          </cell>
          <cell r="C239" t="str">
            <v>M3</v>
          </cell>
          <cell r="D239">
            <v>557.08000000000004</v>
          </cell>
          <cell r="E239">
            <v>452.91056910569108</v>
          </cell>
          <cell r="F239" t="str">
            <v>FDE Jan/26</v>
          </cell>
        </row>
        <row r="240">
          <cell r="A240" t="str">
            <v>03.03.056</v>
          </cell>
          <cell r="B240" t="str">
            <v>CONCRETO PREPARADO NO LOCAL C/AGREGADO LEVE P/ENCHIMENTO</v>
          </cell>
          <cell r="C240" t="str">
            <v>M3</v>
          </cell>
          <cell r="D240">
            <v>1291.42</v>
          </cell>
          <cell r="E240">
            <v>1049.9349593495936</v>
          </cell>
          <cell r="F240" t="str">
            <v>FDE Jan/26</v>
          </cell>
        </row>
        <row r="241">
          <cell r="A241" t="str">
            <v>03.03.058</v>
          </cell>
          <cell r="B241" t="str">
            <v>LAJE PRE-FABRICADA PRE-LAJE TRELICADA BIDIR C/ EPS PLT20-300KGF/M2</v>
          </cell>
          <cell r="C241" t="str">
            <v>M2</v>
          </cell>
          <cell r="D241">
            <v>355.88</v>
          </cell>
          <cell r="E241">
            <v>289.33333333333331</v>
          </cell>
          <cell r="F241" t="str">
            <v>FDE Jan/26</v>
          </cell>
        </row>
        <row r="242">
          <cell r="A242" t="str">
            <v>03.03.059</v>
          </cell>
          <cell r="B242" t="str">
            <v>LAJE PRE-FABRICADA PRE-LAJE TRELICADA BIDIR C/ EPS PLT20-500KGF/M2</v>
          </cell>
          <cell r="C242" t="str">
            <v>M2</v>
          </cell>
          <cell r="D242">
            <v>371.29</v>
          </cell>
          <cell r="E242">
            <v>301.86178861788619</v>
          </cell>
          <cell r="F242" t="str">
            <v>FDE Jan/26</v>
          </cell>
        </row>
        <row r="243">
          <cell r="A243" t="str">
            <v>03.03.063</v>
          </cell>
          <cell r="B243" t="str">
            <v>LAJE PRE-FABRICADA PRE-LAJE TRELICADA BIDIR C/ EPS PLT25-300KGF/M2</v>
          </cell>
          <cell r="C243" t="str">
            <v>M2</v>
          </cell>
          <cell r="D243">
            <v>383.29</v>
          </cell>
          <cell r="E243">
            <v>311.6178861788618</v>
          </cell>
          <cell r="F243" t="str">
            <v>FDE Jan/26</v>
          </cell>
        </row>
        <row r="244">
          <cell r="A244" t="str">
            <v>03.03.067</v>
          </cell>
          <cell r="B244" t="str">
            <v>LAJE PRE-FABRICADA PRE-LAJE TRELICADA BIDIR C/ EPS PLT25-500KGF/M2</v>
          </cell>
          <cell r="C244" t="str">
            <v>M2</v>
          </cell>
          <cell r="D244">
            <v>409.15</v>
          </cell>
          <cell r="E244">
            <v>332.64227642276421</v>
          </cell>
          <cell r="F244" t="str">
            <v>FDE Jan/26</v>
          </cell>
        </row>
        <row r="245">
          <cell r="A245" t="str">
            <v>03.03.080</v>
          </cell>
          <cell r="B245" t="str">
            <v>REFORÇO PARA LAJE PRÉ-FABRICADA</v>
          </cell>
          <cell r="C245" t="str">
            <v>M</v>
          </cell>
          <cell r="D245">
            <v>109.97</v>
          </cell>
          <cell r="E245">
            <v>89.40650406504065</v>
          </cell>
          <cell r="F245" t="str">
            <v>FDE Jan/26</v>
          </cell>
        </row>
        <row r="246">
          <cell r="A246" t="str">
            <v>03.03.082</v>
          </cell>
          <cell r="B246" t="str">
            <v>LAJE PRE-FABRICADA PRE-LAJE TRELICADA UNIDIR C/ EPS PLT12-100KGF/M2</v>
          </cell>
          <cell r="C246" t="str">
            <v>M2</v>
          </cell>
          <cell r="D246">
            <v>297.29000000000002</v>
          </cell>
          <cell r="E246">
            <v>241.69918699186994</v>
          </cell>
          <cell r="F246" t="str">
            <v>FDE Jan/26</v>
          </cell>
        </row>
        <row r="247">
          <cell r="A247" t="str">
            <v>03.03.083</v>
          </cell>
          <cell r="B247" t="str">
            <v>LAJE PRE-FABRICADA PRE-LAJE TRELICADA UNIDIR C/ EPS PLT16-100KGF/M2</v>
          </cell>
          <cell r="C247" t="str">
            <v>M2</v>
          </cell>
          <cell r="D247">
            <v>345.07</v>
          </cell>
          <cell r="E247">
            <v>280.54471544715449</v>
          </cell>
          <cell r="F247" t="str">
            <v>FDE Jan/26</v>
          </cell>
        </row>
        <row r="248">
          <cell r="A248" t="str">
            <v>03.03.084</v>
          </cell>
          <cell r="B248" t="str">
            <v>LAJE PRE-FABRICADA PRE-LAJE TRELICADA UNIDIR C/ EPS PLT16-300KGF/M2</v>
          </cell>
          <cell r="C248" t="str">
            <v>M2</v>
          </cell>
          <cell r="D248">
            <v>322.22000000000003</v>
          </cell>
          <cell r="E248">
            <v>261.96747967479678</v>
          </cell>
          <cell r="F248" t="str">
            <v>FDE Jan/26</v>
          </cell>
        </row>
        <row r="249">
          <cell r="A249" t="str">
            <v>03.03.085</v>
          </cell>
          <cell r="B249" t="str">
            <v>LAJE PRE-FABRICADA PRE-LAJE TRELICADA UNIDIR C/ EPS PLT20-100KGF/M2</v>
          </cell>
          <cell r="C249" t="str">
            <v>M2</v>
          </cell>
          <cell r="D249">
            <v>370.45</v>
          </cell>
          <cell r="E249">
            <v>301.17886178861789</v>
          </cell>
          <cell r="F249" t="str">
            <v>FDE Jan/26</v>
          </cell>
        </row>
        <row r="250">
          <cell r="A250" t="str">
            <v>03.03.086</v>
          </cell>
          <cell r="B250" t="str">
            <v>LAJE PRE-FABRICADA PRE-LAJE TRELICADA UNIDIR C/ EPS PLT20-300KGF/M2</v>
          </cell>
          <cell r="C250" t="str">
            <v>M2</v>
          </cell>
          <cell r="D250">
            <v>367.61</v>
          </cell>
          <cell r="E250">
            <v>298.869918699187</v>
          </cell>
          <cell r="F250" t="str">
            <v>FDE Jan/26</v>
          </cell>
        </row>
        <row r="251">
          <cell r="A251" t="str">
            <v>03.03.087</v>
          </cell>
          <cell r="B251" t="str">
            <v>LAJE PRE-FABRICADA PRE-LAJE TRELICADA UNIDIR C/ EPS PLT20-500KGF/M2</v>
          </cell>
          <cell r="C251" t="str">
            <v>M2</v>
          </cell>
          <cell r="D251">
            <v>412.36</v>
          </cell>
          <cell r="E251">
            <v>335.2520325203252</v>
          </cell>
          <cell r="F251" t="str">
            <v>FDE Jan/26</v>
          </cell>
        </row>
        <row r="252">
          <cell r="A252" t="str">
            <v>03.03.088</v>
          </cell>
          <cell r="B252" t="str">
            <v>LAJE PRE-FABRICADA PRE-LAJE TRELICADA UNIDIR C/ EPS PLT25-300KGF/M2</v>
          </cell>
          <cell r="C252" t="str">
            <v>M2</v>
          </cell>
          <cell r="D252">
            <v>426.98</v>
          </cell>
          <cell r="E252">
            <v>347.13821138211387</v>
          </cell>
          <cell r="F252" t="str">
            <v>FDE Jan/26</v>
          </cell>
        </row>
        <row r="253">
          <cell r="A253" t="str">
            <v>03.03.089</v>
          </cell>
          <cell r="B253" t="str">
            <v>LAJE PRE-FABRICADA PRE-LAJE TRELICADA UNIDIR C/ EPS PLT25-500KGF/M2</v>
          </cell>
          <cell r="C253" t="str">
            <v>M2</v>
          </cell>
          <cell r="D253">
            <v>464.52</v>
          </cell>
          <cell r="E253">
            <v>377.65853658536582</v>
          </cell>
          <cell r="F253" t="str">
            <v>FDE Jan/26</v>
          </cell>
        </row>
        <row r="254">
          <cell r="A254" t="str">
            <v>03.03.095</v>
          </cell>
          <cell r="B254" t="str">
            <v>FORNEC. E MONTAGEM DE VIGA PROTENDIDA PRÉ-MOLDADA DE CONCRETO</v>
          </cell>
          <cell r="C254" t="str">
            <v>M3</v>
          </cell>
          <cell r="D254">
            <v>7748.4</v>
          </cell>
          <cell r="E254">
            <v>6299.5121951219508</v>
          </cell>
          <cell r="F254" t="str">
            <v>FDE Jan/26</v>
          </cell>
        </row>
        <row r="255">
          <cell r="A255" t="str">
            <v>03.03.098</v>
          </cell>
          <cell r="B255" t="str">
            <v>FORNECIMENTO E MONTAGEM DE ESTRUTURA PRE-MOLDADA DE CONCRETO</v>
          </cell>
          <cell r="C255" t="str">
            <v>M3</v>
          </cell>
          <cell r="D255">
            <v>7493.51</v>
          </cell>
          <cell r="E255">
            <v>6092.2845528455291</v>
          </cell>
          <cell r="F255" t="str">
            <v>FDE Jan/26</v>
          </cell>
        </row>
        <row r="256">
          <cell r="A256" t="str">
            <v>03.03.099</v>
          </cell>
          <cell r="B256" t="str">
            <v>CONCRETOS</v>
          </cell>
          <cell r="C256" t="str">
            <v>MV</v>
          </cell>
          <cell r="D256">
            <v>710.02</v>
          </cell>
          <cell r="E256">
            <v>577.2520325203252</v>
          </cell>
          <cell r="F256" t="str">
            <v>FDE Jan/26</v>
          </cell>
        </row>
        <row r="257">
          <cell r="A257" t="str">
            <v>03.03.101</v>
          </cell>
          <cell r="B257" t="str">
            <v>LAJE PRE-FABRICADA VIGOTA TRELICADA UNIDIRECIONAL LT12-300KGF/M2</v>
          </cell>
          <cell r="C257" t="str">
            <v>M2</v>
          </cell>
          <cell r="D257">
            <v>226.71</v>
          </cell>
          <cell r="E257">
            <v>184.3170731707317</v>
          </cell>
          <cell r="F257" t="str">
            <v>FDE Jan/26</v>
          </cell>
        </row>
        <row r="258">
          <cell r="A258" t="str">
            <v>03.03.110</v>
          </cell>
          <cell r="B258" t="str">
            <v>ESCORAMENTO METÁLICO PARA VIGAS ALTURA ATÉ 3,20M ESPAÇAMENTO MENOR OU IGUAL 60CM</v>
          </cell>
          <cell r="C258" t="str">
            <v>M</v>
          </cell>
          <cell r="D258">
            <v>99.89</v>
          </cell>
          <cell r="E258">
            <v>81.211382113821145</v>
          </cell>
          <cell r="F258" t="str">
            <v>FDE Jan/26</v>
          </cell>
        </row>
        <row r="259">
          <cell r="A259" t="str">
            <v>03.03.111</v>
          </cell>
          <cell r="B259" t="str">
            <v>ESCORAMENTO METÁLICO PARA LAJES ALTURA ATÉ 3,20M MALHA MENOR OU IGUAL 1,50X1,50</v>
          </cell>
          <cell r="C259" t="str">
            <v>M2</v>
          </cell>
          <cell r="D259">
            <v>27.1</v>
          </cell>
          <cell r="E259">
            <v>22.032520325203254</v>
          </cell>
          <cell r="F259" t="str">
            <v>FDE Jan/26</v>
          </cell>
        </row>
        <row r="260">
          <cell r="A260" t="str">
            <v>03.04.010</v>
          </cell>
          <cell r="B260" t="str">
            <v>FORNECIMENTO E MONTAGEM DE ESTRUTURA METALICA COM AÇO NAO PATINAVE (ASTM A36/A570)</v>
          </cell>
          <cell r="C260" t="str">
            <v>KG</v>
          </cell>
          <cell r="D260">
            <v>32.42</v>
          </cell>
          <cell r="E260">
            <v>26.357723577235774</v>
          </cell>
          <cell r="F260" t="str">
            <v>FDE Jan/26</v>
          </cell>
        </row>
        <row r="261">
          <cell r="A261" t="str">
            <v>03.04.016</v>
          </cell>
          <cell r="B261" t="str">
            <v>FORNECIMENTO E MONTAGEM DE ESTRUTURA METALICA COM AÇO RESISTENTE A CORROSAO (ASTM A709/A588)</v>
          </cell>
          <cell r="C261" t="str">
            <v>KG</v>
          </cell>
          <cell r="D261">
            <v>35.75</v>
          </cell>
          <cell r="E261">
            <v>29.065040650406505</v>
          </cell>
          <cell r="F261" t="str">
            <v>FDE Jan/26</v>
          </cell>
        </row>
        <row r="262">
          <cell r="A262" t="str">
            <v>03.04.030</v>
          </cell>
          <cell r="B262" t="str">
            <v>DESMONTAGEM DE ESTRUTURA METALICA</v>
          </cell>
          <cell r="C262" t="str">
            <v>KG</v>
          </cell>
          <cell r="D262">
            <v>5.97</v>
          </cell>
          <cell r="E262">
            <v>4.8536585365853657</v>
          </cell>
          <cell r="F262" t="str">
            <v>FDE Jan/26</v>
          </cell>
        </row>
        <row r="263">
          <cell r="A263" t="str">
            <v>03.04.099</v>
          </cell>
          <cell r="B263" t="str">
            <v>ESTRUTURAS METALICAS</v>
          </cell>
          <cell r="C263" t="str">
            <v>MV</v>
          </cell>
          <cell r="D263">
            <v>710.02</v>
          </cell>
          <cell r="E263">
            <v>577.2520325203252</v>
          </cell>
          <cell r="F263" t="str">
            <v>FDE Jan/26</v>
          </cell>
        </row>
        <row r="264">
          <cell r="A264" t="str">
            <v>03.05.010</v>
          </cell>
          <cell r="B264" t="str">
            <v>PILAR DE MADEIRA (PASSAGEM COBERTA)</v>
          </cell>
          <cell r="C264" t="str">
            <v>UN</v>
          </cell>
          <cell r="D264">
            <v>781.44</v>
          </cell>
          <cell r="E264">
            <v>635.31707317073176</v>
          </cell>
          <cell r="F264" t="str">
            <v>FDE Jan/26</v>
          </cell>
        </row>
        <row r="265">
          <cell r="A265" t="str">
            <v>03.05.011</v>
          </cell>
          <cell r="B265" t="str">
            <v>VIGA DE MADEIRA 6X12 CM (PASSAGEM COBERTA)</v>
          </cell>
          <cell r="C265" t="str">
            <v>M</v>
          </cell>
          <cell r="D265">
            <v>53.59</v>
          </cell>
          <cell r="E265">
            <v>43.569105691056912</v>
          </cell>
          <cell r="F265" t="str">
            <v>FDE Jan/26</v>
          </cell>
        </row>
        <row r="266">
          <cell r="A266" t="str">
            <v>03.05.012</v>
          </cell>
          <cell r="B266" t="str">
            <v>VIGA DE MADEIRA 6X16 CM (PASSAGEM COBERTA)</v>
          </cell>
          <cell r="C266" t="str">
            <v>M</v>
          </cell>
          <cell r="D266">
            <v>73.61</v>
          </cell>
          <cell r="E266">
            <v>59.845528455284551</v>
          </cell>
          <cell r="F266" t="str">
            <v>FDE Jan/26</v>
          </cell>
        </row>
        <row r="267">
          <cell r="A267" t="str">
            <v>03.05.099</v>
          </cell>
          <cell r="B267" t="str">
            <v>ESTRUTURAS DE MADEIRA</v>
          </cell>
          <cell r="C267" t="str">
            <v>MV</v>
          </cell>
          <cell r="D267">
            <v>710.02</v>
          </cell>
          <cell r="E267">
            <v>577.2520325203252</v>
          </cell>
          <cell r="F267" t="str">
            <v>FDE Jan/26</v>
          </cell>
        </row>
        <row r="268">
          <cell r="A268" t="str">
            <v>03.50.001</v>
          </cell>
          <cell r="B268" t="str">
            <v>DEMOLIÇÃO DE CONCRETO INCLUINDO REVESTIMENTOS (MANUAL)</v>
          </cell>
          <cell r="C268" t="str">
            <v>M3</v>
          </cell>
          <cell r="D268">
            <v>549.39</v>
          </cell>
          <cell r="E268">
            <v>446.65853658536582</v>
          </cell>
          <cell r="F268" t="str">
            <v>FDE Jan/26</v>
          </cell>
        </row>
        <row r="269">
          <cell r="A269" t="str">
            <v>03.50.005</v>
          </cell>
          <cell r="B269" t="str">
            <v>DEMOLIÇÃO DE LAJES MISTAS OU PRÉ-MOLDADAS INCLUINDO REVESTIMENTOS
(MANUAL)</v>
          </cell>
          <cell r="C269" t="str">
            <v>M2</v>
          </cell>
          <cell r="D269">
            <v>41.2</v>
          </cell>
          <cell r="E269">
            <v>33.495934959349597</v>
          </cell>
          <cell r="F269" t="str">
            <v>FDE Jan/26</v>
          </cell>
        </row>
        <row r="270">
          <cell r="A270" t="str">
            <v>03.50.099</v>
          </cell>
          <cell r="B270" t="str">
            <v>DEMOLICOES</v>
          </cell>
          <cell r="C270" t="str">
            <v>MV</v>
          </cell>
          <cell r="D270">
            <v>710.02</v>
          </cell>
          <cell r="E270">
            <v>577.2520325203252</v>
          </cell>
          <cell r="F270" t="str">
            <v>FDE Jan/26</v>
          </cell>
        </row>
        <row r="271">
          <cell r="A271" t="str">
            <v>03.60.099</v>
          </cell>
          <cell r="B271" t="str">
            <v>RETIRADAS</v>
          </cell>
          <cell r="C271" t="str">
            <v>MV</v>
          </cell>
          <cell r="D271">
            <v>710.02</v>
          </cell>
          <cell r="E271">
            <v>577.2520325203252</v>
          </cell>
          <cell r="F271" t="str">
            <v>FDE Jan/26</v>
          </cell>
        </row>
        <row r="272">
          <cell r="A272" t="str">
            <v>03.70.099</v>
          </cell>
          <cell r="B272" t="str">
            <v>RECOLOCACOES</v>
          </cell>
          <cell r="C272" t="str">
            <v>MV</v>
          </cell>
          <cell r="D272">
            <v>710.02</v>
          </cell>
          <cell r="E272">
            <v>577.2520325203252</v>
          </cell>
          <cell r="F272" t="str">
            <v>FDE Jan/26</v>
          </cell>
        </row>
        <row r="273">
          <cell r="A273" t="str">
            <v>03.80.099</v>
          </cell>
          <cell r="B273" t="str">
            <v>SERVICOS SUPER ESTRUTURA - CONSERVACAO</v>
          </cell>
          <cell r="C273" t="str">
            <v>MV</v>
          </cell>
          <cell r="D273">
            <v>710.02</v>
          </cell>
          <cell r="E273">
            <v>577.2520325203252</v>
          </cell>
          <cell r="F273" t="str">
            <v>FDE Jan/26</v>
          </cell>
        </row>
        <row r="274">
          <cell r="A274" t="str">
            <v>04.01.001</v>
          </cell>
          <cell r="B274" t="str">
            <v>ALVENARIA DE TIJOLO DE BARRO MACICO E=1/4 TIJOLO</v>
          </cell>
          <cell r="C274" t="str">
            <v>M2</v>
          </cell>
          <cell r="D274">
            <v>101.1</v>
          </cell>
          <cell r="E274">
            <v>82.195121951219505</v>
          </cell>
          <cell r="F274" t="str">
            <v>FDE Jan/26</v>
          </cell>
        </row>
        <row r="275">
          <cell r="A275" t="str">
            <v>04.01.002</v>
          </cell>
          <cell r="B275" t="str">
            <v>ALVENARIA DE TIJOLO DE BARRO MACICO E=1/2 TIJOLO</v>
          </cell>
          <cell r="C275" t="str">
            <v>M2</v>
          </cell>
          <cell r="D275">
            <v>175.72</v>
          </cell>
          <cell r="E275">
            <v>142.86178861788619</v>
          </cell>
          <cell r="F275" t="str">
            <v>FDE Jan/26</v>
          </cell>
        </row>
        <row r="276">
          <cell r="A276" t="str">
            <v>04.01.003</v>
          </cell>
          <cell r="B276" t="str">
            <v>ALVENARIA DE TIJOLO DE BARRO MACICO E=1 TIJOLO</v>
          </cell>
          <cell r="C276" t="str">
            <v>M2</v>
          </cell>
          <cell r="D276">
            <v>319.52</v>
          </cell>
          <cell r="E276">
            <v>259.77235772357722</v>
          </cell>
          <cell r="F276" t="str">
            <v>FDE Jan/26</v>
          </cell>
        </row>
        <row r="277">
          <cell r="A277" t="str">
            <v>04.01.012</v>
          </cell>
          <cell r="B277" t="str">
            <v>ALVENARIA DE TIJOLO DE BARRO A VISTA E=1/4 TIJOLO</v>
          </cell>
          <cell r="C277" t="str">
            <v>M2</v>
          </cell>
          <cell r="D277">
            <v>133.63</v>
          </cell>
          <cell r="E277">
            <v>108.64227642276423</v>
          </cell>
          <cell r="F277" t="str">
            <v>FDE Jan/26</v>
          </cell>
        </row>
        <row r="278">
          <cell r="A278" t="str">
            <v>04.01.013</v>
          </cell>
          <cell r="B278" t="str">
            <v>REVESTIMENTO COM TIJOLO DE BARRO A VISTA E=1/2 TIJOLO/DISP ALTERNADA</v>
          </cell>
          <cell r="C278" t="str">
            <v>M2</v>
          </cell>
          <cell r="D278">
            <v>206.88</v>
          </cell>
          <cell r="E278">
            <v>168.19512195121951</v>
          </cell>
          <cell r="F278" t="str">
            <v>FDE Jan/26</v>
          </cell>
        </row>
        <row r="279">
          <cell r="A279" t="str">
            <v>04.01.014</v>
          </cell>
          <cell r="B279" t="str">
            <v>ALVENARIA DE TIJOLO DE BARRO A VISTA E=1/2 TIJOLO</v>
          </cell>
          <cell r="C279" t="str">
            <v>M2</v>
          </cell>
          <cell r="D279">
            <v>271.49</v>
          </cell>
          <cell r="E279">
            <v>220.72357723577238</v>
          </cell>
          <cell r="F279" t="str">
            <v>FDE Jan/26</v>
          </cell>
        </row>
        <row r="280">
          <cell r="A280" t="str">
            <v>04.01.015</v>
          </cell>
          <cell r="B280" t="str">
            <v>ALVENARIA DE TIJOLO DE BARRO A VISTA E=1 TIJOLO</v>
          </cell>
          <cell r="C280" t="str">
            <v>M2</v>
          </cell>
          <cell r="D280">
            <v>448.67</v>
          </cell>
          <cell r="E280">
            <v>364.77235772357727</v>
          </cell>
          <cell r="F280" t="str">
            <v>FDE Jan/26</v>
          </cell>
        </row>
        <row r="281">
          <cell r="A281" t="str">
            <v>04.01.017</v>
          </cell>
          <cell r="B281" t="str">
            <v>ALVENARIA DE TIJOLO LAMINADO A VISTA E=1/2 TIJOLO/DISP ALTERNADO</v>
          </cell>
          <cell r="C281" t="str">
            <v>M2</v>
          </cell>
          <cell r="D281">
            <v>255.59</v>
          </cell>
          <cell r="E281">
            <v>207.79674796747969</v>
          </cell>
          <cell r="F281" t="str">
            <v>FDE Jan/26</v>
          </cell>
        </row>
        <row r="282">
          <cell r="A282" t="str">
            <v>04.01.018</v>
          </cell>
          <cell r="B282" t="str">
            <v>ALVENARIA DE TIJOLO LAMINADO A VISTA E=1/4 TIJOLO</v>
          </cell>
          <cell r="C282" t="str">
            <v>M2</v>
          </cell>
          <cell r="D282">
            <v>205.2</v>
          </cell>
          <cell r="E282">
            <v>166.82926829268291</v>
          </cell>
          <cell r="F282" t="str">
            <v>FDE Jan/26</v>
          </cell>
        </row>
        <row r="283">
          <cell r="A283" t="str">
            <v>04.01.019</v>
          </cell>
          <cell r="B283" t="str">
            <v>ALVENARIA DE TIJOLO LAMINADO A VISTA E=1/2 TIJOLO</v>
          </cell>
          <cell r="C283" t="str">
            <v>M2</v>
          </cell>
          <cell r="D283">
            <v>355.94</v>
          </cell>
          <cell r="E283">
            <v>289.3821138211382</v>
          </cell>
          <cell r="F283" t="str">
            <v>FDE Jan/26</v>
          </cell>
        </row>
        <row r="284">
          <cell r="A284" t="str">
            <v>04.01.020</v>
          </cell>
          <cell r="B284" t="str">
            <v>ALVENARIA DE TIJOLO LAMINADO A VISTA E=1 TIJOLO</v>
          </cell>
          <cell r="C284" t="str">
            <v>M2</v>
          </cell>
          <cell r="D284">
            <v>650.79</v>
          </cell>
          <cell r="E284">
            <v>529.09756097560978</v>
          </cell>
          <cell r="F284" t="str">
            <v>FDE Jan/26</v>
          </cell>
        </row>
        <row r="285">
          <cell r="A285" t="str">
            <v>04.01.030</v>
          </cell>
          <cell r="B285" t="str">
            <v>ALVENARIA DE BLOCOS DE CONCRETO E=9CM CLASSE C</v>
          </cell>
          <cell r="C285" t="str">
            <v>M2</v>
          </cell>
          <cell r="D285">
            <v>103.28</v>
          </cell>
          <cell r="E285">
            <v>83.967479674796749</v>
          </cell>
          <cell r="F285" t="str">
            <v>FDE Jan/26</v>
          </cell>
        </row>
        <row r="286">
          <cell r="A286" t="str">
            <v>04.01.033</v>
          </cell>
          <cell r="B286" t="str">
            <v>ALVENARIA DE BLOCO DE CONCRETO 14X19X39 CM CLASSE C</v>
          </cell>
          <cell r="C286" t="str">
            <v>M2</v>
          </cell>
          <cell r="D286">
            <v>122.06</v>
          </cell>
          <cell r="E286">
            <v>99.235772357723576</v>
          </cell>
          <cell r="F286" t="str">
            <v>FDE Jan/26</v>
          </cell>
        </row>
        <row r="287">
          <cell r="A287" t="str">
            <v>04.01.034</v>
          </cell>
          <cell r="B287" t="str">
            <v>ALVENARIA DE BLOCO DE CONCRETO 19X19X39 CM CLASSE C</v>
          </cell>
          <cell r="C287" t="str">
            <v>M2</v>
          </cell>
          <cell r="D287">
            <v>148.86000000000001</v>
          </cell>
          <cell r="E287">
            <v>121.02439024390245</v>
          </cell>
          <cell r="F287" t="str">
            <v>FDE Jan/26</v>
          </cell>
        </row>
        <row r="288">
          <cell r="A288" t="str">
            <v>04.01.042</v>
          </cell>
          <cell r="B288" t="str">
            <v>ALVENARIA DE BLOCO CERAMICO PORTANTE E=14CM</v>
          </cell>
          <cell r="C288" t="str">
            <v>M2</v>
          </cell>
          <cell r="D288">
            <v>103.21</v>
          </cell>
          <cell r="E288">
            <v>83.910569105691053</v>
          </cell>
          <cell r="F288" t="str">
            <v>FDE Jan/26</v>
          </cell>
        </row>
        <row r="289">
          <cell r="A289" t="str">
            <v>04.01.043</v>
          </cell>
          <cell r="B289" t="str">
            <v>ALVENARIA DE BLOCO CERAMICO PORTANTE E=19CM</v>
          </cell>
          <cell r="C289" t="str">
            <v>M2</v>
          </cell>
          <cell r="D289">
            <v>125.75</v>
          </cell>
          <cell r="E289">
            <v>102.23577235772358</v>
          </cell>
          <cell r="F289" t="str">
            <v>FDE Jan/26</v>
          </cell>
        </row>
        <row r="290">
          <cell r="A290" t="str">
            <v>04.01.045</v>
          </cell>
          <cell r="B290" t="str">
            <v>CONCRETO GROUT, PREPARADO NO LOCAL, LANÇADO E ADENSADO</v>
          </cell>
          <cell r="C290" t="str">
            <v>M3</v>
          </cell>
          <cell r="D290">
            <v>735.19</v>
          </cell>
          <cell r="E290">
            <v>597.71544715447158</v>
          </cell>
          <cell r="F290" t="str">
            <v>FDE Jan/26</v>
          </cell>
        </row>
        <row r="291">
          <cell r="A291" t="str">
            <v>04.01.046</v>
          </cell>
          <cell r="B291" t="str">
            <v>ARMADURA CA 50 PARA PAREDE AUTO-PORTANTE</v>
          </cell>
          <cell r="C291" t="str">
            <v>KG</v>
          </cell>
          <cell r="D291">
            <v>15.59</v>
          </cell>
          <cell r="E291">
            <v>12.674796747967481</v>
          </cell>
          <cell r="F291" t="str">
            <v>FDE Jan/26</v>
          </cell>
        </row>
        <row r="292">
          <cell r="A292" t="str">
            <v>04.01.047</v>
          </cell>
          <cell r="B292" t="str">
            <v>ARMADURA CA 60 PARA PAREDE AUTO-PORTANTE</v>
          </cell>
          <cell r="C292" t="str">
            <v>KG</v>
          </cell>
          <cell r="D292">
            <v>16.420000000000002</v>
          </cell>
          <cell r="E292">
            <v>13.349593495934961</v>
          </cell>
          <cell r="F292" t="str">
            <v>FDE Jan/26</v>
          </cell>
        </row>
        <row r="293">
          <cell r="A293" t="str">
            <v>04.01.049</v>
          </cell>
          <cell r="B293" t="str">
            <v>ALVENARIA AUTO-PORTANTE: BLOCO CONCRETO ESTRUTURAL DE 19X19X19CM CLASSE B</v>
          </cell>
          <cell r="C293" t="str">
            <v>M2</v>
          </cell>
          <cell r="D293">
            <v>223.71</v>
          </cell>
          <cell r="E293">
            <v>181.8780487804878</v>
          </cell>
          <cell r="F293" t="str">
            <v>FDE Jan/26</v>
          </cell>
        </row>
        <row r="294">
          <cell r="A294" t="str">
            <v>04.01.050</v>
          </cell>
          <cell r="B294" t="str">
            <v>ALVENARIA AUTO-PORTANTE: BLOCO CONCRETO ESTRUTURAL DE 14X19X39CM
CLASSE B</v>
          </cell>
          <cell r="C294" t="str">
            <v>M2</v>
          </cell>
          <cell r="D294">
            <v>134.16</v>
          </cell>
          <cell r="E294">
            <v>109.07317073170732</v>
          </cell>
          <cell r="F294" t="str">
            <v>FDE Jan/26</v>
          </cell>
        </row>
        <row r="295">
          <cell r="A295" t="str">
            <v>04.01.051</v>
          </cell>
          <cell r="B295" t="str">
            <v>ALVENARIA AUTO-PORTANTE: BLOCO CONCRETO ESTRUTURAL DE 19X19X39CM CLASSE B</v>
          </cell>
          <cell r="C295" t="str">
            <v>M2</v>
          </cell>
          <cell r="D295">
            <v>167.27</v>
          </cell>
          <cell r="E295">
            <v>135.99186991869919</v>
          </cell>
          <cell r="F295" t="str">
            <v>FDE Jan/26</v>
          </cell>
        </row>
        <row r="296">
          <cell r="A296" t="str">
            <v>04.01.058</v>
          </cell>
          <cell r="B296" t="str">
            <v>VERGA/CINTA EM BLOCO DE CONCRETO CANALETA - 14 CM</v>
          </cell>
          <cell r="C296" t="str">
            <v>M</v>
          </cell>
          <cell r="D296">
            <v>56.81</v>
          </cell>
          <cell r="E296">
            <v>46.1869918699187</v>
          </cell>
          <cell r="F296" t="str">
            <v>FDE Jan/26</v>
          </cell>
        </row>
        <row r="297">
          <cell r="A297" t="str">
            <v>04.01.059</v>
          </cell>
          <cell r="B297" t="str">
            <v>VERGA/CINTA EM BLOCO DE CONCRETO CANALETA - 19 CM</v>
          </cell>
          <cell r="C297" t="str">
            <v>M</v>
          </cell>
          <cell r="D297">
            <v>63.16</v>
          </cell>
          <cell r="E297">
            <v>51.349593495934954</v>
          </cell>
          <cell r="F297" t="str">
            <v>FDE Jan/26</v>
          </cell>
        </row>
        <row r="298">
          <cell r="A298" t="str">
            <v>04.01.063</v>
          </cell>
          <cell r="B298" t="str">
            <v>ALVENARIA DE CONCRETO CELULAR - BLOCOS E=7,5CM</v>
          </cell>
          <cell r="C298" t="str">
            <v>M2</v>
          </cell>
          <cell r="D298">
            <v>154.83000000000001</v>
          </cell>
          <cell r="E298">
            <v>125.87804878048782</v>
          </cell>
          <cell r="F298" t="str">
            <v>FDE Jan/26</v>
          </cell>
        </row>
        <row r="299">
          <cell r="A299" t="str">
            <v>04.01.064</v>
          </cell>
          <cell r="B299" t="str">
            <v>ALVENARIA DE CONCRETO CELULAR - BLOCOS E=10CM</v>
          </cell>
          <cell r="C299" t="str">
            <v>M2</v>
          </cell>
          <cell r="D299">
            <v>192.43</v>
          </cell>
          <cell r="E299">
            <v>156.44715447154474</v>
          </cell>
          <cell r="F299" t="str">
            <v>FDE Jan/26</v>
          </cell>
        </row>
        <row r="300">
          <cell r="A300" t="str">
            <v>04.01.065</v>
          </cell>
          <cell r="B300" t="str">
            <v>ALVENARIA DE CONCRETO CELULAR BLOCOS E=15CM</v>
          </cell>
          <cell r="C300" t="str">
            <v>M2</v>
          </cell>
          <cell r="D300">
            <v>251.7</v>
          </cell>
          <cell r="E300">
            <v>204.63414634146341</v>
          </cell>
          <cell r="F300" t="str">
            <v>FDE Jan/26</v>
          </cell>
        </row>
        <row r="301">
          <cell r="A301" t="str">
            <v>04.01.066</v>
          </cell>
          <cell r="B301" t="str">
            <v>FORMA PILAR QUADRA DE ESPORTES  BLOCO DE CONCRETO 39x19x39CM 3 Mpa</v>
          </cell>
          <cell r="C301" t="str">
            <v>M</v>
          </cell>
          <cell r="D301">
            <v>135.52000000000001</v>
          </cell>
          <cell r="E301">
            <v>110.17886178861789</v>
          </cell>
          <cell r="F301" t="str">
            <v>FDE Jan/26</v>
          </cell>
        </row>
        <row r="302">
          <cell r="A302" t="str">
            <v>04.01.070</v>
          </cell>
          <cell r="B302" t="str">
            <v>ALVENARIA DE TIJOLO CERAMICO FURADO (BAIANO) ESP.NOM. 10 CM</v>
          </cell>
          <cell r="C302" t="str">
            <v>M2</v>
          </cell>
          <cell r="D302">
            <v>109.18</v>
          </cell>
          <cell r="E302">
            <v>88.764227642276424</v>
          </cell>
          <cell r="F302" t="str">
            <v>FDE Jan/26</v>
          </cell>
        </row>
        <row r="303">
          <cell r="A303" t="str">
            <v>04.01.071</v>
          </cell>
          <cell r="B303" t="str">
            <v>ALVENARIA DE TIJOLO CERAMICO FURADO (BAIANO) ESP.NOM. 12.5 CM</v>
          </cell>
          <cell r="C303" t="str">
            <v>M2</v>
          </cell>
          <cell r="D303">
            <v>125.22</v>
          </cell>
          <cell r="E303">
            <v>101.80487804878049</v>
          </cell>
          <cell r="F303" t="str">
            <v>FDE Jan/26</v>
          </cell>
        </row>
        <row r="304">
          <cell r="A304" t="str">
            <v>04.01.072</v>
          </cell>
          <cell r="B304" t="str">
            <v>ALVENARIA DE TIJOLO CERAMICO FURADO (BAIANO) ESP.NOM 15 CM</v>
          </cell>
          <cell r="C304" t="str">
            <v>M2</v>
          </cell>
          <cell r="D304">
            <v>101.03</v>
          </cell>
          <cell r="E304">
            <v>82.138211382113823</v>
          </cell>
          <cell r="F304" t="str">
            <v>FDE Jan/26</v>
          </cell>
        </row>
        <row r="305">
          <cell r="A305" t="str">
            <v>04.01.073</v>
          </cell>
          <cell r="B305" t="str">
            <v>ALVENARIA DE TIJOLO CERAMICO FURADO (BAIANO) ESP.NOM. 20 CM</v>
          </cell>
          <cell r="C305" t="str">
            <v>M2</v>
          </cell>
          <cell r="D305">
            <v>123.28</v>
          </cell>
          <cell r="E305">
            <v>100.22764227642277</v>
          </cell>
          <cell r="F305" t="str">
            <v>FDE Jan/26</v>
          </cell>
        </row>
        <row r="306">
          <cell r="A306" t="str">
            <v>04.01.099</v>
          </cell>
          <cell r="B306" t="str">
            <v>ALVENARIAS</v>
          </cell>
          <cell r="C306" t="str">
            <v>MV</v>
          </cell>
          <cell r="D306">
            <v>710.02</v>
          </cell>
          <cell r="E306">
            <v>577.2520325203252</v>
          </cell>
          <cell r="F306" t="str">
            <v>FDE Jan/26</v>
          </cell>
        </row>
        <row r="307">
          <cell r="A307" t="str">
            <v>04.02.011</v>
          </cell>
          <cell r="B307" t="str">
            <v>ELEMENTO VAZADO DE CONCRETO TIPO QUADRICULADO 25 FUROS  39X39X8CM NEOREX 19C</v>
          </cell>
          <cell r="C307" t="str">
            <v>M2</v>
          </cell>
          <cell r="D307">
            <v>240.51</v>
          </cell>
          <cell r="E307">
            <v>195.53658536585365</v>
          </cell>
          <cell r="F307" t="str">
            <v>FDE Jan/26</v>
          </cell>
        </row>
        <row r="308">
          <cell r="A308" t="str">
            <v>04.02.014</v>
          </cell>
          <cell r="B308" t="str">
            <v>ELEMENTO VAZADO DE CONCRETO TIPO QUADRICULADO 16 FUROS C/ALETAS INCLINADAS 39X39X10CM</v>
          </cell>
          <cell r="C308" t="str">
            <v>M2</v>
          </cell>
          <cell r="D308">
            <v>241.82</v>
          </cell>
          <cell r="E308">
            <v>196.60162601626016</v>
          </cell>
          <cell r="F308" t="str">
            <v>FDE Jan/26</v>
          </cell>
        </row>
        <row r="309">
          <cell r="A309" t="str">
            <v>04.02.015</v>
          </cell>
          <cell r="B309" t="str">
            <v>ELEMENTO VAZADO DE CONCRETO TIPO CAIXILHO 40X40X20CM</v>
          </cell>
          <cell r="C309" t="str">
            <v>M2</v>
          </cell>
          <cell r="D309">
            <v>883.59</v>
          </cell>
          <cell r="E309">
            <v>718.36585365853659</v>
          </cell>
          <cell r="F309" t="str">
            <v>FDE Jan/26</v>
          </cell>
        </row>
        <row r="310">
          <cell r="A310" t="str">
            <v>04.02.018</v>
          </cell>
          <cell r="B310" t="str">
            <v>ELEMENTO VAZADO DE BLOCO DE CONCRETO 19X19X39CM CLASSE C</v>
          </cell>
          <cell r="C310" t="str">
            <v>M2</v>
          </cell>
          <cell r="D310">
            <v>141.75</v>
          </cell>
          <cell r="E310">
            <v>115.2439024390244</v>
          </cell>
          <cell r="F310" t="str">
            <v>FDE Jan/26</v>
          </cell>
        </row>
        <row r="311">
          <cell r="A311" t="str">
            <v>04.02.020</v>
          </cell>
          <cell r="B311" t="str">
            <v>ELEMENTO VAZADO DE BLOCOS CERAMICOS DE VEDACAO</v>
          </cell>
          <cell r="C311" t="str">
            <v>M2</v>
          </cell>
          <cell r="D311">
            <v>206.55</v>
          </cell>
          <cell r="E311">
            <v>167.92682926829269</v>
          </cell>
          <cell r="F311" t="str">
            <v>FDE Jan/26</v>
          </cell>
        </row>
        <row r="312">
          <cell r="A312" t="str">
            <v>04.02.062</v>
          </cell>
          <cell r="B312" t="str">
            <v>ELEMENTO VAZADO CERAMICO 18X18X7CM</v>
          </cell>
          <cell r="C312" t="str">
            <v>M2</v>
          </cell>
          <cell r="D312">
            <v>665.22</v>
          </cell>
          <cell r="E312">
            <v>540.82926829268297</v>
          </cell>
          <cell r="F312" t="str">
            <v>FDE Jan/26</v>
          </cell>
        </row>
        <row r="313">
          <cell r="A313" t="str">
            <v>04.02.099</v>
          </cell>
          <cell r="B313" t="str">
            <v>ELEMENTOS VAZADOS</v>
          </cell>
          <cell r="C313" t="str">
            <v>MV</v>
          </cell>
          <cell r="D313">
            <v>710.02</v>
          </cell>
          <cell r="E313">
            <v>577.2520325203252</v>
          </cell>
          <cell r="F313" t="str">
            <v>FDE Jan/26</v>
          </cell>
        </row>
        <row r="314">
          <cell r="A314" t="str">
            <v>04.03.001</v>
          </cell>
          <cell r="B314" t="str">
            <v>DV-01 DIVISORIA DE GRANILITE - LATERAL ABERTA</v>
          </cell>
          <cell r="C314" t="str">
            <v>M</v>
          </cell>
          <cell r="D314">
            <v>900.75</v>
          </cell>
          <cell r="E314">
            <v>732.31707317073176</v>
          </cell>
          <cell r="F314" t="str">
            <v>FDE Jan/26</v>
          </cell>
        </row>
        <row r="315">
          <cell r="A315" t="str">
            <v>04.03.002</v>
          </cell>
          <cell r="B315" t="str">
            <v>DV-02 DIVISORIA DE GRANILITE - LATERAL FECHADA</v>
          </cell>
          <cell r="C315" t="str">
            <v>M</v>
          </cell>
          <cell r="D315">
            <v>900.75</v>
          </cell>
          <cell r="E315">
            <v>732.31707317073176</v>
          </cell>
          <cell r="F315" t="str">
            <v>FDE Jan/26</v>
          </cell>
        </row>
        <row r="316">
          <cell r="A316" t="str">
            <v>04.03.003</v>
          </cell>
          <cell r="B316" t="str">
            <v>DV-03 DIVISORIA DE GRANILITE - FRONTAL</v>
          </cell>
          <cell r="C316" t="str">
            <v>M</v>
          </cell>
          <cell r="D316">
            <v>2353.1999999999998</v>
          </cell>
          <cell r="E316">
            <v>1913.1707317073169</v>
          </cell>
          <cell r="F316" t="str">
            <v>FDE Jan/26</v>
          </cell>
        </row>
        <row r="317">
          <cell r="A317" t="str">
            <v>04.03.005</v>
          </cell>
          <cell r="B317" t="str">
            <v>DV-06 DIVISORIA DE GRANILITE SANITARIO INFANTIL H=1,20M</v>
          </cell>
          <cell r="C317" t="str">
            <v>M</v>
          </cell>
          <cell r="D317">
            <v>625.69000000000005</v>
          </cell>
          <cell r="E317">
            <v>508.69105691056916</v>
          </cell>
          <cell r="F317" t="str">
            <v>FDE Jan/26</v>
          </cell>
        </row>
        <row r="318">
          <cell r="A318" t="str">
            <v>04.03.008</v>
          </cell>
          <cell r="B318" t="str">
            <v>DV-04 DIVISÓRIA DE GRANILITE - ANTEPARO</v>
          </cell>
          <cell r="C318" t="str">
            <v>M</v>
          </cell>
          <cell r="D318">
            <v>937.18</v>
          </cell>
          <cell r="E318">
            <v>761.93495934959344</v>
          </cell>
          <cell r="F318" t="str">
            <v>FDE Jan/26</v>
          </cell>
        </row>
        <row r="319">
          <cell r="A319" t="str">
            <v>04.03.009</v>
          </cell>
          <cell r="B319" t="str">
            <v>DV-07 DIVISÓRIA DE GRANILITE</v>
          </cell>
          <cell r="C319" t="str">
            <v>M2</v>
          </cell>
          <cell r="D319">
            <v>308.05</v>
          </cell>
          <cell r="E319">
            <v>250.44715447154474</v>
          </cell>
          <cell r="F319" t="str">
            <v>FDE Jan/26</v>
          </cell>
        </row>
        <row r="320">
          <cell r="A320" t="str">
            <v>04.03.010</v>
          </cell>
          <cell r="B320" t="str">
            <v>DIVISORIA DV-03 CR  SANITARIO / VESTIARIO FUNCIONARIOS USO EXCLUSIVO PADRÃO CRECHE</v>
          </cell>
          <cell r="C320" t="str">
            <v>M</v>
          </cell>
          <cell r="D320">
            <v>914.1</v>
          </cell>
          <cell r="E320">
            <v>743.17073170731715</v>
          </cell>
          <cell r="F320" t="str">
            <v>FDE Jan/26</v>
          </cell>
        </row>
        <row r="321">
          <cell r="A321" t="str">
            <v>04.03.020</v>
          </cell>
          <cell r="B321" t="str">
            <v>PLACAS DE CONCRETO - ESPESSURA 5 CM</v>
          </cell>
          <cell r="C321" t="str">
            <v>M2</v>
          </cell>
          <cell r="D321">
            <v>453.11</v>
          </cell>
          <cell r="E321">
            <v>368.3821138211382</v>
          </cell>
          <cell r="F321" t="str">
            <v>FDE Jan/26</v>
          </cell>
        </row>
        <row r="322">
          <cell r="A322" t="str">
            <v>04.03.022</v>
          </cell>
          <cell r="B322" t="str">
            <v>DIVISORIA CHAPA FIBRA MAD PRENS BP/PAINEL/VIDRO/VENTIL PERM E=35MM</v>
          </cell>
          <cell r="C322" t="str">
            <v>M2</v>
          </cell>
          <cell r="D322">
            <v>302.01</v>
          </cell>
          <cell r="E322">
            <v>245.53658536585365</v>
          </cell>
          <cell r="F322" t="str">
            <v>FDE Jan/26</v>
          </cell>
        </row>
        <row r="323">
          <cell r="A323" t="str">
            <v>04.03.023</v>
          </cell>
          <cell r="B323" t="str">
            <v>DIVISORIA CHAPA FIBRA MAD PRENS BP/PAINEL CEGO 1,20X2,11M E=35MM</v>
          </cell>
          <cell r="C323" t="str">
            <v>M2</v>
          </cell>
          <cell r="D323">
            <v>299.23</v>
          </cell>
          <cell r="E323">
            <v>243.27642276422765</v>
          </cell>
          <cell r="F323" t="str">
            <v>FDE Jan/26</v>
          </cell>
        </row>
        <row r="324">
          <cell r="A324" t="str">
            <v>04.03.025</v>
          </cell>
          <cell r="B324" t="str">
            <v>DIVISORIA CHAPA FIBRA MAD PRENS BP/PAINEL VENT PERM 1,20X2,11M E=35MM</v>
          </cell>
          <cell r="C324" t="str">
            <v>M2</v>
          </cell>
          <cell r="D324">
            <v>273.07</v>
          </cell>
          <cell r="E324">
            <v>222.00813008130081</v>
          </cell>
          <cell r="F324" t="str">
            <v>FDE Jan/26</v>
          </cell>
        </row>
        <row r="325">
          <cell r="A325" t="str">
            <v>04.03.026</v>
          </cell>
          <cell r="B325" t="str">
            <v>DV-05 DIVISORIA PARA SALA DE INFORMÁTICA</v>
          </cell>
          <cell r="C325" t="str">
            <v>M2</v>
          </cell>
          <cell r="D325">
            <v>237.68</v>
          </cell>
          <cell r="E325">
            <v>193.23577235772359</v>
          </cell>
          <cell r="F325" t="str">
            <v>FDE Jan/26</v>
          </cell>
        </row>
        <row r="326">
          <cell r="A326" t="str">
            <v>04.03.028</v>
          </cell>
          <cell r="B326" t="str">
            <v>DIVISORIA DE  PLACA DE GESSO ACARTONADO STANDARD 15MM ESPESSURA 100/70  COM LÃ MINERAL. FORNECIDA E INSTALADA</v>
          </cell>
          <cell r="C326" t="str">
            <v>M2</v>
          </cell>
          <cell r="D326">
            <v>313.72000000000003</v>
          </cell>
          <cell r="E326">
            <v>255.05691056910572</v>
          </cell>
          <cell r="F326" t="str">
            <v>FDE Jan/26</v>
          </cell>
        </row>
        <row r="327">
          <cell r="A327" t="str">
            <v>04.03.029</v>
          </cell>
          <cell r="B327" t="str">
            <v>DIVISORIA DE  PLACA DE GESSO ACARTONADO STANDARD 15MM ESPESSURA 120/90  COM LÃ MINERAL. FORNECIDA E INSTALADA</v>
          </cell>
          <cell r="C327" t="str">
            <v>M2</v>
          </cell>
          <cell r="D327">
            <v>266.7</v>
          </cell>
          <cell r="E327">
            <v>216.82926829268291</v>
          </cell>
          <cell r="F327" t="str">
            <v>FDE Jan/26</v>
          </cell>
        </row>
        <row r="328">
          <cell r="A328" t="str">
            <v>04.03.034</v>
          </cell>
          <cell r="B328" t="str">
            <v>DV-08 DIVISORIA SANITARIA LAMINADO DE ALTA PRESSÃO -  HPL  ESPESSURA 10MM  ACABAMENTO TEXTURIZADO FORNERCIDA E INSTALADA INCLUSIVE FERRAGENS.</v>
          </cell>
          <cell r="C328" t="str">
            <v>M2</v>
          </cell>
          <cell r="D328">
            <v>1012.29</v>
          </cell>
          <cell r="E328">
            <v>823</v>
          </cell>
          <cell r="F328" t="str">
            <v>FDE Jan/26</v>
          </cell>
        </row>
        <row r="329">
          <cell r="A329" t="str">
            <v>04.03.099</v>
          </cell>
          <cell r="B329" t="str">
            <v>PLACAS DIVISORIAS</v>
          </cell>
          <cell r="C329" t="str">
            <v>MV</v>
          </cell>
          <cell r="D329">
            <v>710.02</v>
          </cell>
          <cell r="E329">
            <v>577.2520325203252</v>
          </cell>
          <cell r="F329" t="str">
            <v>FDE Jan/26</v>
          </cell>
        </row>
        <row r="330">
          <cell r="A330" t="str">
            <v>04.50.001</v>
          </cell>
          <cell r="B330" t="str">
            <v>DEMOLIÇÃO DE ALVENARIAS EM GERAL E ELEMENTOS VAZADOS,INCL REVESTIMENTOS</v>
          </cell>
          <cell r="C330" t="str">
            <v>M3</v>
          </cell>
          <cell r="D330">
            <v>127.13</v>
          </cell>
          <cell r="E330">
            <v>103.35772357723577</v>
          </cell>
          <cell r="F330" t="str">
            <v>FDE Jan/26</v>
          </cell>
        </row>
        <row r="331">
          <cell r="A331" t="str">
            <v>04.50.010</v>
          </cell>
          <cell r="B331" t="str">
            <v>DEMOLIÇÃO DE DIVISÓRIAS DE MADEIRA INCLUINDO ENTARUGAMENTO</v>
          </cell>
          <cell r="C331" t="str">
            <v>M2</v>
          </cell>
          <cell r="D331">
            <v>8.24</v>
          </cell>
          <cell r="E331">
            <v>6.6991869918699187</v>
          </cell>
          <cell r="F331" t="str">
            <v>FDE Jan/26</v>
          </cell>
        </row>
        <row r="332">
          <cell r="A332" t="str">
            <v>04.50.011</v>
          </cell>
          <cell r="B332" t="str">
            <v>DEMOLIÇÃO DE DIVISÓRIAS EM PLACAS PARA SANITÁRIOS</v>
          </cell>
          <cell r="C332" t="str">
            <v>M2</v>
          </cell>
          <cell r="D332">
            <v>8.24</v>
          </cell>
          <cell r="E332">
            <v>6.6991869918699187</v>
          </cell>
          <cell r="F332" t="str">
            <v>FDE Jan/26</v>
          </cell>
        </row>
        <row r="333">
          <cell r="A333" t="str">
            <v>04.50.012</v>
          </cell>
          <cell r="B333" t="str">
            <v>DEMOLIÇÃO DE PLACAS DE FIBRO CIMENTO</v>
          </cell>
          <cell r="C333" t="str">
            <v>M2</v>
          </cell>
          <cell r="D333">
            <v>10.51</v>
          </cell>
          <cell r="E333">
            <v>8.5447154471544717</v>
          </cell>
          <cell r="F333" t="str">
            <v>FDE Jan/26</v>
          </cell>
        </row>
        <row r="334">
          <cell r="A334" t="str">
            <v>04.50.099</v>
          </cell>
          <cell r="B334" t="str">
            <v>DEMOLICOES</v>
          </cell>
          <cell r="C334" t="str">
            <v>MV</v>
          </cell>
          <cell r="D334">
            <v>710.02</v>
          </cell>
          <cell r="E334">
            <v>577.2520325203252</v>
          </cell>
          <cell r="F334" t="str">
            <v>FDE Jan/26</v>
          </cell>
        </row>
        <row r="335">
          <cell r="A335" t="str">
            <v>04.60.010</v>
          </cell>
          <cell r="B335" t="str">
            <v>RETIRADA DE DIVISÓRIAS EM CHAPAS DE MADEIRA, INCLUSIVE ENTARUGAMENTO</v>
          </cell>
          <cell r="C335" t="str">
            <v>M2</v>
          </cell>
          <cell r="D335">
            <v>21.02</v>
          </cell>
          <cell r="E335">
            <v>17.089430894308943</v>
          </cell>
          <cell r="F335" t="str">
            <v>FDE Jan/26</v>
          </cell>
        </row>
        <row r="336">
          <cell r="A336" t="str">
            <v>04.60.011</v>
          </cell>
          <cell r="B336" t="str">
            <v>RETIRADA DE DIVISÓRIAS EM CHAPA DE MADEIRA,EXCLUSIVE ENTARUGAMENTO</v>
          </cell>
          <cell r="C336" t="str">
            <v>M2</v>
          </cell>
          <cell r="D336">
            <v>7</v>
          </cell>
          <cell r="E336">
            <v>5.691056910569106</v>
          </cell>
          <cell r="F336" t="str">
            <v>FDE Jan/26</v>
          </cell>
        </row>
        <row r="337">
          <cell r="A337" t="str">
            <v>04.60.012</v>
          </cell>
          <cell r="B337" t="str">
            <v>RETIRADA DE PAINÉIS DIVISÓRIAS COM MONTANTES METÁLICAS</v>
          </cell>
          <cell r="C337" t="str">
            <v>M2</v>
          </cell>
          <cell r="D337">
            <v>9.25</v>
          </cell>
          <cell r="E337">
            <v>7.5203252032520327</v>
          </cell>
          <cell r="F337" t="str">
            <v>FDE Jan/26</v>
          </cell>
        </row>
        <row r="338">
          <cell r="A338" t="str">
            <v>04.60.099</v>
          </cell>
          <cell r="B338" t="str">
            <v>RETIRADAS</v>
          </cell>
          <cell r="C338" t="str">
            <v>MV</v>
          </cell>
          <cell r="D338">
            <v>710.02</v>
          </cell>
          <cell r="E338">
            <v>577.2520325203252</v>
          </cell>
          <cell r="F338" t="str">
            <v>FDE Jan/26</v>
          </cell>
        </row>
        <row r="339">
          <cell r="A339" t="str">
            <v>04.70.010</v>
          </cell>
          <cell r="B339" t="str">
            <v>RECOLOCAÇÃO DE DIVISÓRIAS EM CHAPAS DE MADEIRA INCLUSIVE ENTARUGAMENTO</v>
          </cell>
          <cell r="C339" t="str">
            <v>M2</v>
          </cell>
          <cell r="D339">
            <v>78.180000000000007</v>
          </cell>
          <cell r="E339">
            <v>63.560975609756106</v>
          </cell>
          <cell r="F339" t="str">
            <v>FDE Jan/26</v>
          </cell>
        </row>
        <row r="340">
          <cell r="A340" t="str">
            <v>04.70.011</v>
          </cell>
          <cell r="B340" t="str">
            <v>RECOLOCAÇÃO DE DIVISÓRIAS EM CHAPAS DE MADEIRA EXCLUSIVE ENTARUGAMENTO</v>
          </cell>
          <cell r="C340" t="str">
            <v>M2</v>
          </cell>
          <cell r="D340">
            <v>25.23</v>
          </cell>
          <cell r="E340">
            <v>20.512195121951219</v>
          </cell>
          <cell r="F340" t="str">
            <v>FDE Jan/26</v>
          </cell>
        </row>
        <row r="341">
          <cell r="A341" t="str">
            <v>04.70.012</v>
          </cell>
          <cell r="B341" t="str">
            <v>RECOLOCAÇÃO DE PAINÉIS DIVISÓRIOS COM MONTANTES METÁLICAS</v>
          </cell>
          <cell r="C341" t="str">
            <v>M2</v>
          </cell>
          <cell r="D341">
            <v>62.44</v>
          </cell>
          <cell r="E341">
            <v>50.764227642276424</v>
          </cell>
          <cell r="F341" t="str">
            <v>FDE Jan/26</v>
          </cell>
        </row>
        <row r="342">
          <cell r="A342" t="str">
            <v>04.70.099</v>
          </cell>
          <cell r="B342" t="str">
            <v>RECOLOCACOES DE ALVENARIA E OUTROS ELEMENTOS DIVISORIOS</v>
          </cell>
          <cell r="C342" t="str">
            <v>MV</v>
          </cell>
          <cell r="D342">
            <v>710.02</v>
          </cell>
          <cell r="E342">
            <v>577.2520325203252</v>
          </cell>
          <cell r="F342" t="str">
            <v>FDE Jan/26</v>
          </cell>
        </row>
        <row r="343">
          <cell r="A343" t="str">
            <v>04.80.002</v>
          </cell>
          <cell r="B343" t="str">
            <v>ELEMENTO VAZADO REF NEO REX 16 19X19X10CM</v>
          </cell>
          <cell r="C343" t="str">
            <v>M2</v>
          </cell>
          <cell r="D343">
            <v>374.01</v>
          </cell>
          <cell r="E343">
            <v>304.07317073170731</v>
          </cell>
          <cell r="F343" t="str">
            <v>FDE Jan/26</v>
          </cell>
        </row>
        <row r="344">
          <cell r="A344" t="str">
            <v>04.80.003</v>
          </cell>
          <cell r="B344" t="str">
            <v>ELEMENTO VAZADO REF NEO REX 16DC 19X19X19CM</v>
          </cell>
          <cell r="C344" t="str">
            <v>M2</v>
          </cell>
          <cell r="D344">
            <v>830.34</v>
          </cell>
          <cell r="E344">
            <v>675.07317073170736</v>
          </cell>
          <cell r="F344" t="str">
            <v>FDE Jan/26</v>
          </cell>
        </row>
        <row r="345">
          <cell r="A345" t="str">
            <v>04.80.004</v>
          </cell>
          <cell r="B345" t="str">
            <v>ELEMENTO VAZADO REF NEO REX 90 39X39X7CM</v>
          </cell>
          <cell r="C345" t="str">
            <v>M2</v>
          </cell>
          <cell r="D345">
            <v>201.54</v>
          </cell>
          <cell r="E345">
            <v>163.85365853658536</v>
          </cell>
          <cell r="F345" t="str">
            <v>FDE Jan/26</v>
          </cell>
        </row>
        <row r="346">
          <cell r="A346" t="str">
            <v>04.80.011</v>
          </cell>
          <cell r="B346" t="str">
            <v>DIVISORIA CHAPA COMPENSADO E=4MM G1-C8  AMBAS FACES INCL ENTARUGAMENTO</v>
          </cell>
          <cell r="C346" t="str">
            <v>M2</v>
          </cell>
          <cell r="D346">
            <v>166.15</v>
          </cell>
          <cell r="E346">
            <v>135.08130081300814</v>
          </cell>
          <cell r="F346" t="str">
            <v>FDE Jan/26</v>
          </cell>
        </row>
        <row r="347">
          <cell r="A347" t="str">
            <v>04.80.017</v>
          </cell>
          <cell r="B347" t="str">
            <v>DIVISORIAS DE CHAPAS DIVILUX OU SIMILAR</v>
          </cell>
          <cell r="C347" t="str">
            <v>M2</v>
          </cell>
          <cell r="D347">
            <v>298.95</v>
          </cell>
          <cell r="E347">
            <v>243.04878048780486</v>
          </cell>
          <cell r="F347" t="str">
            <v>FDE Jan/26</v>
          </cell>
        </row>
        <row r="348">
          <cell r="A348" t="str">
            <v>04.80.099</v>
          </cell>
          <cell r="B348" t="str">
            <v>SERVICOS DE ALVENARIA E OUTROS ELEMENTOS DIVISORIOS - CONSERVACAO</v>
          </cell>
          <cell r="C348" t="str">
            <v>MV</v>
          </cell>
          <cell r="D348">
            <v>710.02</v>
          </cell>
          <cell r="E348">
            <v>577.2520325203252</v>
          </cell>
          <cell r="F348" t="str">
            <v>FDE Jan/26</v>
          </cell>
        </row>
        <row r="349">
          <cell r="A349" t="str">
            <v>05.01.001</v>
          </cell>
          <cell r="B349" t="str">
            <v>PM-67 PORTA DE MADEIRA MACHO/FEMEA P/ PINT. BAT. MET. L=82CM</v>
          </cell>
          <cell r="C349" t="str">
            <v>UN</v>
          </cell>
          <cell r="D349">
            <v>3607.39</v>
          </cell>
          <cell r="E349">
            <v>2932.8373983739839</v>
          </cell>
          <cell r="F349" t="str">
            <v>FDE Jan/26</v>
          </cell>
        </row>
        <row r="350">
          <cell r="A350" t="str">
            <v>05.01.002</v>
          </cell>
          <cell r="B350" t="str">
            <v>PM-68 PORTA DE MADEIRA MACHO/FEMEA P/ PINT. BAT. MET. L=92CM</v>
          </cell>
          <cell r="C350" t="str">
            <v>UN</v>
          </cell>
          <cell r="D350">
            <v>3796.43</v>
          </cell>
          <cell r="E350">
            <v>3086.5284552845528</v>
          </cell>
          <cell r="F350" t="str">
            <v>FDE Jan/26</v>
          </cell>
        </row>
        <row r="351">
          <cell r="A351" t="str">
            <v>05.01.004</v>
          </cell>
          <cell r="B351" t="str">
            <v>PM-04 PORTA DE MADEIRA SARRAFEADA P/ PINT. BAT. MADEIRA L=82CM</v>
          </cell>
          <cell r="C351" t="str">
            <v>UN</v>
          </cell>
          <cell r="D351">
            <v>1383.05</v>
          </cell>
          <cell r="E351">
            <v>1124.4308943089432</v>
          </cell>
          <cell r="F351" t="str">
            <v>FDE Jan/26</v>
          </cell>
        </row>
        <row r="352">
          <cell r="A352" t="str">
            <v>05.01.005</v>
          </cell>
          <cell r="B352" t="str">
            <v>PM-05 PORTA DE MADEIRA SARRAFEADA P/ PINT. BAT. MADEIRA L=92CM</v>
          </cell>
          <cell r="C352" t="str">
            <v>UN</v>
          </cell>
          <cell r="D352">
            <v>1428.82</v>
          </cell>
          <cell r="E352">
            <v>1161.6422764227641</v>
          </cell>
          <cell r="F352" t="str">
            <v>FDE Jan/26</v>
          </cell>
        </row>
        <row r="353">
          <cell r="A353" t="str">
            <v>05.01.009</v>
          </cell>
          <cell r="B353" t="str">
            <v>PM-19 PORTA DE MADEIRA MACHO/FEMEA P/ PINT. BAT. MADEIRA L=62CM</v>
          </cell>
          <cell r="C353" t="str">
            <v>UN</v>
          </cell>
          <cell r="D353">
            <v>2306.75</v>
          </cell>
          <cell r="E353">
            <v>1875.4065040650407</v>
          </cell>
          <cell r="F353" t="str">
            <v>FDE Jan/26</v>
          </cell>
        </row>
        <row r="354">
          <cell r="A354" t="str">
            <v>05.01.010</v>
          </cell>
          <cell r="B354" t="str">
            <v>PM-20 PORTA DE MADEIRA MACHO/FEMEA P/ PINT. BAT. MADEIRA L=82CM</v>
          </cell>
          <cell r="C354" t="str">
            <v>UN</v>
          </cell>
          <cell r="D354">
            <v>2432.94</v>
          </cell>
          <cell r="E354">
            <v>1978</v>
          </cell>
          <cell r="F354" t="str">
            <v>FDE Jan/26</v>
          </cell>
        </row>
        <row r="355">
          <cell r="A355" t="str">
            <v>05.01.011</v>
          </cell>
          <cell r="B355" t="str">
            <v>PM-21 PORTA DE MADEIRA MACHO/FEMEA P/ PINT. BAT. MADEIRA L=92CM</v>
          </cell>
          <cell r="C355" t="str">
            <v>UN</v>
          </cell>
          <cell r="D355">
            <v>2593.67</v>
          </cell>
          <cell r="E355">
            <v>2108.6747967479678</v>
          </cell>
          <cell r="F355" t="str">
            <v>FDE Jan/26</v>
          </cell>
        </row>
        <row r="356">
          <cell r="A356" t="str">
            <v>05.01.013</v>
          </cell>
          <cell r="B356" t="str">
            <v>PM-23 PORTA DE MADEIRA MACHO/FEMEA P/ PINT. BAT. MADEIRA L=72CM</v>
          </cell>
          <cell r="C356" t="str">
            <v>UN</v>
          </cell>
          <cell r="D356">
            <v>2530.11</v>
          </cell>
          <cell r="E356">
            <v>2057</v>
          </cell>
          <cell r="F356" t="str">
            <v>FDE Jan/26</v>
          </cell>
        </row>
        <row r="357">
          <cell r="A357" t="str">
            <v>05.01.014</v>
          </cell>
          <cell r="B357" t="str">
            <v>PM-24 PORTA DE MADEIRA SARRAFEADA P/ PINT. BAT. MADEIRA L=72CM</v>
          </cell>
          <cell r="C357" t="str">
            <v>UN</v>
          </cell>
          <cell r="D357">
            <v>1378.33</v>
          </cell>
          <cell r="E357">
            <v>1120.5934959349593</v>
          </cell>
          <cell r="F357" t="str">
            <v>FDE Jan/26</v>
          </cell>
        </row>
        <row r="358">
          <cell r="A358" t="str">
            <v>05.01.024</v>
          </cell>
          <cell r="B358" t="str">
            <v>PM-34 PORTA DE MADEIRA MACHO/FEMEA P/ PINT. C/ BAND. BAT. MET. L=72CM</v>
          </cell>
          <cell r="C358" t="str">
            <v>UN</v>
          </cell>
          <cell r="D358">
            <v>4053.47</v>
          </cell>
          <cell r="E358">
            <v>3295.5040650406504</v>
          </cell>
          <cell r="F358" t="str">
            <v>FDE Jan/26</v>
          </cell>
        </row>
        <row r="359">
          <cell r="A359" t="str">
            <v>05.01.025</v>
          </cell>
          <cell r="B359" t="str">
            <v>PM-35 PORTA DE MADEIRA MACHO/FEMEA P/ PINT. C/ BAND. BAT. MET. L=82CM</v>
          </cell>
          <cell r="C359" t="str">
            <v>UN</v>
          </cell>
          <cell r="D359">
            <v>4038.15</v>
          </cell>
          <cell r="E359">
            <v>3283.0487804878048</v>
          </cell>
          <cell r="F359" t="str">
            <v>FDE Jan/26</v>
          </cell>
        </row>
        <row r="360">
          <cell r="A360" t="str">
            <v>05.01.026</v>
          </cell>
          <cell r="B360" t="str">
            <v>PM-36 PORTA DE MADEIRA MACHO/FEMEA P/ PINT. C/ BAND. BAT. MET. L=92CM</v>
          </cell>
          <cell r="C360" t="str">
            <v>UN</v>
          </cell>
          <cell r="D360">
            <v>4280.7299999999996</v>
          </cell>
          <cell r="E360">
            <v>3480.2682926829266</v>
          </cell>
          <cell r="F360" t="str">
            <v>FDE Jan/26</v>
          </cell>
        </row>
        <row r="361">
          <cell r="A361" t="str">
            <v>05.01.028</v>
          </cell>
          <cell r="B361" t="str">
            <v>PORTAS PARA DIVISORIAS CHAPA FIBRA MAD PRENS BP COM FERRAGENS</v>
          </cell>
          <cell r="C361" t="str">
            <v>UN</v>
          </cell>
          <cell r="D361">
            <v>748.34</v>
          </cell>
          <cell r="E361">
            <v>608.40650406504074</v>
          </cell>
          <cell r="F361" t="str">
            <v>FDE Jan/26</v>
          </cell>
        </row>
        <row r="362">
          <cell r="A362" t="str">
            <v>05.01.029</v>
          </cell>
          <cell r="B362" t="str">
            <v>PM-74 PORTA SARRAFEADO MACIÇO P/BOXES L=62CM-COMPLETA</v>
          </cell>
          <cell r="C362" t="str">
            <v>UN</v>
          </cell>
          <cell r="D362">
            <v>911.7</v>
          </cell>
          <cell r="E362">
            <v>741.21951219512198</v>
          </cell>
          <cell r="F362" t="str">
            <v>FDE Jan/26</v>
          </cell>
        </row>
        <row r="363">
          <cell r="A363" t="str">
            <v>05.01.032</v>
          </cell>
          <cell r="B363" t="str">
            <v>PM-84 PORTA SARRAFEADO MACIÇO P/BOXES L=82CM-COMPLETA</v>
          </cell>
          <cell r="C363" t="str">
            <v>UN</v>
          </cell>
          <cell r="D363">
            <v>1765.06</v>
          </cell>
          <cell r="E363">
            <v>1435.0081300813008</v>
          </cell>
          <cell r="F363" t="str">
            <v>FDE Jan/26</v>
          </cell>
        </row>
        <row r="364">
          <cell r="A364" t="str">
            <v>05.01.036</v>
          </cell>
          <cell r="B364" t="str">
            <v>PM-38 PORTA DE MADEIRA MACHO/FEMEA P/ PINT. C/ BAND. BAT. MAD. L=72CM</v>
          </cell>
          <cell r="C364" t="str">
            <v>UN</v>
          </cell>
          <cell r="D364">
            <v>2828</v>
          </cell>
          <cell r="E364">
            <v>2299.1869918699185</v>
          </cell>
          <cell r="F364" t="str">
            <v>FDE Jan/26</v>
          </cell>
        </row>
        <row r="365">
          <cell r="A365" t="str">
            <v>05.01.037</v>
          </cell>
          <cell r="B365" t="str">
            <v>PM-39 PORTA DE MADEIRA MACHO/FEMEA P/ PINT. C/ BAND. BAT. MAD. L=82CM</v>
          </cell>
          <cell r="C365" t="str">
            <v>UN</v>
          </cell>
          <cell r="D365">
            <v>2773.34</v>
          </cell>
          <cell r="E365">
            <v>2254.747967479675</v>
          </cell>
          <cell r="F365" t="str">
            <v>FDE Jan/26</v>
          </cell>
        </row>
        <row r="366">
          <cell r="A366" t="str">
            <v>05.01.044</v>
          </cell>
          <cell r="B366" t="str">
            <v>PM-40 PORTA DE MADEIRA MACHO/FEMEA P/ PINT. C/ BAND. BAT. MAD. L=92CM</v>
          </cell>
          <cell r="C366" t="str">
            <v>UN</v>
          </cell>
          <cell r="D366">
            <v>2976.59</v>
          </cell>
          <cell r="E366">
            <v>2419.9918699186992</v>
          </cell>
          <cell r="F366" t="str">
            <v>FDE Jan/26</v>
          </cell>
        </row>
        <row r="367">
          <cell r="A367" t="str">
            <v>05.01.046</v>
          </cell>
          <cell r="B367" t="str">
            <v>PM-70 PORTA DE MADEIRA SARRAFEADA P/ PINT. BAT. MET. L=72CM</v>
          </cell>
          <cell r="C367" t="str">
            <v>UN</v>
          </cell>
          <cell r="D367">
            <v>2524.4499999999998</v>
          </cell>
          <cell r="E367">
            <v>2052.3983739837399</v>
          </cell>
          <cell r="F367" t="str">
            <v>FDE Jan/26</v>
          </cell>
        </row>
        <row r="368">
          <cell r="A368" t="str">
            <v>05.01.047</v>
          </cell>
          <cell r="B368" t="str">
            <v>PM-71 PORTA DE MADEIRA SARRAFEADA P/ PINT. BAT. MET. L=82CM</v>
          </cell>
          <cell r="C368" t="str">
            <v>UN</v>
          </cell>
          <cell r="D368">
            <v>2557.4899999999998</v>
          </cell>
          <cell r="E368">
            <v>2079.2601626016258</v>
          </cell>
          <cell r="F368" t="str">
            <v>FDE Jan/26</v>
          </cell>
        </row>
        <row r="369">
          <cell r="A369" t="str">
            <v>05.01.048</v>
          </cell>
          <cell r="B369" t="str">
            <v>PM-72 PORTA DE MADEIRA SARRAFEADA P/ PINT. BAT. MET. L=92CM</v>
          </cell>
          <cell r="C369" t="str">
            <v>UN</v>
          </cell>
          <cell r="D369">
            <v>2631.58</v>
          </cell>
          <cell r="E369">
            <v>2139.4959349593496</v>
          </cell>
          <cell r="F369" t="str">
            <v>FDE Jan/26</v>
          </cell>
        </row>
        <row r="370">
          <cell r="A370" t="str">
            <v>05.01.050</v>
          </cell>
          <cell r="B370" t="str">
            <v>PM-81 PORTA SARRAFEADO MACIÇO P/BOXE ACESSIVEL-COMPLETA</v>
          </cell>
          <cell r="C370" t="str">
            <v>UN</v>
          </cell>
          <cell r="D370">
            <v>1707.26</v>
          </cell>
          <cell r="E370">
            <v>1388.0162601626016</v>
          </cell>
          <cell r="F370" t="str">
            <v>FDE Jan/26</v>
          </cell>
        </row>
        <row r="371">
          <cell r="A371" t="str">
            <v>05.01.051</v>
          </cell>
          <cell r="B371" t="str">
            <v>PM-75 PORTA SARRAFEADA MACICA SANIT. ACESSIVEL BAT. MET.</v>
          </cell>
          <cell r="C371" t="str">
            <v>UN</v>
          </cell>
          <cell r="D371">
            <v>3033.29</v>
          </cell>
          <cell r="E371">
            <v>2466.0894308943089</v>
          </cell>
          <cell r="F371" t="str">
            <v>FDE Jan/26</v>
          </cell>
        </row>
        <row r="372">
          <cell r="A372" t="str">
            <v>05.01.069</v>
          </cell>
          <cell r="B372" t="str">
            <v>PM-82 PORTA DE CORRER ACESSIVEL SARRAF.MACIÇA P/PINTURA(L=111CM)</v>
          </cell>
          <cell r="C372" t="str">
            <v>UN</v>
          </cell>
          <cell r="D372">
            <v>4237.6400000000003</v>
          </cell>
          <cell r="E372">
            <v>3445.2357723577238</v>
          </cell>
          <cell r="F372" t="str">
            <v>FDE Jan/26</v>
          </cell>
        </row>
        <row r="373">
          <cell r="A373" t="str">
            <v>05.01.070</v>
          </cell>
          <cell r="B373" t="str">
            <v>PM-83 PORTA DE CORRER ACESSIVEL SARRAFEADA MACIÇA G1-C1 P/PINTURA L=101CM</v>
          </cell>
          <cell r="C373" t="str">
            <v>UN</v>
          </cell>
          <cell r="D373">
            <v>4088.77</v>
          </cell>
          <cell r="E373">
            <v>3324.2032520325201</v>
          </cell>
          <cell r="F373" t="str">
            <v>FDE Jan/26</v>
          </cell>
        </row>
        <row r="374">
          <cell r="A374" t="str">
            <v>05.01.090</v>
          </cell>
          <cell r="B374" t="str">
            <v>PM-58 PORTA DE MADEIRA SARRAFEADA P/ PINT. C/ BAND. BAT. MET. L=72CM INCLUSIVE REFORÇO DE FECHADURA</v>
          </cell>
          <cell r="C374" t="str">
            <v>UN</v>
          </cell>
          <cell r="D374">
            <v>2667.93</v>
          </cell>
          <cell r="E374">
            <v>2169.0487804878048</v>
          </cell>
          <cell r="F374" t="str">
            <v>FDE Jan/26</v>
          </cell>
        </row>
        <row r="375">
          <cell r="A375" t="str">
            <v>05.01.091</v>
          </cell>
          <cell r="B375" t="str">
            <v>PM-59 PORTA DE MADEIRA SARRAFEADA P/ PINT. C/ BAND. BAT. MET. L=82CM INCLUSIVE REFORÇO DE FECHADURA</v>
          </cell>
          <cell r="C375" t="str">
            <v>UN</v>
          </cell>
          <cell r="D375">
            <v>2721.11</v>
          </cell>
          <cell r="E375">
            <v>2212.2845528455287</v>
          </cell>
          <cell r="F375" t="str">
            <v>FDE Jan/26</v>
          </cell>
        </row>
        <row r="376">
          <cell r="A376" t="str">
            <v>05.01.092</v>
          </cell>
          <cell r="B376" t="str">
            <v>PM-60 PORTA DE MADEIRA SARRAFEADA P/ PINT. C/ BAND. BAT. MET. L=92CM INCLUSIVE REFORÇO DE FECHADURA</v>
          </cell>
          <cell r="C376" t="str">
            <v>UN</v>
          </cell>
          <cell r="D376">
            <v>2815.34</v>
          </cell>
          <cell r="E376">
            <v>2288.8943089430895</v>
          </cell>
          <cell r="F376" t="str">
            <v>FDE Jan/26</v>
          </cell>
        </row>
        <row r="377">
          <cell r="A377" t="str">
            <v>05.01.094</v>
          </cell>
          <cell r="B377" t="str">
            <v>PM-62 PORTA DE MADEIRA SARRAFEADA P/ PINT. C/ BAND. BAT. MAD. L=72CM INCLUSIVE REFORÇO DE FECHADURA</v>
          </cell>
          <cell r="C377" t="str">
            <v>UN</v>
          </cell>
          <cell r="D377">
            <v>1442.46</v>
          </cell>
          <cell r="E377">
            <v>1172.7317073170732</v>
          </cell>
          <cell r="F377" t="str">
            <v>FDE Jan/26</v>
          </cell>
        </row>
        <row r="378">
          <cell r="A378" t="str">
            <v>05.01.095</v>
          </cell>
          <cell r="B378" t="str">
            <v>PM-63 PORTA DE MADEIRA SARRAFEADA P/ PINT. C/ BAND. BAT. MAD. L=82CM INCLUSIVE REFORÇO DE FECHADURA</v>
          </cell>
          <cell r="C378" t="str">
            <v>UN</v>
          </cell>
          <cell r="D378">
            <v>1456.31</v>
          </cell>
          <cell r="E378">
            <v>1183.9918699186992</v>
          </cell>
          <cell r="F378" t="str">
            <v>FDE Jan/26</v>
          </cell>
        </row>
        <row r="379">
          <cell r="A379" t="str">
            <v>05.01.096</v>
          </cell>
          <cell r="B379" t="str">
            <v>PM-64 PORTA DE MADEIRA SARRAFEADA P/ PINT. C/ BAND. BAT. MAD. L=92CM INCLUSIVE REFORÇO DE FECHADURA</v>
          </cell>
          <cell r="C379" t="str">
            <v>UN</v>
          </cell>
          <cell r="D379">
            <v>1511.2</v>
          </cell>
          <cell r="E379">
            <v>1228.6178861788619</v>
          </cell>
          <cell r="F379" t="str">
            <v>FDE Jan/26</v>
          </cell>
        </row>
        <row r="380">
          <cell r="A380" t="str">
            <v>05.01.098</v>
          </cell>
          <cell r="B380" t="str">
            <v>PM-66 PORTA DE MADEIRA MACHO/FEMEA P/ PINT. BAT. MET. L=72CM</v>
          </cell>
          <cell r="C380" t="str">
            <v>UN</v>
          </cell>
          <cell r="D380">
            <v>3676.24</v>
          </cell>
          <cell r="E380">
            <v>2988.813008130081</v>
          </cell>
          <cell r="F380" t="str">
            <v>FDE Jan/26</v>
          </cell>
        </row>
        <row r="381">
          <cell r="A381" t="str">
            <v>05.01.099</v>
          </cell>
          <cell r="B381" t="str">
            <v>ELEMENTOS DE MADEIRA COM ACESSORIO</v>
          </cell>
          <cell r="C381" t="str">
            <v>MV</v>
          </cell>
          <cell r="D381">
            <v>710.02</v>
          </cell>
          <cell r="E381">
            <v>577.2520325203252</v>
          </cell>
          <cell r="F381" t="str">
            <v>FDE Jan/26</v>
          </cell>
        </row>
        <row r="382">
          <cell r="A382" t="str">
            <v>05.01.100</v>
          </cell>
          <cell r="B382" t="str">
            <v>PM-69 PORTA DE MADEIRA MACHO/FEMEA P/ PINT. BAT. MET. L=124CM</v>
          </cell>
          <cell r="C382" t="str">
            <v>UN</v>
          </cell>
          <cell r="D382">
            <v>5562.44</v>
          </cell>
          <cell r="E382">
            <v>4522.3089430894306</v>
          </cell>
          <cell r="F382" t="str">
            <v>FDE Jan/26</v>
          </cell>
        </row>
        <row r="383">
          <cell r="A383" t="str">
            <v>05.01.101</v>
          </cell>
          <cell r="B383" t="str">
            <v>PM-08 PORTA DE MADEIRA SARRAFEADA P/ PINT. BAT. MADEIRA L=124CM INCLUSIVE REFORÇO FECHADURA</v>
          </cell>
          <cell r="C383" t="str">
            <v>UN</v>
          </cell>
          <cell r="D383">
            <v>2215.46</v>
          </cell>
          <cell r="E383">
            <v>1801.1869918699188</v>
          </cell>
          <cell r="F383" t="str">
            <v>FDE Jan/26</v>
          </cell>
        </row>
        <row r="384">
          <cell r="A384" t="str">
            <v>05.01.102</v>
          </cell>
          <cell r="B384" t="str">
            <v>PM-22 PORTA DE MADEIRA MACHO/FEMEA P/ PINT. BAT. MADEIRA L=124CM</v>
          </cell>
          <cell r="C384" t="str">
            <v>UN</v>
          </cell>
          <cell r="D384">
            <v>4413.0600000000004</v>
          </cell>
          <cell r="E384">
            <v>3587.853658536586</v>
          </cell>
          <cell r="F384" t="str">
            <v>FDE Jan/26</v>
          </cell>
        </row>
        <row r="385">
          <cell r="A385" t="str">
            <v>05.01.103</v>
          </cell>
          <cell r="B385" t="str">
            <v>PM-37 PORTA DE MADEIRA MACHO/FEMEA P/ PINT. C/ BAND. BAT. MET. L=124CM</v>
          </cell>
          <cell r="C385" t="str">
            <v>UN</v>
          </cell>
          <cell r="D385">
            <v>6209.82</v>
          </cell>
          <cell r="E385">
            <v>5048.6341463414628</v>
          </cell>
          <cell r="F385" t="str">
            <v>FDE Jan/26</v>
          </cell>
        </row>
        <row r="386">
          <cell r="A386" t="str">
            <v>05.01.104</v>
          </cell>
          <cell r="B386" t="str">
            <v>PM-41 PORTA DE MADEIRA MACHO/FEMEA P/ PINT. C/ BAND. BAT. MAD. L=124CM</v>
          </cell>
          <cell r="C386" t="str">
            <v>UN</v>
          </cell>
          <cell r="D386">
            <v>4923.8</v>
          </cell>
          <cell r="E386">
            <v>4003.0894308943093</v>
          </cell>
          <cell r="F386" t="str">
            <v>FDE Jan/26</v>
          </cell>
        </row>
        <row r="387">
          <cell r="A387" t="str">
            <v>05.01.105</v>
          </cell>
          <cell r="B387" t="str">
            <v>PM-73 PORTA DE MADEIRA SARRAFEADA P/ PINT. BAT. MET. L=124CM INCLUSIVE REFORÇO FECHADURA</v>
          </cell>
          <cell r="C387" t="str">
            <v>UN</v>
          </cell>
          <cell r="D387">
            <v>3364.83</v>
          </cell>
          <cell r="E387">
            <v>2735.6341463414633</v>
          </cell>
          <cell r="F387" t="str">
            <v>FDE Jan/26</v>
          </cell>
        </row>
        <row r="388">
          <cell r="A388" t="str">
            <v>05.01.106</v>
          </cell>
          <cell r="B388" t="str">
            <v>PM-61 PORTA DE MADEIRA SARRAFEADA P/ PINT. C/ BAND. BAT. MET. L=124CM INCLUSIVE REFORÇO DE FECHADURA</v>
          </cell>
          <cell r="C388" t="str">
            <v>UN</v>
          </cell>
          <cell r="D388">
            <v>3611.5</v>
          </cell>
          <cell r="E388">
            <v>2936.1788617886177</v>
          </cell>
          <cell r="F388" t="str">
            <v>FDE Jan/26</v>
          </cell>
        </row>
        <row r="389">
          <cell r="A389" t="str">
            <v>05.01.107</v>
          </cell>
          <cell r="B389" t="str">
            <v>PM-65 PORTA DE MADEIRA SARRAFEADA P/ PINT. C/ BAND. BAT. MAD. L=124CM INCLUSIVE REFORÇO DE FECHADURA</v>
          </cell>
          <cell r="C389" t="str">
            <v>UN</v>
          </cell>
          <cell r="D389">
            <v>2325.4699999999998</v>
          </cell>
          <cell r="E389">
            <v>1890.6260162601625</v>
          </cell>
          <cell r="F389" t="str">
            <v>FDE Jan/26</v>
          </cell>
        </row>
        <row r="390">
          <cell r="A390" t="str">
            <v>05.01.108</v>
          </cell>
          <cell r="B390" t="str">
            <v>PM-76 PORTA SARRAFEADA MACICA SANIT. ACESSIVEL BAT. MAD.</v>
          </cell>
          <cell r="C390" t="str">
            <v>UN</v>
          </cell>
          <cell r="D390">
            <v>1828.04</v>
          </cell>
          <cell r="E390">
            <v>1486.2113821138212</v>
          </cell>
          <cell r="F390" t="str">
            <v>FDE Jan/26</v>
          </cell>
        </row>
        <row r="391">
          <cell r="A391" t="str">
            <v>05.01.109</v>
          </cell>
          <cell r="B391" t="str">
            <v>PM-79 PORTA SARRAFEADA MACICA PARA HALL DO ELEVADOR BAT. MET</v>
          </cell>
          <cell r="C391" t="str">
            <v>UN</v>
          </cell>
          <cell r="D391">
            <v>3033.29</v>
          </cell>
          <cell r="E391">
            <v>2466.0894308943089</v>
          </cell>
          <cell r="F391" t="str">
            <v>FDE Jan/26</v>
          </cell>
        </row>
        <row r="392">
          <cell r="A392" t="str">
            <v>05.01.110</v>
          </cell>
          <cell r="B392" t="str">
            <v>PM-80 PORTA SARRAFEADA MACICA  PARA HALL DO ELEVADOR BAT. MAD.</v>
          </cell>
          <cell r="C392" t="str">
            <v>UN</v>
          </cell>
          <cell r="D392">
            <v>1828.04</v>
          </cell>
          <cell r="E392">
            <v>1486.2113821138212</v>
          </cell>
          <cell r="F392" t="str">
            <v>FDE Jan/26</v>
          </cell>
        </row>
        <row r="393">
          <cell r="A393" t="str">
            <v>05.01.111</v>
          </cell>
          <cell r="B393" t="str">
            <v>PM-85 PORTA DE CORRER ACESSIVEL SARRAFEADA MACIÇA G1-C1 P/PINTURA L=121CM</v>
          </cell>
          <cell r="C393" t="str">
            <v>UN</v>
          </cell>
          <cell r="D393">
            <v>4404.47</v>
          </cell>
          <cell r="E393">
            <v>3580.8699186991871</v>
          </cell>
          <cell r="F393" t="str">
            <v>FDE Jan/26</v>
          </cell>
        </row>
        <row r="394">
          <cell r="A394" t="str">
            <v>05.02.099</v>
          </cell>
          <cell r="B394" t="str">
            <v>ELEMENTOS DE MADEIRA COM ACESSORIO</v>
          </cell>
          <cell r="C394" t="str">
            <v>MV</v>
          </cell>
          <cell r="D394">
            <v>710.02</v>
          </cell>
          <cell r="E394">
            <v>577.2520325203252</v>
          </cell>
          <cell r="F394" t="str">
            <v>FDE Jan/26</v>
          </cell>
        </row>
        <row r="395">
          <cell r="A395" t="str">
            <v>05.03.099</v>
          </cell>
          <cell r="B395" t="str">
            <v>FERRAGENS</v>
          </cell>
          <cell r="C395" t="str">
            <v>MV</v>
          </cell>
          <cell r="D395">
            <v>710.02</v>
          </cell>
          <cell r="E395">
            <v>577.2520325203252</v>
          </cell>
          <cell r="F395" t="str">
            <v>FDE Jan/26</v>
          </cell>
        </row>
        <row r="396">
          <cell r="A396" t="str">
            <v>05.04.099</v>
          </cell>
          <cell r="B396" t="str">
            <v>QUADRO NEGRO / QUADROS DE AVISO</v>
          </cell>
          <cell r="C396" t="str">
            <v>MV</v>
          </cell>
          <cell r="D396">
            <v>710.02</v>
          </cell>
          <cell r="E396">
            <v>577.2520325203252</v>
          </cell>
          <cell r="F396" t="str">
            <v>FDE Jan/26</v>
          </cell>
        </row>
        <row r="397">
          <cell r="A397" t="str">
            <v>05.05.037</v>
          </cell>
          <cell r="B397" t="str">
            <v>BS-08 BANCADA PARA FRALDÁRIO</v>
          </cell>
          <cell r="C397" t="str">
            <v>M</v>
          </cell>
          <cell r="D397">
            <v>1421.55</v>
          </cell>
          <cell r="E397">
            <v>1155.7317073170732</v>
          </cell>
          <cell r="F397" t="str">
            <v>FDE Jan/26</v>
          </cell>
        </row>
        <row r="398">
          <cell r="A398" t="str">
            <v>05.05.040</v>
          </cell>
          <cell r="B398" t="str">
            <v>BS-05 BANCADA PARA COZINHA - GRANITO POLIDO 20MM</v>
          </cell>
          <cell r="C398" t="str">
            <v>M</v>
          </cell>
          <cell r="D398">
            <v>627.99</v>
          </cell>
          <cell r="E398">
            <v>510.5609756097561</v>
          </cell>
          <cell r="F398" t="str">
            <v>FDE Jan/26</v>
          </cell>
        </row>
        <row r="399">
          <cell r="A399" t="str">
            <v>05.05.049</v>
          </cell>
          <cell r="B399" t="str">
            <v>BE-04 BANCADA LAVATORIO/EDUCAÇAO INFANTIL</v>
          </cell>
          <cell r="C399" t="str">
            <v>UN</v>
          </cell>
          <cell r="D399">
            <v>2224.1799999999998</v>
          </cell>
          <cell r="E399">
            <v>1808.2764227642276</v>
          </cell>
          <cell r="F399" t="str">
            <v>FDE Jan/26</v>
          </cell>
        </row>
        <row r="400">
          <cell r="A400" t="str">
            <v>05.05.050</v>
          </cell>
          <cell r="B400" t="str">
            <v>BE-05 BANCADA EDUCAÇÃO INFANTIL</v>
          </cell>
          <cell r="C400" t="str">
            <v>M</v>
          </cell>
          <cell r="D400">
            <v>924.21</v>
          </cell>
          <cell r="E400">
            <v>751.39024390243901</v>
          </cell>
          <cell r="F400" t="str">
            <v>FDE Jan/26</v>
          </cell>
        </row>
        <row r="401">
          <cell r="A401" t="str">
            <v>05.05.053</v>
          </cell>
          <cell r="B401" t="str">
            <v>BE-08 BANCADA ALUNOS / QUIMICA E BIOLOGIA (150CM)</v>
          </cell>
          <cell r="C401" t="str">
            <v>UN</v>
          </cell>
          <cell r="D401">
            <v>2331.5700000000002</v>
          </cell>
          <cell r="E401">
            <v>1895.5853658536587</v>
          </cell>
          <cell r="F401" t="str">
            <v>FDE Jan/26</v>
          </cell>
        </row>
        <row r="402">
          <cell r="A402" t="str">
            <v>05.05.054</v>
          </cell>
          <cell r="B402" t="str">
            <v>BE-09 BANCADA ALUNOS / QUIMICA E BIOLOGIA (195CM)</v>
          </cell>
          <cell r="C402" t="str">
            <v>UN</v>
          </cell>
          <cell r="D402">
            <v>2681.54</v>
          </cell>
          <cell r="E402">
            <v>2180.1138211382113</v>
          </cell>
          <cell r="F402" t="str">
            <v>FDE Jan/26</v>
          </cell>
        </row>
        <row r="403">
          <cell r="A403" t="str">
            <v>05.05.055</v>
          </cell>
          <cell r="B403" t="str">
            <v>BE-10 BANCADA ALUNOS / MATEMATICA E FISICA (280CM)</v>
          </cell>
          <cell r="C403" t="str">
            <v>UN</v>
          </cell>
          <cell r="D403">
            <v>4186.7299999999996</v>
          </cell>
          <cell r="E403">
            <v>3403.8455284552842</v>
          </cell>
          <cell r="F403" t="str">
            <v>FDE Jan/26</v>
          </cell>
        </row>
        <row r="404">
          <cell r="A404" t="str">
            <v>05.05.057</v>
          </cell>
          <cell r="B404" t="str">
            <v>BE-11 BANCADA ALUNOS / QUIMICA E BIOLOGIA (120CM)</v>
          </cell>
          <cell r="C404" t="str">
            <v>UN</v>
          </cell>
          <cell r="D404">
            <v>1984.45</v>
          </cell>
          <cell r="E404">
            <v>1613.3739837398375</v>
          </cell>
          <cell r="F404" t="str">
            <v>FDE Jan/26</v>
          </cell>
        </row>
        <row r="405">
          <cell r="A405" t="str">
            <v>05.05.058</v>
          </cell>
          <cell r="B405" t="str">
            <v>BE-12 BANCADA ALUNOS / QUIMICA E BIOLOGIA (165CM)</v>
          </cell>
          <cell r="C405" t="str">
            <v>UN</v>
          </cell>
          <cell r="D405">
            <v>2334.86</v>
          </cell>
          <cell r="E405">
            <v>1898.2601626016262</v>
          </cell>
          <cell r="F405" t="str">
            <v>FDE Jan/26</v>
          </cell>
        </row>
        <row r="406">
          <cell r="A406" t="str">
            <v>05.05.059</v>
          </cell>
          <cell r="B406" t="str">
            <v>BE-13 BANCADA ALUNOS / MATEMATICA E FISICA (225CM)</v>
          </cell>
          <cell r="C406" t="str">
            <v>UN</v>
          </cell>
          <cell r="D406">
            <v>3538.1</v>
          </cell>
          <cell r="E406">
            <v>2876.5040650406504</v>
          </cell>
          <cell r="F406" t="str">
            <v>FDE Jan/26</v>
          </cell>
        </row>
        <row r="407">
          <cell r="A407" t="str">
            <v>05.05.060</v>
          </cell>
          <cell r="B407" t="str">
            <v>BE-14 BANCADA APOIO PARA CAPELA</v>
          </cell>
          <cell r="C407" t="str">
            <v>UN</v>
          </cell>
          <cell r="D407">
            <v>1350.2</v>
          </cell>
          <cell r="E407">
            <v>1097.7235772357724</v>
          </cell>
          <cell r="F407" t="str">
            <v>FDE Jan/26</v>
          </cell>
        </row>
        <row r="408">
          <cell r="A408" t="str">
            <v>05.05.061</v>
          </cell>
          <cell r="B408" t="str">
            <v>BE-15 BANCADA LABORATORIO COM PRATELEIRA</v>
          </cell>
          <cell r="C408" t="str">
            <v>M</v>
          </cell>
          <cell r="D408">
            <v>2104.4299999999998</v>
          </cell>
          <cell r="E408">
            <v>1710.9186991869917</v>
          </cell>
          <cell r="F408" t="str">
            <v>FDE Jan/26</v>
          </cell>
        </row>
        <row r="409">
          <cell r="A409" t="str">
            <v>05.05.062</v>
          </cell>
          <cell r="B409" t="str">
            <v>BE-16 BANCADA LABORATORIO 2 CUBAS 50X40X25CM (L=180CM)</v>
          </cell>
          <cell r="C409" t="str">
            <v>UN</v>
          </cell>
          <cell r="D409">
            <v>5720.39</v>
          </cell>
          <cell r="E409">
            <v>4650.7235772357726</v>
          </cell>
          <cell r="F409" t="str">
            <v>FDE Jan/26</v>
          </cell>
        </row>
        <row r="410">
          <cell r="A410" t="str">
            <v>05.05.063</v>
          </cell>
          <cell r="B410" t="str">
            <v>BE-17 BANCADA LABORATORIO 1 CUBA 50X40X25CM (L=120CM)</v>
          </cell>
          <cell r="C410" t="str">
            <v>UN</v>
          </cell>
          <cell r="D410">
            <v>3300.5</v>
          </cell>
          <cell r="E410">
            <v>2683.3333333333335</v>
          </cell>
          <cell r="F410" t="str">
            <v>FDE Jan/26</v>
          </cell>
        </row>
        <row r="411">
          <cell r="A411" t="str">
            <v>05.05.064</v>
          </cell>
          <cell r="B411" t="str">
            <v>PR-08 PRATELEIRA DE GRANITO</v>
          </cell>
          <cell r="C411" t="str">
            <v>M</v>
          </cell>
          <cell r="D411">
            <v>303.89</v>
          </cell>
          <cell r="E411">
            <v>247.0650406504065</v>
          </cell>
          <cell r="F411" t="str">
            <v>FDE Jan/26</v>
          </cell>
        </row>
        <row r="412">
          <cell r="A412" t="str">
            <v>05.05.067</v>
          </cell>
          <cell r="B412" t="str">
            <v>PR-03 PRATELEIRA DE GRANILITE - L=30CM</v>
          </cell>
          <cell r="C412" t="str">
            <v>M</v>
          </cell>
          <cell r="D412">
            <v>1532.39</v>
          </cell>
          <cell r="E412">
            <v>1245.8455284552847</v>
          </cell>
          <cell r="F412" t="str">
            <v>FDE Jan/26</v>
          </cell>
        </row>
        <row r="413">
          <cell r="A413" t="str">
            <v>05.05.068</v>
          </cell>
          <cell r="B413" t="str">
            <v>BE-18 BANCADA LABORATORIO 1 CUBA 60X50X30CM (L=180CM)</v>
          </cell>
          <cell r="C413" t="str">
            <v>UN</v>
          </cell>
          <cell r="D413">
            <v>4717.72</v>
          </cell>
          <cell r="E413">
            <v>3835.5447154471549</v>
          </cell>
          <cell r="F413" t="str">
            <v>FDE Jan/26</v>
          </cell>
        </row>
        <row r="414">
          <cell r="A414" t="str">
            <v>05.05.069</v>
          </cell>
          <cell r="B414" t="str">
            <v>BE-19 BANCADA LABORATORIO SIMPLES</v>
          </cell>
          <cell r="C414" t="str">
            <v>M</v>
          </cell>
          <cell r="D414">
            <v>1017.29</v>
          </cell>
          <cell r="E414">
            <v>827.06504065040644</v>
          </cell>
          <cell r="F414" t="str">
            <v>FDE Jan/26</v>
          </cell>
        </row>
        <row r="415">
          <cell r="A415" t="str">
            <v>05.05.075</v>
          </cell>
          <cell r="B415" t="str">
            <v>PR-09 PRATELEIRA EM GRANILITE - L=55CM</v>
          </cell>
          <cell r="C415" t="str">
            <v>M</v>
          </cell>
          <cell r="D415">
            <v>1797.82</v>
          </cell>
          <cell r="E415">
            <v>1461.6422764227641</v>
          </cell>
          <cell r="F415" t="str">
            <v>FDE Jan/26</v>
          </cell>
        </row>
        <row r="416">
          <cell r="A416" t="str">
            <v>05.05.078</v>
          </cell>
          <cell r="B416" t="str">
            <v>GS-03 GUICHE DE SECRETARIA/JANELA DE 2 FOLHAS</v>
          </cell>
          <cell r="C416" t="str">
            <v>UN</v>
          </cell>
          <cell r="D416">
            <v>5077.18</v>
          </cell>
          <cell r="E416">
            <v>4127.7886178861791</v>
          </cell>
          <cell r="F416" t="str">
            <v>FDE Jan/26</v>
          </cell>
        </row>
        <row r="417">
          <cell r="A417" t="str">
            <v>05.05.079</v>
          </cell>
          <cell r="B417" t="str">
            <v>PR-10 PRATELEIRA EM GRANILITE L=70CM</v>
          </cell>
          <cell r="C417" t="str">
            <v>M</v>
          </cell>
          <cell r="D417">
            <v>2453.89</v>
          </cell>
          <cell r="E417">
            <v>1995.0325203252032</v>
          </cell>
          <cell r="F417" t="str">
            <v>FDE Jan/26</v>
          </cell>
        </row>
        <row r="418">
          <cell r="A418" t="str">
            <v>05.05.080</v>
          </cell>
          <cell r="B418" t="str">
            <v>ET-05 ESTRADO DE POLIPROPILENO</v>
          </cell>
          <cell r="C418" t="str">
            <v>M</v>
          </cell>
          <cell r="D418">
            <v>97.67</v>
          </cell>
          <cell r="E418">
            <v>79.40650406504065</v>
          </cell>
          <cell r="F418" t="str">
            <v>FDE Jan/26</v>
          </cell>
        </row>
        <row r="419">
          <cell r="A419" t="str">
            <v>05.05.085</v>
          </cell>
          <cell r="B419" t="str">
            <v>BA-12 BALCÃO DE ATENDIMENTO DE GRANITO (210X60CM)</v>
          </cell>
          <cell r="C419" t="str">
            <v>UN</v>
          </cell>
          <cell r="D419">
            <v>9748.24</v>
          </cell>
          <cell r="E419">
            <v>7925.3983739837395</v>
          </cell>
          <cell r="F419" t="str">
            <v>FDE Jan/26</v>
          </cell>
        </row>
        <row r="420">
          <cell r="A420" t="str">
            <v>05.05.086</v>
          </cell>
          <cell r="B420" t="str">
            <v>BA-13 BALCAO ATENDIMENTO - GRANITO</v>
          </cell>
          <cell r="C420" t="str">
            <v>UN</v>
          </cell>
          <cell r="D420">
            <v>6961.19</v>
          </cell>
          <cell r="E420">
            <v>5659.5040650406499</v>
          </cell>
          <cell r="F420" t="str">
            <v>FDE Jan/26</v>
          </cell>
        </row>
        <row r="421">
          <cell r="A421" t="str">
            <v>05.05.087</v>
          </cell>
          <cell r="B421" t="str">
            <v>GS-04 GUICHE DE SECRETARIA/JANELA DE CORRER</v>
          </cell>
          <cell r="C421" t="str">
            <v>UN</v>
          </cell>
          <cell r="D421">
            <v>6356.28</v>
          </cell>
          <cell r="E421">
            <v>5167.707317073171</v>
          </cell>
          <cell r="F421" t="str">
            <v>FDE Jan/26</v>
          </cell>
        </row>
        <row r="422">
          <cell r="A422" t="str">
            <v>05.05.089</v>
          </cell>
          <cell r="B422" t="str">
            <v>BA-10 BALCÃO DE DISTRIB.DE GRANITO (L=350CM)</v>
          </cell>
          <cell r="C422" t="str">
            <v>UN</v>
          </cell>
          <cell r="D422">
            <v>10416.23</v>
          </cell>
          <cell r="E422">
            <v>8468.4796747967484</v>
          </cell>
          <cell r="F422" t="str">
            <v>FDE Jan/26</v>
          </cell>
        </row>
        <row r="423">
          <cell r="A423" t="str">
            <v>05.05.090</v>
          </cell>
          <cell r="B423" t="str">
            <v>BA-11 BALCÃO DE DEVOLUÇÃO DE GRANITO (L=70CM)</v>
          </cell>
          <cell r="C423" t="str">
            <v>UN</v>
          </cell>
          <cell r="D423">
            <v>3528.23</v>
          </cell>
          <cell r="E423">
            <v>2868.479674796748</v>
          </cell>
          <cell r="F423" t="str">
            <v>FDE Jan/26</v>
          </cell>
        </row>
        <row r="424">
          <cell r="A424" t="str">
            <v>05.05.096</v>
          </cell>
          <cell r="B424" t="str">
            <v>CC-06 CUBA INOX 460X300X170MM - MISTURADOR DE PAREDE</v>
          </cell>
          <cell r="C424" t="str">
            <v>UN</v>
          </cell>
          <cell r="D424">
            <v>3124.07</v>
          </cell>
          <cell r="E424">
            <v>2539.8943089430895</v>
          </cell>
          <cell r="F424" t="str">
            <v>FDE Jan/26</v>
          </cell>
        </row>
        <row r="425">
          <cell r="A425" t="str">
            <v>05.05.099</v>
          </cell>
          <cell r="B425" t="str">
            <v>COMPONENTES</v>
          </cell>
          <cell r="C425" t="str">
            <v>MV</v>
          </cell>
          <cell r="D425">
            <v>710.02</v>
          </cell>
          <cell r="E425">
            <v>577.2520325203252</v>
          </cell>
          <cell r="F425" t="str">
            <v>FDE Jan/26</v>
          </cell>
        </row>
        <row r="426">
          <cell r="A426" t="str">
            <v>05.05.101</v>
          </cell>
          <cell r="B426" t="str">
            <v>CC-01 CUBA INOX (60X50X30CM) INCLUSIVE VÁLVULA AMERICANA-GRANITO</v>
          </cell>
          <cell r="C426" t="str">
            <v>UN</v>
          </cell>
          <cell r="D426">
            <v>4036.7</v>
          </cell>
          <cell r="E426">
            <v>3281.8699186991871</v>
          </cell>
          <cell r="F426" t="str">
            <v>FDE Jan/26</v>
          </cell>
        </row>
        <row r="427">
          <cell r="A427" t="str">
            <v>05.05.103</v>
          </cell>
          <cell r="B427" t="str">
            <v>CC-03 CUBA INOX (50X40X25CM) TORNEIRA DE PAREDE INCL.VÁLVULA AMERICANA-GRANITO</v>
          </cell>
          <cell r="C427" t="str">
            <v>UN</v>
          </cell>
          <cell r="D427">
            <v>3523.77</v>
          </cell>
          <cell r="E427">
            <v>2864.8536585365855</v>
          </cell>
          <cell r="F427" t="str">
            <v>FDE Jan/26</v>
          </cell>
        </row>
        <row r="428">
          <cell r="A428" t="str">
            <v>05.05.104</v>
          </cell>
          <cell r="B428" t="str">
            <v>CC-04 CUBA DUPLA INOX (102X40X25CM) INCLUSIVE VÁLVULA AMERICANA-GRANITO</v>
          </cell>
          <cell r="C428" t="str">
            <v>UN</v>
          </cell>
          <cell r="D428">
            <v>6644.15</v>
          </cell>
          <cell r="E428">
            <v>5401.747967479675</v>
          </cell>
          <cell r="F428" t="str">
            <v>FDE Jan/26</v>
          </cell>
        </row>
        <row r="429">
          <cell r="A429" t="str">
            <v>05.05.105</v>
          </cell>
          <cell r="B429" t="str">
            <v>CC-05 CUBA INOX (50X40X25CM) TORNEIRA DE MESA INCL.VÁLVULA AMERICANA-GRANITO</v>
          </cell>
          <cell r="C429" t="str">
            <v>UN</v>
          </cell>
          <cell r="D429">
            <v>4028.12</v>
          </cell>
          <cell r="E429">
            <v>3274.8943089430895</v>
          </cell>
          <cell r="F429" t="str">
            <v>FDE Jan/26</v>
          </cell>
        </row>
        <row r="430">
          <cell r="A430" t="str">
            <v>05.05.106</v>
          </cell>
          <cell r="B430" t="str">
            <v>CC-07 CUBA INOX (60X50X30CM) TORNEIRA DE PAREDE COM MISTURADOR INCLUSIVE VÁLVULA AMERICANA-GRANITO</v>
          </cell>
          <cell r="C430" t="str">
            <v>UN</v>
          </cell>
          <cell r="D430">
            <v>4515.5200000000004</v>
          </cell>
          <cell r="E430">
            <v>3671.1544715447158</v>
          </cell>
          <cell r="F430" t="str">
            <v>FDE Jan/26</v>
          </cell>
        </row>
        <row r="431">
          <cell r="A431" t="str">
            <v>05.05.108</v>
          </cell>
          <cell r="B431" t="str">
            <v>PRATELEIRA DE GRANILITE POLIDO ESPESSURA 40MM COR CINZA APLICADA NA BIBLIOTECA          USO EXCLUSIVO PADRAO CRECHE</v>
          </cell>
          <cell r="C431" t="str">
            <v>M2</v>
          </cell>
          <cell r="D431">
            <v>672.05</v>
          </cell>
          <cell r="E431">
            <v>546.3821138211382</v>
          </cell>
          <cell r="F431" t="str">
            <v>FDE Jan/26</v>
          </cell>
        </row>
        <row r="432">
          <cell r="A432" t="str">
            <v>05.06.061</v>
          </cell>
          <cell r="B432" t="str">
            <v>RP-02 REFORCO DE FECHADURAS PARA PORTAS (RP-02)</v>
          </cell>
          <cell r="C432" t="str">
            <v>UN</v>
          </cell>
          <cell r="D432">
            <v>115.94</v>
          </cell>
          <cell r="E432">
            <v>94.260162601626021</v>
          </cell>
          <cell r="F432" t="str">
            <v>FDE Jan/26</v>
          </cell>
        </row>
        <row r="433">
          <cell r="A433" t="str">
            <v>05.06.099</v>
          </cell>
          <cell r="B433" t="str">
            <v>COMPONENTES</v>
          </cell>
          <cell r="C433" t="str">
            <v>MV</v>
          </cell>
          <cell r="D433">
            <v>710.02</v>
          </cell>
          <cell r="E433">
            <v>577.2520325203252</v>
          </cell>
          <cell r="F433" t="str">
            <v>FDE Jan/26</v>
          </cell>
        </row>
        <row r="434">
          <cell r="A434" t="str">
            <v>05.50.015</v>
          </cell>
          <cell r="B434" t="str">
            <v>DEMOLIÇÃO DE QUADRO NEGRO TIPO GREEMBOARD INCLUINDO ENTARUGAMENTO</v>
          </cell>
          <cell r="C434" t="str">
            <v>M2</v>
          </cell>
          <cell r="D434">
            <v>8.24</v>
          </cell>
          <cell r="E434">
            <v>6.6991869918699187</v>
          </cell>
          <cell r="F434" t="str">
            <v>FDE Jan/26</v>
          </cell>
        </row>
        <row r="435">
          <cell r="A435" t="str">
            <v>05.50.099</v>
          </cell>
          <cell r="B435" t="str">
            <v>DEMOLICOES</v>
          </cell>
          <cell r="C435" t="str">
            <v>MV</v>
          </cell>
          <cell r="D435">
            <v>710.02</v>
          </cell>
          <cell r="E435">
            <v>577.2520325203252</v>
          </cell>
          <cell r="F435" t="str">
            <v>FDE Jan/26</v>
          </cell>
        </row>
        <row r="436">
          <cell r="A436" t="str">
            <v>05.60.001</v>
          </cell>
          <cell r="B436" t="str">
            <v>RETIRADA DE FOLHAS DE PORTAS OU JANELAS</v>
          </cell>
          <cell r="C436" t="str">
            <v>UN</v>
          </cell>
          <cell r="D436">
            <v>17.510000000000002</v>
          </cell>
          <cell r="E436">
            <v>14.23577235772358</v>
          </cell>
          <cell r="F436" t="str">
            <v>FDE Jan/26</v>
          </cell>
        </row>
        <row r="437">
          <cell r="A437" t="str">
            <v>05.60.005</v>
          </cell>
          <cell r="B437" t="str">
            <v>RETIRADA DE BATENTES DE ESQUADRIAS DE MADEIRA</v>
          </cell>
          <cell r="C437" t="str">
            <v>UN</v>
          </cell>
          <cell r="D437">
            <v>72.930000000000007</v>
          </cell>
          <cell r="E437">
            <v>59.292682926829272</v>
          </cell>
          <cell r="F437" t="str">
            <v>FDE Jan/26</v>
          </cell>
        </row>
        <row r="438">
          <cell r="A438" t="str">
            <v>05.60.010</v>
          </cell>
          <cell r="B438" t="str">
            <v>RETIRADA DE GUARNIÇÃO OU MOLDURAS</v>
          </cell>
          <cell r="C438" t="str">
            <v>M</v>
          </cell>
          <cell r="D438">
            <v>2.4500000000000002</v>
          </cell>
          <cell r="E438">
            <v>1.9918699186991871</v>
          </cell>
          <cell r="F438" t="str">
            <v>FDE Jan/26</v>
          </cell>
        </row>
        <row r="439">
          <cell r="A439" t="str">
            <v>05.60.017</v>
          </cell>
          <cell r="B439" t="str">
            <v>RETIRADA DE PORTA GIZ, INCLUSIVE SUPORTES</v>
          </cell>
          <cell r="C439" t="str">
            <v>M</v>
          </cell>
          <cell r="D439">
            <v>14.01</v>
          </cell>
          <cell r="E439">
            <v>11.390243902439025</v>
          </cell>
          <cell r="F439" t="str">
            <v>FDE Jan/26</v>
          </cell>
        </row>
        <row r="440">
          <cell r="A440" t="str">
            <v>05.60.050</v>
          </cell>
          <cell r="B440" t="str">
            <v>RETIRADA DE FECHADURAS DE EMBUTIR</v>
          </cell>
          <cell r="C440" t="str">
            <v>UN</v>
          </cell>
          <cell r="D440">
            <v>17.510000000000002</v>
          </cell>
          <cell r="E440">
            <v>14.23577235772358</v>
          </cell>
          <cell r="F440" t="str">
            <v>FDE Jan/26</v>
          </cell>
        </row>
        <row r="441">
          <cell r="A441" t="str">
            <v>05.60.055</v>
          </cell>
          <cell r="B441" t="str">
            <v>RETIRADA DE CREMONA FECHO DE ALAVANCA DE EMBUTIR,TARJETAS E FECHAD SOBREPOR</v>
          </cell>
          <cell r="C441" t="str">
            <v>UN</v>
          </cell>
          <cell r="D441">
            <v>7</v>
          </cell>
          <cell r="E441">
            <v>5.691056910569106</v>
          </cell>
          <cell r="F441" t="str">
            <v>FDE Jan/26</v>
          </cell>
        </row>
        <row r="442">
          <cell r="A442" t="str">
            <v>05.60.060</v>
          </cell>
          <cell r="B442" t="str">
            <v>RETIRADA DE DOBRADIÇAS</v>
          </cell>
          <cell r="C442" t="str">
            <v>UN</v>
          </cell>
          <cell r="D442">
            <v>7</v>
          </cell>
          <cell r="E442">
            <v>5.691056910569106</v>
          </cell>
          <cell r="F442" t="str">
            <v>FDE Jan/26</v>
          </cell>
        </row>
        <row r="443">
          <cell r="A443" t="str">
            <v>05.60.099</v>
          </cell>
          <cell r="B443" t="str">
            <v>RETIRADAS</v>
          </cell>
          <cell r="C443" t="str">
            <v>MV</v>
          </cell>
          <cell r="D443">
            <v>710.02</v>
          </cell>
          <cell r="E443">
            <v>577.2520325203252</v>
          </cell>
          <cell r="F443" t="str">
            <v>FDE Jan/26</v>
          </cell>
        </row>
        <row r="444">
          <cell r="A444" t="str">
            <v>05.70.001</v>
          </cell>
          <cell r="B444" t="str">
            <v>RECOLOCAÇÃO DE FOLHAS DE PORTA OU JANELA</v>
          </cell>
          <cell r="C444" t="str">
            <v>UN</v>
          </cell>
          <cell r="D444">
            <v>138.76</v>
          </cell>
          <cell r="E444">
            <v>112.8130081300813</v>
          </cell>
          <cell r="F444" t="str">
            <v>FDE Jan/26</v>
          </cell>
        </row>
        <row r="445">
          <cell r="A445" t="str">
            <v>05.70.005</v>
          </cell>
          <cell r="B445" t="str">
            <v>RECOLOCAÇÃO DE BATENTES DE ESQUADRIAS DE MADEIRA</v>
          </cell>
          <cell r="C445" t="str">
            <v>UN</v>
          </cell>
          <cell r="D445">
            <v>81.510000000000005</v>
          </cell>
          <cell r="E445">
            <v>66.268292682926841</v>
          </cell>
          <cell r="F445" t="str">
            <v>FDE Jan/26</v>
          </cell>
        </row>
        <row r="446">
          <cell r="A446" t="str">
            <v>05.70.010</v>
          </cell>
          <cell r="B446" t="str">
            <v>RECOLOCAÇÃO DE GUARNIÇÃO OU MOLDURAS</v>
          </cell>
          <cell r="C446" t="str">
            <v>M</v>
          </cell>
          <cell r="D446">
            <v>3.15</v>
          </cell>
          <cell r="E446">
            <v>2.5609756097560976</v>
          </cell>
          <cell r="F446" t="str">
            <v>FDE Jan/26</v>
          </cell>
        </row>
        <row r="447">
          <cell r="A447" t="str">
            <v>05.70.013</v>
          </cell>
          <cell r="B447" t="str">
            <v>RECOLOCAÇÃO DE PORTA-GIZ, INCLUINDO SUPORTES</v>
          </cell>
          <cell r="C447" t="str">
            <v>M</v>
          </cell>
          <cell r="D447">
            <v>33.97</v>
          </cell>
          <cell r="E447">
            <v>27.617886178861788</v>
          </cell>
          <cell r="F447" t="str">
            <v>FDE Jan/26</v>
          </cell>
        </row>
        <row r="448">
          <cell r="A448" t="str">
            <v>05.70.015</v>
          </cell>
          <cell r="B448" t="str">
            <v>RECOLOCAÇÃO DE FECHADURAS DE EMBUTIR</v>
          </cell>
          <cell r="C448" t="str">
            <v>UN</v>
          </cell>
          <cell r="D448">
            <v>100.29</v>
          </cell>
          <cell r="E448">
            <v>81.536585365853668</v>
          </cell>
          <cell r="F448" t="str">
            <v>FDE Jan/26</v>
          </cell>
        </row>
        <row r="449">
          <cell r="A449" t="str">
            <v>05.70.016</v>
          </cell>
          <cell r="B449" t="str">
            <v>RECOLOCAÇÃO DE CREMONA,FECHOS DE ALAVANCA EMBUTIR,TARJETAS E FECHADURAS SOBREPOR</v>
          </cell>
          <cell r="C449" t="str">
            <v>UN</v>
          </cell>
          <cell r="D449">
            <v>81.36</v>
          </cell>
          <cell r="E449">
            <v>66.146341463414629</v>
          </cell>
          <cell r="F449" t="str">
            <v>FDE Jan/26</v>
          </cell>
        </row>
        <row r="450">
          <cell r="A450" t="str">
            <v>05.70.017</v>
          </cell>
          <cell r="B450" t="str">
            <v>RECOLOCAÇÃO DE DOBRADICAS</v>
          </cell>
          <cell r="C450" t="str">
            <v>UN</v>
          </cell>
          <cell r="D450">
            <v>10.72</v>
          </cell>
          <cell r="E450">
            <v>8.7154471544715459</v>
          </cell>
          <cell r="F450" t="str">
            <v>FDE Jan/26</v>
          </cell>
        </row>
        <row r="451">
          <cell r="A451" t="str">
            <v>05.70.099</v>
          </cell>
          <cell r="B451" t="str">
            <v>RECOLOCACAO DE ELEM DE MADEIRA/COMPONENTES</v>
          </cell>
          <cell r="C451" t="str">
            <v>MV</v>
          </cell>
          <cell r="D451">
            <v>710.02</v>
          </cell>
          <cell r="E451">
            <v>577.2520325203252</v>
          </cell>
          <cell r="F451" t="str">
            <v>FDE Jan/26</v>
          </cell>
        </row>
        <row r="452">
          <cell r="A452" t="str">
            <v>05.80.001</v>
          </cell>
          <cell r="B452" t="str">
            <v>PORTA MADEIRA COMPENS LISA P/ PINTURA</v>
          </cell>
          <cell r="C452" t="str">
            <v>M2</v>
          </cell>
          <cell r="D452">
            <v>242.89</v>
          </cell>
          <cell r="E452">
            <v>197.47154471544715</v>
          </cell>
          <cell r="F452" t="str">
            <v>FDE Jan/26</v>
          </cell>
        </row>
        <row r="453">
          <cell r="A453" t="str">
            <v>05.80.002</v>
          </cell>
          <cell r="B453" t="str">
            <v>PORTA MADEIRA COMPENS LISA COM VISOR</v>
          </cell>
          <cell r="C453" t="str">
            <v>M2</v>
          </cell>
          <cell r="D453">
            <v>779.69</v>
          </cell>
          <cell r="E453">
            <v>633.89430894308953</v>
          </cell>
          <cell r="F453" t="str">
            <v>FDE Jan/26</v>
          </cell>
        </row>
        <row r="454">
          <cell r="A454" t="str">
            <v>05.80.003</v>
          </cell>
          <cell r="B454" t="str">
            <v>PORTA MADEIRA ALMOFADADA</v>
          </cell>
          <cell r="C454" t="str">
            <v>M2</v>
          </cell>
          <cell r="D454">
            <v>717.86</v>
          </cell>
          <cell r="E454">
            <v>583.6260162601626</v>
          </cell>
          <cell r="F454" t="str">
            <v>FDE Jan/26</v>
          </cell>
        </row>
        <row r="455">
          <cell r="A455" t="str">
            <v>05.80.004</v>
          </cell>
          <cell r="B455" t="str">
            <v>PORTA MADEIRA MACHO-FEMEA</v>
          </cell>
          <cell r="C455" t="str">
            <v>M2</v>
          </cell>
          <cell r="D455">
            <v>932.93</v>
          </cell>
          <cell r="E455">
            <v>758.47967479674799</v>
          </cell>
          <cell r="F455" t="str">
            <v>FDE Jan/26</v>
          </cell>
        </row>
        <row r="456">
          <cell r="A456" t="str">
            <v>05.80.005</v>
          </cell>
          <cell r="B456" t="str">
            <v>PORTA TIPO VENEZIANA</v>
          </cell>
          <cell r="C456" t="str">
            <v>M2</v>
          </cell>
          <cell r="D456">
            <v>994.73</v>
          </cell>
          <cell r="E456">
            <v>808.72357723577238</v>
          </cell>
          <cell r="F456" t="str">
            <v>FDE Jan/26</v>
          </cell>
        </row>
        <row r="457">
          <cell r="A457" t="str">
            <v>05.80.006</v>
          </cell>
          <cell r="B457" t="str">
            <v>FOLHA DE PORTA LISA DE 22 MM PARA ARMARIOS</v>
          </cell>
          <cell r="C457" t="str">
            <v>M2</v>
          </cell>
          <cell r="D457">
            <v>1054.76</v>
          </cell>
          <cell r="E457">
            <v>857.52845528455282</v>
          </cell>
          <cell r="F457" t="str">
            <v>FDE Jan/26</v>
          </cell>
        </row>
        <row r="458">
          <cell r="A458" t="str">
            <v>05.80.015</v>
          </cell>
          <cell r="B458" t="str">
            <v>BANDEIRA P/ PORTA MADEIRA COMPENS LISA P/ PINTURA</v>
          </cell>
          <cell r="C458" t="str">
            <v>M2</v>
          </cell>
          <cell r="D458">
            <v>218.8</v>
          </cell>
          <cell r="E458">
            <v>177.88617886178864</v>
          </cell>
          <cell r="F458" t="str">
            <v>FDE Jan/26</v>
          </cell>
        </row>
        <row r="459">
          <cell r="A459" t="str">
            <v>05.80.020</v>
          </cell>
          <cell r="B459" t="str">
            <v>BATENTE DE MADEIRA PARA PORTAS DE 1 FL SEM BANDEIRA</v>
          </cell>
          <cell r="C459" t="str">
            <v>CJ</v>
          </cell>
          <cell r="D459">
            <v>319.98</v>
          </cell>
          <cell r="E459">
            <v>260.14634146341467</v>
          </cell>
          <cell r="F459" t="str">
            <v>FDE Jan/26</v>
          </cell>
        </row>
        <row r="460">
          <cell r="A460" t="str">
            <v>05.80.021</v>
          </cell>
          <cell r="B460" t="str">
            <v>BATENTE DE MADEIRA PARA PORTAS DE 1 FOLHA COM BANDEIRA</v>
          </cell>
          <cell r="C460" t="str">
            <v>CJ</v>
          </cell>
          <cell r="D460">
            <v>320.85000000000002</v>
          </cell>
          <cell r="E460">
            <v>260.85365853658539</v>
          </cell>
          <cell r="F460" t="str">
            <v>FDE Jan/26</v>
          </cell>
        </row>
        <row r="461">
          <cell r="A461" t="str">
            <v>05.80.022</v>
          </cell>
          <cell r="B461" t="str">
            <v>BATENTE DE MADEIRA PARA PORTA DE 2 FLS SEM BANDEIRA</v>
          </cell>
          <cell r="C461" t="str">
            <v>CJ</v>
          </cell>
          <cell r="D461">
            <v>516.86</v>
          </cell>
          <cell r="E461">
            <v>420.21138211382117</v>
          </cell>
          <cell r="F461" t="str">
            <v>FDE Jan/26</v>
          </cell>
        </row>
        <row r="462">
          <cell r="A462" t="str">
            <v>05.80.023</v>
          </cell>
          <cell r="B462" t="str">
            <v>BATENTE DE MADEIRA PARA PORTAS DE 2 FLS COM BANDEIRA</v>
          </cell>
          <cell r="C462" t="str">
            <v>CJ</v>
          </cell>
          <cell r="D462">
            <v>517.98</v>
          </cell>
          <cell r="E462">
            <v>421.1219512195122</v>
          </cell>
          <cell r="F462" t="str">
            <v>FDE Jan/26</v>
          </cell>
        </row>
        <row r="463">
          <cell r="A463" t="str">
            <v>05.80.030</v>
          </cell>
          <cell r="B463" t="str">
            <v>BATENTE METALICO - PERFIL CHAPA 14 (1,9MM) ZINCADA</v>
          </cell>
          <cell r="C463" t="str">
            <v>M</v>
          </cell>
          <cell r="D463">
            <v>301.39999999999998</v>
          </cell>
          <cell r="E463">
            <v>245.04065040650406</v>
          </cell>
          <cell r="F463" t="str">
            <v>FDE Jan/26</v>
          </cell>
        </row>
        <row r="464">
          <cell r="A464" t="str">
            <v>05.80.035</v>
          </cell>
          <cell r="B464" t="str">
            <v>GUARNICAO DE 5 CM PARA PORTA DE 1 FOLHA</v>
          </cell>
          <cell r="C464" t="str">
            <v>CJ</v>
          </cell>
          <cell r="D464">
            <v>40.159999999999997</v>
          </cell>
          <cell r="E464">
            <v>32.650406504065039</v>
          </cell>
          <cell r="F464" t="str">
            <v>FDE Jan/26</v>
          </cell>
        </row>
        <row r="465">
          <cell r="A465" t="str">
            <v>05.80.036</v>
          </cell>
          <cell r="B465" t="str">
            <v>GUARNICAO DE 5 CM PARA PORTA DE 2 FOLHAS</v>
          </cell>
          <cell r="C465" t="str">
            <v>CJ</v>
          </cell>
          <cell r="D465">
            <v>57.19</v>
          </cell>
          <cell r="E465">
            <v>46.49593495934959</v>
          </cell>
          <cell r="F465" t="str">
            <v>FDE Jan/26</v>
          </cell>
        </row>
        <row r="466">
          <cell r="A466" t="str">
            <v>05.80.037</v>
          </cell>
          <cell r="B466" t="str">
            <v>GUARNICAO MADEIRA DE 5,0CM</v>
          </cell>
          <cell r="C466" t="str">
            <v>M</v>
          </cell>
          <cell r="D466">
            <v>14.96</v>
          </cell>
          <cell r="E466">
            <v>12.162601626016261</v>
          </cell>
          <cell r="F466" t="str">
            <v>FDE Jan/26</v>
          </cell>
        </row>
        <row r="467">
          <cell r="A467" t="str">
            <v>05.80.038</v>
          </cell>
          <cell r="B467" t="str">
            <v>GUARNICAO MADEIRA DE 7,0CM</v>
          </cell>
          <cell r="C467" t="str">
            <v>M</v>
          </cell>
          <cell r="D467">
            <v>17.829999999999998</v>
          </cell>
          <cell r="E467">
            <v>14.495934959349592</v>
          </cell>
          <cell r="F467" t="str">
            <v>FDE Jan/26</v>
          </cell>
        </row>
        <row r="468">
          <cell r="A468" t="str">
            <v>05.80.039</v>
          </cell>
          <cell r="B468" t="str">
            <v>GUARNICAO MADEIRA DE 10,0CM</v>
          </cell>
          <cell r="C468" t="str">
            <v>M</v>
          </cell>
          <cell r="D468">
            <v>25.89</v>
          </cell>
          <cell r="E468">
            <v>21.04878048780488</v>
          </cell>
          <cell r="F468" t="str">
            <v>FDE Jan/26</v>
          </cell>
        </row>
        <row r="469">
          <cell r="A469" t="str">
            <v>05.80.040</v>
          </cell>
          <cell r="B469" t="str">
            <v>GUARNICAO MADEIRA DE 15,0CM</v>
          </cell>
          <cell r="C469" t="str">
            <v>M</v>
          </cell>
          <cell r="D469">
            <v>26.19</v>
          </cell>
          <cell r="E469">
            <v>21.292682926829269</v>
          </cell>
          <cell r="F469" t="str">
            <v>FDE Jan/26</v>
          </cell>
        </row>
        <row r="470">
          <cell r="A470" t="str">
            <v>05.80.041</v>
          </cell>
          <cell r="B470" t="str">
            <v>PORTA GIZ, INCLUSIVE SUPORTES</v>
          </cell>
          <cell r="C470" t="str">
            <v>M</v>
          </cell>
          <cell r="D470">
            <v>359.97</v>
          </cell>
          <cell r="E470">
            <v>292.65853658536588</v>
          </cell>
          <cell r="F470" t="str">
            <v>FDE Jan/26</v>
          </cell>
        </row>
        <row r="471">
          <cell r="A471" t="str">
            <v>05.80.042</v>
          </cell>
          <cell r="B471" t="str">
            <v>LOUSA QUADRICULADA L=4.61M MOD. LG-01</v>
          </cell>
          <cell r="C471" t="str">
            <v>UN</v>
          </cell>
          <cell r="D471">
            <v>3580.77</v>
          </cell>
          <cell r="E471">
            <v>2911.1951219512193</v>
          </cell>
          <cell r="F471" t="str">
            <v>FDE Jan/26</v>
          </cell>
        </row>
        <row r="472">
          <cell r="A472" t="str">
            <v>05.80.043</v>
          </cell>
          <cell r="B472" t="str">
            <v>CHAPA GREENBOARD DE 1,3 MM DE ESPESSURA</v>
          </cell>
          <cell r="C472" t="str">
            <v>M2</v>
          </cell>
          <cell r="D472">
            <v>280.8</v>
          </cell>
          <cell r="E472">
            <v>228.29268292682929</v>
          </cell>
          <cell r="F472" t="str">
            <v>FDE Jan/26</v>
          </cell>
        </row>
        <row r="473">
          <cell r="A473" t="str">
            <v>05.80.044</v>
          </cell>
          <cell r="B473" t="str">
            <v>LOUSA QUADRICULADA L=2.55M MOD. LG-02</v>
          </cell>
          <cell r="C473" t="str">
            <v>UN</v>
          </cell>
          <cell r="D473">
            <v>1915.76</v>
          </cell>
          <cell r="E473">
            <v>1557.5284552845528</v>
          </cell>
          <cell r="F473" t="str">
            <v>FDE Jan/26</v>
          </cell>
        </row>
        <row r="474">
          <cell r="A474" t="str">
            <v>05.80.050</v>
          </cell>
          <cell r="B474" t="str">
            <v>LOUSA EM ARGAMASSA L=461M MOD LG-03</v>
          </cell>
          <cell r="C474" t="str">
            <v>UN</v>
          </cell>
          <cell r="D474">
            <v>2638.3</v>
          </cell>
          <cell r="E474">
            <v>2144.959349593496</v>
          </cell>
          <cell r="F474" t="str">
            <v>FDE Jan/26</v>
          </cell>
        </row>
        <row r="475">
          <cell r="A475" t="str">
            <v>05.80.051</v>
          </cell>
          <cell r="B475" t="str">
            <v>QUADRO NEGRO EM MASSA - COMPLETO</v>
          </cell>
          <cell r="C475" t="str">
            <v>M2</v>
          </cell>
          <cell r="D475">
            <v>463.95</v>
          </cell>
          <cell r="E475">
            <v>377.19512195121951</v>
          </cell>
          <cell r="F475" t="str">
            <v>FDE Jan/26</v>
          </cell>
        </row>
        <row r="476">
          <cell r="A476" t="str">
            <v>05.80.070</v>
          </cell>
          <cell r="B476" t="str">
            <v>FECHADURA COMPLETA, CILINDRICA DE EMBUTIR</v>
          </cell>
          <cell r="C476" t="str">
            <v>JG</v>
          </cell>
          <cell r="D476">
            <v>357.17</v>
          </cell>
          <cell r="E476">
            <v>290.3821138211382</v>
          </cell>
          <cell r="F476" t="str">
            <v>FDE Jan/26</v>
          </cell>
        </row>
        <row r="477">
          <cell r="A477" t="str">
            <v>05.80.071</v>
          </cell>
          <cell r="B477" t="str">
            <v>FECHADURA COMPLETA, TIPO GORGE DE EMBUTIR</v>
          </cell>
          <cell r="C477" t="str">
            <v>JG</v>
          </cell>
          <cell r="D477">
            <v>240.02</v>
          </cell>
          <cell r="E477">
            <v>195.13821138211384</v>
          </cell>
          <cell r="F477" t="str">
            <v>FDE Jan/26</v>
          </cell>
        </row>
        <row r="478">
          <cell r="A478" t="str">
            <v>05.80.072</v>
          </cell>
          <cell r="B478" t="str">
            <v>FECHADURA COMPL TIPO TARGETA DE SOBREPOR C/VISOR "LIVRE-OCUPADO"</v>
          </cell>
          <cell r="C478" t="str">
            <v>JG</v>
          </cell>
          <cell r="D478">
            <v>184.77</v>
          </cell>
          <cell r="E478">
            <v>150.21951219512195</v>
          </cell>
          <cell r="F478" t="str">
            <v>FDE Jan/26</v>
          </cell>
        </row>
        <row r="479">
          <cell r="A479" t="str">
            <v>05.80.073</v>
          </cell>
          <cell r="B479" t="str">
            <v>FECHADURA DE SOBREPOR CILINDRICA PARA PORTOES</v>
          </cell>
          <cell r="C479" t="str">
            <v>UN</v>
          </cell>
          <cell r="D479">
            <v>182.56</v>
          </cell>
          <cell r="E479">
            <v>148.42276422764229</v>
          </cell>
          <cell r="F479" t="str">
            <v>FDE Jan/26</v>
          </cell>
        </row>
        <row r="480">
          <cell r="A480" t="str">
            <v>05.80.080</v>
          </cell>
          <cell r="B480" t="str">
            <v>DOBRADICA DE 3 1/2" X 3" CROMADO, COM EIXO E BOLA DE LATAO</v>
          </cell>
          <cell r="C480" t="str">
            <v>UN</v>
          </cell>
          <cell r="D480">
            <v>61.35</v>
          </cell>
          <cell r="E480">
            <v>49.878048780487809</v>
          </cell>
          <cell r="F480" t="str">
            <v>FDE Jan/26</v>
          </cell>
        </row>
        <row r="481">
          <cell r="A481" t="str">
            <v>05.80.081</v>
          </cell>
          <cell r="B481" t="str">
            <v>DOBRADICA DE 3 1/2" X 3" EM ACO LAMINADO</v>
          </cell>
          <cell r="C481" t="str">
            <v>UN</v>
          </cell>
          <cell r="D481">
            <v>30.93</v>
          </cell>
          <cell r="E481">
            <v>25.146341463414636</v>
          </cell>
          <cell r="F481" t="str">
            <v>FDE Jan/26</v>
          </cell>
        </row>
        <row r="482">
          <cell r="A482" t="str">
            <v>05.80.082</v>
          </cell>
          <cell r="B482" t="str">
            <v>DOBRADICA FERRO CROMADO COM PINO E BOLAS DE FERRO 3" X 2 1/2"</v>
          </cell>
          <cell r="C482" t="str">
            <v>UN</v>
          </cell>
          <cell r="D482">
            <v>46.87</v>
          </cell>
          <cell r="E482">
            <v>38.105691056910565</v>
          </cell>
          <cell r="F482" t="str">
            <v>FDE Jan/26</v>
          </cell>
        </row>
        <row r="483">
          <cell r="A483" t="str">
            <v>05.80.083</v>
          </cell>
          <cell r="B483" t="str">
            <v>DOBRADICA DE 3" X 2 1/2" EM ACO LAMINADO</v>
          </cell>
          <cell r="C483" t="str">
            <v>UN</v>
          </cell>
          <cell r="D483">
            <v>46.87</v>
          </cell>
          <cell r="E483">
            <v>38.105691056910565</v>
          </cell>
          <cell r="F483" t="str">
            <v>FDE Jan/26</v>
          </cell>
        </row>
        <row r="484">
          <cell r="A484" t="str">
            <v>05.80.085</v>
          </cell>
          <cell r="B484" t="str">
            <v>FECHADURA TETRA COMPLETA ESPELHO REDONDO CROMADO</v>
          </cell>
          <cell r="C484" t="str">
            <v>UN</v>
          </cell>
          <cell r="D484">
            <v>177.9</v>
          </cell>
          <cell r="E484">
            <v>144.63414634146343</v>
          </cell>
          <cell r="F484" t="str">
            <v>FDE Jan/26</v>
          </cell>
        </row>
        <row r="485">
          <cell r="A485" t="str">
            <v>05.80.086</v>
          </cell>
          <cell r="B485" t="str">
            <v>CREMONA COMPLETO</v>
          </cell>
          <cell r="C485" t="str">
            <v>JG</v>
          </cell>
          <cell r="D485">
            <v>591.73</v>
          </cell>
          <cell r="E485">
            <v>481.08130081300817</v>
          </cell>
          <cell r="F485" t="str">
            <v>FDE Jan/26</v>
          </cell>
        </row>
        <row r="486">
          <cell r="A486" t="str">
            <v>05.80.087</v>
          </cell>
          <cell r="B486" t="str">
            <v>VARETA PARA CREMONA</v>
          </cell>
          <cell r="C486" t="str">
            <v>M</v>
          </cell>
          <cell r="D486">
            <v>67.16</v>
          </cell>
          <cell r="E486">
            <v>54.601626016260163</v>
          </cell>
          <cell r="F486" t="str">
            <v>FDE Jan/26</v>
          </cell>
        </row>
        <row r="487">
          <cell r="A487" t="str">
            <v>05.80.091</v>
          </cell>
          <cell r="B487" t="str">
            <v>FECHO TIPO UNHA DE EMBUTIR DE 10 CM</v>
          </cell>
          <cell r="C487" t="str">
            <v>UN</v>
          </cell>
          <cell r="D487">
            <v>35.01</v>
          </cell>
          <cell r="E487">
            <v>28.463414634146339</v>
          </cell>
          <cell r="F487" t="str">
            <v>FDE Jan/26</v>
          </cell>
        </row>
        <row r="488">
          <cell r="A488" t="str">
            <v>05.80.094</v>
          </cell>
          <cell r="B488" t="str">
            <v>DOBRADICA FERRO CROM C/ PINO BOLAS ANEIS FERRO 3 1/2"X3"</v>
          </cell>
          <cell r="C488" t="str">
            <v>UN</v>
          </cell>
          <cell r="D488">
            <v>56.3</v>
          </cell>
          <cell r="E488">
            <v>45.772357723577237</v>
          </cell>
          <cell r="F488" t="str">
            <v>FDE Jan/26</v>
          </cell>
        </row>
        <row r="489">
          <cell r="A489" t="str">
            <v>05.80.095</v>
          </cell>
          <cell r="B489" t="str">
            <v>FECHADURA CILINDRICA COMPLETO (FECHAD ROSETA MACAN)</v>
          </cell>
          <cell r="C489" t="str">
            <v>UN</v>
          </cell>
          <cell r="D489">
            <v>357.17</v>
          </cell>
          <cell r="E489">
            <v>290.3821138211382</v>
          </cell>
          <cell r="F489" t="str">
            <v>FDE Jan/26</v>
          </cell>
        </row>
        <row r="490">
          <cell r="A490" t="str">
            <v>05.80.096</v>
          </cell>
          <cell r="B490" t="str">
            <v>FECHO UNHA DE EMBUTIR AÇO CROMADO 20CM X 3/4"</v>
          </cell>
          <cell r="C490" t="str">
            <v>UN</v>
          </cell>
          <cell r="D490">
            <v>117.6</v>
          </cell>
          <cell r="E490">
            <v>95.609756097560975</v>
          </cell>
          <cell r="F490" t="str">
            <v>FDE Jan/26</v>
          </cell>
        </row>
        <row r="491">
          <cell r="A491" t="str">
            <v>05.80.099</v>
          </cell>
          <cell r="B491" t="str">
            <v>SERVICOS DE ELEMENTOS DE MADEIRA/COMPONENTES - CONSERVACAO</v>
          </cell>
          <cell r="C491" t="str">
            <v>MV</v>
          </cell>
          <cell r="D491">
            <v>710.02</v>
          </cell>
          <cell r="E491">
            <v>577.2520325203252</v>
          </cell>
          <cell r="F491" t="str">
            <v>FDE Jan/26</v>
          </cell>
        </row>
        <row r="492">
          <cell r="A492" t="str">
            <v>05.81.001</v>
          </cell>
          <cell r="B492" t="str">
            <v>PORTA MADEIRA COMPENS LISA P/ VERNIZ 72X210CM</v>
          </cell>
          <cell r="C492" t="str">
            <v>UN</v>
          </cell>
          <cell r="D492">
            <v>436.38</v>
          </cell>
          <cell r="E492">
            <v>354.78048780487808</v>
          </cell>
          <cell r="F492" t="str">
            <v>FDE Jan/26</v>
          </cell>
        </row>
        <row r="493">
          <cell r="A493" t="str">
            <v>05.81.002</v>
          </cell>
          <cell r="B493" t="str">
            <v>PORTA MADEIRA COMPENS LISA P/ VERNIZ 82X210CM</v>
          </cell>
          <cell r="C493" t="str">
            <v>UN</v>
          </cell>
          <cell r="D493">
            <v>444.32</v>
          </cell>
          <cell r="E493">
            <v>361.23577235772359</v>
          </cell>
          <cell r="F493" t="str">
            <v>FDE Jan/26</v>
          </cell>
        </row>
        <row r="494">
          <cell r="A494" t="str">
            <v>05.81.003</v>
          </cell>
          <cell r="B494" t="str">
            <v>PORTA MADEIRA COMPENS LISA P/ VERNIZ 92X210CM</v>
          </cell>
          <cell r="C494" t="str">
            <v>UN</v>
          </cell>
          <cell r="D494">
            <v>480.21</v>
          </cell>
          <cell r="E494">
            <v>390.41463414634143</v>
          </cell>
          <cell r="F494" t="str">
            <v>FDE Jan/26</v>
          </cell>
        </row>
        <row r="495">
          <cell r="A495" t="str">
            <v>05.81.005</v>
          </cell>
          <cell r="B495" t="str">
            <v>PORTA MADEIRA COMPENS LISA P/ PINTURA 72X210CM</v>
          </cell>
          <cell r="C495" t="str">
            <v>UN</v>
          </cell>
          <cell r="D495">
            <v>408.51</v>
          </cell>
          <cell r="E495">
            <v>332.1219512195122</v>
          </cell>
          <cell r="F495" t="str">
            <v>FDE Jan/26</v>
          </cell>
        </row>
        <row r="496">
          <cell r="A496" t="str">
            <v>05.81.006</v>
          </cell>
          <cell r="B496" t="str">
            <v>PORTA MADEIRA COMPENS LISA P/ PINTURA 82X210CM</v>
          </cell>
          <cell r="C496" t="str">
            <v>UN</v>
          </cell>
          <cell r="D496">
            <v>413.24</v>
          </cell>
          <cell r="E496">
            <v>335.96747967479678</v>
          </cell>
          <cell r="F496" t="str">
            <v>FDE Jan/26</v>
          </cell>
        </row>
        <row r="497">
          <cell r="A497" t="str">
            <v>05.81.007</v>
          </cell>
          <cell r="B497" t="str">
            <v>PORTA COMPENS LISA MADEIRA P/ PINTURA 92X210CM</v>
          </cell>
          <cell r="C497" t="str">
            <v>UN</v>
          </cell>
          <cell r="D497">
            <v>459</v>
          </cell>
          <cell r="E497">
            <v>373.17073170731709</v>
          </cell>
          <cell r="F497" t="str">
            <v>FDE Jan/26</v>
          </cell>
        </row>
        <row r="498">
          <cell r="A498" t="str">
            <v>05.81.025</v>
          </cell>
          <cell r="B498" t="str">
            <v>PORTA MADEIRA MACHO-FEMEA 72X210CM</v>
          </cell>
          <cell r="C498" t="str">
            <v>UN</v>
          </cell>
          <cell r="D498">
            <v>1660.47</v>
          </cell>
          <cell r="E498">
            <v>1349.9756097560976</v>
          </cell>
          <cell r="F498" t="str">
            <v>FDE Jan/26</v>
          </cell>
        </row>
        <row r="499">
          <cell r="A499" t="str">
            <v>05.81.026</v>
          </cell>
          <cell r="B499" t="str">
            <v>PORTA MADEIRA MACHO-FEMEA 82X210CM</v>
          </cell>
          <cell r="C499" t="str">
            <v>UN</v>
          </cell>
          <cell r="D499">
            <v>1563.3</v>
          </cell>
          <cell r="E499">
            <v>1270.9756097560976</v>
          </cell>
          <cell r="F499" t="str">
            <v>FDE Jan/26</v>
          </cell>
        </row>
        <row r="500">
          <cell r="A500" t="str">
            <v>05.81.027</v>
          </cell>
          <cell r="B500" t="str">
            <v>PORTA MADEIRA MACHO-FEMEA 92X210CM</v>
          </cell>
          <cell r="C500" t="str">
            <v>UN</v>
          </cell>
          <cell r="D500">
            <v>1724.02</v>
          </cell>
          <cell r="E500">
            <v>1401.6422764227643</v>
          </cell>
          <cell r="F500" t="str">
            <v>FDE Jan/26</v>
          </cell>
        </row>
        <row r="501">
          <cell r="A501" t="str">
            <v>05.81.033</v>
          </cell>
          <cell r="B501" t="str">
            <v>PORTA DE ARMARIO SOB PIA TIPO VENEZIANA - DE CORRER</v>
          </cell>
          <cell r="C501" t="str">
            <v>M2</v>
          </cell>
          <cell r="D501">
            <v>1090.57</v>
          </cell>
          <cell r="E501">
            <v>886.64227642276421</v>
          </cell>
          <cell r="F501" t="str">
            <v>FDE Jan/26</v>
          </cell>
        </row>
        <row r="502">
          <cell r="A502" t="str">
            <v>05.81.047</v>
          </cell>
          <cell r="B502" t="str">
            <v>FECHADURAS E FECHOS PARA PORTAS INT WC - TARGETA LATAO LIVRE-OCUPADO</v>
          </cell>
          <cell r="C502" t="str">
            <v>CJ</v>
          </cell>
          <cell r="D502">
            <v>160.16999999999999</v>
          </cell>
          <cell r="E502">
            <v>130.21951219512195</v>
          </cell>
          <cell r="F502" t="str">
            <v>FDE Jan/26</v>
          </cell>
        </row>
        <row r="503">
          <cell r="A503" t="str">
            <v>05.81.048</v>
          </cell>
          <cell r="B503" t="str">
            <v>ESPELHOS RET 200 X 50 MM PESO MINIMO 170 G</v>
          </cell>
          <cell r="C503" t="str">
            <v>PR</v>
          </cell>
          <cell r="D503">
            <v>254.04</v>
          </cell>
          <cell r="E503">
            <v>206.53658536585365</v>
          </cell>
          <cell r="F503" t="str">
            <v>FDE Jan/26</v>
          </cell>
        </row>
        <row r="504">
          <cell r="A504" t="str">
            <v>05.81.056</v>
          </cell>
          <cell r="B504" t="str">
            <v>CHAPA LAMINADO MELAMINICO ACAB TEXTURIZADO E=1MM</v>
          </cell>
          <cell r="C504" t="str">
            <v>M2</v>
          </cell>
          <cell r="D504">
            <v>147.69999999999999</v>
          </cell>
          <cell r="E504">
            <v>120.08130081300813</v>
          </cell>
          <cell r="F504" t="str">
            <v>FDE Jan/26</v>
          </cell>
        </row>
        <row r="505">
          <cell r="A505" t="str">
            <v>05.81.062</v>
          </cell>
          <cell r="B505" t="str">
            <v>CONJUNTO FERRAGEM PORTAS INTERNAS E EXTERNAS 1 FOLHA - COM DOBRADIÇA DE FERRO POLIDO</v>
          </cell>
          <cell r="C505" t="str">
            <v>UN</v>
          </cell>
          <cell r="D505">
            <v>195.12</v>
          </cell>
          <cell r="E505">
            <v>158.63414634146343</v>
          </cell>
          <cell r="F505" t="str">
            <v>FDE Jan/26</v>
          </cell>
        </row>
        <row r="506">
          <cell r="A506" t="str">
            <v>05.81.065</v>
          </cell>
          <cell r="B506" t="str">
            <v>FERRAGEM PORTINHOLAS ARMARIO SOB PIA - COM 2 FOLHAS DE CORRER</v>
          </cell>
          <cell r="C506" t="str">
            <v>CJ</v>
          </cell>
          <cell r="D506">
            <v>145.94</v>
          </cell>
          <cell r="E506">
            <v>118.65040650406505</v>
          </cell>
          <cell r="F506" t="str">
            <v>FDE Jan/26</v>
          </cell>
        </row>
        <row r="507">
          <cell r="A507" t="str">
            <v>05.81.070</v>
          </cell>
          <cell r="B507" t="str">
            <v>CADEADO DE LATAO COM CILINDRO - TRAVA DUPLA DE 25 MM</v>
          </cell>
          <cell r="C507" t="str">
            <v>UN</v>
          </cell>
          <cell r="D507">
            <v>26.08</v>
          </cell>
          <cell r="E507">
            <v>21.203252032520325</v>
          </cell>
          <cell r="F507" t="str">
            <v>FDE Jan/26</v>
          </cell>
        </row>
        <row r="508">
          <cell r="A508" t="str">
            <v>05.81.071</v>
          </cell>
          <cell r="B508" t="str">
            <v>CADEADO DE LATAO COM CILINDRO - TRAVA DUPLA DE 35 MM</v>
          </cell>
          <cell r="C508" t="str">
            <v>UN</v>
          </cell>
          <cell r="D508">
            <v>39.79</v>
          </cell>
          <cell r="E508">
            <v>32.349593495934961</v>
          </cell>
          <cell r="F508" t="str">
            <v>FDE Jan/26</v>
          </cell>
        </row>
        <row r="509">
          <cell r="A509" t="str">
            <v>05.81.072</v>
          </cell>
          <cell r="B509" t="str">
            <v>CADEADO DE LATAO COM CILINDRO - TRAVA DUPLA DE 45 MM</v>
          </cell>
          <cell r="C509" t="str">
            <v>UN</v>
          </cell>
          <cell r="D509">
            <v>54.81</v>
          </cell>
          <cell r="E509">
            <v>44.560975609756099</v>
          </cell>
          <cell r="F509" t="str">
            <v>FDE Jan/26</v>
          </cell>
        </row>
        <row r="510">
          <cell r="A510" t="str">
            <v>05.81.073</v>
          </cell>
          <cell r="B510" t="str">
            <v>CADEADO DE LATAO COM CILINDRO - TRAVA DUPLA DE 50 MM</v>
          </cell>
          <cell r="C510" t="str">
            <v>UN</v>
          </cell>
          <cell r="D510">
            <v>63.91</v>
          </cell>
          <cell r="E510">
            <v>51.959349593495936</v>
          </cell>
          <cell r="F510" t="str">
            <v>FDE Jan/26</v>
          </cell>
        </row>
        <row r="511">
          <cell r="A511" t="str">
            <v>05.81.076</v>
          </cell>
          <cell r="B511" t="str">
            <v>CADEADO DE LATAO C/ CILINDRO-TRAVA DUPLA DE 30MM - PESO MIN 110G</v>
          </cell>
          <cell r="C511" t="str">
            <v>UN</v>
          </cell>
          <cell r="D511">
            <v>30.29</v>
          </cell>
          <cell r="E511">
            <v>24.626016260162601</v>
          </cell>
          <cell r="F511" t="str">
            <v>FDE Jan/26</v>
          </cell>
        </row>
        <row r="512">
          <cell r="A512" t="str">
            <v>05.81.080</v>
          </cell>
          <cell r="B512" t="str">
            <v>PORTA CADEADO EM FERRO PINTADO - DE 60MM - PESO MIN 25G</v>
          </cell>
          <cell r="C512" t="str">
            <v>UN</v>
          </cell>
          <cell r="D512">
            <v>15.72</v>
          </cell>
          <cell r="E512">
            <v>12.780487804878049</v>
          </cell>
          <cell r="F512" t="str">
            <v>FDE Jan/26</v>
          </cell>
        </row>
        <row r="513">
          <cell r="A513" t="str">
            <v>05.81.081</v>
          </cell>
          <cell r="B513" t="str">
            <v>PORTA CADEADO EM FERRO PINTADO - DE 90MM - PESO MIN 115G</v>
          </cell>
          <cell r="C513" t="str">
            <v>UN</v>
          </cell>
          <cell r="D513">
            <v>21.69</v>
          </cell>
          <cell r="E513">
            <v>17.634146341463417</v>
          </cell>
          <cell r="F513" t="str">
            <v>FDE Jan/26</v>
          </cell>
        </row>
        <row r="514">
          <cell r="A514" t="str">
            <v>05.81.082</v>
          </cell>
          <cell r="B514" t="str">
            <v>PORTA CADEADO EM FERRO PINTADO - DE 110MM - PESO MIN 135G</v>
          </cell>
          <cell r="C514" t="str">
            <v>UN</v>
          </cell>
          <cell r="D514">
            <v>22.95</v>
          </cell>
          <cell r="E514">
            <v>18.658536585365852</v>
          </cell>
          <cell r="F514" t="str">
            <v>FDE Jan/26</v>
          </cell>
        </row>
        <row r="515">
          <cell r="A515" t="str">
            <v>05.81.099</v>
          </cell>
          <cell r="B515" t="str">
            <v>RECOLOCACOES DE ELEM DE MADEIRA/COMPONENTES</v>
          </cell>
          <cell r="C515" t="str">
            <v>MV</v>
          </cell>
          <cell r="D515">
            <v>710.02</v>
          </cell>
          <cell r="E515">
            <v>577.2520325203252</v>
          </cell>
          <cell r="F515" t="str">
            <v>FDE Jan/26</v>
          </cell>
        </row>
        <row r="516">
          <cell r="A516" t="str">
            <v>05.82.010</v>
          </cell>
          <cell r="B516" t="str">
            <v>TAMPO DE PIA EM GRANITO E=2CM</v>
          </cell>
          <cell r="C516" t="str">
            <v>M</v>
          </cell>
          <cell r="D516">
            <v>483.3</v>
          </cell>
          <cell r="E516">
            <v>392.92682926829269</v>
          </cell>
          <cell r="F516" t="str">
            <v>FDE Jan/26</v>
          </cell>
        </row>
        <row r="517">
          <cell r="A517" t="str">
            <v>05.82.099</v>
          </cell>
          <cell r="B517" t="str">
            <v>SERVICOS DE ELEMENTOS DE MADEIRA/COMPONENTES</v>
          </cell>
          <cell r="C517" t="str">
            <v>MV</v>
          </cell>
          <cell r="D517">
            <v>710.02</v>
          </cell>
          <cell r="E517">
            <v>577.2520325203252</v>
          </cell>
          <cell r="F517" t="str">
            <v>FDE Jan/26</v>
          </cell>
        </row>
        <row r="518">
          <cell r="A518" t="str">
            <v>06.01.001</v>
          </cell>
          <cell r="B518" t="str">
            <v>EF-01 ESQUADRIA DE FERRO 90X60CM</v>
          </cell>
          <cell r="C518" t="str">
            <v>UN</v>
          </cell>
          <cell r="D518">
            <v>981.02</v>
          </cell>
          <cell r="E518">
            <v>797.57723577235777</v>
          </cell>
          <cell r="F518" t="str">
            <v>FDE Jan/26</v>
          </cell>
        </row>
        <row r="519">
          <cell r="A519" t="str">
            <v>06.01.002</v>
          </cell>
          <cell r="B519" t="str">
            <v>EF-02 ESQUADRIA DE FERRO 90X120CM</v>
          </cell>
          <cell r="C519" t="str">
            <v>UN</v>
          </cell>
          <cell r="D519">
            <v>1710.96</v>
          </cell>
          <cell r="E519">
            <v>1391.0243902439024</v>
          </cell>
          <cell r="F519" t="str">
            <v>FDE Jan/26</v>
          </cell>
        </row>
        <row r="520">
          <cell r="A520" t="str">
            <v>06.01.003</v>
          </cell>
          <cell r="B520" t="str">
            <v>EF-03 ESQUADRIA DE FERRO 90X150CM</v>
          </cell>
          <cell r="C520" t="str">
            <v>UN</v>
          </cell>
          <cell r="D520">
            <v>1989.3</v>
          </cell>
          <cell r="E520">
            <v>1617.3170731707316</v>
          </cell>
          <cell r="F520" t="str">
            <v>FDE Jan/26</v>
          </cell>
        </row>
        <row r="521">
          <cell r="A521" t="str">
            <v>06.01.004</v>
          </cell>
          <cell r="B521" t="str">
            <v>EF-04 ESQUADRIA DE FERRO 180X60CM</v>
          </cell>
          <cell r="C521" t="str">
            <v>UN</v>
          </cell>
          <cell r="D521">
            <v>1899.88</v>
          </cell>
          <cell r="E521">
            <v>1544.6178861788619</v>
          </cell>
          <cell r="F521" t="str">
            <v>FDE Jan/26</v>
          </cell>
        </row>
        <row r="522">
          <cell r="A522" t="str">
            <v>06.01.005</v>
          </cell>
          <cell r="B522" t="str">
            <v>EF-05 ESQUADRIA DE FERRO 180X120CM</v>
          </cell>
          <cell r="C522" t="str">
            <v>UN</v>
          </cell>
          <cell r="D522">
            <v>3153.05</v>
          </cell>
          <cell r="E522">
            <v>2563.4552845528456</v>
          </cell>
          <cell r="F522" t="str">
            <v>FDE Jan/26</v>
          </cell>
        </row>
        <row r="523">
          <cell r="A523" t="str">
            <v>06.01.006</v>
          </cell>
          <cell r="B523" t="str">
            <v>EF-06 ESQUADRIA DE FERRO 180X150CM</v>
          </cell>
          <cell r="C523" t="str">
            <v>UN</v>
          </cell>
          <cell r="D523">
            <v>4736.12</v>
          </cell>
          <cell r="E523">
            <v>3850.5040650406504</v>
          </cell>
          <cell r="F523" t="str">
            <v>FDE Jan/26</v>
          </cell>
        </row>
        <row r="524">
          <cell r="A524" t="str">
            <v>06.01.013</v>
          </cell>
          <cell r="B524" t="str">
            <v>EF-13 ESQUADRIA DE FERRO 90X90CM</v>
          </cell>
          <cell r="C524" t="str">
            <v>UN</v>
          </cell>
          <cell r="D524">
            <v>1716.62</v>
          </cell>
          <cell r="E524">
            <v>1395.6260162601625</v>
          </cell>
          <cell r="F524" t="str">
            <v>FDE Jan/26</v>
          </cell>
        </row>
        <row r="525">
          <cell r="A525" t="str">
            <v>06.01.014</v>
          </cell>
          <cell r="B525" t="str">
            <v>EF-14 ESQUADRIA DE FERRO 180X90CM</v>
          </cell>
          <cell r="C525" t="str">
            <v>UN</v>
          </cell>
          <cell r="D525">
            <v>2464.9499999999998</v>
          </cell>
          <cell r="E525">
            <v>2004.0243902439024</v>
          </cell>
          <cell r="F525" t="str">
            <v>FDE Jan/26</v>
          </cell>
        </row>
        <row r="526">
          <cell r="A526" t="str">
            <v>06.01.015</v>
          </cell>
          <cell r="B526" t="str">
            <v>EF-15 ESQUADRIA DE FERRO / VENTILACAO CRUZADA H=30 A 45CM</v>
          </cell>
          <cell r="C526" t="str">
            <v>M2</v>
          </cell>
          <cell r="D526">
            <v>821.47</v>
          </cell>
          <cell r="E526">
            <v>667.86178861788619</v>
          </cell>
          <cell r="F526" t="str">
            <v>FDE Jan/26</v>
          </cell>
        </row>
        <row r="527">
          <cell r="A527" t="str">
            <v>06.01.016</v>
          </cell>
          <cell r="B527" t="str">
            <v>EF-16 ESQUADRIA DE FERRO FIXA L=90CM</v>
          </cell>
          <cell r="C527" t="str">
            <v>UN</v>
          </cell>
          <cell r="D527">
            <v>2761.18</v>
          </cell>
          <cell r="E527">
            <v>2244.8617886178863</v>
          </cell>
          <cell r="F527" t="str">
            <v>FDE Jan/26</v>
          </cell>
        </row>
        <row r="528">
          <cell r="A528" t="str">
            <v>06.01.017</v>
          </cell>
          <cell r="B528" t="str">
            <v>EF-17 ESQUADRIA DE FERRO FIXA L=180CM</v>
          </cell>
          <cell r="C528" t="str">
            <v>UN</v>
          </cell>
          <cell r="D528">
            <v>5455.73</v>
          </cell>
          <cell r="E528">
            <v>4435.5528455284548</v>
          </cell>
          <cell r="F528" t="str">
            <v>FDE Jan/26</v>
          </cell>
        </row>
        <row r="529">
          <cell r="A529" t="str">
            <v>06.01.019</v>
          </cell>
          <cell r="B529" t="str">
            <v>EF-18 ESQUADRIA DE FERRO / VENTILACAO PERMANENTE L=90X60CM</v>
          </cell>
          <cell r="C529" t="str">
            <v>UN</v>
          </cell>
          <cell r="D529">
            <v>995.17</v>
          </cell>
          <cell r="E529">
            <v>809.08130081300806</v>
          </cell>
          <cell r="F529" t="str">
            <v>FDE Jan/26</v>
          </cell>
        </row>
        <row r="530">
          <cell r="A530" t="str">
            <v>06.01.020</v>
          </cell>
          <cell r="B530" t="str">
            <v>EF-19 ESQUADRIA DE FERRO VENTILACAO PERMANENTE L=180X60CM</v>
          </cell>
          <cell r="C530" t="str">
            <v>UN</v>
          </cell>
          <cell r="D530">
            <v>1230.0899999999999</v>
          </cell>
          <cell r="E530">
            <v>1000.0731707317073</v>
          </cell>
          <cell r="F530" t="str">
            <v>FDE Jan/26</v>
          </cell>
        </row>
        <row r="531">
          <cell r="A531" t="str">
            <v>06.01.022</v>
          </cell>
          <cell r="B531" t="str">
            <v>EF-20 ESQUADRIA DE FERRO 180X180CM</v>
          </cell>
          <cell r="C531" t="str">
            <v>UN</v>
          </cell>
          <cell r="D531">
            <v>3001.22</v>
          </cell>
          <cell r="E531">
            <v>2440.0162601626016</v>
          </cell>
          <cell r="F531" t="str">
            <v>FDE Jan/26</v>
          </cell>
        </row>
        <row r="532">
          <cell r="A532" t="str">
            <v>06.01.023</v>
          </cell>
          <cell r="B532" t="str">
            <v>EF-21 ESQUADRIA DE FERRO 180X210CM</v>
          </cell>
          <cell r="C532" t="str">
            <v>UN</v>
          </cell>
          <cell r="D532">
            <v>3452.77</v>
          </cell>
          <cell r="E532">
            <v>2807.1300813008129</v>
          </cell>
          <cell r="F532" t="str">
            <v>FDE Jan/26</v>
          </cell>
        </row>
        <row r="533">
          <cell r="A533" t="str">
            <v>06.01.024</v>
          </cell>
          <cell r="B533" t="str">
            <v>EF-22 ESQUADRIA DE FERRO COM BASCULANTE L=90CM</v>
          </cell>
          <cell r="C533" t="str">
            <v>UN</v>
          </cell>
          <cell r="D533">
            <v>4702.91</v>
          </cell>
          <cell r="E533">
            <v>3823.5040650406504</v>
          </cell>
          <cell r="F533" t="str">
            <v>FDE Jan/26</v>
          </cell>
        </row>
        <row r="534">
          <cell r="A534" t="str">
            <v>06.01.025</v>
          </cell>
          <cell r="B534" t="str">
            <v>CAIXILHOS DE FERRO -BASCULANTES</v>
          </cell>
          <cell r="C534" t="str">
            <v>M2</v>
          </cell>
          <cell r="D534">
            <v>1756.37</v>
          </cell>
          <cell r="E534">
            <v>1427.9430894308941</v>
          </cell>
          <cell r="F534" t="str">
            <v>FDE Jan/26</v>
          </cell>
        </row>
        <row r="535">
          <cell r="A535" t="str">
            <v>06.01.026</v>
          </cell>
          <cell r="B535" t="str">
            <v>CAIXILHOS DE FERRO -FIXOS</v>
          </cell>
          <cell r="C535" t="str">
            <v>M2</v>
          </cell>
          <cell r="D535">
            <v>1595.94</v>
          </cell>
          <cell r="E535">
            <v>1297.5121951219512</v>
          </cell>
          <cell r="F535" t="str">
            <v>FDE Jan/26</v>
          </cell>
        </row>
        <row r="536">
          <cell r="A536" t="str">
            <v>06.01.027</v>
          </cell>
          <cell r="B536" t="str">
            <v>CAIXILHOS DE FERRO -FIXO COM VENTILACAO PERMANENTE</v>
          </cell>
          <cell r="C536" t="str">
            <v>M2</v>
          </cell>
          <cell r="D536">
            <v>1137.8499999999999</v>
          </cell>
          <cell r="E536">
            <v>925.08130081300806</v>
          </cell>
          <cell r="F536" t="str">
            <v>FDE Jan/26</v>
          </cell>
        </row>
        <row r="537">
          <cell r="A537" t="str">
            <v>06.01.028</v>
          </cell>
          <cell r="B537" t="str">
            <v>EF-23 ESQUADRIA DE FERRO COM BASCULANTE L=180CM</v>
          </cell>
          <cell r="C537" t="str">
            <v>UN</v>
          </cell>
          <cell r="D537">
            <v>9485.2199999999993</v>
          </cell>
          <cell r="E537">
            <v>7711.5609756097556</v>
          </cell>
          <cell r="F537" t="str">
            <v>FDE Jan/26</v>
          </cell>
        </row>
        <row r="538">
          <cell r="A538" t="str">
            <v>06.01.029</v>
          </cell>
          <cell r="B538" t="str">
            <v>CX-06 CAIXILHO FIXO PERFIL LAMINADO 2MM   USO EXCLUSIVO PADRAO CRECHE</v>
          </cell>
          <cell r="C538" t="str">
            <v>M2</v>
          </cell>
          <cell r="D538">
            <v>423.43</v>
          </cell>
          <cell r="E538">
            <v>344.2520325203252</v>
          </cell>
          <cell r="F538" t="str">
            <v>FDE Jan/26</v>
          </cell>
        </row>
        <row r="539">
          <cell r="A539" t="str">
            <v>06.01.037</v>
          </cell>
          <cell r="B539" t="str">
            <v>EF-24 ADAPTADO ESQUADRIA DE FERRO 1,00X1,00</v>
          </cell>
          <cell r="C539" t="str">
            <v>M2</v>
          </cell>
          <cell r="D539">
            <v>3984.4</v>
          </cell>
          <cell r="E539">
            <v>3239.3495934959351</v>
          </cell>
          <cell r="F539" t="str">
            <v>FDE Jan/26</v>
          </cell>
        </row>
        <row r="540">
          <cell r="A540" t="str">
            <v>06.01.040</v>
          </cell>
          <cell r="B540" t="str">
            <v>EF-24 ESQ FERRO VENEZIANA DA CAIXA DO ELEVADOR (0.80X0.40M)</v>
          </cell>
          <cell r="C540" t="str">
            <v>UN</v>
          </cell>
          <cell r="D540">
            <v>1285.95</v>
          </cell>
          <cell r="E540">
            <v>1045.4878048780488</v>
          </cell>
          <cell r="F540" t="str">
            <v>FDE Jan/26</v>
          </cell>
        </row>
        <row r="541">
          <cell r="A541" t="str">
            <v>06.01.041</v>
          </cell>
          <cell r="B541" t="str">
            <v>EF-25 ESQ DE FERRO VENTILACAO CRUZADA (H=60 A 80CM)</v>
          </cell>
          <cell r="C541" t="str">
            <v>M2</v>
          </cell>
          <cell r="D541">
            <v>1127.02</v>
          </cell>
          <cell r="E541">
            <v>916.27642276422762</v>
          </cell>
          <cell r="F541" t="str">
            <v>FDE Jan/26</v>
          </cell>
        </row>
        <row r="542">
          <cell r="A542" t="str">
            <v>06.01.042</v>
          </cell>
          <cell r="B542" t="str">
            <v>EF-26 ESQ DE FERRO VENTILACAO CRUZADA (180X65CM)</v>
          </cell>
          <cell r="C542" t="str">
            <v>UN</v>
          </cell>
          <cell r="D542">
            <v>1319.89</v>
          </cell>
          <cell r="E542">
            <v>1073.0813008130083</v>
          </cell>
          <cell r="F542" t="str">
            <v>FDE Jan/26</v>
          </cell>
        </row>
        <row r="543">
          <cell r="A543" t="str">
            <v>06.01.043</v>
          </cell>
          <cell r="B543" t="str">
            <v>EF-27 ESQ DE FERRO VENTILACAO CRUZADA (180X75CM)</v>
          </cell>
          <cell r="C543" t="str">
            <v>UN</v>
          </cell>
          <cell r="D543">
            <v>1538.75</v>
          </cell>
          <cell r="E543">
            <v>1251.0162601626016</v>
          </cell>
          <cell r="F543" t="str">
            <v>FDE Jan/26</v>
          </cell>
        </row>
        <row r="544">
          <cell r="A544" t="str">
            <v>06.01.044</v>
          </cell>
          <cell r="B544" t="str">
            <v>EF-28 ESQUADRIA DE FERRO 90X180CM</v>
          </cell>
          <cell r="C544" t="str">
            <v>UN</v>
          </cell>
          <cell r="D544">
            <v>1730.8</v>
          </cell>
          <cell r="E544">
            <v>1407.1544715447155</v>
          </cell>
          <cell r="F544" t="str">
            <v>FDE Jan/26</v>
          </cell>
        </row>
        <row r="545">
          <cell r="A545" t="str">
            <v>06.01.047</v>
          </cell>
          <cell r="B545" t="str">
            <v>EF-29 ESQUADRIA DE FERRO 90X210CM</v>
          </cell>
          <cell r="C545" t="str">
            <v>UN</v>
          </cell>
          <cell r="D545">
            <v>2028.34</v>
          </cell>
          <cell r="E545">
            <v>1649.0569105691056</v>
          </cell>
          <cell r="F545" t="str">
            <v>FDE Jan/26</v>
          </cell>
        </row>
        <row r="546">
          <cell r="A546" t="str">
            <v>06.01.048</v>
          </cell>
          <cell r="B546" t="str">
            <v>EF-30 ESQUADRIA DE FERRO PARA DUTO EXAUSTOR DE CAPELA</v>
          </cell>
          <cell r="C546" t="str">
            <v>M2</v>
          </cell>
          <cell r="D546">
            <v>1457.4</v>
          </cell>
          <cell r="E546">
            <v>1184.8780487804879</v>
          </cell>
          <cell r="F546" t="str">
            <v>FDE Jan/26</v>
          </cell>
        </row>
        <row r="547">
          <cell r="A547" t="str">
            <v>06.01.049</v>
          </cell>
          <cell r="B547" t="str">
            <v>EV-01 ESQUADRIA VENEZIANA DE ACO (1,20X2,00 M)</v>
          </cell>
          <cell r="C547" t="str">
            <v>UN</v>
          </cell>
          <cell r="D547">
            <v>1859.25</v>
          </cell>
          <cell r="E547">
            <v>1511.5853658536585</v>
          </cell>
          <cell r="F547" t="str">
            <v>FDE Jan/26</v>
          </cell>
        </row>
        <row r="548">
          <cell r="A548" t="str">
            <v>06.01.050</v>
          </cell>
          <cell r="B548" t="str">
            <v>EF-31  ESQUADRIA DE FERRO VENTILAÇÃO CRUZADA (90X65CM)</v>
          </cell>
          <cell r="C548" t="str">
            <v>UN</v>
          </cell>
          <cell r="D548">
            <v>725.91</v>
          </cell>
          <cell r="E548">
            <v>590.17073170731703</v>
          </cell>
          <cell r="F548" t="str">
            <v>FDE Jan/26</v>
          </cell>
        </row>
        <row r="549">
          <cell r="A549" t="str">
            <v>06.01.051</v>
          </cell>
          <cell r="B549" t="str">
            <v>EF-32  ESQUADRIA DE FERRO VENTILAÇÃO CRUZADA (90X75CM)</v>
          </cell>
          <cell r="C549" t="str">
            <v>UN</v>
          </cell>
          <cell r="D549">
            <v>764.84</v>
          </cell>
          <cell r="E549">
            <v>621.82113821138216</v>
          </cell>
          <cell r="F549" t="str">
            <v>FDE Jan/26</v>
          </cell>
        </row>
        <row r="550">
          <cell r="A550" t="str">
            <v>06.01.062</v>
          </cell>
          <cell r="B550" t="str">
            <v>EA-13 JANELA DE ALUMINIO - 1,80 X 1,50 M</v>
          </cell>
          <cell r="C550" t="str">
            <v>UN</v>
          </cell>
          <cell r="D550">
            <v>4220.4799999999996</v>
          </cell>
          <cell r="E550">
            <v>3431.2845528455282</v>
          </cell>
          <cell r="F550" t="str">
            <v>FDE Jan/26</v>
          </cell>
        </row>
        <row r="551">
          <cell r="A551" t="str">
            <v>06.01.063</v>
          </cell>
          <cell r="B551" t="str">
            <v>EA-14 JANELA DE ALUMINIO - 1,80 X 1,20 M</v>
          </cell>
          <cell r="C551" t="str">
            <v>UN</v>
          </cell>
          <cell r="D551">
            <v>3572.46</v>
          </cell>
          <cell r="E551">
            <v>2904.439024390244</v>
          </cell>
          <cell r="F551" t="str">
            <v>FDE Jan/26</v>
          </cell>
        </row>
        <row r="552">
          <cell r="A552" t="str">
            <v>06.01.064</v>
          </cell>
          <cell r="B552" t="str">
            <v>EA-15 JANELA DE ALUMINIO - 1,80 X 0,60 M</v>
          </cell>
          <cell r="C552" t="str">
            <v>UN</v>
          </cell>
          <cell r="D552">
            <v>1916.63</v>
          </cell>
          <cell r="E552">
            <v>1558.2357723577236</v>
          </cell>
          <cell r="F552" t="str">
            <v>FDE Jan/26</v>
          </cell>
        </row>
        <row r="553">
          <cell r="A553" t="str">
            <v>06.01.065</v>
          </cell>
          <cell r="B553" t="str">
            <v>EA-16 JANELA DE ALUMINIO (0,90X0,90M)</v>
          </cell>
          <cell r="C553" t="str">
            <v>UN</v>
          </cell>
          <cell r="D553">
            <v>1471.08</v>
          </cell>
          <cell r="E553">
            <v>1196</v>
          </cell>
          <cell r="F553" t="str">
            <v>FDE Jan/26</v>
          </cell>
        </row>
        <row r="554">
          <cell r="A554" t="str">
            <v>06.01.066</v>
          </cell>
          <cell r="B554" t="str">
            <v>EA - 17 JANELA DE ALUMINIO (1,80 X0,90 M)</v>
          </cell>
          <cell r="C554" t="str">
            <v>UN</v>
          </cell>
          <cell r="D554">
            <v>2015.95</v>
          </cell>
          <cell r="E554">
            <v>1638.9837398373984</v>
          </cell>
          <cell r="F554" t="str">
            <v>FDE Jan/26</v>
          </cell>
        </row>
        <row r="555">
          <cell r="A555" t="str">
            <v>06.01.067</v>
          </cell>
          <cell r="B555" t="str">
            <v>EA-18 JANELA DE ALUMINIO (VENTILACAO CRUZADA) L= 180 CM</v>
          </cell>
          <cell r="C555" t="str">
            <v>M2</v>
          </cell>
          <cell r="D555">
            <v>1577.61</v>
          </cell>
          <cell r="E555">
            <v>1282.6097560975609</v>
          </cell>
          <cell r="F555" t="str">
            <v>FDE Jan/26</v>
          </cell>
        </row>
        <row r="556">
          <cell r="A556" t="str">
            <v>06.01.072</v>
          </cell>
          <cell r="B556" t="str">
            <v>CAIXILHOS DE ALUMINIO -BASCULANTES</v>
          </cell>
          <cell r="C556" t="str">
            <v>M2</v>
          </cell>
          <cell r="D556">
            <v>1816.16</v>
          </cell>
          <cell r="E556">
            <v>1476.5528455284555</v>
          </cell>
          <cell r="F556" t="str">
            <v>FDE Jan/26</v>
          </cell>
        </row>
        <row r="557">
          <cell r="A557" t="str">
            <v>06.01.075</v>
          </cell>
          <cell r="B557" t="str">
            <v>CAIXILHOS DE ALUMINIO -FIXO</v>
          </cell>
          <cell r="C557" t="str">
            <v>M2</v>
          </cell>
          <cell r="D557">
            <v>1344.71</v>
          </cell>
          <cell r="E557">
            <v>1093.260162601626</v>
          </cell>
          <cell r="F557" t="str">
            <v>FDE Jan/26</v>
          </cell>
        </row>
        <row r="558">
          <cell r="A558" t="str">
            <v>06.01.080</v>
          </cell>
          <cell r="B558" t="str">
            <v>VENEZIANA INDUSTRIAL -ALETAS PVC MONTANTES ACO GALVANIZADO REF 100</v>
          </cell>
          <cell r="C558" t="str">
            <v>M2</v>
          </cell>
          <cell r="D558">
            <v>321.66000000000003</v>
          </cell>
          <cell r="E558">
            <v>261.51219512195127</v>
          </cell>
          <cell r="F558" t="str">
            <v>FDE Jan/26</v>
          </cell>
        </row>
        <row r="559">
          <cell r="A559" t="str">
            <v>06.01.081</v>
          </cell>
          <cell r="B559" t="str">
            <v>VENEZIANA INDUSTRIAL-ALETAS FIBRA DE VIDRO MONTANTES ACO GALV REF 100</v>
          </cell>
          <cell r="C559" t="str">
            <v>M2</v>
          </cell>
          <cell r="D559">
            <v>622.99</v>
          </cell>
          <cell r="E559">
            <v>506.4959349593496</v>
          </cell>
          <cell r="F559" t="str">
            <v>FDE Jan/26</v>
          </cell>
        </row>
        <row r="560">
          <cell r="A560" t="str">
            <v>06.01.082</v>
          </cell>
          <cell r="B560" t="str">
            <v>VENEZIANA INDUSTRIAL-ALETAS PVC MONTANTES ACO PRE-PINTADO REF 100</v>
          </cell>
          <cell r="C560" t="str">
            <v>M2</v>
          </cell>
          <cell r="D560">
            <v>481.56</v>
          </cell>
          <cell r="E560">
            <v>391.51219512195121</v>
          </cell>
          <cell r="F560" t="str">
            <v>FDE Jan/26</v>
          </cell>
        </row>
        <row r="561">
          <cell r="A561" t="str">
            <v>06.01.083</v>
          </cell>
          <cell r="B561" t="str">
            <v>VENEZIANA INDUSTRIAL-ALETAS FIBRA VIDRO MONTANTES ACO PRE-PINT REF 100</v>
          </cell>
          <cell r="C561" t="str">
            <v>M2</v>
          </cell>
          <cell r="D561">
            <v>622.99</v>
          </cell>
          <cell r="E561">
            <v>506.4959349593496</v>
          </cell>
          <cell r="F561" t="str">
            <v>FDE Jan/26</v>
          </cell>
        </row>
        <row r="562">
          <cell r="A562" t="str">
            <v>06.01.084</v>
          </cell>
          <cell r="B562" t="str">
            <v>VENEZIANA INDUSTRIAL-ALETAS PVC MONTANTE ALUMINIO ANODIZADO REF 100</v>
          </cell>
          <cell r="C562" t="str">
            <v>M2</v>
          </cell>
          <cell r="D562">
            <v>837.97</v>
          </cell>
          <cell r="E562">
            <v>681.27642276422762</v>
          </cell>
          <cell r="F562" t="str">
            <v>FDE Jan/26</v>
          </cell>
        </row>
        <row r="563">
          <cell r="A563" t="str">
            <v>06.01.085</v>
          </cell>
          <cell r="B563" t="str">
            <v>VENEZIANA INDUSTRIAL-ALETAS FIBRA VIDRO MONTANTES ALUM ANODIZ REF 100</v>
          </cell>
          <cell r="C563" t="str">
            <v>M2</v>
          </cell>
          <cell r="D563">
            <v>622.99</v>
          </cell>
          <cell r="E563">
            <v>506.4959349593496</v>
          </cell>
          <cell r="F563" t="str">
            <v>FDE Jan/26</v>
          </cell>
        </row>
        <row r="564">
          <cell r="A564" t="str">
            <v>06.01.086</v>
          </cell>
          <cell r="B564" t="str">
            <v>VENEZIANA INDUSTRIAL-ALETAS PVC/MONTANTES ACO GALVANIZADO/REF.50</v>
          </cell>
          <cell r="C564" t="str">
            <v>M2</v>
          </cell>
          <cell r="D564">
            <v>352.78</v>
          </cell>
          <cell r="E564">
            <v>286.8130081300813</v>
          </cell>
          <cell r="F564" t="str">
            <v>FDE Jan/26</v>
          </cell>
        </row>
        <row r="565">
          <cell r="A565" t="str">
            <v>06.01.087</v>
          </cell>
          <cell r="B565" t="str">
            <v>VENEZIANA INDUSTRIAL-ALETAS PVC/MONTANTES ALUM. ANODIZADO/REF.50</v>
          </cell>
          <cell r="C565" t="str">
            <v>M2</v>
          </cell>
          <cell r="D565">
            <v>834.88</v>
          </cell>
          <cell r="E565">
            <v>678.76422764227641</v>
          </cell>
          <cell r="F565" t="str">
            <v>FDE Jan/26</v>
          </cell>
        </row>
        <row r="566">
          <cell r="A566" t="str">
            <v>06.01.099</v>
          </cell>
          <cell r="B566" t="str">
            <v>SERVICOS EM ELEMENTOS METALICOS/COMPONENTES</v>
          </cell>
          <cell r="C566" t="str">
            <v>MV</v>
          </cell>
          <cell r="D566">
            <v>710.02</v>
          </cell>
          <cell r="E566">
            <v>577.2520325203252</v>
          </cell>
          <cell r="F566" t="str">
            <v>FDE Jan/26</v>
          </cell>
        </row>
        <row r="567">
          <cell r="A567" t="str">
            <v>06.02.001</v>
          </cell>
          <cell r="B567" t="str">
            <v>PC-01 PORTA CORTA-FOGO P90 L=90CM COMPLETA</v>
          </cell>
          <cell r="C567" t="str">
            <v>UN</v>
          </cell>
          <cell r="D567">
            <v>2387.7199999999998</v>
          </cell>
          <cell r="E567">
            <v>1941.2357723577234</v>
          </cell>
          <cell r="F567" t="str">
            <v>FDE Jan/26</v>
          </cell>
        </row>
        <row r="568">
          <cell r="A568" t="str">
            <v>06.02.010</v>
          </cell>
          <cell r="B568" t="str">
            <v>PF-11 PORTA/JANELA DE FERRO 180X260CM</v>
          </cell>
          <cell r="C568" t="str">
            <v>UN</v>
          </cell>
          <cell r="D568">
            <v>7376.22</v>
          </cell>
          <cell r="E568">
            <v>5996.9268292682927</v>
          </cell>
          <cell r="F568" t="str">
            <v>FDE Jan/26</v>
          </cell>
        </row>
        <row r="569">
          <cell r="A569" t="str">
            <v>06.02.015</v>
          </cell>
          <cell r="B569" t="str">
            <v>PF-15 PORTA EM CHAPA DE FERRO (L=82 CM)</v>
          </cell>
          <cell r="C569" t="str">
            <v>UN</v>
          </cell>
          <cell r="D569">
            <v>5167.1899999999996</v>
          </cell>
          <cell r="E569">
            <v>4200.9674796747968</v>
          </cell>
          <cell r="F569" t="str">
            <v>FDE Jan/26</v>
          </cell>
        </row>
        <row r="570">
          <cell r="A570" t="str">
            <v>06.02.016</v>
          </cell>
          <cell r="B570" t="str">
            <v>PF-16 PORTA EM CHAPA DE FERRO (L=92 CM)</v>
          </cell>
          <cell r="C570" t="str">
            <v>UN</v>
          </cell>
          <cell r="D570">
            <v>5535.39</v>
          </cell>
          <cell r="E570">
            <v>4500.3170731707323</v>
          </cell>
          <cell r="F570" t="str">
            <v>FDE Jan/26</v>
          </cell>
        </row>
        <row r="571">
          <cell r="A571" t="str">
            <v>06.02.017</v>
          </cell>
          <cell r="B571" t="str">
            <v>PF-17 PORTA EM CHAPA DE FERRO L=102CM</v>
          </cell>
          <cell r="C571" t="str">
            <v>UN</v>
          </cell>
          <cell r="D571">
            <v>5980.66</v>
          </cell>
          <cell r="E571">
            <v>4862.3252032520322</v>
          </cell>
          <cell r="F571" t="str">
            <v>FDE Jan/26</v>
          </cell>
        </row>
        <row r="572">
          <cell r="A572" t="str">
            <v>06.02.019</v>
          </cell>
          <cell r="B572" t="str">
            <v>PF-19 PORTA DE FERRO P/ RESERVATORIO - GALVANIZADA</v>
          </cell>
          <cell r="C572" t="str">
            <v>UN</v>
          </cell>
          <cell r="D572">
            <v>4376.1000000000004</v>
          </cell>
          <cell r="E572">
            <v>3557.8048780487807</v>
          </cell>
          <cell r="F572" t="str">
            <v>FDE Jan/26</v>
          </cell>
        </row>
        <row r="573">
          <cell r="A573" t="str">
            <v>06.02.020</v>
          </cell>
          <cell r="B573" t="str">
            <v>PORTA DE FERRO (TIPO PF-11)</v>
          </cell>
          <cell r="C573" t="str">
            <v>M2</v>
          </cell>
          <cell r="D573">
            <v>1624.34</v>
          </cell>
          <cell r="E573">
            <v>1320.6016260162601</v>
          </cell>
          <cell r="F573" t="str">
            <v>FDE Jan/26</v>
          </cell>
        </row>
        <row r="574">
          <cell r="A574" t="str">
            <v>06.02.026</v>
          </cell>
          <cell r="B574" t="str">
            <v>PF-23 PORTA DE FERRO C/ BANDEIRA EM CHAPA PERFURADA L=140CM</v>
          </cell>
          <cell r="C574" t="str">
            <v>UN</v>
          </cell>
          <cell r="D574">
            <v>7267.81</v>
          </cell>
          <cell r="E574">
            <v>5908.7886178861791</v>
          </cell>
          <cell r="F574" t="str">
            <v>FDE Jan/26</v>
          </cell>
        </row>
        <row r="575">
          <cell r="A575" t="str">
            <v>06.02.028</v>
          </cell>
          <cell r="B575" t="str">
            <v>PF-21 PORTA DE FERRO COM BANDEIRA EM CHAPA PERFURADA L=102CM</v>
          </cell>
          <cell r="C575" t="str">
            <v>UN</v>
          </cell>
          <cell r="D575">
            <v>5270.1</v>
          </cell>
          <cell r="E575">
            <v>4284.6341463414637</v>
          </cell>
          <cell r="F575" t="str">
            <v>FDE Jan/26</v>
          </cell>
        </row>
        <row r="576">
          <cell r="A576" t="str">
            <v>06.02.029</v>
          </cell>
          <cell r="B576" t="str">
            <v>PF-22 PORTA DE FERRO C/ BANDEIRA EM CHAPA PERFURADA L=82CM</v>
          </cell>
          <cell r="C576" t="str">
            <v>UN</v>
          </cell>
          <cell r="D576">
            <v>4658.8500000000004</v>
          </cell>
          <cell r="E576">
            <v>3787.6829268292686</v>
          </cell>
          <cell r="F576" t="str">
            <v>FDE Jan/26</v>
          </cell>
        </row>
        <row r="577">
          <cell r="A577" t="str">
            <v>06.02.032</v>
          </cell>
          <cell r="B577" t="str">
            <v>PF-20 PORTA DE FERRO COM BANDEIRA CHAPA PERFURADA  L=180CM</v>
          </cell>
          <cell r="C577" t="str">
            <v>UN</v>
          </cell>
          <cell r="D577">
            <v>10000.68</v>
          </cell>
          <cell r="E577">
            <v>8130.6341463414637</v>
          </cell>
          <cell r="F577" t="str">
            <v>FDE Jan/26</v>
          </cell>
        </row>
        <row r="578">
          <cell r="A578" t="str">
            <v>06.02.045</v>
          </cell>
          <cell r="B578" t="str">
            <v>PF-26 PORTA DE FERRO C/BANDEIRA PARA HALL ELEVADOR L=90CM</v>
          </cell>
          <cell r="C578" t="str">
            <v>UN</v>
          </cell>
          <cell r="D578">
            <v>5358.3</v>
          </cell>
          <cell r="E578">
            <v>4356.3414634146347</v>
          </cell>
          <cell r="F578" t="str">
            <v>FDE Jan/26</v>
          </cell>
        </row>
        <row r="579">
          <cell r="A579" t="str">
            <v>06.02.046</v>
          </cell>
          <cell r="B579" t="str">
            <v>PF-27 PORTA DE FERRO 90X215CM</v>
          </cell>
          <cell r="C579" t="str">
            <v>UN</v>
          </cell>
          <cell r="D579">
            <v>4170.67</v>
          </cell>
          <cell r="E579">
            <v>3390.7886178861791</v>
          </cell>
          <cell r="F579" t="str">
            <v>FDE Jan/26</v>
          </cell>
        </row>
        <row r="580">
          <cell r="A580" t="str">
            <v>06.02.047</v>
          </cell>
          <cell r="B580" t="str">
            <v>PF-28 PORTA DE FERRO COM BANDEIRA 90X260CM</v>
          </cell>
          <cell r="C580" t="str">
            <v>UN</v>
          </cell>
          <cell r="D580">
            <v>4894.99</v>
          </cell>
          <cell r="E580">
            <v>3979.6666666666665</v>
          </cell>
          <cell r="F580" t="str">
            <v>FDE Jan/26</v>
          </cell>
        </row>
        <row r="581">
          <cell r="A581" t="str">
            <v>06.02.048</v>
          </cell>
          <cell r="B581" t="str">
            <v>PF-29 PORTA DE FERRO COM BANDEIRA EM CHAPA PERFURADA 90X260CM</v>
          </cell>
          <cell r="C581" t="str">
            <v>UN</v>
          </cell>
          <cell r="D581">
            <v>5117.88</v>
          </cell>
          <cell r="E581">
            <v>4160.8780487804879</v>
          </cell>
          <cell r="F581" t="str">
            <v>FDE Jan/26</v>
          </cell>
        </row>
        <row r="582">
          <cell r="A582" t="str">
            <v>06.02.049</v>
          </cell>
          <cell r="B582" t="str">
            <v>PF-30 PORTA EM CHAPA DE AÇO C/VENT.PERM (L=140CM)</v>
          </cell>
          <cell r="C582" t="str">
            <v>UN</v>
          </cell>
          <cell r="D582">
            <v>5985.12</v>
          </cell>
          <cell r="E582">
            <v>4865.9512195121952</v>
          </cell>
          <cell r="F582" t="str">
            <v>FDE Jan/26</v>
          </cell>
        </row>
        <row r="583">
          <cell r="A583" t="str">
            <v>06.02.053</v>
          </cell>
          <cell r="B583" t="str">
            <v>PF-32 PORTA EM CHAPA DE AÇO 82X210CM C/VENTILAÇÃO</v>
          </cell>
          <cell r="C583" t="str">
            <v>UN</v>
          </cell>
          <cell r="D583">
            <v>3864.24</v>
          </cell>
          <cell r="E583">
            <v>3141.6585365853657</v>
          </cell>
          <cell r="F583" t="str">
            <v>FDE Jan/26</v>
          </cell>
        </row>
        <row r="584">
          <cell r="A584" t="str">
            <v>06.02.054</v>
          </cell>
          <cell r="B584" t="str">
            <v>PF-33 PORTA EM CHAPA DE ACO 180X215CM</v>
          </cell>
          <cell r="C584" t="str">
            <v>UN</v>
          </cell>
          <cell r="D584">
            <v>6826.89</v>
          </cell>
          <cell r="E584">
            <v>5550.3170731707323</v>
          </cell>
          <cell r="F584" t="str">
            <v>FDE Jan/26</v>
          </cell>
        </row>
        <row r="585">
          <cell r="A585" t="str">
            <v>06.02.056</v>
          </cell>
          <cell r="B585" t="str">
            <v>PORTA EM CHAPA DE FERRO GALVANIZADO TIPO PF-15</v>
          </cell>
          <cell r="C585" t="str">
            <v>M2</v>
          </cell>
          <cell r="D585">
            <v>3000.32</v>
          </cell>
          <cell r="E585">
            <v>2439.2845528455287</v>
          </cell>
          <cell r="F585" t="str">
            <v>FDE Jan/26</v>
          </cell>
        </row>
        <row r="586">
          <cell r="A586" t="str">
            <v>06.02.060</v>
          </cell>
          <cell r="B586" t="str">
            <v>PT-38 PORTAO EM GRADIL ELETROFUNDIDO (345X230CM)</v>
          </cell>
          <cell r="C586" t="str">
            <v>UN</v>
          </cell>
          <cell r="D586">
            <v>10786.9</v>
          </cell>
          <cell r="E586">
            <v>8769.8373983739839</v>
          </cell>
          <cell r="F586" t="str">
            <v>FDE Jan/26</v>
          </cell>
        </row>
        <row r="587">
          <cell r="A587" t="str">
            <v>06.02.061</v>
          </cell>
          <cell r="B587" t="str">
            <v>PT-39 PORTAO EM GRADIL ELETROFUNDIDO (165X230CM)</v>
          </cell>
          <cell r="C587" t="str">
            <v>UN</v>
          </cell>
          <cell r="D587">
            <v>5648.65</v>
          </cell>
          <cell r="E587">
            <v>4592.3983739837395</v>
          </cell>
          <cell r="F587" t="str">
            <v>FDE Jan/26</v>
          </cell>
        </row>
        <row r="588">
          <cell r="A588" t="str">
            <v>06.02.062</v>
          </cell>
          <cell r="B588" t="str">
            <v>PT-40 BANDEIRA EM GRADIL ELETROFUNDIDO</v>
          </cell>
          <cell r="C588" t="str">
            <v>M2</v>
          </cell>
          <cell r="D588">
            <v>470.8</v>
          </cell>
          <cell r="E588">
            <v>382.76422764227641</v>
          </cell>
          <cell r="F588" t="str">
            <v>FDE Jan/26</v>
          </cell>
        </row>
        <row r="589">
          <cell r="A589" t="str">
            <v>06.02.063</v>
          </cell>
          <cell r="B589" t="str">
            <v>PORTÃO EM GRADIL ELETROFUNDIDO</v>
          </cell>
          <cell r="C589" t="str">
            <v>M2</v>
          </cell>
          <cell r="D589">
            <v>1353.92</v>
          </cell>
          <cell r="E589">
            <v>1100.7479674796748</v>
          </cell>
          <cell r="F589" t="str">
            <v>FDE Jan/26</v>
          </cell>
        </row>
        <row r="590">
          <cell r="A590" t="str">
            <v>06.02.064</v>
          </cell>
          <cell r="B590" t="str">
            <v>PT-43 PORTAO DE CORRER EM GRADIL ELETROF (360X230CM)</v>
          </cell>
          <cell r="C590" t="str">
            <v>UN</v>
          </cell>
          <cell r="D590">
            <v>12766.51</v>
          </cell>
          <cell r="E590">
            <v>10379.276422764227</v>
          </cell>
          <cell r="F590" t="str">
            <v>FDE Jan/26</v>
          </cell>
        </row>
        <row r="591">
          <cell r="A591" t="str">
            <v>06.02.065</v>
          </cell>
          <cell r="B591" t="str">
            <v>PT-44 PORTAO DE CORRER EM GRADIL ELETROF (720X230CM)</v>
          </cell>
          <cell r="C591" t="str">
            <v>UN</v>
          </cell>
          <cell r="D591">
            <v>24978.91</v>
          </cell>
          <cell r="E591">
            <v>20308.056910569107</v>
          </cell>
          <cell r="F591" t="str">
            <v>FDE Jan/26</v>
          </cell>
        </row>
        <row r="592">
          <cell r="A592" t="str">
            <v>06.02.066</v>
          </cell>
          <cell r="B592" t="str">
            <v>PT-45 PORTAO DE CORRER EM GRADIL ELETROF (372X230CM)</v>
          </cell>
          <cell r="C592" t="str">
            <v>UN</v>
          </cell>
          <cell r="D592">
            <v>13182.72</v>
          </cell>
          <cell r="E592">
            <v>10717.658536585366</v>
          </cell>
          <cell r="F592" t="str">
            <v>FDE Jan/26</v>
          </cell>
        </row>
        <row r="593">
          <cell r="A593" t="str">
            <v>06.02.067</v>
          </cell>
          <cell r="B593" t="str">
            <v>PT-46 PORTAO DE CORRER EM GRADIL ELETROF (732X230CM)</v>
          </cell>
          <cell r="C593" t="str">
            <v>UN</v>
          </cell>
          <cell r="D593">
            <v>25393.54</v>
          </cell>
          <cell r="E593">
            <v>20645.154471544716</v>
          </cell>
          <cell r="F593" t="str">
            <v>FDE Jan/26</v>
          </cell>
        </row>
        <row r="594">
          <cell r="A594" t="str">
            <v>06.02.073</v>
          </cell>
          <cell r="B594" t="str">
            <v>PT-47 PORTÃO BASCULANTE-GRADIL ELETROFUND 705X230CM (USO INT)</v>
          </cell>
          <cell r="C594" t="str">
            <v>UN</v>
          </cell>
          <cell r="D594">
            <v>69884.91</v>
          </cell>
          <cell r="E594">
            <v>56817.000000000007</v>
          </cell>
          <cell r="F594" t="str">
            <v>FDE Jan/26</v>
          </cell>
        </row>
        <row r="595">
          <cell r="A595" t="str">
            <v>06.02.074</v>
          </cell>
          <cell r="B595" t="str">
            <v>PT-48 PORTÃO BASCULANTE-GRADIL ELETROFUND 525X230CM (USO INT)</v>
          </cell>
          <cell r="C595" t="str">
            <v>UN</v>
          </cell>
          <cell r="D595">
            <v>45980.85</v>
          </cell>
          <cell r="E595">
            <v>37382.804878048781</v>
          </cell>
          <cell r="F595" t="str">
            <v>FDE Jan/26</v>
          </cell>
        </row>
        <row r="596">
          <cell r="A596" t="str">
            <v>06.02.075</v>
          </cell>
          <cell r="B596" t="str">
            <v>PT-49 PORTÃO BASCULANTE-GRADIL ELETROFUND 345X230CM (USO INT)</v>
          </cell>
          <cell r="C596" t="str">
            <v>UN</v>
          </cell>
          <cell r="D596">
            <v>36486.01</v>
          </cell>
          <cell r="E596">
            <v>29663.422764227646</v>
          </cell>
          <cell r="F596" t="str">
            <v>FDE Jan/26</v>
          </cell>
        </row>
        <row r="597">
          <cell r="A597" t="str">
            <v>06.02.088</v>
          </cell>
          <cell r="B597" t="str">
            <v>PORTÃO DE CORRER EM GRADIL ELETROFUNDIDO</v>
          </cell>
          <cell r="C597" t="str">
            <v>M2</v>
          </cell>
          <cell r="D597">
            <v>1543.64</v>
          </cell>
          <cell r="E597">
            <v>1254.9918699186992</v>
          </cell>
          <cell r="F597" t="str">
            <v>FDE Jan/26</v>
          </cell>
        </row>
        <row r="598">
          <cell r="A598" t="str">
            <v>06.02.089</v>
          </cell>
          <cell r="B598" t="str">
            <v>PORTÃO BASCULANTE EM GRADIL ELETROFUNDIDO</v>
          </cell>
          <cell r="C598" t="str">
            <v>M2</v>
          </cell>
          <cell r="D598">
            <v>4311.8599999999997</v>
          </cell>
          <cell r="E598">
            <v>3505.5772357723577</v>
          </cell>
          <cell r="F598" t="str">
            <v>FDE Jan/26</v>
          </cell>
        </row>
        <row r="599">
          <cell r="A599" t="str">
            <v>06.02.094</v>
          </cell>
          <cell r="B599" t="str">
            <v>ME-02 MONTANTE ESTRUTURAL VERTICAL P/ESQUADRIAS EM VÃO DE 7,20M</v>
          </cell>
          <cell r="C599" t="str">
            <v>M</v>
          </cell>
          <cell r="D599">
            <v>191.66</v>
          </cell>
          <cell r="E599">
            <v>155.82113821138211</v>
          </cell>
          <cell r="F599" t="str">
            <v>FDE Jan/26</v>
          </cell>
        </row>
        <row r="600">
          <cell r="A600" t="str">
            <v>06.02.095</v>
          </cell>
          <cell r="B600" t="str">
            <v>ME-03 MONTANTE ESTRUTURAL HORIZONTAL P/ESQUADRIAS</v>
          </cell>
          <cell r="C600" t="str">
            <v>M</v>
          </cell>
          <cell r="D600">
            <v>182.18</v>
          </cell>
          <cell r="E600">
            <v>148.11382113821139</v>
          </cell>
          <cell r="F600" t="str">
            <v>FDE Jan/26</v>
          </cell>
        </row>
        <row r="601">
          <cell r="A601" t="str">
            <v>06.02.098</v>
          </cell>
          <cell r="B601" t="str">
            <v>MONTANTE DA PORTA  PF-A  TUBO AÇO GALVANIZADO 100X100 MM ESPESSURA 3MM.   USO EXCLUSIVO PADRAO CRECHE</v>
          </cell>
          <cell r="C601" t="str">
            <v>M</v>
          </cell>
          <cell r="D601">
            <v>180.99</v>
          </cell>
          <cell r="E601">
            <v>147.14634146341464</v>
          </cell>
          <cell r="F601" t="str">
            <v>FDE Jan/26</v>
          </cell>
        </row>
        <row r="602">
          <cell r="A602" t="str">
            <v>06.02.099</v>
          </cell>
          <cell r="B602" t="str">
            <v>SERVICOS EM ELEMENTOS METALICOS/COMPONENTES</v>
          </cell>
          <cell r="C602" t="str">
            <v>MV</v>
          </cell>
          <cell r="D602">
            <v>710.02</v>
          </cell>
          <cell r="E602">
            <v>577.2520325203252</v>
          </cell>
          <cell r="F602" t="str">
            <v>FDE Jan/26</v>
          </cell>
        </row>
        <row r="603">
          <cell r="A603" t="str">
            <v>06.02.103</v>
          </cell>
          <cell r="B603" t="str">
            <v>PF-A PORTA 2 FOLHAS 193X210CM ADAPTADA MODELO PF-11 USO EXCLUSIVO PADRÃO CRECHE.</v>
          </cell>
          <cell r="C603" t="str">
            <v>UN</v>
          </cell>
          <cell r="D603">
            <v>6199.73</v>
          </cell>
          <cell r="E603">
            <v>5040.4308943089427</v>
          </cell>
          <cell r="F603" t="str">
            <v>FDE Jan/26</v>
          </cell>
        </row>
        <row r="604">
          <cell r="A604" t="str">
            <v>06.02.104</v>
          </cell>
          <cell r="B604" t="str">
            <v>"PF-B  PORTA 2 FOLHAS 300X215 CM INCLUSIVE VIDRO LAMINADO 6MM COM MONTANTES ME-02 E ME-03   USO EXCLUSIVO PADRAO CRECHE"</v>
          </cell>
          <cell r="C604" t="str">
            <v>UN</v>
          </cell>
          <cell r="D604">
            <v>12052.36</v>
          </cell>
          <cell r="E604">
            <v>9798.6666666666679</v>
          </cell>
          <cell r="F604" t="str">
            <v>FDE Jan/26</v>
          </cell>
        </row>
        <row r="605">
          <cell r="A605" t="str">
            <v>06.02.108</v>
          </cell>
          <cell r="B605" t="str">
            <v>PF-D   PORTA DE CORRER  QUATRO FOLHAS ADAPTADA MODELO PF-11  USO EXCLUSIVO PADRAO CRECHE</v>
          </cell>
          <cell r="C605" t="str">
            <v>UN</v>
          </cell>
          <cell r="D605">
            <v>34171.42</v>
          </cell>
          <cell r="E605">
            <v>27781.642276422765</v>
          </cell>
          <cell r="F605" t="str">
            <v>FDE Jan/26</v>
          </cell>
        </row>
        <row r="606">
          <cell r="A606" t="str">
            <v>06.02.109</v>
          </cell>
          <cell r="B606" t="str">
            <v>PF-C   PORTA CAIXILHO  93X215 CM ADAPTADA MODELO PF-27  USO EXCLUSIVO PADRAO CRECHE</v>
          </cell>
          <cell r="C606" t="str">
            <v>UN</v>
          </cell>
          <cell r="D606">
            <v>5779.51</v>
          </cell>
          <cell r="E606">
            <v>4698.7886178861791</v>
          </cell>
          <cell r="F606" t="str">
            <v>FDE Jan/26</v>
          </cell>
        </row>
        <row r="607">
          <cell r="A607" t="str">
            <v>06.03.001</v>
          </cell>
          <cell r="B607" t="str">
            <v>TI-01 TAMPA DE INSPECAO - ACO</v>
          </cell>
          <cell r="C607" t="str">
            <v>UN</v>
          </cell>
          <cell r="D607">
            <v>867.81</v>
          </cell>
          <cell r="E607">
            <v>705.53658536585363</v>
          </cell>
          <cell r="F607" t="str">
            <v>FDE Jan/26</v>
          </cell>
        </row>
        <row r="608">
          <cell r="A608" t="str">
            <v>06.03.003</v>
          </cell>
          <cell r="B608" t="str">
            <v>AF-01 ALCAPAO PARA LAJE DE FORRO</v>
          </cell>
          <cell r="C608" t="str">
            <v>UN</v>
          </cell>
          <cell r="D608">
            <v>817.66</v>
          </cell>
          <cell r="E608">
            <v>664.76422764227641</v>
          </cell>
          <cell r="F608" t="str">
            <v>FDE Jan/26</v>
          </cell>
        </row>
        <row r="609">
          <cell r="A609" t="str">
            <v>06.03.016</v>
          </cell>
          <cell r="B609" t="str">
            <v>BP-01 BARRA ANTIPANICO SIMPLES</v>
          </cell>
          <cell r="C609" t="str">
            <v>UN</v>
          </cell>
          <cell r="D609">
            <v>822.41</v>
          </cell>
          <cell r="E609">
            <v>668.6260162601626</v>
          </cell>
          <cell r="F609" t="str">
            <v>FDE Jan/26</v>
          </cell>
        </row>
        <row r="610">
          <cell r="A610" t="str">
            <v>06.03.017</v>
          </cell>
          <cell r="B610" t="str">
            <v>BP-02 BARRA ANTIPANICO DUPLA</v>
          </cell>
          <cell r="C610" t="str">
            <v>UN</v>
          </cell>
          <cell r="D610">
            <v>1561.41</v>
          </cell>
          <cell r="E610">
            <v>1269.439024390244</v>
          </cell>
          <cell r="F610" t="str">
            <v>FDE Jan/26</v>
          </cell>
        </row>
        <row r="611">
          <cell r="A611" t="str">
            <v>06.03.018</v>
          </cell>
          <cell r="B611" t="str">
            <v>TP-03 TELA DE PROTEÇÃO ARAME GALVANIZADO ONDULADO  - REQUADRO DE FERRO</v>
          </cell>
          <cell r="C611" t="str">
            <v>M2</v>
          </cell>
          <cell r="D611">
            <v>656.1</v>
          </cell>
          <cell r="E611">
            <v>533.41463414634154</v>
          </cell>
          <cell r="F611" t="str">
            <v>FDE Jan/26</v>
          </cell>
        </row>
        <row r="612">
          <cell r="A612" t="str">
            <v>06.03.019</v>
          </cell>
          <cell r="B612" t="str">
            <v>EM-05 ESCADA MARINHEIRO (GALVANIZADA)</v>
          </cell>
          <cell r="C612" t="str">
            <v>M</v>
          </cell>
          <cell r="D612">
            <v>1057.96</v>
          </cell>
          <cell r="E612">
            <v>860.130081300813</v>
          </cell>
          <cell r="F612" t="str">
            <v>FDE Jan/26</v>
          </cell>
        </row>
        <row r="613">
          <cell r="A613" t="str">
            <v>06.03.020</v>
          </cell>
          <cell r="B613" t="str">
            <v>EM-06 ESCADA DE MARINHEIRO C/GUARDA CORPO GALVANIZADA</v>
          </cell>
          <cell r="C613" t="str">
            <v>M</v>
          </cell>
          <cell r="D613">
            <v>1858.57</v>
          </cell>
          <cell r="E613">
            <v>1511.0325203252032</v>
          </cell>
          <cell r="F613" t="str">
            <v>FDE Jan/26</v>
          </cell>
        </row>
        <row r="614">
          <cell r="A614" t="str">
            <v>06.03.024</v>
          </cell>
          <cell r="B614" t="str">
            <v>TP-12 TELA DE PROTECAO REMOVIVEL</v>
          </cell>
          <cell r="C614" t="str">
            <v>M2</v>
          </cell>
          <cell r="D614">
            <v>1238.3800000000001</v>
          </cell>
          <cell r="E614">
            <v>1006.8130081300814</v>
          </cell>
          <cell r="F614" t="str">
            <v>FDE Jan/26</v>
          </cell>
        </row>
        <row r="615">
          <cell r="A615" t="str">
            <v>06.03.032</v>
          </cell>
          <cell r="B615" t="str">
            <v>GR-01 GRADE DE PROTECAO FERRO CHATO 1" X 1/4" MALHA 15CM X15CM</v>
          </cell>
          <cell r="C615" t="str">
            <v>M2</v>
          </cell>
          <cell r="D615">
            <v>1123.07</v>
          </cell>
          <cell r="E615">
            <v>913.06504065040644</v>
          </cell>
          <cell r="F615" t="str">
            <v>FDE Jan/26</v>
          </cell>
        </row>
        <row r="616">
          <cell r="A616" t="str">
            <v>06.03.035</v>
          </cell>
          <cell r="B616" t="str">
            <v>GR-02 GRADE DE PROTECAO / GUICHE (122X105 CM) FERRO CHATO 1/2" X 1/8"</v>
          </cell>
          <cell r="C616" t="str">
            <v>UN</v>
          </cell>
          <cell r="D616">
            <v>1001.04</v>
          </cell>
          <cell r="E616">
            <v>813.85365853658539</v>
          </cell>
          <cell r="F616" t="str">
            <v>FDE Jan/26</v>
          </cell>
        </row>
        <row r="617">
          <cell r="A617" t="str">
            <v>06.03.036</v>
          </cell>
          <cell r="B617" t="str">
            <v>CHAPA PERFURADA GALV 14(FUROS REDONDOS E ALTERNADOS 3/8")AREA PERF 48%</v>
          </cell>
          <cell r="C617" t="str">
            <v>M2</v>
          </cell>
          <cell r="D617">
            <v>660.66</v>
          </cell>
          <cell r="E617">
            <v>537.1219512195122</v>
          </cell>
          <cell r="F617" t="str">
            <v>FDE Jan/26</v>
          </cell>
        </row>
        <row r="618">
          <cell r="A618" t="str">
            <v>06.03.037</v>
          </cell>
          <cell r="B618" t="str">
            <v>PERFIL METALICO TUBULAR SECCAO QUADRADA 8X8CM E=3MM</v>
          </cell>
          <cell r="C618" t="str">
            <v>M</v>
          </cell>
          <cell r="D618">
            <v>204.21</v>
          </cell>
          <cell r="E618">
            <v>166.02439024390245</v>
          </cell>
          <cell r="F618" t="str">
            <v>FDE Jan/26</v>
          </cell>
        </row>
        <row r="619">
          <cell r="A619" t="str">
            <v>06.03.039</v>
          </cell>
          <cell r="B619" t="str">
            <v>TELA DE PROTEÇÃO CONTRA NIDIFICACAO DE PASSAROS</v>
          </cell>
          <cell r="C619" t="str">
            <v>M2</v>
          </cell>
          <cell r="D619">
            <v>81.45</v>
          </cell>
          <cell r="E619">
            <v>66.219512195121951</v>
          </cell>
          <cell r="F619" t="str">
            <v>FDE Jan/26</v>
          </cell>
        </row>
        <row r="620">
          <cell r="A620" t="str">
            <v>06.03.040</v>
          </cell>
          <cell r="B620" t="str">
            <v>TELA ARAME GALVANIZADO MOSQUITEIRA CONTRA INSETOS</v>
          </cell>
          <cell r="C620" t="str">
            <v>M2</v>
          </cell>
          <cell r="D620">
            <v>444.83</v>
          </cell>
          <cell r="E620">
            <v>361.65040650406502</v>
          </cell>
          <cell r="F620" t="str">
            <v>FDE Jan/26</v>
          </cell>
        </row>
        <row r="621">
          <cell r="A621" t="str">
            <v>06.03.060</v>
          </cell>
          <cell r="B621" t="str">
            <v>BARRA DE APOIO P/DEFICIENTES EM INOX ESCOVADO</v>
          </cell>
          <cell r="C621" t="str">
            <v>CJ</v>
          </cell>
          <cell r="D621">
            <v>889.93</v>
          </cell>
          <cell r="E621">
            <v>723.52032520325201</v>
          </cell>
          <cell r="F621" t="str">
            <v>FDE Jan/26</v>
          </cell>
        </row>
        <row r="622">
          <cell r="A622" t="str">
            <v>06.03.061</v>
          </cell>
          <cell r="B622" t="str">
            <v>CO-27 CORRIMÃO DUPLO AÇO INOX FORNECIDO E INSTALADO</v>
          </cell>
          <cell r="C622" t="str">
            <v>M</v>
          </cell>
          <cell r="D622">
            <v>766.38</v>
          </cell>
          <cell r="E622">
            <v>623.07317073170736</v>
          </cell>
          <cell r="F622" t="str">
            <v>FDE Jan/26</v>
          </cell>
        </row>
        <row r="623">
          <cell r="A623" t="str">
            <v>06.03.062</v>
          </cell>
          <cell r="B623" t="str">
            <v>CO-28 CORRIMÃO DUPLO COM MONTANTE VERTICAL AÇO INOX FORNECIDO E INSTALADO</v>
          </cell>
          <cell r="C623" t="str">
            <v>M</v>
          </cell>
          <cell r="D623">
            <v>1037.48</v>
          </cell>
          <cell r="E623">
            <v>843.47967479674799</v>
          </cell>
          <cell r="F623" t="str">
            <v>FDE Jan/26</v>
          </cell>
        </row>
        <row r="624">
          <cell r="A624" t="str">
            <v>06.03.063</v>
          </cell>
          <cell r="B624" t="str">
            <v>CO-29 CORRIMÃO DUPLO INTERMEDIÁRIO AÇO INOX FORNECIDO E INSTALADO</v>
          </cell>
          <cell r="C624" t="str">
            <v>M</v>
          </cell>
          <cell r="D624">
            <v>1301.9100000000001</v>
          </cell>
          <cell r="E624">
            <v>1058.4634146341464</v>
          </cell>
          <cell r="F624" t="str">
            <v>FDE Jan/26</v>
          </cell>
        </row>
        <row r="625">
          <cell r="A625" t="str">
            <v>06.03.064</v>
          </cell>
          <cell r="B625" t="str">
            <v>CO-30 GUARDA-CORPO TUBULAR AÇO INOX FORNECIDO E INSTALADO</v>
          </cell>
          <cell r="C625" t="str">
            <v>M</v>
          </cell>
          <cell r="D625">
            <v>732.88</v>
          </cell>
          <cell r="E625">
            <v>595.83739837398377</v>
          </cell>
          <cell r="F625" t="str">
            <v>FDE Jan/26</v>
          </cell>
        </row>
        <row r="626">
          <cell r="A626" t="str">
            <v>06.03.066</v>
          </cell>
          <cell r="B626" t="str">
            <v>BANCO COM ASSENTO DE CONCRETO ARMADO LISO DESEMPENADO COM PINTURA VERNIZ ACRÍLICO  ARMAÇAO ENGASTADA NA LAJE DE PISO E PILARETE BLOCO CONCRETO REVESTIDO</v>
          </cell>
          <cell r="C626" t="str">
            <v>M</v>
          </cell>
          <cell r="D626">
            <v>362.43</v>
          </cell>
          <cell r="E626">
            <v>294.65853658536588</v>
          </cell>
          <cell r="F626" t="str">
            <v>FDE Jan/26</v>
          </cell>
        </row>
        <row r="627">
          <cell r="A627" t="str">
            <v>06.03.067</v>
          </cell>
          <cell r="B627" t="str">
            <v>FQ-05 ALAMBRADO PARA QUADRA COBERTA TÉRREA (BROCA)</v>
          </cell>
          <cell r="C627" t="str">
            <v>M</v>
          </cell>
          <cell r="D627">
            <v>1529.03</v>
          </cell>
          <cell r="E627">
            <v>1243.1138211382113</v>
          </cell>
          <cell r="F627" t="str">
            <v>FDE Jan/26</v>
          </cell>
        </row>
        <row r="628">
          <cell r="A628" t="str">
            <v>06.03.068</v>
          </cell>
          <cell r="B628" t="str">
            <v>FQ-06 ALAMBRADO PARA QUADRA COBERTA TERREA (SAPATA)</v>
          </cell>
          <cell r="C628" t="str">
            <v>M</v>
          </cell>
          <cell r="D628">
            <v>1440.99</v>
          </cell>
          <cell r="E628">
            <v>1171.5365853658536</v>
          </cell>
          <cell r="F628" t="str">
            <v>FDE Jan/26</v>
          </cell>
        </row>
        <row r="629">
          <cell r="A629" t="str">
            <v>06.03.069</v>
          </cell>
          <cell r="B629" t="str">
            <v>QE-36 REDE DE PROTECAO PARA QUADRAS DE ESPORTES</v>
          </cell>
          <cell r="C629" t="str">
            <v>M2</v>
          </cell>
          <cell r="D629">
            <v>43.12</v>
          </cell>
          <cell r="E629">
            <v>35.056910569105689</v>
          </cell>
          <cell r="F629" t="str">
            <v>FDE Jan/26</v>
          </cell>
        </row>
        <row r="630">
          <cell r="A630" t="str">
            <v>06.03.073</v>
          </cell>
          <cell r="B630" t="str">
            <v>QE-41 TABELA DE BASQUETE (SOMENTE TRELICA - FIXACAO PAREDE/PILAR)</v>
          </cell>
          <cell r="C630" t="str">
            <v>UN</v>
          </cell>
          <cell r="D630">
            <v>4605.58</v>
          </cell>
          <cell r="E630">
            <v>3744.3739837398375</v>
          </cell>
          <cell r="F630" t="str">
            <v>FDE Jan/26</v>
          </cell>
        </row>
        <row r="631">
          <cell r="A631" t="str">
            <v>06.03.074</v>
          </cell>
          <cell r="B631" t="str">
            <v>QE-42 POSTE PARA REDE DE VOLEIBOL (FUNDACAO DIRETA)</v>
          </cell>
          <cell r="C631" t="str">
            <v>PR</v>
          </cell>
          <cell r="D631">
            <v>2236.7199999999998</v>
          </cell>
          <cell r="E631">
            <v>1818.471544715447</v>
          </cell>
          <cell r="F631" t="str">
            <v>FDE Jan/26</v>
          </cell>
        </row>
        <row r="632">
          <cell r="A632" t="str">
            <v>06.03.075</v>
          </cell>
          <cell r="B632" t="str">
            <v>QE-43 POSTE PARA REDE VOLEIBOL (LAJE ALVEOLAR)</v>
          </cell>
          <cell r="C632" t="str">
            <v>PR</v>
          </cell>
          <cell r="D632">
            <v>2268.66</v>
          </cell>
          <cell r="E632">
            <v>1844.4390243902437</v>
          </cell>
          <cell r="F632" t="str">
            <v>FDE Jan/26</v>
          </cell>
        </row>
        <row r="633">
          <cell r="A633" t="str">
            <v>06.03.076</v>
          </cell>
          <cell r="B633" t="str">
            <v>QE-44 POSTE PARA REDE VOLEIBOL (PRE-LAJE TRELICADA)</v>
          </cell>
          <cell r="C633" t="str">
            <v>PR</v>
          </cell>
          <cell r="D633">
            <v>2246.12</v>
          </cell>
          <cell r="E633">
            <v>1826.1138211382113</v>
          </cell>
          <cell r="F633" t="str">
            <v>FDE Jan/26</v>
          </cell>
        </row>
        <row r="634">
          <cell r="A634" t="str">
            <v>06.03.077</v>
          </cell>
          <cell r="B634" t="str">
            <v>QE-45 TRAVE DE FUTEBOL DE SALAO (FUNDACAO DIRETA)</v>
          </cell>
          <cell r="C634" t="str">
            <v>UN</v>
          </cell>
          <cell r="D634">
            <v>2398.16</v>
          </cell>
          <cell r="E634">
            <v>1949.7235772357722</v>
          </cell>
          <cell r="F634" t="str">
            <v>FDE Jan/26</v>
          </cell>
        </row>
        <row r="635">
          <cell r="A635" t="str">
            <v>06.03.078</v>
          </cell>
          <cell r="B635" t="str">
            <v>QE-46 TRAVE DE FUTEBOL DE SALAO (LAJE ALVEOLAR)</v>
          </cell>
          <cell r="C635" t="str">
            <v>UN</v>
          </cell>
          <cell r="D635">
            <v>2299.5300000000002</v>
          </cell>
          <cell r="E635">
            <v>1869.5365853658539</v>
          </cell>
          <cell r="F635" t="str">
            <v>FDE Jan/26</v>
          </cell>
        </row>
        <row r="636">
          <cell r="A636" t="str">
            <v>06.03.079</v>
          </cell>
          <cell r="B636" t="str">
            <v>QE-47 TRAVE DE FUTEBOL DE SALAO (PRE-LAJE TRELICADA)</v>
          </cell>
          <cell r="C636" t="str">
            <v>UN</v>
          </cell>
          <cell r="D636">
            <v>2276.9899999999998</v>
          </cell>
          <cell r="E636">
            <v>1851.2113821138209</v>
          </cell>
          <cell r="F636" t="str">
            <v>FDE Jan/26</v>
          </cell>
        </row>
        <row r="637">
          <cell r="A637" t="str">
            <v>06.03.080</v>
          </cell>
          <cell r="B637" t="str">
            <v>QE-39 TABELA DE BASQUETE (LAJE ALVEOLAR)</v>
          </cell>
          <cell r="C637" t="str">
            <v>UN</v>
          </cell>
          <cell r="D637">
            <v>6758.85</v>
          </cell>
          <cell r="E637">
            <v>5495</v>
          </cell>
          <cell r="F637" t="str">
            <v>FDE Jan/26</v>
          </cell>
        </row>
        <row r="638">
          <cell r="A638" t="str">
            <v>06.03.081</v>
          </cell>
          <cell r="B638" t="str">
            <v>QE-40 TABELA DE BASQUETE (PRE-LAJE TRELIÇADA)</v>
          </cell>
          <cell r="C638" t="str">
            <v>UN</v>
          </cell>
          <cell r="D638">
            <v>6857.27</v>
          </cell>
          <cell r="E638">
            <v>5575.0162601626016</v>
          </cell>
          <cell r="F638" t="str">
            <v>FDE Jan/26</v>
          </cell>
        </row>
        <row r="639">
          <cell r="A639" t="str">
            <v>06.03.082</v>
          </cell>
          <cell r="B639" t="str">
            <v>CO-31 CORRIMÃO SIMPLES AÇO INOX FORNECIDO E INSTALADO</v>
          </cell>
          <cell r="C639" t="str">
            <v>M</v>
          </cell>
          <cell r="D639">
            <v>400.43</v>
          </cell>
          <cell r="E639">
            <v>325.55284552845529</v>
          </cell>
          <cell r="F639" t="str">
            <v>FDE Jan/26</v>
          </cell>
        </row>
        <row r="640">
          <cell r="A640" t="str">
            <v>06.03.083</v>
          </cell>
          <cell r="B640" t="str">
            <v>CO-32 CORRIMÃO SIMPLES C/ MONTANTE VERTICAL AÇO INOX  FORNECIDO E INSTALADO</v>
          </cell>
          <cell r="C640" t="str">
            <v>M</v>
          </cell>
          <cell r="D640">
            <v>935.32</v>
          </cell>
          <cell r="E640">
            <v>760.42276422764235</v>
          </cell>
          <cell r="F640" t="str">
            <v>FDE Jan/26</v>
          </cell>
        </row>
        <row r="641">
          <cell r="A641" t="str">
            <v>06.03.084</v>
          </cell>
          <cell r="B641" t="str">
            <v>CO-33 CORRIMÃO SIMPLES INTERMEDIÁRIO AÇO INOX FORNECIDO E INSTALADO</v>
          </cell>
          <cell r="C641" t="str">
            <v>M</v>
          </cell>
          <cell r="D641">
            <v>1300.44</v>
          </cell>
          <cell r="E641">
            <v>1057.2682926829268</v>
          </cell>
          <cell r="F641" t="str">
            <v>FDE Jan/26</v>
          </cell>
        </row>
        <row r="642">
          <cell r="A642" t="str">
            <v>06.03.085</v>
          </cell>
          <cell r="B642" t="str">
            <v>EM-07 ESCADA MARINHEIRO GALVANIZADA ACESSO POÇO DO ELEVADOR</v>
          </cell>
          <cell r="C642" t="str">
            <v>UN</v>
          </cell>
          <cell r="D642">
            <v>1569.82</v>
          </cell>
          <cell r="E642">
            <v>1276.2764227642276</v>
          </cell>
          <cell r="F642" t="str">
            <v>FDE Jan/26</v>
          </cell>
        </row>
        <row r="643">
          <cell r="A643" t="str">
            <v>06.03.086</v>
          </cell>
          <cell r="B643" t="str">
            <v>BR-11 BARRA DE APOIO COM FIXAÇAO LATERAL LAVATORIO COLETIVO</v>
          </cell>
          <cell r="C643" t="str">
            <v>UN</v>
          </cell>
          <cell r="D643">
            <v>312.64</v>
          </cell>
          <cell r="E643">
            <v>254.17886178861787</v>
          </cell>
          <cell r="F643" t="str">
            <v>FDE Jan/26</v>
          </cell>
        </row>
        <row r="644">
          <cell r="A644" t="str">
            <v>06.03.087</v>
          </cell>
          <cell r="B644" t="str">
            <v>BR-12  BARRA DE APOIO COM FIXAÇAO LATERAL MICTORIO INDIVIDUAL</v>
          </cell>
          <cell r="C644" t="str">
            <v>UN</v>
          </cell>
          <cell r="D644">
            <v>868.19</v>
          </cell>
          <cell r="E644">
            <v>705.84552845528458</v>
          </cell>
          <cell r="F644" t="str">
            <v>FDE Jan/26</v>
          </cell>
        </row>
        <row r="645">
          <cell r="A645" t="str">
            <v>06.03.090</v>
          </cell>
          <cell r="B645" t="str">
            <v>CAIXILHARIA EM ALUMINIO</v>
          </cell>
          <cell r="C645" t="str">
            <v>KG</v>
          </cell>
          <cell r="D645">
            <v>179.78</v>
          </cell>
          <cell r="E645">
            <v>146.16260162601625</v>
          </cell>
          <cell r="F645" t="str">
            <v>FDE Jan/26</v>
          </cell>
        </row>
        <row r="646">
          <cell r="A646" t="str">
            <v>06.03.091</v>
          </cell>
          <cell r="B646" t="str">
            <v>CAIXILHARIA EM FERRO</v>
          </cell>
          <cell r="C646" t="str">
            <v>KG</v>
          </cell>
          <cell r="D646">
            <v>77.180000000000007</v>
          </cell>
          <cell r="E646">
            <v>62.747967479674806</v>
          </cell>
          <cell r="F646" t="str">
            <v>FDE Jan/26</v>
          </cell>
        </row>
        <row r="647">
          <cell r="A647" t="str">
            <v>06.03.099</v>
          </cell>
          <cell r="B647" t="str">
            <v>SERVICOS EM ELEMENTOS METALICOS/COMPONENTES</v>
          </cell>
          <cell r="C647" t="str">
            <v>MV</v>
          </cell>
          <cell r="D647">
            <v>710.02</v>
          </cell>
          <cell r="E647">
            <v>577.2520325203252</v>
          </cell>
          <cell r="F647" t="str">
            <v>FDE Jan/26</v>
          </cell>
        </row>
        <row r="648">
          <cell r="A648" t="str">
            <v>06.03.100</v>
          </cell>
          <cell r="B648" t="str">
            <v>CO-34 CORRIMÃO DUPLO AÇO GALVANIZADO COM PINTURA ESMALTE.</v>
          </cell>
          <cell r="C648" t="str">
            <v>M</v>
          </cell>
          <cell r="D648">
            <v>795.2</v>
          </cell>
          <cell r="E648">
            <v>646.5040650406504</v>
          </cell>
          <cell r="F648" t="str">
            <v>FDE Jan/26</v>
          </cell>
        </row>
        <row r="649">
          <cell r="A649" t="str">
            <v>06.03.101</v>
          </cell>
          <cell r="B649" t="str">
            <v>CO-35 CORRIMÃO DUPLO COM MONTANTE VERTICAL AÇO GALVANIZADO COM PINTURA ESMALTE</v>
          </cell>
          <cell r="C649" t="str">
            <v>M</v>
          </cell>
          <cell r="D649">
            <v>959.05</v>
          </cell>
          <cell r="E649">
            <v>779.71544715447146</v>
          </cell>
          <cell r="F649" t="str">
            <v>FDE Jan/26</v>
          </cell>
        </row>
        <row r="650">
          <cell r="A650" t="str">
            <v>06.03.102</v>
          </cell>
          <cell r="B650" t="str">
            <v>CO-36 CORRIMÃO DUPLO INTERMEDIÁRIO AÇO GALVANIZADO COM PINTURA ESMALTE</v>
          </cell>
          <cell r="C650" t="str">
            <v>M</v>
          </cell>
          <cell r="D650">
            <v>1021.91</v>
          </cell>
          <cell r="E650">
            <v>830.82113821138205</v>
          </cell>
          <cell r="F650" t="str">
            <v>FDE Jan/26</v>
          </cell>
        </row>
        <row r="651">
          <cell r="A651" t="str">
            <v>06.03.103</v>
          </cell>
          <cell r="B651" t="str">
            <v>CO-37 CORRIMÃO SIMPLES AÇO GALVANIZADO COM PINTURA ESMALTE</v>
          </cell>
          <cell r="C651" t="str">
            <v>M</v>
          </cell>
          <cell r="D651">
            <v>478.85</v>
          </cell>
          <cell r="E651">
            <v>389.3089430894309</v>
          </cell>
          <cell r="F651" t="str">
            <v>FDE Jan/26</v>
          </cell>
        </row>
        <row r="652">
          <cell r="A652" t="str">
            <v>06.03.104</v>
          </cell>
          <cell r="B652" t="str">
            <v>CO-38 CORRIMÃO SIMPLES COM MONTANTE VERTICAL AÇO GALVANIZADO COM PINTURA ESMALTE</v>
          </cell>
          <cell r="C652" t="str">
            <v>M</v>
          </cell>
          <cell r="D652">
            <v>675.64</v>
          </cell>
          <cell r="E652">
            <v>549.30081300813004</v>
          </cell>
          <cell r="F652" t="str">
            <v>FDE Jan/26</v>
          </cell>
        </row>
        <row r="653">
          <cell r="A653" t="str">
            <v>06.03.105</v>
          </cell>
          <cell r="B653" t="str">
            <v>CO-39 CORRIMÃO SIMPLES INTERMEDIÁRIO AÇO GALVANIZADO COM PINTURA ESMALTE</v>
          </cell>
          <cell r="C653" t="str">
            <v>M</v>
          </cell>
          <cell r="D653">
            <v>1032.7</v>
          </cell>
          <cell r="E653">
            <v>839.59349593495938</v>
          </cell>
          <cell r="F653" t="str">
            <v>FDE Jan/26</v>
          </cell>
        </row>
        <row r="654">
          <cell r="A654" t="str">
            <v>06.03.106</v>
          </cell>
          <cell r="B654" t="str">
            <v>CO-40 GUARDA-CORPO TUBULAR H=15CM SOBRE ALVENARIA AÇO GALVANIZADO COM PINTURA ESMALTE</v>
          </cell>
          <cell r="C654" t="str">
            <v>M</v>
          </cell>
          <cell r="D654">
            <v>636.23</v>
          </cell>
          <cell r="E654">
            <v>517.26016260162601</v>
          </cell>
          <cell r="F654" t="str">
            <v>FDE Jan/26</v>
          </cell>
        </row>
        <row r="655">
          <cell r="A655" t="str">
            <v>06.03.107</v>
          </cell>
          <cell r="B655" t="str">
            <v>CO-41 GUARDA-CORPO COM CHAPA PERFURADA H=110CM  AÇO GALVANIZADO COM PINTURA ESMALTE</v>
          </cell>
          <cell r="C655" t="str">
            <v>M</v>
          </cell>
          <cell r="D655">
            <v>1916.34</v>
          </cell>
          <cell r="E655">
            <v>1558</v>
          </cell>
          <cell r="F655" t="str">
            <v>FDE Jan/26</v>
          </cell>
        </row>
        <row r="656">
          <cell r="A656" t="str">
            <v>06.03.108</v>
          </cell>
          <cell r="B656" t="str">
            <v>CO-42 GUARDA-CORPO COM CHAPA PERFURADA H=130CM AÇO GALVANIZADO COM PINTURA ESMALTE</v>
          </cell>
          <cell r="C656" t="str">
            <v>M</v>
          </cell>
          <cell r="D656">
            <v>2207.19</v>
          </cell>
          <cell r="E656">
            <v>1794.4634146341464</v>
          </cell>
          <cell r="F656" t="str">
            <v>FDE Jan/26</v>
          </cell>
        </row>
        <row r="657">
          <cell r="A657" t="str">
            <v>06.03.109</v>
          </cell>
          <cell r="B657" t="str">
            <v>CO-43 GUARDA-CORPO COM GRADIL DE FECHAMENTO H=110CM  AÇO GALVANIZADO COM PINTURA ESMALTE</v>
          </cell>
          <cell r="C657" t="str">
            <v>M</v>
          </cell>
          <cell r="D657">
            <v>1336.28</v>
          </cell>
          <cell r="E657">
            <v>1086.4065040650407</v>
          </cell>
          <cell r="F657" t="str">
            <v>FDE Jan/26</v>
          </cell>
        </row>
        <row r="658">
          <cell r="A658" t="str">
            <v>06.03.110</v>
          </cell>
          <cell r="B658" t="str">
            <v>CO-44 GUARDA-CORPO COM GRADIL DE FECHAMENTO H=130CM  AÇO GALVANIZADO COM PINTURA ESMALTE</v>
          </cell>
          <cell r="C658" t="str">
            <v>M</v>
          </cell>
          <cell r="D658">
            <v>1423.8</v>
          </cell>
          <cell r="E658">
            <v>1157.560975609756</v>
          </cell>
          <cell r="F658" t="str">
            <v>FDE Jan/26</v>
          </cell>
        </row>
        <row r="659">
          <cell r="A659" t="str">
            <v>06.03.111</v>
          </cell>
          <cell r="B659" t="str">
            <v>CO-45 GUARDA-CORPO TUBULAR COM GRADIL DE FECHAMENTO H=110CM  AÇO GALVANIZADO COM PINTURA ESMALTE</v>
          </cell>
          <cell r="C659" t="str">
            <v>M</v>
          </cell>
          <cell r="D659">
            <v>1244.0899999999999</v>
          </cell>
          <cell r="E659">
            <v>1011.4552845528455</v>
          </cell>
          <cell r="F659" t="str">
            <v>FDE Jan/26</v>
          </cell>
        </row>
        <row r="660">
          <cell r="A660" t="str">
            <v>06.03.112</v>
          </cell>
          <cell r="B660" t="str">
            <v>CO-46 GUARDA-CORPO TUBULAR COM GRADIL DE FECHAMENTO H=130CM  AÇO GALVANIZADO COM PINTURA ESMALTE</v>
          </cell>
          <cell r="C660" t="str">
            <v>M</v>
          </cell>
          <cell r="D660">
            <v>1397.05</v>
          </cell>
          <cell r="E660">
            <v>1135.8130081300812</v>
          </cell>
          <cell r="F660" t="str">
            <v>FDE Jan/26</v>
          </cell>
        </row>
        <row r="661">
          <cell r="A661" t="str">
            <v>06.03.113</v>
          </cell>
          <cell r="B661" t="str">
            <v>CO-47 GUARDA-CORPO TUBULAR H=20CM SOBRE ALVENARIA AÇO GALVANIZADO COM PINTURA ESMALTE</v>
          </cell>
          <cell r="C661" t="str">
            <v>M</v>
          </cell>
          <cell r="D661">
            <v>761.61</v>
          </cell>
          <cell r="E661">
            <v>619.19512195121956</v>
          </cell>
          <cell r="F661" t="str">
            <v>FDE Jan/26</v>
          </cell>
        </row>
        <row r="662">
          <cell r="A662" t="str">
            <v>06.03.115</v>
          </cell>
          <cell r="B662" t="str">
            <v>QE-38 TABELA DE BASQUETE INCLUSIVE GALVANIZAÇÃO A FOGO E PINTURA ESMALTE  FUNDACAO BROCA Ø 25CM</v>
          </cell>
          <cell r="C662" t="str">
            <v>UN</v>
          </cell>
          <cell r="D662">
            <v>8890.24</v>
          </cell>
          <cell r="E662">
            <v>7227.8373983739839</v>
          </cell>
          <cell r="F662" t="str">
            <v>FDE Jan/26</v>
          </cell>
        </row>
        <row r="663">
          <cell r="A663" t="str">
            <v>06.50.030</v>
          </cell>
          <cell r="B663" t="str">
            <v>DEMOLIÇÃO DE DEGRAUS DE ESCADA DE MARINHEIRO EM GRAMPOS</v>
          </cell>
          <cell r="C663" t="str">
            <v>UN</v>
          </cell>
          <cell r="D663">
            <v>5.49</v>
          </cell>
          <cell r="E663">
            <v>4.4634146341463419</v>
          </cell>
          <cell r="F663" t="str">
            <v>FDE Jan/26</v>
          </cell>
        </row>
        <row r="664">
          <cell r="A664" t="str">
            <v>06.50.099</v>
          </cell>
          <cell r="B664" t="str">
            <v>DEMOLICOES</v>
          </cell>
          <cell r="C664" t="str">
            <v>MV</v>
          </cell>
          <cell r="D664">
            <v>710.02</v>
          </cell>
          <cell r="E664">
            <v>577.2520325203252</v>
          </cell>
          <cell r="F664" t="str">
            <v>FDE Jan/26</v>
          </cell>
        </row>
        <row r="665">
          <cell r="A665" t="str">
            <v>06.60.001</v>
          </cell>
          <cell r="B665" t="str">
            <v>RETIRADA DE ESQUADRIAS METÁLICAS</v>
          </cell>
          <cell r="C665" t="str">
            <v>M2</v>
          </cell>
          <cell r="D665">
            <v>42.54</v>
          </cell>
          <cell r="E665">
            <v>34.585365853658537</v>
          </cell>
          <cell r="F665" t="str">
            <v>FDE Jan/26</v>
          </cell>
        </row>
        <row r="666">
          <cell r="A666" t="str">
            <v>06.60.002</v>
          </cell>
          <cell r="B666" t="str">
            <v>RETIRADA DE TELA</v>
          </cell>
          <cell r="C666" t="str">
            <v>M2</v>
          </cell>
          <cell r="D666">
            <v>13.25</v>
          </cell>
          <cell r="E666">
            <v>10.772357723577237</v>
          </cell>
          <cell r="F666" t="str">
            <v>FDE Jan/26</v>
          </cell>
        </row>
        <row r="667">
          <cell r="A667" t="str">
            <v>06.60.005</v>
          </cell>
          <cell r="B667" t="str">
            <v>RETIRADA DE BATENTES</v>
          </cell>
          <cell r="C667" t="str">
            <v>UN</v>
          </cell>
          <cell r="D667">
            <v>72.930000000000007</v>
          </cell>
          <cell r="E667">
            <v>59.292682926829272</v>
          </cell>
          <cell r="F667" t="str">
            <v>FDE Jan/26</v>
          </cell>
        </row>
        <row r="668">
          <cell r="A668" t="str">
            <v>06.60.050</v>
          </cell>
          <cell r="B668" t="str">
            <v>RETIRADA DE BRAÇO DE ALAVANCA</v>
          </cell>
          <cell r="C668" t="str">
            <v>UN</v>
          </cell>
          <cell r="D668">
            <v>23.26</v>
          </cell>
          <cell r="E668">
            <v>18.91056910569106</v>
          </cell>
          <cell r="F668" t="str">
            <v>FDE Jan/26</v>
          </cell>
        </row>
        <row r="669">
          <cell r="A669" t="str">
            <v>06.60.051</v>
          </cell>
          <cell r="B669" t="str">
            <v>RETIRADA DE ALAVANCA</v>
          </cell>
          <cell r="C669" t="str">
            <v>UN</v>
          </cell>
          <cell r="D669">
            <v>18.61</v>
          </cell>
          <cell r="E669">
            <v>15.130081300813007</v>
          </cell>
          <cell r="F669" t="str">
            <v>FDE Jan/26</v>
          </cell>
        </row>
        <row r="670">
          <cell r="A670" t="str">
            <v>06.60.052</v>
          </cell>
          <cell r="B670" t="str">
            <v>RETIRADA DE PUXADOR DE ENGATE PARA CAIXILHO DE CORRER</v>
          </cell>
          <cell r="C670" t="str">
            <v>UN</v>
          </cell>
          <cell r="D670">
            <v>6.51</v>
          </cell>
          <cell r="E670">
            <v>5.2926829268292686</v>
          </cell>
          <cell r="F670" t="str">
            <v>FDE Jan/26</v>
          </cell>
        </row>
        <row r="671">
          <cell r="A671" t="str">
            <v>06.60.060</v>
          </cell>
          <cell r="B671" t="str">
            <v>RETIRADA DE ESCADA DE MARINHEIRO COM GUARDA-CORPO</v>
          </cell>
          <cell r="C671" t="str">
            <v>M</v>
          </cell>
          <cell r="D671">
            <v>48.62</v>
          </cell>
          <cell r="E671">
            <v>39.528455284552841</v>
          </cell>
          <cell r="F671" t="str">
            <v>FDE Jan/26</v>
          </cell>
        </row>
        <row r="672">
          <cell r="A672" t="str">
            <v>06.60.099</v>
          </cell>
          <cell r="B672" t="str">
            <v>RETIRADAS</v>
          </cell>
          <cell r="C672" t="str">
            <v>MV</v>
          </cell>
          <cell r="D672">
            <v>710.02</v>
          </cell>
          <cell r="E672">
            <v>577.2520325203252</v>
          </cell>
          <cell r="F672" t="str">
            <v>FDE Jan/26</v>
          </cell>
        </row>
        <row r="673">
          <cell r="A673" t="str">
            <v>06.70.001</v>
          </cell>
          <cell r="B673" t="str">
            <v>RECOLOCAÇÃO DE ESQUADRIAS METÁLICAS</v>
          </cell>
          <cell r="C673" t="str">
            <v>M2</v>
          </cell>
          <cell r="D673">
            <v>60.78</v>
          </cell>
          <cell r="E673">
            <v>49.414634146341463</v>
          </cell>
          <cell r="F673" t="str">
            <v>FDE Jan/26</v>
          </cell>
        </row>
        <row r="674">
          <cell r="A674" t="str">
            <v>06.70.005</v>
          </cell>
          <cell r="B674" t="str">
            <v>RECOLOCAÇÃO DE BATENTES</v>
          </cell>
          <cell r="C674" t="str">
            <v>UN</v>
          </cell>
          <cell r="D674">
            <v>79.010000000000005</v>
          </cell>
          <cell r="E674">
            <v>64.235772357723576</v>
          </cell>
          <cell r="F674" t="str">
            <v>FDE Jan/26</v>
          </cell>
        </row>
        <row r="675">
          <cell r="A675" t="str">
            <v>06.70.020</v>
          </cell>
          <cell r="B675" t="str">
            <v>RECOLOCACAO DE TELA</v>
          </cell>
          <cell r="C675" t="str">
            <v>M2</v>
          </cell>
          <cell r="D675">
            <v>17.41</v>
          </cell>
          <cell r="E675">
            <v>14.154471544715447</v>
          </cell>
          <cell r="F675" t="str">
            <v>FDE Jan/26</v>
          </cell>
        </row>
        <row r="676">
          <cell r="A676" t="str">
            <v>06.70.050</v>
          </cell>
          <cell r="B676" t="str">
            <v>RECOLOCAÇÃO DE BRAÇO DE ALAVANCA</v>
          </cell>
          <cell r="C676" t="str">
            <v>M</v>
          </cell>
          <cell r="D676">
            <v>55.83</v>
          </cell>
          <cell r="E676">
            <v>45.390243902439025</v>
          </cell>
          <cell r="F676" t="str">
            <v>FDE Jan/26</v>
          </cell>
        </row>
        <row r="677">
          <cell r="A677" t="str">
            <v>06.70.051</v>
          </cell>
          <cell r="B677" t="str">
            <v>RECOLOCAÇÃO DE ALAVANCA</v>
          </cell>
          <cell r="C677" t="str">
            <v>UN</v>
          </cell>
          <cell r="D677">
            <v>51.18</v>
          </cell>
          <cell r="E677">
            <v>41.609756097560975</v>
          </cell>
          <cell r="F677" t="str">
            <v>FDE Jan/26</v>
          </cell>
        </row>
        <row r="678">
          <cell r="A678" t="str">
            <v>06.70.052</v>
          </cell>
          <cell r="B678" t="str">
            <v>RECOLOCAÇÃO DE PUXADOR DE ENGATE PARA CAIXILHO DE CORRER</v>
          </cell>
          <cell r="C678" t="str">
            <v>UN</v>
          </cell>
          <cell r="D678">
            <v>9.3000000000000007</v>
          </cell>
          <cell r="E678">
            <v>7.5609756097560981</v>
          </cell>
          <cell r="F678" t="str">
            <v>FDE Jan/26</v>
          </cell>
        </row>
        <row r="679">
          <cell r="A679" t="str">
            <v>06.70.060</v>
          </cell>
          <cell r="B679" t="str">
            <v>RECOLOCAÇÃO DE ESCADA MARINHEIRO COM GUARDA CORPO</v>
          </cell>
          <cell r="C679" t="str">
            <v>M</v>
          </cell>
          <cell r="D679">
            <v>48.62</v>
          </cell>
          <cell r="E679">
            <v>39.528455284552841</v>
          </cell>
          <cell r="F679" t="str">
            <v>FDE Jan/26</v>
          </cell>
        </row>
        <row r="680">
          <cell r="A680" t="str">
            <v>06.70.099</v>
          </cell>
          <cell r="B680" t="str">
            <v>RECOLOCACOES DE ELEMENTOS METALICOS/COMPONENTES</v>
          </cell>
          <cell r="C680" t="str">
            <v>MV</v>
          </cell>
          <cell r="D680">
            <v>710.02</v>
          </cell>
          <cell r="E680">
            <v>577.2520325203252</v>
          </cell>
          <cell r="F680" t="str">
            <v>FDE Jan/26</v>
          </cell>
        </row>
        <row r="681">
          <cell r="A681" t="str">
            <v>06.80.001</v>
          </cell>
          <cell r="B681" t="str">
            <v>CAIXILHO BASCULANTE EM PERFIL DE FERRO</v>
          </cell>
          <cell r="C681" t="str">
            <v>M2</v>
          </cell>
          <cell r="D681">
            <v>1756.37</v>
          </cell>
          <cell r="E681">
            <v>1427.9430894308941</v>
          </cell>
          <cell r="F681" t="str">
            <v>FDE Jan/26</v>
          </cell>
        </row>
        <row r="682">
          <cell r="A682" t="str">
            <v>06.80.003</v>
          </cell>
          <cell r="B682" t="str">
            <v>CAIXILHO FIXO EM PERFIL DE FERRO</v>
          </cell>
          <cell r="C682" t="str">
            <v>M2</v>
          </cell>
          <cell r="D682">
            <v>1595.94</v>
          </cell>
          <cell r="E682">
            <v>1297.5121951219512</v>
          </cell>
          <cell r="F682" t="str">
            <v>FDE Jan/26</v>
          </cell>
        </row>
        <row r="683">
          <cell r="A683" t="str">
            <v>06.80.005</v>
          </cell>
          <cell r="B683" t="str">
            <v>CAIXILHO DE CORRER EM PERFIL DE FERRO</v>
          </cell>
          <cell r="C683" t="str">
            <v>M2</v>
          </cell>
          <cell r="D683">
            <v>1264.83</v>
          </cell>
          <cell r="E683">
            <v>1028.3170731707316</v>
          </cell>
          <cell r="F683" t="str">
            <v>FDE Jan/26</v>
          </cell>
        </row>
        <row r="684">
          <cell r="A684" t="str">
            <v>06.80.008</v>
          </cell>
          <cell r="B684" t="str">
            <v>FOLHA PARA CAIXILHO DE CORRER EM PERFIL DE FERRO</v>
          </cell>
          <cell r="C684" t="str">
            <v>M2</v>
          </cell>
          <cell r="D684">
            <v>500.16</v>
          </cell>
          <cell r="E684">
            <v>406.63414634146346</v>
          </cell>
          <cell r="F684" t="str">
            <v>FDE Jan/26</v>
          </cell>
        </row>
        <row r="685">
          <cell r="A685" t="str">
            <v>06.80.009</v>
          </cell>
          <cell r="B685" t="str">
            <v>CAIXILHO MAXIMAR DE FERRO</v>
          </cell>
          <cell r="C685" t="str">
            <v>M2</v>
          </cell>
          <cell r="D685">
            <v>1334.29</v>
          </cell>
          <cell r="E685">
            <v>1084.7886178861788</v>
          </cell>
          <cell r="F685" t="str">
            <v>FDE Jan/26</v>
          </cell>
        </row>
        <row r="686">
          <cell r="A686" t="str">
            <v>06.80.020</v>
          </cell>
          <cell r="B686" t="str">
            <v>PORTA DE ENROLAR EM TIRAS ARTICULADAS</v>
          </cell>
          <cell r="C686" t="str">
            <v>M2</v>
          </cell>
          <cell r="D686">
            <v>278.31</v>
          </cell>
          <cell r="E686">
            <v>226.26829268292684</v>
          </cell>
          <cell r="F686" t="str">
            <v>FDE Jan/26</v>
          </cell>
        </row>
        <row r="687">
          <cell r="A687" t="str">
            <v>06.80.023</v>
          </cell>
          <cell r="B687" t="str">
            <v>PORTAO DE 1 FOLHA DE TUBOS E TELA GALVANIZADOS COM PORTA CADEADO</v>
          </cell>
          <cell r="C687" t="str">
            <v>M2</v>
          </cell>
          <cell r="D687">
            <v>966.25</v>
          </cell>
          <cell r="E687">
            <v>785.56910569105696</v>
          </cell>
          <cell r="F687" t="str">
            <v>FDE Jan/26</v>
          </cell>
        </row>
        <row r="688">
          <cell r="A688" t="str">
            <v>06.80.025</v>
          </cell>
          <cell r="B688" t="str">
            <v>PORTAO DE 2 FOLHAS DE TUBO E TELA GALVANIZADOS COM PORTA CADEADO</v>
          </cell>
          <cell r="C688" t="str">
            <v>M2</v>
          </cell>
          <cell r="D688">
            <v>921.96</v>
          </cell>
          <cell r="E688">
            <v>749.56097560975616</v>
          </cell>
          <cell r="F688" t="str">
            <v>FDE Jan/26</v>
          </cell>
        </row>
        <row r="689">
          <cell r="A689" t="str">
            <v>06.80.029</v>
          </cell>
          <cell r="B689" t="str">
            <v>TELA DE PROTEÇAO P/CAIXILHO C/REQ. DE PERFIL DE FERRO E TELA ARAME GALV.</v>
          </cell>
          <cell r="C689" t="str">
            <v>M2</v>
          </cell>
          <cell r="D689">
            <v>313.42</v>
          </cell>
          <cell r="E689">
            <v>254.81300813008133</v>
          </cell>
          <cell r="F689" t="str">
            <v>FDE Jan/26</v>
          </cell>
        </row>
        <row r="690">
          <cell r="A690" t="str">
            <v>06.80.033</v>
          </cell>
          <cell r="B690" t="str">
            <v>CHAPA DE FERRO N 14, INCLUSIVE SOLDAGEM</v>
          </cell>
          <cell r="C690" t="str">
            <v>M2</v>
          </cell>
          <cell r="D690">
            <v>463.77</v>
          </cell>
          <cell r="E690">
            <v>377.04878048780489</v>
          </cell>
          <cell r="F690" t="str">
            <v>FDE Jan/26</v>
          </cell>
        </row>
        <row r="691">
          <cell r="A691" t="str">
            <v>06.80.043</v>
          </cell>
          <cell r="B691" t="str">
            <v>BRACO DE ALAVANCA DE FERRO</v>
          </cell>
          <cell r="C691" t="str">
            <v>M</v>
          </cell>
          <cell r="D691">
            <v>62.26</v>
          </cell>
          <cell r="E691">
            <v>50.617886178861788</v>
          </cell>
          <cell r="F691" t="str">
            <v>FDE Jan/26</v>
          </cell>
        </row>
        <row r="692">
          <cell r="A692" t="str">
            <v>06.80.044</v>
          </cell>
          <cell r="B692" t="str">
            <v>ALAVANCA PARA CAIXILHO BASCULANTE</v>
          </cell>
          <cell r="C692" t="str">
            <v>UN</v>
          </cell>
          <cell r="D692">
            <v>54.36</v>
          </cell>
          <cell r="E692">
            <v>44.195121951219512</v>
          </cell>
          <cell r="F692" t="str">
            <v>FDE Jan/26</v>
          </cell>
        </row>
        <row r="693">
          <cell r="A693" t="str">
            <v>06.80.045</v>
          </cell>
          <cell r="B693" t="str">
            <v>PUXADORES DE ENGATE EM LATAO CROMADO PARA CAIXILHO DE CORRER</v>
          </cell>
          <cell r="C693" t="str">
            <v>UN</v>
          </cell>
          <cell r="D693">
            <v>132.66999999999999</v>
          </cell>
          <cell r="E693">
            <v>107.86178861788618</v>
          </cell>
          <cell r="F693" t="str">
            <v>FDE Jan/26</v>
          </cell>
        </row>
        <row r="694">
          <cell r="A694" t="str">
            <v>06.80.046</v>
          </cell>
          <cell r="B694" t="str">
            <v>CADEADO E PORTA CADEADO</v>
          </cell>
          <cell r="C694" t="str">
            <v>UN</v>
          </cell>
          <cell r="D694">
            <v>57.02</v>
          </cell>
          <cell r="E694">
            <v>46.357723577235774</v>
          </cell>
          <cell r="F694" t="str">
            <v>FDE Jan/26</v>
          </cell>
        </row>
        <row r="695">
          <cell r="A695" t="str">
            <v>06.80.049</v>
          </cell>
          <cell r="B695" t="str">
            <v>LUBRIFICACAO DE CAIXILHO E TROCA DE REBITES</v>
          </cell>
          <cell r="C695" t="str">
            <v>M2</v>
          </cell>
          <cell r="D695">
            <v>14.9</v>
          </cell>
          <cell r="E695">
            <v>12.113821138211383</v>
          </cell>
          <cell r="F695" t="str">
            <v>FDE Jan/26</v>
          </cell>
        </row>
        <row r="696">
          <cell r="A696" t="str">
            <v>06.80.050</v>
          </cell>
          <cell r="B696" t="str">
            <v>FERRO TRABALHADO (CAIXILHO)</v>
          </cell>
          <cell r="C696" t="str">
            <v>KG</v>
          </cell>
          <cell r="D696">
            <v>77.180000000000007</v>
          </cell>
          <cell r="E696">
            <v>62.747967479674806</v>
          </cell>
          <cell r="F696" t="str">
            <v>FDE Jan/26</v>
          </cell>
        </row>
        <row r="697">
          <cell r="A697" t="str">
            <v>06.80.082</v>
          </cell>
          <cell r="B697" t="str">
            <v>CAIXILHO FIXO EM ALUMINIO ANODIZADO</v>
          </cell>
          <cell r="C697" t="str">
            <v>M2</v>
          </cell>
          <cell r="D697">
            <v>1314.32</v>
          </cell>
          <cell r="E697">
            <v>1068.5528455284552</v>
          </cell>
          <cell r="F697" t="str">
            <v>FDE Jan/26</v>
          </cell>
        </row>
        <row r="698">
          <cell r="A698" t="str">
            <v>06.80.084</v>
          </cell>
          <cell r="B698" t="str">
            <v>CAIXILHO DE CORRER EM ALUMINIO ANODIZADO</v>
          </cell>
          <cell r="C698" t="str">
            <v>M2</v>
          </cell>
          <cell r="D698">
            <v>499.96</v>
          </cell>
          <cell r="E698">
            <v>406.47154471544712</v>
          </cell>
          <cell r="F698" t="str">
            <v>FDE Jan/26</v>
          </cell>
        </row>
        <row r="699">
          <cell r="A699" t="str">
            <v>06.80.086</v>
          </cell>
          <cell r="B699" t="str">
            <v>FOLHA PARA CAIXILHO DE CORRER EM ALUMINIO ANODIZADO</v>
          </cell>
          <cell r="C699" t="str">
            <v>M2</v>
          </cell>
          <cell r="D699">
            <v>938.8</v>
          </cell>
          <cell r="E699">
            <v>763.2520325203252</v>
          </cell>
          <cell r="F699" t="str">
            <v>FDE Jan/26</v>
          </cell>
        </row>
        <row r="700">
          <cell r="A700" t="str">
            <v>06.80.088</v>
          </cell>
          <cell r="B700" t="str">
            <v>CAIXILHO MAXIMAR EM ALUMINIO ANODIZADO</v>
          </cell>
          <cell r="C700" t="str">
            <v>M2</v>
          </cell>
          <cell r="D700">
            <v>1913.78</v>
          </cell>
          <cell r="E700">
            <v>1555.9186991869919</v>
          </cell>
          <cell r="F700" t="str">
            <v>FDE Jan/26</v>
          </cell>
        </row>
        <row r="701">
          <cell r="A701" t="str">
            <v>06.80.094</v>
          </cell>
          <cell r="B701" t="str">
            <v>BRACO DE ALAVANCA DE ALUMINIO</v>
          </cell>
          <cell r="C701" t="str">
            <v>M</v>
          </cell>
          <cell r="D701">
            <v>72.989999999999995</v>
          </cell>
          <cell r="E701">
            <v>59.341463414634141</v>
          </cell>
          <cell r="F701" t="str">
            <v>FDE Jan/26</v>
          </cell>
        </row>
        <row r="702">
          <cell r="A702" t="str">
            <v>06.80.096</v>
          </cell>
          <cell r="B702" t="str">
            <v>PUXADOR DE ENGATE DE ALUMINIO TIPO "BICO DE PAPAGAIO"</v>
          </cell>
          <cell r="C702" t="str">
            <v>UN</v>
          </cell>
          <cell r="D702">
            <v>43.21</v>
          </cell>
          <cell r="E702">
            <v>35.130081300813011</v>
          </cell>
          <cell r="F702" t="str">
            <v>FDE Jan/26</v>
          </cell>
        </row>
        <row r="703">
          <cell r="A703" t="str">
            <v>06.80.099</v>
          </cell>
          <cell r="B703" t="str">
            <v>SERVICOS EM ELEMENTOS METALICOS/COMPONENTES - CONSERVACAO</v>
          </cell>
          <cell r="C703" t="str">
            <v>MV</v>
          </cell>
          <cell r="D703">
            <v>710.02</v>
          </cell>
          <cell r="E703">
            <v>577.2520325203252</v>
          </cell>
          <cell r="F703" t="str">
            <v>FDE Jan/26</v>
          </cell>
        </row>
        <row r="704">
          <cell r="A704" t="str">
            <v>07.01.001</v>
          </cell>
          <cell r="B704" t="str">
            <v>EM TESOURAS PARA TELHAS CERAMICAS - VAOS ATE 7.00 M</v>
          </cell>
          <cell r="C704" t="str">
            <v>M2</v>
          </cell>
          <cell r="D704">
            <v>212.95</v>
          </cell>
          <cell r="E704">
            <v>173.130081300813</v>
          </cell>
          <cell r="F704" t="str">
            <v>FDE Jan/26</v>
          </cell>
        </row>
        <row r="705">
          <cell r="A705" t="str">
            <v>07.01.002</v>
          </cell>
          <cell r="B705" t="str">
            <v>EM TESOURAS PARA TELHAS CERAMICAS - VAOS DE 7.01 A 10.00 M</v>
          </cell>
          <cell r="C705" t="str">
            <v>M2</v>
          </cell>
          <cell r="D705">
            <v>225.66</v>
          </cell>
          <cell r="E705">
            <v>183.46341463414635</v>
          </cell>
          <cell r="F705" t="str">
            <v>FDE Jan/26</v>
          </cell>
        </row>
        <row r="706">
          <cell r="A706" t="str">
            <v>07.01.003</v>
          </cell>
          <cell r="B706" t="str">
            <v>EM TESOURAS PARA TELHAS CERAMICAS - VAOS DE 10.01 A 13.00 M</v>
          </cell>
          <cell r="C706" t="str">
            <v>M2</v>
          </cell>
          <cell r="D706">
            <v>238.36</v>
          </cell>
          <cell r="E706">
            <v>193.78861788617888</v>
          </cell>
          <cell r="F706" t="str">
            <v>FDE Jan/26</v>
          </cell>
        </row>
        <row r="707">
          <cell r="A707" t="str">
            <v>07.01.004</v>
          </cell>
          <cell r="B707" t="str">
            <v>EM TESOURAS PARA TELHAS CERAMICAS - VAOS DE 13.01 A 18.00 M</v>
          </cell>
          <cell r="C707" t="str">
            <v>M2</v>
          </cell>
          <cell r="D707">
            <v>259.38</v>
          </cell>
          <cell r="E707">
            <v>210.8780487804878</v>
          </cell>
          <cell r="F707" t="str">
            <v>FDE Jan/26</v>
          </cell>
        </row>
        <row r="708">
          <cell r="A708" t="str">
            <v>07.01.010</v>
          </cell>
          <cell r="B708" t="str">
            <v>EM TESOURAS PARA TELHAS OND CIM-AM/AL/PLAST - VAOS ATE 7,00 M</v>
          </cell>
          <cell r="C708" t="str">
            <v>M2</v>
          </cell>
          <cell r="D708">
            <v>154.29</v>
          </cell>
          <cell r="E708">
            <v>125.4390243902439</v>
          </cell>
          <cell r="F708" t="str">
            <v>FDE Jan/26</v>
          </cell>
        </row>
        <row r="709">
          <cell r="A709" t="str">
            <v>07.01.011</v>
          </cell>
          <cell r="B709" t="str">
            <v>EM TESOURAS PARA TELHAS OND CIM-AM/AL/PLAST - VAOS DE 7.01 A 10,00 M</v>
          </cell>
          <cell r="C709" t="str">
            <v>M2</v>
          </cell>
          <cell r="D709">
            <v>167</v>
          </cell>
          <cell r="E709">
            <v>135.77235772357724</v>
          </cell>
          <cell r="F709" t="str">
            <v>FDE Jan/26</v>
          </cell>
        </row>
        <row r="710">
          <cell r="A710" t="str">
            <v>07.01.012</v>
          </cell>
          <cell r="B710" t="str">
            <v>EM TESOURAS PARA TELHAS OND CIM-AM/AL/PLAST - VAOS DE 10.01 A 13,00 M</v>
          </cell>
          <cell r="C710" t="str">
            <v>M2</v>
          </cell>
          <cell r="D710">
            <v>179.7</v>
          </cell>
          <cell r="E710">
            <v>146.09756097560975</v>
          </cell>
          <cell r="F710" t="str">
            <v>FDE Jan/26</v>
          </cell>
        </row>
        <row r="711">
          <cell r="A711" t="str">
            <v>07.01.013</v>
          </cell>
          <cell r="B711" t="str">
            <v>EM TESOURAS PARA TELHAS OND CIM-AM/AL/PLAST - VAOS DE 13,01 A 18,00 M</v>
          </cell>
          <cell r="C711" t="str">
            <v>M2</v>
          </cell>
          <cell r="D711">
            <v>196.33</v>
          </cell>
          <cell r="E711">
            <v>159.6178861788618</v>
          </cell>
          <cell r="F711" t="str">
            <v>FDE Jan/26</v>
          </cell>
        </row>
        <row r="712">
          <cell r="A712" t="str">
            <v>07.01.025</v>
          </cell>
          <cell r="B712" t="str">
            <v>EM TERCAS PARA TELHAS CERAMICAS</v>
          </cell>
          <cell r="C712" t="str">
            <v>M2</v>
          </cell>
          <cell r="D712">
            <v>116.33</v>
          </cell>
          <cell r="E712">
            <v>94.577235772357724</v>
          </cell>
          <cell r="F712" t="str">
            <v>FDE Jan/26</v>
          </cell>
        </row>
        <row r="713">
          <cell r="A713" t="str">
            <v>07.01.026</v>
          </cell>
          <cell r="B713" t="str">
            <v>EM TERCAS PARA TELHAS DE CIM-AM/AL/PLAST</v>
          </cell>
          <cell r="C713" t="str">
            <v>M2</v>
          </cell>
          <cell r="D713">
            <v>35</v>
          </cell>
          <cell r="E713">
            <v>28.45528455284553</v>
          </cell>
          <cell r="F713" t="str">
            <v>FDE Jan/26</v>
          </cell>
        </row>
        <row r="714">
          <cell r="A714" t="str">
            <v>07.01.027</v>
          </cell>
          <cell r="B714" t="str">
            <v>EM TERCAS PARA TELHAS TRAPEZOIDAIS</v>
          </cell>
          <cell r="C714" t="str">
            <v>M2</v>
          </cell>
          <cell r="D714">
            <v>24.91</v>
          </cell>
          <cell r="E714">
            <v>20.252032520325205</v>
          </cell>
          <cell r="F714" t="str">
            <v>FDE Jan/26</v>
          </cell>
        </row>
        <row r="715">
          <cell r="A715" t="str">
            <v>07.01.040</v>
          </cell>
          <cell r="B715" t="str">
            <v>ESTRUTURA DE COBERTURA EM TERÇA 6X12CM PARA TELHA ONDULADA CRFS SOBRE BASE E PILARETE CONCRETO  USO EXCLUSIVO PADRAO CRECHE</v>
          </cell>
          <cell r="C715" t="str">
            <v>M2</v>
          </cell>
          <cell r="D715">
            <v>73.3</v>
          </cell>
          <cell r="E715">
            <v>59.59349593495935</v>
          </cell>
          <cell r="F715" t="str">
            <v>FDE Jan/26</v>
          </cell>
        </row>
        <row r="716">
          <cell r="A716" t="str">
            <v>07.01.098</v>
          </cell>
          <cell r="B716" t="str">
            <v>PECAS DE MADEIRA MACICA</v>
          </cell>
          <cell r="C716" t="str">
            <v>M3</v>
          </cell>
          <cell r="D716">
            <v>7225.88</v>
          </cell>
          <cell r="E716">
            <v>5874.6991869918702</v>
          </cell>
          <cell r="F716" t="str">
            <v>FDE Jan/26</v>
          </cell>
        </row>
        <row r="717">
          <cell r="A717" t="str">
            <v>07.01.099</v>
          </cell>
          <cell r="B717" t="str">
            <v>ESTRUTURAS DE COBERTURA</v>
          </cell>
          <cell r="C717" t="str">
            <v>MV</v>
          </cell>
          <cell r="D717">
            <v>710.02</v>
          </cell>
          <cell r="E717">
            <v>577.2520325203252</v>
          </cell>
          <cell r="F717" t="str">
            <v>FDE Jan/26</v>
          </cell>
        </row>
        <row r="718">
          <cell r="A718" t="str">
            <v>07.02.004</v>
          </cell>
          <cell r="B718" t="str">
            <v>FORNECIMENTO E MONTAGEM DE ESTRUTURA METALICA COM AÇO NAO PATINAVE (ASTM A36/A570)</v>
          </cell>
          <cell r="C718" t="str">
            <v>KG</v>
          </cell>
          <cell r="D718">
            <v>32.42</v>
          </cell>
          <cell r="E718">
            <v>26.357723577235774</v>
          </cell>
          <cell r="F718" t="str">
            <v>FDE Jan/26</v>
          </cell>
        </row>
        <row r="719">
          <cell r="A719" t="str">
            <v>07.02.016</v>
          </cell>
          <cell r="B719" t="str">
            <v>FORNECIMENTO E MONTAGEM DE ESTRUTURA METALICA COM AÇO RESISTENTE A CORROSAO (ASTM A709/A588)</v>
          </cell>
          <cell r="C719" t="str">
            <v>KG</v>
          </cell>
          <cell r="D719">
            <v>35.75</v>
          </cell>
          <cell r="E719">
            <v>29.065040650406505</v>
          </cell>
          <cell r="F719" t="str">
            <v>FDE Jan/26</v>
          </cell>
        </row>
        <row r="720">
          <cell r="A720" t="str">
            <v>07.02.099</v>
          </cell>
          <cell r="B720" t="str">
            <v>ESTRUTURAS DE COBERTURA</v>
          </cell>
          <cell r="C720" t="str">
            <v>MV</v>
          </cell>
          <cell r="D720">
            <v>710.02</v>
          </cell>
          <cell r="E720">
            <v>577.2520325203252</v>
          </cell>
          <cell r="F720" t="str">
            <v>FDE Jan/26</v>
          </cell>
        </row>
        <row r="721">
          <cell r="A721" t="str">
            <v>07.03.064</v>
          </cell>
          <cell r="B721" t="str">
            <v>TELHA DE POLIESTER (PERFIL DA ONDULADA ACO) - E=1,2MM</v>
          </cell>
          <cell r="C721" t="str">
            <v>M2</v>
          </cell>
          <cell r="D721">
            <v>108.37</v>
          </cell>
          <cell r="E721">
            <v>88.105691056910572</v>
          </cell>
          <cell r="F721" t="str">
            <v>FDE Jan/26</v>
          </cell>
        </row>
        <row r="722">
          <cell r="A722" t="str">
            <v>07.03.065</v>
          </cell>
          <cell r="B722" t="str">
            <v>TELHA DE POLIESTER (PERFIL DA TRAPEZOIDAL ACO H ATE 40MM) - E=1,2MM</v>
          </cell>
          <cell r="C722" t="str">
            <v>M2</v>
          </cell>
          <cell r="D722">
            <v>100.35</v>
          </cell>
          <cell r="E722">
            <v>81.58536585365853</v>
          </cell>
          <cell r="F722" t="str">
            <v>FDE Jan/26</v>
          </cell>
        </row>
        <row r="723">
          <cell r="A723" t="str">
            <v>07.03.066</v>
          </cell>
          <cell r="B723" t="str">
            <v>TELHA DE POLIESTER (PERFIL DA TRAPEZOIDAL ACO H=100MM) - E=1,2MM</v>
          </cell>
          <cell r="C723" t="str">
            <v>M2</v>
          </cell>
          <cell r="D723">
            <v>145.06</v>
          </cell>
          <cell r="E723">
            <v>117.9349593495935</v>
          </cell>
          <cell r="F723" t="str">
            <v>FDE Jan/26</v>
          </cell>
        </row>
        <row r="724">
          <cell r="A724" t="str">
            <v>07.03.067</v>
          </cell>
          <cell r="B724" t="str">
            <v>TELHA DE POLIESTER (PERFIL DA ONDULADA CRFS) - E=1,2MM</v>
          </cell>
          <cell r="C724" t="str">
            <v>M2</v>
          </cell>
          <cell r="D724">
            <v>119.47</v>
          </cell>
          <cell r="E724">
            <v>97.130081300813004</v>
          </cell>
          <cell r="F724" t="str">
            <v>FDE Jan/26</v>
          </cell>
        </row>
        <row r="725">
          <cell r="A725" t="str">
            <v>07.03.099</v>
          </cell>
          <cell r="B725" t="str">
            <v>COBERTURAS</v>
          </cell>
          <cell r="C725" t="str">
            <v>MV</v>
          </cell>
          <cell r="D725">
            <v>710.02</v>
          </cell>
          <cell r="E725">
            <v>577.2520325203252</v>
          </cell>
          <cell r="F725" t="str">
            <v>FDE Jan/26</v>
          </cell>
        </row>
        <row r="726">
          <cell r="A726" t="str">
            <v>07.03.105</v>
          </cell>
          <cell r="B726" t="str">
            <v>TELHA CERAMICA TIPO FRANCESA</v>
          </cell>
          <cell r="C726" t="str">
            <v>M2</v>
          </cell>
          <cell r="D726">
            <v>109.07</v>
          </cell>
          <cell r="E726">
            <v>88.674796747967477</v>
          </cell>
          <cell r="F726" t="str">
            <v>FDE Jan/26</v>
          </cell>
        </row>
        <row r="727">
          <cell r="A727" t="str">
            <v>07.03.106</v>
          </cell>
          <cell r="B727" t="str">
            <v>TELHA CERAMICA TIPO PAULISTA</v>
          </cell>
          <cell r="C727" t="str">
            <v>M2</v>
          </cell>
          <cell r="D727">
            <v>187.79</v>
          </cell>
          <cell r="E727">
            <v>152.67479674796746</v>
          </cell>
          <cell r="F727" t="str">
            <v>FDE Jan/26</v>
          </cell>
        </row>
        <row r="728">
          <cell r="A728" t="str">
            <v>07.03.107</v>
          </cell>
          <cell r="B728" t="str">
            <v>TELHA CERAMICA TIPO PLAN</v>
          </cell>
          <cell r="C728" t="str">
            <v>M2</v>
          </cell>
          <cell r="D728">
            <v>170.21</v>
          </cell>
          <cell r="E728">
            <v>138.38211382113823</v>
          </cell>
          <cell r="F728" t="str">
            <v>FDE Jan/26</v>
          </cell>
        </row>
        <row r="729">
          <cell r="A729" t="str">
            <v>07.03.110</v>
          </cell>
          <cell r="B729" t="str">
            <v>TELHA CERAMICA TIPO ROMANA</v>
          </cell>
          <cell r="C729" t="str">
            <v>M2</v>
          </cell>
          <cell r="D729">
            <v>75.03</v>
          </cell>
          <cell r="E729">
            <v>61</v>
          </cell>
          <cell r="F729" t="str">
            <v>FDE Jan/26</v>
          </cell>
        </row>
        <row r="730">
          <cell r="A730" t="str">
            <v>07.03.112</v>
          </cell>
          <cell r="B730" t="str">
            <v>TELHA CERAMICA TIPO COLONIAL</v>
          </cell>
          <cell r="C730" t="str">
            <v>M2</v>
          </cell>
          <cell r="D730">
            <v>127.41</v>
          </cell>
          <cell r="E730">
            <v>103.58536585365853</v>
          </cell>
          <cell r="F730" t="str">
            <v>FDE Jan/26</v>
          </cell>
        </row>
        <row r="731">
          <cell r="A731" t="str">
            <v>07.03.120</v>
          </cell>
          <cell r="B731" t="str">
            <v>TELHA TECNOLOGIA CRFS ONDULADA  E=6MM</v>
          </cell>
          <cell r="C731" t="str">
            <v>M2</v>
          </cell>
          <cell r="D731">
            <v>53.49</v>
          </cell>
          <cell r="E731">
            <v>43.487804878048784</v>
          </cell>
          <cell r="F731" t="str">
            <v>FDE Jan/26</v>
          </cell>
        </row>
        <row r="732">
          <cell r="A732" t="str">
            <v>07.03.121</v>
          </cell>
          <cell r="B732" t="str">
            <v>TELHA TECNOLOGIA CRFS ONDULADA E=8MM</v>
          </cell>
          <cell r="C732" t="str">
            <v>M2</v>
          </cell>
          <cell r="D732">
            <v>76.33</v>
          </cell>
          <cell r="E732">
            <v>62.056910569105689</v>
          </cell>
          <cell r="F732" t="str">
            <v>FDE Jan/26</v>
          </cell>
        </row>
        <row r="733">
          <cell r="A733" t="str">
            <v>07.03.122</v>
          </cell>
          <cell r="B733" t="str">
            <v>TELHA TECNOLOGIA CRFS MAXIPLAC  H=125MM E=6MM</v>
          </cell>
          <cell r="C733" t="str">
            <v>M2</v>
          </cell>
          <cell r="D733">
            <v>100.2</v>
          </cell>
          <cell r="E733">
            <v>81.463414634146346</v>
          </cell>
          <cell r="F733" t="str">
            <v>FDE Jan/26</v>
          </cell>
        </row>
        <row r="734">
          <cell r="A734" t="str">
            <v>07.03.123</v>
          </cell>
          <cell r="B734" t="str">
            <v>TELHA TECNOLOGIA CRFS MAXIPLAC  H=125MM E=8MM</v>
          </cell>
          <cell r="C734" t="str">
            <v>M2</v>
          </cell>
          <cell r="D734">
            <v>140.94</v>
          </cell>
          <cell r="E734">
            <v>114.58536585365853</v>
          </cell>
          <cell r="F734" t="str">
            <v>FDE Jan/26</v>
          </cell>
        </row>
        <row r="735">
          <cell r="A735" t="str">
            <v>07.03.129</v>
          </cell>
          <cell r="B735" t="str">
            <v>TELHA  GALVALUME / ACO GALV PINT 1 FACE PO OU COIL-COATING ONDULADA CRFS E=0,65MM</v>
          </cell>
          <cell r="C735" t="str">
            <v>M2</v>
          </cell>
          <cell r="D735">
            <v>136.69</v>
          </cell>
          <cell r="E735">
            <v>111.130081300813</v>
          </cell>
          <cell r="F735" t="str">
            <v>FDE Jan/26</v>
          </cell>
        </row>
        <row r="736">
          <cell r="A736" t="str">
            <v>07.03.130</v>
          </cell>
          <cell r="B736" t="str">
            <v>TELHA GALVALUME / ACO GALV PINT 1 FACE PO/COIL-COATING TRAPEZ H=40MM E=0,65MM</v>
          </cell>
          <cell r="C736" t="str">
            <v>M2</v>
          </cell>
          <cell r="D736">
            <v>156.13999999999999</v>
          </cell>
          <cell r="E736">
            <v>126.9430894308943</v>
          </cell>
          <cell r="F736" t="str">
            <v>FDE Jan/26</v>
          </cell>
        </row>
        <row r="737">
          <cell r="A737" t="str">
            <v>07.03.131</v>
          </cell>
          <cell r="B737" t="str">
            <v>TELHA GALVALUME / ACO GALV PINT 1 FACE PO/COIL-COATING TRAPEZ H=100MM E=0,65MM</v>
          </cell>
          <cell r="C737" t="str">
            <v>M2</v>
          </cell>
          <cell r="D737">
            <v>200.2</v>
          </cell>
          <cell r="E737">
            <v>162.76422764227641</v>
          </cell>
          <cell r="F737" t="str">
            <v>FDE Jan/26</v>
          </cell>
        </row>
        <row r="738">
          <cell r="A738" t="str">
            <v>07.03.132</v>
          </cell>
          <cell r="B738" t="str">
            <v>TELHA GALVALUME / ACO GALV ACAB. NATURAL ONDULADA CRFS  E=0,65MM</v>
          </cell>
          <cell r="C738" t="str">
            <v>M2</v>
          </cell>
          <cell r="D738">
            <v>126.49</v>
          </cell>
          <cell r="E738">
            <v>102.83739837398373</v>
          </cell>
          <cell r="F738" t="str">
            <v>FDE Jan/26</v>
          </cell>
        </row>
        <row r="739">
          <cell r="A739" t="str">
            <v>07.03.133</v>
          </cell>
          <cell r="B739" t="str">
            <v>TELHA GALVALUME / ACO GALV ACABAMENTO.NATURAL TRAPEZ H=40MM
.E=0,65MM</v>
          </cell>
          <cell r="C739" t="str">
            <v>M2</v>
          </cell>
          <cell r="D739">
            <v>135.53</v>
          </cell>
          <cell r="E739">
            <v>110.1869918699187</v>
          </cell>
          <cell r="F739" t="str">
            <v>FDE Jan/26</v>
          </cell>
        </row>
        <row r="740">
          <cell r="A740" t="str">
            <v>07.03.134</v>
          </cell>
          <cell r="B740" t="str">
            <v>TELHA GALVALUME / ACO GALV ACABAMENTO.NATURAL TRAPEZ H=100MM
.E=0,65MM</v>
          </cell>
          <cell r="C740" t="str">
            <v>M2</v>
          </cell>
          <cell r="D740">
            <v>189.59</v>
          </cell>
          <cell r="E740">
            <v>154.13821138211384</v>
          </cell>
          <cell r="F740" t="str">
            <v>FDE Jan/26</v>
          </cell>
        </row>
        <row r="741">
          <cell r="A741" t="str">
            <v>07.03.135</v>
          </cell>
          <cell r="B741" t="str">
            <v>TELHA GALVALUME / ACO GALV SANDUICHE  E=30MM  (PIR)  TRAPEZ H=40MM NAS DUAS FACES  E= 0,50MM COM PINT FACES APARENTES</v>
          </cell>
          <cell r="C741" t="str">
            <v>M2</v>
          </cell>
          <cell r="D741">
            <v>366.77</v>
          </cell>
          <cell r="E741">
            <v>298.1869918699187</v>
          </cell>
          <cell r="F741" t="str">
            <v>FDE Jan/26</v>
          </cell>
        </row>
        <row r="742">
          <cell r="A742" t="str">
            <v>07.03.136</v>
          </cell>
          <cell r="B742" t="str">
            <v>TELHA GALVALUME / ACO GALV SANDUICHE  E=50MM (PIR)  TRAPEZ H=40MM NAS
DUAS FACES  E= 0,50MM COM PINT FACES APARENTES</v>
          </cell>
          <cell r="C742" t="str">
            <v>M2</v>
          </cell>
          <cell r="D742">
            <v>398.95</v>
          </cell>
          <cell r="E742">
            <v>324.34959349593498</v>
          </cell>
          <cell r="F742" t="str">
            <v>FDE Jan/26</v>
          </cell>
        </row>
        <row r="743">
          <cell r="A743" t="str">
            <v>07.03.137</v>
          </cell>
          <cell r="B743" t="str">
            <v>TELHA GALVALUME / ACO GALV SANDUICHE  E=30MM  (PIR) SUPERIOR TRAPEZ H=40MM / INFERIOR PLANO  E= 0,50MM  COM PINT FACES APARENTES</v>
          </cell>
          <cell r="C743" t="str">
            <v>M2</v>
          </cell>
          <cell r="D743">
            <v>270.85000000000002</v>
          </cell>
          <cell r="E743">
            <v>220.20325203252034</v>
          </cell>
          <cell r="F743" t="str">
            <v>FDE Jan/26</v>
          </cell>
        </row>
        <row r="744">
          <cell r="A744" t="str">
            <v>07.03.138</v>
          </cell>
          <cell r="B744" t="str">
            <v>TELHA GALVALUME / ACO GALV SANDUICHE  E=50MM (PIR) SUPERIOR TRAPEZ H=40MM / INFERIOR PLANO  E= 0,50MM  COM PINT FACES APARENTES</v>
          </cell>
          <cell r="C744" t="str">
            <v>M2</v>
          </cell>
          <cell r="D744">
            <v>332.2</v>
          </cell>
          <cell r="E744">
            <v>270.08130081300811</v>
          </cell>
          <cell r="F744" t="str">
            <v>FDE Jan/26</v>
          </cell>
        </row>
        <row r="745">
          <cell r="A745" t="str">
            <v>07.03.140</v>
          </cell>
          <cell r="B745" t="str">
            <v>TELHA GALVALUME / ACO GALV PINT 1 FACE PO/COIL-COATING TRAPEZ H=40MM
E=0,80MM</v>
          </cell>
          <cell r="C745" t="str">
            <v>M2</v>
          </cell>
          <cell r="D745">
            <v>185.66</v>
          </cell>
          <cell r="E745">
            <v>150.9430894308943</v>
          </cell>
          <cell r="F745" t="str">
            <v>FDE Jan/26</v>
          </cell>
        </row>
        <row r="746">
          <cell r="A746" t="str">
            <v>07.03.144</v>
          </cell>
          <cell r="B746" t="str">
            <v>TELHA  GALVALUME / ACO GALV PINT 1 FACE PO OU COIL-COATING ONDULADA CRFS E=0,80MM</v>
          </cell>
          <cell r="C746" t="str">
            <v>M2</v>
          </cell>
          <cell r="D746">
            <v>189.59</v>
          </cell>
          <cell r="E746">
            <v>154.13821138211384</v>
          </cell>
          <cell r="F746" t="str">
            <v>FDE Jan/26</v>
          </cell>
        </row>
        <row r="747">
          <cell r="A747" t="str">
            <v>07.03.145</v>
          </cell>
          <cell r="B747" t="str">
            <v>TELHA GALVALUME / ACO GALV PINT 1 FACE PO/COIL-COATING TRAPEZ H=100MM E=0,80MM</v>
          </cell>
          <cell r="C747" t="str">
            <v>M2</v>
          </cell>
          <cell r="D747">
            <v>284.39</v>
          </cell>
          <cell r="E747">
            <v>231.21138211382112</v>
          </cell>
          <cell r="F747" t="str">
            <v>FDE Jan/26</v>
          </cell>
        </row>
        <row r="748">
          <cell r="A748" t="str">
            <v>07.03.146</v>
          </cell>
          <cell r="B748" t="str">
            <v>TELHA GALVALUME / ACO GALV ACABAMENTO NATURAL ONDULADA CRFS E=0,80MM</v>
          </cell>
          <cell r="C748" t="str">
            <v>M2</v>
          </cell>
          <cell r="D748">
            <v>167.38</v>
          </cell>
          <cell r="E748">
            <v>136.08130081300814</v>
          </cell>
          <cell r="F748" t="str">
            <v>FDE Jan/26</v>
          </cell>
        </row>
        <row r="749">
          <cell r="A749" t="str">
            <v>07.03.147</v>
          </cell>
          <cell r="B749" t="str">
            <v>TELHA GALVALUME / ACO GALV ACABAMENTO.NATURAL TRAPEZ H=40MM
.E=0,80MM</v>
          </cell>
          <cell r="C749" t="str">
            <v>M2</v>
          </cell>
          <cell r="D749">
            <v>156.44999999999999</v>
          </cell>
          <cell r="E749">
            <v>127.19512195121951</v>
          </cell>
          <cell r="F749" t="str">
            <v>FDE Jan/26</v>
          </cell>
        </row>
        <row r="750">
          <cell r="A750" t="str">
            <v>07.03.148</v>
          </cell>
          <cell r="B750" t="str">
            <v>TELHA GALVALUME / ACO GALV ACABAMENTO.NATURAL TRAPEZ H=100MM
.E=0,80MM</v>
          </cell>
          <cell r="C750" t="str">
            <v>M2</v>
          </cell>
          <cell r="D750">
            <v>270.47000000000003</v>
          </cell>
          <cell r="E750">
            <v>219.89430894308947</v>
          </cell>
          <cell r="F750" t="str">
            <v>FDE Jan/26</v>
          </cell>
        </row>
        <row r="751">
          <cell r="A751" t="str">
            <v>07.04.001</v>
          </cell>
          <cell r="B751" t="str">
            <v>CUMEEIRA E ESPIGAO EMBOCADOS PARA TELHA CERAMICA</v>
          </cell>
          <cell r="C751" t="str">
            <v>M</v>
          </cell>
          <cell r="D751">
            <v>46.27</v>
          </cell>
          <cell r="E751">
            <v>37.617886178861795</v>
          </cell>
          <cell r="F751" t="str">
            <v>FDE Jan/26</v>
          </cell>
        </row>
        <row r="752">
          <cell r="A752" t="str">
            <v>07.04.034</v>
          </cell>
          <cell r="B752" t="str">
            <v>CUMEEIRA ACO PINT PO/COIL-COATING PERFIL OND/TRAP E=0,65MM H ATE 40MM</v>
          </cell>
          <cell r="C752" t="str">
            <v>M</v>
          </cell>
          <cell r="D752">
            <v>148.47999999999999</v>
          </cell>
          <cell r="E752">
            <v>120.71544715447153</v>
          </cell>
          <cell r="F752" t="str">
            <v>FDE Jan/26</v>
          </cell>
        </row>
        <row r="753">
          <cell r="A753" t="str">
            <v>07.04.035</v>
          </cell>
          <cell r="B753" t="str">
            <v>CUMEEIRA DE ACO PINT PO OU COIL-COATING LISA OU LISA DENTADA  E=0.5MM</v>
          </cell>
          <cell r="C753" t="str">
            <v>M2</v>
          </cell>
          <cell r="D753">
            <v>83.8</v>
          </cell>
          <cell r="E753">
            <v>68.130081300813004</v>
          </cell>
          <cell r="F753" t="str">
            <v>FDE Jan/26</v>
          </cell>
        </row>
        <row r="754">
          <cell r="A754" t="str">
            <v>07.04.037</v>
          </cell>
          <cell r="B754" t="str">
            <v>CUMEEIRA ACO GALV PINT PO/COIL-COATING PERFIL TRAPEZ H=100MM  E=0,65MM</v>
          </cell>
          <cell r="C754" t="str">
            <v>M</v>
          </cell>
          <cell r="D754">
            <v>166.72</v>
          </cell>
          <cell r="E754">
            <v>135.54471544715446</v>
          </cell>
          <cell r="F754" t="str">
            <v>FDE Jan/26</v>
          </cell>
        </row>
        <row r="755">
          <cell r="A755" t="str">
            <v>07.04.040</v>
          </cell>
          <cell r="B755" t="str">
            <v>CUMEEIRA DE ACO NATURAL LISA OU LISA DENTADA E=0,5MM</v>
          </cell>
          <cell r="C755" t="str">
            <v>M</v>
          </cell>
          <cell r="D755">
            <v>56.52</v>
          </cell>
          <cell r="E755">
            <v>45.951219512195124</v>
          </cell>
          <cell r="F755" t="str">
            <v>FDE Jan/26</v>
          </cell>
        </row>
        <row r="756">
          <cell r="A756" t="str">
            <v>07.04.041</v>
          </cell>
          <cell r="B756" t="str">
            <v>CUMEEIRA AÇO GALVALUME ACABAMENTO NATURAL PERFIL OND/TRAP E=065 H=ATE 400MM</v>
          </cell>
          <cell r="C756" t="str">
            <v>M</v>
          </cell>
          <cell r="D756">
            <v>131.88</v>
          </cell>
          <cell r="E756">
            <v>107.21951219512195</v>
          </cell>
          <cell r="F756" t="str">
            <v>FDE Jan/26</v>
          </cell>
        </row>
        <row r="757">
          <cell r="A757" t="str">
            <v>07.04.042</v>
          </cell>
          <cell r="B757" t="str">
            <v>CUMEEIRA DE ACO GALV NATURAL PERFIL TRAP E=0,5MM H=100MM</v>
          </cell>
          <cell r="C757" t="str">
            <v>M</v>
          </cell>
          <cell r="D757">
            <v>118.53</v>
          </cell>
          <cell r="E757">
            <v>96.365853658536594</v>
          </cell>
          <cell r="F757" t="str">
            <v>FDE Jan/26</v>
          </cell>
        </row>
        <row r="758">
          <cell r="A758" t="str">
            <v>07.04.044</v>
          </cell>
          <cell r="B758" t="str">
            <v>RUFO DE ACO NATURAL SIMPLES E=0,5MM</v>
          </cell>
          <cell r="C758" t="str">
            <v>M</v>
          </cell>
          <cell r="D758">
            <v>29.18</v>
          </cell>
          <cell r="E758">
            <v>23.723577235772357</v>
          </cell>
          <cell r="F758" t="str">
            <v>FDE Jan/26</v>
          </cell>
        </row>
        <row r="759">
          <cell r="A759" t="str">
            <v>07.04.061</v>
          </cell>
          <cell r="B759" t="str">
            <v>DOMO DE ACRILICO COM CAIXILHO DE ALUMINIO</v>
          </cell>
          <cell r="C759" t="str">
            <v>M2</v>
          </cell>
          <cell r="D759">
            <v>1138.19</v>
          </cell>
          <cell r="E759">
            <v>925.35772357723579</v>
          </cell>
          <cell r="F759" t="str">
            <v>FDE Jan/26</v>
          </cell>
        </row>
        <row r="760">
          <cell r="A760" t="str">
            <v>07.04.099</v>
          </cell>
          <cell r="B760" t="str">
            <v>PECAS PARA COBERTURA</v>
          </cell>
          <cell r="C760" t="str">
            <v>MV</v>
          </cell>
          <cell r="D760">
            <v>710.02</v>
          </cell>
          <cell r="E760">
            <v>577.2520325203252</v>
          </cell>
          <cell r="F760" t="str">
            <v>FDE Jan/26</v>
          </cell>
        </row>
        <row r="761">
          <cell r="A761" t="str">
            <v>07.04.100</v>
          </cell>
          <cell r="B761" t="str">
            <v>RUFO LISO DE ACO GALV NATURAL E=0,65MM CORTE ATE 300MM</v>
          </cell>
          <cell r="C761" t="str">
            <v>M</v>
          </cell>
          <cell r="D761">
            <v>77.37</v>
          </cell>
          <cell r="E761">
            <v>62.902439024390247</v>
          </cell>
          <cell r="F761" t="str">
            <v>FDE Jan/26</v>
          </cell>
        </row>
        <row r="762">
          <cell r="A762" t="str">
            <v>07.04.101</v>
          </cell>
          <cell r="B762" t="str">
            <v>RUFO LISO DE AÇO GALVALUME ACABAMENTO NATURAL E=0,65MM CORTE ATE 400MM</v>
          </cell>
          <cell r="C762" t="str">
            <v>M</v>
          </cell>
          <cell r="D762">
            <v>75.48</v>
          </cell>
          <cell r="E762">
            <v>61.365853658536587</v>
          </cell>
          <cell r="F762" t="str">
            <v>FDE Jan/26</v>
          </cell>
        </row>
        <row r="763">
          <cell r="A763" t="str">
            <v>07.04.102</v>
          </cell>
          <cell r="B763" t="str">
            <v>RUFO LISO AÇO GALVALUME ACABAMENTO NATURAL E=0,65MM CORTE ATE 600MM</v>
          </cell>
          <cell r="C763" t="str">
            <v>M</v>
          </cell>
          <cell r="D763">
            <v>99.59</v>
          </cell>
          <cell r="E763">
            <v>80.967479674796749</v>
          </cell>
          <cell r="F763" t="str">
            <v>FDE Jan/26</v>
          </cell>
        </row>
        <row r="764">
          <cell r="A764" t="str">
            <v>07.04.103</v>
          </cell>
          <cell r="B764" t="str">
            <v>RUFO LISO DE ACO GALV NATURAL E=0,65MM CORTE ACIMA DE 600MM</v>
          </cell>
          <cell r="C764" t="str">
            <v>M</v>
          </cell>
          <cell r="D764">
            <v>101.16</v>
          </cell>
          <cell r="E764">
            <v>82.243902439024382</v>
          </cell>
          <cell r="F764" t="str">
            <v>FDE Jan/26</v>
          </cell>
        </row>
        <row r="765">
          <cell r="A765" t="str">
            <v>07.04.112</v>
          </cell>
          <cell r="B765" t="str">
            <v>RUFO DENTADO AÇO GALVALUME ACABAMENTO NATURAL E=0,65MM CORTE ATE
300MM</v>
          </cell>
          <cell r="C765" t="str">
            <v>M</v>
          </cell>
          <cell r="D765">
            <v>67.819999999999993</v>
          </cell>
          <cell r="E765">
            <v>55.138211382113816</v>
          </cell>
          <cell r="F765" t="str">
            <v>FDE Jan/26</v>
          </cell>
        </row>
        <row r="766">
          <cell r="A766" t="str">
            <v>07.04.113</v>
          </cell>
          <cell r="B766" t="str">
            <v>RUFO DENTADO AÇO GALVALUME ACABAMENTO NATURAL E=0,65MM CORTE ATE 400MM</v>
          </cell>
          <cell r="C766" t="str">
            <v>M</v>
          </cell>
          <cell r="D766">
            <v>76.91</v>
          </cell>
          <cell r="E766">
            <v>62.528455284552841</v>
          </cell>
          <cell r="F766" t="str">
            <v>FDE Jan/26</v>
          </cell>
        </row>
        <row r="767">
          <cell r="A767" t="str">
            <v>07.04.114</v>
          </cell>
          <cell r="B767" t="str">
            <v>RUFO DENTADO AÇO GALVALUME ACABAMENTO NATURAL E=0,65MM CORTE ATE
600MM</v>
          </cell>
          <cell r="C767" t="str">
            <v>M</v>
          </cell>
          <cell r="D767">
            <v>101.12</v>
          </cell>
          <cell r="E767">
            <v>82.211382113821145</v>
          </cell>
          <cell r="F767" t="str">
            <v>FDE Jan/26</v>
          </cell>
        </row>
        <row r="768">
          <cell r="A768" t="str">
            <v>07.04.115</v>
          </cell>
          <cell r="B768" t="str">
            <v>RUFO DENTADO ACO GALV NATURAL E=0,65MM CORTE ACIMA DE 600MM</v>
          </cell>
          <cell r="C768" t="str">
            <v>M</v>
          </cell>
          <cell r="D768">
            <v>97.55</v>
          </cell>
          <cell r="E768">
            <v>79.308943089430898</v>
          </cell>
          <cell r="F768" t="str">
            <v>FDE Jan/26</v>
          </cell>
        </row>
        <row r="769">
          <cell r="A769" t="str">
            <v>07.04.116</v>
          </cell>
          <cell r="B769" t="str">
            <v>PLACA FECHAMENTO DE ONDA SUPERIOR DE TELHA AUTOPORTANTE  E=0,80MM FACE APARENTE PINTADA H=260MM</v>
          </cell>
          <cell r="C769" t="str">
            <v>UN</v>
          </cell>
          <cell r="D769">
            <v>78.88</v>
          </cell>
          <cell r="E769">
            <v>64.130081300813004</v>
          </cell>
          <cell r="F769" t="str">
            <v>FDE Jan/26</v>
          </cell>
        </row>
        <row r="770">
          <cell r="A770" t="str">
            <v>07.04.118</v>
          </cell>
          <cell r="B770" t="str">
            <v>BARRA TRAVESSA  DE CONTRAVENTAMENTO DA TELHA AUTOPORTANTE
E=0,80MM FACES APARENTES PINTADAS</v>
          </cell>
          <cell r="C770" t="str">
            <v>UN</v>
          </cell>
          <cell r="D770">
            <v>38.25</v>
          </cell>
          <cell r="E770">
            <v>31.097560975609756</v>
          </cell>
          <cell r="F770" t="str">
            <v>FDE Jan/26</v>
          </cell>
        </row>
        <row r="771">
          <cell r="A771" t="str">
            <v>07.04.120</v>
          </cell>
          <cell r="B771" t="str">
            <v>RUFO DENTADO ACO GALV PINT PO/COIL-COATING E=0,65MM CORTE ATE 300MM</v>
          </cell>
          <cell r="C771" t="str">
            <v>M</v>
          </cell>
          <cell r="D771">
            <v>89.59</v>
          </cell>
          <cell r="E771">
            <v>72.837398373983746</v>
          </cell>
          <cell r="F771" t="str">
            <v>FDE Jan/26</v>
          </cell>
        </row>
        <row r="772">
          <cell r="A772" t="str">
            <v>07.04.121</v>
          </cell>
          <cell r="B772" t="str">
            <v>RUFO DENTADO ACO GALV PINT PO/COIL-COATING E=0,65MM CORTE ATE 400MM</v>
          </cell>
          <cell r="C772" t="str">
            <v>M</v>
          </cell>
          <cell r="D772">
            <v>111.6</v>
          </cell>
          <cell r="E772">
            <v>90.731707317073173</v>
          </cell>
          <cell r="F772" t="str">
            <v>FDE Jan/26</v>
          </cell>
        </row>
        <row r="773">
          <cell r="A773" t="str">
            <v>07.04.122</v>
          </cell>
          <cell r="B773" t="str">
            <v>RUFO DENTADO ACO GALV PINT PO/COIL-COATING E=0,50MM CORTE ATE 300MM</v>
          </cell>
          <cell r="C773" t="str">
            <v>M</v>
          </cell>
          <cell r="D773">
            <v>65.83</v>
          </cell>
          <cell r="E773">
            <v>53.520325203252035</v>
          </cell>
          <cell r="F773" t="str">
            <v>FDE Jan/26</v>
          </cell>
        </row>
        <row r="774">
          <cell r="A774" t="str">
            <v>07.04.123</v>
          </cell>
          <cell r="B774" t="str">
            <v>RUFO DENTADO ACO GALV PINT PO/COIL-COATING E=0,50MM CORTE ATE 400MM</v>
          </cell>
          <cell r="C774" t="str">
            <v>M</v>
          </cell>
          <cell r="D774">
            <v>83.76</v>
          </cell>
          <cell r="E774">
            <v>68.097560975609767</v>
          </cell>
          <cell r="F774" t="str">
            <v>FDE Jan/26</v>
          </cell>
        </row>
        <row r="775">
          <cell r="A775" t="str">
            <v>07.04.124</v>
          </cell>
          <cell r="B775" t="str">
            <v>RUFO DENTADO ACO GALV PINT PO/COIL-COATING E=0,50MM CORTE ATE 600MM</v>
          </cell>
          <cell r="C775" t="str">
            <v>M</v>
          </cell>
          <cell r="D775">
            <v>135.4</v>
          </cell>
          <cell r="E775">
            <v>110.08130081300814</v>
          </cell>
          <cell r="F775" t="str">
            <v>FDE Jan/26</v>
          </cell>
        </row>
        <row r="776">
          <cell r="A776" t="str">
            <v>07.04.126</v>
          </cell>
          <cell r="B776" t="str">
            <v>RUFO DENTADO ACO GALV PINT PO/COIL-COATING E=0,65MM CORTE ATE 600MM</v>
          </cell>
          <cell r="C776" t="str">
            <v>M</v>
          </cell>
          <cell r="D776">
            <v>173.87</v>
          </cell>
          <cell r="E776">
            <v>141.35772357723579</v>
          </cell>
          <cell r="F776" t="str">
            <v>FDE Jan/26</v>
          </cell>
        </row>
        <row r="777">
          <cell r="A777" t="str">
            <v>07.04.127</v>
          </cell>
          <cell r="B777" t="str">
            <v>RUFO LISO ACO GALV PINT PO OU COIL-COATING E=0,65MM CORTE ATE 300MM</v>
          </cell>
          <cell r="C777" t="str">
            <v>M</v>
          </cell>
          <cell r="D777">
            <v>84.9</v>
          </cell>
          <cell r="E777">
            <v>69.024390243902445</v>
          </cell>
          <cell r="F777" t="str">
            <v>FDE Jan/26</v>
          </cell>
        </row>
        <row r="778">
          <cell r="A778" t="str">
            <v>07.04.129</v>
          </cell>
          <cell r="B778" t="str">
            <v>CUMEEIRA ARTICULADA P/ TELHA TECNOLOGIA CRFS ONDULADA</v>
          </cell>
          <cell r="C778" t="str">
            <v>M</v>
          </cell>
          <cell r="D778">
            <v>120.8</v>
          </cell>
          <cell r="E778">
            <v>98.211382113821131</v>
          </cell>
          <cell r="F778" t="str">
            <v>FDE Jan/26</v>
          </cell>
        </row>
        <row r="779">
          <cell r="A779" t="str">
            <v>07.04.130</v>
          </cell>
          <cell r="B779" t="str">
            <v>CUMEEIRA SHED P/ TELHA TECNOLOGIA CRFS ONDULADA</v>
          </cell>
          <cell r="C779" t="str">
            <v>M</v>
          </cell>
          <cell r="D779">
            <v>78.760000000000005</v>
          </cell>
          <cell r="E779">
            <v>64.032520325203251</v>
          </cell>
          <cell r="F779" t="str">
            <v>FDE Jan/26</v>
          </cell>
        </row>
        <row r="780">
          <cell r="A780" t="str">
            <v>07.04.131</v>
          </cell>
          <cell r="B780" t="str">
            <v>RUFO P/ TELHA TECNOLOGIA CRFS ONDULADA</v>
          </cell>
          <cell r="C780" t="str">
            <v>M</v>
          </cell>
          <cell r="D780">
            <v>78.319999999999993</v>
          </cell>
          <cell r="E780">
            <v>63.674796747967477</v>
          </cell>
          <cell r="F780" t="str">
            <v>FDE Jan/26</v>
          </cell>
        </row>
        <row r="781">
          <cell r="A781" t="str">
            <v>07.04.132</v>
          </cell>
          <cell r="B781" t="str">
            <v>ESPIGAO NORMAL P/ TELHA TECNOLOGIA CRFS ONDULADA</v>
          </cell>
          <cell r="C781" t="str">
            <v>M</v>
          </cell>
          <cell r="D781">
            <v>78.86</v>
          </cell>
          <cell r="E781">
            <v>64.113821138211378</v>
          </cell>
          <cell r="F781" t="str">
            <v>FDE Jan/26</v>
          </cell>
        </row>
        <row r="782">
          <cell r="A782" t="str">
            <v>07.04.133</v>
          </cell>
          <cell r="B782" t="str">
            <v>RUFO LISO ACO GALV PINT PO/COIL-COATING E=0,65MM CORTE ATE 400MM</v>
          </cell>
          <cell r="C782" t="str">
            <v>M</v>
          </cell>
          <cell r="D782">
            <v>106.99</v>
          </cell>
          <cell r="E782">
            <v>86.983739837398375</v>
          </cell>
          <cell r="F782" t="str">
            <v>FDE Jan/26</v>
          </cell>
        </row>
        <row r="783">
          <cell r="A783" t="str">
            <v>07.04.134</v>
          </cell>
          <cell r="B783" t="str">
            <v>RUFO LISO ACO GALV PINT PO/COIL-COATING E=0,65MM CORTE ATE 600MM</v>
          </cell>
          <cell r="C783" t="str">
            <v>M</v>
          </cell>
          <cell r="D783">
            <v>169.38</v>
          </cell>
          <cell r="E783">
            <v>137.70731707317074</v>
          </cell>
          <cell r="F783" t="str">
            <v>FDE Jan/26</v>
          </cell>
        </row>
        <row r="784">
          <cell r="A784" t="str">
            <v>07.04.135</v>
          </cell>
          <cell r="B784" t="str">
            <v>RUFO LISO ACO GALV PINT PO/COIL-COATING E=0,65MM CORTE ACIMA 600MM</v>
          </cell>
          <cell r="C784" t="str">
            <v>M</v>
          </cell>
          <cell r="D784">
            <v>135.71</v>
          </cell>
          <cell r="E784">
            <v>110.33333333333334</v>
          </cell>
          <cell r="F784" t="str">
            <v>FDE Jan/26</v>
          </cell>
        </row>
        <row r="785">
          <cell r="A785" t="str">
            <v>07.04.136</v>
          </cell>
          <cell r="B785" t="str">
            <v>RUFO DENTADO ACO GALV PINT PO/COIL-COATING E=0,65MM CORTE ACIMA 600MM</v>
          </cell>
          <cell r="C785" t="str">
            <v>M</v>
          </cell>
          <cell r="D785">
            <v>136.32</v>
          </cell>
          <cell r="E785">
            <v>110.82926829268293</v>
          </cell>
          <cell r="F785" t="str">
            <v>FDE Jan/26</v>
          </cell>
        </row>
        <row r="786">
          <cell r="A786" t="str">
            <v>07.04.141</v>
          </cell>
          <cell r="B786" t="str">
            <v>PLACA FECHAMENTO DE ONDA INFERIOR DE TELHA AUTOPORTANTE  E=0,80MM FACE APARENTE PINTADA H=260MM</v>
          </cell>
          <cell r="C786" t="str">
            <v>UN</v>
          </cell>
          <cell r="D786">
            <v>54.24</v>
          </cell>
          <cell r="E786">
            <v>44.09756097560976</v>
          </cell>
          <cell r="F786" t="str">
            <v>FDE Jan/26</v>
          </cell>
        </row>
        <row r="787">
          <cell r="A787" t="str">
            <v>07.04.146</v>
          </cell>
          <cell r="B787" t="str">
            <v>CUMEEIRA ACO GALV. PINT PO/COIL-COATING PERFIL OND/TRAP E=0,80M H ATE 40MM</v>
          </cell>
          <cell r="C787" t="str">
            <v>M</v>
          </cell>
          <cell r="D787">
            <v>186.47</v>
          </cell>
          <cell r="E787">
            <v>151.60162601626016</v>
          </cell>
          <cell r="F787" t="str">
            <v>FDE Jan/26</v>
          </cell>
        </row>
        <row r="788">
          <cell r="A788" t="str">
            <v>07.04.148</v>
          </cell>
          <cell r="B788" t="str">
            <v>CUMEEIRA DE ACO GALV ACABAMENTO NATURAL PERFIL ONDUL OU TRAP E=0,80MM H ATE 40MM</v>
          </cell>
          <cell r="C788" t="str">
            <v>M</v>
          </cell>
          <cell r="D788">
            <v>215.64</v>
          </cell>
          <cell r="E788">
            <v>175.3170731707317</v>
          </cell>
          <cell r="F788" t="str">
            <v>FDE Jan/26</v>
          </cell>
        </row>
        <row r="789">
          <cell r="A789" t="str">
            <v>07.04.150</v>
          </cell>
          <cell r="B789" t="str">
            <v>RUFO LISO DE ACO GALV ACABAMENTO NATURAL E=0,80MM CORTE ATE 300MM</v>
          </cell>
          <cell r="C789" t="str">
            <v>M</v>
          </cell>
          <cell r="D789">
            <v>68.900000000000006</v>
          </cell>
          <cell r="E789">
            <v>56.016260162601633</v>
          </cell>
          <cell r="F789" t="str">
            <v>FDE Jan/26</v>
          </cell>
        </row>
        <row r="790">
          <cell r="A790" t="str">
            <v>07.04.151</v>
          </cell>
          <cell r="B790" t="str">
            <v>RUFO LISO DE ACO GALV ACABAMENTO NATURAL E=0,80MM CORTE ATE 400MM</v>
          </cell>
          <cell r="C790" t="str">
            <v>M</v>
          </cell>
          <cell r="D790">
            <v>88.38</v>
          </cell>
          <cell r="E790">
            <v>71.853658536585357</v>
          </cell>
          <cell r="F790" t="str">
            <v>FDE Jan/26</v>
          </cell>
        </row>
        <row r="791">
          <cell r="A791" t="str">
            <v>07.04.152</v>
          </cell>
          <cell r="B791" t="str">
            <v>RUFO LISO DE ACO GALV ACABAMENTO NATURAL E=0,80MM CORTE ATE 600MM</v>
          </cell>
          <cell r="C791" t="str">
            <v>M</v>
          </cell>
          <cell r="D791">
            <v>106.32</v>
          </cell>
          <cell r="E791">
            <v>86.439024390243901</v>
          </cell>
          <cell r="F791" t="str">
            <v>FDE Jan/26</v>
          </cell>
        </row>
        <row r="792">
          <cell r="A792" t="str">
            <v>07.04.153</v>
          </cell>
          <cell r="B792" t="str">
            <v>RUFO LISO DE ACO GALV ACABAMENTO NATURAL E=0,80MM CORTE ACIMA DE
600MM</v>
          </cell>
          <cell r="C792" t="str">
            <v>M</v>
          </cell>
          <cell r="D792">
            <v>118.26</v>
          </cell>
          <cell r="E792">
            <v>96.146341463414643</v>
          </cell>
          <cell r="F792" t="str">
            <v>FDE Jan/26</v>
          </cell>
        </row>
        <row r="793">
          <cell r="A793" t="str">
            <v>07.04.154</v>
          </cell>
          <cell r="B793" t="str">
            <v>RUFO DENTADO ACO GALV ACABAMENTO NATURAL E=0,80MM CORTE ATE 300MM</v>
          </cell>
          <cell r="C793" t="str">
            <v>M</v>
          </cell>
          <cell r="D793">
            <v>127.03</v>
          </cell>
          <cell r="E793">
            <v>103.27642276422765</v>
          </cell>
          <cell r="F793" t="str">
            <v>FDE Jan/26</v>
          </cell>
        </row>
        <row r="794">
          <cell r="A794" t="str">
            <v>07.04.155</v>
          </cell>
          <cell r="B794" t="str">
            <v>RUFO DENTADO ACO GALV ACABAMENTO NATURAL E=0,80MM CORTE ATE 400MM</v>
          </cell>
          <cell r="C794" t="str">
            <v>M</v>
          </cell>
          <cell r="D794">
            <v>128.47999999999999</v>
          </cell>
          <cell r="E794">
            <v>104.45528455284553</v>
          </cell>
          <cell r="F794" t="str">
            <v>FDE Jan/26</v>
          </cell>
        </row>
        <row r="795">
          <cell r="A795" t="str">
            <v>07.04.156</v>
          </cell>
          <cell r="B795" t="str">
            <v>RUFO DENTADO ACO GALV ACABAMENTO NATURAL E=0,80MM CORTE ATE 600MM</v>
          </cell>
          <cell r="C795" t="str">
            <v>M</v>
          </cell>
          <cell r="D795">
            <v>102.45</v>
          </cell>
          <cell r="E795">
            <v>83.292682926829272</v>
          </cell>
          <cell r="F795" t="str">
            <v>FDE Jan/26</v>
          </cell>
        </row>
        <row r="796">
          <cell r="A796" t="str">
            <v>07.04.157</v>
          </cell>
          <cell r="B796" t="str">
            <v>RUFO DENTADO ACO GALV ACABAMENTO NATURAL E=0,80MM CORTE ACIMA DE 600MM</v>
          </cell>
          <cell r="C796" t="str">
            <v>M</v>
          </cell>
          <cell r="D796">
            <v>104.12</v>
          </cell>
          <cell r="E796">
            <v>84.650406504065046</v>
          </cell>
          <cell r="F796" t="str">
            <v>FDE Jan/26</v>
          </cell>
        </row>
        <row r="797">
          <cell r="A797" t="str">
            <v>07.04.158</v>
          </cell>
          <cell r="B797" t="str">
            <v>RUFO DENTADO ACO GALV PINT PO/COIL-COATING E=0,80MM CORTE ATE 300MM</v>
          </cell>
          <cell r="C797" t="str">
            <v>M</v>
          </cell>
          <cell r="D797">
            <v>100.83</v>
          </cell>
          <cell r="E797">
            <v>81.975609756097555</v>
          </cell>
          <cell r="F797" t="str">
            <v>FDE Jan/26</v>
          </cell>
        </row>
        <row r="798">
          <cell r="A798" t="str">
            <v>07.04.159</v>
          </cell>
          <cell r="B798" t="str">
            <v>RUFO DENTADO ACO GALV PINT PO/COIL-COATING E=0,80MM CORTE ATE 400MM</v>
          </cell>
          <cell r="C798" t="str">
            <v>M</v>
          </cell>
          <cell r="D798">
            <v>115.42</v>
          </cell>
          <cell r="E798">
            <v>93.837398373983746</v>
          </cell>
          <cell r="F798" t="str">
            <v>FDE Jan/26</v>
          </cell>
        </row>
        <row r="799">
          <cell r="A799" t="str">
            <v>07.04.160</v>
          </cell>
          <cell r="B799" t="str">
            <v>RUFO DENTADO ACO GALV PINT PO/COIL-COATING E=0,80MM CORTE ATE 600MM</v>
          </cell>
          <cell r="C799" t="str">
            <v>M</v>
          </cell>
          <cell r="D799">
            <v>143.94</v>
          </cell>
          <cell r="E799">
            <v>117.02439024390245</v>
          </cell>
          <cell r="F799" t="str">
            <v>FDE Jan/26</v>
          </cell>
        </row>
        <row r="800">
          <cell r="A800" t="str">
            <v>07.04.161</v>
          </cell>
          <cell r="B800" t="str">
            <v>RUFO DENTADO ACO GALV PINT PO/COIL-COATING E=0,80MM CORTE ACIMA 600MM</v>
          </cell>
          <cell r="C800" t="str">
            <v>M</v>
          </cell>
          <cell r="D800">
            <v>146.26</v>
          </cell>
          <cell r="E800">
            <v>118.91056910569105</v>
          </cell>
          <cell r="F800" t="str">
            <v>FDE Jan/26</v>
          </cell>
        </row>
        <row r="801">
          <cell r="A801" t="str">
            <v>07.04.162</v>
          </cell>
          <cell r="B801" t="str">
            <v>RUFO LISO ACO GALV PINT PO OU COIL-COATING E=0,80MM CORTE ATE 300MM</v>
          </cell>
          <cell r="C801" t="str">
            <v>M</v>
          </cell>
          <cell r="D801">
            <v>91.97</v>
          </cell>
          <cell r="E801">
            <v>74.77235772357723</v>
          </cell>
          <cell r="F801" t="str">
            <v>FDE Jan/26</v>
          </cell>
        </row>
        <row r="802">
          <cell r="A802" t="str">
            <v>07.04.163</v>
          </cell>
          <cell r="B802" t="str">
            <v>RUFO LISO ACO GALV PINT PO/COIL-COATING E=0,80MM CORTE ATE 400MM</v>
          </cell>
          <cell r="C802" t="str">
            <v>M</v>
          </cell>
          <cell r="D802">
            <v>104.65</v>
          </cell>
          <cell r="E802">
            <v>85.081300813008141</v>
          </cell>
          <cell r="F802" t="str">
            <v>FDE Jan/26</v>
          </cell>
        </row>
        <row r="803">
          <cell r="A803" t="str">
            <v>07.04.164</v>
          </cell>
          <cell r="B803" t="str">
            <v>RUFO LISO ACO GALV PINT PO/COIL-COATING E=0,80MM CORTE ATE 600MM</v>
          </cell>
          <cell r="C803" t="str">
            <v>M</v>
          </cell>
          <cell r="D803">
            <v>143.28</v>
          </cell>
          <cell r="E803">
            <v>116.48780487804878</v>
          </cell>
          <cell r="F803" t="str">
            <v>FDE Jan/26</v>
          </cell>
        </row>
        <row r="804">
          <cell r="A804" t="str">
            <v>07.04.165</v>
          </cell>
          <cell r="B804" t="str">
            <v>RUFO LISO ACO GALV PINT PO/COIL-COATING E=0,80MM CORTE ACIMA 600MM</v>
          </cell>
          <cell r="C804" t="str">
            <v>M</v>
          </cell>
          <cell r="D804">
            <v>146.41999999999999</v>
          </cell>
          <cell r="E804">
            <v>119.04065040650406</v>
          </cell>
          <cell r="F804" t="str">
            <v>FDE Jan/26</v>
          </cell>
        </row>
        <row r="805">
          <cell r="A805" t="str">
            <v>07.05.007</v>
          </cell>
          <cell r="B805" t="str">
            <v>FECHAMENTO TELHA PERF GALVALUME / ACO GALV
TRAPEZ H=40MM E=0,65MM PINT PO 2 FACES  Ø FURO ATE 3,17MM AREA PERFURADA ATÉ 40%</v>
          </cell>
          <cell r="C805" t="str">
            <v>M2</v>
          </cell>
          <cell r="D805">
            <v>155.30000000000001</v>
          </cell>
          <cell r="E805">
            <v>126.26016260162602</v>
          </cell>
          <cell r="F805" t="str">
            <v>FDE Jan/26</v>
          </cell>
        </row>
        <row r="806">
          <cell r="A806" t="str">
            <v>07.05.008</v>
          </cell>
          <cell r="B806" t="str">
            <v>FECHAMENTO TELHA PERF GALVALUME / ACO GALV TRAPEZ H=35MM E=0,65MM
PINT PO 2 FACES  Ø FURO ATE 3,17MM AREA PERFURADA ATÉ 40%</v>
          </cell>
          <cell r="C806" t="str">
            <v>M2</v>
          </cell>
          <cell r="D806">
            <v>153.4</v>
          </cell>
          <cell r="E806">
            <v>124.71544715447155</v>
          </cell>
          <cell r="F806" t="str">
            <v>FDE Jan/26</v>
          </cell>
        </row>
        <row r="807">
          <cell r="A807" t="str">
            <v>07.05.010</v>
          </cell>
          <cell r="B807" t="str">
            <v>VEDACAO LATERAL DE COBERTURA COM TELA DE NYLON</v>
          </cell>
          <cell r="C807" t="str">
            <v>M2</v>
          </cell>
          <cell r="D807">
            <v>260.5</v>
          </cell>
          <cell r="E807">
            <v>211.78861788617886</v>
          </cell>
          <cell r="F807" t="str">
            <v>FDE Jan/26</v>
          </cell>
        </row>
        <row r="808">
          <cell r="A808" t="str">
            <v>07.05.023</v>
          </cell>
          <cell r="B808" t="str">
            <v>FECHAMENTO TELHA GALVALUME / AÇO GALV TRAP H=40MM E=0,80MM PINT PO 2 FACES USO EXCLUSIVO FUNDO Q. ESPORTES</v>
          </cell>
          <cell r="C808" t="str">
            <v>M2</v>
          </cell>
          <cell r="D808">
            <v>184.38</v>
          </cell>
          <cell r="E808">
            <v>149.90243902439025</v>
          </cell>
          <cell r="F808" t="str">
            <v>FDE Jan/26</v>
          </cell>
        </row>
        <row r="809">
          <cell r="A809" t="str">
            <v>07.05.025</v>
          </cell>
          <cell r="B809" t="str">
            <v>FECHAMENTO TELHA PERF GALVALUME / AÇO GALV  TRAP H=40MM  E=0,80MM PINT PO 2 FACES  Ø FURO ATE 3,17MM AREA PERFURADA ATE 40%  USO EXCLUSIVO LATERAL Q. ESPORTES</v>
          </cell>
          <cell r="C809" t="str">
            <v>M2</v>
          </cell>
          <cell r="D809">
            <v>190.05</v>
          </cell>
          <cell r="E809">
            <v>154.51219512195124</v>
          </cell>
          <cell r="F809" t="str">
            <v>FDE Jan/26</v>
          </cell>
        </row>
        <row r="810">
          <cell r="A810" t="str">
            <v>07.05.080</v>
          </cell>
          <cell r="B810" t="str">
            <v>SUB-COBERTURA COM MANTA ALUMINIZADA</v>
          </cell>
          <cell r="C810" t="str">
            <v>M2</v>
          </cell>
          <cell r="D810">
            <v>24.21</v>
          </cell>
          <cell r="E810">
            <v>19.682926829268293</v>
          </cell>
          <cell r="F810" t="str">
            <v>FDE Jan/26</v>
          </cell>
        </row>
        <row r="811">
          <cell r="A811" t="str">
            <v>07.05.099</v>
          </cell>
          <cell r="B811" t="str">
            <v>FECHAMENTOS E/OU VEDACOES</v>
          </cell>
          <cell r="C811" t="str">
            <v>MV</v>
          </cell>
          <cell r="D811">
            <v>710.02</v>
          </cell>
          <cell r="E811">
            <v>577.2520325203252</v>
          </cell>
          <cell r="F811" t="str">
            <v>FDE Jan/26</v>
          </cell>
        </row>
        <row r="812">
          <cell r="A812" t="str">
            <v>07.50.001</v>
          </cell>
          <cell r="B812" t="str">
            <v>DEMOLICAO DE TELHA FIBRO CIMENTO TRAPEZOIDAL</v>
          </cell>
          <cell r="C812" t="str">
            <v>M2</v>
          </cell>
          <cell r="D812">
            <v>8.41</v>
          </cell>
          <cell r="E812">
            <v>6.8373983739837403</v>
          </cell>
          <cell r="F812" t="str">
            <v>FDE Jan/26</v>
          </cell>
        </row>
        <row r="813">
          <cell r="A813" t="str">
            <v>07.60.001</v>
          </cell>
          <cell r="B813" t="str">
            <v>RETIRADA DE ESTRUT DE MADEIRA EM TESOURA,PONTAL OU MISTA P/TELHA BARRO SOBRE LAJE</v>
          </cell>
          <cell r="C813" t="str">
            <v>M2</v>
          </cell>
          <cell r="D813">
            <v>37.840000000000003</v>
          </cell>
          <cell r="E813">
            <v>30.764227642276428</v>
          </cell>
          <cell r="F813" t="str">
            <v>FDE Jan/26</v>
          </cell>
        </row>
        <row r="814">
          <cell r="A814" t="str">
            <v>07.60.002</v>
          </cell>
          <cell r="B814" t="str">
            <v>RETIRADA DE ESTRUT DE MADEIRA EM TESOURA PARA TELHAS DE BARRO SOBRE VAO LIVRE</v>
          </cell>
          <cell r="C814" t="str">
            <v>M2</v>
          </cell>
          <cell r="D814">
            <v>53.61</v>
          </cell>
          <cell r="E814">
            <v>43.585365853658537</v>
          </cell>
          <cell r="F814" t="str">
            <v>FDE Jan/26</v>
          </cell>
        </row>
        <row r="815">
          <cell r="A815" t="str">
            <v>07.60.005</v>
          </cell>
          <cell r="B815" t="str">
            <v>RETIRADA DE ESTRUT DE MADEIRA EM TESOURA,PONTAL OU MISTA P/TELHA FIBRO-CIM SOBRE LAJE</v>
          </cell>
          <cell r="C815" t="str">
            <v>M2</v>
          </cell>
          <cell r="D815">
            <v>25.23</v>
          </cell>
          <cell r="E815">
            <v>20.512195121951219</v>
          </cell>
          <cell r="F815" t="str">
            <v>FDE Jan/26</v>
          </cell>
        </row>
        <row r="816">
          <cell r="A816" t="str">
            <v>07.60.006</v>
          </cell>
          <cell r="B816" t="str">
            <v>RETIRADA DE ESTRUT DE MADEIRA EM TESOURA,PARA TELHA DE FIBRO-CIM SOBR VAO LIVRE</v>
          </cell>
          <cell r="C816" t="str">
            <v>M2</v>
          </cell>
          <cell r="D816">
            <v>40.99</v>
          </cell>
          <cell r="E816">
            <v>33.325203252032523</v>
          </cell>
          <cell r="F816" t="str">
            <v>FDE Jan/26</v>
          </cell>
        </row>
        <row r="817">
          <cell r="A817" t="str">
            <v>07.60.010</v>
          </cell>
          <cell r="B817" t="str">
            <v>RETIRADA DE VIGAMENTO DE APOIO P/TELHAS DE BARRO/FIBRO-CIM/AL/PLAST/PLANA PRE-FAB</v>
          </cell>
          <cell r="C817" t="str">
            <v>M</v>
          </cell>
          <cell r="D817">
            <v>6.3</v>
          </cell>
          <cell r="E817">
            <v>5.1219512195121952</v>
          </cell>
          <cell r="F817" t="str">
            <v>FDE Jan/26</v>
          </cell>
        </row>
        <row r="818">
          <cell r="A818" t="str">
            <v>07.60.015</v>
          </cell>
          <cell r="B818" t="str">
            <v>RETIRADA DE CAIBROS</v>
          </cell>
          <cell r="C818" t="str">
            <v>M</v>
          </cell>
          <cell r="D818">
            <v>3.78</v>
          </cell>
          <cell r="E818">
            <v>3.0731707317073171</v>
          </cell>
          <cell r="F818" t="str">
            <v>FDE Jan/26</v>
          </cell>
        </row>
        <row r="819">
          <cell r="A819" t="str">
            <v>07.60.016</v>
          </cell>
          <cell r="B819" t="str">
            <v>RETIRADA DE RIPAS</v>
          </cell>
          <cell r="C819" t="str">
            <v>M</v>
          </cell>
          <cell r="D819">
            <v>0.63</v>
          </cell>
          <cell r="E819">
            <v>0.51219512195121952</v>
          </cell>
          <cell r="F819" t="str">
            <v>FDE Jan/26</v>
          </cell>
        </row>
        <row r="820">
          <cell r="A820" t="str">
            <v>07.60.020</v>
          </cell>
          <cell r="B820" t="str">
            <v>RETIRADA DE FERRAGENS PARA ESTRUTURA DE MADEIRA</v>
          </cell>
          <cell r="C820" t="str">
            <v>UN</v>
          </cell>
          <cell r="D820">
            <v>9.4600000000000009</v>
          </cell>
          <cell r="E820">
            <v>7.6910569105691069</v>
          </cell>
          <cell r="F820" t="str">
            <v>FDE Jan/26</v>
          </cell>
        </row>
        <row r="821">
          <cell r="A821" t="str">
            <v>07.60.050</v>
          </cell>
          <cell r="B821" t="str">
            <v>RETIRADA DE TELHAS DE BARRO</v>
          </cell>
          <cell r="C821" t="str">
            <v>M2</v>
          </cell>
          <cell r="D821">
            <v>8.93</v>
          </cell>
          <cell r="E821">
            <v>7.2601626016260159</v>
          </cell>
          <cell r="F821" t="str">
            <v>FDE Jan/26</v>
          </cell>
        </row>
        <row r="822">
          <cell r="A822" t="str">
            <v>07.60.051</v>
          </cell>
          <cell r="B822" t="str">
            <v>RETIRADA DE TELHAS DE BARRO - S/REAPROV</v>
          </cell>
          <cell r="C822" t="str">
            <v>M2</v>
          </cell>
          <cell r="D822">
            <v>6.16</v>
          </cell>
          <cell r="E822">
            <v>5.0081300813008136</v>
          </cell>
          <cell r="F822" t="str">
            <v>FDE Jan/26</v>
          </cell>
        </row>
        <row r="823">
          <cell r="A823" t="str">
            <v>07.60.055</v>
          </cell>
          <cell r="B823" t="str">
            <v>RETIRADA DE CUMEEIRAS E ESPIGÕES DE BARRO</v>
          </cell>
          <cell r="C823" t="str">
            <v>M</v>
          </cell>
          <cell r="D823">
            <v>8.24</v>
          </cell>
          <cell r="E823">
            <v>6.6991869918699187</v>
          </cell>
          <cell r="F823" t="str">
            <v>FDE Jan/26</v>
          </cell>
        </row>
        <row r="824">
          <cell r="A824" t="str">
            <v>07.60.056</v>
          </cell>
          <cell r="B824" t="str">
            <v>RETIRADA DE CUMEEIRAS E ESPIGOES DE BARRO - S/REAPROV</v>
          </cell>
          <cell r="C824" t="str">
            <v>M</v>
          </cell>
          <cell r="D824">
            <v>2.06</v>
          </cell>
          <cell r="E824">
            <v>1.6747967479674797</v>
          </cell>
          <cell r="F824" t="str">
            <v>FDE Jan/26</v>
          </cell>
        </row>
        <row r="825">
          <cell r="A825" t="str">
            <v>07.60.060</v>
          </cell>
          <cell r="B825" t="str">
            <v>RETIRADA DE TELHAS OND DE FIBRO-CIM/PLAST OU ALUM/PLANA PRE FAB</v>
          </cell>
          <cell r="C825" t="str">
            <v>M2</v>
          </cell>
          <cell r="D825">
            <v>11.35</v>
          </cell>
          <cell r="E825">
            <v>9.2276422764227632</v>
          </cell>
          <cell r="F825" t="str">
            <v>FDE Jan/26</v>
          </cell>
        </row>
        <row r="826">
          <cell r="A826" t="str">
            <v>07.60.061</v>
          </cell>
          <cell r="B826" t="str">
            <v>RETIRADA DE TELHAS OND DE FIBRO-CIM/PLAST OU ALUM/PLANA PRE FAB - S/REAPROV</v>
          </cell>
          <cell r="C826" t="str">
            <v>M2</v>
          </cell>
          <cell r="D826">
            <v>7.88</v>
          </cell>
          <cell r="E826">
            <v>6.4065040650406502</v>
          </cell>
          <cell r="F826" t="str">
            <v>FDE Jan/26</v>
          </cell>
        </row>
        <row r="827">
          <cell r="A827" t="str">
            <v>07.60.065</v>
          </cell>
          <cell r="B827" t="str">
            <v>RETIRADA DE CUMEEIRAS, ESPIGÕES E RUFOS DE FIBRO-CIMENTO</v>
          </cell>
          <cell r="C827" t="str">
            <v>M</v>
          </cell>
          <cell r="D827">
            <v>14.02</v>
          </cell>
          <cell r="E827">
            <v>11.398373983739837</v>
          </cell>
          <cell r="F827" t="str">
            <v>FDE Jan/26</v>
          </cell>
        </row>
        <row r="828">
          <cell r="A828" t="str">
            <v>07.60.066</v>
          </cell>
          <cell r="B828" t="str">
            <v>RETIRADA DE CUMEEIRAS, ESPIGOES E RUFOS DE FIBRO-CIMENTO - S/REAPROV</v>
          </cell>
          <cell r="C828" t="str">
            <v>M</v>
          </cell>
          <cell r="D828">
            <v>3.5</v>
          </cell>
          <cell r="E828">
            <v>2.845528455284553</v>
          </cell>
          <cell r="F828" t="str">
            <v>FDE Jan/26</v>
          </cell>
        </row>
        <row r="829">
          <cell r="A829" t="str">
            <v>07.60.099</v>
          </cell>
          <cell r="B829" t="str">
            <v>RETIRADAS</v>
          </cell>
          <cell r="C829" t="str">
            <v>MV</v>
          </cell>
          <cell r="D829">
            <v>710.02</v>
          </cell>
          <cell r="E829">
            <v>577.2520325203252</v>
          </cell>
          <cell r="F829" t="str">
            <v>FDE Jan/26</v>
          </cell>
        </row>
        <row r="830">
          <cell r="A830" t="str">
            <v>07.70.001</v>
          </cell>
          <cell r="B830" t="str">
            <v>RECOLOCAÇÃO DE RIPAS</v>
          </cell>
          <cell r="C830" t="str">
            <v>M</v>
          </cell>
          <cell r="D830">
            <v>1.27</v>
          </cell>
          <cell r="E830">
            <v>1.032520325203252</v>
          </cell>
          <cell r="F830" t="str">
            <v>FDE Jan/26</v>
          </cell>
        </row>
        <row r="831">
          <cell r="A831" t="str">
            <v>07.70.002</v>
          </cell>
          <cell r="B831" t="str">
            <v>RECOLOCAÇÃO DE CAIBROS</v>
          </cell>
          <cell r="C831" t="str">
            <v>M</v>
          </cell>
          <cell r="D831">
            <v>8.9499999999999993</v>
          </cell>
          <cell r="E831">
            <v>7.2764227642276422</v>
          </cell>
          <cell r="F831" t="str">
            <v>FDE Jan/26</v>
          </cell>
        </row>
        <row r="832">
          <cell r="A832" t="str">
            <v>07.70.003</v>
          </cell>
          <cell r="B832" t="str">
            <v>RECOLOCAÇÃO DE VIGAS</v>
          </cell>
          <cell r="C832" t="str">
            <v>M</v>
          </cell>
          <cell r="D832">
            <v>23.65</v>
          </cell>
          <cell r="E832">
            <v>19.227642276422763</v>
          </cell>
          <cell r="F832" t="str">
            <v>FDE Jan/26</v>
          </cell>
        </row>
        <row r="833">
          <cell r="A833" t="str">
            <v>07.70.010</v>
          </cell>
          <cell r="B833" t="str">
            <v>RECOLOCAÇÃO DE FERRAGEM PARA ESTRUTURA DE MADEIRA</v>
          </cell>
          <cell r="C833" t="str">
            <v>UN</v>
          </cell>
          <cell r="D833">
            <v>22.07</v>
          </cell>
          <cell r="E833">
            <v>17.943089430894311</v>
          </cell>
          <cell r="F833" t="str">
            <v>FDE Jan/26</v>
          </cell>
        </row>
        <row r="834">
          <cell r="A834" t="str">
            <v>07.70.050</v>
          </cell>
          <cell r="B834" t="str">
            <v>RECOLOCAÇÃO DE TELHAS DE BARRO TIPO FRANCESA / ROMANA</v>
          </cell>
          <cell r="C834" t="str">
            <v>M2</v>
          </cell>
          <cell r="D834">
            <v>38.630000000000003</v>
          </cell>
          <cell r="E834">
            <v>31.406504065040654</v>
          </cell>
          <cell r="F834" t="str">
            <v>FDE Jan/26</v>
          </cell>
        </row>
        <row r="835">
          <cell r="A835" t="str">
            <v>07.70.052</v>
          </cell>
          <cell r="B835" t="str">
            <v>RECOLOCAÇÃO DE TELHA DE BARRO TIPO PLAN</v>
          </cell>
          <cell r="C835" t="str">
            <v>M2</v>
          </cell>
          <cell r="D835">
            <v>33.880000000000003</v>
          </cell>
          <cell r="E835">
            <v>27.544715447154474</v>
          </cell>
          <cell r="F835" t="str">
            <v>FDE Jan/26</v>
          </cell>
        </row>
        <row r="836">
          <cell r="A836" t="str">
            <v>07.70.055</v>
          </cell>
          <cell r="B836" t="str">
            <v>RECOLOCAÇÃO DE TELHA DE FIBROCIMENTO, PLÁSTICO OU ALUMÍNIO</v>
          </cell>
          <cell r="C836" t="str">
            <v>M2</v>
          </cell>
          <cell r="D836">
            <v>25.23</v>
          </cell>
          <cell r="E836">
            <v>20.512195121951219</v>
          </cell>
          <cell r="F836" t="str">
            <v>FDE Jan/26</v>
          </cell>
        </row>
        <row r="837">
          <cell r="A837" t="str">
            <v>07.70.080</v>
          </cell>
          <cell r="B837" t="str">
            <v>RECOLOCAÇÃO DE CUMEEIRAS E ESPIGÕES DE BARRO</v>
          </cell>
          <cell r="C837" t="str">
            <v>M</v>
          </cell>
          <cell r="D837">
            <v>27.52</v>
          </cell>
          <cell r="E837">
            <v>22.373983739837399</v>
          </cell>
          <cell r="F837" t="str">
            <v>FDE Jan/26</v>
          </cell>
        </row>
        <row r="838">
          <cell r="A838" t="str">
            <v>07.70.081</v>
          </cell>
          <cell r="B838" t="str">
            <v>RECOLOCAÇÃO DE CUMEEIRAS, ESPIGÕES E RUFOS DE CRFS</v>
          </cell>
          <cell r="C838" t="str">
            <v>M</v>
          </cell>
          <cell r="D838">
            <v>12.61</v>
          </cell>
          <cell r="E838">
            <v>10.252032520325203</v>
          </cell>
          <cell r="F838" t="str">
            <v>FDE Jan/26</v>
          </cell>
        </row>
        <row r="839">
          <cell r="A839" t="str">
            <v>07.70.099</v>
          </cell>
          <cell r="B839" t="str">
            <v>RECOLOCACOES DE COBERTURA</v>
          </cell>
          <cell r="C839" t="str">
            <v>MV</v>
          </cell>
          <cell r="D839">
            <v>710.02</v>
          </cell>
          <cell r="E839">
            <v>577.2520325203252</v>
          </cell>
          <cell r="F839" t="str">
            <v>FDE Jan/26</v>
          </cell>
        </row>
        <row r="840">
          <cell r="A840" t="str">
            <v>07.80.001</v>
          </cell>
          <cell r="B840" t="str">
            <v>RIPAS DE 5 X 1,5 CM G1-C6</v>
          </cell>
          <cell r="C840" t="str">
            <v>M</v>
          </cell>
          <cell r="D840">
            <v>10.039999999999999</v>
          </cell>
          <cell r="E840">
            <v>8.1626016260162597</v>
          </cell>
          <cell r="F840" t="str">
            <v>FDE Jan/26</v>
          </cell>
        </row>
        <row r="841">
          <cell r="A841" t="str">
            <v>07.80.002</v>
          </cell>
          <cell r="B841" t="str">
            <v>CAIBRO DE 5 X 6 CM G1-C6</v>
          </cell>
          <cell r="C841" t="str">
            <v>M</v>
          </cell>
          <cell r="D841">
            <v>22.18</v>
          </cell>
          <cell r="E841">
            <v>18.032520325203251</v>
          </cell>
          <cell r="F841" t="str">
            <v>FDE Jan/26</v>
          </cell>
        </row>
        <row r="842">
          <cell r="A842" t="str">
            <v>07.80.003</v>
          </cell>
          <cell r="B842" t="str">
            <v>TABUA DE 12 X 3 CM G1-C6</v>
          </cell>
          <cell r="C842" t="str">
            <v>M</v>
          </cell>
          <cell r="D842">
            <v>36.33</v>
          </cell>
          <cell r="E842">
            <v>29.536585365853657</v>
          </cell>
          <cell r="F842" t="str">
            <v>FDE Jan/26</v>
          </cell>
        </row>
        <row r="843">
          <cell r="A843" t="str">
            <v>07.80.004</v>
          </cell>
          <cell r="B843" t="str">
            <v>VIGA DE MADEIRA 6 X 12 CM G1-C6</v>
          </cell>
          <cell r="C843" t="str">
            <v>M</v>
          </cell>
          <cell r="D843">
            <v>53.59</v>
          </cell>
          <cell r="E843">
            <v>43.569105691056912</v>
          </cell>
          <cell r="F843" t="str">
            <v>FDE Jan/26</v>
          </cell>
        </row>
        <row r="844">
          <cell r="A844" t="str">
            <v>07.80.005</v>
          </cell>
          <cell r="B844" t="str">
            <v>VIGA DE MADEIRA 6 X 16 CM G1-C6</v>
          </cell>
          <cell r="C844" t="str">
            <v>M</v>
          </cell>
          <cell r="D844">
            <v>73.61</v>
          </cell>
          <cell r="E844">
            <v>59.845528455284551</v>
          </cell>
          <cell r="F844" t="str">
            <v>FDE Jan/26</v>
          </cell>
        </row>
        <row r="845">
          <cell r="A845" t="str">
            <v>07.80.008</v>
          </cell>
          <cell r="B845" t="str">
            <v>SARRAFO APARELHADO 10X2,5CM G1-C2</v>
          </cell>
          <cell r="C845" t="str">
            <v>ML</v>
          </cell>
          <cell r="D845">
            <v>11.8</v>
          </cell>
          <cell r="E845">
            <v>9.5934959349593498</v>
          </cell>
          <cell r="F845" t="str">
            <v>FDE Jan/26</v>
          </cell>
        </row>
        <row r="846">
          <cell r="A846" t="str">
            <v>07.80.009</v>
          </cell>
          <cell r="B846" t="str">
            <v>PECAS ESPECIAIS DE MADEIRA SERRADA G1-C6</v>
          </cell>
          <cell r="C846" t="str">
            <v>M3</v>
          </cell>
          <cell r="D846">
            <v>7225.88</v>
          </cell>
          <cell r="E846">
            <v>5874.6991869918702</v>
          </cell>
          <cell r="F846" t="str">
            <v>FDE Jan/26</v>
          </cell>
        </row>
        <row r="847">
          <cell r="A847" t="str">
            <v>07.80.019</v>
          </cell>
          <cell r="B847" t="str">
            <v>PARAFUSO PARA FIXACAO DE TELHA ONDULADA CRFS</v>
          </cell>
          <cell r="C847" t="str">
            <v>UN</v>
          </cell>
          <cell r="D847">
            <v>7.75</v>
          </cell>
          <cell r="E847">
            <v>6.3008130081300813</v>
          </cell>
          <cell r="F847" t="str">
            <v>FDE Jan/26</v>
          </cell>
        </row>
        <row r="848">
          <cell r="A848" t="str">
            <v>07.80.020</v>
          </cell>
          <cell r="B848" t="str">
            <v>PARAFUSO OU GANCHO P/ FIXACAO TELHA CRFS MODULADA</v>
          </cell>
          <cell r="C848" t="str">
            <v>UN</v>
          </cell>
          <cell r="D848">
            <v>8.39</v>
          </cell>
          <cell r="E848">
            <v>6.821138211382114</v>
          </cell>
          <cell r="F848" t="str">
            <v>FDE Jan/26</v>
          </cell>
        </row>
        <row r="849">
          <cell r="A849" t="str">
            <v>07.80.022</v>
          </cell>
          <cell r="B849" t="str">
            <v>CHAPUZ METÁLICO FERRO 2" X 1/4" ENCONTRO CUMEEIRA/PENDURAL INCLUSIVE PARAFUSOS</v>
          </cell>
          <cell r="C849" t="str">
            <v>UN</v>
          </cell>
          <cell r="D849">
            <v>326.7</v>
          </cell>
          <cell r="E849">
            <v>265.60975609756099</v>
          </cell>
          <cell r="F849" t="str">
            <v>FDE Jan/26</v>
          </cell>
        </row>
        <row r="850">
          <cell r="A850" t="str">
            <v>07.80.023</v>
          </cell>
          <cell r="B850" t="str">
            <v>ESTRIBO/GRAMPO FERRO REDONDO 1/2" INCLUSO CHAPA E PORCAS</v>
          </cell>
          <cell r="C850" t="str">
            <v>UN</v>
          </cell>
          <cell r="D850">
            <v>95.04</v>
          </cell>
          <cell r="E850">
            <v>77.268292682926841</v>
          </cell>
          <cell r="F850" t="str">
            <v>FDE Jan/26</v>
          </cell>
        </row>
        <row r="851">
          <cell r="A851" t="str">
            <v>07.80.024</v>
          </cell>
          <cell r="B851" t="str">
            <v>CHAPUZ METALICO 2X40CM FERRO 2" X 1/4" INCLUSIVE PARAFUSOS</v>
          </cell>
          <cell r="C851" t="str">
            <v>UN</v>
          </cell>
          <cell r="D851">
            <v>185.05</v>
          </cell>
          <cell r="E851">
            <v>150.44715447154474</v>
          </cell>
          <cell r="F851" t="str">
            <v>FDE Jan/26</v>
          </cell>
        </row>
        <row r="852">
          <cell r="A852" t="str">
            <v>07.80.025</v>
          </cell>
          <cell r="B852" t="str">
            <v>TELHA DE CONCRETO COR VERMELHA</v>
          </cell>
          <cell r="C852" t="str">
            <v>M2</v>
          </cell>
          <cell r="D852">
            <v>92.33</v>
          </cell>
          <cell r="E852">
            <v>75.065040650406502</v>
          </cell>
          <cell r="F852" t="str">
            <v>FDE Jan/26</v>
          </cell>
        </row>
        <row r="853">
          <cell r="A853" t="str">
            <v>07.80.026</v>
          </cell>
          <cell r="B853" t="str">
            <v>TELHA DE CONCRETO COR CINZA</v>
          </cell>
          <cell r="C853" t="str">
            <v>M2</v>
          </cell>
          <cell r="D853">
            <v>81.61</v>
          </cell>
          <cell r="E853">
            <v>66.349593495934954</v>
          </cell>
          <cell r="F853" t="str">
            <v>FDE Jan/26</v>
          </cell>
        </row>
        <row r="854">
          <cell r="A854" t="str">
            <v>07.80.027</v>
          </cell>
          <cell r="B854" t="str">
            <v>TELHA GALVALUME / ACO GALV AUTOPORTANTE DOIS APOIOS VÃO MÁXIMO ATÉ 11METROS E=0,80MM H=260MM ACABAMENTO NATURAL</v>
          </cell>
          <cell r="C854" t="str">
            <v>M2</v>
          </cell>
          <cell r="D854">
            <v>168.24</v>
          </cell>
          <cell r="E854">
            <v>136.78048780487805</v>
          </cell>
          <cell r="F854" t="str">
            <v>FDE Jan/26</v>
          </cell>
        </row>
        <row r="855">
          <cell r="A855" t="str">
            <v>07.80.028</v>
          </cell>
          <cell r="B855" t="str">
            <v>TELHA GALVALUME / ACO GALV AUTOPORTANTE DOIS APOIOS VÃO MÁXIMO ATÉ 11 METROS E=0,80MM H=260MM ACABAMENTO NATURAL SANDUICHE DE LÃ DE ROCHA E=50 MM ENVELOPADA</v>
          </cell>
          <cell r="C855" t="str">
            <v>M2</v>
          </cell>
          <cell r="D855">
            <v>364.12</v>
          </cell>
          <cell r="E855">
            <v>296.03252032520328</v>
          </cell>
          <cell r="F855" t="str">
            <v>FDE Jan/26</v>
          </cell>
        </row>
        <row r="856">
          <cell r="A856" t="str">
            <v>07.80.029</v>
          </cell>
          <cell r="B856" t="str">
            <v>TELHA GALVALUME / ACO GALV AUTOPORTANTE DOIS APOIOS VÃO MÁXIMO ATÉ 11 METROS E=0,80MM H=260MM FACE INFERIOR PINTADA SANDUICHE DE LÃ DE ROCHA E=50 MM ENVELOPADA</v>
          </cell>
          <cell r="C856" t="str">
            <v>M2</v>
          </cell>
          <cell r="D856">
            <v>394.92</v>
          </cell>
          <cell r="E856">
            <v>321.07317073170731</v>
          </cell>
          <cell r="F856" t="str">
            <v>FDE Jan/26</v>
          </cell>
        </row>
        <row r="857">
          <cell r="A857" t="str">
            <v>07.80.030</v>
          </cell>
          <cell r="B857" t="str">
            <v>TELHAS CERAMICA TIPO FRANCESA</v>
          </cell>
          <cell r="C857" t="str">
            <v>M2</v>
          </cell>
          <cell r="D857">
            <v>109.07</v>
          </cell>
          <cell r="E857">
            <v>88.674796747967477</v>
          </cell>
          <cell r="F857" t="str">
            <v>FDE Jan/26</v>
          </cell>
        </row>
        <row r="858">
          <cell r="A858" t="str">
            <v>07.80.032</v>
          </cell>
          <cell r="B858" t="str">
            <v>CUMEEIRA E ESPIGAO EMBOCADOS PARA TELHAS CERAMICA</v>
          </cell>
          <cell r="C858" t="str">
            <v>M</v>
          </cell>
          <cell r="D858">
            <v>46.27</v>
          </cell>
          <cell r="E858">
            <v>37.617886178861795</v>
          </cell>
          <cell r="F858" t="str">
            <v>FDE Jan/26</v>
          </cell>
        </row>
        <row r="859">
          <cell r="A859" t="str">
            <v>07.80.033</v>
          </cell>
          <cell r="B859" t="str">
            <v>FECHAMENTO DE OITAO EM TABUA DE 10 X 1CM MACHO-FEMEA P/FORRO G1-C4</v>
          </cell>
          <cell r="C859" t="str">
            <v>M2</v>
          </cell>
          <cell r="D859">
            <v>143.22</v>
          </cell>
          <cell r="E859">
            <v>116.4390243902439</v>
          </cell>
          <cell r="F859" t="str">
            <v>FDE Jan/26</v>
          </cell>
        </row>
        <row r="860">
          <cell r="A860" t="str">
            <v>07.80.035</v>
          </cell>
          <cell r="B860" t="str">
            <v>LIMPEZA DE TELHADO INCLUSIVE REMOÇÃO DO MATERIAL RECOLHIDO</v>
          </cell>
          <cell r="C860" t="str">
            <v>M2</v>
          </cell>
          <cell r="D860">
            <v>10.98</v>
          </cell>
          <cell r="E860">
            <v>8.9268292682926838</v>
          </cell>
          <cell r="F860" t="str">
            <v>FDE Jan/26</v>
          </cell>
        </row>
        <row r="861">
          <cell r="A861" t="str">
            <v>07.80.036</v>
          </cell>
          <cell r="B861" t="str">
            <v>TELHA TECNOLOGIA CRFS MODULADA E=8MM</v>
          </cell>
          <cell r="C861" t="str">
            <v>M2</v>
          </cell>
          <cell r="D861">
            <v>223.31</v>
          </cell>
          <cell r="E861">
            <v>181.55284552845529</v>
          </cell>
          <cell r="F861" t="str">
            <v>FDE Jan/26</v>
          </cell>
        </row>
        <row r="862">
          <cell r="A862" t="str">
            <v>07.80.037</v>
          </cell>
          <cell r="B862" t="str">
            <v>TELHA TECNOLOGIA CRFS TRAPEZOIDAL 44CM E=8MM</v>
          </cell>
          <cell r="C862" t="str">
            <v>M2</v>
          </cell>
          <cell r="D862">
            <v>200.84</v>
          </cell>
          <cell r="E862">
            <v>163.28455284552845</v>
          </cell>
          <cell r="F862" t="str">
            <v>FDE Jan/26</v>
          </cell>
        </row>
        <row r="863">
          <cell r="A863" t="str">
            <v>07.80.039</v>
          </cell>
          <cell r="B863" t="str">
            <v>TELHA TECNOLOGIA CRFS MAXIPLAC  H=125MM E=8MM</v>
          </cell>
          <cell r="C863" t="str">
            <v>M2</v>
          </cell>
          <cell r="D863">
            <v>140.94</v>
          </cell>
          <cell r="E863">
            <v>114.58536585365853</v>
          </cell>
          <cell r="F863" t="str">
            <v>FDE Jan/26</v>
          </cell>
        </row>
        <row r="864">
          <cell r="A864" t="str">
            <v>07.80.040</v>
          </cell>
          <cell r="B864" t="str">
            <v>TELHA TECNOLOGIA CRFS ONDULADA E=6MM</v>
          </cell>
          <cell r="C864" t="str">
            <v>M2</v>
          </cell>
          <cell r="D864">
            <v>53.49</v>
          </cell>
          <cell r="E864">
            <v>43.487804878048784</v>
          </cell>
          <cell r="F864" t="str">
            <v>FDE Jan/26</v>
          </cell>
        </row>
        <row r="865">
          <cell r="A865" t="str">
            <v>07.80.041</v>
          </cell>
          <cell r="B865" t="str">
            <v>TELHA TECNOLOGIA CRFS ONDULADA E=8MM</v>
          </cell>
          <cell r="C865" t="str">
            <v>M2</v>
          </cell>
          <cell r="D865">
            <v>76.33</v>
          </cell>
          <cell r="E865">
            <v>62.056910569105689</v>
          </cell>
          <cell r="F865" t="str">
            <v>FDE Jan/26</v>
          </cell>
        </row>
        <row r="866">
          <cell r="A866" t="str">
            <v>07.80.042</v>
          </cell>
          <cell r="B866" t="str">
            <v>CUMEEIRA NORMAL P/ TELHA TECNOLOGIA CRFS ONDULADA</v>
          </cell>
          <cell r="C866" t="str">
            <v>M</v>
          </cell>
          <cell r="D866">
            <v>84.74</v>
          </cell>
          <cell r="E866">
            <v>68.894308943089428</v>
          </cell>
          <cell r="F866" t="str">
            <v>FDE Jan/26</v>
          </cell>
        </row>
        <row r="867">
          <cell r="A867" t="str">
            <v>07.80.043</v>
          </cell>
          <cell r="B867" t="str">
            <v>CUMEEIRA ARTICULADA P/ TELHA TECNOLOGIA CRFS ONDULADA</v>
          </cell>
          <cell r="C867" t="str">
            <v>M</v>
          </cell>
          <cell r="D867">
            <v>120.8</v>
          </cell>
          <cell r="E867">
            <v>98.211382113821131</v>
          </cell>
          <cell r="F867" t="str">
            <v>FDE Jan/26</v>
          </cell>
        </row>
        <row r="868">
          <cell r="A868" t="str">
            <v>07.80.044</v>
          </cell>
          <cell r="B868" t="str">
            <v>CUMEEIRA SHED P/ TELHA TECNOLOGIA CRFS ONDULADA</v>
          </cell>
          <cell r="C868" t="str">
            <v>M</v>
          </cell>
          <cell r="D868">
            <v>78.760000000000005</v>
          </cell>
          <cell r="E868">
            <v>64.032520325203251</v>
          </cell>
          <cell r="F868" t="str">
            <v>FDE Jan/26</v>
          </cell>
        </row>
        <row r="869">
          <cell r="A869" t="str">
            <v>07.80.045</v>
          </cell>
          <cell r="B869" t="str">
            <v>ESPIGAO NORMAL P/ TELHA TECNOLOGIA CRFS ONDULADA</v>
          </cell>
          <cell r="C869" t="str">
            <v>M</v>
          </cell>
          <cell r="D869">
            <v>78.86</v>
          </cell>
          <cell r="E869">
            <v>64.113821138211378</v>
          </cell>
          <cell r="F869" t="str">
            <v>FDE Jan/26</v>
          </cell>
        </row>
        <row r="870">
          <cell r="A870" t="str">
            <v>07.80.048</v>
          </cell>
          <cell r="B870" t="str">
            <v>ARESTA P/ TELHA TECNOLOGIA CRFS ONDULADA</v>
          </cell>
          <cell r="C870" t="str">
            <v>M</v>
          </cell>
          <cell r="D870">
            <v>78.22</v>
          </cell>
          <cell r="E870">
            <v>63.59349593495935</v>
          </cell>
          <cell r="F870" t="str">
            <v>FDE Jan/26</v>
          </cell>
        </row>
        <row r="871">
          <cell r="A871" t="str">
            <v>07.80.050</v>
          </cell>
          <cell r="B871" t="str">
            <v>RUFO P/ TELHA TECNOLOGIA CRFS ONDULADA</v>
          </cell>
          <cell r="C871" t="str">
            <v>M</v>
          </cell>
          <cell r="D871">
            <v>78.319999999999993</v>
          </cell>
          <cell r="E871">
            <v>63.674796747967477</v>
          </cell>
          <cell r="F871" t="str">
            <v>FDE Jan/26</v>
          </cell>
        </row>
        <row r="872">
          <cell r="A872" t="str">
            <v>07.80.051</v>
          </cell>
          <cell r="B872" t="str">
            <v>FECHAMENTO DE OITAO C/ TELHA TECNOLOGIA CRFS ONDULADA E=8MM</v>
          </cell>
          <cell r="C872" t="str">
            <v>M2</v>
          </cell>
          <cell r="D872">
            <v>76.81</v>
          </cell>
          <cell r="E872">
            <v>62.447154471544721</v>
          </cell>
          <cell r="F872" t="str">
            <v>FDE Jan/26</v>
          </cell>
        </row>
        <row r="873">
          <cell r="A873" t="str">
            <v>07.80.052</v>
          </cell>
          <cell r="B873" t="str">
            <v>CUMEEIRA NORMAL PARA TELHA TECNOLOGIA CRFS MODULADA</v>
          </cell>
          <cell r="C873" t="str">
            <v>M</v>
          </cell>
          <cell r="D873">
            <v>196.31</v>
          </cell>
          <cell r="E873">
            <v>159.60162601626016</v>
          </cell>
          <cell r="F873" t="str">
            <v>FDE Jan/26</v>
          </cell>
        </row>
        <row r="874">
          <cell r="A874" t="str">
            <v>07.80.053</v>
          </cell>
          <cell r="B874" t="str">
            <v>CUMEEIRA ARTICULADA PARA TELHA TECNOLOGIA CRFS MODULADA</v>
          </cell>
          <cell r="C874" t="str">
            <v>M</v>
          </cell>
          <cell r="D874">
            <v>179.33</v>
          </cell>
          <cell r="E874">
            <v>145.79674796747969</v>
          </cell>
          <cell r="F874" t="str">
            <v>FDE Jan/26</v>
          </cell>
        </row>
        <row r="875">
          <cell r="A875" t="str">
            <v>07.80.054</v>
          </cell>
          <cell r="B875" t="str">
            <v>RUFO PARA TELHA TECNOLOGIA CRFS MODULADA</v>
          </cell>
          <cell r="C875" t="str">
            <v>M</v>
          </cell>
          <cell r="D875">
            <v>133.32</v>
          </cell>
          <cell r="E875">
            <v>108.39024390243902</v>
          </cell>
          <cell r="F875" t="str">
            <v>FDE Jan/26</v>
          </cell>
        </row>
        <row r="876">
          <cell r="A876" t="str">
            <v>07.80.055</v>
          </cell>
          <cell r="B876" t="str">
            <v>CUMEEIRA NORMAL PARA TELHA TECNOLOGIA CRFS TRAPEZOIDAL 44CM</v>
          </cell>
          <cell r="C876" t="str">
            <v>M</v>
          </cell>
          <cell r="D876">
            <v>147.80000000000001</v>
          </cell>
          <cell r="E876">
            <v>120.16260162601627</v>
          </cell>
          <cell r="F876" t="str">
            <v>FDE Jan/26</v>
          </cell>
        </row>
        <row r="877">
          <cell r="A877" t="str">
            <v>07.80.056</v>
          </cell>
          <cell r="B877" t="str">
            <v>CUMEEIRA NORMAL PARA TELHA TECNOLOGIA CRFS TRAPEZOIDAL 90CM</v>
          </cell>
          <cell r="C877" t="str">
            <v>M</v>
          </cell>
          <cell r="D877">
            <v>323.77</v>
          </cell>
          <cell r="E877">
            <v>263.22764227642273</v>
          </cell>
          <cell r="F877" t="str">
            <v>FDE Jan/26</v>
          </cell>
        </row>
        <row r="878">
          <cell r="A878" t="str">
            <v>07.80.057</v>
          </cell>
          <cell r="B878" t="str">
            <v>CUMEEIRA ARTICULADA PARA TELHA TECNOLOGIA CRFS TRAPEZOIDAL 90CM</v>
          </cell>
          <cell r="C878" t="str">
            <v>M</v>
          </cell>
          <cell r="D878">
            <v>351.32</v>
          </cell>
          <cell r="E878">
            <v>285.6260162601626</v>
          </cell>
          <cell r="F878" t="str">
            <v>FDE Jan/26</v>
          </cell>
        </row>
        <row r="879">
          <cell r="A879" t="str">
            <v>07.80.058</v>
          </cell>
          <cell r="B879" t="str">
            <v>RUFO PARA TELHA TECNOLOGIA CRFS TRAPEZOIDAL 90CM</v>
          </cell>
          <cell r="C879" t="str">
            <v>M</v>
          </cell>
          <cell r="D879">
            <v>67.069999999999993</v>
          </cell>
          <cell r="E879">
            <v>54.528455284552841</v>
          </cell>
          <cell r="F879" t="str">
            <v>FDE Jan/26</v>
          </cell>
        </row>
        <row r="880">
          <cell r="A880" t="str">
            <v>07.80.059</v>
          </cell>
          <cell r="B880" t="str">
            <v>TELHA DE VIDRO TIPO FRANCESA PARA ILUMINAÇÃO</v>
          </cell>
          <cell r="C880" t="str">
            <v>M2</v>
          </cell>
          <cell r="D880">
            <v>1424.29</v>
          </cell>
          <cell r="E880">
            <v>1157.959349593496</v>
          </cell>
          <cell r="F880" t="str">
            <v>FDE Jan/26</v>
          </cell>
        </row>
        <row r="881">
          <cell r="A881" t="str">
            <v>07.80.062</v>
          </cell>
          <cell r="B881" t="str">
            <v>TELHA DE POLIESTER PERFIL DA CANALETE 90 CM E=1,20MM</v>
          </cell>
          <cell r="C881" t="str">
            <v>M2</v>
          </cell>
          <cell r="D881">
            <v>235.94</v>
          </cell>
          <cell r="E881">
            <v>191.82113821138211</v>
          </cell>
          <cell r="F881" t="str">
            <v>FDE Jan/26</v>
          </cell>
        </row>
        <row r="882">
          <cell r="A882" t="str">
            <v>07.80.064</v>
          </cell>
          <cell r="B882" t="str">
            <v>TELHA DE POLIESTER PERFIL DA MAXIPLAC E=1,20MM</v>
          </cell>
          <cell r="C882" t="str">
            <v>M2</v>
          </cell>
          <cell r="D882">
            <v>150.46</v>
          </cell>
          <cell r="E882">
            <v>122.32520325203252</v>
          </cell>
          <cell r="F882" t="str">
            <v>FDE Jan/26</v>
          </cell>
        </row>
        <row r="883">
          <cell r="A883" t="str">
            <v>07.80.065</v>
          </cell>
          <cell r="B883" t="str">
            <v>TELHA DE POLIESTER PERFIL DA ONDULADA ALUMINIO E=1,20MM</v>
          </cell>
          <cell r="C883" t="str">
            <v>M2</v>
          </cell>
          <cell r="D883">
            <v>120.1</v>
          </cell>
          <cell r="E883">
            <v>97.642276422764226</v>
          </cell>
          <cell r="F883" t="str">
            <v>FDE Jan/26</v>
          </cell>
        </row>
        <row r="884">
          <cell r="A884" t="str">
            <v>07.80.066</v>
          </cell>
          <cell r="B884" t="str">
            <v>TELHA DE POLIESTER PERFIL DA TRAPEZOIDAL ALUMINIO E=1,20MM</v>
          </cell>
          <cell r="C884" t="str">
            <v>M2</v>
          </cell>
          <cell r="D884">
            <v>124.09</v>
          </cell>
          <cell r="E884">
            <v>100.88617886178862</v>
          </cell>
          <cell r="F884" t="str">
            <v>FDE Jan/26</v>
          </cell>
        </row>
        <row r="885">
          <cell r="A885" t="str">
            <v>07.80.087</v>
          </cell>
          <cell r="B885" t="str">
            <v>PARAFUSO PARA FIXACAO TELHA CRFS TRAPEZOIDAL C/ 44CM</v>
          </cell>
          <cell r="C885" t="str">
            <v>UN</v>
          </cell>
          <cell r="D885">
            <v>7.56</v>
          </cell>
          <cell r="E885">
            <v>6.1463414634146343</v>
          </cell>
          <cell r="F885" t="str">
            <v>FDE Jan/26</v>
          </cell>
        </row>
        <row r="886">
          <cell r="A886" t="str">
            <v>07.80.088</v>
          </cell>
          <cell r="B886" t="str">
            <v>PARAFUSO PARA FIXACAO TELHA CRFS TRAPEZOIDAL C/ 90CM</v>
          </cell>
          <cell r="C886" t="str">
            <v>UN</v>
          </cell>
          <cell r="D886">
            <v>7.75</v>
          </cell>
          <cell r="E886">
            <v>6.3008130081300813</v>
          </cell>
          <cell r="F886" t="str">
            <v>FDE Jan/26</v>
          </cell>
        </row>
        <row r="887">
          <cell r="A887" t="str">
            <v>07.80.089</v>
          </cell>
          <cell r="B887" t="str">
            <v>PARAFUSO P/ FIXACAO TELHA CRFS TRAPEZOIDAL C/ 49CM</v>
          </cell>
          <cell r="C887" t="str">
            <v>UN</v>
          </cell>
          <cell r="D887">
            <v>7.56</v>
          </cell>
          <cell r="E887">
            <v>6.1463414634146343</v>
          </cell>
          <cell r="F887" t="str">
            <v>FDE Jan/26</v>
          </cell>
        </row>
        <row r="888">
          <cell r="A888" t="str">
            <v>07.80.090</v>
          </cell>
          <cell r="B888" t="str">
            <v>AMARRACAO DE TELHA CERAMICA COM ARAME DE COBRE</v>
          </cell>
          <cell r="C888" t="str">
            <v>M2</v>
          </cell>
          <cell r="D888">
            <v>23.45</v>
          </cell>
          <cell r="E888">
            <v>19.065040650406505</v>
          </cell>
          <cell r="F888" t="str">
            <v>FDE Jan/26</v>
          </cell>
        </row>
        <row r="889">
          <cell r="A889" t="str">
            <v>07.80.091</v>
          </cell>
          <cell r="B889" t="str">
            <v>EMBOCAMENTO DE BEIRAL EM TELHA CERAMICA</v>
          </cell>
          <cell r="C889" t="str">
            <v>M</v>
          </cell>
          <cell r="D889">
            <v>20.02</v>
          </cell>
          <cell r="E889">
            <v>16.276422764227643</v>
          </cell>
          <cell r="F889" t="str">
            <v>FDE Jan/26</v>
          </cell>
        </row>
        <row r="890">
          <cell r="A890" t="str">
            <v>07.80.099</v>
          </cell>
          <cell r="B890" t="str">
            <v>SERVICOS DE COBERTURA - CONSERVACAO</v>
          </cell>
          <cell r="C890" t="str">
            <v>MV</v>
          </cell>
          <cell r="D890">
            <v>710.02</v>
          </cell>
          <cell r="E890">
            <v>577.2520325203252</v>
          </cell>
          <cell r="F890" t="str">
            <v>FDE Jan/26</v>
          </cell>
        </row>
        <row r="891">
          <cell r="A891" t="str">
            <v>08.01.001</v>
          </cell>
          <cell r="B891" t="str">
            <v>AC-04 ABRIGO E CAVALETE DE 3/4" COMPLETO 85X65X30CM</v>
          </cell>
          <cell r="C891" t="str">
            <v>UN</v>
          </cell>
          <cell r="D891">
            <v>2222.11</v>
          </cell>
          <cell r="E891">
            <v>1806.5934959349595</v>
          </cell>
          <cell r="F891" t="str">
            <v>FDE Jan/26</v>
          </cell>
        </row>
        <row r="892">
          <cell r="A892" t="str">
            <v>08.01.002</v>
          </cell>
          <cell r="B892" t="str">
            <v>AC-05 ABRIGO E CAVALETE DE 1" COMPLETO 85X65X30CM</v>
          </cell>
          <cell r="C892" t="str">
            <v>UN</v>
          </cell>
          <cell r="D892">
            <v>2263.9899999999998</v>
          </cell>
          <cell r="E892">
            <v>1840.6422764227641</v>
          </cell>
          <cell r="F892" t="str">
            <v>FDE Jan/26</v>
          </cell>
        </row>
        <row r="893">
          <cell r="A893" t="str">
            <v>08.01.005</v>
          </cell>
          <cell r="B893" t="str">
            <v>AC-08 ABRIGO E CAVALETE DE 2" COMPLETO 245X110X40CM</v>
          </cell>
          <cell r="C893" t="str">
            <v>UN</v>
          </cell>
          <cell r="D893">
            <v>15668.61</v>
          </cell>
          <cell r="E893">
            <v>12738.707317073171</v>
          </cell>
          <cell r="F893" t="str">
            <v>FDE Jan/26</v>
          </cell>
        </row>
        <row r="894">
          <cell r="A894" t="str">
            <v>08.01.099</v>
          </cell>
          <cell r="B894" t="str">
            <v>SERVICOS EM CAVALETE E ABRIGO</v>
          </cell>
          <cell r="C894" t="str">
            <v>MV</v>
          </cell>
          <cell r="D894">
            <v>710.02</v>
          </cell>
          <cell r="E894">
            <v>577.2520325203252</v>
          </cell>
          <cell r="F894" t="str">
            <v>FDE Jan/26</v>
          </cell>
        </row>
        <row r="895">
          <cell r="A895" t="str">
            <v>08.02.001</v>
          </cell>
          <cell r="B895" t="str">
            <v>AG-04 ABRIGO PARA GAS COM 2 CILINDROS DE 45 KG</v>
          </cell>
          <cell r="C895" t="str">
            <v>UN</v>
          </cell>
          <cell r="D895">
            <v>9967.34</v>
          </cell>
          <cell r="E895">
            <v>8103.5284552845533</v>
          </cell>
          <cell r="F895" t="str">
            <v>FDE Jan/26</v>
          </cell>
        </row>
        <row r="896">
          <cell r="A896" t="str">
            <v>08.02.002</v>
          </cell>
          <cell r="B896" t="str">
            <v>AG-05 ABRIGO PARA GAS COM 4 CILINDROS DE 45 KG</v>
          </cell>
          <cell r="C896" t="str">
            <v>UN</v>
          </cell>
          <cell r="D896">
            <v>16163.53</v>
          </cell>
          <cell r="E896">
            <v>13141.081300813008</v>
          </cell>
          <cell r="F896" t="str">
            <v>FDE Jan/26</v>
          </cell>
        </row>
        <row r="897">
          <cell r="A897" t="str">
            <v>08.02.003</v>
          </cell>
          <cell r="B897" t="str">
            <v>AG-06 ABRIGO PARA GAS COM 6 CILINDROS DE 45 KG</v>
          </cell>
          <cell r="C897" t="str">
            <v>UN</v>
          </cell>
          <cell r="D897">
            <v>21184.03</v>
          </cell>
          <cell r="E897">
            <v>17222.788617886177</v>
          </cell>
          <cell r="F897" t="str">
            <v>FDE Jan/26</v>
          </cell>
        </row>
        <row r="898">
          <cell r="A898" t="str">
            <v>08.02.004</v>
          </cell>
          <cell r="B898" t="str">
            <v>AG-07 ABRIGO PARA MEDIDOR COMGAS 60X60X30CM</v>
          </cell>
          <cell r="C898" t="str">
            <v>UN</v>
          </cell>
          <cell r="D898">
            <v>2317.79</v>
          </cell>
          <cell r="E898">
            <v>1884.3821138211383</v>
          </cell>
          <cell r="F898" t="str">
            <v>FDE Jan/26</v>
          </cell>
        </row>
        <row r="899">
          <cell r="A899" t="str">
            <v>08.02.005</v>
          </cell>
          <cell r="B899" t="str">
            <v>AG-08 ABRIGO PARA GAS COM 2 BUJOES DE 13 KG</v>
          </cell>
          <cell r="C899" t="str">
            <v>UN</v>
          </cell>
          <cell r="D899">
            <v>3374.71</v>
          </cell>
          <cell r="E899">
            <v>2743.6666666666665</v>
          </cell>
          <cell r="F899" t="str">
            <v>FDE Jan/26</v>
          </cell>
        </row>
        <row r="900">
          <cell r="A900" t="str">
            <v>08.02.016</v>
          </cell>
          <cell r="B900" t="str">
            <v>PROTECAO ANTICORROSIVA PARA RAMAIS SOB A TERRA</v>
          </cell>
          <cell r="C900" t="str">
            <v>M</v>
          </cell>
          <cell r="D900">
            <v>33.79</v>
          </cell>
          <cell r="E900">
            <v>27.471544715447155</v>
          </cell>
          <cell r="F900" t="str">
            <v>FDE Jan/26</v>
          </cell>
        </row>
        <row r="901">
          <cell r="A901" t="str">
            <v>08.02.017</v>
          </cell>
          <cell r="B901" t="str">
            <v>PROTECAO MECANICA PARA RAMAIS SOB ATERRA</v>
          </cell>
          <cell r="C901" t="str">
            <v>M</v>
          </cell>
          <cell r="D901">
            <v>16.78</v>
          </cell>
          <cell r="E901">
            <v>13.642276422764228</v>
          </cell>
          <cell r="F901" t="str">
            <v>FDE Jan/26</v>
          </cell>
        </row>
        <row r="902">
          <cell r="A902" t="str">
            <v>08.02.021</v>
          </cell>
          <cell r="B902" t="str">
            <v>VG-01 VALVULA E REGULADOR DE PRESSAO DE GAS</v>
          </cell>
          <cell r="C902" t="str">
            <v>UN</v>
          </cell>
          <cell r="D902">
            <v>981.43</v>
          </cell>
          <cell r="E902">
            <v>797.91056910569102</v>
          </cell>
          <cell r="F902" t="str">
            <v>FDE Jan/26</v>
          </cell>
        </row>
        <row r="903">
          <cell r="A903" t="str">
            <v>08.02.040</v>
          </cell>
          <cell r="B903" t="str">
            <v>TUBO ACO GALV NBR5590-CLASSE PESADA DN 20MM (3/4") INCL CONEXOES</v>
          </cell>
          <cell r="C903" t="str">
            <v>M</v>
          </cell>
          <cell r="D903">
            <v>231.95</v>
          </cell>
          <cell r="E903">
            <v>188.57723577235771</v>
          </cell>
          <cell r="F903" t="str">
            <v>FDE Jan/26</v>
          </cell>
        </row>
        <row r="904">
          <cell r="A904" t="str">
            <v>08.02.041</v>
          </cell>
          <cell r="B904" t="str">
            <v>TUBO ACO GALV NBR5590-CLASSE PESADA DN 25MM (1") INCL CONEXOES</v>
          </cell>
          <cell r="C904" t="str">
            <v>M</v>
          </cell>
          <cell r="D904">
            <v>255.73</v>
          </cell>
          <cell r="E904">
            <v>207.91056910569105</v>
          </cell>
          <cell r="F904" t="str">
            <v>FDE Jan/26</v>
          </cell>
        </row>
        <row r="905">
          <cell r="A905" t="str">
            <v>08.02.042</v>
          </cell>
          <cell r="B905" t="str">
            <v>TUBO ACO GALV NBR5590-CLASSE PESADA DN 32MM (1 1/4") INCL CONEXOES</v>
          </cell>
          <cell r="C905" t="str">
            <v>M</v>
          </cell>
          <cell r="D905">
            <v>305.38</v>
          </cell>
          <cell r="E905">
            <v>248.27642276422765</v>
          </cell>
          <cell r="F905" t="str">
            <v>FDE Jan/26</v>
          </cell>
        </row>
        <row r="906">
          <cell r="A906" t="str">
            <v>08.02.043</v>
          </cell>
          <cell r="B906" t="str">
            <v>TUBO ACO GALV NBR5590-CLASSE PESADA DN 40MM (1 1/2") INCL CONEXOES</v>
          </cell>
          <cell r="C906" t="str">
            <v>M</v>
          </cell>
          <cell r="D906">
            <v>332.67</v>
          </cell>
          <cell r="E906">
            <v>270.46341463414637</v>
          </cell>
          <cell r="F906" t="str">
            <v>FDE Jan/26</v>
          </cell>
        </row>
        <row r="907">
          <cell r="A907" t="str">
            <v>08.02.050</v>
          </cell>
          <cell r="B907" t="str">
            <v>ENVOLVIMENTO C/ TUBO DE PVC DN 150MM EM TUBULACAO DE GAS DE RUA</v>
          </cell>
          <cell r="C907" t="str">
            <v>M</v>
          </cell>
          <cell r="D907">
            <v>53.75</v>
          </cell>
          <cell r="E907">
            <v>43.699186991869922</v>
          </cell>
          <cell r="F907" t="str">
            <v>FDE Jan/26</v>
          </cell>
        </row>
        <row r="908">
          <cell r="A908" t="str">
            <v>08.02.060</v>
          </cell>
          <cell r="B908" t="str">
            <v>TUBO DE COBRE P/ GAS CLASSE A S/COST DN=1/2 (15) SOLDA FOSCOPER</v>
          </cell>
          <cell r="C908" t="str">
            <v>M</v>
          </cell>
          <cell r="D908">
            <v>174.29</v>
          </cell>
          <cell r="E908">
            <v>141.69918699186991</v>
          </cell>
          <cell r="F908" t="str">
            <v>FDE Jan/26</v>
          </cell>
        </row>
        <row r="909">
          <cell r="A909" t="str">
            <v>08.02.061</v>
          </cell>
          <cell r="B909" t="str">
            <v>TUBO DE COBRE P/ GAS CLASSE A S/COST DN=3/4 (22) SOLDA FOSCOPER</v>
          </cell>
          <cell r="C909" t="str">
            <v>M</v>
          </cell>
          <cell r="D909">
            <v>228.67</v>
          </cell>
          <cell r="E909">
            <v>185.91056910569105</v>
          </cell>
          <cell r="F909" t="str">
            <v>FDE Jan/26</v>
          </cell>
        </row>
        <row r="910">
          <cell r="A910" t="str">
            <v>08.02.062</v>
          </cell>
          <cell r="B910" t="str">
            <v>TUBO DE COBRE P/ GAS CLASSE A S/COST DN=1 (28) SOLDA FOSCOPER</v>
          </cell>
          <cell r="C910" t="str">
            <v>M</v>
          </cell>
          <cell r="D910">
            <v>279.36</v>
          </cell>
          <cell r="E910">
            <v>227.1219512195122</v>
          </cell>
          <cell r="F910" t="str">
            <v>FDE Jan/26</v>
          </cell>
        </row>
        <row r="911">
          <cell r="A911" t="str">
            <v>08.02.063</v>
          </cell>
          <cell r="B911" t="str">
            <v>TUBO DE COBRE P/ GAS CLASSE A S/COST DN=1 1/4 (35) SOLDA FOSCOPER</v>
          </cell>
          <cell r="C911" t="str">
            <v>M</v>
          </cell>
          <cell r="D911">
            <v>400.37</v>
          </cell>
          <cell r="E911">
            <v>325.5040650406504</v>
          </cell>
          <cell r="F911" t="str">
            <v>FDE Jan/26</v>
          </cell>
        </row>
        <row r="912">
          <cell r="A912" t="str">
            <v>08.02.064</v>
          </cell>
          <cell r="B912" t="str">
            <v>TUBO DE COBRE P/ GAS CLSSE A S/COST DN=1 1/2 (42) SOLDA FOSCOPER</v>
          </cell>
          <cell r="C912" t="str">
            <v>M</v>
          </cell>
          <cell r="D912">
            <v>477.36</v>
          </cell>
          <cell r="E912">
            <v>388.09756097560978</v>
          </cell>
          <cell r="F912" t="str">
            <v>FDE Jan/26</v>
          </cell>
        </row>
        <row r="913">
          <cell r="A913" t="str">
            <v>08.02.099</v>
          </cell>
          <cell r="B913" t="str">
            <v>SERVICOS EM ABRIGO E REDE DE GAS</v>
          </cell>
          <cell r="C913" t="str">
            <v>MV</v>
          </cell>
          <cell r="D913">
            <v>710.02</v>
          </cell>
          <cell r="E913">
            <v>577.2520325203252</v>
          </cell>
          <cell r="F913" t="str">
            <v>FDE Jan/26</v>
          </cell>
        </row>
        <row r="914">
          <cell r="A914" t="str">
            <v>08.03.001</v>
          </cell>
          <cell r="B914" t="str">
            <v>TUBO ACO GALVANIZ NBR5580-CL MEDIA, DN15MM (1/2") - INCL CONEXOES</v>
          </cell>
          <cell r="C914" t="str">
            <v>M</v>
          </cell>
          <cell r="D914">
            <v>87.47</v>
          </cell>
          <cell r="E914">
            <v>71.113821138211378</v>
          </cell>
          <cell r="F914" t="str">
            <v>FDE Jan/26</v>
          </cell>
        </row>
        <row r="915">
          <cell r="A915" t="str">
            <v>08.03.002</v>
          </cell>
          <cell r="B915" t="str">
            <v>TUBO ACO GALVANIZ NBR5580-CL MEDIA, DN20MM (3/4") - INCL CONEXOES</v>
          </cell>
          <cell r="C915" t="str">
            <v>M</v>
          </cell>
          <cell r="D915">
            <v>98.86</v>
          </cell>
          <cell r="E915">
            <v>80.373983739837399</v>
          </cell>
          <cell r="F915" t="str">
            <v>FDE Jan/26</v>
          </cell>
        </row>
        <row r="916">
          <cell r="A916" t="str">
            <v>08.03.003</v>
          </cell>
          <cell r="B916" t="str">
            <v>TUBO ACO GALVANIZ NBR5580-CL MEDIA, DN25MM (1") - INCL. CONEXOES</v>
          </cell>
          <cell r="C916" t="str">
            <v>M</v>
          </cell>
          <cell r="D916">
            <v>134.46</v>
          </cell>
          <cell r="E916">
            <v>109.31707317073172</v>
          </cell>
          <cell r="F916" t="str">
            <v>FDE Jan/26</v>
          </cell>
        </row>
        <row r="917">
          <cell r="A917" t="str">
            <v>08.03.004</v>
          </cell>
          <cell r="B917" t="str">
            <v>TUBO ACO GALVANIZ NBR 5580-CL MEDIA, DN32MM (1 1/4")-INCL CONEXOES</v>
          </cell>
          <cell r="C917" t="str">
            <v>M</v>
          </cell>
          <cell r="D917">
            <v>160.32</v>
          </cell>
          <cell r="E917">
            <v>130.34146341463415</v>
          </cell>
          <cell r="F917" t="str">
            <v>FDE Jan/26</v>
          </cell>
        </row>
        <row r="918">
          <cell r="A918" t="str">
            <v>08.03.005</v>
          </cell>
          <cell r="B918" t="str">
            <v>TUBO ACO GALVANIZ NBR5580-CL MEDIA, DN40MM (1 1/2")-INCL CONEXOES</v>
          </cell>
          <cell r="C918" t="str">
            <v>M</v>
          </cell>
          <cell r="D918">
            <v>183.77</v>
          </cell>
          <cell r="E918">
            <v>149.40650406504065</v>
          </cell>
          <cell r="F918" t="str">
            <v>FDE Jan/26</v>
          </cell>
        </row>
        <row r="919">
          <cell r="A919" t="str">
            <v>08.03.006</v>
          </cell>
          <cell r="B919" t="str">
            <v>TUBO ACO GALVANIZ NBR5580-CL MEDIA, DN50MM (2") - INCL CONEXOES</v>
          </cell>
          <cell r="C919" t="str">
            <v>M</v>
          </cell>
          <cell r="D919">
            <v>228.18</v>
          </cell>
          <cell r="E919">
            <v>185.51219512195124</v>
          </cell>
          <cell r="F919" t="str">
            <v>FDE Jan/26</v>
          </cell>
        </row>
        <row r="920">
          <cell r="A920" t="str">
            <v>08.03.007</v>
          </cell>
          <cell r="B920" t="str">
            <v>TUBO ACO GALVANIZ NBR5580-CL MEDIA, DN65MM (2 1/2") - INCL CONEXOES</v>
          </cell>
          <cell r="C920" t="str">
            <v>M</v>
          </cell>
          <cell r="D920">
            <v>276.27999999999997</v>
          </cell>
          <cell r="E920">
            <v>224.61788617886177</v>
          </cell>
          <cell r="F920" t="str">
            <v>FDE Jan/26</v>
          </cell>
        </row>
        <row r="921">
          <cell r="A921" t="str">
            <v>08.03.008</v>
          </cell>
          <cell r="B921" t="str">
            <v>TUBO ACO GALVANIZ NBR5580-CL MEDIA, DN80MM (3")-INCL CONEXOES</v>
          </cell>
          <cell r="C921" t="str">
            <v>M</v>
          </cell>
          <cell r="D921">
            <v>308.66000000000003</v>
          </cell>
          <cell r="E921">
            <v>250.94308943089433</v>
          </cell>
          <cell r="F921" t="str">
            <v>FDE Jan/26</v>
          </cell>
        </row>
        <row r="922">
          <cell r="A922" t="str">
            <v>08.03.009</v>
          </cell>
          <cell r="B922" t="str">
            <v>TUBO ACO GALVANIZ NBR5580-CL MEDIA, DN100MM (4")-INCL CONEXOES</v>
          </cell>
          <cell r="C922" t="str">
            <v>M</v>
          </cell>
          <cell r="D922">
            <v>412.16</v>
          </cell>
          <cell r="E922">
            <v>335.08943089430898</v>
          </cell>
          <cell r="F922" t="str">
            <v>FDE Jan/26</v>
          </cell>
        </row>
        <row r="923">
          <cell r="A923" t="str">
            <v>08.03.010</v>
          </cell>
          <cell r="B923" t="str">
            <v>TUBO ACO GALVANIZ NBR5580-CL MEDIA, DN 150MM (6") - INCL CONEXOES</v>
          </cell>
          <cell r="C923" t="str">
            <v>M</v>
          </cell>
          <cell r="D923">
            <v>700.32</v>
          </cell>
          <cell r="E923">
            <v>569.36585365853659</v>
          </cell>
          <cell r="F923" t="str">
            <v>FDE Jan/26</v>
          </cell>
        </row>
        <row r="924">
          <cell r="A924" t="str">
            <v>08.03.012</v>
          </cell>
          <cell r="B924" t="str">
            <v>PROTECAO ANTICORROSIVA PARA RAMAIS SOB A TERRA</v>
          </cell>
          <cell r="C924" t="str">
            <v>M</v>
          </cell>
          <cell r="D924">
            <v>33.79</v>
          </cell>
          <cell r="E924">
            <v>27.471544715447155</v>
          </cell>
          <cell r="F924" t="str">
            <v>FDE Jan/26</v>
          </cell>
        </row>
        <row r="925">
          <cell r="A925" t="str">
            <v>08.03.015</v>
          </cell>
          <cell r="B925" t="str">
            <v>TUBO PVC RÍGIDO JUNTA SOLDÁVEL DE 20 INCL CONEXÕES</v>
          </cell>
          <cell r="C925" t="str">
            <v>M</v>
          </cell>
          <cell r="D925">
            <v>29.46</v>
          </cell>
          <cell r="E925">
            <v>23.951219512195124</v>
          </cell>
          <cell r="F925" t="str">
            <v>FDE Jan/26</v>
          </cell>
        </row>
        <row r="926">
          <cell r="A926" t="str">
            <v>08.03.016</v>
          </cell>
          <cell r="B926" t="str">
            <v>TUBO PVC RÍGIDO JUNTA SOLDÁVEL DE 25 INCL CONEXÕES</v>
          </cell>
          <cell r="C926" t="str">
            <v>M</v>
          </cell>
          <cell r="D926">
            <v>32.79</v>
          </cell>
          <cell r="E926">
            <v>26.658536585365852</v>
          </cell>
          <cell r="F926" t="str">
            <v>FDE Jan/26</v>
          </cell>
        </row>
        <row r="927">
          <cell r="A927" t="str">
            <v>08.03.017</v>
          </cell>
          <cell r="B927" t="str">
            <v>TUBO PVC RÍGIDO JUNTA SOLDÁVEL DE 32 INCL CONEXÕES</v>
          </cell>
          <cell r="C927" t="str">
            <v>M</v>
          </cell>
          <cell r="D927">
            <v>43.74</v>
          </cell>
          <cell r="E927">
            <v>35.560975609756099</v>
          </cell>
          <cell r="F927" t="str">
            <v>FDE Jan/26</v>
          </cell>
        </row>
        <row r="928">
          <cell r="A928" t="str">
            <v>08.03.018</v>
          </cell>
          <cell r="B928" t="str">
            <v>TUBO PVC RÍGIDO JUNTA SOLDÁVEL DE 40 INCL CONEXÕES</v>
          </cell>
          <cell r="C928" t="str">
            <v>M</v>
          </cell>
          <cell r="D928">
            <v>60.17</v>
          </cell>
          <cell r="E928">
            <v>48.918699186991873</v>
          </cell>
          <cell r="F928" t="str">
            <v>FDE Jan/26</v>
          </cell>
        </row>
        <row r="929">
          <cell r="A929" t="str">
            <v>08.03.019</v>
          </cell>
          <cell r="B929" t="str">
            <v>TUBO PVC RÍGIDO JUNTA SOLDÁVEL DE 50 INCL CONEXÕES</v>
          </cell>
          <cell r="C929" t="str">
            <v>M</v>
          </cell>
          <cell r="D929">
            <v>63.52</v>
          </cell>
          <cell r="E929">
            <v>51.642276422764233</v>
          </cell>
          <cell r="F929" t="str">
            <v>FDE Jan/26</v>
          </cell>
        </row>
        <row r="930">
          <cell r="A930" t="str">
            <v>08.03.020</v>
          </cell>
          <cell r="B930" t="str">
            <v>TUBO PVC RÍGIDO JUNTA SOLDÁVEL DE 60 INCL CONEXÕES</v>
          </cell>
          <cell r="C930" t="str">
            <v>M</v>
          </cell>
          <cell r="D930">
            <v>98.97</v>
          </cell>
          <cell r="E930">
            <v>80.463414634146346</v>
          </cell>
          <cell r="F930" t="str">
            <v>FDE Jan/26</v>
          </cell>
        </row>
        <row r="931">
          <cell r="A931" t="str">
            <v>08.03.021</v>
          </cell>
          <cell r="B931" t="str">
            <v>TUBO PVC RÍGIDO JUNTA SOLDÁVEL DE 75 INCL CONEXÕES</v>
          </cell>
          <cell r="C931" t="str">
            <v>M</v>
          </cell>
          <cell r="D931">
            <v>132.91</v>
          </cell>
          <cell r="E931">
            <v>108.0569105691057</v>
          </cell>
          <cell r="F931" t="str">
            <v>FDE Jan/26</v>
          </cell>
        </row>
        <row r="932">
          <cell r="A932" t="str">
            <v>08.03.022</v>
          </cell>
          <cell r="B932" t="str">
            <v>TUBO PVC RÍGIDO JUNTA SOLDÁVEL DE 85 INCL CONEXÕES</v>
          </cell>
          <cell r="C932" t="str">
            <v>M</v>
          </cell>
          <cell r="D932">
            <v>151.78</v>
          </cell>
          <cell r="E932">
            <v>123.39837398373984</v>
          </cell>
          <cell r="F932" t="str">
            <v>FDE Jan/26</v>
          </cell>
        </row>
        <row r="933">
          <cell r="A933" t="str">
            <v>08.03.023</v>
          </cell>
          <cell r="B933" t="str">
            <v>TUBO PVC RÍGIDO JUNTA SOLDÁVEL DE 110 INCL CONEXÕES</v>
          </cell>
          <cell r="C933" t="str">
            <v>M</v>
          </cell>
          <cell r="D933">
            <v>223.12</v>
          </cell>
          <cell r="E933">
            <v>181.39837398373984</v>
          </cell>
          <cell r="F933" t="str">
            <v>FDE Jan/26</v>
          </cell>
        </row>
        <row r="934">
          <cell r="A934" t="str">
            <v>08.03.099</v>
          </cell>
          <cell r="B934" t="str">
            <v>SERVICOS EM REDE DE AGUA FRIA</v>
          </cell>
          <cell r="C934" t="str">
            <v>MV</v>
          </cell>
          <cell r="D934">
            <v>710.02</v>
          </cell>
          <cell r="E934">
            <v>577.2520325203252</v>
          </cell>
          <cell r="F934" t="str">
            <v>FDE Jan/26</v>
          </cell>
        </row>
        <row r="935">
          <cell r="A935" t="str">
            <v>08.04.001</v>
          </cell>
          <cell r="B935" t="str">
            <v>REGISTRO DE GAVETA BRUTO DN 15MM (1/2")</v>
          </cell>
          <cell r="C935" t="str">
            <v>UN</v>
          </cell>
          <cell r="D935">
            <v>86.54</v>
          </cell>
          <cell r="E935">
            <v>70.357723577235774</v>
          </cell>
          <cell r="F935" t="str">
            <v>FDE Jan/26</v>
          </cell>
        </row>
        <row r="936">
          <cell r="A936" t="str">
            <v>08.04.002</v>
          </cell>
          <cell r="B936" t="str">
            <v>REGISTRO DE GAVETA BRUTO DN 20MM (3/4")</v>
          </cell>
          <cell r="C936" t="str">
            <v>UN</v>
          </cell>
          <cell r="D936">
            <v>104.04</v>
          </cell>
          <cell r="E936">
            <v>84.585365853658544</v>
          </cell>
          <cell r="F936" t="str">
            <v>FDE Jan/26</v>
          </cell>
        </row>
        <row r="937">
          <cell r="A937" t="str">
            <v>08.04.003</v>
          </cell>
          <cell r="B937" t="str">
            <v>REGISTRO DE GAVETA BRUTO DN 25MM (1")</v>
          </cell>
          <cell r="C937" t="str">
            <v>UN</v>
          </cell>
          <cell r="D937">
            <v>116.27</v>
          </cell>
          <cell r="E937">
            <v>94.528455284552848</v>
          </cell>
          <cell r="F937" t="str">
            <v>FDE Jan/26</v>
          </cell>
        </row>
        <row r="938">
          <cell r="A938" t="str">
            <v>08.04.004</v>
          </cell>
          <cell r="B938" t="str">
            <v>REGISTRO DE GAVETA BRUTO DN 32MM (1 1/4")</v>
          </cell>
          <cell r="C938" t="str">
            <v>UN</v>
          </cell>
          <cell r="D938">
            <v>166.87</v>
          </cell>
          <cell r="E938">
            <v>135.66666666666669</v>
          </cell>
          <cell r="F938" t="str">
            <v>FDE Jan/26</v>
          </cell>
        </row>
        <row r="939">
          <cell r="A939" t="str">
            <v>08.04.005</v>
          </cell>
          <cell r="B939" t="str">
            <v>REGISTRO DE GAVETA BRUTO DN 40MM 1 1/2"</v>
          </cell>
          <cell r="C939" t="str">
            <v>UN</v>
          </cell>
          <cell r="D939">
            <v>189.94</v>
          </cell>
          <cell r="E939">
            <v>154.42276422764229</v>
          </cell>
          <cell r="F939" t="str">
            <v>FDE Jan/26</v>
          </cell>
        </row>
        <row r="940">
          <cell r="A940" t="str">
            <v>08.04.006</v>
          </cell>
          <cell r="B940" t="str">
            <v>REGISTRO DE GAVETA BRUTO DN 50MM (2")</v>
          </cell>
          <cell r="C940" t="str">
            <v>UN</v>
          </cell>
          <cell r="D940">
            <v>276.55</v>
          </cell>
          <cell r="E940">
            <v>224.83739837398375</v>
          </cell>
          <cell r="F940" t="str">
            <v>FDE Jan/26</v>
          </cell>
        </row>
        <row r="941">
          <cell r="A941" t="str">
            <v>08.04.007</v>
          </cell>
          <cell r="B941" t="str">
            <v>REGISTRO DE GAVETA BRUTO DN 65MM (2 1/2")</v>
          </cell>
          <cell r="C941" t="str">
            <v>UN</v>
          </cell>
          <cell r="D941">
            <v>546.33000000000004</v>
          </cell>
          <cell r="E941">
            <v>444.17073170731709</v>
          </cell>
          <cell r="F941" t="str">
            <v>FDE Jan/26</v>
          </cell>
        </row>
        <row r="942">
          <cell r="A942" t="str">
            <v>08.04.008</v>
          </cell>
          <cell r="B942" t="str">
            <v>REGISTRO DE GAVETA BRUTO DN 80MM (3")</v>
          </cell>
          <cell r="C942" t="str">
            <v>UN</v>
          </cell>
          <cell r="D942">
            <v>869.18</v>
          </cell>
          <cell r="E942">
            <v>706.65040650406502</v>
          </cell>
          <cell r="F942" t="str">
            <v>FDE Jan/26</v>
          </cell>
        </row>
        <row r="943">
          <cell r="A943" t="str">
            <v>08.04.009</v>
          </cell>
          <cell r="B943" t="str">
            <v>REGISTRO DE GAVETA BRUTO DN 100MM (4")</v>
          </cell>
          <cell r="C943" t="str">
            <v>UN</v>
          </cell>
          <cell r="D943">
            <v>1475.99</v>
          </cell>
          <cell r="E943">
            <v>1199.9918699186992</v>
          </cell>
          <cell r="F943" t="str">
            <v>FDE Jan/26</v>
          </cell>
        </row>
        <row r="944">
          <cell r="A944" t="str">
            <v>08.04.015</v>
          </cell>
          <cell r="B944" t="str">
            <v>REGISTRO DE PRESSAO BRUTO DE 1/2"</v>
          </cell>
          <cell r="C944" t="str">
            <v>UN</v>
          </cell>
          <cell r="D944">
            <v>107.97</v>
          </cell>
          <cell r="E944">
            <v>87.780487804878049</v>
          </cell>
          <cell r="F944" t="str">
            <v>FDE Jan/26</v>
          </cell>
        </row>
        <row r="945">
          <cell r="A945" t="str">
            <v>08.04.016</v>
          </cell>
          <cell r="B945" t="str">
            <v>REGISTRO DE PRESSAO BRUTO DE 3/4"</v>
          </cell>
          <cell r="C945" t="str">
            <v>UN</v>
          </cell>
          <cell r="D945">
            <v>121.39</v>
          </cell>
          <cell r="E945">
            <v>98.691056910569102</v>
          </cell>
          <cell r="F945" t="str">
            <v>FDE Jan/26</v>
          </cell>
        </row>
        <row r="946">
          <cell r="A946" t="str">
            <v>08.04.021</v>
          </cell>
          <cell r="B946" t="str">
            <v>REGISTRO DE GAVETA COM CANOPLA CROMADA DN 15MM (1/2")</v>
          </cell>
          <cell r="C946" t="str">
            <v>UN</v>
          </cell>
          <cell r="D946">
            <v>108.68</v>
          </cell>
          <cell r="E946">
            <v>88.357723577235774</v>
          </cell>
          <cell r="F946" t="str">
            <v>FDE Jan/26</v>
          </cell>
        </row>
        <row r="947">
          <cell r="A947" t="str">
            <v>08.04.022</v>
          </cell>
          <cell r="B947" t="str">
            <v>REGISTRO DE GAVETA COM CANOPLA CROMADA DN 20MM (3/4")</v>
          </cell>
          <cell r="C947" t="str">
            <v>UN</v>
          </cell>
          <cell r="D947">
            <v>103.66</v>
          </cell>
          <cell r="E947">
            <v>84.276422764227647</v>
          </cell>
          <cell r="F947" t="str">
            <v>FDE Jan/26</v>
          </cell>
        </row>
        <row r="948">
          <cell r="A948" t="str">
            <v>08.04.023</v>
          </cell>
          <cell r="B948" t="str">
            <v>REGISTRO DE GAVETA COM CANOPLA CROMADA DN 25MM (1")</v>
          </cell>
          <cell r="C948" t="str">
            <v>UN</v>
          </cell>
          <cell r="D948">
            <v>145.88</v>
          </cell>
          <cell r="E948">
            <v>118.60162601626016</v>
          </cell>
          <cell r="F948" t="str">
            <v>FDE Jan/26</v>
          </cell>
        </row>
        <row r="949">
          <cell r="A949" t="str">
            <v>08.04.024</v>
          </cell>
          <cell r="B949" t="str">
            <v>REGISTRO DE GAVETA COM CANOPLA CROMADA DN 32MM (1 1/4")</v>
          </cell>
          <cell r="C949" t="str">
            <v>UN</v>
          </cell>
          <cell r="D949">
            <v>187.84</v>
          </cell>
          <cell r="E949">
            <v>152.71544715447155</v>
          </cell>
          <cell r="F949" t="str">
            <v>FDE Jan/26</v>
          </cell>
        </row>
        <row r="950">
          <cell r="A950" t="str">
            <v>08.04.025</v>
          </cell>
          <cell r="B950" t="str">
            <v>REGISTRO DE GAVETA COM CANOPLA CROMADA DN 40MM (1 1/2")</v>
          </cell>
          <cell r="C950" t="str">
            <v>UN</v>
          </cell>
          <cell r="D950">
            <v>237.73</v>
          </cell>
          <cell r="E950">
            <v>193.27642276422765</v>
          </cell>
          <cell r="F950" t="str">
            <v>FDE Jan/26</v>
          </cell>
        </row>
        <row r="951">
          <cell r="A951" t="str">
            <v>08.04.031</v>
          </cell>
          <cell r="B951" t="str">
            <v>REGISTRO DE PRESSAO C/ CANOPLA CROMADA DN 15MM (1/2")</v>
          </cell>
          <cell r="C951" t="str">
            <v>UN</v>
          </cell>
          <cell r="D951">
            <v>111.53</v>
          </cell>
          <cell r="E951">
            <v>90.674796747967477</v>
          </cell>
          <cell r="F951" t="str">
            <v>FDE Jan/26</v>
          </cell>
        </row>
        <row r="952">
          <cell r="A952" t="str">
            <v>08.04.032</v>
          </cell>
          <cell r="B952" t="str">
            <v>REGISTRO DE PRESSAO C/ CANOPLA CROMADA DN 20MM (3/4")</v>
          </cell>
          <cell r="C952" t="str">
            <v>UN</v>
          </cell>
          <cell r="D952">
            <v>95.62</v>
          </cell>
          <cell r="E952">
            <v>77.739837398373993</v>
          </cell>
          <cell r="F952" t="str">
            <v>FDE Jan/26</v>
          </cell>
        </row>
        <row r="953">
          <cell r="A953" t="str">
            <v>08.04.043</v>
          </cell>
          <cell r="B953" t="str">
            <v>VALVULA DE DESCARGA C/ REG INCORP DN=32MM(1 1/4) ACAB ANTIVANDALISMO</v>
          </cell>
          <cell r="C953" t="str">
            <v>UN</v>
          </cell>
          <cell r="D953">
            <v>634.08000000000004</v>
          </cell>
          <cell r="E953">
            <v>515.51219512195121</v>
          </cell>
          <cell r="F953" t="str">
            <v>FDE Jan/26</v>
          </cell>
        </row>
        <row r="954">
          <cell r="A954" t="str">
            <v>08.04.044</v>
          </cell>
          <cell r="B954" t="str">
            <v>VALVULA DE DESCARGA C/ REG INCORP DN=40MM(1 1/2) ACAB ANTIVANDALISMO</v>
          </cell>
          <cell r="C954" t="str">
            <v>UN</v>
          </cell>
          <cell r="D954">
            <v>711.36</v>
          </cell>
          <cell r="E954">
            <v>578.34146341463418</v>
          </cell>
          <cell r="F954" t="str">
            <v>FDE Jan/26</v>
          </cell>
        </row>
        <row r="955">
          <cell r="A955" t="str">
            <v>08.04.048</v>
          </cell>
          <cell r="B955" t="str">
            <v>VALVULA DE DESCARGA DE FECHAMENTO AUTOMATICO PARA MICTORIO</v>
          </cell>
          <cell r="C955" t="str">
            <v>UN</v>
          </cell>
          <cell r="D955">
            <v>727.64</v>
          </cell>
          <cell r="E955">
            <v>591.57723577235777</v>
          </cell>
          <cell r="F955" t="str">
            <v>FDE Jan/26</v>
          </cell>
        </row>
        <row r="956">
          <cell r="A956" t="str">
            <v>08.04.051</v>
          </cell>
          <cell r="B956" t="str">
            <v>VALVULA DE DESCARGA C/REG INCORP DN 32MM (1 1/4") C/ ACAB SIMPLES</v>
          </cell>
          <cell r="C956" t="str">
            <v>UN</v>
          </cell>
          <cell r="D956">
            <v>434.47</v>
          </cell>
          <cell r="E956">
            <v>353.22764227642278</v>
          </cell>
          <cell r="F956" t="str">
            <v>FDE Jan/26</v>
          </cell>
        </row>
        <row r="957">
          <cell r="A957" t="str">
            <v>08.04.052</v>
          </cell>
          <cell r="B957" t="str">
            <v>VALVULA DE DESCARGA C/REG INCORP DN 40MM (1 1/2") C/ ACAB SIMPLES</v>
          </cell>
          <cell r="C957" t="str">
            <v>UN</v>
          </cell>
          <cell r="D957">
            <v>532.34</v>
          </cell>
          <cell r="E957">
            <v>432.79674796747969</v>
          </cell>
          <cell r="F957" t="str">
            <v>FDE Jan/26</v>
          </cell>
        </row>
        <row r="958">
          <cell r="A958" t="str">
            <v>08.04.053</v>
          </cell>
          <cell r="B958" t="str">
            <v>VALVULA DE DESCARGA C/ACIONAMENTO DUPLO FLUXO REGISTRO E ACABAM. DN 32MM 1 1/4"</v>
          </cell>
          <cell r="C958" t="str">
            <v>UN</v>
          </cell>
          <cell r="D958">
            <v>559.25</v>
          </cell>
          <cell r="E958">
            <v>454.67479674796749</v>
          </cell>
          <cell r="F958" t="str">
            <v>FDE Jan/26</v>
          </cell>
        </row>
        <row r="959">
          <cell r="A959" t="str">
            <v>08.04.054</v>
          </cell>
          <cell r="B959" t="str">
            <v>VALVULA DE DESCARGA C/ACIONAMENTO DUPLO FLUXO REGISTRO E ACABAM. DN 40MM 1 1/2"</v>
          </cell>
          <cell r="C959" t="str">
            <v>UN</v>
          </cell>
          <cell r="D959">
            <v>614.30999999999995</v>
          </cell>
          <cell r="E959">
            <v>499.43902439024384</v>
          </cell>
          <cell r="F959" t="str">
            <v>FDE Jan/26</v>
          </cell>
        </row>
        <row r="960">
          <cell r="A960" t="str">
            <v>08.04.060</v>
          </cell>
          <cell r="B960" t="str">
            <v>ENVELOPE DE CONCRETO PARA DUTOS</v>
          </cell>
          <cell r="C960" t="str">
            <v>M</v>
          </cell>
          <cell r="D960">
            <v>27.3</v>
          </cell>
          <cell r="E960">
            <v>22.195121951219512</v>
          </cell>
          <cell r="F960" t="str">
            <v>FDE Jan/26</v>
          </cell>
        </row>
        <row r="961">
          <cell r="A961" t="str">
            <v>08.04.099</v>
          </cell>
          <cell r="B961" t="str">
            <v>SERVICOS EM REDE DE AGUA FRIA</v>
          </cell>
          <cell r="C961" t="str">
            <v>MV</v>
          </cell>
          <cell r="D961">
            <v>710.02</v>
          </cell>
          <cell r="E961">
            <v>577.2520325203252</v>
          </cell>
          <cell r="F961" t="str">
            <v>FDE Jan/26</v>
          </cell>
        </row>
        <row r="962">
          <cell r="A962" t="str">
            <v>08.05.005</v>
          </cell>
          <cell r="B962" t="str">
            <v>TUBO DE COBRE NBR13206 CLASSE "E" DN 15MM (1/2") AGUA QUENTE INCL CONEXOES</v>
          </cell>
          <cell r="C962" t="str">
            <v>M</v>
          </cell>
          <cell r="D962">
            <v>63.68</v>
          </cell>
          <cell r="E962">
            <v>51.772357723577237</v>
          </cell>
          <cell r="F962" t="str">
            <v>FDE Jan/26</v>
          </cell>
        </row>
        <row r="963">
          <cell r="A963" t="str">
            <v>08.05.006</v>
          </cell>
          <cell r="B963" t="str">
            <v>TUBO DE COBRE NBR13206 CLASSE "E" DN 22MM (3/4") AGUA QUENTE INCL CONEXOES</v>
          </cell>
          <cell r="C963" t="str">
            <v>M</v>
          </cell>
          <cell r="D963">
            <v>95.26</v>
          </cell>
          <cell r="E963">
            <v>77.447154471544721</v>
          </cell>
          <cell r="F963" t="str">
            <v>FDE Jan/26</v>
          </cell>
        </row>
        <row r="964">
          <cell r="A964" t="str">
            <v>08.05.007</v>
          </cell>
          <cell r="B964" t="str">
            <v>TUBO DE COBRE NBR13206 CLASSE "E" DN 28MM (1") AGUA QUENTE INCL CONEXOES</v>
          </cell>
          <cell r="C964" t="str">
            <v>M</v>
          </cell>
          <cell r="D964">
            <v>125.09</v>
          </cell>
          <cell r="E964">
            <v>101.69918699186992</v>
          </cell>
          <cell r="F964" t="str">
            <v>FDE Jan/26</v>
          </cell>
        </row>
        <row r="965">
          <cell r="A965" t="str">
            <v>08.05.008</v>
          </cell>
          <cell r="B965" t="str">
            <v>TUBO DE COBRE NBR13206 CLASSE "E" DN 35MM (1 1/4") AGUA QUENTE INCL CONEXOES</v>
          </cell>
          <cell r="C965" t="str">
            <v>M</v>
          </cell>
          <cell r="D965">
            <v>210.13</v>
          </cell>
          <cell r="E965">
            <v>170.83739837398375</v>
          </cell>
          <cell r="F965" t="str">
            <v>FDE Jan/26</v>
          </cell>
        </row>
        <row r="966">
          <cell r="A966" t="str">
            <v>08.05.009</v>
          </cell>
          <cell r="B966" t="str">
            <v>TUBO DE COBRE NBR13206 CLASSE "E" DN 15 MM (1/2") AGUA QUENTE INCL CONEXOES COM ISOLAÇAO TERMICA POLIETIL EXPANDIDO</v>
          </cell>
          <cell r="C966" t="str">
            <v>M</v>
          </cell>
          <cell r="D966">
            <v>70.56</v>
          </cell>
          <cell r="E966">
            <v>57.365853658536587</v>
          </cell>
          <cell r="F966" t="str">
            <v>FDE Jan/26</v>
          </cell>
        </row>
        <row r="967">
          <cell r="A967" t="str">
            <v>08.05.010</v>
          </cell>
          <cell r="B967" t="str">
            <v>TUBO DE COBRE NBR13206 CLASSE "E" DN 22 MM (3/4") AGUA QUENTE INCL CONEXOES COM ISOLAÇAO TERMICA POLIETIL EXPANDIDO</v>
          </cell>
          <cell r="C967" t="str">
            <v>M</v>
          </cell>
          <cell r="D967">
            <v>102.14</v>
          </cell>
          <cell r="E967">
            <v>83.040650406504071</v>
          </cell>
          <cell r="F967" t="str">
            <v>FDE Jan/26</v>
          </cell>
        </row>
        <row r="968">
          <cell r="A968" t="str">
            <v>08.05.011</v>
          </cell>
          <cell r="B968" t="str">
            <v>TUBO DE COBRE NBR13206 CLASSE "E" DN 28 MM (1") AGUA QUENTE INCL CONEXOES COM ISOLAÇAO TERMICA POLIETIL EXPANDIDO</v>
          </cell>
          <cell r="C968" t="str">
            <v>M</v>
          </cell>
          <cell r="D968">
            <v>133.43</v>
          </cell>
          <cell r="E968">
            <v>108.47967479674797</v>
          </cell>
          <cell r="F968" t="str">
            <v>FDE Jan/26</v>
          </cell>
        </row>
        <row r="969">
          <cell r="A969" t="str">
            <v>08.05.012</v>
          </cell>
          <cell r="B969" t="str">
            <v>TUBO DE COBRE NBR13206 CLASSE "E" DN 35 MM (1 1/4") AGUA QUENTE INCL CONEXOES COM ISOLAÇAO TERMICA POLIETIL EXPANDIDO</v>
          </cell>
          <cell r="C969" t="str">
            <v>M</v>
          </cell>
          <cell r="D969">
            <v>220.64</v>
          </cell>
          <cell r="E969">
            <v>179.3821138211382</v>
          </cell>
          <cell r="F969" t="str">
            <v>FDE Jan/26</v>
          </cell>
        </row>
        <row r="970">
          <cell r="A970" t="str">
            <v>08.05.013</v>
          </cell>
          <cell r="B970" t="str">
            <v>PROTEÇAO EM ALUMINIO CORRUGADO E= 0,15MM PARA TUBO DE COBRE  DN 15MM AGUA QUENTE INCL AMARRAÇAO</v>
          </cell>
          <cell r="C970" t="str">
            <v>M</v>
          </cell>
          <cell r="D970">
            <v>24.52</v>
          </cell>
          <cell r="E970">
            <v>19.934959349593495</v>
          </cell>
          <cell r="F970" t="str">
            <v>FDE Jan/26</v>
          </cell>
        </row>
        <row r="971">
          <cell r="A971" t="str">
            <v>08.05.014</v>
          </cell>
          <cell r="B971" t="str">
            <v>PROTEÇAO EM  ALUMINIO CORRUGADO E= 0,15MM PARA TUBO DE COBRE  DN 22MM AGUA QUENTE INCL AMARRAÇAO</v>
          </cell>
          <cell r="C971" t="str">
            <v>M</v>
          </cell>
          <cell r="D971">
            <v>26.97</v>
          </cell>
          <cell r="E971">
            <v>21.926829268292682</v>
          </cell>
          <cell r="F971" t="str">
            <v>FDE Jan/26</v>
          </cell>
        </row>
        <row r="972">
          <cell r="A972" t="str">
            <v>08.05.015</v>
          </cell>
          <cell r="B972" t="str">
            <v>PROTEÇAO EM  ALUMINIO CORRUGADO E=0,15MM PARA TUBO DE COBRE  DN 28MM AGUA QUENTE INCL AMARRAÇAO</v>
          </cell>
          <cell r="C972" t="str">
            <v>M</v>
          </cell>
          <cell r="D972">
            <v>32.9</v>
          </cell>
          <cell r="E972">
            <v>26.747967479674795</v>
          </cell>
          <cell r="F972" t="str">
            <v>FDE Jan/26</v>
          </cell>
        </row>
        <row r="973">
          <cell r="A973" t="str">
            <v>08.05.016</v>
          </cell>
          <cell r="B973" t="str">
            <v>PROTEÇAO EM ALUMINIO CORRUGADO E= 0,15MM PARA TUBO DE COBRE  DN 35MM AGUA QUENTE INCL AMARRAÇAO</v>
          </cell>
          <cell r="C973" t="str">
            <v>M</v>
          </cell>
          <cell r="D973">
            <v>37.229999999999997</v>
          </cell>
          <cell r="E973">
            <v>30.268292682926827</v>
          </cell>
          <cell r="F973" t="str">
            <v>FDE Jan/26</v>
          </cell>
        </row>
        <row r="974">
          <cell r="A974" t="str">
            <v>08.05.099</v>
          </cell>
          <cell r="B974" t="str">
            <v>SERVIÇOS EM REDE DE ÁGUA QUENTE</v>
          </cell>
          <cell r="C974" t="str">
            <v>MV</v>
          </cell>
          <cell r="D974">
            <v>710.02</v>
          </cell>
          <cell r="E974">
            <v>577.2520325203252</v>
          </cell>
          <cell r="F974" t="str">
            <v>FDE Jan/26</v>
          </cell>
        </row>
        <row r="975">
          <cell r="A975" t="str">
            <v>08.06.001</v>
          </cell>
          <cell r="B975" t="str">
            <v>SISTEMA DE AQUECIMENTO SOLAR BOILER 1000 LITROS AÇO INOX ALTA PRESSAO COM 10 PLACAS COLETORAS 175x100x6,5 CM FORNECIDO E
INSTALADO USO EXCLUSIVO PADRÃO CRECHE</v>
          </cell>
          <cell r="C975" t="str">
            <v>UN</v>
          </cell>
          <cell r="D975">
            <v>48035.64</v>
          </cell>
          <cell r="E975">
            <v>39053.365853658535</v>
          </cell>
          <cell r="F975" t="str">
            <v>FDE Jan/26</v>
          </cell>
        </row>
        <row r="976">
          <cell r="A976" t="str">
            <v>08.06.004</v>
          </cell>
          <cell r="B976" t="str">
            <v>SISTEMA DE AQUECIMENTO SOLAR BOILER 1.500 LITROS AÇO INOX ALTA PRESSAO COM 18 PLACAS COLETORAS 185x85 CM FORNECIDO E INSTALADO  USO EXCLUSIVO PADRÃO PEROBAL</v>
          </cell>
          <cell r="C976" t="str">
            <v>UN</v>
          </cell>
          <cell r="D976">
            <v>115378.12</v>
          </cell>
          <cell r="E976">
            <v>93803.349593495936</v>
          </cell>
          <cell r="F976" t="str">
            <v>FDE Jan/26</v>
          </cell>
        </row>
        <row r="977">
          <cell r="A977" t="str">
            <v>08.07.002</v>
          </cell>
          <cell r="B977" t="str">
            <v>TUBO ACO GALVANIZ NBR5580-CL MEDIA, DN65MM (2 1/2")- INCL CONEXOES</v>
          </cell>
          <cell r="C977" t="str">
            <v>M</v>
          </cell>
          <cell r="D977">
            <v>276.27999999999997</v>
          </cell>
          <cell r="E977">
            <v>224.61788617886177</v>
          </cell>
          <cell r="F977" t="str">
            <v>FDE Jan/26</v>
          </cell>
        </row>
        <row r="978">
          <cell r="A978" t="str">
            <v>08.07.003</v>
          </cell>
          <cell r="B978" t="str">
            <v>TUBO ACO GALVANIZ NBR5580-CL MEDIA, DN80MM (3")-INCL CONEXOES</v>
          </cell>
          <cell r="C978" t="str">
            <v>M</v>
          </cell>
          <cell r="D978">
            <v>308.66000000000003</v>
          </cell>
          <cell r="E978">
            <v>250.94308943089433</v>
          </cell>
          <cell r="F978" t="str">
            <v>FDE Jan/26</v>
          </cell>
        </row>
        <row r="979">
          <cell r="A979" t="str">
            <v>08.07.004</v>
          </cell>
          <cell r="B979" t="str">
            <v>TUBO ACO GLAVANIZ NBR5580-CL MEDIA, DN100MM (4")-INCL CONEXOES</v>
          </cell>
          <cell r="C979" t="str">
            <v>M</v>
          </cell>
          <cell r="D979">
            <v>412.16</v>
          </cell>
          <cell r="E979">
            <v>335.08943089430898</v>
          </cell>
          <cell r="F979" t="str">
            <v>FDE Jan/26</v>
          </cell>
        </row>
        <row r="980">
          <cell r="A980" t="str">
            <v>08.07.005</v>
          </cell>
          <cell r="B980" t="str">
            <v>TUBO ACO GALVANIZ NBR5580-CL MEDIA, DN 150MM (6") - INCL CONEXOES</v>
          </cell>
          <cell r="C980" t="str">
            <v>M</v>
          </cell>
          <cell r="D980">
            <v>700.32</v>
          </cell>
          <cell r="E980">
            <v>569.36585365853659</v>
          </cell>
          <cell r="F980" t="str">
            <v>FDE Jan/26</v>
          </cell>
        </row>
        <row r="981">
          <cell r="A981" t="str">
            <v>08.07.010</v>
          </cell>
          <cell r="B981" t="str">
            <v>PROTECAO ANTI CORROSIVA PARA RAMAIS SOB A TERRA</v>
          </cell>
          <cell r="C981" t="str">
            <v>M</v>
          </cell>
          <cell r="D981">
            <v>61.84</v>
          </cell>
          <cell r="E981">
            <v>50.276422764227647</v>
          </cell>
          <cell r="F981" t="str">
            <v>FDE Jan/26</v>
          </cell>
        </row>
        <row r="982">
          <cell r="A982" t="str">
            <v>08.07.099</v>
          </cell>
          <cell r="B982" t="str">
            <v>SERVICOS EM REDE DE INCENDIO</v>
          </cell>
          <cell r="C982" t="str">
            <v>MV</v>
          </cell>
          <cell r="D982">
            <v>710.02</v>
          </cell>
          <cell r="E982">
            <v>577.2520325203252</v>
          </cell>
          <cell r="F982" t="str">
            <v>FDE Jan/26</v>
          </cell>
        </row>
        <row r="983">
          <cell r="A983" t="str">
            <v>08.08.002</v>
          </cell>
          <cell r="B983" t="str">
            <v>REGISTRO DE GAVETA BRUTO DN 65MM (2 1/2")</v>
          </cell>
          <cell r="C983" t="str">
            <v>UN</v>
          </cell>
          <cell r="D983">
            <v>546.33000000000004</v>
          </cell>
          <cell r="E983">
            <v>444.17073170731709</v>
          </cell>
          <cell r="F983" t="str">
            <v>FDE Jan/26</v>
          </cell>
        </row>
        <row r="984">
          <cell r="A984" t="str">
            <v>08.08.003</v>
          </cell>
          <cell r="B984" t="str">
            <v>REGISTRO DE GAVETA BRUTO DN 80MM (3")</v>
          </cell>
          <cell r="C984" t="str">
            <v>UN</v>
          </cell>
          <cell r="D984">
            <v>869.18</v>
          </cell>
          <cell r="E984">
            <v>706.65040650406502</v>
          </cell>
          <cell r="F984" t="str">
            <v>FDE Jan/26</v>
          </cell>
        </row>
        <row r="985">
          <cell r="A985" t="str">
            <v>08.08.004</v>
          </cell>
          <cell r="B985" t="str">
            <v>REGISTRO DE GAVETA BRUTO DN 100MM (4")</v>
          </cell>
          <cell r="C985" t="str">
            <v>UN</v>
          </cell>
          <cell r="D985">
            <v>1475.99</v>
          </cell>
          <cell r="E985">
            <v>1199.9918699186992</v>
          </cell>
          <cell r="F985" t="str">
            <v>FDE Jan/26</v>
          </cell>
        </row>
        <row r="986">
          <cell r="A986" t="str">
            <v>08.08.010</v>
          </cell>
          <cell r="B986" t="str">
            <v>REGISTRO GLOBO ANGULAR AMARELO 2 1/2"</v>
          </cell>
          <cell r="C986" t="str">
            <v>UN</v>
          </cell>
          <cell r="D986">
            <v>402.5</v>
          </cell>
          <cell r="E986">
            <v>327.23577235772359</v>
          </cell>
          <cell r="F986" t="str">
            <v>FDE Jan/26</v>
          </cell>
        </row>
        <row r="987">
          <cell r="A987" t="str">
            <v>08.08.012</v>
          </cell>
          <cell r="B987" t="str">
            <v>REGISTRO DE RECALQUE NO PASSEIO (RR-01)</v>
          </cell>
          <cell r="C987" t="str">
            <v>UN</v>
          </cell>
          <cell r="D987">
            <v>1252.17</v>
          </cell>
          <cell r="E987">
            <v>1018.0243902439025</v>
          </cell>
          <cell r="F987" t="str">
            <v>FDE Jan/26</v>
          </cell>
        </row>
        <row r="988">
          <cell r="A988" t="str">
            <v>08.08.015</v>
          </cell>
          <cell r="B988" t="str">
            <v>VALVULA DE RETENCAO VERT.BRONZE TIPO LEVE DE 2 1/2"</v>
          </cell>
          <cell r="C988" t="str">
            <v>UN</v>
          </cell>
          <cell r="D988">
            <v>592.34</v>
          </cell>
          <cell r="E988">
            <v>481.57723577235777</v>
          </cell>
          <cell r="F988" t="str">
            <v>FDE Jan/26</v>
          </cell>
        </row>
        <row r="989">
          <cell r="A989" t="str">
            <v>08.08.016</v>
          </cell>
          <cell r="B989" t="str">
            <v>VALVULA DE RETENCAO VERT.BRONZE TIPO LEVE DE 3"</v>
          </cell>
          <cell r="C989" t="str">
            <v>UN</v>
          </cell>
          <cell r="D989">
            <v>832.36</v>
          </cell>
          <cell r="E989">
            <v>676.71544715447158</v>
          </cell>
          <cell r="F989" t="str">
            <v>FDE Jan/26</v>
          </cell>
        </row>
        <row r="990">
          <cell r="A990" t="str">
            <v>08.08.017</v>
          </cell>
          <cell r="B990" t="str">
            <v>VALVULA DE RETENCAO VERT.BRONZE TIPO LEVE DE 4"</v>
          </cell>
          <cell r="C990" t="str">
            <v>UN</v>
          </cell>
          <cell r="D990">
            <v>1349.16</v>
          </cell>
          <cell r="E990">
            <v>1096.8780487804879</v>
          </cell>
          <cell r="F990" t="str">
            <v>FDE Jan/26</v>
          </cell>
        </row>
        <row r="991">
          <cell r="A991" t="str">
            <v>08.08.021</v>
          </cell>
          <cell r="B991" t="str">
            <v>HIDRANTE COM REGISTRO TIPO GLOBO AMARELO DE 2 1/2"</v>
          </cell>
          <cell r="C991" t="str">
            <v>UN</v>
          </cell>
          <cell r="D991">
            <v>273.45</v>
          </cell>
          <cell r="E991">
            <v>222.3170731707317</v>
          </cell>
          <cell r="F991" t="str">
            <v>FDE Jan/26</v>
          </cell>
        </row>
        <row r="992">
          <cell r="A992" t="str">
            <v>08.08.028</v>
          </cell>
          <cell r="B992" t="str">
            <v>AH-04 ABRIGO PARA HIDRANTE COM MANGUEIRA 1 1/2"  E ESGUICHO REGULAVEL</v>
          </cell>
          <cell r="C992" t="str">
            <v>UN</v>
          </cell>
          <cell r="D992">
            <v>2187.86</v>
          </cell>
          <cell r="E992">
            <v>1778.747967479675</v>
          </cell>
          <cell r="F992" t="str">
            <v>FDE Jan/26</v>
          </cell>
        </row>
        <row r="993">
          <cell r="A993" t="str">
            <v>08.08.030</v>
          </cell>
          <cell r="B993" t="str">
            <v>MANGUEIRA COM UNIAO DE ENGATE RAPIDO DE 1 1/2"</v>
          </cell>
          <cell r="C993" t="str">
            <v>M</v>
          </cell>
          <cell r="D993">
            <v>32.159999999999997</v>
          </cell>
          <cell r="E993">
            <v>26.146341463414632</v>
          </cell>
          <cell r="F993" t="str">
            <v>FDE Jan/26</v>
          </cell>
        </row>
        <row r="994">
          <cell r="A994" t="str">
            <v>08.08.031</v>
          </cell>
          <cell r="B994" t="str">
            <v>MANGUEIRA COM UNIAO DE ENGATE RAPIDO DE 2 1/2"</v>
          </cell>
          <cell r="C994" t="str">
            <v>M</v>
          </cell>
          <cell r="D994">
            <v>43.93</v>
          </cell>
          <cell r="E994">
            <v>35.715447154471548</v>
          </cell>
          <cell r="F994" t="str">
            <v>FDE Jan/26</v>
          </cell>
        </row>
        <row r="995">
          <cell r="A995" t="str">
            <v>08.08.035</v>
          </cell>
          <cell r="B995" t="str">
            <v>ESGUICHO DE LATAO C/ENGATE RAPIDO ORIFICIO DE 1/2"</v>
          </cell>
          <cell r="C995" t="str">
            <v>UN</v>
          </cell>
          <cell r="D995">
            <v>100.52</v>
          </cell>
          <cell r="E995">
            <v>81.723577235772353</v>
          </cell>
          <cell r="F995" t="str">
            <v>FDE Jan/26</v>
          </cell>
        </row>
        <row r="996">
          <cell r="A996" t="str">
            <v>08.08.036</v>
          </cell>
          <cell r="B996" t="str">
            <v>ESGUICHO DE LATAO C/ENGATE RAPIDO ORIFICIO DE 5/8"</v>
          </cell>
          <cell r="C996" t="str">
            <v>UN</v>
          </cell>
          <cell r="D996">
            <v>74.19</v>
          </cell>
          <cell r="E996">
            <v>60.317073170731703</v>
          </cell>
          <cell r="F996" t="str">
            <v>FDE Jan/26</v>
          </cell>
        </row>
        <row r="997">
          <cell r="A997" t="str">
            <v>08.08.037</v>
          </cell>
          <cell r="B997" t="str">
            <v>ESGUICHO DE LATAO C/ENGATE RAPIDO ORIFICIO DE 3/4"</v>
          </cell>
          <cell r="C997" t="str">
            <v>UN</v>
          </cell>
          <cell r="D997">
            <v>175.98</v>
          </cell>
          <cell r="E997">
            <v>143.07317073170731</v>
          </cell>
          <cell r="F997" t="str">
            <v>FDE Jan/26</v>
          </cell>
        </row>
        <row r="998">
          <cell r="A998" t="str">
            <v>08.08.041</v>
          </cell>
          <cell r="B998" t="str">
            <v>VALVULA RETENCAO HORIZ BRONZE DE 2 1/2"</v>
          </cell>
          <cell r="C998" t="str">
            <v>UN</v>
          </cell>
          <cell r="D998">
            <v>860.63</v>
          </cell>
          <cell r="E998">
            <v>699.69918699186996</v>
          </cell>
          <cell r="F998" t="str">
            <v>FDE Jan/26</v>
          </cell>
        </row>
        <row r="999">
          <cell r="A999" t="str">
            <v>08.08.042</v>
          </cell>
          <cell r="B999" t="str">
            <v>VALVULA RETENCAO HORIZONTAL DE BRONZE DE 3"</v>
          </cell>
          <cell r="C999" t="str">
            <v>UN</v>
          </cell>
          <cell r="D999">
            <v>1022.03</v>
          </cell>
          <cell r="E999">
            <v>830.91869918699183</v>
          </cell>
          <cell r="F999" t="str">
            <v>FDE Jan/26</v>
          </cell>
        </row>
        <row r="1000">
          <cell r="A1000" t="str">
            <v>08.08.043</v>
          </cell>
          <cell r="B1000" t="str">
            <v>VALVULA RETENCAO HORIZONTAL BRONZE DE 4"</v>
          </cell>
          <cell r="C1000" t="str">
            <v>UN</v>
          </cell>
          <cell r="D1000">
            <v>1757.83</v>
          </cell>
          <cell r="E1000">
            <v>1429.1300813008129</v>
          </cell>
          <cell r="F1000" t="str">
            <v>FDE Jan/26</v>
          </cell>
        </row>
        <row r="1001">
          <cell r="A1001" t="str">
            <v>08.08.044</v>
          </cell>
          <cell r="B1001" t="str">
            <v>EXTINTORES MANUAIS DE CO2 CAPACIDADE 4KG</v>
          </cell>
          <cell r="C1001" t="str">
            <v>UN</v>
          </cell>
          <cell r="D1001">
            <v>760.97</v>
          </cell>
          <cell r="E1001">
            <v>618.67479674796755</v>
          </cell>
          <cell r="F1001" t="str">
            <v>FDE Jan/26</v>
          </cell>
        </row>
        <row r="1002">
          <cell r="A1002" t="str">
            <v>08.08.045</v>
          </cell>
          <cell r="B1002" t="str">
            <v>EXTINTORES MANUAIS DE CO2 COM CAPACIDADE DE 6 KG</v>
          </cell>
          <cell r="C1002" t="str">
            <v>UN</v>
          </cell>
          <cell r="D1002">
            <v>749.61</v>
          </cell>
          <cell r="E1002">
            <v>609.43902439024396</v>
          </cell>
          <cell r="F1002" t="str">
            <v>FDE Jan/26</v>
          </cell>
        </row>
        <row r="1003">
          <cell r="A1003" t="str">
            <v>08.08.046</v>
          </cell>
          <cell r="B1003" t="str">
            <v>EXTINTORES MANUAIS PO QUIMICO SECO COM CAPACIDADE DE 4 KG</v>
          </cell>
          <cell r="C1003" t="str">
            <v>UN</v>
          </cell>
          <cell r="D1003">
            <v>205.64</v>
          </cell>
          <cell r="E1003">
            <v>167.1869918699187</v>
          </cell>
          <cell r="F1003" t="str">
            <v>FDE Jan/26</v>
          </cell>
        </row>
        <row r="1004">
          <cell r="A1004" t="str">
            <v>08.08.047</v>
          </cell>
          <cell r="B1004" t="str">
            <v>EXTINTOR MANUAL PO QUIMICO SECO C/ CAPACIDADE DE 12KG</v>
          </cell>
          <cell r="C1004" t="str">
            <v>UN</v>
          </cell>
          <cell r="D1004">
            <v>333.29</v>
          </cell>
          <cell r="E1004">
            <v>270.96747967479678</v>
          </cell>
          <cell r="F1004" t="str">
            <v>FDE Jan/26</v>
          </cell>
        </row>
        <row r="1005">
          <cell r="A1005" t="str">
            <v>08.08.048</v>
          </cell>
          <cell r="B1005" t="str">
            <v>EXTINTOR PORTATIL DE PO QUIMICO BC CAPACIDADE 6 KG</v>
          </cell>
          <cell r="C1005" t="str">
            <v>UN</v>
          </cell>
          <cell r="D1005">
            <v>241.85</v>
          </cell>
          <cell r="E1005">
            <v>196.6260162601626</v>
          </cell>
          <cell r="F1005" t="str">
            <v>FDE Jan/26</v>
          </cell>
        </row>
        <row r="1006">
          <cell r="A1006" t="str">
            <v>08.08.050</v>
          </cell>
          <cell r="B1006" t="str">
            <v>EXTINTORES MANUAIS DE AGUA PRESSURIZADA CAP DE 10 L</v>
          </cell>
          <cell r="C1006" t="str">
            <v>UN</v>
          </cell>
          <cell r="D1006">
            <v>252.77</v>
          </cell>
          <cell r="E1006">
            <v>205.50406504065043</v>
          </cell>
          <cell r="F1006" t="str">
            <v>FDE Jan/26</v>
          </cell>
        </row>
        <row r="1007">
          <cell r="A1007" t="str">
            <v>08.08.051</v>
          </cell>
          <cell r="B1007" t="str">
            <v>EXTINTOR PORTATIL DE PO QUIMICO ABC CAPACIDADE 6 KG</v>
          </cell>
          <cell r="C1007" t="str">
            <v>UN</v>
          </cell>
          <cell r="D1007">
            <v>295</v>
          </cell>
          <cell r="E1007">
            <v>239.83739837398375</v>
          </cell>
          <cell r="F1007" t="str">
            <v>FDE Jan/26</v>
          </cell>
        </row>
        <row r="1008">
          <cell r="A1008" t="str">
            <v>08.08.060</v>
          </cell>
          <cell r="B1008" t="str">
            <v>MANOMETRO INDUSTRIAL COM TOMADA INFERIOR.</v>
          </cell>
          <cell r="C1008" t="str">
            <v>UN</v>
          </cell>
          <cell r="D1008">
            <v>685.5</v>
          </cell>
          <cell r="E1008">
            <v>557.31707317073176</v>
          </cell>
          <cell r="F1008" t="str">
            <v>FDE Jan/26</v>
          </cell>
        </row>
        <row r="1009">
          <cell r="A1009" t="str">
            <v>08.08.061</v>
          </cell>
          <cell r="B1009" t="str">
            <v>PRESSOSTATO (VALVULA DE FLUXO) COM SENSOR DIAFRAGMA.</v>
          </cell>
          <cell r="C1009" t="str">
            <v>UN</v>
          </cell>
          <cell r="D1009">
            <v>3819.01</v>
          </cell>
          <cell r="E1009">
            <v>3104.8861788617887</v>
          </cell>
          <cell r="F1009" t="str">
            <v>FDE Jan/26</v>
          </cell>
        </row>
        <row r="1010">
          <cell r="A1010" t="str">
            <v>08.08.069</v>
          </cell>
          <cell r="B1010" t="str">
            <v>AI-01 ABRIGO PARA BOMBA DE INCENDIO</v>
          </cell>
          <cell r="C1010" t="str">
            <v>UN</v>
          </cell>
          <cell r="D1010">
            <v>3702.42</v>
          </cell>
          <cell r="E1010">
            <v>3010.0975609756097</v>
          </cell>
          <cell r="F1010" t="str">
            <v>FDE Jan/26</v>
          </cell>
        </row>
        <row r="1011">
          <cell r="A1011" t="str">
            <v>08.08.070</v>
          </cell>
          <cell r="B1011" t="str">
            <v>CONJ MOTOR-BOMBA (CENTRIFUGA) 1/2 HP (3400 L/H -20 MCA)</v>
          </cell>
          <cell r="C1011" t="str">
            <v>UN</v>
          </cell>
          <cell r="D1011">
            <v>2114.2199999999998</v>
          </cell>
          <cell r="E1011">
            <v>1718.8780487804877</v>
          </cell>
          <cell r="F1011" t="str">
            <v>FDE Jan/26</v>
          </cell>
        </row>
        <row r="1012">
          <cell r="A1012" t="str">
            <v>08.08.071</v>
          </cell>
          <cell r="B1012" t="str">
            <v>CONJ MOTOR-BOMBA (CENTRIFUGA) 3/4 HP (7400 L/H - 20 MCA)</v>
          </cell>
          <cell r="C1012" t="str">
            <v>UN</v>
          </cell>
          <cell r="D1012">
            <v>2353.75</v>
          </cell>
          <cell r="E1012">
            <v>1913.6178861788619</v>
          </cell>
          <cell r="F1012" t="str">
            <v>FDE Jan/26</v>
          </cell>
        </row>
        <row r="1013">
          <cell r="A1013" t="str">
            <v>08.08.072</v>
          </cell>
          <cell r="B1013" t="str">
            <v>CONJ MOTOR-BOMBA (CENTRIFUGA) 1 HP (8500 L/H - 20 MCA)</v>
          </cell>
          <cell r="C1013" t="str">
            <v>UN</v>
          </cell>
          <cell r="D1013">
            <v>2652.12</v>
          </cell>
          <cell r="E1013">
            <v>2156.1951219512193</v>
          </cell>
          <cell r="F1013" t="str">
            <v>FDE Jan/26</v>
          </cell>
        </row>
        <row r="1014">
          <cell r="A1014" t="str">
            <v>08.08.073</v>
          </cell>
          <cell r="B1014" t="str">
            <v>CONJ MOTOR-BOMBA (CENTRIFUGA) 1.5 HP (10000 L/H - 20 MCA)</v>
          </cell>
          <cell r="C1014" t="str">
            <v>UN</v>
          </cell>
          <cell r="D1014">
            <v>3042.71</v>
          </cell>
          <cell r="E1014">
            <v>2473.747967479675</v>
          </cell>
          <cell r="F1014" t="str">
            <v>FDE Jan/26</v>
          </cell>
        </row>
        <row r="1015">
          <cell r="A1015" t="str">
            <v>08.08.074</v>
          </cell>
          <cell r="B1015" t="str">
            <v>CONJ MOTOR-BOMBA (CENTRIFUGA) 2 HP (13900 L/H - 20 MCA)</v>
          </cell>
          <cell r="C1015" t="str">
            <v>UN</v>
          </cell>
          <cell r="D1015">
            <v>3425.89</v>
          </cell>
          <cell r="E1015">
            <v>2785.2764227642274</v>
          </cell>
          <cell r="F1015" t="str">
            <v>FDE Jan/26</v>
          </cell>
        </row>
        <row r="1016">
          <cell r="A1016" t="str">
            <v>08.08.075</v>
          </cell>
          <cell r="B1016" t="str">
            <v>CONJ MOTOR-BOMBA (CENTRIFUGA) 3 HP (25000 L/H - 20 MCA)</v>
          </cell>
          <cell r="C1016" t="str">
            <v>UN</v>
          </cell>
          <cell r="D1016">
            <v>4628.5600000000004</v>
          </cell>
          <cell r="E1016">
            <v>3763.0569105691061</v>
          </cell>
          <cell r="F1016" t="str">
            <v>FDE Jan/26</v>
          </cell>
        </row>
        <row r="1017">
          <cell r="A1017" t="str">
            <v>08.08.076</v>
          </cell>
          <cell r="B1017" t="str">
            <v>CONJ MOTOR-BOMBA (CENTRIFUGA) 4 HP (31200 L/H - 20 MCA)</v>
          </cell>
          <cell r="C1017" t="str">
            <v>UN</v>
          </cell>
          <cell r="D1017">
            <v>5767.23</v>
          </cell>
          <cell r="E1017">
            <v>4688.8048780487798</v>
          </cell>
          <cell r="F1017" t="str">
            <v>FDE Jan/26</v>
          </cell>
        </row>
        <row r="1018">
          <cell r="A1018" t="str">
            <v>08.08.077</v>
          </cell>
          <cell r="B1018" t="str">
            <v>CONJ MOTOR-BOMBA (CENTRIFUGA) 5 HP (31200 L/H -20 MCA)</v>
          </cell>
          <cell r="C1018" t="str">
            <v>UN</v>
          </cell>
          <cell r="D1018">
            <v>6834.34</v>
          </cell>
          <cell r="E1018">
            <v>5556.373983739838</v>
          </cell>
          <cell r="F1018" t="str">
            <v>FDE Jan/26</v>
          </cell>
        </row>
        <row r="1019">
          <cell r="A1019" t="str">
            <v>08.08.078</v>
          </cell>
          <cell r="B1019" t="str">
            <v>CONJ MOTOR-BOMBA (CENTRIFUGA) 7,5 HP (40000L/H 20 MCA)</v>
          </cell>
          <cell r="C1019" t="str">
            <v>UN</v>
          </cell>
          <cell r="D1019">
            <v>8394.44</v>
          </cell>
          <cell r="E1019">
            <v>6824.747967479675</v>
          </cell>
          <cell r="F1019" t="str">
            <v>FDE Jan/26</v>
          </cell>
        </row>
        <row r="1020">
          <cell r="A1020" t="str">
            <v>08.08.079</v>
          </cell>
          <cell r="B1020" t="str">
            <v>CONJ MOTOR-BOMBA (CENTRIFUGA) 10 HP (40000 L/H 20MCA)</v>
          </cell>
          <cell r="C1020" t="str">
            <v>UN</v>
          </cell>
          <cell r="D1020">
            <v>11973.17</v>
          </cell>
          <cell r="E1020">
            <v>9734.2845528455291</v>
          </cell>
          <cell r="F1020" t="str">
            <v>FDE Jan/26</v>
          </cell>
        </row>
        <row r="1021">
          <cell r="A1021" t="str">
            <v>08.08.090</v>
          </cell>
          <cell r="B1021" t="str">
            <v>TREINAMENTO BÁSICO PARA BRIGADA DE INCÊNDIO INCLUSO EQUIPAMENTOS (PO PARTICIPANTE)</v>
          </cell>
          <cell r="C1021" t="str">
            <v>UN</v>
          </cell>
          <cell r="D1021">
            <v>177.52</v>
          </cell>
          <cell r="E1021">
            <v>144.32520325203254</v>
          </cell>
          <cell r="F1021" t="str">
            <v>FDE Jan/26</v>
          </cell>
        </row>
        <row r="1022">
          <cell r="A1022" t="str">
            <v>08.08.099</v>
          </cell>
          <cell r="B1022" t="str">
            <v>SERVICOS EM REDE DE INCENDIO</v>
          </cell>
          <cell r="C1022" t="str">
            <v>MV</v>
          </cell>
          <cell r="D1022">
            <v>710.02</v>
          </cell>
          <cell r="E1022">
            <v>577.2520325203252</v>
          </cell>
          <cell r="F1022" t="str">
            <v>FDE Jan/26</v>
          </cell>
        </row>
        <row r="1023">
          <cell r="A1023" t="str">
            <v>08.09.001</v>
          </cell>
          <cell r="B1023" t="str">
            <v>TUBO DE FERRO FUNDIDO DN 50MM (2") - INCLUSIVE CONEXOES -  DESC</v>
          </cell>
          <cell r="C1023" t="str">
            <v>M</v>
          </cell>
          <cell r="D1023">
            <v>451.55</v>
          </cell>
          <cell r="E1023">
            <v>367.11382113821139</v>
          </cell>
          <cell r="F1023" t="str">
            <v>FDE Jan/26</v>
          </cell>
        </row>
        <row r="1024">
          <cell r="A1024" t="str">
            <v>08.09.002</v>
          </cell>
          <cell r="B1024" t="str">
            <v>TUBO DE FERRO FUNDIDO DN 75MM (3") - INCLUSIVE CONEXOES -  DESC</v>
          </cell>
          <cell r="C1024" t="str">
            <v>M</v>
          </cell>
          <cell r="D1024">
            <v>631.98</v>
          </cell>
          <cell r="E1024">
            <v>513.80487804878055</v>
          </cell>
          <cell r="F1024" t="str">
            <v>FDE Jan/26</v>
          </cell>
        </row>
        <row r="1025">
          <cell r="A1025" t="str">
            <v>08.09.003</v>
          </cell>
          <cell r="B1025" t="str">
            <v>TUBO DE FERRO FUNDIDO DN 100MM (4") - INCLUSIVE CONEXOES -  DESC</v>
          </cell>
          <cell r="C1025" t="str">
            <v>M</v>
          </cell>
          <cell r="D1025">
            <v>646.87</v>
          </cell>
          <cell r="E1025">
            <v>525.91056910569102</v>
          </cell>
          <cell r="F1025" t="str">
            <v>FDE Jan/26</v>
          </cell>
        </row>
        <row r="1026">
          <cell r="A1026" t="str">
            <v>08.09.015</v>
          </cell>
          <cell r="B1026" t="str">
            <v>TUBO PVC NORMAL "SN" JUNTA SOLDÁVEL/ELÁSTICA DN 40 INCL CONEXÕES</v>
          </cell>
          <cell r="C1026" t="str">
            <v>M</v>
          </cell>
          <cell r="D1026">
            <v>65.040000000000006</v>
          </cell>
          <cell r="E1026">
            <v>52.878048780487809</v>
          </cell>
          <cell r="F1026" t="str">
            <v>FDE Jan/26</v>
          </cell>
        </row>
        <row r="1027">
          <cell r="A1027" t="str">
            <v>08.09.016</v>
          </cell>
          <cell r="B1027" t="str">
            <v>TUBO PVC NORMAL "SN" JUNTA ELÁSTICA DN 50 INCL CONEXÕES</v>
          </cell>
          <cell r="C1027" t="str">
            <v>M</v>
          </cell>
          <cell r="D1027">
            <v>70.38</v>
          </cell>
          <cell r="E1027">
            <v>57.219512195121951</v>
          </cell>
          <cell r="F1027" t="str">
            <v>FDE Jan/26</v>
          </cell>
        </row>
        <row r="1028">
          <cell r="A1028" t="str">
            <v>08.09.017</v>
          </cell>
          <cell r="B1028" t="str">
            <v>TUBO PVC NORMAL "SN" JUNTA ELÁSTICA DN 75 INCL CONEXÕES</v>
          </cell>
          <cell r="C1028" t="str">
            <v>M</v>
          </cell>
          <cell r="D1028">
            <v>88.12</v>
          </cell>
          <cell r="E1028">
            <v>71.642276422764226</v>
          </cell>
          <cell r="F1028" t="str">
            <v>FDE Jan/26</v>
          </cell>
        </row>
        <row r="1029">
          <cell r="A1029" t="str">
            <v>08.09.018</v>
          </cell>
          <cell r="B1029" t="str">
            <v>TUBO PVC NORMAL "SN" JUNTA ELÁSTICA DN 100 INCL CONEXÕES</v>
          </cell>
          <cell r="C1029" t="str">
            <v>M</v>
          </cell>
          <cell r="D1029">
            <v>92.88</v>
          </cell>
          <cell r="E1029">
            <v>75.512195121951223</v>
          </cell>
          <cell r="F1029" t="str">
            <v>FDE Jan/26</v>
          </cell>
        </row>
        <row r="1030">
          <cell r="A1030" t="str">
            <v>08.09.019</v>
          </cell>
          <cell r="B1030" t="str">
            <v>TUBO PVC NORMAL "SN" JUNTA ELÁSTICA DN 150 INCL CONEXÕES</v>
          </cell>
          <cell r="C1030" t="str">
            <v>M</v>
          </cell>
          <cell r="D1030">
            <v>176.69</v>
          </cell>
          <cell r="E1030">
            <v>143.65040650406505</v>
          </cell>
          <cell r="F1030" t="str">
            <v>FDE Jan/26</v>
          </cell>
        </row>
        <row r="1031">
          <cell r="A1031" t="str">
            <v>08.09.030</v>
          </cell>
          <cell r="B1031" t="str">
            <v>TUBO DE ACO GALVANIZADO DN 40MM (1.1/2") - INCLUSIVE CONEXOES</v>
          </cell>
          <cell r="C1031" t="str">
            <v>M</v>
          </cell>
          <cell r="D1031">
            <v>193.46</v>
          </cell>
          <cell r="E1031">
            <v>157.28455284552845</v>
          </cell>
          <cell r="F1031" t="str">
            <v>FDE Jan/26</v>
          </cell>
        </row>
        <row r="1032">
          <cell r="A1032" t="str">
            <v>08.09.060</v>
          </cell>
          <cell r="B1032" t="str">
            <v>TUBO PVC REFORÇADO "SR" JUNTA ELÁSTICA DN 40 INCL CONEXÕES</v>
          </cell>
          <cell r="C1032" t="str">
            <v>M</v>
          </cell>
          <cell r="D1032">
            <v>67.75</v>
          </cell>
          <cell r="E1032">
            <v>55.081300813008134</v>
          </cell>
          <cell r="F1032" t="str">
            <v>FDE Jan/26</v>
          </cell>
        </row>
        <row r="1033">
          <cell r="A1033" t="str">
            <v>08.09.061</v>
          </cell>
          <cell r="B1033" t="str">
            <v>TUBO PVC REFORÇADO "SR" JUNTA ELÁSTICA DN 50 INCL CONEXÕES</v>
          </cell>
          <cell r="C1033" t="str">
            <v>M</v>
          </cell>
          <cell r="D1033">
            <v>72.36</v>
          </cell>
          <cell r="E1033">
            <v>58.829268292682926</v>
          </cell>
          <cell r="F1033" t="str">
            <v>FDE Jan/26</v>
          </cell>
        </row>
        <row r="1034">
          <cell r="A1034" t="str">
            <v>08.09.062</v>
          </cell>
          <cell r="B1034" t="str">
            <v>TUBO PVC REFORÇADO "SR" JUNTA ELÁSTICA DN 75 INCL CONEXÕES</v>
          </cell>
          <cell r="C1034" t="str">
            <v>M</v>
          </cell>
          <cell r="D1034">
            <v>94.51</v>
          </cell>
          <cell r="E1034">
            <v>76.837398373983746</v>
          </cell>
          <cell r="F1034" t="str">
            <v>FDE Jan/26</v>
          </cell>
        </row>
        <row r="1035">
          <cell r="A1035" t="str">
            <v>08.09.063</v>
          </cell>
          <cell r="B1035" t="str">
            <v>TUBO PVC REFORÇADO "SR" JUNTA ELÁSTICA DN 100 INCL CONEXÕES</v>
          </cell>
          <cell r="C1035" t="str">
            <v>M</v>
          </cell>
          <cell r="D1035">
            <v>118.55</v>
          </cell>
          <cell r="E1035">
            <v>96.382113821138205</v>
          </cell>
          <cell r="F1035" t="str">
            <v>FDE Jan/26</v>
          </cell>
        </row>
        <row r="1036">
          <cell r="A1036" t="str">
            <v>08.09.064</v>
          </cell>
          <cell r="B1036" t="str">
            <v>TUBO PVC REFORÇADO "SR" JUNTA ELÁSTICA DN 150 INCL CONEXÕES</v>
          </cell>
          <cell r="C1036" t="str">
            <v>M</v>
          </cell>
          <cell r="D1036">
            <v>176.28</v>
          </cell>
          <cell r="E1036">
            <v>143.3170731707317</v>
          </cell>
          <cell r="F1036" t="str">
            <v>FDE Jan/26</v>
          </cell>
        </row>
        <row r="1037">
          <cell r="A1037" t="str">
            <v>08.09.099</v>
          </cell>
          <cell r="B1037" t="str">
            <v>SERVICOS EM REDE DE ESGOTO</v>
          </cell>
          <cell r="C1037" t="str">
            <v>MV</v>
          </cell>
          <cell r="D1037">
            <v>710.02</v>
          </cell>
          <cell r="E1037">
            <v>577.2520325203252</v>
          </cell>
          <cell r="F1037" t="str">
            <v>FDE Jan/26</v>
          </cell>
        </row>
        <row r="1038">
          <cell r="A1038" t="str">
            <v>08.10.004</v>
          </cell>
          <cell r="B1038" t="str">
            <v>CAIXA SIFONADA DE PVC DN 100X150X50MM C/GRELHA PVC CROMADO</v>
          </cell>
          <cell r="C1038" t="str">
            <v>UN</v>
          </cell>
          <cell r="D1038">
            <v>102.27</v>
          </cell>
          <cell r="E1038">
            <v>83.146341463414629</v>
          </cell>
          <cell r="F1038" t="str">
            <v>FDE Jan/26</v>
          </cell>
        </row>
        <row r="1039">
          <cell r="A1039" t="str">
            <v>08.10.006</v>
          </cell>
          <cell r="B1039" t="str">
            <v>CAIXA SIFONADA DE PVC DN 150X150X50MM C/GRELHA METALICA</v>
          </cell>
          <cell r="C1039" t="str">
            <v>UN</v>
          </cell>
          <cell r="D1039">
            <v>107.25</v>
          </cell>
          <cell r="E1039">
            <v>87.195121951219519</v>
          </cell>
          <cell r="F1039" t="str">
            <v>FDE Jan/26</v>
          </cell>
        </row>
        <row r="1040">
          <cell r="A1040" t="str">
            <v>08.10.007</v>
          </cell>
          <cell r="B1040" t="str">
            <v>CAIXA SIFONADA DE PVC DN 150X150X50MM COM GRELHA DE PVC CROMADO</v>
          </cell>
          <cell r="C1040" t="str">
            <v>UN</v>
          </cell>
          <cell r="D1040">
            <v>147.68</v>
          </cell>
          <cell r="E1040">
            <v>120.06504065040652</v>
          </cell>
          <cell r="F1040" t="str">
            <v>FDE Jan/26</v>
          </cell>
        </row>
        <row r="1041">
          <cell r="A1041" t="str">
            <v>08.10.008</v>
          </cell>
          <cell r="B1041" t="str">
            <v>CAIXA SIFONADA DE PVC DN 100X150X50MM COM GRELHA DE AÇO INOX COM FECHO ROTATIVO.</v>
          </cell>
          <cell r="C1041" t="str">
            <v>UN</v>
          </cell>
          <cell r="D1041">
            <v>76.569999999999993</v>
          </cell>
          <cell r="E1041">
            <v>62.252032520325201</v>
          </cell>
          <cell r="F1041" t="str">
            <v>FDE Jan/26</v>
          </cell>
        </row>
        <row r="1042">
          <cell r="A1042" t="str">
            <v>08.10.009</v>
          </cell>
          <cell r="B1042" t="str">
            <v>CAIXA SIFONADA DE PVC DN 150X150X50MM COM GRELHA DE AÇO INOX COM
FECHO ROTATIVO.</v>
          </cell>
          <cell r="C1042" t="str">
            <v>UN</v>
          </cell>
          <cell r="D1042">
            <v>101.68</v>
          </cell>
          <cell r="E1042">
            <v>82.666666666666671</v>
          </cell>
          <cell r="F1042" t="str">
            <v>FDE Jan/26</v>
          </cell>
        </row>
        <row r="1043">
          <cell r="A1043" t="str">
            <v>08.10.010</v>
          </cell>
          <cell r="B1043" t="str">
            <v>CAIXA SIFONADA DE PVC DN 100X100X50MM C/GRELHA PVC CROMADO</v>
          </cell>
          <cell r="C1043" t="str">
            <v>UN</v>
          </cell>
          <cell r="D1043">
            <v>83.89</v>
          </cell>
          <cell r="E1043">
            <v>68.203252032520325</v>
          </cell>
          <cell r="F1043" t="str">
            <v>FDE Jan/26</v>
          </cell>
        </row>
        <row r="1044">
          <cell r="A1044" t="str">
            <v>08.10.011</v>
          </cell>
          <cell r="B1044" t="str">
            <v>CAIXA SIFONADA DE PVC DN 150X185X75MM C/GRELHA PVC CROMADO</v>
          </cell>
          <cell r="C1044" t="str">
            <v>UN</v>
          </cell>
          <cell r="D1044">
            <v>138.66</v>
          </cell>
          <cell r="E1044">
            <v>112.73170731707317</v>
          </cell>
          <cell r="F1044" t="str">
            <v>FDE Jan/26</v>
          </cell>
        </row>
        <row r="1045">
          <cell r="A1045" t="str">
            <v>08.10.045</v>
          </cell>
          <cell r="B1045" t="str">
            <v>RALO SIFONADO CONICO PVC DN 100MM C/GRELHA PVC CROMADO</v>
          </cell>
          <cell r="C1045" t="str">
            <v>UN</v>
          </cell>
          <cell r="D1045">
            <v>117.45</v>
          </cell>
          <cell r="E1045">
            <v>95.487804878048777</v>
          </cell>
          <cell r="F1045" t="str">
            <v>FDE Jan/26</v>
          </cell>
        </row>
        <row r="1046">
          <cell r="A1046" t="str">
            <v>08.10.048</v>
          </cell>
          <cell r="B1046" t="str">
            <v>RALO SIFONADO DE F.FUNDIDO DN 150 MM C/GRELHA PVC CROMADO</v>
          </cell>
          <cell r="C1046" t="str">
            <v>UN</v>
          </cell>
          <cell r="D1046">
            <v>780.72</v>
          </cell>
          <cell r="E1046">
            <v>634.73170731707319</v>
          </cell>
          <cell r="F1046" t="str">
            <v>FDE Jan/26</v>
          </cell>
        </row>
        <row r="1047">
          <cell r="A1047" t="str">
            <v>08.10.049</v>
          </cell>
          <cell r="B1047" t="str">
            <v>RALO SECO CONICO PVC DN 100MM C/GRELHA PVC CROMADO</v>
          </cell>
          <cell r="C1047" t="str">
            <v>UN</v>
          </cell>
          <cell r="D1047">
            <v>115.39</v>
          </cell>
          <cell r="E1047">
            <v>93.8130081300813</v>
          </cell>
          <cell r="F1047" t="str">
            <v>FDE Jan/26</v>
          </cell>
        </row>
        <row r="1048">
          <cell r="A1048" t="str">
            <v>08.10.050</v>
          </cell>
          <cell r="B1048" t="str">
            <v>RALO SECO DE F.FUNDIDO DN 100 MM C/GRELHA PVC CROMADO</v>
          </cell>
          <cell r="C1048" t="str">
            <v>UN</v>
          </cell>
          <cell r="D1048">
            <v>310.13</v>
          </cell>
          <cell r="E1048">
            <v>252.13821138211381</v>
          </cell>
          <cell r="F1048" t="str">
            <v>FDE Jan/26</v>
          </cell>
        </row>
        <row r="1049">
          <cell r="A1049" t="str">
            <v>08.10.056</v>
          </cell>
          <cell r="B1049" t="str">
            <v>TERMINAL DE VENTILACAO EM PVC P/ESGOTO DN 50MM (2")</v>
          </cell>
          <cell r="C1049" t="str">
            <v>UN</v>
          </cell>
          <cell r="D1049">
            <v>21.85</v>
          </cell>
          <cell r="E1049">
            <v>17.764227642276424</v>
          </cell>
          <cell r="F1049" t="str">
            <v>FDE Jan/26</v>
          </cell>
        </row>
        <row r="1050">
          <cell r="A1050" t="str">
            <v>08.10.057</v>
          </cell>
          <cell r="B1050" t="str">
            <v>TERMINAL DE VENTILACAO EM PVC P/ ESGOTO DN 75MM (3")</v>
          </cell>
          <cell r="C1050" t="str">
            <v>UN</v>
          </cell>
          <cell r="D1050">
            <v>40.369999999999997</v>
          </cell>
          <cell r="E1050">
            <v>32.821138211382113</v>
          </cell>
          <cell r="F1050" t="str">
            <v>FDE Jan/26</v>
          </cell>
        </row>
        <row r="1051">
          <cell r="A1051" t="str">
            <v>08.10.058</v>
          </cell>
          <cell r="B1051" t="str">
            <v>TERMINAL DE VENTILACAO EM PVC P/ ESGOTO DN 100MM(4")</v>
          </cell>
          <cell r="C1051" t="str">
            <v>UN</v>
          </cell>
          <cell r="D1051">
            <v>45.46</v>
          </cell>
          <cell r="E1051">
            <v>36.959349593495936</v>
          </cell>
          <cell r="F1051" t="str">
            <v>FDE Jan/26</v>
          </cell>
        </row>
        <row r="1052">
          <cell r="A1052" t="str">
            <v>08.10.099</v>
          </cell>
          <cell r="B1052" t="str">
            <v>SERVICOS EM REDE DE ESGOTO</v>
          </cell>
          <cell r="C1052" t="str">
            <v>MV</v>
          </cell>
          <cell r="D1052">
            <v>710.02</v>
          </cell>
          <cell r="E1052">
            <v>577.2520325203252</v>
          </cell>
          <cell r="F1052" t="str">
            <v>FDE Jan/26</v>
          </cell>
        </row>
        <row r="1053">
          <cell r="A1053" t="str">
            <v>08.11.002</v>
          </cell>
          <cell r="B1053" t="str">
            <v>TUBO DE FERRO FUNDIDO DN 50MM (2") - INCLUSIVE CONEXOES</v>
          </cell>
          <cell r="C1053" t="str">
            <v>M</v>
          </cell>
          <cell r="D1053">
            <v>305.35000000000002</v>
          </cell>
          <cell r="E1053">
            <v>248.25203252032523</v>
          </cell>
          <cell r="F1053" t="str">
            <v>FDE Jan/26</v>
          </cell>
        </row>
        <row r="1054">
          <cell r="A1054" t="str">
            <v>08.11.003</v>
          </cell>
          <cell r="B1054" t="str">
            <v>TUBO DE FERRO FUNDIDO DN 75MM (3") - INCLUSIVE CONEXOES</v>
          </cell>
          <cell r="C1054" t="str">
            <v>M</v>
          </cell>
          <cell r="D1054">
            <v>437.77</v>
          </cell>
          <cell r="E1054">
            <v>355.91056910569102</v>
          </cell>
          <cell r="F1054" t="str">
            <v>FDE Jan/26</v>
          </cell>
        </row>
        <row r="1055">
          <cell r="A1055" t="str">
            <v>08.11.004</v>
          </cell>
          <cell r="B1055" t="str">
            <v>TUBO DE FERRO FUNDIDO DN 100MM (4") - INCLUSIVE CONEXOES</v>
          </cell>
          <cell r="C1055" t="str">
            <v>M</v>
          </cell>
          <cell r="D1055">
            <v>472.42</v>
          </cell>
          <cell r="E1055">
            <v>384.08130081300817</v>
          </cell>
          <cell r="F1055" t="str">
            <v>FDE Jan/26</v>
          </cell>
        </row>
        <row r="1056">
          <cell r="A1056" t="str">
            <v>08.11.005</v>
          </cell>
          <cell r="B1056" t="str">
            <v>TUBO DE FERRO FUNDIDO DN 150MM (6") - INCLUSIVE CONEXOES</v>
          </cell>
          <cell r="C1056" t="str">
            <v>M</v>
          </cell>
          <cell r="D1056">
            <v>626.28</v>
          </cell>
          <cell r="E1056">
            <v>509.17073170731703</v>
          </cell>
          <cell r="F1056" t="str">
            <v>FDE Jan/26</v>
          </cell>
        </row>
        <row r="1057">
          <cell r="A1057" t="str">
            <v>08.11.015</v>
          </cell>
          <cell r="B1057" t="str">
            <v>DESCIDA DE AGUA PLUVIAL H=300CM C/TUBO DE FºFº DN 100MM PONTA-BOLSA INCL.FIX.NA PAREDE</v>
          </cell>
          <cell r="C1057" t="str">
            <v>UN</v>
          </cell>
          <cell r="D1057">
            <v>1134.47</v>
          </cell>
          <cell r="E1057">
            <v>922.33333333333337</v>
          </cell>
          <cell r="F1057" t="str">
            <v>FDE Jan/26</v>
          </cell>
        </row>
        <row r="1058">
          <cell r="A1058" t="str">
            <v>08.11.016</v>
          </cell>
          <cell r="B1058" t="str">
            <v>DESCIDA DE AGUA PLUVIAL H=300CM C/TUBO DE FºFº DN 150MM PONTA-BOLSA INCL.FIX.NA PAREDE</v>
          </cell>
          <cell r="C1058" t="str">
            <v>UN</v>
          </cell>
          <cell r="D1058">
            <v>1715.87</v>
          </cell>
          <cell r="E1058">
            <v>1395.0162601626016</v>
          </cell>
          <cell r="F1058" t="str">
            <v>FDE Jan/26</v>
          </cell>
        </row>
        <row r="1059">
          <cell r="A1059" t="str">
            <v>08.11.024</v>
          </cell>
          <cell r="B1059" t="str">
            <v>TUBO CONCRETO SIMPLES (PS-1) COM PONTA E BOLSA  Ø 30CM  NBR 8890/2007</v>
          </cell>
          <cell r="C1059" t="str">
            <v>M</v>
          </cell>
          <cell r="D1059">
            <v>186.9</v>
          </cell>
          <cell r="E1059">
            <v>151.95121951219514</v>
          </cell>
          <cell r="F1059" t="str">
            <v>FDE Jan/26</v>
          </cell>
        </row>
        <row r="1060">
          <cell r="A1060" t="str">
            <v>08.11.025</v>
          </cell>
          <cell r="B1060" t="str">
            <v>TUBO CONCRETO SIMPLES (PS-1) COM PONTA E BOLSA  Ø 40CM  NBR 8890/2007</v>
          </cell>
          <cell r="C1060" t="str">
            <v>M</v>
          </cell>
          <cell r="D1060">
            <v>218.45</v>
          </cell>
          <cell r="E1060">
            <v>177.60162601626016</v>
          </cell>
          <cell r="F1060" t="str">
            <v>FDE Jan/26</v>
          </cell>
        </row>
        <row r="1061">
          <cell r="A1061" t="str">
            <v>08.11.026</v>
          </cell>
          <cell r="B1061" t="str">
            <v>TUBO CONCRETO SIMPLES (PS-1) COM PONTA E BOLSA  Ø 50CM  NBR 8890/2007</v>
          </cell>
          <cell r="C1061" t="str">
            <v>M</v>
          </cell>
          <cell r="D1061">
            <v>272.04000000000002</v>
          </cell>
          <cell r="E1061">
            <v>221.17073170731709</v>
          </cell>
          <cell r="F1061" t="str">
            <v>FDE Jan/26</v>
          </cell>
        </row>
        <row r="1062">
          <cell r="A1062" t="str">
            <v>08.11.027</v>
          </cell>
          <cell r="B1062" t="str">
            <v>TUBO CONCRETO SIMPLES (PS-1) COM PONTA E BOLSA  Ø 60CM  NBR 8890/2007</v>
          </cell>
          <cell r="C1062" t="str">
            <v>M</v>
          </cell>
          <cell r="D1062">
            <v>332.29</v>
          </cell>
          <cell r="E1062">
            <v>270.15447154471548</v>
          </cell>
          <cell r="F1062" t="str">
            <v>FDE Jan/26</v>
          </cell>
        </row>
        <row r="1063">
          <cell r="A1063" t="str">
            <v>08.11.050</v>
          </cell>
          <cell r="B1063" t="str">
            <v>TUBO DE PVC REFORÇADO "SR" JUNTA ELÁSTICA DN 40 INCL CONEXÕES</v>
          </cell>
          <cell r="C1063" t="str">
            <v>M</v>
          </cell>
          <cell r="D1063">
            <v>67.75</v>
          </cell>
          <cell r="E1063">
            <v>55.081300813008134</v>
          </cell>
          <cell r="F1063" t="str">
            <v>FDE Jan/26</v>
          </cell>
        </row>
        <row r="1064">
          <cell r="A1064" t="str">
            <v>08.11.051</v>
          </cell>
          <cell r="B1064" t="str">
            <v>TUBO DE PVC REFORÇADO "SR" JUNTA ELÁSTICA DN 50 INCL CONEXÕES</v>
          </cell>
          <cell r="C1064" t="str">
            <v>M</v>
          </cell>
          <cell r="D1064">
            <v>72.36</v>
          </cell>
          <cell r="E1064">
            <v>58.829268292682926</v>
          </cell>
          <cell r="F1064" t="str">
            <v>FDE Jan/26</v>
          </cell>
        </row>
        <row r="1065">
          <cell r="A1065" t="str">
            <v>08.11.052</v>
          </cell>
          <cell r="B1065" t="str">
            <v>TUBO DE PVC REFORÇADO "SR" JUNTA ELÁSTICA DN 75 INCL CONEXÕES</v>
          </cell>
          <cell r="C1065" t="str">
            <v>M</v>
          </cell>
          <cell r="D1065">
            <v>94.51</v>
          </cell>
          <cell r="E1065">
            <v>76.837398373983746</v>
          </cell>
          <cell r="F1065" t="str">
            <v>FDE Jan/26</v>
          </cell>
        </row>
        <row r="1066">
          <cell r="A1066" t="str">
            <v>08.11.053</v>
          </cell>
          <cell r="B1066" t="str">
            <v>TUBO DE PVC REFORÇADO "SR" JUNTA ELÁSTICA DN 100 INCL CONEXÕES</v>
          </cell>
          <cell r="C1066" t="str">
            <v>M</v>
          </cell>
          <cell r="D1066">
            <v>118.55</v>
          </cell>
          <cell r="E1066">
            <v>96.382113821138205</v>
          </cell>
          <cell r="F1066" t="str">
            <v>FDE Jan/26</v>
          </cell>
        </row>
        <row r="1067">
          <cell r="A1067" t="str">
            <v>08.11.054</v>
          </cell>
          <cell r="B1067" t="str">
            <v>TUBO DE PVC REFORÇADO "SR" JUNTA ELÁSTICA DN 150 INCL CONEXÕES</v>
          </cell>
          <cell r="C1067" t="str">
            <v>M</v>
          </cell>
          <cell r="D1067">
            <v>176.28</v>
          </cell>
          <cell r="E1067">
            <v>143.3170731707317</v>
          </cell>
          <cell r="F1067" t="str">
            <v>FDE Jan/26</v>
          </cell>
        </row>
        <row r="1068">
          <cell r="A1068" t="str">
            <v>08.11.099</v>
          </cell>
          <cell r="B1068" t="str">
            <v>SERVICOS EM REDE DE AGUAS PLUVIAIS</v>
          </cell>
          <cell r="C1068" t="str">
            <v>MV</v>
          </cell>
          <cell r="D1068">
            <v>710.02</v>
          </cell>
          <cell r="E1068">
            <v>577.2520325203252</v>
          </cell>
          <cell r="F1068" t="str">
            <v>FDE Jan/26</v>
          </cell>
        </row>
        <row r="1069">
          <cell r="A1069" t="str">
            <v>08.12.001</v>
          </cell>
          <cell r="B1069" t="str">
            <v>CONDUTOR EM CHAPA GALVANIZADA N 24 DESENV. 0,25M</v>
          </cell>
          <cell r="C1069" t="str">
            <v>M</v>
          </cell>
          <cell r="D1069">
            <v>94.84</v>
          </cell>
          <cell r="E1069">
            <v>77.105691056910572</v>
          </cell>
          <cell r="F1069" t="str">
            <v>FDE Jan/26</v>
          </cell>
        </row>
        <row r="1070">
          <cell r="A1070" t="str">
            <v>08.12.002</v>
          </cell>
          <cell r="B1070" t="str">
            <v>CONDUTOR EM CHAPA GALVANIZADA N 26 DESENV. 0,25M</v>
          </cell>
          <cell r="C1070" t="str">
            <v>M</v>
          </cell>
          <cell r="D1070">
            <v>86.35</v>
          </cell>
          <cell r="E1070">
            <v>70.203252032520325</v>
          </cell>
          <cell r="F1070" t="str">
            <v>FDE Jan/26</v>
          </cell>
        </row>
        <row r="1071">
          <cell r="A1071" t="str">
            <v>08.12.003</v>
          </cell>
          <cell r="B1071" t="str">
            <v>CONDUTOR DE CHAPA GALVANIZADA N 24 - DESENVOLVIMENTO DE 0,33 M</v>
          </cell>
          <cell r="C1071" t="str">
            <v>M</v>
          </cell>
          <cell r="D1071">
            <v>108.11</v>
          </cell>
          <cell r="E1071">
            <v>87.894308943089428</v>
          </cell>
          <cell r="F1071" t="str">
            <v>FDE Jan/26</v>
          </cell>
        </row>
        <row r="1072">
          <cell r="A1072" t="str">
            <v>08.12.004</v>
          </cell>
          <cell r="B1072" t="str">
            <v>CONDUTOR DE CHAPA GALVANIZADA N 26 - DESENVOLVIMENTO DE 0,33 M</v>
          </cell>
          <cell r="C1072" t="str">
            <v>M</v>
          </cell>
          <cell r="D1072">
            <v>96.09</v>
          </cell>
          <cell r="E1072">
            <v>78.121951219512198</v>
          </cell>
          <cell r="F1072" t="str">
            <v>FDE Jan/26</v>
          </cell>
        </row>
        <row r="1073">
          <cell r="A1073" t="str">
            <v>08.12.007</v>
          </cell>
          <cell r="B1073" t="str">
            <v>LIGACAO CALHA CONDUTOR DE CHAPA ACO GALVANIZADO N.24 DIAMETRO DE 3"</v>
          </cell>
          <cell r="C1073" t="str">
            <v>UN</v>
          </cell>
          <cell r="D1073">
            <v>102.92</v>
          </cell>
          <cell r="E1073">
            <v>83.674796747967477</v>
          </cell>
          <cell r="F1073" t="str">
            <v>FDE Jan/26</v>
          </cell>
        </row>
        <row r="1074">
          <cell r="A1074" t="str">
            <v>08.12.008</v>
          </cell>
          <cell r="B1074" t="str">
            <v>LIGACAO CALHA CONDUTOR DE CHAPA ACO GALVANIZADO N.24 DIAMETRO DE 4"</v>
          </cell>
          <cell r="C1074" t="str">
            <v>UN</v>
          </cell>
          <cell r="D1074">
            <v>109</v>
          </cell>
          <cell r="E1074">
            <v>88.617886178861795</v>
          </cell>
          <cell r="F1074" t="str">
            <v>FDE Jan/26</v>
          </cell>
        </row>
        <row r="1075">
          <cell r="A1075" t="str">
            <v>08.12.015</v>
          </cell>
          <cell r="B1075" t="str">
            <v>CALHA OU AGUA FURTADA EM CHAPA GALV. N 24 - CORTE 0,33M</v>
          </cell>
          <cell r="C1075" t="str">
            <v>M</v>
          </cell>
          <cell r="D1075">
            <v>139.59</v>
          </cell>
          <cell r="E1075">
            <v>113.48780487804879</v>
          </cell>
          <cell r="F1075" t="str">
            <v>FDE Jan/26</v>
          </cell>
        </row>
        <row r="1076">
          <cell r="A1076" t="str">
            <v>08.12.016</v>
          </cell>
          <cell r="B1076" t="str">
            <v>CALHA OU AGUA FURTADA EM CHAPA GALV. N 24 - CORTE 0,50M</v>
          </cell>
          <cell r="C1076" t="str">
            <v>M</v>
          </cell>
          <cell r="D1076">
            <v>191.07</v>
          </cell>
          <cell r="E1076">
            <v>155.34146341463415</v>
          </cell>
          <cell r="F1076" t="str">
            <v>FDE Jan/26</v>
          </cell>
        </row>
        <row r="1077">
          <cell r="A1077" t="str">
            <v>08.12.017</v>
          </cell>
          <cell r="B1077" t="str">
            <v>CALHA OU AGUA FURTADA EM CHAPA GALV. N 24 - CORTE 1,00M</v>
          </cell>
          <cell r="C1077" t="str">
            <v>M</v>
          </cell>
          <cell r="D1077">
            <v>292.75</v>
          </cell>
          <cell r="E1077">
            <v>238.00813008130081</v>
          </cell>
          <cell r="F1077" t="str">
            <v>FDE Jan/26</v>
          </cell>
        </row>
        <row r="1078">
          <cell r="A1078" t="str">
            <v>08.12.020</v>
          </cell>
          <cell r="B1078" t="str">
            <v>CALHA OU AGUA FURTADA EM CHAPA GALV N 26  E=0,50 MM DESENVOLVIMENTO CONSULTAR DETALHE NO PE-ARQ</v>
          </cell>
          <cell r="C1078" t="str">
            <v>M2</v>
          </cell>
          <cell r="D1078">
            <v>270.49</v>
          </cell>
          <cell r="E1078">
            <v>219.91056910569108</v>
          </cell>
          <cell r="F1078" t="str">
            <v>FDE Jan/26</v>
          </cell>
        </row>
        <row r="1079">
          <cell r="A1079" t="str">
            <v>08.12.021</v>
          </cell>
          <cell r="B1079" t="str">
            <v>CALHA OU AGUA FURTADA EM CHAPA GALV. N 26 - CORTE 0.33M</v>
          </cell>
          <cell r="C1079" t="str">
            <v>M</v>
          </cell>
          <cell r="D1079">
            <v>127.7</v>
          </cell>
          <cell r="E1079">
            <v>103.82113821138212</v>
          </cell>
          <cell r="F1079" t="str">
            <v>FDE Jan/26</v>
          </cell>
        </row>
        <row r="1080">
          <cell r="A1080" t="str">
            <v>08.12.022</v>
          </cell>
          <cell r="B1080" t="str">
            <v>CALHA OU AGUA FURTADA EM CHAPA GALV. N 26 - CORTE 0,50M</v>
          </cell>
          <cell r="C1080" t="str">
            <v>M</v>
          </cell>
          <cell r="D1080">
            <v>172.85</v>
          </cell>
          <cell r="E1080">
            <v>140.52845528455285</v>
          </cell>
          <cell r="F1080" t="str">
            <v>FDE Jan/26</v>
          </cell>
        </row>
        <row r="1081">
          <cell r="A1081" t="str">
            <v>08.12.023</v>
          </cell>
          <cell r="B1081" t="str">
            <v>CALHA OU AGUA FURTADA EM CHAPA GALV. N 26 - CORTE 1,00M</v>
          </cell>
          <cell r="C1081" t="str">
            <v>M</v>
          </cell>
          <cell r="D1081">
            <v>270.49</v>
          </cell>
          <cell r="E1081">
            <v>219.91056910569108</v>
          </cell>
          <cell r="F1081" t="str">
            <v>FDE Jan/26</v>
          </cell>
        </row>
        <row r="1082">
          <cell r="A1082" t="str">
            <v>08.12.025</v>
          </cell>
          <cell r="B1082" t="str">
            <v>CALHA OU AGUA FURTADA EM CHAPA GALV N 24  E=0,65 MM DESENVOLVIMENTO CONSULTAR DETALHE NO PE-ARQ</v>
          </cell>
          <cell r="C1082" t="str">
            <v>M2</v>
          </cell>
          <cell r="D1082">
            <v>292.75</v>
          </cell>
          <cell r="E1082">
            <v>238.00813008130081</v>
          </cell>
          <cell r="F1082" t="str">
            <v>FDE Jan/26</v>
          </cell>
        </row>
        <row r="1083">
          <cell r="A1083" t="str">
            <v>08.12.031</v>
          </cell>
          <cell r="B1083" t="str">
            <v>RUFO EM CHAPA GALVANIZADA N 24 - CORTE 0,16 M</v>
          </cell>
          <cell r="C1083" t="str">
            <v>M</v>
          </cell>
          <cell r="D1083">
            <v>61.48</v>
          </cell>
          <cell r="E1083">
            <v>49.983739837398375</v>
          </cell>
          <cell r="F1083" t="str">
            <v>FDE Jan/26</v>
          </cell>
        </row>
        <row r="1084">
          <cell r="A1084" t="str">
            <v>08.12.032</v>
          </cell>
          <cell r="B1084" t="str">
            <v>RUFO EM CHAPA GALVANIZADA N 24 - CORTE 0,25 M</v>
          </cell>
          <cell r="C1084" t="str">
            <v>M</v>
          </cell>
          <cell r="D1084">
            <v>76.45</v>
          </cell>
          <cell r="E1084">
            <v>62.154471544715449</v>
          </cell>
          <cell r="F1084" t="str">
            <v>FDE Jan/26</v>
          </cell>
        </row>
        <row r="1085">
          <cell r="A1085" t="str">
            <v>08.12.033</v>
          </cell>
          <cell r="B1085" t="str">
            <v>RUFO EM CHAPA GALVANIZADA N 24 - CORTE 0,33 M</v>
          </cell>
          <cell r="C1085" t="str">
            <v>M</v>
          </cell>
          <cell r="D1085">
            <v>90.63</v>
          </cell>
          <cell r="E1085">
            <v>73.682926829268297</v>
          </cell>
          <cell r="F1085" t="str">
            <v>FDE Jan/26</v>
          </cell>
        </row>
        <row r="1086">
          <cell r="A1086" t="str">
            <v>08.12.034</v>
          </cell>
          <cell r="B1086" t="str">
            <v>RUFO EM CHAPA GALVANIZADA N 24 - CORTE 0,50 M</v>
          </cell>
          <cell r="C1086" t="str">
            <v>M</v>
          </cell>
          <cell r="D1086">
            <v>127.33</v>
          </cell>
          <cell r="E1086">
            <v>103.52032520325203</v>
          </cell>
          <cell r="F1086" t="str">
            <v>FDE Jan/26</v>
          </cell>
        </row>
        <row r="1087">
          <cell r="A1087" t="str">
            <v>08.12.035</v>
          </cell>
          <cell r="B1087" t="str">
            <v>RUFO EM CHAPA GALVANIZADA N 24 - CORTE 1,00 M</v>
          </cell>
          <cell r="C1087" t="str">
            <v>M</v>
          </cell>
          <cell r="D1087">
            <v>215</v>
          </cell>
          <cell r="E1087">
            <v>174.79674796747969</v>
          </cell>
          <cell r="F1087" t="str">
            <v>FDE Jan/26</v>
          </cell>
        </row>
        <row r="1088">
          <cell r="A1088" t="str">
            <v>08.12.038</v>
          </cell>
          <cell r="B1088" t="str">
            <v>RUFO EM CHAPA GALVANIZADA N 26 - CORTE 0,16 M</v>
          </cell>
          <cell r="C1088" t="str">
            <v>M</v>
          </cell>
          <cell r="D1088">
            <v>56.69</v>
          </cell>
          <cell r="E1088">
            <v>46.08943089430894</v>
          </cell>
          <cell r="F1088" t="str">
            <v>FDE Jan/26</v>
          </cell>
        </row>
        <row r="1089">
          <cell r="A1089" t="str">
            <v>08.12.039</v>
          </cell>
          <cell r="B1089" t="str">
            <v>RUFO EM CHAPA GALVANIZADA N 26 - CORTE 0,25 M</v>
          </cell>
          <cell r="C1089" t="str">
            <v>M</v>
          </cell>
          <cell r="D1089">
            <v>69.14</v>
          </cell>
          <cell r="E1089">
            <v>56.211382113821138</v>
          </cell>
          <cell r="F1089" t="str">
            <v>FDE Jan/26</v>
          </cell>
        </row>
        <row r="1090">
          <cell r="A1090" t="str">
            <v>08.12.040</v>
          </cell>
          <cell r="B1090" t="str">
            <v>RUFO EM CHAPA GALVANIZADA N 26 - CORTE 0,33 M</v>
          </cell>
          <cell r="C1090" t="str">
            <v>M</v>
          </cell>
          <cell r="D1090">
            <v>80.56</v>
          </cell>
          <cell r="E1090">
            <v>65.495934959349597</v>
          </cell>
          <cell r="F1090" t="str">
            <v>FDE Jan/26</v>
          </cell>
        </row>
        <row r="1091">
          <cell r="A1091" t="str">
            <v>08.12.041</v>
          </cell>
          <cell r="B1091" t="str">
            <v>RUFO EM CHAPA GALVANIZADA N 26 - CORTE 0,50 M</v>
          </cell>
          <cell r="C1091" t="str">
            <v>M</v>
          </cell>
          <cell r="D1091">
            <v>111.73</v>
          </cell>
          <cell r="E1091">
            <v>90.837398373983746</v>
          </cell>
          <cell r="F1091" t="str">
            <v>FDE Jan/26</v>
          </cell>
        </row>
        <row r="1092">
          <cell r="A1092" t="str">
            <v>08.12.042</v>
          </cell>
          <cell r="B1092" t="str">
            <v>RUFO EM CHAPA GALVANIZADA N 26 - CORTE 1,00 M</v>
          </cell>
          <cell r="C1092" t="str">
            <v>M</v>
          </cell>
          <cell r="D1092">
            <v>198.35</v>
          </cell>
          <cell r="E1092">
            <v>161.26016260162601</v>
          </cell>
          <cell r="F1092" t="str">
            <v>FDE Jan/26</v>
          </cell>
        </row>
        <row r="1093">
          <cell r="A1093" t="str">
            <v>08.12.065</v>
          </cell>
          <cell r="B1093" t="str">
            <v>GRELHA HEMISFERICA DE FERRO FUNDIDO DN 75MM (3")</v>
          </cell>
          <cell r="C1093" t="str">
            <v>UN</v>
          </cell>
          <cell r="D1093">
            <v>16.260000000000002</v>
          </cell>
          <cell r="E1093">
            <v>13.219512195121952</v>
          </cell>
          <cell r="F1093" t="str">
            <v>FDE Jan/26</v>
          </cell>
        </row>
        <row r="1094">
          <cell r="A1094" t="str">
            <v>08.12.066</v>
          </cell>
          <cell r="B1094" t="str">
            <v>GRELHA HEMISFERICA DE FERRO FUNDIDO DN 100MM (4")</v>
          </cell>
          <cell r="C1094" t="str">
            <v>UN</v>
          </cell>
          <cell r="D1094">
            <v>18.989999999999998</v>
          </cell>
          <cell r="E1094">
            <v>15.439024390243901</v>
          </cell>
          <cell r="F1094" t="str">
            <v>FDE Jan/26</v>
          </cell>
        </row>
        <row r="1095">
          <cell r="A1095" t="str">
            <v>08.12.067</v>
          </cell>
          <cell r="B1095" t="str">
            <v>GRELHA HEMISFERICA DE FERRO FUNDIDO DN 150MM (6")</v>
          </cell>
          <cell r="C1095" t="str">
            <v>UN</v>
          </cell>
          <cell r="D1095">
            <v>44.03</v>
          </cell>
          <cell r="E1095">
            <v>35.796747967479675</v>
          </cell>
          <cell r="F1095" t="str">
            <v>FDE Jan/26</v>
          </cell>
        </row>
        <row r="1096">
          <cell r="A1096" t="str">
            <v>08.12.068</v>
          </cell>
          <cell r="B1096" t="str">
            <v>RUFO EM CHAPA GALV  N 26  E=0,50 MM  DESENVOLVIMENTO CONSULTAR DETALHE NO PE-ARQ</v>
          </cell>
          <cell r="C1096" t="str">
            <v>M2</v>
          </cell>
          <cell r="D1096">
            <v>198.35</v>
          </cell>
          <cell r="E1096">
            <v>161.26016260162601</v>
          </cell>
          <cell r="F1096" t="str">
            <v>FDE Jan/26</v>
          </cell>
        </row>
        <row r="1097">
          <cell r="A1097" t="str">
            <v>08.12.080</v>
          </cell>
          <cell r="B1097" t="str">
            <v>RUFO EM CHAPA GALV  N 24  E=0,65MM DESENVOLVIMENTO CONSULTAR DETALHE NO PE-ARQ</v>
          </cell>
          <cell r="C1097" t="str">
            <v>M2</v>
          </cell>
          <cell r="D1097">
            <v>215</v>
          </cell>
          <cell r="E1097">
            <v>174.79674796747969</v>
          </cell>
          <cell r="F1097" t="str">
            <v>FDE Jan/26</v>
          </cell>
        </row>
        <row r="1098">
          <cell r="A1098" t="str">
            <v>08.12.087</v>
          </cell>
          <cell r="B1098" t="str">
            <v>RALO SECO DE F. FUNDIDO DN 100 MM C/GRELHA PVC CROMADO</v>
          </cell>
          <cell r="C1098" t="str">
            <v>UN</v>
          </cell>
          <cell r="D1098">
            <v>310.13</v>
          </cell>
          <cell r="E1098">
            <v>252.13821138211381</v>
          </cell>
          <cell r="F1098" t="str">
            <v>FDE Jan/26</v>
          </cell>
        </row>
        <row r="1099">
          <cell r="A1099" t="str">
            <v>08.12.099</v>
          </cell>
          <cell r="B1099" t="str">
            <v>SERVICOS EM REDE DE AGUAS PLUVIAIS</v>
          </cell>
          <cell r="C1099" t="str">
            <v>MV</v>
          </cell>
          <cell r="D1099">
            <v>710.02</v>
          </cell>
          <cell r="E1099">
            <v>577.2520325203252</v>
          </cell>
          <cell r="F1099" t="str">
            <v>FDE Jan/26</v>
          </cell>
        </row>
        <row r="1100">
          <cell r="A1100" t="str">
            <v>08.13.001</v>
          </cell>
          <cell r="B1100" t="str">
            <v>TUBO PVC RÍGIDO JUNTA SOLDÁVEL DE 25 INCL CONEXÕES</v>
          </cell>
          <cell r="C1100" t="str">
            <v>M</v>
          </cell>
          <cell r="D1100">
            <v>32.79</v>
          </cell>
          <cell r="E1100">
            <v>26.658536585365852</v>
          </cell>
          <cell r="F1100" t="str">
            <v>FDE Jan/26</v>
          </cell>
        </row>
        <row r="1101">
          <cell r="A1101" t="str">
            <v>08.13.002</v>
          </cell>
          <cell r="B1101" t="str">
            <v>TUBO PVC RÍGIDO JUNTA SOLDÁVEL DE 32 INCL CONEXÕES</v>
          </cell>
          <cell r="C1101" t="str">
            <v>M</v>
          </cell>
          <cell r="D1101">
            <v>43.74</v>
          </cell>
          <cell r="E1101">
            <v>35.560975609756099</v>
          </cell>
          <cell r="F1101" t="str">
            <v>FDE Jan/26</v>
          </cell>
        </row>
        <row r="1102">
          <cell r="A1102" t="str">
            <v>08.13.003</v>
          </cell>
          <cell r="B1102" t="str">
            <v>TUBO PVC RÍGIDO JUNTA SOLDÁVEL DE 40 INCL CONEXÕES</v>
          </cell>
          <cell r="C1102" t="str">
            <v>M</v>
          </cell>
          <cell r="D1102">
            <v>60.17</v>
          </cell>
          <cell r="E1102">
            <v>48.918699186991873</v>
          </cell>
          <cell r="F1102" t="str">
            <v>FDE Jan/26</v>
          </cell>
        </row>
        <row r="1103">
          <cell r="A1103" t="str">
            <v>08.13.004</v>
          </cell>
          <cell r="B1103" t="str">
            <v>TUBO PVC RÍGIDO JUNTA SOLDÁVEL DE 50 INCL CONEXÕES</v>
          </cell>
          <cell r="C1103" t="str">
            <v>M</v>
          </cell>
          <cell r="D1103">
            <v>63.52</v>
          </cell>
          <cell r="E1103">
            <v>51.642276422764233</v>
          </cell>
          <cell r="F1103" t="str">
            <v>FDE Jan/26</v>
          </cell>
        </row>
        <row r="1104">
          <cell r="A1104" t="str">
            <v>08.13.005</v>
          </cell>
          <cell r="B1104" t="str">
            <v>TUBO PVC RÍGIDO JUNTA SOLDÁVEL DE 60 INCL CONEXÕES</v>
          </cell>
          <cell r="C1104" t="str">
            <v>M</v>
          </cell>
          <cell r="D1104">
            <v>98.97</v>
          </cell>
          <cell r="E1104">
            <v>80.463414634146346</v>
          </cell>
          <cell r="F1104" t="str">
            <v>FDE Jan/26</v>
          </cell>
        </row>
        <row r="1105">
          <cell r="A1105" t="str">
            <v>08.13.006</v>
          </cell>
          <cell r="B1105" t="str">
            <v>TUBO PVC RÍGIDO JUNTA SOLDÁVEL DE 75 INCL CONEXÕES</v>
          </cell>
          <cell r="C1105" t="str">
            <v>M</v>
          </cell>
          <cell r="D1105">
            <v>132.91</v>
          </cell>
          <cell r="E1105">
            <v>108.0569105691057</v>
          </cell>
          <cell r="F1105" t="str">
            <v>FDE Jan/26</v>
          </cell>
        </row>
        <row r="1106">
          <cell r="A1106" t="str">
            <v>08.13.007</v>
          </cell>
          <cell r="B1106" t="str">
            <v>TUBO PVC RÍGIDO JUNTA SOLDÁVEL DE 85 INCL CONEXÕES</v>
          </cell>
          <cell r="C1106" t="str">
            <v>M</v>
          </cell>
          <cell r="D1106">
            <v>151.78</v>
          </cell>
          <cell r="E1106">
            <v>123.39837398373984</v>
          </cell>
          <cell r="F1106" t="str">
            <v>FDE Jan/26</v>
          </cell>
        </row>
        <row r="1107">
          <cell r="A1107" t="str">
            <v>08.13.008</v>
          </cell>
          <cell r="B1107" t="str">
            <v>TUBO PVC RÍGIDO JUNTA SOLDÁVEL DE 110 INCL CONEXÕES</v>
          </cell>
          <cell r="C1107" t="str">
            <v>M</v>
          </cell>
          <cell r="D1107">
            <v>223.12</v>
          </cell>
          <cell r="E1107">
            <v>181.39837398373984</v>
          </cell>
          <cell r="F1107" t="str">
            <v>FDE Jan/26</v>
          </cell>
        </row>
        <row r="1108">
          <cell r="A1108" t="str">
            <v>08.13.011</v>
          </cell>
          <cell r="B1108" t="str">
            <v>TUBO ACO GALVANIZ NBR5580-CL MEDIA, DN20MM (3/4") - INCL CONEXOES</v>
          </cell>
          <cell r="C1108" t="str">
            <v>M</v>
          </cell>
          <cell r="D1108">
            <v>98.86</v>
          </cell>
          <cell r="E1108">
            <v>80.373983739837399</v>
          </cell>
          <cell r="F1108" t="str">
            <v>FDE Jan/26</v>
          </cell>
        </row>
        <row r="1109">
          <cell r="A1109" t="str">
            <v>08.13.012</v>
          </cell>
          <cell r="B1109" t="str">
            <v>TUBO ACO GALVANIZ NBR5580-CL MEDIA, DN25MM (1") - INCL CONEXOES</v>
          </cell>
          <cell r="C1109" t="str">
            <v>M</v>
          </cell>
          <cell r="D1109">
            <v>134.46</v>
          </cell>
          <cell r="E1109">
            <v>109.31707317073172</v>
          </cell>
          <cell r="F1109" t="str">
            <v>FDE Jan/26</v>
          </cell>
        </row>
        <row r="1110">
          <cell r="A1110" t="str">
            <v>08.13.013</v>
          </cell>
          <cell r="B1110" t="str">
            <v>TUBO ACO GALVANIZ NBR5580-CL MEDIA, DN32MM (1 1/4")-INCL CONEXOES</v>
          </cell>
          <cell r="C1110" t="str">
            <v>M</v>
          </cell>
          <cell r="D1110">
            <v>160.32</v>
          </cell>
          <cell r="E1110">
            <v>130.34146341463415</v>
          </cell>
          <cell r="F1110" t="str">
            <v>FDE Jan/26</v>
          </cell>
        </row>
        <row r="1111">
          <cell r="A1111" t="str">
            <v>08.13.014</v>
          </cell>
          <cell r="B1111" t="str">
            <v>TUBO ACO GALVANIZ NBR5580-CL MEDIA, DN40MM (1 1/2") - INCL CONEXOES</v>
          </cell>
          <cell r="C1111" t="str">
            <v>M</v>
          </cell>
          <cell r="D1111">
            <v>183.77</v>
          </cell>
          <cell r="E1111">
            <v>149.40650406504065</v>
          </cell>
          <cell r="F1111" t="str">
            <v>FDE Jan/26</v>
          </cell>
        </row>
        <row r="1112">
          <cell r="A1112" t="str">
            <v>08.13.015</v>
          </cell>
          <cell r="B1112" t="str">
            <v>TUBO ACO GALVANIZ NBR5580-CL MEDIA, DN50MM (2") - INCL CONEXOES</v>
          </cell>
          <cell r="C1112" t="str">
            <v>M</v>
          </cell>
          <cell r="D1112">
            <v>228.18</v>
          </cell>
          <cell r="E1112">
            <v>185.51219512195124</v>
          </cell>
          <cell r="F1112" t="str">
            <v>FDE Jan/26</v>
          </cell>
        </row>
        <row r="1113">
          <cell r="A1113" t="str">
            <v>08.13.016</v>
          </cell>
          <cell r="B1113" t="str">
            <v>TUBO ACO GALVANIZ NBR5580-CL MEDIA, DN65MM (2 1/2")-INCL CONEXOES</v>
          </cell>
          <cell r="C1113" t="str">
            <v>M</v>
          </cell>
          <cell r="D1113">
            <v>276.27999999999997</v>
          </cell>
          <cell r="E1113">
            <v>224.61788617886177</v>
          </cell>
          <cell r="F1113" t="str">
            <v>FDE Jan/26</v>
          </cell>
        </row>
        <row r="1114">
          <cell r="A1114" t="str">
            <v>08.13.017</v>
          </cell>
          <cell r="B1114" t="str">
            <v>TUBO ACO GALVANIZ NBR5580-CL MEDIA, DN80MM (3")-INCL CONEXOES</v>
          </cell>
          <cell r="C1114" t="str">
            <v>M</v>
          </cell>
          <cell r="D1114">
            <v>308.66000000000003</v>
          </cell>
          <cell r="E1114">
            <v>250.94308943089433</v>
          </cell>
          <cell r="F1114" t="str">
            <v>FDE Jan/26</v>
          </cell>
        </row>
        <row r="1115">
          <cell r="A1115" t="str">
            <v>08.13.018</v>
          </cell>
          <cell r="B1115" t="str">
            <v>TUBO ACO GALVANIZ NBR5580-CL MEDIA, DN100MM (4")-INCL CONEXOES</v>
          </cell>
          <cell r="C1115" t="str">
            <v>M</v>
          </cell>
          <cell r="D1115">
            <v>412.16</v>
          </cell>
          <cell r="E1115">
            <v>335.08943089430898</v>
          </cell>
          <cell r="F1115" t="str">
            <v>FDE Jan/26</v>
          </cell>
        </row>
        <row r="1116">
          <cell r="A1116" t="str">
            <v>08.13.099</v>
          </cell>
          <cell r="B1116" t="str">
            <v>SERVICOS EM RESERVATORIOS</v>
          </cell>
          <cell r="C1116" t="str">
            <v>MV</v>
          </cell>
          <cell r="D1116">
            <v>710.02</v>
          </cell>
          <cell r="E1116">
            <v>577.2520325203252</v>
          </cell>
          <cell r="F1116" t="str">
            <v>FDE Jan/26</v>
          </cell>
        </row>
        <row r="1117">
          <cell r="A1117" t="str">
            <v>08.14.002</v>
          </cell>
          <cell r="B1117" t="str">
            <v>REGISTRO DE GAVETA BRUTO DN 20MM (3/4")</v>
          </cell>
          <cell r="C1117" t="str">
            <v>UN</v>
          </cell>
          <cell r="D1117">
            <v>104.04</v>
          </cell>
          <cell r="E1117">
            <v>84.585365853658544</v>
          </cell>
          <cell r="F1117" t="str">
            <v>FDE Jan/26</v>
          </cell>
        </row>
        <row r="1118">
          <cell r="A1118" t="str">
            <v>08.14.003</v>
          </cell>
          <cell r="B1118" t="str">
            <v>REGISTRO DE GAVETA BRUTO DN 25MM (1")</v>
          </cell>
          <cell r="C1118" t="str">
            <v>UN</v>
          </cell>
          <cell r="D1118">
            <v>116.27</v>
          </cell>
          <cell r="E1118">
            <v>94.528455284552848</v>
          </cell>
          <cell r="F1118" t="str">
            <v>FDE Jan/26</v>
          </cell>
        </row>
        <row r="1119">
          <cell r="A1119" t="str">
            <v>08.14.004</v>
          </cell>
          <cell r="B1119" t="str">
            <v>REGISTRO DE GAVETA BRUTO DN 32MM (1 1/4")</v>
          </cell>
          <cell r="C1119" t="str">
            <v>UN</v>
          </cell>
          <cell r="D1119">
            <v>166.87</v>
          </cell>
          <cell r="E1119">
            <v>135.66666666666669</v>
          </cell>
          <cell r="F1119" t="str">
            <v>FDE Jan/26</v>
          </cell>
        </row>
        <row r="1120">
          <cell r="A1120" t="str">
            <v>08.14.005</v>
          </cell>
          <cell r="B1120" t="str">
            <v>REGISTRO DE GAVETA BRUTO DN 40MM (1.1/2")</v>
          </cell>
          <cell r="C1120" t="str">
            <v>UN</v>
          </cell>
          <cell r="D1120">
            <v>189.94</v>
          </cell>
          <cell r="E1120">
            <v>154.42276422764229</v>
          </cell>
          <cell r="F1120" t="str">
            <v>FDE Jan/26</v>
          </cell>
        </row>
        <row r="1121">
          <cell r="A1121" t="str">
            <v>08.14.006</v>
          </cell>
          <cell r="B1121" t="str">
            <v>REGISTRO DE GAVETA BRUTO DN 50MM (2")</v>
          </cell>
          <cell r="C1121" t="str">
            <v>UN</v>
          </cell>
          <cell r="D1121">
            <v>276.55</v>
          </cell>
          <cell r="E1121">
            <v>224.83739837398375</v>
          </cell>
          <cell r="F1121" t="str">
            <v>FDE Jan/26</v>
          </cell>
        </row>
        <row r="1122">
          <cell r="A1122" t="str">
            <v>08.14.007</v>
          </cell>
          <cell r="B1122" t="str">
            <v>REGISTRO DE GAVETA BRUTO DN 65MM (2.1/2")</v>
          </cell>
          <cell r="C1122" t="str">
            <v>UN</v>
          </cell>
          <cell r="D1122">
            <v>546.33000000000004</v>
          </cell>
          <cell r="E1122">
            <v>444.17073170731709</v>
          </cell>
          <cell r="F1122" t="str">
            <v>FDE Jan/26</v>
          </cell>
        </row>
        <row r="1123">
          <cell r="A1123" t="str">
            <v>08.14.008</v>
          </cell>
          <cell r="B1123" t="str">
            <v>REGISTRO DE GAVETA BRUTO DN 80MM (3")</v>
          </cell>
          <cell r="C1123" t="str">
            <v>UN</v>
          </cell>
          <cell r="D1123">
            <v>869.18</v>
          </cell>
          <cell r="E1123">
            <v>706.65040650406502</v>
          </cell>
          <cell r="F1123" t="str">
            <v>FDE Jan/26</v>
          </cell>
        </row>
        <row r="1124">
          <cell r="A1124" t="str">
            <v>08.14.009</v>
          </cell>
          <cell r="B1124" t="str">
            <v>REGISTRO DE GAVETA BRUTO DN 100MM (4")</v>
          </cell>
          <cell r="C1124" t="str">
            <v>UN</v>
          </cell>
          <cell r="D1124">
            <v>1475.99</v>
          </cell>
          <cell r="E1124">
            <v>1199.9918699186992</v>
          </cell>
          <cell r="F1124" t="str">
            <v>FDE Jan/26</v>
          </cell>
        </row>
        <row r="1125">
          <cell r="A1125" t="str">
            <v>08.14.016</v>
          </cell>
          <cell r="B1125" t="str">
            <v>VALVULA DE RETENCAO HORIZONTAL DE BRONZE DE 1"</v>
          </cell>
          <cell r="C1125" t="str">
            <v>UN</v>
          </cell>
          <cell r="D1125">
            <v>230.44</v>
          </cell>
          <cell r="E1125">
            <v>187.34959349593495</v>
          </cell>
          <cell r="F1125" t="str">
            <v>FDE Jan/26</v>
          </cell>
        </row>
        <row r="1126">
          <cell r="A1126" t="str">
            <v>08.14.017</v>
          </cell>
          <cell r="B1126" t="str">
            <v>VALVULA DE RETENCAO HORIZONTAL DE BRONZE DE 1.1/4"</v>
          </cell>
          <cell r="C1126" t="str">
            <v>UN</v>
          </cell>
          <cell r="D1126">
            <v>312.37</v>
          </cell>
          <cell r="E1126">
            <v>253.95934959349594</v>
          </cell>
          <cell r="F1126" t="str">
            <v>FDE Jan/26</v>
          </cell>
        </row>
        <row r="1127">
          <cell r="A1127" t="str">
            <v>08.14.018</v>
          </cell>
          <cell r="B1127" t="str">
            <v>VALVULA DE RETENCAO HORIZONTAL DE BRONZE DE 1.1/2"</v>
          </cell>
          <cell r="C1127" t="str">
            <v>UN</v>
          </cell>
          <cell r="D1127">
            <v>363.98</v>
          </cell>
          <cell r="E1127">
            <v>295.91869918699189</v>
          </cell>
          <cell r="F1127" t="str">
            <v>FDE Jan/26</v>
          </cell>
        </row>
        <row r="1128">
          <cell r="A1128" t="str">
            <v>08.14.019</v>
          </cell>
          <cell r="B1128" t="str">
            <v>VALVULA DE RETENCAO HORIZONTAL DE BRONZE DE 2"</v>
          </cell>
          <cell r="C1128" t="str">
            <v>UN</v>
          </cell>
          <cell r="D1128">
            <v>531.54</v>
          </cell>
          <cell r="E1128">
            <v>432.14634146341461</v>
          </cell>
          <cell r="F1128" t="str">
            <v>FDE Jan/26</v>
          </cell>
        </row>
        <row r="1129">
          <cell r="A1129" t="str">
            <v>08.14.020</v>
          </cell>
          <cell r="B1129" t="str">
            <v>VALVULA DE RETENCAO HORIZONTAL DE BRONZE DE 2.1/2"</v>
          </cell>
          <cell r="C1129" t="str">
            <v>UN</v>
          </cell>
          <cell r="D1129">
            <v>860.63</v>
          </cell>
          <cell r="E1129">
            <v>699.69918699186996</v>
          </cell>
          <cell r="F1129" t="str">
            <v>FDE Jan/26</v>
          </cell>
        </row>
        <row r="1130">
          <cell r="A1130" t="str">
            <v>08.14.021</v>
          </cell>
          <cell r="B1130" t="str">
            <v>VALVULA DE RETENCAO HORIZONTAL DE BRONZE DE 3"</v>
          </cell>
          <cell r="C1130" t="str">
            <v>UN</v>
          </cell>
          <cell r="D1130">
            <v>1022.03</v>
          </cell>
          <cell r="E1130">
            <v>830.91869918699183</v>
          </cell>
          <cell r="F1130" t="str">
            <v>FDE Jan/26</v>
          </cell>
        </row>
        <row r="1131">
          <cell r="A1131" t="str">
            <v>08.14.022</v>
          </cell>
          <cell r="B1131" t="str">
            <v>VALVULA DE RETENCAO HORIZONTAL DE BRONZE DE 4"</v>
          </cell>
          <cell r="C1131" t="str">
            <v>UN</v>
          </cell>
          <cell r="D1131">
            <v>1757.83</v>
          </cell>
          <cell r="E1131">
            <v>1429.1300813008129</v>
          </cell>
          <cell r="F1131" t="str">
            <v>FDE Jan/26</v>
          </cell>
        </row>
        <row r="1132">
          <cell r="A1132" t="str">
            <v>08.14.026</v>
          </cell>
          <cell r="B1132" t="str">
            <v>VALVULA DE RETENCAO VERTICAL DE BRONZE DE 1"</v>
          </cell>
          <cell r="C1132" t="str">
            <v>UN</v>
          </cell>
          <cell r="D1132">
            <v>164.05</v>
          </cell>
          <cell r="E1132">
            <v>133.3739837398374</v>
          </cell>
          <cell r="F1132" t="str">
            <v>FDE Jan/26</v>
          </cell>
        </row>
        <row r="1133">
          <cell r="A1133" t="str">
            <v>08.14.027</v>
          </cell>
          <cell r="B1133" t="str">
            <v>VALVULA DE RETENCAO VERTICAL DE BRONZE DE 1.1/4"</v>
          </cell>
          <cell r="C1133" t="str">
            <v>UN</v>
          </cell>
          <cell r="D1133">
            <v>234.83</v>
          </cell>
          <cell r="E1133">
            <v>190.91869918699189</v>
          </cell>
          <cell r="F1133" t="str">
            <v>FDE Jan/26</v>
          </cell>
        </row>
        <row r="1134">
          <cell r="A1134" t="str">
            <v>08.14.028</v>
          </cell>
          <cell r="B1134" t="str">
            <v>VALVULA DE RETENCAO VERTICAL DE BRONZE DE 1.1/2"</v>
          </cell>
          <cell r="C1134" t="str">
            <v>UN</v>
          </cell>
          <cell r="D1134">
            <v>271.05</v>
          </cell>
          <cell r="E1134">
            <v>220.36585365853659</v>
          </cell>
          <cell r="F1134" t="str">
            <v>FDE Jan/26</v>
          </cell>
        </row>
        <row r="1135">
          <cell r="A1135" t="str">
            <v>08.14.029</v>
          </cell>
          <cell r="B1135" t="str">
            <v>VALVULA DE RETENCAO VERTICAL DE BRONZE DE 2"</v>
          </cell>
          <cell r="C1135" t="str">
            <v>UN</v>
          </cell>
          <cell r="D1135">
            <v>378.47</v>
          </cell>
          <cell r="E1135">
            <v>307.69918699186996</v>
          </cell>
          <cell r="F1135" t="str">
            <v>FDE Jan/26</v>
          </cell>
        </row>
        <row r="1136">
          <cell r="A1136" t="str">
            <v>08.14.030</v>
          </cell>
          <cell r="B1136" t="str">
            <v>VALVULA DE RETENCAO VERTICAL DE BRONZE DE 2.1/2"</v>
          </cell>
          <cell r="C1136" t="str">
            <v>UN</v>
          </cell>
          <cell r="D1136">
            <v>592.34</v>
          </cell>
          <cell r="E1136">
            <v>481.57723577235777</v>
          </cell>
          <cell r="F1136" t="str">
            <v>FDE Jan/26</v>
          </cell>
        </row>
        <row r="1137">
          <cell r="A1137" t="str">
            <v>08.14.031</v>
          </cell>
          <cell r="B1137" t="str">
            <v>VALVULA DE RETENCAO VERTICAL DE BRONZE DE 3"</v>
          </cell>
          <cell r="C1137" t="str">
            <v>UN</v>
          </cell>
          <cell r="D1137">
            <v>832.36</v>
          </cell>
          <cell r="E1137">
            <v>676.71544715447158</v>
          </cell>
          <cell r="F1137" t="str">
            <v>FDE Jan/26</v>
          </cell>
        </row>
        <row r="1138">
          <cell r="A1138" t="str">
            <v>08.14.032</v>
          </cell>
          <cell r="B1138" t="str">
            <v>VALVULA DE RETENCAO VERTICAL DE BRONZE DE 4"</v>
          </cell>
          <cell r="C1138" t="str">
            <v>UN</v>
          </cell>
          <cell r="D1138">
            <v>1349.16</v>
          </cell>
          <cell r="E1138">
            <v>1096.8780487804879</v>
          </cell>
          <cell r="F1138" t="str">
            <v>FDE Jan/26</v>
          </cell>
        </row>
        <row r="1139">
          <cell r="A1139" t="str">
            <v>08.14.035</v>
          </cell>
          <cell r="B1139" t="str">
            <v>VALVULA DE RETENCAO DE PE COM CRIVO DE BRONZE DE 1"</v>
          </cell>
          <cell r="C1139" t="str">
            <v>UN</v>
          </cell>
          <cell r="D1139">
            <v>154.19</v>
          </cell>
          <cell r="E1139">
            <v>125.35772357723577</v>
          </cell>
          <cell r="F1139" t="str">
            <v>FDE Jan/26</v>
          </cell>
        </row>
        <row r="1140">
          <cell r="A1140" t="str">
            <v>08.14.036</v>
          </cell>
          <cell r="B1140" t="str">
            <v>VALVULA DE RETENCAO DE PE COM CRIVO DE BRONZE DE 1.1/4"</v>
          </cell>
          <cell r="C1140" t="str">
            <v>UN</v>
          </cell>
          <cell r="D1140">
            <v>220.37</v>
          </cell>
          <cell r="E1140">
            <v>179.16260162601625</v>
          </cell>
          <cell r="F1140" t="str">
            <v>FDE Jan/26</v>
          </cell>
        </row>
        <row r="1141">
          <cell r="A1141" t="str">
            <v>08.14.037</v>
          </cell>
          <cell r="B1141" t="str">
            <v>VALVULA DE RETENCAO DE PE COM CRIVO DE BRONZE DE 1.1/2"</v>
          </cell>
          <cell r="C1141" t="str">
            <v>UN</v>
          </cell>
          <cell r="D1141">
            <v>257.74</v>
          </cell>
          <cell r="E1141">
            <v>209.54471544715449</v>
          </cell>
          <cell r="F1141" t="str">
            <v>FDE Jan/26</v>
          </cell>
        </row>
        <row r="1142">
          <cell r="A1142" t="str">
            <v>08.14.038</v>
          </cell>
          <cell r="B1142" t="str">
            <v>VALVULA DE RETENCAO DE PE COM CRIVO DE BRONZE DE 2"</v>
          </cell>
          <cell r="C1142" t="str">
            <v>UN</v>
          </cell>
          <cell r="D1142">
            <v>328.24</v>
          </cell>
          <cell r="E1142">
            <v>266.86178861788619</v>
          </cell>
          <cell r="F1142" t="str">
            <v>FDE Jan/26</v>
          </cell>
        </row>
        <row r="1143">
          <cell r="A1143" t="str">
            <v>08.14.039</v>
          </cell>
          <cell r="B1143" t="str">
            <v>VALVULA DE RETENCAO DE PE COM CRIVO DE BRONZE DE 2.1/2"</v>
          </cell>
          <cell r="C1143" t="str">
            <v>UN</v>
          </cell>
          <cell r="D1143">
            <v>544.92999999999995</v>
          </cell>
          <cell r="E1143">
            <v>443.03252032520322</v>
          </cell>
          <cell r="F1143" t="str">
            <v>FDE Jan/26</v>
          </cell>
        </row>
        <row r="1144">
          <cell r="A1144" t="str">
            <v>08.14.040</v>
          </cell>
          <cell r="B1144" t="str">
            <v>VALVULA DE RETENCAO DE PE COM CRIVO DE BRONZE DE 3"</v>
          </cell>
          <cell r="C1144" t="str">
            <v>UN</v>
          </cell>
          <cell r="D1144">
            <v>756.77</v>
          </cell>
          <cell r="E1144">
            <v>615.26016260162601</v>
          </cell>
          <cell r="F1144" t="str">
            <v>FDE Jan/26</v>
          </cell>
        </row>
        <row r="1145">
          <cell r="A1145" t="str">
            <v>08.14.045</v>
          </cell>
          <cell r="B1145" t="str">
            <v>TORNEIRA DE BOIA EM LATAO (BOIA PLAST) DN 20MM (3/4")</v>
          </cell>
          <cell r="C1145" t="str">
            <v>UN</v>
          </cell>
          <cell r="D1145">
            <v>133.75</v>
          </cell>
          <cell r="E1145">
            <v>108.73983739837398</v>
          </cell>
          <cell r="F1145" t="str">
            <v>FDE Jan/26</v>
          </cell>
        </row>
        <row r="1146">
          <cell r="A1146" t="str">
            <v>08.14.046</v>
          </cell>
          <cell r="B1146" t="str">
            <v>TORNEIRA DE BOIA EM LATAO (BOIA PLAST) DN 25MM (1")</v>
          </cell>
          <cell r="C1146" t="str">
            <v>UN</v>
          </cell>
          <cell r="D1146">
            <v>172.69</v>
          </cell>
          <cell r="E1146">
            <v>140.39837398373984</v>
          </cell>
          <cell r="F1146" t="str">
            <v>FDE Jan/26</v>
          </cell>
        </row>
        <row r="1147">
          <cell r="A1147" t="str">
            <v>08.14.049</v>
          </cell>
          <cell r="B1147" t="str">
            <v>TORNEIRA DE BOIA EM LATAO (BOIA PLAST) DN50MM (2")</v>
          </cell>
          <cell r="C1147" t="str">
            <v>UN</v>
          </cell>
          <cell r="D1147">
            <v>427.01</v>
          </cell>
          <cell r="E1147">
            <v>347.16260162601628</v>
          </cell>
          <cell r="F1147" t="str">
            <v>FDE Jan/26</v>
          </cell>
        </row>
        <row r="1148">
          <cell r="A1148" t="str">
            <v>08.14.062</v>
          </cell>
          <cell r="B1148" t="str">
            <v>ANEIS PRE-MOLDADOS EM CONCRETO ARMADO P/ RESERVATORIO D'AGUA D=3,00M</v>
          </cell>
          <cell r="C1148" t="str">
            <v>M</v>
          </cell>
          <cell r="D1148">
            <v>28077.25</v>
          </cell>
          <cell r="E1148">
            <v>22827.032520325203</v>
          </cell>
          <cell r="F1148" t="str">
            <v>FDE Jan/26</v>
          </cell>
        </row>
        <row r="1149">
          <cell r="A1149" t="str">
            <v>08.14.063</v>
          </cell>
          <cell r="B1149" t="str">
            <v>LAJE PRE-MOLDADA D=3,00M E=8CM P/ RESERVATORIO</v>
          </cell>
          <cell r="C1149" t="str">
            <v>UN</v>
          </cell>
          <cell r="D1149">
            <v>7215.73</v>
          </cell>
          <cell r="E1149">
            <v>5866.4471544715443</v>
          </cell>
          <cell r="F1149" t="str">
            <v>FDE Jan/26</v>
          </cell>
        </row>
        <row r="1150">
          <cell r="A1150" t="str">
            <v>08.14.064</v>
          </cell>
          <cell r="B1150" t="str">
            <v>LAJE PRE-MOLDADA D=3,00M E=15CM P/ RESERVATORIO</v>
          </cell>
          <cell r="C1150" t="str">
            <v>UN</v>
          </cell>
          <cell r="D1150">
            <v>9430.18</v>
          </cell>
          <cell r="E1150">
            <v>7666.8130081300815</v>
          </cell>
          <cell r="F1150" t="str">
            <v>FDE Jan/26</v>
          </cell>
        </row>
        <row r="1151">
          <cell r="A1151" t="str">
            <v>08.14.071</v>
          </cell>
          <cell r="B1151" t="str">
            <v>CONJ MOTOR-BOMBA (CENTRIFUGA) 1/2 HP (3400 L/H-20 MCA)</v>
          </cell>
          <cell r="C1151" t="str">
            <v>UN</v>
          </cell>
          <cell r="D1151">
            <v>2114.2199999999998</v>
          </cell>
          <cell r="E1151">
            <v>1718.8780487804877</v>
          </cell>
          <cell r="F1151" t="str">
            <v>FDE Jan/26</v>
          </cell>
        </row>
        <row r="1152">
          <cell r="A1152" t="str">
            <v>08.14.072</v>
          </cell>
          <cell r="B1152" t="str">
            <v>CONJ MOTOR-BOMBA(CENTRIFUGA)3/4 HP(7400 L/H-20 MCA)</v>
          </cell>
          <cell r="C1152" t="str">
            <v>UN</v>
          </cell>
          <cell r="D1152">
            <v>2353.75</v>
          </cell>
          <cell r="E1152">
            <v>1913.6178861788619</v>
          </cell>
          <cell r="F1152" t="str">
            <v>FDE Jan/26</v>
          </cell>
        </row>
        <row r="1153">
          <cell r="A1153" t="str">
            <v>08.14.073</v>
          </cell>
          <cell r="B1153" t="str">
            <v>CONJ MOTOR-BOMBA(CENTRIFUGA)1,5 HP(10000 L/H-20 MCA)</v>
          </cell>
          <cell r="C1153" t="str">
            <v>UN</v>
          </cell>
          <cell r="D1153">
            <v>3129.14</v>
          </cell>
          <cell r="E1153">
            <v>2544.0162601626016</v>
          </cell>
          <cell r="F1153" t="str">
            <v>FDE Jan/26</v>
          </cell>
        </row>
        <row r="1154">
          <cell r="A1154" t="str">
            <v>08.14.074</v>
          </cell>
          <cell r="B1154" t="str">
            <v>CONJ MOTOR-BOMBA (CENTRIFUGA) 2 HP (13900 L/H-20 MCA)</v>
          </cell>
          <cell r="C1154" t="str">
            <v>UN</v>
          </cell>
          <cell r="D1154">
            <v>4984.63</v>
          </cell>
          <cell r="E1154">
            <v>4052.5447154471544</v>
          </cell>
          <cell r="F1154" t="str">
            <v>FDE Jan/26</v>
          </cell>
        </row>
        <row r="1155">
          <cell r="A1155" t="str">
            <v>08.14.075</v>
          </cell>
          <cell r="B1155" t="str">
            <v>CONJ MOTOR-BOMBA(CENTRIFUGA)3 HP(25000 L/H-20 MCA)</v>
          </cell>
          <cell r="C1155" t="str">
            <v>UN</v>
          </cell>
          <cell r="D1155">
            <v>5340.17</v>
          </cell>
          <cell r="E1155">
            <v>4341.6016260162605</v>
          </cell>
          <cell r="F1155" t="str">
            <v>FDE Jan/26</v>
          </cell>
        </row>
        <row r="1156">
          <cell r="A1156" t="str">
            <v>08.14.078</v>
          </cell>
          <cell r="B1156" t="str">
            <v>CONJ MOTOR-BOMBA (CENTRIFUGA) 1 HP 8500 L/H-20 MCA</v>
          </cell>
          <cell r="C1156" t="str">
            <v>UN</v>
          </cell>
          <cell r="D1156">
            <v>2652.12</v>
          </cell>
          <cell r="E1156">
            <v>2156.1951219512193</v>
          </cell>
          <cell r="F1156" t="str">
            <v>FDE Jan/26</v>
          </cell>
        </row>
        <row r="1157">
          <cell r="A1157" t="str">
            <v>08.14.085</v>
          </cell>
          <cell r="B1157" t="str">
            <v>ANEIS PRE-MOLDADOS EM CONCRETO ARMADO P/ RESERVATORIO D'AGUA D=2,50M</v>
          </cell>
          <cell r="C1157" t="str">
            <v>M</v>
          </cell>
          <cell r="D1157">
            <v>21558.7</v>
          </cell>
          <cell r="E1157">
            <v>17527.398373983742</v>
          </cell>
          <cell r="F1157" t="str">
            <v>FDE Jan/26</v>
          </cell>
        </row>
        <row r="1158">
          <cell r="A1158" t="str">
            <v>08.14.086</v>
          </cell>
          <cell r="B1158" t="str">
            <v>LAJE PRE-MOLDADA D=2,50M E=8CM P/ RESERVATORIO</v>
          </cell>
          <cell r="C1158" t="str">
            <v>UN</v>
          </cell>
          <cell r="D1158">
            <v>5627.12</v>
          </cell>
          <cell r="E1158">
            <v>4574.8943089430895</v>
          </cell>
          <cell r="F1158" t="str">
            <v>FDE Jan/26</v>
          </cell>
        </row>
        <row r="1159">
          <cell r="A1159" t="str">
            <v>08.14.087</v>
          </cell>
          <cell r="B1159" t="str">
            <v>LAJE PRE-MOLDADA D=2,50M E=15CM P/ RESERVATORIO</v>
          </cell>
          <cell r="C1159" t="str">
            <v>UN</v>
          </cell>
          <cell r="D1159">
            <v>8203.23</v>
          </cell>
          <cell r="E1159">
            <v>6669.292682926829</v>
          </cell>
          <cell r="F1159" t="str">
            <v>FDE Jan/26</v>
          </cell>
        </row>
        <row r="1160">
          <cell r="A1160" t="str">
            <v>08.14.099</v>
          </cell>
          <cell r="B1160" t="str">
            <v>SERVICOS RESERVATORIOS</v>
          </cell>
          <cell r="C1160" t="str">
            <v>MV</v>
          </cell>
          <cell r="D1160">
            <v>710.02</v>
          </cell>
          <cell r="E1160">
            <v>577.2520325203252</v>
          </cell>
          <cell r="F1160" t="str">
            <v>FDE Jan/26</v>
          </cell>
        </row>
        <row r="1161">
          <cell r="A1161" t="str">
            <v>08.14.101</v>
          </cell>
          <cell r="B1161" t="str">
            <v>CAIXA DÁGUA CÔNICA POLIETILENO CAPACIDADE DE 500L INCLUSIVE TAMPA</v>
          </cell>
          <cell r="C1161" t="str">
            <v>UN</v>
          </cell>
          <cell r="D1161">
            <v>641.44000000000005</v>
          </cell>
          <cell r="E1161">
            <v>521.4959349593496</v>
          </cell>
          <cell r="F1161" t="str">
            <v>FDE Jan/26</v>
          </cell>
        </row>
        <row r="1162">
          <cell r="A1162" t="str">
            <v>08.14.103</v>
          </cell>
          <cell r="B1162" t="str">
            <v>CAIXA DÁGUA CÔNICA POLIETILENO CAPACIDADE DE 1000L INCLUSIVE TAMPA</v>
          </cell>
          <cell r="C1162" t="str">
            <v>UN</v>
          </cell>
          <cell r="D1162">
            <v>835.37</v>
          </cell>
          <cell r="E1162">
            <v>679.16260162601623</v>
          </cell>
          <cell r="F1162" t="str">
            <v>FDE Jan/26</v>
          </cell>
        </row>
        <row r="1163">
          <cell r="A1163" t="str">
            <v>08.15.002</v>
          </cell>
          <cell r="B1163" t="str">
            <v>BN-01 BANHO BERCÁRIO</v>
          </cell>
          <cell r="C1163" t="str">
            <v>UN</v>
          </cell>
          <cell r="D1163">
            <v>5116.05</v>
          </cell>
          <cell r="E1163">
            <v>4159.3902439024396</v>
          </cell>
          <cell r="F1163" t="str">
            <v>FDE Jan/26</v>
          </cell>
        </row>
        <row r="1164">
          <cell r="A1164" t="str">
            <v>08.15.003</v>
          </cell>
          <cell r="B1164" t="str">
            <v>BN-02 BANHO INFANTIL</v>
          </cell>
          <cell r="C1164" t="str">
            <v>CJ</v>
          </cell>
          <cell r="D1164">
            <v>1598.48</v>
          </cell>
          <cell r="E1164">
            <v>1299.5772357723577</v>
          </cell>
          <cell r="F1164" t="str">
            <v>FDE Jan/26</v>
          </cell>
        </row>
        <row r="1165">
          <cell r="A1165" t="str">
            <v>08.15.013</v>
          </cell>
          <cell r="B1165" t="str">
            <v>LT-04 LAVATORIO /BEBEDOURO COLETIVO COM TORNEIRA ANTIVANDALISMO</v>
          </cell>
          <cell r="C1165" t="str">
            <v>M</v>
          </cell>
          <cell r="D1165">
            <v>2426.81</v>
          </cell>
          <cell r="E1165">
            <v>1973.0162601626016</v>
          </cell>
          <cell r="F1165" t="str">
            <v>FDE Jan/26</v>
          </cell>
        </row>
        <row r="1166">
          <cell r="A1166" t="str">
            <v>08.15.016</v>
          </cell>
          <cell r="B1166" t="str">
            <v>BB-01 BEBEDOURO COLETIVO</v>
          </cell>
          <cell r="C1166" t="str">
            <v>M</v>
          </cell>
          <cell r="D1166">
            <v>1334.26</v>
          </cell>
          <cell r="E1166">
            <v>1084.7642276422764</v>
          </cell>
          <cell r="F1166" t="str">
            <v>FDE Jan/26</v>
          </cell>
        </row>
        <row r="1167">
          <cell r="A1167" t="str">
            <v>08.15.017</v>
          </cell>
          <cell r="B1167" t="str">
            <v>BB-02 BEBEDOURO ACESSÍVEL ÁGUA REFRIGERADA PRESSÃO MÍNIMA 8MCA -
FORNECIDO E INSTALADO</v>
          </cell>
          <cell r="C1167" t="str">
            <v>UN</v>
          </cell>
          <cell r="D1167">
            <v>4091.09</v>
          </cell>
          <cell r="E1167">
            <v>3326.0894308943093</v>
          </cell>
          <cell r="F1167" t="str">
            <v>FDE Jan/26</v>
          </cell>
        </row>
        <row r="1168">
          <cell r="A1168" t="str">
            <v>08.15.018</v>
          </cell>
          <cell r="B1168" t="str">
            <v>LT-06 LAVATÓRIO COLETIVO COM TORNEIRA ANTIVANDALISMO</v>
          </cell>
          <cell r="C1168" t="str">
            <v>M</v>
          </cell>
          <cell r="D1168">
            <v>2833.14</v>
          </cell>
          <cell r="E1168">
            <v>2303.3658536585367</v>
          </cell>
          <cell r="F1168" t="str">
            <v>FDE Jan/26</v>
          </cell>
        </row>
        <row r="1169">
          <cell r="A1169" t="str">
            <v>08.15.019</v>
          </cell>
          <cell r="B1169" t="str">
            <v>LT-07 LAVATÓRIO COLETIVO COM TORNEIRA DE MESA- SANIT.ADMINISTRAÇÃO</v>
          </cell>
          <cell r="C1169" t="str">
            <v>M</v>
          </cell>
          <cell r="D1169">
            <v>3363.71</v>
          </cell>
          <cell r="E1169">
            <v>2734.7235772357726</v>
          </cell>
          <cell r="F1169" t="str">
            <v>FDE Jan/26</v>
          </cell>
        </row>
        <row r="1170">
          <cell r="A1170" t="str">
            <v>08.15.023</v>
          </cell>
          <cell r="B1170" t="str">
            <v>MT-04 MICTORIO COLETIVO</v>
          </cell>
          <cell r="C1170" t="str">
            <v>M</v>
          </cell>
          <cell r="D1170">
            <v>2639.2</v>
          </cell>
          <cell r="E1170">
            <v>2145.6910569105689</v>
          </cell>
          <cell r="F1170" t="str">
            <v>FDE Jan/26</v>
          </cell>
        </row>
        <row r="1171">
          <cell r="A1171" t="str">
            <v>08.15.099</v>
          </cell>
          <cell r="B1171" t="str">
            <v>SERVICOS EM BEBEDOUROS,LAVATORIOS E MICTORIOS PADRONIZADOS</v>
          </cell>
          <cell r="C1171" t="str">
            <v>MV</v>
          </cell>
          <cell r="D1171">
            <v>710.02</v>
          </cell>
          <cell r="E1171">
            <v>577.2520325203252</v>
          </cell>
          <cell r="F1171" t="str">
            <v>FDE Jan/26</v>
          </cell>
        </row>
        <row r="1172">
          <cell r="A1172" t="str">
            <v>08.16.001</v>
          </cell>
          <cell r="B1172" t="str">
            <v>BACIA SIFONADA DE LOUCA BRANCA (VDR 6L) C/ ASSENTO</v>
          </cell>
          <cell r="C1172" t="str">
            <v>UN</v>
          </cell>
          <cell r="D1172">
            <v>388.35</v>
          </cell>
          <cell r="E1172">
            <v>315.73170731707319</v>
          </cell>
          <cell r="F1172" t="str">
            <v>FDE Jan/26</v>
          </cell>
        </row>
        <row r="1173">
          <cell r="A1173" t="str">
            <v>08.16.003</v>
          </cell>
          <cell r="B1173" t="str">
            <v>BACIA SANITÁRIA INFANTIL</v>
          </cell>
          <cell r="C1173" t="str">
            <v>UN</v>
          </cell>
          <cell r="D1173">
            <v>741.05</v>
          </cell>
          <cell r="E1173">
            <v>602.47967479674799</v>
          </cell>
          <cell r="F1173" t="str">
            <v>FDE Jan/26</v>
          </cell>
        </row>
        <row r="1174">
          <cell r="A1174" t="str">
            <v>08.16.004</v>
          </cell>
          <cell r="B1174" t="str">
            <v>BACIA SIFONADA COM CAIXA DE DESCARGA ACOPLADA BRANCA</v>
          </cell>
          <cell r="C1174" t="str">
            <v>UN</v>
          </cell>
          <cell r="D1174">
            <v>789.03</v>
          </cell>
          <cell r="E1174">
            <v>641.48780487804879</v>
          </cell>
          <cell r="F1174" t="str">
            <v>FDE Jan/26</v>
          </cell>
        </row>
        <row r="1175">
          <cell r="A1175" t="str">
            <v>08.16.010</v>
          </cell>
          <cell r="B1175" t="str">
            <v>LAVATORIO DE LOUCA BRANCA SEM COLUNA C/ TORNEIRA DE FECHAM AUTOMATICO</v>
          </cell>
          <cell r="C1175" t="str">
            <v>UN</v>
          </cell>
          <cell r="D1175">
            <v>1314.94</v>
          </cell>
          <cell r="E1175">
            <v>1069.0569105691056</v>
          </cell>
          <cell r="F1175" t="str">
            <v>FDE Jan/26</v>
          </cell>
        </row>
        <row r="1176">
          <cell r="A1176" t="str">
            <v>08.16.025</v>
          </cell>
          <cell r="B1176" t="str">
            <v>MICTORIO DE LOUCA SIFONADO/AUTO ASPIRANTE BRANCO</v>
          </cell>
          <cell r="C1176" t="str">
            <v>UN</v>
          </cell>
          <cell r="D1176">
            <v>754.54</v>
          </cell>
          <cell r="E1176">
            <v>613.44715447154465</v>
          </cell>
          <cell r="F1176" t="str">
            <v>FDE Jan/26</v>
          </cell>
        </row>
        <row r="1177">
          <cell r="A1177" t="str">
            <v>08.16.045</v>
          </cell>
          <cell r="B1177" t="str">
            <v>TANQUE DE LOUCA BRANCA,PEQUENO C/COLUNA</v>
          </cell>
          <cell r="C1177" t="str">
            <v>UN</v>
          </cell>
          <cell r="D1177">
            <v>1321.55</v>
          </cell>
          <cell r="E1177">
            <v>1074.4308943089432</v>
          </cell>
          <cell r="F1177" t="str">
            <v>FDE Jan/26</v>
          </cell>
        </row>
        <row r="1178">
          <cell r="A1178" t="str">
            <v>08.16.046</v>
          </cell>
          <cell r="B1178" t="str">
            <v>TANQUE DE LOUCA BRANCA,GRANDE C/COLUNA</v>
          </cell>
          <cell r="C1178" t="str">
            <v>UN</v>
          </cell>
          <cell r="D1178">
            <v>1788.68</v>
          </cell>
          <cell r="E1178">
            <v>1454.2113821138212</v>
          </cell>
          <cell r="F1178" t="str">
            <v>FDE Jan/26</v>
          </cell>
        </row>
        <row r="1179">
          <cell r="A1179" t="str">
            <v>08.16.050</v>
          </cell>
          <cell r="B1179" t="str">
            <v>SABONETEIRA DE LOUCA BRANCA DE 7,5X15 CM</v>
          </cell>
          <cell r="C1179" t="str">
            <v>UN</v>
          </cell>
          <cell r="D1179">
            <v>106.42</v>
          </cell>
          <cell r="E1179">
            <v>86.520325203252028</v>
          </cell>
          <cell r="F1179" t="str">
            <v>FDE Jan/26</v>
          </cell>
        </row>
        <row r="1180">
          <cell r="A1180" t="str">
            <v>08.16.051</v>
          </cell>
          <cell r="B1180" t="str">
            <v>SABONETEIRA DE LOUCA BRANCA DE 15X15 CM</v>
          </cell>
          <cell r="C1180" t="str">
            <v>UN</v>
          </cell>
          <cell r="D1180">
            <v>125.3</v>
          </cell>
          <cell r="E1180">
            <v>101.869918699187</v>
          </cell>
          <cell r="F1180" t="str">
            <v>FDE Jan/26</v>
          </cell>
        </row>
        <row r="1181">
          <cell r="A1181" t="str">
            <v>08.16.053</v>
          </cell>
          <cell r="B1181" t="str">
            <v>BR-07 CHUVEIRO ACESSIVEL</v>
          </cell>
          <cell r="C1181" t="str">
            <v>CJ</v>
          </cell>
          <cell r="D1181">
            <v>3677.55</v>
          </cell>
          <cell r="E1181">
            <v>2989.8780487804879</v>
          </cell>
          <cell r="F1181" t="str">
            <v>FDE Jan/26</v>
          </cell>
        </row>
        <row r="1182">
          <cell r="A1182" t="str">
            <v>08.16.054</v>
          </cell>
          <cell r="B1182" t="str">
            <v>BR-08 BACIA PARA SANITARIO ACESSIVEL</v>
          </cell>
          <cell r="C1182" t="str">
            <v>CJ</v>
          </cell>
          <cell r="D1182">
            <v>3794.53</v>
          </cell>
          <cell r="E1182">
            <v>3084.9837398373984</v>
          </cell>
          <cell r="F1182" t="str">
            <v>FDE Jan/26</v>
          </cell>
        </row>
        <row r="1183">
          <cell r="A1183" t="str">
            <v>08.16.055</v>
          </cell>
          <cell r="B1183" t="str">
            <v>BR-09 LAVATORIO ACESSIVEL</v>
          </cell>
          <cell r="C1183" t="str">
            <v>CJ</v>
          </cell>
          <cell r="D1183">
            <v>2369.16</v>
          </cell>
          <cell r="E1183">
            <v>1926.1463414634145</v>
          </cell>
          <cell r="F1183" t="str">
            <v>FDE Jan/26</v>
          </cell>
        </row>
        <row r="1184">
          <cell r="A1184" t="str">
            <v>08.16.056</v>
          </cell>
          <cell r="B1184" t="str">
            <v>BR-10 LAVATORIO (CANTO) ACESSIVEL</v>
          </cell>
          <cell r="C1184" t="str">
            <v>CJ</v>
          </cell>
          <cell r="D1184">
            <v>1684.88</v>
          </cell>
          <cell r="E1184">
            <v>1369.8211382113823</v>
          </cell>
          <cell r="F1184" t="str">
            <v>FDE Jan/26</v>
          </cell>
        </row>
        <row r="1185">
          <cell r="A1185" t="str">
            <v>08.16.065</v>
          </cell>
          <cell r="B1185" t="str">
            <v>PAPELEIRA DE LOUCA BRANCA DE 15X15CM</v>
          </cell>
          <cell r="C1185" t="str">
            <v>UN</v>
          </cell>
          <cell r="D1185">
            <v>144.59</v>
          </cell>
          <cell r="E1185">
            <v>117.55284552845529</v>
          </cell>
          <cell r="F1185" t="str">
            <v>FDE Jan/26</v>
          </cell>
        </row>
        <row r="1186">
          <cell r="A1186" t="str">
            <v>08.16.070</v>
          </cell>
          <cell r="B1186" t="str">
            <v>CABIDE DE LOUCA BRANCA COM 2 GANCHOS</v>
          </cell>
          <cell r="C1186" t="str">
            <v>UN</v>
          </cell>
          <cell r="D1186">
            <v>79.209999999999994</v>
          </cell>
          <cell r="E1186">
            <v>64.39837398373983</v>
          </cell>
          <cell r="F1186" t="str">
            <v>FDE Jan/26</v>
          </cell>
        </row>
        <row r="1187">
          <cell r="A1187" t="str">
            <v>08.16.073</v>
          </cell>
          <cell r="B1187" t="str">
            <v>BC-23 BANCO DE GRANITO 2CM COM BORDA ARREDONDADA PARA VESTIÁRIO</v>
          </cell>
          <cell r="C1187" t="str">
            <v>M</v>
          </cell>
          <cell r="D1187">
            <v>515.49</v>
          </cell>
          <cell r="E1187">
            <v>419.09756097560978</v>
          </cell>
          <cell r="F1187" t="str">
            <v>FDE Jan/26</v>
          </cell>
        </row>
        <row r="1188">
          <cell r="A1188" t="str">
            <v>08.16.083</v>
          </cell>
          <cell r="B1188" t="str">
            <v>VA-01 VARAL/TOALHEIRO</v>
          </cell>
          <cell r="C1188" t="str">
            <v>UN</v>
          </cell>
          <cell r="D1188">
            <v>672.97</v>
          </cell>
          <cell r="E1188">
            <v>547.130081300813</v>
          </cell>
          <cell r="F1188" t="str">
            <v>FDE Jan/26</v>
          </cell>
        </row>
        <row r="1189">
          <cell r="A1189" t="str">
            <v>08.16.089</v>
          </cell>
          <cell r="B1189" t="str">
            <v>BR-01 BACIA P/ SANITARIO ACESSIVEL</v>
          </cell>
          <cell r="C1189" t="str">
            <v>CJ</v>
          </cell>
          <cell r="D1189">
            <v>3651.29</v>
          </cell>
          <cell r="E1189">
            <v>2968.5284552845528</v>
          </cell>
          <cell r="F1189" t="str">
            <v>FDE Jan/26</v>
          </cell>
        </row>
        <row r="1190">
          <cell r="A1190" t="str">
            <v>08.16.090</v>
          </cell>
          <cell r="B1190" t="str">
            <v>BR-02 LAVATORIO  PARA SANITARIO ACESSIVEL</v>
          </cell>
          <cell r="C1190" t="str">
            <v>CJ</v>
          </cell>
          <cell r="D1190">
            <v>2223.64</v>
          </cell>
          <cell r="E1190">
            <v>1807.8373983739837</v>
          </cell>
          <cell r="F1190" t="str">
            <v>FDE Jan/26</v>
          </cell>
        </row>
        <row r="1191">
          <cell r="A1191" t="str">
            <v>08.16.091</v>
          </cell>
          <cell r="B1191" t="str">
            <v>BR-03  CONJUNTO LAVATORIO E BACIA ACESSIVEIS</v>
          </cell>
          <cell r="C1191" t="str">
            <v>CJ</v>
          </cell>
          <cell r="D1191">
            <v>4231.78</v>
          </cell>
          <cell r="E1191">
            <v>3440.4715447154472</v>
          </cell>
          <cell r="F1191" t="str">
            <v>FDE Jan/26</v>
          </cell>
        </row>
        <row r="1192">
          <cell r="A1192" t="str">
            <v>08.16.092</v>
          </cell>
          <cell r="B1192" t="str">
            <v>BR-04 BARRA DE APOIO COM FIXAÇÃO LATERAL</v>
          </cell>
          <cell r="C1192" t="str">
            <v>UN</v>
          </cell>
          <cell r="D1192">
            <v>493.62</v>
          </cell>
          <cell r="E1192">
            <v>401.3170731707317</v>
          </cell>
          <cell r="F1192" t="str">
            <v>FDE Jan/26</v>
          </cell>
        </row>
        <row r="1193">
          <cell r="A1193" t="str">
            <v>08.16.093</v>
          </cell>
          <cell r="B1193" t="str">
            <v>BR-05 TROCADOR ACESSÍVEL</v>
          </cell>
          <cell r="C1193" t="str">
            <v>UN</v>
          </cell>
          <cell r="D1193">
            <v>4024.34</v>
          </cell>
          <cell r="E1193">
            <v>3271.8211382113823</v>
          </cell>
          <cell r="F1193" t="str">
            <v>FDE Jan/26</v>
          </cell>
        </row>
        <row r="1194">
          <cell r="A1194" t="str">
            <v>08.16.094</v>
          </cell>
          <cell r="B1194" t="str">
            <v>BR-06 CHUVEIRO ACESSIVEL</v>
          </cell>
          <cell r="C1194" t="str">
            <v>CJ</v>
          </cell>
          <cell r="D1194">
            <v>3548.16</v>
          </cell>
          <cell r="E1194">
            <v>2884.6829268292681</v>
          </cell>
          <cell r="F1194" t="str">
            <v>FDE Jan/26</v>
          </cell>
        </row>
        <row r="1195">
          <cell r="A1195" t="str">
            <v>08.16.099</v>
          </cell>
          <cell r="B1195" t="str">
            <v>SERVICOS EM LOUCAS</v>
          </cell>
          <cell r="C1195" t="str">
            <v>MV</v>
          </cell>
          <cell r="D1195">
            <v>710.02</v>
          </cell>
          <cell r="E1195">
            <v>577.2520325203252</v>
          </cell>
          <cell r="F1195" t="str">
            <v>FDE Jan/26</v>
          </cell>
        </row>
        <row r="1196">
          <cell r="A1196" t="str">
            <v>08.17.013</v>
          </cell>
          <cell r="B1196" t="str">
            <v>MICTORIO COLETIVO DE ACO INOXIDAVEL</v>
          </cell>
          <cell r="C1196" t="str">
            <v>M</v>
          </cell>
          <cell r="D1196">
            <v>1631.97</v>
          </cell>
          <cell r="E1196">
            <v>1326.8048780487804</v>
          </cell>
          <cell r="F1196" t="str">
            <v>FDE Jan/26</v>
          </cell>
        </row>
        <row r="1197">
          <cell r="A1197" t="str">
            <v>08.17.030</v>
          </cell>
          <cell r="B1197" t="str">
            <v>TAMPO PARA PIA MARMORE NACIONAL ESPESSURA DE 3 CM</v>
          </cell>
          <cell r="C1197" t="str">
            <v>M2</v>
          </cell>
          <cell r="D1197">
            <v>1554.96</v>
          </cell>
          <cell r="E1197">
            <v>1264.1951219512196</v>
          </cell>
          <cell r="F1197" t="str">
            <v>FDE Jan/26</v>
          </cell>
        </row>
        <row r="1198">
          <cell r="A1198" t="str">
            <v>08.17.037</v>
          </cell>
          <cell r="B1198" t="str">
            <v>CHUVEIRO ANTIVANDALISMO</v>
          </cell>
          <cell r="C1198" t="str">
            <v>UN</v>
          </cell>
          <cell r="D1198">
            <v>1636.56</v>
          </cell>
          <cell r="E1198">
            <v>1330.5365853658536</v>
          </cell>
          <cell r="F1198" t="str">
            <v>FDE Jan/26</v>
          </cell>
        </row>
        <row r="1199">
          <cell r="A1199" t="str">
            <v>08.17.038</v>
          </cell>
          <cell r="B1199" t="str">
            <v>CHUVEIRO SIMPLES C/ARTICULACAO, LATAO CROMADO DN 15MM (1/2")</v>
          </cell>
          <cell r="C1199" t="str">
            <v>UN</v>
          </cell>
          <cell r="D1199">
            <v>239.05</v>
          </cell>
          <cell r="E1199">
            <v>194.34959349593498</v>
          </cell>
          <cell r="F1199" t="str">
            <v>FDE Jan/26</v>
          </cell>
        </row>
        <row r="1200">
          <cell r="A1200" t="str">
            <v>08.17.041</v>
          </cell>
          <cell r="B1200" t="str">
            <v>CHUVEIRO ELETRICO COM RESISTENCIA BLINDADA</v>
          </cell>
          <cell r="C1200" t="str">
            <v>UN</v>
          </cell>
          <cell r="D1200">
            <v>698.09</v>
          </cell>
          <cell r="E1200">
            <v>567.55284552845535</v>
          </cell>
          <cell r="F1200" t="str">
            <v>FDE Jan/26</v>
          </cell>
        </row>
        <row r="1201">
          <cell r="A1201" t="str">
            <v>08.17.043</v>
          </cell>
          <cell r="B1201" t="str">
            <v>AQUECEDOR ELETRICO DE PASSAGEM COM RESISTENCIA BLINDADA</v>
          </cell>
          <cell r="C1201" t="str">
            <v>UN</v>
          </cell>
          <cell r="D1201">
            <v>1068.17</v>
          </cell>
          <cell r="E1201">
            <v>868.43089430894315</v>
          </cell>
          <cell r="F1201" t="str">
            <v>FDE Jan/26</v>
          </cell>
        </row>
        <row r="1202">
          <cell r="A1202" t="str">
            <v>08.17.049</v>
          </cell>
          <cell r="B1202" t="str">
            <v>PURIFICADOR/BEBEDOURO DE AGUA REFRIGERADA</v>
          </cell>
          <cell r="C1202" t="str">
            <v>UN</v>
          </cell>
          <cell r="D1202">
            <v>4826.8599999999997</v>
          </cell>
          <cell r="E1202">
            <v>3924.2764227642274</v>
          </cell>
          <cell r="F1202" t="str">
            <v>FDE Jan/26</v>
          </cell>
        </row>
        <row r="1203">
          <cell r="A1203" t="str">
            <v>08.17.050</v>
          </cell>
          <cell r="B1203" t="str">
            <v>BEBEDOURO ELETRICO COM CAPACIDADE DE 40 L</v>
          </cell>
          <cell r="C1203" t="str">
            <v>UN</v>
          </cell>
          <cell r="D1203">
            <v>1952.05</v>
          </cell>
          <cell r="E1203">
            <v>1587.0325203252032</v>
          </cell>
          <cell r="F1203" t="str">
            <v>FDE Jan/26</v>
          </cell>
        </row>
        <row r="1204">
          <cell r="A1204" t="str">
            <v>08.17.051</v>
          </cell>
          <cell r="B1204" t="str">
            <v>BEBEDOURO ELETRICO COM CAPACIDADE DE 80 L</v>
          </cell>
          <cell r="C1204" t="str">
            <v>UN</v>
          </cell>
          <cell r="D1204">
            <v>1507.87</v>
          </cell>
          <cell r="E1204">
            <v>1225.9105691056909</v>
          </cell>
          <cell r="F1204" t="str">
            <v>FDE Jan/26</v>
          </cell>
        </row>
        <row r="1205">
          <cell r="A1205" t="str">
            <v>08.17.055</v>
          </cell>
          <cell r="B1205" t="str">
            <v>FILTRO PRESSAO CUNO(AQUALAR)C/ELEM FILTR CARVAO ATIVADO E CEL 180/L/H</v>
          </cell>
          <cell r="C1205" t="str">
            <v>UN</v>
          </cell>
          <cell r="D1205">
            <v>539.88</v>
          </cell>
          <cell r="E1205">
            <v>438.92682926829269</v>
          </cell>
          <cell r="F1205" t="str">
            <v>FDE Jan/26</v>
          </cell>
        </row>
        <row r="1206">
          <cell r="A1206" t="str">
            <v>08.17.056</v>
          </cell>
          <cell r="B1206" t="str">
            <v>FILTRO PRESSAO CUNO (AQUALAR)C/ELEM FILTRANTE CARVAO E CEL 360/L/H</v>
          </cell>
          <cell r="C1206" t="str">
            <v>UN</v>
          </cell>
          <cell r="D1206">
            <v>764.84</v>
          </cell>
          <cell r="E1206">
            <v>621.82113821138216</v>
          </cell>
          <cell r="F1206" t="str">
            <v>FDE Jan/26</v>
          </cell>
        </row>
        <row r="1207">
          <cell r="A1207" t="str">
            <v>08.17.058</v>
          </cell>
          <cell r="B1207" t="str">
            <v>FT-02 FILTRO PARA AGUA POTAVEL</v>
          </cell>
          <cell r="C1207" t="str">
            <v>UN</v>
          </cell>
          <cell r="D1207">
            <v>817.68</v>
          </cell>
          <cell r="E1207">
            <v>664.78048780487802</v>
          </cell>
          <cell r="F1207" t="str">
            <v>FDE Jan/26</v>
          </cell>
        </row>
        <row r="1208">
          <cell r="A1208" t="str">
            <v>08.17.077</v>
          </cell>
          <cell r="B1208" t="str">
            <v>RESTRITOR DE VAZAO 12L/MIN PARA CHUVEIRO SIMPLES</v>
          </cell>
          <cell r="C1208" t="str">
            <v>UN</v>
          </cell>
          <cell r="D1208">
            <v>75.3</v>
          </cell>
          <cell r="E1208">
            <v>61.219512195121951</v>
          </cell>
          <cell r="F1208" t="str">
            <v>FDE Jan/26</v>
          </cell>
        </row>
        <row r="1209">
          <cell r="A1209" t="str">
            <v>08.17.078</v>
          </cell>
          <cell r="B1209" t="str">
            <v>RESTRITOR DE VAZAO 6L/MIN PARA TORNEIRAS E MISTURADORES</v>
          </cell>
          <cell r="C1209" t="str">
            <v>UN</v>
          </cell>
          <cell r="D1209">
            <v>76.27</v>
          </cell>
          <cell r="E1209">
            <v>62.008130081300813</v>
          </cell>
          <cell r="F1209" t="str">
            <v>FDE Jan/26</v>
          </cell>
        </row>
        <row r="1210">
          <cell r="A1210" t="str">
            <v>08.17.079</v>
          </cell>
          <cell r="B1210" t="str">
            <v>TORNEIRA DE PAREDE ANTIVANDALISMO - 85MM</v>
          </cell>
          <cell r="C1210" t="str">
            <v>UN</v>
          </cell>
          <cell r="D1210">
            <v>841.67</v>
          </cell>
          <cell r="E1210">
            <v>684.28455284552842</v>
          </cell>
          <cell r="F1210" t="str">
            <v>FDE Jan/26</v>
          </cell>
        </row>
        <row r="1211">
          <cell r="A1211" t="str">
            <v>08.17.080</v>
          </cell>
          <cell r="B1211" t="str">
            <v>TORNEIRA DE LAVAGEM COM CANOPLA DE 1/2"</v>
          </cell>
          <cell r="C1211" t="str">
            <v>UN</v>
          </cell>
          <cell r="D1211">
            <v>95.34</v>
          </cell>
          <cell r="E1211">
            <v>77.512195121951223</v>
          </cell>
          <cell r="F1211" t="str">
            <v>FDE Jan/26</v>
          </cell>
        </row>
        <row r="1212">
          <cell r="A1212" t="str">
            <v>08.17.081</v>
          </cell>
          <cell r="B1212" t="str">
            <v>TJ-03 TORNEIRA DE JARDIM</v>
          </cell>
          <cell r="C1212" t="str">
            <v>UN</v>
          </cell>
          <cell r="D1212">
            <v>734.54</v>
          </cell>
          <cell r="E1212">
            <v>597.18699186991864</v>
          </cell>
          <cell r="F1212" t="str">
            <v>FDE Jan/26</v>
          </cell>
        </row>
        <row r="1213">
          <cell r="A1213" t="str">
            <v>08.17.084</v>
          </cell>
          <cell r="B1213" t="str">
            <v>TORNEIRA ELETRICA - ELETROD PVC Ø 25MM FLEXIVEL NBR 15465</v>
          </cell>
          <cell r="C1213" t="str">
            <v>UN</v>
          </cell>
          <cell r="D1213">
            <v>977.79</v>
          </cell>
          <cell r="E1213">
            <v>794.95121951219505</v>
          </cell>
          <cell r="F1213" t="str">
            <v>FDE Jan/26</v>
          </cell>
        </row>
        <row r="1214">
          <cell r="A1214" t="str">
            <v>08.17.085</v>
          </cell>
          <cell r="B1214" t="str">
            <v>TORNEIRA DE FECHAMENTO AUTOMATICO DE MESA</v>
          </cell>
          <cell r="C1214" t="str">
            <v>UN</v>
          </cell>
          <cell r="D1214">
            <v>772.87</v>
          </cell>
          <cell r="E1214">
            <v>628.34959349593498</v>
          </cell>
          <cell r="F1214" t="str">
            <v>FDE Jan/26</v>
          </cell>
        </row>
        <row r="1215">
          <cell r="A1215" t="str">
            <v>08.17.086</v>
          </cell>
          <cell r="B1215" t="str">
            <v>TORNEIRA DE FECHAMENTO AUTOMATICO DE PAREDE</v>
          </cell>
          <cell r="C1215" t="str">
            <v>UN</v>
          </cell>
          <cell r="D1215">
            <v>817.76</v>
          </cell>
          <cell r="E1215">
            <v>664.84552845528458</v>
          </cell>
          <cell r="F1215" t="str">
            <v>FDE Jan/26</v>
          </cell>
        </row>
        <row r="1216">
          <cell r="A1216" t="str">
            <v>08.17.087</v>
          </cell>
          <cell r="B1216" t="str">
            <v>TORNEIRA DE PAREDE ANTIVANDALISMO -140mm</v>
          </cell>
          <cell r="C1216" t="str">
            <v>UN</v>
          </cell>
          <cell r="D1216">
            <v>894.89</v>
          </cell>
          <cell r="E1216">
            <v>727.55284552845524</v>
          </cell>
          <cell r="F1216" t="str">
            <v>FDE Jan/26</v>
          </cell>
        </row>
        <row r="1217">
          <cell r="A1217" t="str">
            <v>08.17.088</v>
          </cell>
          <cell r="B1217" t="str">
            <v>TORNEIRA DE USO RESTRITO DE 1/2</v>
          </cell>
          <cell r="C1217" t="str">
            <v>UN</v>
          </cell>
          <cell r="D1217">
            <v>250.6</v>
          </cell>
          <cell r="E1217">
            <v>203.73983739837399</v>
          </cell>
          <cell r="F1217" t="str">
            <v>FDE Jan/26</v>
          </cell>
        </row>
        <row r="1218">
          <cell r="A1218" t="str">
            <v>08.17.089</v>
          </cell>
          <cell r="B1218" t="str">
            <v>TORNEIRA DE USO RESTRITO DE 3/4</v>
          </cell>
          <cell r="C1218" t="str">
            <v>UN</v>
          </cell>
          <cell r="D1218">
            <v>438.39</v>
          </cell>
          <cell r="E1218">
            <v>356.41463414634148</v>
          </cell>
          <cell r="F1218" t="str">
            <v>FDE Jan/26</v>
          </cell>
        </row>
        <row r="1219">
          <cell r="A1219" t="str">
            <v>08.17.099</v>
          </cell>
          <cell r="B1219" t="str">
            <v>SERVICOS EM APARELHOS E METAIS</v>
          </cell>
          <cell r="C1219" t="str">
            <v>MV</v>
          </cell>
          <cell r="D1219">
            <v>710.02</v>
          </cell>
          <cell r="E1219">
            <v>577.2520325203252</v>
          </cell>
          <cell r="F1219" t="str">
            <v>FDE Jan/26</v>
          </cell>
        </row>
        <row r="1220">
          <cell r="A1220" t="str">
            <v>08.50.001</v>
          </cell>
          <cell r="B1220" t="str">
            <v>DEMOLIÇÃO DE TUBULACÕES EM GERAL INCLUINDO CONEXÕES, CAIXAS E RALOS</v>
          </cell>
          <cell r="C1220" t="str">
            <v>M</v>
          </cell>
          <cell r="D1220">
            <v>10.98</v>
          </cell>
          <cell r="E1220">
            <v>8.9268292682926838</v>
          </cell>
          <cell r="F1220" t="str">
            <v>FDE Jan/26</v>
          </cell>
        </row>
        <row r="1221">
          <cell r="A1221" t="str">
            <v>08.50.020</v>
          </cell>
          <cell r="B1221" t="str">
            <v>DEMOLIÇÃO DE CALHAS E RUFOS EM CHAPAS METALICAS</v>
          </cell>
          <cell r="C1221" t="str">
            <v>M</v>
          </cell>
          <cell r="D1221">
            <v>6.31</v>
          </cell>
          <cell r="E1221">
            <v>5.1300813008130079</v>
          </cell>
          <cell r="F1221" t="str">
            <v>FDE Jan/26</v>
          </cell>
        </row>
        <row r="1222">
          <cell r="A1222" t="str">
            <v>08.50.021</v>
          </cell>
          <cell r="B1222" t="str">
            <v>DEMOLIÇÃO DE CONDUTORES APARENTES</v>
          </cell>
          <cell r="C1222" t="str">
            <v>M</v>
          </cell>
          <cell r="D1222">
            <v>4.12</v>
          </cell>
          <cell r="E1222">
            <v>3.3495934959349594</v>
          </cell>
          <cell r="F1222" t="str">
            <v>FDE Jan/26</v>
          </cell>
        </row>
        <row r="1223">
          <cell r="A1223" t="str">
            <v>08.50.099</v>
          </cell>
          <cell r="B1223" t="str">
            <v>DEMOLICOES</v>
          </cell>
          <cell r="C1223" t="str">
            <v>MV</v>
          </cell>
          <cell r="D1223">
            <v>710.02</v>
          </cell>
          <cell r="E1223">
            <v>577.2520325203252</v>
          </cell>
          <cell r="F1223" t="str">
            <v>FDE Jan/26</v>
          </cell>
        </row>
        <row r="1224">
          <cell r="A1224" t="str">
            <v>08.60.005</v>
          </cell>
          <cell r="B1224" t="str">
            <v>RETIRADA DE REGISTROS E VÁLVULAS DE DESCARGA</v>
          </cell>
          <cell r="C1224" t="str">
            <v>UN</v>
          </cell>
          <cell r="D1224">
            <v>94.04</v>
          </cell>
          <cell r="E1224">
            <v>76.455284552845541</v>
          </cell>
          <cell r="F1224" t="str">
            <v>FDE Jan/26</v>
          </cell>
        </row>
        <row r="1225">
          <cell r="A1225" t="str">
            <v>08.60.006</v>
          </cell>
          <cell r="B1225" t="str">
            <v>RETIRADA DE VÁLVULAS DE RETENCAO</v>
          </cell>
          <cell r="C1225" t="str">
            <v>UN</v>
          </cell>
          <cell r="D1225">
            <v>37.78</v>
          </cell>
          <cell r="E1225">
            <v>30.715447154471548</v>
          </cell>
          <cell r="F1225" t="str">
            <v>FDE Jan/26</v>
          </cell>
        </row>
        <row r="1226">
          <cell r="A1226" t="str">
            <v>08.60.007</v>
          </cell>
          <cell r="B1226" t="str">
            <v>RETIRADA DE TORNEIRAS</v>
          </cell>
          <cell r="C1226" t="str">
            <v>UN</v>
          </cell>
          <cell r="D1226">
            <v>8.93</v>
          </cell>
          <cell r="E1226">
            <v>7.2601626016260159</v>
          </cell>
          <cell r="F1226" t="str">
            <v>FDE Jan/26</v>
          </cell>
        </row>
        <row r="1227">
          <cell r="A1227" t="str">
            <v>08.60.010</v>
          </cell>
          <cell r="B1227" t="str">
            <v>RETIRADA DE SIFÕES</v>
          </cell>
          <cell r="C1227" t="str">
            <v>UN</v>
          </cell>
          <cell r="D1227">
            <v>13.74</v>
          </cell>
          <cell r="E1227">
            <v>11.170731707317074</v>
          </cell>
          <cell r="F1227" t="str">
            <v>FDE Jan/26</v>
          </cell>
        </row>
        <row r="1228">
          <cell r="A1228" t="str">
            <v>08.60.011</v>
          </cell>
          <cell r="B1228" t="str">
            <v>RETIRADA DE APARELHOS SANITÁRIOS INCLUINDO ACESSÓRIOS</v>
          </cell>
          <cell r="C1228" t="str">
            <v>UN</v>
          </cell>
          <cell r="D1228">
            <v>68.7</v>
          </cell>
          <cell r="E1228">
            <v>55.853658536585371</v>
          </cell>
          <cell r="F1228" t="str">
            <v>FDE Jan/26</v>
          </cell>
        </row>
        <row r="1229">
          <cell r="A1229" t="str">
            <v>08.60.013</v>
          </cell>
          <cell r="B1229" t="str">
            <v>RETIRADA DE RESERVATÓRIOS DE FIBRO CIMENTO ATE 1000 LITROS</v>
          </cell>
          <cell r="C1229" t="str">
            <v>UN</v>
          </cell>
          <cell r="D1229">
            <v>188.08</v>
          </cell>
          <cell r="E1229">
            <v>152.91056910569108</v>
          </cell>
          <cell r="F1229" t="str">
            <v>FDE Jan/26</v>
          </cell>
        </row>
        <row r="1230">
          <cell r="A1230" t="str">
            <v>08.60.014</v>
          </cell>
          <cell r="B1230" t="str">
            <v>RETIRADA DE CONJUNTO DE MOTOR-BOMBA</v>
          </cell>
          <cell r="C1230" t="str">
            <v>UN</v>
          </cell>
          <cell r="D1230">
            <v>274.8</v>
          </cell>
          <cell r="E1230">
            <v>223.41463414634148</v>
          </cell>
          <cell r="F1230" t="str">
            <v>FDE Jan/26</v>
          </cell>
        </row>
        <row r="1231">
          <cell r="A1231" t="str">
            <v>08.60.015</v>
          </cell>
          <cell r="B1231" t="str">
            <v>RETIRADA DE HIDRANTE DE PAREDE COMPLETO</v>
          </cell>
          <cell r="C1231" t="str">
            <v>UN</v>
          </cell>
          <cell r="D1231">
            <v>103.05</v>
          </cell>
          <cell r="E1231">
            <v>83.780487804878049</v>
          </cell>
          <cell r="F1231" t="str">
            <v>FDE Jan/26</v>
          </cell>
        </row>
        <row r="1232">
          <cell r="A1232" t="str">
            <v>08.60.099</v>
          </cell>
          <cell r="B1232" t="str">
            <v>RETIRADAS</v>
          </cell>
          <cell r="C1232" t="str">
            <v>MV</v>
          </cell>
          <cell r="D1232">
            <v>710.02</v>
          </cell>
          <cell r="E1232">
            <v>577.2520325203252</v>
          </cell>
          <cell r="F1232" t="str">
            <v>FDE Jan/26</v>
          </cell>
        </row>
        <row r="1233">
          <cell r="A1233" t="str">
            <v>08.70.005</v>
          </cell>
          <cell r="B1233" t="str">
            <v>RECOLOCAÇÃO DE REGISTRO E VÁLVULAS DE DESCARGA</v>
          </cell>
          <cell r="C1233" t="str">
            <v>UN</v>
          </cell>
          <cell r="D1233">
            <v>190.09</v>
          </cell>
          <cell r="E1233">
            <v>154.54471544715449</v>
          </cell>
          <cell r="F1233" t="str">
            <v>FDE Jan/26</v>
          </cell>
        </row>
        <row r="1234">
          <cell r="A1234" t="str">
            <v>08.70.006</v>
          </cell>
          <cell r="B1234" t="str">
            <v>RECOLOCAÇÃO DE VÁLVULA DE RETENÇÃO</v>
          </cell>
          <cell r="C1234" t="str">
            <v>UN</v>
          </cell>
          <cell r="D1234">
            <v>65.290000000000006</v>
          </cell>
          <cell r="E1234">
            <v>53.081300813008134</v>
          </cell>
          <cell r="F1234" t="str">
            <v>FDE Jan/26</v>
          </cell>
        </row>
        <row r="1235">
          <cell r="A1235" t="str">
            <v>08.70.007</v>
          </cell>
          <cell r="B1235" t="str">
            <v>RECOLOCAÇÃO DE TORNEIRAS</v>
          </cell>
          <cell r="C1235" t="str">
            <v>UN</v>
          </cell>
          <cell r="D1235">
            <v>31.34</v>
          </cell>
          <cell r="E1235">
            <v>25.479674796747968</v>
          </cell>
          <cell r="F1235" t="str">
            <v>FDE Jan/26</v>
          </cell>
        </row>
        <row r="1236">
          <cell r="A1236" t="str">
            <v>08.70.010</v>
          </cell>
          <cell r="B1236" t="str">
            <v>RECOLOCAÇÃO DE SIFÕES</v>
          </cell>
          <cell r="C1236" t="str">
            <v>UN</v>
          </cell>
          <cell r="D1236">
            <v>31.34</v>
          </cell>
          <cell r="E1236">
            <v>25.479674796747968</v>
          </cell>
          <cell r="F1236" t="str">
            <v>FDE Jan/26</v>
          </cell>
        </row>
        <row r="1237">
          <cell r="A1237" t="str">
            <v>08.70.013</v>
          </cell>
          <cell r="B1237" t="str">
            <v>RECOLOCAÇÃO DE RESERVATÓRIO DE FIBRO-CIMENTO ATE 1000 L</v>
          </cell>
          <cell r="C1237" t="str">
            <v>UN</v>
          </cell>
          <cell r="D1237">
            <v>250.77</v>
          </cell>
          <cell r="E1237">
            <v>203.8780487804878</v>
          </cell>
          <cell r="F1237" t="str">
            <v>FDE Jan/26</v>
          </cell>
        </row>
        <row r="1238">
          <cell r="A1238" t="str">
            <v>08.70.014</v>
          </cell>
          <cell r="B1238" t="str">
            <v>RECOLOCAÇÃO DE CONJUNTO MOTOR BOMBA</v>
          </cell>
          <cell r="C1238" t="str">
            <v>UN</v>
          </cell>
          <cell r="D1238">
            <v>250.77</v>
          </cell>
          <cell r="E1238">
            <v>203.8780487804878</v>
          </cell>
          <cell r="F1238" t="str">
            <v>FDE Jan/26</v>
          </cell>
        </row>
        <row r="1239">
          <cell r="A1239" t="str">
            <v>08.70.015</v>
          </cell>
          <cell r="B1239" t="str">
            <v>RECOLOCAÇÃO DE HIDRANTE DE PAREDE COMPLETO</v>
          </cell>
          <cell r="C1239" t="str">
            <v>UN</v>
          </cell>
          <cell r="D1239">
            <v>326.01</v>
          </cell>
          <cell r="E1239">
            <v>265.04878048780489</v>
          </cell>
          <cell r="F1239" t="str">
            <v>FDE Jan/26</v>
          </cell>
        </row>
        <row r="1240">
          <cell r="A1240" t="str">
            <v>08.70.016</v>
          </cell>
          <cell r="B1240" t="str">
            <v>RECOLOCAÇÃO DE APARELHOS SANITARIOS INCLUINDO ACESSORIOS</v>
          </cell>
          <cell r="C1240" t="str">
            <v>UN</v>
          </cell>
          <cell r="D1240">
            <v>156.72999999999999</v>
          </cell>
          <cell r="E1240">
            <v>127.42276422764228</v>
          </cell>
          <cell r="F1240" t="str">
            <v>FDE Jan/26</v>
          </cell>
        </row>
        <row r="1241">
          <cell r="A1241" t="str">
            <v>08.70.099</v>
          </cell>
          <cell r="B1241" t="str">
            <v>RECOLOCACOES DE INSTALACOES HIDRAULICAS</v>
          </cell>
          <cell r="C1241" t="str">
            <v>MV</v>
          </cell>
          <cell r="D1241">
            <v>710.02</v>
          </cell>
          <cell r="E1241">
            <v>577.2520325203252</v>
          </cell>
          <cell r="F1241" t="str">
            <v>FDE Jan/26</v>
          </cell>
        </row>
        <row r="1242">
          <cell r="A1242" t="str">
            <v>08.80.007</v>
          </cell>
          <cell r="B1242" t="str">
            <v>CAVALETE DE 3/4" (TUBO E CONEXÕES DE AÇO GALVANIZADO)</v>
          </cell>
          <cell r="C1242" t="str">
            <v>UN</v>
          </cell>
          <cell r="D1242">
            <v>390.56</v>
          </cell>
          <cell r="E1242">
            <v>317.52845528455288</v>
          </cell>
          <cell r="F1242" t="str">
            <v>FDE Jan/26</v>
          </cell>
        </row>
        <row r="1243">
          <cell r="A1243" t="str">
            <v>08.80.008</v>
          </cell>
          <cell r="B1243" t="str">
            <v>CAVALETE DE 1" (TUBO E CONEXÕES DE AÇO GALVANIZADO)</v>
          </cell>
          <cell r="C1243" t="str">
            <v>UN</v>
          </cell>
          <cell r="D1243">
            <v>433.08</v>
          </cell>
          <cell r="E1243">
            <v>352.09756097560972</v>
          </cell>
          <cell r="F1243" t="str">
            <v>FDE Jan/26</v>
          </cell>
        </row>
        <row r="1244">
          <cell r="A1244" t="str">
            <v>08.80.009</v>
          </cell>
          <cell r="B1244" t="str">
            <v>CAVALETE DE 1 1/2" (TUBO E CONEXÕES DE AÇO GALVANIZADO)</v>
          </cell>
          <cell r="C1244" t="str">
            <v>UN</v>
          </cell>
          <cell r="D1244">
            <v>575.58000000000004</v>
          </cell>
          <cell r="E1244">
            <v>467.95121951219517</v>
          </cell>
          <cell r="F1244" t="str">
            <v>FDE Jan/26</v>
          </cell>
        </row>
        <row r="1245">
          <cell r="A1245" t="str">
            <v>08.80.010</v>
          </cell>
          <cell r="B1245" t="str">
            <v>CANOPLA PARA REGISTROS</v>
          </cell>
          <cell r="C1245" t="str">
            <v>UN</v>
          </cell>
          <cell r="D1245">
            <v>102.49</v>
          </cell>
          <cell r="E1245">
            <v>83.325203252032523</v>
          </cell>
          <cell r="F1245" t="str">
            <v>FDE Jan/26</v>
          </cell>
        </row>
        <row r="1246">
          <cell r="A1246" t="str">
            <v>08.80.011</v>
          </cell>
          <cell r="B1246" t="str">
            <v>CANOPLA PARA VALVULA DE DESCARGA</v>
          </cell>
          <cell r="C1246" t="str">
            <v>UN</v>
          </cell>
          <cell r="D1246">
            <v>168.51</v>
          </cell>
          <cell r="E1246">
            <v>137</v>
          </cell>
          <cell r="F1246" t="str">
            <v>FDE Jan/26</v>
          </cell>
        </row>
        <row r="1247">
          <cell r="A1247" t="str">
            <v>08.80.012</v>
          </cell>
          <cell r="B1247" t="str">
            <v>VOLANTE CROMADO PARA REGISTRO</v>
          </cell>
          <cell r="C1247" t="str">
            <v>UN</v>
          </cell>
          <cell r="D1247">
            <v>33.020000000000003</v>
          </cell>
          <cell r="E1247">
            <v>26.845528455284555</v>
          </cell>
          <cell r="F1247" t="str">
            <v>FDE Jan/26</v>
          </cell>
        </row>
        <row r="1248">
          <cell r="A1248" t="str">
            <v>08.80.015</v>
          </cell>
          <cell r="B1248" t="str">
            <v>BOTAO PARA VALVULA DE DESCARGA</v>
          </cell>
          <cell r="C1248" t="str">
            <v>UN</v>
          </cell>
          <cell r="D1248">
            <v>65.53</v>
          </cell>
          <cell r="E1248">
            <v>53.276422764227647</v>
          </cell>
          <cell r="F1248" t="str">
            <v>FDE Jan/26</v>
          </cell>
        </row>
        <row r="1249">
          <cell r="A1249" t="str">
            <v>08.80.018</v>
          </cell>
          <cell r="B1249" t="str">
            <v>ACABAMENTO ANTIVANDALISMO PARA VALVULA DE DESCARGA</v>
          </cell>
          <cell r="C1249" t="str">
            <v>UN</v>
          </cell>
          <cell r="D1249">
            <v>383.65</v>
          </cell>
          <cell r="E1249">
            <v>311.91056910569102</v>
          </cell>
          <cell r="F1249" t="str">
            <v>FDE Jan/26</v>
          </cell>
        </row>
        <row r="1250">
          <cell r="A1250" t="str">
            <v>08.80.019</v>
          </cell>
          <cell r="B1250" t="str">
            <v>REPARO PARA CAIXA DE DESCARGA ACOPLADA</v>
          </cell>
          <cell r="C1250" t="str">
            <v>CJ</v>
          </cell>
          <cell r="D1250">
            <v>195.15</v>
          </cell>
          <cell r="E1250">
            <v>158.65853658536585</v>
          </cell>
          <cell r="F1250" t="str">
            <v>FDE Jan/26</v>
          </cell>
        </row>
        <row r="1251">
          <cell r="A1251" t="str">
            <v>08.80.020</v>
          </cell>
          <cell r="B1251" t="str">
            <v>REPARO DE VALVULA DE DESCARGA</v>
          </cell>
          <cell r="C1251" t="str">
            <v>UN</v>
          </cell>
          <cell r="D1251">
            <v>185.63</v>
          </cell>
          <cell r="E1251">
            <v>150.91869918699186</v>
          </cell>
          <cell r="F1251" t="str">
            <v>FDE Jan/26</v>
          </cell>
        </row>
        <row r="1252">
          <cell r="A1252" t="str">
            <v>08.80.021</v>
          </cell>
          <cell r="B1252" t="str">
            <v>TUBO DE DESCARGA EM PVC DN=40MM</v>
          </cell>
          <cell r="C1252" t="str">
            <v>UN</v>
          </cell>
          <cell r="D1252">
            <v>43.95</v>
          </cell>
          <cell r="E1252">
            <v>35.731707317073173</v>
          </cell>
          <cell r="F1252" t="str">
            <v>FDE Jan/26</v>
          </cell>
        </row>
        <row r="1253">
          <cell r="A1253" t="str">
            <v>08.80.022</v>
          </cell>
          <cell r="B1253" t="str">
            <v>TUBO DE LIGAÇÃO COM CANOPLA PARA VASO SANITÁRIO (METAL CROMADO)</v>
          </cell>
          <cell r="C1253" t="str">
            <v>UN</v>
          </cell>
          <cell r="D1253">
            <v>51.1</v>
          </cell>
          <cell r="E1253">
            <v>41.544715447154474</v>
          </cell>
          <cell r="F1253" t="str">
            <v>FDE Jan/26</v>
          </cell>
        </row>
        <row r="1254">
          <cell r="A1254" t="str">
            <v>08.80.031</v>
          </cell>
          <cell r="B1254" t="str">
            <v>TORNEIRA DE PRESSAO CROMADA DE 1/2" EM PAREDE</v>
          </cell>
          <cell r="C1254" t="str">
            <v>UN</v>
          </cell>
          <cell r="D1254">
            <v>194.55</v>
          </cell>
          <cell r="E1254">
            <v>158.17073170731709</v>
          </cell>
          <cell r="F1254" t="str">
            <v>FDE Jan/26</v>
          </cell>
        </row>
        <row r="1255">
          <cell r="A1255" t="str">
            <v>08.80.032</v>
          </cell>
          <cell r="B1255" t="str">
            <v>TORNEIRA PARA LAVATORIO DE LOUCA BRANCA OU BANCADA</v>
          </cell>
          <cell r="C1255" t="str">
            <v>UN</v>
          </cell>
          <cell r="D1255">
            <v>150.38</v>
          </cell>
          <cell r="E1255">
            <v>122.26016260162602</v>
          </cell>
          <cell r="F1255" t="str">
            <v>FDE Jan/26</v>
          </cell>
        </row>
        <row r="1256">
          <cell r="A1256" t="str">
            <v>08.80.040</v>
          </cell>
          <cell r="B1256" t="str">
            <v>LAUDO COM TESTE DE ESTANQUEIDADE EM INSTAL.DE  REDES DE DISTRIB.DE GÁS COMBUST.NBR 15526/07</v>
          </cell>
          <cell r="C1256" t="str">
            <v>UN</v>
          </cell>
          <cell r="D1256">
            <v>2330.54</v>
          </cell>
          <cell r="E1256">
            <v>1894.7479674796748</v>
          </cell>
          <cell r="F1256" t="str">
            <v>FDE Jan/26</v>
          </cell>
        </row>
        <row r="1257">
          <cell r="A1257" t="str">
            <v>08.80.090</v>
          </cell>
          <cell r="B1257" t="str">
            <v>ABRIGO PARA HIDRANTE CAIXA 0,60X0,90X0,17M COM CESTO MEIA LUA P/MANGUEIRA</v>
          </cell>
          <cell r="C1257" t="str">
            <v>UN</v>
          </cell>
          <cell r="D1257">
            <v>545.73</v>
          </cell>
          <cell r="E1257">
            <v>443.6829268292683</v>
          </cell>
          <cell r="F1257" t="str">
            <v>FDE Jan/26</v>
          </cell>
        </row>
        <row r="1258">
          <cell r="A1258" t="str">
            <v>08.80.091</v>
          </cell>
          <cell r="B1258" t="str">
            <v>RECARGA DE EXTINTOR DE GAS CARBONICO DE 6 LITROS</v>
          </cell>
          <cell r="C1258" t="str">
            <v>UN</v>
          </cell>
          <cell r="D1258">
            <v>103.31</v>
          </cell>
          <cell r="E1258">
            <v>83.991869918699194</v>
          </cell>
          <cell r="F1258" t="str">
            <v>FDE Jan/26</v>
          </cell>
        </row>
        <row r="1259">
          <cell r="A1259" t="str">
            <v>08.80.092</v>
          </cell>
          <cell r="B1259" t="str">
            <v>RECARGA DE EXTINTOR DE ESPUMA DE 10 LITROS</v>
          </cell>
          <cell r="C1259" t="str">
            <v>UN</v>
          </cell>
          <cell r="D1259">
            <v>112.82</v>
          </cell>
          <cell r="E1259">
            <v>91.723577235772353</v>
          </cell>
          <cell r="F1259" t="str">
            <v>FDE Jan/26</v>
          </cell>
        </row>
        <row r="1260">
          <cell r="A1260" t="str">
            <v>08.80.093</v>
          </cell>
          <cell r="B1260" t="str">
            <v>RECARGA DE EXTINTOR DE PO QUIMICO DE 4 KG</v>
          </cell>
          <cell r="C1260" t="str">
            <v>UN</v>
          </cell>
          <cell r="D1260">
            <v>44.69</v>
          </cell>
          <cell r="E1260">
            <v>36.333333333333329</v>
          </cell>
          <cell r="F1260" t="str">
            <v>FDE Jan/26</v>
          </cell>
        </row>
        <row r="1261">
          <cell r="A1261" t="str">
            <v>08.80.095</v>
          </cell>
          <cell r="B1261" t="str">
            <v>EXTINTOR DE INCENDIO DE AGUA PRESSURIZADA 10L : RECARGA</v>
          </cell>
          <cell r="C1261" t="str">
            <v>UN</v>
          </cell>
          <cell r="D1261">
            <v>35.11</v>
          </cell>
          <cell r="E1261">
            <v>28.54471544715447</v>
          </cell>
          <cell r="F1261" t="str">
            <v>FDE Jan/26</v>
          </cell>
        </row>
        <row r="1262">
          <cell r="A1262" t="str">
            <v>08.80.099</v>
          </cell>
          <cell r="B1262" t="str">
            <v>OUTROS SERVICOS DE REDE DE GAS E AGUA FRIA - CONSERVACAO</v>
          </cell>
          <cell r="C1262" t="str">
            <v>MV</v>
          </cell>
          <cell r="D1262">
            <v>710.02</v>
          </cell>
          <cell r="E1262">
            <v>577.2520325203252</v>
          </cell>
          <cell r="F1262" t="str">
            <v>FDE Jan/26</v>
          </cell>
        </row>
        <row r="1263">
          <cell r="A1263" t="str">
            <v>08.82.012</v>
          </cell>
          <cell r="B1263" t="str">
            <v>RALO SIFONADO F.FUNDIDO DN 150MM C/GRELHA PVC CROMADO</v>
          </cell>
          <cell r="C1263" t="str">
            <v>UN</v>
          </cell>
          <cell r="D1263">
            <v>822.53</v>
          </cell>
          <cell r="E1263">
            <v>668.72357723577238</v>
          </cell>
          <cell r="F1263" t="str">
            <v>FDE Jan/26</v>
          </cell>
        </row>
        <row r="1264">
          <cell r="A1264" t="str">
            <v>08.82.023</v>
          </cell>
          <cell r="B1264" t="str">
            <v>GRELHA METALICA CROMADA DIAM 15 CM</v>
          </cell>
          <cell r="C1264" t="str">
            <v>UN</v>
          </cell>
          <cell r="D1264">
            <v>30.44</v>
          </cell>
          <cell r="E1264">
            <v>24.747967479674799</v>
          </cell>
          <cell r="F1264" t="str">
            <v>FDE Jan/26</v>
          </cell>
        </row>
        <row r="1265">
          <cell r="A1265" t="str">
            <v>08.82.024</v>
          </cell>
          <cell r="B1265" t="str">
            <v>GRELHA METALICA CROMADA DIAM 10 CM</v>
          </cell>
          <cell r="C1265" t="str">
            <v>UN</v>
          </cell>
          <cell r="D1265">
            <v>15.69</v>
          </cell>
          <cell r="E1265">
            <v>12.75609756097561</v>
          </cell>
          <cell r="F1265" t="str">
            <v>FDE Jan/26</v>
          </cell>
        </row>
        <row r="1266">
          <cell r="A1266" t="str">
            <v>08.82.030</v>
          </cell>
          <cell r="B1266" t="str">
            <v>GRELHA DE FERRO FUNDIDO DE 20X20 CM</v>
          </cell>
          <cell r="C1266" t="str">
            <v>UN</v>
          </cell>
          <cell r="D1266">
            <v>67.59</v>
          </cell>
          <cell r="E1266">
            <v>54.951219512195124</v>
          </cell>
          <cell r="F1266" t="str">
            <v>FDE Jan/26</v>
          </cell>
        </row>
        <row r="1267">
          <cell r="A1267" t="str">
            <v>08.82.031</v>
          </cell>
          <cell r="B1267" t="str">
            <v>GRELHA DE FERRO FUNDIDO DE 15X15 CM</v>
          </cell>
          <cell r="C1267" t="str">
            <v>UN</v>
          </cell>
          <cell r="D1267">
            <v>41.36</v>
          </cell>
          <cell r="E1267">
            <v>33.626016260162601</v>
          </cell>
          <cell r="F1267" t="str">
            <v>FDE Jan/26</v>
          </cell>
        </row>
        <row r="1268">
          <cell r="A1268" t="str">
            <v>08.82.040</v>
          </cell>
          <cell r="B1268" t="str">
            <v>SIFAO METALICO TIPO COPO DN 2X2"</v>
          </cell>
          <cell r="C1268" t="str">
            <v>UN</v>
          </cell>
          <cell r="D1268">
            <v>297.39</v>
          </cell>
          <cell r="E1268">
            <v>241.78048780487805</v>
          </cell>
          <cell r="F1268" t="str">
            <v>FDE Jan/26</v>
          </cell>
        </row>
        <row r="1269">
          <cell r="A1269" t="str">
            <v>08.82.041</v>
          </cell>
          <cell r="B1269" t="str">
            <v>SIFAO METALICO TIPO COPO DN 1 1/2 X 1 1/2"</v>
          </cell>
          <cell r="C1269" t="str">
            <v>UN</v>
          </cell>
          <cell r="D1269">
            <v>146.26</v>
          </cell>
          <cell r="E1269">
            <v>118.91056910569105</v>
          </cell>
          <cell r="F1269" t="str">
            <v>FDE Jan/26</v>
          </cell>
        </row>
        <row r="1270">
          <cell r="A1270" t="str">
            <v>08.82.046</v>
          </cell>
          <cell r="B1270" t="str">
            <v>SIFAO PVC RIGIDO TIPO COPO DN 1 1/2X1 1/2"</v>
          </cell>
          <cell r="C1270" t="str">
            <v>UN</v>
          </cell>
          <cell r="D1270">
            <v>38.04</v>
          </cell>
          <cell r="E1270">
            <v>30.926829268292682</v>
          </cell>
          <cell r="F1270" t="str">
            <v>FDE Jan/26</v>
          </cell>
        </row>
        <row r="1271">
          <cell r="A1271" t="str">
            <v>08.82.050</v>
          </cell>
          <cell r="B1271" t="str">
            <v>DESENTUPIMENTO DE RAMAIS DE ESGOTO</v>
          </cell>
          <cell r="C1271" t="str">
            <v>M</v>
          </cell>
          <cell r="D1271">
            <v>15.19</v>
          </cell>
          <cell r="E1271">
            <v>12.349593495934959</v>
          </cell>
          <cell r="F1271" t="str">
            <v>FDE Jan/26</v>
          </cell>
        </row>
        <row r="1272">
          <cell r="A1272" t="str">
            <v>08.82.055</v>
          </cell>
          <cell r="B1272" t="str">
            <v>LIMPEZA SIMPLES EM CALHAS METALICAS</v>
          </cell>
          <cell r="C1272" t="str">
            <v>M</v>
          </cell>
          <cell r="D1272">
            <v>5.0999999999999996</v>
          </cell>
          <cell r="E1272">
            <v>4.1463414634146343</v>
          </cell>
          <cell r="F1272" t="str">
            <v>FDE Jan/26</v>
          </cell>
        </row>
        <row r="1273">
          <cell r="A1273" t="str">
            <v>08.82.056</v>
          </cell>
          <cell r="B1273" t="str">
            <v>LIMPEZA SIMPLES EM LAJES/CALHAS DE CONCRETO</v>
          </cell>
          <cell r="C1273" t="str">
            <v>M2</v>
          </cell>
          <cell r="D1273">
            <v>12.36</v>
          </cell>
          <cell r="E1273">
            <v>10.048780487804878</v>
          </cell>
          <cell r="F1273" t="str">
            <v>FDE Jan/26</v>
          </cell>
        </row>
        <row r="1274">
          <cell r="A1274" t="str">
            <v>08.82.060</v>
          </cell>
          <cell r="B1274" t="str">
            <v>LIMPEZA DE CANALETAS DE ÁGUAS PLUVIAIS</v>
          </cell>
          <cell r="C1274" t="str">
            <v>M</v>
          </cell>
          <cell r="D1274">
            <v>6.86</v>
          </cell>
          <cell r="E1274">
            <v>5.5772357723577235</v>
          </cell>
          <cell r="F1274" t="str">
            <v>FDE Jan/26</v>
          </cell>
        </row>
        <row r="1275">
          <cell r="A1275" t="str">
            <v>08.82.061</v>
          </cell>
          <cell r="B1275" t="str">
            <v>SOLDA E REBITAGEM EM CALHAS DE CHAPA GALVANIZADA</v>
          </cell>
          <cell r="C1275" t="str">
            <v>M</v>
          </cell>
          <cell r="D1275">
            <v>120.63</v>
          </cell>
          <cell r="E1275">
            <v>98.073170731707322</v>
          </cell>
          <cell r="F1275" t="str">
            <v>FDE Jan/26</v>
          </cell>
        </row>
        <row r="1276">
          <cell r="A1276" t="str">
            <v>08.82.062</v>
          </cell>
          <cell r="B1276" t="str">
            <v>SOLDA EM CHAPA GALVANIZADA</v>
          </cell>
          <cell r="C1276" t="str">
            <v>M</v>
          </cell>
          <cell r="D1276">
            <v>110.7</v>
          </cell>
          <cell r="E1276">
            <v>90</v>
          </cell>
          <cell r="F1276" t="str">
            <v>FDE Jan/26</v>
          </cell>
        </row>
        <row r="1277">
          <cell r="A1277" t="str">
            <v>08.82.099</v>
          </cell>
          <cell r="B1277" t="str">
            <v>OUTROS SERVICOS DE REDES DE ESGOTO E AGUAS PLUVIAIS</v>
          </cell>
          <cell r="C1277" t="str">
            <v>MV</v>
          </cell>
          <cell r="D1277">
            <v>710.02</v>
          </cell>
          <cell r="E1277">
            <v>577.2520325203252</v>
          </cell>
          <cell r="F1277" t="str">
            <v>FDE Jan/26</v>
          </cell>
        </row>
        <row r="1278">
          <cell r="A1278" t="str">
            <v>08.84.005</v>
          </cell>
          <cell r="B1278" t="str">
            <v>ASSENTO PLASTICO C/ TAMPA PARA BACIA SANITARIA</v>
          </cell>
          <cell r="C1278" t="str">
            <v>UN</v>
          </cell>
          <cell r="D1278">
            <v>51.38</v>
          </cell>
          <cell r="E1278">
            <v>41.772357723577237</v>
          </cell>
          <cell r="F1278" t="str">
            <v>FDE Jan/26</v>
          </cell>
        </row>
        <row r="1279">
          <cell r="A1279" t="str">
            <v>08.84.012</v>
          </cell>
          <cell r="B1279" t="str">
            <v>BOLSA PLASTICA PARA BACIA SANITARIA</v>
          </cell>
          <cell r="C1279" t="str">
            <v>UN</v>
          </cell>
          <cell r="D1279">
            <v>22.06</v>
          </cell>
          <cell r="E1279">
            <v>17.934959349593495</v>
          </cell>
          <cell r="F1279" t="str">
            <v>FDE Jan/26</v>
          </cell>
        </row>
        <row r="1280">
          <cell r="A1280" t="str">
            <v>08.84.020</v>
          </cell>
          <cell r="B1280" t="str">
            <v>SUPORTE DE FERRO FUNDIDO PARA LAVATORIO</v>
          </cell>
          <cell r="C1280" t="str">
            <v>UN</v>
          </cell>
          <cell r="D1280">
            <v>68.209999999999994</v>
          </cell>
          <cell r="E1280">
            <v>55.455284552845526</v>
          </cell>
          <cell r="F1280" t="str">
            <v>FDE Jan/26</v>
          </cell>
        </row>
        <row r="1281">
          <cell r="A1281" t="str">
            <v>08.84.030</v>
          </cell>
          <cell r="B1281" t="str">
            <v>TORNEIRA DE PAREDE ANTIVANDALISMO - 85MM</v>
          </cell>
          <cell r="C1281" t="str">
            <v>UN</v>
          </cell>
          <cell r="D1281">
            <v>820.98</v>
          </cell>
          <cell r="E1281">
            <v>667.46341463414637</v>
          </cell>
          <cell r="F1281" t="str">
            <v>FDE Jan/26</v>
          </cell>
        </row>
        <row r="1282">
          <cell r="A1282" t="str">
            <v>08.84.031</v>
          </cell>
          <cell r="B1282" t="str">
            <v>TORNEIRA DE FECHAMENTO AUTOMATICO DE PAREDE</v>
          </cell>
          <cell r="C1282" t="str">
            <v>UN</v>
          </cell>
          <cell r="D1282">
            <v>814.82</v>
          </cell>
          <cell r="E1282">
            <v>662.45528455284557</v>
          </cell>
          <cell r="F1282" t="str">
            <v>FDE Jan/26</v>
          </cell>
        </row>
        <row r="1283">
          <cell r="A1283" t="str">
            <v>08.84.032</v>
          </cell>
          <cell r="B1283" t="str">
            <v>TORNEIRA DE PAREDE ANTIVANDALISMO -140mm</v>
          </cell>
          <cell r="C1283" t="str">
            <v>UN</v>
          </cell>
          <cell r="D1283">
            <v>873.98</v>
          </cell>
          <cell r="E1283">
            <v>710.55284552845535</v>
          </cell>
          <cell r="F1283" t="str">
            <v>FDE Jan/26</v>
          </cell>
        </row>
        <row r="1284">
          <cell r="A1284" t="str">
            <v>08.84.033</v>
          </cell>
          <cell r="B1284" t="str">
            <v>TORNEIRA PRES 1/2 C/ALAVANCA TIPO MESA CROMADO</v>
          </cell>
          <cell r="C1284" t="str">
            <v>UN</v>
          </cell>
          <cell r="D1284">
            <v>353.63</v>
          </cell>
          <cell r="E1284">
            <v>287.5040650406504</v>
          </cell>
          <cell r="F1284" t="str">
            <v>FDE Jan/26</v>
          </cell>
        </row>
        <row r="1285">
          <cell r="A1285" t="str">
            <v>08.84.034</v>
          </cell>
          <cell r="B1285" t="str">
            <v>TORNEIRA MEC/CER 1/4 VOLTA TIPO PARED CROMADO 1/2</v>
          </cell>
          <cell r="C1285" t="str">
            <v>UN</v>
          </cell>
          <cell r="D1285">
            <v>592.19000000000005</v>
          </cell>
          <cell r="E1285">
            <v>481.45528455284557</v>
          </cell>
          <cell r="F1285" t="str">
            <v>FDE Jan/26</v>
          </cell>
        </row>
        <row r="1286">
          <cell r="A1286" t="str">
            <v>08.84.035</v>
          </cell>
          <cell r="B1286" t="str">
            <v>TORNEIRA MEC/CER 1/4 VOLTA TIPO MESA CROMADO 1/2</v>
          </cell>
          <cell r="C1286" t="str">
            <v>UN</v>
          </cell>
          <cell r="D1286">
            <v>549.64</v>
          </cell>
          <cell r="E1286">
            <v>446.86178861788619</v>
          </cell>
          <cell r="F1286" t="str">
            <v>FDE Jan/26</v>
          </cell>
        </row>
        <row r="1287">
          <cell r="A1287" t="str">
            <v>08.84.036</v>
          </cell>
          <cell r="B1287" t="str">
            <v>MISTURADOR P/PIA 1/4 VOLTA TIPO PARED CROMADO 1/2"</v>
          </cell>
          <cell r="C1287" t="str">
            <v>UN</v>
          </cell>
          <cell r="D1287">
            <v>1137.8</v>
          </cell>
          <cell r="E1287">
            <v>925.04065040650403</v>
          </cell>
          <cell r="F1287" t="str">
            <v>FDE Jan/26</v>
          </cell>
        </row>
        <row r="1288">
          <cell r="A1288" t="str">
            <v>08.84.038</v>
          </cell>
          <cell r="B1288" t="str">
            <v>FILTRO DE PRESSAO CUNO (AQUALAR) C/ELEM. FILTRANTE CARVAO E CEL 360/L/H</v>
          </cell>
          <cell r="C1288" t="str">
            <v>UN</v>
          </cell>
          <cell r="D1288">
            <v>561.52</v>
          </cell>
          <cell r="E1288">
            <v>456.52032520325201</v>
          </cell>
          <cell r="F1288" t="str">
            <v>FDE Jan/26</v>
          </cell>
        </row>
        <row r="1289">
          <cell r="A1289" t="str">
            <v>08.84.042</v>
          </cell>
          <cell r="B1289" t="str">
            <v>ELEMENTO FILTRANTE CUNO (AQUALAR)ELEM FILTRANTE CARVAO E CEL/180L/H</v>
          </cell>
          <cell r="C1289" t="str">
            <v>UN</v>
          </cell>
          <cell r="D1289">
            <v>105.27</v>
          </cell>
          <cell r="E1289">
            <v>85.58536585365853</v>
          </cell>
          <cell r="F1289" t="str">
            <v>FDE Jan/26</v>
          </cell>
        </row>
        <row r="1290">
          <cell r="A1290" t="str">
            <v>08.84.043</v>
          </cell>
          <cell r="B1290" t="str">
            <v>ELEMENTO FILTRANTE CUNO (AQUALAR) CARVAO E CELULOSE 360 L/H</v>
          </cell>
          <cell r="C1290" t="str">
            <v>UN</v>
          </cell>
          <cell r="D1290">
            <v>139.59</v>
          </cell>
          <cell r="E1290">
            <v>113.48780487804879</v>
          </cell>
          <cell r="F1290" t="str">
            <v>FDE Jan/26</v>
          </cell>
        </row>
        <row r="1291">
          <cell r="A1291" t="str">
            <v>08.84.047</v>
          </cell>
          <cell r="B1291" t="str">
            <v>TAMPO DE PIA EM MARMORE BRANCO NACIONAL DE 3 CM</v>
          </cell>
          <cell r="C1291" t="str">
            <v>M2</v>
          </cell>
          <cell r="D1291">
            <v>1554.96</v>
          </cell>
          <cell r="E1291">
            <v>1264.1951219512196</v>
          </cell>
          <cell r="F1291" t="str">
            <v>FDE Jan/26</v>
          </cell>
        </row>
        <row r="1292">
          <cell r="A1292" t="str">
            <v>08.84.048</v>
          </cell>
          <cell r="B1292" t="str">
            <v>TAMPO DE PIA EM GRANILITE</v>
          </cell>
          <cell r="C1292" t="str">
            <v>M2</v>
          </cell>
          <cell r="D1292">
            <v>746.37</v>
          </cell>
          <cell r="E1292">
            <v>606.80487804878055</v>
          </cell>
          <cell r="F1292" t="str">
            <v>FDE Jan/26</v>
          </cell>
        </row>
        <row r="1293">
          <cell r="A1293" t="str">
            <v>08.84.049</v>
          </cell>
          <cell r="B1293" t="str">
            <v>TAMPO ACO INOX (304) C/ CUBA SIMPLES - CH.22</v>
          </cell>
          <cell r="C1293" t="str">
            <v>M2</v>
          </cell>
          <cell r="D1293">
            <v>3245.29</v>
          </cell>
          <cell r="E1293">
            <v>2638.4471544715448</v>
          </cell>
          <cell r="F1293" t="str">
            <v>FDE Jan/26</v>
          </cell>
        </row>
        <row r="1294">
          <cell r="A1294" t="str">
            <v>08.84.050</v>
          </cell>
          <cell r="B1294" t="str">
            <v>TAMPO ACO INOX (304) C/ CUBA DUPLA - CH.22</v>
          </cell>
          <cell r="C1294" t="str">
            <v>M2</v>
          </cell>
          <cell r="D1294">
            <v>3492.38</v>
          </cell>
          <cell r="E1294">
            <v>2839.3333333333335</v>
          </cell>
          <cell r="F1294" t="str">
            <v>FDE Jan/26</v>
          </cell>
        </row>
        <row r="1295">
          <cell r="A1295" t="str">
            <v>08.84.054</v>
          </cell>
          <cell r="B1295" t="str">
            <v>CUBA SIMPLES ACO INOX(304) - CHAPA 22 560X330X140MM - SEM PERTENCES</v>
          </cell>
          <cell r="C1295" t="str">
            <v>UN</v>
          </cell>
          <cell r="D1295">
            <v>332.59</v>
          </cell>
          <cell r="E1295">
            <v>270.39837398373982</v>
          </cell>
          <cell r="F1295" t="str">
            <v>FDE Jan/26</v>
          </cell>
        </row>
        <row r="1296">
          <cell r="A1296" t="str">
            <v>08.84.055</v>
          </cell>
          <cell r="B1296" t="str">
            <v>CUBA SIMPLES ACO INOX(304) CHAP.22 - 400X340X140MM - SEM PERTENCES</v>
          </cell>
          <cell r="C1296" t="str">
            <v>UN</v>
          </cell>
          <cell r="D1296">
            <v>356.86</v>
          </cell>
          <cell r="E1296">
            <v>290.130081300813</v>
          </cell>
          <cell r="F1296" t="str">
            <v>FDE Jan/26</v>
          </cell>
        </row>
        <row r="1297">
          <cell r="A1297" t="str">
            <v>08.84.058</v>
          </cell>
          <cell r="B1297" t="str">
            <v>CUBA DUPLA ACO INOX(304) CHAPA 22 835X340X140MM - SEM PERTENCES</v>
          </cell>
          <cell r="C1297" t="str">
            <v>UN</v>
          </cell>
          <cell r="D1297">
            <v>557.62</v>
          </cell>
          <cell r="E1297">
            <v>453.34959349593498</v>
          </cell>
          <cell r="F1297" t="str">
            <v>FDE Jan/26</v>
          </cell>
        </row>
        <row r="1298">
          <cell r="A1298" t="str">
            <v>08.84.060</v>
          </cell>
          <cell r="B1298" t="str">
            <v>TAMPO LISO EM ACO INOX (304) CHAPA 20</v>
          </cell>
          <cell r="C1298" t="str">
            <v>M2</v>
          </cell>
          <cell r="D1298">
            <v>1703.03</v>
          </cell>
          <cell r="E1298">
            <v>1384.5772357723577</v>
          </cell>
          <cell r="F1298" t="str">
            <v>FDE Jan/26</v>
          </cell>
        </row>
        <row r="1299">
          <cell r="A1299" t="str">
            <v>08.84.073</v>
          </cell>
          <cell r="B1299" t="str">
            <v>VALVULA AMERICANA</v>
          </cell>
          <cell r="C1299" t="str">
            <v>UN</v>
          </cell>
          <cell r="D1299">
            <v>112.68</v>
          </cell>
          <cell r="E1299">
            <v>91.609756097560989</v>
          </cell>
          <cell r="F1299" t="str">
            <v>FDE Jan/26</v>
          </cell>
        </row>
        <row r="1300">
          <cell r="A1300" t="str">
            <v>08.84.076</v>
          </cell>
          <cell r="B1300" t="str">
            <v>VALVULA DE METAL CROMADO DE 1 1/2"</v>
          </cell>
          <cell r="C1300" t="str">
            <v>UN</v>
          </cell>
          <cell r="D1300">
            <v>121.93</v>
          </cell>
          <cell r="E1300">
            <v>99.130081300813018</v>
          </cell>
          <cell r="F1300" t="str">
            <v>FDE Jan/26</v>
          </cell>
        </row>
        <row r="1301">
          <cell r="A1301" t="str">
            <v>08.84.090</v>
          </cell>
          <cell r="B1301" t="str">
            <v>MANGUEIRA PARA HIDRANTE DIAM 1 1/2' L=15,00M</v>
          </cell>
          <cell r="C1301" t="str">
            <v>UN</v>
          </cell>
          <cell r="D1301">
            <v>534.75</v>
          </cell>
          <cell r="E1301">
            <v>434.7560975609756</v>
          </cell>
          <cell r="F1301" t="str">
            <v>FDE Jan/26</v>
          </cell>
        </row>
        <row r="1302">
          <cell r="A1302" t="str">
            <v>08.84.091</v>
          </cell>
          <cell r="B1302" t="str">
            <v>MANGUEIRA PARA HIDRANTE DIAM 1 1/2' L=30,00M</v>
          </cell>
          <cell r="C1302" t="str">
            <v>UN</v>
          </cell>
          <cell r="D1302">
            <v>865.37</v>
          </cell>
          <cell r="E1302">
            <v>703.55284552845535</v>
          </cell>
          <cell r="F1302" t="str">
            <v>FDE Jan/26</v>
          </cell>
        </row>
        <row r="1303">
          <cell r="A1303" t="str">
            <v>08.84.099</v>
          </cell>
          <cell r="B1303" t="str">
            <v>OUTROS SERVICOS DE APARELHOS E METAIS</v>
          </cell>
          <cell r="C1303" t="str">
            <v>MV</v>
          </cell>
          <cell r="D1303">
            <v>710.02</v>
          </cell>
          <cell r="E1303">
            <v>577.2520325203252</v>
          </cell>
          <cell r="F1303" t="str">
            <v>FDE Jan/26</v>
          </cell>
        </row>
        <row r="1304">
          <cell r="A1304" t="str">
            <v>08.86.099</v>
          </cell>
          <cell r="B1304" t="str">
            <v>OUTROS SERVICOS DE TRATAMENTO DE DESPEJOS SANITARIOS</v>
          </cell>
          <cell r="C1304" t="str">
            <v>MV</v>
          </cell>
          <cell r="D1304">
            <v>710.02</v>
          </cell>
          <cell r="E1304">
            <v>577.2520325203252</v>
          </cell>
          <cell r="F1304" t="str">
            <v>FDE Jan/26</v>
          </cell>
        </row>
        <row r="1305">
          <cell r="A1305" t="str">
            <v>09.01.001</v>
          </cell>
          <cell r="B1305" t="str">
            <v>TE-01 ENTRADA PRIMÁRIA SIMPLIF. POSTE UNICO - EDP - 112,5 KVA - 15KV- 220/127 V</v>
          </cell>
          <cell r="C1305" t="str">
            <v>UN</v>
          </cell>
          <cell r="D1305">
            <v>73843.64</v>
          </cell>
          <cell r="E1305">
            <v>60035.479674796748</v>
          </cell>
          <cell r="F1305" t="str">
            <v>FDE Jan/26</v>
          </cell>
        </row>
        <row r="1306">
          <cell r="A1306" t="str">
            <v>09.01.002</v>
          </cell>
          <cell r="B1306" t="str">
            <v>TE-02 ENTRADA PRIMÁRIA SIMPLIF. POSTE UNICO - EDP - 150 KVA - 15KV- 220/127 V</v>
          </cell>
          <cell r="C1306" t="str">
            <v>UN</v>
          </cell>
          <cell r="D1306">
            <v>80635.13</v>
          </cell>
          <cell r="E1306">
            <v>65557.016260162607</v>
          </cell>
          <cell r="F1306" t="str">
            <v>FDE Jan/26</v>
          </cell>
        </row>
        <row r="1307">
          <cell r="A1307" t="str">
            <v>09.01.003</v>
          </cell>
          <cell r="B1307" t="str">
            <v>TE-03 ENTRADA PRIMÁRIA SIMPLIF. POSTE UNICO - EDP - 225 KVA - 15KV- 220/127 V</v>
          </cell>
          <cell r="C1307" t="str">
            <v>UN</v>
          </cell>
          <cell r="D1307">
            <v>99311.58</v>
          </cell>
          <cell r="E1307">
            <v>80741.121951219509</v>
          </cell>
          <cell r="F1307" t="str">
            <v>FDE Jan/26</v>
          </cell>
        </row>
        <row r="1308">
          <cell r="A1308" t="str">
            <v>09.01.004</v>
          </cell>
          <cell r="B1308" t="str">
            <v>TE-04 ENTRADA PRIMÁRIA SIMPLIF. POSTE UNICO - EDP - 300 KVA - 15KV- 220/127 V</v>
          </cell>
          <cell r="C1308" t="str">
            <v>UN</v>
          </cell>
          <cell r="D1308">
            <v>110402.61</v>
          </cell>
          <cell r="E1308">
            <v>89758.219512195123</v>
          </cell>
          <cell r="F1308" t="str">
            <v>FDE Jan/26</v>
          </cell>
        </row>
        <row r="1309">
          <cell r="A1309" t="str">
            <v>09.01.005</v>
          </cell>
          <cell r="B1309" t="str">
            <v>TE-05 ENTRADA PRIMÁRIA SIMPLIF.  POSTE UNICO - CPFL - 112,5 KVA - 15KV- 220/127 V</v>
          </cell>
          <cell r="C1309" t="str">
            <v>UN</v>
          </cell>
          <cell r="D1309">
            <v>70747.48</v>
          </cell>
          <cell r="E1309">
            <v>57518.276422764226</v>
          </cell>
          <cell r="F1309" t="str">
            <v>FDE Jan/26</v>
          </cell>
        </row>
        <row r="1310">
          <cell r="A1310" t="str">
            <v>09.01.006</v>
          </cell>
          <cell r="B1310" t="str">
            <v>TE-06 ENTRADA PRIMÁRIA SIMPLIF.  POSTE UNICO - CPFL - 150,0 KVA - 15KV- 220/127 V</v>
          </cell>
          <cell r="C1310" t="str">
            <v>UN</v>
          </cell>
          <cell r="D1310">
            <v>79336.87</v>
          </cell>
          <cell r="E1310">
            <v>64501.520325203252</v>
          </cell>
          <cell r="F1310" t="str">
            <v>FDE Jan/26</v>
          </cell>
        </row>
        <row r="1311">
          <cell r="A1311" t="str">
            <v>09.01.007</v>
          </cell>
          <cell r="B1311" t="str">
            <v>TE-07 ENTRADA PRIMÁRIA SIMPLIF. POSTE UNICO - CPFL - 225 KVA - 15KV- 220/127 V</v>
          </cell>
          <cell r="C1311" t="str">
            <v>UN</v>
          </cell>
          <cell r="D1311">
            <v>99030.28</v>
          </cell>
          <cell r="E1311">
            <v>80512.422764227638</v>
          </cell>
          <cell r="F1311" t="str">
            <v>FDE Jan/26</v>
          </cell>
        </row>
        <row r="1312">
          <cell r="A1312" t="str">
            <v>09.01.008</v>
          </cell>
          <cell r="B1312" t="str">
            <v>TE-08 ENTRADA PRIMÁRIA SIMPLIF. POSTE UNICO - CPFL - 300 KVA - 15KV- 220/127 V</v>
          </cell>
          <cell r="C1312" t="str">
            <v>UN</v>
          </cell>
          <cell r="D1312">
            <v>110121.31</v>
          </cell>
          <cell r="E1312">
            <v>89529.520325203252</v>
          </cell>
          <cell r="F1312" t="str">
            <v>FDE Jan/26</v>
          </cell>
        </row>
        <row r="1313">
          <cell r="A1313" t="str">
            <v>09.01.009</v>
          </cell>
          <cell r="B1313" t="str">
            <v>TE-09 ENTRADA PRIMÁRIA SIMPLIF. POSTE UNICO - NEOENERGIA - 112,5 KVA 15KV- 220/127 V</v>
          </cell>
          <cell r="C1313" t="str">
            <v>UN</v>
          </cell>
          <cell r="D1313">
            <v>74043.31</v>
          </cell>
          <cell r="E1313">
            <v>60197.813008130077</v>
          </cell>
          <cell r="F1313" t="str">
            <v>FDE Jan/26</v>
          </cell>
        </row>
        <row r="1314">
          <cell r="A1314" t="str">
            <v>09.01.010</v>
          </cell>
          <cell r="B1314" t="str">
            <v>TE-10 ENTRADA PRIMÁRIA SIMPLIF. POSTE UNICO - NEOENERGIA - 150 KVA 15KV- 220/127 V</v>
          </cell>
          <cell r="C1314" t="str">
            <v>UN</v>
          </cell>
          <cell r="D1314">
            <v>80971.53</v>
          </cell>
          <cell r="E1314">
            <v>65830.512195121948</v>
          </cell>
          <cell r="F1314" t="str">
            <v>FDE Jan/26</v>
          </cell>
        </row>
        <row r="1315">
          <cell r="A1315" t="str">
            <v>09.01.011</v>
          </cell>
          <cell r="B1315" t="str">
            <v>TE-11 ENTRADA PRIMÁRIA SIMPLIF. POSTE UNICO - NEOENERGIA - 225 KVA 15KV- 220/127 V</v>
          </cell>
          <cell r="C1315" t="str">
            <v>UN</v>
          </cell>
          <cell r="D1315">
            <v>99693.26</v>
          </cell>
          <cell r="E1315">
            <v>81051.430894308942</v>
          </cell>
          <cell r="F1315" t="str">
            <v>FDE Jan/26</v>
          </cell>
        </row>
        <row r="1316">
          <cell r="A1316" t="str">
            <v>09.01.012</v>
          </cell>
          <cell r="B1316" t="str">
            <v>TE-12 ENTRADA PRIMÁRIA SIMPLIF. POSTE UNICO - NEOENERGIA - 300 KVA 15KV- 220/127 V</v>
          </cell>
          <cell r="C1316" t="str">
            <v>UN</v>
          </cell>
          <cell r="D1316">
            <v>110784.29</v>
          </cell>
          <cell r="E1316">
            <v>90068.528455284555</v>
          </cell>
          <cell r="F1316" t="str">
            <v>FDE Jan/26</v>
          </cell>
        </row>
        <row r="1317">
          <cell r="A1317" t="str">
            <v>09.01.014</v>
          </cell>
          <cell r="B1317" t="str">
            <v>TRANSFORMADOR TRIFASICO A SECO 112,5KVA  13800V 220/127V ENCAPSULADO USO ABRIGADO</v>
          </cell>
          <cell r="C1317" t="str">
            <v>UN</v>
          </cell>
          <cell r="D1317">
            <v>53961.91</v>
          </cell>
          <cell r="E1317">
            <v>43871.471544715452</v>
          </cell>
          <cell r="F1317" t="str">
            <v>FDE Jan/26</v>
          </cell>
        </row>
        <row r="1318">
          <cell r="A1318" t="str">
            <v>09.01.015</v>
          </cell>
          <cell r="B1318" t="str">
            <v>TRANSFORMADOR TRIFASICO A SECO 150KVA  13800V 220/127V ENCAPSULADO USO ABRIGADO</v>
          </cell>
          <cell r="C1318" t="str">
            <v>UN</v>
          </cell>
          <cell r="D1318">
            <v>60802.67</v>
          </cell>
          <cell r="E1318">
            <v>49433.065040650406</v>
          </cell>
          <cell r="F1318" t="str">
            <v>FDE Jan/26</v>
          </cell>
        </row>
        <row r="1319">
          <cell r="A1319" t="str">
            <v>09.01.016</v>
          </cell>
          <cell r="B1319" t="str">
            <v>TRANSFORMADOR TRIFASICO A SECO 225KVA  13800V 220/127V ENCAPSULADO USO ABRIGADO</v>
          </cell>
          <cell r="C1319" t="str">
            <v>UN</v>
          </cell>
          <cell r="D1319">
            <v>68538.179999999993</v>
          </cell>
          <cell r="E1319">
            <v>55722.097560975606</v>
          </cell>
          <cell r="F1319" t="str">
            <v>FDE Jan/26</v>
          </cell>
        </row>
        <row r="1320">
          <cell r="A1320" t="str">
            <v>09.01.017</v>
          </cell>
          <cell r="B1320" t="str">
            <v>TRANSFORMADOR TRIFASICO A SECO 300KVA  13800V 220/127V ENCAPSULADO USO ABRIGADO</v>
          </cell>
          <cell r="C1320" t="str">
            <v>UN</v>
          </cell>
          <cell r="D1320">
            <v>77499.25</v>
          </cell>
          <cell r="E1320">
            <v>63007.520325203252</v>
          </cell>
          <cell r="F1320" t="str">
            <v>FDE Jan/26</v>
          </cell>
        </row>
        <row r="1321">
          <cell r="A1321" t="str">
            <v>09.01.022</v>
          </cell>
          <cell r="B1321" t="str">
            <v>CABINE  PRIMÁRIA BLINDADA SIMPLIFICADA CLASSE 17,5kV, COM MEDICAO EM MEDIA TENSAO ATE 300KVA PADRAO ENEL USO AO TEMPO COM PINTURA EPOXI ELETROSTÁTICA.</v>
          </cell>
          <cell r="C1321" t="str">
            <v>UN</v>
          </cell>
          <cell r="D1321">
            <v>81355.14</v>
          </cell>
          <cell r="E1321">
            <v>66142.390243902439</v>
          </cell>
          <cell r="F1321" t="str">
            <v>FDE Jan/26</v>
          </cell>
        </row>
        <row r="1322">
          <cell r="A1322" t="str">
            <v>09.01.026</v>
          </cell>
          <cell r="B1322" t="str">
            <v>TE-13  SUBESTAÇAO ENTRADA DE ENERGIA ATE 300KVA BLINDADA 15kV  INCLUSO TRANSFORMADOR A SECO 112,50KVA  PADRAO ENEL  SP  USO AO TEMPO COM PINTURA EPOXI ELETROSTÁTICA.</v>
          </cell>
          <cell r="C1322" t="str">
            <v>UN</v>
          </cell>
          <cell r="D1322">
            <v>196017.32</v>
          </cell>
          <cell r="E1322">
            <v>159363.67479674798</v>
          </cell>
          <cell r="F1322" t="str">
            <v>FDE Jan/26</v>
          </cell>
        </row>
        <row r="1323">
          <cell r="A1323" t="str">
            <v>09.01.027</v>
          </cell>
          <cell r="B1323" t="str">
            <v>TE-14  SUBESTAÇAO ENTRADA DE ENERGIA ATE 300KVA BLINDADA 15kV   INCLUSO TRANSFORMADOR A SECO 150 KVA  PADRAO ENEL  SP  USO AO TEMPO COM PINTURA EPOXI ELETROSTÁTICA.</v>
          </cell>
          <cell r="C1323" t="str">
            <v>UN</v>
          </cell>
          <cell r="D1323">
            <v>202858.08</v>
          </cell>
          <cell r="E1323">
            <v>164925.26829268291</v>
          </cell>
          <cell r="F1323" t="str">
            <v>FDE Jan/26</v>
          </cell>
        </row>
        <row r="1324">
          <cell r="A1324" t="str">
            <v>09.01.028</v>
          </cell>
          <cell r="B1324" t="str">
            <v>TE-15  SUBESTAÇAO ENTRADA DE ENERGIA ATE 300KVA BLINDADA 15kV   INCLUSO TRANSFORMADOR A SECO 225 KVA  PADRAO ENEL  SP  USO AO TEMPO COM PINTURA EPOXI ELETROSTÁTICA.</v>
          </cell>
          <cell r="C1324" t="str">
            <v>UN</v>
          </cell>
          <cell r="D1324">
            <v>210350.16</v>
          </cell>
          <cell r="E1324">
            <v>171016.39024390245</v>
          </cell>
          <cell r="F1324" t="str">
            <v>FDE Jan/26</v>
          </cell>
        </row>
        <row r="1325">
          <cell r="A1325" t="str">
            <v>09.01.029</v>
          </cell>
          <cell r="B1325" t="str">
            <v>TE-16  SUBESTAÇAO ENTRADA DE ENERGIA ATE 300KVA BLINDADA 15kV  INCLUSO TRANSFORMADOR A SECO 300 KVA  PADRAO ENEL  SP  USO AO TEMPO COM PINTURA EPOXI ELETROSTÁTICA.</v>
          </cell>
          <cell r="C1325" t="str">
            <v>UN</v>
          </cell>
          <cell r="D1325">
            <v>219311.23</v>
          </cell>
          <cell r="E1325">
            <v>178301.81300813009</v>
          </cell>
          <cell r="F1325" t="str">
            <v>FDE Jan/26</v>
          </cell>
        </row>
        <row r="1326">
          <cell r="A1326" t="str">
            <v>09.01.050</v>
          </cell>
          <cell r="B1326" t="str">
            <v>TE-17 ENTRADA PRIMÁRIA SIMPLIFICADA EM POSTE UNICO - ENERGISA - 112,5 KVA
- 15 kV - 220/127 V</v>
          </cell>
          <cell r="C1326" t="str">
            <v>UN</v>
          </cell>
          <cell r="D1326">
            <v>63201.02</v>
          </cell>
          <cell r="E1326">
            <v>51382.94308943089</v>
          </cell>
          <cell r="F1326" t="str">
            <v>FDE Jan/26</v>
          </cell>
        </row>
        <row r="1327">
          <cell r="A1327" t="str">
            <v>09.01.055</v>
          </cell>
          <cell r="B1327" t="str">
            <v>TE-18 ENTRADA PRIMÁRIA SIMPLIFICADA EM POSTE UNICO - ENERGISA - 150 KVA - 15 kV - 220/127 V</v>
          </cell>
          <cell r="C1327" t="str">
            <v>UN</v>
          </cell>
          <cell r="D1327">
            <v>71227.88</v>
          </cell>
          <cell r="E1327">
            <v>57908.845528455291</v>
          </cell>
          <cell r="F1327" t="str">
            <v>FDE Jan/26</v>
          </cell>
        </row>
        <row r="1328">
          <cell r="A1328" t="str">
            <v>09.01.060</v>
          </cell>
          <cell r="B1328" t="str">
            <v>TE-19 ENTRADA PRIMÁRIA SIMPLIFICADA EM POSTE UNICO - ENERGISA - 225 KVA - 15 kV- 220/127 V</v>
          </cell>
          <cell r="C1328" t="str">
            <v>UN</v>
          </cell>
          <cell r="D1328">
            <v>89877.48</v>
          </cell>
          <cell r="E1328">
            <v>73071.121951219509</v>
          </cell>
          <cell r="F1328" t="str">
            <v>FDE Jan/26</v>
          </cell>
        </row>
        <row r="1329">
          <cell r="A1329" t="str">
            <v>09.01.065</v>
          </cell>
          <cell r="B1329" t="str">
            <v>TE-20 ENTRADA PRIMÁRIA SIMPLIFICADA EM POSTE UNICO - ENERGISA - 300 KVA - 15 kV - 220/127 V</v>
          </cell>
          <cell r="C1329" t="str">
            <v>UN</v>
          </cell>
          <cell r="D1329">
            <v>105325.67</v>
          </cell>
          <cell r="E1329">
            <v>85630.626016260168</v>
          </cell>
          <cell r="F1329" t="str">
            <v>FDE Jan/26</v>
          </cell>
        </row>
        <row r="1330">
          <cell r="A1330" t="str">
            <v>09.01.066</v>
          </cell>
          <cell r="B1330" t="str">
            <v>TE-21 ENTRADA PRIMARIA SIMPLIFICADA EM POSTE UNICO   ENEL - SP  112,5 KVA 15 kV  220/127 V</v>
          </cell>
          <cell r="C1330" t="str">
            <v>UN</v>
          </cell>
          <cell r="D1330">
            <v>67907.58</v>
          </cell>
          <cell r="E1330">
            <v>55209.414634146342</v>
          </cell>
          <cell r="F1330" t="str">
            <v>FDE Jan/26</v>
          </cell>
        </row>
        <row r="1331">
          <cell r="A1331" t="str">
            <v>09.01.067</v>
          </cell>
          <cell r="B1331" t="str">
            <v>TE-22 ENTRADA PRIMARIA SIMPLIFICADA EM POSTE UNICO   ENEL - SP  150 KVA  15 kV  220/127 V</v>
          </cell>
          <cell r="C1331" t="str">
            <v>UN</v>
          </cell>
          <cell r="D1331">
            <v>76704.45</v>
          </cell>
          <cell r="E1331">
            <v>62361.341463414632</v>
          </cell>
          <cell r="F1331" t="str">
            <v>FDE Jan/26</v>
          </cell>
        </row>
        <row r="1332">
          <cell r="A1332" t="str">
            <v>09.01.068</v>
          </cell>
          <cell r="B1332" t="str">
            <v>TE-23 ENTRADA PRIMARIA SIMPLIFICADA EM POSTE UNICO   ENEL - SP  225KVA  15 kV  220/127 V</v>
          </cell>
          <cell r="C1332" t="str">
            <v>UN</v>
          </cell>
          <cell r="D1332">
            <v>99111.45</v>
          </cell>
          <cell r="E1332">
            <v>80578.414634146335</v>
          </cell>
          <cell r="F1332" t="str">
            <v>FDE Jan/26</v>
          </cell>
        </row>
        <row r="1333">
          <cell r="A1333" t="str">
            <v>09.01.069</v>
          </cell>
          <cell r="B1333" t="str">
            <v>TE-24 ENTRADA PRIMARIA SIMPLIFICADA EM POSTE UNICO   ENEL - SP  300 KVA  15 kV  220/127 V</v>
          </cell>
          <cell r="C1333" t="str">
            <v>UN</v>
          </cell>
          <cell r="D1333">
            <v>109775.21</v>
          </cell>
          <cell r="E1333">
            <v>89248.138211382116</v>
          </cell>
          <cell r="F1333" t="str">
            <v>FDE Jan/26</v>
          </cell>
        </row>
        <row r="1334">
          <cell r="A1334" t="str">
            <v>09.01.099</v>
          </cell>
          <cell r="B1334" t="str">
            <v>SERVICOS DE LIGACOES EM TENSAO PRIMARIA</v>
          </cell>
          <cell r="C1334" t="str">
            <v>MV</v>
          </cell>
          <cell r="D1334">
            <v>710.02</v>
          </cell>
          <cell r="E1334">
            <v>577.2520325203252</v>
          </cell>
          <cell r="F1334" t="str">
            <v>FDE Jan/26</v>
          </cell>
        </row>
        <row r="1335">
          <cell r="A1335" t="str">
            <v>09.01.152</v>
          </cell>
          <cell r="B1335" t="str">
            <v>TAMPA DE SOBREPOR  CHAPA 16 (1,50MM) APLICADA ABRIGO DE  ENTRADA ENERGIA.</v>
          </cell>
          <cell r="C1335" t="str">
            <v>M2</v>
          </cell>
          <cell r="D1335">
            <v>1911.6</v>
          </cell>
          <cell r="E1335">
            <v>1554.1463414634145</v>
          </cell>
          <cell r="F1335" t="str">
            <v>FDE Jan/26</v>
          </cell>
        </row>
        <row r="1336">
          <cell r="A1336" t="str">
            <v>09.02.011</v>
          </cell>
          <cell r="B1336" t="str">
            <v>AT-01 ENTRADA AEREA PARA TELEFONE</v>
          </cell>
          <cell r="C1336" t="str">
            <v>UN</v>
          </cell>
          <cell r="D1336">
            <v>2358.96</v>
          </cell>
          <cell r="E1336">
            <v>1917.8536585365855</v>
          </cell>
          <cell r="F1336" t="str">
            <v>FDE Jan/26</v>
          </cell>
        </row>
        <row r="1337">
          <cell r="A1337" t="str">
            <v>09.02.030</v>
          </cell>
          <cell r="B1337" t="str">
            <v>AE-32 - ABRIGO E ENTRADA DE ENERGIA PADRÃO EDP - T6 - 150 A</v>
          </cell>
          <cell r="C1337" t="str">
            <v>UN</v>
          </cell>
          <cell r="D1337">
            <v>6865.13</v>
          </cell>
          <cell r="E1337">
            <v>5581.4065040650412</v>
          </cell>
          <cell r="F1337" t="str">
            <v>FDE Jan/26</v>
          </cell>
        </row>
        <row r="1338">
          <cell r="A1338" t="str">
            <v>09.02.034</v>
          </cell>
          <cell r="B1338" t="str">
            <v>AE-33 - ABRIGO E ENTRADA DE ENERGIA PADRÃO EDP - T7 - 200 A</v>
          </cell>
          <cell r="C1338" t="str">
            <v>UN</v>
          </cell>
          <cell r="D1338">
            <v>12376.12</v>
          </cell>
          <cell r="E1338">
            <v>10061.886178861789</v>
          </cell>
          <cell r="F1338" t="str">
            <v>FDE Jan/26</v>
          </cell>
        </row>
        <row r="1339">
          <cell r="A1339" t="str">
            <v>09.02.035</v>
          </cell>
          <cell r="B1339" t="str">
            <v>AE-34 - ABRIGO E ENTRADA DE ENERGIA PADRÃO EDP - T9 - 300 A</v>
          </cell>
          <cell r="C1339" t="str">
            <v>UN</v>
          </cell>
          <cell r="D1339">
            <v>16028.55</v>
          </cell>
          <cell r="E1339">
            <v>13031.341463414634</v>
          </cell>
          <cell r="F1339" t="str">
            <v>FDE Jan/26</v>
          </cell>
        </row>
        <row r="1340">
          <cell r="A1340" t="str">
            <v>09.02.042</v>
          </cell>
          <cell r="B1340" t="str">
            <v>DPS - DISPOSITIVO PROTECAO CONTRA SURTOS (TELEFONIA)</v>
          </cell>
          <cell r="C1340" t="str">
            <v>UN</v>
          </cell>
          <cell r="D1340">
            <v>182</v>
          </cell>
          <cell r="E1340">
            <v>147.96747967479675</v>
          </cell>
          <cell r="F1340" t="str">
            <v>FDE Jan/26</v>
          </cell>
        </row>
        <row r="1341">
          <cell r="A1341" t="str">
            <v>09.02.043</v>
          </cell>
          <cell r="B1341" t="str">
            <v>DPS - DISPOSITIVO PROTECAO CONTRA SURTOS (ENERGIA)</v>
          </cell>
          <cell r="C1341" t="str">
            <v>UN</v>
          </cell>
          <cell r="D1341">
            <v>296.32</v>
          </cell>
          <cell r="E1341">
            <v>240.91056910569105</v>
          </cell>
          <cell r="F1341" t="str">
            <v>FDE Jan/26</v>
          </cell>
        </row>
        <row r="1342">
          <cell r="A1342" t="str">
            <v>09.02.047</v>
          </cell>
          <cell r="B1342" t="str">
            <v>DISJUNTOR TRIPOLAR TERMOMAGNETICO 3X300A</v>
          </cell>
          <cell r="C1342" t="str">
            <v>UN</v>
          </cell>
          <cell r="D1342">
            <v>3639.97</v>
          </cell>
          <cell r="E1342">
            <v>2959.3252032520322</v>
          </cell>
          <cell r="F1342" t="str">
            <v>FDE Jan/26</v>
          </cell>
        </row>
        <row r="1343">
          <cell r="A1343" t="str">
            <v>09.02.048</v>
          </cell>
          <cell r="B1343" t="str">
            <v>CONJ 3 CABOS P/ ENTRADA ENERGIA SECCAO 240MM2 C/ ELETRODUTOS</v>
          </cell>
          <cell r="C1343" t="str">
            <v>UN</v>
          </cell>
          <cell r="D1343">
            <v>9964.33</v>
          </cell>
          <cell r="E1343">
            <v>8101.0813008130081</v>
          </cell>
          <cell r="F1343" t="str">
            <v>FDE Jan/26</v>
          </cell>
        </row>
        <row r="1344">
          <cell r="A1344" t="str">
            <v>09.02.049</v>
          </cell>
          <cell r="B1344" t="str">
            <v>CONJ 4 CABOS P/ ENTRADA ENERGIA SECCAO 240MM2 C/ ELETRODUTOS</v>
          </cell>
          <cell r="C1344" t="str">
            <v>UN</v>
          </cell>
          <cell r="D1344">
            <v>12455.19</v>
          </cell>
          <cell r="E1344">
            <v>10126.170731707318</v>
          </cell>
          <cell r="F1344" t="str">
            <v>FDE Jan/26</v>
          </cell>
        </row>
        <row r="1345">
          <cell r="A1345" t="str">
            <v>09.02.052</v>
          </cell>
          <cell r="B1345" t="str">
            <v>AE-24 ABRIGO E ENTRADA DE ENERGIA (CAIXA M, T e E) COM LEITURA VOLTADA PARA CALÇADA  AES ELETROPAULO</v>
          </cell>
          <cell r="C1345" t="str">
            <v>UN</v>
          </cell>
          <cell r="D1345">
            <v>7476.05</v>
          </cell>
          <cell r="E1345">
            <v>6078.0894308943089</v>
          </cell>
          <cell r="F1345" t="str">
            <v>FDE Jan/26</v>
          </cell>
        </row>
        <row r="1346">
          <cell r="A1346" t="str">
            <v>09.02.053</v>
          </cell>
          <cell r="B1346" t="str">
            <v>AE-23 ABRIGO E ENTRADA DE ENERGIA (CAIXA M, T  e IV) COM LEITURA VOLTADA PARA CALÇADA - CPFL, EDP BANDEIRANTE E ELEKTRO</v>
          </cell>
          <cell r="C1346" t="str">
            <v>UN</v>
          </cell>
          <cell r="D1346">
            <v>6957.1</v>
          </cell>
          <cell r="E1346">
            <v>5656.1788617886186</v>
          </cell>
          <cell r="F1346" t="str">
            <v>FDE Jan/26</v>
          </cell>
        </row>
        <row r="1347">
          <cell r="A1347" t="str">
            <v>09.02.059</v>
          </cell>
          <cell r="B1347" t="str">
            <v>AE-19 ABRIGO E ENTRADA DE ENERGIA (CAIXA II, IV OU E): AES ELETROP/BANDEIRANTE/CPFL/ELEKTRO</v>
          </cell>
          <cell r="C1347" t="str">
            <v>UN</v>
          </cell>
          <cell r="D1347">
            <v>3523.96</v>
          </cell>
          <cell r="E1347">
            <v>2865.0081300813008</v>
          </cell>
          <cell r="F1347" t="str">
            <v>FDE Jan/26</v>
          </cell>
        </row>
        <row r="1348">
          <cell r="A1348" t="str">
            <v>09.02.060</v>
          </cell>
          <cell r="B1348" t="str">
            <v>AE-20 ABRIGO E ENTRADA DE ENERGIA (CAIXAS III OU V):BANDEIRANTE/CPFL/ELEKTRO</v>
          </cell>
          <cell r="C1348" t="str">
            <v>UN</v>
          </cell>
          <cell r="D1348">
            <v>4317.38</v>
          </cell>
          <cell r="E1348">
            <v>3510.0650406504064</v>
          </cell>
          <cell r="F1348" t="str">
            <v>FDE Jan/26</v>
          </cell>
        </row>
        <row r="1349">
          <cell r="A1349" t="str">
            <v>09.02.061</v>
          </cell>
          <cell r="B1349" t="str">
            <v>AE-21 ABRIGO E ENTRADA DE ENERGIA (CAIXA M OU H): AES ELETROP/BANDEIRANTE/ELEKTRO/CPFL</v>
          </cell>
          <cell r="C1349" t="str">
            <v>UN</v>
          </cell>
          <cell r="D1349">
            <v>8630.7199999999993</v>
          </cell>
          <cell r="E1349">
            <v>7016.8455284552838</v>
          </cell>
          <cell r="F1349" t="str">
            <v>FDE Jan/26</v>
          </cell>
        </row>
        <row r="1350">
          <cell r="A1350" t="str">
            <v>09.02.062</v>
          </cell>
          <cell r="B1350" t="str">
            <v>CONJ 3 CABOS P/ ENTRADA ENERGIA SECCAO 10MM2 C/ ELETRODUTOS</v>
          </cell>
          <cell r="C1350" t="str">
            <v>UN</v>
          </cell>
          <cell r="D1350">
            <v>1225.06</v>
          </cell>
          <cell r="E1350">
            <v>995.98373983739839</v>
          </cell>
          <cell r="F1350" t="str">
            <v>FDE Jan/26</v>
          </cell>
        </row>
        <row r="1351">
          <cell r="A1351" t="str">
            <v>09.02.063</v>
          </cell>
          <cell r="B1351" t="str">
            <v>CONJ 3 CABOS P/ ENTRADA ENERGIA SECCAO 16MM2 C/ ELETRODUTOS</v>
          </cell>
          <cell r="C1351" t="str">
            <v>UN</v>
          </cell>
          <cell r="D1351">
            <v>1579.66</v>
          </cell>
          <cell r="E1351">
            <v>1284.2764227642276</v>
          </cell>
          <cell r="F1351" t="str">
            <v>FDE Jan/26</v>
          </cell>
        </row>
        <row r="1352">
          <cell r="A1352" t="str">
            <v>09.02.064</v>
          </cell>
          <cell r="B1352" t="str">
            <v>CONJ 3 CABOS P/ ENTRADA ENERGIA SECCAO 25MM2 C/ ELETRODUTOS</v>
          </cell>
          <cell r="C1352" t="str">
            <v>UN</v>
          </cell>
          <cell r="D1352">
            <v>1881.73</v>
          </cell>
          <cell r="E1352">
            <v>1529.8617886178863</v>
          </cell>
          <cell r="F1352" t="str">
            <v>FDE Jan/26</v>
          </cell>
        </row>
        <row r="1353">
          <cell r="A1353" t="str">
            <v>09.02.065</v>
          </cell>
          <cell r="B1353" t="str">
            <v>CONJ 3 CABOS P/ ENTRADA ENERGIA SECCAO 35MM2 C/ ELETRODUTOS</v>
          </cell>
          <cell r="C1353" t="str">
            <v>UN</v>
          </cell>
          <cell r="D1353">
            <v>2206.6999999999998</v>
          </cell>
          <cell r="E1353">
            <v>1794.0650406504064</v>
          </cell>
          <cell r="F1353" t="str">
            <v>FDE Jan/26</v>
          </cell>
        </row>
        <row r="1354">
          <cell r="A1354" t="str">
            <v>09.02.066</v>
          </cell>
          <cell r="B1354" t="str">
            <v>CONJ 3 CABOS P/ ENTRADA ENERGIA SECCAO 50MM2 C/ ELETRODUTOS</v>
          </cell>
          <cell r="C1354" t="str">
            <v>UN</v>
          </cell>
          <cell r="D1354">
            <v>2799.47</v>
          </cell>
          <cell r="E1354">
            <v>2275.9918699186992</v>
          </cell>
          <cell r="F1354" t="str">
            <v>FDE Jan/26</v>
          </cell>
        </row>
        <row r="1355">
          <cell r="A1355" t="str">
            <v>09.02.067</v>
          </cell>
          <cell r="B1355" t="str">
            <v>CONJ 3 CABOS P/ ENTRADA ENERGIA SECCAO 70MM2 C/ ELETRODUTOS</v>
          </cell>
          <cell r="C1355" t="str">
            <v>UN</v>
          </cell>
          <cell r="D1355">
            <v>3719.47</v>
          </cell>
          <cell r="E1355">
            <v>3023.959349593496</v>
          </cell>
          <cell r="F1355" t="str">
            <v>FDE Jan/26</v>
          </cell>
        </row>
        <row r="1356">
          <cell r="A1356" t="str">
            <v>09.02.068</v>
          </cell>
          <cell r="B1356" t="str">
            <v>CONJ 3 CABOS P/ ENTRADA ENERGIA SECCAO 95MM2 C/ ELETRODUTOS</v>
          </cell>
          <cell r="C1356" t="str">
            <v>UN</v>
          </cell>
          <cell r="D1356">
            <v>4496.1400000000003</v>
          </cell>
          <cell r="E1356">
            <v>3655.3983739837399</v>
          </cell>
          <cell r="F1356" t="str">
            <v>FDE Jan/26</v>
          </cell>
        </row>
        <row r="1357">
          <cell r="A1357" t="str">
            <v>09.02.069</v>
          </cell>
          <cell r="B1357" t="str">
            <v>CONJ 3 CABOS P/ ENTRADA ENERGIA SECCAO 120MM2 C/ ELETRODUTOS</v>
          </cell>
          <cell r="C1357" t="str">
            <v>UN</v>
          </cell>
          <cell r="D1357">
            <v>5780.03</v>
          </cell>
          <cell r="E1357">
            <v>4699.2113821138209</v>
          </cell>
          <cell r="F1357" t="str">
            <v>FDE Jan/26</v>
          </cell>
        </row>
        <row r="1358">
          <cell r="A1358" t="str">
            <v>09.02.070</v>
          </cell>
          <cell r="B1358" t="str">
            <v>CONJ 3 CABOS P/ ENTRADA ENERGIA SECCAO 150MM2 C/ ELETRODUTOS</v>
          </cell>
          <cell r="C1358" t="str">
            <v>UN</v>
          </cell>
          <cell r="D1358">
            <v>6875.93</v>
          </cell>
          <cell r="E1358">
            <v>5590.1869918699194</v>
          </cell>
          <cell r="F1358" t="str">
            <v>FDE Jan/26</v>
          </cell>
        </row>
        <row r="1359">
          <cell r="A1359" t="str">
            <v>09.02.071</v>
          </cell>
          <cell r="B1359" t="str">
            <v>CONJ 3 CABOS P/ ENTRADA ENERGIA SECCAO 185MM2 C/ ELETRODUTOS</v>
          </cell>
          <cell r="C1359" t="str">
            <v>UN</v>
          </cell>
          <cell r="D1359">
            <v>8002.88</v>
          </cell>
          <cell r="E1359">
            <v>6506.4065040650412</v>
          </cell>
          <cell r="F1359" t="str">
            <v>FDE Jan/26</v>
          </cell>
        </row>
        <row r="1360">
          <cell r="A1360" t="str">
            <v>09.02.072</v>
          </cell>
          <cell r="B1360" t="str">
            <v>CONJ 4 CABOS P/ ENTRADA ENERGIA SECCAO 10MM2 C/ ELETRUDUTOS</v>
          </cell>
          <cell r="C1360" t="str">
            <v>UN</v>
          </cell>
          <cell r="D1360">
            <v>1474.74</v>
          </cell>
          <cell r="E1360">
            <v>1198.9756097560976</v>
          </cell>
          <cell r="F1360" t="str">
            <v>FDE Jan/26</v>
          </cell>
        </row>
        <row r="1361">
          <cell r="A1361" t="str">
            <v>09.02.073</v>
          </cell>
          <cell r="B1361" t="str">
            <v>CONJ 4 CABOS P/ ENTRADA ENERGIA SECCAO 16MM2 C/ ELETRODUTOS</v>
          </cell>
          <cell r="C1361" t="str">
            <v>UN</v>
          </cell>
          <cell r="D1361">
            <v>1756.02</v>
          </cell>
          <cell r="E1361">
            <v>1427.6585365853659</v>
          </cell>
          <cell r="F1361" t="str">
            <v>FDE Jan/26</v>
          </cell>
        </row>
        <row r="1362">
          <cell r="A1362" t="str">
            <v>09.02.074</v>
          </cell>
          <cell r="B1362" t="str">
            <v>CONJ 4 CABOS P/ ENTRADA ENERGIA SECCAO 25MM2 C/ ELETRODUTOS</v>
          </cell>
          <cell r="C1362" t="str">
            <v>UN</v>
          </cell>
          <cell r="D1362">
            <v>2149.52</v>
          </cell>
          <cell r="E1362">
            <v>1747.5772357723577</v>
          </cell>
          <cell r="F1362" t="str">
            <v>FDE Jan/26</v>
          </cell>
        </row>
        <row r="1363">
          <cell r="A1363" t="str">
            <v>09.02.075</v>
          </cell>
          <cell r="B1363" t="str">
            <v>CONJ 4 CABOS P/ ENTRADA ENERGIA SECCAO 35MM2 C/ ELETRODUTOS</v>
          </cell>
          <cell r="C1363" t="str">
            <v>UN</v>
          </cell>
          <cell r="D1363">
            <v>2570.6799999999998</v>
          </cell>
          <cell r="E1363">
            <v>2089.9837398373984</v>
          </cell>
          <cell r="F1363" t="str">
            <v>FDE Jan/26</v>
          </cell>
        </row>
        <row r="1364">
          <cell r="A1364" t="str">
            <v>09.02.076</v>
          </cell>
          <cell r="B1364" t="str">
            <v>CONJ 4 CABOS P/ ENTRADA ENERGIA SECCAO 50MM2 C/ ELETRODUTOS</v>
          </cell>
          <cell r="C1364" t="str">
            <v>UN</v>
          </cell>
          <cell r="D1364">
            <v>3325.96</v>
          </cell>
          <cell r="E1364">
            <v>2704.0325203252032</v>
          </cell>
          <cell r="F1364" t="str">
            <v>FDE Jan/26</v>
          </cell>
        </row>
        <row r="1365">
          <cell r="A1365" t="str">
            <v>09.02.077</v>
          </cell>
          <cell r="B1365" t="str">
            <v>CONJ 4 CABOS P/ ENTRADA ENERGIA SECCAO 70MM2 C/ ELETRODUTOS</v>
          </cell>
          <cell r="C1365" t="str">
            <v>UN</v>
          </cell>
          <cell r="D1365">
            <v>4462.49</v>
          </cell>
          <cell r="E1365">
            <v>3628.040650406504</v>
          </cell>
          <cell r="F1365" t="str">
            <v>FDE Jan/26</v>
          </cell>
        </row>
        <row r="1366">
          <cell r="A1366" t="str">
            <v>09.02.078</v>
          </cell>
          <cell r="B1366" t="str">
            <v>CONJ 4 CABOS P/ ENTRADA ENERGIA SECCAO 95MM2 C/ ELETRODUTOS</v>
          </cell>
          <cell r="C1366" t="str">
            <v>UN</v>
          </cell>
          <cell r="D1366">
            <v>5478.94</v>
          </cell>
          <cell r="E1366">
            <v>4454.4227642276419</v>
          </cell>
          <cell r="F1366" t="str">
            <v>FDE Jan/26</v>
          </cell>
        </row>
        <row r="1367">
          <cell r="A1367" t="str">
            <v>09.02.079</v>
          </cell>
          <cell r="B1367" t="str">
            <v>CONJ 4 CABOS P/ ENTRADA ENERGIA SECCAO 120MM2 C/ ELETRODUTOS</v>
          </cell>
          <cell r="C1367" t="str">
            <v>UN</v>
          </cell>
          <cell r="D1367">
            <v>7023.96</v>
          </cell>
          <cell r="E1367">
            <v>5710.5365853658541</v>
          </cell>
          <cell r="F1367" t="str">
            <v>FDE Jan/26</v>
          </cell>
        </row>
        <row r="1368">
          <cell r="A1368" t="str">
            <v>09.02.080</v>
          </cell>
          <cell r="B1368" t="str">
            <v>CONJ 4 CABOS P/ ENTRADA ENERGIA SECCAO 150MM2 C/ ELETRODUTOS</v>
          </cell>
          <cell r="C1368" t="str">
            <v>UN</v>
          </cell>
          <cell r="D1368">
            <v>8434.26</v>
          </cell>
          <cell r="E1368">
            <v>6857.1219512195121</v>
          </cell>
          <cell r="F1368" t="str">
            <v>FDE Jan/26</v>
          </cell>
        </row>
        <row r="1369">
          <cell r="A1369" t="str">
            <v>09.02.081</v>
          </cell>
          <cell r="B1369" t="str">
            <v>CONJ 4 CABOS P/ ENTRADA ENERGIA SECCAO 185MM2 C/ ELETRODUTOS</v>
          </cell>
          <cell r="C1369" t="str">
            <v>UN</v>
          </cell>
          <cell r="D1369">
            <v>9882.02</v>
          </cell>
          <cell r="E1369">
            <v>8034.162601626017</v>
          </cell>
          <cell r="F1369" t="str">
            <v>FDE Jan/26</v>
          </cell>
        </row>
        <row r="1370">
          <cell r="A1370" t="str">
            <v>09.02.086</v>
          </cell>
          <cell r="B1370" t="str">
            <v>DISJUNTOR BIPOLAR TERMOMAGNETICO 2X10A A 2X50A</v>
          </cell>
          <cell r="C1370" t="str">
            <v>UN</v>
          </cell>
          <cell r="D1370">
            <v>130.15</v>
          </cell>
          <cell r="E1370">
            <v>105.8130081300813</v>
          </cell>
          <cell r="F1370" t="str">
            <v>FDE Jan/26</v>
          </cell>
        </row>
        <row r="1371">
          <cell r="A1371" t="str">
            <v>09.02.087</v>
          </cell>
          <cell r="B1371" t="str">
            <v>DISJUNTOR BIPOLAR TERMOMAGNETICO 2X60A A 2X100A</v>
          </cell>
          <cell r="C1371" t="str">
            <v>UN</v>
          </cell>
          <cell r="D1371">
            <v>167.37</v>
          </cell>
          <cell r="E1371">
            <v>136.07317073170734</v>
          </cell>
          <cell r="F1371" t="str">
            <v>FDE Jan/26</v>
          </cell>
        </row>
        <row r="1372">
          <cell r="A1372" t="str">
            <v>09.02.088</v>
          </cell>
          <cell r="B1372" t="str">
            <v>DISJUNTOR TRIPOLAR TERMOMAGNETICO 3X10A A 3X50A</v>
          </cell>
          <cell r="C1372" t="str">
            <v>UN</v>
          </cell>
          <cell r="D1372">
            <v>147.38999999999999</v>
          </cell>
          <cell r="E1372">
            <v>119.82926829268291</v>
          </cell>
          <cell r="F1372" t="str">
            <v>FDE Jan/26</v>
          </cell>
        </row>
        <row r="1373">
          <cell r="A1373" t="str">
            <v>09.02.089</v>
          </cell>
          <cell r="B1373" t="str">
            <v>DISJUNTOR TRIPOLAR TERMOMAGNETICO 3X60A A 3X100A</v>
          </cell>
          <cell r="C1373" t="str">
            <v>UN</v>
          </cell>
          <cell r="D1373">
            <v>182.95</v>
          </cell>
          <cell r="E1373">
            <v>148.73983739837396</v>
          </cell>
          <cell r="F1373" t="str">
            <v>FDE Jan/26</v>
          </cell>
        </row>
        <row r="1374">
          <cell r="A1374" t="str">
            <v>09.02.091</v>
          </cell>
          <cell r="B1374" t="str">
            <v>DISJUNTOR TRIPOLAR TERMOMAGNETICO 3X125A A 3X225A</v>
          </cell>
          <cell r="C1374" t="str">
            <v>UN</v>
          </cell>
          <cell r="D1374">
            <v>590.41999999999996</v>
          </cell>
          <cell r="E1374">
            <v>480.01626016260161</v>
          </cell>
          <cell r="F1374" t="str">
            <v>FDE Jan/26</v>
          </cell>
        </row>
        <row r="1375">
          <cell r="A1375" t="str">
            <v>09.02.099</v>
          </cell>
          <cell r="B1375" t="str">
            <v>SERVICOS DE ENTRADA DE BAIXA TENSAO</v>
          </cell>
          <cell r="C1375" t="str">
            <v>MV</v>
          </cell>
          <cell r="D1375">
            <v>710.02</v>
          </cell>
          <cell r="E1375">
            <v>577.2520325203252</v>
          </cell>
          <cell r="F1375" t="str">
            <v>FDE Jan/26</v>
          </cell>
        </row>
        <row r="1376">
          <cell r="A1376" t="str">
            <v>09.02.100</v>
          </cell>
          <cell r="B1376" t="str">
            <v>AE-26 - ABRIGO E ENTRADA DE ENERGIA - PADRÃO ENERGISA T4 - 100 A</v>
          </cell>
          <cell r="C1376" t="str">
            <v>UN</v>
          </cell>
          <cell r="D1376">
            <v>6378.72</v>
          </cell>
          <cell r="E1376">
            <v>5185.9512195121952</v>
          </cell>
          <cell r="F1376" t="str">
            <v>FDE Jan/26</v>
          </cell>
        </row>
        <row r="1377">
          <cell r="A1377" t="str">
            <v>09.02.101</v>
          </cell>
          <cell r="B1377" t="str">
            <v>CONJ. ENTRADA P/INTRAGOV (FIBRA ÓTICA) EM ENTRADA DE ENERGIA</v>
          </cell>
          <cell r="C1377" t="str">
            <v>UN</v>
          </cell>
          <cell r="D1377">
            <v>901.03</v>
          </cell>
          <cell r="E1377">
            <v>732.54471544715443</v>
          </cell>
          <cell r="F1377" t="str">
            <v>FDE Jan/26</v>
          </cell>
        </row>
        <row r="1378">
          <cell r="A1378" t="str">
            <v>09.02.102</v>
          </cell>
          <cell r="B1378" t="str">
            <v>CONJUNTO PARA ENTRADA DE TELEFONE  NA ENTRADA DE ENERGIA</v>
          </cell>
          <cell r="C1378" t="str">
            <v>UN</v>
          </cell>
          <cell r="D1378">
            <v>789.21</v>
          </cell>
          <cell r="E1378">
            <v>641.63414634146341</v>
          </cell>
          <cell r="F1378" t="str">
            <v>FDE Jan/26</v>
          </cell>
        </row>
        <row r="1379">
          <cell r="A1379" t="str">
            <v>09.02.103</v>
          </cell>
          <cell r="B1379" t="str">
            <v>CONJUNTO PARA ENTRADA DE TEVE A CABO  NA ENTRADA DE ENERGIA</v>
          </cell>
          <cell r="C1379" t="str">
            <v>UN</v>
          </cell>
          <cell r="D1379">
            <v>773.94</v>
          </cell>
          <cell r="E1379">
            <v>629.21951219512198</v>
          </cell>
          <cell r="F1379" t="str">
            <v>FDE Jan/26</v>
          </cell>
        </row>
        <row r="1380">
          <cell r="A1380" t="str">
            <v>09.02.104</v>
          </cell>
          <cell r="B1380" t="str">
            <v>AE-27 - ABRIGO E ENTRADA DE ENERGIA - PADRÃO ENERGISA T5 - 150 A</v>
          </cell>
          <cell r="C1380" t="str">
            <v>UN</v>
          </cell>
          <cell r="D1380">
            <v>8362.25</v>
          </cell>
          <cell r="E1380">
            <v>6798.5772357723581</v>
          </cell>
          <cell r="F1380" t="str">
            <v>FDE Jan/26</v>
          </cell>
        </row>
        <row r="1381">
          <cell r="A1381" t="str">
            <v>09.02.105</v>
          </cell>
          <cell r="B1381" t="str">
            <v>DISJUNTOR BIPOLAR TERMOMAGNETICO 2X225A</v>
          </cell>
          <cell r="C1381" t="str">
            <v>UN</v>
          </cell>
          <cell r="D1381">
            <v>410.29</v>
          </cell>
          <cell r="E1381">
            <v>333.5691056910569</v>
          </cell>
          <cell r="F1381" t="str">
            <v>FDE Jan/26</v>
          </cell>
        </row>
        <row r="1382">
          <cell r="A1382" t="str">
            <v>09.02.106</v>
          </cell>
          <cell r="B1382" t="str">
            <v>AE-28 - ABRIGO E ENTRADA DE ENERGIA - PADRÃO ENERGISA T6 - 200 A</v>
          </cell>
          <cell r="C1382" t="str">
            <v>UN</v>
          </cell>
          <cell r="D1382">
            <v>8995.4599999999991</v>
          </cell>
          <cell r="E1382">
            <v>7313.3821138211379</v>
          </cell>
          <cell r="F1382" t="str">
            <v>FDE Jan/26</v>
          </cell>
        </row>
        <row r="1383">
          <cell r="A1383" t="str">
            <v>09.02.107</v>
          </cell>
          <cell r="B1383" t="str">
            <v>AE-38 ABRIGO E ENTRADA DE ENERGIA - MULTI 200 PADRÃO CPFL  C-4 - 125 A</v>
          </cell>
          <cell r="C1383" t="str">
            <v>UN</v>
          </cell>
          <cell r="D1383">
            <v>9734.5300000000007</v>
          </cell>
          <cell r="E1383">
            <v>7914.2520325203259</v>
          </cell>
          <cell r="F1383" t="str">
            <v>FDE Jan/26</v>
          </cell>
        </row>
        <row r="1384">
          <cell r="A1384" t="str">
            <v>09.02.109</v>
          </cell>
          <cell r="B1384" t="str">
            <v>AE-39 ABRIGO E ENTRADA DE ENERGIA - MULTI 200 PADRÃO CPFL  C-5 - 150 A</v>
          </cell>
          <cell r="C1384" t="str">
            <v>UN</v>
          </cell>
          <cell r="D1384">
            <v>10525.68</v>
          </cell>
          <cell r="E1384">
            <v>8557.4634146341468</v>
          </cell>
          <cell r="F1384" t="str">
            <v>FDE Jan/26</v>
          </cell>
        </row>
        <row r="1385">
          <cell r="A1385" t="str">
            <v>09.02.110</v>
          </cell>
          <cell r="B1385" t="str">
            <v>DISJUNTOR TRIPOLAR TERMOMAGNETICO 3X400A</v>
          </cell>
          <cell r="C1385" t="str">
            <v>UN</v>
          </cell>
          <cell r="D1385">
            <v>1789.55</v>
          </cell>
          <cell r="E1385">
            <v>1454.9186991869919</v>
          </cell>
          <cell r="F1385" t="str">
            <v>FDE Jan/26</v>
          </cell>
        </row>
        <row r="1386">
          <cell r="A1386" t="str">
            <v>09.02.111</v>
          </cell>
          <cell r="B1386" t="str">
            <v>AE-40 ABRIGO E ENTRADA DE ENERGIA - MULTI 200 PADRÃO CPFL  C-6 -200 A</v>
          </cell>
          <cell r="C1386" t="str">
            <v>UN</v>
          </cell>
          <cell r="D1386">
            <v>11444.87</v>
          </cell>
          <cell r="E1386">
            <v>9304.7723577235774</v>
          </cell>
          <cell r="F1386" t="str">
            <v>FDE Jan/26</v>
          </cell>
        </row>
        <row r="1387">
          <cell r="A1387" t="str">
            <v>09.02.113</v>
          </cell>
          <cell r="B1387" t="str">
            <v>AE-35 - ABRIGO E ENTRADA DE ENERGIA - PADRÃO NEOENERGIA T3 - 125 A</v>
          </cell>
          <cell r="C1387" t="str">
            <v>UN</v>
          </cell>
          <cell r="D1387">
            <v>10711.9</v>
          </cell>
          <cell r="E1387">
            <v>8708.8617886178854</v>
          </cell>
          <cell r="F1387" t="str">
            <v>FDE Jan/26</v>
          </cell>
        </row>
        <row r="1388">
          <cell r="A1388" t="str">
            <v>09.02.115</v>
          </cell>
          <cell r="B1388" t="str">
            <v>AE-36 - ABRIGO E ENTRADA DE ENERGIA - PADRÃO NEOENERGIA T4 - 150 A</v>
          </cell>
          <cell r="C1388" t="str">
            <v>UN</v>
          </cell>
          <cell r="D1388">
            <v>10861.65</v>
          </cell>
          <cell r="E1388">
            <v>8830.6097560975613</v>
          </cell>
          <cell r="F1388" t="str">
            <v>FDE Jan/26</v>
          </cell>
        </row>
        <row r="1389">
          <cell r="A1389" t="str">
            <v>09.02.116</v>
          </cell>
          <cell r="B1389" t="str">
            <v>AE-37 - ABRIGO E ENTRADA DE ENERGIA - PADRÃO NEOENERGIA T5 - 200 A</v>
          </cell>
          <cell r="C1389" t="str">
            <v>UN</v>
          </cell>
          <cell r="D1389">
            <v>11643.12</v>
          </cell>
          <cell r="E1389">
            <v>9465.9512195121952</v>
          </cell>
          <cell r="F1389" t="str">
            <v>FDE Jan/26</v>
          </cell>
        </row>
        <row r="1390">
          <cell r="A1390" t="str">
            <v>09.02.119</v>
          </cell>
          <cell r="B1390" t="str">
            <v>AE-29 - ABRIGO E ENTRADA DE ENERGIA - C6  C7  - 125 A -  PADRÃO ENEL</v>
          </cell>
          <cell r="C1390" t="str">
            <v>UN</v>
          </cell>
          <cell r="D1390">
            <v>9507.8799999999992</v>
          </cell>
          <cell r="E1390">
            <v>7729.9837398373975</v>
          </cell>
          <cell r="F1390" t="str">
            <v>FDE Jan/26</v>
          </cell>
        </row>
        <row r="1391">
          <cell r="A1391" t="str">
            <v>09.02.120</v>
          </cell>
          <cell r="B1391" t="str">
            <v>AE-29 - ABRIGO E ENTRADA DE ENERGIA - C4 - 125 A -  PADRÃO ENEL</v>
          </cell>
          <cell r="C1391" t="str">
            <v>UN</v>
          </cell>
          <cell r="D1391">
            <v>8347.4500000000007</v>
          </cell>
          <cell r="E1391">
            <v>6786.5447154471549</v>
          </cell>
          <cell r="F1391" t="str">
            <v>FDE Jan/26</v>
          </cell>
        </row>
        <row r="1392">
          <cell r="A1392" t="str">
            <v>09.02.123</v>
          </cell>
          <cell r="B1392" t="str">
            <v>AE-30 - ABRIGO E ENTRADA DE ENERGIA -  C7 - 150 A -  PADRÃO ENEL</v>
          </cell>
          <cell r="C1392" t="str">
            <v>UN</v>
          </cell>
          <cell r="D1392">
            <v>9727.91</v>
          </cell>
          <cell r="E1392">
            <v>7908.8699186991871</v>
          </cell>
          <cell r="F1392" t="str">
            <v>FDE Jan/26</v>
          </cell>
        </row>
        <row r="1393">
          <cell r="A1393" t="str">
            <v>09.02.124</v>
          </cell>
          <cell r="B1393" t="str">
            <v>AE-30 - ABRIGO E ENTRADA DE ENERGIA -  C8 - 160 A -  PADRÃO ENEL</v>
          </cell>
          <cell r="C1393" t="str">
            <v>UN</v>
          </cell>
          <cell r="D1393">
            <v>9739.4</v>
          </cell>
          <cell r="E1393">
            <v>7918.2113821138209</v>
          </cell>
          <cell r="F1393" t="str">
            <v>FDE Jan/26</v>
          </cell>
        </row>
        <row r="1394">
          <cell r="A1394" t="str">
            <v>09.02.125</v>
          </cell>
          <cell r="B1394" t="str">
            <v>AE-30 - ABRIGO E ENTRADA DE ENERGIA - C5 - 160 A -  PADRÃO ENEL</v>
          </cell>
          <cell r="C1394" t="str">
            <v>UN</v>
          </cell>
          <cell r="D1394">
            <v>8904.4</v>
          </cell>
          <cell r="E1394">
            <v>7239.3495934959346</v>
          </cell>
          <cell r="F1394" t="str">
            <v>FDE Jan/26</v>
          </cell>
        </row>
        <row r="1395">
          <cell r="A1395" t="str">
            <v>09.02.128</v>
          </cell>
          <cell r="B1395" t="str">
            <v>AE-31 - ABRIGO E ENTRADA DE ENERGIA -  C8  C9  200 A -  PADRÃO ENEL</v>
          </cell>
          <cell r="C1395" t="str">
            <v>UN</v>
          </cell>
          <cell r="D1395">
            <v>10182.77</v>
          </cell>
          <cell r="E1395">
            <v>8278.6747967479678</v>
          </cell>
          <cell r="F1395" t="str">
            <v>FDE Jan/26</v>
          </cell>
        </row>
        <row r="1396">
          <cell r="A1396" t="str">
            <v>09.02.129</v>
          </cell>
          <cell r="B1396" t="str">
            <v>AE-31 - ABRIGO E ENTRADA DE ENERGIA - C6 - 200 A -  PADRÃO ENEL</v>
          </cell>
          <cell r="C1396" t="str">
            <v>UN</v>
          </cell>
          <cell r="D1396">
            <v>9803.41</v>
          </cell>
          <cell r="E1396">
            <v>7970.252032520325</v>
          </cell>
          <cell r="F1396" t="str">
            <v>FDE Jan/26</v>
          </cell>
        </row>
        <row r="1397">
          <cell r="A1397" t="str">
            <v>09.03.004</v>
          </cell>
          <cell r="B1397" t="str">
            <v>CABO DE 16 MM2 750V (ISOLAÇAO NAO HALOGENADO)</v>
          </cell>
          <cell r="C1397" t="str">
            <v>M</v>
          </cell>
          <cell r="D1397">
            <v>27.88</v>
          </cell>
          <cell r="E1397">
            <v>22.666666666666668</v>
          </cell>
          <cell r="F1397" t="str">
            <v>FDE Jan/26</v>
          </cell>
        </row>
        <row r="1398">
          <cell r="A1398" t="str">
            <v>09.03.005</v>
          </cell>
          <cell r="B1398" t="str">
            <v>CABO DE 25 MM2 750V (ISOLAÇAO NAO HALOGENADO)</v>
          </cell>
          <cell r="C1398" t="str">
            <v>M</v>
          </cell>
          <cell r="D1398">
            <v>46.54</v>
          </cell>
          <cell r="E1398">
            <v>37.837398373983739</v>
          </cell>
          <cell r="F1398" t="str">
            <v>FDE Jan/26</v>
          </cell>
        </row>
        <row r="1399">
          <cell r="A1399" t="str">
            <v>09.03.006</v>
          </cell>
          <cell r="B1399" t="str">
            <v>CABO DE 35 MM2 750V (ISOLAÇAO NAO HALOGENADO)</v>
          </cell>
          <cell r="C1399" t="str">
            <v>M</v>
          </cell>
          <cell r="D1399">
            <v>67.31</v>
          </cell>
          <cell r="E1399">
            <v>54.72357723577236</v>
          </cell>
          <cell r="F1399" t="str">
            <v>FDE Jan/26</v>
          </cell>
        </row>
        <row r="1400">
          <cell r="A1400" t="str">
            <v>09.03.007</v>
          </cell>
          <cell r="B1400" t="str">
            <v>CABO DE 50 MM2 750V (ISOLAÇAO NAO HALOGENADO)</v>
          </cell>
          <cell r="C1400" t="str">
            <v>M</v>
          </cell>
          <cell r="D1400">
            <v>98.8</v>
          </cell>
          <cell r="E1400">
            <v>80.325203252032523</v>
          </cell>
          <cell r="F1400" t="str">
            <v>FDE Jan/26</v>
          </cell>
        </row>
        <row r="1401">
          <cell r="A1401" t="str">
            <v>09.03.008</v>
          </cell>
          <cell r="B1401" t="str">
            <v>CABO DE 70 MM2 750V (ISOLAÇAO NAO HALOGENADO)</v>
          </cell>
          <cell r="C1401" t="str">
            <v>M</v>
          </cell>
          <cell r="D1401">
            <v>129.57</v>
          </cell>
          <cell r="E1401">
            <v>105.34146341463415</v>
          </cell>
          <cell r="F1401" t="str">
            <v>FDE Jan/26</v>
          </cell>
        </row>
        <row r="1402">
          <cell r="A1402" t="str">
            <v>09.03.009</v>
          </cell>
          <cell r="B1402" t="str">
            <v>CABO DE 95 MM2 750V (ISOLAÇAO NAO HALOGENADO)</v>
          </cell>
          <cell r="C1402" t="str">
            <v>M</v>
          </cell>
          <cell r="D1402">
            <v>183.08</v>
          </cell>
          <cell r="E1402">
            <v>148.84552845528455</v>
          </cell>
          <cell r="F1402" t="str">
            <v>FDE Jan/26</v>
          </cell>
        </row>
        <row r="1403">
          <cell r="A1403" t="str">
            <v>09.03.010</v>
          </cell>
          <cell r="B1403" t="str">
            <v>CABO DE 120 MM2 750V (ISOLAÇAO NAO HALOGENADO)</v>
          </cell>
          <cell r="C1403" t="str">
            <v>M</v>
          </cell>
          <cell r="D1403">
            <v>225.53</v>
          </cell>
          <cell r="E1403">
            <v>183.35772357723579</v>
          </cell>
          <cell r="F1403" t="str">
            <v>FDE Jan/26</v>
          </cell>
        </row>
        <row r="1404">
          <cell r="A1404" t="str">
            <v>09.03.011</v>
          </cell>
          <cell r="B1404" t="str">
            <v>CABO DE 150 MM2 750V (ISOLAÇAO NAO HALOGENADO)</v>
          </cell>
          <cell r="C1404" t="str">
            <v>M</v>
          </cell>
          <cell r="D1404">
            <v>273.89999999999998</v>
          </cell>
          <cell r="E1404">
            <v>222.68292682926827</v>
          </cell>
          <cell r="F1404" t="str">
            <v>FDE Jan/26</v>
          </cell>
        </row>
        <row r="1405">
          <cell r="A1405" t="str">
            <v>09.03.012</v>
          </cell>
          <cell r="B1405" t="str">
            <v>CABO DE 185 MM2 750V (ISOLAÇAO NAO HALOGENADO)</v>
          </cell>
          <cell r="C1405" t="str">
            <v>M</v>
          </cell>
          <cell r="D1405">
            <v>336.42</v>
          </cell>
          <cell r="E1405">
            <v>273.51219512195121</v>
          </cell>
          <cell r="F1405" t="str">
            <v>FDE Jan/26</v>
          </cell>
        </row>
        <row r="1406">
          <cell r="A1406" t="str">
            <v>09.03.013</v>
          </cell>
          <cell r="B1406" t="str">
            <v>CABO DE 240 MM2 750V (ISOLAÇAO NAO HALOGENADO)</v>
          </cell>
          <cell r="C1406" t="str">
            <v>M</v>
          </cell>
          <cell r="D1406">
            <v>417.82</v>
          </cell>
          <cell r="E1406">
            <v>339.6910569105691</v>
          </cell>
          <cell r="F1406" t="str">
            <v>FDE Jan/26</v>
          </cell>
        </row>
        <row r="1407">
          <cell r="A1407" t="str">
            <v>09.03.014</v>
          </cell>
          <cell r="B1407" t="str">
            <v>CABO DE 300 MM2 750V (ISOLAÇAO NAO HALOGENADO)</v>
          </cell>
          <cell r="C1407" t="str">
            <v>M</v>
          </cell>
          <cell r="D1407">
            <v>485.95</v>
          </cell>
          <cell r="E1407">
            <v>395.08130081300811</v>
          </cell>
          <cell r="F1407" t="str">
            <v>FDE Jan/26</v>
          </cell>
        </row>
        <row r="1408">
          <cell r="A1408" t="str">
            <v>09.03.015</v>
          </cell>
          <cell r="B1408" t="str">
            <v>CABO DE 10 MM2 750V (ISOLAÇAO NAO HALOGENADO)</v>
          </cell>
          <cell r="C1408" t="str">
            <v>M</v>
          </cell>
          <cell r="D1408">
            <v>18.579999999999998</v>
          </cell>
          <cell r="E1408">
            <v>15.105691056910567</v>
          </cell>
          <cell r="F1408" t="str">
            <v>FDE Jan/26</v>
          </cell>
        </row>
        <row r="1409">
          <cell r="A1409" t="str">
            <v>09.03.017</v>
          </cell>
          <cell r="B1409" t="str">
            <v>CABO FLEXIVEL DE COBRE 1,0 KV SECAO 4 MM2 (ISOLAÇAO NAO HALOGENADO)</v>
          </cell>
          <cell r="C1409" t="str">
            <v>M</v>
          </cell>
          <cell r="D1409">
            <v>9.68</v>
          </cell>
          <cell r="E1409">
            <v>7.8699186991869921</v>
          </cell>
          <cell r="F1409" t="str">
            <v>FDE Jan/26</v>
          </cell>
        </row>
        <row r="1410">
          <cell r="A1410" t="str">
            <v>09.03.018</v>
          </cell>
          <cell r="B1410" t="str">
            <v>CABO FLEXIVEL DE COBRE 1,0 KV SECAO 6 MM2 (ISOLAÇAO NAO HALOGENADO)</v>
          </cell>
          <cell r="C1410" t="str">
            <v>M</v>
          </cell>
          <cell r="D1410">
            <v>14.71</v>
          </cell>
          <cell r="E1410">
            <v>11.959349593495936</v>
          </cell>
          <cell r="F1410" t="str">
            <v>FDE Jan/26</v>
          </cell>
        </row>
        <row r="1411">
          <cell r="A1411" t="str">
            <v>09.03.019</v>
          </cell>
          <cell r="B1411" t="str">
            <v>CABO FLEXIVEL DE COBRE 1,0 KV SECAO 10 MM2 (ISOLAÇAO NAO HALOGENADO)</v>
          </cell>
          <cell r="C1411" t="str">
            <v>M</v>
          </cell>
          <cell r="D1411">
            <v>22.73</v>
          </cell>
          <cell r="E1411">
            <v>18.479674796747968</v>
          </cell>
          <cell r="F1411" t="str">
            <v>FDE Jan/26</v>
          </cell>
        </row>
        <row r="1412">
          <cell r="A1412" t="str">
            <v>09.03.020</v>
          </cell>
          <cell r="B1412" t="str">
            <v>CABO FLEXIVEL DE COBRE 1,0 KV SECAO 16 MM2 (ISOLAÇAO NAO HALOGENADO)</v>
          </cell>
          <cell r="C1412" t="str">
            <v>M</v>
          </cell>
          <cell r="D1412">
            <v>39.06</v>
          </cell>
          <cell r="E1412">
            <v>31.756097560975611</v>
          </cell>
          <cell r="F1412" t="str">
            <v>FDE Jan/26</v>
          </cell>
        </row>
        <row r="1413">
          <cell r="A1413" t="str">
            <v>09.03.021</v>
          </cell>
          <cell r="B1413" t="str">
            <v>CABO FLEXIVEL DE COBRE 1,0 KV SECAO 25 MM2 (ISOLAÇAO NAO HALOGENADO)</v>
          </cell>
          <cell r="C1413" t="str">
            <v>M</v>
          </cell>
          <cell r="D1413">
            <v>62.31</v>
          </cell>
          <cell r="E1413">
            <v>50.658536585365859</v>
          </cell>
          <cell r="F1413" t="str">
            <v>FDE Jan/26</v>
          </cell>
        </row>
        <row r="1414">
          <cell r="A1414" t="str">
            <v>09.03.022</v>
          </cell>
          <cell r="B1414" t="str">
            <v>CABO FLEXIVEL DE COBRE 1,0 KV SECAO 35 MM2 (ISOLAÇAO NAO HALOGENADO)</v>
          </cell>
          <cell r="C1414" t="str">
            <v>M</v>
          </cell>
          <cell r="D1414">
            <v>88.66</v>
          </cell>
          <cell r="E1414">
            <v>72.081300813008127</v>
          </cell>
          <cell r="F1414" t="str">
            <v>FDE Jan/26</v>
          </cell>
        </row>
        <row r="1415">
          <cell r="A1415" t="str">
            <v>09.03.023</v>
          </cell>
          <cell r="B1415" t="str">
            <v>CABO FLEXIVEL DE COBRE 1,0 KV SECAO 50 MM2 (ISOLAÇAO NAO HALOGENADO)</v>
          </cell>
          <cell r="C1415" t="str">
            <v>M</v>
          </cell>
          <cell r="D1415">
            <v>113.52</v>
          </cell>
          <cell r="E1415">
            <v>92.292682926829272</v>
          </cell>
          <cell r="F1415" t="str">
            <v>FDE Jan/26</v>
          </cell>
        </row>
        <row r="1416">
          <cell r="A1416" t="str">
            <v>09.03.024</v>
          </cell>
          <cell r="B1416" t="str">
            <v>CABO FLEXIVEL DE COBRE 1,0 KV SECAO 70 MM2 (ISOLAÇAO NAO HALOGENADO)</v>
          </cell>
          <cell r="C1416" t="str">
            <v>M</v>
          </cell>
          <cell r="D1416">
            <v>150.53</v>
          </cell>
          <cell r="E1416">
            <v>122.38211382113822</v>
          </cell>
          <cell r="F1416" t="str">
            <v>FDE Jan/26</v>
          </cell>
        </row>
        <row r="1417">
          <cell r="A1417" t="str">
            <v>09.03.025</v>
          </cell>
          <cell r="B1417" t="str">
            <v>CABO FLEXIVEL DE COBRE 1,0 KV SECAO 95 MM2 (ISOLAÇAO NAO HALOGENADO)</v>
          </cell>
          <cell r="C1417" t="str">
            <v>M</v>
          </cell>
          <cell r="D1417">
            <v>197.65</v>
          </cell>
          <cell r="E1417">
            <v>160.6910569105691</v>
          </cell>
          <cell r="F1417" t="str">
            <v>FDE Jan/26</v>
          </cell>
        </row>
        <row r="1418">
          <cell r="A1418" t="str">
            <v>09.03.026</v>
          </cell>
          <cell r="B1418" t="str">
            <v>CABO FLEXIVEL DE COBRE 1,0 KV SECAO 120 MM2 (ISOLAÇAO NAO HALOGENADO)</v>
          </cell>
          <cell r="C1418" t="str">
            <v>M</v>
          </cell>
          <cell r="D1418">
            <v>240.92</v>
          </cell>
          <cell r="E1418">
            <v>195.869918699187</v>
          </cell>
          <cell r="F1418" t="str">
            <v>FDE Jan/26</v>
          </cell>
        </row>
        <row r="1419">
          <cell r="A1419" t="str">
            <v>09.03.027</v>
          </cell>
          <cell r="B1419" t="str">
            <v>CABO FLEXIVEL DE COBRE 1,0 KV SECAO 150 MM2 (ISOLAÇAO NAO HALOGENADO)</v>
          </cell>
          <cell r="C1419" t="str">
            <v>M</v>
          </cell>
          <cell r="D1419">
            <v>289.64999999999998</v>
          </cell>
          <cell r="E1419">
            <v>235.48780487804876</v>
          </cell>
          <cell r="F1419" t="str">
            <v>FDE Jan/26</v>
          </cell>
        </row>
        <row r="1420">
          <cell r="A1420" t="str">
            <v>09.03.028</v>
          </cell>
          <cell r="B1420" t="str">
            <v>CABO FLEXIVEL DE COBRE 1,0 KV SECAO 185 MM2 (ISOLAÇAO NAO HALOGENADO)</v>
          </cell>
          <cell r="C1420" t="str">
            <v>M</v>
          </cell>
          <cell r="D1420">
            <v>345.11</v>
          </cell>
          <cell r="E1420">
            <v>280.57723577235777</v>
          </cell>
          <cell r="F1420" t="str">
            <v>FDE Jan/26</v>
          </cell>
        </row>
        <row r="1421">
          <cell r="A1421" t="str">
            <v>09.03.029</v>
          </cell>
          <cell r="B1421" t="str">
            <v>CABO FLEXIVEL DE COBRE 1,0 KV SECAO 240 MM2 (ISOLAÇAO NAO HALOGENADO)</v>
          </cell>
          <cell r="C1421" t="str">
            <v>M</v>
          </cell>
          <cell r="D1421">
            <v>427.28</v>
          </cell>
          <cell r="E1421">
            <v>347.3821138211382</v>
          </cell>
          <cell r="F1421" t="str">
            <v>FDE Jan/26</v>
          </cell>
        </row>
        <row r="1422">
          <cell r="A1422" t="str">
            <v>09.03.030</v>
          </cell>
          <cell r="B1422" t="str">
            <v>CABO FLEXIVEL DE COBRE 1,0 KV SECAO 300 MM2 (ISOLAÇAO NAO HALOGENADO)</v>
          </cell>
          <cell r="C1422" t="str">
            <v>M</v>
          </cell>
          <cell r="D1422">
            <v>525.55999999999995</v>
          </cell>
          <cell r="E1422">
            <v>427.28455284552842</v>
          </cell>
          <cell r="F1422" t="str">
            <v>FDE Jan/26</v>
          </cell>
        </row>
        <row r="1423">
          <cell r="A1423" t="str">
            <v>09.03.046</v>
          </cell>
          <cell r="B1423" t="str">
            <v>ELETRODUTO DE PVC RIGIDO ROSCAVEL DE 25MM - INCL CONEXOES</v>
          </cell>
          <cell r="C1423" t="str">
            <v>M</v>
          </cell>
          <cell r="D1423">
            <v>43.61</v>
          </cell>
          <cell r="E1423">
            <v>35.455284552845526</v>
          </cell>
          <cell r="F1423" t="str">
            <v>FDE Jan/26</v>
          </cell>
        </row>
        <row r="1424">
          <cell r="A1424" t="str">
            <v>09.03.047</v>
          </cell>
          <cell r="B1424" t="str">
            <v>ELETRODUTO DE PVC RIGIDO ROSCAVEL DE 32MM - INCL CONEXOES</v>
          </cell>
          <cell r="C1424" t="str">
            <v>M</v>
          </cell>
          <cell r="D1424">
            <v>54.57</v>
          </cell>
          <cell r="E1424">
            <v>44.365853658536587</v>
          </cell>
          <cell r="F1424" t="str">
            <v>FDE Jan/26</v>
          </cell>
        </row>
        <row r="1425">
          <cell r="A1425" t="str">
            <v>09.03.048</v>
          </cell>
          <cell r="B1425" t="str">
            <v>ELETRODUTO DE PVC RIGIDO ROSCAVEL DE 40MM - INCL CONEXOES</v>
          </cell>
          <cell r="C1425" t="str">
            <v>M</v>
          </cell>
          <cell r="D1425">
            <v>69.75</v>
          </cell>
          <cell r="E1425">
            <v>56.707317073170735</v>
          </cell>
          <cell r="F1425" t="str">
            <v>FDE Jan/26</v>
          </cell>
        </row>
        <row r="1426">
          <cell r="A1426" t="str">
            <v>09.03.049</v>
          </cell>
          <cell r="B1426" t="str">
            <v>ELETRODUTO DE PVC RIGIDO ROSCAVEL DE 50MM - INCL CONEXOES</v>
          </cell>
          <cell r="C1426" t="str">
            <v>M</v>
          </cell>
          <cell r="D1426">
            <v>77.900000000000006</v>
          </cell>
          <cell r="E1426">
            <v>63.333333333333336</v>
          </cell>
          <cell r="F1426" t="str">
            <v>FDE Jan/26</v>
          </cell>
        </row>
        <row r="1427">
          <cell r="A1427" t="str">
            <v>09.03.050</v>
          </cell>
          <cell r="B1427" t="str">
            <v>ELETRODUTO DE PVC RIGIDO ROSCAVEL DE 60MM - INCL CONEXOES</v>
          </cell>
          <cell r="C1427" t="str">
            <v>M</v>
          </cell>
          <cell r="D1427">
            <v>90.37</v>
          </cell>
          <cell r="E1427">
            <v>73.471544715447166</v>
          </cell>
          <cell r="F1427" t="str">
            <v>FDE Jan/26</v>
          </cell>
        </row>
        <row r="1428">
          <cell r="A1428" t="str">
            <v>09.03.051</v>
          </cell>
          <cell r="B1428" t="str">
            <v>ELETRODUTO DE PVC RIGIDO ROSCAVEL DE 75MM - INCL CONEXOES</v>
          </cell>
          <cell r="C1428" t="str">
            <v>M</v>
          </cell>
          <cell r="D1428">
            <v>127.5</v>
          </cell>
          <cell r="E1428">
            <v>103.65853658536585</v>
          </cell>
          <cell r="F1428" t="str">
            <v>FDE Jan/26</v>
          </cell>
        </row>
        <row r="1429">
          <cell r="A1429" t="str">
            <v>09.03.052</v>
          </cell>
          <cell r="B1429" t="str">
            <v>ELETRODUTO DE PVC RIGIDO ROSCAVEL DE 85MM - INCL CONEXOES</v>
          </cell>
          <cell r="C1429" t="str">
            <v>M</v>
          </cell>
          <cell r="D1429">
            <v>145.72</v>
          </cell>
          <cell r="E1429">
            <v>118.47154471544715</v>
          </cell>
          <cell r="F1429" t="str">
            <v>FDE Jan/26</v>
          </cell>
        </row>
        <row r="1430">
          <cell r="A1430" t="str">
            <v>09.03.053</v>
          </cell>
          <cell r="B1430" t="str">
            <v>ELETRODUTO DE PVC RIGIDO ROSCAVEL DE 110MM -INCL CONEXOES</v>
          </cell>
          <cell r="C1430" t="str">
            <v>M</v>
          </cell>
          <cell r="D1430">
            <v>192.96</v>
          </cell>
          <cell r="E1430">
            <v>156.8780487804878</v>
          </cell>
          <cell r="F1430" t="str">
            <v>FDE Jan/26</v>
          </cell>
        </row>
        <row r="1431">
          <cell r="A1431" t="str">
            <v>09.03.058</v>
          </cell>
          <cell r="B1431" t="str">
            <v>ELETRODUTO EM POLIETILENO DE 25MM-INCLUSIVE CONEXOES</v>
          </cell>
          <cell r="C1431" t="str">
            <v>M</v>
          </cell>
          <cell r="D1431">
            <v>36.380000000000003</v>
          </cell>
          <cell r="E1431">
            <v>29.577235772357724</v>
          </cell>
          <cell r="F1431" t="str">
            <v>FDE Jan/26</v>
          </cell>
        </row>
        <row r="1432">
          <cell r="A1432" t="str">
            <v>09.03.059</v>
          </cell>
          <cell r="B1432" t="str">
            <v>ELETRODUTO EM POLIETILENO DE 32MM-INCLUSIVE CONEXOES</v>
          </cell>
          <cell r="C1432" t="str">
            <v>M</v>
          </cell>
          <cell r="D1432">
            <v>44.44</v>
          </cell>
          <cell r="E1432">
            <v>36.130081300813004</v>
          </cell>
          <cell r="F1432" t="str">
            <v>FDE Jan/26</v>
          </cell>
        </row>
        <row r="1433">
          <cell r="A1433" t="str">
            <v>09.03.090</v>
          </cell>
          <cell r="B1433" t="str">
            <v>ENVELOPE DE CONCRETO PARA DUTOS</v>
          </cell>
          <cell r="C1433" t="str">
            <v>M</v>
          </cell>
          <cell r="D1433">
            <v>27.3</v>
          </cell>
          <cell r="E1433">
            <v>22.195121951219512</v>
          </cell>
          <cell r="F1433" t="str">
            <v>FDE Jan/26</v>
          </cell>
        </row>
        <row r="1434">
          <cell r="A1434" t="str">
            <v>09.03.099</v>
          </cell>
          <cell r="B1434" t="str">
            <v>SERVICOS DE INTERLIGACAO AO QUADRO GERAL</v>
          </cell>
          <cell r="C1434" t="str">
            <v>MV</v>
          </cell>
          <cell r="D1434">
            <v>710.02</v>
          </cell>
          <cell r="E1434">
            <v>577.2520325203252</v>
          </cell>
          <cell r="F1434" t="str">
            <v>FDE Jan/26</v>
          </cell>
        </row>
        <row r="1435">
          <cell r="A1435" t="str">
            <v>09.04.006</v>
          </cell>
          <cell r="B1435" t="str">
            <v>CAIXA EM CHAPA DE AÇO 16 COM PORTA E FECHO</v>
          </cell>
          <cell r="C1435" t="str">
            <v>M2</v>
          </cell>
          <cell r="D1435">
            <v>2541.38</v>
          </cell>
          <cell r="E1435">
            <v>2066.1626016260166</v>
          </cell>
          <cell r="F1435" t="str">
            <v>FDE Jan/26</v>
          </cell>
        </row>
        <row r="1436">
          <cell r="A1436" t="str">
            <v>09.04.019</v>
          </cell>
          <cell r="B1436" t="str">
            <v>QUADRO GERAL - DISJUNTOR TERMOMAGNETICO 3X10A A 3X50A</v>
          </cell>
          <cell r="C1436" t="str">
            <v>UN</v>
          </cell>
          <cell r="D1436">
            <v>147.38999999999999</v>
          </cell>
          <cell r="E1436">
            <v>119.82926829268291</v>
          </cell>
          <cell r="F1436" t="str">
            <v>FDE Jan/26</v>
          </cell>
        </row>
        <row r="1437">
          <cell r="A1437" t="str">
            <v>09.04.020</v>
          </cell>
          <cell r="B1437" t="str">
            <v>QUADRO GERAL - DISJUNTOR TERMOMAGNETICO 3X60A A 3X100A</v>
          </cell>
          <cell r="C1437" t="str">
            <v>UN</v>
          </cell>
          <cell r="D1437">
            <v>182.95</v>
          </cell>
          <cell r="E1437">
            <v>148.73983739837396</v>
          </cell>
          <cell r="F1437" t="str">
            <v>FDE Jan/26</v>
          </cell>
        </row>
        <row r="1438">
          <cell r="A1438" t="str">
            <v>09.04.021</v>
          </cell>
          <cell r="B1438" t="str">
            <v>QUADRO GERAL - DISJUNTOR TERMO MAGNETICO 3X200A</v>
          </cell>
          <cell r="C1438" t="str">
            <v>UN</v>
          </cell>
          <cell r="D1438">
            <v>670.37</v>
          </cell>
          <cell r="E1438">
            <v>545.01626016260161</v>
          </cell>
          <cell r="F1438" t="str">
            <v>FDE Jan/26</v>
          </cell>
        </row>
        <row r="1439">
          <cell r="A1439" t="str">
            <v>09.04.022</v>
          </cell>
          <cell r="B1439" t="str">
            <v>QUADRO GERAL - DISJUNTOR TERMO MAGNETICO 3X400A</v>
          </cell>
          <cell r="C1439" t="str">
            <v>UN</v>
          </cell>
          <cell r="D1439">
            <v>1715.66</v>
          </cell>
          <cell r="E1439">
            <v>1394.8455284552847</v>
          </cell>
          <cell r="F1439" t="str">
            <v>FDE Jan/26</v>
          </cell>
        </row>
        <row r="1440">
          <cell r="A1440" t="str">
            <v>09.04.023</v>
          </cell>
          <cell r="B1440" t="str">
            <v>QUADRO GERAL - DISJUNTOR TERMO MAGNETICO 3X600A</v>
          </cell>
          <cell r="C1440" t="str">
            <v>UN</v>
          </cell>
          <cell r="D1440">
            <v>2371.19</v>
          </cell>
          <cell r="E1440">
            <v>1927.7967479674799</v>
          </cell>
          <cell r="F1440" t="str">
            <v>FDE Jan/26</v>
          </cell>
        </row>
        <row r="1441">
          <cell r="A1441" t="str">
            <v>09.04.024</v>
          </cell>
          <cell r="B1441" t="str">
            <v>QUADRO GERAL - DISJUNTOR TERMO MAGNETICO 3X800A</v>
          </cell>
          <cell r="C1441" t="str">
            <v>UN</v>
          </cell>
          <cell r="D1441">
            <v>5000.3999999999996</v>
          </cell>
          <cell r="E1441">
            <v>4065.3658536585363</v>
          </cell>
          <cell r="F1441" t="str">
            <v>FDE Jan/26</v>
          </cell>
        </row>
        <row r="1442">
          <cell r="A1442" t="str">
            <v>09.04.025</v>
          </cell>
          <cell r="B1442" t="str">
            <v>QUADRO GERAL - DISJUNTOR TERMO MAGNETICO 3X125A A 3X225A</v>
          </cell>
          <cell r="C1442" t="str">
            <v>UN</v>
          </cell>
          <cell r="D1442">
            <v>590.41999999999996</v>
          </cell>
          <cell r="E1442">
            <v>480.01626016260161</v>
          </cell>
          <cell r="F1442" t="str">
            <v>FDE Jan/26</v>
          </cell>
        </row>
        <row r="1443">
          <cell r="A1443" t="str">
            <v>09.04.028</v>
          </cell>
          <cell r="B1443" t="str">
            <v>QUADRO GERAL-DISJUNTOR TERMOMAGNETICO 3X300A</v>
          </cell>
          <cell r="C1443" t="str">
            <v>UN</v>
          </cell>
          <cell r="D1443">
            <v>3639.97</v>
          </cell>
          <cell r="E1443">
            <v>2959.3252032520322</v>
          </cell>
          <cell r="F1443" t="str">
            <v>FDE Jan/26</v>
          </cell>
        </row>
        <row r="1444">
          <cell r="A1444" t="str">
            <v>09.04.036</v>
          </cell>
          <cell r="B1444" t="str">
            <v>INTERRUPTOR AUTOM. DIFERENCIAL (DISPOSITIVO DR) 40A/30MA</v>
          </cell>
          <cell r="C1444" t="str">
            <v>UN</v>
          </cell>
          <cell r="D1444">
            <v>614.11</v>
          </cell>
          <cell r="E1444">
            <v>499.27642276422768</v>
          </cell>
          <cell r="F1444" t="str">
            <v>FDE Jan/26</v>
          </cell>
        </row>
        <row r="1445">
          <cell r="A1445" t="str">
            <v>09.04.037</v>
          </cell>
          <cell r="B1445" t="str">
            <v>INTERRUPTOR AUTOM. DIFERENCIAL (DISPOSITIVO DR) 63A/30MA</v>
          </cell>
          <cell r="C1445" t="str">
            <v>UN</v>
          </cell>
          <cell r="D1445">
            <v>650.1</v>
          </cell>
          <cell r="E1445">
            <v>528.53658536585374</v>
          </cell>
          <cell r="F1445" t="str">
            <v>FDE Jan/26</v>
          </cell>
        </row>
        <row r="1446">
          <cell r="A1446" t="str">
            <v>09.04.038</v>
          </cell>
          <cell r="B1446" t="str">
            <v>INTERRUPTOR AUTOM. DIFERENCIAL (DISPOSITIVO DR) 40A/300 mA</v>
          </cell>
          <cell r="C1446" t="str">
            <v>UN</v>
          </cell>
          <cell r="D1446">
            <v>640.98</v>
          </cell>
          <cell r="E1446">
            <v>521.1219512195122</v>
          </cell>
          <cell r="F1446" t="str">
            <v>FDE Jan/26</v>
          </cell>
        </row>
        <row r="1447">
          <cell r="A1447" t="str">
            <v>09.04.039</v>
          </cell>
          <cell r="B1447" t="str">
            <v>INTERRUPTOR AUTOM. DIFERENCIAL (DISPOSITIVO DR) 63A/300 mA</v>
          </cell>
          <cell r="C1447" t="str">
            <v>UN</v>
          </cell>
          <cell r="D1447">
            <v>650.16</v>
          </cell>
          <cell r="E1447">
            <v>528.58536585365857</v>
          </cell>
          <cell r="F1447" t="str">
            <v>FDE Jan/26</v>
          </cell>
        </row>
        <row r="1448">
          <cell r="A1448" t="str">
            <v>09.04.040</v>
          </cell>
          <cell r="B1448" t="str">
            <v>QUADRO GERAL-BARRAMENTO DE 30 A</v>
          </cell>
          <cell r="C1448" t="str">
            <v>M</v>
          </cell>
          <cell r="D1448">
            <v>21.28</v>
          </cell>
          <cell r="E1448">
            <v>17.300813008130081</v>
          </cell>
          <cell r="F1448" t="str">
            <v>FDE Jan/26</v>
          </cell>
        </row>
        <row r="1449">
          <cell r="A1449" t="str">
            <v>09.04.041</v>
          </cell>
          <cell r="B1449" t="str">
            <v>QUADRO GERAL-BARRAMENTO DE 60 A</v>
          </cell>
          <cell r="C1449" t="str">
            <v>M</v>
          </cell>
          <cell r="D1449">
            <v>29.2</v>
          </cell>
          <cell r="E1449">
            <v>23.739837398373982</v>
          </cell>
          <cell r="F1449" t="str">
            <v>FDE Jan/26</v>
          </cell>
        </row>
        <row r="1450">
          <cell r="A1450" t="str">
            <v>09.04.042</v>
          </cell>
          <cell r="B1450" t="str">
            <v>QUADRO GERAL-BARRAMENTO DE 100 A</v>
          </cell>
          <cell r="C1450" t="str">
            <v>M</v>
          </cell>
          <cell r="D1450">
            <v>49.16</v>
          </cell>
          <cell r="E1450">
            <v>39.967479674796749</v>
          </cell>
          <cell r="F1450" t="str">
            <v>FDE Jan/26</v>
          </cell>
        </row>
        <row r="1451">
          <cell r="A1451" t="str">
            <v>09.04.043</v>
          </cell>
          <cell r="B1451" t="str">
            <v>QUADRO GERAL-BARRAMENTO DE 150 A</v>
          </cell>
          <cell r="C1451" t="str">
            <v>M</v>
          </cell>
          <cell r="D1451">
            <v>63.62</v>
          </cell>
          <cell r="E1451">
            <v>51.723577235772353</v>
          </cell>
          <cell r="F1451" t="str">
            <v>FDE Jan/26</v>
          </cell>
        </row>
        <row r="1452">
          <cell r="A1452" t="str">
            <v>09.04.044</v>
          </cell>
          <cell r="B1452" t="str">
            <v>QUADRO GERAL-BARRAMENTO DE 200 A</v>
          </cell>
          <cell r="C1452" t="str">
            <v>M</v>
          </cell>
          <cell r="D1452">
            <v>91.12</v>
          </cell>
          <cell r="E1452">
            <v>74.081300813008141</v>
          </cell>
          <cell r="F1452" t="str">
            <v>FDE Jan/26</v>
          </cell>
        </row>
        <row r="1453">
          <cell r="A1453" t="str">
            <v>09.04.045</v>
          </cell>
          <cell r="B1453" t="str">
            <v>QUADRO GERAL-BARRAMENTO DE 400 A</v>
          </cell>
          <cell r="C1453" t="str">
            <v>M</v>
          </cell>
          <cell r="D1453">
            <v>322.06</v>
          </cell>
          <cell r="E1453">
            <v>261.83739837398372</v>
          </cell>
          <cell r="F1453" t="str">
            <v>FDE Jan/26</v>
          </cell>
        </row>
        <row r="1454">
          <cell r="A1454" t="str">
            <v>09.04.046</v>
          </cell>
          <cell r="B1454" t="str">
            <v>QUADRO GERAL-BARRAMENTO DE 800 A</v>
          </cell>
          <cell r="C1454" t="str">
            <v>M</v>
          </cell>
          <cell r="D1454">
            <v>542.09</v>
          </cell>
          <cell r="E1454">
            <v>440.72357723577238</v>
          </cell>
          <cell r="F1454" t="str">
            <v>FDE Jan/26</v>
          </cell>
        </row>
        <row r="1455">
          <cell r="A1455" t="str">
            <v>09.04.047</v>
          </cell>
          <cell r="B1455" t="str">
            <v>QUADRO GERAL-BARRAMENTO DE 1000 A</v>
          </cell>
          <cell r="C1455" t="str">
            <v>M</v>
          </cell>
          <cell r="D1455">
            <v>792.79</v>
          </cell>
          <cell r="E1455">
            <v>644.54471544715443</v>
          </cell>
          <cell r="F1455" t="str">
            <v>FDE Jan/26</v>
          </cell>
        </row>
        <row r="1456">
          <cell r="A1456" t="str">
            <v>09.04.049</v>
          </cell>
          <cell r="B1456" t="str">
            <v>QUADRO GERAL - BARRAMENTO DE 600A</v>
          </cell>
          <cell r="C1456" t="str">
            <v>M</v>
          </cell>
          <cell r="D1456">
            <v>438.52</v>
          </cell>
          <cell r="E1456">
            <v>356.52032520325201</v>
          </cell>
          <cell r="F1456" t="str">
            <v>FDE Jan/26</v>
          </cell>
        </row>
        <row r="1457">
          <cell r="A1457" t="str">
            <v>09.04.050</v>
          </cell>
          <cell r="B1457" t="str">
            <v>PLACA DE ACRILICO TRANSPARENTE ESP=5MM PROTECAO A CONTATO ACIDENTAL</v>
          </cell>
          <cell r="C1457" t="str">
            <v>M2</v>
          </cell>
          <cell r="D1457">
            <v>377.02</v>
          </cell>
          <cell r="E1457">
            <v>306.52032520325201</v>
          </cell>
          <cell r="F1457" t="str">
            <v>FDE Jan/26</v>
          </cell>
        </row>
        <row r="1458">
          <cell r="A1458" t="str">
            <v>09.04.072</v>
          </cell>
          <cell r="B1458" t="str">
            <v>QUADRO GERAL - ELETRODUTO DE PVC RIGIDO ROSCAVEL DE 32 MM INCL CONEX</v>
          </cell>
          <cell r="C1458" t="str">
            <v>M</v>
          </cell>
          <cell r="D1458">
            <v>54.57</v>
          </cell>
          <cell r="E1458">
            <v>44.365853658536587</v>
          </cell>
          <cell r="F1458" t="str">
            <v>FDE Jan/26</v>
          </cell>
        </row>
        <row r="1459">
          <cell r="A1459" t="str">
            <v>09.04.075</v>
          </cell>
          <cell r="B1459" t="str">
            <v>QUADRO GERAL - CABO DE COBRE NU DE 6 MM2</v>
          </cell>
          <cell r="C1459" t="str">
            <v>M</v>
          </cell>
          <cell r="D1459">
            <v>11.59</v>
          </cell>
          <cell r="E1459">
            <v>9.4227642276422756</v>
          </cell>
          <cell r="F1459" t="str">
            <v>FDE Jan/26</v>
          </cell>
        </row>
        <row r="1460">
          <cell r="A1460" t="str">
            <v>09.04.076</v>
          </cell>
          <cell r="B1460" t="str">
            <v>QUADRO GERAL - CABO DE COBRE NU DE 10 MM2</v>
          </cell>
          <cell r="C1460" t="str">
            <v>M</v>
          </cell>
          <cell r="D1460">
            <v>17.8</v>
          </cell>
          <cell r="E1460">
            <v>14.471544715447155</v>
          </cell>
          <cell r="F1460" t="str">
            <v>FDE Jan/26</v>
          </cell>
        </row>
        <row r="1461">
          <cell r="A1461" t="str">
            <v>09.04.077</v>
          </cell>
          <cell r="B1461" t="str">
            <v>QUADRO GERAL - CABO DE COBRE NU DE 16 MM2</v>
          </cell>
          <cell r="C1461" t="str">
            <v>M</v>
          </cell>
          <cell r="D1461">
            <v>27.98</v>
          </cell>
          <cell r="E1461">
            <v>22.747967479674799</v>
          </cell>
          <cell r="F1461" t="str">
            <v>FDE Jan/26</v>
          </cell>
        </row>
        <row r="1462">
          <cell r="A1462" t="str">
            <v>09.04.078</v>
          </cell>
          <cell r="B1462" t="str">
            <v>QUADRO GERAL - CABO DE COBRE NU DE 25 MM2</v>
          </cell>
          <cell r="C1462" t="str">
            <v>M</v>
          </cell>
          <cell r="D1462">
            <v>45.71</v>
          </cell>
          <cell r="E1462">
            <v>37.162601626016261</v>
          </cell>
          <cell r="F1462" t="str">
            <v>FDE Jan/26</v>
          </cell>
        </row>
        <row r="1463">
          <cell r="A1463" t="str">
            <v>09.04.079</v>
          </cell>
          <cell r="B1463" t="str">
            <v>QUADRO GERAL - CABO DE COBRE NU DE 35 MM2</v>
          </cell>
          <cell r="C1463" t="str">
            <v>M</v>
          </cell>
          <cell r="D1463">
            <v>71.88</v>
          </cell>
          <cell r="E1463">
            <v>58.439024390243901</v>
          </cell>
          <cell r="F1463" t="str">
            <v>FDE Jan/26</v>
          </cell>
        </row>
        <row r="1464">
          <cell r="A1464" t="str">
            <v>09.04.080</v>
          </cell>
          <cell r="B1464" t="str">
            <v>QUADRO GERAL - CABO DE COBRE NU DE 50 MM2</v>
          </cell>
          <cell r="C1464" t="str">
            <v>M</v>
          </cell>
          <cell r="D1464">
            <v>101.7</v>
          </cell>
          <cell r="E1464">
            <v>82.682926829268297</v>
          </cell>
          <cell r="F1464" t="str">
            <v>FDE Jan/26</v>
          </cell>
        </row>
        <row r="1465">
          <cell r="A1465" t="str">
            <v>09.04.081</v>
          </cell>
          <cell r="B1465" t="str">
            <v>QUADRO GERAL - CABO DE COBRE NU DE 70 MM2</v>
          </cell>
          <cell r="C1465" t="str">
            <v>M</v>
          </cell>
          <cell r="D1465">
            <v>125.12</v>
          </cell>
          <cell r="E1465">
            <v>101.72357723577237</v>
          </cell>
          <cell r="F1465" t="str">
            <v>FDE Jan/26</v>
          </cell>
        </row>
        <row r="1466">
          <cell r="A1466" t="str">
            <v>09.04.082</v>
          </cell>
          <cell r="B1466" t="str">
            <v>QUADRO GERAL - CABO DE COBRE NU DE 95 MM2</v>
          </cell>
          <cell r="C1466" t="str">
            <v>M</v>
          </cell>
          <cell r="D1466">
            <v>195.63</v>
          </cell>
          <cell r="E1466">
            <v>159.04878048780489</v>
          </cell>
          <cell r="F1466" t="str">
            <v>FDE Jan/26</v>
          </cell>
        </row>
        <row r="1467">
          <cell r="A1467" t="str">
            <v>09.04.083</v>
          </cell>
          <cell r="B1467" t="str">
            <v>QUADRO GERAL - CABO DE COBRE NU DE 120 MM2</v>
          </cell>
          <cell r="C1467" t="str">
            <v>M</v>
          </cell>
          <cell r="D1467">
            <v>245.14</v>
          </cell>
          <cell r="E1467">
            <v>199.30081300813006</v>
          </cell>
          <cell r="F1467" t="str">
            <v>FDE Jan/26</v>
          </cell>
        </row>
        <row r="1468">
          <cell r="A1468" t="str">
            <v>09.04.085</v>
          </cell>
          <cell r="B1468" t="str">
            <v>TERRA COMPLETO 1 HASTE Ø 19MM COM CAIXA DE INSPEÇÃO</v>
          </cell>
          <cell r="C1468" t="str">
            <v>UN</v>
          </cell>
          <cell r="D1468">
            <v>478.83</v>
          </cell>
          <cell r="E1468">
            <v>389.29268292682929</v>
          </cell>
          <cell r="F1468" t="str">
            <v>FDE Jan/26</v>
          </cell>
        </row>
        <row r="1469">
          <cell r="A1469" t="str">
            <v>09.04.089</v>
          </cell>
          <cell r="B1469" t="str">
            <v>DISJUNTOR UNIPOLAR TERMOMAGNETICO 1X35A A 1X50A</v>
          </cell>
          <cell r="C1469" t="str">
            <v>UN</v>
          </cell>
          <cell r="D1469">
            <v>38.51</v>
          </cell>
          <cell r="E1469">
            <v>31.308943089430894</v>
          </cell>
          <cell r="F1469" t="str">
            <v>FDE Jan/26</v>
          </cell>
        </row>
        <row r="1470">
          <cell r="A1470" t="str">
            <v>09.04.090</v>
          </cell>
          <cell r="B1470" t="str">
            <v>DISJUNTOR UNIPOLAR TERMOMAGNETICO 1X10A 1X30A</v>
          </cell>
          <cell r="C1470" t="str">
            <v>UN</v>
          </cell>
          <cell r="D1470">
            <v>29.74</v>
          </cell>
          <cell r="E1470">
            <v>24.178861788617887</v>
          </cell>
          <cell r="F1470" t="str">
            <v>FDE Jan/26</v>
          </cell>
        </row>
        <row r="1471">
          <cell r="A1471" t="str">
            <v>09.04.091</v>
          </cell>
          <cell r="B1471" t="str">
            <v>DISJUNTOR BIPOLAR TERMOMAGNETICO 2X10A A 2X50A</v>
          </cell>
          <cell r="C1471" t="str">
            <v>UN</v>
          </cell>
          <cell r="D1471">
            <v>86.49</v>
          </cell>
          <cell r="E1471">
            <v>70.317073170731703</v>
          </cell>
          <cell r="F1471" t="str">
            <v>FDE Jan/26</v>
          </cell>
        </row>
        <row r="1472">
          <cell r="A1472" t="str">
            <v>09.04.092</v>
          </cell>
          <cell r="B1472" t="str">
            <v>DISJUNTOR BIPOLAR TERMOMAGNETICO 2X60A A 2X100A</v>
          </cell>
          <cell r="C1472" t="str">
            <v>UN</v>
          </cell>
          <cell r="D1472">
            <v>123.71</v>
          </cell>
          <cell r="E1472">
            <v>100.57723577235772</v>
          </cell>
          <cell r="F1472" t="str">
            <v>FDE Jan/26</v>
          </cell>
        </row>
        <row r="1473">
          <cell r="A1473" t="str">
            <v>09.04.094</v>
          </cell>
          <cell r="B1473" t="str">
            <v>DISJUNTOR BIPOLAR TERMOMAG. 2X125A A 2X225A</v>
          </cell>
          <cell r="C1473" t="str">
            <v>UN</v>
          </cell>
          <cell r="D1473">
            <v>359.91</v>
          </cell>
          <cell r="E1473">
            <v>292.60975609756099</v>
          </cell>
          <cell r="F1473" t="str">
            <v>FDE Jan/26</v>
          </cell>
        </row>
        <row r="1474">
          <cell r="A1474" t="str">
            <v>09.04.095</v>
          </cell>
          <cell r="B1474" t="str">
            <v>DISJUNTOR UNIPOLAR TERMOMAGNETICO 1X50A A 1X70A</v>
          </cell>
          <cell r="C1474" t="str">
            <v>UN</v>
          </cell>
          <cell r="D1474">
            <v>50.82</v>
          </cell>
          <cell r="E1474">
            <v>41.31707317073171</v>
          </cell>
          <cell r="F1474" t="str">
            <v>FDE Jan/26</v>
          </cell>
        </row>
        <row r="1475">
          <cell r="A1475" t="str">
            <v>09.04.096</v>
          </cell>
          <cell r="B1475" t="str">
            <v>DISJUNTOR UNIPOLAR TERMOMAGNETICO 1X90A A 1X100A</v>
          </cell>
          <cell r="C1475" t="str">
            <v>UN</v>
          </cell>
          <cell r="D1475">
            <v>91.68</v>
          </cell>
          <cell r="E1475">
            <v>74.536585365853668</v>
          </cell>
          <cell r="F1475" t="str">
            <v>FDE Jan/26</v>
          </cell>
        </row>
        <row r="1476">
          <cell r="A1476" t="str">
            <v>09.04.099</v>
          </cell>
          <cell r="B1476" t="str">
            <v>SERVICOS DE QUADRO GERAL</v>
          </cell>
          <cell r="C1476" t="str">
            <v>MV</v>
          </cell>
          <cell r="D1476">
            <v>710.02</v>
          </cell>
          <cell r="E1476">
            <v>577.2520325203252</v>
          </cell>
          <cell r="F1476" t="str">
            <v>FDE Jan/26</v>
          </cell>
        </row>
        <row r="1477">
          <cell r="A1477" t="str">
            <v>09.05.002</v>
          </cell>
          <cell r="B1477" t="str">
            <v>ELETROD ACO GALV QUENTE (NBR 5624) 20 MM (3/4") - INCL CONEXOES</v>
          </cell>
          <cell r="C1477" t="str">
            <v>M</v>
          </cell>
          <cell r="D1477">
            <v>63.47</v>
          </cell>
          <cell r="E1477">
            <v>51.601626016260163</v>
          </cell>
          <cell r="F1477" t="str">
            <v>FDE Jan/26</v>
          </cell>
        </row>
        <row r="1478">
          <cell r="A1478" t="str">
            <v>09.05.003</v>
          </cell>
          <cell r="B1478" t="str">
            <v>ELETROD ACO GALV QUENTE (NBR 5624) 25 MM (1") - INCL CONEXOES</v>
          </cell>
          <cell r="C1478" t="str">
            <v>M</v>
          </cell>
          <cell r="D1478">
            <v>76.38</v>
          </cell>
          <cell r="E1478">
            <v>62.097560975609753</v>
          </cell>
          <cell r="F1478" t="str">
            <v>FDE Jan/26</v>
          </cell>
        </row>
        <row r="1479">
          <cell r="A1479" t="str">
            <v>09.05.004</v>
          </cell>
          <cell r="B1479" t="str">
            <v>ELETROD ACO GALV QUENTE (NBR 5624) 32 MM (1 1/4") - INCL CONEXOES</v>
          </cell>
          <cell r="C1479" t="str">
            <v>M</v>
          </cell>
          <cell r="D1479">
            <v>100.98</v>
          </cell>
          <cell r="E1479">
            <v>82.097560975609767</v>
          </cell>
          <cell r="F1479" t="str">
            <v>FDE Jan/26</v>
          </cell>
        </row>
        <row r="1480">
          <cell r="A1480" t="str">
            <v>09.05.005</v>
          </cell>
          <cell r="B1480" t="str">
            <v>ELETROD ACO GALV QUENTE (NBR 5624) 40 MM (1 1/2") - INCL CONEXOES</v>
          </cell>
          <cell r="C1480" t="str">
            <v>M</v>
          </cell>
          <cell r="D1480">
            <v>115.69</v>
          </cell>
          <cell r="E1480">
            <v>94.056910569105696</v>
          </cell>
          <cell r="F1480" t="str">
            <v>FDE Jan/26</v>
          </cell>
        </row>
        <row r="1481">
          <cell r="A1481" t="str">
            <v>09.05.006</v>
          </cell>
          <cell r="B1481" t="str">
            <v>ELETROD ACO GALV QUENTE (NBR 5624) 50 MM (2") - INCL CONEXOES</v>
          </cell>
          <cell r="C1481" t="str">
            <v>M</v>
          </cell>
          <cell r="D1481">
            <v>137.41</v>
          </cell>
          <cell r="E1481">
            <v>111.71544715447155</v>
          </cell>
          <cell r="F1481" t="str">
            <v>FDE Jan/26</v>
          </cell>
        </row>
        <row r="1482">
          <cell r="A1482" t="str">
            <v>09.05.007</v>
          </cell>
          <cell r="B1482" t="str">
            <v>ELETROD ACO GALV. QUENTE (NBR5624) 65MM(2X1/2") INCL CONEXOES</v>
          </cell>
          <cell r="C1482" t="str">
            <v>M</v>
          </cell>
          <cell r="D1482">
            <v>178.37</v>
          </cell>
          <cell r="E1482">
            <v>145.01626016260164</v>
          </cell>
          <cell r="F1482" t="str">
            <v>FDE Jan/26</v>
          </cell>
        </row>
        <row r="1483">
          <cell r="A1483" t="str">
            <v>09.05.008</v>
          </cell>
          <cell r="B1483" t="str">
            <v>ELETROD ACO GALV QUENTE (NBR5624) 80MM(3") INCL CONEXOES</v>
          </cell>
          <cell r="C1483" t="str">
            <v>M</v>
          </cell>
          <cell r="D1483">
            <v>195.2</v>
          </cell>
          <cell r="E1483">
            <v>158.69918699186991</v>
          </cell>
          <cell r="F1483" t="str">
            <v>FDE Jan/26</v>
          </cell>
        </row>
        <row r="1484">
          <cell r="A1484" t="str">
            <v>09.05.010</v>
          </cell>
          <cell r="B1484" t="str">
            <v>ELETRODUTO GALV. ELETROLITICA / PRE ZINCADO  Ø 3/4 (20MM) INCLUSIVE
CONEXOES USO INTERNO  APARENTE</v>
          </cell>
          <cell r="C1484" t="str">
            <v>M</v>
          </cell>
          <cell r="D1484">
            <v>41.43</v>
          </cell>
          <cell r="E1484">
            <v>33.68292682926829</v>
          </cell>
          <cell r="F1484" t="str">
            <v>FDE Jan/26</v>
          </cell>
        </row>
        <row r="1485">
          <cell r="A1485" t="str">
            <v>09.05.013</v>
          </cell>
          <cell r="B1485" t="str">
            <v>ELETRODUTO DE PVC RIGIDO ROSCAVEL DE 25MM - INCL CONEXOES</v>
          </cell>
          <cell r="C1485" t="str">
            <v>M</v>
          </cell>
          <cell r="D1485">
            <v>43.61</v>
          </cell>
          <cell r="E1485">
            <v>35.455284552845526</v>
          </cell>
          <cell r="F1485" t="str">
            <v>FDE Jan/26</v>
          </cell>
        </row>
        <row r="1486">
          <cell r="A1486" t="str">
            <v>09.05.014</v>
          </cell>
          <cell r="B1486" t="str">
            <v>ELETRODUTO DE PVC RIGIDO ROSCAVEL DE 32MM - INCL CONEXOES</v>
          </cell>
          <cell r="C1486" t="str">
            <v>M</v>
          </cell>
          <cell r="D1486">
            <v>54.57</v>
          </cell>
          <cell r="E1486">
            <v>44.365853658536587</v>
          </cell>
          <cell r="F1486" t="str">
            <v>FDE Jan/26</v>
          </cell>
        </row>
        <row r="1487">
          <cell r="A1487" t="str">
            <v>09.05.015</v>
          </cell>
          <cell r="B1487" t="str">
            <v>ELETRODUTO DE PVC RIGIDO ROSCAVEL DE 40MM - INCL CONEXOES</v>
          </cell>
          <cell r="C1487" t="str">
            <v>M</v>
          </cell>
          <cell r="D1487">
            <v>69.75</v>
          </cell>
          <cell r="E1487">
            <v>56.707317073170735</v>
          </cell>
          <cell r="F1487" t="str">
            <v>FDE Jan/26</v>
          </cell>
        </row>
        <row r="1488">
          <cell r="A1488" t="str">
            <v>09.05.016</v>
          </cell>
          <cell r="B1488" t="str">
            <v>ELETRODUTO DE PVC RIGIDO ROSCAVEL DE 50MM - INCL CONEXOES</v>
          </cell>
          <cell r="C1488" t="str">
            <v>M</v>
          </cell>
          <cell r="D1488">
            <v>77.900000000000006</v>
          </cell>
          <cell r="E1488">
            <v>63.333333333333336</v>
          </cell>
          <cell r="F1488" t="str">
            <v>FDE Jan/26</v>
          </cell>
        </row>
        <row r="1489">
          <cell r="A1489" t="str">
            <v>09.05.017</v>
          </cell>
          <cell r="B1489" t="str">
            <v>ELETRODUTO DE PVC RIGIDO ROSCAVEL DE 60MM - INCL CONEXOES</v>
          </cell>
          <cell r="C1489" t="str">
            <v>M</v>
          </cell>
          <cell r="D1489">
            <v>90.37</v>
          </cell>
          <cell r="E1489">
            <v>73.471544715447166</v>
          </cell>
          <cell r="F1489" t="str">
            <v>FDE Jan/26</v>
          </cell>
        </row>
        <row r="1490">
          <cell r="A1490" t="str">
            <v>09.05.018</v>
          </cell>
          <cell r="B1490" t="str">
            <v>ELETRODUTO DE PVC RIGIDO ROSCAVEL DE 75MM - INCL CONEXOES</v>
          </cell>
          <cell r="C1490" t="str">
            <v>M</v>
          </cell>
          <cell r="D1490">
            <v>127.5</v>
          </cell>
          <cell r="E1490">
            <v>103.65853658536585</v>
          </cell>
          <cell r="F1490" t="str">
            <v>FDE Jan/26</v>
          </cell>
        </row>
        <row r="1491">
          <cell r="A1491" t="str">
            <v>09.05.019</v>
          </cell>
          <cell r="B1491" t="str">
            <v>ELETRODUTO DE PVC RIGIDO ROSCAVEL DE 85MM - INCL CONEXOES</v>
          </cell>
          <cell r="C1491" t="str">
            <v>M</v>
          </cell>
          <cell r="D1491">
            <v>145.72</v>
          </cell>
          <cell r="E1491">
            <v>118.47154471544715</v>
          </cell>
          <cell r="F1491" t="str">
            <v>FDE Jan/26</v>
          </cell>
        </row>
        <row r="1492">
          <cell r="A1492" t="str">
            <v>09.05.020</v>
          </cell>
          <cell r="B1492" t="str">
            <v>ELETRODUTO DE PVC RIGIDO ROSCAVEL DE 110MM -INCL CONEXOES</v>
          </cell>
          <cell r="C1492" t="str">
            <v>M</v>
          </cell>
          <cell r="D1492">
            <v>192.96</v>
          </cell>
          <cell r="E1492">
            <v>156.8780487804878</v>
          </cell>
          <cell r="F1492" t="str">
            <v>FDE Jan/26</v>
          </cell>
        </row>
        <row r="1493">
          <cell r="A1493" t="str">
            <v>09.05.021</v>
          </cell>
          <cell r="B1493" t="str">
            <v>ELETROCALHA LISA CHAPA 24 (0,65MM) PRE ZINCADA 50X50MM INCL. ACESSORIOS E TAMPA DE ENCAIXE .</v>
          </cell>
          <cell r="C1493" t="str">
            <v>M</v>
          </cell>
          <cell r="D1493">
            <v>52.51</v>
          </cell>
          <cell r="E1493">
            <v>42.691056910569102</v>
          </cell>
          <cell r="F1493" t="str">
            <v>FDE Jan/26</v>
          </cell>
        </row>
        <row r="1494">
          <cell r="A1494" t="str">
            <v>09.05.022</v>
          </cell>
          <cell r="B1494" t="str">
            <v>ELETROCALHA LISA CHAPA 24 (0,65MM) PRE ZINCADA 100X50MM INCL. ACESSORIOS E TAMPA DE ENCAIXE .</v>
          </cell>
          <cell r="C1494" t="str">
            <v>M</v>
          </cell>
          <cell r="D1494">
            <v>84.57</v>
          </cell>
          <cell r="E1494">
            <v>68.756097560975604</v>
          </cell>
          <cell r="F1494" t="str">
            <v>FDE Jan/26</v>
          </cell>
        </row>
        <row r="1495">
          <cell r="A1495" t="str">
            <v>09.05.023</v>
          </cell>
          <cell r="B1495" t="str">
            <v>ELETROCALHA LISA CHAPA 24 (0,65MM) PRE ZINCADA 150X50MM INCL. ACESSORIOS E TAMPA DE ENCAIXE .</v>
          </cell>
          <cell r="C1495" t="str">
            <v>M</v>
          </cell>
          <cell r="D1495">
            <v>109.37</v>
          </cell>
          <cell r="E1495">
            <v>88.918699186991873</v>
          </cell>
          <cell r="F1495" t="str">
            <v>FDE Jan/26</v>
          </cell>
        </row>
        <row r="1496">
          <cell r="A1496" t="str">
            <v>09.05.024</v>
          </cell>
          <cell r="B1496" t="str">
            <v>ELETROCALHA LISA CHAPA 24 (0,65MM) PRE ZINCADA 200X50MM INCL. ACESSORIOS E TAMPA DE ENCAIXE</v>
          </cell>
          <cell r="C1496" t="str">
            <v>M</v>
          </cell>
          <cell r="D1496">
            <v>119.74</v>
          </cell>
          <cell r="E1496">
            <v>97.349593495934954</v>
          </cell>
          <cell r="F1496" t="str">
            <v>FDE Jan/26</v>
          </cell>
        </row>
        <row r="1497">
          <cell r="A1497" t="str">
            <v>09.05.036</v>
          </cell>
          <cell r="B1497" t="str">
            <v>ELETRODUTO EM POLIETILENO DE 25MM-INCLUSIVE CONEXOES</v>
          </cell>
          <cell r="C1497" t="str">
            <v>M</v>
          </cell>
          <cell r="D1497">
            <v>36.380000000000003</v>
          </cell>
          <cell r="E1497">
            <v>29.577235772357724</v>
          </cell>
          <cell r="F1497" t="str">
            <v>FDE Jan/26</v>
          </cell>
        </row>
        <row r="1498">
          <cell r="A1498" t="str">
            <v>09.05.037</v>
          </cell>
          <cell r="B1498" t="str">
            <v>ELETRODUTO EM POLIETILENO DE 32MM-INCLUSIVE CONEXOES</v>
          </cell>
          <cell r="C1498" t="str">
            <v>M</v>
          </cell>
          <cell r="D1498">
            <v>44.44</v>
          </cell>
          <cell r="E1498">
            <v>36.130081300813004</v>
          </cell>
          <cell r="F1498" t="str">
            <v>FDE Jan/26</v>
          </cell>
        </row>
        <row r="1499">
          <cell r="A1499" t="str">
            <v>09.05.040</v>
          </cell>
          <cell r="B1499" t="str">
            <v>ENVELOPE DE CONCRETO PARA DUTOS</v>
          </cell>
          <cell r="C1499" t="str">
            <v>M</v>
          </cell>
          <cell r="D1499">
            <v>27.3</v>
          </cell>
          <cell r="E1499">
            <v>22.195121951219512</v>
          </cell>
          <cell r="F1499" t="str">
            <v>FDE Jan/26</v>
          </cell>
        </row>
        <row r="1500">
          <cell r="A1500" t="str">
            <v>09.05.042</v>
          </cell>
          <cell r="B1500" t="str">
            <v>QUADRO DISTRIBUICAO, DISJ. GERAL 30A P/ 4 A 8 DISJS.</v>
          </cell>
          <cell r="C1500" t="str">
            <v>UN</v>
          </cell>
          <cell r="D1500">
            <v>431.64</v>
          </cell>
          <cell r="E1500">
            <v>350.92682926829269</v>
          </cell>
          <cell r="F1500" t="str">
            <v>FDE Jan/26</v>
          </cell>
        </row>
        <row r="1501">
          <cell r="A1501" t="str">
            <v>09.05.045</v>
          </cell>
          <cell r="B1501" t="str">
            <v>QUADRO DISTRIBUICAO, DISJ. GERAL 50A P/ 10 A 12 DISJS.</v>
          </cell>
          <cell r="C1501" t="str">
            <v>UN</v>
          </cell>
          <cell r="D1501">
            <v>505.97</v>
          </cell>
          <cell r="E1501">
            <v>411.35772357723579</v>
          </cell>
          <cell r="F1501" t="str">
            <v>FDE Jan/26</v>
          </cell>
        </row>
        <row r="1502">
          <cell r="A1502" t="str">
            <v>09.05.047</v>
          </cell>
          <cell r="B1502" t="str">
            <v>QUADRO DISTRIBUICAO, DISJ. GERAL 60A P/ 14 A 20 DISJS.</v>
          </cell>
          <cell r="C1502" t="str">
            <v>UN</v>
          </cell>
          <cell r="D1502">
            <v>722.32</v>
          </cell>
          <cell r="E1502">
            <v>587.2520325203252</v>
          </cell>
          <cell r="F1502" t="str">
            <v>FDE Jan/26</v>
          </cell>
        </row>
        <row r="1503">
          <cell r="A1503" t="str">
            <v>09.05.051</v>
          </cell>
          <cell r="B1503" t="str">
            <v>QUADRO DISTRIBUICAO, DISJ. GERAL 80A P/ 22 A 26 DISJS.</v>
          </cell>
          <cell r="C1503" t="str">
            <v>UN</v>
          </cell>
          <cell r="D1503">
            <v>816</v>
          </cell>
          <cell r="E1503">
            <v>663.41463414634143</v>
          </cell>
          <cell r="F1503" t="str">
            <v>FDE Jan/26</v>
          </cell>
        </row>
        <row r="1504">
          <cell r="A1504" t="str">
            <v>09.05.054</v>
          </cell>
          <cell r="B1504" t="str">
            <v>QUADRO DISTRIBUICAO, DISJ. GERAL 100A P/ 28 A 42 DISJS.</v>
          </cell>
          <cell r="C1504" t="str">
            <v>UN</v>
          </cell>
          <cell r="D1504">
            <v>1104.54</v>
          </cell>
          <cell r="E1504">
            <v>898</v>
          </cell>
          <cell r="F1504" t="str">
            <v>FDE Jan/26</v>
          </cell>
        </row>
        <row r="1505">
          <cell r="A1505" t="str">
            <v>09.05.062</v>
          </cell>
          <cell r="B1505" t="str">
            <v>BARRAMENTO DE 30A P/QUADROS DE DISTRIBUIÇÃO</v>
          </cell>
          <cell r="C1505" t="str">
            <v>M</v>
          </cell>
          <cell r="D1505">
            <v>21.28</v>
          </cell>
          <cell r="E1505">
            <v>17.300813008130081</v>
          </cell>
          <cell r="F1505" t="str">
            <v>FDE Jan/26</v>
          </cell>
        </row>
        <row r="1506">
          <cell r="A1506" t="str">
            <v>09.05.063</v>
          </cell>
          <cell r="B1506" t="str">
            <v>BARRAMENTO DE 60A P/QUADROS DE DISTRIBUIÇÃO</v>
          </cell>
          <cell r="C1506" t="str">
            <v>M</v>
          </cell>
          <cell r="D1506">
            <v>29.2</v>
          </cell>
          <cell r="E1506">
            <v>23.739837398373982</v>
          </cell>
          <cell r="F1506" t="str">
            <v>FDE Jan/26</v>
          </cell>
        </row>
        <row r="1507">
          <cell r="A1507" t="str">
            <v>09.05.064</v>
          </cell>
          <cell r="B1507" t="str">
            <v>BARRAMENTO DE 100A P/QUADROS DE DISTRIBUIÇÃO</v>
          </cell>
          <cell r="C1507" t="str">
            <v>M</v>
          </cell>
          <cell r="D1507">
            <v>49.16</v>
          </cell>
          <cell r="E1507">
            <v>39.967479674796749</v>
          </cell>
          <cell r="F1507" t="str">
            <v>FDE Jan/26</v>
          </cell>
        </row>
        <row r="1508">
          <cell r="A1508" t="str">
            <v>09.05.067</v>
          </cell>
          <cell r="B1508" t="str">
            <v>QUADRO DISTRIBUICAO ,  DISJ. GERAL 100 A PARA 24 POSIÇOES DE  DISJUNTORES. CAIXA E TAMPA PLASTICO NÃO PROPAGANTE DE CHAMA.</v>
          </cell>
          <cell r="C1508" t="str">
            <v>UN</v>
          </cell>
          <cell r="D1508">
            <v>282.14</v>
          </cell>
          <cell r="E1508">
            <v>229.3821138211382</v>
          </cell>
          <cell r="F1508" t="str">
            <v>FDE Jan/26</v>
          </cell>
        </row>
        <row r="1509">
          <cell r="A1509" t="str">
            <v>09.05.068</v>
          </cell>
          <cell r="B1509" t="str">
            <v>QUADRO DISTRIBUICAO , DISJ. GERAL  63 A PARA 12 POSIÇOES DE  DISJUNTORES.
CAIXA E TAMPA PLASTICO NÃO PROPAGANTE DE CHAMA.</v>
          </cell>
          <cell r="C1509" t="str">
            <v>UN</v>
          </cell>
          <cell r="D1509">
            <v>191.28</v>
          </cell>
          <cell r="E1509">
            <v>155.51219512195124</v>
          </cell>
          <cell r="F1509" t="str">
            <v>FDE Jan/26</v>
          </cell>
        </row>
        <row r="1510">
          <cell r="A1510" t="str">
            <v>09.05.069</v>
          </cell>
          <cell r="B1510" t="str">
            <v>INTERRUPTOR TIPO AUTOMÁTICO DE BÓIA</v>
          </cell>
          <cell r="C1510" t="str">
            <v>UN</v>
          </cell>
          <cell r="D1510">
            <v>123.21</v>
          </cell>
          <cell r="E1510">
            <v>100.17073170731707</v>
          </cell>
          <cell r="F1510" t="str">
            <v>FDE Jan/26</v>
          </cell>
        </row>
        <row r="1511">
          <cell r="A1511" t="str">
            <v>09.05.070</v>
          </cell>
          <cell r="B1511" t="str">
            <v>DISJUNTOR BIPOLAR TERMOMAGNETICO 2X10A A 2X50A</v>
          </cell>
          <cell r="C1511" t="str">
            <v>UN</v>
          </cell>
          <cell r="D1511">
            <v>110</v>
          </cell>
          <cell r="E1511">
            <v>89.430894308943095</v>
          </cell>
          <cell r="F1511" t="str">
            <v>FDE Jan/26</v>
          </cell>
        </row>
        <row r="1512">
          <cell r="A1512" t="str">
            <v>09.05.071</v>
          </cell>
          <cell r="B1512" t="str">
            <v>DISJUNTOR BIPOLAR TERMOMAGNETICO  2X60A A 2X100A</v>
          </cell>
          <cell r="C1512" t="str">
            <v>UN</v>
          </cell>
          <cell r="D1512">
            <v>147.22</v>
          </cell>
          <cell r="E1512">
            <v>119.6910569105691</v>
          </cell>
          <cell r="F1512" t="str">
            <v>FDE Jan/26</v>
          </cell>
        </row>
        <row r="1513">
          <cell r="A1513" t="str">
            <v>09.05.073</v>
          </cell>
          <cell r="B1513" t="str">
            <v>DISJUNTOR UNIPOLAR TERMOMAGNETICO 1X10A A 1X30A</v>
          </cell>
          <cell r="C1513" t="str">
            <v>UN</v>
          </cell>
          <cell r="D1513">
            <v>33.1</v>
          </cell>
          <cell r="E1513">
            <v>26.91056910569106</v>
          </cell>
          <cell r="F1513" t="str">
            <v>FDE Jan/26</v>
          </cell>
        </row>
        <row r="1514">
          <cell r="A1514" t="str">
            <v>09.05.074</v>
          </cell>
          <cell r="B1514" t="str">
            <v>DISJUNTOR TRIPOLAR TERMOMAGNETICO 3X10A A 3X50A</v>
          </cell>
          <cell r="C1514" t="str">
            <v>UN</v>
          </cell>
          <cell r="D1514">
            <v>147.38999999999999</v>
          </cell>
          <cell r="E1514">
            <v>119.82926829268291</v>
          </cell>
          <cell r="F1514" t="str">
            <v>FDE Jan/26</v>
          </cell>
        </row>
        <row r="1515">
          <cell r="A1515" t="str">
            <v>09.05.075</v>
          </cell>
          <cell r="B1515" t="str">
            <v>DISJUNTOR TRIPOLAR TERMOMAGNETICO 3X60A A 3X100A</v>
          </cell>
          <cell r="C1515" t="str">
            <v>UN</v>
          </cell>
          <cell r="D1515">
            <v>182.95</v>
          </cell>
          <cell r="E1515">
            <v>148.73983739837396</v>
          </cell>
          <cell r="F1515" t="str">
            <v>FDE Jan/26</v>
          </cell>
        </row>
        <row r="1516">
          <cell r="A1516" t="str">
            <v>09.05.076</v>
          </cell>
          <cell r="B1516" t="str">
            <v>QUADRO COMANDO PARA CONJUNTO MOTOR BOMBA TRIFASICO DE 3/4 A 1 HP</v>
          </cell>
          <cell r="C1516" t="str">
            <v>UN</v>
          </cell>
          <cell r="D1516">
            <v>2190.87</v>
          </cell>
          <cell r="E1516">
            <v>1781.1951219512196</v>
          </cell>
          <cell r="F1516" t="str">
            <v>FDE Jan/26</v>
          </cell>
        </row>
        <row r="1517">
          <cell r="A1517" t="str">
            <v>09.05.077</v>
          </cell>
          <cell r="B1517" t="str">
            <v>QUADRO COMANDO PARA CONJUNTO MOTOR BOMBA TRIFASICO DE 1 1/2 A 2 HP</v>
          </cell>
          <cell r="C1517" t="str">
            <v>UN</v>
          </cell>
          <cell r="D1517">
            <v>2202.89</v>
          </cell>
          <cell r="E1517">
            <v>1790.9674796747968</v>
          </cell>
          <cell r="F1517" t="str">
            <v>FDE Jan/26</v>
          </cell>
        </row>
        <row r="1518">
          <cell r="A1518" t="str">
            <v>09.05.078</v>
          </cell>
          <cell r="B1518" t="str">
            <v>QUADRO COMANDO PARA CONJUNTO MOTOR BOMBA TRIFASICO DE 2 A 3 HP</v>
          </cell>
          <cell r="C1518" t="str">
            <v>UN</v>
          </cell>
          <cell r="D1518">
            <v>2167.19</v>
          </cell>
          <cell r="E1518">
            <v>1761.9430894308944</v>
          </cell>
          <cell r="F1518" t="str">
            <v>FDE Jan/26</v>
          </cell>
        </row>
        <row r="1519">
          <cell r="A1519" t="str">
            <v>09.05.079</v>
          </cell>
          <cell r="B1519" t="str">
            <v>QUADRO COMANDO PARA CONJUNTO MOTOR BOMBA TRIFASICO DE 3 A 4 HP</v>
          </cell>
          <cell r="C1519" t="str">
            <v>UN</v>
          </cell>
          <cell r="D1519">
            <v>1957.53</v>
          </cell>
          <cell r="E1519">
            <v>1591.4878048780488</v>
          </cell>
          <cell r="F1519" t="str">
            <v>FDE Jan/26</v>
          </cell>
        </row>
        <row r="1520">
          <cell r="A1520" t="str">
            <v>09.05.080</v>
          </cell>
          <cell r="B1520" t="str">
            <v>QUADRO COMANDO PARA CONJUNTO MOTOR BOMBA TRIFASICO DE 4 A 5 HP</v>
          </cell>
          <cell r="C1520" t="str">
            <v>UN</v>
          </cell>
          <cell r="D1520">
            <v>2199.36</v>
          </cell>
          <cell r="E1520">
            <v>1788.0975609756099</v>
          </cell>
          <cell r="F1520" t="str">
            <v>FDE Jan/26</v>
          </cell>
        </row>
        <row r="1521">
          <cell r="A1521" t="str">
            <v>09.05.081</v>
          </cell>
          <cell r="B1521" t="str">
            <v>QUADRO COMANDO PARA CONJUNTO MOTOR BOMBA TRIFASICO DE 7,5 HP</v>
          </cell>
          <cell r="C1521" t="str">
            <v>UN</v>
          </cell>
          <cell r="D1521">
            <v>2298.17</v>
          </cell>
          <cell r="E1521">
            <v>1868.4308943089432</v>
          </cell>
          <cell r="F1521" t="str">
            <v>FDE Jan/26</v>
          </cell>
        </row>
        <row r="1522">
          <cell r="A1522" t="str">
            <v>09.05.082</v>
          </cell>
          <cell r="B1522" t="str">
            <v>QUADRO COMANDO PARA CONJUNTO MOTOR BOMBA BIFASICO DE 3/4 A 1 HP</v>
          </cell>
          <cell r="C1522" t="str">
            <v>UN</v>
          </cell>
          <cell r="D1522">
            <v>2124.0700000000002</v>
          </cell>
          <cell r="E1522">
            <v>1726.8861788617887</v>
          </cell>
          <cell r="F1522" t="str">
            <v>FDE Jan/26</v>
          </cell>
        </row>
        <row r="1523">
          <cell r="A1523" t="str">
            <v>09.05.083</v>
          </cell>
          <cell r="B1523" t="str">
            <v>QUADRO COMANDO PARA CONJUNTO MOTOR BOMBA BIFASICO DE 1 1/2 A 2 HP</v>
          </cell>
          <cell r="C1523" t="str">
            <v>UN</v>
          </cell>
          <cell r="D1523">
            <v>2106.83</v>
          </cell>
          <cell r="E1523">
            <v>1712.8699186991869</v>
          </cell>
          <cell r="F1523" t="str">
            <v>FDE Jan/26</v>
          </cell>
        </row>
        <row r="1524">
          <cell r="A1524" t="str">
            <v>09.05.084</v>
          </cell>
          <cell r="B1524" t="str">
            <v>QUADRO COMANDO PARA CONJUNTO MOTOR BOMBA BIFASICO DE 2 A 3 HP</v>
          </cell>
          <cell r="C1524" t="str">
            <v>UN</v>
          </cell>
          <cell r="D1524">
            <v>2151.7399999999998</v>
          </cell>
          <cell r="E1524">
            <v>1749.3821138211381</v>
          </cell>
          <cell r="F1524" t="str">
            <v>FDE Jan/26</v>
          </cell>
        </row>
        <row r="1525">
          <cell r="A1525" t="str">
            <v>09.05.085</v>
          </cell>
          <cell r="B1525" t="str">
            <v>QUADRO COMANDO PARA BOMBA DE INCENDIO TRIFASICO DE 3/4 A 2 HP</v>
          </cell>
          <cell r="C1525" t="str">
            <v>UN</v>
          </cell>
          <cell r="D1525">
            <v>1123.81</v>
          </cell>
          <cell r="E1525">
            <v>913.66666666666663</v>
          </cell>
          <cell r="F1525" t="str">
            <v>FDE Jan/26</v>
          </cell>
        </row>
        <row r="1526">
          <cell r="A1526" t="str">
            <v>09.05.086</v>
          </cell>
          <cell r="B1526" t="str">
            <v>QUADRO COMANDO PARA BOMBA DE INCENDIO TRIFASICO DE 2 A 4 HP</v>
          </cell>
          <cell r="C1526" t="str">
            <v>UN</v>
          </cell>
          <cell r="D1526">
            <v>1100.92</v>
          </cell>
          <cell r="E1526">
            <v>895.05691056910575</v>
          </cell>
          <cell r="F1526" t="str">
            <v>FDE Jan/26</v>
          </cell>
        </row>
        <row r="1527">
          <cell r="A1527" t="str">
            <v>09.05.087</v>
          </cell>
          <cell r="B1527" t="str">
            <v>QUADRO COMANDO PARA BOMBA DE INCENDIO TRIFASICO DE 5 HP</v>
          </cell>
          <cell r="C1527" t="str">
            <v>UN</v>
          </cell>
          <cell r="D1527">
            <v>1082.53</v>
          </cell>
          <cell r="E1527">
            <v>880.10569105691059</v>
          </cell>
          <cell r="F1527" t="str">
            <v>FDE Jan/26</v>
          </cell>
        </row>
        <row r="1528">
          <cell r="A1528" t="str">
            <v>09.05.088</v>
          </cell>
          <cell r="B1528" t="str">
            <v>QUADRO COMANDO PARA BOMBA DE INCENDIO TRIFASICO DE 7,5 HP</v>
          </cell>
          <cell r="C1528" t="str">
            <v>UN</v>
          </cell>
          <cell r="D1528">
            <v>1151.68</v>
          </cell>
          <cell r="E1528">
            <v>936.32520325203257</v>
          </cell>
          <cell r="F1528" t="str">
            <v>FDE Jan/26</v>
          </cell>
        </row>
        <row r="1529">
          <cell r="A1529" t="str">
            <v>09.05.089</v>
          </cell>
          <cell r="B1529" t="str">
            <v>QUADRO COMANDO PARA BOMBA DE INCENDIO TRIFASICO DE 10 HP</v>
          </cell>
          <cell r="C1529" t="str">
            <v>UN</v>
          </cell>
          <cell r="D1529">
            <v>1446.94</v>
          </cell>
          <cell r="E1529">
            <v>1176.3739837398375</v>
          </cell>
          <cell r="F1529" t="str">
            <v>FDE Jan/26</v>
          </cell>
        </row>
        <row r="1530">
          <cell r="A1530" t="str">
            <v>09.05.090</v>
          </cell>
          <cell r="B1530" t="str">
            <v>QUADRO COMANDO PARA BOMBA DE INCENDIO BIFASICO DE 3/4 A 1 HP</v>
          </cell>
          <cell r="C1530" t="str">
            <v>UN</v>
          </cell>
          <cell r="D1530">
            <v>1116.1300000000001</v>
          </cell>
          <cell r="E1530">
            <v>907.42276422764235</v>
          </cell>
          <cell r="F1530" t="str">
            <v>FDE Jan/26</v>
          </cell>
        </row>
        <row r="1531">
          <cell r="A1531" t="str">
            <v>09.05.091</v>
          </cell>
          <cell r="B1531" t="str">
            <v>QUADRO COMANDO PARA BOMBA DE INCENDIO BIFASICO DE 1 1/2 A 2 HP</v>
          </cell>
          <cell r="C1531" t="str">
            <v>UN</v>
          </cell>
          <cell r="D1531">
            <v>1093.24</v>
          </cell>
          <cell r="E1531">
            <v>888.81300813008136</v>
          </cell>
          <cell r="F1531" t="str">
            <v>FDE Jan/26</v>
          </cell>
        </row>
        <row r="1532">
          <cell r="A1532" t="str">
            <v>09.05.092</v>
          </cell>
          <cell r="B1532" t="str">
            <v>INTERRUPTOR AUTOMATICO DIFERENCIAL (DISPOSITIVO DR) 40A/30 mA</v>
          </cell>
          <cell r="C1532" t="str">
            <v>UN</v>
          </cell>
          <cell r="D1532">
            <v>614.11</v>
          </cell>
          <cell r="E1532">
            <v>499.27642276422768</v>
          </cell>
          <cell r="F1532" t="str">
            <v>FDE Jan/26</v>
          </cell>
        </row>
        <row r="1533">
          <cell r="A1533" t="str">
            <v>09.05.093</v>
          </cell>
          <cell r="B1533" t="str">
            <v>INTERRUPTOR AUTOMATICO DIFERENCIAL (DISPOSITIVO DR) 63A/30 mA</v>
          </cell>
          <cell r="C1533" t="str">
            <v>UN</v>
          </cell>
          <cell r="D1533">
            <v>650.1</v>
          </cell>
          <cell r="E1533">
            <v>528.53658536585374</v>
          </cell>
          <cell r="F1533" t="str">
            <v>FDE Jan/26</v>
          </cell>
        </row>
        <row r="1534">
          <cell r="A1534" t="str">
            <v>09.05.094</v>
          </cell>
          <cell r="B1534" t="str">
            <v>INTERRUPTOR AUTOMATICO DIFERENCIAL (DISPOSITIVO DR) 40A/300 mA</v>
          </cell>
          <cell r="C1534" t="str">
            <v>UN</v>
          </cell>
          <cell r="D1534">
            <v>640.98</v>
          </cell>
          <cell r="E1534">
            <v>521.1219512195122</v>
          </cell>
          <cell r="F1534" t="str">
            <v>FDE Jan/26</v>
          </cell>
        </row>
        <row r="1535">
          <cell r="A1535" t="str">
            <v>09.05.095</v>
          </cell>
          <cell r="B1535" t="str">
            <v>INTERRUPTOR AUTOMATICO DIFERENCIAL (DISPOSITIVO DR) 63A/300 mA</v>
          </cell>
          <cell r="C1535" t="str">
            <v>UN</v>
          </cell>
          <cell r="D1535">
            <v>650.16</v>
          </cell>
          <cell r="E1535">
            <v>528.58536585365857</v>
          </cell>
          <cell r="F1535" t="str">
            <v>FDE Jan/26</v>
          </cell>
        </row>
        <row r="1536">
          <cell r="A1536" t="str">
            <v>09.05.096</v>
          </cell>
          <cell r="B1536" t="str">
            <v>CENTRAL DE SISTEMA DE ALARME ATÉ 12 ENDEREÇOS</v>
          </cell>
          <cell r="C1536" t="str">
            <v>UN</v>
          </cell>
          <cell r="D1536">
            <v>1082.3499999999999</v>
          </cell>
          <cell r="E1536">
            <v>879.95934959349586</v>
          </cell>
          <cell r="F1536" t="str">
            <v>FDE Jan/26</v>
          </cell>
        </row>
        <row r="1537">
          <cell r="A1537" t="str">
            <v>09.05.097</v>
          </cell>
          <cell r="B1537" t="str">
            <v>CENTRAL DE SISTEMA DE ALARME DE 13 A 24 ENDEREÇOS</v>
          </cell>
          <cell r="C1537" t="str">
            <v>UN</v>
          </cell>
          <cell r="D1537">
            <v>1632.25</v>
          </cell>
          <cell r="E1537">
            <v>1327.0325203252032</v>
          </cell>
          <cell r="F1537" t="str">
            <v>FDE Jan/26</v>
          </cell>
        </row>
        <row r="1538">
          <cell r="A1538" t="str">
            <v>09.05.099</v>
          </cell>
          <cell r="B1538" t="str">
            <v>SERVICOS DE DUTOS/QUADROS PARCIAIS LUZ/ALARMES DE INCÊNDIO</v>
          </cell>
          <cell r="C1538" t="str">
            <v>MV</v>
          </cell>
          <cell r="D1538">
            <v>710.02</v>
          </cell>
          <cell r="E1538">
            <v>577.2520325203252</v>
          </cell>
          <cell r="F1538" t="str">
            <v>FDE Jan/26</v>
          </cell>
        </row>
        <row r="1539">
          <cell r="A1539" t="str">
            <v>09.06.001</v>
          </cell>
          <cell r="B1539" t="str">
            <v>CAIXA DE PASSAGEM ESTAMPADA COM TAMPA PLASTICA DE 4"X2"</v>
          </cell>
          <cell r="C1539" t="str">
            <v>UN</v>
          </cell>
          <cell r="D1539">
            <v>30.93</v>
          </cell>
          <cell r="E1539">
            <v>25.146341463414636</v>
          </cell>
          <cell r="F1539" t="str">
            <v>FDE Jan/26</v>
          </cell>
        </row>
        <row r="1540">
          <cell r="A1540" t="str">
            <v>09.06.002</v>
          </cell>
          <cell r="B1540" t="str">
            <v>CAIXA DE PASSAGEM ESTAMPADA COM TAMPA PLASTICA DE 4"X4"</v>
          </cell>
          <cell r="C1540" t="str">
            <v>UN</v>
          </cell>
          <cell r="D1540">
            <v>48.95</v>
          </cell>
          <cell r="E1540">
            <v>39.796747967479675</v>
          </cell>
          <cell r="F1540" t="str">
            <v>FDE Jan/26</v>
          </cell>
        </row>
        <row r="1541">
          <cell r="A1541" t="str">
            <v>09.06.005</v>
          </cell>
          <cell r="B1541" t="str">
            <v>CAIXA DE PASSAGEM CHAPA TAMPA PARAFUSADA DE 10X10X8 CM</v>
          </cell>
          <cell r="C1541" t="str">
            <v>UN</v>
          </cell>
          <cell r="D1541">
            <v>35.82</v>
          </cell>
          <cell r="E1541">
            <v>29.121951219512194</v>
          </cell>
          <cell r="F1541" t="str">
            <v>FDE Jan/26</v>
          </cell>
        </row>
        <row r="1542">
          <cell r="A1542" t="str">
            <v>09.06.007</v>
          </cell>
          <cell r="B1542" t="str">
            <v>CAIXA DE PASSAGEM CHAPA TAMPA PARAFUSADA DE 15X15X8 CM</v>
          </cell>
          <cell r="C1542" t="str">
            <v>UN</v>
          </cell>
          <cell r="D1542">
            <v>55.56</v>
          </cell>
          <cell r="E1542">
            <v>45.170731707317074</v>
          </cell>
          <cell r="F1542" t="str">
            <v>FDE Jan/26</v>
          </cell>
        </row>
        <row r="1543">
          <cell r="A1543" t="str">
            <v>09.06.009</v>
          </cell>
          <cell r="B1543" t="str">
            <v>CAIXA DE PASSAGEM CHAPA TAMPA PARAFUSADA DE 20X20X10 CM</v>
          </cell>
          <cell r="C1543" t="str">
            <v>UN</v>
          </cell>
          <cell r="D1543">
            <v>85.42</v>
          </cell>
          <cell r="E1543">
            <v>69.447154471544721</v>
          </cell>
          <cell r="F1543" t="str">
            <v>FDE Jan/26</v>
          </cell>
        </row>
        <row r="1544">
          <cell r="A1544" t="str">
            <v>09.06.012</v>
          </cell>
          <cell r="B1544" t="str">
            <v>CAIXA DE PASSAGEM CHAPA TAMPA PARAFUSADA DE 30X30X12 CM</v>
          </cell>
          <cell r="C1544" t="str">
            <v>UN</v>
          </cell>
          <cell r="D1544">
            <v>128.65</v>
          </cell>
          <cell r="E1544">
            <v>104.59349593495935</v>
          </cell>
          <cell r="F1544" t="str">
            <v>FDE Jan/26</v>
          </cell>
        </row>
        <row r="1545">
          <cell r="A1545" t="str">
            <v>09.06.015</v>
          </cell>
          <cell r="B1545" t="str">
            <v>CAIXA DE PASSAGEM CHAPA TAMPA PARAFUSADA DE 40X40X15 CM</v>
          </cell>
          <cell r="C1545" t="str">
            <v>UN</v>
          </cell>
          <cell r="D1545">
            <v>179.95</v>
          </cell>
          <cell r="E1545">
            <v>146.30081300813006</v>
          </cell>
          <cell r="F1545" t="str">
            <v>FDE Jan/26</v>
          </cell>
        </row>
        <row r="1546">
          <cell r="A1546" t="str">
            <v>09.06.019</v>
          </cell>
          <cell r="B1546" t="str">
            <v>CAIXA DE PASSAGEM CHAPA TAMPA PARAFUSADA DE 50X50X15 CM</v>
          </cell>
          <cell r="C1546" t="str">
            <v>UN</v>
          </cell>
          <cell r="D1546">
            <v>245.36</v>
          </cell>
          <cell r="E1546">
            <v>199.47967479674799</v>
          </cell>
          <cell r="F1546" t="str">
            <v>FDE Jan/26</v>
          </cell>
        </row>
        <row r="1547">
          <cell r="A1547" t="str">
            <v>09.06.025</v>
          </cell>
          <cell r="B1547" t="str">
            <v>CAIXA DE PASSAGEM EM ALVENARIA DE 0,40X0,40X0,40 M</v>
          </cell>
          <cell r="C1547" t="str">
            <v>UN</v>
          </cell>
          <cell r="D1547">
            <v>302.36</v>
          </cell>
          <cell r="E1547">
            <v>245.82113821138213</v>
          </cell>
          <cell r="F1547" t="str">
            <v>FDE Jan/26</v>
          </cell>
        </row>
        <row r="1548">
          <cell r="A1548" t="str">
            <v>09.06.026</v>
          </cell>
          <cell r="B1548" t="str">
            <v>CAIXA DE PASSAGEM EM ALVENARIA DE 0,60X0,60X0,60 M</v>
          </cell>
          <cell r="C1548" t="str">
            <v>UN</v>
          </cell>
          <cell r="D1548">
            <v>635.5</v>
          </cell>
          <cell r="E1548">
            <v>516.66666666666663</v>
          </cell>
          <cell r="F1548" t="str">
            <v>FDE Jan/26</v>
          </cell>
        </row>
        <row r="1549">
          <cell r="A1549" t="str">
            <v>09.06.027</v>
          </cell>
          <cell r="B1549" t="str">
            <v>CAIXA DE PASSAGEM EM ALVENARIA DE 0,80X0,80X0,80 M</v>
          </cell>
          <cell r="C1549" t="str">
            <v>UN</v>
          </cell>
          <cell r="D1549">
            <v>1047.29</v>
          </cell>
          <cell r="E1549">
            <v>851.45528455284546</v>
          </cell>
          <cell r="F1549" t="str">
            <v>FDE Jan/26</v>
          </cell>
        </row>
        <row r="1550">
          <cell r="A1550" t="str">
            <v>09.06.028</v>
          </cell>
          <cell r="B1550" t="str">
            <v>CAIXA DE PASSAGEM EM ALVENARIA DE 1,00X1,00X1,00 M</v>
          </cell>
          <cell r="C1550" t="str">
            <v>UN</v>
          </cell>
          <cell r="D1550">
            <v>1015.36</v>
          </cell>
          <cell r="E1550">
            <v>825.4959349593496</v>
          </cell>
          <cell r="F1550" t="str">
            <v>FDE Jan/26</v>
          </cell>
        </row>
        <row r="1551">
          <cell r="A1551" t="str">
            <v>09.06.029</v>
          </cell>
          <cell r="B1551" t="str">
            <v>CAIXA DE PASSAGEM EM ALVENARIA DE 1,00X1,00X0,60 M</v>
          </cell>
          <cell r="C1551" t="str">
            <v>UN</v>
          </cell>
          <cell r="D1551">
            <v>583.98</v>
          </cell>
          <cell r="E1551">
            <v>474.78048780487808</v>
          </cell>
          <cell r="F1551" t="str">
            <v>FDE Jan/26</v>
          </cell>
        </row>
        <row r="1552">
          <cell r="A1552" t="str">
            <v>09.06.035</v>
          </cell>
          <cell r="B1552" t="str">
            <v>CAIXA DE PASSAGEM A PROVA DE UMIDADE EM ALUMINIO 10X10X6CM</v>
          </cell>
          <cell r="C1552" t="str">
            <v>UN</v>
          </cell>
          <cell r="D1552">
            <v>124.49</v>
          </cell>
          <cell r="E1552">
            <v>101.21138211382113</v>
          </cell>
          <cell r="F1552" t="str">
            <v>FDE Jan/26</v>
          </cell>
        </row>
        <row r="1553">
          <cell r="A1553" t="str">
            <v>09.06.036</v>
          </cell>
          <cell r="B1553" t="str">
            <v>CAIXA DE PASSAGEM A PROVA DE UMIDADE EM ALUMINIO 15X15X10CM</v>
          </cell>
          <cell r="C1553" t="str">
            <v>UN</v>
          </cell>
          <cell r="D1553">
            <v>165.03</v>
          </cell>
          <cell r="E1553">
            <v>134.17073170731709</v>
          </cell>
          <cell r="F1553" t="str">
            <v>FDE Jan/26</v>
          </cell>
        </row>
        <row r="1554">
          <cell r="A1554" t="str">
            <v>09.06.037</v>
          </cell>
          <cell r="B1554" t="str">
            <v>CAIXA DE PASSAGEM A PROVA DE UMIDADE EM ALUMINIO 20X20X10CM</v>
          </cell>
          <cell r="C1554" t="str">
            <v>UN</v>
          </cell>
          <cell r="D1554">
            <v>197.03</v>
          </cell>
          <cell r="E1554">
            <v>160.1869918699187</v>
          </cell>
          <cell r="F1554" t="str">
            <v>FDE Jan/26</v>
          </cell>
        </row>
        <row r="1555">
          <cell r="A1555" t="str">
            <v>09.06.038</v>
          </cell>
          <cell r="B1555" t="str">
            <v>CAIXA DE PASSAGEM A PROVA DE UMIDADE EM ALUMINIO 30X30X12CM</v>
          </cell>
          <cell r="C1555" t="str">
            <v>UN</v>
          </cell>
          <cell r="D1555">
            <v>360.59</v>
          </cell>
          <cell r="E1555">
            <v>293.16260162601623</v>
          </cell>
          <cell r="F1555" t="str">
            <v>FDE Jan/26</v>
          </cell>
        </row>
        <row r="1556">
          <cell r="A1556" t="str">
            <v>09.06.039</v>
          </cell>
          <cell r="B1556" t="str">
            <v>CAIXA DE PASSAGEM A PROVA DE UMIDADE EM ALUMINIO 40X40X20CM</v>
          </cell>
          <cell r="C1556" t="str">
            <v>UN</v>
          </cell>
          <cell r="D1556">
            <v>800.71</v>
          </cell>
          <cell r="E1556">
            <v>650.98373983739839</v>
          </cell>
          <cell r="F1556" t="str">
            <v>FDE Jan/26</v>
          </cell>
        </row>
        <row r="1557">
          <cell r="A1557" t="str">
            <v>09.06.045</v>
          </cell>
          <cell r="B1557" t="str">
            <v>QUADRO EM CHAPA COM PORTA E FECHADURA (TELEBRAS) DE 20X20X12CM</v>
          </cell>
          <cell r="C1557" t="str">
            <v>UN</v>
          </cell>
          <cell r="D1557">
            <v>165.38</v>
          </cell>
          <cell r="E1557">
            <v>134.45528455284554</v>
          </cell>
          <cell r="F1557" t="str">
            <v>FDE Jan/26</v>
          </cell>
        </row>
        <row r="1558">
          <cell r="A1558" t="str">
            <v>09.06.047</v>
          </cell>
          <cell r="B1558" t="str">
            <v>QUADRO EM CHAPA COM PORTA E FECHADURA (TELEBRAS) DE 40X40X12CM</v>
          </cell>
          <cell r="C1558" t="str">
            <v>UN</v>
          </cell>
          <cell r="D1558">
            <v>268.37</v>
          </cell>
          <cell r="E1558">
            <v>218.1869918699187</v>
          </cell>
          <cell r="F1558" t="str">
            <v>FDE Jan/26</v>
          </cell>
        </row>
        <row r="1559">
          <cell r="A1559" t="str">
            <v>09.06.049</v>
          </cell>
          <cell r="B1559" t="str">
            <v>QUADRO EM CHAPA COM PORTA E FECHADURA (TELEBRAS) DE 60X60X12CM</v>
          </cell>
          <cell r="C1559" t="str">
            <v>UN</v>
          </cell>
          <cell r="D1559">
            <v>474.67</v>
          </cell>
          <cell r="E1559">
            <v>385.91056910569108</v>
          </cell>
          <cell r="F1559" t="str">
            <v>FDE Jan/26</v>
          </cell>
        </row>
        <row r="1560">
          <cell r="A1560" t="str">
            <v>09.06.050</v>
          </cell>
          <cell r="B1560" t="str">
            <v>CAIXA DE PASSAGEM PLASTICA DE 4X2 PAREDE DE CONCRETO  COM TAMPA REMOVIVEL E ESPAÇADOR DE 10CM</v>
          </cell>
          <cell r="C1560" t="str">
            <v>UN</v>
          </cell>
          <cell r="D1560">
            <v>24.19</v>
          </cell>
          <cell r="E1560">
            <v>19.666666666666668</v>
          </cell>
          <cell r="F1560" t="str">
            <v>FDE Jan/26</v>
          </cell>
        </row>
        <row r="1561">
          <cell r="A1561" t="str">
            <v>09.06.051</v>
          </cell>
          <cell r="B1561" t="str">
            <v>CAIXA DE PASSAGEM PLASTICA DE 4X2 PAREDE DE CONCRETO  COM TAMPA REMOVIVEL E ESPAÇADOR DE 12CM</v>
          </cell>
          <cell r="C1561" t="str">
            <v>UN</v>
          </cell>
          <cell r="D1561">
            <v>24.19</v>
          </cell>
          <cell r="E1561">
            <v>19.666666666666668</v>
          </cell>
          <cell r="F1561" t="str">
            <v>FDE Jan/26</v>
          </cell>
        </row>
        <row r="1562">
          <cell r="A1562" t="str">
            <v>09.06.052</v>
          </cell>
          <cell r="B1562" t="str">
            <v>CAIXA DE PASSAGEM PLASTICA DE 4X2 PAREDE DE CONCRETO  COM TAMPA REMOVIVEL E ESPAÇADOR DE 14CM</v>
          </cell>
          <cell r="C1562" t="str">
            <v>UN</v>
          </cell>
          <cell r="D1562">
            <v>24.19</v>
          </cell>
          <cell r="E1562">
            <v>19.666666666666668</v>
          </cell>
          <cell r="F1562" t="str">
            <v>FDE Jan/26</v>
          </cell>
        </row>
        <row r="1563">
          <cell r="A1563" t="str">
            <v>09.06.053</v>
          </cell>
          <cell r="B1563" t="str">
            <v>CAIXA DE PASSAGEM PLASTICA DE 4X2 PAREDE DE CONCRETO  COM TAMPA REMOVIVEL E ESPAÇADOR DE 16CM</v>
          </cell>
          <cell r="C1563" t="str">
            <v>UN</v>
          </cell>
          <cell r="D1563">
            <v>24.19</v>
          </cell>
          <cell r="E1563">
            <v>19.666666666666668</v>
          </cell>
          <cell r="F1563" t="str">
            <v>FDE Jan/26</v>
          </cell>
        </row>
        <row r="1564">
          <cell r="A1564" t="str">
            <v>09.06.054</v>
          </cell>
          <cell r="B1564" t="str">
            <v>CAIXA DE PASSAGEM PLASTICA DE 4X4 PAREDE DE CONCRETO  COM TAMPA REMOVIVEL E ESPAÇADOR DE 10CM</v>
          </cell>
          <cell r="C1564" t="str">
            <v>UN</v>
          </cell>
          <cell r="D1564">
            <v>32.18</v>
          </cell>
          <cell r="E1564">
            <v>26.162601626016261</v>
          </cell>
          <cell r="F1564" t="str">
            <v>FDE Jan/26</v>
          </cell>
        </row>
        <row r="1565">
          <cell r="A1565" t="str">
            <v>09.06.055</v>
          </cell>
          <cell r="B1565" t="str">
            <v>CAIXA DE PASSAGEM PLASTICA DE 4X4 PAREDE DE CONCRETO  COM TAMPA REMOVIVEL E ESPAÇADOR DE 12CM</v>
          </cell>
          <cell r="C1565" t="str">
            <v>UN</v>
          </cell>
          <cell r="D1565">
            <v>32.18</v>
          </cell>
          <cell r="E1565">
            <v>26.162601626016261</v>
          </cell>
          <cell r="F1565" t="str">
            <v>FDE Jan/26</v>
          </cell>
        </row>
        <row r="1566">
          <cell r="A1566" t="str">
            <v>09.06.056</v>
          </cell>
          <cell r="B1566" t="str">
            <v>CAIXA DE PASSAGEM PLASTICA DE 4X4 PAREDE DE CONCRETO  COM TAMPA REMOVIVEL E ESPAÇADOR DE 14CM</v>
          </cell>
          <cell r="C1566" t="str">
            <v>UN</v>
          </cell>
          <cell r="D1566">
            <v>32.18</v>
          </cell>
          <cell r="E1566">
            <v>26.162601626016261</v>
          </cell>
          <cell r="F1566" t="str">
            <v>FDE Jan/26</v>
          </cell>
        </row>
        <row r="1567">
          <cell r="A1567" t="str">
            <v>09.06.057</v>
          </cell>
          <cell r="B1567" t="str">
            <v>CAIXA DE PASSAGEM PLASTICA DE 4X4 PAREDE DE CONCRETO  COM TAMPA REMOVIVEL E ESPAÇADOR DE 16CM</v>
          </cell>
          <cell r="C1567" t="str">
            <v>UN</v>
          </cell>
          <cell r="D1567">
            <v>32.18</v>
          </cell>
          <cell r="E1567">
            <v>26.162601626016261</v>
          </cell>
          <cell r="F1567" t="str">
            <v>FDE Jan/26</v>
          </cell>
        </row>
        <row r="1568">
          <cell r="A1568" t="str">
            <v>09.06.099</v>
          </cell>
          <cell r="B1568" t="str">
            <v>SERVICOS DE CAIXAS DE PASSAGEM</v>
          </cell>
          <cell r="C1568" t="str">
            <v>MV</v>
          </cell>
          <cell r="D1568">
            <v>710.02</v>
          </cell>
          <cell r="E1568">
            <v>577.2520325203252</v>
          </cell>
          <cell r="F1568" t="str">
            <v>FDE Jan/26</v>
          </cell>
        </row>
        <row r="1569">
          <cell r="A1569" t="str">
            <v>09.07.003</v>
          </cell>
          <cell r="B1569" t="str">
            <v>FIO DE 1,50 MM2 750V ( ISOLAÇAO NAO HALOGENADO)</v>
          </cell>
          <cell r="C1569" t="str">
            <v>M</v>
          </cell>
          <cell r="D1569">
            <v>4.4800000000000004</v>
          </cell>
          <cell r="E1569">
            <v>3.6422764227642279</v>
          </cell>
          <cell r="F1569" t="str">
            <v>FDE Jan/26</v>
          </cell>
        </row>
        <row r="1570">
          <cell r="A1570" t="str">
            <v>09.07.004</v>
          </cell>
          <cell r="B1570" t="str">
            <v>FIO DE 2,50 MM2 750V (ISOLAÇAO NAO HALOGENADO)</v>
          </cell>
          <cell r="C1570" t="str">
            <v>M</v>
          </cell>
          <cell r="D1570">
            <v>6.15</v>
          </cell>
          <cell r="E1570">
            <v>5</v>
          </cell>
          <cell r="F1570" t="str">
            <v>FDE Jan/26</v>
          </cell>
        </row>
        <row r="1571">
          <cell r="A1571" t="str">
            <v>09.07.005</v>
          </cell>
          <cell r="B1571" t="str">
            <v>FIO DE 4,00 MM2 750V (ISOLAÇAO NAO HALOGENADO)</v>
          </cell>
          <cell r="C1571" t="str">
            <v>M</v>
          </cell>
          <cell r="D1571">
            <v>8.14</v>
          </cell>
          <cell r="E1571">
            <v>6.6178861788617889</v>
          </cell>
          <cell r="F1571" t="str">
            <v>FDE Jan/26</v>
          </cell>
        </row>
        <row r="1572">
          <cell r="A1572" t="str">
            <v>09.07.006</v>
          </cell>
          <cell r="B1572" t="str">
            <v>FIO DE 6,00 MM2 750V (ISOLAÇAO NAO HALOGENADO)</v>
          </cell>
          <cell r="C1572" t="str">
            <v>M</v>
          </cell>
          <cell r="D1572">
            <v>10.59</v>
          </cell>
          <cell r="E1572">
            <v>8.6097560975609753</v>
          </cell>
          <cell r="F1572" t="str">
            <v>FDE Jan/26</v>
          </cell>
        </row>
        <row r="1573">
          <cell r="A1573" t="str">
            <v>09.07.009</v>
          </cell>
          <cell r="B1573" t="str">
            <v>FIO TRANCADO PARA TELEFONE - PAD. TELEBRAS</v>
          </cell>
          <cell r="C1573" t="str">
            <v>M</v>
          </cell>
          <cell r="D1573">
            <v>3.12</v>
          </cell>
          <cell r="E1573">
            <v>2.5365853658536586</v>
          </cell>
          <cell r="F1573" t="str">
            <v>FDE Jan/26</v>
          </cell>
        </row>
        <row r="1574">
          <cell r="A1574" t="str">
            <v>09.07.011</v>
          </cell>
          <cell r="B1574" t="str">
            <v>CABO DE 10 MM2 750V (ISOLAÇAO NAO HALOGENADO)</v>
          </cell>
          <cell r="C1574" t="str">
            <v>M</v>
          </cell>
          <cell r="D1574">
            <v>18.579999999999998</v>
          </cell>
          <cell r="E1574">
            <v>15.105691056910567</v>
          </cell>
          <cell r="F1574" t="str">
            <v>FDE Jan/26</v>
          </cell>
        </row>
        <row r="1575">
          <cell r="A1575" t="str">
            <v>09.07.012</v>
          </cell>
          <cell r="B1575" t="str">
            <v>CABO DE 16 MM2 750V (ISOLAÇAO NAO HALOGENADO)</v>
          </cell>
          <cell r="C1575" t="str">
            <v>M</v>
          </cell>
          <cell r="D1575">
            <v>27.88</v>
          </cell>
          <cell r="E1575">
            <v>22.666666666666668</v>
          </cell>
          <cell r="F1575" t="str">
            <v>FDE Jan/26</v>
          </cell>
        </row>
        <row r="1576">
          <cell r="A1576" t="str">
            <v>09.07.013</v>
          </cell>
          <cell r="B1576" t="str">
            <v>CABO DE 25 MM2 750V (ISOLAÇAO NAO HALOGENADO)</v>
          </cell>
          <cell r="C1576" t="str">
            <v>M</v>
          </cell>
          <cell r="D1576">
            <v>46.54</v>
          </cell>
          <cell r="E1576">
            <v>37.837398373983739</v>
          </cell>
          <cell r="F1576" t="str">
            <v>FDE Jan/26</v>
          </cell>
        </row>
        <row r="1577">
          <cell r="A1577" t="str">
            <v>09.07.014</v>
          </cell>
          <cell r="B1577" t="str">
            <v>CABO DE 35 MM2 750V (ISOLAÇAO NAO HALOGENADO)</v>
          </cell>
          <cell r="C1577" t="str">
            <v>M</v>
          </cell>
          <cell r="D1577">
            <v>67.31</v>
          </cell>
          <cell r="E1577">
            <v>54.72357723577236</v>
          </cell>
          <cell r="F1577" t="str">
            <v>FDE Jan/26</v>
          </cell>
        </row>
        <row r="1578">
          <cell r="A1578" t="str">
            <v>09.07.015</v>
          </cell>
          <cell r="B1578" t="str">
            <v>CABO DE 50 MM2 750V (ISOLAÇAO NAO HALOGENADO)</v>
          </cell>
          <cell r="C1578" t="str">
            <v>M</v>
          </cell>
          <cell r="D1578">
            <v>98.8</v>
          </cell>
          <cell r="E1578">
            <v>80.325203252032523</v>
          </cell>
          <cell r="F1578" t="str">
            <v>FDE Jan/26</v>
          </cell>
        </row>
        <row r="1579">
          <cell r="A1579" t="str">
            <v>09.07.016</v>
          </cell>
          <cell r="B1579" t="str">
            <v>CABO DE 70 MM2 750V (ISOLAÇAO NAO HALOGENADO)</v>
          </cell>
          <cell r="C1579" t="str">
            <v>M</v>
          </cell>
          <cell r="D1579">
            <v>129.57</v>
          </cell>
          <cell r="E1579">
            <v>105.34146341463415</v>
          </cell>
          <cell r="F1579" t="str">
            <v>FDE Jan/26</v>
          </cell>
        </row>
        <row r="1580">
          <cell r="A1580" t="str">
            <v>09.07.017</v>
          </cell>
          <cell r="B1580" t="str">
            <v>CABO DE 95 MM2 750V (ISOLAÇAO NAO HALOGENADO)</v>
          </cell>
          <cell r="C1580" t="str">
            <v>M</v>
          </cell>
          <cell r="D1580">
            <v>183.08</v>
          </cell>
          <cell r="E1580">
            <v>148.84552845528455</v>
          </cell>
          <cell r="F1580" t="str">
            <v>FDE Jan/26</v>
          </cell>
        </row>
        <row r="1581">
          <cell r="A1581" t="str">
            <v>09.07.018</v>
          </cell>
          <cell r="B1581" t="str">
            <v>CABO DE 120 MM2 750V (ISOLAÇAO NAO HALOGENADO)</v>
          </cell>
          <cell r="C1581" t="str">
            <v>M</v>
          </cell>
          <cell r="D1581">
            <v>225.53</v>
          </cell>
          <cell r="E1581">
            <v>183.35772357723579</v>
          </cell>
          <cell r="F1581" t="str">
            <v>FDE Jan/26</v>
          </cell>
        </row>
        <row r="1582">
          <cell r="A1582" t="str">
            <v>09.07.019</v>
          </cell>
          <cell r="B1582" t="str">
            <v>CABO DE 150 MM2 750V (ISOLAÇAO NAO HALOGENADO)</v>
          </cell>
          <cell r="C1582" t="str">
            <v>M</v>
          </cell>
          <cell r="D1582">
            <v>273.89999999999998</v>
          </cell>
          <cell r="E1582">
            <v>222.68292682926827</v>
          </cell>
          <cell r="F1582" t="str">
            <v>FDE Jan/26</v>
          </cell>
        </row>
        <row r="1583">
          <cell r="A1583" t="str">
            <v>09.07.020</v>
          </cell>
          <cell r="B1583" t="str">
            <v>CABO DE 185 MM2 750V (ISOLAÇAO NAO HALOGENADO)</v>
          </cell>
          <cell r="C1583" t="str">
            <v>M</v>
          </cell>
          <cell r="D1583">
            <v>336.42</v>
          </cell>
          <cell r="E1583">
            <v>273.51219512195121</v>
          </cell>
          <cell r="F1583" t="str">
            <v>FDE Jan/26</v>
          </cell>
        </row>
        <row r="1584">
          <cell r="A1584" t="str">
            <v>09.07.021</v>
          </cell>
          <cell r="B1584" t="str">
            <v>CABO DE 240 MM2 750V (ISOLAÇAO NAO HALOGENADO)</v>
          </cell>
          <cell r="C1584" t="str">
            <v>M</v>
          </cell>
          <cell r="D1584">
            <v>417.82</v>
          </cell>
          <cell r="E1584">
            <v>339.6910569105691</v>
          </cell>
          <cell r="F1584" t="str">
            <v>FDE Jan/26</v>
          </cell>
        </row>
        <row r="1585">
          <cell r="A1585" t="str">
            <v>09.07.022</v>
          </cell>
          <cell r="B1585" t="str">
            <v>CABO DE 300 MM2 750V (ISOLAÇAO NAO HALOGENADO)</v>
          </cell>
          <cell r="C1585" t="str">
            <v>M</v>
          </cell>
          <cell r="D1585">
            <v>485.95</v>
          </cell>
          <cell r="E1585">
            <v>395.08130081300811</v>
          </cell>
          <cell r="F1585" t="str">
            <v>FDE Jan/26</v>
          </cell>
        </row>
        <row r="1586">
          <cell r="A1586" t="str">
            <v>09.07.023</v>
          </cell>
          <cell r="B1586" t="str">
            <v>CABO DE 1,5MM2 750V (ISOLAÇAO NAO HALOGENADO)</v>
          </cell>
          <cell r="C1586" t="str">
            <v>M</v>
          </cell>
          <cell r="D1586">
            <v>4.7300000000000004</v>
          </cell>
          <cell r="E1586">
            <v>3.8455284552845534</v>
          </cell>
          <cell r="F1586" t="str">
            <v>FDE Jan/26</v>
          </cell>
        </row>
        <row r="1587">
          <cell r="A1587" t="str">
            <v>09.07.024</v>
          </cell>
          <cell r="B1587" t="str">
            <v>CABO DE 2,5MM2 750V (ISOLAÇAO NAO HALOGENADO)</v>
          </cell>
          <cell r="C1587" t="str">
            <v>M</v>
          </cell>
          <cell r="D1587">
            <v>6.57</v>
          </cell>
          <cell r="E1587">
            <v>5.3414634146341466</v>
          </cell>
          <cell r="F1587" t="str">
            <v>FDE Jan/26</v>
          </cell>
        </row>
        <row r="1588">
          <cell r="A1588" t="str">
            <v>09.07.025</v>
          </cell>
          <cell r="B1588" t="str">
            <v>CABO DE 4MM2 750V (ISOLAÇAO NAO HALOGENADO)</v>
          </cell>
          <cell r="C1588" t="str">
            <v>M</v>
          </cell>
          <cell r="D1588">
            <v>8.76</v>
          </cell>
          <cell r="E1588">
            <v>7.1219512195121952</v>
          </cell>
          <cell r="F1588" t="str">
            <v>FDE Jan/26</v>
          </cell>
        </row>
        <row r="1589">
          <cell r="A1589" t="str">
            <v>09.07.026</v>
          </cell>
          <cell r="B1589" t="str">
            <v>CABO DE 6MM2 750V (ISOLAÇAO NAO HALOGENADO)</v>
          </cell>
          <cell r="C1589" t="str">
            <v>M</v>
          </cell>
          <cell r="D1589">
            <v>11.47</v>
          </cell>
          <cell r="E1589">
            <v>9.3252032520325212</v>
          </cell>
          <cell r="F1589" t="str">
            <v>FDE Jan/26</v>
          </cell>
        </row>
        <row r="1590">
          <cell r="A1590" t="str">
            <v>09.07.099</v>
          </cell>
          <cell r="B1590" t="str">
            <v>SERVICOS DE ENFIACAO</v>
          </cell>
          <cell r="C1590" t="str">
            <v>MV</v>
          </cell>
          <cell r="D1590">
            <v>710.02</v>
          </cell>
          <cell r="E1590">
            <v>577.2520325203252</v>
          </cell>
          <cell r="F1590" t="str">
            <v>FDE Jan/26</v>
          </cell>
        </row>
        <row r="1591">
          <cell r="A1591" t="str">
            <v>09.08.002</v>
          </cell>
          <cell r="B1591" t="str">
            <v>INTERRUPTOR DE 1 TECLA SIMPLES EM CX.4"X2"-ELETROD.AÇO GALV.A QUENTE</v>
          </cell>
          <cell r="C1591" t="str">
            <v>UN</v>
          </cell>
          <cell r="D1591">
            <v>270.54000000000002</v>
          </cell>
          <cell r="E1591">
            <v>219.95121951219514</v>
          </cell>
          <cell r="F1591" t="str">
            <v>FDE Jan/26</v>
          </cell>
        </row>
        <row r="1592">
          <cell r="A1592" t="str">
            <v>09.08.003</v>
          </cell>
          <cell r="B1592" t="str">
            <v>INTERRUPTOR DE 2 TECLAS SIMPLES EM CX.4"X2"-ELETROD.AÇO GALV.A QUENTE</v>
          </cell>
          <cell r="C1592" t="str">
            <v>UN</v>
          </cell>
          <cell r="D1592">
            <v>371.14</v>
          </cell>
          <cell r="E1592">
            <v>301.73983739837399</v>
          </cell>
          <cell r="F1592" t="str">
            <v>FDE Jan/26</v>
          </cell>
        </row>
        <row r="1593">
          <cell r="A1593" t="str">
            <v>09.08.004</v>
          </cell>
          <cell r="B1593" t="str">
            <v>INTERRUPTOR DE 3 TECLAS SIMPLES EM CX.4"X2"-ELETROD.AÇO GALV.A QUENTE</v>
          </cell>
          <cell r="C1593" t="str">
            <v>UN</v>
          </cell>
          <cell r="D1593">
            <v>383.49</v>
          </cell>
          <cell r="E1593">
            <v>311.78048780487808</v>
          </cell>
          <cell r="F1593" t="str">
            <v>FDE Jan/26</v>
          </cell>
        </row>
        <row r="1594">
          <cell r="A1594" t="str">
            <v>09.08.005</v>
          </cell>
          <cell r="B1594" t="str">
            <v>INTERRUPTOR DE 1 TECLA BIPOLAR SIMPLES EM CX.4"X2"-ELETROD.DE AÇO GALV.A
QUENTE</v>
          </cell>
          <cell r="C1594" t="str">
            <v>UN</v>
          </cell>
          <cell r="D1594">
            <v>316.05</v>
          </cell>
          <cell r="E1594">
            <v>256.95121951219511</v>
          </cell>
          <cell r="F1594" t="str">
            <v>FDE Jan/26</v>
          </cell>
        </row>
        <row r="1595">
          <cell r="A1595" t="str">
            <v>09.08.006</v>
          </cell>
          <cell r="B1595" t="str">
            <v>2 INTERRUPTORES DE 1 TECLA BIP.SIMPL.CX.4"X4"-ELETR.AÇO GALV.A QUENTE</v>
          </cell>
          <cell r="C1595" t="str">
            <v>UN</v>
          </cell>
          <cell r="D1595">
            <v>450.77</v>
          </cell>
          <cell r="E1595">
            <v>366.47967479674799</v>
          </cell>
          <cell r="F1595" t="str">
            <v>FDE Jan/26</v>
          </cell>
        </row>
        <row r="1596">
          <cell r="A1596" t="str">
            <v>09.08.007</v>
          </cell>
          <cell r="B1596" t="str">
            <v>INTERRUPTOR DE 1 TECLA PARAL.SIMPL.CX.4"X2"-ELETR.AÇO GALV.A QUENTE</v>
          </cell>
          <cell r="C1596" t="str">
            <v>UN</v>
          </cell>
          <cell r="D1596">
            <v>364.9</v>
          </cell>
          <cell r="E1596">
            <v>296.66666666666663</v>
          </cell>
          <cell r="F1596" t="str">
            <v>FDE Jan/26</v>
          </cell>
        </row>
        <row r="1597">
          <cell r="A1597" t="str">
            <v>09.08.008</v>
          </cell>
          <cell r="B1597" t="str">
            <v>INTERRUPTOR DE 1 TECLA PARAL.BIP.CX.4"X2"-ELETR.AÇO GALV.A QUENTE</v>
          </cell>
          <cell r="C1597" t="str">
            <v>UN</v>
          </cell>
          <cell r="D1597">
            <v>437.48</v>
          </cell>
          <cell r="E1597">
            <v>355.67479674796749</v>
          </cell>
          <cell r="F1597" t="str">
            <v>FDE Jan/26</v>
          </cell>
        </row>
        <row r="1598">
          <cell r="A1598" t="str">
            <v>09.08.009</v>
          </cell>
          <cell r="B1598" t="str">
            <v>INTERRUPTOR DE 1 TECLA SIMPL.E TOMADA 2P+T UNIV.CX.4"X4" ELETR.AÇO GALV.A QUENTE</v>
          </cell>
          <cell r="C1598" t="str">
            <v>UN</v>
          </cell>
          <cell r="D1598">
            <v>300.64</v>
          </cell>
          <cell r="E1598">
            <v>244.42276422764226</v>
          </cell>
          <cell r="F1598" t="str">
            <v>FDE Jan/26</v>
          </cell>
        </row>
        <row r="1599">
          <cell r="A1599" t="str">
            <v>09.08.010</v>
          </cell>
          <cell r="B1599" t="str">
            <v>VARIADOR DE LUMINOSIDADE ROTATIVO (DIMER) LÂMPADA LED DIMERIZÁVEL CAIXA 4X2.</v>
          </cell>
          <cell r="C1599" t="str">
            <v>UN</v>
          </cell>
          <cell r="D1599">
            <v>87.06</v>
          </cell>
          <cell r="E1599">
            <v>70.780487804878049</v>
          </cell>
          <cell r="F1599" t="str">
            <v>FDE Jan/26</v>
          </cell>
        </row>
        <row r="1600">
          <cell r="A1600" t="str">
            <v>09.08.013</v>
          </cell>
          <cell r="B1600" t="str">
            <v>TOMADA 2P+T PADRAO NBR 14136, CORRENTE 10A-250V-ELETR. AÇO GALV. A QUENTE</v>
          </cell>
          <cell r="C1600" t="str">
            <v>UN</v>
          </cell>
          <cell r="D1600">
            <v>297.44</v>
          </cell>
          <cell r="E1600">
            <v>241.82113821138211</v>
          </cell>
          <cell r="F1600" t="str">
            <v>FDE Jan/26</v>
          </cell>
        </row>
        <row r="1601">
          <cell r="A1601" t="str">
            <v>09.08.016</v>
          </cell>
          <cell r="B1601" t="str">
            <v>TOMADA 2P+T PADRAO NBR 14136,  CORRENTE 20A-250V-ELETR.AÇO GALV.A QUENTE</v>
          </cell>
          <cell r="C1601" t="str">
            <v>UN</v>
          </cell>
          <cell r="D1601">
            <v>353.43</v>
          </cell>
          <cell r="E1601">
            <v>287.34146341463418</v>
          </cell>
          <cell r="F1601" t="str">
            <v>FDE Jan/26</v>
          </cell>
        </row>
        <row r="1602">
          <cell r="A1602" t="str">
            <v>09.08.029</v>
          </cell>
          <cell r="B1602" t="str">
            <v>INTERRUPTOR DE 1 TECLA - ELETROD PVC Ø 25MM FLEXIVEL NBR 15465</v>
          </cell>
          <cell r="C1602" t="str">
            <v>UN</v>
          </cell>
          <cell r="D1602">
            <v>182.54</v>
          </cell>
          <cell r="E1602">
            <v>148.40650406504065</v>
          </cell>
          <cell r="F1602" t="str">
            <v>FDE Jan/26</v>
          </cell>
        </row>
        <row r="1603">
          <cell r="A1603" t="str">
            <v>09.08.030</v>
          </cell>
          <cell r="B1603" t="str">
            <v>INTERRUPTOR DE 2 TECLAS - ELETROD PVC Ø 25MM FLEXIVEL NBR 15465</v>
          </cell>
          <cell r="C1603" t="str">
            <v>UN</v>
          </cell>
          <cell r="D1603">
            <v>278.01</v>
          </cell>
          <cell r="E1603">
            <v>226.02439024390245</v>
          </cell>
          <cell r="F1603" t="str">
            <v>FDE Jan/26</v>
          </cell>
        </row>
        <row r="1604">
          <cell r="A1604" t="str">
            <v>09.08.032</v>
          </cell>
          <cell r="B1604" t="str">
            <v>INTERRUPTOR DE 3 TECLAS - ELETROD PVC Ø 25MM FLEXIVEL NBR 15465</v>
          </cell>
          <cell r="C1604" t="str">
            <v>UN</v>
          </cell>
          <cell r="D1604">
            <v>299.85000000000002</v>
          </cell>
          <cell r="E1604">
            <v>243.78048780487808</v>
          </cell>
          <cell r="F1604" t="str">
            <v>FDE Jan/26</v>
          </cell>
        </row>
        <row r="1605">
          <cell r="A1605" t="str">
            <v>09.08.033</v>
          </cell>
          <cell r="B1605" t="str">
            <v>2 INTERRUPTORES DE 1 TECLA EM CAIXA 4X4 - ELETROD PVC Ø 25MM FLEXIVEL NB
15465</v>
          </cell>
          <cell r="C1605" t="str">
            <v>UN</v>
          </cell>
          <cell r="D1605">
            <v>280.44</v>
          </cell>
          <cell r="E1605">
            <v>228</v>
          </cell>
          <cell r="F1605" t="str">
            <v>FDE Jan/26</v>
          </cell>
        </row>
        <row r="1606">
          <cell r="A1606" t="str">
            <v>09.08.034</v>
          </cell>
          <cell r="B1606" t="str">
            <v>3 INTERRUPTORES DE 1 TECLA EM CAIXA 4X4 - ELETROD PVC Ø 25MM FLEXIVEL NB
15465</v>
          </cell>
          <cell r="C1606" t="str">
            <v>UN</v>
          </cell>
          <cell r="D1606">
            <v>340.73</v>
          </cell>
          <cell r="E1606">
            <v>277.01626016260167</v>
          </cell>
          <cell r="F1606" t="str">
            <v>FDE Jan/26</v>
          </cell>
        </row>
        <row r="1607">
          <cell r="A1607" t="str">
            <v>09.08.036</v>
          </cell>
          <cell r="B1607" t="str">
            <v>INTERRUPTOR DE 1 TECLA BIPOLAR EM CAIXA 4X2 - ELETROD PVC Ø 25MM FLEXIVE NBR 15465</v>
          </cell>
          <cell r="C1607" t="str">
            <v>UN</v>
          </cell>
          <cell r="D1607">
            <v>237.81</v>
          </cell>
          <cell r="E1607">
            <v>193.34146341463415</v>
          </cell>
          <cell r="F1607" t="str">
            <v>FDE Jan/26</v>
          </cell>
        </row>
        <row r="1608">
          <cell r="A1608" t="str">
            <v>09.08.038</v>
          </cell>
          <cell r="B1608" t="str">
            <v>2 INTERRUPTORES 1 TECLA BIPOLAR EM CAIXA 4X4 - ELETROD PVC Ø 25MM FLEXIVEL NBR 15465</v>
          </cell>
          <cell r="C1608" t="str">
            <v>UN</v>
          </cell>
          <cell r="D1608">
            <v>325.77999999999997</v>
          </cell>
          <cell r="E1608">
            <v>264.86178861788613</v>
          </cell>
          <cell r="F1608" t="str">
            <v>FDE Jan/26</v>
          </cell>
        </row>
        <row r="1609">
          <cell r="A1609" t="str">
            <v>09.08.039</v>
          </cell>
          <cell r="B1609" t="str">
            <v>3 INTERRUPTORES 1 TECLA BIPOLAR EM CAIXA 4X4 - ELETROD PVC Ø 25MM FLEXIVEL NBR 15465</v>
          </cell>
          <cell r="C1609" t="str">
            <v>UN</v>
          </cell>
          <cell r="D1609">
            <v>391.33</v>
          </cell>
          <cell r="E1609">
            <v>318.15447154471542</v>
          </cell>
          <cell r="F1609" t="str">
            <v>FDE Jan/26</v>
          </cell>
        </row>
        <row r="1610">
          <cell r="A1610" t="str">
            <v>09.08.041</v>
          </cell>
          <cell r="B1610" t="str">
            <v>INTERRUPTOR EM PARALELO EM CAIXA 4X2 - ELETROD PVC Ø 25MM FLEXIVEL NBR 15465</v>
          </cell>
          <cell r="C1610" t="str">
            <v>UN</v>
          </cell>
          <cell r="D1610">
            <v>278.43</v>
          </cell>
          <cell r="E1610">
            <v>226.36585365853659</v>
          </cell>
          <cell r="F1610" t="str">
            <v>FDE Jan/26</v>
          </cell>
        </row>
        <row r="1611">
          <cell r="A1611" t="str">
            <v>09.08.043</v>
          </cell>
          <cell r="B1611" t="str">
            <v>INTERRUPTOR EM PARALELO BIPOLAR EM CAIXA 4X2 - ELETROD PVC Ø 25MM FLEXIVEL NBR 15465</v>
          </cell>
          <cell r="C1611" t="str">
            <v>UN</v>
          </cell>
          <cell r="D1611">
            <v>353.7</v>
          </cell>
          <cell r="E1611">
            <v>287.5609756097561</v>
          </cell>
          <cell r="F1611" t="str">
            <v>FDE Jan/26</v>
          </cell>
        </row>
        <row r="1612">
          <cell r="A1612" t="str">
            <v>09.08.045</v>
          </cell>
          <cell r="B1612" t="str">
            <v>INTERRUPTOR DE 1 TECLA E TOMADA 2P+T EM CAIXA 4X2 - ELETROD PVC Ø 25MM FLEXIVEL NBR 15465</v>
          </cell>
          <cell r="C1612" t="str">
            <v>UN</v>
          </cell>
          <cell r="D1612">
            <v>214.29</v>
          </cell>
          <cell r="E1612">
            <v>174.21951219512195</v>
          </cell>
          <cell r="F1612" t="str">
            <v>FDE Jan/26</v>
          </cell>
        </row>
        <row r="1613">
          <cell r="A1613" t="str">
            <v>09.08.046</v>
          </cell>
          <cell r="B1613" t="str">
            <v>TOMADA 2P+T PADRAO NBR 14136 CORRENTE 10A-250V - ELETROD PVC Ø 25MM FLEXIVEL NBR 15465</v>
          </cell>
          <cell r="C1613" t="str">
            <v>UN</v>
          </cell>
          <cell r="D1613">
            <v>205.22</v>
          </cell>
          <cell r="E1613">
            <v>166.84552845528455</v>
          </cell>
          <cell r="F1613" t="str">
            <v>FDE Jan/26</v>
          </cell>
        </row>
        <row r="1614">
          <cell r="A1614" t="str">
            <v>09.08.049</v>
          </cell>
          <cell r="B1614" t="str">
            <v>TOMADA 2P+T PADRAO NBR 14136 CORRENTE 20A-250V - ELETROD PVC Ø 25MM FLEXIVEL NBR 15465</v>
          </cell>
          <cell r="C1614" t="str">
            <v>UN</v>
          </cell>
          <cell r="D1614">
            <v>225.79</v>
          </cell>
          <cell r="E1614">
            <v>183.5691056910569</v>
          </cell>
          <cell r="F1614" t="str">
            <v>FDE Jan/26</v>
          </cell>
        </row>
        <row r="1615">
          <cell r="A1615" t="str">
            <v>09.08.050</v>
          </cell>
          <cell r="B1615" t="str">
            <v>TOMADA DE PISO 2P+T PADRAO NBR 14136 CORRENTE 10A-250V - ELETROD PVC Ø
25MM FLEXIVEL NBR 15465</v>
          </cell>
          <cell r="C1615" t="str">
            <v>UN</v>
          </cell>
          <cell r="D1615">
            <v>296.66000000000003</v>
          </cell>
          <cell r="E1615">
            <v>241.18699186991873</v>
          </cell>
          <cell r="F1615" t="str">
            <v>FDE Jan/26</v>
          </cell>
        </row>
        <row r="1616">
          <cell r="A1616" t="str">
            <v>09.08.052</v>
          </cell>
          <cell r="B1616" t="str">
            <v>PONTO SECO PARA TELEFONE - ELETROD PVC Ø 25MM FLEXIVEL NBR 15465</v>
          </cell>
          <cell r="C1616" t="str">
            <v>UN</v>
          </cell>
          <cell r="D1616">
            <v>283.51</v>
          </cell>
          <cell r="E1616">
            <v>230.4959349593496</v>
          </cell>
          <cell r="F1616" t="str">
            <v>FDE Jan/26</v>
          </cell>
        </row>
        <row r="1617">
          <cell r="A1617" t="str">
            <v>09.08.054</v>
          </cell>
          <cell r="B1617" t="str">
            <v>BOTAO PARA CAMPAINHA - ELETROD PVC Ø 25MM FLEXIVEL NBR 15465</v>
          </cell>
          <cell r="C1617" t="str">
            <v>UN</v>
          </cell>
          <cell r="D1617">
            <v>442.12</v>
          </cell>
          <cell r="E1617">
            <v>359.44715447154471</v>
          </cell>
          <cell r="F1617" t="str">
            <v>FDE Jan/26</v>
          </cell>
        </row>
        <row r="1618">
          <cell r="A1618" t="str">
            <v>09.08.055</v>
          </cell>
          <cell r="B1618" t="str">
            <v>BOTOEIRA PARA ACIONAMENTO DA BOMBA DE INCENDIO</v>
          </cell>
          <cell r="C1618" t="str">
            <v>UN</v>
          </cell>
          <cell r="D1618">
            <v>611</v>
          </cell>
          <cell r="E1618">
            <v>496.7479674796748</v>
          </cell>
          <cell r="F1618" t="str">
            <v>FDE Jan/26</v>
          </cell>
        </row>
        <row r="1619">
          <cell r="A1619" t="str">
            <v>09.08.056</v>
          </cell>
          <cell r="B1619" t="str">
            <v>CIGARRA - ELETROD PVC Ø 25MM FLEXIVEL NBR 15465</v>
          </cell>
          <cell r="C1619" t="str">
            <v>UN</v>
          </cell>
          <cell r="D1619">
            <v>464.2</v>
          </cell>
          <cell r="E1619">
            <v>377.39837398373982</v>
          </cell>
          <cell r="F1619" t="str">
            <v>FDE Jan/26</v>
          </cell>
        </row>
        <row r="1620">
          <cell r="A1620" t="str">
            <v>09.08.057</v>
          </cell>
          <cell r="B1620" t="str">
            <v>PONTO SECO P/ INSTALACAO DE SOM/TV/ALARME - ELETROD PVC Ø 25MM FLEXIVEL NBR 15465</v>
          </cell>
          <cell r="C1620" t="str">
            <v>UN</v>
          </cell>
          <cell r="D1620">
            <v>216.34</v>
          </cell>
          <cell r="E1620">
            <v>175.88617886178864</v>
          </cell>
          <cell r="F1620" t="str">
            <v>FDE Jan/26</v>
          </cell>
        </row>
        <row r="1621">
          <cell r="A1621" t="str">
            <v>09.08.058</v>
          </cell>
          <cell r="B1621" t="str">
            <v>INTERRUPTOR DE 1 TECLA SIMPLES CAIXA 4"X2"-ELETR PVC RÍGIDO</v>
          </cell>
          <cell r="C1621" t="str">
            <v>UN</v>
          </cell>
          <cell r="D1621">
            <v>201.99</v>
          </cell>
          <cell r="E1621">
            <v>164.21951219512195</v>
          </cell>
          <cell r="F1621" t="str">
            <v>FDE Jan/26</v>
          </cell>
        </row>
        <row r="1622">
          <cell r="A1622" t="str">
            <v>09.08.060</v>
          </cell>
          <cell r="B1622" t="str">
            <v>INTERRUPTOR 2 TECLAS SIMPLES CAIXA DE 4"X2"-ELETR PVC RIGIDO</v>
          </cell>
          <cell r="C1622" t="str">
            <v>UN</v>
          </cell>
          <cell r="D1622">
            <v>297.45</v>
          </cell>
          <cell r="E1622">
            <v>241.82926829268291</v>
          </cell>
          <cell r="F1622" t="str">
            <v>FDE Jan/26</v>
          </cell>
        </row>
        <row r="1623">
          <cell r="A1623" t="str">
            <v>09.08.062</v>
          </cell>
          <cell r="B1623" t="str">
            <v>INTERRUPTOR 3 TECLAS SIMPLES CAIXA 4"X2"-ELETR PVC RIGIDO</v>
          </cell>
          <cell r="C1623" t="str">
            <v>UN</v>
          </cell>
          <cell r="D1623">
            <v>319.3</v>
          </cell>
          <cell r="E1623">
            <v>259.59349593495938</v>
          </cell>
          <cell r="F1623" t="str">
            <v>FDE Jan/26</v>
          </cell>
        </row>
        <row r="1624">
          <cell r="A1624" t="str">
            <v>09.08.063</v>
          </cell>
          <cell r="B1624" t="str">
            <v>2 INTERRUPTORES DE 1 TECLA EM CAIXA 4"X4"-ELETRODUTO DE PVC</v>
          </cell>
          <cell r="C1624" t="str">
            <v>UN</v>
          </cell>
          <cell r="D1624">
            <v>299.89</v>
          </cell>
          <cell r="E1624">
            <v>243.8130081300813</v>
          </cell>
          <cell r="F1624" t="str">
            <v>FDE Jan/26</v>
          </cell>
        </row>
        <row r="1625">
          <cell r="A1625" t="str">
            <v>09.08.065</v>
          </cell>
          <cell r="B1625" t="str">
            <v>3 INTERRUPTORES DE 1 TECLA EM CAIXA 4"X4"-ELETRODUTO DE PVC</v>
          </cell>
          <cell r="C1625" t="str">
            <v>UN</v>
          </cell>
          <cell r="D1625">
            <v>377.27</v>
          </cell>
          <cell r="E1625">
            <v>306.72357723577232</v>
          </cell>
          <cell r="F1625" t="str">
            <v>FDE Jan/26</v>
          </cell>
        </row>
        <row r="1626">
          <cell r="A1626" t="str">
            <v>09.08.066</v>
          </cell>
          <cell r="B1626" t="str">
            <v>TOMADA INDUSTRIAL DE PAREDE 2P+T 32A 220/240V ESTANQUE IP65-ELETR PVC Ø 25MM  FLEXIVEL NBR 15465</v>
          </cell>
          <cell r="C1626" t="str">
            <v>UN</v>
          </cell>
          <cell r="D1626">
            <v>1098.9100000000001</v>
          </cell>
          <cell r="E1626">
            <v>893.42276422764235</v>
          </cell>
          <cell r="F1626" t="str">
            <v>FDE Jan/26</v>
          </cell>
        </row>
        <row r="1627">
          <cell r="A1627" t="str">
            <v>09.08.067</v>
          </cell>
          <cell r="B1627" t="str">
            <v>INTERRUPTOR 1 TECLA BIPOLAR SIMPLES CAIXA 4"X2"- ELETR PVC RIGIDO</v>
          </cell>
          <cell r="C1627" t="str">
            <v>UN</v>
          </cell>
          <cell r="D1627">
            <v>257.25</v>
          </cell>
          <cell r="E1627">
            <v>209.14634146341464</v>
          </cell>
          <cell r="F1627" t="str">
            <v>FDE Jan/26</v>
          </cell>
        </row>
        <row r="1628">
          <cell r="A1628" t="str">
            <v>09.08.069</v>
          </cell>
          <cell r="B1628" t="str">
            <v>2 INTERRUPTORES 1 TECLA BIPOLAR SIMPLES CAIXA 4"X4"-ELETR PVC RIGIDO</v>
          </cell>
          <cell r="C1628" t="str">
            <v>UN</v>
          </cell>
          <cell r="D1628">
            <v>382.53</v>
          </cell>
          <cell r="E1628">
            <v>311</v>
          </cell>
          <cell r="F1628" t="str">
            <v>FDE Jan/26</v>
          </cell>
        </row>
        <row r="1629">
          <cell r="A1629" t="str">
            <v>09.08.070</v>
          </cell>
          <cell r="B1629" t="str">
            <v>3 INTERRUPTORES DE 1 TECLA BIPOLAR EM CAIXA 4"X4"-ELETRODUTO DE PVC</v>
          </cell>
          <cell r="C1629" t="str">
            <v>UN</v>
          </cell>
          <cell r="D1629">
            <v>410.78</v>
          </cell>
          <cell r="E1629">
            <v>333.96747967479672</v>
          </cell>
          <cell r="F1629" t="str">
            <v>FDE Jan/26</v>
          </cell>
        </row>
        <row r="1630">
          <cell r="A1630" t="str">
            <v>09.08.071</v>
          </cell>
          <cell r="B1630" t="str">
            <v>INTERRUPTOR 1 TECLA PARALELO SIMPLES CAIXA 4"X2"- ELETR PVC RIGIDO</v>
          </cell>
          <cell r="C1630" t="str">
            <v>UN</v>
          </cell>
          <cell r="D1630">
            <v>297.87</v>
          </cell>
          <cell r="E1630">
            <v>242.17073170731709</v>
          </cell>
          <cell r="F1630" t="str">
            <v>FDE Jan/26</v>
          </cell>
        </row>
        <row r="1631">
          <cell r="A1631" t="str">
            <v>09.08.073</v>
          </cell>
          <cell r="B1631" t="str">
            <v>INTERRUPTOR 1 TECLA PARALELO BIPOLAR CAIXA 4"X2"- ELETR PVC RIGIDO</v>
          </cell>
          <cell r="C1631" t="str">
            <v>UN</v>
          </cell>
          <cell r="D1631">
            <v>373.15</v>
          </cell>
          <cell r="E1631">
            <v>303.3739837398374</v>
          </cell>
          <cell r="F1631" t="str">
            <v>FDE Jan/26</v>
          </cell>
        </row>
        <row r="1632">
          <cell r="A1632" t="str">
            <v>09.08.075</v>
          </cell>
          <cell r="B1632" t="str">
            <v>INTERRUPTOR 1 TECLA SIMPLES/TOMADA 2P+T PADRÃO NBR 14136 CORRENTE 10A ELETROD.PVC RIGIDO</v>
          </cell>
          <cell r="C1632" t="str">
            <v>UN</v>
          </cell>
          <cell r="D1632">
            <v>233.74</v>
          </cell>
          <cell r="E1632">
            <v>190.03252032520325</v>
          </cell>
          <cell r="F1632" t="str">
            <v>FDE Jan/26</v>
          </cell>
        </row>
        <row r="1633">
          <cell r="A1633" t="str">
            <v>09.08.076</v>
          </cell>
          <cell r="B1633" t="str">
            <v>TOMADA INDUSTRIAL DE PAREDE 2P+T 32 AMPERES 220/240V ESTANQUE IP65 ELETROD.PVC RÍGIDO</v>
          </cell>
          <cell r="C1633" t="str">
            <v>UN</v>
          </cell>
          <cell r="D1633">
            <v>1118.3499999999999</v>
          </cell>
          <cell r="E1633">
            <v>909.22764227642267</v>
          </cell>
          <cell r="F1633" t="str">
            <v>FDE Jan/26</v>
          </cell>
        </row>
        <row r="1634">
          <cell r="A1634" t="str">
            <v>09.08.079</v>
          </cell>
          <cell r="B1634" t="str">
            <v>TOMADA 2P+T PADRAO NBR 14136 CORRENTE 10A-250V-ELETR. PVC RÍGIDO</v>
          </cell>
          <cell r="C1634" t="str">
            <v>UN</v>
          </cell>
          <cell r="D1634">
            <v>224.67</v>
          </cell>
          <cell r="E1634">
            <v>182.65853658536585</v>
          </cell>
          <cell r="F1634" t="str">
            <v>FDE Jan/26</v>
          </cell>
        </row>
        <row r="1635">
          <cell r="A1635" t="str">
            <v>09.08.080</v>
          </cell>
          <cell r="B1635" t="str">
            <v>TOMADA DE PISO 2P+T PADRAO NBR 14136 CORRENTE 10A-250V-ELETR PVC
RÍGIDO</v>
          </cell>
          <cell r="C1635" t="str">
            <v>UN</v>
          </cell>
          <cell r="D1635">
            <v>298.26</v>
          </cell>
          <cell r="E1635">
            <v>242.48780487804876</v>
          </cell>
          <cell r="F1635" t="str">
            <v>FDE Jan/26</v>
          </cell>
        </row>
        <row r="1636">
          <cell r="A1636" t="str">
            <v>09.08.081</v>
          </cell>
          <cell r="B1636" t="str">
            <v>PONTO SECO PARA TELEFONE-ELETRODUTO DE PVC</v>
          </cell>
          <cell r="C1636" t="str">
            <v>UN</v>
          </cell>
          <cell r="D1636">
            <v>175.43</v>
          </cell>
          <cell r="E1636">
            <v>142.6260162601626</v>
          </cell>
          <cell r="F1636" t="str">
            <v>FDE Jan/26</v>
          </cell>
        </row>
        <row r="1637">
          <cell r="A1637" t="str">
            <v>09.08.082</v>
          </cell>
          <cell r="B1637" t="str">
            <v>TOMADA DE PISO PARA TEL/LOGICA - ELETRODUTO DE PVC</v>
          </cell>
          <cell r="C1637" t="str">
            <v>UN</v>
          </cell>
          <cell r="D1637">
            <v>285.79000000000002</v>
          </cell>
          <cell r="E1637">
            <v>232.34959349593498</v>
          </cell>
          <cell r="F1637" t="str">
            <v>FDE Jan/26</v>
          </cell>
        </row>
        <row r="1638">
          <cell r="A1638" t="str">
            <v>09.08.083</v>
          </cell>
          <cell r="B1638" t="str">
            <v>BOTAO PARA CIGARRA - ELETRODUTO DE PVC</v>
          </cell>
          <cell r="C1638" t="str">
            <v>UN</v>
          </cell>
          <cell r="D1638">
            <v>198.17</v>
          </cell>
          <cell r="E1638">
            <v>161.11382113821136</v>
          </cell>
          <cell r="F1638" t="str">
            <v>FDE Jan/26</v>
          </cell>
        </row>
        <row r="1639">
          <cell r="A1639" t="str">
            <v>09.08.084</v>
          </cell>
          <cell r="B1639" t="str">
            <v>CIGARRA PARA CHAMADA DE AULA - ELETRODUTO DE PVC</v>
          </cell>
          <cell r="C1639" t="str">
            <v>UN</v>
          </cell>
          <cell r="D1639">
            <v>406.83</v>
          </cell>
          <cell r="E1639">
            <v>330.7560975609756</v>
          </cell>
          <cell r="F1639" t="str">
            <v>FDE Jan/26</v>
          </cell>
        </row>
        <row r="1640">
          <cell r="A1640" t="str">
            <v>09.08.085</v>
          </cell>
          <cell r="B1640" t="str">
            <v>PONTO SECO P/INSTALACAO DE SOM/TV/ALARME/LOGICA - ELETRODUTO PVC</v>
          </cell>
          <cell r="C1640" t="str">
            <v>UN</v>
          </cell>
          <cell r="D1640">
            <v>175.43</v>
          </cell>
          <cell r="E1640">
            <v>142.6260162601626</v>
          </cell>
          <cell r="F1640" t="str">
            <v>FDE Jan/26</v>
          </cell>
        </row>
        <row r="1641">
          <cell r="A1641" t="str">
            <v>09.08.086</v>
          </cell>
          <cell r="B1641" t="str">
            <v>ACIONADOR DO ALARME DE INCENDIO</v>
          </cell>
          <cell r="C1641" t="str">
            <v>UN</v>
          </cell>
          <cell r="D1641">
            <v>336.93</v>
          </cell>
          <cell r="E1641">
            <v>273.92682926829269</v>
          </cell>
          <cell r="F1641" t="str">
            <v>FDE Jan/26</v>
          </cell>
        </row>
        <row r="1642">
          <cell r="A1642" t="str">
            <v>09.08.087</v>
          </cell>
          <cell r="B1642" t="str">
            <v>SIRENE PARA ALARME DE EMERGENCIA- ELETRODUTO DE PVC</v>
          </cell>
          <cell r="C1642" t="str">
            <v>UN</v>
          </cell>
          <cell r="D1642">
            <v>167.26</v>
          </cell>
          <cell r="E1642">
            <v>135.98373983739836</v>
          </cell>
          <cell r="F1642" t="str">
            <v>FDE Jan/26</v>
          </cell>
        </row>
        <row r="1643">
          <cell r="A1643" t="str">
            <v>09.08.089</v>
          </cell>
          <cell r="B1643" t="str">
            <v>TOMADA 2P+T PADRAO NBR 14136, CORRENTE 20A-250V-ELETR.PVC RIGIDO</v>
          </cell>
          <cell r="C1643" t="str">
            <v>UN</v>
          </cell>
          <cell r="D1643">
            <v>245.24</v>
          </cell>
          <cell r="E1643">
            <v>199.38211382113823</v>
          </cell>
          <cell r="F1643" t="str">
            <v>FDE Jan/26</v>
          </cell>
        </row>
        <row r="1644">
          <cell r="A1644" t="str">
            <v>09.08.090</v>
          </cell>
          <cell r="B1644" t="str">
            <v>DETECTOR DE FUMAÇA OPTICO CONVENCIONAL-ELETROD.AÇO GALV.A QUENTE</v>
          </cell>
          <cell r="C1644" t="str">
            <v>UN</v>
          </cell>
          <cell r="D1644">
            <v>477.21</v>
          </cell>
          <cell r="E1644">
            <v>387.97560975609753</v>
          </cell>
          <cell r="F1644" t="str">
            <v>FDE Jan/26</v>
          </cell>
        </row>
        <row r="1645">
          <cell r="A1645" t="str">
            <v>09.08.091</v>
          </cell>
          <cell r="B1645" t="str">
            <v>ALARME DE EMERGENCIA AUDIOVISUAL  MONITORAMENTO ADMINISTRATIVO</v>
          </cell>
          <cell r="C1645" t="str">
            <v>UN</v>
          </cell>
          <cell r="D1645">
            <v>250.95</v>
          </cell>
          <cell r="E1645">
            <v>204.02439024390245</v>
          </cell>
          <cell r="F1645" t="str">
            <v>FDE Jan/26</v>
          </cell>
        </row>
        <row r="1646">
          <cell r="A1646" t="str">
            <v>09.08.092</v>
          </cell>
          <cell r="B1646" t="str">
            <v>PONTO SECO P/INSTALACAO DE SOM / TV /ALARME / LOGICA EM CONDULETE ALUMINIO 4X2 ELETRODUTO GALV.ELETROLITICA / PRE ZINCADO  Ø 3/4 (20MM) USO INTERNO APARENTE</v>
          </cell>
          <cell r="C1646" t="str">
            <v>UN</v>
          </cell>
          <cell r="D1646">
            <v>150.06</v>
          </cell>
          <cell r="E1646">
            <v>122</v>
          </cell>
          <cell r="F1646" t="str">
            <v>FDE Jan/26</v>
          </cell>
        </row>
        <row r="1647">
          <cell r="A1647" t="str">
            <v>09.08.093</v>
          </cell>
          <cell r="B1647" t="str">
            <v>ALARME DE EMERGENCIA AUDIOVISUAL COM BOTAO ACIONAMENTO MANUAL SANITARIO / VESTIARIO ACESSIVEL</v>
          </cell>
          <cell r="C1647" t="str">
            <v>UN</v>
          </cell>
          <cell r="D1647">
            <v>491.35</v>
          </cell>
          <cell r="E1647">
            <v>399.47154471544718</v>
          </cell>
          <cell r="F1647" t="str">
            <v>FDE Jan/26</v>
          </cell>
        </row>
        <row r="1648">
          <cell r="A1648" t="str">
            <v>09.08.094</v>
          </cell>
          <cell r="B1648" t="str">
            <v>CONJUNTO CAIXA PVC 4X2 RETANGULAR EMBUTIR  ELETRODUTO  PVC RÍGIDO
INCLUSIVE  SUPORTE ATE 3 MODULOS  E ESPELHO (PLACA)</v>
          </cell>
          <cell r="C1648" t="str">
            <v>UN</v>
          </cell>
          <cell r="D1648">
            <v>181.57</v>
          </cell>
          <cell r="E1648">
            <v>147.6178861788618</v>
          </cell>
          <cell r="F1648" t="str">
            <v>FDE Jan/26</v>
          </cell>
        </row>
        <row r="1649">
          <cell r="A1649" t="str">
            <v>09.08.095</v>
          </cell>
          <cell r="B1649" t="str">
            <v>CONJUNTO CAIXA PVC 4X4  QUADRADA EMBUTIR  ELETRODUTO  PVC RÍGIDO
INCLUSIVE  SUPORTE ATE 6 MODULOS  E ESPELHO (PLACA)</v>
          </cell>
          <cell r="C1649" t="str">
            <v>UN</v>
          </cell>
          <cell r="D1649">
            <v>192.61</v>
          </cell>
          <cell r="E1649">
            <v>156.59349593495935</v>
          </cell>
          <cell r="F1649" t="str">
            <v>FDE Jan/26</v>
          </cell>
        </row>
        <row r="1650">
          <cell r="A1650" t="str">
            <v>09.08.096</v>
          </cell>
          <cell r="B1650" t="str">
            <v>TOMADA INDUSTRIAL DE PAREDE 2P+T 32A 220/240V ESTANQUE IP65 ELETR AÇO GALV.A QUENTE</v>
          </cell>
          <cell r="C1650" t="str">
            <v>UN</v>
          </cell>
          <cell r="D1650">
            <v>1163.5</v>
          </cell>
          <cell r="E1650">
            <v>945.93495934959356</v>
          </cell>
          <cell r="F1650" t="str">
            <v>FDE Jan/26</v>
          </cell>
        </row>
        <row r="1651">
          <cell r="A1651" t="str">
            <v>09.08.097</v>
          </cell>
          <cell r="B1651" t="str">
            <v>CONJUNTO CAIXA PVC 4X2 RETANGULAR EMBUTIR  ELETRODUTO  PVC
CORRUGADO  INCLUSIVE  SUPORTE ATE 3 MODULOS  E ESPELHO (PLACA)</v>
          </cell>
          <cell r="C1651" t="str">
            <v>UN</v>
          </cell>
          <cell r="D1651">
            <v>158.88</v>
          </cell>
          <cell r="E1651">
            <v>129.17073170731706</v>
          </cell>
          <cell r="F1651" t="str">
            <v>FDE Jan/26</v>
          </cell>
        </row>
        <row r="1652">
          <cell r="A1652" t="str">
            <v>09.08.098</v>
          </cell>
          <cell r="B1652" t="str">
            <v>CONJUNTO CAIXA PVC 4X4  QUADRADA EMBUTIR  ELETRODUTO  PVC CORRUGADO
INCLUSIVE  SUPORTE ATE 6 MODULOS  E ESPELHO (PLACA)</v>
          </cell>
          <cell r="C1652" t="str">
            <v>UN</v>
          </cell>
          <cell r="D1652">
            <v>169.92</v>
          </cell>
          <cell r="E1652">
            <v>138.14634146341461</v>
          </cell>
          <cell r="F1652" t="str">
            <v>FDE Jan/26</v>
          </cell>
        </row>
        <row r="1653">
          <cell r="A1653" t="str">
            <v>09.08.099</v>
          </cell>
          <cell r="B1653" t="str">
            <v>SERVICOS DE INTERRUPTORES E TOMADAS</v>
          </cell>
          <cell r="C1653" t="str">
            <v>MV</v>
          </cell>
          <cell r="D1653">
            <v>710.02</v>
          </cell>
          <cell r="E1653">
            <v>577.2520325203252</v>
          </cell>
          <cell r="F1653" t="str">
            <v>FDE Jan/26</v>
          </cell>
        </row>
        <row r="1654">
          <cell r="A1654" t="str">
            <v>09.08.100</v>
          </cell>
          <cell r="B1654" t="str">
            <v>TAMPO CEGO  PARA MODULO VAGO</v>
          </cell>
          <cell r="C1654" t="str">
            <v>UN</v>
          </cell>
          <cell r="D1654">
            <v>4.87</v>
          </cell>
          <cell r="E1654">
            <v>3.9593495934959351</v>
          </cell>
          <cell r="F1654" t="str">
            <v>FDE Jan/26</v>
          </cell>
        </row>
        <row r="1655">
          <cell r="A1655" t="str">
            <v>09.08.101</v>
          </cell>
          <cell r="B1655" t="str">
            <v>PLACA CEGA 4X2 BRANCO ENCAIXE PRESSAO INCLUSIVE SUPORTE  DE FIXAÇAO</v>
          </cell>
          <cell r="C1655" t="str">
            <v>UN</v>
          </cell>
          <cell r="D1655">
            <v>15.27</v>
          </cell>
          <cell r="E1655">
            <v>12.414634146341463</v>
          </cell>
          <cell r="F1655" t="str">
            <v>FDE Jan/26</v>
          </cell>
        </row>
        <row r="1656">
          <cell r="A1656" t="str">
            <v>09.08.102</v>
          </cell>
          <cell r="B1656" t="str">
            <v>PLACA CEGA 4X4 BRANCO ENCAIXE PRESSAO INCLUSIVE SUPORTE  DE FIXAÇAO</v>
          </cell>
          <cell r="C1656" t="str">
            <v>UN</v>
          </cell>
          <cell r="D1656">
            <v>25.43</v>
          </cell>
          <cell r="E1656">
            <v>20.674796747967481</v>
          </cell>
          <cell r="F1656" t="str">
            <v>FDE Jan/26</v>
          </cell>
        </row>
        <row r="1657">
          <cell r="A1657" t="str">
            <v>09.08.103</v>
          </cell>
          <cell r="B1657" t="str">
            <v>INTERRUPTOR 10A 250V  MODULO 1 TECLA MONOPOLAR  E CABO FLEXIVEL</v>
          </cell>
          <cell r="C1657" t="str">
            <v>UN</v>
          </cell>
          <cell r="D1657">
            <v>41.84</v>
          </cell>
          <cell r="E1657">
            <v>34.016260162601633</v>
          </cell>
          <cell r="F1657" t="str">
            <v>FDE Jan/26</v>
          </cell>
        </row>
        <row r="1658">
          <cell r="A1658" t="str">
            <v>09.08.104</v>
          </cell>
          <cell r="B1658" t="str">
            <v>INTERRUPTOR 10A 250V  MODULO 1 TECLA MONOPOLAR PARALELO E CABO FLEXIVEL</v>
          </cell>
          <cell r="C1658" t="str">
            <v>UN</v>
          </cell>
          <cell r="D1658">
            <v>87.32</v>
          </cell>
          <cell r="E1658">
            <v>70.99186991869918</v>
          </cell>
          <cell r="F1658" t="str">
            <v>FDE Jan/26</v>
          </cell>
        </row>
        <row r="1659">
          <cell r="A1659" t="str">
            <v>09.08.105</v>
          </cell>
          <cell r="B1659" t="str">
            <v>INTERRUPTOR 10A 250V  MODULO 1 TECLA BIPOLAR E CABO FLEXIVEL</v>
          </cell>
          <cell r="C1659" t="str">
            <v>UN</v>
          </cell>
          <cell r="D1659">
            <v>123.64</v>
          </cell>
          <cell r="E1659">
            <v>100.52032520325203</v>
          </cell>
          <cell r="F1659" t="str">
            <v>FDE Jan/26</v>
          </cell>
        </row>
        <row r="1660">
          <cell r="A1660" t="str">
            <v>09.08.106</v>
          </cell>
          <cell r="B1660" t="str">
            <v>INTERRUPTOR 10A 250V  MODULO 1 TECLA  BIPOLAR PARALELO E CABO FLEXIVEL</v>
          </cell>
          <cell r="C1660" t="str">
            <v>UN</v>
          </cell>
          <cell r="D1660">
            <v>181.16</v>
          </cell>
          <cell r="E1660">
            <v>147.28455284552845</v>
          </cell>
          <cell r="F1660" t="str">
            <v>FDE Jan/26</v>
          </cell>
        </row>
        <row r="1661">
          <cell r="A1661" t="str">
            <v>09.08.107</v>
          </cell>
          <cell r="B1661" t="str">
            <v>PULSADOR CAMPAINHA / SIRENE  2A 25OV   MODULO 1 TECLA E CABO FLEXIVEL</v>
          </cell>
          <cell r="C1661" t="str">
            <v>UN</v>
          </cell>
          <cell r="D1661">
            <v>29.35</v>
          </cell>
          <cell r="E1661">
            <v>23.86178861788618</v>
          </cell>
          <cell r="F1661" t="str">
            <v>FDE Jan/26</v>
          </cell>
        </row>
        <row r="1662">
          <cell r="A1662" t="str">
            <v>09.09.011</v>
          </cell>
          <cell r="B1662" t="str">
            <v>IL-102 PROJETOR ANGULAR LÂMPADA LED &lt;=200 W C/DIFUSOR DE POLICARBONATO QUADRA DE ESPORTE COBERTA</v>
          </cell>
          <cell r="C1662" t="str">
            <v>UN</v>
          </cell>
          <cell r="D1662">
            <v>1637.98</v>
          </cell>
          <cell r="E1662">
            <v>1331.6910569105692</v>
          </cell>
          <cell r="F1662" t="str">
            <v>FDE Jan/26</v>
          </cell>
        </row>
        <row r="1663">
          <cell r="A1663" t="str">
            <v>09.09.014</v>
          </cell>
          <cell r="B1663" t="str">
            <v>IL-103  ARANDELA PARA CIRCULAÇÕES COM LÂMPADA BULBO LED &lt;=13W.</v>
          </cell>
          <cell r="C1663" t="str">
            <v>UN</v>
          </cell>
          <cell r="D1663">
            <v>265.35000000000002</v>
          </cell>
          <cell r="E1663">
            <v>215.73170731707319</v>
          </cell>
          <cell r="F1663" t="str">
            <v>FDE Jan/26</v>
          </cell>
        </row>
        <row r="1664">
          <cell r="A1664" t="str">
            <v>09.09.018</v>
          </cell>
          <cell r="B1664" t="str">
            <v>IL-104  ARANDELA ALUMÍNIO INCLINADA 45º BLINDADA LÂMPADA BULBO LED &lt;= 13W</v>
          </cell>
          <cell r="C1664" t="str">
            <v>UN</v>
          </cell>
          <cell r="D1664">
            <v>407.65</v>
          </cell>
          <cell r="E1664">
            <v>331.42276422764229</v>
          </cell>
          <cell r="F1664" t="str">
            <v>FDE Jan/26</v>
          </cell>
        </row>
        <row r="1665">
          <cell r="A1665" t="str">
            <v>09.09.024</v>
          </cell>
          <cell r="B1665" t="str">
            <v>IL-96 LUMINÁRIA LED QUADRADA DE SOBREPOR DIMERIZÁVEL COM DIFUSOR
TRANSLÚCIDO &lt;= 40W</v>
          </cell>
          <cell r="C1665" t="str">
            <v>UN</v>
          </cell>
          <cell r="D1665">
            <v>729.08</v>
          </cell>
          <cell r="E1665">
            <v>592.7479674796748</v>
          </cell>
          <cell r="F1665" t="str">
            <v>FDE Jan/26</v>
          </cell>
        </row>
        <row r="1666">
          <cell r="A1666" t="str">
            <v>09.09.025</v>
          </cell>
          <cell r="B1666" t="str">
            <v>IL-13 REFLETOR PARA LAMPADA DE VAPOR METÁLICO 70W</v>
          </cell>
          <cell r="C1666" t="str">
            <v>UN</v>
          </cell>
          <cell r="D1666">
            <v>728.79</v>
          </cell>
          <cell r="E1666">
            <v>592.51219512195121</v>
          </cell>
          <cell r="F1666" t="str">
            <v>FDE Jan/26</v>
          </cell>
        </row>
        <row r="1667">
          <cell r="A1667" t="str">
            <v>09.09.026</v>
          </cell>
          <cell r="B1667" t="str">
            <v>IL-14 REFLETOR COM GRADE PARA LAMPADA DE VAPOR METÁLICO 70 W</v>
          </cell>
          <cell r="C1667" t="str">
            <v>UN</v>
          </cell>
          <cell r="D1667">
            <v>778.34</v>
          </cell>
          <cell r="E1667">
            <v>632.79674796747975</v>
          </cell>
          <cell r="F1667" t="str">
            <v>FDE Jan/26</v>
          </cell>
        </row>
        <row r="1668">
          <cell r="A1668" t="str">
            <v>09.09.030</v>
          </cell>
          <cell r="B1668" t="str">
            <v>LUMINÁRIA SOBREPOR  LED TUBULAR VIDRO 1X18W TEMPERATURA DE COR 4000ºK</v>
          </cell>
          <cell r="C1668" t="str">
            <v>UN</v>
          </cell>
          <cell r="D1668">
            <v>156.61000000000001</v>
          </cell>
          <cell r="E1668">
            <v>127.32520325203254</v>
          </cell>
          <cell r="F1668" t="str">
            <v>FDE Jan/26</v>
          </cell>
        </row>
        <row r="1669">
          <cell r="A1669" t="str">
            <v>09.09.034</v>
          </cell>
          <cell r="B1669" t="str">
            <v>IL-42 LUMINARIA C/ DIFUSOR TRANSPARENTE P/ LAMPADA FLUOR (2X32W)</v>
          </cell>
          <cell r="C1669" t="str">
            <v>UN</v>
          </cell>
          <cell r="D1669">
            <v>333.18</v>
          </cell>
          <cell r="E1669">
            <v>270.8780487804878</v>
          </cell>
          <cell r="F1669" t="str">
            <v>FDE Jan/26</v>
          </cell>
        </row>
        <row r="1670">
          <cell r="A1670" t="str">
            <v>09.09.036</v>
          </cell>
          <cell r="B1670" t="str">
            <v>IL-57 REFLETOR C/ GRADE P/ VAPOR MET 150W</v>
          </cell>
          <cell r="C1670" t="str">
            <v>UN</v>
          </cell>
          <cell r="D1670">
            <v>1081.32</v>
          </cell>
          <cell r="E1670">
            <v>879.1219512195122</v>
          </cell>
          <cell r="F1670" t="str">
            <v>FDE Jan/26</v>
          </cell>
        </row>
        <row r="1671">
          <cell r="A1671" t="str">
            <v>09.09.037</v>
          </cell>
          <cell r="B1671" t="str">
            <v>IL-58 ILUMINACAO P/ QUADRA DE ESP. COB. LAMP. VAPOR METALICO (1X250W)</v>
          </cell>
          <cell r="C1671" t="str">
            <v>UN</v>
          </cell>
          <cell r="D1671">
            <v>1167.25</v>
          </cell>
          <cell r="E1671">
            <v>948.98373983739839</v>
          </cell>
          <cell r="F1671" t="str">
            <v>FDE Jan/26</v>
          </cell>
        </row>
        <row r="1672">
          <cell r="A1672" t="str">
            <v>09.09.038</v>
          </cell>
          <cell r="B1672" t="str">
            <v>IL-90 LUMINÁRIA LED DE SOBREPOR C/DIFUSOR TRANSLÚCIDO &lt;= 39W</v>
          </cell>
          <cell r="C1672" t="str">
            <v>UN</v>
          </cell>
          <cell r="D1672">
            <v>404.71</v>
          </cell>
          <cell r="E1672">
            <v>329.03252032520322</v>
          </cell>
          <cell r="F1672" t="str">
            <v>FDE Jan/26</v>
          </cell>
        </row>
        <row r="1673">
          <cell r="A1673" t="str">
            <v>09.09.039</v>
          </cell>
          <cell r="B1673" t="str">
            <v>IL-94 LUMINÁRIA LED QUADRADA DE SOBREPOR C/DIFUSOR TRANSLÚCIDO &lt;= 40W</v>
          </cell>
          <cell r="C1673" t="str">
            <v>UN</v>
          </cell>
          <cell r="D1673">
            <v>571.34</v>
          </cell>
          <cell r="E1673">
            <v>464.50406504065046</v>
          </cell>
          <cell r="F1673" t="str">
            <v>FDE Jan/26</v>
          </cell>
        </row>
        <row r="1674">
          <cell r="A1674" t="str">
            <v>09.09.040</v>
          </cell>
          <cell r="B1674" t="str">
            <v>IL-89 LUMINÁRIA LED DE EMBUTIR COM DIFUSOR TRANSLÚCIDO  &lt;= 24W</v>
          </cell>
          <cell r="C1674" t="str">
            <v>UN</v>
          </cell>
          <cell r="D1674">
            <v>359.78</v>
          </cell>
          <cell r="E1674">
            <v>292.5040650406504</v>
          </cell>
          <cell r="F1674" t="str">
            <v>FDE Jan/26</v>
          </cell>
        </row>
        <row r="1675">
          <cell r="A1675" t="str">
            <v>09.09.041</v>
          </cell>
          <cell r="B1675" t="str">
            <v>IL-88 LUMINÁRIA LED DE SOBREPOR C/DIFUSOR TRANSLÚCIDO &lt;=24W</v>
          </cell>
          <cell r="C1675" t="str">
            <v>UN</v>
          </cell>
          <cell r="D1675">
            <v>410.53</v>
          </cell>
          <cell r="E1675">
            <v>333.76422764227641</v>
          </cell>
          <cell r="F1675" t="str">
            <v>FDE Jan/26</v>
          </cell>
        </row>
        <row r="1676">
          <cell r="A1676" t="str">
            <v>09.09.043</v>
          </cell>
          <cell r="B1676" t="str">
            <v>IL-91 LUMINÁRIA LED DE EMBUTIR COM DIFUSOR TRANSLÚCIDO &lt;= 39W</v>
          </cell>
          <cell r="C1676" t="str">
            <v>UN</v>
          </cell>
          <cell r="D1676">
            <v>209.83</v>
          </cell>
          <cell r="E1676">
            <v>170.59349593495935</v>
          </cell>
          <cell r="F1676" t="str">
            <v>FDE Jan/26</v>
          </cell>
        </row>
        <row r="1677">
          <cell r="A1677" t="str">
            <v>09.09.044</v>
          </cell>
          <cell r="B1677" t="str">
            <v>IL-05 ARANDELA BLINDADA</v>
          </cell>
          <cell r="C1677" t="str">
            <v>UN</v>
          </cell>
          <cell r="D1677">
            <v>590.87</v>
          </cell>
          <cell r="E1677">
            <v>480.3821138211382</v>
          </cell>
          <cell r="F1677" t="str">
            <v>FDE Jan/26</v>
          </cell>
        </row>
        <row r="1678">
          <cell r="A1678" t="str">
            <v>09.09.045</v>
          </cell>
          <cell r="B1678" t="str">
            <v>LUMINARIA DE LED TUBULAR DRIVER INTEGRADO C=594MM H=72MM  PARA FIXAÇAO NO PERFILADO COM DIFUSOR ACRILICO TRANSPARENTE - USO EXCLUSIV SALA DE INOVAÇÃO</v>
          </cell>
          <cell r="C1678" t="str">
            <v>UN</v>
          </cell>
          <cell r="D1678">
            <v>383.32</v>
          </cell>
          <cell r="E1678">
            <v>311.64227642276421</v>
          </cell>
          <cell r="F1678" t="str">
            <v>FDE Jan/26</v>
          </cell>
        </row>
        <row r="1679">
          <cell r="A1679" t="str">
            <v>09.09.046</v>
          </cell>
          <cell r="B1679" t="str">
            <v>IL-59 ILUMINAÇÃO P/PASSAGEM COBERTA E CIRCULAÇÕES</v>
          </cell>
          <cell r="C1679" t="str">
            <v>UN</v>
          </cell>
          <cell r="D1679">
            <v>321.2</v>
          </cell>
          <cell r="E1679">
            <v>261.13821138211381</v>
          </cell>
          <cell r="F1679" t="str">
            <v>FDE Jan/26</v>
          </cell>
        </row>
        <row r="1680">
          <cell r="A1680" t="str">
            <v>09.09.047</v>
          </cell>
          <cell r="B1680" t="str">
            <v>IL-93LUMINÁRIA LED PENDENTE COM DIFUSOR TRANSLÚCIDO &lt;= 39W</v>
          </cell>
          <cell r="C1680" t="str">
            <v>UN</v>
          </cell>
          <cell r="D1680">
            <v>516.26</v>
          </cell>
          <cell r="E1680">
            <v>419.72357723577238</v>
          </cell>
          <cell r="F1680" t="str">
            <v>FDE Jan/26</v>
          </cell>
        </row>
        <row r="1681">
          <cell r="A1681" t="str">
            <v>09.09.048</v>
          </cell>
          <cell r="B1681" t="str">
            <v>IL-95 LUMINÁRIA LED QUADRADA DE EMBUTIR COM DIFUSOR TRANSLÚCIDO &lt;= 40W</v>
          </cell>
          <cell r="C1681" t="str">
            <v>UN</v>
          </cell>
          <cell r="D1681">
            <v>559.16</v>
          </cell>
          <cell r="E1681">
            <v>454.60162601626013</v>
          </cell>
          <cell r="F1681" t="str">
            <v>FDE Jan/26</v>
          </cell>
        </row>
        <row r="1682">
          <cell r="A1682" t="str">
            <v>09.09.049</v>
          </cell>
          <cell r="B1682" t="str">
            <v>IL-97 LUMINÁRIA LED  QUADRADA DIMERIZÁVEL DE EMBUTIR COM DIFUSOR TRANSLÚCIDO &lt;= 40W</v>
          </cell>
          <cell r="C1682" t="str">
            <v>UN</v>
          </cell>
          <cell r="D1682">
            <v>668.39</v>
          </cell>
          <cell r="E1682">
            <v>543.40650406504062</v>
          </cell>
          <cell r="F1682" t="str">
            <v>FDE Jan/26</v>
          </cell>
        </row>
        <row r="1683">
          <cell r="A1683" t="str">
            <v>09.09.051</v>
          </cell>
          <cell r="B1683" t="str">
            <v>IL-44 LUMINARIA PARA LAMPADA FLUORESCENTE (1X32W)</v>
          </cell>
          <cell r="C1683" t="str">
            <v>UN</v>
          </cell>
          <cell r="D1683">
            <v>217.2</v>
          </cell>
          <cell r="E1683">
            <v>176.58536585365852</v>
          </cell>
          <cell r="F1683" t="str">
            <v>FDE Jan/26</v>
          </cell>
        </row>
        <row r="1684">
          <cell r="A1684" t="str">
            <v>09.09.052</v>
          </cell>
          <cell r="B1684" t="str">
            <v>IL-45 LUMINARIA PARA LAMPADA FLUORESCENTE (2X32W)</v>
          </cell>
          <cell r="C1684" t="str">
            <v>UN</v>
          </cell>
          <cell r="D1684">
            <v>312.66000000000003</v>
          </cell>
          <cell r="E1684">
            <v>254.19512195121953</v>
          </cell>
          <cell r="F1684" t="str">
            <v>FDE Jan/26</v>
          </cell>
        </row>
        <row r="1685">
          <cell r="A1685" t="str">
            <v>09.09.055</v>
          </cell>
          <cell r="B1685" t="str">
            <v>IL-48 LUMINARIA ABERTA C/ REFLETOR E PEND P/FLUOR (2X32W)</v>
          </cell>
          <cell r="C1685" t="str">
            <v>UN</v>
          </cell>
          <cell r="D1685">
            <v>523.14</v>
          </cell>
          <cell r="E1685">
            <v>425.3170731707317</v>
          </cell>
          <cell r="F1685" t="str">
            <v>FDE Jan/26</v>
          </cell>
        </row>
        <row r="1686">
          <cell r="A1686" t="str">
            <v>09.09.057</v>
          </cell>
          <cell r="B1686" t="str">
            <v>LUMINÁRIA SOBREPOR  LED TUBULAR VIDRO 2X18W TEMPERATURA DE COR 4000ºK</v>
          </cell>
          <cell r="C1686" t="str">
            <v>UN</v>
          </cell>
          <cell r="D1686">
            <v>195.5</v>
          </cell>
          <cell r="E1686">
            <v>158.9430894308943</v>
          </cell>
          <cell r="F1686" t="str">
            <v>FDE Jan/26</v>
          </cell>
        </row>
        <row r="1687">
          <cell r="A1687" t="str">
            <v>09.09.058</v>
          </cell>
          <cell r="B1687" t="str">
            <v>IL-86 LUMINÁRIA LED HERMÉTICA DE SOBREPOR C/DIFUSOR TRANSLÚCIDO &lt;= 36W</v>
          </cell>
          <cell r="C1687" t="str">
            <v>UN</v>
          </cell>
          <cell r="D1687">
            <v>433.32</v>
          </cell>
          <cell r="E1687">
            <v>352.29268292682929</v>
          </cell>
          <cell r="F1687" t="str">
            <v>FDE Jan/26</v>
          </cell>
        </row>
        <row r="1688">
          <cell r="A1688" t="str">
            <v>09.09.059</v>
          </cell>
          <cell r="B1688" t="str">
            <v>IL-87 LUMINÁRIA LED HERMÉTICA DE SOBREPOR C/DIFUSOR TRANSLÚCIDO &lt;= 50W</v>
          </cell>
          <cell r="C1688" t="str">
            <v>UN</v>
          </cell>
          <cell r="D1688">
            <v>496.28</v>
          </cell>
          <cell r="E1688">
            <v>403.47967479674793</v>
          </cell>
          <cell r="F1688" t="str">
            <v>FDE Jan/26</v>
          </cell>
        </row>
        <row r="1689">
          <cell r="A1689" t="str">
            <v>09.09.060</v>
          </cell>
          <cell r="B1689" t="str">
            <v>IL-60 LUMINARIA DE SOBREPOR C/REFLETOR E ALETAS P/LAMP.FLUORESCENTE
(2X32W)</v>
          </cell>
          <cell r="C1689" t="str">
            <v>UN</v>
          </cell>
          <cell r="D1689">
            <v>437.03</v>
          </cell>
          <cell r="E1689">
            <v>355.3089430894309</v>
          </cell>
          <cell r="F1689" t="str">
            <v>FDE Jan/26</v>
          </cell>
        </row>
        <row r="1690">
          <cell r="A1690" t="str">
            <v>09.09.065</v>
          </cell>
          <cell r="B1690" t="str">
            <v>IL-67 LUMINÁRIA DE EMBUTIR C/REFLETOR SEM ALETAS (2X32W)</v>
          </cell>
          <cell r="C1690" t="str">
            <v>UN</v>
          </cell>
          <cell r="D1690">
            <v>358.64</v>
          </cell>
          <cell r="E1690">
            <v>291.57723577235771</v>
          </cell>
          <cell r="F1690" t="str">
            <v>FDE Jan/26</v>
          </cell>
        </row>
        <row r="1691">
          <cell r="A1691" t="str">
            <v>09.09.067</v>
          </cell>
          <cell r="B1691" t="str">
            <v>IL-98 LUMINÁRIA LED SUSPENSA &lt;=  68W Ø 190MM</v>
          </cell>
          <cell r="C1691" t="str">
            <v>UN</v>
          </cell>
          <cell r="D1691">
            <v>512.29</v>
          </cell>
          <cell r="E1691">
            <v>416.4959349593496</v>
          </cell>
          <cell r="F1691" t="str">
            <v>FDE Jan/26</v>
          </cell>
        </row>
        <row r="1692">
          <cell r="A1692" t="str">
            <v>09.09.069</v>
          </cell>
          <cell r="B1692" t="str">
            <v>IL-69 LUMINARIA C/DIFUSOR TRANSLUCIDO P/LAMPADAS FLUOR. (2X32W)</v>
          </cell>
          <cell r="C1692" t="str">
            <v>UN</v>
          </cell>
          <cell r="D1692">
            <v>380.84</v>
          </cell>
          <cell r="E1692">
            <v>309.6260162601626</v>
          </cell>
          <cell r="F1692" t="str">
            <v>FDE Jan/26</v>
          </cell>
        </row>
        <row r="1693">
          <cell r="A1693" t="str">
            <v>09.09.072</v>
          </cell>
          <cell r="B1693" t="str">
            <v>IL-72 LUMINARIA PRISMATICA TRANSP.P/LAMPADA A VAPOR METALICO (250W)</v>
          </cell>
          <cell r="C1693" t="str">
            <v>UN</v>
          </cell>
          <cell r="D1693">
            <v>594.5</v>
          </cell>
          <cell r="E1693">
            <v>483.33333333333331</v>
          </cell>
          <cell r="F1693" t="str">
            <v>FDE Jan/26</v>
          </cell>
        </row>
        <row r="1694">
          <cell r="A1694" t="str">
            <v>09.09.076</v>
          </cell>
          <cell r="B1694" t="str">
            <v>IL-99 LUMINÁRIA LED SUSPENSA &lt;= 150W  Ø 270 MM INSTALAÇÃO ACIMA DE 5M</v>
          </cell>
          <cell r="C1694" t="str">
            <v>UN</v>
          </cell>
          <cell r="D1694">
            <v>1088.82</v>
          </cell>
          <cell r="E1694">
            <v>885.21951219512187</v>
          </cell>
          <cell r="F1694" t="str">
            <v>FDE Jan/26</v>
          </cell>
        </row>
        <row r="1695">
          <cell r="A1695" t="str">
            <v>09.09.083</v>
          </cell>
          <cell r="B1695" t="str">
            <v>IL-83 ILUMINAÇÃO AUTONOMA DE EMERGÊNCIA - LED</v>
          </cell>
          <cell r="C1695" t="str">
            <v>UN</v>
          </cell>
          <cell r="D1695">
            <v>78.459999999999994</v>
          </cell>
          <cell r="E1695">
            <v>63.788617886178855</v>
          </cell>
          <cell r="F1695" t="str">
            <v>FDE Jan/26</v>
          </cell>
        </row>
        <row r="1696">
          <cell r="A1696" t="str">
            <v>09.09.084</v>
          </cell>
          <cell r="B1696" t="str">
            <v>IL-99 LUMINÁRIA LED SUSPENSA &lt;= 150W  Ø 450 MM INSTALAÇÃO ACIMA DE 5M</v>
          </cell>
          <cell r="C1696" t="str">
            <v>UN</v>
          </cell>
          <cell r="D1696">
            <v>2374.3000000000002</v>
          </cell>
          <cell r="E1696">
            <v>1930.3252032520327</v>
          </cell>
          <cell r="F1696" t="str">
            <v>FDE Jan/26</v>
          </cell>
        </row>
        <row r="1697">
          <cell r="A1697" t="str">
            <v>09.09.085</v>
          </cell>
          <cell r="B1697" t="str">
            <v>IL-92 LUMINÁRIA LED PENDENTE COM DIFUSOR TRANSLÚCIDO &lt;= 24W</v>
          </cell>
          <cell r="C1697" t="str">
            <v>UN</v>
          </cell>
          <cell r="D1697">
            <v>520.25</v>
          </cell>
          <cell r="E1697">
            <v>422.96747967479678</v>
          </cell>
          <cell r="F1697" t="str">
            <v>FDE Jan/26</v>
          </cell>
        </row>
        <row r="1698">
          <cell r="A1698" t="str">
            <v>09.09.086</v>
          </cell>
          <cell r="B1698" t="str">
            <v>IL-98 LUMINÁRIA LED SUSPENSA &lt;= 68W  Ø 385 MM .
.</v>
          </cell>
          <cell r="C1698" t="str">
            <v>UN</v>
          </cell>
          <cell r="D1698">
            <v>2010.15</v>
          </cell>
          <cell r="E1698">
            <v>1634.268292682927</v>
          </cell>
          <cell r="F1698" t="str">
            <v>FDE Jan/26</v>
          </cell>
        </row>
        <row r="1699">
          <cell r="A1699" t="str">
            <v>09.09.099</v>
          </cell>
          <cell r="B1699" t="str">
            <v>SERVICOS DE ILUMINACAO</v>
          </cell>
          <cell r="C1699" t="str">
            <v>MV</v>
          </cell>
          <cell r="D1699">
            <v>710.02</v>
          </cell>
          <cell r="E1699">
            <v>577.2520325203252</v>
          </cell>
          <cell r="F1699" t="str">
            <v>FDE Jan/26</v>
          </cell>
        </row>
        <row r="1700">
          <cell r="A1700" t="str">
            <v>09.10.002</v>
          </cell>
          <cell r="B1700" t="str">
            <v>CENTRO DE LUZ EM CAIXA FM - ELETROD PVC Ø 25MM FLEXIVEL NBR 15465</v>
          </cell>
          <cell r="C1700" t="str">
            <v>UN</v>
          </cell>
          <cell r="D1700">
            <v>293.33999999999997</v>
          </cell>
          <cell r="E1700">
            <v>238.48780487804876</v>
          </cell>
          <cell r="F1700" t="str">
            <v>FDE Jan/26</v>
          </cell>
        </row>
        <row r="1701">
          <cell r="A1701" t="str">
            <v>09.10.003</v>
          </cell>
          <cell r="B1701" t="str">
            <v>CENTRO DE LUZ EM CAIXA FM ELETRODUTO DE PVC</v>
          </cell>
          <cell r="C1701" t="str">
            <v>UN</v>
          </cell>
          <cell r="D1701">
            <v>341.53</v>
          </cell>
          <cell r="E1701">
            <v>277.66666666666663</v>
          </cell>
          <cell r="F1701" t="str">
            <v>FDE Jan/26</v>
          </cell>
        </row>
        <row r="1702">
          <cell r="A1702" t="str">
            <v>09.10.011</v>
          </cell>
          <cell r="B1702" t="str">
            <v>CENTRO DE LUZ EM CONDULETE-ELETRODUTO DE PVC</v>
          </cell>
          <cell r="C1702" t="str">
            <v>UN</v>
          </cell>
          <cell r="D1702">
            <v>350.9</v>
          </cell>
          <cell r="E1702">
            <v>285.28455284552842</v>
          </cell>
          <cell r="F1702" t="str">
            <v>FDE Jan/26</v>
          </cell>
        </row>
        <row r="1703">
          <cell r="A1703" t="str">
            <v>09.10.013</v>
          </cell>
          <cell r="B1703" t="str">
            <v>CENTRO DE LUZ EM CONDULETE - ELETROD PVC Ø 25MM FLEXIVEL NBR 15465</v>
          </cell>
          <cell r="C1703" t="str">
            <v>UN</v>
          </cell>
          <cell r="D1703">
            <v>312.01</v>
          </cell>
          <cell r="E1703">
            <v>253.66666666666666</v>
          </cell>
          <cell r="F1703" t="str">
            <v>FDE Jan/26</v>
          </cell>
        </row>
        <row r="1704">
          <cell r="A1704" t="str">
            <v>09.10.020</v>
          </cell>
          <cell r="B1704" t="str">
            <v>PROLONGADOR CAIXA DE PASSAGEM PLASTICA  LAJE DE CONCRETO</v>
          </cell>
          <cell r="C1704" t="str">
            <v>UN</v>
          </cell>
          <cell r="D1704">
            <v>15.2</v>
          </cell>
          <cell r="E1704">
            <v>12.357723577235772</v>
          </cell>
          <cell r="F1704" t="str">
            <v>FDE Jan/26</v>
          </cell>
        </row>
        <row r="1705">
          <cell r="A1705" t="str">
            <v>09.10.021</v>
          </cell>
          <cell r="B1705" t="str">
            <v>CENTRO DE LUZ EM PERFILADOS-CAIXA FM</v>
          </cell>
          <cell r="C1705" t="str">
            <v>UN</v>
          </cell>
          <cell r="D1705">
            <v>351.59</v>
          </cell>
          <cell r="E1705">
            <v>285.84552845528452</v>
          </cell>
          <cell r="F1705" t="str">
            <v>FDE Jan/26</v>
          </cell>
        </row>
        <row r="1706">
          <cell r="A1706" t="str">
            <v>09.10.023</v>
          </cell>
          <cell r="B1706" t="str">
            <v>CENTRO DE LUZ EM PERFILADO-TOMADA DE LIGACAO - ELETROD PVC Ø 25MM FLEXIVEL NBR 15465</v>
          </cell>
          <cell r="C1706" t="str">
            <v>UN</v>
          </cell>
          <cell r="D1706">
            <v>459.69</v>
          </cell>
          <cell r="E1706">
            <v>373.73170731707319</v>
          </cell>
          <cell r="F1706" t="str">
            <v>FDE Jan/26</v>
          </cell>
        </row>
        <row r="1707">
          <cell r="A1707" t="str">
            <v>09.10.024</v>
          </cell>
          <cell r="B1707" t="str">
            <v>CENTRO DE LUZ EM PERFILADO-TOMADA DE LIGACAO - ELETRODUTO DE PVC</v>
          </cell>
          <cell r="C1707" t="str">
            <v>UN</v>
          </cell>
          <cell r="D1707">
            <v>462.93</v>
          </cell>
          <cell r="E1707">
            <v>376.36585365853659</v>
          </cell>
          <cell r="F1707" t="str">
            <v>FDE Jan/26</v>
          </cell>
        </row>
        <row r="1708">
          <cell r="A1708" t="str">
            <v>09.10.026</v>
          </cell>
          <cell r="B1708" t="str">
            <v>CENTRO DE LUZ EM CONDULETE ALUMINIO 4X2 ELETRODUTO GALV.ELETROLITICA / PRE ZINCADO  Ø 3/4 (20MM) USO INTERNO APARENTE</v>
          </cell>
          <cell r="C1708" t="str">
            <v>UN</v>
          </cell>
          <cell r="D1708">
            <v>169.36</v>
          </cell>
          <cell r="E1708">
            <v>137.69105691056913</v>
          </cell>
          <cell r="F1708" t="str">
            <v>FDE Jan/26</v>
          </cell>
        </row>
        <row r="1709">
          <cell r="A1709" t="str">
            <v>09.10.027</v>
          </cell>
          <cell r="B1709" t="str">
            <v>CENTRO DE LUZ CAIXA DE PASSAGEM PLASTICA SEXTAVADA COM TAMPA LAJE DE CONCRETO</v>
          </cell>
          <cell r="C1709" t="str">
            <v>UN</v>
          </cell>
          <cell r="D1709">
            <v>284.77</v>
          </cell>
          <cell r="E1709">
            <v>231.52032520325201</v>
          </cell>
          <cell r="F1709" t="str">
            <v>FDE Jan/26</v>
          </cell>
        </row>
        <row r="1710">
          <cell r="A1710" t="str">
            <v>09.10.028</v>
          </cell>
          <cell r="B1710" t="str">
            <v>CENTRO DE LUZ CAIXA DE PASSAGEM PLASTICA OCTAGONAL COM TAMPA LAJE DE CONCRETO</v>
          </cell>
          <cell r="C1710" t="str">
            <v>UN</v>
          </cell>
          <cell r="D1710">
            <v>285.39999999999998</v>
          </cell>
          <cell r="E1710">
            <v>232.03252032520325</v>
          </cell>
          <cell r="F1710" t="str">
            <v>FDE Jan/26</v>
          </cell>
        </row>
        <row r="1711">
          <cell r="A1711" t="str">
            <v>09.10.029</v>
          </cell>
          <cell r="B1711" t="str">
            <v>CENTRO DE LUZ CAIXA DE PASSAGEM  PLASTICA DECAGONAL COM TAMPA LAJE DE CONCRETO</v>
          </cell>
          <cell r="C1711" t="str">
            <v>UN</v>
          </cell>
          <cell r="D1711">
            <v>286.05</v>
          </cell>
          <cell r="E1711">
            <v>232.5609756097561</v>
          </cell>
          <cell r="F1711" t="str">
            <v>FDE Jan/26</v>
          </cell>
        </row>
        <row r="1712">
          <cell r="A1712" t="str">
            <v>09.10.030</v>
          </cell>
          <cell r="B1712" t="str">
            <v>SENSOR DE PRESENÇA INTERNO</v>
          </cell>
          <cell r="C1712" t="str">
            <v>UN</v>
          </cell>
          <cell r="D1712">
            <v>118.31</v>
          </cell>
          <cell r="E1712">
            <v>96.1869918699187</v>
          </cell>
          <cell r="F1712" t="str">
            <v>FDE Jan/26</v>
          </cell>
        </row>
        <row r="1713">
          <cell r="A1713" t="str">
            <v>09.10.099</v>
          </cell>
          <cell r="B1713" t="str">
            <v>SERVICOS DE CENTROS DE LUZ</v>
          </cell>
          <cell r="C1713" t="str">
            <v>MV</v>
          </cell>
          <cell r="D1713">
            <v>710.02</v>
          </cell>
          <cell r="E1713">
            <v>577.2520325203252</v>
          </cell>
          <cell r="F1713" t="str">
            <v>FDE Jan/26</v>
          </cell>
        </row>
        <row r="1714">
          <cell r="A1714" t="str">
            <v>09.11.003</v>
          </cell>
          <cell r="B1714" t="str">
            <v>IL-105 SINALIZADOR DE OBSTÁCULOS TOPO DE EDIFÍCIO / RESERVATÓRIO  COM
LÂMPADA BULBO LED &lt;= 11W.</v>
          </cell>
          <cell r="C1714" t="str">
            <v>UN</v>
          </cell>
          <cell r="D1714">
            <v>437.91</v>
          </cell>
          <cell r="E1714">
            <v>356.02439024390247</v>
          </cell>
          <cell r="F1714" t="str">
            <v>FDE Jan/26</v>
          </cell>
        </row>
        <row r="1715">
          <cell r="A1715" t="str">
            <v>09.11.004</v>
          </cell>
          <cell r="B1715" t="str">
            <v>IL-106 LUMINÁRIA LED &lt;= 60 W APLICADA EM JARDINS E CIRCULAÇÕES POSTE METÁLICO H=3 M</v>
          </cell>
          <cell r="C1715" t="str">
            <v>UN</v>
          </cell>
          <cell r="D1715">
            <v>3445.09</v>
          </cell>
          <cell r="E1715">
            <v>2800.8861788617887</v>
          </cell>
          <cell r="F1715" t="str">
            <v>FDE Jan/26</v>
          </cell>
        </row>
        <row r="1716">
          <cell r="A1716" t="str">
            <v>09.11.007</v>
          </cell>
          <cell r="B1716" t="str">
            <v>IL-107 LUMINÁRIA LED &lt;=50 W APLICADA EM JARDINS E CIRCULAÇÕES  POSTE
METÁLICO H=4 M</v>
          </cell>
          <cell r="C1716" t="str">
            <v>UN</v>
          </cell>
          <cell r="D1716">
            <v>3111.04</v>
          </cell>
          <cell r="E1716">
            <v>2529.3008130081303</v>
          </cell>
          <cell r="F1716" t="str">
            <v>FDE Jan/26</v>
          </cell>
        </row>
        <row r="1717">
          <cell r="A1717" t="str">
            <v>09.11.008</v>
          </cell>
          <cell r="B1717" t="str">
            <v>IL-108 LUMINÁRIA LED &lt;= 70W  BRAÇO COM SAPATA INCLINAÇÃO 5º  AÇO
GALVANIZADO Ø 60,30MM</v>
          </cell>
          <cell r="C1717" t="str">
            <v>UN</v>
          </cell>
          <cell r="D1717">
            <v>953.41</v>
          </cell>
          <cell r="E1717">
            <v>775.130081300813</v>
          </cell>
          <cell r="F1717" t="str">
            <v>FDE Jan/26</v>
          </cell>
        </row>
        <row r="1718">
          <cell r="A1718" t="str">
            <v>09.11.009</v>
          </cell>
          <cell r="B1718" t="str">
            <v>IL-109 LUMINÁRIA LED &lt;=200 W  EM POSTE CIRCULAR  DE CONCRETO  H=11,00 M QUADRA ESPORTE DESCOBERTA</v>
          </cell>
          <cell r="C1718" t="str">
            <v>UN</v>
          </cell>
          <cell r="D1718">
            <v>6926.52</v>
          </cell>
          <cell r="E1718">
            <v>5631.3170731707323</v>
          </cell>
          <cell r="F1718" t="str">
            <v>FDE Jan/26</v>
          </cell>
        </row>
        <row r="1719">
          <cell r="A1719" t="str">
            <v>09.11.015</v>
          </cell>
          <cell r="B1719" t="str">
            <v>IL-111 LUMINÁRIA LED &lt;= 70 W  EM POSTE CIRCULAR DE CONCRETO H=7,00 M
ÁREAS EXTERNAS</v>
          </cell>
          <cell r="C1719" t="str">
            <v>UN</v>
          </cell>
          <cell r="D1719">
            <v>3965.41</v>
          </cell>
          <cell r="E1719">
            <v>3223.9105691056911</v>
          </cell>
          <cell r="F1719" t="str">
            <v>FDE Jan/26</v>
          </cell>
        </row>
        <row r="1720">
          <cell r="A1720" t="str">
            <v>09.11.016</v>
          </cell>
          <cell r="B1720" t="str">
            <v>IL-112 LUMINÁRIA LED &lt;= 70 W APLICADA ÁREAS EXTERNAS  POSTE METÁLICO H=6
M</v>
          </cell>
          <cell r="C1720" t="str">
            <v>UN</v>
          </cell>
          <cell r="D1720">
            <v>3589.48</v>
          </cell>
          <cell r="E1720">
            <v>2918.2764227642278</v>
          </cell>
          <cell r="F1720" t="str">
            <v>FDE Jan/26</v>
          </cell>
        </row>
        <row r="1721">
          <cell r="A1721" t="str">
            <v>09.11.022</v>
          </cell>
          <cell r="B1721" t="str">
            <v>IL-113  LUMINÁRIA LED &lt;=70 W (2X)   APLICADA ÁREAS EXTERNAS  EM POSTE METÁLICO H=6 M</v>
          </cell>
          <cell r="C1721" t="str">
            <v>UN</v>
          </cell>
          <cell r="D1721">
            <v>4252.47</v>
          </cell>
          <cell r="E1721">
            <v>3457.2926829268295</v>
          </cell>
          <cell r="F1721" t="str">
            <v>FDE Jan/26</v>
          </cell>
        </row>
        <row r="1722">
          <cell r="A1722" t="str">
            <v>09.11.026</v>
          </cell>
          <cell r="B1722" t="str">
            <v>IL-50 LUMINARIA VAPOR MET 2X250W C/ POSTE CONCR TUB 11M (QE)</v>
          </cell>
          <cell r="C1722" t="str">
            <v>UN</v>
          </cell>
          <cell r="D1722">
            <v>4664.54</v>
          </cell>
          <cell r="E1722">
            <v>3792.3089430894311</v>
          </cell>
          <cell r="F1722" t="str">
            <v>FDE Jan/26</v>
          </cell>
        </row>
        <row r="1723">
          <cell r="A1723" t="str">
            <v>09.11.028</v>
          </cell>
          <cell r="B1723" t="str">
            <v>IL-52 LUMINARIA P/ VAPOR DE SODIO 1X150W EM POSTE TUB 7M</v>
          </cell>
          <cell r="C1723" t="str">
            <v>UN</v>
          </cell>
          <cell r="D1723">
            <v>3457.43</v>
          </cell>
          <cell r="E1723">
            <v>2810.9186991869919</v>
          </cell>
          <cell r="F1723" t="str">
            <v>FDE Jan/26</v>
          </cell>
        </row>
        <row r="1724">
          <cell r="A1724" t="str">
            <v>09.11.035</v>
          </cell>
          <cell r="B1724" t="str">
            <v>IL-06 LUZ DE OBSTACULO COM LAMPADA</v>
          </cell>
          <cell r="C1724" t="str">
            <v>UN</v>
          </cell>
          <cell r="D1724">
            <v>501.59</v>
          </cell>
          <cell r="E1724">
            <v>407.79674796747963</v>
          </cell>
          <cell r="F1724" t="str">
            <v>FDE Jan/26</v>
          </cell>
        </row>
        <row r="1725">
          <cell r="A1725" t="str">
            <v>09.11.040</v>
          </cell>
          <cell r="B1725" t="str">
            <v>IL-100 PROJETOR LED &lt;= 50W C/DIFUSOR DE VIDRO TEMPERADO</v>
          </cell>
          <cell r="C1725" t="str">
            <v>UN</v>
          </cell>
          <cell r="D1725">
            <v>242.58</v>
          </cell>
          <cell r="E1725">
            <v>197.21951219512195</v>
          </cell>
          <cell r="F1725" t="str">
            <v>FDE Jan/26</v>
          </cell>
        </row>
        <row r="1726">
          <cell r="A1726" t="str">
            <v>09.11.041</v>
          </cell>
          <cell r="B1726" t="str">
            <v>IL-101 PROJETOR LED &lt;=100W  L240 x H175 MM C/DIFUSOR DE VIDRO TEMPERADO.</v>
          </cell>
          <cell r="C1726" t="str">
            <v>UN</v>
          </cell>
          <cell r="D1726">
            <v>227.06</v>
          </cell>
          <cell r="E1726">
            <v>184.60162601626016</v>
          </cell>
          <cell r="F1726" t="str">
            <v>FDE Jan/26</v>
          </cell>
        </row>
        <row r="1727">
          <cell r="A1727" t="str">
            <v>09.11.043</v>
          </cell>
          <cell r="B1727" t="str">
            <v>IL-101 PROJETOR LED &lt;=100W  L235 x H260 MM C/DIFUSOR DE VIDRO TEMPERADO.</v>
          </cell>
          <cell r="C1727" t="str">
            <v>UN</v>
          </cell>
          <cell r="D1727">
            <v>612.02</v>
          </cell>
          <cell r="E1727">
            <v>497.57723577235771</v>
          </cell>
          <cell r="F1727" t="str">
            <v>FDE Jan/26</v>
          </cell>
        </row>
        <row r="1728">
          <cell r="A1728" t="str">
            <v>09.11.060</v>
          </cell>
          <cell r="B1728" t="str">
            <v>IL-30 LUMINARIA EM POSTE H= 2,50 M C/ LAMPADA VAPOR SÓDIO 70W</v>
          </cell>
          <cell r="C1728" t="str">
            <v>UN</v>
          </cell>
          <cell r="D1728">
            <v>3266.77</v>
          </cell>
          <cell r="E1728">
            <v>2655.9105691056911</v>
          </cell>
          <cell r="F1728" t="str">
            <v>FDE Jan/26</v>
          </cell>
        </row>
        <row r="1729">
          <cell r="A1729" t="str">
            <v>09.11.068</v>
          </cell>
          <cell r="B1729" t="str">
            <v>IL-53 LUMINARIA P/ VAPOR DE SODIO 1X150W EM POSTE 6M</v>
          </cell>
          <cell r="C1729" t="str">
            <v>UN</v>
          </cell>
          <cell r="D1729">
            <v>3889.55</v>
          </cell>
          <cell r="E1729">
            <v>3162.2357723577238</v>
          </cell>
          <cell r="F1729" t="str">
            <v>FDE Jan/26</v>
          </cell>
        </row>
        <row r="1730">
          <cell r="A1730" t="str">
            <v>09.11.070</v>
          </cell>
          <cell r="B1730" t="str">
            <v>IL-54 LUMINARIA P/ VAPOR DE SODIO 2X150W EM POSTE 6M</v>
          </cell>
          <cell r="C1730" t="str">
            <v>UN</v>
          </cell>
          <cell r="D1730">
            <v>4754.2</v>
          </cell>
          <cell r="E1730">
            <v>3865.2032520325201</v>
          </cell>
          <cell r="F1730" t="str">
            <v>FDE Jan/26</v>
          </cell>
        </row>
        <row r="1731">
          <cell r="A1731" t="str">
            <v>09.11.099</v>
          </cell>
          <cell r="B1731" t="str">
            <v>SERVICOS DE ILUMINACAO</v>
          </cell>
          <cell r="C1731" t="str">
            <v>MV</v>
          </cell>
          <cell r="D1731">
            <v>710.02</v>
          </cell>
          <cell r="E1731">
            <v>577.2520325203252</v>
          </cell>
          <cell r="F1731" t="str">
            <v>FDE Jan/26</v>
          </cell>
        </row>
        <row r="1732">
          <cell r="A1732" t="str">
            <v>09.12.001</v>
          </cell>
          <cell r="B1732" t="str">
            <v>EX-01 EXAUSTOR AXIAL DN 40CM</v>
          </cell>
          <cell r="C1732" t="str">
            <v>UN</v>
          </cell>
          <cell r="D1732">
            <v>2434.1999999999998</v>
          </cell>
          <cell r="E1732">
            <v>1979.0243902439024</v>
          </cell>
          <cell r="F1732" t="str">
            <v>FDE Jan/26</v>
          </cell>
        </row>
        <row r="1733">
          <cell r="A1733" t="str">
            <v>09.12.007</v>
          </cell>
          <cell r="B1733" t="str">
            <v>EXAUSTOR INDUSTRIAL AXIAL  Ø 40CM MOTOR 220V INCLUSIVE ATENUADOR DE
RUIDO  DUTO CILINDRICO E ACESSORIOS   FORNECIDOS E INSTALADOS COM TESTE PRE - OPERACIONAL.</v>
          </cell>
          <cell r="C1733" t="str">
            <v>UN</v>
          </cell>
          <cell r="D1733">
            <v>16574.25</v>
          </cell>
          <cell r="E1733">
            <v>13475</v>
          </cell>
          <cell r="F1733" t="str">
            <v>FDE Jan/26</v>
          </cell>
        </row>
        <row r="1734">
          <cell r="A1734" t="str">
            <v>09.12.010</v>
          </cell>
          <cell r="B1734" t="str">
            <v>EXAUSTOR DN 150MM  VAZAO 280 M3HORA COM VENEZIANA AUTOFECHANTE INCLUSIVE DUTO EXAUSTAO USO EXCLUSIVO PADRAO
CRECHE</v>
          </cell>
          <cell r="C1734" t="str">
            <v>UN</v>
          </cell>
          <cell r="D1734">
            <v>1061.6500000000001</v>
          </cell>
          <cell r="E1734">
            <v>863.13008130081312</v>
          </cell>
          <cell r="F1734" t="str">
            <v>FDE Jan/26</v>
          </cell>
        </row>
        <row r="1735">
          <cell r="A1735" t="str">
            <v>09.12.099</v>
          </cell>
          <cell r="B1735" t="str">
            <v>SERVICOS DE APARELHOS ELETRICOS</v>
          </cell>
          <cell r="C1735" t="str">
            <v>MV</v>
          </cell>
          <cell r="D1735">
            <v>710.02</v>
          </cell>
          <cell r="E1735">
            <v>577.2520325203252</v>
          </cell>
          <cell r="F1735" t="str">
            <v>FDE Jan/26</v>
          </cell>
        </row>
        <row r="1736">
          <cell r="A1736" t="str">
            <v>09.13.010</v>
          </cell>
          <cell r="B1736" t="str">
            <v>PP-02 PARA RAIOS FRANKLIN COM MASTRO AÇO GALVANIZADO 02" X 3,00M</v>
          </cell>
          <cell r="C1736" t="str">
            <v>UN</v>
          </cell>
          <cell r="D1736">
            <v>1056.26</v>
          </cell>
          <cell r="E1736">
            <v>858.7479674796748</v>
          </cell>
          <cell r="F1736" t="str">
            <v>FDE Jan/26</v>
          </cell>
        </row>
        <row r="1737">
          <cell r="A1737" t="str">
            <v>09.13.011</v>
          </cell>
          <cell r="B1737" t="str">
            <v>PP-03 PARA RAIOS FRANKLIN COM MASTRO AÇO GALVANIZADO  02" X 6,00M</v>
          </cell>
          <cell r="C1737" t="str">
            <v>UN</v>
          </cell>
          <cell r="D1737">
            <v>1329.58</v>
          </cell>
          <cell r="E1737">
            <v>1080.959349593496</v>
          </cell>
          <cell r="F1737" t="str">
            <v>FDE Jan/26</v>
          </cell>
        </row>
        <row r="1738">
          <cell r="A1738" t="str">
            <v>09.13.015</v>
          </cell>
          <cell r="B1738" t="str">
            <v>BARRA CHATA ACO GALVANIZADO (3/4"X1/8") - CAPTOR P/ PARA RAIOS</v>
          </cell>
          <cell r="C1738" t="str">
            <v>M</v>
          </cell>
          <cell r="D1738">
            <v>58.59</v>
          </cell>
          <cell r="E1738">
            <v>47.634146341463421</v>
          </cell>
          <cell r="F1738" t="str">
            <v>FDE Jan/26</v>
          </cell>
        </row>
        <row r="1739">
          <cell r="A1739" t="str">
            <v>09.13.018</v>
          </cell>
          <cell r="B1739" t="str">
            <v>BARRA CHATA ACO GALVANIZADO (3/4"X1/8") - DESCIDA P/ PARA RAIO</v>
          </cell>
          <cell r="C1739" t="str">
            <v>M</v>
          </cell>
          <cell r="D1739">
            <v>41.79</v>
          </cell>
          <cell r="E1739">
            <v>33.975609756097562</v>
          </cell>
          <cell r="F1739" t="str">
            <v>FDE Jan/26</v>
          </cell>
        </row>
        <row r="1740">
          <cell r="A1740" t="str">
            <v>09.13.025</v>
          </cell>
          <cell r="B1740" t="str">
            <v>CORDOALHA DE AÇO GALV. A QUENTE 80MM2 (7/16") SOB A TERRA</v>
          </cell>
          <cell r="C1740" t="str">
            <v>M</v>
          </cell>
          <cell r="D1740">
            <v>61.18</v>
          </cell>
          <cell r="E1740">
            <v>49.739837398373986</v>
          </cell>
          <cell r="F1740" t="str">
            <v>FDE Jan/26</v>
          </cell>
        </row>
        <row r="1741">
          <cell r="A1741" t="str">
            <v>09.13.027</v>
          </cell>
          <cell r="B1741" t="str">
            <v>TERRA SIMPLES - 1 HASTE COM CAIXA DE INSPEÇÃO E TAMPA DE CONCRETO</v>
          </cell>
          <cell r="C1741" t="str">
            <v>UN</v>
          </cell>
          <cell r="D1741">
            <v>486.04</v>
          </cell>
          <cell r="E1741">
            <v>395.15447154471548</v>
          </cell>
          <cell r="F1741" t="str">
            <v>FDE Jan/26</v>
          </cell>
        </row>
        <row r="1742">
          <cell r="A1742" t="str">
            <v>09.13.028</v>
          </cell>
          <cell r="B1742" t="str">
            <v>TERRA SIMPLES 1 HASTE COPERWELD DN 19MM X 3M SEM CAIXA DE INSPEÇAO</v>
          </cell>
          <cell r="C1742" t="str">
            <v>UN</v>
          </cell>
          <cell r="D1742">
            <v>382.39</v>
          </cell>
          <cell r="E1742">
            <v>310.88617886178861</v>
          </cell>
          <cell r="F1742" t="str">
            <v>FDE Jan/26</v>
          </cell>
        </row>
        <row r="1743">
          <cell r="A1743" t="str">
            <v>09.13.030</v>
          </cell>
          <cell r="B1743" t="str">
            <v>CAIXA SUSPENSA MEDIÇÃO ATERRRAMENTO 4"X2" POLIPROPILENO Ø2''</v>
          </cell>
          <cell r="C1743" t="str">
            <v>UN</v>
          </cell>
          <cell r="D1743">
            <v>113.32</v>
          </cell>
          <cell r="E1743">
            <v>92.130081300813004</v>
          </cell>
          <cell r="F1743" t="str">
            <v>FDE Jan/26</v>
          </cell>
        </row>
        <row r="1744">
          <cell r="A1744" t="str">
            <v>09.13.032</v>
          </cell>
          <cell r="B1744" t="str">
            <v>CONEXAO EXOTERMICA CABO/CABO</v>
          </cell>
          <cell r="C1744" t="str">
            <v>UN</v>
          </cell>
          <cell r="D1744">
            <v>71.83</v>
          </cell>
          <cell r="E1744">
            <v>58.398373983739837</v>
          </cell>
          <cell r="F1744" t="str">
            <v>FDE Jan/26</v>
          </cell>
        </row>
        <row r="1745">
          <cell r="A1745" t="str">
            <v>09.13.033</v>
          </cell>
          <cell r="B1745" t="str">
            <v>CONEXAO EXOTERMICA CABO/HASTE</v>
          </cell>
          <cell r="C1745" t="str">
            <v>UN</v>
          </cell>
          <cell r="D1745">
            <v>89.89</v>
          </cell>
          <cell r="E1745">
            <v>73.081300813008127</v>
          </cell>
          <cell r="F1745" t="str">
            <v>FDE Jan/26</v>
          </cell>
        </row>
        <row r="1746">
          <cell r="A1746" t="str">
            <v>09.13.034</v>
          </cell>
          <cell r="B1746" t="str">
            <v>CONEXAO EXOTERMICA EM ESTRUTURA METALICA</v>
          </cell>
          <cell r="C1746" t="str">
            <v>UN</v>
          </cell>
          <cell r="D1746">
            <v>63.25</v>
          </cell>
          <cell r="E1746">
            <v>51.422764227642276</v>
          </cell>
          <cell r="F1746" t="str">
            <v>FDE Jan/26</v>
          </cell>
        </row>
        <row r="1747">
          <cell r="A1747" t="str">
            <v>09.13.035</v>
          </cell>
          <cell r="B1747" t="str">
            <v>RELATORIO DE INSPEÇAO E MEDIÇAO COM LAUDO TECNICO DO SISTEMA DE PROTEÇAO CONTRA DESCARGAS ATMOSFERICAS CONFORME NBR 5419</v>
          </cell>
          <cell r="C1747" t="str">
            <v>UN</v>
          </cell>
          <cell r="D1747">
            <v>3479.28</v>
          </cell>
          <cell r="E1747">
            <v>2828.6829268292686</v>
          </cell>
          <cell r="F1747" t="str">
            <v>FDE Jan/26</v>
          </cell>
        </row>
        <row r="1748">
          <cell r="A1748" t="str">
            <v>09.13.036</v>
          </cell>
          <cell r="B1748" t="str">
            <v>TUBO DE PVC Ø 2'' X 3,00M PARA PROTEÇAO  DESCIDA DE CORDOALHA</v>
          </cell>
          <cell r="C1748" t="str">
            <v>UN</v>
          </cell>
          <cell r="D1748">
            <v>158.97</v>
          </cell>
          <cell r="E1748">
            <v>129.2439024390244</v>
          </cell>
          <cell r="F1748" t="str">
            <v>FDE Jan/26</v>
          </cell>
        </row>
        <row r="1749">
          <cell r="A1749" t="str">
            <v>09.13.040</v>
          </cell>
          <cell r="B1749" t="str">
            <v>CORDOALHA DE AÇO GALV. A QUENTE 50 MM2 (3/8") C/SUPORTE.DE FIXAÇÃO.</v>
          </cell>
          <cell r="C1749" t="str">
            <v>M</v>
          </cell>
          <cell r="D1749">
            <v>55.82</v>
          </cell>
          <cell r="E1749">
            <v>45.382113821138212</v>
          </cell>
          <cell r="F1749" t="str">
            <v>FDE Jan/26</v>
          </cell>
        </row>
        <row r="1750">
          <cell r="A1750" t="str">
            <v>09.13.099</v>
          </cell>
          <cell r="B1750" t="str">
            <v>SERVICOS DE PARA-RAIOS</v>
          </cell>
          <cell r="C1750" t="str">
            <v>MV</v>
          </cell>
          <cell r="D1750">
            <v>710.02</v>
          </cell>
          <cell r="E1750">
            <v>577.2520325203252</v>
          </cell>
          <cell r="F1750" t="str">
            <v>FDE Jan/26</v>
          </cell>
        </row>
        <row r="1751">
          <cell r="A1751" t="str">
            <v>09.50.001</v>
          </cell>
          <cell r="B1751" t="str">
            <v>REMOCAO DE OLEO DE DISJUNTOR OU TRANSFORMADOR EM CABINE PRIMARIA</v>
          </cell>
          <cell r="C1751" t="str">
            <v>L</v>
          </cell>
          <cell r="D1751">
            <v>1.25</v>
          </cell>
          <cell r="E1751">
            <v>1.0162601626016261</v>
          </cell>
          <cell r="F1751" t="str">
            <v>FDE Jan/26</v>
          </cell>
        </row>
        <row r="1752">
          <cell r="A1752" t="str">
            <v>09.50.003</v>
          </cell>
          <cell r="B1752" t="str">
            <v>REMOCAO DE ISOLADOR TIPO DISCO COMPL, INCL GANCHO DE SUSPENSAO OLHAL</v>
          </cell>
          <cell r="C1752" t="str">
            <v>UN</v>
          </cell>
          <cell r="D1752">
            <v>10.07</v>
          </cell>
          <cell r="E1752">
            <v>8.1869918699186996</v>
          </cell>
          <cell r="F1752" t="str">
            <v>FDE Jan/26</v>
          </cell>
        </row>
        <row r="1753">
          <cell r="A1753" t="str">
            <v>09.50.004</v>
          </cell>
          <cell r="B1753" t="str">
            <v>REMOCAO DE BUCHA DE PASSAGEM INT/EXT, OU DE CHAPA P/ BUCHA PASS A.T.</v>
          </cell>
          <cell r="C1753" t="str">
            <v>UN</v>
          </cell>
          <cell r="D1753">
            <v>26.86</v>
          </cell>
          <cell r="E1753">
            <v>21.837398373983739</v>
          </cell>
          <cell r="F1753" t="str">
            <v>FDE Jan/26</v>
          </cell>
        </row>
        <row r="1754">
          <cell r="A1754" t="str">
            <v>09.50.005</v>
          </cell>
          <cell r="B1754" t="str">
            <v>REMOCAO DE BUCHA DE PASSAGEM PARA NEUTRO EM CABINE PRIMARIA</v>
          </cell>
          <cell r="C1754" t="str">
            <v>UN</v>
          </cell>
          <cell r="D1754">
            <v>20.149999999999999</v>
          </cell>
          <cell r="E1754">
            <v>16.382113821138212</v>
          </cell>
          <cell r="F1754" t="str">
            <v>FDE Jan/26</v>
          </cell>
        </row>
        <row r="1755">
          <cell r="A1755" t="str">
            <v>09.50.007</v>
          </cell>
          <cell r="B1755" t="str">
            <v>REMOCAO DE CANTONEIRA METALICA</v>
          </cell>
          <cell r="C1755" t="str">
            <v>M</v>
          </cell>
          <cell r="D1755">
            <v>16.79</v>
          </cell>
          <cell r="E1755">
            <v>13.650406504065041</v>
          </cell>
          <cell r="F1755" t="str">
            <v>FDE Jan/26</v>
          </cell>
        </row>
        <row r="1756">
          <cell r="A1756" t="str">
            <v>09.50.008</v>
          </cell>
          <cell r="B1756" t="str">
            <v>REMOCAO DE ISOLADOR TIPO CASTANHA, INCLUSIVE GANCHO DE SUSTENTACAO</v>
          </cell>
          <cell r="C1756" t="str">
            <v>UN</v>
          </cell>
          <cell r="D1756">
            <v>3.14</v>
          </cell>
          <cell r="E1756">
            <v>2.5528455284552849</v>
          </cell>
          <cell r="F1756" t="str">
            <v>FDE Jan/26</v>
          </cell>
        </row>
        <row r="1757">
          <cell r="A1757" t="str">
            <v>09.50.009</v>
          </cell>
          <cell r="B1757" t="str">
            <v>REMOCAO DE ISOLADOR TIPO PINO PARA A.T., INCLUSIVE PINO</v>
          </cell>
          <cell r="C1757" t="str">
            <v>UN</v>
          </cell>
          <cell r="D1757">
            <v>16.79</v>
          </cell>
          <cell r="E1757">
            <v>13.650406504065041</v>
          </cell>
          <cell r="F1757" t="str">
            <v>FDE Jan/26</v>
          </cell>
        </row>
        <row r="1758">
          <cell r="A1758" t="str">
            <v>09.50.011</v>
          </cell>
          <cell r="B1758" t="str">
            <v>REMOCAO DE VERGALHAO DE COBRE</v>
          </cell>
          <cell r="C1758" t="str">
            <v>M</v>
          </cell>
          <cell r="D1758">
            <v>13.43</v>
          </cell>
          <cell r="E1758">
            <v>10.918699186991869</v>
          </cell>
          <cell r="F1758" t="str">
            <v>FDE Jan/26</v>
          </cell>
        </row>
        <row r="1759">
          <cell r="A1759" t="str">
            <v>09.50.013</v>
          </cell>
          <cell r="B1759" t="str">
            <v>REMOCAO DE MUFLA EXTERNA TRIPOLAR</v>
          </cell>
          <cell r="C1759" t="str">
            <v>UN</v>
          </cell>
          <cell r="D1759">
            <v>147.97999999999999</v>
          </cell>
          <cell r="E1759">
            <v>120.30894308943088</v>
          </cell>
          <cell r="F1759" t="str">
            <v>FDE Jan/26</v>
          </cell>
        </row>
        <row r="1760">
          <cell r="A1760" t="str">
            <v>09.50.014</v>
          </cell>
          <cell r="B1760" t="str">
            <v>REMOCAO DE MUFLA INTERNA TRIPOLAR</v>
          </cell>
          <cell r="C1760" t="str">
            <v>UN</v>
          </cell>
          <cell r="D1760">
            <v>98.65</v>
          </cell>
          <cell r="E1760">
            <v>80.203252032520325</v>
          </cell>
          <cell r="F1760" t="str">
            <v>FDE Jan/26</v>
          </cell>
        </row>
        <row r="1761">
          <cell r="A1761" t="str">
            <v>09.50.016</v>
          </cell>
          <cell r="B1761" t="str">
            <v>REMOCAO DE CABO DE A.T. TRIPOLAR</v>
          </cell>
          <cell r="C1761" t="str">
            <v>M</v>
          </cell>
          <cell r="D1761">
            <v>49.32</v>
          </cell>
          <cell r="E1761">
            <v>40.09756097560976</v>
          </cell>
          <cell r="F1761" t="str">
            <v>FDE Jan/26</v>
          </cell>
        </row>
        <row r="1762">
          <cell r="A1762" t="str">
            <v>09.50.018</v>
          </cell>
          <cell r="B1762" t="str">
            <v>REMOCAO CHAVE SECCION TRIP SECA, COMANDO POR VARA/ESTRIBO FRONTAL</v>
          </cell>
          <cell r="C1762" t="str">
            <v>UN</v>
          </cell>
          <cell r="D1762">
            <v>197.31</v>
          </cell>
          <cell r="E1762">
            <v>160.41463414634146</v>
          </cell>
          <cell r="F1762" t="str">
            <v>FDE Jan/26</v>
          </cell>
        </row>
        <row r="1763">
          <cell r="A1763" t="str">
            <v>09.50.020</v>
          </cell>
          <cell r="B1763" t="str">
            <v>REMOCAO DE TRANSFORMADOR DE POTENCIAL COMPLETO</v>
          </cell>
          <cell r="C1763" t="str">
            <v>UN</v>
          </cell>
          <cell r="D1763">
            <v>43.66</v>
          </cell>
          <cell r="E1763">
            <v>35.49593495934959</v>
          </cell>
          <cell r="F1763" t="str">
            <v>FDE Jan/26</v>
          </cell>
        </row>
        <row r="1764">
          <cell r="A1764" t="str">
            <v>09.50.022</v>
          </cell>
          <cell r="B1764" t="str">
            <v>REMOCAO DE DISJUNTOR DE VOLUME NORMAL OU REDUZIDO</v>
          </cell>
          <cell r="C1764" t="str">
            <v>UN</v>
          </cell>
          <cell r="D1764">
            <v>243.43</v>
          </cell>
          <cell r="E1764">
            <v>197.91056910569105</v>
          </cell>
          <cell r="F1764" t="str">
            <v>FDE Jan/26</v>
          </cell>
        </row>
        <row r="1765">
          <cell r="A1765" t="str">
            <v>09.50.023</v>
          </cell>
          <cell r="B1765" t="str">
            <v>REMOCAO DE MANOPLA DE COMANDO DE DISJUNTOR DE A.T.(ENGRENAGEM INTERNA)</v>
          </cell>
          <cell r="C1765" t="str">
            <v>UN</v>
          </cell>
          <cell r="D1765">
            <v>33.58</v>
          </cell>
          <cell r="E1765">
            <v>27.300813008130081</v>
          </cell>
          <cell r="F1765" t="str">
            <v>FDE Jan/26</v>
          </cell>
        </row>
        <row r="1766">
          <cell r="A1766" t="str">
            <v>09.50.024</v>
          </cell>
          <cell r="B1766" t="str">
            <v>REMOCAO DE JANELA DE VENTILACAO PADRAO ELETROPAULO</v>
          </cell>
          <cell r="C1766" t="str">
            <v>UN</v>
          </cell>
          <cell r="D1766">
            <v>49.32</v>
          </cell>
          <cell r="E1766">
            <v>40.09756097560976</v>
          </cell>
          <cell r="F1766" t="str">
            <v>FDE Jan/26</v>
          </cell>
        </row>
        <row r="1767">
          <cell r="A1767" t="str">
            <v>09.50.025</v>
          </cell>
          <cell r="B1767" t="str">
            <v>REMOCAO RELE DE SOBRE-CORRENTE,INFRATENSAO/BOBINA MINIMA DO DISJ A.T.</v>
          </cell>
          <cell r="C1767" t="str">
            <v>UN</v>
          </cell>
          <cell r="D1767">
            <v>28.55</v>
          </cell>
          <cell r="E1767">
            <v>23.211382113821138</v>
          </cell>
          <cell r="F1767" t="str">
            <v>FDE Jan/26</v>
          </cell>
        </row>
        <row r="1768">
          <cell r="A1768" t="str">
            <v>09.50.026</v>
          </cell>
          <cell r="B1768" t="str">
            <v>REMOCAO DE TRANSFORMADOR DE POTENCIA EM CABINE PRIMARIA</v>
          </cell>
          <cell r="C1768" t="str">
            <v>UN</v>
          </cell>
          <cell r="D1768">
            <v>440.74</v>
          </cell>
          <cell r="E1768">
            <v>358.32520325203251</v>
          </cell>
          <cell r="F1768" t="str">
            <v>FDE Jan/26</v>
          </cell>
        </row>
        <row r="1769">
          <cell r="A1769" t="str">
            <v>09.50.027</v>
          </cell>
          <cell r="B1769" t="str">
            <v>REMOCAO DE TRANSFORMADOR DE POTENCIA EM POSTE OU ESTALEIRO</v>
          </cell>
          <cell r="C1769" t="str">
            <v>UN</v>
          </cell>
          <cell r="D1769">
            <v>490.07</v>
          </cell>
          <cell r="E1769">
            <v>398.4308943089431</v>
          </cell>
          <cell r="F1769" t="str">
            <v>FDE Jan/26</v>
          </cell>
        </row>
        <row r="1770">
          <cell r="A1770" t="str">
            <v>09.50.029</v>
          </cell>
          <cell r="B1770" t="str">
            <v>REMOÇÃO DE POSTE DE CONCRETO</v>
          </cell>
          <cell r="C1770" t="str">
            <v>UN</v>
          </cell>
          <cell r="D1770">
            <v>335.86</v>
          </cell>
          <cell r="E1770">
            <v>273.0569105691057</v>
          </cell>
          <cell r="F1770" t="str">
            <v>FDE Jan/26</v>
          </cell>
        </row>
        <row r="1771">
          <cell r="A1771" t="str">
            <v>09.50.030</v>
          </cell>
          <cell r="B1771" t="str">
            <v>REMOCAO DE PARA-RAIO TIPO CRISTAL VALVE EM POSTE SINGELO OU ESTALEIRO</v>
          </cell>
          <cell r="C1771" t="str">
            <v>UN</v>
          </cell>
          <cell r="D1771">
            <v>134.34</v>
          </cell>
          <cell r="E1771">
            <v>109.21951219512195</v>
          </cell>
          <cell r="F1771" t="str">
            <v>FDE Jan/26</v>
          </cell>
        </row>
        <row r="1772">
          <cell r="A1772" t="str">
            <v>09.50.031</v>
          </cell>
          <cell r="B1772" t="str">
            <v>REMOCAO DE PARA-RAIO TIPO CRISTAL-VALVE EM CABINE PRIMARIA</v>
          </cell>
          <cell r="C1772" t="str">
            <v>UN</v>
          </cell>
          <cell r="D1772">
            <v>100.75</v>
          </cell>
          <cell r="E1772">
            <v>81.910569105691053</v>
          </cell>
          <cell r="F1772" t="str">
            <v>FDE Jan/26</v>
          </cell>
        </row>
        <row r="1773">
          <cell r="A1773" t="str">
            <v>09.50.032</v>
          </cell>
          <cell r="B1773" t="str">
            <v>REMOCAO DE CRUZETA DE MADEIRA</v>
          </cell>
          <cell r="C1773" t="str">
            <v>UN</v>
          </cell>
          <cell r="D1773">
            <v>147.97999999999999</v>
          </cell>
          <cell r="E1773">
            <v>120.30894308943088</v>
          </cell>
          <cell r="F1773" t="str">
            <v>FDE Jan/26</v>
          </cell>
        </row>
        <row r="1774">
          <cell r="A1774" t="str">
            <v>09.50.033</v>
          </cell>
          <cell r="B1774" t="str">
            <v>REMOCAO DE MAO FRANCESA</v>
          </cell>
          <cell r="C1774" t="str">
            <v>UN</v>
          </cell>
          <cell r="D1774">
            <v>31.48</v>
          </cell>
          <cell r="E1774">
            <v>25.59349593495935</v>
          </cell>
          <cell r="F1774" t="str">
            <v>FDE Jan/26</v>
          </cell>
        </row>
        <row r="1775">
          <cell r="A1775" t="str">
            <v>09.50.034</v>
          </cell>
          <cell r="B1775" t="str">
            <v>REMOCAO DE CHAVE FUSIVEL INDICADORA TIPO MATHEUS</v>
          </cell>
          <cell r="C1775" t="str">
            <v>UN</v>
          </cell>
          <cell r="D1775">
            <v>100.75</v>
          </cell>
          <cell r="E1775">
            <v>81.910569105691053</v>
          </cell>
          <cell r="F1775" t="str">
            <v>FDE Jan/26</v>
          </cell>
        </row>
        <row r="1776">
          <cell r="A1776" t="str">
            <v>09.50.036</v>
          </cell>
          <cell r="B1776" t="str">
            <v>REMOCAO DE SUPORTE DE TRANSFORMADOR EM POSTE SINGELO OU ESTALEIRO</v>
          </cell>
          <cell r="C1776" t="str">
            <v>UN</v>
          </cell>
          <cell r="D1776">
            <v>50.37</v>
          </cell>
          <cell r="E1776">
            <v>40.951219512195124</v>
          </cell>
          <cell r="F1776" t="str">
            <v>FDE Jan/26</v>
          </cell>
        </row>
        <row r="1777">
          <cell r="A1777" t="str">
            <v>09.50.037</v>
          </cell>
          <cell r="B1777" t="str">
            <v>REMOCAO CINTA FIXACAO DE ELETRODUTO OU SELA P/CRUZETA MAD EM POSTE</v>
          </cell>
          <cell r="C1777" t="str">
            <v>UN</v>
          </cell>
          <cell r="D1777">
            <v>15.74</v>
          </cell>
          <cell r="E1777">
            <v>12.796747967479675</v>
          </cell>
          <cell r="F1777" t="str">
            <v>FDE Jan/26</v>
          </cell>
        </row>
        <row r="1778">
          <cell r="A1778" t="str">
            <v>09.50.039</v>
          </cell>
          <cell r="B1778" t="str">
            <v>REMOCAO DE CAIXAS DE MEDICAO OU CAIXAS P/ TRANSF. DE CORRENTE</v>
          </cell>
          <cell r="C1778" t="str">
            <v>UN</v>
          </cell>
          <cell r="D1778">
            <v>80.81</v>
          </cell>
          <cell r="E1778">
            <v>65.699186991869922</v>
          </cell>
          <cell r="F1778" t="str">
            <v>FDE Jan/26</v>
          </cell>
        </row>
        <row r="1779">
          <cell r="A1779" t="str">
            <v>09.50.099</v>
          </cell>
          <cell r="B1779" t="str">
            <v>DEMOLICOES DE ALTA TENSAO</v>
          </cell>
          <cell r="C1779" t="str">
            <v>MV</v>
          </cell>
          <cell r="D1779">
            <v>710.02</v>
          </cell>
          <cell r="E1779">
            <v>577.2520325203252</v>
          </cell>
          <cell r="F1779" t="str">
            <v>FDE Jan/26</v>
          </cell>
        </row>
        <row r="1780">
          <cell r="A1780" t="str">
            <v>09.52.001</v>
          </cell>
          <cell r="B1780" t="str">
            <v>REMOCAO DE POSTE ACO GALV. OU CAIXA ACO P/ ENTRADA ENERGIA EM B.T.</v>
          </cell>
          <cell r="C1780" t="str">
            <v>UN</v>
          </cell>
          <cell r="D1780">
            <v>268.69</v>
          </cell>
          <cell r="E1780">
            <v>218.44715447154471</v>
          </cell>
          <cell r="F1780" t="str">
            <v>FDE Jan/26</v>
          </cell>
        </row>
        <row r="1781">
          <cell r="A1781" t="str">
            <v>09.52.002</v>
          </cell>
          <cell r="B1781" t="str">
            <v>REMOCAO DE POSTE DE CONCRETO DE ENTRADA EM B.T.</v>
          </cell>
          <cell r="C1781" t="str">
            <v>UN</v>
          </cell>
          <cell r="D1781">
            <v>335.86</v>
          </cell>
          <cell r="E1781">
            <v>273.0569105691057</v>
          </cell>
          <cell r="F1781" t="str">
            <v>FDE Jan/26</v>
          </cell>
        </row>
        <row r="1782">
          <cell r="A1782" t="str">
            <v>09.52.003</v>
          </cell>
          <cell r="B1782" t="str">
            <v>REMOCAO DE ARMACAO TIPO BRAQUET</v>
          </cell>
          <cell r="C1782" t="str">
            <v>UN</v>
          </cell>
          <cell r="D1782">
            <v>33.58</v>
          </cell>
          <cell r="E1782">
            <v>27.300813008130081</v>
          </cell>
          <cell r="F1782" t="str">
            <v>FDE Jan/26</v>
          </cell>
        </row>
        <row r="1783">
          <cell r="A1783" t="str">
            <v>09.52.004</v>
          </cell>
          <cell r="B1783" t="str">
            <v>REMOCAO DE CABECOTE TIPO TELEFONICA</v>
          </cell>
          <cell r="C1783" t="str">
            <v>UN</v>
          </cell>
          <cell r="D1783">
            <v>16.79</v>
          </cell>
          <cell r="E1783">
            <v>13.650406504065041</v>
          </cell>
          <cell r="F1783" t="str">
            <v>FDE Jan/26</v>
          </cell>
        </row>
        <row r="1784">
          <cell r="A1784" t="str">
            <v>09.52.005</v>
          </cell>
          <cell r="B1784" t="str">
            <v>REMOCAO DE CAIXA DE ENTRADA DE TELEFONE PADRAO TELEFONICA</v>
          </cell>
          <cell r="C1784" t="str">
            <v>UN</v>
          </cell>
          <cell r="D1784">
            <v>134.34</v>
          </cell>
          <cell r="E1784">
            <v>109.21951219512195</v>
          </cell>
          <cell r="F1784" t="str">
            <v>FDE Jan/26</v>
          </cell>
        </row>
        <row r="1785">
          <cell r="A1785" t="str">
            <v>09.52.007</v>
          </cell>
          <cell r="B1785" t="str">
            <v>REMOCAO DE TUBULACAO ELETRICA EMBUTIDA ATE 2"</v>
          </cell>
          <cell r="C1785" t="str">
            <v>M</v>
          </cell>
          <cell r="D1785">
            <v>16.79</v>
          </cell>
          <cell r="E1785">
            <v>13.650406504065041</v>
          </cell>
          <cell r="F1785" t="str">
            <v>FDE Jan/26</v>
          </cell>
        </row>
        <row r="1786">
          <cell r="A1786" t="str">
            <v>09.52.008</v>
          </cell>
          <cell r="B1786" t="str">
            <v>REMOCAO DE TUBULACAO ELETRICA EMBUTIDA ACIMA DE 2"</v>
          </cell>
          <cell r="C1786" t="str">
            <v>M</v>
          </cell>
          <cell r="D1786">
            <v>33.58</v>
          </cell>
          <cell r="E1786">
            <v>27.300813008130081</v>
          </cell>
          <cell r="F1786" t="str">
            <v>FDE Jan/26</v>
          </cell>
        </row>
        <row r="1787">
          <cell r="A1787" t="str">
            <v>09.52.009</v>
          </cell>
          <cell r="B1787" t="str">
            <v>REMOCAO DE TUBULACAO ELETRICA APARENTE ATE 2"</v>
          </cell>
          <cell r="C1787" t="str">
            <v>M</v>
          </cell>
          <cell r="D1787">
            <v>8.39</v>
          </cell>
          <cell r="E1787">
            <v>6.821138211382114</v>
          </cell>
          <cell r="F1787" t="str">
            <v>FDE Jan/26</v>
          </cell>
        </row>
        <row r="1788">
          <cell r="A1788" t="str">
            <v>09.52.010</v>
          </cell>
          <cell r="B1788" t="str">
            <v>REMOCAO DE TUBULACAO ELETRICA APARENTE ACIMA 2"</v>
          </cell>
          <cell r="C1788" t="str">
            <v>M</v>
          </cell>
          <cell r="D1788">
            <v>16.79</v>
          </cell>
          <cell r="E1788">
            <v>13.650406504065041</v>
          </cell>
          <cell r="F1788" t="str">
            <v>FDE Jan/26</v>
          </cell>
        </row>
        <row r="1789">
          <cell r="A1789" t="str">
            <v>09.52.015</v>
          </cell>
          <cell r="B1789" t="str">
            <v>REMOCAO DE CAIXA PARA FUSIVEL OU TOMADA INSTALADA EM PERFILADOS</v>
          </cell>
          <cell r="C1789" t="str">
            <v>UN</v>
          </cell>
          <cell r="D1789">
            <v>33.58</v>
          </cell>
          <cell r="E1789">
            <v>27.300813008130081</v>
          </cell>
          <cell r="F1789" t="str">
            <v>FDE Jan/26</v>
          </cell>
        </row>
        <row r="1790">
          <cell r="A1790" t="str">
            <v>09.52.016</v>
          </cell>
          <cell r="B1790" t="str">
            <v>REMOCAO DE CAIXAS ESTAMPADAS</v>
          </cell>
          <cell r="C1790" t="str">
            <v>UN</v>
          </cell>
          <cell r="D1790">
            <v>67.17</v>
          </cell>
          <cell r="E1790">
            <v>54.609756097560975</v>
          </cell>
          <cell r="F1790" t="str">
            <v>FDE Jan/26</v>
          </cell>
        </row>
        <row r="1791">
          <cell r="A1791" t="str">
            <v>09.52.017</v>
          </cell>
          <cell r="B1791" t="str">
            <v>REMOCAO DE FIO EMBUTIDO ATE 16 MM2</v>
          </cell>
          <cell r="C1791" t="str">
            <v>M</v>
          </cell>
          <cell r="D1791">
            <v>1.67</v>
          </cell>
          <cell r="E1791">
            <v>1.3577235772357723</v>
          </cell>
          <cell r="F1791" t="str">
            <v>FDE Jan/26</v>
          </cell>
        </row>
        <row r="1792">
          <cell r="A1792" t="str">
            <v>09.52.018</v>
          </cell>
          <cell r="B1792" t="str">
            <v>REMOCAO DE CABO EMBUTIDO ACIMA DE 16 MM2</v>
          </cell>
          <cell r="C1792" t="str">
            <v>M</v>
          </cell>
          <cell r="D1792">
            <v>3.35</v>
          </cell>
          <cell r="E1792">
            <v>2.7235772357723578</v>
          </cell>
          <cell r="F1792" t="str">
            <v>FDE Jan/26</v>
          </cell>
        </row>
        <row r="1793">
          <cell r="A1793" t="str">
            <v>09.52.019</v>
          </cell>
          <cell r="B1793" t="str">
            <v>REMOCAO DE FIO APARENTE ATE 16 MM2</v>
          </cell>
          <cell r="C1793" t="str">
            <v>M</v>
          </cell>
          <cell r="D1793">
            <v>2.0099999999999998</v>
          </cell>
          <cell r="E1793">
            <v>1.6341463414634145</v>
          </cell>
          <cell r="F1793" t="str">
            <v>FDE Jan/26</v>
          </cell>
        </row>
        <row r="1794">
          <cell r="A1794" t="str">
            <v>09.52.020</v>
          </cell>
          <cell r="B1794" t="str">
            <v>REMOCAO DE CABO APARENTE ACIMA DE 16 MM2</v>
          </cell>
          <cell r="C1794" t="str">
            <v>M</v>
          </cell>
          <cell r="D1794">
            <v>4.03</v>
          </cell>
          <cell r="E1794">
            <v>3.2764227642276427</v>
          </cell>
          <cell r="F1794" t="str">
            <v>FDE Jan/26</v>
          </cell>
        </row>
        <row r="1795">
          <cell r="A1795" t="str">
            <v>09.52.021</v>
          </cell>
          <cell r="B1795" t="str">
            <v>REMOCAO DE TERMINAIS ,CONECTORES DE PRESSAO OU ROLDANAS PARA CABOS</v>
          </cell>
          <cell r="C1795" t="str">
            <v>UN</v>
          </cell>
          <cell r="D1795">
            <v>13.43</v>
          </cell>
          <cell r="E1795">
            <v>10.918699186991869</v>
          </cell>
          <cell r="F1795" t="str">
            <v>FDE Jan/26</v>
          </cell>
        </row>
        <row r="1796">
          <cell r="A1796" t="str">
            <v>09.52.022</v>
          </cell>
          <cell r="B1796" t="str">
            <v>REMOCAO DE TERMINAIS OU CONECTORES DE SOLDA PARA CABOS</v>
          </cell>
          <cell r="C1796" t="str">
            <v>UN</v>
          </cell>
          <cell r="D1796">
            <v>33.58</v>
          </cell>
          <cell r="E1796">
            <v>27.300813008130081</v>
          </cell>
          <cell r="F1796" t="str">
            <v>FDE Jan/26</v>
          </cell>
        </row>
        <row r="1797">
          <cell r="A1797" t="str">
            <v>09.52.026</v>
          </cell>
          <cell r="B1797" t="str">
            <v>REMOCAO DE FUNDO OU PORTAS MADEIRA/METAL .P/QUADROS OU CAIXAS
PASSAGEM</v>
          </cell>
          <cell r="C1797" t="str">
            <v>M2</v>
          </cell>
          <cell r="D1797">
            <v>67.17</v>
          </cell>
          <cell r="E1797">
            <v>54.609756097560975</v>
          </cell>
          <cell r="F1797" t="str">
            <v>FDE Jan/26</v>
          </cell>
        </row>
        <row r="1798">
          <cell r="A1798" t="str">
            <v>09.52.028</v>
          </cell>
          <cell r="B1798" t="str">
            <v>REMOCAO DE FECHADURAS TIPO YALE (Q.DISTRIBUICAO)</v>
          </cell>
          <cell r="C1798" t="str">
            <v>UN</v>
          </cell>
          <cell r="D1798">
            <v>13.43</v>
          </cell>
          <cell r="E1798">
            <v>10.918699186991869</v>
          </cell>
          <cell r="F1798" t="str">
            <v>FDE Jan/26</v>
          </cell>
        </row>
        <row r="1799">
          <cell r="A1799" t="str">
            <v>09.52.029</v>
          </cell>
          <cell r="B1799" t="str">
            <v>REMOCAO DE CHAVES BASE MARMORE,NH UNIPOLAR OU DISJUNT.NO-FUSE EM BT</v>
          </cell>
          <cell r="C1799" t="str">
            <v>UN</v>
          </cell>
          <cell r="D1799">
            <v>33.58</v>
          </cell>
          <cell r="E1799">
            <v>27.300813008130081</v>
          </cell>
          <cell r="F1799" t="str">
            <v>FDE Jan/26</v>
          </cell>
        </row>
        <row r="1800">
          <cell r="A1800" t="str">
            <v>09.52.030</v>
          </cell>
          <cell r="B1800" t="str">
            <v>REMOCAO DE DISJUNTOR  QUICK-LAG OU BASE P/ FUSIVEL DIAZED EM B.T</v>
          </cell>
          <cell r="C1800" t="str">
            <v>UN</v>
          </cell>
          <cell r="D1800">
            <v>8.39</v>
          </cell>
          <cell r="E1800">
            <v>6.821138211382114</v>
          </cell>
          <cell r="F1800" t="str">
            <v>FDE Jan/26</v>
          </cell>
        </row>
        <row r="1801">
          <cell r="A1801" t="str">
            <v>09.52.034</v>
          </cell>
          <cell r="B1801" t="str">
            <v>REMOCAO DE BASE OU CHAVE PARA FUSIVEL NH TIPO UNIPOLAR</v>
          </cell>
          <cell r="C1801" t="str">
            <v>UN</v>
          </cell>
          <cell r="D1801">
            <v>33.58</v>
          </cell>
          <cell r="E1801">
            <v>27.300813008130081</v>
          </cell>
          <cell r="F1801" t="str">
            <v>FDE Jan/26</v>
          </cell>
        </row>
        <row r="1802">
          <cell r="A1802" t="str">
            <v>09.52.035</v>
          </cell>
          <cell r="B1802" t="str">
            <v>REMOCAO DE CHAVE OU BASE NH TRIPOL. OU CHAVE PACCO ROTATIVA EM B.T</v>
          </cell>
          <cell r="C1802" t="str">
            <v>UN</v>
          </cell>
          <cell r="D1802">
            <v>50.37</v>
          </cell>
          <cell r="E1802">
            <v>40.951219512195124</v>
          </cell>
          <cell r="F1802" t="str">
            <v>FDE Jan/26</v>
          </cell>
        </row>
        <row r="1803">
          <cell r="A1803" t="str">
            <v>09.52.037</v>
          </cell>
          <cell r="B1803" t="str">
            <v>REMOCAO DE CHAVE DE ACAO RAPIDA,COMANDO FRONTAL MONTADO EM PAINEL B.T</v>
          </cell>
          <cell r="C1803" t="str">
            <v>UN</v>
          </cell>
          <cell r="D1803">
            <v>67.17</v>
          </cell>
          <cell r="E1803">
            <v>54.609756097560975</v>
          </cell>
          <cell r="F1803" t="str">
            <v>FDE Jan/26</v>
          </cell>
        </row>
        <row r="1804">
          <cell r="A1804" t="str">
            <v>09.52.039</v>
          </cell>
          <cell r="B1804" t="str">
            <v>REMOCAO DE BARRAMENTO DE COBRE</v>
          </cell>
          <cell r="C1804" t="str">
            <v>M</v>
          </cell>
          <cell r="D1804">
            <v>33.58</v>
          </cell>
          <cell r="E1804">
            <v>27.300813008130081</v>
          </cell>
          <cell r="F1804" t="str">
            <v>FDE Jan/26</v>
          </cell>
        </row>
        <row r="1805">
          <cell r="A1805" t="str">
            <v>09.52.099</v>
          </cell>
          <cell r="B1805" t="str">
            <v>DEMOLICOES DE BAIXA TENSAO</v>
          </cell>
          <cell r="C1805" t="str">
            <v>MV</v>
          </cell>
          <cell r="D1805">
            <v>710.02</v>
          </cell>
          <cell r="E1805">
            <v>577.2520325203252</v>
          </cell>
          <cell r="F1805" t="str">
            <v>FDE Jan/26</v>
          </cell>
        </row>
        <row r="1806">
          <cell r="A1806" t="str">
            <v>09.54.001</v>
          </cell>
          <cell r="B1806" t="str">
            <v>REMOCAO DE INTERRUPTORES TOMADAS BOTOES DE CAMPAINHA E CIGARRAS</v>
          </cell>
          <cell r="C1806" t="str">
            <v>UN</v>
          </cell>
          <cell r="D1806">
            <v>26.86</v>
          </cell>
          <cell r="E1806">
            <v>21.837398373983739</v>
          </cell>
          <cell r="F1806" t="str">
            <v>FDE Jan/26</v>
          </cell>
        </row>
        <row r="1807">
          <cell r="A1807" t="str">
            <v>09.54.002</v>
          </cell>
          <cell r="B1807" t="str">
            <v>REMOCAO DE CHAVE AUTOMATICA DA BOIA</v>
          </cell>
          <cell r="C1807" t="str">
            <v>UN</v>
          </cell>
          <cell r="D1807">
            <v>40.299999999999997</v>
          </cell>
          <cell r="E1807">
            <v>32.764227642276424</v>
          </cell>
          <cell r="F1807" t="str">
            <v>FDE Jan/26</v>
          </cell>
        </row>
        <row r="1808">
          <cell r="A1808" t="str">
            <v>09.54.003</v>
          </cell>
          <cell r="B1808" t="str">
            <v>REMOCAO DE CONTACTOR MAGNETICO P/ QUADRO DE COMANDO DE BOMBA
RECALQUE</v>
          </cell>
          <cell r="C1808" t="str">
            <v>UN</v>
          </cell>
          <cell r="D1808">
            <v>67.17</v>
          </cell>
          <cell r="E1808">
            <v>54.609756097560975</v>
          </cell>
          <cell r="F1808" t="str">
            <v>FDE Jan/26</v>
          </cell>
        </row>
        <row r="1809">
          <cell r="A1809" t="str">
            <v>09.54.004</v>
          </cell>
          <cell r="B1809" t="str">
            <v>REMOCAO DE MOTOR BOMBA DE RECALQUE</v>
          </cell>
          <cell r="C1809" t="str">
            <v>UN</v>
          </cell>
          <cell r="D1809">
            <v>100.75</v>
          </cell>
          <cell r="E1809">
            <v>81.910569105691053</v>
          </cell>
          <cell r="F1809" t="str">
            <v>FDE Jan/26</v>
          </cell>
        </row>
        <row r="1810">
          <cell r="A1810" t="str">
            <v>09.54.005</v>
          </cell>
          <cell r="B1810" t="str">
            <v>REMOCAO AP.ILUM FLUORESC.C/PLAFON E PEND,OU CANOPLA P/ LUM.PENDENTE</v>
          </cell>
          <cell r="C1810" t="str">
            <v>UN</v>
          </cell>
          <cell r="D1810">
            <v>10.07</v>
          </cell>
          <cell r="E1810">
            <v>8.1869918699186996</v>
          </cell>
          <cell r="F1810" t="str">
            <v>FDE Jan/26</v>
          </cell>
        </row>
        <row r="1811">
          <cell r="A1811" t="str">
            <v>09.54.006</v>
          </cell>
          <cell r="B1811" t="str">
            <v>REMOCAO APARELHO ILUMINACAO,PLAFONS E PENDENTES P/LAMPADAS FLUORESC</v>
          </cell>
          <cell r="C1811" t="str">
            <v>UN</v>
          </cell>
          <cell r="D1811">
            <v>10.07</v>
          </cell>
          <cell r="E1811">
            <v>8.1869918699186996</v>
          </cell>
          <cell r="F1811" t="str">
            <v>FDE Jan/26</v>
          </cell>
        </row>
        <row r="1812">
          <cell r="A1812" t="str">
            <v>09.54.007</v>
          </cell>
          <cell r="B1812" t="str">
            <v>REMOCAO DE SOQUETES P/ LAMPADAS INCANDES OU DE CORRENTES P/ PENDENTES</v>
          </cell>
          <cell r="C1812" t="str">
            <v>UN</v>
          </cell>
          <cell r="D1812">
            <v>13.43</v>
          </cell>
          <cell r="E1812">
            <v>10.918699186991869</v>
          </cell>
          <cell r="F1812" t="str">
            <v>FDE Jan/26</v>
          </cell>
        </row>
        <row r="1813">
          <cell r="A1813" t="str">
            <v>09.54.013</v>
          </cell>
          <cell r="B1813" t="str">
            <v>REMOCAO DE REATORES PARA LAMPADAS HG EM POSTES</v>
          </cell>
          <cell r="C1813" t="str">
            <v>UN</v>
          </cell>
          <cell r="D1813">
            <v>67.17</v>
          </cell>
          <cell r="E1813">
            <v>54.609756097560975</v>
          </cell>
          <cell r="F1813" t="str">
            <v>FDE Jan/26</v>
          </cell>
        </row>
        <row r="1814">
          <cell r="A1814" t="str">
            <v>09.54.014</v>
          </cell>
          <cell r="B1814" t="str">
            <v>REMOCAO DE AP. ILUMIN. EM POSTES OU DE PROJETORES EM FACHADAS</v>
          </cell>
          <cell r="C1814" t="str">
            <v>UN</v>
          </cell>
          <cell r="D1814">
            <v>100.75</v>
          </cell>
          <cell r="E1814">
            <v>81.910569105691053</v>
          </cell>
          <cell r="F1814" t="str">
            <v>FDE Jan/26</v>
          </cell>
        </row>
        <row r="1815">
          <cell r="A1815" t="str">
            <v>09.54.016</v>
          </cell>
          <cell r="B1815" t="str">
            <v>REMOCAO DE PROJETORES EM JARDINS OU DE LUZ DE OBSTACULO</v>
          </cell>
          <cell r="C1815" t="str">
            <v>UN</v>
          </cell>
          <cell r="D1815">
            <v>67.17</v>
          </cell>
          <cell r="E1815">
            <v>54.609756097560975</v>
          </cell>
          <cell r="F1815" t="str">
            <v>FDE Jan/26</v>
          </cell>
        </row>
        <row r="1816">
          <cell r="A1816" t="str">
            <v>09.54.017</v>
          </cell>
          <cell r="B1816" t="str">
            <v>REMOCAO DE ARANDELA EXTERNA EM BRACO DE FERRO</v>
          </cell>
          <cell r="C1816" t="str">
            <v>UN</v>
          </cell>
          <cell r="D1816">
            <v>100.75</v>
          </cell>
          <cell r="E1816">
            <v>81.910569105691053</v>
          </cell>
          <cell r="F1816" t="str">
            <v>FDE Jan/26</v>
          </cell>
        </row>
        <row r="1817">
          <cell r="A1817" t="str">
            <v>09.54.018</v>
          </cell>
          <cell r="B1817" t="str">
            <v>REMOCAO DO APARELHO A PROVA DE TEMPO, GASES E VAPOR</v>
          </cell>
          <cell r="C1817" t="str">
            <v>UN</v>
          </cell>
          <cell r="D1817">
            <v>33.58</v>
          </cell>
          <cell r="E1817">
            <v>27.300813008130081</v>
          </cell>
          <cell r="F1817" t="str">
            <v>FDE Jan/26</v>
          </cell>
        </row>
        <row r="1818">
          <cell r="A1818" t="str">
            <v>09.54.019</v>
          </cell>
          <cell r="B1818" t="str">
            <v>REMOCAO DE CRUZETAS DE FERRO PARA FIXACAO DE PROJETORES</v>
          </cell>
          <cell r="C1818" t="str">
            <v>UN</v>
          </cell>
          <cell r="D1818">
            <v>100.75</v>
          </cell>
          <cell r="E1818">
            <v>81.910569105691053</v>
          </cell>
          <cell r="F1818" t="str">
            <v>FDE Jan/26</v>
          </cell>
        </row>
        <row r="1819">
          <cell r="A1819" t="str">
            <v>09.54.020</v>
          </cell>
          <cell r="B1819" t="str">
            <v>REMOCAO DE POSTE CURVO, INCLUINDO BASES DE FIXACAO</v>
          </cell>
          <cell r="C1819" t="str">
            <v>UN</v>
          </cell>
          <cell r="D1819">
            <v>335.86</v>
          </cell>
          <cell r="E1819">
            <v>273.0569105691057</v>
          </cell>
          <cell r="F1819" t="str">
            <v>FDE Jan/26</v>
          </cell>
        </row>
        <row r="1820">
          <cell r="A1820" t="str">
            <v>09.54.021</v>
          </cell>
          <cell r="B1820" t="str">
            <v>REMOCAO DE POSTE DE FERRO RETO ENGASTADO NO SOLO</v>
          </cell>
          <cell r="C1820" t="str">
            <v>UN</v>
          </cell>
          <cell r="D1820">
            <v>537.38</v>
          </cell>
          <cell r="E1820">
            <v>436.89430894308941</v>
          </cell>
          <cell r="F1820" t="str">
            <v>FDE Jan/26</v>
          </cell>
        </row>
        <row r="1821">
          <cell r="A1821" t="str">
            <v>09.54.099</v>
          </cell>
          <cell r="B1821" t="str">
            <v>DEMOLICOES DE APARELHOS E EQUIPAMENTOS</v>
          </cell>
          <cell r="C1821" t="str">
            <v>MV</v>
          </cell>
          <cell r="D1821">
            <v>710.02</v>
          </cell>
          <cell r="E1821">
            <v>577.2520325203252</v>
          </cell>
          <cell r="F1821" t="str">
            <v>FDE Jan/26</v>
          </cell>
        </row>
        <row r="1822">
          <cell r="A1822" t="str">
            <v>09.56.001</v>
          </cell>
          <cell r="B1822" t="str">
            <v>REMOCAO DE CAPTOR DE PARA-RAIOS TIPO FRANKLIN OU RADIATIVO</v>
          </cell>
          <cell r="C1822" t="str">
            <v>UN</v>
          </cell>
          <cell r="D1822">
            <v>33.58</v>
          </cell>
          <cell r="E1822">
            <v>27.300813008130081</v>
          </cell>
          <cell r="F1822" t="str">
            <v>FDE Jan/26</v>
          </cell>
        </row>
        <row r="1823">
          <cell r="A1823" t="str">
            <v>09.56.003</v>
          </cell>
          <cell r="B1823" t="str">
            <v>REMOCAO DE BASE E HASTE DE PARA-RAIO</v>
          </cell>
          <cell r="C1823" t="str">
            <v>UN</v>
          </cell>
          <cell r="D1823">
            <v>67.17</v>
          </cell>
          <cell r="E1823">
            <v>54.609756097560975</v>
          </cell>
          <cell r="F1823" t="str">
            <v>FDE Jan/26</v>
          </cell>
        </row>
        <row r="1824">
          <cell r="A1824" t="str">
            <v>09.56.004</v>
          </cell>
          <cell r="B1824" t="str">
            <v>REMOCAO CABOS E ESTICADORES OU DE BRACADEIRAS P/ 3 ESTAIS EM P.RAIOS</v>
          </cell>
          <cell r="C1824" t="str">
            <v>M</v>
          </cell>
          <cell r="D1824">
            <v>33.58</v>
          </cell>
          <cell r="E1824">
            <v>27.300813008130081</v>
          </cell>
          <cell r="F1824" t="str">
            <v>FDE Jan/26</v>
          </cell>
        </row>
        <row r="1825">
          <cell r="A1825" t="str">
            <v>09.56.005</v>
          </cell>
          <cell r="B1825" t="str">
            <v>REMOCAO DE CABO DE COBRE NU</v>
          </cell>
          <cell r="C1825" t="str">
            <v>M</v>
          </cell>
          <cell r="D1825">
            <v>13.43</v>
          </cell>
          <cell r="E1825">
            <v>10.918699186991869</v>
          </cell>
          <cell r="F1825" t="str">
            <v>FDE Jan/26</v>
          </cell>
        </row>
        <row r="1826">
          <cell r="A1826" t="str">
            <v>09.56.006</v>
          </cell>
          <cell r="B1826" t="str">
            <v>REMOCAO DE CABO COBRE NU PARA ATERRAMENTO</v>
          </cell>
          <cell r="C1826" t="str">
            <v>M</v>
          </cell>
          <cell r="D1826">
            <v>16.79</v>
          </cell>
          <cell r="E1826">
            <v>13.650406504065041</v>
          </cell>
          <cell r="F1826" t="str">
            <v>FDE Jan/26</v>
          </cell>
        </row>
        <row r="1827">
          <cell r="A1827" t="str">
            <v>09.56.007</v>
          </cell>
          <cell r="B1827" t="str">
            <v>REMOCAO DE CONECTOR TIPO SPLIT-BOLDT PARA CABOS DE ATERRAMENTO</v>
          </cell>
          <cell r="C1827" t="str">
            <v>UN</v>
          </cell>
          <cell r="D1827">
            <v>13.43</v>
          </cell>
          <cell r="E1827">
            <v>10.918699186991869</v>
          </cell>
          <cell r="F1827" t="str">
            <v>FDE Jan/26</v>
          </cell>
        </row>
        <row r="1828">
          <cell r="A1828" t="str">
            <v>09.56.009</v>
          </cell>
          <cell r="B1828" t="str">
            <v>REMOCAO DE BRACADEIRAS PARA PASSAGEM DE CABOS DE COBRE NU</v>
          </cell>
          <cell r="C1828" t="str">
            <v>UN</v>
          </cell>
          <cell r="D1828">
            <v>26.86</v>
          </cell>
          <cell r="E1828">
            <v>21.837398373983739</v>
          </cell>
          <cell r="F1828" t="str">
            <v>FDE Jan/26</v>
          </cell>
        </row>
        <row r="1829">
          <cell r="A1829" t="str">
            <v>09.56.012</v>
          </cell>
          <cell r="B1829" t="str">
            <v>REMOCAO DE TUBO DE PROTECAO DE CABO DE COBRE NU INCL. FIXACOES</v>
          </cell>
          <cell r="C1829" t="str">
            <v>UN</v>
          </cell>
          <cell r="D1829">
            <v>67.17</v>
          </cell>
          <cell r="E1829">
            <v>54.609756097560975</v>
          </cell>
          <cell r="F1829" t="str">
            <v>FDE Jan/26</v>
          </cell>
        </row>
        <row r="1830">
          <cell r="A1830" t="str">
            <v>09.56.099</v>
          </cell>
          <cell r="B1830" t="str">
            <v>DEMOLICOES DE PARA-RAIOS E ATERRAMENTO</v>
          </cell>
          <cell r="C1830" t="str">
            <v>MV</v>
          </cell>
          <cell r="D1830">
            <v>710.02</v>
          </cell>
          <cell r="E1830">
            <v>577.2520325203252</v>
          </cell>
          <cell r="F1830" t="str">
            <v>FDE Jan/26</v>
          </cell>
        </row>
        <row r="1831">
          <cell r="A1831" t="str">
            <v>09.60.003</v>
          </cell>
          <cell r="B1831" t="str">
            <v>RETIRADA DE ISOLADOR TIPO DISCO COMPL INCL GANCHO DE SUSPENSAO TIPO OLHAL</v>
          </cell>
          <cell r="C1831" t="str">
            <v>UN</v>
          </cell>
          <cell r="D1831">
            <v>10.07</v>
          </cell>
          <cell r="E1831">
            <v>8.1869918699186996</v>
          </cell>
          <cell r="F1831" t="str">
            <v>FDE Jan/26</v>
          </cell>
        </row>
        <row r="1832">
          <cell r="A1832" t="str">
            <v>09.60.004</v>
          </cell>
          <cell r="B1832" t="str">
            <v>RETIRADA DE BUCHA DE PASS.INT/EXT, OU DE CHAPA ACO P/ BUCHA PASSAGEM A.T.</v>
          </cell>
          <cell r="C1832" t="str">
            <v>UN</v>
          </cell>
          <cell r="D1832">
            <v>26.86</v>
          </cell>
          <cell r="E1832">
            <v>21.837398373983739</v>
          </cell>
          <cell r="F1832" t="str">
            <v>FDE Jan/26</v>
          </cell>
        </row>
        <row r="1833">
          <cell r="A1833" t="str">
            <v>09.60.007</v>
          </cell>
          <cell r="B1833" t="str">
            <v>RETIRADA DE CANTONEIRA METÁLICA</v>
          </cell>
          <cell r="C1833" t="str">
            <v>M</v>
          </cell>
          <cell r="D1833">
            <v>16.79</v>
          </cell>
          <cell r="E1833">
            <v>13.650406504065041</v>
          </cell>
          <cell r="F1833" t="str">
            <v>FDE Jan/26</v>
          </cell>
        </row>
        <row r="1834">
          <cell r="A1834" t="str">
            <v>09.60.008</v>
          </cell>
          <cell r="B1834" t="str">
            <v>RETIRADA DE ISOLADOR TIPO CASTANHA INCL GANCHO DE SUSTENTAÇÃO</v>
          </cell>
          <cell r="C1834" t="str">
            <v>UN</v>
          </cell>
          <cell r="D1834">
            <v>3.14</v>
          </cell>
          <cell r="E1834">
            <v>2.5528455284552849</v>
          </cell>
          <cell r="F1834" t="str">
            <v>FDE Jan/26</v>
          </cell>
        </row>
        <row r="1835">
          <cell r="A1835" t="str">
            <v>09.60.009</v>
          </cell>
          <cell r="B1835" t="str">
            <v>RETIRADA DE ISOLADOR TIPO PINO PARA A.T. INCLUSIVE PINO</v>
          </cell>
          <cell r="C1835" t="str">
            <v>UN</v>
          </cell>
          <cell r="D1835">
            <v>16.79</v>
          </cell>
          <cell r="E1835">
            <v>13.650406504065041</v>
          </cell>
          <cell r="F1835" t="str">
            <v>FDE Jan/26</v>
          </cell>
        </row>
        <row r="1836">
          <cell r="A1836" t="str">
            <v>09.60.011</v>
          </cell>
          <cell r="B1836" t="str">
            <v>RETIRADA DE VERGALHÃO DE COBRE</v>
          </cell>
          <cell r="C1836" t="str">
            <v>M</v>
          </cell>
          <cell r="D1836">
            <v>13.43</v>
          </cell>
          <cell r="E1836">
            <v>10.918699186991869</v>
          </cell>
          <cell r="F1836" t="str">
            <v>FDE Jan/26</v>
          </cell>
        </row>
        <row r="1837">
          <cell r="A1837" t="str">
            <v>09.60.012</v>
          </cell>
          <cell r="B1837" t="str">
            <v>RETIRADA DE TERMINAL OU CONECTOR PARA VERGALHAO DE COBRE</v>
          </cell>
          <cell r="C1837" t="str">
            <v>UN</v>
          </cell>
          <cell r="D1837">
            <v>6.29</v>
          </cell>
          <cell r="E1837">
            <v>5.1138211382113825</v>
          </cell>
          <cell r="F1837" t="str">
            <v>FDE Jan/26</v>
          </cell>
        </row>
        <row r="1838">
          <cell r="A1838" t="str">
            <v>09.60.018</v>
          </cell>
          <cell r="B1838" t="str">
            <v>RETIRADA DE CHAVE SECCION TRIP SECA, COMANDO POR VARA/ESTRIBO FRONTA</v>
          </cell>
          <cell r="C1838" t="str">
            <v>UN</v>
          </cell>
          <cell r="D1838">
            <v>197.31</v>
          </cell>
          <cell r="E1838">
            <v>160.41463414634146</v>
          </cell>
          <cell r="F1838" t="str">
            <v>FDE Jan/26</v>
          </cell>
        </row>
        <row r="1839">
          <cell r="A1839" t="str">
            <v>09.60.020</v>
          </cell>
          <cell r="B1839" t="str">
            <v>RETIRADA DE TRANSFORMADOR DE POTENCIAL COMPLETO</v>
          </cell>
          <cell r="C1839" t="str">
            <v>UN</v>
          </cell>
          <cell r="D1839">
            <v>43.66</v>
          </cell>
          <cell r="E1839">
            <v>35.49593495934959</v>
          </cell>
          <cell r="F1839" t="str">
            <v>FDE Jan/26</v>
          </cell>
        </row>
        <row r="1840">
          <cell r="A1840" t="str">
            <v>09.60.022</v>
          </cell>
          <cell r="B1840" t="str">
            <v>RETIRADA DE DISJUNTOR DE VOLUME NORMAL OU REDUZIDO</v>
          </cell>
          <cell r="C1840" t="str">
            <v>UN</v>
          </cell>
          <cell r="D1840">
            <v>243.43</v>
          </cell>
          <cell r="E1840">
            <v>197.91056910569105</v>
          </cell>
          <cell r="F1840" t="str">
            <v>FDE Jan/26</v>
          </cell>
        </row>
        <row r="1841">
          <cell r="A1841" t="str">
            <v>09.60.023</v>
          </cell>
          <cell r="B1841" t="str">
            <v>RETIRADA DE MANOPLA DE COMANDO DO DISJUNTOR DE A.T. (ENGRENAGEM INTERNA)</v>
          </cell>
          <cell r="C1841" t="str">
            <v>UN</v>
          </cell>
          <cell r="D1841">
            <v>33.58</v>
          </cell>
          <cell r="E1841">
            <v>27.300813008130081</v>
          </cell>
          <cell r="F1841" t="str">
            <v>FDE Jan/26</v>
          </cell>
        </row>
        <row r="1842">
          <cell r="A1842" t="str">
            <v>09.60.026</v>
          </cell>
          <cell r="B1842" t="str">
            <v>RETIRADA DE TRANSFORMADOR DE POTENCIA EM CABINE PRIMARIA</v>
          </cell>
          <cell r="C1842" t="str">
            <v>UN</v>
          </cell>
          <cell r="D1842">
            <v>440.74</v>
          </cell>
          <cell r="E1842">
            <v>358.32520325203251</v>
          </cell>
          <cell r="F1842" t="str">
            <v>FDE Jan/26</v>
          </cell>
        </row>
        <row r="1843">
          <cell r="A1843" t="str">
            <v>09.60.027</v>
          </cell>
          <cell r="B1843" t="str">
            <v>RETIRADA DE TRANSFORMADOR DE POTENCIA EM POSTE OU ESTALEIRO</v>
          </cell>
          <cell r="C1843" t="str">
            <v>UN</v>
          </cell>
          <cell r="D1843">
            <v>490.07</v>
          </cell>
          <cell r="E1843">
            <v>398.4308943089431</v>
          </cell>
          <cell r="F1843" t="str">
            <v>FDE Jan/26</v>
          </cell>
        </row>
        <row r="1844">
          <cell r="A1844" t="str">
            <v>09.60.029</v>
          </cell>
          <cell r="B1844" t="str">
            <v>RETIRADA DE POSTE DE CONCRETO</v>
          </cell>
          <cell r="C1844" t="str">
            <v>UN</v>
          </cell>
          <cell r="D1844">
            <v>335.86</v>
          </cell>
          <cell r="E1844">
            <v>273.0569105691057</v>
          </cell>
          <cell r="F1844" t="str">
            <v>FDE Jan/26</v>
          </cell>
        </row>
        <row r="1845">
          <cell r="A1845" t="str">
            <v>09.60.034</v>
          </cell>
          <cell r="B1845" t="str">
            <v>RETIRADA DE CHAVE FUSIVEL INDICADORA TIPO MATHEUS</v>
          </cell>
          <cell r="C1845" t="str">
            <v>UN</v>
          </cell>
          <cell r="D1845">
            <v>100.75</v>
          </cell>
          <cell r="E1845">
            <v>81.910569105691053</v>
          </cell>
          <cell r="F1845" t="str">
            <v>FDE Jan/26</v>
          </cell>
        </row>
        <row r="1846">
          <cell r="A1846" t="str">
            <v>09.60.099</v>
          </cell>
          <cell r="B1846" t="str">
            <v>RETIRADAS DE ALTA TENSAO</v>
          </cell>
          <cell r="C1846" t="str">
            <v>MV</v>
          </cell>
          <cell r="D1846">
            <v>710.02</v>
          </cell>
          <cell r="E1846">
            <v>577.2520325203252</v>
          </cell>
          <cell r="F1846" t="str">
            <v>FDE Jan/26</v>
          </cell>
        </row>
        <row r="1847">
          <cell r="A1847" t="str">
            <v>09.62.001</v>
          </cell>
          <cell r="B1847" t="str">
            <v>RETIRADA DE POSTE GALVANIZADO DE ENTRADA EM B.T.</v>
          </cell>
          <cell r="C1847" t="str">
            <v>UN</v>
          </cell>
          <cell r="D1847">
            <v>268.69</v>
          </cell>
          <cell r="E1847">
            <v>218.44715447154471</v>
          </cell>
          <cell r="F1847" t="str">
            <v>FDE Jan/26</v>
          </cell>
        </row>
        <row r="1848">
          <cell r="A1848" t="str">
            <v>09.62.002</v>
          </cell>
          <cell r="B1848" t="str">
            <v>RETIRADA DE POSTE DE CONCRETO DE ENTRADA EM B.T.</v>
          </cell>
          <cell r="C1848" t="str">
            <v>UN</v>
          </cell>
          <cell r="D1848">
            <v>335.86</v>
          </cell>
          <cell r="E1848">
            <v>273.0569105691057</v>
          </cell>
          <cell r="F1848" t="str">
            <v>FDE Jan/26</v>
          </cell>
        </row>
        <row r="1849">
          <cell r="A1849" t="str">
            <v>09.62.003</v>
          </cell>
          <cell r="B1849" t="str">
            <v>RETIRADA DE ARMACAO T BRAQUET, CONDULETES OU DE CX.FUSIV/TOMADAS EM PERFILADO</v>
          </cell>
          <cell r="C1849" t="str">
            <v>UN</v>
          </cell>
          <cell r="D1849">
            <v>33.58</v>
          </cell>
          <cell r="E1849">
            <v>27.300813008130081</v>
          </cell>
          <cell r="F1849" t="str">
            <v>FDE Jan/26</v>
          </cell>
        </row>
        <row r="1850">
          <cell r="A1850" t="str">
            <v>09.62.004</v>
          </cell>
          <cell r="B1850" t="str">
            <v>RETIRADA DE CABECOTE PADRAO TELEFONICA OU DE BASE P/DISJUNTOR QUICK LAG</v>
          </cell>
          <cell r="C1850" t="str">
            <v>UN</v>
          </cell>
          <cell r="D1850">
            <v>16.79</v>
          </cell>
          <cell r="E1850">
            <v>13.650406504065041</v>
          </cell>
          <cell r="F1850" t="str">
            <v>FDE Jan/26</v>
          </cell>
        </row>
        <row r="1851">
          <cell r="A1851" t="str">
            <v>09.62.009</v>
          </cell>
          <cell r="B1851" t="str">
            <v>RETIRADA DE TUBULACAO ELETRICA APARENTE ATE 2"</v>
          </cell>
          <cell r="C1851" t="str">
            <v>M</v>
          </cell>
          <cell r="D1851">
            <v>16.79</v>
          </cell>
          <cell r="E1851">
            <v>13.650406504065041</v>
          </cell>
          <cell r="F1851" t="str">
            <v>FDE Jan/26</v>
          </cell>
        </row>
        <row r="1852">
          <cell r="A1852" t="str">
            <v>09.62.010</v>
          </cell>
          <cell r="B1852" t="str">
            <v>RETIRADA DE TUBULACAO ELETRICA APARENTE ACIMA 2"</v>
          </cell>
          <cell r="C1852" t="str">
            <v>M</v>
          </cell>
          <cell r="D1852">
            <v>33.58</v>
          </cell>
          <cell r="E1852">
            <v>27.300813008130081</v>
          </cell>
          <cell r="F1852" t="str">
            <v>FDE Jan/26</v>
          </cell>
        </row>
        <row r="1853">
          <cell r="A1853" t="str">
            <v>09.62.012</v>
          </cell>
          <cell r="B1853" t="str">
            <v>RETIRADA DE PERFILADOS</v>
          </cell>
          <cell r="C1853" t="str">
            <v>M</v>
          </cell>
          <cell r="D1853">
            <v>26.86</v>
          </cell>
          <cell r="E1853">
            <v>21.837398373983739</v>
          </cell>
          <cell r="F1853" t="str">
            <v>FDE Jan/26</v>
          </cell>
        </row>
        <row r="1854">
          <cell r="A1854" t="str">
            <v>09.62.014</v>
          </cell>
          <cell r="B1854" t="str">
            <v>RETIRADA DE GANCHOS DE SUSTENTACAO DE LUMINARIAS EM PERFILADOS</v>
          </cell>
          <cell r="C1854" t="str">
            <v>UN</v>
          </cell>
          <cell r="D1854">
            <v>13.43</v>
          </cell>
          <cell r="E1854">
            <v>10.918699186991869</v>
          </cell>
          <cell r="F1854" t="str">
            <v>FDE Jan/26</v>
          </cell>
        </row>
        <row r="1855">
          <cell r="A1855" t="str">
            <v>09.62.017</v>
          </cell>
          <cell r="B1855" t="str">
            <v>RETIRADA DE FIO EMBUTIDO ATE 16 MM2</v>
          </cell>
          <cell r="C1855" t="str">
            <v>M</v>
          </cell>
          <cell r="D1855">
            <v>3.35</v>
          </cell>
          <cell r="E1855">
            <v>2.7235772357723578</v>
          </cell>
          <cell r="F1855" t="str">
            <v>FDE Jan/26</v>
          </cell>
        </row>
        <row r="1856">
          <cell r="A1856" t="str">
            <v>09.62.018</v>
          </cell>
          <cell r="B1856" t="str">
            <v>RETIRADA DE CABO EMBUTIDO ACIMA DE 16 MM2</v>
          </cell>
          <cell r="C1856" t="str">
            <v>M</v>
          </cell>
          <cell r="D1856">
            <v>6.71</v>
          </cell>
          <cell r="E1856">
            <v>5.4552845528455283</v>
          </cell>
          <cell r="F1856" t="str">
            <v>FDE Jan/26</v>
          </cell>
        </row>
        <row r="1857">
          <cell r="A1857" t="str">
            <v>09.62.019</v>
          </cell>
          <cell r="B1857" t="str">
            <v>RETIRADA DE FIO APARENTE ATE 16 MM2</v>
          </cell>
          <cell r="C1857" t="str">
            <v>M</v>
          </cell>
          <cell r="D1857">
            <v>4.03</v>
          </cell>
          <cell r="E1857">
            <v>3.2764227642276427</v>
          </cell>
          <cell r="F1857" t="str">
            <v>FDE Jan/26</v>
          </cell>
        </row>
        <row r="1858">
          <cell r="A1858" t="str">
            <v>09.62.020</v>
          </cell>
          <cell r="B1858" t="str">
            <v>RETIRADA DE CABO APARENTE ACIMA DE 16 MM2</v>
          </cell>
          <cell r="C1858" t="str">
            <v>M</v>
          </cell>
          <cell r="D1858">
            <v>8.06</v>
          </cell>
          <cell r="E1858">
            <v>6.5528455284552853</v>
          </cell>
          <cell r="F1858" t="str">
            <v>FDE Jan/26</v>
          </cell>
        </row>
        <row r="1859">
          <cell r="A1859" t="str">
            <v>09.62.021</v>
          </cell>
          <cell r="B1859" t="str">
            <v>RETIRADA DE TERMINAIS/CONECTORES DE PRESSAO P/CABOS OU DE ROLDANAS</v>
          </cell>
          <cell r="C1859" t="str">
            <v>UN</v>
          </cell>
          <cell r="D1859">
            <v>13.43</v>
          </cell>
          <cell r="E1859">
            <v>10.918699186991869</v>
          </cell>
          <cell r="F1859" t="str">
            <v>FDE Jan/26</v>
          </cell>
        </row>
        <row r="1860">
          <cell r="A1860" t="str">
            <v>09.62.024</v>
          </cell>
          <cell r="B1860" t="str">
            <v>RETIRADA E DESMONTAGEM QD.DISTRIB, CAIXA PASSAGEM OU QD. CHAMADA</v>
          </cell>
          <cell r="C1860" t="str">
            <v>M2</v>
          </cell>
          <cell r="D1860">
            <v>134.34</v>
          </cell>
          <cell r="E1860">
            <v>109.21951219512195</v>
          </cell>
          <cell r="F1860" t="str">
            <v>FDE Jan/26</v>
          </cell>
        </row>
        <row r="1861">
          <cell r="A1861" t="str">
            <v>09.62.099</v>
          </cell>
          <cell r="B1861" t="str">
            <v>RETIRADAS DE BAIXA TENSAO</v>
          </cell>
          <cell r="C1861" t="str">
            <v>MV</v>
          </cell>
          <cell r="D1861">
            <v>710.02</v>
          </cell>
          <cell r="E1861">
            <v>577.2520325203252</v>
          </cell>
          <cell r="F1861" t="str">
            <v>FDE Jan/26</v>
          </cell>
        </row>
        <row r="1862">
          <cell r="A1862" t="str">
            <v>09.64.004</v>
          </cell>
          <cell r="B1862" t="str">
            <v>RETIRADA DE MOTOR DE BOMBA DE RECALQUE</v>
          </cell>
          <cell r="C1862" t="str">
            <v>UN</v>
          </cell>
          <cell r="D1862">
            <v>100.75</v>
          </cell>
          <cell r="E1862">
            <v>81.910569105691053</v>
          </cell>
          <cell r="F1862" t="str">
            <v>FDE Jan/26</v>
          </cell>
        </row>
        <row r="1863">
          <cell r="A1863" t="str">
            <v>09.64.005</v>
          </cell>
          <cell r="B1863" t="str">
            <v>RETIRADA DE APARELHO DE ILUMINACAO, PLAFONS E PENDENTES P/LAMPADAS
INCANDESC</v>
          </cell>
          <cell r="C1863" t="str">
            <v>UN</v>
          </cell>
          <cell r="D1863">
            <v>6.71</v>
          </cell>
          <cell r="E1863">
            <v>5.4552845528455283</v>
          </cell>
          <cell r="F1863" t="str">
            <v>FDE Jan/26</v>
          </cell>
        </row>
        <row r="1864">
          <cell r="A1864" t="str">
            <v>09.64.006</v>
          </cell>
          <cell r="B1864" t="str">
            <v>RETIRADA DE APARELHOS DE ILUMINACAO, PLAFONS E PENDENTES P/LAMPADAS
FLUORESC</v>
          </cell>
          <cell r="C1864" t="str">
            <v>UN</v>
          </cell>
          <cell r="D1864">
            <v>4.72</v>
          </cell>
          <cell r="E1864">
            <v>3.8373983739837398</v>
          </cell>
          <cell r="F1864" t="str">
            <v>FDE Jan/26</v>
          </cell>
        </row>
        <row r="1865">
          <cell r="A1865" t="str">
            <v>09.64.014</v>
          </cell>
          <cell r="B1865" t="str">
            <v>RETIRADA DE AP.ILUM.EM POSTE,ARANDELA EXT BRACO ACO OU PROJET EM FACHADA</v>
          </cell>
          <cell r="C1865" t="str">
            <v>UN</v>
          </cell>
          <cell r="D1865">
            <v>100.75</v>
          </cell>
          <cell r="E1865">
            <v>81.910569105691053</v>
          </cell>
          <cell r="F1865" t="str">
            <v>FDE Jan/26</v>
          </cell>
        </row>
        <row r="1866">
          <cell r="A1866" t="str">
            <v>09.64.016</v>
          </cell>
          <cell r="B1866" t="str">
            <v>RETIRADA DE PROJETORES EM JARDINS</v>
          </cell>
          <cell r="C1866" t="str">
            <v>UN</v>
          </cell>
          <cell r="D1866">
            <v>67.17</v>
          </cell>
          <cell r="E1866">
            <v>54.609756097560975</v>
          </cell>
          <cell r="F1866" t="str">
            <v>FDE Jan/26</v>
          </cell>
        </row>
        <row r="1867">
          <cell r="A1867" t="str">
            <v>09.64.018</v>
          </cell>
          <cell r="B1867" t="str">
            <v>RETIRADA DE APARELHO A PROVA DE TEMPO, GASES E VAPOR</v>
          </cell>
          <cell r="C1867" t="str">
            <v>UN</v>
          </cell>
          <cell r="D1867">
            <v>33.58</v>
          </cell>
          <cell r="E1867">
            <v>27.300813008130081</v>
          </cell>
          <cell r="F1867" t="str">
            <v>FDE Jan/26</v>
          </cell>
        </row>
        <row r="1868">
          <cell r="A1868" t="str">
            <v>09.64.020</v>
          </cell>
          <cell r="B1868" t="str">
            <v>RETIRADA DE POSTE CURVO, INCLUINDO BASES DE FIXACAO</v>
          </cell>
          <cell r="C1868" t="str">
            <v>UN</v>
          </cell>
          <cell r="D1868">
            <v>335.86</v>
          </cell>
          <cell r="E1868">
            <v>273.0569105691057</v>
          </cell>
          <cell r="F1868" t="str">
            <v>FDE Jan/26</v>
          </cell>
        </row>
        <row r="1869">
          <cell r="A1869" t="str">
            <v>09.64.023</v>
          </cell>
          <cell r="B1869" t="str">
            <v>RETIRADA DE POSTE DE FERRO RETO ENGASTADO NO SOLO</v>
          </cell>
          <cell r="C1869" t="str">
            <v>UN</v>
          </cell>
          <cell r="D1869">
            <v>335.86</v>
          </cell>
          <cell r="E1869">
            <v>273.0569105691057</v>
          </cell>
          <cell r="F1869" t="str">
            <v>FDE Jan/26</v>
          </cell>
        </row>
        <row r="1870">
          <cell r="A1870" t="str">
            <v>09.64.024</v>
          </cell>
          <cell r="B1870" t="str">
            <v>RETIRADA DE POSTE DE CONCRETO DE ATE 10M ACIMA DO SOLO</v>
          </cell>
          <cell r="C1870" t="str">
            <v>UN</v>
          </cell>
          <cell r="D1870">
            <v>335.86</v>
          </cell>
          <cell r="E1870">
            <v>273.0569105691057</v>
          </cell>
          <cell r="F1870" t="str">
            <v>FDE Jan/26</v>
          </cell>
        </row>
        <row r="1871">
          <cell r="A1871" t="str">
            <v>09.64.099</v>
          </cell>
          <cell r="B1871" t="str">
            <v>RETIRADAS DE APARELHOS E EQUIPAMENTOS</v>
          </cell>
          <cell r="C1871" t="str">
            <v>MV</v>
          </cell>
          <cell r="D1871">
            <v>710.02</v>
          </cell>
          <cell r="E1871">
            <v>577.2520325203252</v>
          </cell>
          <cell r="F1871" t="str">
            <v>FDE Jan/26</v>
          </cell>
        </row>
        <row r="1872">
          <cell r="A1872" t="str">
            <v>09.66.001</v>
          </cell>
          <cell r="B1872" t="str">
            <v>RETIRADA DE CAPTOR DE PARA-RAIOS TIPO FRANKLIN</v>
          </cell>
          <cell r="C1872" t="str">
            <v>UN</v>
          </cell>
          <cell r="D1872">
            <v>33.58</v>
          </cell>
          <cell r="E1872">
            <v>27.300813008130081</v>
          </cell>
          <cell r="F1872" t="str">
            <v>FDE Jan/26</v>
          </cell>
        </row>
        <row r="1873">
          <cell r="A1873" t="str">
            <v>09.66.003</v>
          </cell>
          <cell r="B1873" t="str">
            <v>RETIRADA DE BASE E HASTE,OU DE BRAÇADEIRA C/3 ESTAIS EM PARA-RAIOS</v>
          </cell>
          <cell r="C1873" t="str">
            <v>UN</v>
          </cell>
          <cell r="D1873">
            <v>67.17</v>
          </cell>
          <cell r="E1873">
            <v>54.609756097560975</v>
          </cell>
          <cell r="F1873" t="str">
            <v>FDE Jan/26</v>
          </cell>
        </row>
        <row r="1874">
          <cell r="A1874" t="str">
            <v>09.66.004</v>
          </cell>
          <cell r="B1874" t="str">
            <v>RETIRADA DE CABOS DE AÇO E ESTICADORES DE PARA-RAIOS</v>
          </cell>
          <cell r="C1874" t="str">
            <v>M</v>
          </cell>
          <cell r="D1874">
            <v>33.58</v>
          </cell>
          <cell r="E1874">
            <v>27.300813008130081</v>
          </cell>
          <cell r="F1874" t="str">
            <v>FDE Jan/26</v>
          </cell>
        </row>
        <row r="1875">
          <cell r="A1875" t="str">
            <v>09.66.005</v>
          </cell>
          <cell r="B1875" t="str">
            <v>RETIRADA DE CABO DE COBRE NU</v>
          </cell>
          <cell r="C1875" t="str">
            <v>M</v>
          </cell>
          <cell r="D1875">
            <v>13.43</v>
          </cell>
          <cell r="E1875">
            <v>10.918699186991869</v>
          </cell>
          <cell r="F1875" t="str">
            <v>FDE Jan/26</v>
          </cell>
        </row>
        <row r="1876">
          <cell r="A1876" t="str">
            <v>09.66.006</v>
          </cell>
          <cell r="B1876" t="str">
            <v>RETIRADA DE CABO DE COBRE NU PARA ATERRAMENTO</v>
          </cell>
          <cell r="C1876" t="str">
            <v>M</v>
          </cell>
          <cell r="D1876">
            <v>16.79</v>
          </cell>
          <cell r="E1876">
            <v>13.650406504065041</v>
          </cell>
          <cell r="F1876" t="str">
            <v>FDE Jan/26</v>
          </cell>
        </row>
        <row r="1877">
          <cell r="A1877" t="str">
            <v>09.66.007</v>
          </cell>
          <cell r="B1877" t="str">
            <v>RETIRADA DE CONECTOR TIPO SPLIT-BOLT PARA CABOS DE ATERRAMENTO</v>
          </cell>
          <cell r="C1877" t="str">
            <v>UN</v>
          </cell>
          <cell r="D1877">
            <v>13.43</v>
          </cell>
          <cell r="E1877">
            <v>10.918699186991869</v>
          </cell>
          <cell r="F1877" t="str">
            <v>FDE Jan/26</v>
          </cell>
        </row>
        <row r="1878">
          <cell r="A1878" t="str">
            <v>09.66.009</v>
          </cell>
          <cell r="B1878" t="str">
            <v>RETIRADA DE BRAÇADEIRAS PARA PASSAGEM DE CABO DE COBRE NU</v>
          </cell>
          <cell r="C1878" t="str">
            <v>UN</v>
          </cell>
          <cell r="D1878">
            <v>26.86</v>
          </cell>
          <cell r="E1878">
            <v>21.837398373983739</v>
          </cell>
          <cell r="F1878" t="str">
            <v>FDE Jan/26</v>
          </cell>
        </row>
        <row r="1879">
          <cell r="A1879" t="str">
            <v>09.66.099</v>
          </cell>
          <cell r="B1879" t="str">
            <v>RETIRADAS DE PARA-RAIOS E ATERRAMENTOS</v>
          </cell>
          <cell r="C1879" t="str">
            <v>MV</v>
          </cell>
          <cell r="D1879">
            <v>710.02</v>
          </cell>
          <cell r="E1879">
            <v>577.2520325203252</v>
          </cell>
          <cell r="F1879" t="str">
            <v>FDE Jan/26</v>
          </cell>
        </row>
        <row r="1880">
          <cell r="A1880" t="str">
            <v>09.70.003</v>
          </cell>
          <cell r="B1880" t="str">
            <v>RECOLOCAÇÃO DE ISOLADOR TIPO DISCO COMPL, INCLUS GANCHO DE SUSPENSA TIPO OLHAL</v>
          </cell>
          <cell r="C1880" t="str">
            <v>UN</v>
          </cell>
          <cell r="D1880">
            <v>13.43</v>
          </cell>
          <cell r="E1880">
            <v>10.918699186991869</v>
          </cell>
          <cell r="F1880" t="str">
            <v>FDE Jan/26</v>
          </cell>
        </row>
        <row r="1881">
          <cell r="A1881" t="str">
            <v>09.70.004</v>
          </cell>
          <cell r="B1881" t="str">
            <v>RECOLOCAÇÃO DE BUCHA PASS.INT/EXT OU DE CH.ACO P/BUCHA PASSAGEM EM A.T</v>
          </cell>
          <cell r="C1881" t="str">
            <v>UN</v>
          </cell>
          <cell r="D1881">
            <v>33.58</v>
          </cell>
          <cell r="E1881">
            <v>27.300813008130081</v>
          </cell>
          <cell r="F1881" t="str">
            <v>FDE Jan/26</v>
          </cell>
        </row>
        <row r="1882">
          <cell r="A1882" t="str">
            <v>09.70.007</v>
          </cell>
          <cell r="B1882" t="str">
            <v>RECOLOCAÇÃO DE CANTONEIRA METALICA</v>
          </cell>
          <cell r="C1882" t="str">
            <v>M</v>
          </cell>
          <cell r="D1882">
            <v>33.58</v>
          </cell>
          <cell r="E1882">
            <v>27.300813008130081</v>
          </cell>
          <cell r="F1882" t="str">
            <v>FDE Jan/26</v>
          </cell>
        </row>
        <row r="1883">
          <cell r="A1883" t="str">
            <v>09.70.008</v>
          </cell>
          <cell r="B1883" t="str">
            <v>RECOLOCAÇÃO DE ISOLADOR CASTANHA OU DE TERMINAL/CONEC. P/BARRAM.COBRE A.T</v>
          </cell>
          <cell r="C1883" t="str">
            <v>UN</v>
          </cell>
          <cell r="D1883">
            <v>6.29</v>
          </cell>
          <cell r="E1883">
            <v>5.1138211382113825</v>
          </cell>
          <cell r="F1883" t="str">
            <v>FDE Jan/26</v>
          </cell>
        </row>
        <row r="1884">
          <cell r="A1884" t="str">
            <v>09.70.009</v>
          </cell>
          <cell r="B1884" t="str">
            <v>RECOLOCAÇÃO DE ISOLADOR TIPO PINO PARA A.T. INCLUSIVE PINO</v>
          </cell>
          <cell r="C1884" t="str">
            <v>UN</v>
          </cell>
          <cell r="D1884">
            <v>40.299999999999997</v>
          </cell>
          <cell r="E1884">
            <v>32.764227642276424</v>
          </cell>
          <cell r="F1884" t="str">
            <v>FDE Jan/26</v>
          </cell>
        </row>
        <row r="1885">
          <cell r="A1885" t="str">
            <v>09.70.011</v>
          </cell>
          <cell r="B1885" t="str">
            <v>RECOLOCAÇÃO DE VERGALHÃO DE COBRE</v>
          </cell>
          <cell r="C1885" t="str">
            <v>M</v>
          </cell>
          <cell r="D1885">
            <v>26.86</v>
          </cell>
          <cell r="E1885">
            <v>21.837398373983739</v>
          </cell>
          <cell r="F1885" t="str">
            <v>FDE Jan/26</v>
          </cell>
        </row>
        <row r="1886">
          <cell r="A1886" t="str">
            <v>09.70.018</v>
          </cell>
          <cell r="B1886" t="str">
            <v>RECOLOCAÇÃO DE CHAVE SECCIONADORA TRIP SECA,COMANDO POR VARA/ESTRIBO FRONTAL</v>
          </cell>
          <cell r="C1886" t="str">
            <v>UN</v>
          </cell>
          <cell r="D1886">
            <v>319.02</v>
          </cell>
          <cell r="E1886">
            <v>259.36585365853659</v>
          </cell>
          <cell r="F1886" t="str">
            <v>FDE Jan/26</v>
          </cell>
        </row>
        <row r="1887">
          <cell r="A1887" t="str">
            <v>09.70.020</v>
          </cell>
          <cell r="B1887" t="str">
            <v>RECOLOCAÇÃO DE CH.FUSIV.INDICADORA OU DE TRANSF.DE POTENCIAL COMPL. A.T</v>
          </cell>
          <cell r="C1887" t="str">
            <v>UN</v>
          </cell>
          <cell r="D1887">
            <v>112.49</v>
          </cell>
          <cell r="E1887">
            <v>91.455284552845526</v>
          </cell>
          <cell r="F1887" t="str">
            <v>FDE Jan/26</v>
          </cell>
        </row>
        <row r="1888">
          <cell r="A1888" t="str">
            <v>09.70.022</v>
          </cell>
          <cell r="B1888" t="str">
            <v>RECOLOCAÇÃO DE DISJUNTOR DE VOLUME NORMAL OU REDUZIDO</v>
          </cell>
          <cell r="C1888" t="str">
            <v>UN</v>
          </cell>
          <cell r="D1888">
            <v>583.5</v>
          </cell>
          <cell r="E1888">
            <v>474.39024390243901</v>
          </cell>
          <cell r="F1888" t="str">
            <v>FDE Jan/26</v>
          </cell>
        </row>
        <row r="1889">
          <cell r="A1889" t="str">
            <v>09.70.023</v>
          </cell>
          <cell r="B1889" t="str">
            <v>RECOLOCAÇÃO DE MANOPLA DE COMANDO DO DISJUNTOR DE A.T. (ENGRENAGEM INTERNA)</v>
          </cell>
          <cell r="C1889" t="str">
            <v>UN</v>
          </cell>
          <cell r="D1889">
            <v>90.23</v>
          </cell>
          <cell r="E1889">
            <v>73.357723577235774</v>
          </cell>
          <cell r="F1889" t="str">
            <v>FDE Jan/26</v>
          </cell>
        </row>
        <row r="1890">
          <cell r="A1890" t="str">
            <v>09.70.026</v>
          </cell>
          <cell r="B1890" t="str">
            <v>RECOLOCAÇÃO DE TRANSFORMADOR DE POTENCIA EM POSTE OU CAB.PRIMARIA</v>
          </cell>
          <cell r="C1890" t="str">
            <v>UN</v>
          </cell>
          <cell r="D1890">
            <v>973.73</v>
          </cell>
          <cell r="E1890">
            <v>791.65040650406502</v>
          </cell>
          <cell r="F1890" t="str">
            <v>FDE Jan/26</v>
          </cell>
        </row>
        <row r="1891">
          <cell r="A1891" t="str">
            <v>09.70.029</v>
          </cell>
          <cell r="B1891" t="str">
            <v>RECOLOCAÇÃO DE POSTE DE CONCRETO</v>
          </cell>
          <cell r="C1891" t="str">
            <v>UN</v>
          </cell>
          <cell r="D1891">
            <v>446.33</v>
          </cell>
          <cell r="E1891">
            <v>362.869918699187</v>
          </cell>
          <cell r="F1891" t="str">
            <v>FDE Jan/26</v>
          </cell>
        </row>
        <row r="1892">
          <cell r="A1892" t="str">
            <v>09.70.099</v>
          </cell>
          <cell r="B1892" t="str">
            <v>RECOLOCACOES DE ALTA TENSAO</v>
          </cell>
          <cell r="C1892" t="str">
            <v>MV</v>
          </cell>
          <cell r="D1892">
            <v>710.02</v>
          </cell>
          <cell r="E1892">
            <v>577.2520325203252</v>
          </cell>
          <cell r="F1892" t="str">
            <v>FDE Jan/26</v>
          </cell>
        </row>
        <row r="1893">
          <cell r="A1893" t="str">
            <v>09.72.003</v>
          </cell>
          <cell r="B1893" t="str">
            <v>RECOLOCAÇÃO DE CABECOTE TELEFONICA, ARMACAO BRAQUET OU CONECTORES PRESSAO P/CABOS</v>
          </cell>
          <cell r="C1893" t="str">
            <v>UN</v>
          </cell>
          <cell r="D1893">
            <v>26.86</v>
          </cell>
          <cell r="E1893">
            <v>21.837398373983739</v>
          </cell>
          <cell r="F1893" t="str">
            <v>FDE Jan/26</v>
          </cell>
        </row>
        <row r="1894">
          <cell r="A1894" t="str">
            <v>09.72.004</v>
          </cell>
          <cell r="B1894" t="str">
            <v>RECOLOCAÇÃO DE POSTE GALVANIZADO DE ENTRADA B.T.</v>
          </cell>
          <cell r="C1894" t="str">
            <v>UN</v>
          </cell>
          <cell r="D1894">
            <v>446.33</v>
          </cell>
          <cell r="E1894">
            <v>362.869918699187</v>
          </cell>
          <cell r="F1894" t="str">
            <v>FDE Jan/26</v>
          </cell>
        </row>
        <row r="1895">
          <cell r="A1895" t="str">
            <v>09.72.005</v>
          </cell>
          <cell r="B1895" t="str">
            <v>RECOLOCAÇÃO DE POSTE DE CONCRETO DE ENTRADA EM B.T.</v>
          </cell>
          <cell r="C1895" t="str">
            <v>UN</v>
          </cell>
          <cell r="D1895">
            <v>446.33</v>
          </cell>
          <cell r="E1895">
            <v>362.869918699187</v>
          </cell>
          <cell r="F1895" t="str">
            <v>FDE Jan/26</v>
          </cell>
        </row>
        <row r="1896">
          <cell r="A1896" t="str">
            <v>09.72.009</v>
          </cell>
          <cell r="B1896" t="str">
            <v>RECOLOCAÇÃO DE TUBULACAO ELETRICA APARENTE ATE 2"</v>
          </cell>
          <cell r="C1896" t="str">
            <v>M</v>
          </cell>
          <cell r="D1896">
            <v>20.149999999999999</v>
          </cell>
          <cell r="E1896">
            <v>16.382113821138212</v>
          </cell>
          <cell r="F1896" t="str">
            <v>FDE Jan/26</v>
          </cell>
        </row>
        <row r="1897">
          <cell r="A1897" t="str">
            <v>09.72.010</v>
          </cell>
          <cell r="B1897" t="str">
            <v>RECOLOCAÇÃO DE TUBULACAO ELETRICA APARENTE ACIMA DE 2"</v>
          </cell>
          <cell r="C1897" t="str">
            <v>M</v>
          </cell>
          <cell r="D1897">
            <v>40.299999999999997</v>
          </cell>
          <cell r="E1897">
            <v>32.764227642276424</v>
          </cell>
          <cell r="F1897" t="str">
            <v>FDE Jan/26</v>
          </cell>
        </row>
        <row r="1898">
          <cell r="A1898" t="str">
            <v>09.72.011</v>
          </cell>
          <cell r="B1898" t="str">
            <v>RECOLOCAÇÃO DE CONDULETES OU DE CX.FUSIV. OU DE TOMADA INSTAL. EM
PERFILADOS</v>
          </cell>
          <cell r="C1898" t="str">
            <v>UN</v>
          </cell>
          <cell r="D1898">
            <v>33.58</v>
          </cell>
          <cell r="E1898">
            <v>27.300813008130081</v>
          </cell>
          <cell r="F1898" t="str">
            <v>FDE Jan/26</v>
          </cell>
        </row>
        <row r="1899">
          <cell r="A1899" t="str">
            <v>09.72.012</v>
          </cell>
          <cell r="B1899" t="str">
            <v>RECOLOCAÇÃO DE PERFILADOS</v>
          </cell>
          <cell r="C1899" t="str">
            <v>M</v>
          </cell>
          <cell r="D1899">
            <v>33.58</v>
          </cell>
          <cell r="E1899">
            <v>27.300813008130081</v>
          </cell>
          <cell r="F1899" t="str">
            <v>FDE Jan/26</v>
          </cell>
        </row>
        <row r="1900">
          <cell r="A1900" t="str">
            <v>09.72.014</v>
          </cell>
          <cell r="B1900" t="str">
            <v>RECOLOCAÇÃO DE GANCHOS DE SUSTENTACAO DE LUMINARIAS E PERFILADOS</v>
          </cell>
          <cell r="C1900" t="str">
            <v>UN</v>
          </cell>
          <cell r="D1900">
            <v>16.79</v>
          </cell>
          <cell r="E1900">
            <v>13.650406504065041</v>
          </cell>
          <cell r="F1900" t="str">
            <v>FDE Jan/26</v>
          </cell>
        </row>
        <row r="1901">
          <cell r="A1901" t="str">
            <v>09.72.017</v>
          </cell>
          <cell r="B1901" t="str">
            <v>RECOLOCAÇÃO DE FIO EMBUTIDO ATE 16 MM2</v>
          </cell>
          <cell r="C1901" t="str">
            <v>M</v>
          </cell>
          <cell r="D1901">
            <v>3.35</v>
          </cell>
          <cell r="E1901">
            <v>2.7235772357723578</v>
          </cell>
          <cell r="F1901" t="str">
            <v>FDE Jan/26</v>
          </cell>
        </row>
        <row r="1902">
          <cell r="A1902" t="str">
            <v>09.72.018</v>
          </cell>
          <cell r="B1902" t="str">
            <v>RECOLOCAÇÃO DE CABO EMBUTIDO ACIMA DE 16 MM2</v>
          </cell>
          <cell r="C1902" t="str">
            <v>M</v>
          </cell>
          <cell r="D1902">
            <v>6.71</v>
          </cell>
          <cell r="E1902">
            <v>5.4552845528455283</v>
          </cell>
          <cell r="F1902" t="str">
            <v>FDE Jan/26</v>
          </cell>
        </row>
        <row r="1903">
          <cell r="A1903" t="str">
            <v>09.72.019</v>
          </cell>
          <cell r="B1903" t="str">
            <v>RECOLOCAÇÃO DE FIO APARENTE ATE 16 MM2</v>
          </cell>
          <cell r="C1903" t="str">
            <v>M</v>
          </cell>
          <cell r="D1903">
            <v>2.0099999999999998</v>
          </cell>
          <cell r="E1903">
            <v>1.6341463414634145</v>
          </cell>
          <cell r="F1903" t="str">
            <v>FDE Jan/26</v>
          </cell>
        </row>
        <row r="1904">
          <cell r="A1904" t="str">
            <v>09.72.020</v>
          </cell>
          <cell r="B1904" t="str">
            <v>RECOLOCAÇÃO DE CABO APARENTE ACIMA DE 16 MM2</v>
          </cell>
          <cell r="C1904" t="str">
            <v>M</v>
          </cell>
          <cell r="D1904">
            <v>20.149999999999999</v>
          </cell>
          <cell r="E1904">
            <v>16.382113821138212</v>
          </cell>
          <cell r="F1904" t="str">
            <v>FDE Jan/26</v>
          </cell>
        </row>
        <row r="1905">
          <cell r="A1905" t="str">
            <v>09.72.023</v>
          </cell>
          <cell r="B1905" t="str">
            <v>RECOLOCAÇÃO DE ROLDANAS</v>
          </cell>
          <cell r="C1905" t="str">
            <v>UN</v>
          </cell>
          <cell r="D1905">
            <v>20.149999999999999</v>
          </cell>
          <cell r="E1905">
            <v>16.382113821138212</v>
          </cell>
          <cell r="F1905" t="str">
            <v>FDE Jan/26</v>
          </cell>
        </row>
        <row r="1906">
          <cell r="A1906" t="str">
            <v>09.72.024</v>
          </cell>
          <cell r="B1906" t="str">
            <v>RECOLOCAÇÃO E MONTAGEM DE QD.DISTRIB,CX DE PASSAG MET OU QD.CHAMADA</v>
          </cell>
          <cell r="C1906" t="str">
            <v>M2</v>
          </cell>
          <cell r="D1906">
            <v>401.94</v>
          </cell>
          <cell r="E1906">
            <v>326.78048780487808</v>
          </cell>
          <cell r="F1906" t="str">
            <v>FDE Jan/26</v>
          </cell>
        </row>
        <row r="1907">
          <cell r="A1907" t="str">
            <v>09.72.031</v>
          </cell>
          <cell r="B1907" t="str">
            <v>RECOLOCAÇÃO DE BASE DE DISJUNTOR TIPO QUICK-LAG EM CHAPA DE FERRO</v>
          </cell>
          <cell r="C1907" t="str">
            <v>UN</v>
          </cell>
          <cell r="D1907">
            <v>16.79</v>
          </cell>
          <cell r="E1907">
            <v>13.650406504065041</v>
          </cell>
          <cell r="F1907" t="str">
            <v>FDE Jan/26</v>
          </cell>
        </row>
        <row r="1908">
          <cell r="A1908" t="str">
            <v>09.72.099</v>
          </cell>
          <cell r="B1908" t="str">
            <v>RECOLOCACOES DE BAIXA TENSAO</v>
          </cell>
          <cell r="C1908" t="str">
            <v>MV</v>
          </cell>
          <cell r="D1908">
            <v>710.02</v>
          </cell>
          <cell r="E1908">
            <v>577.2520325203252</v>
          </cell>
          <cell r="F1908" t="str">
            <v>FDE Jan/26</v>
          </cell>
        </row>
        <row r="1909">
          <cell r="A1909" t="str">
            <v>09.74.004</v>
          </cell>
          <cell r="B1909" t="str">
            <v>RECOLOCAÇÃO DE MOTOR DE BOMBA DE RECALQUE</v>
          </cell>
          <cell r="C1909" t="str">
            <v>UN</v>
          </cell>
          <cell r="D1909">
            <v>201.51</v>
          </cell>
          <cell r="E1909">
            <v>163.82926829268291</v>
          </cell>
          <cell r="F1909" t="str">
            <v>FDE Jan/26</v>
          </cell>
        </row>
        <row r="1910">
          <cell r="A1910" t="str">
            <v>09.74.005</v>
          </cell>
          <cell r="B1910" t="str">
            <v>RECOLOCAÇÃO DE AP.ILUM.(PLAFON OU PEND.)P/LAMP.INCAND OU DE PROJET EM JARDINS</v>
          </cell>
          <cell r="C1910" t="str">
            <v>UN</v>
          </cell>
          <cell r="D1910">
            <v>53.73</v>
          </cell>
          <cell r="E1910">
            <v>43.68292682926829</v>
          </cell>
          <cell r="F1910" t="str">
            <v>FDE Jan/26</v>
          </cell>
        </row>
        <row r="1911">
          <cell r="A1911" t="str">
            <v>09.74.006</v>
          </cell>
          <cell r="B1911" t="str">
            <v>RECOLOCAÇÃO DE APARELHO DE ILUMINACAO,PLAFONS OU PENDENTES P/ LAMP FLUORESCENTES</v>
          </cell>
          <cell r="C1911" t="str">
            <v>UN</v>
          </cell>
          <cell r="D1911">
            <v>7.13</v>
          </cell>
          <cell r="E1911">
            <v>5.7967479674796749</v>
          </cell>
          <cell r="F1911" t="str">
            <v>FDE Jan/26</v>
          </cell>
        </row>
        <row r="1912">
          <cell r="A1912" t="str">
            <v>09.74.015</v>
          </cell>
          <cell r="B1912" t="str">
            <v>RECOLOCAÇÃO DE PROJ.EM FACHADAS OU AP.ILUMIN.A PROVA DE TEMPO</v>
          </cell>
          <cell r="C1912" t="str">
            <v>UN</v>
          </cell>
          <cell r="D1912">
            <v>67.17</v>
          </cell>
          <cell r="E1912">
            <v>54.609756097560975</v>
          </cell>
          <cell r="F1912" t="str">
            <v>FDE Jan/26</v>
          </cell>
        </row>
        <row r="1913">
          <cell r="A1913" t="str">
            <v>09.74.017</v>
          </cell>
          <cell r="B1913" t="str">
            <v>RECOLOCAÇÃO DE ARANDELA EXTERNA EM BRACO DE FERRO</v>
          </cell>
          <cell r="C1913" t="str">
            <v>UN</v>
          </cell>
          <cell r="D1913">
            <v>134.34</v>
          </cell>
          <cell r="E1913">
            <v>109.21951219512195</v>
          </cell>
          <cell r="F1913" t="str">
            <v>FDE Jan/26</v>
          </cell>
        </row>
        <row r="1914">
          <cell r="A1914" t="str">
            <v>09.74.018</v>
          </cell>
          <cell r="B1914" t="str">
            <v>RECOLOCAÇÃO DE APARELHOS DE ILUMINAÇÃO EM POSTE</v>
          </cell>
          <cell r="C1914" t="str">
            <v>UN</v>
          </cell>
          <cell r="D1914">
            <v>100.75</v>
          </cell>
          <cell r="E1914">
            <v>81.910569105691053</v>
          </cell>
          <cell r="F1914" t="str">
            <v>FDE Jan/26</v>
          </cell>
        </row>
        <row r="1915">
          <cell r="A1915" t="str">
            <v>09.74.019</v>
          </cell>
          <cell r="B1915" t="str">
            <v>RECOLOCAÇÃO DE POSTE CURVO, INCLUINDO BASE DE FIXACAO</v>
          </cell>
          <cell r="C1915" t="str">
            <v>UN</v>
          </cell>
          <cell r="D1915">
            <v>446.33</v>
          </cell>
          <cell r="E1915">
            <v>362.869918699187</v>
          </cell>
          <cell r="F1915" t="str">
            <v>FDE Jan/26</v>
          </cell>
        </row>
        <row r="1916">
          <cell r="A1916" t="str">
            <v>09.74.023</v>
          </cell>
          <cell r="B1916" t="str">
            <v>RECOLOCAÇÃO DE POSTE DE FERRO RETO ENGASTADO NO SOLO</v>
          </cell>
          <cell r="C1916" t="str">
            <v>UN</v>
          </cell>
          <cell r="D1916">
            <v>446.33</v>
          </cell>
          <cell r="E1916">
            <v>362.869918699187</v>
          </cell>
          <cell r="F1916" t="str">
            <v>FDE Jan/26</v>
          </cell>
        </row>
        <row r="1917">
          <cell r="A1917" t="str">
            <v>09.74.024</v>
          </cell>
          <cell r="B1917" t="str">
            <v>RECOLOCAÇÃO DE POSTE DE CONCRETO DE ATE 10M ACIMA DO SOLO</v>
          </cell>
          <cell r="C1917" t="str">
            <v>UN</v>
          </cell>
          <cell r="D1917">
            <v>446.33</v>
          </cell>
          <cell r="E1917">
            <v>362.869918699187</v>
          </cell>
          <cell r="F1917" t="str">
            <v>FDE Jan/26</v>
          </cell>
        </row>
        <row r="1918">
          <cell r="A1918" t="str">
            <v>09.74.099</v>
          </cell>
          <cell r="B1918" t="str">
            <v>RECOLOCACOES DE APARELHOS E EQUIPAMENTOS</v>
          </cell>
          <cell r="C1918" t="str">
            <v>MV</v>
          </cell>
          <cell r="D1918">
            <v>710.02</v>
          </cell>
          <cell r="E1918">
            <v>577.2520325203252</v>
          </cell>
          <cell r="F1918" t="str">
            <v>FDE Jan/26</v>
          </cell>
        </row>
        <row r="1919">
          <cell r="A1919" t="str">
            <v>09.76.001</v>
          </cell>
          <cell r="B1919" t="str">
            <v>RECOLOCAÇÃO DE CAPTOR DE PARA-RAIOS TIPO FRANKLIN OU RADIOATIVO</v>
          </cell>
          <cell r="C1919" t="str">
            <v>UN</v>
          </cell>
          <cell r="D1919">
            <v>67.17</v>
          </cell>
          <cell r="E1919">
            <v>54.609756097560975</v>
          </cell>
          <cell r="F1919" t="str">
            <v>FDE Jan/26</v>
          </cell>
        </row>
        <row r="1920">
          <cell r="A1920" t="str">
            <v>09.76.003</v>
          </cell>
          <cell r="B1920" t="str">
            <v>RECOLOCAÇÃO DE BASE E HASTE DE PARA-RAIOS</v>
          </cell>
          <cell r="C1920" t="str">
            <v>UN</v>
          </cell>
          <cell r="D1920">
            <v>268.69</v>
          </cell>
          <cell r="E1920">
            <v>218.44715447154471</v>
          </cell>
          <cell r="F1920" t="str">
            <v>FDE Jan/26</v>
          </cell>
        </row>
        <row r="1921">
          <cell r="A1921" t="str">
            <v>09.76.004</v>
          </cell>
          <cell r="B1921" t="str">
            <v>RECOLOCAÇÃO DE CABO ACO E ESTICADORES,OU DE CABO COBRE NU P/ATERR. P.RAIOS</v>
          </cell>
          <cell r="C1921" t="str">
            <v>M</v>
          </cell>
          <cell r="D1921">
            <v>13.43</v>
          </cell>
          <cell r="E1921">
            <v>10.918699186991869</v>
          </cell>
          <cell r="F1921" t="str">
            <v>FDE Jan/26</v>
          </cell>
        </row>
        <row r="1922">
          <cell r="A1922" t="str">
            <v>09.76.005</v>
          </cell>
          <cell r="B1922" t="str">
            <v>RECOLOCAÇÃO DE CABO DE COBRE NU</v>
          </cell>
          <cell r="C1922" t="str">
            <v>M</v>
          </cell>
          <cell r="D1922">
            <v>33.58</v>
          </cell>
          <cell r="E1922">
            <v>27.300813008130081</v>
          </cell>
          <cell r="F1922" t="str">
            <v>FDE Jan/26</v>
          </cell>
        </row>
        <row r="1923">
          <cell r="A1923" t="str">
            <v>09.76.007</v>
          </cell>
          <cell r="B1923" t="str">
            <v>RECOLOCAÇÃO DE CONECTOR TIPO SPLIT-BOLT PARA CABOS DE ATERRAMENTO</v>
          </cell>
          <cell r="C1923" t="str">
            <v>UN</v>
          </cell>
          <cell r="D1923">
            <v>13.43</v>
          </cell>
          <cell r="E1923">
            <v>10.918699186991869</v>
          </cell>
          <cell r="F1923" t="str">
            <v>FDE Jan/26</v>
          </cell>
        </row>
        <row r="1924">
          <cell r="A1924" t="str">
            <v>09.76.009</v>
          </cell>
          <cell r="B1924" t="str">
            <v>RECOLOCAÇÃO DE BRACADEIRAS PARA 3 ESTAIS OU PARA PASSAGEM DE CABO
DE COBRE NU</v>
          </cell>
          <cell r="C1924" t="str">
            <v>UN</v>
          </cell>
          <cell r="D1924">
            <v>67.17</v>
          </cell>
          <cell r="E1924">
            <v>54.609756097560975</v>
          </cell>
          <cell r="F1924" t="str">
            <v>FDE Jan/26</v>
          </cell>
        </row>
        <row r="1925">
          <cell r="A1925" t="str">
            <v>09.76.099</v>
          </cell>
          <cell r="B1925" t="str">
            <v>RECOLOCACOES DE PARA-RAIOS E ATERRAMENTO</v>
          </cell>
          <cell r="C1925" t="str">
            <v>MV</v>
          </cell>
          <cell r="D1925">
            <v>710.02</v>
          </cell>
          <cell r="E1925">
            <v>577.2520325203252</v>
          </cell>
          <cell r="F1925" t="str">
            <v>FDE Jan/26</v>
          </cell>
        </row>
        <row r="1926">
          <cell r="A1926" t="str">
            <v>09.80.001</v>
          </cell>
          <cell r="B1926" t="str">
            <v>OLEO P/DISJUNTOR EM TRANSFOMADOR DE ALTA TENSAO EM CABINE</v>
          </cell>
          <cell r="C1926" t="str">
            <v>L</v>
          </cell>
          <cell r="D1926">
            <v>28.88</v>
          </cell>
          <cell r="E1926">
            <v>23.479674796747968</v>
          </cell>
          <cell r="F1926" t="str">
            <v>FDE Jan/26</v>
          </cell>
        </row>
        <row r="1927">
          <cell r="A1927" t="str">
            <v>09.80.002</v>
          </cell>
          <cell r="B1927" t="str">
            <v>OLEO PARA TRANSFORMADOR DE ALTA TENSAO EM POSTE SINGELO OU ESTALEIRO</v>
          </cell>
          <cell r="C1927" t="str">
            <v>L</v>
          </cell>
          <cell r="D1927">
            <v>29.51</v>
          </cell>
          <cell r="E1927">
            <v>23.991869918699187</v>
          </cell>
          <cell r="F1927" t="str">
            <v>FDE Jan/26</v>
          </cell>
        </row>
        <row r="1928">
          <cell r="A1928" t="str">
            <v>09.80.003</v>
          </cell>
          <cell r="B1928" t="str">
            <v>ISOLADOR TIPO DISCO 15 KV 6" (150 MM)</v>
          </cell>
          <cell r="C1928" t="str">
            <v>UN</v>
          </cell>
          <cell r="D1928">
            <v>206.32</v>
          </cell>
          <cell r="E1928">
            <v>167.73983739837399</v>
          </cell>
          <cell r="F1928" t="str">
            <v>FDE Jan/26</v>
          </cell>
        </row>
        <row r="1929">
          <cell r="A1929" t="str">
            <v>09.80.004</v>
          </cell>
          <cell r="B1929" t="str">
            <v>CHAPA DE FERRO DE 1,50 X 0,50 M PARA BUCHA DE PASSAGEM</v>
          </cell>
          <cell r="C1929" t="str">
            <v>UN</v>
          </cell>
          <cell r="D1929">
            <v>1544.06</v>
          </cell>
          <cell r="E1929">
            <v>1255.3333333333333</v>
          </cell>
          <cell r="F1929" t="str">
            <v>FDE Jan/26</v>
          </cell>
        </row>
        <row r="1930">
          <cell r="A1930" t="str">
            <v>09.80.005</v>
          </cell>
          <cell r="B1930" t="str">
            <v>BUCHA PARA PASSAGEM INTERNA/EXTERNA COM ISOLACAO PARA 15 KV</v>
          </cell>
          <cell r="C1930" t="str">
            <v>UN</v>
          </cell>
          <cell r="D1930">
            <v>703.4</v>
          </cell>
          <cell r="E1930">
            <v>571.869918699187</v>
          </cell>
          <cell r="F1930" t="str">
            <v>FDE Jan/26</v>
          </cell>
        </row>
        <row r="1931">
          <cell r="A1931" t="str">
            <v>09.80.006</v>
          </cell>
          <cell r="B1931" t="str">
            <v>BUCHA DE PASSAGEM PARA NEUTRO</v>
          </cell>
          <cell r="C1931" t="str">
            <v>UN</v>
          </cell>
          <cell r="D1931">
            <v>696.69</v>
          </cell>
          <cell r="E1931">
            <v>566.41463414634154</v>
          </cell>
          <cell r="F1931" t="str">
            <v>FDE Jan/26</v>
          </cell>
        </row>
        <row r="1932">
          <cell r="A1932" t="str">
            <v>09.80.007</v>
          </cell>
          <cell r="B1932" t="str">
            <v>CANTONEIRA DE FERRO 1 1/2" X 1 1/2" X 1/8"</v>
          </cell>
          <cell r="C1932" t="str">
            <v>M</v>
          </cell>
          <cell r="D1932">
            <v>52.84</v>
          </cell>
          <cell r="E1932">
            <v>42.959349593495936</v>
          </cell>
          <cell r="F1932" t="str">
            <v>FDE Jan/26</v>
          </cell>
        </row>
        <row r="1933">
          <cell r="A1933" t="str">
            <v>09.80.008</v>
          </cell>
          <cell r="B1933" t="str">
            <v>JANELA DE VENTILACAO PADRAO ELETROPAULO DE 0,40 X 0,40 X 0,15 M</v>
          </cell>
          <cell r="C1933" t="str">
            <v>UN</v>
          </cell>
          <cell r="D1933">
            <v>124.67</v>
          </cell>
          <cell r="E1933">
            <v>101.35772357723577</v>
          </cell>
          <cell r="F1933" t="str">
            <v>FDE Jan/26</v>
          </cell>
        </row>
        <row r="1934">
          <cell r="A1934" t="str">
            <v>09.80.010</v>
          </cell>
          <cell r="B1934" t="str">
            <v>ISOLADOR TIPO PINO PARA 15 KV, INCLUSIVE PINO, INSTALADO EM CABINE</v>
          </cell>
          <cell r="C1934" t="str">
            <v>UN</v>
          </cell>
          <cell r="D1934">
            <v>99.81</v>
          </cell>
          <cell r="E1934">
            <v>81.146341463414643</v>
          </cell>
          <cell r="F1934" t="str">
            <v>FDE Jan/26</v>
          </cell>
        </row>
        <row r="1935">
          <cell r="A1935" t="str">
            <v>09.80.011</v>
          </cell>
          <cell r="B1935" t="str">
            <v>ISOLADOR TIPO PINO PARA 15 KV, INCLUSIVE PINO, INSTALADO EM POSTE</v>
          </cell>
          <cell r="C1935" t="str">
            <v>UN</v>
          </cell>
          <cell r="D1935">
            <v>109.88</v>
          </cell>
          <cell r="E1935">
            <v>89.333333333333329</v>
          </cell>
          <cell r="F1935" t="str">
            <v>FDE Jan/26</v>
          </cell>
        </row>
        <row r="1936">
          <cell r="A1936" t="str">
            <v>09.80.012</v>
          </cell>
          <cell r="B1936" t="str">
            <v>VERGALHAO DE COBRE DE 3/8" (10MM)</v>
          </cell>
          <cell r="C1936" t="str">
            <v>M</v>
          </cell>
          <cell r="D1936">
            <v>119</v>
          </cell>
          <cell r="E1936">
            <v>96.747967479674799</v>
          </cell>
          <cell r="F1936" t="str">
            <v>FDE Jan/26</v>
          </cell>
        </row>
        <row r="1937">
          <cell r="A1937" t="str">
            <v>09.80.013</v>
          </cell>
          <cell r="B1937" t="str">
            <v>VERGALHAO DE COBRE DE 1/2" (12,5MM)</v>
          </cell>
          <cell r="C1937" t="str">
            <v>M</v>
          </cell>
          <cell r="D1937">
            <v>202.88</v>
          </cell>
          <cell r="E1937">
            <v>164.9430894308943</v>
          </cell>
          <cell r="F1937" t="str">
            <v>FDE Jan/26</v>
          </cell>
        </row>
        <row r="1938">
          <cell r="A1938" t="str">
            <v>09.80.014</v>
          </cell>
          <cell r="B1938" t="str">
            <v>TERMINAL OU CONECTOR PARA VERGALHAO DE COBRE DE 3/8" (10 MM2)</v>
          </cell>
          <cell r="C1938" t="str">
            <v>UN</v>
          </cell>
          <cell r="D1938">
            <v>34.07</v>
          </cell>
          <cell r="E1938">
            <v>27.699186991869919</v>
          </cell>
          <cell r="F1938" t="str">
            <v>FDE Jan/26</v>
          </cell>
        </row>
        <row r="1939">
          <cell r="A1939" t="str">
            <v>09.80.015</v>
          </cell>
          <cell r="B1939" t="str">
            <v>TERMINAL OU CONECTOR PARA VERGALHAO DE COBRE DE 1/2" (12,5 MM2)</v>
          </cell>
          <cell r="C1939" t="str">
            <v>UN</v>
          </cell>
          <cell r="D1939">
            <v>61.27</v>
          </cell>
          <cell r="E1939">
            <v>49.813008130081307</v>
          </cell>
          <cell r="F1939" t="str">
            <v>FDE Jan/26</v>
          </cell>
        </row>
        <row r="1940">
          <cell r="A1940" t="str">
            <v>09.80.017</v>
          </cell>
          <cell r="B1940" t="str">
            <v>MUFLA TERMINAL UNIPOLAR EXTERNA P/ CABO ISOLAÇÃO XLPE 15KV ATE 35MM2</v>
          </cell>
          <cell r="C1940" t="str">
            <v>UN</v>
          </cell>
          <cell r="D1940">
            <v>685.45</v>
          </cell>
          <cell r="E1940">
            <v>557.27642276422773</v>
          </cell>
          <cell r="F1940" t="str">
            <v>FDE Jan/26</v>
          </cell>
        </row>
        <row r="1941">
          <cell r="A1941" t="str">
            <v>09.80.019</v>
          </cell>
          <cell r="B1941" t="str">
            <v>MUFLA TERMINAL UNIPOLAR INTERNA P/ CABO ISOLAÇÃO XLPE 15KV ATE 35MM2</v>
          </cell>
          <cell r="C1941" t="str">
            <v>UN</v>
          </cell>
          <cell r="D1941">
            <v>487.6</v>
          </cell>
          <cell r="E1941">
            <v>396.42276422764229</v>
          </cell>
          <cell r="F1941" t="str">
            <v>FDE Jan/26</v>
          </cell>
        </row>
        <row r="1942">
          <cell r="A1942" t="str">
            <v>09.80.024</v>
          </cell>
          <cell r="B1942" t="str">
            <v>CABO DE POT UNIPOLAR CLASSE 15KV 25MM2  (ISOLAÇAO NAO HALOGENADO)</v>
          </cell>
          <cell r="C1942" t="str">
            <v>M</v>
          </cell>
          <cell r="D1942">
            <v>107.63</v>
          </cell>
          <cell r="E1942">
            <v>87.504065040650403</v>
          </cell>
          <cell r="F1942" t="str">
            <v>FDE Jan/26</v>
          </cell>
        </row>
        <row r="1943">
          <cell r="A1943" t="str">
            <v>09.80.025</v>
          </cell>
          <cell r="B1943" t="str">
            <v>CABO DE POT UNIPOLAR CLASSE 15KV 35MM2  (ISOLAÇAO NAO HALOGENADO)</v>
          </cell>
          <cell r="C1943" t="str">
            <v>M</v>
          </cell>
          <cell r="D1943">
            <v>130.80000000000001</v>
          </cell>
          <cell r="E1943">
            <v>106.34146341463416</v>
          </cell>
          <cell r="F1943" t="str">
            <v>FDE Jan/26</v>
          </cell>
        </row>
        <row r="1944">
          <cell r="A1944" t="str">
            <v>09.80.026</v>
          </cell>
          <cell r="B1944" t="str">
            <v>CHAVE SECCIONADORA TRIPOLAR SECA PARA 200A/15 KV C/ CMD PROLONGADO</v>
          </cell>
          <cell r="C1944" t="str">
            <v>UN</v>
          </cell>
          <cell r="D1944">
            <v>3252.07</v>
          </cell>
          <cell r="E1944">
            <v>2643.959349593496</v>
          </cell>
          <cell r="F1944" t="str">
            <v>FDE Jan/26</v>
          </cell>
        </row>
        <row r="1945">
          <cell r="A1945" t="str">
            <v>09.80.029</v>
          </cell>
          <cell r="B1945" t="str">
            <v>CHAVE FUSIVEL INDIC 'MATHEUS' P/100 A/15 KV RUPTURA 1200A POSTE/ESTAL</v>
          </cell>
          <cell r="C1945" t="str">
            <v>UN</v>
          </cell>
          <cell r="D1945">
            <v>553.96</v>
          </cell>
          <cell r="E1945">
            <v>450.37398373983746</v>
          </cell>
          <cell r="F1945" t="str">
            <v>FDE Jan/26</v>
          </cell>
        </row>
        <row r="1946">
          <cell r="A1946" t="str">
            <v>09.80.030</v>
          </cell>
          <cell r="B1946" t="str">
            <v>CHAVE FUSIVEL INDIC 'MATHEUS' P/100A/15 KV RUPTURA 1200A EM CABINE</v>
          </cell>
          <cell r="C1946" t="str">
            <v>UN</v>
          </cell>
          <cell r="D1946">
            <v>534.23</v>
          </cell>
          <cell r="E1946">
            <v>434.33333333333337</v>
          </cell>
          <cell r="F1946" t="str">
            <v>FDE Jan/26</v>
          </cell>
        </row>
        <row r="1947">
          <cell r="A1947" t="str">
            <v>09.80.033</v>
          </cell>
          <cell r="B1947" t="str">
            <v>TRANSFORMADOR DE CORRENTE PARA M.T. 15 KV</v>
          </cell>
          <cell r="C1947" t="str">
            <v>UN</v>
          </cell>
          <cell r="D1947">
            <v>2037.2</v>
          </cell>
          <cell r="E1947">
            <v>1656.260162601626</v>
          </cell>
          <cell r="F1947" t="str">
            <v>FDE Jan/26</v>
          </cell>
        </row>
        <row r="1948">
          <cell r="A1948" t="str">
            <v>09.80.034</v>
          </cell>
          <cell r="B1948" t="str">
            <v>TRANSFORMADOR DE POTENCIAL 400 W/220V COM FUSIVEL DE M.T. 15 KV</v>
          </cell>
          <cell r="C1948" t="str">
            <v>UN</v>
          </cell>
          <cell r="D1948">
            <v>3819.66</v>
          </cell>
          <cell r="E1948">
            <v>3105.4146341463415</v>
          </cell>
          <cell r="F1948" t="str">
            <v>FDE Jan/26</v>
          </cell>
        </row>
        <row r="1949">
          <cell r="A1949" t="str">
            <v>09.80.036</v>
          </cell>
          <cell r="B1949" t="str">
            <v>DISJUNTOR VOL REDUZIDO OLEO 15KV/250 PL15B MVA 630 ACION. MANUAL -
COMPLETO</v>
          </cell>
          <cell r="C1949" t="str">
            <v>UN</v>
          </cell>
          <cell r="D1949">
            <v>27028.07</v>
          </cell>
          <cell r="E1949">
            <v>21974.040650406503</v>
          </cell>
          <cell r="F1949" t="str">
            <v>FDE Jan/26</v>
          </cell>
        </row>
        <row r="1950">
          <cell r="A1950" t="str">
            <v>09.80.038</v>
          </cell>
          <cell r="B1950" t="str">
            <v>BOBINA MINIMA DO DISJUNTOR</v>
          </cell>
          <cell r="C1950" t="str">
            <v>UN</v>
          </cell>
          <cell r="D1950">
            <v>1976.48</v>
          </cell>
          <cell r="E1950">
            <v>1606.8943089430895</v>
          </cell>
          <cell r="F1950" t="str">
            <v>FDE Jan/26</v>
          </cell>
        </row>
        <row r="1951">
          <cell r="A1951" t="str">
            <v>09.80.039</v>
          </cell>
          <cell r="B1951" t="str">
            <v>RELE FALTA-DE-FASE TRIFASICO TIPO ST 220/110 V PEXTRON OU SIMILAR</v>
          </cell>
          <cell r="C1951" t="str">
            <v>UN</v>
          </cell>
          <cell r="D1951">
            <v>789.72</v>
          </cell>
          <cell r="E1951">
            <v>642.04878048780495</v>
          </cell>
          <cell r="F1951" t="str">
            <v>FDE Jan/26</v>
          </cell>
        </row>
        <row r="1952">
          <cell r="A1952" t="str">
            <v>09.80.040</v>
          </cell>
          <cell r="B1952" t="str">
            <v>RELE PRIMARIO DE SOBRECORRENTE P/DISJ. DE MEDIA TENSAO</v>
          </cell>
          <cell r="C1952" t="str">
            <v>UN</v>
          </cell>
          <cell r="D1952">
            <v>4589.9399999999996</v>
          </cell>
          <cell r="E1952">
            <v>3731.6585365853657</v>
          </cell>
          <cell r="F1952" t="str">
            <v>FDE Jan/26</v>
          </cell>
        </row>
        <row r="1953">
          <cell r="A1953" t="str">
            <v>09.80.041</v>
          </cell>
          <cell r="B1953" t="str">
            <v>MANOPLA DE COMANDO DE DISJUNTOR DE A. T.</v>
          </cell>
          <cell r="C1953" t="str">
            <v>UN</v>
          </cell>
          <cell r="D1953">
            <v>299.45</v>
          </cell>
          <cell r="E1953">
            <v>243.45528455284551</v>
          </cell>
          <cell r="F1953" t="str">
            <v>FDE Jan/26</v>
          </cell>
        </row>
        <row r="1954">
          <cell r="A1954" t="str">
            <v>09.80.042</v>
          </cell>
          <cell r="B1954" t="str">
            <v>TAPETE DE BORRACHA DE 100 X 100 X 0,5 CM</v>
          </cell>
          <cell r="C1954" t="str">
            <v>UN</v>
          </cell>
          <cell r="D1954">
            <v>761.56</v>
          </cell>
          <cell r="E1954">
            <v>619.15447154471542</v>
          </cell>
          <cell r="F1954" t="str">
            <v>FDE Jan/26</v>
          </cell>
        </row>
        <row r="1955">
          <cell r="A1955" t="str">
            <v>09.80.043</v>
          </cell>
          <cell r="B1955" t="str">
            <v>LUVA DE BORRACHA PARA A.T. 20 KV</v>
          </cell>
          <cell r="C1955" t="str">
            <v>PR</v>
          </cell>
          <cell r="D1955">
            <v>755.07</v>
          </cell>
          <cell r="E1955">
            <v>613.8780487804878</v>
          </cell>
          <cell r="F1955" t="str">
            <v>FDE Jan/26</v>
          </cell>
        </row>
        <row r="1956">
          <cell r="A1956" t="str">
            <v>09.80.044</v>
          </cell>
          <cell r="B1956" t="str">
            <v>VARA MANOPLA DE FENOLITE DE 2,70 M P/ CHAVE SECCIONADORA - 15 KV</v>
          </cell>
          <cell r="C1956" t="str">
            <v>UN</v>
          </cell>
          <cell r="D1956">
            <v>349.81</v>
          </cell>
          <cell r="E1956">
            <v>284.39837398373982</v>
          </cell>
          <cell r="F1956" t="str">
            <v>FDE Jan/26</v>
          </cell>
        </row>
        <row r="1957">
          <cell r="A1957" t="str">
            <v>09.80.048</v>
          </cell>
          <cell r="B1957" t="str">
            <v>SELA PARA CRUZETA DE MADEIRA</v>
          </cell>
          <cell r="C1957" t="str">
            <v>UN</v>
          </cell>
          <cell r="D1957">
            <v>122.4</v>
          </cell>
          <cell r="E1957">
            <v>99.512195121951223</v>
          </cell>
          <cell r="F1957" t="str">
            <v>FDE Jan/26</v>
          </cell>
        </row>
        <row r="1958">
          <cell r="A1958" t="str">
            <v>09.80.049</v>
          </cell>
          <cell r="B1958" t="str">
            <v>SUPORTE DE TRANSFORMADOR EM POSTE  OU ESTALEIRO</v>
          </cell>
          <cell r="C1958" t="str">
            <v>UN</v>
          </cell>
          <cell r="D1958">
            <v>561.54</v>
          </cell>
          <cell r="E1958">
            <v>456.53658536585363</v>
          </cell>
          <cell r="F1958" t="str">
            <v>FDE Jan/26</v>
          </cell>
        </row>
        <row r="1959">
          <cell r="A1959" t="str">
            <v>09.80.050</v>
          </cell>
          <cell r="B1959" t="str">
            <v>CRUZETA DE MADEIRA DE 2400 MM</v>
          </cell>
          <cell r="C1959" t="str">
            <v>UN</v>
          </cell>
          <cell r="D1959">
            <v>542.19000000000005</v>
          </cell>
          <cell r="E1959">
            <v>440.80487804878055</v>
          </cell>
          <cell r="F1959" t="str">
            <v>FDE Jan/26</v>
          </cell>
        </row>
        <row r="1960">
          <cell r="A1960" t="str">
            <v>09.80.051</v>
          </cell>
          <cell r="B1960" t="str">
            <v>MAO FRANCESA DE 700 MM</v>
          </cell>
          <cell r="C1960" t="str">
            <v>UN</v>
          </cell>
          <cell r="D1960">
            <v>100.37</v>
          </cell>
          <cell r="E1960">
            <v>81.60162601626017</v>
          </cell>
          <cell r="F1960" t="str">
            <v>FDE Jan/26</v>
          </cell>
        </row>
        <row r="1961">
          <cell r="A1961" t="str">
            <v>09.80.052</v>
          </cell>
          <cell r="B1961" t="str">
            <v>CAIXA PARA TRANSFORMADOR DE CORRENTE PADRAO ELEKTRO</v>
          </cell>
          <cell r="C1961" t="str">
            <v>UN</v>
          </cell>
          <cell r="D1961">
            <v>1139.53</v>
          </cell>
          <cell r="E1961">
            <v>926.44715447154476</v>
          </cell>
          <cell r="F1961" t="str">
            <v>FDE Jan/26</v>
          </cell>
        </row>
        <row r="1962">
          <cell r="A1962" t="str">
            <v>09.80.053</v>
          </cell>
          <cell r="B1962" t="str">
            <v>CAIXA DE MEDICAO PADRAO ELEKTRO - 0,70 X 0,60 X 0,25 M</v>
          </cell>
          <cell r="C1962" t="str">
            <v>UN</v>
          </cell>
          <cell r="D1962">
            <v>1200.42</v>
          </cell>
          <cell r="E1962">
            <v>975.95121951219517</v>
          </cell>
          <cell r="F1962" t="str">
            <v>FDE Jan/26</v>
          </cell>
        </row>
        <row r="1963">
          <cell r="A1963" t="str">
            <v>09.80.055</v>
          </cell>
          <cell r="B1963" t="str">
            <v>TRANSF-POT 45 KVA-M.T.13,2(5%)B.T.220/127V(5%)EM POSTE/ESTALEIRO</v>
          </cell>
          <cell r="C1963" t="str">
            <v>UN</v>
          </cell>
          <cell r="D1963">
            <v>18895.79</v>
          </cell>
          <cell r="E1963">
            <v>15362.430894308944</v>
          </cell>
          <cell r="F1963" t="str">
            <v>FDE Jan/26</v>
          </cell>
        </row>
        <row r="1964">
          <cell r="A1964" t="str">
            <v>09.80.057</v>
          </cell>
          <cell r="B1964" t="str">
            <v>TRANSF-POT 75 KVA-M.T.13,2 KV(5%)B.T.220/127V(5%)EM POSTE/ESTALEIRO</v>
          </cell>
          <cell r="C1964" t="str">
            <v>UN</v>
          </cell>
          <cell r="D1964">
            <v>28071.4</v>
          </cell>
          <cell r="E1964">
            <v>22822.276422764229</v>
          </cell>
          <cell r="F1964" t="str">
            <v>FDE Jan/26</v>
          </cell>
        </row>
        <row r="1965">
          <cell r="A1965" t="str">
            <v>09.80.058</v>
          </cell>
          <cell r="B1965" t="str">
            <v>TRANSF-POT 112,5 KVA-M.T.13,2 KV(5%)220/127V(5%) EM POSTE /ESTALEIRO</v>
          </cell>
          <cell r="C1965" t="str">
            <v>UN</v>
          </cell>
          <cell r="D1965">
            <v>26601.75</v>
          </cell>
          <cell r="E1965">
            <v>21627.439024390245</v>
          </cell>
          <cell r="F1965" t="str">
            <v>FDE Jan/26</v>
          </cell>
        </row>
        <row r="1966">
          <cell r="A1966" t="str">
            <v>09.80.059</v>
          </cell>
          <cell r="B1966" t="str">
            <v>TRANSF-POT 112,5 KVA-M.T.13,2 KV(5%)B.T.220/127V(5%) EM CABINE</v>
          </cell>
          <cell r="C1966" t="str">
            <v>UN</v>
          </cell>
          <cell r="D1966">
            <v>26358.32</v>
          </cell>
          <cell r="E1966">
            <v>21429.528455284551</v>
          </cell>
          <cell r="F1966" t="str">
            <v>FDE Jan/26</v>
          </cell>
        </row>
        <row r="1967">
          <cell r="A1967" t="str">
            <v>09.80.060</v>
          </cell>
          <cell r="B1967" t="str">
            <v>TRANSF-POT 150 KVA-M.T.13,2 KV(5%) B.T. 220/127V(5%) EM CABINE</v>
          </cell>
          <cell r="C1967" t="str">
            <v>UN</v>
          </cell>
          <cell r="D1967">
            <v>34515.68</v>
          </cell>
          <cell r="E1967">
            <v>28061.528455284555</v>
          </cell>
          <cell r="F1967" t="str">
            <v>FDE Jan/26</v>
          </cell>
        </row>
        <row r="1968">
          <cell r="A1968" t="str">
            <v>09.80.061</v>
          </cell>
          <cell r="B1968" t="str">
            <v>TRANSF-POT 225 KVA-M.T.13,2 KV(5%)B.T. 220/127(5%) EM CABINE</v>
          </cell>
          <cell r="C1968" t="str">
            <v>UN</v>
          </cell>
          <cell r="D1968">
            <v>44582.559999999998</v>
          </cell>
          <cell r="E1968">
            <v>36245.9837398374</v>
          </cell>
          <cell r="F1968" t="str">
            <v>FDE Jan/26</v>
          </cell>
        </row>
        <row r="1969">
          <cell r="A1969" t="str">
            <v>09.80.062</v>
          </cell>
          <cell r="B1969" t="str">
            <v>TRANSF-POT 300 KVA-M.T.13,2 KV(5%)B.T. 220/127(5%) EM CABINE</v>
          </cell>
          <cell r="C1969" t="str">
            <v>UN</v>
          </cell>
          <cell r="D1969">
            <v>52977.43</v>
          </cell>
          <cell r="E1969">
            <v>43071.081300813006</v>
          </cell>
          <cell r="F1969" t="str">
            <v>FDE Jan/26</v>
          </cell>
        </row>
        <row r="1970">
          <cell r="A1970" t="str">
            <v>09.80.063</v>
          </cell>
          <cell r="B1970" t="str">
            <v>TRANSF-POT 500 KVA-M.T.13,2 KV(5%)B.T. 220/127V(5%) EM CABINE</v>
          </cell>
          <cell r="C1970" t="str">
            <v>UN</v>
          </cell>
          <cell r="D1970">
            <v>94467.49</v>
          </cell>
          <cell r="E1970">
            <v>76802.837398373988</v>
          </cell>
          <cell r="F1970" t="str">
            <v>FDE Jan/26</v>
          </cell>
        </row>
        <row r="1971">
          <cell r="A1971" t="str">
            <v>09.80.064</v>
          </cell>
          <cell r="B1971" t="str">
            <v>MUDANCA DE TAP DO TRANSFORMADOR</v>
          </cell>
          <cell r="C1971" t="str">
            <v>UN</v>
          </cell>
          <cell r="D1971">
            <v>394.62</v>
          </cell>
          <cell r="E1971">
            <v>320.82926829268291</v>
          </cell>
          <cell r="F1971" t="str">
            <v>FDE Jan/26</v>
          </cell>
        </row>
        <row r="1972">
          <cell r="A1972" t="str">
            <v>09.80.065</v>
          </cell>
          <cell r="B1972" t="str">
            <v>LIMPEZA DE POSTO PRIMARIO E PINTURA DOS BARRAMENTOS</v>
          </cell>
          <cell r="C1972" t="str">
            <v>UN</v>
          </cell>
          <cell r="D1972">
            <v>1475.79</v>
          </cell>
          <cell r="E1972">
            <v>1199.8292682926829</v>
          </cell>
          <cell r="F1972" t="str">
            <v>FDE Jan/26</v>
          </cell>
        </row>
        <row r="1973">
          <cell r="A1973" t="str">
            <v>09.80.090</v>
          </cell>
          <cell r="B1973" t="str">
            <v>PLACA DE AVISO EM CABINE PRIMARIA</v>
          </cell>
          <cell r="C1973" t="str">
            <v>UN</v>
          </cell>
          <cell r="D1973">
            <v>98.45</v>
          </cell>
          <cell r="E1973">
            <v>80.040650406504071</v>
          </cell>
          <cell r="F1973" t="str">
            <v>FDE Jan/26</v>
          </cell>
        </row>
        <row r="1974">
          <cell r="A1974" t="str">
            <v>09.80.099</v>
          </cell>
          <cell r="B1974" t="str">
            <v>OUTROS SERVICOS EM ALTA TENSAO - CONSERVACAO</v>
          </cell>
          <cell r="C1974" t="str">
            <v>MV</v>
          </cell>
          <cell r="D1974">
            <v>710.02</v>
          </cell>
          <cell r="E1974">
            <v>577.2520325203252</v>
          </cell>
          <cell r="F1974" t="str">
            <v>FDE Jan/26</v>
          </cell>
        </row>
        <row r="1975">
          <cell r="A1975" t="str">
            <v>09.82.001</v>
          </cell>
          <cell r="B1975" t="str">
            <v>POSTE DE ACO GALVANIZADO DE 3 1/2" X 6,00 M</v>
          </cell>
          <cell r="C1975" t="str">
            <v>UN</v>
          </cell>
          <cell r="D1975">
            <v>2119.5100000000002</v>
          </cell>
          <cell r="E1975">
            <v>1723.1788617886182</v>
          </cell>
          <cell r="F1975" t="str">
            <v>FDE Jan/26</v>
          </cell>
        </row>
        <row r="1976">
          <cell r="A1976" t="str">
            <v>09.82.005</v>
          </cell>
          <cell r="B1976" t="str">
            <v>BRAQUET COM 2 ISOLADORES PARA B.T.</v>
          </cell>
          <cell r="C1976" t="str">
            <v>UN</v>
          </cell>
          <cell r="D1976">
            <v>34.17</v>
          </cell>
          <cell r="E1976">
            <v>27.780487804878049</v>
          </cell>
          <cell r="F1976" t="str">
            <v>FDE Jan/26</v>
          </cell>
        </row>
        <row r="1977">
          <cell r="A1977" t="str">
            <v>09.82.006</v>
          </cell>
          <cell r="B1977" t="str">
            <v>BRAQUET COM 3 ISOLADORES PARA B.T.</v>
          </cell>
          <cell r="C1977" t="str">
            <v>UN</v>
          </cell>
          <cell r="D1977">
            <v>47.13</v>
          </cell>
          <cell r="E1977">
            <v>38.31707317073171</v>
          </cell>
          <cell r="F1977" t="str">
            <v>FDE Jan/26</v>
          </cell>
        </row>
        <row r="1978">
          <cell r="A1978" t="str">
            <v>09.82.007</v>
          </cell>
          <cell r="B1978" t="str">
            <v>BRAQUET COM 4 ISOLADORES PARA B.T.</v>
          </cell>
          <cell r="C1978" t="str">
            <v>UN</v>
          </cell>
          <cell r="D1978">
            <v>59.24</v>
          </cell>
          <cell r="E1978">
            <v>48.162601626016261</v>
          </cell>
          <cell r="F1978" t="str">
            <v>FDE Jan/26</v>
          </cell>
        </row>
        <row r="1979">
          <cell r="A1979" t="str">
            <v>09.82.009</v>
          </cell>
          <cell r="B1979" t="str">
            <v>CAIXA ESTAMPADA 4" X 2"</v>
          </cell>
          <cell r="C1979" t="str">
            <v>UN</v>
          </cell>
          <cell r="D1979">
            <v>21.46</v>
          </cell>
          <cell r="E1979">
            <v>17.447154471544717</v>
          </cell>
          <cell r="F1979" t="str">
            <v>FDE Jan/26</v>
          </cell>
        </row>
        <row r="1980">
          <cell r="A1980" t="str">
            <v>09.82.010</v>
          </cell>
          <cell r="B1980" t="str">
            <v>CAIXA ESTAMPADA 4" X 4"</v>
          </cell>
          <cell r="C1980" t="str">
            <v>UN</v>
          </cell>
          <cell r="D1980">
            <v>25.27</v>
          </cell>
          <cell r="E1980">
            <v>20.54471544715447</v>
          </cell>
          <cell r="F1980" t="str">
            <v>FDE Jan/26</v>
          </cell>
        </row>
        <row r="1981">
          <cell r="A1981" t="str">
            <v>09.82.011</v>
          </cell>
          <cell r="B1981" t="str">
            <v>BRACADEIRA PARA FIXACAO DE ELETRODUTO</v>
          </cell>
          <cell r="C1981" t="str">
            <v>UN</v>
          </cell>
          <cell r="D1981">
            <v>12.35</v>
          </cell>
          <cell r="E1981">
            <v>10.040650406504065</v>
          </cell>
          <cell r="F1981" t="str">
            <v>FDE Jan/26</v>
          </cell>
        </row>
        <row r="1982">
          <cell r="A1982" t="str">
            <v>09.82.025</v>
          </cell>
          <cell r="B1982" t="str">
            <v>TERMINAL OU CONECTOR DE PRESSAO PARA CABO 10MM</v>
          </cell>
          <cell r="C1982" t="str">
            <v>UN</v>
          </cell>
          <cell r="D1982">
            <v>30.52</v>
          </cell>
          <cell r="E1982">
            <v>24.8130081300813</v>
          </cell>
          <cell r="F1982" t="str">
            <v>FDE Jan/26</v>
          </cell>
        </row>
        <row r="1983">
          <cell r="A1983" t="str">
            <v>09.82.026</v>
          </cell>
          <cell r="B1983" t="str">
            <v>TERMINAL OU CONECTOR DE PRESSAO PARA CABO 16MM</v>
          </cell>
          <cell r="C1983" t="str">
            <v>UN</v>
          </cell>
          <cell r="D1983">
            <v>30.61</v>
          </cell>
          <cell r="E1983">
            <v>24.886178861788618</v>
          </cell>
          <cell r="F1983" t="str">
            <v>FDE Jan/26</v>
          </cell>
        </row>
        <row r="1984">
          <cell r="A1984" t="str">
            <v>09.82.027</v>
          </cell>
          <cell r="B1984" t="str">
            <v>TERMINAL OU CONECTOR DE PRESSAO PARA CABO 25MM</v>
          </cell>
          <cell r="C1984" t="str">
            <v>UN</v>
          </cell>
          <cell r="D1984">
            <v>31.46</v>
          </cell>
          <cell r="E1984">
            <v>25.577235772357724</v>
          </cell>
          <cell r="F1984" t="str">
            <v>FDE Jan/26</v>
          </cell>
        </row>
        <row r="1985">
          <cell r="A1985" t="str">
            <v>09.82.028</v>
          </cell>
          <cell r="B1985" t="str">
            <v>TERMINAL OU CONECTOR DE PRESSAO PARA CABO 35MM</v>
          </cell>
          <cell r="C1985" t="str">
            <v>UN</v>
          </cell>
          <cell r="D1985">
            <v>38.65</v>
          </cell>
          <cell r="E1985">
            <v>31.422764227642276</v>
          </cell>
          <cell r="F1985" t="str">
            <v>FDE Jan/26</v>
          </cell>
        </row>
        <row r="1986">
          <cell r="A1986" t="str">
            <v>09.82.029</v>
          </cell>
          <cell r="B1986" t="str">
            <v>TERMINAL OU CONECTOR DE PRESSAO PARA CABO 50MM</v>
          </cell>
          <cell r="C1986" t="str">
            <v>UN</v>
          </cell>
          <cell r="D1986">
            <v>47.12</v>
          </cell>
          <cell r="E1986">
            <v>38.30894308943089</v>
          </cell>
          <cell r="F1986" t="str">
            <v>FDE Jan/26</v>
          </cell>
        </row>
        <row r="1987">
          <cell r="A1987" t="str">
            <v>09.82.030</v>
          </cell>
          <cell r="B1987" t="str">
            <v>TERMINAL OU CONECTOR DE PRESSAO PARA CABO 70MM</v>
          </cell>
          <cell r="C1987" t="str">
            <v>UN</v>
          </cell>
          <cell r="D1987">
            <v>46.18</v>
          </cell>
          <cell r="E1987">
            <v>37.544715447154474</v>
          </cell>
          <cell r="F1987" t="str">
            <v>FDE Jan/26</v>
          </cell>
        </row>
        <row r="1988">
          <cell r="A1988" t="str">
            <v>09.82.031</v>
          </cell>
          <cell r="B1988" t="str">
            <v>TERMINAL OU CONECTOR DE PRESSAO PARA CABO 95MM</v>
          </cell>
          <cell r="C1988" t="str">
            <v>UN</v>
          </cell>
          <cell r="D1988">
            <v>55.57</v>
          </cell>
          <cell r="E1988">
            <v>45.178861788617887</v>
          </cell>
          <cell r="F1988" t="str">
            <v>FDE Jan/26</v>
          </cell>
        </row>
        <row r="1989">
          <cell r="A1989" t="str">
            <v>09.82.032</v>
          </cell>
          <cell r="B1989" t="str">
            <v>TERMINAL OU CONECTOR DE PRESSAO PARA CABO 120MM</v>
          </cell>
          <cell r="C1989" t="str">
            <v>UN</v>
          </cell>
          <cell r="D1989">
            <v>74.28</v>
          </cell>
          <cell r="E1989">
            <v>60.390243902439025</v>
          </cell>
          <cell r="F1989" t="str">
            <v>FDE Jan/26</v>
          </cell>
        </row>
        <row r="1990">
          <cell r="A1990" t="str">
            <v>09.82.033</v>
          </cell>
          <cell r="B1990" t="str">
            <v>TERMINAL OU CONECTOR DE PRESSAO PARA CABO 150MM</v>
          </cell>
          <cell r="C1990" t="str">
            <v>UN</v>
          </cell>
          <cell r="D1990">
            <v>74.52</v>
          </cell>
          <cell r="E1990">
            <v>60.585365853658537</v>
          </cell>
          <cell r="F1990" t="str">
            <v>FDE Jan/26</v>
          </cell>
        </row>
        <row r="1991">
          <cell r="A1991" t="str">
            <v>09.82.034</v>
          </cell>
          <cell r="B1991" t="str">
            <v>TERMINAL OU CONECTOR DE PRESSAO PARA CABO 185MM</v>
          </cell>
          <cell r="C1991" t="str">
            <v>UN</v>
          </cell>
          <cell r="D1991">
            <v>85.12</v>
          </cell>
          <cell r="E1991">
            <v>69.203252032520325</v>
          </cell>
          <cell r="F1991" t="str">
            <v>FDE Jan/26</v>
          </cell>
        </row>
        <row r="1992">
          <cell r="A1992" t="str">
            <v>09.82.035</v>
          </cell>
          <cell r="B1992" t="str">
            <v>TERMINAL OU CONECTOR DE PRESSAO PARA CABO 240MM</v>
          </cell>
          <cell r="C1992" t="str">
            <v>UN</v>
          </cell>
          <cell r="D1992">
            <v>91.37</v>
          </cell>
          <cell r="E1992">
            <v>74.284552845528466</v>
          </cell>
          <cell r="F1992" t="str">
            <v>FDE Jan/26</v>
          </cell>
        </row>
        <row r="1993">
          <cell r="A1993" t="str">
            <v>09.82.042</v>
          </cell>
          <cell r="B1993" t="str">
            <v>BASE DE CHAPA DE FERRO N 14 PARA FIXACAO DE DISJUNTOR NO Q.D.</v>
          </cell>
          <cell r="C1993" t="str">
            <v>M2</v>
          </cell>
          <cell r="D1993">
            <v>385.85</v>
          </cell>
          <cell r="E1993">
            <v>313.69918699186996</v>
          </cell>
          <cell r="F1993" t="str">
            <v>FDE Jan/26</v>
          </cell>
        </row>
        <row r="1994">
          <cell r="A1994" t="str">
            <v>09.82.046</v>
          </cell>
          <cell r="B1994" t="str">
            <v>FECHADURA TIPO YALE</v>
          </cell>
          <cell r="C1994" t="str">
            <v>UN</v>
          </cell>
          <cell r="D1994">
            <v>104.18</v>
          </cell>
          <cell r="E1994">
            <v>84.699186991869922</v>
          </cell>
          <cell r="F1994" t="str">
            <v>FDE Jan/26</v>
          </cell>
        </row>
        <row r="1995">
          <cell r="A1995" t="str">
            <v>09.82.084</v>
          </cell>
          <cell r="B1995" t="str">
            <v>CHAVE BLINDADA COM FUSIVEIS DE 3 X 30 A - B.T.</v>
          </cell>
          <cell r="C1995" t="str">
            <v>UN</v>
          </cell>
          <cell r="D1995">
            <v>435.56</v>
          </cell>
          <cell r="E1995">
            <v>354.11382113821139</v>
          </cell>
          <cell r="F1995" t="str">
            <v>FDE Jan/26</v>
          </cell>
        </row>
        <row r="1996">
          <cell r="A1996" t="str">
            <v>09.82.085</v>
          </cell>
          <cell r="B1996" t="str">
            <v>CHAVE BLINDADA COM FUSIVEIS DE 3 X 60 A - B.T.</v>
          </cell>
          <cell r="C1996" t="str">
            <v>UN</v>
          </cell>
          <cell r="D1996">
            <v>652.23</v>
          </cell>
          <cell r="E1996">
            <v>530.26829268292681</v>
          </cell>
          <cell r="F1996" t="str">
            <v>FDE Jan/26</v>
          </cell>
        </row>
        <row r="1997">
          <cell r="A1997" t="str">
            <v>09.82.086</v>
          </cell>
          <cell r="B1997" t="str">
            <v>CHAVE BLINDADA COM FUSIVEIS DE 3X100 A - B.T.</v>
          </cell>
          <cell r="C1997" t="str">
            <v>UN</v>
          </cell>
          <cell r="D1997">
            <v>1525.5</v>
          </cell>
          <cell r="E1997">
            <v>1240.2439024390244</v>
          </cell>
          <cell r="F1997" t="str">
            <v>FDE Jan/26</v>
          </cell>
        </row>
        <row r="1998">
          <cell r="A1998" t="str">
            <v>09.82.087</v>
          </cell>
          <cell r="B1998" t="str">
            <v>CHAVE BLINDADA COM FUSIVEIS DE 3X200 A - B.T.</v>
          </cell>
          <cell r="C1998" t="str">
            <v>UN</v>
          </cell>
          <cell r="D1998">
            <v>2776.78</v>
          </cell>
          <cell r="E1998">
            <v>2257.5447154471549</v>
          </cell>
          <cell r="F1998" t="str">
            <v>FDE Jan/26</v>
          </cell>
        </row>
        <row r="1999">
          <cell r="A1999" t="str">
            <v>09.82.095</v>
          </cell>
          <cell r="B1999" t="str">
            <v>PERFILADO EM CHAPA DE ACO 38X38MM</v>
          </cell>
          <cell r="C1999" t="str">
            <v>M</v>
          </cell>
          <cell r="D1999">
            <v>62.71</v>
          </cell>
          <cell r="E1999">
            <v>50.983739837398375</v>
          </cell>
          <cell r="F1999" t="str">
            <v>FDE Jan/26</v>
          </cell>
        </row>
        <row r="2000">
          <cell r="A2000" t="str">
            <v>09.82.099</v>
          </cell>
          <cell r="B2000" t="str">
            <v>OUTROS SERVICOS DE BAIXA TENSAO</v>
          </cell>
          <cell r="C2000" t="str">
            <v>MV</v>
          </cell>
          <cell r="D2000">
            <v>710.02</v>
          </cell>
          <cell r="E2000">
            <v>577.2520325203252</v>
          </cell>
          <cell r="F2000" t="str">
            <v>FDE Jan/26</v>
          </cell>
        </row>
        <row r="2001">
          <cell r="A2001" t="str">
            <v>09.83.001</v>
          </cell>
          <cell r="B2001" t="str">
            <v>CH.SEC.DE ACAO RAP.SOBRE CARGA COMANDO FRONTAL 3X100 A PAINEL BL.B.T</v>
          </cell>
          <cell r="C2001" t="str">
            <v>UN</v>
          </cell>
          <cell r="D2001">
            <v>557.88</v>
          </cell>
          <cell r="E2001">
            <v>453.5609756097561</v>
          </cell>
          <cell r="F2001" t="str">
            <v>FDE Jan/26</v>
          </cell>
        </row>
        <row r="2002">
          <cell r="A2002" t="str">
            <v>09.83.002</v>
          </cell>
          <cell r="B2002" t="str">
            <v>CH.SECCION. AÇAO RAPIDA SOBRECARGA COMANDO FRONTAL 3X250A PAINEL BL.BT</v>
          </cell>
          <cell r="C2002" t="str">
            <v>UN</v>
          </cell>
          <cell r="D2002">
            <v>2406.98</v>
          </cell>
          <cell r="E2002">
            <v>1956.8943089430895</v>
          </cell>
          <cell r="F2002" t="str">
            <v>FDE Jan/26</v>
          </cell>
        </row>
        <row r="2003">
          <cell r="A2003" t="str">
            <v>09.83.004</v>
          </cell>
          <cell r="B2003" t="str">
            <v>CH.SEC.DE ACAO RAP.SOBRE CARGA COMANDO FRONTAL 3X630 A PAINEL BL.B.T</v>
          </cell>
          <cell r="C2003" t="str">
            <v>UN</v>
          </cell>
          <cell r="D2003">
            <v>2341.42</v>
          </cell>
          <cell r="E2003">
            <v>1903.5934959349595</v>
          </cell>
          <cell r="F2003" t="str">
            <v>FDE Jan/26</v>
          </cell>
        </row>
        <row r="2004">
          <cell r="A2004" t="str">
            <v>09.83.033</v>
          </cell>
          <cell r="B2004" t="str">
            <v>BARRA DE COBRE PARA NEUTRO - 200 A</v>
          </cell>
          <cell r="C2004" t="str">
            <v>UN</v>
          </cell>
          <cell r="D2004">
            <v>93.85</v>
          </cell>
          <cell r="E2004">
            <v>76.300813008130078</v>
          </cell>
          <cell r="F2004" t="str">
            <v>FDE Jan/26</v>
          </cell>
        </row>
        <row r="2005">
          <cell r="A2005" t="str">
            <v>09.83.034</v>
          </cell>
          <cell r="B2005" t="str">
            <v>BARRA DE COBRE PARA NEUTRO - 400 A</v>
          </cell>
          <cell r="C2005" t="str">
            <v>UN</v>
          </cell>
          <cell r="D2005">
            <v>324.79000000000002</v>
          </cell>
          <cell r="E2005">
            <v>264.0569105691057</v>
          </cell>
          <cell r="F2005" t="str">
            <v>FDE Jan/26</v>
          </cell>
        </row>
        <row r="2006">
          <cell r="A2006" t="str">
            <v>09.83.035</v>
          </cell>
          <cell r="B2006" t="str">
            <v>BARRA DE COBRE PARA NEUTRO - 600 A</v>
          </cell>
          <cell r="C2006" t="str">
            <v>UN</v>
          </cell>
          <cell r="D2006">
            <v>229.21</v>
          </cell>
          <cell r="E2006">
            <v>186.34959349593498</v>
          </cell>
          <cell r="F2006" t="str">
            <v>FDE Jan/26</v>
          </cell>
        </row>
        <row r="2007">
          <cell r="A2007" t="str">
            <v>09.83.036</v>
          </cell>
          <cell r="B2007" t="str">
            <v>BARRA DE COBRE PARA NEUTRO - 30 A</v>
          </cell>
          <cell r="C2007" t="str">
            <v>UN</v>
          </cell>
          <cell r="D2007">
            <v>25.79</v>
          </cell>
          <cell r="E2007">
            <v>20.967479674796749</v>
          </cell>
          <cell r="F2007" t="str">
            <v>FDE Jan/26</v>
          </cell>
        </row>
        <row r="2008">
          <cell r="A2008" t="str">
            <v>09.83.037</v>
          </cell>
          <cell r="B2008" t="str">
            <v>BARRA DE COBRE PARA NEUTRO - 60 A</v>
          </cell>
          <cell r="C2008" t="str">
            <v>UN</v>
          </cell>
          <cell r="D2008">
            <v>33.71</v>
          </cell>
          <cell r="E2008">
            <v>27.40650406504065</v>
          </cell>
          <cell r="F2008" t="str">
            <v>FDE Jan/26</v>
          </cell>
        </row>
        <row r="2009">
          <cell r="A2009" t="str">
            <v>09.83.038</v>
          </cell>
          <cell r="B2009" t="str">
            <v>BARRA DE COBRE PARA NEUTRO - 100 A</v>
          </cell>
          <cell r="C2009" t="str">
            <v>UN</v>
          </cell>
          <cell r="D2009">
            <v>53.68</v>
          </cell>
          <cell r="E2009">
            <v>43.642276422764226</v>
          </cell>
          <cell r="F2009" t="str">
            <v>FDE Jan/26</v>
          </cell>
        </row>
        <row r="2010">
          <cell r="A2010" t="str">
            <v>09.83.050</v>
          </cell>
          <cell r="B2010" t="str">
            <v>BOTOEIRA LIGA-DESLIGA PARA COMANDO DA BOMBA DE RECALQUE</v>
          </cell>
          <cell r="C2010" t="str">
            <v>UN</v>
          </cell>
          <cell r="D2010">
            <v>148.25</v>
          </cell>
          <cell r="E2010">
            <v>120.52845528455285</v>
          </cell>
          <cell r="F2010" t="str">
            <v>FDE Jan/26</v>
          </cell>
        </row>
        <row r="2011">
          <cell r="A2011" t="str">
            <v>09.83.052</v>
          </cell>
          <cell r="B2011" t="str">
            <v>DISJUNTOR BIPOLAR TERMOMAGNETICO 2X60A a 2X100A</v>
          </cell>
          <cell r="C2011" t="str">
            <v>UN</v>
          </cell>
          <cell r="D2011">
            <v>157.30000000000001</v>
          </cell>
          <cell r="E2011">
            <v>127.88617886178862</v>
          </cell>
          <cell r="F2011" t="str">
            <v>FDE Jan/26</v>
          </cell>
        </row>
        <row r="2012">
          <cell r="A2012" t="str">
            <v>09.83.063</v>
          </cell>
          <cell r="B2012" t="str">
            <v>DISJUNTOR TRIPOLAR TERMOMAGNETICO 3X200A</v>
          </cell>
          <cell r="C2012" t="str">
            <v>UN</v>
          </cell>
          <cell r="D2012">
            <v>677.09</v>
          </cell>
          <cell r="E2012">
            <v>550.47967479674799</v>
          </cell>
          <cell r="F2012" t="str">
            <v>FDE Jan/26</v>
          </cell>
        </row>
        <row r="2013">
          <cell r="A2013" t="str">
            <v>09.83.065</v>
          </cell>
          <cell r="B2013" t="str">
            <v>DISJUNTOR TRIPOLAR TERMOMAGNETICO 3X10A a 3X50A</v>
          </cell>
          <cell r="C2013" t="str">
            <v>UN</v>
          </cell>
          <cell r="D2013">
            <v>137.31</v>
          </cell>
          <cell r="E2013">
            <v>111.63414634146342</v>
          </cell>
          <cell r="F2013" t="str">
            <v>FDE Jan/26</v>
          </cell>
        </row>
        <row r="2014">
          <cell r="A2014" t="str">
            <v>09.83.066</v>
          </cell>
          <cell r="B2014" t="str">
            <v>DISJUNTOR TRIPOLAR TERMOMAGNETICO 3X60A a 3X100A</v>
          </cell>
          <cell r="C2014" t="str">
            <v>UN</v>
          </cell>
          <cell r="D2014">
            <v>172.87</v>
          </cell>
          <cell r="E2014">
            <v>140.54471544715449</v>
          </cell>
          <cell r="F2014" t="str">
            <v>FDE Jan/26</v>
          </cell>
        </row>
        <row r="2015">
          <cell r="A2015" t="str">
            <v>09.83.067</v>
          </cell>
          <cell r="B2015" t="str">
            <v>DISJUNTOR TRIPOLAR TERMOMAGNETICO 3X400A</v>
          </cell>
          <cell r="C2015" t="str">
            <v>UN</v>
          </cell>
          <cell r="D2015">
            <v>1789.55</v>
          </cell>
          <cell r="E2015">
            <v>1454.9186991869919</v>
          </cell>
          <cell r="F2015" t="str">
            <v>FDE Jan/26</v>
          </cell>
        </row>
        <row r="2016">
          <cell r="A2016" t="str">
            <v>09.83.069</v>
          </cell>
          <cell r="B2016" t="str">
            <v>DISJUNTOR TRIPOLAR TERMOMAGNETICO 3X600A</v>
          </cell>
          <cell r="C2016" t="str">
            <v>UN</v>
          </cell>
          <cell r="D2016">
            <v>2445.08</v>
          </cell>
          <cell r="E2016">
            <v>1987.8699186991869</v>
          </cell>
          <cell r="F2016" t="str">
            <v>FDE Jan/26</v>
          </cell>
        </row>
        <row r="2017">
          <cell r="A2017" t="str">
            <v>09.83.070</v>
          </cell>
          <cell r="B2017" t="str">
            <v>RELE BIMETALICO DE SOBRECORRENTE FAIXA AJUSTAVEL DE 6,3A - 10A PARA QD.COMANDO BOMBA RECALQUE</v>
          </cell>
          <cell r="C2017" t="str">
            <v>UN</v>
          </cell>
          <cell r="D2017">
            <v>351.76</v>
          </cell>
          <cell r="E2017">
            <v>285.98373983739839</v>
          </cell>
          <cell r="F2017" t="str">
            <v>FDE Jan/26</v>
          </cell>
        </row>
        <row r="2018">
          <cell r="A2018" t="str">
            <v>09.83.071</v>
          </cell>
          <cell r="B2018" t="str">
            <v>RELE BIMETALICO DE SOBRECORRENTE FAIXA AJUSTAVEL DE 8,0A - 12,5A PARA QD.COMANDO BOMBA RECALQUE</v>
          </cell>
          <cell r="C2018" t="str">
            <v>UN</v>
          </cell>
          <cell r="D2018">
            <v>357.42</v>
          </cell>
          <cell r="E2018">
            <v>290.58536585365857</v>
          </cell>
          <cell r="F2018" t="str">
            <v>FDE Jan/26</v>
          </cell>
        </row>
        <row r="2019">
          <cell r="A2019" t="str">
            <v>09.83.072</v>
          </cell>
          <cell r="B2019" t="str">
            <v>RELE BIMETALICO DE SOBRECORRENTE FAIXA AJUSTAVEL DE 10A - 16A PARA QD.COMANDO BOMBA RECALQUE</v>
          </cell>
          <cell r="C2019" t="str">
            <v>UN</v>
          </cell>
          <cell r="D2019">
            <v>402.33</v>
          </cell>
          <cell r="E2019">
            <v>327.09756097560972</v>
          </cell>
          <cell r="F2019" t="str">
            <v>FDE Jan/26</v>
          </cell>
        </row>
        <row r="2020">
          <cell r="A2020" t="str">
            <v>09.83.073</v>
          </cell>
          <cell r="B2020" t="str">
            <v>RELE BIMETALICO DE SOBRECORRENTE FAIXA AJUSTAVEL DE 16A - 25A PARA QD.COMANDO BOMBA RECALQUE</v>
          </cell>
          <cell r="C2020" t="str">
            <v>UN</v>
          </cell>
          <cell r="D2020">
            <v>431.98</v>
          </cell>
          <cell r="E2020">
            <v>351.20325203252037</v>
          </cell>
          <cell r="F2020" t="str">
            <v>FDE Jan/26</v>
          </cell>
        </row>
        <row r="2021">
          <cell r="A2021" t="str">
            <v>09.83.077</v>
          </cell>
          <cell r="B2021" t="str">
            <v>CONTACTOR TRIPOLAR ATE 9A PARA QD.COMANDO BOMBA RECALQUE</v>
          </cell>
          <cell r="C2021" t="str">
            <v>UN</v>
          </cell>
          <cell r="D2021">
            <v>458.7</v>
          </cell>
          <cell r="E2021">
            <v>372.92682926829269</v>
          </cell>
          <cell r="F2021" t="str">
            <v>FDE Jan/26</v>
          </cell>
        </row>
        <row r="2022">
          <cell r="A2022" t="str">
            <v>09.83.078</v>
          </cell>
          <cell r="B2022" t="str">
            <v>CONTACTOR TRIPOLAR ATE 12A PARA QD.COMANDO BOMBA RECALQUE</v>
          </cell>
          <cell r="C2022" t="str">
            <v>UN</v>
          </cell>
          <cell r="D2022">
            <v>435.81</v>
          </cell>
          <cell r="E2022">
            <v>354.3170731707317</v>
          </cell>
          <cell r="F2022" t="str">
            <v>FDE Jan/26</v>
          </cell>
        </row>
        <row r="2023">
          <cell r="A2023" t="str">
            <v>09.83.079</v>
          </cell>
          <cell r="B2023" t="str">
            <v>CONTACTOR TRIPOLAR ATE 16A PARA QD.COMANDO BOMBA RECALQUE</v>
          </cell>
          <cell r="C2023" t="str">
            <v>UN</v>
          </cell>
          <cell r="D2023">
            <v>417.42</v>
          </cell>
          <cell r="E2023">
            <v>339.36585365853659</v>
          </cell>
          <cell r="F2023" t="str">
            <v>FDE Jan/26</v>
          </cell>
        </row>
        <row r="2024">
          <cell r="A2024" t="str">
            <v>09.83.080</v>
          </cell>
          <cell r="B2024" t="str">
            <v>CONTACTOR TRIPOLAR ATE 25A PARA QD.COMANDO BOMBA RECALQUE</v>
          </cell>
          <cell r="C2024" t="str">
            <v>UN</v>
          </cell>
          <cell r="D2024">
            <v>486.57</v>
          </cell>
          <cell r="E2024">
            <v>395.58536585365852</v>
          </cell>
          <cell r="F2024" t="str">
            <v>FDE Jan/26</v>
          </cell>
        </row>
        <row r="2025">
          <cell r="A2025" t="str">
            <v>09.83.099</v>
          </cell>
          <cell r="B2025" t="str">
            <v>OUTROS SERVICOS DE BAIXA TENSAO</v>
          </cell>
          <cell r="C2025" t="str">
            <v>MV</v>
          </cell>
          <cell r="D2025">
            <v>710.02</v>
          </cell>
          <cell r="E2025">
            <v>577.2520325203252</v>
          </cell>
          <cell r="F2025" t="str">
            <v>FDE Jan/26</v>
          </cell>
        </row>
        <row r="2026">
          <cell r="A2026" t="str">
            <v>09.84.001</v>
          </cell>
          <cell r="B2026" t="str">
            <v>INTERRUPTOR DE 1 TECLA</v>
          </cell>
          <cell r="C2026" t="str">
            <v>UN</v>
          </cell>
          <cell r="D2026">
            <v>22.19</v>
          </cell>
          <cell r="E2026">
            <v>18.040650406504067</v>
          </cell>
          <cell r="F2026" t="str">
            <v>FDE Jan/26</v>
          </cell>
        </row>
        <row r="2027">
          <cell r="A2027" t="str">
            <v>09.84.002</v>
          </cell>
          <cell r="B2027" t="str">
            <v>INTERRUPTOR DE 2 TECLAS</v>
          </cell>
          <cell r="C2027" t="str">
            <v>UN</v>
          </cell>
          <cell r="D2027">
            <v>54.3</v>
          </cell>
          <cell r="E2027">
            <v>44.146341463414629</v>
          </cell>
          <cell r="F2027" t="str">
            <v>FDE Jan/26</v>
          </cell>
        </row>
        <row r="2028">
          <cell r="A2028" t="str">
            <v>09.84.003</v>
          </cell>
          <cell r="B2028" t="str">
            <v>INTERRUPTOR DE 3 TECLAS</v>
          </cell>
          <cell r="C2028" t="str">
            <v>UN</v>
          </cell>
          <cell r="D2028">
            <v>51.21</v>
          </cell>
          <cell r="E2028">
            <v>41.634146341463413</v>
          </cell>
          <cell r="F2028" t="str">
            <v>FDE Jan/26</v>
          </cell>
        </row>
        <row r="2029">
          <cell r="A2029" t="str">
            <v>09.84.004</v>
          </cell>
          <cell r="B2029" t="str">
            <v>INTERRUPTOR PARALELO</v>
          </cell>
          <cell r="C2029" t="str">
            <v>UN</v>
          </cell>
          <cell r="D2029">
            <v>25.9</v>
          </cell>
          <cell r="E2029">
            <v>21.056910569105689</v>
          </cell>
          <cell r="F2029" t="str">
            <v>FDE Jan/26</v>
          </cell>
        </row>
        <row r="2030">
          <cell r="A2030" t="str">
            <v>09.84.009</v>
          </cell>
          <cell r="B2030" t="str">
            <v>TOMADA 2P+T PADRAO NBR 14136 CORRENTE 10A-250V</v>
          </cell>
          <cell r="C2030" t="str">
            <v>UN</v>
          </cell>
          <cell r="D2030">
            <v>28.33</v>
          </cell>
          <cell r="E2030">
            <v>23.032520325203251</v>
          </cell>
          <cell r="F2030" t="str">
            <v>FDE Jan/26</v>
          </cell>
        </row>
        <row r="2031">
          <cell r="A2031" t="str">
            <v>09.84.010</v>
          </cell>
          <cell r="B2031" t="str">
            <v>TOMADA 2P+T PADRAO NBR 14136 CORRENTE 20A-250V</v>
          </cell>
          <cell r="C2031" t="str">
            <v>UN</v>
          </cell>
          <cell r="D2031">
            <v>33.950000000000003</v>
          </cell>
          <cell r="E2031">
            <v>27.601626016260166</v>
          </cell>
          <cell r="F2031" t="str">
            <v>FDE Jan/26</v>
          </cell>
        </row>
        <row r="2032">
          <cell r="A2032" t="str">
            <v>09.84.017</v>
          </cell>
          <cell r="B2032" t="str">
            <v>BOTAO DE CAMPAINHA</v>
          </cell>
          <cell r="C2032" t="str">
            <v>UN</v>
          </cell>
          <cell r="D2032">
            <v>27.4</v>
          </cell>
          <cell r="E2032">
            <v>22.276422764227643</v>
          </cell>
          <cell r="F2032" t="str">
            <v>FDE Jan/26</v>
          </cell>
        </row>
        <row r="2033">
          <cell r="A2033" t="str">
            <v>09.84.020</v>
          </cell>
          <cell r="B2033" t="str">
            <v>ESPELHO DE 4'X2'</v>
          </cell>
          <cell r="C2033" t="str">
            <v>UN</v>
          </cell>
          <cell r="D2033">
            <v>8.2100000000000009</v>
          </cell>
          <cell r="E2033">
            <v>6.6747967479674806</v>
          </cell>
          <cell r="F2033" t="str">
            <v>FDE Jan/26</v>
          </cell>
        </row>
        <row r="2034">
          <cell r="A2034" t="str">
            <v>09.84.021</v>
          </cell>
          <cell r="B2034" t="str">
            <v>ESPELHO 4'X4'</v>
          </cell>
          <cell r="C2034" t="str">
            <v>UN</v>
          </cell>
          <cell r="D2034">
            <v>15.7</v>
          </cell>
          <cell r="E2034">
            <v>12.764227642276422</v>
          </cell>
          <cell r="F2034" t="str">
            <v>FDE Jan/26</v>
          </cell>
        </row>
        <row r="2035">
          <cell r="A2035" t="str">
            <v>09.84.030</v>
          </cell>
          <cell r="B2035" t="str">
            <v>CIGARRA TIPO FABRICA</v>
          </cell>
          <cell r="C2035" t="str">
            <v>UN</v>
          </cell>
          <cell r="D2035">
            <v>300.02</v>
          </cell>
          <cell r="E2035">
            <v>243.91869918699186</v>
          </cell>
          <cell r="F2035" t="str">
            <v>FDE Jan/26</v>
          </cell>
        </row>
        <row r="2036">
          <cell r="A2036" t="str">
            <v>09.84.032</v>
          </cell>
          <cell r="B2036" t="str">
            <v>CALHA P/ LUMINARIA EMBUTIR C/ REFLETOR E ALETAS (IL-61) COM SOQUETES  P/ DUAS LAMPADAS LED TUBULAR 120 CM</v>
          </cell>
          <cell r="C2036" t="str">
            <v>UN</v>
          </cell>
          <cell r="D2036">
            <v>256.37</v>
          </cell>
          <cell r="E2036">
            <v>208.4308943089431</v>
          </cell>
          <cell r="F2036" t="str">
            <v>FDE Jan/26</v>
          </cell>
        </row>
        <row r="2037">
          <cell r="A2037" t="str">
            <v>09.84.033</v>
          </cell>
          <cell r="B2037" t="str">
            <v>CALHA P/LUMINARIA EMBUTIR C/ REFLETOR E ALETAS (IL-63) COM SOQUETES  P/ QUATRO LAMPADAS LED TUBULAR 60 CM</v>
          </cell>
          <cell r="C2037" t="str">
            <v>UN</v>
          </cell>
          <cell r="D2037">
            <v>292.32</v>
          </cell>
          <cell r="E2037">
            <v>237.65853658536585</v>
          </cell>
          <cell r="F2037" t="str">
            <v>FDE Jan/26</v>
          </cell>
        </row>
        <row r="2038">
          <cell r="A2038" t="str">
            <v>09.84.034</v>
          </cell>
          <cell r="B2038" t="str">
            <v>CALHA P/ LUMINARIA EMBUTIR C/ REFLETOR SEM ALETAS (IL-66) COM SOQUETES  P UMA LAMPADA LED TUBULAR 120 CM</v>
          </cell>
          <cell r="C2038" t="str">
            <v>UN</v>
          </cell>
          <cell r="D2038">
            <v>185.41</v>
          </cell>
          <cell r="E2038">
            <v>150.73983739837399</v>
          </cell>
          <cell r="F2038" t="str">
            <v>FDE Jan/26</v>
          </cell>
        </row>
        <row r="2039">
          <cell r="A2039" t="str">
            <v>09.84.035</v>
          </cell>
          <cell r="B2039" t="str">
            <v>PLAFON DE ALUMINIO DE SOBREPOR - BOCA 10 PARA GLOBO TIPO BRASIL</v>
          </cell>
          <cell r="C2039" t="str">
            <v>UN</v>
          </cell>
          <cell r="D2039">
            <v>32.979999999999997</v>
          </cell>
          <cell r="E2039">
            <v>26.8130081300813</v>
          </cell>
          <cell r="F2039" t="str">
            <v>FDE Jan/26</v>
          </cell>
        </row>
        <row r="2040">
          <cell r="A2040" t="str">
            <v>09.84.037</v>
          </cell>
          <cell r="B2040" t="str">
            <v>CALHA PARA LUMINARIA SOBREPOR COM  DIFUSOR TRANSPARENTE (IL-42) COM SOQUETES  P/ DUAS LAMPADAS LED TUBULAR 120 CM</v>
          </cell>
          <cell r="C2040" t="str">
            <v>UN</v>
          </cell>
          <cell r="D2040">
            <v>218.32</v>
          </cell>
          <cell r="E2040">
            <v>177.4959349593496</v>
          </cell>
          <cell r="F2040" t="str">
            <v>FDE Jan/26</v>
          </cell>
        </row>
        <row r="2041">
          <cell r="A2041" t="str">
            <v>09.84.038</v>
          </cell>
          <cell r="B2041" t="str">
            <v>CALHA DA LUMINARIA P/LAMPADA FLUOR. 1X32W C/REFLETOR ALUM. E SOQUETE
(IL-44)</v>
          </cell>
          <cell r="C2041" t="str">
            <v>UN</v>
          </cell>
          <cell r="D2041">
            <v>180.36</v>
          </cell>
          <cell r="E2041">
            <v>146.63414634146343</v>
          </cell>
          <cell r="F2041" t="str">
            <v>FDE Jan/26</v>
          </cell>
        </row>
        <row r="2042">
          <cell r="A2042" t="str">
            <v>09.84.039</v>
          </cell>
          <cell r="B2042" t="str">
            <v>CALHA DA LUMINARIA P/LAMPADA FLUOR. 2X32W C/REFLETOR ALUM. E SOQUETE (IL-45)</v>
          </cell>
          <cell r="C2042" t="str">
            <v>UN</v>
          </cell>
          <cell r="D2042">
            <v>197.81</v>
          </cell>
          <cell r="E2042">
            <v>160.82113821138211</v>
          </cell>
          <cell r="F2042" t="str">
            <v>FDE Jan/26</v>
          </cell>
        </row>
        <row r="2043">
          <cell r="A2043" t="str">
            <v>09.84.040</v>
          </cell>
          <cell r="B2043" t="str">
            <v>CALHA PARA LUMINARIA SOBREPOR COM DIFUSOR TRANSLUCIDO (IL-68 ) COM SOQUETES  PARA DUAS LAMPADAS LED TUBULAR 60 CM</v>
          </cell>
          <cell r="C2043" t="str">
            <v>UN</v>
          </cell>
          <cell r="D2043">
            <v>266</v>
          </cell>
          <cell r="E2043">
            <v>216.26016260162601</v>
          </cell>
          <cell r="F2043" t="str">
            <v>FDE Jan/26</v>
          </cell>
        </row>
        <row r="2044">
          <cell r="A2044" t="str">
            <v>09.84.041</v>
          </cell>
          <cell r="B2044" t="str">
            <v>CALHA PARA LUMINARIA SOBREPOR COM REFLETOR E ALETAS (IL-62) COM SOQUETES  PARA QUATRO LAMPADAS LED TUBULAR 60 CM</v>
          </cell>
          <cell r="C2044" t="str">
            <v>UN</v>
          </cell>
          <cell r="D2044">
            <v>446.52</v>
          </cell>
          <cell r="E2044">
            <v>363.02439024390242</v>
          </cell>
          <cell r="F2044" t="str">
            <v>FDE Jan/26</v>
          </cell>
        </row>
        <row r="2045">
          <cell r="A2045" t="str">
            <v>09.84.042</v>
          </cell>
          <cell r="B2045" t="str">
            <v>ADEQUAÇÃO DE LUMINARIA FLUORESCENTE 1X32W PARA LED  TUBULAR POLICARBONATO 18W TEMPERATURA DE COR 4000ºK</v>
          </cell>
          <cell r="C2045" t="str">
            <v>UN</v>
          </cell>
          <cell r="D2045">
            <v>52.75</v>
          </cell>
          <cell r="E2045">
            <v>42.886178861788622</v>
          </cell>
          <cell r="F2045" t="str">
            <v>FDE Jan/26</v>
          </cell>
        </row>
        <row r="2046">
          <cell r="A2046" t="str">
            <v>09.84.045</v>
          </cell>
          <cell r="B2046" t="str">
            <v>REATOR ELETRONICO P/LAMPADA FLUORESC.AFP 1X32W BIVOLT COM PROTEÇÃO</v>
          </cell>
          <cell r="C2046" t="str">
            <v>UN</v>
          </cell>
          <cell r="D2046">
            <v>68.3</v>
          </cell>
          <cell r="E2046">
            <v>55.528455284552841</v>
          </cell>
          <cell r="F2046" t="str">
            <v>FDE Jan/26</v>
          </cell>
        </row>
        <row r="2047">
          <cell r="A2047" t="str">
            <v>09.84.046</v>
          </cell>
          <cell r="B2047" t="str">
            <v>REATOR ELETRONICO P/LAMPADA FLUORESC.AFP 2X32W BIVOLT COM PROTEÇÃO</v>
          </cell>
          <cell r="C2047" t="str">
            <v>UN</v>
          </cell>
          <cell r="D2047">
            <v>90.48</v>
          </cell>
          <cell r="E2047">
            <v>73.560975609756099</v>
          </cell>
          <cell r="F2047" t="str">
            <v>FDE Jan/26</v>
          </cell>
        </row>
        <row r="2048">
          <cell r="A2048" t="str">
            <v>09.84.049</v>
          </cell>
          <cell r="B2048" t="str">
            <v>ADEQUAÇÃO DE LUMINARIA FLUORESCENTE 2X32W PARA LED TUBULAR POLICARBONATO 18W  TEMPERATURA DE COR 4000ºK</v>
          </cell>
          <cell r="C2048" t="str">
            <v>UN</v>
          </cell>
          <cell r="D2048">
            <v>88.24</v>
          </cell>
          <cell r="E2048">
            <v>71.739837398373979</v>
          </cell>
          <cell r="F2048" t="str">
            <v>FDE Jan/26</v>
          </cell>
        </row>
        <row r="2049">
          <cell r="A2049" t="str">
            <v>09.84.050</v>
          </cell>
          <cell r="B2049" t="str">
            <v>RECEPTACULO PORCELANA  PARA LAMPADA BULBO LED COMPACTA ROSCA E-27</v>
          </cell>
          <cell r="C2049" t="str">
            <v>UN</v>
          </cell>
          <cell r="D2049">
            <v>28.92</v>
          </cell>
          <cell r="E2049">
            <v>23.512195121951223</v>
          </cell>
          <cell r="F2049" t="str">
            <v>FDE Jan/26</v>
          </cell>
        </row>
        <row r="2050">
          <cell r="A2050" t="str">
            <v>09.84.051</v>
          </cell>
          <cell r="B2050" t="str">
            <v>RECEPTACULO P/LAMPADA HG OU MHL P/LUMINARIA EXT.OU PROJ-ROSCA E-40</v>
          </cell>
          <cell r="C2050" t="str">
            <v>UN</v>
          </cell>
          <cell r="D2050">
            <v>83.52</v>
          </cell>
          <cell r="E2050">
            <v>67.902439024390247</v>
          </cell>
          <cell r="F2050" t="str">
            <v>FDE Jan/26</v>
          </cell>
        </row>
        <row r="2051">
          <cell r="A2051" t="str">
            <v>09.84.052</v>
          </cell>
          <cell r="B2051" t="str">
            <v>SOQUETE ANTIVIBRATORIO ENGATE RAPIDO  P/LAMPADA LED TUBULAR</v>
          </cell>
          <cell r="C2051" t="str">
            <v>UN</v>
          </cell>
          <cell r="D2051">
            <v>8.74</v>
          </cell>
          <cell r="E2051">
            <v>7.1056910569105698</v>
          </cell>
          <cell r="F2051" t="str">
            <v>FDE Jan/26</v>
          </cell>
        </row>
        <row r="2052">
          <cell r="A2052" t="str">
            <v>09.84.055</v>
          </cell>
          <cell r="B2052" t="str">
            <v>PORTA LAMP ROSCA E-27,PORCEL.C/FLANGE FIX.P/PRATO FIX.P/ROSCA 3/8" GAS</v>
          </cell>
          <cell r="C2052" t="str">
            <v>UN</v>
          </cell>
          <cell r="D2052">
            <v>46.59</v>
          </cell>
          <cell r="E2052">
            <v>37.878048780487809</v>
          </cell>
          <cell r="F2052" t="str">
            <v>FDE Jan/26</v>
          </cell>
        </row>
        <row r="2053">
          <cell r="A2053" t="str">
            <v>09.84.056</v>
          </cell>
          <cell r="B2053" t="str">
            <v>CALHA P/ LUMINARIA EMBUTIR C/  REFLETOR SEM ALETAS (IL-67) COM SOQUETES P/ DUAS LAMPADAS LED TUBULAR 120 CM</v>
          </cell>
          <cell r="C2053" t="str">
            <v>UN</v>
          </cell>
          <cell r="D2053">
            <v>237.07</v>
          </cell>
          <cell r="E2053">
            <v>192.73983739837399</v>
          </cell>
          <cell r="F2053" t="str">
            <v>FDE Jan/26</v>
          </cell>
        </row>
        <row r="2054">
          <cell r="A2054" t="str">
            <v>09.84.057</v>
          </cell>
          <cell r="B2054" t="str">
            <v>CALHA P/ LUMINARIA EMBUTIR C/ DIFUSOR TRANSLUCIDO (IL-70) COM SOQUETES  P DUAS LAMPADAS LED TUBULAR 60 CM</v>
          </cell>
          <cell r="C2054" t="str">
            <v>UN</v>
          </cell>
          <cell r="D2054">
            <v>222.05</v>
          </cell>
          <cell r="E2054">
            <v>180.52845528455285</v>
          </cell>
          <cell r="F2054" t="str">
            <v>FDE Jan/26</v>
          </cell>
        </row>
        <row r="2055">
          <cell r="A2055" t="str">
            <v>09.84.059</v>
          </cell>
          <cell r="B2055" t="str">
            <v>CALHA P/ LUMINARIA EMBUTIR C/ DIFUSOR TRANSLUCIDO (IL-71) COM SOQUETES  P DUAS LAMPADAS LED TUBULAR 120 CM</v>
          </cell>
          <cell r="C2055" t="str">
            <v>UN</v>
          </cell>
          <cell r="D2055">
            <v>282.36</v>
          </cell>
          <cell r="E2055">
            <v>229.5609756097561</v>
          </cell>
          <cell r="F2055" t="str">
            <v>FDE Jan/26</v>
          </cell>
        </row>
        <row r="2056">
          <cell r="A2056" t="str">
            <v>09.84.060</v>
          </cell>
          <cell r="B2056" t="str">
            <v>CORRENTE PARA PENDENTE DE APARELHO PARA ILUMINACAO</v>
          </cell>
          <cell r="C2056" t="str">
            <v>M</v>
          </cell>
          <cell r="D2056">
            <v>35.93</v>
          </cell>
          <cell r="E2056">
            <v>29.211382113821138</v>
          </cell>
          <cell r="F2056" t="str">
            <v>FDE Jan/26</v>
          </cell>
        </row>
        <row r="2057">
          <cell r="A2057" t="str">
            <v>09.84.061</v>
          </cell>
          <cell r="B2057" t="str">
            <v>ADEQUAÇÃO DE LUMINARIA FLUORESCENTE 1X32W PARA LED TUBULAR VIDRO 18W TEMPERATURA DE COR 4000ºK</v>
          </cell>
          <cell r="C2057" t="str">
            <v>UN</v>
          </cell>
          <cell r="D2057">
            <v>42.54</v>
          </cell>
          <cell r="E2057">
            <v>34.585365853658537</v>
          </cell>
          <cell r="F2057" t="str">
            <v>FDE Jan/26</v>
          </cell>
        </row>
        <row r="2058">
          <cell r="A2058" t="str">
            <v>09.84.062</v>
          </cell>
          <cell r="B2058" t="str">
            <v>ADEQUAÇÃO DE LUMINARIA FLUORESCENTE 2X32W PARA LED TUBULAR VIDRO 18W  TEMPERATURA DE COR 4000ºK</v>
          </cell>
          <cell r="C2058" t="str">
            <v>UN</v>
          </cell>
          <cell r="D2058">
            <v>67.819999999999993</v>
          </cell>
          <cell r="E2058">
            <v>55.138211382113816</v>
          </cell>
          <cell r="F2058" t="str">
            <v>FDE Jan/26</v>
          </cell>
        </row>
        <row r="2059">
          <cell r="A2059" t="str">
            <v>09.84.069</v>
          </cell>
          <cell r="B2059" t="str">
            <v>CALHA P/ LUMINARIA SOBREPOR C/ DIFUSOR TRANSLUCIDO (IL-69 ) COM SOQUETES P/ DUAS LAMPADAS LED TUBULAR 120 CM</v>
          </cell>
          <cell r="C2059" t="str">
            <v>UN</v>
          </cell>
          <cell r="D2059">
            <v>265.99</v>
          </cell>
          <cell r="E2059">
            <v>216.2520325203252</v>
          </cell>
          <cell r="F2059" t="str">
            <v>FDE Jan/26</v>
          </cell>
        </row>
        <row r="2060">
          <cell r="A2060" t="str">
            <v>09.84.074</v>
          </cell>
          <cell r="B2060" t="str">
            <v>REATOR SIMPLES P/VAPOR SODIO AFP 70W 220V CAP/IGN</v>
          </cell>
          <cell r="C2060" t="str">
            <v>UN</v>
          </cell>
          <cell r="D2060">
            <v>149.54</v>
          </cell>
          <cell r="E2060">
            <v>121.57723577235772</v>
          </cell>
          <cell r="F2060" t="str">
            <v>FDE Jan/26</v>
          </cell>
        </row>
        <row r="2061">
          <cell r="A2061" t="str">
            <v>09.84.075</v>
          </cell>
          <cell r="B2061" t="str">
            <v>REATOR SIMPLES P/VAPOR SODIO AFP 150W 220V CAP/IGN</v>
          </cell>
          <cell r="C2061" t="str">
            <v>UN</v>
          </cell>
          <cell r="D2061">
            <v>199.88</v>
          </cell>
          <cell r="E2061">
            <v>162.5040650406504</v>
          </cell>
          <cell r="F2061" t="str">
            <v>FDE Jan/26</v>
          </cell>
        </row>
        <row r="2062">
          <cell r="A2062" t="str">
            <v>09.84.076</v>
          </cell>
          <cell r="B2062" t="str">
            <v>REATOR SIMPLES P/VAPOR SODIO AFP 250W 220V CAP/IGN</v>
          </cell>
          <cell r="C2062" t="str">
            <v>UN</v>
          </cell>
          <cell r="D2062">
            <v>222.81</v>
          </cell>
          <cell r="E2062">
            <v>181.14634146341464</v>
          </cell>
          <cell r="F2062" t="str">
            <v>FDE Jan/26</v>
          </cell>
        </row>
        <row r="2063">
          <cell r="A2063" t="str">
            <v>09.84.077</v>
          </cell>
          <cell r="B2063" t="str">
            <v>REATOR SIMPLES P/VAPOR METAL. AFP 70W 220V CAP/IGN</v>
          </cell>
          <cell r="C2063" t="str">
            <v>UN</v>
          </cell>
          <cell r="D2063">
            <v>157.03</v>
          </cell>
          <cell r="E2063">
            <v>127.66666666666667</v>
          </cell>
          <cell r="F2063" t="str">
            <v>FDE Jan/26</v>
          </cell>
        </row>
        <row r="2064">
          <cell r="A2064" t="str">
            <v>09.84.078</v>
          </cell>
          <cell r="B2064" t="str">
            <v>REATOR SIMPLES P/VAPOR METAL. AFP 150W 220V CAP/IGN</v>
          </cell>
          <cell r="C2064" t="str">
            <v>UN</v>
          </cell>
          <cell r="D2064">
            <v>180.84</v>
          </cell>
          <cell r="E2064">
            <v>147.02439024390245</v>
          </cell>
          <cell r="F2064" t="str">
            <v>FDE Jan/26</v>
          </cell>
        </row>
        <row r="2065">
          <cell r="A2065" t="str">
            <v>09.84.079</v>
          </cell>
          <cell r="B2065" t="str">
            <v>REATOR SIMPLES P/VAPOR METAL. AFP 250W 220V CAP/IGN</v>
          </cell>
          <cell r="C2065" t="str">
            <v>UN</v>
          </cell>
          <cell r="D2065">
            <v>237.13</v>
          </cell>
          <cell r="E2065">
            <v>192.78861788617886</v>
          </cell>
          <cell r="F2065" t="str">
            <v>FDE Jan/26</v>
          </cell>
        </row>
        <row r="2066">
          <cell r="A2066" t="str">
            <v>09.84.080</v>
          </cell>
          <cell r="B2066" t="str">
            <v>REATOR ELETRONICO P/LAMPADA FLUORESCENTE 2X16W BIVOLT C/PROTEÇÃO</v>
          </cell>
          <cell r="C2066" t="str">
            <v>UN</v>
          </cell>
          <cell r="D2066">
            <v>104.44</v>
          </cell>
          <cell r="E2066">
            <v>84.910569105691053</v>
          </cell>
          <cell r="F2066" t="str">
            <v>FDE Jan/26</v>
          </cell>
        </row>
        <row r="2067">
          <cell r="A2067" t="str">
            <v>09.84.092</v>
          </cell>
          <cell r="B2067" t="str">
            <v>REATOR PARA LAMPADA HG - 220V/250W</v>
          </cell>
          <cell r="C2067" t="str">
            <v>UN</v>
          </cell>
          <cell r="D2067">
            <v>144.1</v>
          </cell>
          <cell r="E2067">
            <v>117.15447154471545</v>
          </cell>
          <cell r="F2067" t="str">
            <v>FDE Jan/26</v>
          </cell>
        </row>
        <row r="2068">
          <cell r="A2068" t="str">
            <v>09.84.099</v>
          </cell>
          <cell r="B2068" t="str">
            <v>OUTROS SERVICOS DE APARELHOS E EQUIPAMENTOS</v>
          </cell>
          <cell r="C2068" t="str">
            <v>MV</v>
          </cell>
          <cell r="D2068">
            <v>710.02</v>
          </cell>
          <cell r="E2068">
            <v>577.2520325203252</v>
          </cell>
          <cell r="F2068" t="str">
            <v>FDE Jan/26</v>
          </cell>
        </row>
        <row r="2069">
          <cell r="A2069" t="str">
            <v>09.84.100</v>
          </cell>
          <cell r="B2069" t="str">
            <v>CALHA PARA LUMINARIA SOBREPOR COM REFLETOR EM ALUMINIO (IL-73 / (IL-81)) COM SOQUETES  PARA  UMA LAMPADA LED TUBULAR 120 CM</v>
          </cell>
          <cell r="C2069" t="str">
            <v>UN</v>
          </cell>
          <cell r="D2069">
            <v>157.22999999999999</v>
          </cell>
          <cell r="E2069">
            <v>127.82926829268293</v>
          </cell>
          <cell r="F2069" t="str">
            <v>FDE Jan/26</v>
          </cell>
        </row>
        <row r="2070">
          <cell r="A2070" t="str">
            <v>09.84.101</v>
          </cell>
          <cell r="B2070" t="str">
            <v>CALHA PARA LUMINARIA SOBREPOR COM REFLETOR EM ALUMINIO (IL-74 / (IL-82)) COM SOQUETES  PARA  DUAS LAMPADAS LED TUBULAR 120 CM</v>
          </cell>
          <cell r="C2070" t="str">
            <v>UN</v>
          </cell>
          <cell r="D2070">
            <v>180.19</v>
          </cell>
          <cell r="E2070">
            <v>146.4959349593496</v>
          </cell>
          <cell r="F2070" t="str">
            <v>FDE Jan/26</v>
          </cell>
        </row>
        <row r="2071">
          <cell r="A2071" t="str">
            <v>09.84.102</v>
          </cell>
          <cell r="B2071" t="str">
            <v>CALHA PARA LUMINARIA SOBREPOR COM REFLETOR E ALETAS (IL-75) COM SOQUETES  PARA  DUAS LAMPADAS LED TUBULAR 120 CM</v>
          </cell>
          <cell r="C2071" t="str">
            <v>UN</v>
          </cell>
          <cell r="D2071">
            <v>340.71</v>
          </cell>
          <cell r="E2071">
            <v>277</v>
          </cell>
          <cell r="F2071" t="str">
            <v>FDE Jan/26</v>
          </cell>
        </row>
        <row r="2072">
          <cell r="A2072" t="str">
            <v>09.84.103</v>
          </cell>
          <cell r="B2072" t="str">
            <v>CALHA PARA LUMINARIA SOBREPOR COM  DIFUSOR TRANSPARENTE (IL-77) COM SOQUETES  P/ DUAS LAMPADAS LED TUBULAR 120 CM</v>
          </cell>
          <cell r="C2072" t="str">
            <v>UN</v>
          </cell>
          <cell r="D2072">
            <v>258.91000000000003</v>
          </cell>
          <cell r="E2072">
            <v>210.49593495934963</v>
          </cell>
          <cell r="F2072" t="str">
            <v>FDE Jan/26</v>
          </cell>
        </row>
        <row r="2073">
          <cell r="A2073" t="str">
            <v>09.84.104</v>
          </cell>
          <cell r="B2073" t="str">
            <v>CALHA PARA LUMINARIA  EMBUTIR COM REFLETOR E ALETAS (IL-78) COM SOQUETES  PARA  DUAS LAMPADAS LED TUBULAR 120 CM</v>
          </cell>
          <cell r="C2073" t="str">
            <v>UN</v>
          </cell>
          <cell r="D2073">
            <v>331.4</v>
          </cell>
          <cell r="E2073">
            <v>269.4308943089431</v>
          </cell>
          <cell r="F2073" t="str">
            <v>FDE Jan/26</v>
          </cell>
        </row>
        <row r="2074">
          <cell r="A2074" t="str">
            <v>09.84.105</v>
          </cell>
          <cell r="B2074" t="str">
            <v>CALHA PARA LUMINARIA  EMBUTIR COM REFLETOR SEM ALETAS (IL-79) COM SOQUETES  PARA  UMA LAMPADA LED TUBULAR 120 CM</v>
          </cell>
          <cell r="C2074" t="str">
            <v>UN</v>
          </cell>
          <cell r="D2074">
            <v>227.31</v>
          </cell>
          <cell r="E2074">
            <v>184.80487804878049</v>
          </cell>
          <cell r="F2074" t="str">
            <v>FDE Jan/26</v>
          </cell>
        </row>
        <row r="2075">
          <cell r="A2075" t="str">
            <v>09.84.106</v>
          </cell>
          <cell r="B2075" t="str">
            <v>CALHA PARA LUMINARIA  EMBUTIR COM REFLETOR SEM ALETAS (IL-80) COM SOQUETES  PARA  DUAS LAMPADAS LED TUBULAR 120 CM</v>
          </cell>
          <cell r="C2075" t="str">
            <v>UN</v>
          </cell>
          <cell r="D2075">
            <v>248.3</v>
          </cell>
          <cell r="E2075">
            <v>201.869918699187</v>
          </cell>
          <cell r="F2075" t="str">
            <v>FDE Jan/26</v>
          </cell>
        </row>
        <row r="2076">
          <cell r="A2076" t="str">
            <v>09.84.107</v>
          </cell>
          <cell r="B2076" t="str">
            <v>ADEQUAÇÃO DE LUMINARIA FLUORESCENTE 4X16W PARA LED TUBULAR VIDRO 10W  TEMPERATURA DE COR 4000ºK</v>
          </cell>
          <cell r="C2076" t="str">
            <v>UN</v>
          </cell>
          <cell r="D2076">
            <v>92.37</v>
          </cell>
          <cell r="E2076">
            <v>75.097560975609767</v>
          </cell>
          <cell r="F2076" t="str">
            <v>FDE Jan/26</v>
          </cell>
        </row>
        <row r="2077">
          <cell r="A2077" t="str">
            <v>09.84.108</v>
          </cell>
          <cell r="B2077" t="str">
            <v>ADEQUAÇÃO DE LUMINARIA FLUORESCENTE 2X16W PARA LED TUBULAR VIDRO 10W TEMPERATURA DE COR 4000ºK</v>
          </cell>
          <cell r="C2077" t="str">
            <v>UN</v>
          </cell>
          <cell r="D2077">
            <v>54.19</v>
          </cell>
          <cell r="E2077">
            <v>44.056910569105689</v>
          </cell>
          <cell r="F2077" t="str">
            <v>FDE Jan/26</v>
          </cell>
        </row>
        <row r="2078">
          <cell r="A2078" t="str">
            <v>09.84.109</v>
          </cell>
          <cell r="B2078" t="str">
            <v>ADEQUAÇÃO DE LUMINARIA FLUORESCENTE 4X16W PARA LED TUBULAR POLICARBONATO 10W  TEMPERATURA DE COR 4000ºK</v>
          </cell>
          <cell r="C2078" t="str">
            <v>UN</v>
          </cell>
          <cell r="D2078">
            <v>190.67</v>
          </cell>
          <cell r="E2078">
            <v>155.01626016260161</v>
          </cell>
          <cell r="F2078" t="str">
            <v>FDE Jan/26</v>
          </cell>
        </row>
        <row r="2079">
          <cell r="A2079" t="str">
            <v>09.84.110</v>
          </cell>
          <cell r="B2079" t="str">
            <v>ADEQUAÇÃO DE LUMINARIA FLUORESCENTE 2X16W PARA LED TUBULAR POLICARBONATO 10W TEMPERATURA DE COR 4000ºK</v>
          </cell>
          <cell r="C2079" t="str">
            <v>UN</v>
          </cell>
          <cell r="D2079">
            <v>103.34</v>
          </cell>
          <cell r="E2079">
            <v>84.016260162601625</v>
          </cell>
          <cell r="F2079" t="str">
            <v>FDE Jan/26</v>
          </cell>
        </row>
        <row r="2080">
          <cell r="A2080" t="str">
            <v>09.85.005</v>
          </cell>
          <cell r="B2080" t="str">
            <v>LAMPADA FLUORESCENTE DE 32W</v>
          </cell>
          <cell r="C2080" t="str">
            <v>UN</v>
          </cell>
          <cell r="D2080">
            <v>32.119999999999997</v>
          </cell>
          <cell r="E2080">
            <v>26.113821138211382</v>
          </cell>
          <cell r="F2080" t="str">
            <v>FDE Jan/26</v>
          </cell>
        </row>
        <row r="2081">
          <cell r="A2081" t="str">
            <v>09.85.006</v>
          </cell>
          <cell r="B2081" t="str">
            <v>LAMPADA FLUORESCENTE COMPACTA 23W</v>
          </cell>
          <cell r="C2081" t="str">
            <v>UN</v>
          </cell>
          <cell r="D2081">
            <v>33.28</v>
          </cell>
          <cell r="E2081">
            <v>27.056910569105693</v>
          </cell>
          <cell r="F2081" t="str">
            <v>FDE Jan/26</v>
          </cell>
        </row>
        <row r="2082">
          <cell r="A2082" t="str">
            <v>09.85.010</v>
          </cell>
          <cell r="B2082" t="str">
            <v>LAMPADA VAPOR DE SODIO 70W</v>
          </cell>
          <cell r="C2082" t="str">
            <v>UN</v>
          </cell>
          <cell r="D2082">
            <v>64.25</v>
          </cell>
          <cell r="E2082">
            <v>52.235772357723576</v>
          </cell>
          <cell r="F2082" t="str">
            <v>FDE Jan/26</v>
          </cell>
        </row>
        <row r="2083">
          <cell r="A2083" t="str">
            <v>09.85.011</v>
          </cell>
          <cell r="B2083" t="str">
            <v>LAMPADA VAPOR DE SODIO 150W</v>
          </cell>
          <cell r="C2083" t="str">
            <v>UN</v>
          </cell>
          <cell r="D2083">
            <v>76.25</v>
          </cell>
          <cell r="E2083">
            <v>61.991869918699187</v>
          </cell>
          <cell r="F2083" t="str">
            <v>FDE Jan/26</v>
          </cell>
        </row>
        <row r="2084">
          <cell r="A2084" t="str">
            <v>09.85.012</v>
          </cell>
          <cell r="B2084" t="str">
            <v>LAMPADA VAPOR DE SODIO 250W</v>
          </cell>
          <cell r="C2084" t="str">
            <v>UN</v>
          </cell>
          <cell r="D2084">
            <v>83.64</v>
          </cell>
          <cell r="E2084">
            <v>68</v>
          </cell>
          <cell r="F2084" t="str">
            <v>FDE Jan/26</v>
          </cell>
        </row>
        <row r="2085">
          <cell r="A2085" t="str">
            <v>09.85.016</v>
          </cell>
          <cell r="B2085" t="str">
            <v>LAMPADA FLUORESCENTE DE 16W</v>
          </cell>
          <cell r="C2085" t="str">
            <v>UN</v>
          </cell>
          <cell r="D2085">
            <v>16.96</v>
          </cell>
          <cell r="E2085">
            <v>13.788617886178862</v>
          </cell>
          <cell r="F2085" t="str">
            <v>FDE Jan/26</v>
          </cell>
        </row>
        <row r="2086">
          <cell r="A2086" t="str">
            <v>09.85.017</v>
          </cell>
          <cell r="B2086" t="str">
            <v>LAMPADA VAPOR METÁLICO 70W</v>
          </cell>
          <cell r="C2086" t="str">
            <v>UN</v>
          </cell>
          <cell r="D2086">
            <v>457.09</v>
          </cell>
          <cell r="E2086">
            <v>371.6178861788618</v>
          </cell>
          <cell r="F2086" t="str">
            <v>FDE Jan/26</v>
          </cell>
        </row>
        <row r="2087">
          <cell r="A2087" t="str">
            <v>09.85.018</v>
          </cell>
          <cell r="B2087" t="str">
            <v>LAMPADA VAPOR METALICO 150W</v>
          </cell>
          <cell r="C2087" t="str">
            <v>UN</v>
          </cell>
          <cell r="D2087">
            <v>578.69000000000005</v>
          </cell>
          <cell r="E2087">
            <v>470.47967479674804</v>
          </cell>
          <cell r="F2087" t="str">
            <v>FDE Jan/26</v>
          </cell>
        </row>
        <row r="2088">
          <cell r="A2088" t="str">
            <v>09.85.019</v>
          </cell>
          <cell r="B2088" t="str">
            <v>LAMPADA VAPOR METALICO 250W</v>
          </cell>
          <cell r="C2088" t="str">
            <v>UN</v>
          </cell>
          <cell r="D2088">
            <v>123.52</v>
          </cell>
          <cell r="E2088">
            <v>100.42276422764228</v>
          </cell>
          <cell r="F2088" t="str">
            <v>FDE Jan/26</v>
          </cell>
        </row>
        <row r="2089">
          <cell r="A2089" t="str">
            <v>09.85.023</v>
          </cell>
          <cell r="B2089" t="str">
            <v>LUMIN. BLINDADA ARANDELA P/ LAMP. MISTA 160 W</v>
          </cell>
          <cell r="C2089" t="str">
            <v>UN</v>
          </cell>
          <cell r="D2089">
            <v>501.18</v>
          </cell>
          <cell r="E2089">
            <v>407.46341463414637</v>
          </cell>
          <cell r="F2089" t="str">
            <v>FDE Jan/26</v>
          </cell>
        </row>
        <row r="2090">
          <cell r="A2090" t="str">
            <v>09.85.024</v>
          </cell>
          <cell r="B2090" t="str">
            <v>LUMIN. BLINDADA PLAFONIER P/ LAMP. MISTA 160W</v>
          </cell>
          <cell r="C2090" t="str">
            <v>UN</v>
          </cell>
          <cell r="D2090">
            <v>375.88</v>
          </cell>
          <cell r="E2090">
            <v>305.59349593495938</v>
          </cell>
          <cell r="F2090" t="str">
            <v>FDE Jan/26</v>
          </cell>
        </row>
        <row r="2091">
          <cell r="A2091" t="str">
            <v>09.85.025</v>
          </cell>
          <cell r="B2091" t="str">
            <v>ARANDELA ALUMÍNIO INCLINADA 45° BLINDADA LÂMPADA BULBO LED ROSCA E27</v>
          </cell>
          <cell r="C2091" t="str">
            <v>UN</v>
          </cell>
          <cell r="D2091">
            <v>391.65</v>
          </cell>
          <cell r="E2091">
            <v>318.41463414634143</v>
          </cell>
          <cell r="F2091" t="str">
            <v>FDE Jan/26</v>
          </cell>
        </row>
        <row r="2092">
          <cell r="A2092" t="str">
            <v>09.85.037</v>
          </cell>
          <cell r="B2092" t="str">
            <v>BRACO ACO GALVANIZADO DN 1 1/2" X 2,00 M</v>
          </cell>
          <cell r="C2092" t="str">
            <v>UN</v>
          </cell>
          <cell r="D2092">
            <v>432.36</v>
          </cell>
          <cell r="E2092">
            <v>351.51219512195121</v>
          </cell>
          <cell r="F2092" t="str">
            <v>FDE Jan/26</v>
          </cell>
        </row>
        <row r="2093">
          <cell r="A2093" t="str">
            <v>09.85.039</v>
          </cell>
          <cell r="B2093" t="str">
            <v>BRACO ACO GALVANIZADO DE 1" X 1.00M</v>
          </cell>
          <cell r="C2093" t="str">
            <v>UN</v>
          </cell>
          <cell r="D2093">
            <v>300.33</v>
          </cell>
          <cell r="E2093">
            <v>244.17073170731706</v>
          </cell>
          <cell r="F2093" t="str">
            <v>FDE Jan/26</v>
          </cell>
        </row>
        <row r="2094">
          <cell r="A2094" t="str">
            <v>09.85.043</v>
          </cell>
          <cell r="B2094" t="str">
            <v>LUMINARIA ABERTA (APARELHO) TIPO ECON. P/ LAMP. V. MERC./MISTA 250W</v>
          </cell>
          <cell r="C2094" t="str">
            <v>UN</v>
          </cell>
          <cell r="D2094">
            <v>270</v>
          </cell>
          <cell r="E2094">
            <v>219.51219512195124</v>
          </cell>
          <cell r="F2094" t="str">
            <v>FDE Jan/26</v>
          </cell>
        </row>
        <row r="2095">
          <cell r="A2095" t="str">
            <v>09.85.045</v>
          </cell>
          <cell r="B2095" t="str">
            <v>CRUZETA DE FERRO GALVANIZADO PARA 2 PROJETORES</v>
          </cell>
          <cell r="C2095" t="str">
            <v>UN</v>
          </cell>
          <cell r="D2095">
            <v>577.09</v>
          </cell>
          <cell r="E2095">
            <v>469.17886178861789</v>
          </cell>
          <cell r="F2095" t="str">
            <v>FDE Jan/26</v>
          </cell>
        </row>
        <row r="2096">
          <cell r="A2096" t="str">
            <v>09.85.047</v>
          </cell>
          <cell r="B2096" t="str">
            <v>POSTE ACO GALVANIZADO RETO 4" X6.00M P/ILUMIN EXTERNA</v>
          </cell>
          <cell r="C2096" t="str">
            <v>UN</v>
          </cell>
          <cell r="D2096">
            <v>2044.03</v>
          </cell>
          <cell r="E2096">
            <v>1661.8130081300812</v>
          </cell>
          <cell r="F2096" t="str">
            <v>FDE Jan/26</v>
          </cell>
        </row>
        <row r="2097">
          <cell r="A2097" t="str">
            <v>09.85.048</v>
          </cell>
          <cell r="B2097" t="str">
            <v>POSTE DE AÇO GALV.TIPO CURVO,C/JANELAS INSP H=7 M ACIMA DO SOLO</v>
          </cell>
          <cell r="C2097" t="str">
            <v>UN</v>
          </cell>
          <cell r="D2097">
            <v>2804.3</v>
          </cell>
          <cell r="E2097">
            <v>2279.9186991869919</v>
          </cell>
          <cell r="F2097" t="str">
            <v>FDE Jan/26</v>
          </cell>
        </row>
        <row r="2098">
          <cell r="A2098" t="str">
            <v>09.85.050</v>
          </cell>
          <cell r="B2098" t="str">
            <v>POSTE DE AÇO GALV.TIPO RETO, C/JANELA INSP. H=10M ACIMA DO SOLO</v>
          </cell>
          <cell r="C2098" t="str">
            <v>UN</v>
          </cell>
          <cell r="D2098">
            <v>5663.83</v>
          </cell>
          <cell r="E2098">
            <v>4604.7398373983742</v>
          </cell>
          <cell r="F2098" t="str">
            <v>FDE Jan/26</v>
          </cell>
        </row>
        <row r="2099">
          <cell r="A2099" t="str">
            <v>09.85.053</v>
          </cell>
          <cell r="B2099" t="str">
            <v>POSTE DE CONCRETO TUBULAR OCO DE 7 M DE COMPR C/ JANELA ISNPECAO</v>
          </cell>
          <cell r="C2099" t="str">
            <v>UN</v>
          </cell>
          <cell r="D2099">
            <v>2329.17</v>
          </cell>
          <cell r="E2099">
            <v>1893.6341463414635</v>
          </cell>
          <cell r="F2099" t="str">
            <v>FDE Jan/26</v>
          </cell>
        </row>
        <row r="2100">
          <cell r="A2100" t="str">
            <v>09.85.060</v>
          </cell>
          <cell r="B2100" t="str">
            <v>CONDULETE DE 1"</v>
          </cell>
          <cell r="C2100" t="str">
            <v>UN</v>
          </cell>
          <cell r="D2100">
            <v>61.92</v>
          </cell>
          <cell r="E2100">
            <v>50.341463414634148</v>
          </cell>
          <cell r="F2100" t="str">
            <v>FDE Jan/26</v>
          </cell>
        </row>
        <row r="2101">
          <cell r="A2101" t="str">
            <v>09.85.061</v>
          </cell>
          <cell r="B2101" t="str">
            <v>CONDULETE DE 1 1/4"</v>
          </cell>
          <cell r="C2101" t="str">
            <v>UN</v>
          </cell>
          <cell r="D2101">
            <v>86.74</v>
          </cell>
          <cell r="E2101">
            <v>70.520325203252028</v>
          </cell>
          <cell r="F2101" t="str">
            <v>FDE Jan/26</v>
          </cell>
        </row>
        <row r="2102">
          <cell r="A2102" t="str">
            <v>09.85.062</v>
          </cell>
          <cell r="B2102" t="str">
            <v>CONDULETE DE 1 1/2"</v>
          </cell>
          <cell r="C2102" t="str">
            <v>UN</v>
          </cell>
          <cell r="D2102">
            <v>100.09</v>
          </cell>
          <cell r="E2102">
            <v>81.373983739837399</v>
          </cell>
          <cell r="F2102" t="str">
            <v>FDE Jan/26</v>
          </cell>
        </row>
        <row r="2103">
          <cell r="A2103" t="str">
            <v>09.85.063</v>
          </cell>
          <cell r="B2103" t="str">
            <v>CONDULETE DE 2"</v>
          </cell>
          <cell r="C2103" t="str">
            <v>UN</v>
          </cell>
          <cell r="D2103">
            <v>124.31</v>
          </cell>
          <cell r="E2103">
            <v>101.0650406504065</v>
          </cell>
          <cell r="F2103" t="str">
            <v>FDE Jan/26</v>
          </cell>
        </row>
        <row r="2104">
          <cell r="A2104" t="str">
            <v>09.85.064</v>
          </cell>
          <cell r="B2104" t="str">
            <v>CONDULETE DE 3/4"</v>
          </cell>
          <cell r="C2104" t="str">
            <v>UN</v>
          </cell>
          <cell r="D2104">
            <v>56.04</v>
          </cell>
          <cell r="E2104">
            <v>45.560975609756099</v>
          </cell>
          <cell r="F2104" t="str">
            <v>FDE Jan/26</v>
          </cell>
        </row>
        <row r="2105">
          <cell r="A2105" t="str">
            <v>09.85.065</v>
          </cell>
          <cell r="B2105" t="str">
            <v>CONDULETE DE 1/2"</v>
          </cell>
          <cell r="C2105" t="str">
            <v>UN</v>
          </cell>
          <cell r="D2105">
            <v>60.96</v>
          </cell>
          <cell r="E2105">
            <v>49.560975609756099</v>
          </cell>
          <cell r="F2105" t="str">
            <v>FDE Jan/26</v>
          </cell>
        </row>
        <row r="2106">
          <cell r="A2106" t="str">
            <v>09.85.066</v>
          </cell>
          <cell r="B2106" t="str">
            <v>LAMPADA BULBO LED  &lt;= 13W ROSCA E 27  BIVOLT. TEMPERATURA COR 3000ºK.</v>
          </cell>
          <cell r="C2106" t="str">
            <v>UN</v>
          </cell>
          <cell r="D2106">
            <v>22.29</v>
          </cell>
          <cell r="E2106">
            <v>18.121951219512194</v>
          </cell>
          <cell r="F2106" t="str">
            <v>FDE Jan/26</v>
          </cell>
        </row>
        <row r="2107">
          <cell r="A2107" t="str">
            <v>09.85.080</v>
          </cell>
          <cell r="B2107" t="str">
            <v>MOTOR PARA BOMBA DE RECALQUE DE 1/2 HP - 220 V BIFASICO</v>
          </cell>
          <cell r="C2107" t="str">
            <v>UN</v>
          </cell>
          <cell r="D2107">
            <v>1458.45</v>
          </cell>
          <cell r="E2107">
            <v>1185.7317073170732</v>
          </cell>
          <cell r="F2107" t="str">
            <v>FDE Jan/26</v>
          </cell>
        </row>
        <row r="2108">
          <cell r="A2108" t="str">
            <v>09.85.081</v>
          </cell>
          <cell r="B2108" t="str">
            <v>MOTOR PARA BOMBA DE RECALQUE DE 3/4 HP - 220 V BIFASICO</v>
          </cell>
          <cell r="C2108" t="str">
            <v>UN</v>
          </cell>
          <cell r="D2108">
            <v>1667.86</v>
          </cell>
          <cell r="E2108">
            <v>1355.9837398373984</v>
          </cell>
          <cell r="F2108" t="str">
            <v>FDE Jan/26</v>
          </cell>
        </row>
        <row r="2109">
          <cell r="A2109" t="str">
            <v>09.85.082</v>
          </cell>
          <cell r="B2109" t="str">
            <v>MOTOR PARA BOMBA DE RECALQUE DE 1 HP - 220 V BIFASICO</v>
          </cell>
          <cell r="C2109" t="str">
            <v>UN</v>
          </cell>
          <cell r="D2109">
            <v>1840.57</v>
          </cell>
          <cell r="E2109">
            <v>1496.3983739837397</v>
          </cell>
          <cell r="F2109" t="str">
            <v>FDE Jan/26</v>
          </cell>
        </row>
        <row r="2110">
          <cell r="A2110" t="str">
            <v>09.85.083</v>
          </cell>
          <cell r="B2110" t="str">
            <v>MOTOR PARA BOMBA DE RECALQUE DE 2 HP - 220 V TRIFASICO</v>
          </cell>
          <cell r="C2110" t="str">
            <v>UN</v>
          </cell>
          <cell r="D2110">
            <v>1760.87</v>
          </cell>
          <cell r="E2110">
            <v>1431.6016260162601</v>
          </cell>
          <cell r="F2110" t="str">
            <v>FDE Jan/26</v>
          </cell>
        </row>
        <row r="2111">
          <cell r="A2111" t="str">
            <v>09.85.084</v>
          </cell>
          <cell r="B2111" t="str">
            <v>MOTOR PARA BOMBA DE RECALQUE DE 3 HP - 220 V TRIFASICO</v>
          </cell>
          <cell r="C2111" t="str">
            <v>UN</v>
          </cell>
          <cell r="D2111">
            <v>2074.85</v>
          </cell>
          <cell r="E2111">
            <v>1686.8699186991869</v>
          </cell>
          <cell r="F2111" t="str">
            <v>FDE Jan/26</v>
          </cell>
        </row>
        <row r="2112">
          <cell r="A2112" t="str">
            <v>09.85.085</v>
          </cell>
          <cell r="B2112" t="str">
            <v>MOTOR PARA BOMBA DE RECALQUE DE 5 HP - 220 V TRIFASICO</v>
          </cell>
          <cell r="C2112" t="str">
            <v>UN</v>
          </cell>
          <cell r="D2112">
            <v>4615.0600000000004</v>
          </cell>
          <cell r="E2112">
            <v>3752.0813008130085</v>
          </cell>
          <cell r="F2112" t="str">
            <v>FDE Jan/26</v>
          </cell>
        </row>
        <row r="2113">
          <cell r="A2113" t="str">
            <v>09.85.086</v>
          </cell>
          <cell r="B2113" t="str">
            <v>LAMPADA LED TUBULAR VIDRO DE 10W C/TEMPERATURA DE COR 4000° K</v>
          </cell>
          <cell r="C2113" t="str">
            <v>UN</v>
          </cell>
          <cell r="D2113">
            <v>20.66</v>
          </cell>
          <cell r="E2113">
            <v>16.796747967479675</v>
          </cell>
          <cell r="F2113" t="str">
            <v>FDE Jan/26</v>
          </cell>
        </row>
        <row r="2114">
          <cell r="A2114" t="str">
            <v>09.85.087</v>
          </cell>
          <cell r="B2114" t="str">
            <v>LAMPADA LED TUBULAR POLICARBONATO DE 10W C/TEMPERATURA DE COR 4000° K</v>
          </cell>
          <cell r="C2114" t="str">
            <v>UN</v>
          </cell>
          <cell r="D2114">
            <v>45.23</v>
          </cell>
          <cell r="E2114">
            <v>36.772357723577237</v>
          </cell>
          <cell r="F2114" t="str">
            <v>FDE Jan/26</v>
          </cell>
        </row>
        <row r="2115">
          <cell r="A2115" t="str">
            <v>09.85.088</v>
          </cell>
          <cell r="B2115" t="str">
            <v>LAMPADA LED TUBULAR VIDRO DE 18W C/TEMPERATURA DE COR 4000° K</v>
          </cell>
          <cell r="C2115" t="str">
            <v>UN</v>
          </cell>
          <cell r="D2115">
            <v>27.47</v>
          </cell>
          <cell r="E2115">
            <v>22.333333333333332</v>
          </cell>
          <cell r="F2115" t="str">
            <v>FDE Jan/26</v>
          </cell>
        </row>
        <row r="2116">
          <cell r="A2116" t="str">
            <v>09.85.089</v>
          </cell>
          <cell r="B2116" t="str">
            <v>LAMPADA LED TUBULAR POLICARBONATO DE 18W C/TEMPERATURA DE COR 4000° K</v>
          </cell>
          <cell r="C2116" t="str">
            <v>UN</v>
          </cell>
          <cell r="D2116">
            <v>37.68</v>
          </cell>
          <cell r="E2116">
            <v>30.634146341463413</v>
          </cell>
          <cell r="F2116" t="str">
            <v>FDE Jan/26</v>
          </cell>
        </row>
        <row r="2117">
          <cell r="A2117" t="str">
            <v>09.85.099</v>
          </cell>
          <cell r="B2117" t="str">
            <v>OUTROS SERVICOS DE APARELHOS E EQUIPAMENTOS</v>
          </cell>
          <cell r="C2117" t="str">
            <v>MV</v>
          </cell>
          <cell r="D2117">
            <v>710.02</v>
          </cell>
          <cell r="E2117">
            <v>577.2520325203252</v>
          </cell>
          <cell r="F2117" t="str">
            <v>FDE Jan/26</v>
          </cell>
        </row>
        <row r="2118">
          <cell r="A2118" t="str">
            <v>09.86.001</v>
          </cell>
          <cell r="B2118" t="str">
            <v>CAPTOR TIPO FRANKLIN, BOUQUET NIQUELADO DE 4 PONTAS-CONECTOR GRANDE</v>
          </cell>
          <cell r="C2118" t="str">
            <v>UN</v>
          </cell>
          <cell r="D2118">
            <v>379.82</v>
          </cell>
          <cell r="E2118">
            <v>308.79674796747969</v>
          </cell>
          <cell r="F2118" t="str">
            <v>FDE Jan/26</v>
          </cell>
        </row>
        <row r="2119">
          <cell r="A2119" t="str">
            <v>09.86.020</v>
          </cell>
          <cell r="B2119" t="str">
            <v>SUPORTE SIMPLES COM ROLDANA PARA CABO DE COBRE NU 25 A 35 MM2</v>
          </cell>
          <cell r="C2119" t="str">
            <v>UN</v>
          </cell>
          <cell r="D2119">
            <v>78.95</v>
          </cell>
          <cell r="E2119">
            <v>64.1869918699187</v>
          </cell>
          <cell r="F2119" t="str">
            <v>FDE Jan/26</v>
          </cell>
        </row>
        <row r="2120">
          <cell r="A2120" t="str">
            <v>09.86.021</v>
          </cell>
          <cell r="B2120" t="str">
            <v>SUPORTE SIMPLES COM ROLDANA PARA CABO DE COBRE NU 70 A 95 MM2</v>
          </cell>
          <cell r="C2120" t="str">
            <v>UN</v>
          </cell>
          <cell r="D2120">
            <v>78.95</v>
          </cell>
          <cell r="E2120">
            <v>64.1869918699187</v>
          </cell>
          <cell r="F2120" t="str">
            <v>FDE Jan/26</v>
          </cell>
        </row>
        <row r="2121">
          <cell r="A2121" t="str">
            <v>09.86.025</v>
          </cell>
          <cell r="B2121" t="str">
            <v>CONECTOR TIPO SPLIT-BOLT PARA CABO DE 25 MM2</v>
          </cell>
          <cell r="C2121" t="str">
            <v>UN</v>
          </cell>
          <cell r="D2121">
            <v>25.53</v>
          </cell>
          <cell r="E2121">
            <v>20.756097560975611</v>
          </cell>
          <cell r="F2121" t="str">
            <v>FDE Jan/26</v>
          </cell>
        </row>
        <row r="2122">
          <cell r="A2122" t="str">
            <v>09.86.026</v>
          </cell>
          <cell r="B2122" t="str">
            <v>CONECTOR TIPO SPLIT-BOLT PARA CABO DE 35 MM2</v>
          </cell>
          <cell r="C2122" t="str">
            <v>UN</v>
          </cell>
          <cell r="D2122">
            <v>27.7</v>
          </cell>
          <cell r="E2122">
            <v>22.520325203252032</v>
          </cell>
          <cell r="F2122" t="str">
            <v>FDE Jan/26</v>
          </cell>
        </row>
        <row r="2123">
          <cell r="A2123" t="str">
            <v>09.86.027</v>
          </cell>
          <cell r="B2123" t="str">
            <v>CONECTOR TIPO SPLIT-BOLT PARA CABO DE 95 MM2</v>
          </cell>
          <cell r="C2123" t="str">
            <v>UN</v>
          </cell>
          <cell r="D2123">
            <v>56.79</v>
          </cell>
          <cell r="E2123">
            <v>46.170731707317074</v>
          </cell>
          <cell r="F2123" t="str">
            <v>FDE Jan/26</v>
          </cell>
        </row>
        <row r="2124">
          <cell r="A2124" t="str">
            <v>09.86.035</v>
          </cell>
          <cell r="B2124" t="str">
            <v>ELETRODUTO DE PVC DE 2" X 3,00 M PARA PROTECAO DE CABO DE COBRE NU</v>
          </cell>
          <cell r="C2124" t="str">
            <v>UN</v>
          </cell>
          <cell r="D2124">
            <v>148.75</v>
          </cell>
          <cell r="E2124">
            <v>120.9349593495935</v>
          </cell>
          <cell r="F2124" t="str">
            <v>FDE Jan/26</v>
          </cell>
        </row>
        <row r="2125">
          <cell r="A2125" t="str">
            <v>09.86.099</v>
          </cell>
          <cell r="B2125" t="str">
            <v>OUTROS SERVICOS DE PARA-RAIOS E ATERRAMENTOS</v>
          </cell>
          <cell r="C2125" t="str">
            <v>MV</v>
          </cell>
          <cell r="D2125">
            <v>710.02</v>
          </cell>
          <cell r="E2125">
            <v>577.2520325203252</v>
          </cell>
          <cell r="F2125" t="str">
            <v>FDE Jan/26</v>
          </cell>
        </row>
        <row r="2126">
          <cell r="A2126" t="str">
            <v>10.01.019</v>
          </cell>
          <cell r="B2126" t="str">
            <v>FORRO ACUSTICO PAINEL DE FIBRA MADEIRA 625X625MM  / 1250X625MM INCLUSIVE ESTRUTURA DE SUSTENTAÇAO PERFIL DRYWALL.</v>
          </cell>
          <cell r="C2126" t="str">
            <v>M2</v>
          </cell>
          <cell r="D2126">
            <v>322.17</v>
          </cell>
          <cell r="E2126">
            <v>261.92682926829269</v>
          </cell>
          <cell r="F2126" t="str">
            <v>FDE Jan/26</v>
          </cell>
        </row>
        <row r="2127">
          <cell r="A2127" t="str">
            <v>10.01.020</v>
          </cell>
          <cell r="B2127" t="str">
            <v>FORRO DE TABUA APAR. 10X1CM MACHO-FEMEA G1-C4  SEMI ENTARUGADO</v>
          </cell>
          <cell r="C2127" t="str">
            <v>M2</v>
          </cell>
          <cell r="D2127">
            <v>166.09</v>
          </cell>
          <cell r="E2127">
            <v>135.03252032520325</v>
          </cell>
          <cell r="F2127" t="str">
            <v>FDE Jan/26</v>
          </cell>
        </row>
        <row r="2128">
          <cell r="A2128" t="str">
            <v>10.01.021</v>
          </cell>
          <cell r="B2128" t="str">
            <v>FORRO DE TABUA APAR. 10X1CM MACHO-FEMEA G1-C4 ENTARUGADO</v>
          </cell>
          <cell r="C2128" t="str">
            <v>M2</v>
          </cell>
          <cell r="D2128">
            <v>213.64</v>
          </cell>
          <cell r="E2128">
            <v>173.6910569105691</v>
          </cell>
          <cell r="F2128" t="str">
            <v>FDE Jan/26</v>
          </cell>
        </row>
        <row r="2129">
          <cell r="A2129" t="str">
            <v>10.01.022</v>
          </cell>
          <cell r="B2129" t="str">
            <v>FORRO ACUSTICO COR BRANCA TIPO NUVEM PLACA 60X60CM H=50MM INCLUSIVE ELEMENTOS DE FIXAÇÃO FORNEC. E INSTAL - USO EXCLUSIVO SALA DE INOVAÇÃO</v>
          </cell>
          <cell r="C2129" t="str">
            <v>M2</v>
          </cell>
          <cell r="D2129">
            <v>1033.43</v>
          </cell>
          <cell r="E2129">
            <v>840.18699186991876</v>
          </cell>
          <cell r="F2129" t="str">
            <v>FDE Jan/26</v>
          </cell>
        </row>
        <row r="2130">
          <cell r="A2130" t="str">
            <v>10.01.023</v>
          </cell>
          <cell r="B2130" t="str">
            <v>FORRO ACUSTICO COR BRANCA TIPO NUVEM PLACA 120X60CM H=50MM INCLUSIVE ELEMENTOS DE FIXAÇÃO FORNEC. E INSTAL - USO EXCLUSIVO SALA DE INOVAÇÃO</v>
          </cell>
          <cell r="C2130" t="str">
            <v>M2</v>
          </cell>
          <cell r="D2130">
            <v>832.98</v>
          </cell>
          <cell r="E2130">
            <v>677.21951219512198</v>
          </cell>
          <cell r="F2130" t="str">
            <v>FDE Jan/26</v>
          </cell>
        </row>
        <row r="2131">
          <cell r="A2131" t="str">
            <v>10.01.039</v>
          </cell>
          <cell r="B2131" t="str">
            <v>ISOLACAO TERMOACUSTICA  PAINEIL LÃ DE PET ESPESSURA 50MM DENSIDADE 20KG/M3 INSTALADO SOBRE PLACA DE FORRO</v>
          </cell>
          <cell r="C2131" t="str">
            <v>M2</v>
          </cell>
          <cell r="D2131">
            <v>73.459999999999994</v>
          </cell>
          <cell r="E2131">
            <v>59.723577235772353</v>
          </cell>
          <cell r="F2131" t="str">
            <v>FDE Jan/26</v>
          </cell>
        </row>
        <row r="2132">
          <cell r="A2132" t="str">
            <v>10.01.049</v>
          </cell>
          <cell r="B2132" t="str">
            <v>FORRO DE GESSO ACARTONADO INCL ESTRUTURA</v>
          </cell>
          <cell r="C2132" t="str">
            <v>M2</v>
          </cell>
          <cell r="D2132">
            <v>157.28</v>
          </cell>
          <cell r="E2132">
            <v>127.869918699187</v>
          </cell>
          <cell r="F2132" t="str">
            <v>FDE Jan/26</v>
          </cell>
        </row>
        <row r="2133">
          <cell r="A2133" t="str">
            <v>10.01.058</v>
          </cell>
          <cell r="B2133" t="str">
            <v>ISOLACAO TERMOACUSTICA - LA DE VIDRO ESP 1"</v>
          </cell>
          <cell r="C2133" t="str">
            <v>M2</v>
          </cell>
          <cell r="D2133">
            <v>36.4</v>
          </cell>
          <cell r="E2133">
            <v>29.59349593495935</v>
          </cell>
          <cell r="F2133" t="str">
            <v>FDE Jan/26</v>
          </cell>
        </row>
        <row r="2134">
          <cell r="A2134" t="str">
            <v>10.01.059</v>
          </cell>
          <cell r="B2134" t="str">
            <v>ISOLACAO TERMOACUSTICA - LA DE VIDRO E=2"</v>
          </cell>
          <cell r="C2134" t="str">
            <v>M2</v>
          </cell>
          <cell r="D2134">
            <v>50.42</v>
          </cell>
          <cell r="E2134">
            <v>40.991869918699187</v>
          </cell>
          <cell r="F2134" t="str">
            <v>FDE Jan/26</v>
          </cell>
        </row>
        <row r="2135">
          <cell r="A2135" t="str">
            <v>10.01.060</v>
          </cell>
          <cell r="B2135" t="str">
            <v>ISOLACAO TERMICA - CHAPA DE ISOPOR E=30MM</v>
          </cell>
          <cell r="C2135" t="str">
            <v>M2</v>
          </cell>
          <cell r="D2135">
            <v>17.64</v>
          </cell>
          <cell r="E2135">
            <v>14.341463414634147</v>
          </cell>
          <cell r="F2135" t="str">
            <v>FDE Jan/26</v>
          </cell>
        </row>
        <row r="2136">
          <cell r="A2136" t="str">
            <v>10.01.061</v>
          </cell>
          <cell r="B2136" t="str">
            <v>ISOLACAO TERMOACUSTICA - LA DE ROCHA E=2``</v>
          </cell>
          <cell r="C2136" t="str">
            <v>M2</v>
          </cell>
          <cell r="D2136">
            <v>35.659999999999997</v>
          </cell>
          <cell r="E2136">
            <v>28.991869918699184</v>
          </cell>
          <cell r="F2136" t="str">
            <v>FDE Jan/26</v>
          </cell>
        </row>
        <row r="2137">
          <cell r="A2137" t="str">
            <v>10.01.062</v>
          </cell>
          <cell r="B2137" t="str">
            <v>ISOLACAO TERMOACUSTICA MANTA LÃ DE ROCHA ESPESSURA 50MM  DENSIDADE 48 KG/M3 INSTALADO SOBRE PLACA DE FORRO</v>
          </cell>
          <cell r="C2137" t="str">
            <v>M2</v>
          </cell>
          <cell r="D2137">
            <v>66.63</v>
          </cell>
          <cell r="E2137">
            <v>54.170731707317067</v>
          </cell>
          <cell r="F2137" t="str">
            <v>FDE Jan/26</v>
          </cell>
        </row>
        <row r="2138">
          <cell r="A2138" t="str">
            <v>10.01.071</v>
          </cell>
          <cell r="B2138" t="str">
            <v>FORRO PLACA MINERAL NRC 0,55 GERGIAN INCL.PERFIS FORNEC/INST.</v>
          </cell>
          <cell r="C2138" t="str">
            <v>M2</v>
          </cell>
          <cell r="D2138">
            <v>211</v>
          </cell>
          <cell r="E2138">
            <v>171.54471544715449</v>
          </cell>
          <cell r="F2138" t="str">
            <v>FDE Jan/26</v>
          </cell>
        </row>
        <row r="2139">
          <cell r="A2139" t="str">
            <v>10.01.074</v>
          </cell>
          <cell r="B2139" t="str">
            <v>FORRO PLACA MINERAL NRC 0,65 SAHARA INCL.PERFIS FORNEC/INST.</v>
          </cell>
          <cell r="C2139" t="str">
            <v>M2</v>
          </cell>
          <cell r="D2139">
            <v>354.43</v>
          </cell>
          <cell r="E2139">
            <v>288.15447154471548</v>
          </cell>
          <cell r="F2139" t="str">
            <v>FDE Jan/26</v>
          </cell>
        </row>
        <row r="2140">
          <cell r="A2140" t="str">
            <v>10.01.075</v>
          </cell>
          <cell r="B2140" t="str">
            <v>FORRO PLACA MINERAL NRC 0,70 CONSTELATION INCL.PERFIS FORNEC/INST.</v>
          </cell>
          <cell r="C2140" t="str">
            <v>M2</v>
          </cell>
          <cell r="D2140">
            <v>159.18</v>
          </cell>
          <cell r="E2140">
            <v>129.41463414634148</v>
          </cell>
          <cell r="F2140" t="str">
            <v>FDE Jan/26</v>
          </cell>
        </row>
        <row r="2141">
          <cell r="A2141" t="str">
            <v>10.01.076</v>
          </cell>
          <cell r="B2141" t="str">
            <v>FORRO PLACA MINERAL NRC 0,70 MP COMPLETE INCL.PERFIS FORNEC/INST.</v>
          </cell>
          <cell r="C2141" t="str">
            <v>M2</v>
          </cell>
          <cell r="D2141">
            <v>337.79</v>
          </cell>
          <cell r="E2141">
            <v>274.6260162601626</v>
          </cell>
          <cell r="F2141" t="str">
            <v>FDE Jan/26</v>
          </cell>
        </row>
        <row r="2142">
          <cell r="A2142" t="str">
            <v>10.01.077</v>
          </cell>
          <cell r="B2142" t="str">
            <v>FORRO PLACA MINERAL NRC 0,85 THERMOFON INCL.PERFIS FORNEC/INST.</v>
          </cell>
          <cell r="C2142" t="str">
            <v>M2</v>
          </cell>
          <cell r="D2142">
            <v>349.49</v>
          </cell>
          <cell r="E2142">
            <v>284.13821138211381</v>
          </cell>
          <cell r="F2142" t="str">
            <v>FDE Jan/26</v>
          </cell>
        </row>
        <row r="2143">
          <cell r="A2143" t="str">
            <v>10.01.078</v>
          </cell>
          <cell r="B2143" t="str">
            <v>FORRO EM PLACA MINERAL NRC 0,75 TÔNICA INC. PERFIS FORNEC/INSTALADO</v>
          </cell>
          <cell r="C2143" t="str">
            <v>M2</v>
          </cell>
          <cell r="D2143">
            <v>345</v>
          </cell>
          <cell r="E2143">
            <v>280.48780487804879</v>
          </cell>
          <cell r="F2143" t="str">
            <v>FDE Jan/26</v>
          </cell>
        </row>
        <row r="2144">
          <cell r="A2144" t="str">
            <v>10.01.082</v>
          </cell>
          <cell r="B2144" t="str">
            <v>FORRO EM LÂMINA DE PVC 200MM E = 7 OU 8MM</v>
          </cell>
          <cell r="C2144" t="str">
            <v>M2</v>
          </cell>
          <cell r="D2144">
            <v>49.04</v>
          </cell>
          <cell r="E2144">
            <v>39.869918699186989</v>
          </cell>
          <cell r="F2144" t="str">
            <v>FDE Jan/26</v>
          </cell>
        </row>
        <row r="2145">
          <cell r="A2145" t="str">
            <v>10.01.083</v>
          </cell>
          <cell r="B2145" t="str">
            <v>ESTRUTURA METÁLICA TUBULAR 20X20 GALV. E=0,95MM MALHA 1,20X0,40M P/SUSTENTAÇÃO DE FORRO PVC</v>
          </cell>
          <cell r="C2145" t="str">
            <v>M2</v>
          </cell>
          <cell r="D2145">
            <v>64.87</v>
          </cell>
          <cell r="E2145">
            <v>52.739837398373986</v>
          </cell>
          <cell r="F2145" t="str">
            <v>FDE Jan/26</v>
          </cell>
        </row>
        <row r="2146">
          <cell r="A2146" t="str">
            <v>10.01.099</v>
          </cell>
          <cell r="B2146" t="str">
            <v>FORROS</v>
          </cell>
          <cell r="C2146" t="str">
            <v>MV</v>
          </cell>
          <cell r="D2146">
            <v>710.02</v>
          </cell>
          <cell r="E2146">
            <v>577.2520325203252</v>
          </cell>
          <cell r="F2146" t="str">
            <v>FDE Jan/26</v>
          </cell>
        </row>
        <row r="2147">
          <cell r="A2147" t="str">
            <v>10.50.001</v>
          </cell>
          <cell r="B2147" t="str">
            <v>DEMOLIÇÃO DE FORRO DE ESTUQUE OU MADEIRA, INCLUSIVE ENTARUGAMENTO</v>
          </cell>
          <cell r="C2147" t="str">
            <v>M2</v>
          </cell>
          <cell r="D2147">
            <v>4.3899999999999997</v>
          </cell>
          <cell r="E2147">
            <v>3.5691056910569103</v>
          </cell>
          <cell r="F2147" t="str">
            <v>FDE Jan/26</v>
          </cell>
        </row>
        <row r="2148">
          <cell r="A2148" t="str">
            <v>10.50.003</v>
          </cell>
          <cell r="B2148" t="str">
            <v>DEMOLIÇÃO DE FORRO EM GESSO</v>
          </cell>
          <cell r="C2148" t="str">
            <v>M2</v>
          </cell>
          <cell r="D2148">
            <v>6.04</v>
          </cell>
          <cell r="E2148">
            <v>4.9105691056910574</v>
          </cell>
          <cell r="F2148" t="str">
            <v>FDE Jan/26</v>
          </cell>
        </row>
        <row r="2149">
          <cell r="A2149" t="str">
            <v>10.50.004</v>
          </cell>
          <cell r="B2149" t="str">
            <v>DEMOLIÇÃO DE ENTARUGAMENTO</v>
          </cell>
          <cell r="C2149" t="str">
            <v>M2</v>
          </cell>
          <cell r="D2149">
            <v>2.19</v>
          </cell>
          <cell r="E2149">
            <v>1.7804878048780488</v>
          </cell>
          <cell r="F2149" t="str">
            <v>FDE Jan/26</v>
          </cell>
        </row>
        <row r="2150">
          <cell r="A2150" t="str">
            <v>10.50.005</v>
          </cell>
          <cell r="B2150" t="str">
            <v>DEMOLIÇÃO DE FORROS DE MADEIRA, EXCLUSIVE ENTARUGAMENTO.</v>
          </cell>
          <cell r="C2150" t="str">
            <v>M2</v>
          </cell>
          <cell r="D2150">
            <v>2.19</v>
          </cell>
          <cell r="E2150">
            <v>1.7804878048780488</v>
          </cell>
          <cell r="F2150" t="str">
            <v>FDE Jan/26</v>
          </cell>
        </row>
        <row r="2151">
          <cell r="A2151" t="str">
            <v>10.50.099</v>
          </cell>
          <cell r="B2151" t="str">
            <v>DEMOLICOES</v>
          </cell>
          <cell r="C2151" t="str">
            <v>MV</v>
          </cell>
          <cell r="D2151">
            <v>710.02</v>
          </cell>
          <cell r="E2151">
            <v>577.2520325203252</v>
          </cell>
          <cell r="F2151" t="str">
            <v>FDE Jan/26</v>
          </cell>
        </row>
        <row r="2152">
          <cell r="A2152" t="str">
            <v>10.60.001</v>
          </cell>
          <cell r="B2152" t="str">
            <v>RETIRADA DE FORROS DE MADEIRA PREGADOS (PLACAS OU TABUAS)</v>
          </cell>
          <cell r="C2152" t="str">
            <v>M2</v>
          </cell>
          <cell r="D2152">
            <v>17.66</v>
          </cell>
          <cell r="E2152">
            <v>14.357723577235772</v>
          </cell>
          <cell r="F2152" t="str">
            <v>FDE Jan/26</v>
          </cell>
        </row>
        <row r="2153">
          <cell r="A2153" t="str">
            <v>10.60.002</v>
          </cell>
          <cell r="B2153" t="str">
            <v>RETIRADA DE FORROS EM PLACAS APOIADAS</v>
          </cell>
          <cell r="C2153" t="str">
            <v>M2</v>
          </cell>
          <cell r="D2153">
            <v>9.4600000000000009</v>
          </cell>
          <cell r="E2153">
            <v>7.6910569105691069</v>
          </cell>
          <cell r="F2153" t="str">
            <v>FDE Jan/26</v>
          </cell>
        </row>
        <row r="2154">
          <cell r="A2154" t="str">
            <v>10.60.005</v>
          </cell>
          <cell r="B2154" t="str">
            <v>RETIRADA DE FORRO DE PVC EM LAMINAS</v>
          </cell>
          <cell r="C2154" t="str">
            <v>M2</v>
          </cell>
          <cell r="D2154">
            <v>17.66</v>
          </cell>
          <cell r="E2154">
            <v>14.357723577235772</v>
          </cell>
          <cell r="F2154" t="str">
            <v>FDE Jan/26</v>
          </cell>
        </row>
        <row r="2155">
          <cell r="A2155" t="str">
            <v>10.60.099</v>
          </cell>
          <cell r="B2155" t="str">
            <v>RETIRADAS</v>
          </cell>
          <cell r="C2155" t="str">
            <v>MV</v>
          </cell>
          <cell r="D2155">
            <v>710.02</v>
          </cell>
          <cell r="E2155">
            <v>577.2520325203252</v>
          </cell>
          <cell r="F2155" t="str">
            <v>FDE Jan/26</v>
          </cell>
        </row>
        <row r="2156">
          <cell r="A2156" t="str">
            <v>10.70.001</v>
          </cell>
          <cell r="B2156" t="str">
            <v>RECOLOCAÇÃO DE FORRO DE MADEIRA PREGADO (PLACAS OU TABUAS)</v>
          </cell>
          <cell r="C2156" t="str">
            <v>M2</v>
          </cell>
          <cell r="D2156">
            <v>19.920000000000002</v>
          </cell>
          <cell r="E2156">
            <v>16.195121951219512</v>
          </cell>
          <cell r="F2156" t="str">
            <v>FDE Jan/26</v>
          </cell>
        </row>
        <row r="2157">
          <cell r="A2157" t="str">
            <v>10.70.002</v>
          </cell>
          <cell r="B2157" t="str">
            <v>RECOLOCAÇÃO DE FORRO EM PLACAS APOIADAS</v>
          </cell>
          <cell r="C2157" t="str">
            <v>M2</v>
          </cell>
          <cell r="D2157">
            <v>9.4600000000000009</v>
          </cell>
          <cell r="E2157">
            <v>7.6910569105691069</v>
          </cell>
          <cell r="F2157" t="str">
            <v>FDE Jan/26</v>
          </cell>
        </row>
        <row r="2158">
          <cell r="A2158" t="str">
            <v>10.70.005</v>
          </cell>
          <cell r="B2158" t="str">
            <v>RECOLOCACAO DE FORRO DE PVC EM LAMINAS</v>
          </cell>
          <cell r="C2158" t="str">
            <v>M2</v>
          </cell>
          <cell r="D2158">
            <v>17.66</v>
          </cell>
          <cell r="E2158">
            <v>14.357723577235772</v>
          </cell>
          <cell r="F2158" t="str">
            <v>FDE Jan/26</v>
          </cell>
        </row>
        <row r="2159">
          <cell r="A2159" t="str">
            <v>10.70.099</v>
          </cell>
          <cell r="B2159" t="str">
            <v>RECOLOCACOES DE FORROS</v>
          </cell>
          <cell r="C2159" t="str">
            <v>MV</v>
          </cell>
          <cell r="D2159">
            <v>710.02</v>
          </cell>
          <cell r="E2159">
            <v>577.2520325203252</v>
          </cell>
          <cell r="F2159" t="str">
            <v>FDE Jan/26</v>
          </cell>
        </row>
        <row r="2160">
          <cell r="A2160" t="str">
            <v>10.80.012</v>
          </cell>
          <cell r="B2160" t="str">
            <v>FORRO DE ESTUQUE</v>
          </cell>
          <cell r="C2160" t="str">
            <v>M2</v>
          </cell>
          <cell r="D2160">
            <v>235.73</v>
          </cell>
          <cell r="E2160">
            <v>191.65040650406505</v>
          </cell>
          <cell r="F2160" t="str">
            <v>FDE Jan/26</v>
          </cell>
        </row>
        <row r="2161">
          <cell r="A2161" t="str">
            <v>10.80.033</v>
          </cell>
          <cell r="B2161" t="str">
            <v>PERFIL DE FERRO SECCAO CARTOLA EM CHAPA N 20 P/SUST DE FORRO</v>
          </cell>
          <cell r="C2161" t="str">
            <v>M</v>
          </cell>
          <cell r="D2161">
            <v>41.05</v>
          </cell>
          <cell r="E2161">
            <v>33.373983739837399</v>
          </cell>
          <cell r="F2161" t="str">
            <v>FDE Jan/26</v>
          </cell>
        </row>
        <row r="2162">
          <cell r="A2162" t="str">
            <v>10.80.034</v>
          </cell>
          <cell r="B2162" t="str">
            <v>TABUA DE 10 X 1 CM TIPO MACHO-FEMEA G1-C4 PARA FORRO</v>
          </cell>
          <cell r="C2162" t="str">
            <v>M2</v>
          </cell>
          <cell r="D2162">
            <v>124.29</v>
          </cell>
          <cell r="E2162">
            <v>101.04878048780489</v>
          </cell>
          <cell r="F2162" t="str">
            <v>FDE Jan/26</v>
          </cell>
        </row>
        <row r="2163">
          <cell r="A2163" t="str">
            <v>10.80.038</v>
          </cell>
          <cell r="B2163" t="str">
            <v>REPREGAMENTO DE FORROS DE MADEIRA</v>
          </cell>
          <cell r="C2163" t="str">
            <v>M2</v>
          </cell>
          <cell r="D2163">
            <v>7.5</v>
          </cell>
          <cell r="E2163">
            <v>6.0975609756097562</v>
          </cell>
          <cell r="F2163" t="str">
            <v>FDE Jan/26</v>
          </cell>
        </row>
        <row r="2164">
          <cell r="A2164" t="str">
            <v>10.80.040</v>
          </cell>
          <cell r="B2164" t="str">
            <v>ESTRUTURA DE ENTARUGAMENTO PARA FORRO DE MADEIRA</v>
          </cell>
          <cell r="C2164" t="str">
            <v>M2</v>
          </cell>
          <cell r="D2164">
            <v>87.94</v>
          </cell>
          <cell r="E2164">
            <v>71.495934959349597</v>
          </cell>
          <cell r="F2164" t="str">
            <v>FDE Jan/26</v>
          </cell>
        </row>
        <row r="2165">
          <cell r="A2165" t="str">
            <v>10.80.099</v>
          </cell>
          <cell r="B2165" t="str">
            <v>SERVICOS EM FORROS - CONSERVACAO</v>
          </cell>
          <cell r="C2165" t="str">
            <v>MV</v>
          </cell>
          <cell r="D2165">
            <v>710.02</v>
          </cell>
          <cell r="E2165">
            <v>577.2520325203252</v>
          </cell>
          <cell r="F2165" t="str">
            <v>FDE Jan/26</v>
          </cell>
        </row>
        <row r="2166">
          <cell r="A2166" t="str">
            <v>11.01.001</v>
          </cell>
          <cell r="B2166" t="str">
            <v>IMPERMEABILIZACAO DE SUB-SOLOS C/ARG CIM-AREIA 1:3 CONTENDO HIDROFUGO</v>
          </cell>
          <cell r="C2166" t="str">
            <v>M2</v>
          </cell>
          <cell r="D2166">
            <v>87.72</v>
          </cell>
          <cell r="E2166">
            <v>71.317073170731703</v>
          </cell>
          <cell r="F2166" t="str">
            <v>FDE Jan/26</v>
          </cell>
        </row>
        <row r="2167">
          <cell r="A2167" t="str">
            <v>11.01.002</v>
          </cell>
          <cell r="B2167" t="str">
            <v>IMPERMEABILIZACAO DE SUB-SOLOS C/ARG CIM-AREIA 1:3 HIDR TINTA BETUMINOSA</v>
          </cell>
          <cell r="C2167" t="str">
            <v>M2</v>
          </cell>
          <cell r="D2167">
            <v>120.93</v>
          </cell>
          <cell r="E2167">
            <v>98.317073170731717</v>
          </cell>
          <cell r="F2167" t="str">
            <v>FDE Jan/26</v>
          </cell>
        </row>
        <row r="2168">
          <cell r="A2168" t="str">
            <v>11.01.003</v>
          </cell>
          <cell r="B2168" t="str">
            <v>IMPERMEABILIZACAO POR CRISTALIZACAO - SUB SOLOS</v>
          </cell>
          <cell r="C2168" t="str">
            <v>M2</v>
          </cell>
          <cell r="D2168">
            <v>15.27</v>
          </cell>
          <cell r="E2168">
            <v>12.414634146341463</v>
          </cell>
          <cell r="F2168" t="str">
            <v>FDE Jan/26</v>
          </cell>
        </row>
        <row r="2169">
          <cell r="A2169" t="str">
            <v>11.01.010</v>
          </cell>
          <cell r="B2169" t="str">
            <v>IMPERMEAB C/ ARGAM POLIMERICA SEMIFLEXIVEL P/ CORTINAS E POCOS DE ELEV
COM APLICAÇAO 4 DEMAOS</v>
          </cell>
          <cell r="C2169" t="str">
            <v>M2</v>
          </cell>
          <cell r="D2169">
            <v>29.91</v>
          </cell>
          <cell r="E2169">
            <v>24.317073170731707</v>
          </cell>
          <cell r="F2169" t="str">
            <v>FDE Jan/26</v>
          </cell>
        </row>
        <row r="2170">
          <cell r="A2170" t="str">
            <v>11.01.099</v>
          </cell>
          <cell r="B2170" t="str">
            <v>IMPERMEABILIZACOES</v>
          </cell>
          <cell r="C2170" t="str">
            <v>MV</v>
          </cell>
          <cell r="D2170">
            <v>710.02</v>
          </cell>
          <cell r="E2170">
            <v>577.2520325203252</v>
          </cell>
          <cell r="F2170" t="str">
            <v>FDE Jan/26</v>
          </cell>
        </row>
        <row r="2171">
          <cell r="A2171" t="str">
            <v>11.02.022</v>
          </cell>
          <cell r="B2171" t="str">
            <v>IMPERMEABILIZACAO MULTIMEMBRANAS ASFALTICAS - FELTRO ASFALTO</v>
          </cell>
          <cell r="C2171" t="str">
            <v>M2</v>
          </cell>
          <cell r="D2171">
            <v>385.98</v>
          </cell>
          <cell r="E2171">
            <v>313.80487804878049</v>
          </cell>
          <cell r="F2171" t="str">
            <v>FDE Jan/26</v>
          </cell>
        </row>
        <row r="2172">
          <cell r="A2172" t="str">
            <v>11.02.023</v>
          </cell>
          <cell r="B2172" t="str">
            <v>IMPERMEABILIZACAO COM MANTA ELASTOMERICA BUTILICA OU EPDM</v>
          </cell>
          <cell r="C2172" t="str">
            <v>M2</v>
          </cell>
          <cell r="D2172">
            <v>580.26</v>
          </cell>
          <cell r="E2172">
            <v>471.7560975609756</v>
          </cell>
          <cell r="F2172" t="str">
            <v>FDE Jan/26</v>
          </cell>
        </row>
        <row r="2173">
          <cell r="A2173" t="str">
            <v>11.02.024</v>
          </cell>
          <cell r="B2173" t="str">
            <v>IMPERMEABILIZACAO COM MANTA ASFALTICA PRE FABRICADA 4MM</v>
          </cell>
          <cell r="C2173" t="str">
            <v>M2</v>
          </cell>
          <cell r="D2173">
            <v>186.77</v>
          </cell>
          <cell r="E2173">
            <v>151.84552845528455</v>
          </cell>
          <cell r="F2173" t="str">
            <v>FDE Jan/26</v>
          </cell>
        </row>
        <row r="2174">
          <cell r="A2174" t="str">
            <v>11.02.025</v>
          </cell>
          <cell r="B2174" t="str">
            <v>IMPERMEABILIZACAO COM MANTA ASFALTICA PRE FABRICADA 4MM - ACAB AREIA</v>
          </cell>
          <cell r="C2174" t="str">
            <v>M2</v>
          </cell>
          <cell r="D2174">
            <v>204.83</v>
          </cell>
          <cell r="E2174">
            <v>166.52845528455285</v>
          </cell>
          <cell r="F2174" t="str">
            <v>FDE Jan/26</v>
          </cell>
        </row>
        <row r="2175">
          <cell r="A2175" t="str">
            <v>11.02.026</v>
          </cell>
          <cell r="B2175" t="str">
            <v>IMPERM C/ EMULSAO ACRILICA ESTRUT C/ VEU DE POLIESTER-6 DEMAOS / 2 EST</v>
          </cell>
          <cell r="C2175" t="str">
            <v>M2</v>
          </cell>
          <cell r="D2175">
            <v>77.73</v>
          </cell>
          <cell r="E2175">
            <v>63.195121951219519</v>
          </cell>
          <cell r="F2175" t="str">
            <v>FDE Jan/26</v>
          </cell>
        </row>
        <row r="2176">
          <cell r="A2176" t="str">
            <v>11.02.027</v>
          </cell>
          <cell r="B2176" t="str">
            <v>IMPERMEABILIZACAO C/ EMULSAO ACRILICA - 6 DEMAOS</v>
          </cell>
          <cell r="C2176" t="str">
            <v>M2</v>
          </cell>
          <cell r="D2176">
            <v>63.39</v>
          </cell>
          <cell r="E2176">
            <v>51.536585365853661</v>
          </cell>
          <cell r="F2176" t="str">
            <v>FDE Jan/26</v>
          </cell>
        </row>
        <row r="2177">
          <cell r="A2177" t="str">
            <v>11.02.035</v>
          </cell>
          <cell r="B2177" t="str">
            <v>IMPERMEAB C/ MANTA ASF PRE-FABR 4MM ACAB ALUMIN SEM PROT MECANICA</v>
          </cell>
          <cell r="C2177" t="str">
            <v>M2</v>
          </cell>
          <cell r="D2177">
            <v>204.41</v>
          </cell>
          <cell r="E2177">
            <v>166.1869918699187</v>
          </cell>
          <cell r="F2177" t="str">
            <v>FDE Jan/26</v>
          </cell>
        </row>
        <row r="2178">
          <cell r="A2178" t="str">
            <v>11.02.040</v>
          </cell>
          <cell r="B2178" t="str">
            <v>IMPERMEABIL.EMULSAO ASFALTICA ELASTOMERICA MONOCOMPONENTE. APLICAÇAO 4 DEMÃOS INCLUS.TELA ESTRUTURANTE</v>
          </cell>
          <cell r="C2178" t="str">
            <v>M2</v>
          </cell>
          <cell r="D2178">
            <v>107.67</v>
          </cell>
          <cell r="E2178">
            <v>87.536585365853668</v>
          </cell>
          <cell r="F2178" t="str">
            <v>FDE Jan/26</v>
          </cell>
        </row>
        <row r="2179">
          <cell r="A2179" t="str">
            <v>11.02.050</v>
          </cell>
          <cell r="B2179" t="str">
            <v>ISOLACAO TERMOACUSTICA - LA DE VIDRO ESP 1"</v>
          </cell>
          <cell r="C2179" t="str">
            <v>M2</v>
          </cell>
          <cell r="D2179">
            <v>36.4</v>
          </cell>
          <cell r="E2179">
            <v>29.59349593495935</v>
          </cell>
          <cell r="F2179" t="str">
            <v>FDE Jan/26</v>
          </cell>
        </row>
        <row r="2180">
          <cell r="A2180" t="str">
            <v>11.02.054</v>
          </cell>
          <cell r="B2180" t="str">
            <v>ISOLAMENTO TERMICO COM CAMADAS DE ARGILA EXPANDIDA</v>
          </cell>
          <cell r="C2180" t="str">
            <v>M3</v>
          </cell>
          <cell r="D2180">
            <v>870.83</v>
          </cell>
          <cell r="E2180">
            <v>707.99186991869919</v>
          </cell>
          <cell r="F2180" t="str">
            <v>FDE Jan/26</v>
          </cell>
        </row>
        <row r="2181">
          <cell r="A2181" t="str">
            <v>11.02.055</v>
          </cell>
          <cell r="B2181" t="str">
            <v>FORNEC E COLOCACAO DE ISOPOR P/ TRATAMENTO ACUSTICO ENTRE LAJES</v>
          </cell>
          <cell r="C2181" t="str">
            <v>M3</v>
          </cell>
          <cell r="D2181">
            <v>521.95000000000005</v>
          </cell>
          <cell r="E2181">
            <v>424.34959349593498</v>
          </cell>
          <cell r="F2181" t="str">
            <v>FDE Jan/26</v>
          </cell>
        </row>
        <row r="2182">
          <cell r="A2182" t="str">
            <v>11.02.062</v>
          </cell>
          <cell r="B2182" t="str">
            <v>PROTECAO TERMO-MECANICA C/LADR HIDRAUL 1 COR INCL ARGAM ASSENT</v>
          </cell>
          <cell r="C2182" t="str">
            <v>M2</v>
          </cell>
          <cell r="D2182">
            <v>205.34</v>
          </cell>
          <cell r="E2182">
            <v>166.9430894308943</v>
          </cell>
          <cell r="F2182" t="str">
            <v>FDE Jan/26</v>
          </cell>
        </row>
        <row r="2183">
          <cell r="A2183" t="str">
            <v>11.02.066</v>
          </cell>
          <cell r="B2183" t="str">
            <v>REGULARIZACAO DE SUPERFICIE P/ PREPARO IMPERM 1:3 E=2,5CM</v>
          </cell>
          <cell r="C2183" t="str">
            <v>M2</v>
          </cell>
          <cell r="D2183">
            <v>43.25</v>
          </cell>
          <cell r="E2183">
            <v>35.162601626016261</v>
          </cell>
          <cell r="F2183" t="str">
            <v>FDE Jan/26</v>
          </cell>
        </row>
        <row r="2184">
          <cell r="A2184" t="str">
            <v>11.02.067</v>
          </cell>
          <cell r="B2184" t="str">
            <v>ARGAMASSA PARA PROTEÇAO MECANICA SOBRE SUPERFICIE IMPERMEABILIZADA TRAÇO 1:4  ESPESSURA 3CM</v>
          </cell>
          <cell r="C2184" t="str">
            <v>M2</v>
          </cell>
          <cell r="D2184">
            <v>44.41</v>
          </cell>
          <cell r="E2184">
            <v>36.105691056910565</v>
          </cell>
          <cell r="F2184" t="str">
            <v>FDE Jan/26</v>
          </cell>
        </row>
        <row r="2185">
          <cell r="A2185" t="str">
            <v>11.02.099</v>
          </cell>
          <cell r="B2185" t="str">
            <v>IMPERMEABILIZACOES</v>
          </cell>
          <cell r="C2185" t="str">
            <v>MV</v>
          </cell>
          <cell r="D2185">
            <v>710.02</v>
          </cell>
          <cell r="E2185">
            <v>577.2520325203252</v>
          </cell>
          <cell r="F2185" t="str">
            <v>FDE Jan/26</v>
          </cell>
        </row>
        <row r="2186">
          <cell r="A2186" t="str">
            <v>11.03.001</v>
          </cell>
          <cell r="B2186" t="str">
            <v>COM ARGAMASSA CIM AREIA 1:3 COM HIDROFUGO (APLICACAO INTERNA)</v>
          </cell>
          <cell r="C2186" t="str">
            <v>M2</v>
          </cell>
          <cell r="D2186">
            <v>87.72</v>
          </cell>
          <cell r="E2186">
            <v>71.317073170731703</v>
          </cell>
          <cell r="F2186" t="str">
            <v>FDE Jan/26</v>
          </cell>
        </row>
        <row r="2187">
          <cell r="A2187" t="str">
            <v>11.03.002</v>
          </cell>
          <cell r="B2187" t="str">
            <v>COM ARGAMASSA CIM AREIA 1:3 COM HIDROFUGO E TINTA BET (APLIC INTERNA)</v>
          </cell>
          <cell r="C2187" t="str">
            <v>M2</v>
          </cell>
          <cell r="D2187">
            <v>120.93</v>
          </cell>
          <cell r="E2187">
            <v>98.317073170731717</v>
          </cell>
          <cell r="F2187" t="str">
            <v>FDE Jan/26</v>
          </cell>
        </row>
        <row r="2188">
          <cell r="A2188" t="str">
            <v>11.03.004</v>
          </cell>
          <cell r="B2188" t="str">
            <v>IMPERMEABILIZACAO POR CRISTALIZACAO - RESERVATORIOS ENTERRADOS</v>
          </cell>
          <cell r="C2188" t="str">
            <v>M2</v>
          </cell>
          <cell r="D2188">
            <v>15.27</v>
          </cell>
          <cell r="E2188">
            <v>12.414634146341463</v>
          </cell>
          <cell r="F2188" t="str">
            <v>FDE Jan/26</v>
          </cell>
        </row>
        <row r="2189">
          <cell r="A2189" t="str">
            <v>11.03.006</v>
          </cell>
          <cell r="B2189" t="str">
            <v>IMPERMEABILIZAÇAO RESERV.ELEV COM ARGAMASSA POLIMERICA APLICAÇAO 2 DEMÃOS SEMIFLEXIVEL + 4 DEMÃOS FLEXIVEL INCLUS.TELA ESTRUTURANTE</v>
          </cell>
          <cell r="C2189" t="str">
            <v>M2</v>
          </cell>
          <cell r="D2189">
            <v>79.06</v>
          </cell>
          <cell r="E2189">
            <v>64.276422764227647</v>
          </cell>
          <cell r="F2189" t="str">
            <v>FDE Jan/26</v>
          </cell>
        </row>
        <row r="2190">
          <cell r="A2190" t="str">
            <v>11.03.007</v>
          </cell>
          <cell r="B2190" t="str">
            <v>IMPERMEABIL RESERV.ENTERRADO COM ARGAMASSA POLIMERICA SEMIFLEXIVEL COM APLICAÇÃO 4 DEMÃOS</v>
          </cell>
          <cell r="C2190" t="str">
            <v>M2</v>
          </cell>
          <cell r="D2190">
            <v>34.229999999999997</v>
          </cell>
          <cell r="E2190">
            <v>27.829268292682926</v>
          </cell>
          <cell r="F2190" t="str">
            <v>FDE Jan/26</v>
          </cell>
        </row>
        <row r="2191">
          <cell r="A2191" t="str">
            <v>11.03.010</v>
          </cell>
          <cell r="B2191" t="str">
            <v>COM TINTA BETUMINOSA (APLICACAO EXTERNA)</v>
          </cell>
          <cell r="C2191" t="str">
            <v>M2</v>
          </cell>
          <cell r="D2191">
            <v>20.72</v>
          </cell>
          <cell r="E2191">
            <v>16.845528455284551</v>
          </cell>
          <cell r="F2191" t="str">
            <v>FDE Jan/26</v>
          </cell>
        </row>
        <row r="2192">
          <cell r="A2192" t="str">
            <v>11.03.099</v>
          </cell>
          <cell r="B2192" t="str">
            <v>IMPERMEABILIZACOES</v>
          </cell>
          <cell r="C2192" t="str">
            <v>MV</v>
          </cell>
          <cell r="D2192">
            <v>710.02</v>
          </cell>
          <cell r="E2192">
            <v>577.2520325203252</v>
          </cell>
          <cell r="F2192" t="str">
            <v>FDE Jan/26</v>
          </cell>
        </row>
        <row r="2193">
          <cell r="A2193" t="str">
            <v>11.04.002</v>
          </cell>
          <cell r="B2193" t="str">
            <v>JUNTAS DE DILATACAO FUGENBAND ELASTICO PERFIL 0-12</v>
          </cell>
          <cell r="C2193" t="str">
            <v>M</v>
          </cell>
          <cell r="D2193">
            <v>83.56</v>
          </cell>
          <cell r="E2193">
            <v>67.934959349593498</v>
          </cell>
          <cell r="F2193" t="str">
            <v>FDE Jan/26</v>
          </cell>
        </row>
        <row r="2194">
          <cell r="A2194" t="str">
            <v>11.04.003</v>
          </cell>
          <cell r="B2194" t="str">
            <v>JUNTAS DE DILATACAO FUGENBANB ELASTICO PERFIL 0-22</v>
          </cell>
          <cell r="C2194" t="str">
            <v>M</v>
          </cell>
          <cell r="D2194">
            <v>141.32</v>
          </cell>
          <cell r="E2194">
            <v>114.89430894308943</v>
          </cell>
          <cell r="F2194" t="str">
            <v>FDE Jan/26</v>
          </cell>
        </row>
        <row r="2195">
          <cell r="A2195" t="str">
            <v>11.04.004</v>
          </cell>
          <cell r="B2195" t="str">
            <v>JUNTAS DE DILATACAO/MASTIQUE ELASTICO OU POLIURETANO</v>
          </cell>
          <cell r="C2195" t="str">
            <v>C3</v>
          </cell>
          <cell r="D2195">
            <v>0.33</v>
          </cell>
          <cell r="E2195">
            <v>0.26829268292682928</v>
          </cell>
          <cell r="F2195" t="str">
            <v>FDE Jan/26</v>
          </cell>
        </row>
        <row r="2196">
          <cell r="A2196" t="str">
            <v>11.04.010</v>
          </cell>
          <cell r="B2196" t="str">
            <v>MANGUEIRA PLASTICA FLEXIVEL PARA JUNTA DE DILATACAO</v>
          </cell>
          <cell r="C2196" t="str">
            <v>M</v>
          </cell>
          <cell r="D2196">
            <v>17.739999999999998</v>
          </cell>
          <cell r="E2196">
            <v>14.422764227642276</v>
          </cell>
          <cell r="F2196" t="str">
            <v>FDE Jan/26</v>
          </cell>
        </row>
        <row r="2197">
          <cell r="A2197" t="str">
            <v>11.04.012</v>
          </cell>
          <cell r="B2197" t="str">
            <v>ISOPOR PARA SUPORTE DE MASTIQUE</v>
          </cell>
          <cell r="C2197" t="str">
            <v>M</v>
          </cell>
          <cell r="D2197">
            <v>9.9600000000000009</v>
          </cell>
          <cell r="E2197">
            <v>8.0975609756097562</v>
          </cell>
          <cell r="F2197" t="str">
            <v>FDE Jan/26</v>
          </cell>
        </row>
        <row r="2198">
          <cell r="A2198" t="str">
            <v>11.04.021</v>
          </cell>
          <cell r="B2198" t="str">
            <v>JUNTA ELASTICA ESTRUTURAL NEOPRENE (REF 2020F) INCLUSIVE LIMPEZA</v>
          </cell>
          <cell r="C2198" t="str">
            <v>M</v>
          </cell>
          <cell r="D2198">
            <v>212.13</v>
          </cell>
          <cell r="E2198">
            <v>172.46341463414635</v>
          </cell>
          <cell r="F2198" t="str">
            <v>FDE Jan/26</v>
          </cell>
        </row>
        <row r="2199">
          <cell r="A2199" t="str">
            <v>11.04.022</v>
          </cell>
          <cell r="B2199" t="str">
            <v>JUNTA ELASTICA ESTRUTURAL NEOPRENE (REF 2027M) INCLUSIVE LIMPEZA</v>
          </cell>
          <cell r="C2199" t="str">
            <v>M</v>
          </cell>
          <cell r="D2199">
            <v>201.72</v>
          </cell>
          <cell r="E2199">
            <v>164</v>
          </cell>
          <cell r="F2199" t="str">
            <v>FDE Jan/26</v>
          </cell>
        </row>
        <row r="2200">
          <cell r="A2200" t="str">
            <v>11.04.030</v>
          </cell>
          <cell r="B2200" t="str">
            <v>CANTONEIRA DE ABAS IGUAIS 1"x1/8" ALUMINIO</v>
          </cell>
          <cell r="C2200" t="str">
            <v>M</v>
          </cell>
          <cell r="D2200">
            <v>69.05</v>
          </cell>
          <cell r="E2200">
            <v>56.138211382113816</v>
          </cell>
          <cell r="F2200" t="str">
            <v>FDE Jan/26</v>
          </cell>
        </row>
        <row r="2201">
          <cell r="A2201" t="str">
            <v>11.04.041</v>
          </cell>
          <cell r="B2201" t="str">
            <v>SELANTE DE POLIURETANO P/JUNTAS MOVIMENTACAO/DESSOLIDARIZACAO QUADRO</v>
          </cell>
          <cell r="C2201" t="str">
            <v>M</v>
          </cell>
          <cell r="D2201">
            <v>41.42</v>
          </cell>
          <cell r="E2201">
            <v>33.674796747967484</v>
          </cell>
          <cell r="F2201" t="str">
            <v>FDE Jan/26</v>
          </cell>
        </row>
        <row r="2202">
          <cell r="A2202" t="str">
            <v>11.04.099</v>
          </cell>
          <cell r="B2202" t="str">
            <v>SERVICOS EM JUNTAS DE DILATACAO</v>
          </cell>
          <cell r="C2202" t="str">
            <v>MV</v>
          </cell>
          <cell r="D2202">
            <v>710.02</v>
          </cell>
          <cell r="E2202">
            <v>577.2520325203252</v>
          </cell>
          <cell r="F2202" t="str">
            <v>FDE Jan/26</v>
          </cell>
        </row>
        <row r="2203">
          <cell r="A2203" t="str">
            <v>11.50.001</v>
          </cell>
          <cell r="B2203" t="str">
            <v>DEMOLIÇÃO DE IMPERMEABILIZACOES COM MULTIMEMBRANAS ASFALT - ELEM SINT</v>
          </cell>
          <cell r="C2203" t="str">
            <v>M2</v>
          </cell>
          <cell r="D2203">
            <v>13.73</v>
          </cell>
          <cell r="E2203">
            <v>11.162601626016261</v>
          </cell>
          <cell r="F2203" t="str">
            <v>FDE Jan/26</v>
          </cell>
        </row>
        <row r="2204">
          <cell r="A2204" t="str">
            <v>11.50.002</v>
          </cell>
          <cell r="B2204" t="str">
            <v>DEMOLIÇÃO DE ARGAMASSA COM IMPERMEABILIZANTE</v>
          </cell>
          <cell r="C2204" t="str">
            <v>M2</v>
          </cell>
          <cell r="D2204">
            <v>16.48</v>
          </cell>
          <cell r="E2204">
            <v>13.398373983739837</v>
          </cell>
          <cell r="F2204" t="str">
            <v>FDE Jan/26</v>
          </cell>
        </row>
        <row r="2205">
          <cell r="A2205" t="str">
            <v>11.50.003</v>
          </cell>
          <cell r="B2205" t="str">
            <v>DEMOLIÇÃO DE ISOLAMENTO TÉRMICO COM CONCRETO CELULAR</v>
          </cell>
          <cell r="C2205" t="str">
            <v>M2</v>
          </cell>
          <cell r="D2205">
            <v>2.74</v>
          </cell>
          <cell r="E2205">
            <v>2.2276422764227646</v>
          </cell>
          <cell r="F2205" t="str">
            <v>FDE Jan/26</v>
          </cell>
        </row>
        <row r="2206">
          <cell r="A2206" t="str">
            <v>11.50.004</v>
          </cell>
          <cell r="B2206" t="str">
            <v>DEMOLIÇÃO DE ISOLAMENTO TÉRMICO DE MANTA DE LA DE VIDRO</v>
          </cell>
          <cell r="C2206" t="str">
            <v>M2</v>
          </cell>
          <cell r="D2206">
            <v>1.37</v>
          </cell>
          <cell r="E2206">
            <v>1.1138211382113823</v>
          </cell>
          <cell r="F2206" t="str">
            <v>FDE Jan/26</v>
          </cell>
        </row>
        <row r="2207">
          <cell r="A2207" t="str">
            <v>11.50.005</v>
          </cell>
          <cell r="B2207" t="str">
            <v>DEMOLIÇÃO PROTECAO TERMOMECANICA COM CONCRETO CELULAR</v>
          </cell>
          <cell r="C2207" t="str">
            <v>M2</v>
          </cell>
          <cell r="D2207">
            <v>13.73</v>
          </cell>
          <cell r="E2207">
            <v>11.162601626016261</v>
          </cell>
          <cell r="F2207" t="str">
            <v>FDE Jan/26</v>
          </cell>
        </row>
        <row r="2208">
          <cell r="A2208" t="str">
            <v>11.50.050</v>
          </cell>
          <cell r="B2208" t="str">
            <v>DEMOLIÇÃO DE JUNTAS DE DILATACAO METALICAS</v>
          </cell>
          <cell r="C2208" t="str">
            <v>M</v>
          </cell>
          <cell r="D2208">
            <v>5.49</v>
          </cell>
          <cell r="E2208">
            <v>4.4634146341463419</v>
          </cell>
          <cell r="F2208" t="str">
            <v>FDE Jan/26</v>
          </cell>
        </row>
        <row r="2209">
          <cell r="A2209" t="str">
            <v>11.50.099</v>
          </cell>
          <cell r="B2209" t="str">
            <v>DEMOLICOES</v>
          </cell>
          <cell r="C2209" t="str">
            <v>MV</v>
          </cell>
          <cell r="D2209">
            <v>710.02</v>
          </cell>
          <cell r="E2209">
            <v>577.2520325203252</v>
          </cell>
          <cell r="F2209" t="str">
            <v>FDE Jan/26</v>
          </cell>
        </row>
        <row r="2210">
          <cell r="A2210" t="str">
            <v>11.60.001</v>
          </cell>
          <cell r="B2210" t="str">
            <v>RETIRADA DE ISOLAMENTO TÉRMICO COM CONCRETO CELULAR OU TIJOLOS CERÂMICOS</v>
          </cell>
          <cell r="C2210" t="str">
            <v>M2</v>
          </cell>
          <cell r="D2210">
            <v>8.24</v>
          </cell>
          <cell r="E2210">
            <v>6.6991869918699187</v>
          </cell>
          <cell r="F2210" t="str">
            <v>FDE Jan/26</v>
          </cell>
        </row>
        <row r="2211">
          <cell r="A2211" t="str">
            <v>11.60.002</v>
          </cell>
          <cell r="B2211" t="str">
            <v>RETIRADA DE ISOLAMENTO TERMICO COM DOLOMITA/SEIXOS ROLADOS/ARGILA
EXPANDIDA</v>
          </cell>
          <cell r="C2211" t="str">
            <v>M2</v>
          </cell>
          <cell r="D2211">
            <v>2.74</v>
          </cell>
          <cell r="E2211">
            <v>2.2276422764227646</v>
          </cell>
          <cell r="F2211" t="str">
            <v>FDE Jan/26</v>
          </cell>
        </row>
        <row r="2212">
          <cell r="A2212" t="str">
            <v>11.60.099</v>
          </cell>
          <cell r="B2212" t="str">
            <v>RETIRADAS</v>
          </cell>
          <cell r="C2212" t="str">
            <v>MV</v>
          </cell>
          <cell r="D2212">
            <v>710.02</v>
          </cell>
          <cell r="E2212">
            <v>577.2520325203252</v>
          </cell>
          <cell r="F2212" t="str">
            <v>FDE Jan/26</v>
          </cell>
        </row>
        <row r="2213">
          <cell r="A2213" t="str">
            <v>11.70.015</v>
          </cell>
          <cell r="B2213" t="str">
            <v>RECOLOCAÇÃO DE ISOLAMENTO TÉRMICO EM BRITA E SEIXO ROLADO.</v>
          </cell>
          <cell r="C2213" t="str">
            <v>M3</v>
          </cell>
          <cell r="D2213">
            <v>118.12</v>
          </cell>
          <cell r="E2213">
            <v>96.032520325203251</v>
          </cell>
          <cell r="F2213" t="str">
            <v>FDE Jan/26</v>
          </cell>
        </row>
        <row r="2214">
          <cell r="A2214" t="str">
            <v>11.70.099</v>
          </cell>
          <cell r="B2214" t="str">
            <v>RECOLOCACOES DE IMPERMEABILIZACOES/JUNTA DE DILATACAO</v>
          </cell>
          <cell r="C2214" t="str">
            <v>MV</v>
          </cell>
          <cell r="D2214">
            <v>710.02</v>
          </cell>
          <cell r="E2214">
            <v>577.2520325203252</v>
          </cell>
          <cell r="F2214" t="str">
            <v>FDE Jan/26</v>
          </cell>
        </row>
        <row r="2215">
          <cell r="A2215" t="str">
            <v>11.80.099</v>
          </cell>
          <cell r="B2215" t="str">
            <v>SERVICOS DE IMPERMEABILIZACAO/JUNTAS DE DILATACAO - CONSERVACAO</v>
          </cell>
          <cell r="C2215" t="str">
            <v>MV</v>
          </cell>
          <cell r="D2215">
            <v>710.02</v>
          </cell>
          <cell r="E2215">
            <v>577.2520325203252</v>
          </cell>
          <cell r="F2215" t="str">
            <v>FDE Jan/26</v>
          </cell>
        </row>
        <row r="2216">
          <cell r="A2216" t="str">
            <v>12.01.001</v>
          </cell>
          <cell r="B2216" t="str">
            <v>CHAPISCO</v>
          </cell>
          <cell r="C2216" t="str">
            <v>M2</v>
          </cell>
          <cell r="D2216">
            <v>17.329999999999998</v>
          </cell>
          <cell r="E2216">
            <v>14.089430894308942</v>
          </cell>
          <cell r="F2216" t="str">
            <v>FDE Jan/26</v>
          </cell>
        </row>
        <row r="2217">
          <cell r="A2217" t="str">
            <v>12.01.006</v>
          </cell>
          <cell r="B2217" t="str">
            <v>EMBOCO DESEMPENADO</v>
          </cell>
          <cell r="C2217" t="str">
            <v>M2</v>
          </cell>
          <cell r="D2217">
            <v>60.15</v>
          </cell>
          <cell r="E2217">
            <v>48.90243902439024</v>
          </cell>
          <cell r="F2217" t="str">
            <v>FDE Jan/26</v>
          </cell>
        </row>
        <row r="2218">
          <cell r="A2218" t="str">
            <v>12.01.099</v>
          </cell>
          <cell r="B2218" t="str">
            <v>REVESTIMENTOS PARA TETOS</v>
          </cell>
          <cell r="C2218" t="str">
            <v>MV</v>
          </cell>
          <cell r="D2218">
            <v>710.02</v>
          </cell>
          <cell r="E2218">
            <v>577.2520325203252</v>
          </cell>
          <cell r="F2218" t="str">
            <v>FDE Jan/26</v>
          </cell>
        </row>
        <row r="2219">
          <cell r="A2219" t="str">
            <v>12.02.002</v>
          </cell>
          <cell r="B2219" t="str">
            <v>CHAPISCO</v>
          </cell>
          <cell r="C2219" t="str">
            <v>M2</v>
          </cell>
          <cell r="D2219">
            <v>9.59</v>
          </cell>
          <cell r="E2219">
            <v>7.7967479674796749</v>
          </cell>
          <cell r="F2219" t="str">
            <v>FDE Jan/26</v>
          </cell>
        </row>
        <row r="2220">
          <cell r="A2220" t="str">
            <v>12.02.003</v>
          </cell>
          <cell r="B2220" t="str">
            <v>CHAPISCO ROLADO PARA SUPERFICIES LISAS</v>
          </cell>
          <cell r="C2220" t="str">
            <v>M2</v>
          </cell>
          <cell r="D2220">
            <v>12.81</v>
          </cell>
          <cell r="E2220">
            <v>10.414634146341465</v>
          </cell>
          <cell r="F2220" t="str">
            <v>FDE Jan/26</v>
          </cell>
        </row>
        <row r="2221">
          <cell r="A2221" t="str">
            <v>12.02.005</v>
          </cell>
          <cell r="B2221" t="str">
            <v>EMBOCO</v>
          </cell>
          <cell r="C2221" t="str">
            <v>M2</v>
          </cell>
          <cell r="D2221">
            <v>49.44</v>
          </cell>
          <cell r="E2221">
            <v>40.195121951219512</v>
          </cell>
          <cell r="F2221" t="str">
            <v>FDE Jan/26</v>
          </cell>
        </row>
        <row r="2222">
          <cell r="A2222" t="str">
            <v>12.02.006</v>
          </cell>
          <cell r="B2222" t="str">
            <v>EMBOCO DESEMPENADO</v>
          </cell>
          <cell r="C2222" t="str">
            <v>M2</v>
          </cell>
          <cell r="D2222">
            <v>60.33</v>
          </cell>
          <cell r="E2222">
            <v>49.048780487804876</v>
          </cell>
          <cell r="F2222" t="str">
            <v>FDE Jan/26</v>
          </cell>
        </row>
        <row r="2223">
          <cell r="A2223" t="str">
            <v>12.02.007</v>
          </cell>
          <cell r="B2223" t="str">
            <v>REBOCO</v>
          </cell>
          <cell r="C2223" t="str">
            <v>M2</v>
          </cell>
          <cell r="D2223">
            <v>36.56</v>
          </cell>
          <cell r="E2223">
            <v>29.72357723577236</v>
          </cell>
          <cell r="F2223" t="str">
            <v>FDE Jan/26</v>
          </cell>
        </row>
        <row r="2224">
          <cell r="A2224" t="str">
            <v>12.02.009</v>
          </cell>
          <cell r="B2224" t="str">
            <v>REVESTIMENTO COM GESSO</v>
          </cell>
          <cell r="C2224" t="str">
            <v>M2</v>
          </cell>
          <cell r="D2224">
            <v>29.73</v>
          </cell>
          <cell r="E2224">
            <v>24.170731707317074</v>
          </cell>
          <cell r="F2224" t="str">
            <v>FDE Jan/26</v>
          </cell>
        </row>
        <row r="2225">
          <cell r="A2225" t="str">
            <v>12.02.010</v>
          </cell>
          <cell r="B2225" t="str">
            <v>REVESTIMENTO TEXTURIZADO ACRILICO BRANCO</v>
          </cell>
          <cell r="C2225" t="str">
            <v>M2</v>
          </cell>
          <cell r="D2225">
            <v>46.06</v>
          </cell>
          <cell r="E2225">
            <v>37.447154471544721</v>
          </cell>
          <cell r="F2225" t="str">
            <v>FDE Jan/26</v>
          </cell>
        </row>
        <row r="2226">
          <cell r="A2226" t="str">
            <v>12.02.011</v>
          </cell>
          <cell r="B2226" t="str">
            <v>REVESTIMENTO TEXTURIZADO ACRILICO BRANCO E PINTURA ACRILICA</v>
          </cell>
          <cell r="C2226" t="str">
            <v>M2</v>
          </cell>
          <cell r="D2226">
            <v>54.18</v>
          </cell>
          <cell r="E2226">
            <v>44.048780487804876</v>
          </cell>
          <cell r="F2226" t="str">
            <v>FDE Jan/26</v>
          </cell>
        </row>
        <row r="2227">
          <cell r="A2227" t="str">
            <v>12.02.012</v>
          </cell>
          <cell r="B2227" t="str">
            <v>CERAMICA ESMALTADA 10X10CM - LARANJA,VERMELHO,AMARELO</v>
          </cell>
          <cell r="C2227" t="str">
            <v>M2</v>
          </cell>
          <cell r="D2227">
            <v>262.37</v>
          </cell>
          <cell r="E2227">
            <v>213.3089430894309</v>
          </cell>
          <cell r="F2227" t="str">
            <v>FDE Jan/26</v>
          </cell>
        </row>
        <row r="2228">
          <cell r="A2228" t="str">
            <v>12.02.013</v>
          </cell>
          <cell r="B2228" t="str">
            <v>CERAMICA ESMALTADA 10X10CM - AZUL,VERDE,PRETO</v>
          </cell>
          <cell r="C2228" t="str">
            <v>M2</v>
          </cell>
          <cell r="D2228">
            <v>213.22</v>
          </cell>
          <cell r="E2228">
            <v>173.34959349593495</v>
          </cell>
          <cell r="F2228" t="str">
            <v>FDE Jan/26</v>
          </cell>
        </row>
        <row r="2229">
          <cell r="A2229" t="str">
            <v>12.02.014</v>
          </cell>
          <cell r="B2229" t="str">
            <v>CERAMICA ESMALTADA 10X10CM - BRANCO,AREIA,BEGE,OCRE,CINZA</v>
          </cell>
          <cell r="C2229" t="str">
            <v>M2</v>
          </cell>
          <cell r="D2229">
            <v>201.28</v>
          </cell>
          <cell r="E2229">
            <v>163.64227642276424</v>
          </cell>
          <cell r="F2229" t="str">
            <v>FDE Jan/26</v>
          </cell>
        </row>
        <row r="2230">
          <cell r="A2230" t="str">
            <v>12.02.029</v>
          </cell>
          <cell r="B2230" t="str">
            <v>CERAMICA ESMALTADA 20X20CM</v>
          </cell>
          <cell r="C2230" t="str">
            <v>M2</v>
          </cell>
          <cell r="D2230">
            <v>134.19</v>
          </cell>
          <cell r="E2230">
            <v>109.09756097560975</v>
          </cell>
          <cell r="F2230" t="str">
            <v>FDE Jan/26</v>
          </cell>
        </row>
        <row r="2231">
          <cell r="A2231" t="str">
            <v>12.02.036</v>
          </cell>
          <cell r="B2231" t="str">
            <v>REVESTIMENTO COM AZULEJOS  RETIFICADOS LISOS BRANCO BRILHANTE</v>
          </cell>
          <cell r="C2231" t="str">
            <v>M2</v>
          </cell>
          <cell r="D2231">
            <v>142.46</v>
          </cell>
          <cell r="E2231">
            <v>115.82113821138212</v>
          </cell>
          <cell r="F2231" t="str">
            <v>FDE Jan/26</v>
          </cell>
        </row>
        <row r="2232">
          <cell r="A2232" t="str">
            <v>12.02.043</v>
          </cell>
          <cell r="B2232" t="str">
            <v>PERFIL SEXTAVADO EM ALUMINIO PARA AZULEJO</v>
          </cell>
          <cell r="C2232" t="str">
            <v>M</v>
          </cell>
          <cell r="D2232">
            <v>11.18</v>
          </cell>
          <cell r="E2232">
            <v>9.0894308943089435</v>
          </cell>
          <cell r="F2232" t="str">
            <v>FDE Jan/26</v>
          </cell>
        </row>
        <row r="2233">
          <cell r="A2233" t="str">
            <v>12.02.044</v>
          </cell>
          <cell r="B2233" t="str">
            <v>PERFIL CANTONEIRA EM ALUMINIO PARA REBOCO</v>
          </cell>
          <cell r="C2233" t="str">
            <v>M</v>
          </cell>
          <cell r="D2233">
            <v>37.700000000000003</v>
          </cell>
          <cell r="E2233">
            <v>30.650406504065042</v>
          </cell>
          <cell r="F2233" t="str">
            <v>FDE Jan/26</v>
          </cell>
        </row>
        <row r="2234">
          <cell r="A2234" t="str">
            <v>12.02.050</v>
          </cell>
          <cell r="B2234" t="str">
            <v>REVESTIMENTO TEXT. ACRIL. PIGMENTADO (CORES PRONTAS) - ACAB RANHURADO</v>
          </cell>
          <cell r="C2234" t="str">
            <v>M2</v>
          </cell>
          <cell r="D2234">
            <v>52.14</v>
          </cell>
          <cell r="E2234">
            <v>42.390243902439025</v>
          </cell>
          <cell r="F2234" t="str">
            <v>FDE Jan/26</v>
          </cell>
        </row>
        <row r="2235">
          <cell r="A2235" t="str">
            <v>12.02.051</v>
          </cell>
          <cell r="B2235" t="str">
            <v>REVESTIMENTO TEXTURIZADO ACRILICO PIGMENTADO (CORES PRONTAS)</v>
          </cell>
          <cell r="C2235" t="str">
            <v>M2</v>
          </cell>
          <cell r="D2235">
            <v>42.57</v>
          </cell>
          <cell r="E2235">
            <v>34.609756097560975</v>
          </cell>
          <cell r="F2235" t="str">
            <v>FDE Jan/26</v>
          </cell>
        </row>
        <row r="2236">
          <cell r="A2236" t="str">
            <v>12.02.072</v>
          </cell>
          <cell r="B2236" t="str">
            <v>GUARNIÇÃO APARELHADA 5 X 1 CM G1-C4 P/ACABAM JUNTAS DILATACAO</v>
          </cell>
          <cell r="C2236" t="str">
            <v>M</v>
          </cell>
          <cell r="D2236">
            <v>19.89</v>
          </cell>
          <cell r="E2236">
            <v>16.170731707317074</v>
          </cell>
          <cell r="F2236" t="str">
            <v>FDE Jan/26</v>
          </cell>
        </row>
        <row r="2237">
          <cell r="A2237" t="str">
            <v>12.02.099</v>
          </cell>
          <cell r="B2237" t="str">
            <v>REVESTIMENTOS P/ PAREDES INTERNAS</v>
          </cell>
          <cell r="C2237" t="str">
            <v>MV</v>
          </cell>
          <cell r="D2237">
            <v>710.02</v>
          </cell>
          <cell r="E2237">
            <v>577.2520325203252</v>
          </cell>
          <cell r="F2237" t="str">
            <v>FDE Jan/26</v>
          </cell>
        </row>
        <row r="2238">
          <cell r="A2238" t="str">
            <v>12.04.004</v>
          </cell>
          <cell r="B2238" t="str">
            <v>CHAPISCO</v>
          </cell>
          <cell r="C2238" t="str">
            <v>M2</v>
          </cell>
          <cell r="D2238">
            <v>9.59</v>
          </cell>
          <cell r="E2238">
            <v>7.7967479674796749</v>
          </cell>
          <cell r="F2238" t="str">
            <v>FDE Jan/26</v>
          </cell>
        </row>
        <row r="2239">
          <cell r="A2239" t="str">
            <v>12.04.005</v>
          </cell>
          <cell r="B2239" t="str">
            <v>EMBOCO</v>
          </cell>
          <cell r="C2239" t="str">
            <v>M2</v>
          </cell>
          <cell r="D2239">
            <v>49.44</v>
          </cell>
          <cell r="E2239">
            <v>40.195121951219512</v>
          </cell>
          <cell r="F2239" t="str">
            <v>FDE Jan/26</v>
          </cell>
        </row>
        <row r="2240">
          <cell r="A2240" t="str">
            <v>12.04.006</v>
          </cell>
          <cell r="B2240" t="str">
            <v>EMBOCO DESEMPENADO</v>
          </cell>
          <cell r="C2240" t="str">
            <v>M2</v>
          </cell>
          <cell r="D2240">
            <v>60.15</v>
          </cell>
          <cell r="E2240">
            <v>48.90243902439024</v>
          </cell>
          <cell r="F2240" t="str">
            <v>FDE Jan/26</v>
          </cell>
        </row>
        <row r="2241">
          <cell r="A2241" t="str">
            <v>12.04.007</v>
          </cell>
          <cell r="B2241" t="str">
            <v>REBOCO</v>
          </cell>
          <cell r="C2241" t="str">
            <v>M2</v>
          </cell>
          <cell r="D2241">
            <v>36.56</v>
          </cell>
          <cell r="E2241">
            <v>29.72357723577236</v>
          </cell>
          <cell r="F2241" t="str">
            <v>FDE Jan/26</v>
          </cell>
        </row>
        <row r="2242">
          <cell r="A2242" t="str">
            <v>12.04.008</v>
          </cell>
          <cell r="B2242" t="str">
            <v>CHAPISCO FINO PENEIRADO</v>
          </cell>
          <cell r="C2242" t="str">
            <v>M2</v>
          </cell>
          <cell r="D2242">
            <v>11.51</v>
          </cell>
          <cell r="E2242">
            <v>9.3577235772357721</v>
          </cell>
          <cell r="F2242" t="str">
            <v>FDE Jan/26</v>
          </cell>
        </row>
        <row r="2243">
          <cell r="A2243" t="str">
            <v>12.04.013</v>
          </cell>
          <cell r="B2243" t="str">
            <v>REVESTIMENTO TEXT. ACRIL. PIGMENTADO (CORES PRONTAS)- ACAB RANHURADO</v>
          </cell>
          <cell r="C2243" t="str">
            <v>M2</v>
          </cell>
          <cell r="D2243">
            <v>52.14</v>
          </cell>
          <cell r="E2243">
            <v>42.390243902439025</v>
          </cell>
          <cell r="F2243" t="str">
            <v>FDE Jan/26</v>
          </cell>
        </row>
        <row r="2244">
          <cell r="A2244" t="str">
            <v>12.04.014</v>
          </cell>
          <cell r="B2244" t="str">
            <v>REVESTIMENTO TEXTURIZADO ACRILICO PIGMENTADO (CORES PRONTA)</v>
          </cell>
          <cell r="C2244" t="str">
            <v>M2</v>
          </cell>
          <cell r="D2244">
            <v>42.57</v>
          </cell>
          <cell r="E2244">
            <v>34.609756097560975</v>
          </cell>
          <cell r="F2244" t="str">
            <v>FDE Jan/26</v>
          </cell>
        </row>
        <row r="2245">
          <cell r="A2245" t="str">
            <v>12.04.018</v>
          </cell>
          <cell r="B2245" t="str">
            <v>REVESTIMENTO TEXTURIZADO ACRILICO BRANCO</v>
          </cell>
          <cell r="C2245" t="str">
            <v>M2</v>
          </cell>
          <cell r="D2245">
            <v>46.06</v>
          </cell>
          <cell r="E2245">
            <v>37.447154471544721</v>
          </cell>
          <cell r="F2245" t="str">
            <v>FDE Jan/26</v>
          </cell>
        </row>
        <row r="2246">
          <cell r="A2246" t="str">
            <v>12.04.019</v>
          </cell>
          <cell r="B2246" t="str">
            <v>REVESTIMENTO TEXTURIZADO ACRILICO BRANCO E PINTURA ACRILICA</v>
          </cell>
          <cell r="C2246" t="str">
            <v>M2</v>
          </cell>
          <cell r="D2246">
            <v>54.18</v>
          </cell>
          <cell r="E2246">
            <v>44.048780487804876</v>
          </cell>
          <cell r="F2246" t="str">
            <v>FDE Jan/26</v>
          </cell>
        </row>
        <row r="2247">
          <cell r="A2247" t="str">
            <v>12.04.020</v>
          </cell>
          <cell r="B2247" t="str">
            <v>REVESTIMENTO COM PASTILHAS NATURAIS 2,5X2,5CM</v>
          </cell>
          <cell r="C2247" t="str">
            <v>M2</v>
          </cell>
          <cell r="D2247">
            <v>520.83000000000004</v>
          </cell>
          <cell r="E2247">
            <v>423.43902439024396</v>
          </cell>
          <cell r="F2247" t="str">
            <v>FDE Jan/26</v>
          </cell>
        </row>
        <row r="2248">
          <cell r="A2248" t="str">
            <v>12.04.021</v>
          </cell>
          <cell r="B2248" t="str">
            <v>REVESTIMENTO COM PASTILHAS NATURAIS 5,0X5,0CM</v>
          </cell>
          <cell r="C2248" t="str">
            <v>M2</v>
          </cell>
          <cell r="D2248">
            <v>387.22</v>
          </cell>
          <cell r="E2248">
            <v>314.8130081300813</v>
          </cell>
          <cell r="F2248" t="str">
            <v>FDE Jan/26</v>
          </cell>
        </row>
        <row r="2249">
          <cell r="A2249" t="str">
            <v>12.04.022</v>
          </cell>
          <cell r="B2249" t="str">
            <v>REVESTIMENTO COM PASTILHAS ESMALTADAS 2,5X 2,5 CM</v>
          </cell>
          <cell r="C2249" t="str">
            <v>M2</v>
          </cell>
          <cell r="D2249">
            <v>248.88</v>
          </cell>
          <cell r="E2249">
            <v>202.34146341463415</v>
          </cell>
          <cell r="F2249" t="str">
            <v>FDE Jan/26</v>
          </cell>
        </row>
        <row r="2250">
          <cell r="A2250" t="str">
            <v>12.04.023</v>
          </cell>
          <cell r="B2250" t="str">
            <v>REVESTIMENTO COM PASTILHAS ESMALTADAS 4,0X 4,0 CM</v>
          </cell>
          <cell r="C2250" t="str">
            <v>M2</v>
          </cell>
          <cell r="D2250">
            <v>220.47</v>
          </cell>
          <cell r="E2250">
            <v>179.2439024390244</v>
          </cell>
          <cell r="F2250" t="str">
            <v>FDE Jan/26</v>
          </cell>
        </row>
        <row r="2251">
          <cell r="A2251" t="str">
            <v>12.04.024</v>
          </cell>
          <cell r="B2251" t="str">
            <v>REVESTIMENTO COM PASTILHAS ESMALTADAS 5,0X 5,0 CM</v>
          </cell>
          <cell r="C2251" t="str">
            <v>M2</v>
          </cell>
          <cell r="D2251">
            <v>298.66000000000003</v>
          </cell>
          <cell r="E2251">
            <v>242.81300813008133</v>
          </cell>
          <cell r="F2251" t="str">
            <v>FDE Jan/26</v>
          </cell>
        </row>
        <row r="2252">
          <cell r="A2252" t="str">
            <v>12.04.040</v>
          </cell>
          <cell r="B2252" t="str">
            <v>REVESTIMENTO C/ PLAQUETA LAMINADA</v>
          </cell>
          <cell r="C2252" t="str">
            <v>M2</v>
          </cell>
          <cell r="D2252">
            <v>229.98</v>
          </cell>
          <cell r="E2252">
            <v>186.97560975609755</v>
          </cell>
          <cell r="F2252" t="str">
            <v>FDE Jan/26</v>
          </cell>
        </row>
        <row r="2253">
          <cell r="A2253" t="str">
            <v>12.04.048</v>
          </cell>
          <cell r="B2253" t="str">
            <v>CERAMICA ESMALTADA 10X10CM - LARANJA,VERMELHO,AMARELO</v>
          </cell>
          <cell r="C2253" t="str">
            <v>M2</v>
          </cell>
          <cell r="D2253">
            <v>275.04000000000002</v>
          </cell>
          <cell r="E2253">
            <v>223.60975609756099</v>
          </cell>
          <cell r="F2253" t="str">
            <v>FDE Jan/26</v>
          </cell>
        </row>
        <row r="2254">
          <cell r="A2254" t="str">
            <v>12.04.049</v>
          </cell>
          <cell r="B2254" t="str">
            <v>CERAMICA ESMALTADA 10X10CM - AZUL,VERDE,PRETO</v>
          </cell>
          <cell r="C2254" t="str">
            <v>M2</v>
          </cell>
          <cell r="D2254">
            <v>225.89</v>
          </cell>
          <cell r="E2254">
            <v>183.65040650406505</v>
          </cell>
          <cell r="F2254" t="str">
            <v>FDE Jan/26</v>
          </cell>
        </row>
        <row r="2255">
          <cell r="A2255" t="str">
            <v>12.04.050</v>
          </cell>
          <cell r="B2255" t="str">
            <v>CERAMICA ESMALTADA 10X10CM - BRANCO,AREIA,BEGE,OCRE,CINZA</v>
          </cell>
          <cell r="C2255" t="str">
            <v>M2</v>
          </cell>
          <cell r="D2255">
            <v>213.95</v>
          </cell>
          <cell r="E2255">
            <v>173.9430894308943</v>
          </cell>
          <cell r="F2255" t="str">
            <v>FDE Jan/26</v>
          </cell>
        </row>
        <row r="2256">
          <cell r="A2256" t="str">
            <v>12.04.099</v>
          </cell>
          <cell r="B2256" t="str">
            <v>REVESTIMENTOS PARA PAREDES EXTERNAS</v>
          </cell>
          <cell r="C2256" t="str">
            <v>MV</v>
          </cell>
          <cell r="D2256">
            <v>710.02</v>
          </cell>
          <cell r="E2256">
            <v>577.2520325203252</v>
          </cell>
          <cell r="F2256" t="str">
            <v>FDE Jan/26</v>
          </cell>
        </row>
        <row r="2257">
          <cell r="A2257" t="str">
            <v>12.50.001</v>
          </cell>
          <cell r="B2257" t="str">
            <v>DEMOLIÇÃO DE REVESTIMENTO EM ARGAMASSA/GESSO EM FORRO E PAREDES</v>
          </cell>
          <cell r="C2257" t="str">
            <v>M2</v>
          </cell>
          <cell r="D2257">
            <v>15.4</v>
          </cell>
          <cell r="E2257">
            <v>12.520325203252034</v>
          </cell>
          <cell r="F2257" t="str">
            <v>FDE Jan/26</v>
          </cell>
        </row>
        <row r="2258">
          <cell r="A2258" t="str">
            <v>12.50.002</v>
          </cell>
          <cell r="B2258" t="str">
            <v>DEMOLIÇÃO DE REVEST DE AZULEJOS, PASTILHAS E LADRILHOS INCL ARG ASSENTAMENTO</v>
          </cell>
          <cell r="C2258" t="str">
            <v>M2</v>
          </cell>
          <cell r="D2258">
            <v>23.1</v>
          </cell>
          <cell r="E2258">
            <v>18.780487804878049</v>
          </cell>
          <cell r="F2258" t="str">
            <v>FDE Jan/26</v>
          </cell>
        </row>
        <row r="2259">
          <cell r="A2259" t="str">
            <v>12.50.003</v>
          </cell>
          <cell r="B2259" t="str">
            <v>DEMOLIÇÃO SOMENTE DE AZULEJO</v>
          </cell>
          <cell r="C2259" t="str">
            <v>M2</v>
          </cell>
          <cell r="D2259">
            <v>7.7</v>
          </cell>
          <cell r="E2259">
            <v>6.2601626016260168</v>
          </cell>
          <cell r="F2259" t="str">
            <v>FDE Jan/26</v>
          </cell>
        </row>
        <row r="2260">
          <cell r="A2260" t="str">
            <v>12.50.099</v>
          </cell>
          <cell r="B2260" t="str">
            <v>DEMOLICOES</v>
          </cell>
          <cell r="C2260" t="str">
            <v>MV</v>
          </cell>
          <cell r="D2260">
            <v>710.02</v>
          </cell>
          <cell r="E2260">
            <v>577.2520325203252</v>
          </cell>
          <cell r="F2260" t="str">
            <v>FDE Jan/26</v>
          </cell>
        </row>
        <row r="2261">
          <cell r="A2261" t="str">
            <v>12.60.001</v>
          </cell>
          <cell r="B2261" t="str">
            <v>RETIRADA DE MÁRMORE PEDRAS OU GRANITOS INCL DEMOLICÃO ARGAMASSA ASSENTAMENTO</v>
          </cell>
          <cell r="C2261" t="str">
            <v>M2</v>
          </cell>
          <cell r="D2261">
            <v>49.44</v>
          </cell>
          <cell r="E2261">
            <v>40.195121951219512</v>
          </cell>
          <cell r="F2261" t="str">
            <v>FDE Jan/26</v>
          </cell>
        </row>
        <row r="2262">
          <cell r="A2262" t="str">
            <v>12.60.099</v>
          </cell>
          <cell r="B2262" t="str">
            <v>RETIRADAS</v>
          </cell>
          <cell r="C2262" t="str">
            <v>MV</v>
          </cell>
          <cell r="D2262">
            <v>710.02</v>
          </cell>
          <cell r="E2262">
            <v>577.2520325203252</v>
          </cell>
          <cell r="F2262" t="str">
            <v>FDE Jan/26</v>
          </cell>
        </row>
        <row r="2263">
          <cell r="A2263" t="str">
            <v>12.70.001</v>
          </cell>
          <cell r="B2263" t="str">
            <v>RECOLOCAÇÃO DE MÁRMORE, PEDRAS E GRANITOS</v>
          </cell>
          <cell r="C2263" t="str">
            <v>M2</v>
          </cell>
          <cell r="D2263">
            <v>157.61000000000001</v>
          </cell>
          <cell r="E2263">
            <v>128.13821138211384</v>
          </cell>
          <cell r="F2263" t="str">
            <v>FDE Jan/26</v>
          </cell>
        </row>
        <row r="2264">
          <cell r="A2264" t="str">
            <v>12.70.099</v>
          </cell>
          <cell r="B2264" t="str">
            <v>RECOLOCACOES DE REVESTIMENTOS DE FORRO E PAREDE</v>
          </cell>
          <cell r="C2264" t="str">
            <v>MV</v>
          </cell>
          <cell r="D2264">
            <v>710.02</v>
          </cell>
          <cell r="E2264">
            <v>577.2520325203252</v>
          </cell>
          <cell r="F2264" t="str">
            <v>FDE Jan/26</v>
          </cell>
        </row>
        <row r="2265">
          <cell r="A2265" t="str">
            <v>12.80.003</v>
          </cell>
          <cell r="B2265" t="str">
            <v>CHAPISCO RUSTICO COM PEDRISCO</v>
          </cell>
          <cell r="C2265" t="str">
            <v>M2</v>
          </cell>
          <cell r="D2265">
            <v>17.48</v>
          </cell>
          <cell r="E2265">
            <v>14.21138211382114</v>
          </cell>
          <cell r="F2265" t="str">
            <v>FDE Jan/26</v>
          </cell>
        </row>
        <row r="2266">
          <cell r="A2266" t="str">
            <v>12.80.030</v>
          </cell>
          <cell r="B2266" t="str">
            <v>REPARO EM TRINCAS E RACHADURAS</v>
          </cell>
          <cell r="C2266" t="str">
            <v>M</v>
          </cell>
          <cell r="D2266">
            <v>19.02</v>
          </cell>
          <cell r="E2266">
            <v>15.463414634146341</v>
          </cell>
          <cell r="F2266" t="str">
            <v>FDE Jan/26</v>
          </cell>
        </row>
        <row r="2267">
          <cell r="A2267" t="str">
            <v>12.80.050</v>
          </cell>
          <cell r="B2267" t="str">
            <v>CANTONEIRA DE FERRO DE 1"X1"X1/8"</v>
          </cell>
          <cell r="C2267" t="str">
            <v>M</v>
          </cell>
          <cell r="D2267">
            <v>61.24</v>
          </cell>
          <cell r="E2267">
            <v>49.788617886178862</v>
          </cell>
          <cell r="F2267" t="str">
            <v>FDE Jan/26</v>
          </cell>
        </row>
        <row r="2268">
          <cell r="A2268" t="str">
            <v>12.80.051</v>
          </cell>
          <cell r="B2268" t="str">
            <v>CANTONEIRA DE ABAS IGUAIS 1"x1/8" ALUMINIO</v>
          </cell>
          <cell r="C2268" t="str">
            <v>M</v>
          </cell>
          <cell r="D2268">
            <v>63.56</v>
          </cell>
          <cell r="E2268">
            <v>51.674796747967484</v>
          </cell>
          <cell r="F2268" t="str">
            <v>FDE Jan/26</v>
          </cell>
        </row>
        <row r="2269">
          <cell r="A2269" t="str">
            <v>12.80.099</v>
          </cell>
          <cell r="B2269" t="str">
            <v>SERVICOS EM REVESTIMENTOS DE FORRO E PAREDE - CONSERVACAO</v>
          </cell>
          <cell r="C2269" t="str">
            <v>MV</v>
          </cell>
          <cell r="D2269">
            <v>710.02</v>
          </cell>
          <cell r="E2269">
            <v>577.2520325203252</v>
          </cell>
          <cell r="F2269" t="str">
            <v>FDE Jan/26</v>
          </cell>
        </row>
        <row r="2270">
          <cell r="A2270" t="str">
            <v>13.01.004</v>
          </cell>
          <cell r="B2270" t="str">
            <v>LASTRO DE CONCRETO C/ HIDROFUGO E=5CM</v>
          </cell>
          <cell r="C2270" t="str">
            <v>M2</v>
          </cell>
          <cell r="D2270">
            <v>56.62</v>
          </cell>
          <cell r="E2270">
            <v>46.032520325203251</v>
          </cell>
          <cell r="F2270" t="str">
            <v>FDE Jan/26</v>
          </cell>
        </row>
        <row r="2271">
          <cell r="A2271" t="str">
            <v>13.01.006</v>
          </cell>
          <cell r="B2271" t="str">
            <v>LASTRO DE PEDRA BRITADA - 5CM</v>
          </cell>
          <cell r="C2271" t="str">
            <v>M2</v>
          </cell>
          <cell r="D2271">
            <v>14.6</v>
          </cell>
          <cell r="E2271">
            <v>11.869918699186991</v>
          </cell>
          <cell r="F2271" t="str">
            <v>FDE Jan/26</v>
          </cell>
        </row>
        <row r="2272">
          <cell r="A2272" t="str">
            <v>13.01.010</v>
          </cell>
          <cell r="B2272" t="str">
            <v>ENCHIMENTO DE REBAIXO DE LAJE COM TIJOLOS CERAMICOS FURADOS</v>
          </cell>
          <cell r="C2272" t="str">
            <v>M3</v>
          </cell>
          <cell r="D2272">
            <v>557.08000000000004</v>
          </cell>
          <cell r="E2272">
            <v>452.91056910569108</v>
          </cell>
          <cell r="F2272" t="str">
            <v>FDE Jan/26</v>
          </cell>
        </row>
        <row r="2273">
          <cell r="A2273" t="str">
            <v>13.01.011</v>
          </cell>
          <cell r="B2273" t="str">
            <v>ENCHIMENTO DE REBAIXO DE LAJE COM CACOS DE CONCRETO CELULAR</v>
          </cell>
          <cell r="C2273" t="str">
            <v>M3</v>
          </cell>
          <cell r="D2273">
            <v>751.53</v>
          </cell>
          <cell r="E2273">
            <v>611</v>
          </cell>
          <cell r="F2273" t="str">
            <v>FDE Jan/26</v>
          </cell>
        </row>
        <row r="2274">
          <cell r="A2274" t="str">
            <v>13.01.017</v>
          </cell>
          <cell r="B2274" t="str">
            <v>ARGAMASSA DE REGULARIZACAO CIM/AREIA 1:3 ESP=2,50CM</v>
          </cell>
          <cell r="C2274" t="str">
            <v>M2</v>
          </cell>
          <cell r="D2274">
            <v>43.25</v>
          </cell>
          <cell r="E2274">
            <v>35.162601626016261</v>
          </cell>
          <cell r="F2274" t="str">
            <v>FDE Jan/26</v>
          </cell>
        </row>
        <row r="2275">
          <cell r="A2275" t="str">
            <v>13.01.018</v>
          </cell>
          <cell r="B2275" t="str">
            <v>ARGAMASSA DE REGULARIZACAO CIM/AREIA 1:3 C/ IMPERM. ESP=2,50CM</v>
          </cell>
          <cell r="C2275" t="str">
            <v>M2</v>
          </cell>
          <cell r="D2275">
            <v>45.08</v>
          </cell>
          <cell r="E2275">
            <v>36.650406504065039</v>
          </cell>
          <cell r="F2275" t="str">
            <v>FDE Jan/26</v>
          </cell>
        </row>
        <row r="2276">
          <cell r="A2276" t="str">
            <v>13.01.099</v>
          </cell>
          <cell r="B2276" t="str">
            <v>SERVICOS DE LASTROS E/OU ENCHIMENTOS</v>
          </cell>
          <cell r="C2276" t="str">
            <v>MV</v>
          </cell>
          <cell r="D2276">
            <v>710.02</v>
          </cell>
          <cell r="E2276">
            <v>577.2520325203252</v>
          </cell>
          <cell r="F2276" t="str">
            <v>FDE Jan/26</v>
          </cell>
        </row>
        <row r="2277">
          <cell r="A2277" t="str">
            <v>13.02.004</v>
          </cell>
          <cell r="B2277" t="str">
            <v>CIMENTADO DESEMPENADO E ALISADO C/ CORANTE E=3,5CM INCL ARG REG</v>
          </cell>
          <cell r="C2277" t="str">
            <v>M2</v>
          </cell>
          <cell r="D2277">
            <v>93.78</v>
          </cell>
          <cell r="E2277">
            <v>76.243902439024396</v>
          </cell>
          <cell r="F2277" t="str">
            <v>FDE Jan/26</v>
          </cell>
        </row>
        <row r="2278">
          <cell r="A2278" t="str">
            <v>13.02.005</v>
          </cell>
          <cell r="B2278" t="str">
            <v>CIMENTADO DESEMPENADO ALISADO E=3,50CM INCL ARG REG</v>
          </cell>
          <cell r="C2278" t="str">
            <v>M2</v>
          </cell>
          <cell r="D2278">
            <v>87.46</v>
          </cell>
          <cell r="E2278">
            <v>71.105691056910558</v>
          </cell>
          <cell r="F2278" t="str">
            <v>FDE Jan/26</v>
          </cell>
        </row>
        <row r="2279">
          <cell r="A2279" t="str">
            <v>13.02.006</v>
          </cell>
          <cell r="B2279" t="str">
            <v>PISO DE CONCRETO Fck 25MPa DESEMPENAMENTO MECÂNICO E=8CM</v>
          </cell>
          <cell r="C2279" t="str">
            <v>M2</v>
          </cell>
          <cell r="D2279">
            <v>115.76</v>
          </cell>
          <cell r="E2279">
            <v>94.113821138211392</v>
          </cell>
          <cell r="F2279" t="str">
            <v>FDE Jan/26</v>
          </cell>
        </row>
        <row r="2280">
          <cell r="A2280" t="str">
            <v>13.02.007</v>
          </cell>
          <cell r="B2280" t="str">
            <v>PISO DE CONCRETO LISO-FUNDACAO DIRETA FCK-25 MPA</v>
          </cell>
          <cell r="C2280" t="str">
            <v>M2</v>
          </cell>
          <cell r="D2280">
            <v>240.97</v>
          </cell>
          <cell r="E2280">
            <v>195.91056910569105</v>
          </cell>
          <cell r="F2280" t="str">
            <v>FDE Jan/26</v>
          </cell>
        </row>
        <row r="2281">
          <cell r="A2281" t="str">
            <v>13.02.009</v>
          </cell>
          <cell r="B2281" t="str">
            <v>PISO DE CONCRETO CAMURCADO-FUNDACAO DIRETA FCK-25 MPA</v>
          </cell>
          <cell r="C2281" t="str">
            <v>M2</v>
          </cell>
          <cell r="D2281">
            <v>227.7</v>
          </cell>
          <cell r="E2281">
            <v>185.1219512195122</v>
          </cell>
          <cell r="F2281" t="str">
            <v>FDE Jan/26</v>
          </cell>
        </row>
        <row r="2282">
          <cell r="A2282" t="str">
            <v>13.02.010</v>
          </cell>
          <cell r="B2282" t="str">
            <v>QE-26 QUADRA DE ESPORTES/DE CONCRETO/LAJE ALVEOLAR</v>
          </cell>
          <cell r="C2282" t="str">
            <v>M2</v>
          </cell>
          <cell r="D2282">
            <v>36.85</v>
          </cell>
          <cell r="E2282">
            <v>29.959349593495936</v>
          </cell>
          <cell r="F2282" t="str">
            <v>FDE Jan/26</v>
          </cell>
        </row>
        <row r="2283">
          <cell r="A2283" t="str">
            <v>13.02.011</v>
          </cell>
          <cell r="B2283" t="str">
            <v>QE-27 QUADRA DE ESPORTES/PISO DE CONCRETO/PRE-LAJE TRELICADA</v>
          </cell>
          <cell r="C2283" t="str">
            <v>M2</v>
          </cell>
          <cell r="D2283">
            <v>36.85</v>
          </cell>
          <cell r="E2283">
            <v>29.959349593495936</v>
          </cell>
          <cell r="F2283" t="str">
            <v>FDE Jan/26</v>
          </cell>
        </row>
        <row r="2284">
          <cell r="A2284" t="str">
            <v>13.02.012</v>
          </cell>
          <cell r="B2284" t="str">
            <v>QE-28 QUADRA DE ESPORTES/PISO COM PROTECAO ACUSTICA SOBRE LAJE</v>
          </cell>
          <cell r="C2284" t="str">
            <v>M2</v>
          </cell>
          <cell r="D2284">
            <v>320.22000000000003</v>
          </cell>
          <cell r="E2284">
            <v>260.34146341463418</v>
          </cell>
          <cell r="F2284" t="str">
            <v>FDE Jan/26</v>
          </cell>
        </row>
        <row r="2285">
          <cell r="A2285" t="str">
            <v>13.02.013</v>
          </cell>
          <cell r="B2285" t="str">
            <v>QE-29 ESPACO MULTIESPORTIVO/PISO DE CONCRETO/LAJE ALVEOLAR</v>
          </cell>
          <cell r="C2285" t="str">
            <v>M2</v>
          </cell>
          <cell r="D2285">
            <v>61</v>
          </cell>
          <cell r="E2285">
            <v>49.59349593495935</v>
          </cell>
          <cell r="F2285" t="str">
            <v>FDE Jan/26</v>
          </cell>
        </row>
        <row r="2286">
          <cell r="A2286" t="str">
            <v>13.02.014</v>
          </cell>
          <cell r="B2286" t="str">
            <v>QE-30 ESPACO MULTIESPORTIVO/PISO DE CONCRETO/PRE-LAJE TRELICADA</v>
          </cell>
          <cell r="C2286" t="str">
            <v>M2</v>
          </cell>
          <cell r="D2286">
            <v>61.15</v>
          </cell>
          <cell r="E2286">
            <v>49.715447154471548</v>
          </cell>
          <cell r="F2286" t="str">
            <v>FDE Jan/26</v>
          </cell>
        </row>
        <row r="2287">
          <cell r="A2287" t="str">
            <v>13.02.015</v>
          </cell>
          <cell r="B2287" t="str">
            <v>QE-31 ESPACO MULTIESPORTIVO/PISO COM PROTECAO ACUSTICA SOBRE LAJE</v>
          </cell>
          <cell r="C2287" t="str">
            <v>M2</v>
          </cell>
          <cell r="D2287">
            <v>325.55</v>
          </cell>
          <cell r="E2287">
            <v>264.67479674796749</v>
          </cell>
          <cell r="F2287" t="str">
            <v>FDE Jan/26</v>
          </cell>
        </row>
        <row r="2288">
          <cell r="A2288" t="str">
            <v>13.02.017</v>
          </cell>
          <cell r="B2288" t="str">
            <v>LADRILHOS HIDRAULICOS DE 20X20 CM LISOS EM UMA COR</v>
          </cell>
          <cell r="C2288" t="str">
            <v>M2</v>
          </cell>
          <cell r="D2288">
            <v>154.04</v>
          </cell>
          <cell r="E2288">
            <v>125.23577235772358</v>
          </cell>
          <cell r="F2288" t="str">
            <v>FDE Jan/26</v>
          </cell>
        </row>
        <row r="2289">
          <cell r="A2289" t="str">
            <v>13.02.019</v>
          </cell>
          <cell r="B2289" t="str">
            <v>LADRILHO HIDRAULICO 25X25 E=2CM - PISO TATIL DE ALERTA</v>
          </cell>
          <cell r="C2289" t="str">
            <v>M2</v>
          </cell>
          <cell r="D2289">
            <v>187.08</v>
          </cell>
          <cell r="E2289">
            <v>152.09756097560978</v>
          </cell>
          <cell r="F2289" t="str">
            <v>FDE Jan/26</v>
          </cell>
        </row>
        <row r="2290">
          <cell r="A2290" t="str">
            <v>13.02.020</v>
          </cell>
          <cell r="B2290" t="str">
            <v>LADRILHO HIDRAULICO 25X25 E=2CM - PISO TATIL DIRECIONAL</v>
          </cell>
          <cell r="C2290" t="str">
            <v>M2</v>
          </cell>
          <cell r="D2290">
            <v>190.16</v>
          </cell>
          <cell r="E2290">
            <v>154.60162601626016</v>
          </cell>
          <cell r="F2290" t="str">
            <v>FDE Jan/26</v>
          </cell>
        </row>
        <row r="2291">
          <cell r="A2291" t="str">
            <v>13.02.023</v>
          </cell>
          <cell r="B2291" t="str">
            <v>BORRACHA COLADA - PISO TATIL DIRECIONAL</v>
          </cell>
          <cell r="C2291" t="str">
            <v>M2</v>
          </cell>
          <cell r="D2291">
            <v>283.52999999999997</v>
          </cell>
          <cell r="E2291">
            <v>230.51219512195121</v>
          </cell>
          <cell r="F2291" t="str">
            <v>FDE Jan/26</v>
          </cell>
        </row>
        <row r="2292">
          <cell r="A2292" t="str">
            <v>13.02.024</v>
          </cell>
          <cell r="B2292" t="str">
            <v>BORRACHA ASSENTADA C/ ARGAMASSA - PISO TATIL DIRECIONAL</v>
          </cell>
          <cell r="C2292" t="str">
            <v>M2</v>
          </cell>
          <cell r="D2292">
            <v>553.44000000000005</v>
          </cell>
          <cell r="E2292">
            <v>449.95121951219517</v>
          </cell>
          <cell r="F2292" t="str">
            <v>FDE Jan/26</v>
          </cell>
        </row>
        <row r="2293">
          <cell r="A2293" t="str">
            <v>13.02.031</v>
          </cell>
          <cell r="B2293" t="str">
            <v>QE-32 QUADRA DE ESPORTES/PISO DE CONCRETO ARMADO/FUNDACAO DIRETA</v>
          </cell>
          <cell r="C2293" t="str">
            <v>M2</v>
          </cell>
          <cell r="D2293">
            <v>187.09</v>
          </cell>
          <cell r="E2293">
            <v>152.10569105691059</v>
          </cell>
          <cell r="F2293" t="str">
            <v>FDE Jan/26</v>
          </cell>
        </row>
        <row r="2294">
          <cell r="A2294" t="str">
            <v>13.02.032</v>
          </cell>
          <cell r="B2294" t="str">
            <v>FAIXA ANTIDERRAPANTE A BASE DE RESINA EPÓXICA E AREIA QUARTZOSA L=4CM</v>
          </cell>
          <cell r="C2294" t="str">
            <v>M</v>
          </cell>
          <cell r="D2294">
            <v>21.86</v>
          </cell>
          <cell r="E2294">
            <v>17.772357723577237</v>
          </cell>
          <cell r="F2294" t="str">
            <v>FDE Jan/26</v>
          </cell>
        </row>
        <row r="2295">
          <cell r="A2295" t="str">
            <v>13.02.033</v>
          </cell>
          <cell r="B2295" t="str">
            <v>QE-33 ESPACO MULTIESPORTIVO/PISO DE CONCRETO ARMADO/FUNDACAO DIRETA</v>
          </cell>
          <cell r="C2295" t="str">
            <v>M2</v>
          </cell>
          <cell r="D2295">
            <v>190.07</v>
          </cell>
          <cell r="E2295">
            <v>154.52845528455285</v>
          </cell>
          <cell r="F2295" t="str">
            <v>FDE Jan/26</v>
          </cell>
        </row>
        <row r="2296">
          <cell r="A2296" t="str">
            <v>13.02.034</v>
          </cell>
          <cell r="B2296" t="str">
            <v>GRANILITE CINZA / CIMENTO COMUM 8MM C/ POLIMENTO</v>
          </cell>
          <cell r="C2296" t="str">
            <v>M2</v>
          </cell>
          <cell r="D2296">
            <v>260.17</v>
          </cell>
          <cell r="E2296">
            <v>211.52032520325204</v>
          </cell>
          <cell r="F2296" t="str">
            <v>FDE Jan/26</v>
          </cell>
        </row>
        <row r="2297">
          <cell r="A2297" t="str">
            <v>13.02.038</v>
          </cell>
          <cell r="B2297" t="str">
            <v>GRANILITE PRETO/CIMENTO COMUM E=8MM COM POLIMENTO</v>
          </cell>
          <cell r="C2297" t="str">
            <v>M2</v>
          </cell>
          <cell r="D2297">
            <v>262.42</v>
          </cell>
          <cell r="E2297">
            <v>213.34959349593498</v>
          </cell>
          <cell r="F2297" t="str">
            <v>FDE Jan/26</v>
          </cell>
        </row>
        <row r="2298">
          <cell r="A2298" t="str">
            <v>13.02.040</v>
          </cell>
          <cell r="B2298" t="str">
            <v>PISO DE ALTA RESISTENCIA TIPO MEDIO, POLIDO E=8MM PRETO/CIMENTO COMUM</v>
          </cell>
          <cell r="C2298" t="str">
            <v>M2</v>
          </cell>
          <cell r="D2298">
            <v>157.96</v>
          </cell>
          <cell r="E2298">
            <v>128.42276422764229</v>
          </cell>
          <cell r="F2298" t="str">
            <v>FDE Jan/26</v>
          </cell>
        </row>
        <row r="2299">
          <cell r="A2299" t="str">
            <v>13.02.041</v>
          </cell>
          <cell r="B2299" t="str">
            <v>PISO DE ALTA RESISTENCIA TIPO MEDIO, POLIDO E=8MM CINZA/CIMENTO COMUM</v>
          </cell>
          <cell r="C2299" t="str">
            <v>M2</v>
          </cell>
          <cell r="D2299">
            <v>147.47</v>
          </cell>
          <cell r="E2299">
            <v>119.89430894308943</v>
          </cell>
          <cell r="F2299" t="str">
            <v>FDE Jan/26</v>
          </cell>
        </row>
        <row r="2300">
          <cell r="A2300" t="str">
            <v>13.02.042</v>
          </cell>
          <cell r="B2300" t="str">
            <v>TELA ARMADURA (MALHA ACO CA 60 FYK= 600 M PA)</v>
          </cell>
          <cell r="C2300" t="str">
            <v>KG</v>
          </cell>
          <cell r="D2300">
            <v>12.1</v>
          </cell>
          <cell r="E2300">
            <v>9.8373983739837403</v>
          </cell>
          <cell r="F2300" t="str">
            <v>FDE Jan/26</v>
          </cell>
        </row>
        <row r="2301">
          <cell r="A2301" t="str">
            <v>13.02.047</v>
          </cell>
          <cell r="B2301" t="str">
            <v>SOALHO DE TABUAS DE 10X2CM MACHO-FEMEA G1-C6 SOBRE LASTRO/LAJE</v>
          </cell>
          <cell r="C2301" t="str">
            <v>M2</v>
          </cell>
          <cell r="D2301">
            <v>859.83</v>
          </cell>
          <cell r="E2301">
            <v>699.04878048780495</v>
          </cell>
          <cell r="F2301" t="str">
            <v>FDE Jan/26</v>
          </cell>
        </row>
        <row r="2302">
          <cell r="A2302" t="str">
            <v>13.02.048</v>
          </cell>
          <cell r="B2302" t="str">
            <v>SOALHO DE TABUAS DE 20X2CM MACHO-FEMEA G1-C6 SOBRE LASTRO/LAJE</v>
          </cell>
          <cell r="C2302" t="str">
            <v>M2</v>
          </cell>
          <cell r="D2302">
            <v>752.74</v>
          </cell>
          <cell r="E2302">
            <v>611.98373983739839</v>
          </cell>
          <cell r="F2302" t="str">
            <v>FDE Jan/26</v>
          </cell>
        </row>
        <row r="2303">
          <cell r="A2303" t="str">
            <v>13.02.049</v>
          </cell>
          <cell r="B2303" t="str">
            <v>QE-34 QUADRA DE ESPORTES/PISO FIBRA POLIPROPILENO CORRUGADO/FUND DIR</v>
          </cell>
          <cell r="C2303" t="str">
            <v>M2</v>
          </cell>
          <cell r="D2303">
            <v>175.46</v>
          </cell>
          <cell r="E2303">
            <v>142.65040650406505</v>
          </cell>
          <cell r="F2303" t="str">
            <v>FDE Jan/26</v>
          </cell>
        </row>
        <row r="2304">
          <cell r="A2304" t="str">
            <v>13.02.050</v>
          </cell>
          <cell r="B2304" t="str">
            <v>QE-35 ESPACO MULTIESPORTIVO/PISO FIBRA POLIPROP CORRUGADO/FUND DIR</v>
          </cell>
          <cell r="C2304" t="str">
            <v>M2</v>
          </cell>
          <cell r="D2304">
            <v>180.14</v>
          </cell>
          <cell r="E2304">
            <v>146.45528455284551</v>
          </cell>
          <cell r="F2304" t="str">
            <v>FDE Jan/26</v>
          </cell>
        </row>
        <row r="2305">
          <cell r="A2305" t="str">
            <v>13.02.052</v>
          </cell>
          <cell r="B2305" t="str">
            <v>TRATAMENTO SELADOR PARA GRANILITE - BASE AGUA</v>
          </cell>
          <cell r="C2305" t="str">
            <v>M2</v>
          </cell>
          <cell r="D2305">
            <v>12.84</v>
          </cell>
          <cell r="E2305">
            <v>10.439024390243903</v>
          </cell>
          <cell r="F2305" t="str">
            <v>FDE Jan/26</v>
          </cell>
        </row>
        <row r="2306">
          <cell r="A2306" t="str">
            <v>13.02.053</v>
          </cell>
          <cell r="B2306" t="str">
            <v>BORRACHA COLADA - PISO TATIL DE ALERTA</v>
          </cell>
          <cell r="C2306" t="str">
            <v>M2</v>
          </cell>
          <cell r="D2306">
            <v>283.52999999999997</v>
          </cell>
          <cell r="E2306">
            <v>230.51219512195121</v>
          </cell>
          <cell r="F2306" t="str">
            <v>FDE Jan/26</v>
          </cell>
        </row>
        <row r="2307">
          <cell r="A2307" t="str">
            <v>13.02.055</v>
          </cell>
          <cell r="B2307" t="str">
            <v>BORRACHA ASSENTADA C/ ARGAMASSA  - PISO TATIL DE ALERTA</v>
          </cell>
          <cell r="C2307" t="str">
            <v>M2</v>
          </cell>
          <cell r="D2307">
            <v>553.44000000000005</v>
          </cell>
          <cell r="E2307">
            <v>449.95121951219517</v>
          </cell>
          <cell r="F2307" t="str">
            <v>FDE Jan/26</v>
          </cell>
        </row>
        <row r="2308">
          <cell r="A2308" t="str">
            <v>13.02.058</v>
          </cell>
          <cell r="B2308" t="str">
            <v>SINALIZAÇÃO VISUAL DE DEGRAUS-PINTURA ESMALTE EPOXI</v>
          </cell>
          <cell r="C2308" t="str">
            <v>CJ</v>
          </cell>
          <cell r="D2308">
            <v>21.43</v>
          </cell>
          <cell r="E2308">
            <v>17.422764227642276</v>
          </cell>
          <cell r="F2308" t="str">
            <v>FDE Jan/26</v>
          </cell>
        </row>
        <row r="2309">
          <cell r="A2309" t="str">
            <v>13.02.059</v>
          </cell>
          <cell r="B2309" t="str">
            <v>SINALIZAÇÃO VISUAL DE DEGRAUS FITA ADESIVA COR AMARELA 25x200MM (2 FAIXAS)</v>
          </cell>
          <cell r="C2309" t="str">
            <v>CJ</v>
          </cell>
          <cell r="D2309">
            <v>21.45</v>
          </cell>
          <cell r="E2309">
            <v>17.439024390243901</v>
          </cell>
          <cell r="F2309" t="str">
            <v>FDE Jan/26</v>
          </cell>
        </row>
        <row r="2310">
          <cell r="A2310" t="str">
            <v>13.02.061</v>
          </cell>
          <cell r="B2310" t="str">
            <v>PISO DE BORRACHA SINT PASTILHADA COR PRETA ESP 7MM FIXAVEL C/ARGAMASSA</v>
          </cell>
          <cell r="C2310" t="str">
            <v>M2</v>
          </cell>
          <cell r="D2310">
            <v>422.05</v>
          </cell>
          <cell r="E2310">
            <v>343.130081300813</v>
          </cell>
          <cell r="F2310" t="str">
            <v>FDE Jan/26</v>
          </cell>
        </row>
        <row r="2311">
          <cell r="A2311" t="str">
            <v>13.02.064</v>
          </cell>
          <cell r="B2311" t="str">
            <v>PORCELANATO TECNICO</v>
          </cell>
          <cell r="C2311" t="str">
            <v>M2</v>
          </cell>
          <cell r="D2311">
            <v>263.83999999999997</v>
          </cell>
          <cell r="E2311">
            <v>214.5040650406504</v>
          </cell>
          <cell r="F2311" t="str">
            <v>FDE Jan/26</v>
          </cell>
        </row>
        <row r="2312">
          <cell r="A2312" t="str">
            <v>13.02.066</v>
          </cell>
          <cell r="B2312" t="str">
            <v>PISO DE CONCRETO/LAJE ALVEOLAR (TIPO LAJE ZERO)</v>
          </cell>
          <cell r="C2312" t="str">
            <v>M2</v>
          </cell>
          <cell r="D2312">
            <v>35.06</v>
          </cell>
          <cell r="E2312">
            <v>28.50406504065041</v>
          </cell>
          <cell r="F2312" t="str">
            <v>FDE Jan/26</v>
          </cell>
        </row>
        <row r="2313">
          <cell r="A2313" t="str">
            <v>13.02.067</v>
          </cell>
          <cell r="B2313" t="str">
            <v>PISO DE CONCRETO/LAJE TRELICADA (TIPO LAJE ZERO)</v>
          </cell>
          <cell r="C2313" t="str">
            <v>M2</v>
          </cell>
          <cell r="D2313">
            <v>35.06</v>
          </cell>
          <cell r="E2313">
            <v>28.50406504065041</v>
          </cell>
          <cell r="F2313" t="str">
            <v>FDE Jan/26</v>
          </cell>
        </row>
        <row r="2314">
          <cell r="A2314" t="str">
            <v>13.02.068</v>
          </cell>
          <cell r="B2314" t="str">
            <v>PISO DE CONCRETO SOBRE LAJE IMPERMEABILIZADA OU SOBRE PROTECAO ACUSTICA</v>
          </cell>
          <cell r="C2314" t="str">
            <v>M2</v>
          </cell>
          <cell r="D2314">
            <v>182.15</v>
          </cell>
          <cell r="E2314">
            <v>148.08943089430895</v>
          </cell>
          <cell r="F2314" t="str">
            <v>FDE Jan/26</v>
          </cell>
        </row>
        <row r="2315">
          <cell r="A2315" t="str">
            <v>13.02.069</v>
          </cell>
          <cell r="B2315" t="str">
            <v>PORCELANATO ESMALTADO</v>
          </cell>
          <cell r="C2315" t="str">
            <v>M2</v>
          </cell>
          <cell r="D2315">
            <v>233.21</v>
          </cell>
          <cell r="E2315">
            <v>189.60162601626018</v>
          </cell>
          <cell r="F2315" t="str">
            <v>FDE Jan/26</v>
          </cell>
        </row>
        <row r="2316">
          <cell r="A2316" t="str">
            <v>13.02.075</v>
          </cell>
          <cell r="B2316" t="str">
            <v>CHAPAS VINILICAS (COR ESPECIFICAR) ESPESSURA DE 2 MM</v>
          </cell>
          <cell r="C2316" t="str">
            <v>M2</v>
          </cell>
          <cell r="D2316">
            <v>244.28</v>
          </cell>
          <cell r="E2316">
            <v>198.60162601626016</v>
          </cell>
          <cell r="F2316" t="str">
            <v>FDE Jan/26</v>
          </cell>
        </row>
        <row r="2317">
          <cell r="A2317" t="str">
            <v>13.02.076</v>
          </cell>
          <cell r="B2317" t="str">
            <v>PORCELANATO TÉCNICO 25X25 CM ESPESSURA 10 A 15MM - PISO TATIL DE ALERTA</v>
          </cell>
          <cell r="C2317" t="str">
            <v>M2</v>
          </cell>
          <cell r="D2317">
            <v>1051.9000000000001</v>
          </cell>
          <cell r="E2317">
            <v>855.20325203252037</v>
          </cell>
          <cell r="F2317" t="str">
            <v>FDE Jan/26</v>
          </cell>
        </row>
        <row r="2318">
          <cell r="A2318" t="str">
            <v>13.02.077</v>
          </cell>
          <cell r="B2318" t="str">
            <v>CHAPAS VINILICAS/TRANSITO PESADO (COR ESPECIFICAR) ESP 2MM</v>
          </cell>
          <cell r="C2318" t="str">
            <v>M2</v>
          </cell>
          <cell r="D2318">
            <v>291.61</v>
          </cell>
          <cell r="E2318">
            <v>237.08130081300814</v>
          </cell>
          <cell r="F2318" t="str">
            <v>FDE Jan/26</v>
          </cell>
        </row>
        <row r="2319">
          <cell r="A2319" t="str">
            <v>13.02.078</v>
          </cell>
          <cell r="B2319" t="str">
            <v>PISO VINIILICO EM MANTA LARG.DE 2,00M  E=2MM INCLUSO RODAPÉ CURVO 10CM FORNEC E INSTAL.- USO EXCLUSIVO SALA DE INOVAÇÃO</v>
          </cell>
          <cell r="C2319" t="str">
            <v>M2</v>
          </cell>
          <cell r="D2319">
            <v>336.38</v>
          </cell>
          <cell r="E2319">
            <v>273.47967479674799</v>
          </cell>
          <cell r="F2319" t="str">
            <v>FDE Jan/26</v>
          </cell>
        </row>
        <row r="2320">
          <cell r="A2320" t="str">
            <v>13.02.080</v>
          </cell>
          <cell r="B2320" t="str">
            <v>PISO VINIÍLICO EM MANTA COM TRATAMENTO SUPERFÍCIE COM PUR  LARG.DE 2,00 E=2MM  INCLUSO RODAPÉ CURVO H= 5CM  FORNEC E INSTALADO.</v>
          </cell>
          <cell r="C2320" t="str">
            <v>M2</v>
          </cell>
          <cell r="D2320">
            <v>350.77</v>
          </cell>
          <cell r="E2320">
            <v>285.17886178861789</v>
          </cell>
          <cell r="F2320" t="str">
            <v>FDE Jan/26</v>
          </cell>
        </row>
        <row r="2321">
          <cell r="A2321" t="str">
            <v>13.02.085</v>
          </cell>
          <cell r="B2321" t="str">
            <v>PORCELANATO TÉCNICO 25X25 CM ESPESSURA 10 A 15MM - PISO TATIL DIRECIONA</v>
          </cell>
          <cell r="C2321" t="str">
            <v>M2</v>
          </cell>
          <cell r="D2321">
            <v>909.32</v>
          </cell>
          <cell r="E2321">
            <v>739.28455284552854</v>
          </cell>
          <cell r="F2321" t="str">
            <v>FDE Jan/26</v>
          </cell>
        </row>
        <row r="2322">
          <cell r="A2322" t="str">
            <v>13.02.087</v>
          </cell>
          <cell r="B2322" t="str">
            <v>TACO MADEIRA G1-C6 APLICADO COM COLA</v>
          </cell>
          <cell r="C2322" t="str">
            <v>M2</v>
          </cell>
          <cell r="D2322">
            <v>507.94</v>
          </cell>
          <cell r="E2322">
            <v>412.95934959349592</v>
          </cell>
          <cell r="F2322" t="str">
            <v>FDE Jan/26</v>
          </cell>
        </row>
        <row r="2323">
          <cell r="A2323" t="str">
            <v>13.02.090</v>
          </cell>
          <cell r="B2323" t="str">
            <v>ARMAÇAO TELA  DE POLIESTER REFORÇADA COM FIBRA DE VIDRO (PRFV ) MALHA QUADRADA 15CM X 15CM DENSIDADE 0,38KG/M2  INCLUSIVE ESPAÇADOR E AMARRAÇAO  PARA PISO DE CONCRETO</v>
          </cell>
          <cell r="C2323" t="str">
            <v>M2</v>
          </cell>
          <cell r="D2323">
            <v>19.12</v>
          </cell>
          <cell r="E2323">
            <v>15.544715447154472</v>
          </cell>
          <cell r="F2323" t="str">
            <v>FDE Jan/26</v>
          </cell>
        </row>
        <row r="2324">
          <cell r="A2324" t="str">
            <v>13.02.091</v>
          </cell>
          <cell r="B2324" t="str">
            <v>PISO VINILICO  PLACA 60X60 CM  E= 3MM FORNECIDO E INSTALADO (COR A ESPECIFICAR)</v>
          </cell>
          <cell r="C2324" t="str">
            <v>M2</v>
          </cell>
          <cell r="D2324">
            <v>222.07</v>
          </cell>
          <cell r="E2324">
            <v>180.54471544715446</v>
          </cell>
          <cell r="F2324" t="str">
            <v>FDE Jan/26</v>
          </cell>
        </row>
        <row r="2325">
          <cell r="A2325" t="str">
            <v>13.02.092</v>
          </cell>
          <cell r="B2325" t="str">
            <v>SINTEKO - DUAS DEMAOS INCLUSIVE RASPAGEM - APLICADO</v>
          </cell>
          <cell r="C2325" t="str">
            <v>M2</v>
          </cell>
          <cell r="D2325">
            <v>204.48</v>
          </cell>
          <cell r="E2325">
            <v>166.2439024390244</v>
          </cell>
          <cell r="F2325" t="str">
            <v>FDE Jan/26</v>
          </cell>
        </row>
        <row r="2326">
          <cell r="A2326" t="str">
            <v>13.02.093</v>
          </cell>
          <cell r="B2326" t="str">
            <v>RASPAGEM COM CALAFETACAO E APLICACAO DE CERA</v>
          </cell>
          <cell r="C2326" t="str">
            <v>M2</v>
          </cell>
          <cell r="D2326">
            <v>68.75</v>
          </cell>
          <cell r="E2326">
            <v>55.894308943089435</v>
          </cell>
          <cell r="F2326" t="str">
            <v>FDE Jan/26</v>
          </cell>
        </row>
        <row r="2327">
          <cell r="A2327" t="str">
            <v>13.02.096</v>
          </cell>
          <cell r="B2327" t="str">
            <v>PISO VINIILICO EM MANTA LARG.DE 2,00M  E=2MM INCLUSO RODAPE CURVO 10CM FORNECIDO E INSTALADO.</v>
          </cell>
          <cell r="C2327" t="str">
            <v>M2</v>
          </cell>
          <cell r="D2327">
            <v>336.38</v>
          </cell>
          <cell r="E2327">
            <v>273.47967479674799</v>
          </cell>
          <cell r="F2327" t="str">
            <v>FDE Jan/26</v>
          </cell>
        </row>
        <row r="2328">
          <cell r="A2328" t="str">
            <v>13.02.097</v>
          </cell>
          <cell r="B2328" t="str">
            <v>ARMAÇAO TELA  DE POLIESTER REFORÇADA COM FIBRA DE VIDRO (PRFV ) MALHA QUADRADA 10CM X 10CM DENSIDADE 0,37 KG/M2  INCLUSIVE ESPAÇADOR E AMARRAÇAO</v>
          </cell>
          <cell r="C2328" t="str">
            <v>M2</v>
          </cell>
          <cell r="D2328">
            <v>25.23</v>
          </cell>
          <cell r="E2328">
            <v>20.512195121951219</v>
          </cell>
          <cell r="F2328" t="str">
            <v>FDE Jan/26</v>
          </cell>
        </row>
        <row r="2329">
          <cell r="A2329" t="str">
            <v>13.02.099</v>
          </cell>
          <cell r="B2329" t="str">
            <v>SERVICOS DE REVESTIMENTO DE PISOS</v>
          </cell>
          <cell r="C2329" t="str">
            <v>MV</v>
          </cell>
          <cell r="D2329">
            <v>710.02</v>
          </cell>
          <cell r="E2329">
            <v>577.2520325203252</v>
          </cell>
          <cell r="F2329" t="str">
            <v>FDE Jan/26</v>
          </cell>
        </row>
        <row r="2330">
          <cell r="A2330" t="str">
            <v>13.02.100</v>
          </cell>
          <cell r="B2330" t="str">
            <v>CERAMICA ESMALT.ANTIDER. ABSORÇÃO DE AGUA 3% A 8% PEI 4/5 COEF.ATRITO MINIMO 0,4 USO EXCLUSIVO PADRAO CRECHE</v>
          </cell>
          <cell r="C2330" t="str">
            <v>M2</v>
          </cell>
          <cell r="D2330">
            <v>114.3</v>
          </cell>
          <cell r="E2330">
            <v>92.926829268292678</v>
          </cell>
          <cell r="F2330" t="str">
            <v>FDE Jan/26</v>
          </cell>
        </row>
        <row r="2331">
          <cell r="A2331" t="str">
            <v>13.02.101</v>
          </cell>
          <cell r="B2331" t="str">
            <v>ARMAÇAO TELA  DE POLIESTER REFORÇADA COM FIBRA DE VIDRO (PRFV ) MALHA QUADRADA 10CM X 10CM DENSIDADE 0,58KG/M2  INCLUSIVE ESPAÇADOR E AMARRAÇAO  PARA PISO DE CONCRETO</v>
          </cell>
          <cell r="C2331" t="str">
            <v>M2</v>
          </cell>
          <cell r="D2331">
            <v>36.58</v>
          </cell>
          <cell r="E2331">
            <v>29.739837398373982</v>
          </cell>
          <cell r="F2331" t="str">
            <v>FDE Jan/26</v>
          </cell>
        </row>
        <row r="2332">
          <cell r="A2332" t="str">
            <v>13.02.102</v>
          </cell>
          <cell r="B2332" t="str">
            <v>FAIXA ( FITA ADESIVA ) SEGURANÇA ANTIDERRAPANTE  L=50MM COR PRETA</v>
          </cell>
          <cell r="C2332" t="str">
            <v>M</v>
          </cell>
          <cell r="D2332">
            <v>34.909999999999997</v>
          </cell>
          <cell r="E2332">
            <v>28.382113821138208</v>
          </cell>
          <cell r="F2332" t="str">
            <v>FDE Jan/26</v>
          </cell>
        </row>
        <row r="2333">
          <cell r="A2333" t="str">
            <v>13.02.104</v>
          </cell>
          <cell r="B2333" t="str">
            <v>PISO VINIILICO EM MANTA COM TRATAM. SUPERFICIE COM PUR  LARG.DE 2,00M E=2MM  INCLUSO RODAPE CURVO H= 10CM  FORNECIDO E INSTALADO.</v>
          </cell>
          <cell r="C2333" t="str">
            <v>M2</v>
          </cell>
          <cell r="D2333">
            <v>393.04</v>
          </cell>
          <cell r="E2333">
            <v>319.54471544715449</v>
          </cell>
          <cell r="F2333" t="str">
            <v>FDE Jan/26</v>
          </cell>
        </row>
        <row r="2334">
          <cell r="A2334" t="str">
            <v>13.02.106</v>
          </cell>
          <cell r="B2334" t="str">
            <v>ARMAÇAO TELA  DE POLIESTER REFORÇADA COM FIBRA DE VIDRO (PRFV ) MALHA QUADRADA 10CM X 10CM DENSIDADE 2,05KG/M2  INCLUSIVE ESPAÇADOR E AMARRAÇAO  PARA PISO DE CONCRETO</v>
          </cell>
          <cell r="C2334" t="str">
            <v>LT</v>
          </cell>
          <cell r="D2334">
            <v>60.14</v>
          </cell>
          <cell r="E2334">
            <v>48.894308943089435</v>
          </cell>
          <cell r="F2334" t="str">
            <v>FDE Jan/26</v>
          </cell>
        </row>
        <row r="2335">
          <cell r="A2335" t="str">
            <v>13.03.042</v>
          </cell>
          <cell r="B2335" t="str">
            <v>PEDRA ARDOSIA 40X40CM E=7A10MM</v>
          </cell>
          <cell r="C2335" t="str">
            <v>M2</v>
          </cell>
          <cell r="D2335">
            <v>152.52000000000001</v>
          </cell>
          <cell r="E2335">
            <v>124.00000000000001</v>
          </cell>
          <cell r="F2335" t="str">
            <v>FDE Jan/26</v>
          </cell>
        </row>
        <row r="2336">
          <cell r="A2336" t="str">
            <v>13.03.099</v>
          </cell>
          <cell r="B2336" t="str">
            <v>SERVICOS DE REVESTIMENTO DE PISOS</v>
          </cell>
          <cell r="C2336" t="str">
            <v>MV</v>
          </cell>
          <cell r="D2336">
            <v>710.02</v>
          </cell>
          <cell r="E2336">
            <v>577.2520325203252</v>
          </cell>
          <cell r="F2336" t="str">
            <v>FDE Jan/26</v>
          </cell>
        </row>
        <row r="2337">
          <cell r="A2337" t="str">
            <v>13.04.001</v>
          </cell>
          <cell r="B2337" t="str">
            <v>DEGRAUS EM ARGAMASSA DE CIMENTO E AREIA 1:3 ESPESSURA DE 2 CM</v>
          </cell>
          <cell r="C2337" t="str">
            <v>M</v>
          </cell>
          <cell r="D2337">
            <v>71.099999999999994</v>
          </cell>
          <cell r="E2337">
            <v>57.804878048780481</v>
          </cell>
          <cell r="F2337" t="str">
            <v>FDE Jan/26</v>
          </cell>
        </row>
        <row r="2338">
          <cell r="A2338" t="str">
            <v>13.04.004</v>
          </cell>
          <cell r="B2338" t="str">
            <v>DEGRAU DE CONCRETO LISO</v>
          </cell>
          <cell r="C2338" t="str">
            <v>M</v>
          </cell>
          <cell r="D2338">
            <v>165.29</v>
          </cell>
          <cell r="E2338">
            <v>134.3821138211382</v>
          </cell>
          <cell r="F2338" t="str">
            <v>FDE Jan/26</v>
          </cell>
        </row>
        <row r="2339">
          <cell r="A2339" t="str">
            <v>13.04.026</v>
          </cell>
          <cell r="B2339" t="str">
            <v>DEGRAUS DE GRANILITE MOLDADOS NO LOCAL</v>
          </cell>
          <cell r="C2339" t="str">
            <v>M</v>
          </cell>
          <cell r="D2339">
            <v>294.68</v>
          </cell>
          <cell r="E2339">
            <v>239.57723577235774</v>
          </cell>
          <cell r="F2339" t="str">
            <v>FDE Jan/26</v>
          </cell>
        </row>
        <row r="2340">
          <cell r="A2340" t="str">
            <v>13.04.027</v>
          </cell>
          <cell r="B2340" t="str">
            <v>DEGRAUS DE GRANILITE PRE-MOLDADOS</v>
          </cell>
          <cell r="C2340" t="str">
            <v>M</v>
          </cell>
          <cell r="D2340">
            <v>85.85</v>
          </cell>
          <cell r="E2340">
            <v>69.796747967479675</v>
          </cell>
          <cell r="F2340" t="str">
            <v>FDE Jan/26</v>
          </cell>
        </row>
        <row r="2341">
          <cell r="A2341" t="str">
            <v>13.04.040</v>
          </cell>
          <cell r="B2341" t="str">
            <v>DEGRAUS DE CHAPA VINILICA ESPESS 2 MM</v>
          </cell>
          <cell r="C2341" t="str">
            <v>M</v>
          </cell>
          <cell r="D2341">
            <v>267.20999999999998</v>
          </cell>
          <cell r="E2341">
            <v>217.24390243902437</v>
          </cell>
          <cell r="F2341" t="str">
            <v>FDE Jan/26</v>
          </cell>
        </row>
        <row r="2342">
          <cell r="A2342" t="str">
            <v>13.04.050</v>
          </cell>
          <cell r="B2342" t="str">
            <v>DEGRAU DE BORRACHA SINTETICA COR PRETA C/TESTEIRA FIXAVEL C/ARG</v>
          </cell>
          <cell r="C2342" t="str">
            <v>M</v>
          </cell>
          <cell r="D2342">
            <v>330.13</v>
          </cell>
          <cell r="E2342">
            <v>268.39837398373982</v>
          </cell>
          <cell r="F2342" t="str">
            <v>FDE Jan/26</v>
          </cell>
        </row>
        <row r="2343">
          <cell r="A2343" t="str">
            <v>13.04.099</v>
          </cell>
          <cell r="B2343" t="str">
            <v>SERVICOS DE REVESTIMENTO DE DEGRAUS</v>
          </cell>
          <cell r="C2343" t="str">
            <v>MV</v>
          </cell>
          <cell r="D2343">
            <v>710.02</v>
          </cell>
          <cell r="E2343">
            <v>577.2520325203252</v>
          </cell>
          <cell r="F2343" t="str">
            <v>FDE Jan/26</v>
          </cell>
        </row>
        <row r="2344">
          <cell r="A2344" t="str">
            <v>13.05.001</v>
          </cell>
          <cell r="B2344" t="str">
            <v>RODAPES DE ARGAM CIMENTO E AREIA 1:3 COM ALTURA DE 5 CM</v>
          </cell>
          <cell r="C2344" t="str">
            <v>M</v>
          </cell>
          <cell r="D2344">
            <v>32.82</v>
          </cell>
          <cell r="E2344">
            <v>26.682926829268293</v>
          </cell>
          <cell r="F2344" t="str">
            <v>FDE Jan/26</v>
          </cell>
        </row>
        <row r="2345">
          <cell r="A2345" t="str">
            <v>13.05.003</v>
          </cell>
          <cell r="B2345" t="str">
            <v>RODAPE DE CIMENTADO DE 15 CM</v>
          </cell>
          <cell r="C2345" t="str">
            <v>M</v>
          </cell>
          <cell r="D2345">
            <v>33.78</v>
          </cell>
          <cell r="E2345">
            <v>27.463414634146343</v>
          </cell>
          <cell r="F2345" t="str">
            <v>FDE Jan/26</v>
          </cell>
        </row>
        <row r="2346">
          <cell r="A2346" t="str">
            <v>13.05.004</v>
          </cell>
          <cell r="B2346" t="str">
            <v>RODAPES DE ARGAM CIMENTO E AREIA 1:3 COM ALTURA DE 10 CM</v>
          </cell>
          <cell r="C2346" t="str">
            <v>M</v>
          </cell>
          <cell r="D2346">
            <v>33.6</v>
          </cell>
          <cell r="E2346">
            <v>27.31707317073171</v>
          </cell>
          <cell r="F2346" t="str">
            <v>FDE Jan/26</v>
          </cell>
        </row>
        <row r="2347">
          <cell r="A2347" t="str">
            <v>13.05.005</v>
          </cell>
          <cell r="B2347" t="str">
            <v>RODAPE DE ARGAMASSA DE CIM/AREIA 1:3 PARA ESCADA</v>
          </cell>
          <cell r="C2347" t="str">
            <v>M</v>
          </cell>
          <cell r="D2347">
            <v>55.17</v>
          </cell>
          <cell r="E2347">
            <v>44.853658536585371</v>
          </cell>
          <cell r="F2347" t="str">
            <v>FDE Jan/26</v>
          </cell>
        </row>
        <row r="2348">
          <cell r="A2348" t="str">
            <v>13.05.006</v>
          </cell>
          <cell r="B2348" t="str">
            <v>RODAPÉ DE ARGAMASSA CIMENTO E AREIA 1:3 ESPESSURA 1,5CM X ALTURA DE 7CM</v>
          </cell>
          <cell r="C2348" t="str">
            <v>M</v>
          </cell>
          <cell r="D2348">
            <v>33.78</v>
          </cell>
          <cell r="E2348">
            <v>27.463414634146343</v>
          </cell>
          <cell r="F2348" t="str">
            <v>FDE Jan/26</v>
          </cell>
        </row>
        <row r="2349">
          <cell r="A2349" t="str">
            <v>13.05.009</v>
          </cell>
          <cell r="B2349" t="str">
            <v>RODAPE DE MADEIRA DE 7X1,5CM G1-C4</v>
          </cell>
          <cell r="C2349" t="str">
            <v>M</v>
          </cell>
          <cell r="D2349">
            <v>39.28</v>
          </cell>
          <cell r="E2349">
            <v>31.934959349593498</v>
          </cell>
          <cell r="F2349" t="str">
            <v>FDE Jan/26</v>
          </cell>
        </row>
        <row r="2350">
          <cell r="A2350" t="str">
            <v>13.05.014</v>
          </cell>
          <cell r="B2350" t="str">
            <v>RODAPES DE LADRILHO HIDRAULICO UMA COR COM 10 CM DE ALTURA</v>
          </cell>
          <cell r="C2350" t="str">
            <v>M</v>
          </cell>
          <cell r="D2350">
            <v>70.19</v>
          </cell>
          <cell r="E2350">
            <v>57.065040650406502</v>
          </cell>
          <cell r="F2350" t="str">
            <v>FDE Jan/26</v>
          </cell>
        </row>
        <row r="2351">
          <cell r="A2351" t="str">
            <v>13.05.020</v>
          </cell>
          <cell r="B2351" t="str">
            <v>RODAPES DE GRANILITE SIMPLES DE 10 CM</v>
          </cell>
          <cell r="C2351" t="str">
            <v>M</v>
          </cell>
          <cell r="D2351">
            <v>83.36</v>
          </cell>
          <cell r="E2351">
            <v>67.77235772357723</v>
          </cell>
          <cell r="F2351" t="str">
            <v>FDE Jan/26</v>
          </cell>
        </row>
        <row r="2352">
          <cell r="A2352" t="str">
            <v>13.05.022</v>
          </cell>
          <cell r="B2352" t="str">
            <v>RODAPE PORCELANATO ESMALTADO 7CM</v>
          </cell>
          <cell r="C2352" t="str">
            <v>M</v>
          </cell>
          <cell r="D2352">
            <v>28.9</v>
          </cell>
          <cell r="E2352">
            <v>23.495934959349594</v>
          </cell>
          <cell r="F2352" t="str">
            <v>FDE Jan/26</v>
          </cell>
        </row>
        <row r="2353">
          <cell r="A2353" t="str">
            <v>13.05.023</v>
          </cell>
          <cell r="B2353" t="str">
            <v>RODAPE  PORCELANATO TECNICO 7CM</v>
          </cell>
          <cell r="C2353" t="str">
            <v>M</v>
          </cell>
          <cell r="D2353">
            <v>31.19</v>
          </cell>
          <cell r="E2353">
            <v>25.357723577235774</v>
          </cell>
          <cell r="F2353" t="str">
            <v>FDE Jan/26</v>
          </cell>
        </row>
        <row r="2354">
          <cell r="A2354" t="str">
            <v>13.05.024</v>
          </cell>
          <cell r="B2354" t="str">
            <v>RODAPES DE GRANILITE PARA ESCADA DE 10 CM</v>
          </cell>
          <cell r="C2354" t="str">
            <v>M</v>
          </cell>
          <cell r="D2354">
            <v>81.680000000000007</v>
          </cell>
          <cell r="E2354">
            <v>66.40650406504065</v>
          </cell>
          <cell r="F2354" t="str">
            <v>FDE Jan/26</v>
          </cell>
        </row>
        <row r="2355">
          <cell r="A2355" t="str">
            <v>13.05.025</v>
          </cell>
          <cell r="B2355" t="str">
            <v>RODAPE DE GRANILITE PARA ESCADA DE 7-CM</v>
          </cell>
          <cell r="C2355" t="str">
            <v>M</v>
          </cell>
          <cell r="D2355">
            <v>81.14</v>
          </cell>
          <cell r="E2355">
            <v>65.967479674796749</v>
          </cell>
          <cell r="F2355" t="str">
            <v>FDE Jan/26</v>
          </cell>
        </row>
        <row r="2356">
          <cell r="A2356" t="str">
            <v>13.05.026</v>
          </cell>
          <cell r="B2356" t="str">
            <v>RODAPÉ DE GRANILITE SIMPLES ALTURA 7CM</v>
          </cell>
          <cell r="C2356" t="str">
            <v>M</v>
          </cell>
          <cell r="D2356">
            <v>83.14</v>
          </cell>
          <cell r="E2356">
            <v>67.59349593495935</v>
          </cell>
          <cell r="F2356" t="str">
            <v>FDE Jan/26</v>
          </cell>
        </row>
        <row r="2357">
          <cell r="A2357" t="str">
            <v>13.05.028</v>
          </cell>
          <cell r="B2357" t="str">
            <v>RODAPES DE MASSA GRANIT ALTA RESISTENCIA DE 10 CM TIPO MEDIO SIMPLES</v>
          </cell>
          <cell r="C2357" t="str">
            <v>M</v>
          </cell>
          <cell r="D2357">
            <v>81.209999999999994</v>
          </cell>
          <cell r="E2357">
            <v>66.024390243902431</v>
          </cell>
          <cell r="F2357" t="str">
            <v>FDE Jan/26</v>
          </cell>
        </row>
        <row r="2358">
          <cell r="A2358" t="str">
            <v>13.05.030</v>
          </cell>
          <cell r="B2358" t="str">
            <v>RODAPES MASSA GRANIT ALTA RES 10CM MEDIO P/ESCADA INCL TRIANG</v>
          </cell>
          <cell r="C2358" t="str">
            <v>M</v>
          </cell>
          <cell r="D2358">
            <v>88.86</v>
          </cell>
          <cell r="E2358">
            <v>72.243902439024396</v>
          </cell>
          <cell r="F2358" t="str">
            <v>FDE Jan/26</v>
          </cell>
        </row>
        <row r="2359">
          <cell r="A2359" t="str">
            <v>13.05.031</v>
          </cell>
          <cell r="B2359" t="str">
            <v>RODAPE DE ALTA RESISTENCIA 7-CM TIPO MEDIO PARA ESCADA INCL TRIANGULO</v>
          </cell>
          <cell r="C2359" t="str">
            <v>M</v>
          </cell>
          <cell r="D2359">
            <v>76.400000000000006</v>
          </cell>
          <cell r="E2359">
            <v>62.113821138211385</v>
          </cell>
          <cell r="F2359" t="str">
            <v>FDE Jan/26</v>
          </cell>
        </row>
        <row r="2360">
          <cell r="A2360" t="str">
            <v>13.05.068</v>
          </cell>
          <cell r="B2360" t="str">
            <v>RODAPE VINILICO DE 5 CM SIMPLES</v>
          </cell>
          <cell r="C2360" t="str">
            <v>M</v>
          </cell>
          <cell r="D2360">
            <v>43.49</v>
          </cell>
          <cell r="E2360">
            <v>35.357723577235774</v>
          </cell>
          <cell r="F2360" t="str">
            <v>FDE Jan/26</v>
          </cell>
        </row>
        <row r="2361">
          <cell r="A2361" t="str">
            <v>13.05.069</v>
          </cell>
          <cell r="B2361" t="str">
            <v>RODAPE VINILICO DE 7 CM SIMPLES</v>
          </cell>
          <cell r="C2361" t="str">
            <v>M</v>
          </cell>
          <cell r="D2361">
            <v>52.18</v>
          </cell>
          <cell r="E2361">
            <v>42.422764227642276</v>
          </cell>
          <cell r="F2361" t="str">
            <v>FDE Jan/26</v>
          </cell>
        </row>
        <row r="2362">
          <cell r="A2362" t="str">
            <v>13.05.074</v>
          </cell>
          <cell r="B2362" t="str">
            <v>RODAPE VINILICO DE 5 CM PARA ESCADA</v>
          </cell>
          <cell r="C2362" t="str">
            <v>M</v>
          </cell>
          <cell r="D2362">
            <v>47.73</v>
          </cell>
          <cell r="E2362">
            <v>38.804878048780488</v>
          </cell>
          <cell r="F2362" t="str">
            <v>FDE Jan/26</v>
          </cell>
        </row>
        <row r="2363">
          <cell r="A2363" t="str">
            <v>13.05.075</v>
          </cell>
          <cell r="B2363" t="str">
            <v>RODAPE VINILICO DE 7,5 CM PARA ESCADA</v>
          </cell>
          <cell r="C2363" t="str">
            <v>M</v>
          </cell>
          <cell r="D2363">
            <v>56.85</v>
          </cell>
          <cell r="E2363">
            <v>46.219512195121951</v>
          </cell>
          <cell r="F2363" t="str">
            <v>FDE Jan/26</v>
          </cell>
        </row>
        <row r="2364">
          <cell r="A2364" t="str">
            <v>13.05.099</v>
          </cell>
          <cell r="B2364" t="str">
            <v>SERVICOS DE REVESTIMENTO DE RODAPES</v>
          </cell>
          <cell r="C2364" t="str">
            <v>MV</v>
          </cell>
          <cell r="D2364">
            <v>710.02</v>
          </cell>
          <cell r="E2364">
            <v>577.2520325203252</v>
          </cell>
          <cell r="F2364" t="str">
            <v>FDE Jan/26</v>
          </cell>
        </row>
        <row r="2365">
          <cell r="A2365" t="str">
            <v>13.05.100</v>
          </cell>
          <cell r="B2365" t="str">
            <v>RODAPE CERAMICA ANTIDERRAPANTE ALTURA 7CM (MONOQUEIMA) USO EXCLUSIVO PADRAO CRECHE</v>
          </cell>
          <cell r="C2365" t="str">
            <v>M</v>
          </cell>
          <cell r="D2365">
            <v>18.47</v>
          </cell>
          <cell r="E2365">
            <v>15.016260162601625</v>
          </cell>
          <cell r="F2365" t="str">
            <v>FDE Jan/26</v>
          </cell>
        </row>
        <row r="2366">
          <cell r="A2366" t="str">
            <v>13.06.005</v>
          </cell>
          <cell r="B2366" t="str">
            <v>SOLEIRA DE ARGAMASSA CIM/AREIA 1:3 EM RAMPA</v>
          </cell>
          <cell r="C2366" t="str">
            <v>M</v>
          </cell>
          <cell r="D2366">
            <v>33.33</v>
          </cell>
          <cell r="E2366">
            <v>27.097560975609756</v>
          </cell>
          <cell r="F2366" t="str">
            <v>FDE Jan/26</v>
          </cell>
        </row>
        <row r="2367">
          <cell r="A2367" t="str">
            <v>13.06.074</v>
          </cell>
          <cell r="B2367" t="str">
            <v>SO-14 SOLEIRA RAMPADA DESNIVEL ATE 2CM (CIMENTADO / ALVENARIA 15,5CM)</v>
          </cell>
          <cell r="C2367" t="str">
            <v>M</v>
          </cell>
          <cell r="D2367">
            <v>147.44999999999999</v>
          </cell>
          <cell r="E2367">
            <v>119.8780487804878</v>
          </cell>
          <cell r="F2367" t="str">
            <v>FDE Jan/26</v>
          </cell>
        </row>
        <row r="2368">
          <cell r="A2368" t="str">
            <v>13.06.075</v>
          </cell>
          <cell r="B2368" t="str">
            <v>SO-15 SOLEIRA RAMPADA DESNIVEL ATE 2CM (CIMENTADO / ALVENARIA 22CM)</v>
          </cell>
          <cell r="C2368" t="str">
            <v>M</v>
          </cell>
          <cell r="D2368">
            <v>163.87</v>
          </cell>
          <cell r="E2368">
            <v>133.22764227642276</v>
          </cell>
          <cell r="F2368" t="str">
            <v>FDE Jan/26</v>
          </cell>
        </row>
        <row r="2369">
          <cell r="A2369" t="str">
            <v>13.06.076</v>
          </cell>
          <cell r="B2369" t="str">
            <v>SO-16 SOLEIRA RAMPADA DESNIVEL ATE 2CM (GRANILITE / ALVENARIA 15,5CM)</v>
          </cell>
          <cell r="C2369" t="str">
            <v>M</v>
          </cell>
          <cell r="D2369">
            <v>176.09</v>
          </cell>
          <cell r="E2369">
            <v>143.16260162601625</v>
          </cell>
          <cell r="F2369" t="str">
            <v>FDE Jan/26</v>
          </cell>
        </row>
        <row r="2370">
          <cell r="A2370" t="str">
            <v>13.06.077</v>
          </cell>
          <cell r="B2370" t="str">
            <v>SO-17 SOLEIRA RAMPADA DESNIVEL ATE 2CM (GRANILITE / ALVENARIA 22CM)</v>
          </cell>
          <cell r="C2370" t="str">
            <v>M</v>
          </cell>
          <cell r="D2370">
            <v>204.6</v>
          </cell>
          <cell r="E2370">
            <v>166.34146341463415</v>
          </cell>
          <cell r="F2370" t="str">
            <v>FDE Jan/26</v>
          </cell>
        </row>
        <row r="2371">
          <cell r="A2371" t="str">
            <v>13.06.082</v>
          </cell>
          <cell r="B2371" t="str">
            <v>SO-22 SOLEIRA DE GRANITO EM NIVEL 1 PEÇA (L= 14 A 17CM)</v>
          </cell>
          <cell r="C2371" t="str">
            <v>M</v>
          </cell>
          <cell r="D2371">
            <v>192.52</v>
          </cell>
          <cell r="E2371">
            <v>156.52032520325204</v>
          </cell>
          <cell r="F2371" t="str">
            <v>FDE Jan/26</v>
          </cell>
        </row>
        <row r="2372">
          <cell r="A2372" t="str">
            <v>13.06.083</v>
          </cell>
          <cell r="B2372" t="str">
            <v>SO-23 SOLEIRA DE GRANITO EM NIVEL 1 PEÇA (L=19 A 22CM)</v>
          </cell>
          <cell r="C2372" t="str">
            <v>M</v>
          </cell>
          <cell r="D2372">
            <v>249.35</v>
          </cell>
          <cell r="E2372">
            <v>202.72357723577235</v>
          </cell>
          <cell r="F2372" t="str">
            <v>FDE Jan/26</v>
          </cell>
        </row>
        <row r="2373">
          <cell r="A2373" t="str">
            <v>13.06.084</v>
          </cell>
          <cell r="B2373" t="str">
            <v>SO-24 - SOLEIRA DE GRANITO RAMPADA DESNIVEL ATE 2CM 2 PEÇAS (L=14 A 17CM)</v>
          </cell>
          <cell r="C2373" t="str">
            <v>M</v>
          </cell>
          <cell r="D2373">
            <v>255.71</v>
          </cell>
          <cell r="E2373">
            <v>207.89430894308944</v>
          </cell>
          <cell r="F2373" t="str">
            <v>FDE Jan/26</v>
          </cell>
        </row>
        <row r="2374">
          <cell r="A2374" t="str">
            <v>13.06.085</v>
          </cell>
          <cell r="B2374" t="str">
            <v>SO-25 SOLEIRA DE GRANITO RAMPADA DESNIVEL ATE 2CM 2 PEÇAS (L=19 A 22CM)</v>
          </cell>
          <cell r="C2374" t="str">
            <v>M</v>
          </cell>
          <cell r="D2374">
            <v>312.57</v>
          </cell>
          <cell r="E2374">
            <v>254.1219512195122</v>
          </cell>
          <cell r="F2374" t="str">
            <v>FDE Jan/26</v>
          </cell>
        </row>
        <row r="2375">
          <cell r="A2375" t="str">
            <v>13.06.086</v>
          </cell>
          <cell r="B2375" t="str">
            <v>SO-26 SOLEIRA DE GRANITO RAMPADA DESNIVEL ATE 2CM 3 PEÇAS (L=14 A 17CM)</v>
          </cell>
          <cell r="C2375" t="str">
            <v>M</v>
          </cell>
          <cell r="D2375">
            <v>318.7</v>
          </cell>
          <cell r="E2375">
            <v>259.10569105691059</v>
          </cell>
          <cell r="F2375" t="str">
            <v>FDE Jan/26</v>
          </cell>
        </row>
        <row r="2376">
          <cell r="A2376" t="str">
            <v>13.06.087</v>
          </cell>
          <cell r="B2376" t="str">
            <v>SO-27 SOLEIRA DE GRANITO RAMPADA DESNIVEL ATE 2CM 3 PEÇAS (L=19 A 22CM)</v>
          </cell>
          <cell r="C2376" t="str">
            <v>M</v>
          </cell>
          <cell r="D2376">
            <v>375.57</v>
          </cell>
          <cell r="E2376">
            <v>305.34146341463412</v>
          </cell>
          <cell r="F2376" t="str">
            <v>FDE Jan/26</v>
          </cell>
        </row>
        <row r="2377">
          <cell r="A2377" t="str">
            <v>13.06.099</v>
          </cell>
          <cell r="B2377" t="str">
            <v>SERVICOS DE REVESTIMENTO DE SOLEIRAS</v>
          </cell>
          <cell r="C2377" t="str">
            <v>MV</v>
          </cell>
          <cell r="D2377">
            <v>710.02</v>
          </cell>
          <cell r="E2377">
            <v>577.2520325203252</v>
          </cell>
          <cell r="F2377" t="str">
            <v>FDE Jan/26</v>
          </cell>
        </row>
        <row r="2378">
          <cell r="A2378" t="str">
            <v>13.07.002</v>
          </cell>
          <cell r="B2378" t="str">
            <v>PE-02 PEITORIL</v>
          </cell>
          <cell r="C2378" t="str">
            <v>M</v>
          </cell>
          <cell r="D2378">
            <v>119.87</v>
          </cell>
          <cell r="E2378">
            <v>97.455284552845526</v>
          </cell>
          <cell r="F2378" t="str">
            <v>FDE Jan/26</v>
          </cell>
        </row>
        <row r="2379">
          <cell r="A2379" t="str">
            <v>13.07.099</v>
          </cell>
          <cell r="B2379" t="str">
            <v>SERVICOS DE REVESTIMENTO DE PEITORIS</v>
          </cell>
          <cell r="C2379" t="str">
            <v>MV</v>
          </cell>
          <cell r="D2379">
            <v>710.02</v>
          </cell>
          <cell r="E2379">
            <v>577.2520325203252</v>
          </cell>
          <cell r="F2379" t="str">
            <v>FDE Jan/26</v>
          </cell>
        </row>
        <row r="2380">
          <cell r="A2380" t="str">
            <v>13.50.001</v>
          </cell>
          <cell r="B2380" t="str">
            <v>DEMOLICAO PISO DE CONCRETO SIMPLES CAPEADO</v>
          </cell>
          <cell r="C2380" t="str">
            <v>M3</v>
          </cell>
          <cell r="D2380">
            <v>357.1</v>
          </cell>
          <cell r="E2380">
            <v>290.32520325203257</v>
          </cell>
          <cell r="F2380" t="str">
            <v>FDE Jan/26</v>
          </cell>
        </row>
        <row r="2381">
          <cell r="A2381" t="str">
            <v>13.50.002</v>
          </cell>
          <cell r="B2381" t="str">
            <v>DEMOLIÇAO PISO GRANILITE, LADRILHO HIDRAULICO, CERAMICO, CACOS, INCLUSIV BASE</v>
          </cell>
          <cell r="C2381" t="str">
            <v>M2</v>
          </cell>
          <cell r="D2381">
            <v>43.12</v>
          </cell>
          <cell r="E2381">
            <v>35.056910569105689</v>
          </cell>
          <cell r="F2381" t="str">
            <v>FDE Jan/26</v>
          </cell>
        </row>
        <row r="2382">
          <cell r="A2382" t="str">
            <v>13.50.003</v>
          </cell>
          <cell r="B2382" t="str">
            <v>DEMOLICAO PISO TACOS DE MADEIRA INCLUSIVE ARG ASSENTAMENTO</v>
          </cell>
          <cell r="C2382" t="str">
            <v>M2</v>
          </cell>
          <cell r="D2382">
            <v>31.54</v>
          </cell>
          <cell r="E2382">
            <v>25.642276422764226</v>
          </cell>
          <cell r="F2382" t="str">
            <v>FDE Jan/26</v>
          </cell>
        </row>
        <row r="2383">
          <cell r="A2383" t="str">
            <v>13.50.004</v>
          </cell>
          <cell r="B2383" t="str">
            <v>DEMOLICAO PISO SOALHO DE TABUAS INCLUSIVE VIGAMENTOS</v>
          </cell>
          <cell r="C2383" t="str">
            <v>M2</v>
          </cell>
          <cell r="D2383">
            <v>28.39</v>
          </cell>
          <cell r="E2383">
            <v>23.081300813008131</v>
          </cell>
          <cell r="F2383" t="str">
            <v>FDE Jan/26</v>
          </cell>
        </row>
        <row r="2384">
          <cell r="A2384" t="str">
            <v>13.50.006</v>
          </cell>
          <cell r="B2384" t="str">
            <v>DEMOLIÇÃO DE SOALHO SOMENTE TÁBUAS</v>
          </cell>
          <cell r="C2384" t="str">
            <v>M2</v>
          </cell>
          <cell r="D2384">
            <v>14.19</v>
          </cell>
          <cell r="E2384">
            <v>11.536585365853659</v>
          </cell>
          <cell r="F2384" t="str">
            <v>FDE Jan/26</v>
          </cell>
        </row>
        <row r="2385">
          <cell r="A2385" t="str">
            <v>13.50.010</v>
          </cell>
          <cell r="B2385" t="str">
            <v>DEMOLIÇÃO DE PISOS VINÍLICOS E DE BORRACHA INCL ARG ASSENT E REGULARIZACÃO</v>
          </cell>
          <cell r="C2385" t="str">
            <v>M2</v>
          </cell>
          <cell r="D2385">
            <v>10.98</v>
          </cell>
          <cell r="E2385">
            <v>8.9268292682926838</v>
          </cell>
          <cell r="F2385" t="str">
            <v>FDE Jan/26</v>
          </cell>
        </row>
        <row r="2386">
          <cell r="A2386" t="str">
            <v>13.50.015</v>
          </cell>
          <cell r="B2386" t="str">
            <v>DEMOLIÇAO REVEST DE DEGRAUS DE ARG/GRANILITE/CACOS/LADRILHOS, INCL ARG ASSENT.</v>
          </cell>
          <cell r="C2386" t="str">
            <v>M2</v>
          </cell>
          <cell r="D2386">
            <v>13.73</v>
          </cell>
          <cell r="E2386">
            <v>11.162601626016261</v>
          </cell>
          <cell r="F2386" t="str">
            <v>FDE Jan/26</v>
          </cell>
        </row>
        <row r="2387">
          <cell r="A2387" t="str">
            <v>13.50.016</v>
          </cell>
          <cell r="B2387" t="str">
            <v>DEMOLICAO RODAPES EM GERAL INCLUSIVE ARGAMASSA ASSENTAMENTO</v>
          </cell>
          <cell r="C2387" t="str">
            <v>M</v>
          </cell>
          <cell r="D2387">
            <v>3.29</v>
          </cell>
          <cell r="E2387">
            <v>2.6747967479674797</v>
          </cell>
          <cell r="F2387" t="str">
            <v>FDE Jan/26</v>
          </cell>
        </row>
        <row r="2388">
          <cell r="A2388" t="str">
            <v>13.50.017</v>
          </cell>
          <cell r="B2388" t="str">
            <v>DEMOLICAO SOLEIRAS EM GERAL INCLUSIVE ARGAMASSA ASSENTAMENTO</v>
          </cell>
          <cell r="C2388" t="str">
            <v>M</v>
          </cell>
          <cell r="D2388">
            <v>4.12</v>
          </cell>
          <cell r="E2388">
            <v>3.3495934959349594</v>
          </cell>
          <cell r="F2388" t="str">
            <v>FDE Jan/26</v>
          </cell>
        </row>
        <row r="2389">
          <cell r="A2389" t="str">
            <v>13.50.018</v>
          </cell>
          <cell r="B2389" t="str">
            <v>DEMOLICAO PEITORIS EM GERAL INCLUSIVE ARGAMASSA ASSENTAMENTO</v>
          </cell>
          <cell r="C2389" t="str">
            <v>M</v>
          </cell>
          <cell r="D2389">
            <v>3.29</v>
          </cell>
          <cell r="E2389">
            <v>2.6747967479674797</v>
          </cell>
          <cell r="F2389" t="str">
            <v>FDE Jan/26</v>
          </cell>
        </row>
        <row r="2390">
          <cell r="A2390" t="str">
            <v>13.50.019</v>
          </cell>
          <cell r="B2390" t="str">
            <v>DEMOLICAO GUARDA-CORPOS EM GERAL INCLUSIVE ARGAMASSA ASSENTAMENTO</v>
          </cell>
          <cell r="C2390" t="str">
            <v>M</v>
          </cell>
          <cell r="D2390">
            <v>3.29</v>
          </cell>
          <cell r="E2390">
            <v>2.6747967479674797</v>
          </cell>
          <cell r="F2390" t="str">
            <v>FDE Jan/26</v>
          </cell>
        </row>
        <row r="2391">
          <cell r="A2391" t="str">
            <v>13.50.099</v>
          </cell>
          <cell r="B2391" t="str">
            <v>DEMOLICOES</v>
          </cell>
          <cell r="C2391" t="str">
            <v>MV</v>
          </cell>
          <cell r="D2391">
            <v>710.02</v>
          </cell>
          <cell r="E2391">
            <v>577.2520325203252</v>
          </cell>
          <cell r="F2391" t="str">
            <v>FDE Jan/26</v>
          </cell>
        </row>
        <row r="2392">
          <cell r="A2392" t="str">
            <v>13.60.001</v>
          </cell>
          <cell r="B2392" t="str">
            <v>RETIRADA DE PISO VINILICO E BORRACHA</v>
          </cell>
          <cell r="C2392" t="str">
            <v>M2</v>
          </cell>
          <cell r="D2392">
            <v>6.07</v>
          </cell>
          <cell r="E2392">
            <v>4.9349593495934965</v>
          </cell>
          <cell r="F2392" t="str">
            <v>FDE Jan/26</v>
          </cell>
        </row>
        <row r="2393">
          <cell r="A2393" t="str">
            <v>13.60.002</v>
          </cell>
          <cell r="B2393" t="str">
            <v>RETIRADA DE PISO DE BORRACHA ARGAMASSADO</v>
          </cell>
          <cell r="C2393" t="str">
            <v>M2</v>
          </cell>
          <cell r="D2393">
            <v>13.37</v>
          </cell>
          <cell r="E2393">
            <v>10.869918699186991</v>
          </cell>
          <cell r="F2393" t="str">
            <v>FDE Jan/26</v>
          </cell>
        </row>
        <row r="2394">
          <cell r="A2394" t="str">
            <v>13.60.003</v>
          </cell>
          <cell r="B2394" t="str">
            <v>RETIRADA DE PISO DE CERÂMICA OU LADRILHOS HIDRÁULICOS</v>
          </cell>
          <cell r="C2394" t="str">
            <v>M2</v>
          </cell>
          <cell r="D2394">
            <v>41.2</v>
          </cell>
          <cell r="E2394">
            <v>33.495934959349597</v>
          </cell>
          <cell r="F2394" t="str">
            <v>FDE Jan/26</v>
          </cell>
        </row>
        <row r="2395">
          <cell r="A2395" t="str">
            <v>13.60.004</v>
          </cell>
          <cell r="B2395" t="str">
            <v>RETIRADA DE PISO DE TACOS DE MADEIRA</v>
          </cell>
          <cell r="C2395" t="str">
            <v>M2</v>
          </cell>
          <cell r="D2395">
            <v>16.48</v>
          </cell>
          <cell r="E2395">
            <v>13.398373983739837</v>
          </cell>
          <cell r="F2395" t="str">
            <v>FDE Jan/26</v>
          </cell>
        </row>
        <row r="2396">
          <cell r="A2396" t="str">
            <v>13.60.005</v>
          </cell>
          <cell r="B2396" t="str">
            <v>RETIRADA DE SOALHO INCLUSIVE VIGAMENTO</v>
          </cell>
          <cell r="C2396" t="str">
            <v>M2</v>
          </cell>
          <cell r="D2396">
            <v>37.840000000000003</v>
          </cell>
          <cell r="E2396">
            <v>30.764227642276428</v>
          </cell>
          <cell r="F2396" t="str">
            <v>FDE Jan/26</v>
          </cell>
        </row>
        <row r="2397">
          <cell r="A2397" t="str">
            <v>13.60.006</v>
          </cell>
          <cell r="B2397" t="str">
            <v>RETIRADA DE SOALHO SOMENTE TÁBUAS</v>
          </cell>
          <cell r="C2397" t="str">
            <v>M2</v>
          </cell>
          <cell r="D2397">
            <v>22.07</v>
          </cell>
          <cell r="E2397">
            <v>17.943089430894311</v>
          </cell>
          <cell r="F2397" t="str">
            <v>FDE Jan/26</v>
          </cell>
        </row>
        <row r="2398">
          <cell r="A2398" t="str">
            <v>13.60.007</v>
          </cell>
          <cell r="B2398" t="str">
            <v>RETIRADA DE PISO DE PEDRA</v>
          </cell>
          <cell r="C2398" t="str">
            <v>M2</v>
          </cell>
          <cell r="D2398">
            <v>35.71</v>
          </cell>
          <cell r="E2398">
            <v>29.032520325203254</v>
          </cell>
          <cell r="F2398" t="str">
            <v>FDE Jan/26</v>
          </cell>
        </row>
        <row r="2399">
          <cell r="A2399" t="str">
            <v>13.60.008</v>
          </cell>
          <cell r="B2399" t="str">
            <v>RETIRADA DE PISO DE GRANITO OU MÁRMORE</v>
          </cell>
          <cell r="C2399" t="str">
            <v>M2</v>
          </cell>
          <cell r="D2399">
            <v>43.95</v>
          </cell>
          <cell r="E2399">
            <v>35.731707317073173</v>
          </cell>
          <cell r="F2399" t="str">
            <v>FDE Jan/26</v>
          </cell>
        </row>
        <row r="2400">
          <cell r="A2400" t="str">
            <v>13.60.009</v>
          </cell>
          <cell r="B2400" t="str">
            <v>RETIRADA DE DEGRAUS E ESPELHOS EM PEDRA</v>
          </cell>
          <cell r="C2400" t="str">
            <v>M</v>
          </cell>
          <cell r="D2400">
            <v>27.46</v>
          </cell>
          <cell r="E2400">
            <v>22.325203252032523</v>
          </cell>
          <cell r="F2400" t="str">
            <v>FDE Jan/26</v>
          </cell>
        </row>
        <row r="2401">
          <cell r="A2401" t="str">
            <v>13.60.010</v>
          </cell>
          <cell r="B2401" t="str">
            <v>RETIRADA DE DEGRAUS E ESP DE GRANITO OU MÁRMORE</v>
          </cell>
          <cell r="C2401" t="str">
            <v>M</v>
          </cell>
          <cell r="D2401">
            <v>32.96</v>
          </cell>
          <cell r="E2401">
            <v>26.796747967479675</v>
          </cell>
          <cell r="F2401" t="str">
            <v>FDE Jan/26</v>
          </cell>
        </row>
        <row r="2402">
          <cell r="A2402" t="str">
            <v>13.60.011</v>
          </cell>
          <cell r="B2402" t="str">
            <v>RETIRADA DE RODAPÉS DE CERAM LADR-HIDR GRANITO OU MÁRMORE</v>
          </cell>
          <cell r="C2402" t="str">
            <v>M</v>
          </cell>
          <cell r="D2402">
            <v>5.49</v>
          </cell>
          <cell r="E2402">
            <v>4.4634146341463419</v>
          </cell>
          <cell r="F2402" t="str">
            <v>FDE Jan/26</v>
          </cell>
        </row>
        <row r="2403">
          <cell r="A2403" t="str">
            <v>13.60.012</v>
          </cell>
          <cell r="B2403" t="str">
            <v>RETIRADA DE RODAPES DE MADEIRA INCLUSIVE CORDÃO</v>
          </cell>
          <cell r="C2403" t="str">
            <v>M</v>
          </cell>
          <cell r="D2403">
            <v>4.2</v>
          </cell>
          <cell r="E2403">
            <v>3.4146341463414638</v>
          </cell>
          <cell r="F2403" t="str">
            <v>FDE Jan/26</v>
          </cell>
        </row>
        <row r="2404">
          <cell r="A2404" t="str">
            <v>13.60.013</v>
          </cell>
          <cell r="B2404" t="str">
            <v>RETIRADA DE SOLEIRAS EM GERAL</v>
          </cell>
          <cell r="C2404" t="str">
            <v>M</v>
          </cell>
          <cell r="D2404">
            <v>5.49</v>
          </cell>
          <cell r="E2404">
            <v>4.4634146341463419</v>
          </cell>
          <cell r="F2404" t="str">
            <v>FDE Jan/26</v>
          </cell>
        </row>
        <row r="2405">
          <cell r="A2405" t="str">
            <v>13.60.014</v>
          </cell>
          <cell r="B2405" t="str">
            <v>RETIRADA DE PEITORIS EM GERAL</v>
          </cell>
          <cell r="C2405" t="str">
            <v>M</v>
          </cell>
          <cell r="D2405">
            <v>5.49</v>
          </cell>
          <cell r="E2405">
            <v>4.4634146341463419</v>
          </cell>
          <cell r="F2405" t="str">
            <v>FDE Jan/26</v>
          </cell>
        </row>
        <row r="2406">
          <cell r="A2406" t="str">
            <v>13.60.015</v>
          </cell>
          <cell r="B2406" t="str">
            <v>RETIRADA DE GUARDA-CORPOS EM GERAL</v>
          </cell>
          <cell r="C2406" t="str">
            <v>M</v>
          </cell>
          <cell r="D2406">
            <v>5.49</v>
          </cell>
          <cell r="E2406">
            <v>4.4634146341463419</v>
          </cell>
          <cell r="F2406" t="str">
            <v>FDE Jan/26</v>
          </cell>
        </row>
        <row r="2407">
          <cell r="A2407" t="str">
            <v>13.60.099</v>
          </cell>
          <cell r="B2407" t="str">
            <v>RETIRADAS</v>
          </cell>
          <cell r="C2407" t="str">
            <v>MV</v>
          </cell>
          <cell r="D2407">
            <v>710.02</v>
          </cell>
          <cell r="E2407">
            <v>577.2520325203252</v>
          </cell>
          <cell r="F2407" t="str">
            <v>FDE Jan/26</v>
          </cell>
        </row>
        <row r="2408">
          <cell r="A2408" t="str">
            <v>13.70.001</v>
          </cell>
          <cell r="B2408" t="str">
            <v>RECOLOCAÇÃO DE PISO VINÍLICO E BORRACHA</v>
          </cell>
          <cell r="C2408" t="str">
            <v>M2</v>
          </cell>
          <cell r="D2408">
            <v>27.89</v>
          </cell>
          <cell r="E2408">
            <v>22.674796747967481</v>
          </cell>
          <cell r="F2408" t="str">
            <v>FDE Jan/26</v>
          </cell>
        </row>
        <row r="2409">
          <cell r="A2409" t="str">
            <v>13.70.002</v>
          </cell>
          <cell r="B2409" t="str">
            <v>RECOLOCAÇÃO DE PISO DE BORRACHA ARGAMASSADO</v>
          </cell>
          <cell r="C2409" t="str">
            <v>M2</v>
          </cell>
          <cell r="D2409">
            <v>97.94</v>
          </cell>
          <cell r="E2409">
            <v>79.626016260162601</v>
          </cell>
          <cell r="F2409" t="str">
            <v>FDE Jan/26</v>
          </cell>
        </row>
        <row r="2410">
          <cell r="A2410" t="str">
            <v>13.70.005</v>
          </cell>
          <cell r="B2410" t="str">
            <v>RECOLOCAÇÃO E REPREGAMENTO DE SOALHO</v>
          </cell>
          <cell r="C2410" t="str">
            <v>M2</v>
          </cell>
          <cell r="D2410">
            <v>7.5</v>
          </cell>
          <cell r="E2410">
            <v>6.0975609756097562</v>
          </cell>
          <cell r="F2410" t="str">
            <v>FDE Jan/26</v>
          </cell>
        </row>
        <row r="2411">
          <cell r="A2411" t="str">
            <v>13.70.050</v>
          </cell>
          <cell r="B2411" t="str">
            <v>RECOLOCAÇÃO DE RODAPÉS E CORDÕES DE MADEIRA</v>
          </cell>
          <cell r="C2411" t="str">
            <v>M</v>
          </cell>
          <cell r="D2411">
            <v>16.11</v>
          </cell>
          <cell r="E2411">
            <v>13.097560975609756</v>
          </cell>
          <cell r="F2411" t="str">
            <v>FDE Jan/26</v>
          </cell>
        </row>
        <row r="2412">
          <cell r="A2412" t="str">
            <v>13.70.099</v>
          </cell>
          <cell r="B2412" t="str">
            <v>RECOLOCACOES DE PISOS</v>
          </cell>
          <cell r="C2412" t="str">
            <v>MV</v>
          </cell>
          <cell r="D2412">
            <v>710.02</v>
          </cell>
          <cell r="E2412">
            <v>577.2520325203252</v>
          </cell>
          <cell r="F2412" t="str">
            <v>FDE Jan/26</v>
          </cell>
        </row>
        <row r="2413">
          <cell r="A2413" t="str">
            <v>13.80.002</v>
          </cell>
          <cell r="B2413" t="str">
            <v>LASTRO DE CONCRETO</v>
          </cell>
          <cell r="C2413" t="str">
            <v>M3</v>
          </cell>
          <cell r="D2413">
            <v>1084.8900000000001</v>
          </cell>
          <cell r="E2413">
            <v>882.02439024390253</v>
          </cell>
          <cell r="F2413" t="str">
            <v>FDE Jan/26</v>
          </cell>
        </row>
        <row r="2414">
          <cell r="A2414" t="str">
            <v>13.80.003</v>
          </cell>
          <cell r="B2414" t="str">
            <v>LASTRO DE BRITA GRADUADA COMPACTAÇÃO MECÂNICA E=8CM</v>
          </cell>
          <cell r="C2414" t="str">
            <v>M2</v>
          </cell>
          <cell r="D2414">
            <v>25.03</v>
          </cell>
          <cell r="E2414">
            <v>20.349593495934961</v>
          </cell>
          <cell r="F2414" t="str">
            <v>FDE Jan/26</v>
          </cell>
        </row>
        <row r="2415">
          <cell r="A2415" t="str">
            <v>13.80.005</v>
          </cell>
          <cell r="B2415" t="str">
            <v>DEGRAU DE CONCRETO LISO</v>
          </cell>
          <cell r="C2415" t="str">
            <v>M</v>
          </cell>
          <cell r="D2415">
            <v>165.29</v>
          </cell>
          <cell r="E2415">
            <v>134.3821138211382</v>
          </cell>
          <cell r="F2415" t="str">
            <v>FDE Jan/26</v>
          </cell>
        </row>
        <row r="2416">
          <cell r="A2416" t="str">
            <v>13.80.006</v>
          </cell>
          <cell r="B2416" t="str">
            <v>ENDURECEDOR SUPERFICIAL PARA CONCRETO</v>
          </cell>
          <cell r="C2416" t="str">
            <v>M2</v>
          </cell>
          <cell r="D2416">
            <v>15.24</v>
          </cell>
          <cell r="E2416">
            <v>12.390243902439025</v>
          </cell>
          <cell r="F2416" t="str">
            <v>FDE Jan/26</v>
          </cell>
        </row>
        <row r="2417">
          <cell r="A2417" t="str">
            <v>13.80.007</v>
          </cell>
          <cell r="B2417" t="str">
            <v>PISO DE CONCRETO FCK=25MPA E=5CM</v>
          </cell>
          <cell r="C2417" t="str">
            <v>M2</v>
          </cell>
          <cell r="D2417">
            <v>39.479999999999997</v>
          </cell>
          <cell r="E2417">
            <v>32.097560975609753</v>
          </cell>
          <cell r="F2417" t="str">
            <v>FDE Jan/26</v>
          </cell>
        </row>
        <row r="2418">
          <cell r="A2418" t="str">
            <v>13.80.012</v>
          </cell>
          <cell r="B2418" t="str">
            <v>SOALHO DE TABUA 20X2CM  MACHO-FEMEA G1-C6   (SOMENTE TABUAS)</v>
          </cell>
          <cell r="C2418" t="str">
            <v>M2</v>
          </cell>
          <cell r="D2418">
            <v>629.22</v>
          </cell>
          <cell r="E2418">
            <v>511.5609756097561</v>
          </cell>
          <cell r="F2418" t="str">
            <v>FDE Jan/26</v>
          </cell>
        </row>
        <row r="2419">
          <cell r="A2419" t="str">
            <v>13.80.013</v>
          </cell>
          <cell r="B2419" t="str">
            <v>ISOLAMENTO COM LONA PRETA</v>
          </cell>
          <cell r="C2419" t="str">
            <v>M2</v>
          </cell>
          <cell r="D2419">
            <v>3.71</v>
          </cell>
          <cell r="E2419">
            <v>3.0162601626016259</v>
          </cell>
          <cell r="F2419" t="str">
            <v>FDE Jan/26</v>
          </cell>
        </row>
        <row r="2420">
          <cell r="A2420" t="str">
            <v>13.80.014</v>
          </cell>
          <cell r="B2420" t="str">
            <v>FRESAMENTO DE PISO CIMENTADO</v>
          </cell>
          <cell r="C2420" t="str">
            <v>M2</v>
          </cell>
          <cell r="D2420">
            <v>42.14</v>
          </cell>
          <cell r="E2420">
            <v>34.260162601626014</v>
          </cell>
          <cell r="F2420" t="str">
            <v>FDE Jan/26</v>
          </cell>
        </row>
        <row r="2421">
          <cell r="A2421" t="str">
            <v>13.80.015</v>
          </cell>
          <cell r="B2421" t="str">
            <v>PISO VINILICO DE 2MM DE ESPESSURA</v>
          </cell>
          <cell r="C2421" t="str">
            <v>M2</v>
          </cell>
          <cell r="D2421">
            <v>231.79</v>
          </cell>
          <cell r="E2421">
            <v>188.44715447154471</v>
          </cell>
          <cell r="F2421" t="str">
            <v>FDE Jan/26</v>
          </cell>
        </row>
        <row r="2422">
          <cell r="A2422" t="str">
            <v>13.80.016</v>
          </cell>
          <cell r="B2422" t="str">
            <v>PISO VINILICO DE 3,2MM DE ESPESSURA</v>
          </cell>
          <cell r="C2422" t="str">
            <v>M2</v>
          </cell>
          <cell r="D2422">
            <v>321.27</v>
          </cell>
          <cell r="E2422">
            <v>261.19512195121951</v>
          </cell>
          <cell r="F2422" t="str">
            <v>FDE Jan/26</v>
          </cell>
        </row>
        <row r="2423">
          <cell r="A2423" t="str">
            <v>13.80.017</v>
          </cell>
          <cell r="B2423" t="str">
            <v>ARMAÇAO TELA  DE POLIESTER REFORÇADA COM FIBRA DE VIDRO (PRFV ) MALHA QUADRADA 15CM X 15CM DENSIDADE 0,38KG/M2  INCLUSIVE ESPAÇADOR E AMARRAÇAO  PARA PISO DE CONCRETO</v>
          </cell>
          <cell r="C2423" t="str">
            <v>M2</v>
          </cell>
          <cell r="D2423">
            <v>19.12</v>
          </cell>
          <cell r="E2423">
            <v>15.544715447154472</v>
          </cell>
          <cell r="F2423" t="str">
            <v>FDE Jan/26</v>
          </cell>
        </row>
        <row r="2424">
          <cell r="A2424" t="str">
            <v>13.80.018</v>
          </cell>
          <cell r="B2424" t="str">
            <v>REPARO COMPLETO EM GRANILITE-RASPAGEM/ESTUCAMENTO/POLIMENTO</v>
          </cell>
          <cell r="C2424" t="str">
            <v>M2</v>
          </cell>
          <cell r="D2424">
            <v>69.13</v>
          </cell>
          <cell r="E2424">
            <v>56.203252032520325</v>
          </cell>
          <cell r="F2424" t="str">
            <v>FDE Jan/26</v>
          </cell>
        </row>
        <row r="2425">
          <cell r="A2425" t="str">
            <v>13.80.021</v>
          </cell>
          <cell r="B2425" t="str">
            <v>ARGAMASSA DE REGULARIZACAO CIMENTO/AREIA 1:3 E=2,50CM</v>
          </cell>
          <cell r="C2425" t="str">
            <v>M2</v>
          </cell>
          <cell r="D2425">
            <v>46.99</v>
          </cell>
          <cell r="E2425">
            <v>38.203252032520325</v>
          </cell>
          <cell r="F2425" t="str">
            <v>FDE Jan/26</v>
          </cell>
        </row>
        <row r="2426">
          <cell r="A2426" t="str">
            <v>13.80.022</v>
          </cell>
          <cell r="B2426" t="str">
            <v>COLAGEM COM NATA DE CIMENTO E ADESIVO P/ ARGAMASSA E CHAPISCO</v>
          </cell>
          <cell r="C2426" t="str">
            <v>M2</v>
          </cell>
          <cell r="D2426">
            <v>25.86</v>
          </cell>
          <cell r="E2426">
            <v>21.024390243902438</v>
          </cell>
          <cell r="F2426" t="str">
            <v>FDE Jan/26</v>
          </cell>
        </row>
        <row r="2427">
          <cell r="A2427" t="str">
            <v>13.80.023</v>
          </cell>
          <cell r="B2427" t="str">
            <v>SOALHO DE TABUA 10X2,0CM  MACHO-FEMEA G1-C6  SOBRE VIGAMENTO 6X16CM</v>
          </cell>
          <cell r="C2427" t="str">
            <v>M2</v>
          </cell>
          <cell r="D2427">
            <v>868.7</v>
          </cell>
          <cell r="E2427">
            <v>706.26016260162601</v>
          </cell>
          <cell r="F2427" t="str">
            <v>FDE Jan/26</v>
          </cell>
        </row>
        <row r="2428">
          <cell r="A2428" t="str">
            <v>13.80.024</v>
          </cell>
          <cell r="B2428" t="str">
            <v>SOALHO DE TABUA 20X2CM MACHO-FEMEA G1-C6    SOBRE VIGAMENTO 6X16CM</v>
          </cell>
          <cell r="C2428" t="str">
            <v>M2</v>
          </cell>
          <cell r="D2428">
            <v>760.36</v>
          </cell>
          <cell r="E2428">
            <v>618.17886178861795</v>
          </cell>
          <cell r="F2428" t="str">
            <v>FDE Jan/26</v>
          </cell>
        </row>
        <row r="2429">
          <cell r="A2429" t="str">
            <v>13.80.025</v>
          </cell>
          <cell r="B2429" t="str">
            <v>REPREGAMENTO DE SOALHO DE MADEIRA</v>
          </cell>
          <cell r="C2429" t="str">
            <v>M2</v>
          </cell>
          <cell r="D2429">
            <v>7.5</v>
          </cell>
          <cell r="E2429">
            <v>6.0975609756097562</v>
          </cell>
          <cell r="F2429" t="str">
            <v>FDE Jan/26</v>
          </cell>
        </row>
        <row r="2430">
          <cell r="A2430" t="str">
            <v>13.80.026</v>
          </cell>
          <cell r="B2430" t="str">
            <v>SOALHO DE TABUA 20X2CM MACHO-FEMEA G1-C6    SOBRE VIGAMENTO 6X12CM</v>
          </cell>
          <cell r="C2430" t="str">
            <v>M2</v>
          </cell>
          <cell r="D2430">
            <v>732.58</v>
          </cell>
          <cell r="E2430">
            <v>595.59349593495938</v>
          </cell>
          <cell r="F2430" t="str">
            <v>FDE Jan/26</v>
          </cell>
        </row>
        <row r="2431">
          <cell r="A2431" t="str">
            <v>13.80.027</v>
          </cell>
          <cell r="B2431" t="str">
            <v>SOALHO DE TABUA 10X2,0CM  MACHO-FEMEA G1-C6  SOBRE VIGAMENTO 6X12CM</v>
          </cell>
          <cell r="C2431" t="str">
            <v>M2</v>
          </cell>
          <cell r="D2431">
            <v>840.92</v>
          </cell>
          <cell r="E2431">
            <v>683.67479674796743</v>
          </cell>
          <cell r="F2431" t="str">
            <v>FDE Jan/26</v>
          </cell>
        </row>
        <row r="2432">
          <cell r="A2432" t="str">
            <v>13.80.028</v>
          </cell>
          <cell r="B2432" t="str">
            <v>SOALHO DE TABUA 10X2,0CM  MACHO-FEMEA GI-C6  (SOMENTE TABUAS)</v>
          </cell>
          <cell r="C2432" t="str">
            <v>M2</v>
          </cell>
          <cell r="D2432">
            <v>736.81</v>
          </cell>
          <cell r="E2432">
            <v>599.03252032520322</v>
          </cell>
          <cell r="F2432" t="str">
            <v>FDE Jan/26</v>
          </cell>
        </row>
        <row r="2433">
          <cell r="A2433" t="str">
            <v>13.80.029</v>
          </cell>
          <cell r="B2433" t="str">
            <v>ARMAÇAO TELA  DE POLIESTER REFORÇADA COM FIBRA DE VIDRO (PRFV ) MALHA QUADRADA10CM X 10CM DENSIDADE 0,37 KG/M2  INCLUSIVE ESPAÇADOR E AMARRAÇAO</v>
          </cell>
          <cell r="C2433" t="str">
            <v>M2</v>
          </cell>
          <cell r="D2433">
            <v>25.23</v>
          </cell>
          <cell r="E2433">
            <v>20.512195121951219</v>
          </cell>
          <cell r="F2433" t="str">
            <v>FDE Jan/26</v>
          </cell>
        </row>
        <row r="2434">
          <cell r="A2434" t="str">
            <v>13.80.032</v>
          </cell>
          <cell r="B2434" t="str">
            <v>TELA Q-92 PARA PISO DE CONCRETO</v>
          </cell>
          <cell r="C2434" t="str">
            <v>M2</v>
          </cell>
          <cell r="D2434">
            <v>16.3</v>
          </cell>
          <cell r="E2434">
            <v>13.252032520325203</v>
          </cell>
          <cell r="F2434" t="str">
            <v>FDE Jan/26</v>
          </cell>
        </row>
        <row r="2435">
          <cell r="A2435" t="str">
            <v>13.80.033</v>
          </cell>
          <cell r="B2435" t="str">
            <v>TELA Q-138 E ESPAÇADOR TRELIÇADO P/PISO DE CONCRETO</v>
          </cell>
          <cell r="C2435" t="str">
            <v>M2</v>
          </cell>
          <cell r="D2435">
            <v>31.6</v>
          </cell>
          <cell r="E2435">
            <v>25.691056910569106</v>
          </cell>
          <cell r="F2435" t="str">
            <v>FDE Jan/26</v>
          </cell>
        </row>
        <row r="2436">
          <cell r="A2436" t="str">
            <v>13.80.034</v>
          </cell>
          <cell r="B2436" t="str">
            <v>PISO DE CONCRETO FCK=25MPA E=8CM DESEMPENAMENTO MECÂNICO</v>
          </cell>
          <cell r="C2436" t="str">
            <v>M2</v>
          </cell>
          <cell r="D2436">
            <v>115.76</v>
          </cell>
          <cell r="E2436">
            <v>94.113821138211392</v>
          </cell>
          <cell r="F2436" t="str">
            <v>FDE Jan/26</v>
          </cell>
        </row>
        <row r="2437">
          <cell r="A2437" t="str">
            <v>13.80.035</v>
          </cell>
          <cell r="B2437" t="str">
            <v>PISO DE CONCRETO COM FIBRA FCK=25MPA E=8CM DESEMPENAMENTO MECÂNICO</v>
          </cell>
          <cell r="C2437" t="str">
            <v>M2</v>
          </cell>
          <cell r="D2437">
            <v>118.82</v>
          </cell>
          <cell r="E2437">
            <v>96.601626016260155</v>
          </cell>
          <cell r="F2437" t="str">
            <v>FDE Jan/26</v>
          </cell>
        </row>
        <row r="2438">
          <cell r="A2438" t="str">
            <v>13.80.036</v>
          </cell>
          <cell r="B2438" t="str">
            <v>ARMAÇAO TELA  DE POLIESTER REFORÇADA COM FIBRA DE VIDRO (PRFV ) MALHA QUADRADA 10CM X 10CM DENSIDADE 0,58KG/M2  INCLUSIVE ESPAÇADOR E AMARRAÇAO  PARA PISO DE CONCRETO</v>
          </cell>
          <cell r="C2438" t="str">
            <v>M2</v>
          </cell>
          <cell r="D2438">
            <v>36.58</v>
          </cell>
          <cell r="E2438">
            <v>29.739837398373982</v>
          </cell>
          <cell r="F2438" t="str">
            <v>FDE Jan/26</v>
          </cell>
        </row>
        <row r="2439">
          <cell r="A2439" t="str">
            <v>13.80.039</v>
          </cell>
          <cell r="B2439" t="str">
            <v>ARMAÇAO TELA  DE POLIESTER REFORÇADA COM FIBRA DE VIDRO (PRFV ) MALHA QUADRADA 10CM X 10CM DENSIDADE 2,05KG/M2  INCLUSIVE ESPAÇADOR E AMARRAÇAO  PARA PISO DE CONCRETO</v>
          </cell>
          <cell r="C2439" t="str">
            <v>M2</v>
          </cell>
          <cell r="D2439">
            <v>60.14</v>
          </cell>
          <cell r="E2439">
            <v>48.894308943089435</v>
          </cell>
          <cell r="F2439" t="str">
            <v>FDE Jan/26</v>
          </cell>
        </row>
        <row r="2440">
          <cell r="A2440" t="str">
            <v>13.80.050</v>
          </cell>
          <cell r="B2440" t="str">
            <v>RODAPE DE GRANILITE EM PLACAS FORN/APLIC</v>
          </cell>
          <cell r="C2440" t="str">
            <v>M</v>
          </cell>
          <cell r="D2440">
            <v>88.81</v>
          </cell>
          <cell r="E2440">
            <v>72.203252032520325</v>
          </cell>
          <cell r="F2440" t="str">
            <v>FDE Jan/26</v>
          </cell>
        </row>
        <row r="2441">
          <cell r="A2441" t="str">
            <v>13.80.051</v>
          </cell>
          <cell r="B2441" t="str">
            <v>RODAPE DE MARMORE DE 15CM</v>
          </cell>
          <cell r="C2441" t="str">
            <v>M</v>
          </cell>
          <cell r="D2441">
            <v>187.42</v>
          </cell>
          <cell r="E2441">
            <v>152.3739837398374</v>
          </cell>
          <cell r="F2441" t="str">
            <v>FDE Jan/26</v>
          </cell>
        </row>
        <row r="2442">
          <cell r="A2442" t="str">
            <v>13.80.055</v>
          </cell>
          <cell r="B2442" t="str">
            <v>CORDAO MEIA CANA 1,5x1,5CM G1-C4</v>
          </cell>
          <cell r="C2442" t="str">
            <v>M</v>
          </cell>
          <cell r="D2442">
            <v>9.66</v>
          </cell>
          <cell r="E2442">
            <v>7.8536585365853657</v>
          </cell>
          <cell r="F2442" t="str">
            <v>FDE Jan/26</v>
          </cell>
        </row>
        <row r="2443">
          <cell r="A2443" t="str">
            <v>13.80.056</v>
          </cell>
          <cell r="B2443" t="str">
            <v>RODAPE DE MADEIRA DE 7X1,5CM G1-C4 COM CORDAO</v>
          </cell>
          <cell r="C2443" t="str">
            <v>M</v>
          </cell>
          <cell r="D2443">
            <v>41.07</v>
          </cell>
          <cell r="E2443">
            <v>33.390243902439025</v>
          </cell>
          <cell r="F2443" t="str">
            <v>FDE Jan/26</v>
          </cell>
        </row>
        <row r="2444">
          <cell r="A2444" t="str">
            <v>13.80.057</v>
          </cell>
          <cell r="B2444" t="str">
            <v>REPARO RODAPÉ EM GRANILITE RASPAGEM/ESTUCAMENTO/POLIMENTO</v>
          </cell>
          <cell r="C2444" t="str">
            <v>M</v>
          </cell>
          <cell r="D2444">
            <v>68.44</v>
          </cell>
          <cell r="E2444">
            <v>55.642276422764226</v>
          </cell>
          <cell r="F2444" t="str">
            <v>FDE Jan/26</v>
          </cell>
        </row>
        <row r="2445">
          <cell r="A2445" t="str">
            <v>13.80.060</v>
          </cell>
          <cell r="B2445" t="str">
            <v>DEGRAU DE GRANILITE</v>
          </cell>
          <cell r="C2445" t="str">
            <v>M</v>
          </cell>
          <cell r="D2445">
            <v>136.03</v>
          </cell>
          <cell r="E2445">
            <v>110.59349593495935</v>
          </cell>
          <cell r="F2445" t="str">
            <v>FDE Jan/26</v>
          </cell>
        </row>
        <row r="2446">
          <cell r="A2446" t="str">
            <v>13.80.061</v>
          </cell>
          <cell r="B2446" t="str">
            <v>DEGRAUS DE MARMORE</v>
          </cell>
          <cell r="C2446" t="str">
            <v>M</v>
          </cell>
          <cell r="D2446">
            <v>492.69</v>
          </cell>
          <cell r="E2446">
            <v>400.5609756097561</v>
          </cell>
          <cell r="F2446" t="str">
            <v>FDE Jan/26</v>
          </cell>
        </row>
        <row r="2447">
          <cell r="A2447" t="str">
            <v>13.80.062</v>
          </cell>
          <cell r="B2447" t="str">
            <v>DEGRAU VINILICO COM TESTEIRA DE BORRACHA</v>
          </cell>
          <cell r="C2447" t="str">
            <v>M</v>
          </cell>
          <cell r="D2447">
            <v>196.11</v>
          </cell>
          <cell r="E2447">
            <v>159.43902439024393</v>
          </cell>
          <cell r="F2447" t="str">
            <v>FDE Jan/26</v>
          </cell>
        </row>
        <row r="2448">
          <cell r="A2448" t="str">
            <v>13.80.065</v>
          </cell>
          <cell r="B2448" t="str">
            <v>TESTEIRA DE BORRACHA</v>
          </cell>
          <cell r="C2448" t="str">
            <v>M</v>
          </cell>
          <cell r="D2448">
            <v>33.76</v>
          </cell>
          <cell r="E2448">
            <v>27.447154471544714</v>
          </cell>
          <cell r="F2448" t="str">
            <v>FDE Jan/26</v>
          </cell>
        </row>
        <row r="2449">
          <cell r="A2449" t="str">
            <v>13.80.066</v>
          </cell>
          <cell r="B2449" t="str">
            <v>PISO BORRACHA SINT PASTILHADO PRETO ESPES 4/5MM - COLADO</v>
          </cell>
          <cell r="C2449" t="str">
            <v>M2</v>
          </cell>
          <cell r="D2449">
            <v>162.84</v>
          </cell>
          <cell r="E2449">
            <v>132.39024390243904</v>
          </cell>
          <cell r="F2449" t="str">
            <v>FDE Jan/26</v>
          </cell>
        </row>
        <row r="2450">
          <cell r="A2450" t="str">
            <v>13.80.075</v>
          </cell>
          <cell r="B2450" t="str">
            <v>ENCHIMENTO DE PISO COM ARGILA EXPANDIDA</v>
          </cell>
          <cell r="C2450" t="str">
            <v>M3</v>
          </cell>
          <cell r="D2450">
            <v>850.08</v>
          </cell>
          <cell r="E2450">
            <v>691.1219512195122</v>
          </cell>
          <cell r="F2450" t="str">
            <v>FDE Jan/26</v>
          </cell>
        </row>
        <row r="2451">
          <cell r="A2451" t="str">
            <v>13.80.099</v>
          </cell>
          <cell r="B2451" t="str">
            <v>SERVICOS EM PISOS - CONSERVACAO</v>
          </cell>
          <cell r="C2451" t="str">
            <v>MV</v>
          </cell>
          <cell r="D2451">
            <v>710.02</v>
          </cell>
          <cell r="E2451">
            <v>577.2520325203252</v>
          </cell>
          <cell r="F2451" t="str">
            <v>FDE Jan/26</v>
          </cell>
        </row>
        <row r="2452">
          <cell r="A2452" t="str">
            <v>14.01.002</v>
          </cell>
          <cell r="B2452" t="str">
            <v>VIDRO LISO COMUM INCOLOR DE 3MM</v>
          </cell>
          <cell r="C2452" t="str">
            <v>M2</v>
          </cell>
          <cell r="D2452">
            <v>150.13999999999999</v>
          </cell>
          <cell r="E2452">
            <v>122.0650406504065</v>
          </cell>
          <cell r="F2452" t="str">
            <v>FDE Jan/26</v>
          </cell>
        </row>
        <row r="2453">
          <cell r="A2453" t="str">
            <v>14.01.004</v>
          </cell>
          <cell r="B2453" t="str">
            <v>VIDRO LISO COMUM INCOLOR DE 4MM</v>
          </cell>
          <cell r="C2453" t="str">
            <v>M2</v>
          </cell>
          <cell r="D2453">
            <v>191.05</v>
          </cell>
          <cell r="E2453">
            <v>155.32520325203254</v>
          </cell>
          <cell r="F2453" t="str">
            <v>FDE Jan/26</v>
          </cell>
        </row>
        <row r="2454">
          <cell r="A2454" t="str">
            <v>14.01.006</v>
          </cell>
          <cell r="B2454" t="str">
            <v>VIDRO LISO COMUM INCOLOR DE 5MM</v>
          </cell>
          <cell r="C2454" t="str">
            <v>M2</v>
          </cell>
          <cell r="D2454">
            <v>207.9</v>
          </cell>
          <cell r="E2454">
            <v>169.02439024390245</v>
          </cell>
          <cell r="F2454" t="str">
            <v>FDE Jan/26</v>
          </cell>
        </row>
        <row r="2455">
          <cell r="A2455" t="str">
            <v>14.01.008</v>
          </cell>
          <cell r="B2455" t="str">
            <v>VIDRO LISO COMUM INCOLOR DE 6MM</v>
          </cell>
          <cell r="C2455" t="str">
            <v>M2</v>
          </cell>
          <cell r="D2455">
            <v>212.56</v>
          </cell>
          <cell r="E2455">
            <v>172.8130081300813</v>
          </cell>
          <cell r="F2455" t="str">
            <v>FDE Jan/26</v>
          </cell>
        </row>
        <row r="2456">
          <cell r="A2456" t="str">
            <v>14.01.032</v>
          </cell>
          <cell r="B2456" t="str">
            <v>VIDRO LISO FOSCO (DESPOLIDO) ESPESS 3 MM</v>
          </cell>
          <cell r="C2456" t="str">
            <v>M2</v>
          </cell>
          <cell r="D2456">
            <v>314.41000000000003</v>
          </cell>
          <cell r="E2456">
            <v>255.61788617886182</v>
          </cell>
          <cell r="F2456" t="str">
            <v>FDE Jan/26</v>
          </cell>
        </row>
        <row r="2457">
          <cell r="A2457" t="str">
            <v>14.01.035</v>
          </cell>
          <cell r="B2457" t="str">
            <v>VIDRO IMPRESSO INCOLOR (E=4MM)</v>
          </cell>
          <cell r="C2457" t="str">
            <v>M2</v>
          </cell>
          <cell r="D2457">
            <v>228.14</v>
          </cell>
          <cell r="E2457">
            <v>185.47967479674796</v>
          </cell>
          <cell r="F2457" t="str">
            <v>FDE Jan/26</v>
          </cell>
        </row>
        <row r="2458">
          <cell r="A2458" t="str">
            <v>14.01.040</v>
          </cell>
          <cell r="B2458" t="str">
            <v>VIDRO ARAMADO DE 7/8 MM</v>
          </cell>
          <cell r="C2458" t="str">
            <v>M2</v>
          </cell>
          <cell r="D2458">
            <v>702.43</v>
          </cell>
          <cell r="E2458">
            <v>571.08130081300806</v>
          </cell>
          <cell r="F2458" t="str">
            <v>FDE Jan/26</v>
          </cell>
        </row>
        <row r="2459">
          <cell r="A2459" t="str">
            <v>14.01.060</v>
          </cell>
          <cell r="B2459" t="str">
            <v>FECHAMENTO EM VIDRO LAMINADO 5+5MM INC ACESS ALUM (CX/ELEVADOR)</v>
          </cell>
          <cell r="C2459" t="str">
            <v>M2</v>
          </cell>
          <cell r="D2459">
            <v>2111.15</v>
          </cell>
          <cell r="E2459">
            <v>1716.3821138211383</v>
          </cell>
          <cell r="F2459" t="str">
            <v>FDE Jan/26</v>
          </cell>
        </row>
        <row r="2460">
          <cell r="A2460" t="str">
            <v>14.01.062</v>
          </cell>
          <cell r="B2460" t="str">
            <v>VIDRO LISO INCOLOR LAMINADO 6MM (3+3MM) COM FILME PVB INCLUSIVE GUARNIÇAO NEOPRENE   USO EXCLUSIVO PADRAO CRECHE</v>
          </cell>
          <cell r="C2460" t="str">
            <v>M2</v>
          </cell>
          <cell r="D2460">
            <v>277.60000000000002</v>
          </cell>
          <cell r="E2460">
            <v>225.69105691056913</v>
          </cell>
          <cell r="F2460" t="str">
            <v>FDE Jan/26</v>
          </cell>
        </row>
        <row r="2461">
          <cell r="A2461" t="str">
            <v>14.01.063</v>
          </cell>
          <cell r="B2461" t="str">
            <v>VIDRO  LISO INCOLOR 6MM  INCLUSIVE GUARNIÇAO NEOPRENE USO EXCLUSIVO PADRAO CRECHE</v>
          </cell>
          <cell r="C2461" t="str">
            <v>M2</v>
          </cell>
          <cell r="D2461">
            <v>180.62</v>
          </cell>
          <cell r="E2461">
            <v>146.84552845528455</v>
          </cell>
          <cell r="F2461" t="str">
            <v>FDE Jan/26</v>
          </cell>
        </row>
        <row r="2462">
          <cell r="A2462" t="str">
            <v>14.01.068</v>
          </cell>
          <cell r="B2462" t="str">
            <v>VIDRO LISO INCOLOR LAMINADO 8 MM (4+4 MM) COM FILME PVB</v>
          </cell>
          <cell r="C2462" t="str">
            <v>M2</v>
          </cell>
          <cell r="D2462">
            <v>620.42999999999995</v>
          </cell>
          <cell r="E2462">
            <v>504.41463414634143</v>
          </cell>
          <cell r="F2462" t="str">
            <v>FDE Jan/26</v>
          </cell>
        </row>
        <row r="2463">
          <cell r="A2463" t="str">
            <v>14.01.099</v>
          </cell>
          <cell r="B2463" t="str">
            <v>SERVICOS EM VIDROS</v>
          </cell>
          <cell r="C2463" t="str">
            <v>MV</v>
          </cell>
          <cell r="D2463">
            <v>710.02</v>
          </cell>
          <cell r="E2463">
            <v>577.2520325203252</v>
          </cell>
          <cell r="F2463" t="str">
            <v>FDE Jan/26</v>
          </cell>
        </row>
        <row r="2464">
          <cell r="A2464" t="str">
            <v>14.02.001</v>
          </cell>
          <cell r="B2464" t="str">
            <v>EP-01 ESPELHO</v>
          </cell>
          <cell r="C2464" t="str">
            <v>UN</v>
          </cell>
          <cell r="D2464">
            <v>609.13</v>
          </cell>
          <cell r="E2464">
            <v>495.22764227642278</v>
          </cell>
          <cell r="F2464" t="str">
            <v>FDE Jan/26</v>
          </cell>
        </row>
        <row r="2465">
          <cell r="A2465" t="str">
            <v>14.02.099</v>
          </cell>
          <cell r="B2465" t="str">
            <v>SERVICOS DE ESPELHOS</v>
          </cell>
          <cell r="C2465" t="str">
            <v>MV</v>
          </cell>
          <cell r="D2465">
            <v>710.02</v>
          </cell>
          <cell r="E2465">
            <v>577.2520325203252</v>
          </cell>
          <cell r="F2465" t="str">
            <v>FDE Jan/26</v>
          </cell>
        </row>
        <row r="2466">
          <cell r="A2466" t="str">
            <v>14.60.001</v>
          </cell>
          <cell r="B2466" t="str">
            <v>RETIRADA DE VIDRO INCLUSIVE RASPAGEM DE MASSA OU RETIRADA DE BAGUETES</v>
          </cell>
          <cell r="C2466" t="str">
            <v>M2</v>
          </cell>
          <cell r="D2466">
            <v>17.05</v>
          </cell>
          <cell r="E2466">
            <v>13.86178861788618</v>
          </cell>
          <cell r="F2466" t="str">
            <v>FDE Jan/26</v>
          </cell>
        </row>
        <row r="2467">
          <cell r="A2467" t="str">
            <v>14.60.099</v>
          </cell>
          <cell r="B2467" t="str">
            <v>RETIRADAS</v>
          </cell>
          <cell r="C2467" t="str">
            <v>MV</v>
          </cell>
          <cell r="D2467">
            <v>710.02</v>
          </cell>
          <cell r="E2467">
            <v>577.2520325203252</v>
          </cell>
          <cell r="F2467" t="str">
            <v>FDE Jan/26</v>
          </cell>
        </row>
        <row r="2468">
          <cell r="A2468" t="str">
            <v>14.70.001</v>
          </cell>
          <cell r="B2468" t="str">
            <v>RECOLOCAÇÃO DE VIDRO INCLUSIVE EMASSAMENTO OU RECOLOCACAO DE BAGUETES</v>
          </cell>
          <cell r="C2468" t="str">
            <v>M2</v>
          </cell>
          <cell r="D2468">
            <v>86.26</v>
          </cell>
          <cell r="E2468">
            <v>70.130081300813018</v>
          </cell>
          <cell r="F2468" t="str">
            <v>FDE Jan/26</v>
          </cell>
        </row>
        <row r="2469">
          <cell r="A2469" t="str">
            <v>14.70.099</v>
          </cell>
          <cell r="B2469" t="str">
            <v>RECOLOCACOES DE VIDRO</v>
          </cell>
          <cell r="C2469" t="str">
            <v>MV</v>
          </cell>
          <cell r="D2469">
            <v>710.02</v>
          </cell>
          <cell r="E2469">
            <v>577.2520325203252</v>
          </cell>
          <cell r="F2469" t="str">
            <v>FDE Jan/26</v>
          </cell>
        </row>
        <row r="2470">
          <cell r="A2470" t="str">
            <v>14.80.001</v>
          </cell>
          <cell r="B2470" t="str">
            <v>ESPELHO DE CRISTAL 6MM LAPIDADO INCLUSIVE FIXAÇÃO COM COLA ADESIVA.</v>
          </cell>
          <cell r="C2470" t="str">
            <v>M2</v>
          </cell>
          <cell r="D2470">
            <v>435.23</v>
          </cell>
          <cell r="E2470">
            <v>353.84552845528458</v>
          </cell>
          <cell r="F2470" t="str">
            <v>FDE Jan/26</v>
          </cell>
        </row>
        <row r="2471">
          <cell r="A2471" t="str">
            <v>14.80.099</v>
          </cell>
          <cell r="B2471" t="str">
            <v>SERVICOS EM VIDROS  - CONSERVACAO</v>
          </cell>
          <cell r="C2471" t="str">
            <v>MV</v>
          </cell>
          <cell r="D2471">
            <v>710.02</v>
          </cell>
          <cell r="E2471">
            <v>577.2520325203252</v>
          </cell>
          <cell r="F2471" t="str">
            <v>FDE Jan/26</v>
          </cell>
        </row>
        <row r="2472">
          <cell r="A2472" t="str">
            <v>15.01.001</v>
          </cell>
          <cell r="B2472" t="str">
            <v>OLEO EM ESTRUTURA METALICA</v>
          </cell>
          <cell r="C2472" t="str">
            <v>M2</v>
          </cell>
          <cell r="D2472">
            <v>24.12</v>
          </cell>
          <cell r="E2472">
            <v>19.609756097560975</v>
          </cell>
          <cell r="F2472" t="str">
            <v>FDE Jan/26</v>
          </cell>
        </row>
        <row r="2473">
          <cell r="A2473" t="str">
            <v>15.01.002</v>
          </cell>
          <cell r="B2473" t="str">
            <v>GRAFITE EM ESTRUTURA METALICA</v>
          </cell>
          <cell r="C2473" t="str">
            <v>M2</v>
          </cell>
          <cell r="D2473">
            <v>28.17</v>
          </cell>
          <cell r="E2473">
            <v>22.902439024390247</v>
          </cell>
          <cell r="F2473" t="str">
            <v>FDE Jan/26</v>
          </cell>
        </row>
        <row r="2474">
          <cell r="A2474" t="str">
            <v>15.01.003</v>
          </cell>
          <cell r="B2474" t="str">
            <v>PINTURA ALUMINIO EM ESTRUTURA METALICA</v>
          </cell>
          <cell r="C2474" t="str">
            <v>M2</v>
          </cell>
          <cell r="D2474">
            <v>30.56</v>
          </cell>
          <cell r="E2474">
            <v>24.845528455284551</v>
          </cell>
          <cell r="F2474" t="str">
            <v>FDE Jan/26</v>
          </cell>
        </row>
        <row r="2475">
          <cell r="A2475" t="str">
            <v>15.01.004</v>
          </cell>
          <cell r="B2475" t="str">
            <v>ESMALTE EM ESTRUTURA METALICA</v>
          </cell>
          <cell r="C2475" t="str">
            <v>M2</v>
          </cell>
          <cell r="D2475">
            <v>25.9</v>
          </cell>
          <cell r="E2475">
            <v>21.056910569105689</v>
          </cell>
          <cell r="F2475" t="str">
            <v>FDE Jan/26</v>
          </cell>
        </row>
        <row r="2476">
          <cell r="A2476" t="str">
            <v>15.01.005</v>
          </cell>
          <cell r="B2476" t="str">
            <v>PINTURA PARA ESTRUTURA DE ALUMINIO C/ TINTA ESMALTE AUTOMOTIVA</v>
          </cell>
          <cell r="C2476" t="str">
            <v>M2</v>
          </cell>
          <cell r="D2476">
            <v>33.53</v>
          </cell>
          <cell r="E2476">
            <v>27.260162601626018</v>
          </cell>
          <cell r="F2476" t="str">
            <v>FDE Jan/26</v>
          </cell>
        </row>
        <row r="2477">
          <cell r="A2477" t="str">
            <v>15.01.006</v>
          </cell>
          <cell r="B2477" t="str">
            <v>ESMALTE A BASE DE ÁGUA EM ESTRUTURA METÁLICA</v>
          </cell>
          <cell r="C2477" t="str">
            <v>M2</v>
          </cell>
          <cell r="D2477">
            <v>33.299999999999997</v>
          </cell>
          <cell r="E2477">
            <v>27.073170731707314</v>
          </cell>
          <cell r="F2477" t="str">
            <v>FDE Jan/26</v>
          </cell>
        </row>
        <row r="2478">
          <cell r="A2478" t="str">
            <v>15.01.010</v>
          </cell>
          <cell r="B2478" t="str">
            <v>OLEO SEM APAREL E EMASS PREVIOS EM ESTRUT DE MAD APARENTE (GALPOES)</v>
          </cell>
          <cell r="C2478" t="str">
            <v>M2</v>
          </cell>
          <cell r="D2478">
            <v>26.54</v>
          </cell>
          <cell r="E2478">
            <v>21.577235772357724</v>
          </cell>
          <cell r="F2478" t="str">
            <v>FDE Jan/26</v>
          </cell>
        </row>
        <row r="2479">
          <cell r="A2479" t="str">
            <v>15.01.012</v>
          </cell>
          <cell r="B2479" t="str">
            <v>ESMALTE S/APAREL EMASS PREVIOS EM ESTRUTURA DE MADEIRA APARENTES</v>
          </cell>
          <cell r="C2479" t="str">
            <v>M2</v>
          </cell>
          <cell r="D2479">
            <v>36.340000000000003</v>
          </cell>
          <cell r="E2479">
            <v>29.544715447154474</v>
          </cell>
          <cell r="F2479" t="str">
            <v>FDE Jan/26</v>
          </cell>
        </row>
        <row r="2480">
          <cell r="A2480" t="str">
            <v>15.01.013</v>
          </cell>
          <cell r="B2480" t="str">
            <v>ESMALTE A BASE DE ÁGUA SEM APARELHAMENTO E EMASSAMENTO PRÉVIOS EM ESTRUTURA DE MADEIRA</v>
          </cell>
          <cell r="C2480" t="str">
            <v>M2</v>
          </cell>
          <cell r="D2480">
            <v>35.71</v>
          </cell>
          <cell r="E2480">
            <v>29.032520325203254</v>
          </cell>
          <cell r="F2480" t="str">
            <v>FDE Jan/26</v>
          </cell>
        </row>
        <row r="2481">
          <cell r="A2481" t="str">
            <v>15.01.014</v>
          </cell>
          <cell r="B2481" t="str">
            <v>APLICAÇAO DE IMUNIZANTE CUPINICIDA EM MADEIRA.</v>
          </cell>
          <cell r="C2481" t="str">
            <v>M2</v>
          </cell>
          <cell r="D2481">
            <v>19.579999999999998</v>
          </cell>
          <cell r="E2481">
            <v>15.918699186991869</v>
          </cell>
          <cell r="F2481" t="str">
            <v>FDE Jan/26</v>
          </cell>
        </row>
        <row r="2482">
          <cell r="A2482" t="str">
            <v>15.01.015</v>
          </cell>
          <cell r="B2482" t="str">
            <v>VERNIZ SEM APARELHAMENTO E EMAS PREVIOS EM ESTRUT DE MADEIRA APARENTE</v>
          </cell>
          <cell r="C2482" t="str">
            <v>M2</v>
          </cell>
          <cell r="D2482">
            <v>28.76</v>
          </cell>
          <cell r="E2482">
            <v>23.382113821138212</v>
          </cell>
          <cell r="F2482" t="str">
            <v>FDE Jan/26</v>
          </cell>
        </row>
        <row r="2483">
          <cell r="A2483" t="str">
            <v>15.01.029</v>
          </cell>
          <cell r="B2483" t="str">
            <v>SERVIÇO GALVANIZACAO A FOGO - ESTRUTURAS</v>
          </cell>
          <cell r="C2483" t="str">
            <v>KG</v>
          </cell>
          <cell r="D2483">
            <v>6.86</v>
          </cell>
          <cell r="E2483">
            <v>5.5772357723577235</v>
          </cell>
          <cell r="F2483" t="str">
            <v>FDE Jan/26</v>
          </cell>
        </row>
        <row r="2484">
          <cell r="A2484" t="str">
            <v>15.01.032</v>
          </cell>
          <cell r="B2484" t="str">
            <v>PRIMER P/ GALVANIZADOS (GALVITE/SIMILAR) - ESTRUTURAS</v>
          </cell>
          <cell r="C2484" t="str">
            <v>M2</v>
          </cell>
          <cell r="D2484">
            <v>19.920000000000002</v>
          </cell>
          <cell r="E2484">
            <v>16.195121951219512</v>
          </cell>
          <cell r="F2484" t="str">
            <v>FDE Jan/26</v>
          </cell>
        </row>
        <row r="2485">
          <cell r="A2485" t="str">
            <v>15.01.035</v>
          </cell>
          <cell r="B2485" t="str">
            <v>FUNDO ANTI-OXIDANTE EM ESTRUTURAS</v>
          </cell>
          <cell r="C2485" t="str">
            <v>M2</v>
          </cell>
          <cell r="D2485">
            <v>22.58</v>
          </cell>
          <cell r="E2485">
            <v>18.35772357723577</v>
          </cell>
          <cell r="F2485" t="str">
            <v>FDE Jan/26</v>
          </cell>
        </row>
        <row r="2486">
          <cell r="A2486" t="str">
            <v>15.01.099</v>
          </cell>
          <cell r="B2486" t="str">
            <v>PINTURAS EM ESTRUTURAS</v>
          </cell>
          <cell r="C2486" t="str">
            <v>MV</v>
          </cell>
          <cell r="D2486">
            <v>710.02</v>
          </cell>
          <cell r="E2486">
            <v>577.2520325203252</v>
          </cell>
          <cell r="F2486" t="str">
            <v>FDE Jan/26</v>
          </cell>
        </row>
        <row r="2487">
          <cell r="A2487" t="str">
            <v>15.02.003</v>
          </cell>
          <cell r="B2487" t="str">
            <v>MASSA NIVELADORA PARA INTERIOR</v>
          </cell>
          <cell r="C2487" t="str">
            <v>M2</v>
          </cell>
          <cell r="D2487">
            <v>34.93</v>
          </cell>
          <cell r="E2487">
            <v>28.398373983739837</v>
          </cell>
          <cell r="F2487" t="str">
            <v>FDE Jan/26</v>
          </cell>
        </row>
        <row r="2488">
          <cell r="A2488" t="str">
            <v>15.02.005</v>
          </cell>
          <cell r="B2488" t="str">
            <v>TINTA LATEX ECONOMICA</v>
          </cell>
          <cell r="C2488" t="str">
            <v>M2</v>
          </cell>
          <cell r="D2488">
            <v>45.35</v>
          </cell>
          <cell r="E2488">
            <v>36.869918699186996</v>
          </cell>
          <cell r="F2488" t="str">
            <v>FDE Jan/26</v>
          </cell>
        </row>
        <row r="2489">
          <cell r="A2489" t="str">
            <v>15.02.006</v>
          </cell>
          <cell r="B2489" t="str">
            <v>LATEX COM MASSA NIVELADORA PARA INTERIOR</v>
          </cell>
          <cell r="C2489" t="str">
            <v>M2</v>
          </cell>
          <cell r="D2489">
            <v>65.89</v>
          </cell>
          <cell r="E2489">
            <v>53.569105691056912</v>
          </cell>
          <cell r="F2489" t="str">
            <v>FDE Jan/26</v>
          </cell>
        </row>
        <row r="2490">
          <cell r="A2490" t="str">
            <v>15.02.007</v>
          </cell>
          <cell r="B2490" t="str">
            <v>FUNDO SELADOR ACRILICO (UMA DEMAO)</v>
          </cell>
          <cell r="C2490" t="str">
            <v>M2</v>
          </cell>
          <cell r="D2490">
            <v>7.53</v>
          </cell>
          <cell r="E2490">
            <v>6.1219512195121952</v>
          </cell>
          <cell r="F2490" t="str">
            <v>FDE Jan/26</v>
          </cell>
        </row>
        <row r="2491">
          <cell r="A2491" t="str">
            <v>15.02.008</v>
          </cell>
          <cell r="B2491" t="str">
            <v>TINTA A BASE AGUA COM PRINCIPIO ATIVO CONTROLE CONTRA INSETOS APLICADA EM PAREDE  (DUAS DEMAOS)</v>
          </cell>
          <cell r="C2491" t="str">
            <v>M2</v>
          </cell>
          <cell r="D2491">
            <v>58.18</v>
          </cell>
          <cell r="E2491">
            <v>47.300813008130085</v>
          </cell>
          <cell r="F2491" t="str">
            <v>FDE Jan/26</v>
          </cell>
        </row>
        <row r="2492">
          <cell r="A2492" t="str">
            <v>15.02.010</v>
          </cell>
          <cell r="B2492" t="str">
            <v>TINTA LATEX ECONOMICA EM ELEMENTO VAZADO</v>
          </cell>
          <cell r="C2492" t="str">
            <v>M2</v>
          </cell>
          <cell r="D2492">
            <v>45.35</v>
          </cell>
          <cell r="E2492">
            <v>36.869918699186996</v>
          </cell>
          <cell r="F2492" t="str">
            <v>FDE Jan/26</v>
          </cell>
        </row>
        <row r="2493">
          <cell r="A2493" t="str">
            <v>15.02.014</v>
          </cell>
          <cell r="B2493" t="str">
            <v>OLEO COM MASSA NIVELADORA</v>
          </cell>
          <cell r="C2493" t="str">
            <v>M2</v>
          </cell>
          <cell r="D2493">
            <v>66.650000000000006</v>
          </cell>
          <cell r="E2493">
            <v>54.186991869918707</v>
          </cell>
          <cell r="F2493" t="str">
            <v>FDE Jan/26</v>
          </cell>
        </row>
        <row r="2494">
          <cell r="A2494" t="str">
            <v>15.02.015</v>
          </cell>
          <cell r="B2494" t="str">
            <v>OLEO</v>
          </cell>
          <cell r="C2494" t="str">
            <v>M2</v>
          </cell>
          <cell r="D2494">
            <v>42.33</v>
          </cell>
          <cell r="E2494">
            <v>34.414634146341463</v>
          </cell>
          <cell r="F2494" t="str">
            <v>FDE Jan/26</v>
          </cell>
        </row>
        <row r="2495">
          <cell r="A2495" t="str">
            <v>15.02.018</v>
          </cell>
          <cell r="B2495" t="str">
            <v>ESMALTE A BASE DE AGUA</v>
          </cell>
          <cell r="C2495" t="str">
            <v>M2</v>
          </cell>
          <cell r="D2495">
            <v>50.46</v>
          </cell>
          <cell r="E2495">
            <v>41.024390243902438</v>
          </cell>
          <cell r="F2495" t="str">
            <v>FDE Jan/26</v>
          </cell>
        </row>
        <row r="2496">
          <cell r="A2496" t="str">
            <v>15.02.019</v>
          </cell>
          <cell r="B2496" t="str">
            <v>ESMALTE</v>
          </cell>
          <cell r="C2496" t="str">
            <v>M2</v>
          </cell>
          <cell r="D2496">
            <v>45.29</v>
          </cell>
          <cell r="E2496">
            <v>36.821138211382113</v>
          </cell>
          <cell r="F2496" t="str">
            <v>FDE Jan/26</v>
          </cell>
        </row>
        <row r="2497">
          <cell r="A2497" t="str">
            <v>15.02.020</v>
          </cell>
          <cell r="B2497" t="str">
            <v>MASSA NIVELADORA PARA INTERIOR (AREAS MOLHADAS)</v>
          </cell>
          <cell r="C2497" t="str">
            <v>M2</v>
          </cell>
          <cell r="D2497">
            <v>36.31</v>
          </cell>
          <cell r="E2497">
            <v>29.520325203252035</v>
          </cell>
          <cell r="F2497" t="str">
            <v>FDE Jan/26</v>
          </cell>
        </row>
        <row r="2498">
          <cell r="A2498" t="str">
            <v>15.02.025</v>
          </cell>
          <cell r="B2498" t="str">
            <v>TINTA LATEX STANDARD</v>
          </cell>
          <cell r="C2498" t="str">
            <v>M2</v>
          </cell>
          <cell r="D2498">
            <v>47.4</v>
          </cell>
          <cell r="E2498">
            <v>38.536585365853661</v>
          </cell>
          <cell r="F2498" t="str">
            <v>FDE Jan/26</v>
          </cell>
        </row>
        <row r="2499">
          <cell r="A2499" t="str">
            <v>15.02.026</v>
          </cell>
          <cell r="B2499" t="str">
            <v>TINTA LATEX STANDARD COM MASSA NIVELADORA</v>
          </cell>
          <cell r="C2499" t="str">
            <v>M2</v>
          </cell>
          <cell r="D2499">
            <v>60.96</v>
          </cell>
          <cell r="E2499">
            <v>49.560975609756099</v>
          </cell>
          <cell r="F2499" t="str">
            <v>FDE Jan/26</v>
          </cell>
        </row>
        <row r="2500">
          <cell r="A2500" t="str">
            <v>15.02.028</v>
          </cell>
          <cell r="B2500" t="str">
            <v>TINTA A BASE AGUA COM PRINCIPIO ATIVO CONTROLE CONTRA INSETOS
APLICADO EM FORRO  (DUAS DEMAOS)</v>
          </cell>
          <cell r="C2500" t="str">
            <v>M2</v>
          </cell>
          <cell r="D2500">
            <v>64.45</v>
          </cell>
          <cell r="E2500">
            <v>52.398373983739837</v>
          </cell>
          <cell r="F2500" t="str">
            <v>FDE Jan/26</v>
          </cell>
        </row>
        <row r="2501">
          <cell r="A2501" t="str">
            <v>15.02.040</v>
          </cell>
          <cell r="B2501" t="str">
            <v>VERNIZ RETARDANTE DE CHAMA APLICADO EM SUPERFICIE DE MADEIRA ACABAMENTO TRANSPARENTE COM DUAS DEMÃOS</v>
          </cell>
          <cell r="C2501" t="str">
            <v>M2</v>
          </cell>
          <cell r="D2501">
            <v>110.51</v>
          </cell>
          <cell r="E2501">
            <v>89.845528455284551</v>
          </cell>
          <cell r="F2501" t="str">
            <v>FDE Jan/26</v>
          </cell>
        </row>
        <row r="2502">
          <cell r="A2502" t="str">
            <v>15.02.041</v>
          </cell>
          <cell r="B2502" t="str">
            <v>VERNIZ SELANTE RESISTENTE À ABRASÃO APLICADO SOBRE VERNIZ RETARDANTE EM SUPERFICIE DE MADEIRA ACABAMENTO TRANSPARENTE COM DUAS DEMÃOS</v>
          </cell>
          <cell r="C2502" t="str">
            <v>M2</v>
          </cell>
          <cell r="D2502">
            <v>27.3</v>
          </cell>
          <cell r="E2502">
            <v>22.195121951219512</v>
          </cell>
          <cell r="F2502" t="str">
            <v>FDE Jan/26</v>
          </cell>
        </row>
        <row r="2503">
          <cell r="A2503" t="str">
            <v>15.02.050</v>
          </cell>
          <cell r="B2503" t="str">
            <v>OLEO EM FORRO DE MADEIRA</v>
          </cell>
          <cell r="C2503" t="str">
            <v>M2</v>
          </cell>
          <cell r="D2503">
            <v>56.62</v>
          </cell>
          <cell r="E2503">
            <v>46.032520325203251</v>
          </cell>
          <cell r="F2503" t="str">
            <v>FDE Jan/26</v>
          </cell>
        </row>
        <row r="2504">
          <cell r="A2504" t="str">
            <v>15.02.052</v>
          </cell>
          <cell r="B2504" t="str">
            <v>ESMALTE EM FORRO DE MADEIRA</v>
          </cell>
          <cell r="C2504" t="str">
            <v>M2</v>
          </cell>
          <cell r="D2504">
            <v>58.99</v>
          </cell>
          <cell r="E2504">
            <v>47.959349593495936</v>
          </cell>
          <cell r="F2504" t="str">
            <v>FDE Jan/26</v>
          </cell>
        </row>
        <row r="2505">
          <cell r="A2505" t="str">
            <v>15.02.053</v>
          </cell>
          <cell r="B2505" t="str">
            <v>ESMALTE A BASE DE AGUA EM FORRO DE MADEIRA</v>
          </cell>
          <cell r="C2505" t="str">
            <v>M2</v>
          </cell>
          <cell r="D2505">
            <v>57.55</v>
          </cell>
          <cell r="E2505">
            <v>46.788617886178862</v>
          </cell>
          <cell r="F2505" t="str">
            <v>FDE Jan/26</v>
          </cell>
        </row>
        <row r="2506">
          <cell r="A2506" t="str">
            <v>15.02.055</v>
          </cell>
          <cell r="B2506" t="str">
            <v>ENVERNIZAMENTO EM FORRO DE MADEIRA</v>
          </cell>
          <cell r="C2506" t="str">
            <v>M2</v>
          </cell>
          <cell r="D2506">
            <v>36.42</v>
          </cell>
          <cell r="E2506">
            <v>29.609756097560979</v>
          </cell>
          <cell r="F2506" t="str">
            <v>FDE Jan/26</v>
          </cell>
        </row>
        <row r="2507">
          <cell r="A2507" t="str">
            <v>15.02.061</v>
          </cell>
          <cell r="B2507" t="str">
            <v>TINTA LATEX STANDARD EM SUPERFICIE DE GESSO</v>
          </cell>
          <cell r="C2507" t="str">
            <v>M2</v>
          </cell>
          <cell r="D2507">
            <v>37.299999999999997</v>
          </cell>
          <cell r="E2507">
            <v>30.325203252032519</v>
          </cell>
          <cell r="F2507" t="str">
            <v>FDE Jan/26</v>
          </cell>
        </row>
        <row r="2508">
          <cell r="A2508" t="str">
            <v>15.02.062</v>
          </cell>
          <cell r="B2508" t="str">
            <v>TINTA LATEX ECONOMICA EM SUPERFICIE DE GESSO</v>
          </cell>
          <cell r="C2508" t="str">
            <v>M2</v>
          </cell>
          <cell r="D2508">
            <v>35.25</v>
          </cell>
          <cell r="E2508">
            <v>28.658536585365855</v>
          </cell>
          <cell r="F2508" t="str">
            <v>FDE Jan/26</v>
          </cell>
        </row>
        <row r="2509">
          <cell r="A2509" t="str">
            <v>15.02.080</v>
          </cell>
          <cell r="B2509" t="str">
            <v>TINTA LATEX PARA PISO</v>
          </cell>
          <cell r="C2509" t="str">
            <v>M2</v>
          </cell>
          <cell r="D2509">
            <v>37.200000000000003</v>
          </cell>
          <cell r="E2509">
            <v>30.243902439024392</v>
          </cell>
          <cell r="F2509" t="str">
            <v>FDE Jan/26</v>
          </cell>
        </row>
        <row r="2510">
          <cell r="A2510" t="str">
            <v>15.02.099</v>
          </cell>
          <cell r="B2510" t="str">
            <v>PINTURAS EM FORROS/PAREDES INTERNAS</v>
          </cell>
          <cell r="C2510" t="str">
            <v>MV</v>
          </cell>
          <cell r="D2510">
            <v>710.02</v>
          </cell>
          <cell r="E2510">
            <v>577.2520325203252</v>
          </cell>
          <cell r="F2510" t="str">
            <v>FDE Jan/26</v>
          </cell>
        </row>
        <row r="2511">
          <cell r="A2511" t="str">
            <v>15.03.002</v>
          </cell>
          <cell r="B2511" t="str">
            <v>MASSA NIVELADORA A BASE DE AGUA EM ESQUADRIAS DE MADEIRA</v>
          </cell>
          <cell r="C2511" t="str">
            <v>M2</v>
          </cell>
          <cell r="D2511">
            <v>35.270000000000003</v>
          </cell>
          <cell r="E2511">
            <v>28.674796747967484</v>
          </cell>
          <cell r="F2511" t="str">
            <v>FDE Jan/26</v>
          </cell>
        </row>
        <row r="2512">
          <cell r="A2512" t="str">
            <v>15.03.003</v>
          </cell>
          <cell r="B2512" t="str">
            <v>ÓLEO SEM MASSA NIVELADORA EM ESQUADRIAS DE MADEIRA</v>
          </cell>
          <cell r="C2512" t="str">
            <v>M2</v>
          </cell>
          <cell r="D2512">
            <v>39.369999999999997</v>
          </cell>
          <cell r="E2512">
            <v>32.008130081300813</v>
          </cell>
          <cell r="F2512" t="str">
            <v>FDE Jan/26</v>
          </cell>
        </row>
        <row r="2513">
          <cell r="A2513" t="str">
            <v>15.03.005</v>
          </cell>
          <cell r="B2513" t="str">
            <v>OLEO EM MADEIRA SEM APARELHAMENTO E EMASS PREVIOS (PORTOES-CERCAS)</v>
          </cell>
          <cell r="C2513" t="str">
            <v>M2</v>
          </cell>
          <cell r="D2513">
            <v>37.479999999999997</v>
          </cell>
          <cell r="E2513">
            <v>30.471544715447152</v>
          </cell>
          <cell r="F2513" t="str">
            <v>FDE Jan/26</v>
          </cell>
        </row>
        <row r="2514">
          <cell r="A2514" t="str">
            <v>15.03.006</v>
          </cell>
          <cell r="B2514" t="str">
            <v>ESMALTE SEM MASSA NIVELADORA EM ESQUADRIAS DE MADEIRA</v>
          </cell>
          <cell r="C2514" t="str">
            <v>M2</v>
          </cell>
          <cell r="D2514">
            <v>48.98</v>
          </cell>
          <cell r="E2514">
            <v>39.821138211382113</v>
          </cell>
          <cell r="F2514" t="str">
            <v>FDE Jan/26</v>
          </cell>
        </row>
        <row r="2515">
          <cell r="A2515" t="str">
            <v>15.03.008</v>
          </cell>
          <cell r="B2515" t="str">
            <v>OLEO COM MASSA NIVELADORA EM ESQUADRIAS DE MADEIRA</v>
          </cell>
          <cell r="C2515" t="str">
            <v>M2</v>
          </cell>
          <cell r="D2515">
            <v>81.89</v>
          </cell>
          <cell r="E2515">
            <v>66.577235772357724</v>
          </cell>
          <cell r="F2515" t="str">
            <v>FDE Jan/26</v>
          </cell>
        </row>
        <row r="2516">
          <cell r="A2516" t="str">
            <v>15.03.009</v>
          </cell>
          <cell r="B2516" t="str">
            <v>ESMALTE EM CERCAS PORTOES E GRADIS</v>
          </cell>
          <cell r="C2516" t="str">
            <v>M2</v>
          </cell>
          <cell r="D2516">
            <v>18.09</v>
          </cell>
          <cell r="E2516">
            <v>14.707317073170731</v>
          </cell>
          <cell r="F2516" t="str">
            <v>FDE Jan/26</v>
          </cell>
        </row>
        <row r="2517">
          <cell r="A2517" t="str">
            <v>15.03.010</v>
          </cell>
          <cell r="B2517" t="str">
            <v>VERNIZ PLASTICO BASE POLIURET EM ESQUADRIAS E PECAS MADEIRA EXTERNA</v>
          </cell>
          <cell r="C2517" t="str">
            <v>M2</v>
          </cell>
          <cell r="D2517">
            <v>39.6</v>
          </cell>
          <cell r="E2517">
            <v>32.195121951219512</v>
          </cell>
          <cell r="F2517" t="str">
            <v>FDE Jan/26</v>
          </cell>
        </row>
        <row r="2518">
          <cell r="A2518" t="str">
            <v>15.03.011</v>
          </cell>
          <cell r="B2518" t="str">
            <v>ESMALTE COM MASSA NIVELADORA EM ESQUADRIAS DE MADEIRA</v>
          </cell>
          <cell r="C2518" t="str">
            <v>M2</v>
          </cell>
          <cell r="D2518">
            <v>84.26</v>
          </cell>
          <cell r="E2518">
            <v>68.504065040650417</v>
          </cell>
          <cell r="F2518" t="str">
            <v>FDE Jan/26</v>
          </cell>
        </row>
        <row r="2519">
          <cell r="A2519" t="str">
            <v>15.03.012</v>
          </cell>
          <cell r="B2519" t="str">
            <v>ENVERNIZAMENTO EM ESQUADRIAS DE MADEIRA</v>
          </cell>
          <cell r="C2519" t="str">
            <v>M2</v>
          </cell>
          <cell r="D2519">
            <v>36.42</v>
          </cell>
          <cell r="E2519">
            <v>29.609756097560979</v>
          </cell>
          <cell r="F2519" t="str">
            <v>FDE Jan/26</v>
          </cell>
        </row>
        <row r="2520">
          <cell r="A2520" t="str">
            <v>15.03.020</v>
          </cell>
          <cell r="B2520" t="str">
            <v>OLEO EM ESQUADRIAS DE FERRO</v>
          </cell>
          <cell r="C2520" t="str">
            <v>M2</v>
          </cell>
          <cell r="D2520">
            <v>42.77</v>
          </cell>
          <cell r="E2520">
            <v>34.772357723577237</v>
          </cell>
          <cell r="F2520" t="str">
            <v>FDE Jan/26</v>
          </cell>
        </row>
        <row r="2521">
          <cell r="A2521" t="str">
            <v>15.03.021</v>
          </cell>
          <cell r="B2521" t="str">
            <v>ESMALTE EM ESQUADRIAS DE FERRO</v>
          </cell>
          <cell r="C2521" t="str">
            <v>M2</v>
          </cell>
          <cell r="D2521">
            <v>45.73</v>
          </cell>
          <cell r="E2521">
            <v>37.178861788617887</v>
          </cell>
          <cell r="F2521" t="str">
            <v>FDE Jan/26</v>
          </cell>
        </row>
        <row r="2522">
          <cell r="A2522" t="str">
            <v>15.03.022</v>
          </cell>
          <cell r="B2522" t="str">
            <v>GRAFITE EM ESQUADRIAS DE FERRO</v>
          </cell>
          <cell r="C2522" t="str">
            <v>M2</v>
          </cell>
          <cell r="D2522">
            <v>49.52</v>
          </cell>
          <cell r="E2522">
            <v>40.260162601626021</v>
          </cell>
          <cell r="F2522" t="str">
            <v>FDE Jan/26</v>
          </cell>
        </row>
        <row r="2523">
          <cell r="A2523" t="str">
            <v>15.03.024</v>
          </cell>
          <cell r="B2523" t="str">
            <v>PINTURA ALUMINIO EM ESQUADRIAS DE FERRO</v>
          </cell>
          <cell r="C2523" t="str">
            <v>M2</v>
          </cell>
          <cell r="D2523">
            <v>53.5</v>
          </cell>
          <cell r="E2523">
            <v>43.495934959349597</v>
          </cell>
          <cell r="F2523" t="str">
            <v>FDE Jan/26</v>
          </cell>
        </row>
        <row r="2524">
          <cell r="A2524" t="str">
            <v>15.03.025</v>
          </cell>
          <cell r="B2524" t="str">
            <v>ESMALTE A BASE DE AGUA SEM MASSA NIVELADORA EM ESQUADRIAS DE MADEIRA</v>
          </cell>
          <cell r="C2524" t="str">
            <v>M2</v>
          </cell>
          <cell r="D2524">
            <v>50.06</v>
          </cell>
          <cell r="E2524">
            <v>40.699186991869922</v>
          </cell>
          <cell r="F2524" t="str">
            <v>FDE Jan/26</v>
          </cell>
        </row>
        <row r="2525">
          <cell r="A2525" t="str">
            <v>15.03.026</v>
          </cell>
          <cell r="B2525" t="str">
            <v>ESMALTE A BASE DE AGUA COM MASSA NIVELADORA EM ESQUADRIAS DE MADEIRA</v>
          </cell>
          <cell r="C2525" t="str">
            <v>M2</v>
          </cell>
          <cell r="D2525">
            <v>85.34</v>
          </cell>
          <cell r="E2525">
            <v>69.382113821138219</v>
          </cell>
          <cell r="F2525" t="str">
            <v>FDE Jan/26</v>
          </cell>
        </row>
        <row r="2526">
          <cell r="A2526" t="str">
            <v>15.03.027</v>
          </cell>
          <cell r="B2526" t="str">
            <v>ESMALTE A BASE DE AGUA EM CERCAS, PORTÕES E GRADIS</v>
          </cell>
          <cell r="C2526" t="str">
            <v>M2</v>
          </cell>
          <cell r="D2526">
            <v>25.49</v>
          </cell>
          <cell r="E2526">
            <v>20.723577235772357</v>
          </cell>
          <cell r="F2526" t="str">
            <v>FDE Jan/26</v>
          </cell>
        </row>
        <row r="2527">
          <cell r="A2527" t="str">
            <v>15.03.028</v>
          </cell>
          <cell r="B2527" t="str">
            <v>ESMALTE A BASE DE AGUA EM ESQUADRIAS DE FERRO</v>
          </cell>
          <cell r="C2527" t="str">
            <v>M2</v>
          </cell>
          <cell r="D2527">
            <v>58.06</v>
          </cell>
          <cell r="E2527">
            <v>47.203252032520325</v>
          </cell>
          <cell r="F2527" t="str">
            <v>FDE Jan/26</v>
          </cell>
        </row>
        <row r="2528">
          <cell r="A2528" t="str">
            <v>15.03.029</v>
          </cell>
          <cell r="B2528" t="str">
            <v>SERVIÇO GALVANIZACAO A FOGO -  ESQUADRIAS.</v>
          </cell>
          <cell r="C2528" t="str">
            <v>KG</v>
          </cell>
          <cell r="D2528">
            <v>6.86</v>
          </cell>
          <cell r="E2528">
            <v>5.5772357723577235</v>
          </cell>
          <cell r="F2528" t="str">
            <v>FDE Jan/26</v>
          </cell>
        </row>
        <row r="2529">
          <cell r="A2529" t="str">
            <v>15.03.032</v>
          </cell>
          <cell r="B2529" t="str">
            <v>PRIMER P/ GALVANIZADOS (GALVIT/SIMILAR) - ESQUADRIAS</v>
          </cell>
          <cell r="C2529" t="str">
            <v>M2</v>
          </cell>
          <cell r="D2529">
            <v>48.28</v>
          </cell>
          <cell r="E2529">
            <v>39.252032520325201</v>
          </cell>
          <cell r="F2529" t="str">
            <v>FDE Jan/26</v>
          </cell>
        </row>
        <row r="2530">
          <cell r="A2530" t="str">
            <v>15.03.035</v>
          </cell>
          <cell r="B2530" t="str">
            <v>FUNDO ANTI-OXIDANTE EM ESQUADRIAS</v>
          </cell>
          <cell r="C2530" t="str">
            <v>M2</v>
          </cell>
          <cell r="D2530">
            <v>51.86</v>
          </cell>
          <cell r="E2530">
            <v>42.162601626016261</v>
          </cell>
          <cell r="F2530" t="str">
            <v>FDE Jan/26</v>
          </cell>
        </row>
        <row r="2531">
          <cell r="A2531" t="str">
            <v>15.03.040</v>
          </cell>
          <cell r="B2531" t="str">
            <v>OLEO EM RODAPES, BAGUETES E MOLDURAS DE MADEIRA</v>
          </cell>
          <cell r="C2531" t="str">
            <v>M</v>
          </cell>
          <cell r="D2531">
            <v>5.94</v>
          </cell>
          <cell r="E2531">
            <v>4.8292682926829276</v>
          </cell>
          <cell r="F2531" t="str">
            <v>FDE Jan/26</v>
          </cell>
        </row>
        <row r="2532">
          <cell r="A2532" t="str">
            <v>15.03.041</v>
          </cell>
          <cell r="B2532" t="str">
            <v>ESMALTE EM RODAPES, BAGUETES E MOLDURAS DE MADEIRA</v>
          </cell>
          <cell r="C2532" t="str">
            <v>M</v>
          </cell>
          <cell r="D2532">
            <v>11.17</v>
          </cell>
          <cell r="E2532">
            <v>9.0813008130081307</v>
          </cell>
          <cell r="F2532" t="str">
            <v>FDE Jan/26</v>
          </cell>
        </row>
        <row r="2533">
          <cell r="A2533" t="str">
            <v>15.03.042</v>
          </cell>
          <cell r="B2533" t="str">
            <v>ESMALTE A BASE DE AGUA EM RODAPES BAGUETES E MOLDURAS DE MADEIRA</v>
          </cell>
          <cell r="C2533" t="str">
            <v>M</v>
          </cell>
          <cell r="D2533">
            <v>10.84</v>
          </cell>
          <cell r="E2533">
            <v>8.8130081300813004</v>
          </cell>
          <cell r="F2533" t="str">
            <v>FDE Jan/26</v>
          </cell>
        </row>
        <row r="2534">
          <cell r="A2534" t="str">
            <v>15.03.050</v>
          </cell>
          <cell r="B2534" t="str">
            <v>ENVERNIZAMENTO DE RODAPES,BAGUETES OU MOLDURAS DE MADEIRA</v>
          </cell>
          <cell r="C2534" t="str">
            <v>M</v>
          </cell>
          <cell r="D2534">
            <v>6.43</v>
          </cell>
          <cell r="E2534">
            <v>5.2276422764227641</v>
          </cell>
          <cell r="F2534" t="str">
            <v>FDE Jan/26</v>
          </cell>
        </row>
        <row r="2535">
          <cell r="A2535" t="str">
            <v>15.03.060</v>
          </cell>
          <cell r="B2535" t="str">
            <v>FACE EXTERNA DE CALHAS/CONDUTORES COM TINTA SINTETICA (ESMALTE)</v>
          </cell>
          <cell r="C2535" t="str">
            <v>M</v>
          </cell>
          <cell r="D2535">
            <v>21.13</v>
          </cell>
          <cell r="E2535">
            <v>17.178861788617887</v>
          </cell>
          <cell r="F2535" t="str">
            <v>FDE Jan/26</v>
          </cell>
        </row>
        <row r="2536">
          <cell r="A2536" t="str">
            <v>15.03.061</v>
          </cell>
          <cell r="B2536" t="str">
            <v>FACE INTERNA DE CALHAS COM TINTA BETUMINOSA</v>
          </cell>
          <cell r="C2536" t="str">
            <v>M</v>
          </cell>
          <cell r="D2536">
            <v>13.19</v>
          </cell>
          <cell r="E2536">
            <v>10.723577235772357</v>
          </cell>
          <cell r="F2536" t="str">
            <v>FDE Jan/26</v>
          </cell>
        </row>
        <row r="2537">
          <cell r="A2537" t="str">
            <v>15.03.062</v>
          </cell>
          <cell r="B2537" t="str">
            <v>FACE APARENTE DE RUFOS/RINCOES COM TINTA BETUMINOSA</v>
          </cell>
          <cell r="C2537" t="str">
            <v>M</v>
          </cell>
          <cell r="D2537">
            <v>13.19</v>
          </cell>
          <cell r="E2537">
            <v>10.723577235772357</v>
          </cell>
          <cell r="F2537" t="str">
            <v>FDE Jan/26</v>
          </cell>
        </row>
        <row r="2538">
          <cell r="A2538" t="str">
            <v>15.03.063</v>
          </cell>
          <cell r="B2538" t="str">
            <v>FACE EXTERNA DE CALHAS/CONDUTORES COM TINTA A OLEO</v>
          </cell>
          <cell r="C2538" t="str">
            <v>M</v>
          </cell>
          <cell r="D2538">
            <v>19.95</v>
          </cell>
          <cell r="E2538">
            <v>16.219512195121951</v>
          </cell>
          <cell r="F2538" t="str">
            <v>FDE Jan/26</v>
          </cell>
        </row>
        <row r="2539">
          <cell r="A2539" t="str">
            <v>15.03.064</v>
          </cell>
          <cell r="B2539" t="str">
            <v>FACE EXTERNA DE CALHAS/CONDUTORES COM ESMALTE A BASE DE AGUA</v>
          </cell>
          <cell r="C2539" t="str">
            <v>M</v>
          </cell>
          <cell r="D2539">
            <v>21.55</v>
          </cell>
          <cell r="E2539">
            <v>17.520325203252032</v>
          </cell>
          <cell r="F2539" t="str">
            <v>FDE Jan/26</v>
          </cell>
        </row>
        <row r="2540">
          <cell r="A2540" t="str">
            <v>15.03.068</v>
          </cell>
          <cell r="B2540" t="str">
            <v>PINTURA DUAS DEMÃOS ESMALTE FACE APARENTE DE TUBULAÇÃO Ø 3/4"</v>
          </cell>
          <cell r="C2540" t="str">
            <v>M</v>
          </cell>
          <cell r="D2540">
            <v>10.77</v>
          </cell>
          <cell r="E2540">
            <v>8.7560975609756095</v>
          </cell>
          <cell r="F2540" t="str">
            <v>FDE Jan/26</v>
          </cell>
        </row>
        <row r="2541">
          <cell r="A2541" t="str">
            <v>15.03.069</v>
          </cell>
          <cell r="B2541" t="str">
            <v>PINTURA DUAS DEMÃOS ESMALTE FACE APARENTE DE TUBULAÇÃO Ø1"</v>
          </cell>
          <cell r="C2541" t="str">
            <v>M</v>
          </cell>
          <cell r="D2541">
            <v>11.22</v>
          </cell>
          <cell r="E2541">
            <v>9.1219512195121961</v>
          </cell>
          <cell r="F2541" t="str">
            <v>FDE Jan/26</v>
          </cell>
        </row>
        <row r="2542">
          <cell r="A2542" t="str">
            <v>15.03.072</v>
          </cell>
          <cell r="B2542" t="str">
            <v>PINTURA DUAS DEMÃOS ESMALTE FACE APARENTE DE TUBULAÇÃO Ø1 1/4"</v>
          </cell>
          <cell r="C2542" t="str">
            <v>M</v>
          </cell>
          <cell r="D2542">
            <v>14.81</v>
          </cell>
          <cell r="E2542">
            <v>12.040650406504065</v>
          </cell>
          <cell r="F2542" t="str">
            <v>FDE Jan/26</v>
          </cell>
        </row>
        <row r="2543">
          <cell r="A2543" t="str">
            <v>15.03.073</v>
          </cell>
          <cell r="B2543" t="str">
            <v>PINTURA DUAS DEMÃOS ESMALTE FACE APARENTE DE TUBULAÇÃO Ø1 1/2"</v>
          </cell>
          <cell r="C2543" t="str">
            <v>M</v>
          </cell>
          <cell r="D2543">
            <v>15.27</v>
          </cell>
          <cell r="E2543">
            <v>12.414634146341463</v>
          </cell>
          <cell r="F2543" t="str">
            <v>FDE Jan/26</v>
          </cell>
        </row>
        <row r="2544">
          <cell r="A2544" t="str">
            <v>15.03.074</v>
          </cell>
          <cell r="B2544" t="str">
            <v>PINTURA DUAS DEMÃOS ESMALTE FACE APARENTE DE TUBULAÇÃO Ø 2"</v>
          </cell>
          <cell r="C2544" t="str">
            <v>M</v>
          </cell>
          <cell r="D2544">
            <v>19.309999999999999</v>
          </cell>
          <cell r="E2544">
            <v>15.699186991869919</v>
          </cell>
          <cell r="F2544" t="str">
            <v>FDE Jan/26</v>
          </cell>
        </row>
        <row r="2545">
          <cell r="A2545" t="str">
            <v>15.03.075</v>
          </cell>
          <cell r="B2545" t="str">
            <v>PINTURA DUAS DEMÃOS ESMALTE FACE APARENTE DE TUBULAÇÃO Ø 2 1/2"</v>
          </cell>
          <cell r="C2545" t="str">
            <v>M</v>
          </cell>
          <cell r="D2545">
            <v>19.309999999999999</v>
          </cell>
          <cell r="E2545">
            <v>15.699186991869919</v>
          </cell>
          <cell r="F2545" t="str">
            <v>FDE Jan/26</v>
          </cell>
        </row>
        <row r="2546">
          <cell r="A2546" t="str">
            <v>15.03.076</v>
          </cell>
          <cell r="B2546" t="str">
            <v>PINTURA DUAS DEMÃOS ESMALTE FACE APARENTE DE TUBULAÇÃO Ø 3"</v>
          </cell>
          <cell r="C2546" t="str">
            <v>M</v>
          </cell>
          <cell r="D2546">
            <v>21.13</v>
          </cell>
          <cell r="E2546">
            <v>17.178861788617887</v>
          </cell>
          <cell r="F2546" t="str">
            <v>FDE Jan/26</v>
          </cell>
        </row>
        <row r="2547">
          <cell r="A2547" t="str">
            <v>15.03.077</v>
          </cell>
          <cell r="B2547" t="str">
            <v>PINTURA DUAS DEMÃOS ESMALTE FACE APARENTE DE TUBULAÇÃO Ø 4"</v>
          </cell>
          <cell r="C2547" t="str">
            <v>M</v>
          </cell>
          <cell r="D2547">
            <v>26.09</v>
          </cell>
          <cell r="E2547">
            <v>21.211382113821138</v>
          </cell>
          <cell r="F2547" t="str">
            <v>FDE Jan/26</v>
          </cell>
        </row>
        <row r="2548">
          <cell r="A2548" t="str">
            <v>15.03.078</v>
          </cell>
          <cell r="B2548" t="str">
            <v>PINTURA DUAS DEMÃOS ESMALTE FACE APARENTE DE TUBULAÇÃO Ø 6</v>
          </cell>
          <cell r="C2548" t="str">
            <v>M</v>
          </cell>
          <cell r="D2548">
            <v>23.65</v>
          </cell>
          <cell r="E2548">
            <v>19.227642276422763</v>
          </cell>
          <cell r="F2548" t="str">
            <v>FDE Jan/26</v>
          </cell>
        </row>
        <row r="2549">
          <cell r="A2549" t="str">
            <v>15.03.079</v>
          </cell>
          <cell r="B2549" t="str">
            <v>PINTURA DUAS DEMÃOS ESMALTE FACE APARENTE DE TUBULAÇÃO PVC  Ø 2"</v>
          </cell>
          <cell r="C2549" t="str">
            <v>M</v>
          </cell>
          <cell r="D2549">
            <v>17.55</v>
          </cell>
          <cell r="E2549">
            <v>14.26829268292683</v>
          </cell>
          <cell r="F2549" t="str">
            <v>FDE Jan/26</v>
          </cell>
        </row>
        <row r="2550">
          <cell r="A2550" t="str">
            <v>15.03.080</v>
          </cell>
          <cell r="B2550" t="str">
            <v>PINTURA DUAS DEMÃOS ESMALTE FACE APARENTE DE TUBULAÇÃO PVC Ø  3"</v>
          </cell>
          <cell r="C2550" t="str">
            <v>M</v>
          </cell>
          <cell r="D2550">
            <v>18.29</v>
          </cell>
          <cell r="E2550">
            <v>14.869918699186991</v>
          </cell>
          <cell r="F2550" t="str">
            <v>FDE Jan/26</v>
          </cell>
        </row>
        <row r="2551">
          <cell r="A2551" t="str">
            <v>15.03.081</v>
          </cell>
          <cell r="B2551" t="str">
            <v>PINTURA DUAS DEMÃOS ESMALTE FACE APARENTE DE TUBULAÇÃO PVC Ø 4"</v>
          </cell>
          <cell r="C2551" t="str">
            <v>M</v>
          </cell>
          <cell r="D2551">
            <v>22.17</v>
          </cell>
          <cell r="E2551">
            <v>18.024390243902442</v>
          </cell>
          <cell r="F2551" t="str">
            <v>FDE Jan/26</v>
          </cell>
        </row>
        <row r="2552">
          <cell r="A2552" t="str">
            <v>15.03.082</v>
          </cell>
          <cell r="B2552" t="str">
            <v>PINTURA DUAS DEMÃOS ESMALTE FACE APARENTE DE TUBULAÇÃO PVC Ø 6"</v>
          </cell>
          <cell r="C2552" t="str">
            <v>M</v>
          </cell>
          <cell r="D2552">
            <v>23.65</v>
          </cell>
          <cell r="E2552">
            <v>19.227642276422763</v>
          </cell>
          <cell r="F2552" t="str">
            <v>FDE Jan/26</v>
          </cell>
        </row>
        <row r="2553">
          <cell r="A2553" t="str">
            <v>15.03.099</v>
          </cell>
          <cell r="B2553" t="str">
            <v>PINTURAS EM ESQUADRIAS</v>
          </cell>
          <cell r="C2553" t="str">
            <v>MV</v>
          </cell>
          <cell r="D2553">
            <v>710.02</v>
          </cell>
          <cell r="E2553">
            <v>577.2520325203252</v>
          </cell>
          <cell r="F2553" t="str">
            <v>FDE Jan/26</v>
          </cell>
        </row>
        <row r="2554">
          <cell r="A2554" t="str">
            <v>15.04.001</v>
          </cell>
          <cell r="B2554" t="str">
            <v>CAIACAO</v>
          </cell>
          <cell r="C2554" t="str">
            <v>M2</v>
          </cell>
          <cell r="D2554">
            <v>13.66</v>
          </cell>
          <cell r="E2554">
            <v>11.105691056910569</v>
          </cell>
          <cell r="F2554" t="str">
            <v>FDE Jan/26</v>
          </cell>
        </row>
        <row r="2555">
          <cell r="A2555" t="str">
            <v>15.04.005</v>
          </cell>
          <cell r="B2555" t="str">
            <v>TINTA LÁTEX ECONÔMICA</v>
          </cell>
          <cell r="C2555" t="str">
            <v>M2</v>
          </cell>
          <cell r="D2555">
            <v>34.49</v>
          </cell>
          <cell r="E2555">
            <v>28.040650406504067</v>
          </cell>
          <cell r="F2555" t="str">
            <v>FDE Jan/26</v>
          </cell>
        </row>
        <row r="2556">
          <cell r="A2556" t="str">
            <v>15.04.006</v>
          </cell>
          <cell r="B2556" t="str">
            <v>TINTA LATEX STANDARD</v>
          </cell>
          <cell r="C2556" t="str">
            <v>M2</v>
          </cell>
          <cell r="D2556">
            <v>36.54</v>
          </cell>
          <cell r="E2556">
            <v>29.707317073170731</v>
          </cell>
          <cell r="F2556" t="str">
            <v>FDE Jan/26</v>
          </cell>
        </row>
        <row r="2557">
          <cell r="A2557" t="str">
            <v>15.04.007</v>
          </cell>
          <cell r="B2557" t="str">
            <v>MASSA NIVELADORA PARA EXTERIOR</v>
          </cell>
          <cell r="C2557" t="str">
            <v>M2</v>
          </cell>
          <cell r="D2557">
            <v>36.31</v>
          </cell>
          <cell r="E2557">
            <v>29.520325203252035</v>
          </cell>
          <cell r="F2557" t="str">
            <v>FDE Jan/26</v>
          </cell>
        </row>
        <row r="2558">
          <cell r="A2558" t="str">
            <v>15.04.008</v>
          </cell>
          <cell r="B2558" t="str">
            <v>LATEX EM ELEMENTO VAZADO</v>
          </cell>
          <cell r="C2558" t="str">
            <v>M2</v>
          </cell>
          <cell r="D2558">
            <v>34.49</v>
          </cell>
          <cell r="E2558">
            <v>28.040650406504067</v>
          </cell>
          <cell r="F2558" t="str">
            <v>FDE Jan/26</v>
          </cell>
        </row>
        <row r="2559">
          <cell r="A2559" t="str">
            <v>15.04.009</v>
          </cell>
          <cell r="B2559" t="str">
            <v>TRATAMENTO DE CONCRETO COM ESTUQUE E LIXAMENTO</v>
          </cell>
          <cell r="C2559" t="str">
            <v>M2</v>
          </cell>
          <cell r="D2559">
            <v>52.22</v>
          </cell>
          <cell r="E2559">
            <v>42.455284552845526</v>
          </cell>
          <cell r="F2559" t="str">
            <v>FDE Jan/26</v>
          </cell>
        </row>
        <row r="2560">
          <cell r="A2560" t="str">
            <v>15.04.011</v>
          </cell>
          <cell r="B2560" t="str">
            <v>TINTA MINERAL IMPERMEAVEL SEM NATA SELADORA</v>
          </cell>
          <cell r="C2560" t="str">
            <v>M2</v>
          </cell>
          <cell r="D2560">
            <v>20.73</v>
          </cell>
          <cell r="E2560">
            <v>16.853658536585368</v>
          </cell>
          <cell r="F2560" t="str">
            <v>FDE Jan/26</v>
          </cell>
        </row>
        <row r="2561">
          <cell r="A2561" t="str">
            <v>15.04.012</v>
          </cell>
          <cell r="B2561" t="str">
            <v>TINTA MINERAL IMPERMEAVEL C/ NATA SELADORA S/ BLOCO DE CONCRETO</v>
          </cell>
          <cell r="C2561" t="str">
            <v>M2</v>
          </cell>
          <cell r="D2561">
            <v>38.619999999999997</v>
          </cell>
          <cell r="E2561">
            <v>31.398373983739837</v>
          </cell>
          <cell r="F2561" t="str">
            <v>FDE Jan/26</v>
          </cell>
        </row>
        <row r="2562">
          <cell r="A2562" t="str">
            <v>15.04.013</v>
          </cell>
          <cell r="B2562" t="str">
            <v>HIDROFUGO A BASE DE SILICONE</v>
          </cell>
          <cell r="C2562" t="str">
            <v>M2</v>
          </cell>
          <cell r="D2562">
            <v>71.569999999999993</v>
          </cell>
          <cell r="E2562">
            <v>58.186991869918693</v>
          </cell>
          <cell r="F2562" t="str">
            <v>FDE Jan/26</v>
          </cell>
        </row>
        <row r="2563">
          <cell r="A2563" t="str">
            <v>15.04.015</v>
          </cell>
          <cell r="B2563" t="str">
            <v>ESMALTE EM SUPERFICIE REBOCADA SEM MASSA NIVELADORA</v>
          </cell>
          <cell r="C2563" t="str">
            <v>M2</v>
          </cell>
          <cell r="D2563">
            <v>36.96</v>
          </cell>
          <cell r="E2563">
            <v>30.04878048780488</v>
          </cell>
          <cell r="F2563" t="str">
            <v>FDE Jan/26</v>
          </cell>
        </row>
        <row r="2564">
          <cell r="A2564" t="str">
            <v>15.04.020</v>
          </cell>
          <cell r="B2564" t="str">
            <v>LIQUIDO IMUNIZANTE EM MADEIRA APARENTE</v>
          </cell>
          <cell r="C2564" t="str">
            <v>M2</v>
          </cell>
          <cell r="D2564">
            <v>19.579999999999998</v>
          </cell>
          <cell r="E2564">
            <v>15.918699186991869</v>
          </cell>
          <cell r="F2564" t="str">
            <v>FDE Jan/26</v>
          </cell>
        </row>
        <row r="2565">
          <cell r="A2565" t="str">
            <v>15.04.030</v>
          </cell>
          <cell r="B2565" t="str">
            <v>VERNIZ ACRILICO BASE SOLVENTE COM 1 DEMAO PRIMER +2 DEMAOS VERNIZ
ACRILICO BASE SOLVENTE</v>
          </cell>
          <cell r="C2565" t="str">
            <v>M2</v>
          </cell>
          <cell r="D2565">
            <v>33.369999999999997</v>
          </cell>
          <cell r="E2565">
            <v>27.130081300813007</v>
          </cell>
          <cell r="F2565" t="str">
            <v>FDE Jan/26</v>
          </cell>
        </row>
        <row r="2566">
          <cell r="A2566" t="str">
            <v>15.04.031</v>
          </cell>
          <cell r="B2566" t="str">
            <v>VERNIZ ACRILICO BASE AGUA APLICAÇAO 3 DEMAOS</v>
          </cell>
          <cell r="C2566" t="str">
            <v>M2</v>
          </cell>
          <cell r="D2566">
            <v>15.62</v>
          </cell>
          <cell r="E2566">
            <v>12.699186991869919</v>
          </cell>
          <cell r="F2566" t="str">
            <v>FDE Jan/26</v>
          </cell>
        </row>
        <row r="2567">
          <cell r="A2567" t="str">
            <v>15.04.040</v>
          </cell>
          <cell r="B2567" t="str">
            <v>VERNIZ RETARDANTE DE CHAMA APLICADO EM SUPERFICIE DE MADEIRA ACABAMENTO TRANSPARENTE COM DUAS DEMÃOS</v>
          </cell>
          <cell r="C2567" t="str">
            <v>M2</v>
          </cell>
          <cell r="D2567">
            <v>110.51</v>
          </cell>
          <cell r="E2567">
            <v>89.845528455284551</v>
          </cell>
          <cell r="F2567" t="str">
            <v>FDE Jan/26</v>
          </cell>
        </row>
        <row r="2568">
          <cell r="A2568" t="str">
            <v>15.04.041</v>
          </cell>
          <cell r="B2568" t="str">
            <v>VERNIZ SELANTE RESISTENTE À ABRASÃO APLICADO SOBRE VERNIZ RETARDANTE EM SUPERFICIE DE MADEIRA ACABAMENTO TRANSPARENTE COM DUAS DEMÃOS</v>
          </cell>
          <cell r="C2568" t="str">
            <v>M2</v>
          </cell>
          <cell r="D2568">
            <v>27.3</v>
          </cell>
          <cell r="E2568">
            <v>22.195121951219512</v>
          </cell>
          <cell r="F2568" t="str">
            <v>FDE Jan/26</v>
          </cell>
        </row>
        <row r="2569">
          <cell r="A2569" t="str">
            <v>15.04.073</v>
          </cell>
          <cell r="B2569" t="str">
            <v>PINTURA PARA TELHAS DE ALUMINIO COM TINTA ESMALTE AUTOMOTIVA</v>
          </cell>
          <cell r="C2569" t="str">
            <v>M2</v>
          </cell>
          <cell r="D2569">
            <v>33.53</v>
          </cell>
          <cell r="E2569">
            <v>27.260162601626018</v>
          </cell>
          <cell r="F2569" t="str">
            <v>FDE Jan/26</v>
          </cell>
        </row>
        <row r="2570">
          <cell r="A2570" t="str">
            <v>15.04.078</v>
          </cell>
          <cell r="B2570" t="str">
            <v>SINALIZAÇÃO VISUAL DE DEGRAUS-PINTURA ACRÍLICA P/PISOS</v>
          </cell>
          <cell r="C2570" t="str">
            <v>CJ</v>
          </cell>
          <cell r="D2570">
            <v>21.04</v>
          </cell>
          <cell r="E2570">
            <v>17.105691056910569</v>
          </cell>
          <cell r="F2570" t="str">
            <v>FDE Jan/26</v>
          </cell>
        </row>
        <row r="2571">
          <cell r="A2571" t="str">
            <v>15.04.080</v>
          </cell>
          <cell r="B2571" t="str">
            <v>PINTURA  DE QUADRAS ESP-LINHAS DEMARCATORIAS (600M2)</v>
          </cell>
          <cell r="C2571" t="str">
            <v>UN</v>
          </cell>
          <cell r="D2571">
            <v>1851.33</v>
          </cell>
          <cell r="E2571">
            <v>1505.1463414634145</v>
          </cell>
          <cell r="F2571" t="str">
            <v>FDE Jan/26</v>
          </cell>
        </row>
        <row r="2572">
          <cell r="A2572" t="str">
            <v>15.04.081</v>
          </cell>
          <cell r="B2572" t="str">
            <v>PINTURA DE LINHAS DEMARCATORIAS DE QUADRA DE ESPORTES</v>
          </cell>
          <cell r="C2572" t="str">
            <v>M</v>
          </cell>
          <cell r="D2572">
            <v>3.05</v>
          </cell>
          <cell r="E2572">
            <v>2.4796747967479673</v>
          </cell>
          <cell r="F2572" t="str">
            <v>FDE Jan/26</v>
          </cell>
        </row>
        <row r="2573">
          <cell r="A2573" t="str">
            <v>15.04.082</v>
          </cell>
          <cell r="B2573" t="str">
            <v>TINTA LATEX PARA PISO</v>
          </cell>
          <cell r="C2573" t="str">
            <v>M2</v>
          </cell>
          <cell r="D2573">
            <v>37.200000000000003</v>
          </cell>
          <cell r="E2573">
            <v>30.243902439024392</v>
          </cell>
          <cell r="F2573" t="str">
            <v>FDE Jan/26</v>
          </cell>
        </row>
        <row r="2574">
          <cell r="A2574" t="str">
            <v>15.04.099</v>
          </cell>
          <cell r="B2574" t="str">
            <v>PINTURAS EM PAREDES EXTERNAS</v>
          </cell>
          <cell r="C2574" t="str">
            <v>MV</v>
          </cell>
          <cell r="D2574">
            <v>710.02</v>
          </cell>
          <cell r="E2574">
            <v>577.2520325203252</v>
          </cell>
          <cell r="F2574" t="str">
            <v>FDE Jan/26</v>
          </cell>
        </row>
        <row r="2575">
          <cell r="A2575" t="str">
            <v>15.50.001</v>
          </cell>
          <cell r="B2575" t="str">
            <v>RASPAGEM DE CAIACAO OU TINTA MINERAL IMPERMEAVEL</v>
          </cell>
          <cell r="C2575" t="str">
            <v>M2</v>
          </cell>
          <cell r="D2575">
            <v>2.77</v>
          </cell>
          <cell r="E2575">
            <v>2.2520325203252032</v>
          </cell>
          <cell r="F2575" t="str">
            <v>FDE Jan/26</v>
          </cell>
        </row>
        <row r="2576">
          <cell r="A2576" t="str">
            <v>15.50.002</v>
          </cell>
          <cell r="B2576" t="str">
            <v>REMOCAO DE OLEO,ESMALTE,LATEX/ACRILICO EM PAREDES COM LIXAMENTO</v>
          </cell>
          <cell r="C2576" t="str">
            <v>M2</v>
          </cell>
          <cell r="D2576">
            <v>5.29</v>
          </cell>
          <cell r="E2576">
            <v>4.3008130081300813</v>
          </cell>
          <cell r="F2576" t="str">
            <v>FDE Jan/26</v>
          </cell>
        </row>
        <row r="2577">
          <cell r="A2577" t="str">
            <v>15.50.003</v>
          </cell>
          <cell r="B2577" t="str">
            <v>REMOCAO DE OLEO,ESMALTE OU VERNIZ EM ESQ DE MADEIRA C/LIXAMENTO</v>
          </cell>
          <cell r="C2577" t="str">
            <v>M2</v>
          </cell>
          <cell r="D2577">
            <v>7.4</v>
          </cell>
          <cell r="E2577">
            <v>6.0162601626016263</v>
          </cell>
          <cell r="F2577" t="str">
            <v>FDE Jan/26</v>
          </cell>
        </row>
        <row r="2578">
          <cell r="A2578" t="str">
            <v>15.50.004</v>
          </cell>
          <cell r="B2578" t="str">
            <v>REMOCAO DE OLEO,ESMALTE,ALUMIN OU GRAFITE EM ESQ DE FERRO C/LIXAMENT</v>
          </cell>
          <cell r="C2578" t="str">
            <v>M2</v>
          </cell>
          <cell r="D2578">
            <v>8.9499999999999993</v>
          </cell>
          <cell r="E2578">
            <v>7.2764227642276422</v>
          </cell>
          <cell r="F2578" t="str">
            <v>FDE Jan/26</v>
          </cell>
        </row>
        <row r="2579">
          <cell r="A2579" t="str">
            <v>15.50.010</v>
          </cell>
          <cell r="B2579" t="str">
            <v>REMOÇAO DE OLEO,ESMALTE,VERNIZ EM RODAPES,BAGUETES E MOLD
C/LIXAMENTO</v>
          </cell>
          <cell r="C2579" t="str">
            <v>M</v>
          </cell>
          <cell r="D2579">
            <v>1.48</v>
          </cell>
          <cell r="E2579">
            <v>1.2032520325203253</v>
          </cell>
          <cell r="F2579" t="str">
            <v>FDE Jan/26</v>
          </cell>
        </row>
        <row r="2580">
          <cell r="A2580" t="str">
            <v>15.50.011</v>
          </cell>
          <cell r="B2580" t="str">
            <v>REMOCAO DE OLEO,ESMALTE,LATEX/ACRILICO EM PAREDES COM PRODUTO QUIMICO</v>
          </cell>
          <cell r="C2580" t="str">
            <v>M2</v>
          </cell>
          <cell r="D2580">
            <v>11.48</v>
          </cell>
          <cell r="E2580">
            <v>9.3333333333333339</v>
          </cell>
          <cell r="F2580" t="str">
            <v>FDE Jan/26</v>
          </cell>
        </row>
        <row r="2581">
          <cell r="A2581" t="str">
            <v>15.50.012</v>
          </cell>
          <cell r="B2581" t="str">
            <v>REMOCAO DE OLEO ESMALTE OU VERNIZ EM ESQ. DE MADEIRA C/PROD QUIMICO</v>
          </cell>
          <cell r="C2581" t="str">
            <v>M2</v>
          </cell>
          <cell r="D2581">
            <v>11.48</v>
          </cell>
          <cell r="E2581">
            <v>9.3333333333333339</v>
          </cell>
          <cell r="F2581" t="str">
            <v>FDE Jan/26</v>
          </cell>
        </row>
        <row r="2582">
          <cell r="A2582" t="str">
            <v>15.50.013</v>
          </cell>
          <cell r="B2582" t="str">
            <v>REMOCAO DE OLEO,ESMALTE,ALUMIN OU GRAFITE EM ESQ DE FERRO C/PROD QUI</v>
          </cell>
          <cell r="C2582" t="str">
            <v>M2</v>
          </cell>
          <cell r="D2582">
            <v>11.48</v>
          </cell>
          <cell r="E2582">
            <v>9.3333333333333339</v>
          </cell>
          <cell r="F2582" t="str">
            <v>FDE Jan/26</v>
          </cell>
        </row>
        <row r="2583">
          <cell r="A2583" t="str">
            <v>15.50.014</v>
          </cell>
          <cell r="B2583" t="str">
            <v>REMOÇAO DE OLEO,ESMALTE,VERNIZ EM RODAPES,BAGUETES E MOLD C/PROD.QUIMICO</v>
          </cell>
          <cell r="C2583" t="str">
            <v>M</v>
          </cell>
          <cell r="D2583">
            <v>2.29</v>
          </cell>
          <cell r="E2583">
            <v>1.8617886178861789</v>
          </cell>
          <cell r="F2583" t="str">
            <v>FDE Jan/26</v>
          </cell>
        </row>
        <row r="2584">
          <cell r="A2584" t="str">
            <v>15.50.030</v>
          </cell>
          <cell r="B2584" t="str">
            <v>REMOCAO DE PINTURA EM ESTRUTURA METALICA COM LIXAMENTO</v>
          </cell>
          <cell r="C2584" t="str">
            <v>M2</v>
          </cell>
          <cell r="D2584">
            <v>33.81</v>
          </cell>
          <cell r="E2584">
            <v>27.487804878048784</v>
          </cell>
          <cell r="F2584" t="str">
            <v>FDE Jan/26</v>
          </cell>
        </row>
        <row r="2585">
          <cell r="A2585" t="str">
            <v>15.50.099</v>
          </cell>
          <cell r="B2585" t="str">
            <v>REMOCOES</v>
          </cell>
          <cell r="C2585" t="str">
            <v>MV</v>
          </cell>
          <cell r="D2585">
            <v>710.02</v>
          </cell>
          <cell r="E2585">
            <v>577.2520325203252</v>
          </cell>
          <cell r="F2585" t="str">
            <v>FDE Jan/26</v>
          </cell>
        </row>
        <row r="2586">
          <cell r="A2586" t="str">
            <v>15.80.010</v>
          </cell>
          <cell r="B2586" t="str">
            <v>PINTURA EM AZULEJO</v>
          </cell>
          <cell r="C2586" t="str">
            <v>M2</v>
          </cell>
          <cell r="D2586">
            <v>34.049999999999997</v>
          </cell>
          <cell r="E2586">
            <v>27.68292682926829</v>
          </cell>
          <cell r="F2586" t="str">
            <v>FDE Jan/26</v>
          </cell>
        </row>
        <row r="2587">
          <cell r="A2587" t="str">
            <v>15.80.011</v>
          </cell>
          <cell r="B2587" t="str">
            <v>OLEO EM SUPERFICIE INCLUSIVE PREPARO E RETOQUE DE MASSA</v>
          </cell>
          <cell r="C2587" t="str">
            <v>M2</v>
          </cell>
          <cell r="D2587">
            <v>25.28</v>
          </cell>
          <cell r="E2587">
            <v>20.552845528455286</v>
          </cell>
          <cell r="F2587" t="str">
            <v>FDE Jan/26</v>
          </cell>
        </row>
        <row r="2588">
          <cell r="A2588" t="str">
            <v>15.80.013</v>
          </cell>
          <cell r="B2588" t="str">
            <v>ESMALTE EM ESQUADRIAS DE MADEIRA INCLUSIVE PREPARO E RETOQUES DE MASSA</v>
          </cell>
          <cell r="C2588" t="str">
            <v>M2</v>
          </cell>
          <cell r="D2588">
            <v>29.87</v>
          </cell>
          <cell r="E2588">
            <v>24.284552845528456</v>
          </cell>
          <cell r="F2588" t="str">
            <v>FDE Jan/26</v>
          </cell>
        </row>
        <row r="2589">
          <cell r="A2589" t="str">
            <v>15.80.018</v>
          </cell>
          <cell r="B2589" t="str">
            <v>TINTA LATEX STANDARD INCLUSIVE PREPARO E RETOQUE DE MASSA NIVELADORA</v>
          </cell>
          <cell r="C2589" t="str">
            <v>M2</v>
          </cell>
          <cell r="D2589">
            <v>22.93</v>
          </cell>
          <cell r="E2589">
            <v>18.642276422764226</v>
          </cell>
          <cell r="F2589" t="str">
            <v>FDE Jan/26</v>
          </cell>
        </row>
        <row r="2590">
          <cell r="A2590" t="str">
            <v>15.80.021</v>
          </cell>
          <cell r="B2590" t="str">
            <v>OLEO EM ESQUADRIAS DE FERRO INCLUSIVE PREPARO E RETOQUES DE ZARCAO</v>
          </cell>
          <cell r="C2590" t="str">
            <v>M2</v>
          </cell>
          <cell r="D2590">
            <v>40.1</v>
          </cell>
          <cell r="E2590">
            <v>32.601626016260163</v>
          </cell>
          <cell r="F2590" t="str">
            <v>FDE Jan/26</v>
          </cell>
        </row>
        <row r="2591">
          <cell r="A2591" t="str">
            <v>15.80.023</v>
          </cell>
          <cell r="B2591" t="str">
            <v>OLEO EM RODAPES/BAGUETES/MOLD. MAD. INCL. PREPARO E RETOQUE DE MASSA</v>
          </cell>
          <cell r="C2591" t="str">
            <v>M</v>
          </cell>
          <cell r="D2591">
            <v>5.81</v>
          </cell>
          <cell r="E2591">
            <v>4.7235772357723578</v>
          </cell>
          <cell r="F2591" t="str">
            <v>FDE Jan/26</v>
          </cell>
        </row>
        <row r="2592">
          <cell r="A2592" t="str">
            <v>15.80.024</v>
          </cell>
          <cell r="B2592" t="str">
            <v>ALUMINIO EM ESQUADRIAS DE FERRO INCLUSIVE PREPARO E RETOQUE DE ZARCA</v>
          </cell>
          <cell r="C2592" t="str">
            <v>M2</v>
          </cell>
          <cell r="D2592">
            <v>46.54</v>
          </cell>
          <cell r="E2592">
            <v>37.837398373983739</v>
          </cell>
          <cell r="F2592" t="str">
            <v>FDE Jan/26</v>
          </cell>
        </row>
        <row r="2593">
          <cell r="A2593" t="str">
            <v>15.80.025</v>
          </cell>
          <cell r="B2593" t="str">
            <v>REMOVEDOR DE PICHAÇÃO - POS PINTURA ANTIPICHAÇÃO</v>
          </cell>
          <cell r="C2593" t="str">
            <v>M2</v>
          </cell>
          <cell r="D2593">
            <v>11.43</v>
          </cell>
          <cell r="E2593">
            <v>9.2926829268292686</v>
          </cell>
          <cell r="F2593" t="str">
            <v>FDE Jan/26</v>
          </cell>
        </row>
        <row r="2594">
          <cell r="A2594" t="str">
            <v>15.80.026</v>
          </cell>
          <cell r="B2594" t="str">
            <v>OLEO EM ESQUADRIAS DE MADEIRA INCLUSIVE PREPARO E RETOQUES DE MASSA</v>
          </cell>
          <cell r="C2594" t="str">
            <v>M2</v>
          </cell>
          <cell r="D2594">
            <v>29.6</v>
          </cell>
          <cell r="E2594">
            <v>24.065040650406505</v>
          </cell>
          <cell r="F2594" t="str">
            <v>FDE Jan/26</v>
          </cell>
        </row>
        <row r="2595">
          <cell r="A2595" t="str">
            <v>15.80.029</v>
          </cell>
          <cell r="B2595" t="str">
            <v>VERNIZ ANTIPICHAÇÃO 2 DEMAOS</v>
          </cell>
          <cell r="C2595" t="str">
            <v>M2</v>
          </cell>
          <cell r="D2595">
            <v>55.94</v>
          </cell>
          <cell r="E2595">
            <v>45.479674796747965</v>
          </cell>
          <cell r="F2595" t="str">
            <v>FDE Jan/26</v>
          </cell>
        </row>
        <row r="2596">
          <cell r="A2596" t="str">
            <v>15.80.031</v>
          </cell>
          <cell r="B2596" t="str">
            <v>VERNIZ EM ESQUADRIAS DE MADEIRA INCL PREPARO E RETOQUE DE MASSA</v>
          </cell>
          <cell r="C2596" t="str">
            <v>M2</v>
          </cell>
          <cell r="D2596">
            <v>39.79</v>
          </cell>
          <cell r="E2596">
            <v>32.349593495934961</v>
          </cell>
          <cell r="F2596" t="str">
            <v>FDE Jan/26</v>
          </cell>
        </row>
        <row r="2597">
          <cell r="A2597" t="str">
            <v>15.80.032</v>
          </cell>
          <cell r="B2597" t="str">
            <v>VERNIZ EM RODAPES/BAGUETES/MOLD. MAD. INCL. PREPARO E RETOQUE DE MASSA</v>
          </cell>
          <cell r="C2597" t="str">
            <v>M</v>
          </cell>
          <cell r="D2597">
            <v>4.72</v>
          </cell>
          <cell r="E2597">
            <v>3.8373983739837398</v>
          </cell>
          <cell r="F2597" t="str">
            <v>FDE Jan/26</v>
          </cell>
        </row>
        <row r="2598">
          <cell r="A2598" t="str">
            <v>15.80.036</v>
          </cell>
          <cell r="B2598" t="str">
            <v>ESMALTE EM SUPERFICIE DE MADEIRA INCLUSIVE PREPARO E RETOQUE DE MASSA</v>
          </cell>
          <cell r="C2598" t="str">
            <v>M2</v>
          </cell>
          <cell r="D2598">
            <v>30.27</v>
          </cell>
          <cell r="E2598">
            <v>24.609756097560975</v>
          </cell>
          <cell r="F2598" t="str">
            <v>FDE Jan/26</v>
          </cell>
        </row>
        <row r="2599">
          <cell r="A2599" t="str">
            <v>15.80.040</v>
          </cell>
          <cell r="B2599" t="str">
            <v>PINTURA DE QUADRAS ESPORTIVAS - LINHAS DEMARCATORIAS</v>
          </cell>
          <cell r="C2599" t="str">
            <v>UN</v>
          </cell>
          <cell r="D2599">
            <v>1070.06</v>
          </cell>
          <cell r="E2599">
            <v>869.96747967479666</v>
          </cell>
          <cell r="F2599" t="str">
            <v>FDE Jan/26</v>
          </cell>
        </row>
        <row r="2600">
          <cell r="A2600" t="str">
            <v>15.80.042</v>
          </cell>
          <cell r="B2600" t="str">
            <v>PINTURA DE LINHAS DEMARCATORIAS DE QUADRA DE ESPORTES</v>
          </cell>
          <cell r="C2600" t="str">
            <v>M</v>
          </cell>
          <cell r="D2600">
            <v>2.67</v>
          </cell>
          <cell r="E2600">
            <v>2.1707317073170733</v>
          </cell>
          <cell r="F2600" t="str">
            <v>FDE Jan/26</v>
          </cell>
        </row>
        <row r="2601">
          <cell r="A2601" t="str">
            <v>15.80.043</v>
          </cell>
          <cell r="B2601" t="str">
            <v>TINTA LATEX ECONOMICA INCLUSIVE PREPARO E RETOQUE DE MASSA NIVELADOR</v>
          </cell>
          <cell r="C2601" t="str">
            <v>M2</v>
          </cell>
          <cell r="D2601">
            <v>21.29</v>
          </cell>
          <cell r="E2601">
            <v>17.308943089430894</v>
          </cell>
          <cell r="F2601" t="str">
            <v>FDE Jan/26</v>
          </cell>
        </row>
        <row r="2602">
          <cell r="A2602" t="str">
            <v>15.80.044</v>
          </cell>
          <cell r="B2602" t="str">
            <v>ESMALTE EM SUPERFICIE INCLUSIVE PREPARO E RETOQUE DE MASSA</v>
          </cell>
          <cell r="C2602" t="str">
            <v>M2</v>
          </cell>
          <cell r="D2602">
            <v>27.65</v>
          </cell>
          <cell r="E2602">
            <v>22.479674796747968</v>
          </cell>
          <cell r="F2602" t="str">
            <v>FDE Jan/26</v>
          </cell>
        </row>
        <row r="2603">
          <cell r="A2603" t="str">
            <v>15.80.045</v>
          </cell>
          <cell r="B2603" t="str">
            <v>ESMALTE EM ESQUADRIAS DE FERRO INCLUSIVE PREPARO E RETOQUES DE ZARCAO</v>
          </cell>
          <cell r="C2603" t="str">
            <v>M2</v>
          </cell>
          <cell r="D2603">
            <v>41.88</v>
          </cell>
          <cell r="E2603">
            <v>34.048780487804883</v>
          </cell>
          <cell r="F2603" t="str">
            <v>FDE Jan/26</v>
          </cell>
        </row>
        <row r="2604">
          <cell r="A2604" t="str">
            <v>15.80.046</v>
          </cell>
          <cell r="B2604" t="str">
            <v>GRAFITE EM ESQUADRIAS DE FERRO INCL. PREPARO E RETOQUE DE ZARCAO</v>
          </cell>
          <cell r="C2604" t="str">
            <v>M2</v>
          </cell>
          <cell r="D2604">
            <v>44.15</v>
          </cell>
          <cell r="E2604">
            <v>35.894308943089428</v>
          </cell>
          <cell r="F2604" t="str">
            <v>FDE Jan/26</v>
          </cell>
        </row>
        <row r="2605">
          <cell r="A2605" t="str">
            <v>15.80.047</v>
          </cell>
          <cell r="B2605" t="str">
            <v>PINTURA EM LOUSA INCL. PREPARO E RETOQUE DE MASSA</v>
          </cell>
          <cell r="C2605" t="str">
            <v>M2</v>
          </cell>
          <cell r="D2605">
            <v>26.14</v>
          </cell>
          <cell r="E2605">
            <v>21.252032520325205</v>
          </cell>
          <cell r="F2605" t="str">
            <v>FDE Jan/26</v>
          </cell>
        </row>
        <row r="2606">
          <cell r="A2606" t="str">
            <v>15.80.048</v>
          </cell>
          <cell r="B2606" t="str">
            <v>ESMALTE EM FORRO DE MADEIRA INCLUSIVE PREPARO E RETOQUE DE MASSA</v>
          </cell>
          <cell r="C2606" t="str">
            <v>M2</v>
          </cell>
          <cell r="D2606">
            <v>29.41</v>
          </cell>
          <cell r="E2606">
            <v>23.910569105691057</v>
          </cell>
          <cell r="F2606" t="str">
            <v>FDE Jan/26</v>
          </cell>
        </row>
        <row r="2607">
          <cell r="A2607" t="str">
            <v>15.80.050</v>
          </cell>
          <cell r="B2607" t="str">
            <v>OLEO EM FORRO DE MADEIRA INCLUSIVE PREPARO E RETOQUE DE MASSA</v>
          </cell>
          <cell r="C2607" t="str">
            <v>M2</v>
          </cell>
          <cell r="D2607">
            <v>27.04</v>
          </cell>
          <cell r="E2607">
            <v>21.983739837398375</v>
          </cell>
          <cell r="F2607" t="str">
            <v>FDE Jan/26</v>
          </cell>
        </row>
        <row r="2608">
          <cell r="A2608" t="str">
            <v>15.80.060</v>
          </cell>
          <cell r="B2608" t="str">
            <v>ESMALTE EM ESTRUTURA METALICA INCLUSIVE PREPARO E RETOQUE DE ZARCAO</v>
          </cell>
          <cell r="C2608" t="str">
            <v>M2</v>
          </cell>
          <cell r="D2608">
            <v>26.2</v>
          </cell>
          <cell r="E2608">
            <v>21.300813008130081</v>
          </cell>
          <cell r="F2608" t="str">
            <v>FDE Jan/26</v>
          </cell>
        </row>
        <row r="2609">
          <cell r="A2609" t="str">
            <v>15.80.061</v>
          </cell>
          <cell r="B2609" t="str">
            <v>OLEO EM ESTRUTURA METALICA INCLUSIVE PREPARO E RETOQUE DE ZARCAO</v>
          </cell>
          <cell r="C2609" t="str">
            <v>M2</v>
          </cell>
          <cell r="D2609">
            <v>24.42</v>
          </cell>
          <cell r="E2609">
            <v>19.853658536585368</v>
          </cell>
          <cell r="F2609" t="str">
            <v>FDE Jan/26</v>
          </cell>
        </row>
        <row r="2610">
          <cell r="A2610" t="str">
            <v>15.80.062</v>
          </cell>
          <cell r="B2610" t="str">
            <v>GRAFITE EM ESTRUTURA METALICA INCLUSIVE PREPARO E RETOQUE DE ZARCAO</v>
          </cell>
          <cell r="C2610" t="str">
            <v>M2</v>
          </cell>
          <cell r="D2610">
            <v>28.47</v>
          </cell>
          <cell r="E2610">
            <v>23.146341463414632</v>
          </cell>
          <cell r="F2610" t="str">
            <v>FDE Jan/26</v>
          </cell>
        </row>
        <row r="2611">
          <cell r="A2611" t="str">
            <v>15.80.070</v>
          </cell>
          <cell r="B2611" t="str">
            <v>GALVANIZACAO A FRIO - PINTURA P/ ESTRUTURAS - CONSERVACAO</v>
          </cell>
          <cell r="C2611" t="str">
            <v>M2</v>
          </cell>
          <cell r="D2611">
            <v>54.66</v>
          </cell>
          <cell r="E2611">
            <v>44.439024390243901</v>
          </cell>
          <cell r="F2611" t="str">
            <v>FDE Jan/26</v>
          </cell>
        </row>
        <row r="2612">
          <cell r="A2612" t="str">
            <v>15.80.071</v>
          </cell>
          <cell r="B2612" t="str">
            <v>GALVANIZACAO A FRIO - PINTURA P/ ESQUADRIAS - CONSERVACAO</v>
          </cell>
          <cell r="C2612" t="str">
            <v>M2</v>
          </cell>
          <cell r="D2612">
            <v>84.59</v>
          </cell>
          <cell r="E2612">
            <v>68.772357723577244</v>
          </cell>
          <cell r="F2612" t="str">
            <v>FDE Jan/26</v>
          </cell>
        </row>
        <row r="2613">
          <cell r="A2613" t="str">
            <v>15.80.072</v>
          </cell>
          <cell r="B2613" t="str">
            <v>PRIMER P/ GALVANIZADOS (GALVIT/SIMILAR) - ESTRUTURAS - CONSERVACAO</v>
          </cell>
          <cell r="C2613" t="str">
            <v>M2</v>
          </cell>
          <cell r="D2613">
            <v>17.350000000000001</v>
          </cell>
          <cell r="E2613">
            <v>14.105691056910571</v>
          </cell>
          <cell r="F2613" t="str">
            <v>FDE Jan/26</v>
          </cell>
        </row>
        <row r="2614">
          <cell r="A2614" t="str">
            <v>15.80.073</v>
          </cell>
          <cell r="B2614" t="str">
            <v>PRIMER P/ GALVANIZADOS (GALVIT/SIMILAR) - ESQUADRIAS - CONSERVACAO</v>
          </cell>
          <cell r="C2614" t="str">
            <v>M2</v>
          </cell>
          <cell r="D2614">
            <v>33.979999999999997</v>
          </cell>
          <cell r="E2614">
            <v>27.626016260162601</v>
          </cell>
          <cell r="F2614" t="str">
            <v>FDE Jan/26</v>
          </cell>
        </row>
        <row r="2615">
          <cell r="A2615" t="str">
            <v>15.80.075</v>
          </cell>
          <cell r="B2615" t="str">
            <v>FUNDO ANTI-OXIDANTE EM ESTRUTURAS - CONSERVACAO</v>
          </cell>
          <cell r="C2615" t="str">
            <v>M2</v>
          </cell>
          <cell r="D2615">
            <v>18.84</v>
          </cell>
          <cell r="E2615">
            <v>15.317073170731707</v>
          </cell>
          <cell r="F2615" t="str">
            <v>FDE Jan/26</v>
          </cell>
        </row>
        <row r="2616">
          <cell r="A2616" t="str">
            <v>15.80.076</v>
          </cell>
          <cell r="B2616" t="str">
            <v>FUNDO ANTI-OXIDANTE EM ESQUADRIAS - CONSERVACAO</v>
          </cell>
          <cell r="C2616" t="str">
            <v>M2</v>
          </cell>
          <cell r="D2616">
            <v>35.76</v>
          </cell>
          <cell r="E2616">
            <v>29.073170731707314</v>
          </cell>
          <cell r="F2616" t="str">
            <v>FDE Jan/26</v>
          </cell>
        </row>
        <row r="2617">
          <cell r="A2617" t="str">
            <v>15.80.080</v>
          </cell>
          <cell r="B2617" t="str">
            <v>SERVIÇO GALVANIZACAO A FOGO - ESTRUTURAS / ESQUADRIAS.</v>
          </cell>
          <cell r="C2617" t="str">
            <v>KG</v>
          </cell>
          <cell r="D2617">
            <v>6.86</v>
          </cell>
          <cell r="E2617">
            <v>5.5772357723577235</v>
          </cell>
          <cell r="F2617" t="str">
            <v>FDE Jan/26</v>
          </cell>
        </row>
        <row r="2618">
          <cell r="A2618" t="str">
            <v>15.80.099</v>
          </cell>
          <cell r="B2618" t="str">
            <v>SERVICOS DE PINTURA - CONSERVACAO</v>
          </cell>
          <cell r="C2618" t="str">
            <v>MV</v>
          </cell>
          <cell r="D2618">
            <v>710.02</v>
          </cell>
          <cell r="E2618">
            <v>577.2520325203252</v>
          </cell>
          <cell r="F2618" t="str">
            <v>FDE Jan/26</v>
          </cell>
        </row>
        <row r="2619">
          <cell r="A2619" t="str">
            <v>16.01.008</v>
          </cell>
          <cell r="B2619" t="str">
            <v>FD-07 FECHAM DIVISA/BL CONCRETO/REV CHAP GROSSO FACE EXT H=185CM/SAPAT</v>
          </cell>
          <cell r="C2619" t="str">
            <v>M</v>
          </cell>
          <cell r="D2619">
            <v>747.34</v>
          </cell>
          <cell r="E2619">
            <v>607.59349593495938</v>
          </cell>
          <cell r="F2619" t="str">
            <v>FDE Jan/26</v>
          </cell>
        </row>
        <row r="2620">
          <cell r="A2620" t="str">
            <v>16.01.009</v>
          </cell>
          <cell r="B2620" t="str">
            <v>FD-08 FECHAM DIVISA/BL CONCRETO/REV CHAP GROSSO FACE EXT H=185CM/BROCA</v>
          </cell>
          <cell r="C2620" t="str">
            <v>M</v>
          </cell>
          <cell r="D2620">
            <v>869.56</v>
          </cell>
          <cell r="E2620">
            <v>706.95934959349586</v>
          </cell>
          <cell r="F2620" t="str">
            <v>FDE Jan/26</v>
          </cell>
        </row>
        <row r="2621">
          <cell r="A2621" t="str">
            <v>16.01.010</v>
          </cell>
          <cell r="B2621" t="str">
            <v>FD-10 FECHAMENTO PARA DEVISAS/MOUROES</v>
          </cell>
          <cell r="C2621" t="str">
            <v>M</v>
          </cell>
          <cell r="D2621">
            <v>87.51</v>
          </cell>
          <cell r="E2621">
            <v>71.146341463414643</v>
          </cell>
          <cell r="F2621" t="str">
            <v>FDE Jan/26</v>
          </cell>
        </row>
        <row r="2622">
          <cell r="A2622" t="str">
            <v>16.01.011</v>
          </cell>
          <cell r="B2622" t="str">
            <v>FD-11 FECHAMENTO DE DIVISAS - MOUROES C/ PLACAS PRE MOLDADAS</v>
          </cell>
          <cell r="C2622" t="str">
            <v>M</v>
          </cell>
          <cell r="D2622">
            <v>332.7</v>
          </cell>
          <cell r="E2622">
            <v>270.48780487804879</v>
          </cell>
          <cell r="F2622" t="str">
            <v>FDE Jan/26</v>
          </cell>
        </row>
        <row r="2623">
          <cell r="A2623" t="str">
            <v>16.01.012</v>
          </cell>
          <cell r="B2623" t="str">
            <v>FD-12 FECHAMENTO DE DIVISAS - MOUROES C/ ARAMES E HIBISCOS</v>
          </cell>
          <cell r="C2623" t="str">
            <v>M</v>
          </cell>
          <cell r="D2623">
            <v>274.99</v>
          </cell>
          <cell r="E2623">
            <v>223.56910569105693</v>
          </cell>
          <cell r="F2623" t="str">
            <v>FDE Jan/26</v>
          </cell>
        </row>
        <row r="2624">
          <cell r="A2624" t="str">
            <v>16.01.013</v>
          </cell>
          <cell r="B2624" t="str">
            <v>FD-13 FECHAMENTO DIV/BL CONCR/SEM REVESTIMENTO (H=185CM/SAPATA)</v>
          </cell>
          <cell r="C2624" t="str">
            <v>M</v>
          </cell>
          <cell r="D2624">
            <v>716.86</v>
          </cell>
          <cell r="E2624">
            <v>582.81300813008136</v>
          </cell>
          <cell r="F2624" t="str">
            <v>FDE Jan/26</v>
          </cell>
        </row>
        <row r="2625">
          <cell r="A2625" t="str">
            <v>16.01.014</v>
          </cell>
          <cell r="B2625" t="str">
            <v>FD-14 FECHAMENTO DE DIVISA/BLOCO DE CONCRETO/ S/REVEST. H=185CM/BROCA</v>
          </cell>
          <cell r="C2625" t="str">
            <v>M</v>
          </cell>
          <cell r="D2625">
            <v>838.93</v>
          </cell>
          <cell r="E2625">
            <v>682.05691056910564</v>
          </cell>
          <cell r="F2625" t="str">
            <v>FDE Jan/26</v>
          </cell>
        </row>
        <row r="2626">
          <cell r="A2626" t="str">
            <v>16.01.015</v>
          </cell>
          <cell r="B2626" t="str">
            <v>FD-15 FECHAMENTO DE DIVISA/BL CONCRETO/REVEST CHAP FINO H=235CM/SAPATA</v>
          </cell>
          <cell r="C2626" t="str">
            <v>M</v>
          </cell>
          <cell r="D2626">
            <v>920.02</v>
          </cell>
          <cell r="E2626">
            <v>747.98373983739839</v>
          </cell>
          <cell r="F2626" t="str">
            <v>FDE Jan/26</v>
          </cell>
        </row>
        <row r="2627">
          <cell r="A2627" t="str">
            <v>16.01.016</v>
          </cell>
          <cell r="B2627" t="str">
            <v>FD-16 FECHAMENTO DIVISA/BL CONCRETO/REVEST CHAPISCO FINO H=235CM/BROCA</v>
          </cell>
          <cell r="C2627" t="str">
            <v>M</v>
          </cell>
          <cell r="D2627">
            <v>1053.1600000000001</v>
          </cell>
          <cell r="E2627">
            <v>856.2276422764229</v>
          </cell>
          <cell r="F2627" t="str">
            <v>FDE Jan/26</v>
          </cell>
        </row>
        <row r="2628">
          <cell r="A2628" t="str">
            <v>16.01.021</v>
          </cell>
          <cell r="B2628" t="str">
            <v>FD-21 FECHAMENTO DE DIVISA COM GRADIL ELETROFUNDIDO / SAPATA (H=185CM)</v>
          </cell>
          <cell r="C2628" t="str">
            <v>M</v>
          </cell>
          <cell r="D2628">
            <v>1434.58</v>
          </cell>
          <cell r="E2628">
            <v>1166.3252032520325</v>
          </cell>
          <cell r="F2628" t="str">
            <v>FDE Jan/26</v>
          </cell>
        </row>
        <row r="2629">
          <cell r="A2629" t="str">
            <v>16.01.022</v>
          </cell>
          <cell r="B2629" t="str">
            <v>FD-22 FECHAMENTO DE DIVISA COM GRADIL ELETROFUNDIDO/SAPATA (H=235CM)</v>
          </cell>
          <cell r="C2629" t="str">
            <v>M</v>
          </cell>
          <cell r="D2629">
            <v>1708.53</v>
          </cell>
          <cell r="E2629">
            <v>1389.0487804878048</v>
          </cell>
          <cell r="F2629" t="str">
            <v>FDE Jan/26</v>
          </cell>
        </row>
        <row r="2630">
          <cell r="A2630" t="str">
            <v>16.01.028</v>
          </cell>
          <cell r="B2630" t="str">
            <v>FD-23 FECHAMENTO DE DIVISA COM GRADIL ELETROFUNDIDO / BROCA (H=185CM)</v>
          </cell>
          <cell r="C2630" t="str">
            <v>M</v>
          </cell>
          <cell r="D2630">
            <v>1537.74</v>
          </cell>
          <cell r="E2630">
            <v>1250.1951219512196</v>
          </cell>
          <cell r="F2630" t="str">
            <v>FDE Jan/26</v>
          </cell>
        </row>
        <row r="2631">
          <cell r="A2631" t="str">
            <v>16.01.029</v>
          </cell>
          <cell r="B2631" t="str">
            <v>FD-24 FECHAMENTO DE DIVISA COM GRADIL ELETROFUNDIDO / BROCA (H=235CM)</v>
          </cell>
          <cell r="C2631" t="str">
            <v>M</v>
          </cell>
          <cell r="D2631">
            <v>1811.69</v>
          </cell>
          <cell r="E2631">
            <v>1472.9186991869919</v>
          </cell>
          <cell r="F2631" t="str">
            <v>FDE Jan/26</v>
          </cell>
        </row>
        <row r="2632">
          <cell r="A2632" t="str">
            <v>16.01.030</v>
          </cell>
          <cell r="B2632" t="str">
            <v>FD-25 FECHAMENTO DIVISA C/ GRADIL ELETROF / SAPATA (199X132.20CM)</v>
          </cell>
          <cell r="C2632" t="str">
            <v>M</v>
          </cell>
          <cell r="D2632">
            <v>1198.3399999999999</v>
          </cell>
          <cell r="E2632">
            <v>974.26016260162601</v>
          </cell>
          <cell r="F2632" t="str">
            <v>FDE Jan/26</v>
          </cell>
        </row>
        <row r="2633">
          <cell r="A2633" t="str">
            <v>16.01.031</v>
          </cell>
          <cell r="B2633" t="str">
            <v>FD-26 FECHAMENTO DIVISA C/ GRADIL ELETROF / BROCA (199X132.20CM)</v>
          </cell>
          <cell r="C2633" t="str">
            <v>M</v>
          </cell>
          <cell r="D2633">
            <v>1309.71</v>
          </cell>
          <cell r="E2633">
            <v>1064.8048780487804</v>
          </cell>
          <cell r="F2633" t="str">
            <v>FDE Jan/26</v>
          </cell>
        </row>
        <row r="2634">
          <cell r="A2634" t="str">
            <v>16.01.032</v>
          </cell>
          <cell r="B2634" t="str">
            <v>FD-27 FECHAMENTO DIVISA C/ GRADIL ELETROF / SAPATA (59X211.40CM)</v>
          </cell>
          <cell r="C2634" t="str">
            <v>M</v>
          </cell>
          <cell r="D2634">
            <v>1268.23</v>
          </cell>
          <cell r="E2634">
            <v>1031.0813008130081</v>
          </cell>
          <cell r="F2634" t="str">
            <v>FDE Jan/26</v>
          </cell>
        </row>
        <row r="2635">
          <cell r="A2635" t="str">
            <v>16.01.033</v>
          </cell>
          <cell r="B2635" t="str">
            <v>FD-28 FECHAMENTO DIVISA C/ GRADIL ELETROF / BROCA (59X211.40CM)</v>
          </cell>
          <cell r="C2635" t="str">
            <v>M</v>
          </cell>
          <cell r="D2635">
            <v>1391.46</v>
          </cell>
          <cell r="E2635">
            <v>1131.2682926829268</v>
          </cell>
          <cell r="F2635" t="str">
            <v>FDE Jan/26</v>
          </cell>
        </row>
        <row r="2636">
          <cell r="A2636" t="str">
            <v>16.01.045</v>
          </cell>
          <cell r="B2636" t="str">
            <v>PORTÃO EM GRADIL ELETROFUNDIDO</v>
          </cell>
          <cell r="C2636" t="str">
            <v>M2</v>
          </cell>
          <cell r="D2636">
            <v>1594.16</v>
          </cell>
          <cell r="E2636">
            <v>1296.0650406504067</v>
          </cell>
          <cell r="F2636" t="str">
            <v>FDE Jan/26</v>
          </cell>
        </row>
        <row r="2637">
          <cell r="A2637" t="str">
            <v>16.01.046</v>
          </cell>
          <cell r="B2637" t="str">
            <v>PORTÃO EM CHAPA DE AÇO</v>
          </cell>
          <cell r="C2637" t="str">
            <v>M2</v>
          </cell>
          <cell r="D2637">
            <v>1366.04</v>
          </cell>
          <cell r="E2637">
            <v>1110.6016260162601</v>
          </cell>
          <cell r="F2637" t="str">
            <v>FDE Jan/26</v>
          </cell>
        </row>
        <row r="2638">
          <cell r="A2638" t="str">
            <v>16.01.058</v>
          </cell>
          <cell r="B2638" t="str">
            <v>GRADIL ELETROFUNDIDO GALV. COM PINTURA ELETROSTATICA 62X132MM BARRA 25X2MM</v>
          </cell>
          <cell r="C2638" t="str">
            <v>M2</v>
          </cell>
          <cell r="D2638">
            <v>486.5</v>
          </cell>
          <cell r="E2638">
            <v>395.52845528455288</v>
          </cell>
          <cell r="F2638" t="str">
            <v>FDE Jan/26</v>
          </cell>
        </row>
        <row r="2639">
          <cell r="A2639" t="str">
            <v>16.01.060</v>
          </cell>
          <cell r="B2639" t="str">
            <v>FD-29 FECHAMENTO DIVISA C/ ELEMENTO VAZADO / SAPATA (239X199CM)</v>
          </cell>
          <cell r="C2639" t="str">
            <v>M</v>
          </cell>
          <cell r="D2639">
            <v>1205.3499999999999</v>
          </cell>
          <cell r="E2639">
            <v>979.95934959349586</v>
          </cell>
          <cell r="F2639" t="str">
            <v>FDE Jan/26</v>
          </cell>
        </row>
        <row r="2640">
          <cell r="A2640" t="str">
            <v>16.01.061</v>
          </cell>
          <cell r="B2640" t="str">
            <v>FD-30 FECHAMENTO DIVISA C/ ELEMENTO VAZADO / BROCA (239X199CM)</v>
          </cell>
          <cell r="C2640" t="str">
            <v>M</v>
          </cell>
          <cell r="D2640">
            <v>1268.4100000000001</v>
          </cell>
          <cell r="E2640">
            <v>1031.2276422764228</v>
          </cell>
          <cell r="F2640" t="str">
            <v>FDE Jan/26</v>
          </cell>
        </row>
        <row r="2641">
          <cell r="A2641" t="str">
            <v>16.01.062</v>
          </cell>
          <cell r="B2641" t="str">
            <v>FD-31 FECHAMENTO DIVISA C/ ELEMENTO VAZADO / SAPATA (39X199CM)</v>
          </cell>
          <cell r="C2641" t="str">
            <v>M</v>
          </cell>
          <cell r="D2641">
            <v>1129.54</v>
          </cell>
          <cell r="E2641">
            <v>918.32520325203245</v>
          </cell>
          <cell r="F2641" t="str">
            <v>FDE Jan/26</v>
          </cell>
        </row>
        <row r="2642">
          <cell r="A2642" t="str">
            <v>16.01.063</v>
          </cell>
          <cell r="B2642" t="str">
            <v>FD-32 FECHAMENTO DIVISA C/ ELEMENTO VAZADO / BROCA (39X199CM)</v>
          </cell>
          <cell r="C2642" t="str">
            <v>M</v>
          </cell>
          <cell r="D2642">
            <v>1198.1199999999999</v>
          </cell>
          <cell r="E2642">
            <v>974.08130081300806</v>
          </cell>
          <cell r="F2642" t="str">
            <v>FDE Jan/26</v>
          </cell>
        </row>
        <row r="2643">
          <cell r="A2643" t="str">
            <v>16.01.064</v>
          </cell>
          <cell r="B2643" t="str">
            <v>PT-29 PORTAO DE TELA PARA QUADRA</v>
          </cell>
          <cell r="C2643" t="str">
            <v>M2</v>
          </cell>
          <cell r="D2643">
            <v>1355.95</v>
          </cell>
          <cell r="E2643">
            <v>1102.3983739837399</v>
          </cell>
          <cell r="F2643" t="str">
            <v>FDE Jan/26</v>
          </cell>
        </row>
        <row r="2644">
          <cell r="A2644" t="str">
            <v>16.01.065</v>
          </cell>
          <cell r="B2644" t="str">
            <v>VERGA/CINTA EM BLOCO DE CONCRETO CANALETA 14X19X39CM</v>
          </cell>
          <cell r="C2644" t="str">
            <v>M</v>
          </cell>
          <cell r="D2644">
            <v>74.11</v>
          </cell>
          <cell r="E2644">
            <v>60.252032520325201</v>
          </cell>
          <cell r="F2644" t="str">
            <v>FDE Jan/26</v>
          </cell>
        </row>
        <row r="2645">
          <cell r="A2645" t="str">
            <v>16.01.066</v>
          </cell>
          <cell r="B2645" t="str">
            <v>VERGA/CINTA EM BLOCO DE CONCRETO CANALETA 19X19X39CM</v>
          </cell>
          <cell r="C2645" t="str">
            <v>M</v>
          </cell>
          <cell r="D2645">
            <v>63.16</v>
          </cell>
          <cell r="E2645">
            <v>51.349593495934954</v>
          </cell>
          <cell r="F2645" t="str">
            <v>FDE Jan/26</v>
          </cell>
        </row>
        <row r="2646">
          <cell r="A2646" t="str">
            <v>16.01.067</v>
          </cell>
          <cell r="B2646" t="str">
            <v>FD-33 FECHAMENTO DE DIVISA/BL.CONCRETO/REVEST. CHAPISCO GROSSO H=235CM/SAPATA</v>
          </cell>
          <cell r="C2646" t="str">
            <v>M</v>
          </cell>
          <cell r="D2646">
            <v>932.81</v>
          </cell>
          <cell r="E2646">
            <v>758.3821138211382</v>
          </cell>
          <cell r="F2646" t="str">
            <v>FDE Jan/26</v>
          </cell>
        </row>
        <row r="2647">
          <cell r="A2647" t="str">
            <v>16.01.068</v>
          </cell>
          <cell r="B2647" t="str">
            <v>FD-34 FECHAMENTO DE DIVISA/BL. CONCRETO/REVEST. CHAPISCO GROSSO H=235CM/BROCA</v>
          </cell>
          <cell r="C2647" t="str">
            <v>M</v>
          </cell>
          <cell r="D2647">
            <v>1067.1400000000001</v>
          </cell>
          <cell r="E2647">
            <v>867.59349593495949</v>
          </cell>
          <cell r="F2647" t="str">
            <v>FDE Jan/26</v>
          </cell>
        </row>
        <row r="2648">
          <cell r="A2648" t="str">
            <v>16.01.080</v>
          </cell>
          <cell r="B2648" t="str">
            <v>PT-30 PORTAO GRADIL ELETROFUNDIDO / PILARETE DE CONCRETO (300X185CM)</v>
          </cell>
          <cell r="C2648" t="str">
            <v>UN</v>
          </cell>
          <cell r="D2648">
            <v>11503.09</v>
          </cell>
          <cell r="E2648">
            <v>9352.1056910569114</v>
          </cell>
          <cell r="F2648" t="str">
            <v>FDE Jan/26</v>
          </cell>
        </row>
        <row r="2649">
          <cell r="A2649" t="str">
            <v>16.01.081</v>
          </cell>
          <cell r="B2649" t="str">
            <v>PT-31 PORTAO GRADIL ELETROFUNDIDO / PILARETE DE CONCRETO (300X235CM)</v>
          </cell>
          <cell r="C2649" t="str">
            <v>UN</v>
          </cell>
          <cell r="D2649">
            <v>11539.39</v>
          </cell>
          <cell r="E2649">
            <v>9381.6178861788612</v>
          </cell>
          <cell r="F2649" t="str">
            <v>FDE Jan/26</v>
          </cell>
        </row>
        <row r="2650">
          <cell r="A2650" t="str">
            <v>16.01.082</v>
          </cell>
          <cell r="B2650" t="str">
            <v>PT-32 PORTAO GRADIL ELETROFUNDIDO / PILARETE DE CONCRETO (180X185CM)</v>
          </cell>
          <cell r="C2650" t="str">
            <v>UN</v>
          </cell>
          <cell r="D2650">
            <v>8209.48</v>
          </cell>
          <cell r="E2650">
            <v>6674.3739837398371</v>
          </cell>
          <cell r="F2650" t="str">
            <v>FDE Jan/26</v>
          </cell>
        </row>
        <row r="2651">
          <cell r="A2651" t="str">
            <v>16.01.083</v>
          </cell>
          <cell r="B2651" t="str">
            <v>PT-33 PORTAO GRADIL ELETROFUNDIDO / PILARETE DE CONCRETO (180X235CM)</v>
          </cell>
          <cell r="C2651" t="str">
            <v>UN</v>
          </cell>
          <cell r="D2651">
            <v>8157.83</v>
          </cell>
          <cell r="E2651">
            <v>6632.3821138211379</v>
          </cell>
          <cell r="F2651" t="str">
            <v>FDE Jan/26</v>
          </cell>
        </row>
        <row r="2652">
          <cell r="A2652" t="str">
            <v>16.01.088</v>
          </cell>
          <cell r="B2652" t="str">
            <v>PT-41 PORTAO EM CHAPA DE ACO (300X235CM)</v>
          </cell>
          <cell r="C2652" t="str">
            <v>UN</v>
          </cell>
          <cell r="D2652">
            <v>12672.12</v>
          </cell>
          <cell r="E2652">
            <v>10302.536585365855</v>
          </cell>
          <cell r="F2652" t="str">
            <v>FDE Jan/26</v>
          </cell>
        </row>
        <row r="2653">
          <cell r="A2653" t="str">
            <v>16.01.089</v>
          </cell>
          <cell r="B2653" t="str">
            <v>PT-42 PORTAO EM CHAPA DE ACO (180X235CM)</v>
          </cell>
          <cell r="C2653" t="str">
            <v>UN</v>
          </cell>
          <cell r="D2653">
            <v>8911.3799999999992</v>
          </cell>
          <cell r="E2653">
            <v>7245.0243902439015</v>
          </cell>
          <cell r="F2653" t="str">
            <v>FDE Jan/26</v>
          </cell>
        </row>
        <row r="2654">
          <cell r="A2654" t="str">
            <v>16.01.090</v>
          </cell>
          <cell r="B2654" t="str">
            <v>FE-01  FECHAMENTO PARA SETORIZAÇAO 120&lt;H&lt;200 CM  (ALAMBRADO)</v>
          </cell>
          <cell r="C2654" t="str">
            <v>M2</v>
          </cell>
          <cell r="D2654">
            <v>814.58</v>
          </cell>
          <cell r="E2654">
            <v>662.26016260162601</v>
          </cell>
          <cell r="F2654" t="str">
            <v>FDE Jan/26</v>
          </cell>
        </row>
        <row r="2655">
          <cell r="A2655" t="str">
            <v>16.01.091</v>
          </cell>
          <cell r="B2655" t="str">
            <v>FE-02  FECHAMENTO PARA SETORIZAÇAO (GRADIL ELETROFUNDIDO)</v>
          </cell>
          <cell r="C2655" t="str">
            <v>M2</v>
          </cell>
          <cell r="D2655">
            <v>642.84</v>
          </cell>
          <cell r="E2655">
            <v>522.63414634146341</v>
          </cell>
          <cell r="F2655" t="str">
            <v>FDE Jan/26</v>
          </cell>
        </row>
        <row r="2656">
          <cell r="A2656" t="str">
            <v>16.01.092</v>
          </cell>
          <cell r="B2656" t="str">
            <v>PT-50 PORTAO DE TELA PARA SETORIZAÇAO 120&lt;H&lt;200 CM</v>
          </cell>
          <cell r="C2656" t="str">
            <v>M2</v>
          </cell>
          <cell r="D2656">
            <v>1250.45</v>
          </cell>
          <cell r="E2656">
            <v>1016.6260162601626</v>
          </cell>
          <cell r="F2656" t="str">
            <v>FDE Jan/26</v>
          </cell>
        </row>
        <row r="2657">
          <cell r="A2657" t="str">
            <v>16.01.093</v>
          </cell>
          <cell r="B2657" t="str">
            <v>PT-34 PORTAO GRADIL ELETROFUNDIDO / PILARETE METALICO (300X185CM)</v>
          </cell>
          <cell r="C2657" t="str">
            <v>UN</v>
          </cell>
          <cell r="D2657">
            <v>9611.32</v>
          </cell>
          <cell r="E2657">
            <v>7814.0813008130081</v>
          </cell>
          <cell r="F2657" t="str">
            <v>FDE Jan/26</v>
          </cell>
        </row>
        <row r="2658">
          <cell r="A2658" t="str">
            <v>16.01.094</v>
          </cell>
          <cell r="B2658" t="str">
            <v>PT-35 PORTAO GRADIL ELETROFUNDIDO / PILARETE METALICO (300X235CM)</v>
          </cell>
          <cell r="C2658" t="str">
            <v>UN</v>
          </cell>
          <cell r="D2658">
            <v>9548.51</v>
          </cell>
          <cell r="E2658">
            <v>7763.0162601626016</v>
          </cell>
          <cell r="F2658" t="str">
            <v>FDE Jan/26</v>
          </cell>
        </row>
        <row r="2659">
          <cell r="A2659" t="str">
            <v>16.01.095</v>
          </cell>
          <cell r="B2659" t="str">
            <v>PT-36 PORTAO GRADIL ELETROFUNDIDO / PILARETE METALICO (180X185CM)</v>
          </cell>
          <cell r="C2659" t="str">
            <v>UN</v>
          </cell>
          <cell r="D2659">
            <v>6393.22</v>
          </cell>
          <cell r="E2659">
            <v>5197.7398373983742</v>
          </cell>
          <cell r="F2659" t="str">
            <v>FDE Jan/26</v>
          </cell>
        </row>
        <row r="2660">
          <cell r="A2660" t="str">
            <v>16.01.098</v>
          </cell>
          <cell r="B2660" t="str">
            <v>PT-37 PORTAO GRADIL ELETROFUNDIDO / PILARETE METALICO (180X235CM)</v>
          </cell>
          <cell r="C2660" t="str">
            <v>UN</v>
          </cell>
          <cell r="D2660">
            <v>6255.19</v>
          </cell>
          <cell r="E2660">
            <v>5085.5203252032516</v>
          </cell>
          <cell r="F2660" t="str">
            <v>FDE Jan/26</v>
          </cell>
        </row>
        <row r="2661">
          <cell r="A2661" t="str">
            <v>16.01.099</v>
          </cell>
          <cell r="B2661" t="str">
            <v>SERVICOS PARA FECHAMENTOS</v>
          </cell>
          <cell r="C2661" t="str">
            <v>MV</v>
          </cell>
          <cell r="D2661">
            <v>710.02</v>
          </cell>
          <cell r="E2661">
            <v>577.2520325203252</v>
          </cell>
          <cell r="F2661" t="str">
            <v>FDE Jan/26</v>
          </cell>
        </row>
        <row r="2662">
          <cell r="A2662" t="str">
            <v>16.02.004</v>
          </cell>
          <cell r="B2662" t="str">
            <v>PAVIMENTAÇÃO DE CONCRETO P/PISO PERMEAVEL DRENANTE (DIAGONAL)</v>
          </cell>
          <cell r="C2662" t="str">
            <v>M2</v>
          </cell>
          <cell r="D2662">
            <v>218.69</v>
          </cell>
          <cell r="E2662">
            <v>177.79674796747969</v>
          </cell>
          <cell r="F2662" t="str">
            <v>FDE Jan/26</v>
          </cell>
        </row>
        <row r="2663">
          <cell r="A2663" t="str">
            <v>16.02.008</v>
          </cell>
          <cell r="B2663" t="str">
            <v>PISO DE CONCRETO LISO-FUNDACAO DIRETA FCK-25 MPA</v>
          </cell>
          <cell r="C2663" t="str">
            <v>M2</v>
          </cell>
          <cell r="D2663">
            <v>240.97</v>
          </cell>
          <cell r="E2663">
            <v>195.91056910569105</v>
          </cell>
          <cell r="F2663" t="str">
            <v>FDE Jan/26</v>
          </cell>
        </row>
        <row r="2664">
          <cell r="A2664" t="str">
            <v>16.02.009</v>
          </cell>
          <cell r="B2664" t="str">
            <v>PLACA DE CONCRETO MOLDADA NO LOCAL - 90X90 CM</v>
          </cell>
          <cell r="C2664" t="str">
            <v>M2</v>
          </cell>
          <cell r="D2664">
            <v>115.78</v>
          </cell>
          <cell r="E2664">
            <v>94.130081300813004</v>
          </cell>
          <cell r="F2664" t="str">
            <v>FDE Jan/26</v>
          </cell>
        </row>
        <row r="2665">
          <cell r="A2665" t="str">
            <v>16.02.010</v>
          </cell>
          <cell r="B2665" t="str">
            <v>PAVIMENTAÇÃO DE CONCRETO P/PISO PERMEAVEL DRENANTE (SEXTAVADO)</v>
          </cell>
          <cell r="C2665" t="str">
            <v>M2</v>
          </cell>
          <cell r="D2665">
            <v>188.66</v>
          </cell>
          <cell r="E2665">
            <v>153.3821138211382</v>
          </cell>
          <cell r="F2665" t="str">
            <v>FDE Jan/26</v>
          </cell>
        </row>
        <row r="2666">
          <cell r="A2666" t="str">
            <v>16.02.014</v>
          </cell>
          <cell r="B2666" t="str">
            <v>PAVIMENTAÇAO DE CONCRETO PARA PISO PERMEAVEL DRENANTE (GRAMA)</v>
          </cell>
          <cell r="C2666" t="str">
            <v>M2</v>
          </cell>
          <cell r="D2666">
            <v>189.58</v>
          </cell>
          <cell r="E2666">
            <v>154.13008130081303</v>
          </cell>
          <cell r="F2666" t="str">
            <v>FDE Jan/26</v>
          </cell>
        </row>
        <row r="2667">
          <cell r="A2667" t="str">
            <v>16.02.015</v>
          </cell>
          <cell r="B2667" t="str">
            <v>PAVIMENTACAO ASFALTICA</v>
          </cell>
          <cell r="C2667" t="str">
            <v>M2</v>
          </cell>
          <cell r="D2667">
            <v>92.33</v>
          </cell>
          <cell r="E2667">
            <v>75.065040650406502</v>
          </cell>
          <cell r="F2667" t="str">
            <v>FDE Jan/26</v>
          </cell>
        </row>
        <row r="2668">
          <cell r="A2668" t="str">
            <v>16.02.018</v>
          </cell>
          <cell r="B2668" t="str">
            <v>BORRACHA ASSENTADA C/ ARGAMASSA - PISO TATIL DIRECIONAL</v>
          </cell>
          <cell r="C2668" t="str">
            <v>M2</v>
          </cell>
          <cell r="D2668">
            <v>553.44000000000005</v>
          </cell>
          <cell r="E2668">
            <v>449.95121951219517</v>
          </cell>
          <cell r="F2668" t="str">
            <v>FDE Jan/26</v>
          </cell>
        </row>
        <row r="2669">
          <cell r="A2669" t="str">
            <v>16.02.020</v>
          </cell>
          <cell r="B2669" t="str">
            <v>BORRACHA ASSENTADA C/ ARGAMASSA - PISO TATIL ALERTA</v>
          </cell>
          <cell r="C2669" t="str">
            <v>M2</v>
          </cell>
          <cell r="D2669">
            <v>553.44000000000005</v>
          </cell>
          <cell r="E2669">
            <v>449.95121951219517</v>
          </cell>
          <cell r="F2669" t="str">
            <v>FDE Jan/26</v>
          </cell>
        </row>
        <row r="2670">
          <cell r="A2670" t="str">
            <v>16.02.022</v>
          </cell>
          <cell r="B2670" t="str">
            <v>PAVIMENTACAO COM PEDRISCO COM ESPESS DE 5 CM</v>
          </cell>
          <cell r="C2670" t="str">
            <v>M2</v>
          </cell>
          <cell r="D2670">
            <v>18.690000000000001</v>
          </cell>
          <cell r="E2670">
            <v>15.195121951219514</v>
          </cell>
          <cell r="F2670" t="str">
            <v>FDE Jan/26</v>
          </cell>
        </row>
        <row r="2671">
          <cell r="A2671" t="str">
            <v>16.02.023</v>
          </cell>
          <cell r="B2671" t="str">
            <v>PAVIMENTACAO DE PEDRA MOSAICO PORTUGUES 2 COR/SOBRE BASE AREIA GROSSA</v>
          </cell>
          <cell r="C2671" t="str">
            <v>M2</v>
          </cell>
          <cell r="D2671">
            <v>328.04</v>
          </cell>
          <cell r="E2671">
            <v>266.69918699186996</v>
          </cell>
          <cell r="F2671" t="str">
            <v>FDE Jan/26</v>
          </cell>
        </row>
        <row r="2672">
          <cell r="A2672" t="str">
            <v>16.02.025</v>
          </cell>
          <cell r="B2672" t="str">
            <v>GUIAS PRE-MOLDADAS TIPO PMSP</v>
          </cell>
          <cell r="C2672" t="str">
            <v>M</v>
          </cell>
          <cell r="D2672">
            <v>124.95</v>
          </cell>
          <cell r="E2672">
            <v>101.58536585365854</v>
          </cell>
          <cell r="F2672" t="str">
            <v>FDE Jan/26</v>
          </cell>
        </row>
        <row r="2673">
          <cell r="A2673" t="str">
            <v>16.02.026</v>
          </cell>
          <cell r="B2673" t="str">
            <v>SARJETAS MOLDADAS NO LOCAL TIPO PMSP</v>
          </cell>
          <cell r="C2673" t="str">
            <v>M</v>
          </cell>
          <cell r="D2673">
            <v>118.67</v>
          </cell>
          <cell r="E2673">
            <v>96.479674796747972</v>
          </cell>
          <cell r="F2673" t="str">
            <v>FDE Jan/26</v>
          </cell>
        </row>
        <row r="2674">
          <cell r="A2674" t="str">
            <v>16.02.027</v>
          </cell>
          <cell r="B2674" t="str">
            <v>GA-01 GUIA LEVE OU SEPARADOR DE PISOS</v>
          </cell>
          <cell r="C2674" t="str">
            <v>M</v>
          </cell>
          <cell r="D2674">
            <v>67.42</v>
          </cell>
          <cell r="E2674">
            <v>54.8130081300813</v>
          </cell>
          <cell r="F2674" t="str">
            <v>FDE Jan/26</v>
          </cell>
        </row>
        <row r="2675">
          <cell r="A2675" t="str">
            <v>16.02.028</v>
          </cell>
          <cell r="B2675" t="str">
            <v>GA-02 GUIA E SARJETA</v>
          </cell>
          <cell r="C2675" t="str">
            <v>M</v>
          </cell>
          <cell r="D2675">
            <v>167.57</v>
          </cell>
          <cell r="E2675">
            <v>136.23577235772356</v>
          </cell>
          <cell r="F2675" t="str">
            <v>FDE Jan/26</v>
          </cell>
        </row>
        <row r="2676">
          <cell r="A2676" t="str">
            <v>16.02.029</v>
          </cell>
          <cell r="B2676" t="str">
            <v>GA-03 GUIA E SARJETA TIPO PMSP</v>
          </cell>
          <cell r="C2676" t="str">
            <v>M</v>
          </cell>
          <cell r="D2676">
            <v>181.52</v>
          </cell>
          <cell r="E2676">
            <v>147.57723577235774</v>
          </cell>
          <cell r="F2676" t="str">
            <v>FDE Jan/26</v>
          </cell>
        </row>
        <row r="2677">
          <cell r="A2677" t="str">
            <v>16.02.031</v>
          </cell>
          <cell r="B2677" t="str">
            <v>DEGRAU DE CONCRETO CAMURCADO</v>
          </cell>
          <cell r="C2677" t="str">
            <v>M</v>
          </cell>
          <cell r="D2677">
            <v>110.53</v>
          </cell>
          <cell r="E2677">
            <v>89.861788617886177</v>
          </cell>
          <cell r="F2677" t="str">
            <v>FDE Jan/26</v>
          </cell>
        </row>
        <row r="2678">
          <cell r="A2678" t="str">
            <v>16.02.033</v>
          </cell>
          <cell r="B2678" t="str">
            <v>PEDRA MIRACEMA</v>
          </cell>
          <cell r="C2678" t="str">
            <v>M2</v>
          </cell>
          <cell r="D2678">
            <v>150</v>
          </cell>
          <cell r="E2678">
            <v>121.95121951219512</v>
          </cell>
          <cell r="F2678" t="str">
            <v>FDE Jan/26</v>
          </cell>
        </row>
        <row r="2679">
          <cell r="A2679" t="str">
            <v>16.02.039</v>
          </cell>
          <cell r="B2679" t="str">
            <v>PAVIMENTAÇÃO DE CONCRETO P/PISO PERMEAVEL DRENANTE (QUADRICULADO)</v>
          </cell>
          <cell r="C2679" t="str">
            <v>M2</v>
          </cell>
          <cell r="D2679">
            <v>207.19</v>
          </cell>
          <cell r="E2679">
            <v>168.44715447154471</v>
          </cell>
          <cell r="F2679" t="str">
            <v>FDE Jan/26</v>
          </cell>
        </row>
        <row r="2680">
          <cell r="A2680" t="str">
            <v>16.02.040</v>
          </cell>
          <cell r="B2680" t="str">
            <v>PAVIMENTACAO ARTICULADA BLOCO CONCRETO INTERTRAVADO  E=6CM  35 Mpa
COR NATURAL SOBRE BASE AREIA GROSSA</v>
          </cell>
          <cell r="C2680" t="str">
            <v>M2</v>
          </cell>
          <cell r="D2680">
            <v>201.75</v>
          </cell>
          <cell r="E2680">
            <v>164.02439024390245</v>
          </cell>
          <cell r="F2680" t="str">
            <v>FDE Jan/26</v>
          </cell>
        </row>
        <row r="2681">
          <cell r="A2681" t="str">
            <v>16.02.041</v>
          </cell>
          <cell r="B2681" t="str">
            <v>PAVIMENTACAO ARTICULADA BLOCO CONCRETO INTERTRAVADO  E=6CM  35 Mpa COLORIDO SOBRE BASE AREIA GROSSA</v>
          </cell>
          <cell r="C2681" t="str">
            <v>M2</v>
          </cell>
          <cell r="D2681">
            <v>228.25</v>
          </cell>
          <cell r="E2681">
            <v>185.5691056910569</v>
          </cell>
          <cell r="F2681" t="str">
            <v>FDE Jan/26</v>
          </cell>
        </row>
        <row r="2682">
          <cell r="A2682" t="str">
            <v>16.02.050</v>
          </cell>
          <cell r="B2682" t="str">
            <v>PASTILHA NATURAL 2,5X2,5CM - DETALHES E REQUADROS</v>
          </cell>
          <cell r="C2682" t="str">
            <v>M2</v>
          </cell>
          <cell r="D2682">
            <v>575.66</v>
          </cell>
          <cell r="E2682">
            <v>468.01626016260161</v>
          </cell>
          <cell r="F2682" t="str">
            <v>FDE Jan/26</v>
          </cell>
        </row>
        <row r="2683">
          <cell r="A2683" t="str">
            <v>16.02.051</v>
          </cell>
          <cell r="B2683" t="str">
            <v>PASTILHA NATURAL 5,0X5,0CM - DETALHES E REQUADROS</v>
          </cell>
          <cell r="C2683" t="str">
            <v>M2</v>
          </cell>
          <cell r="D2683">
            <v>442.04</v>
          </cell>
          <cell r="E2683">
            <v>359.3821138211382</v>
          </cell>
          <cell r="F2683" t="str">
            <v>FDE Jan/26</v>
          </cell>
        </row>
        <row r="2684">
          <cell r="A2684" t="str">
            <v>16.02.056</v>
          </cell>
          <cell r="B2684" t="str">
            <v>LADRILHO HIDRAULICO 20X20CM LISO 1 COR</v>
          </cell>
          <cell r="C2684" t="str">
            <v>M2</v>
          </cell>
          <cell r="D2684">
            <v>154.04</v>
          </cell>
          <cell r="E2684">
            <v>125.23577235772358</v>
          </cell>
          <cell r="F2684" t="str">
            <v>FDE Jan/26</v>
          </cell>
        </row>
        <row r="2685">
          <cell r="A2685" t="str">
            <v>16.02.061</v>
          </cell>
          <cell r="B2685" t="str">
            <v>LADRILHO HIDRAULICO 25X25 E=2CM - PISO TATIL DE ALERTA</v>
          </cell>
          <cell r="C2685" t="str">
            <v>M2</v>
          </cell>
          <cell r="D2685">
            <v>187.08</v>
          </cell>
          <cell r="E2685">
            <v>152.09756097560978</v>
          </cell>
          <cell r="F2685" t="str">
            <v>FDE Jan/26</v>
          </cell>
        </row>
        <row r="2686">
          <cell r="A2686" t="str">
            <v>16.02.062</v>
          </cell>
          <cell r="B2686" t="str">
            <v>LADRILHO HIDRAULICO 25X25 E=2CM - PISO TATIL DIRECIONAL</v>
          </cell>
          <cell r="C2686" t="str">
            <v>M2</v>
          </cell>
          <cell r="D2686">
            <v>190.16</v>
          </cell>
          <cell r="E2686">
            <v>154.60162601626016</v>
          </cell>
          <cell r="F2686" t="str">
            <v>FDE Jan/26</v>
          </cell>
        </row>
        <row r="2687">
          <cell r="A2687" t="str">
            <v>16.02.063</v>
          </cell>
          <cell r="B2687" t="str">
            <v>PAVIMENTACAO ARTICULADA BLOCO CONCRETO INTERTRAVADO  E=8CM  50 Mpa COR NATURAL SOBRE BASE AREIA GROSSA</v>
          </cell>
          <cell r="C2687" t="str">
            <v>M2</v>
          </cell>
          <cell r="D2687">
            <v>286.75</v>
          </cell>
          <cell r="E2687">
            <v>233.130081300813</v>
          </cell>
          <cell r="F2687" t="str">
            <v>FDE Jan/26</v>
          </cell>
        </row>
        <row r="2688">
          <cell r="A2688" t="str">
            <v>16.02.064</v>
          </cell>
          <cell r="B2688" t="str">
            <v>PISO DE CONCRETO Fck 25MPa DESEMPENAMENTO MECÂNICO E=8CM</v>
          </cell>
          <cell r="C2688" t="str">
            <v>M2</v>
          </cell>
          <cell r="D2688">
            <v>115.76</v>
          </cell>
          <cell r="E2688">
            <v>94.113821138211392</v>
          </cell>
          <cell r="F2688" t="str">
            <v>FDE Jan/26</v>
          </cell>
        </row>
        <row r="2689">
          <cell r="A2689" t="str">
            <v>16.02.066</v>
          </cell>
          <cell r="B2689" t="str">
            <v>PISO DE CONCRETO ARMADO Fck 25MPa DESEMPENAMENTO MECÂNICO  E=10CM</v>
          </cell>
          <cell r="C2689" t="str">
            <v>M2</v>
          </cell>
          <cell r="D2689">
            <v>152.18</v>
          </cell>
          <cell r="E2689">
            <v>123.72357723577237</v>
          </cell>
          <cell r="F2689" t="str">
            <v>FDE Jan/26</v>
          </cell>
        </row>
        <row r="2690">
          <cell r="A2690" t="str">
            <v>16.02.067</v>
          </cell>
          <cell r="B2690" t="str">
            <v>TELA ARMADURA (MALHA ACO CA 60 FYK= 600 M PA)</v>
          </cell>
          <cell r="C2690" t="str">
            <v>KG</v>
          </cell>
          <cell r="D2690">
            <v>12.1</v>
          </cell>
          <cell r="E2690">
            <v>9.8373983739837403</v>
          </cell>
          <cell r="F2690" t="str">
            <v>FDE Jan/26</v>
          </cell>
        </row>
        <row r="2691">
          <cell r="A2691" t="str">
            <v>16.02.068</v>
          </cell>
          <cell r="B2691" t="str">
            <v>DEGRAU DE CONCRETO ARMADO Fck 25MPa DESEMPENADO E=6CM  INCLUSIVE LASTRO DE BRITA</v>
          </cell>
          <cell r="C2691" t="str">
            <v>M</v>
          </cell>
          <cell r="D2691">
            <v>84.71</v>
          </cell>
          <cell r="E2691">
            <v>68.869918699186982</v>
          </cell>
          <cell r="F2691" t="str">
            <v>FDE Jan/26</v>
          </cell>
        </row>
        <row r="2692">
          <cell r="A2692" t="str">
            <v>16.02.069</v>
          </cell>
          <cell r="B2692" t="str">
            <v>SINALIZAÇÃO VISUAL DE DEGRAUS-PINTURA ACRÍLICA P/PISOS</v>
          </cell>
          <cell r="C2692" t="str">
            <v>CJ</v>
          </cell>
          <cell r="D2692">
            <v>20.94</v>
          </cell>
          <cell r="E2692">
            <v>17.024390243902442</v>
          </cell>
          <cell r="F2692" t="str">
            <v>FDE Jan/26</v>
          </cell>
        </row>
        <row r="2693">
          <cell r="A2693" t="str">
            <v>16.02.070</v>
          </cell>
          <cell r="B2693" t="str">
            <v>LASTRO DE CONCRETO - 5CM</v>
          </cell>
          <cell r="C2693" t="str">
            <v>M2</v>
          </cell>
          <cell r="D2693">
            <v>54.24</v>
          </cell>
          <cell r="E2693">
            <v>44.09756097560976</v>
          </cell>
          <cell r="F2693" t="str">
            <v>FDE Jan/26</v>
          </cell>
        </row>
        <row r="2694">
          <cell r="A2694" t="str">
            <v>16.02.071</v>
          </cell>
          <cell r="B2694" t="str">
            <v>LASTRO DE PEDRA BRITADA - 5CM</v>
          </cell>
          <cell r="C2694" t="str">
            <v>M2</v>
          </cell>
          <cell r="D2694">
            <v>14.6</v>
          </cell>
          <cell r="E2694">
            <v>11.869918699186991</v>
          </cell>
          <cell r="F2694" t="str">
            <v>FDE Jan/26</v>
          </cell>
        </row>
        <row r="2695">
          <cell r="A2695" t="str">
            <v>16.02.080</v>
          </cell>
          <cell r="B2695" t="str">
            <v>PEDRA ARDOSIA 40X40CM E=7A10MM</v>
          </cell>
          <cell r="C2695" t="str">
            <v>M2</v>
          </cell>
          <cell r="D2695">
            <v>127.51</v>
          </cell>
          <cell r="E2695">
            <v>103.66666666666667</v>
          </cell>
          <cell r="F2695" t="str">
            <v>FDE Jan/26</v>
          </cell>
        </row>
        <row r="2696">
          <cell r="A2696" t="str">
            <v>16.02.090</v>
          </cell>
          <cell r="B2696" t="str">
            <v>CIMENTADO DESEMPENADO COM JUNTA SECA E=3,5CM INCL ARG REG</v>
          </cell>
          <cell r="C2696" t="str">
            <v>M2</v>
          </cell>
          <cell r="D2696">
            <v>87.46</v>
          </cell>
          <cell r="E2696">
            <v>71.105691056910558</v>
          </cell>
          <cell r="F2696" t="str">
            <v>FDE Jan/26</v>
          </cell>
        </row>
        <row r="2697">
          <cell r="A2697" t="str">
            <v>16.02.091</v>
          </cell>
          <cell r="B2697" t="str">
            <v>CIMENTADO DESEMPENADO ALISADO C/ CORANTE E=3,5CM INCL ARG REG</v>
          </cell>
          <cell r="C2697" t="str">
            <v>M2</v>
          </cell>
          <cell r="D2697">
            <v>93.78</v>
          </cell>
          <cell r="E2697">
            <v>76.243902439024396</v>
          </cell>
          <cell r="F2697" t="str">
            <v>FDE Jan/26</v>
          </cell>
        </row>
        <row r="2698">
          <cell r="A2698" t="str">
            <v>16.02.099</v>
          </cell>
          <cell r="B2698" t="str">
            <v>REVESTIMENTOS P/ PISOS EXTERNOS</v>
          </cell>
          <cell r="C2698" t="str">
            <v>MV</v>
          </cell>
          <cell r="D2698">
            <v>710.02</v>
          </cell>
          <cell r="E2698">
            <v>577.2520325203252</v>
          </cell>
          <cell r="F2698" t="str">
            <v>FDE Jan/26</v>
          </cell>
        </row>
        <row r="2699">
          <cell r="A2699" t="str">
            <v>16.02.100</v>
          </cell>
          <cell r="B2699" t="str">
            <v>LASTRO DE BRITA E=5CM COM AGREGADO RECICLADO DA CONSTRUÇÃO CIVIL</v>
          </cell>
          <cell r="C2699" t="str">
            <v>M2</v>
          </cell>
          <cell r="D2699">
            <v>9.3800000000000008</v>
          </cell>
          <cell r="E2699">
            <v>7.6260162601626025</v>
          </cell>
          <cell r="F2699" t="str">
            <v>FDE Jan/26</v>
          </cell>
        </row>
        <row r="2700">
          <cell r="A2700" t="str">
            <v>16.02.101</v>
          </cell>
          <cell r="B2700" t="str">
            <v>LASTRO DE CONCRETO TRAÇO 1:4:8   E=5CM  COM AGREGADO RECICLADO DA CONSTRUÇAO CIVIL.</v>
          </cell>
          <cell r="C2700" t="str">
            <v>M2</v>
          </cell>
          <cell r="D2700">
            <v>41.14</v>
          </cell>
          <cell r="E2700">
            <v>33.447154471544714</v>
          </cell>
          <cell r="F2700" t="str">
            <v>FDE Jan/26</v>
          </cell>
        </row>
        <row r="2701">
          <cell r="A2701" t="str">
            <v>16.02.105</v>
          </cell>
          <cell r="B2701" t="str">
            <v>CIMENTADO DESEMPENADO COM JUNTA SECA E = 5 CM COM AGREGADO RECICLADO DA CONSTRUÇAO CIVIL</v>
          </cell>
          <cell r="C2701" t="str">
            <v>M2</v>
          </cell>
          <cell r="D2701">
            <v>83.78</v>
          </cell>
          <cell r="E2701">
            <v>68.113821138211378</v>
          </cell>
          <cell r="F2701" t="str">
            <v>FDE Jan/26</v>
          </cell>
        </row>
        <row r="2702">
          <cell r="A2702" t="str">
            <v>16.02.106</v>
          </cell>
          <cell r="B2702" t="str">
            <v>CIMENTADO DESEMPENADO E ALISADO COM CORANTE  E = 5 CM COM AGREGADO RECICLADO DA CONSTRUÇAO CIVIL</v>
          </cell>
          <cell r="C2702" t="str">
            <v>M2</v>
          </cell>
          <cell r="D2702">
            <v>90.11</v>
          </cell>
          <cell r="E2702">
            <v>73.260162601626021</v>
          </cell>
          <cell r="F2702" t="str">
            <v>FDE Jan/26</v>
          </cell>
        </row>
        <row r="2703">
          <cell r="A2703" t="str">
            <v>16.03.001</v>
          </cell>
          <cell r="B2703" t="str">
            <v>CORTE DE MATO E GRAMA - ROÇAGEM MECANIZADA</v>
          </cell>
          <cell r="C2703" t="str">
            <v>M2</v>
          </cell>
          <cell r="D2703">
            <v>1.46</v>
          </cell>
          <cell r="E2703">
            <v>1.1869918699186992</v>
          </cell>
          <cell r="F2703" t="str">
            <v>FDE Jan/26</v>
          </cell>
        </row>
        <row r="2704">
          <cell r="A2704" t="str">
            <v>16.03.002</v>
          </cell>
          <cell r="B2704" t="str">
            <v>GRAMA ESMERALDA EM PLACAS</v>
          </cell>
          <cell r="C2704" t="str">
            <v>M2</v>
          </cell>
          <cell r="D2704">
            <v>22.96</v>
          </cell>
          <cell r="E2704">
            <v>18.666666666666668</v>
          </cell>
          <cell r="F2704" t="str">
            <v>FDE Jan/26</v>
          </cell>
        </row>
        <row r="2705">
          <cell r="A2705" t="str">
            <v>16.03.006</v>
          </cell>
          <cell r="B2705" t="str">
            <v>GRAMA SAO CARLOS EM PLACAS</v>
          </cell>
          <cell r="C2705" t="str">
            <v>M2</v>
          </cell>
          <cell r="D2705">
            <v>27.56</v>
          </cell>
          <cell r="E2705">
            <v>22.40650406504065</v>
          </cell>
          <cell r="F2705" t="str">
            <v>FDE Jan/26</v>
          </cell>
        </row>
        <row r="2706">
          <cell r="A2706" t="str">
            <v>16.03.010</v>
          </cell>
          <cell r="B2706" t="str">
            <v>FORRACAO - MARANTA</v>
          </cell>
          <cell r="C2706" t="str">
            <v>M2</v>
          </cell>
          <cell r="D2706">
            <v>239.36</v>
          </cell>
          <cell r="E2706">
            <v>194.60162601626018</v>
          </cell>
          <cell r="F2706" t="str">
            <v>FDE Jan/26</v>
          </cell>
        </row>
        <row r="2707">
          <cell r="A2707" t="str">
            <v>16.03.012</v>
          </cell>
          <cell r="B2707" t="str">
            <v>GRAMA PRETA EM MUDAS</v>
          </cell>
          <cell r="C2707" t="str">
            <v>M2</v>
          </cell>
          <cell r="D2707">
            <v>106.36</v>
          </cell>
          <cell r="E2707">
            <v>86.471544715447152</v>
          </cell>
          <cell r="F2707" t="str">
            <v>FDE Jan/26</v>
          </cell>
        </row>
        <row r="2708">
          <cell r="A2708" t="str">
            <v>16.03.013</v>
          </cell>
          <cell r="B2708" t="str">
            <v>TOMOGRAFIA SONICA DO TRONCO ARBOREO INCLUSIVE  FORNECIMENTO RELATORIO DE  ANALISE E  LAUDO TECNICO INDIVIDUAL</v>
          </cell>
          <cell r="C2708" t="str">
            <v>UN</v>
          </cell>
          <cell r="D2708">
            <v>1029.74</v>
          </cell>
          <cell r="E2708">
            <v>837.18699186991876</v>
          </cell>
          <cell r="F2708" t="str">
            <v>FDE Jan/26</v>
          </cell>
        </row>
        <row r="2709">
          <cell r="A2709" t="str">
            <v>16.03.014</v>
          </cell>
          <cell r="B2709" t="str">
            <v>AP-02 PROTETOR PARA ARVORES</v>
          </cell>
          <cell r="C2709" t="str">
            <v>UN</v>
          </cell>
          <cell r="D2709">
            <v>140.12</v>
          </cell>
          <cell r="E2709">
            <v>113.91869918699187</v>
          </cell>
          <cell r="F2709" t="str">
            <v>FDE Jan/26</v>
          </cell>
        </row>
        <row r="2710">
          <cell r="A2710" t="str">
            <v>16.03.031</v>
          </cell>
          <cell r="B2710" t="str">
            <v>ARVORE ORNAMENTAL H=1,50 A 2.00M - TIPUANA</v>
          </cell>
          <cell r="C2710" t="str">
            <v>UN</v>
          </cell>
          <cell r="D2710">
            <v>365.94</v>
          </cell>
          <cell r="E2710">
            <v>297.51219512195121</v>
          </cell>
          <cell r="F2710" t="str">
            <v>FDE Jan/26</v>
          </cell>
        </row>
        <row r="2711">
          <cell r="A2711" t="str">
            <v>16.03.042</v>
          </cell>
          <cell r="B2711" t="str">
            <v>TOMOGRAFIA SONICA DO TRONCO  E DA RAIZ ARBOREA INCLUSIVE FORNECIMENTO RELATORIO DE  ANALISE E  LAUDO TECNICO INDIVIDUAL</v>
          </cell>
          <cell r="C2711" t="str">
            <v>UN</v>
          </cell>
          <cell r="D2711">
            <v>1646.35</v>
          </cell>
          <cell r="E2711">
            <v>1338.4959349593496</v>
          </cell>
          <cell r="F2711" t="str">
            <v>FDE Jan/26</v>
          </cell>
        </row>
        <row r="2712">
          <cell r="A2712" t="str">
            <v>16.03.063</v>
          </cell>
          <cell r="B2712" t="str">
            <v>PALMEIRA JERIVÁ H=1,50 A 2,00 M</v>
          </cell>
          <cell r="C2712" t="str">
            <v>UN</v>
          </cell>
          <cell r="D2712">
            <v>415.79</v>
          </cell>
          <cell r="E2712">
            <v>338.04065040650408</v>
          </cell>
          <cell r="F2712" t="str">
            <v>FDE Jan/26</v>
          </cell>
        </row>
        <row r="2713">
          <cell r="A2713" t="str">
            <v>16.03.066</v>
          </cell>
          <cell r="B2713" t="str">
            <v>ARBUSTO H=0.50 A 0.70M - AZALÉIA</v>
          </cell>
          <cell r="C2713" t="str">
            <v>UN</v>
          </cell>
          <cell r="D2713">
            <v>69.34</v>
          </cell>
          <cell r="E2713">
            <v>56.373983739837399</v>
          </cell>
          <cell r="F2713" t="str">
            <v>FDE Jan/26</v>
          </cell>
        </row>
        <row r="2714">
          <cell r="A2714" t="str">
            <v>16.03.067</v>
          </cell>
          <cell r="B2714" t="str">
            <v>ARBUSTO H=0.50 A 0.70M - BELA EMILIA</v>
          </cell>
          <cell r="C2714" t="str">
            <v>UN</v>
          </cell>
          <cell r="D2714">
            <v>37.67</v>
          </cell>
          <cell r="E2714">
            <v>30.626016260162604</v>
          </cell>
          <cell r="F2714" t="str">
            <v>FDE Jan/26</v>
          </cell>
        </row>
        <row r="2715">
          <cell r="A2715" t="str">
            <v>16.03.075</v>
          </cell>
          <cell r="B2715" t="str">
            <v>ARBUSTO COSTELA- DE -ADAO  H=0.50 A 0.70 M</v>
          </cell>
          <cell r="C2715" t="str">
            <v>UN</v>
          </cell>
          <cell r="D2715">
            <v>103.38</v>
          </cell>
          <cell r="E2715">
            <v>84.048780487804876</v>
          </cell>
          <cell r="F2715" t="str">
            <v>FDE Jan/26</v>
          </cell>
        </row>
        <row r="2716">
          <cell r="A2716" t="str">
            <v>16.03.076</v>
          </cell>
          <cell r="B2716" t="str">
            <v>ARBUSTO  GUAIMBÊ   H=0.50 A 0.70 M</v>
          </cell>
          <cell r="C2716" t="str">
            <v>UN</v>
          </cell>
          <cell r="D2716">
            <v>78.12</v>
          </cell>
          <cell r="E2716">
            <v>63.512195121951223</v>
          </cell>
          <cell r="F2716" t="str">
            <v>FDE Jan/26</v>
          </cell>
        </row>
        <row r="2717">
          <cell r="A2717" t="str">
            <v>16.03.077</v>
          </cell>
          <cell r="B2717" t="str">
            <v>ARBUSTO PRIMAVERA   H=0.50 A 0.70 M</v>
          </cell>
          <cell r="C2717" t="str">
            <v>UN</v>
          </cell>
          <cell r="D2717">
            <v>90.19</v>
          </cell>
          <cell r="E2717">
            <v>73.325203252032523</v>
          </cell>
          <cell r="F2717" t="str">
            <v>FDE Jan/26</v>
          </cell>
        </row>
        <row r="2718">
          <cell r="A2718" t="str">
            <v>16.03.080</v>
          </cell>
          <cell r="B2718" t="str">
            <v>ARBUSTO H=0,50 A 0,70 M - CALIANDRA</v>
          </cell>
          <cell r="C2718" t="str">
            <v>UN</v>
          </cell>
          <cell r="D2718">
            <v>58.35</v>
          </cell>
          <cell r="E2718">
            <v>47.439024390243901</v>
          </cell>
          <cell r="F2718" t="str">
            <v>FDE Jan/26</v>
          </cell>
        </row>
        <row r="2719">
          <cell r="A2719" t="str">
            <v>16.03.083</v>
          </cell>
          <cell r="B2719" t="str">
            <v>BAMBU H=1,00 A 2,00 M - BAMBUZINHO</v>
          </cell>
          <cell r="C2719" t="str">
            <v>UN</v>
          </cell>
          <cell r="D2719">
            <v>75.650000000000006</v>
          </cell>
          <cell r="E2719">
            <v>61.50406504065041</v>
          </cell>
          <cell r="F2719" t="str">
            <v>FDE Jan/26</v>
          </cell>
        </row>
        <row r="2720">
          <cell r="A2720" t="str">
            <v>16.03.085</v>
          </cell>
          <cell r="B2720" t="str">
            <v>FORRACAO - CURCULIGO</v>
          </cell>
          <cell r="C2720" t="str">
            <v>M2</v>
          </cell>
          <cell r="D2720">
            <v>134.88</v>
          </cell>
          <cell r="E2720">
            <v>109.65853658536585</v>
          </cell>
          <cell r="F2720" t="str">
            <v>FDE Jan/26</v>
          </cell>
        </row>
        <row r="2721">
          <cell r="A2721" t="str">
            <v>16.03.087</v>
          </cell>
          <cell r="B2721" t="str">
            <v>FORRACAO - LANTANA</v>
          </cell>
          <cell r="C2721" t="str">
            <v>M2</v>
          </cell>
          <cell r="D2721">
            <v>114.66</v>
          </cell>
          <cell r="E2721">
            <v>93.219512195121951</v>
          </cell>
          <cell r="F2721" t="str">
            <v>FDE Jan/26</v>
          </cell>
        </row>
        <row r="2722">
          <cell r="A2722" t="str">
            <v>16.03.088</v>
          </cell>
          <cell r="B2722" t="str">
            <v>FORRACAO - LIRIO AMARELO</v>
          </cell>
          <cell r="C2722" t="str">
            <v>M2</v>
          </cell>
          <cell r="D2722">
            <v>211</v>
          </cell>
          <cell r="E2722">
            <v>171.54471544715449</v>
          </cell>
          <cell r="F2722" t="str">
            <v>FDE Jan/26</v>
          </cell>
        </row>
        <row r="2723">
          <cell r="A2723" t="str">
            <v>16.03.090</v>
          </cell>
          <cell r="B2723" t="str">
            <v>ARBUSTO SANQUÉSIA   H=0.50 A 0.70 M</v>
          </cell>
          <cell r="C2723" t="str">
            <v>M2</v>
          </cell>
          <cell r="D2723">
            <v>372.55</v>
          </cell>
          <cell r="E2723">
            <v>302.88617886178861</v>
          </cell>
          <cell r="F2723" t="str">
            <v>FDE Jan/26</v>
          </cell>
        </row>
        <row r="2724">
          <cell r="A2724" t="str">
            <v>16.03.091</v>
          </cell>
          <cell r="B2724" t="str">
            <v>FORRACAO - PILEIA</v>
          </cell>
          <cell r="C2724" t="str">
            <v>M2</v>
          </cell>
          <cell r="D2724">
            <v>138.65</v>
          </cell>
          <cell r="E2724">
            <v>112.72357723577237</v>
          </cell>
          <cell r="F2724" t="str">
            <v>FDE Jan/26</v>
          </cell>
        </row>
        <row r="2725">
          <cell r="A2725" t="str">
            <v>16.03.092</v>
          </cell>
          <cell r="B2725" t="str">
            <v>FORRACAO - CLOROFITO</v>
          </cell>
          <cell r="C2725" t="str">
            <v>M2</v>
          </cell>
          <cell r="D2725">
            <v>135.15</v>
          </cell>
          <cell r="E2725">
            <v>109.87804878048782</v>
          </cell>
          <cell r="F2725" t="str">
            <v>FDE Jan/26</v>
          </cell>
        </row>
        <row r="2726">
          <cell r="A2726" t="str">
            <v>16.03.093</v>
          </cell>
          <cell r="B2726" t="str">
            <v>FORRACAO - VEDELIA</v>
          </cell>
          <cell r="C2726" t="str">
            <v>M2</v>
          </cell>
          <cell r="D2726">
            <v>179.99</v>
          </cell>
          <cell r="E2726">
            <v>146.33333333333334</v>
          </cell>
          <cell r="F2726" t="str">
            <v>FDE Jan/26</v>
          </cell>
        </row>
        <row r="2727">
          <cell r="A2727" t="str">
            <v>16.03.096</v>
          </cell>
          <cell r="B2727" t="str">
            <v>FORRACAO - AGAPANTO</v>
          </cell>
          <cell r="C2727" t="str">
            <v>M2</v>
          </cell>
          <cell r="D2727">
            <v>103.01</v>
          </cell>
          <cell r="E2727">
            <v>83.747967479674799</v>
          </cell>
          <cell r="F2727" t="str">
            <v>FDE Jan/26</v>
          </cell>
        </row>
        <row r="2728">
          <cell r="A2728" t="str">
            <v>16.03.099</v>
          </cell>
          <cell r="B2728" t="str">
            <v>SERVIÇOS DE PAISAGISMO</v>
          </cell>
          <cell r="C2728" t="str">
            <v>MV</v>
          </cell>
          <cell r="D2728">
            <v>710.02</v>
          </cell>
          <cell r="E2728">
            <v>577.2520325203252</v>
          </cell>
          <cell r="F2728" t="str">
            <v>FDE Jan/26</v>
          </cell>
        </row>
        <row r="2729">
          <cell r="A2729" t="str">
            <v>16.03.100</v>
          </cell>
          <cell r="B2729" t="str">
            <v>ARBUSTO ALECRIM H=0,50M A 0,70M</v>
          </cell>
          <cell r="C2729" t="str">
            <v>UN</v>
          </cell>
          <cell r="D2729">
            <v>81.92</v>
          </cell>
          <cell r="E2729">
            <v>66.60162601626017</v>
          </cell>
          <cell r="F2729" t="str">
            <v>FDE Jan/26</v>
          </cell>
        </row>
        <row r="2730">
          <cell r="A2730" t="str">
            <v>16.03.101</v>
          </cell>
          <cell r="B2730" t="str">
            <v>FORRAÇÃO AZULZINHA</v>
          </cell>
          <cell r="C2730" t="str">
            <v>M2</v>
          </cell>
          <cell r="D2730">
            <v>341.47</v>
          </cell>
          <cell r="E2730">
            <v>277.6178861788618</v>
          </cell>
          <cell r="F2730" t="str">
            <v>FDE Jan/26</v>
          </cell>
        </row>
        <row r="2731">
          <cell r="A2731" t="str">
            <v>16.03.102</v>
          </cell>
          <cell r="B2731" t="str">
            <v>FORRAÇÃO BARLÉRIA</v>
          </cell>
          <cell r="C2731" t="str">
            <v>M2</v>
          </cell>
          <cell r="D2731">
            <v>370.43</v>
          </cell>
          <cell r="E2731">
            <v>301.16260162601628</v>
          </cell>
          <cell r="F2731" t="str">
            <v>FDE Jan/26</v>
          </cell>
        </row>
        <row r="2732">
          <cell r="A2732" t="str">
            <v>16.03.103</v>
          </cell>
          <cell r="B2732" t="str">
            <v>FORRAÇÃO BULBINE</v>
          </cell>
          <cell r="C2732" t="str">
            <v>M2</v>
          </cell>
          <cell r="D2732">
            <v>162.19</v>
          </cell>
          <cell r="E2732">
            <v>131.86178861788619</v>
          </cell>
          <cell r="F2732" t="str">
            <v>FDE Jan/26</v>
          </cell>
        </row>
        <row r="2733">
          <cell r="A2733" t="str">
            <v>16.03.104</v>
          </cell>
          <cell r="B2733" t="str">
            <v>ARBUSTO DICORISANDRA H=0,50 A 0,70M</v>
          </cell>
          <cell r="C2733" t="str">
            <v>M2</v>
          </cell>
          <cell r="D2733">
            <v>1331.37</v>
          </cell>
          <cell r="E2733">
            <v>1082.4146341463413</v>
          </cell>
          <cell r="F2733" t="str">
            <v>FDE Jan/26</v>
          </cell>
        </row>
        <row r="2734">
          <cell r="A2734" t="str">
            <v>16.03.105</v>
          </cell>
          <cell r="B2734" t="str">
            <v>FORRAÇÃO DINHEIRO-EM-PENCA</v>
          </cell>
          <cell r="C2734" t="str">
            <v>M2</v>
          </cell>
          <cell r="D2734">
            <v>110.95</v>
          </cell>
          <cell r="E2734">
            <v>90.203252032520325</v>
          </cell>
          <cell r="F2734" t="str">
            <v>FDE Jan/26</v>
          </cell>
        </row>
        <row r="2735">
          <cell r="A2735" t="str">
            <v>16.03.106</v>
          </cell>
          <cell r="B2735" t="str">
            <v>FORRAÇÃO GOTA DE ORVALHO</v>
          </cell>
          <cell r="C2735" t="str">
            <v>M2</v>
          </cell>
          <cell r="D2735">
            <v>133.04</v>
          </cell>
          <cell r="E2735">
            <v>108.16260162601625</v>
          </cell>
          <cell r="F2735" t="str">
            <v>FDE Jan/26</v>
          </cell>
        </row>
        <row r="2736">
          <cell r="A2736" t="str">
            <v>16.03.107</v>
          </cell>
          <cell r="B2736" t="str">
            <v>FORRAÇÃO GRAMA-AMENDOIM</v>
          </cell>
          <cell r="C2736" t="str">
            <v>M2</v>
          </cell>
          <cell r="D2736">
            <v>231.51</v>
          </cell>
          <cell r="E2736">
            <v>188.21951219512195</v>
          </cell>
          <cell r="F2736" t="str">
            <v>FDE Jan/26</v>
          </cell>
        </row>
        <row r="2737">
          <cell r="A2737" t="str">
            <v>16.03.108</v>
          </cell>
          <cell r="B2737" t="str">
            <v>FORRAÇÃO JIBÓIA-VERDE</v>
          </cell>
          <cell r="C2737" t="str">
            <v>M2</v>
          </cell>
          <cell r="D2737">
            <v>831.31</v>
          </cell>
          <cell r="E2737">
            <v>675.86178861788619</v>
          </cell>
          <cell r="F2737" t="str">
            <v>FDE Jan/26</v>
          </cell>
        </row>
        <row r="2738">
          <cell r="A2738" t="str">
            <v>16.03.109</v>
          </cell>
          <cell r="B2738" t="str">
            <v>FORRAÇÃO LAMBARI-ROXO</v>
          </cell>
          <cell r="C2738" t="str">
            <v>M2</v>
          </cell>
          <cell r="D2738">
            <v>348.78</v>
          </cell>
          <cell r="E2738">
            <v>283.5609756097561</v>
          </cell>
          <cell r="F2738" t="str">
            <v>FDE Jan/26</v>
          </cell>
        </row>
        <row r="2739">
          <cell r="A2739" t="str">
            <v>16.03.110</v>
          </cell>
          <cell r="B2739" t="str">
            <v>ARBUSTO MANJERICÃO H=0,50 A 0,70M</v>
          </cell>
          <cell r="C2739" t="str">
            <v>UN</v>
          </cell>
          <cell r="D2739">
            <v>72.180000000000007</v>
          </cell>
          <cell r="E2739">
            <v>58.682926829268297</v>
          </cell>
          <cell r="F2739" t="str">
            <v>FDE Jan/26</v>
          </cell>
        </row>
        <row r="2740">
          <cell r="A2740" t="str">
            <v>16.03.111</v>
          </cell>
          <cell r="B2740" t="str">
            <v>FORRAÇÃO OFIOPOGO</v>
          </cell>
          <cell r="C2740" t="str">
            <v>M2</v>
          </cell>
          <cell r="D2740">
            <v>188.1</v>
          </cell>
          <cell r="E2740">
            <v>152.92682926829269</v>
          </cell>
          <cell r="F2740" t="str">
            <v>FDE Jan/26</v>
          </cell>
        </row>
        <row r="2741">
          <cell r="A2741" t="str">
            <v>16.03.112</v>
          </cell>
          <cell r="B2741" t="str">
            <v>FORRAÇÃO PAPIRINHO</v>
          </cell>
          <cell r="C2741" t="str">
            <v>M2</v>
          </cell>
          <cell r="D2741">
            <v>1040.95</v>
          </cell>
          <cell r="E2741">
            <v>846.30081300813015</v>
          </cell>
          <cell r="F2741" t="str">
            <v>FDE Jan/26</v>
          </cell>
        </row>
        <row r="2742">
          <cell r="A2742" t="str">
            <v>16.03.113</v>
          </cell>
          <cell r="B2742" t="str">
            <v>FORRAÇÃO SINGÔNIO</v>
          </cell>
          <cell r="C2742" t="str">
            <v>M2</v>
          </cell>
          <cell r="D2742">
            <v>114.51</v>
          </cell>
          <cell r="E2742">
            <v>93.097560975609767</v>
          </cell>
          <cell r="F2742" t="str">
            <v>FDE Jan/26</v>
          </cell>
        </row>
        <row r="2743">
          <cell r="A2743" t="str">
            <v>16.03.114</v>
          </cell>
          <cell r="B2743" t="str">
            <v>FORRAÇÃO TRAPOERABA</v>
          </cell>
          <cell r="C2743" t="str">
            <v>M2</v>
          </cell>
          <cell r="D2743">
            <v>342.67</v>
          </cell>
          <cell r="E2743">
            <v>278.59349593495938</v>
          </cell>
          <cell r="F2743" t="str">
            <v>FDE Jan/26</v>
          </cell>
        </row>
        <row r="2744">
          <cell r="A2744" t="str">
            <v>16.03.150</v>
          </cell>
          <cell r="B2744" t="str">
            <v>ÁRVORE ORNAMENTAL AROEIRA-DO-SERTÃO H=2,00M</v>
          </cell>
          <cell r="C2744" t="str">
            <v>UN</v>
          </cell>
          <cell r="D2744">
            <v>371.04</v>
          </cell>
          <cell r="E2744">
            <v>301.65853658536588</v>
          </cell>
          <cell r="F2744" t="str">
            <v>FDE Jan/26</v>
          </cell>
        </row>
        <row r="2745">
          <cell r="A2745" t="str">
            <v>16.03.151</v>
          </cell>
          <cell r="B2745" t="str">
            <v>ÁRVORE ORNAMENTAL CANELA-PRETA H=2,00M</v>
          </cell>
          <cell r="C2745" t="str">
            <v>UN</v>
          </cell>
          <cell r="D2745">
            <v>411.84</v>
          </cell>
          <cell r="E2745">
            <v>334.82926829268291</v>
          </cell>
          <cell r="F2745" t="str">
            <v>FDE Jan/26</v>
          </cell>
        </row>
        <row r="2746">
          <cell r="A2746" t="str">
            <v>16.03.152</v>
          </cell>
          <cell r="B2746" t="str">
            <v>ÁRVORE ORNAMENTAL CANELA-SASSAFRÁS H=2,00M</v>
          </cell>
          <cell r="C2746" t="str">
            <v>UN</v>
          </cell>
          <cell r="D2746">
            <v>488.69</v>
          </cell>
          <cell r="E2746">
            <v>397.3089430894309</v>
          </cell>
          <cell r="F2746" t="str">
            <v>FDE Jan/26</v>
          </cell>
        </row>
        <row r="2747">
          <cell r="A2747" t="str">
            <v>16.03.153</v>
          </cell>
          <cell r="B2747" t="str">
            <v>ÁRVORE ORNAMENTAL CASTANHA-DO-PARÁ H=2,00M</v>
          </cell>
          <cell r="C2747" t="str">
            <v>UN</v>
          </cell>
          <cell r="D2747">
            <v>353.18</v>
          </cell>
          <cell r="E2747">
            <v>287.13821138211381</v>
          </cell>
          <cell r="F2747" t="str">
            <v>FDE Jan/26</v>
          </cell>
        </row>
        <row r="2748">
          <cell r="A2748" t="str">
            <v>16.03.154</v>
          </cell>
          <cell r="B2748" t="str">
            <v>ÁRVORE ORNAMENTAL IMBUIA H=2,00M</v>
          </cell>
          <cell r="C2748" t="str">
            <v>UN</v>
          </cell>
          <cell r="D2748">
            <v>692.54</v>
          </cell>
          <cell r="E2748">
            <v>563.04065040650403</v>
          </cell>
          <cell r="F2748" t="str">
            <v>FDE Jan/26</v>
          </cell>
        </row>
        <row r="2749">
          <cell r="A2749" t="str">
            <v>16.03.155</v>
          </cell>
          <cell r="B2749" t="str">
            <v>ÁRVORE ORNAMENTAL JABORANDI H=2,00M</v>
          </cell>
          <cell r="C2749" t="str">
            <v>UN</v>
          </cell>
          <cell r="D2749">
            <v>582.79999999999995</v>
          </cell>
          <cell r="E2749">
            <v>473.82113821138211</v>
          </cell>
          <cell r="F2749" t="str">
            <v>FDE Jan/26</v>
          </cell>
        </row>
        <row r="2750">
          <cell r="A2750" t="str">
            <v>16.03.156</v>
          </cell>
          <cell r="B2750" t="str">
            <v>ÁRVORE ORNAMENTAL PEROBA ROSA H=2,00M</v>
          </cell>
          <cell r="C2750" t="str">
            <v>UN</v>
          </cell>
          <cell r="D2750">
            <v>469.62</v>
          </cell>
          <cell r="E2750">
            <v>381.80487804878049</v>
          </cell>
          <cell r="F2750" t="str">
            <v>FDE Jan/26</v>
          </cell>
        </row>
        <row r="2751">
          <cell r="A2751" t="str">
            <v>16.03.157</v>
          </cell>
          <cell r="B2751" t="str">
            <v>ÁRVORE ORNAMENTAL PINHEIRO-DO-PARANÁ H=2,00M</v>
          </cell>
          <cell r="C2751" t="str">
            <v>UN</v>
          </cell>
          <cell r="D2751">
            <v>562</v>
          </cell>
          <cell r="E2751">
            <v>456.91056910569108</v>
          </cell>
          <cell r="F2751" t="str">
            <v>FDE Jan/26</v>
          </cell>
        </row>
        <row r="2752">
          <cell r="A2752" t="str">
            <v>16.03.170</v>
          </cell>
          <cell r="B2752" t="str">
            <v>ÁRVORE  PEITO DE POMBA H=0,50 A 1,00M. (NATIVA PIONEIRA-SP)</v>
          </cell>
          <cell r="C2752" t="str">
            <v>UN</v>
          </cell>
          <cell r="D2752">
            <v>31.84</v>
          </cell>
          <cell r="E2752">
            <v>25.886178861788618</v>
          </cell>
          <cell r="F2752" t="str">
            <v>FDE Jan/26</v>
          </cell>
        </row>
        <row r="2753">
          <cell r="A2753" t="str">
            <v>16.03.171</v>
          </cell>
          <cell r="B2753" t="str">
            <v>ÁRVORE  TÁPIA  H=0,50M A 1,00M. (NATIVA PIONEIRA-SP)</v>
          </cell>
          <cell r="C2753" t="str">
            <v>UN</v>
          </cell>
          <cell r="D2753">
            <v>31.61</v>
          </cell>
          <cell r="E2753">
            <v>25.699186991869919</v>
          </cell>
          <cell r="F2753" t="str">
            <v>FDE Jan/26</v>
          </cell>
        </row>
        <row r="2754">
          <cell r="A2754" t="str">
            <v>16.03.172</v>
          </cell>
          <cell r="B2754" t="str">
            <v>ÁRVORE CAPIXINGUI  H=0,50M A 1,00M (NATIVA PIONEIRA-SP)</v>
          </cell>
          <cell r="C2754" t="str">
            <v>UN</v>
          </cell>
          <cell r="D2754">
            <v>30.74</v>
          </cell>
          <cell r="E2754">
            <v>24.991869918699187</v>
          </cell>
          <cell r="F2754" t="str">
            <v>FDE Jan/26</v>
          </cell>
        </row>
        <row r="2755">
          <cell r="A2755" t="str">
            <v>16.03.173</v>
          </cell>
          <cell r="B2755" t="str">
            <v>ÁRVORE INGÁ  H=0,50M A 1,00M (NATIVA PIONEIRA-SP)</v>
          </cell>
          <cell r="C2755" t="str">
            <v>UN</v>
          </cell>
          <cell r="D2755">
            <v>54.04</v>
          </cell>
          <cell r="E2755">
            <v>43.934959349593498</v>
          </cell>
          <cell r="F2755" t="str">
            <v>FDE Jan/26</v>
          </cell>
        </row>
        <row r="2756">
          <cell r="A2756" t="str">
            <v>16.03.174</v>
          </cell>
          <cell r="B2756" t="str">
            <v>ÁRVORE FUMO BRAVO  H=0,50M A 1,00M (NATIVA PIONEIRA-SP)</v>
          </cell>
          <cell r="C2756" t="str">
            <v>UN</v>
          </cell>
          <cell r="D2756">
            <v>60.39</v>
          </cell>
          <cell r="E2756">
            <v>49.09756097560976</v>
          </cell>
          <cell r="F2756" t="str">
            <v>FDE Jan/26</v>
          </cell>
        </row>
        <row r="2757">
          <cell r="A2757" t="str">
            <v>16.03.175</v>
          </cell>
          <cell r="B2757" t="str">
            <v>ÁRVORE MUTAMBO  H=0,50M A 1,00M (NATIVA PIONEIRA-SP)</v>
          </cell>
          <cell r="C2757" t="str">
            <v>UN</v>
          </cell>
          <cell r="D2757">
            <v>38.47</v>
          </cell>
          <cell r="E2757">
            <v>31.276422764227643</v>
          </cell>
          <cell r="F2757" t="str">
            <v>FDE Jan/26</v>
          </cell>
        </row>
        <row r="2758">
          <cell r="A2758" t="str">
            <v>16.03.176</v>
          </cell>
          <cell r="B2758" t="str">
            <v>ÁRVORE AÇOITA CAVALO  H=0,50M A 1,00M (NATIVA PIONEIRA-SP)</v>
          </cell>
          <cell r="C2758" t="str">
            <v>UN</v>
          </cell>
          <cell r="D2758">
            <v>30.01</v>
          </cell>
          <cell r="E2758">
            <v>24.398373983739837</v>
          </cell>
          <cell r="F2758" t="str">
            <v>FDE Jan/26</v>
          </cell>
        </row>
        <row r="2759">
          <cell r="A2759" t="str">
            <v>16.03.177</v>
          </cell>
          <cell r="B2759" t="str">
            <v>ÁRVORE PAU POLVORA  H=0,50M A 1,00M (NATIVA PIONEIRA-SP)</v>
          </cell>
          <cell r="C2759" t="str">
            <v>UN</v>
          </cell>
          <cell r="D2759">
            <v>30.18</v>
          </cell>
          <cell r="E2759">
            <v>24.536585365853657</v>
          </cell>
          <cell r="F2759" t="str">
            <v>FDE Jan/26</v>
          </cell>
        </row>
        <row r="2760">
          <cell r="A2760" t="str">
            <v>16.03.190</v>
          </cell>
          <cell r="B2760" t="str">
            <v>ÁRVORE PEITO DE POMBA H=2,00M (NATIVA PIONEIRA-SP)</v>
          </cell>
          <cell r="C2760" t="str">
            <v>UN</v>
          </cell>
          <cell r="D2760">
            <v>118.04</v>
          </cell>
          <cell r="E2760">
            <v>95.967479674796749</v>
          </cell>
          <cell r="F2760" t="str">
            <v>FDE Jan/26</v>
          </cell>
        </row>
        <row r="2761">
          <cell r="A2761" t="str">
            <v>16.03.191</v>
          </cell>
          <cell r="B2761" t="str">
            <v>ÁRVORE TÁPIA H=2,00M (NATIVA PIONEIRA-SP)</v>
          </cell>
          <cell r="C2761" t="str">
            <v>UN</v>
          </cell>
          <cell r="D2761">
            <v>100.86</v>
          </cell>
          <cell r="E2761">
            <v>82</v>
          </cell>
          <cell r="F2761" t="str">
            <v>FDE Jan/26</v>
          </cell>
        </row>
        <row r="2762">
          <cell r="A2762" t="str">
            <v>16.03.192</v>
          </cell>
          <cell r="B2762" t="str">
            <v>ÁRVORE CAPIXINGUI H=2,00M (NATIVA PIONEIRA-SP)</v>
          </cell>
          <cell r="C2762" t="str">
            <v>UN</v>
          </cell>
          <cell r="D2762">
            <v>139.07</v>
          </cell>
          <cell r="E2762">
            <v>113.0650406504065</v>
          </cell>
          <cell r="F2762" t="str">
            <v>FDE Jan/26</v>
          </cell>
        </row>
        <row r="2763">
          <cell r="A2763" t="str">
            <v>16.03.193</v>
          </cell>
          <cell r="B2763" t="str">
            <v>ÁRVORE INGÁ  H=2,00M (NATIVA PIONEIRA-SP)</v>
          </cell>
          <cell r="C2763" t="str">
            <v>UN</v>
          </cell>
          <cell r="D2763">
            <v>122.05</v>
          </cell>
          <cell r="E2763">
            <v>99.22764227642277</v>
          </cell>
          <cell r="F2763" t="str">
            <v>FDE Jan/26</v>
          </cell>
        </row>
        <row r="2764">
          <cell r="A2764" t="str">
            <v>16.03.194</v>
          </cell>
          <cell r="B2764" t="str">
            <v>ÁRVORE FUMO BRAVO H=2,00M (NATIVA PIONEIRA-SP)</v>
          </cell>
          <cell r="C2764" t="str">
            <v>UN</v>
          </cell>
          <cell r="D2764">
            <v>81.099999999999994</v>
          </cell>
          <cell r="E2764">
            <v>65.934959349593498</v>
          </cell>
          <cell r="F2764" t="str">
            <v>FDE Jan/26</v>
          </cell>
        </row>
        <row r="2765">
          <cell r="A2765" t="str">
            <v>16.03.195</v>
          </cell>
          <cell r="B2765" t="str">
            <v>ÁRVORE MUTAMBO H=2,00M (NATIVA PIONEIRA-SP)</v>
          </cell>
          <cell r="C2765" t="str">
            <v>UN</v>
          </cell>
          <cell r="D2765">
            <v>176.7</v>
          </cell>
          <cell r="E2765">
            <v>143.65853658536585</v>
          </cell>
          <cell r="F2765" t="str">
            <v>FDE Jan/26</v>
          </cell>
        </row>
        <row r="2766">
          <cell r="A2766" t="str">
            <v>16.03.196</v>
          </cell>
          <cell r="B2766" t="str">
            <v>ÁRVORE AÇOITA CAVALO  H=2,00M (NATIVA PIONEIRA-SP)</v>
          </cell>
          <cell r="C2766" t="str">
            <v>UN</v>
          </cell>
          <cell r="D2766">
            <v>201.79</v>
          </cell>
          <cell r="E2766">
            <v>164.0569105691057</v>
          </cell>
          <cell r="F2766" t="str">
            <v>FDE Jan/26</v>
          </cell>
        </row>
        <row r="2767">
          <cell r="A2767" t="str">
            <v>16.03.197</v>
          </cell>
          <cell r="B2767" t="str">
            <v>ÁRVORE PAU POLVORA H=2,00M (NATIVA PIONEIRA-SP)</v>
          </cell>
          <cell r="C2767" t="str">
            <v>UN</v>
          </cell>
          <cell r="D2767">
            <v>228.81</v>
          </cell>
          <cell r="E2767">
            <v>186.02439024390245</v>
          </cell>
          <cell r="F2767" t="str">
            <v>FDE Jan/26</v>
          </cell>
        </row>
        <row r="2768">
          <cell r="A2768" t="str">
            <v>16.03.200</v>
          </cell>
          <cell r="B2768" t="str">
            <v>ÁRVORE ORNAMENTAL ALDRAGO H=2,00M</v>
          </cell>
          <cell r="C2768" t="str">
            <v>UN</v>
          </cell>
          <cell r="D2768">
            <v>377.84</v>
          </cell>
          <cell r="E2768">
            <v>307.1869918699187</v>
          </cell>
          <cell r="F2768" t="str">
            <v>FDE Jan/26</v>
          </cell>
        </row>
        <row r="2769">
          <cell r="A2769" t="str">
            <v>16.03.201</v>
          </cell>
          <cell r="B2769" t="str">
            <v>ÁRVORE ORNAMENTAL PAU-CIGARRA H=2,00M</v>
          </cell>
          <cell r="C2769" t="str">
            <v>UN</v>
          </cell>
          <cell r="D2769">
            <v>404.65</v>
          </cell>
          <cell r="E2769">
            <v>328.98373983739833</v>
          </cell>
          <cell r="F2769" t="str">
            <v>FDE Jan/26</v>
          </cell>
        </row>
        <row r="2770">
          <cell r="A2770" t="str">
            <v>16.03.202</v>
          </cell>
          <cell r="B2770" t="str">
            <v>ÁRVORE ORNAMENTAL ARAÇÁ H=2,00M</v>
          </cell>
          <cell r="C2770" t="str">
            <v>UN</v>
          </cell>
          <cell r="D2770">
            <v>365.75</v>
          </cell>
          <cell r="E2770">
            <v>297.35772357723579</v>
          </cell>
          <cell r="F2770" t="str">
            <v>FDE Jan/26</v>
          </cell>
        </row>
        <row r="2771">
          <cell r="A2771" t="str">
            <v>16.03.203</v>
          </cell>
          <cell r="B2771" t="str">
            <v>ÁRVORE ORNAMENTAL AROEIRA-SALSA H=2,00M</v>
          </cell>
          <cell r="C2771" t="str">
            <v>UN</v>
          </cell>
          <cell r="D2771">
            <v>382.62</v>
          </cell>
          <cell r="E2771">
            <v>311.07317073170731</v>
          </cell>
          <cell r="F2771" t="str">
            <v>FDE Jan/26</v>
          </cell>
        </row>
        <row r="2772">
          <cell r="A2772" t="str">
            <v>16.03.204</v>
          </cell>
          <cell r="B2772" t="str">
            <v>ÁRVORE ORNAMENTAL BICO-DE-PATO H=2,00M</v>
          </cell>
          <cell r="C2772" t="str">
            <v>UN</v>
          </cell>
          <cell r="D2772">
            <v>560.20000000000005</v>
          </cell>
          <cell r="E2772">
            <v>455.44715447154476</v>
          </cell>
          <cell r="F2772" t="str">
            <v>FDE Jan/26</v>
          </cell>
        </row>
        <row r="2773">
          <cell r="A2773" t="str">
            <v>16.03.205</v>
          </cell>
          <cell r="B2773" t="str">
            <v>ÁRVORE ORNAMENTAL CHUVA DE OURO H=2,00M</v>
          </cell>
          <cell r="C2773" t="str">
            <v>UN</v>
          </cell>
          <cell r="D2773">
            <v>366.48</v>
          </cell>
          <cell r="E2773">
            <v>297.95121951219517</v>
          </cell>
          <cell r="F2773" t="str">
            <v>FDE Jan/26</v>
          </cell>
        </row>
        <row r="2774">
          <cell r="A2774" t="str">
            <v>16.03.206</v>
          </cell>
          <cell r="B2774" t="str">
            <v>ÁRVORE ORNAMENTAL CANELEIRA H=2,00M</v>
          </cell>
          <cell r="C2774" t="str">
            <v>UN</v>
          </cell>
          <cell r="D2774">
            <v>324.72000000000003</v>
          </cell>
          <cell r="E2774">
            <v>264</v>
          </cell>
          <cell r="F2774" t="str">
            <v>FDE Jan/26</v>
          </cell>
        </row>
        <row r="2775">
          <cell r="A2775" t="str">
            <v>16.03.207</v>
          </cell>
          <cell r="B2775" t="str">
            <v>ÁRVORE ORNAMENTAL CAPUTUNA-PRETA (CHUPA FERRO) H=2,00M</v>
          </cell>
          <cell r="C2775" t="str">
            <v>UN</v>
          </cell>
          <cell r="D2775">
            <v>583.07000000000005</v>
          </cell>
          <cell r="E2775">
            <v>474.04065040650408</v>
          </cell>
          <cell r="F2775" t="str">
            <v>FDE Jan/26</v>
          </cell>
        </row>
        <row r="2776">
          <cell r="A2776" t="str">
            <v>16.03.208</v>
          </cell>
          <cell r="B2776" t="str">
            <v>ÁRVORE ORNAMENTAL CAROBA H=2,00M</v>
          </cell>
          <cell r="C2776" t="str">
            <v>UN</v>
          </cell>
          <cell r="D2776">
            <v>481.48</v>
          </cell>
          <cell r="E2776">
            <v>391.44715447154476</v>
          </cell>
          <cell r="F2776" t="str">
            <v>FDE Jan/26</v>
          </cell>
        </row>
        <row r="2777">
          <cell r="A2777" t="str">
            <v>16.03.209</v>
          </cell>
          <cell r="B2777" t="str">
            <v>ÁRVORE ORNAMENTAL CAROBA-BRANCA H=2,00M</v>
          </cell>
          <cell r="C2777" t="str">
            <v>UN</v>
          </cell>
          <cell r="D2777">
            <v>463.29</v>
          </cell>
          <cell r="E2777">
            <v>376.65853658536588</v>
          </cell>
          <cell r="F2777" t="str">
            <v>FDE Jan/26</v>
          </cell>
        </row>
        <row r="2778">
          <cell r="A2778" t="str">
            <v>16.03.210</v>
          </cell>
          <cell r="B2778" t="str">
            <v>ÁRVORE ORNAMENTAL CAROBÃO H=2,00M</v>
          </cell>
          <cell r="C2778" t="str">
            <v>UN</v>
          </cell>
          <cell r="D2778">
            <v>446.91</v>
          </cell>
          <cell r="E2778">
            <v>363.34146341463418</v>
          </cell>
          <cell r="F2778" t="str">
            <v>FDE Jan/26</v>
          </cell>
        </row>
        <row r="2779">
          <cell r="A2779" t="str">
            <v>16.03.211</v>
          </cell>
          <cell r="B2779" t="str">
            <v>ÁRVORE ORNAMENTAL CARVALHO-BRASILEIRO (CARVALHO DO BRASIL) H=2,00M</v>
          </cell>
          <cell r="C2779" t="str">
            <v>UN</v>
          </cell>
          <cell r="D2779">
            <v>532.44000000000005</v>
          </cell>
          <cell r="E2779">
            <v>432.87804878048786</v>
          </cell>
          <cell r="F2779" t="str">
            <v>FDE Jan/26</v>
          </cell>
        </row>
        <row r="2780">
          <cell r="A2780" t="str">
            <v>16.03.212</v>
          </cell>
          <cell r="B2780" t="str">
            <v>ÁRVORE ORNAMENTAL CÁSSIA-GRANDE H=2,00M</v>
          </cell>
          <cell r="C2780" t="str">
            <v>UN</v>
          </cell>
          <cell r="D2780">
            <v>388.67</v>
          </cell>
          <cell r="E2780">
            <v>315.99186991869919</v>
          </cell>
          <cell r="F2780" t="str">
            <v>FDE Jan/26</v>
          </cell>
        </row>
        <row r="2781">
          <cell r="A2781" t="str">
            <v>16.03.213</v>
          </cell>
          <cell r="B2781" t="str">
            <v>ÁRVORE ORNAMENTAL CEDRO-ROSA (CEDRO) H=2,00M</v>
          </cell>
          <cell r="C2781" t="str">
            <v>UN</v>
          </cell>
          <cell r="D2781">
            <v>479.78</v>
          </cell>
          <cell r="E2781">
            <v>390.0650406504065</v>
          </cell>
          <cell r="F2781" t="str">
            <v>FDE Jan/26</v>
          </cell>
        </row>
        <row r="2782">
          <cell r="A2782" t="str">
            <v>16.03.214</v>
          </cell>
          <cell r="B2782" t="str">
            <v>ÁRVORE ORNAMENTAL CHÁ-DE-BUGRE (CAPITÃO DO CAMPO) H=2,00M</v>
          </cell>
          <cell r="C2782" t="str">
            <v>UN</v>
          </cell>
          <cell r="D2782">
            <v>352.38</v>
          </cell>
          <cell r="E2782">
            <v>286.48780487804879</v>
          </cell>
          <cell r="F2782" t="str">
            <v>FDE Jan/26</v>
          </cell>
        </row>
        <row r="2783">
          <cell r="A2783" t="str">
            <v>16.03.215</v>
          </cell>
          <cell r="B2783" t="str">
            <v>ÁRVORE ORNAMENTAL DEDALEIRO H=2,00M</v>
          </cell>
          <cell r="C2783" t="str">
            <v>UN</v>
          </cell>
          <cell r="D2783">
            <v>370.74</v>
          </cell>
          <cell r="E2783">
            <v>301.41463414634148</v>
          </cell>
          <cell r="F2783" t="str">
            <v>FDE Jan/26</v>
          </cell>
        </row>
        <row r="2784">
          <cell r="A2784" t="str">
            <v>16.03.216</v>
          </cell>
          <cell r="B2784" t="str">
            <v>ÁRVORE ORNAMENTAL DIADEMA H=2,00M</v>
          </cell>
          <cell r="C2784" t="str">
            <v>UN</v>
          </cell>
          <cell r="D2784">
            <v>747.8</v>
          </cell>
          <cell r="E2784">
            <v>607.96747967479666</v>
          </cell>
          <cell r="F2784" t="str">
            <v>FDE Jan/26</v>
          </cell>
        </row>
        <row r="2785">
          <cell r="A2785" t="str">
            <v>16.03.217</v>
          </cell>
          <cell r="B2785" t="str">
            <v>ÁRVORE ORNAMENTAL EMBAÚBA H=2,00M</v>
          </cell>
          <cell r="C2785" t="str">
            <v>UN</v>
          </cell>
          <cell r="D2785">
            <v>356.66</v>
          </cell>
          <cell r="E2785">
            <v>289.96747967479678</v>
          </cell>
          <cell r="F2785" t="str">
            <v>FDE Jan/26</v>
          </cell>
        </row>
        <row r="2786">
          <cell r="A2786" t="str">
            <v>16.03.218</v>
          </cell>
          <cell r="B2786" t="str">
            <v>ÁRVORE ORNAMENTAL EMBIRUÇU H=2,00M</v>
          </cell>
          <cell r="C2786" t="str">
            <v>UN</v>
          </cell>
          <cell r="D2786">
            <v>388.6</v>
          </cell>
          <cell r="E2786">
            <v>315.9349593495935</v>
          </cell>
          <cell r="F2786" t="str">
            <v>FDE Jan/26</v>
          </cell>
        </row>
        <row r="2787">
          <cell r="A2787" t="str">
            <v>16.03.219</v>
          </cell>
          <cell r="B2787" t="str">
            <v>ÁRVORE ORNAMENTAL FEIJOA H=2,00M</v>
          </cell>
          <cell r="C2787" t="str">
            <v>UN</v>
          </cell>
          <cell r="D2787">
            <v>729.88</v>
          </cell>
          <cell r="E2787">
            <v>593.39837398373982</v>
          </cell>
          <cell r="F2787" t="str">
            <v>FDE Jan/26</v>
          </cell>
        </row>
        <row r="2788">
          <cell r="A2788" t="str">
            <v>16.03.220</v>
          </cell>
          <cell r="B2788" t="str">
            <v>ÁRVORE ORNAMENTAL GUANANDI H=2,00M</v>
          </cell>
          <cell r="C2788" t="str">
            <v>UN</v>
          </cell>
          <cell r="D2788">
            <v>380.97</v>
          </cell>
          <cell r="E2788">
            <v>309.73170731707319</v>
          </cell>
          <cell r="F2788" t="str">
            <v>FDE Jan/26</v>
          </cell>
        </row>
        <row r="2789">
          <cell r="A2789" t="str">
            <v>16.03.221</v>
          </cell>
          <cell r="B2789" t="str">
            <v>ÁRVORE ORNAMENTAL IPÊ-AMARELO-DA-SERRA H=2,00M</v>
          </cell>
          <cell r="C2789" t="str">
            <v>UN</v>
          </cell>
          <cell r="D2789">
            <v>310.86</v>
          </cell>
          <cell r="E2789">
            <v>252.73170731707319</v>
          </cell>
          <cell r="F2789" t="str">
            <v>FDE Jan/26</v>
          </cell>
        </row>
        <row r="2790">
          <cell r="A2790" t="str">
            <v>16.03.222</v>
          </cell>
          <cell r="B2790" t="str">
            <v>ÁRVORE ORNAMENTAL IPÊ-BRANCO H=2,00M</v>
          </cell>
          <cell r="C2790" t="str">
            <v>UN</v>
          </cell>
          <cell r="D2790">
            <v>331.13</v>
          </cell>
          <cell r="E2790">
            <v>269.21138211382112</v>
          </cell>
          <cell r="F2790" t="str">
            <v>FDE Jan/26</v>
          </cell>
        </row>
        <row r="2791">
          <cell r="A2791" t="str">
            <v>16.03.223</v>
          </cell>
          <cell r="B2791" t="str">
            <v>ÁRVORE ORNAMENTAL IPÊ-ROXO DE 7 FOLHAS H=2,00M</v>
          </cell>
          <cell r="C2791" t="str">
            <v>UN</v>
          </cell>
          <cell r="D2791">
            <v>317.07</v>
          </cell>
          <cell r="E2791">
            <v>257.78048780487802</v>
          </cell>
          <cell r="F2791" t="str">
            <v>FDE Jan/26</v>
          </cell>
        </row>
        <row r="2792">
          <cell r="A2792" t="str">
            <v>16.03.224</v>
          </cell>
          <cell r="B2792" t="str">
            <v>ÁRVORE ORNAMENTAL JACARANDÁ-PAULISTA H=2,00M</v>
          </cell>
          <cell r="C2792" t="str">
            <v>UN</v>
          </cell>
          <cell r="D2792">
            <v>481.99</v>
          </cell>
          <cell r="E2792">
            <v>391.86178861788619</v>
          </cell>
          <cell r="F2792" t="str">
            <v>FDE Jan/26</v>
          </cell>
        </row>
        <row r="2793">
          <cell r="A2793" t="str">
            <v>16.03.225</v>
          </cell>
          <cell r="B2793" t="str">
            <v>ÁRVORE ORNAMENTAL JEQUITIBÁ-BRANCO H=2,00M</v>
          </cell>
          <cell r="C2793" t="str">
            <v>UN</v>
          </cell>
          <cell r="D2793">
            <v>439.55</v>
          </cell>
          <cell r="E2793">
            <v>357.35772357723579</v>
          </cell>
          <cell r="F2793" t="str">
            <v>FDE Jan/26</v>
          </cell>
        </row>
        <row r="2794">
          <cell r="A2794" t="str">
            <v>16.03.226</v>
          </cell>
          <cell r="B2794" t="str">
            <v>ÁRVORE ORNAMENTAL JEQUITIBÁ-ROSA H=2,00M</v>
          </cell>
          <cell r="C2794" t="str">
            <v>UN</v>
          </cell>
          <cell r="D2794">
            <v>458.96</v>
          </cell>
          <cell r="E2794">
            <v>373.13821138211381</v>
          </cell>
          <cell r="F2794" t="str">
            <v>FDE Jan/26</v>
          </cell>
        </row>
        <row r="2795">
          <cell r="A2795" t="str">
            <v>16.03.227</v>
          </cell>
          <cell r="B2795" t="str">
            <v>ÁRVORE ORNAMENTAL MIRINDIBA (MIRINDIBA ROSA) H=2,00M</v>
          </cell>
          <cell r="C2795" t="str">
            <v>UN</v>
          </cell>
          <cell r="D2795">
            <v>431.92</v>
          </cell>
          <cell r="E2795">
            <v>351.15447154471548</v>
          </cell>
          <cell r="F2795" t="str">
            <v>FDE Jan/26</v>
          </cell>
        </row>
        <row r="2796">
          <cell r="A2796" t="str">
            <v>16.03.228</v>
          </cell>
          <cell r="B2796" t="str">
            <v>ÁRVORE ORNAMENTAL MULUNGU-DO-LITORAL (SUINÃ) H=2,00M</v>
          </cell>
          <cell r="C2796" t="str">
            <v>UN</v>
          </cell>
          <cell r="D2796">
            <v>512.03</v>
          </cell>
          <cell r="E2796">
            <v>416.28455284552842</v>
          </cell>
          <cell r="F2796" t="str">
            <v>FDE Jan/26</v>
          </cell>
        </row>
        <row r="2797">
          <cell r="A2797" t="str">
            <v>16.03.229</v>
          </cell>
          <cell r="B2797" t="str">
            <v>ÁRVORE ORNAMENTAL MULUNGU H=2,00M</v>
          </cell>
          <cell r="C2797" t="str">
            <v>UN</v>
          </cell>
          <cell r="D2797">
            <v>461.74</v>
          </cell>
          <cell r="E2797">
            <v>375.39837398373987</v>
          </cell>
          <cell r="F2797" t="str">
            <v>FDE Jan/26</v>
          </cell>
        </row>
        <row r="2798">
          <cell r="A2798" t="str">
            <v>16.03.230</v>
          </cell>
          <cell r="B2798" t="str">
            <v>ÁRVORE ORNAMENTAL PATA-DE-VACA-BRANCA (PATA-DE-VACA) H=2,00M</v>
          </cell>
          <cell r="C2798" t="str">
            <v>UN</v>
          </cell>
          <cell r="D2798">
            <v>328.13</v>
          </cell>
          <cell r="E2798">
            <v>266.77235772357722</v>
          </cell>
          <cell r="F2798" t="str">
            <v>FDE Jan/26</v>
          </cell>
        </row>
        <row r="2799">
          <cell r="A2799" t="str">
            <v>16.03.231</v>
          </cell>
          <cell r="B2799" t="str">
            <v>ÁRVORE ORNAMENTAL TARUMÃ H=2,00M</v>
          </cell>
          <cell r="C2799" t="str">
            <v>UN</v>
          </cell>
          <cell r="D2799">
            <v>427.06</v>
          </cell>
          <cell r="E2799">
            <v>347.20325203252031</v>
          </cell>
          <cell r="F2799" t="str">
            <v>FDE Jan/26</v>
          </cell>
        </row>
        <row r="2800">
          <cell r="A2800" t="str">
            <v>16.03.232</v>
          </cell>
          <cell r="B2800" t="str">
            <v>ÁRVORE ORNAMENTAL URUCUM H=2,00M</v>
          </cell>
          <cell r="C2800" t="str">
            <v>UN</v>
          </cell>
          <cell r="D2800">
            <v>504.62</v>
          </cell>
          <cell r="E2800">
            <v>410.26016260162601</v>
          </cell>
          <cell r="F2800" t="str">
            <v>FDE Jan/26</v>
          </cell>
        </row>
        <row r="2801">
          <cell r="A2801" t="str">
            <v>16.03.300</v>
          </cell>
          <cell r="B2801" t="str">
            <v>ARBUSTO ALPÍNIA H=0,50 A 0,70M</v>
          </cell>
          <cell r="C2801" t="str">
            <v>UN</v>
          </cell>
          <cell r="D2801">
            <v>89.28</v>
          </cell>
          <cell r="E2801">
            <v>72.585365853658544</v>
          </cell>
          <cell r="F2801" t="str">
            <v>FDE Jan/26</v>
          </cell>
        </row>
        <row r="2802">
          <cell r="A2802" t="str">
            <v>16.03.301</v>
          </cell>
          <cell r="B2802" t="str">
            <v>ARBUSTO AVE-DO-PARAÍSO H=0,50 A 0,70M</v>
          </cell>
          <cell r="C2802" t="str">
            <v>UN</v>
          </cell>
          <cell r="D2802">
            <v>117.37</v>
          </cell>
          <cell r="E2802">
            <v>95.422764227642276</v>
          </cell>
          <cell r="F2802" t="str">
            <v>FDE Jan/26</v>
          </cell>
        </row>
        <row r="2803">
          <cell r="A2803" t="str">
            <v>16.03.302</v>
          </cell>
          <cell r="B2803" t="str">
            <v>ARBUSTO CLÚSIA H=0,50 A 0,70M</v>
          </cell>
          <cell r="C2803" t="str">
            <v>UN</v>
          </cell>
          <cell r="D2803">
            <v>67.72</v>
          </cell>
          <cell r="E2803">
            <v>55.056910569105689</v>
          </cell>
          <cell r="F2803" t="str">
            <v>FDE Jan/26</v>
          </cell>
        </row>
        <row r="2804">
          <cell r="A2804" t="str">
            <v>16.03.303</v>
          </cell>
          <cell r="B2804" t="str">
            <v>FORRAÇÃO FALSO-ÍRIS</v>
          </cell>
          <cell r="C2804" t="str">
            <v>M2</v>
          </cell>
          <cell r="D2804">
            <v>313.01</v>
          </cell>
          <cell r="E2804">
            <v>254.47967479674796</v>
          </cell>
          <cell r="F2804" t="str">
            <v>FDE Jan/26</v>
          </cell>
        </row>
        <row r="2805">
          <cell r="A2805" t="str">
            <v>16.03.304</v>
          </cell>
          <cell r="B2805" t="str">
            <v>ARBUSTO FILODENDRO H=0,50 A 0,70M</v>
          </cell>
          <cell r="C2805" t="str">
            <v>UN</v>
          </cell>
          <cell r="D2805">
            <v>115.29</v>
          </cell>
          <cell r="E2805">
            <v>93.731707317073173</v>
          </cell>
          <cell r="F2805" t="str">
            <v>FDE Jan/26</v>
          </cell>
        </row>
        <row r="2806">
          <cell r="A2806" t="str">
            <v>16.03.305</v>
          </cell>
          <cell r="B2806" t="str">
            <v>FORRAÇÃO FLOR-LEOPARDO</v>
          </cell>
          <cell r="C2806" t="str">
            <v>M2</v>
          </cell>
          <cell r="D2806">
            <v>183.59</v>
          </cell>
          <cell r="E2806">
            <v>149.26016260162601</v>
          </cell>
          <cell r="F2806" t="str">
            <v>FDE Jan/26</v>
          </cell>
        </row>
        <row r="2807">
          <cell r="A2807" t="str">
            <v>16.03.306</v>
          </cell>
          <cell r="B2807" t="str">
            <v>ARBUSTO GARDÊNIA H=0,50 A 0,70M</v>
          </cell>
          <cell r="C2807" t="str">
            <v>UN</v>
          </cell>
          <cell r="D2807">
            <v>61.65</v>
          </cell>
          <cell r="E2807">
            <v>50.121951219512198</v>
          </cell>
          <cell r="F2807" t="str">
            <v>FDE Jan/26</v>
          </cell>
        </row>
        <row r="2808">
          <cell r="A2808" t="str">
            <v>16.03.307</v>
          </cell>
          <cell r="B2808" t="str">
            <v>ARBUSTO GUAIMBÊ-DA-FOLHA-ONDULADA H=0,50 A 0,70M</v>
          </cell>
          <cell r="C2808" t="str">
            <v>UN</v>
          </cell>
          <cell r="D2808">
            <v>93.54</v>
          </cell>
          <cell r="E2808">
            <v>76.048780487804891</v>
          </cell>
          <cell r="F2808" t="str">
            <v>FDE Jan/26</v>
          </cell>
        </row>
        <row r="2809">
          <cell r="A2809" t="str">
            <v>16.03.308</v>
          </cell>
          <cell r="B2809" t="str">
            <v>ARBUSTO GUAIMBÊ-DE-BREJO H=0,50 A 0,70M</v>
          </cell>
          <cell r="C2809" t="str">
            <v>UN</v>
          </cell>
          <cell r="D2809">
            <v>98.47</v>
          </cell>
          <cell r="E2809">
            <v>80.056910569105696</v>
          </cell>
          <cell r="F2809" t="str">
            <v>FDE Jan/26</v>
          </cell>
        </row>
        <row r="2810">
          <cell r="A2810" t="str">
            <v>16.03.309</v>
          </cell>
          <cell r="B2810" t="str">
            <v>FORRAÇÃO HELICÔNIA-PAPAGAIO</v>
          </cell>
          <cell r="C2810" t="str">
            <v>M2</v>
          </cell>
          <cell r="D2810">
            <v>650.05999999999995</v>
          </cell>
          <cell r="E2810">
            <v>528.5040650406504</v>
          </cell>
          <cell r="F2810" t="str">
            <v>FDE Jan/26</v>
          </cell>
        </row>
        <row r="2811">
          <cell r="A2811" t="str">
            <v>16.03.310</v>
          </cell>
          <cell r="B2811" t="str">
            <v>ARBUSTO IMBÊ H=0,50 A 0,70M</v>
          </cell>
          <cell r="C2811" t="str">
            <v>UN</v>
          </cell>
          <cell r="D2811">
            <v>106.23</v>
          </cell>
          <cell r="E2811">
            <v>86.365853658536594</v>
          </cell>
          <cell r="F2811" t="str">
            <v>FDE Jan/26</v>
          </cell>
        </row>
        <row r="2812">
          <cell r="A2812" t="str">
            <v>16.03.311</v>
          </cell>
          <cell r="B2812" t="str">
            <v>ARBUSTO JASMIM-AMARELO H=0,50 A 0,70M</v>
          </cell>
          <cell r="C2812" t="str">
            <v>UN</v>
          </cell>
          <cell r="D2812">
            <v>60.36</v>
          </cell>
          <cell r="E2812">
            <v>49.073170731707314</v>
          </cell>
          <cell r="F2812" t="str">
            <v>FDE Jan/26</v>
          </cell>
        </row>
        <row r="2813">
          <cell r="A2813" t="str">
            <v>16.03.312</v>
          </cell>
          <cell r="B2813" t="str">
            <v>ARBUSTO LANTERNA-CHINESA H=0,50 A 0,70M</v>
          </cell>
          <cell r="C2813" t="str">
            <v>UN</v>
          </cell>
          <cell r="D2813">
            <v>65.69</v>
          </cell>
          <cell r="E2813">
            <v>53.40650406504065</v>
          </cell>
          <cell r="F2813" t="str">
            <v>FDE Jan/26</v>
          </cell>
        </row>
        <row r="2814">
          <cell r="A2814" t="str">
            <v>16.03.313</v>
          </cell>
          <cell r="B2814" t="str">
            <v>ARBUSTO MANACÁ-DE-CHEIRO H=0,50 A 0,70M</v>
          </cell>
          <cell r="C2814" t="str">
            <v>UN</v>
          </cell>
          <cell r="D2814">
            <v>126.43</v>
          </cell>
          <cell r="E2814">
            <v>102.78861788617887</v>
          </cell>
          <cell r="F2814" t="str">
            <v>FDE Jan/26</v>
          </cell>
        </row>
        <row r="2815">
          <cell r="A2815" t="str">
            <v>16.03.314</v>
          </cell>
          <cell r="B2815" t="str">
            <v>ARBUSTO MARIA-PRETA H=0,50 A 0,70M</v>
          </cell>
          <cell r="C2815" t="str">
            <v>UN</v>
          </cell>
          <cell r="D2815">
            <v>75.209999999999994</v>
          </cell>
          <cell r="E2815">
            <v>61.146341463414629</v>
          </cell>
          <cell r="F2815" t="str">
            <v>FDE Jan/26</v>
          </cell>
        </row>
        <row r="2816">
          <cell r="A2816" t="str">
            <v>16.03.315</v>
          </cell>
          <cell r="B2816" t="str">
            <v>FORRAÇÃO MORÉIA-AMARELA</v>
          </cell>
          <cell r="C2816" t="str">
            <v>M2</v>
          </cell>
          <cell r="D2816">
            <v>677.9</v>
          </cell>
          <cell r="E2816">
            <v>551.13821138211381</v>
          </cell>
          <cell r="F2816" t="str">
            <v>FDE Jan/26</v>
          </cell>
        </row>
        <row r="2817">
          <cell r="A2817" t="str">
            <v>16.03.316</v>
          </cell>
          <cell r="B2817" t="str">
            <v>ARBUSTO MUSSAENDA H=0,50 A 0,70M</v>
          </cell>
          <cell r="C2817" t="str">
            <v>UN</v>
          </cell>
          <cell r="D2817">
            <v>75.73</v>
          </cell>
          <cell r="E2817">
            <v>61.569105691056912</v>
          </cell>
          <cell r="F2817" t="str">
            <v>FDE Jan/26</v>
          </cell>
        </row>
        <row r="2818">
          <cell r="A2818" t="str">
            <v>16.03.317</v>
          </cell>
          <cell r="B2818" t="str">
            <v>ARBUSTO MUSSAENDA-FRONDOSA H=0,50 A 0,70M</v>
          </cell>
          <cell r="C2818" t="str">
            <v>UN</v>
          </cell>
          <cell r="D2818">
            <v>82.24</v>
          </cell>
          <cell r="E2818">
            <v>66.861788617886177</v>
          </cell>
          <cell r="F2818" t="str">
            <v>FDE Jan/26</v>
          </cell>
        </row>
        <row r="2819">
          <cell r="A2819" t="str">
            <v>16.03.318</v>
          </cell>
          <cell r="B2819" t="str">
            <v>ARBUSTO PLEOMELE H=0,50 A 0,70M</v>
          </cell>
          <cell r="C2819" t="str">
            <v>UN</v>
          </cell>
          <cell r="D2819">
            <v>145.44</v>
          </cell>
          <cell r="E2819">
            <v>118.2439024390244</v>
          </cell>
          <cell r="F2819" t="str">
            <v>FDE Jan/26</v>
          </cell>
        </row>
        <row r="2820">
          <cell r="A2820" t="str">
            <v>16.03.319</v>
          </cell>
          <cell r="B2820" t="str">
            <v>ARBUSTO QUARESMEIRINHA H=0,50 A 0,70M</v>
          </cell>
          <cell r="C2820" t="str">
            <v>UN</v>
          </cell>
          <cell r="D2820">
            <v>65.42</v>
          </cell>
          <cell r="E2820">
            <v>53.1869918699187</v>
          </cell>
          <cell r="F2820" t="str">
            <v>FDE Jan/26</v>
          </cell>
        </row>
        <row r="2821">
          <cell r="A2821" t="str">
            <v>16.03.320</v>
          </cell>
          <cell r="B2821" t="str">
            <v>ARBUSTO RESEDÁ H=0,50 A 0,70M</v>
          </cell>
          <cell r="C2821" t="str">
            <v>UN</v>
          </cell>
          <cell r="D2821">
            <v>90.1</v>
          </cell>
          <cell r="E2821">
            <v>73.252032520325201</v>
          </cell>
          <cell r="F2821" t="str">
            <v>FDE Jan/26</v>
          </cell>
        </row>
        <row r="2822">
          <cell r="A2822" t="str">
            <v>16.03.321</v>
          </cell>
          <cell r="B2822" t="str">
            <v>ARBUSTO SOMBRINHA-CHINESA H=0,50 A 0,70M</v>
          </cell>
          <cell r="C2822" t="str">
            <v>UN</v>
          </cell>
          <cell r="D2822">
            <v>94.99</v>
          </cell>
          <cell r="E2822">
            <v>77.227642276422756</v>
          </cell>
          <cell r="F2822" t="str">
            <v>FDE Jan/26</v>
          </cell>
        </row>
        <row r="2823">
          <cell r="A2823" t="str">
            <v>16.03.322</v>
          </cell>
          <cell r="B2823" t="str">
            <v>ARBUSTO TUMBÉRGIA H=0,50 A 0,70M</v>
          </cell>
          <cell r="C2823" t="str">
            <v>UN</v>
          </cell>
          <cell r="D2823">
            <v>63.94</v>
          </cell>
          <cell r="E2823">
            <v>51.983739837398375</v>
          </cell>
          <cell r="F2823" t="str">
            <v>FDE Jan/26</v>
          </cell>
        </row>
        <row r="2824">
          <cell r="A2824" t="str">
            <v>16.03.350</v>
          </cell>
          <cell r="B2824" t="str">
            <v>FRUTÍFERA ANGELIM-DOCE H=2,00M</v>
          </cell>
          <cell r="C2824" t="str">
            <v>UN</v>
          </cell>
          <cell r="D2824">
            <v>357.94</v>
          </cell>
          <cell r="E2824">
            <v>291.00813008130081</v>
          </cell>
          <cell r="F2824" t="str">
            <v>FDE Jan/26</v>
          </cell>
        </row>
        <row r="2825">
          <cell r="A2825" t="str">
            <v>16.03.351</v>
          </cell>
          <cell r="B2825" t="str">
            <v>FRUTÍFERA CEREJINHA (CEREJEIRA DO MATO)  H=2,00M</v>
          </cell>
          <cell r="C2825" t="str">
            <v>UN</v>
          </cell>
          <cell r="D2825">
            <v>597.47</v>
          </cell>
          <cell r="E2825">
            <v>485.7479674796748</v>
          </cell>
          <cell r="F2825" t="str">
            <v>FDE Jan/26</v>
          </cell>
        </row>
        <row r="2826">
          <cell r="A2826" t="str">
            <v>16.03.352</v>
          </cell>
          <cell r="B2826" t="str">
            <v>FRUTÍFERA GENIPAPO (JENIPAPO) H=2,00M</v>
          </cell>
          <cell r="C2826" t="str">
            <v>UN</v>
          </cell>
          <cell r="D2826">
            <v>352.77</v>
          </cell>
          <cell r="E2826">
            <v>286.80487804878049</v>
          </cell>
          <cell r="F2826" t="str">
            <v>FDE Jan/26</v>
          </cell>
        </row>
        <row r="2827">
          <cell r="A2827" t="str">
            <v>16.03.353</v>
          </cell>
          <cell r="B2827" t="str">
            <v>FRUTÍFERA GOIABEIRA H=2,00M</v>
          </cell>
          <cell r="C2827" t="str">
            <v>UN</v>
          </cell>
          <cell r="D2827">
            <v>519.1</v>
          </cell>
          <cell r="E2827">
            <v>422.03252032520328</v>
          </cell>
          <cell r="F2827" t="str">
            <v>FDE Jan/26</v>
          </cell>
        </row>
        <row r="2828">
          <cell r="A2828" t="str">
            <v>16.03.354</v>
          </cell>
          <cell r="B2828" t="str">
            <v>FRUTÍFERA GRUMIXAMA H=2,00M</v>
          </cell>
          <cell r="C2828" t="str">
            <v>UN</v>
          </cell>
          <cell r="D2828">
            <v>627.79</v>
          </cell>
          <cell r="E2828">
            <v>510.39837398373982</v>
          </cell>
          <cell r="F2828" t="str">
            <v>FDE Jan/26</v>
          </cell>
        </row>
        <row r="2829">
          <cell r="A2829" t="str">
            <v>16.03.355</v>
          </cell>
          <cell r="B2829" t="str">
            <v>FRUTÍFERA GABIROBA  H=2,00M</v>
          </cell>
          <cell r="C2829" t="str">
            <v>UN</v>
          </cell>
          <cell r="D2829">
            <v>456.65</v>
          </cell>
          <cell r="E2829">
            <v>371.26016260162601</v>
          </cell>
          <cell r="F2829" t="str">
            <v>FDE Jan/26</v>
          </cell>
        </row>
        <row r="2830">
          <cell r="A2830" t="str">
            <v>16.03.356</v>
          </cell>
          <cell r="B2830" t="str">
            <v>FRUTÍFERA JABUTICABEIRA H=2,00M</v>
          </cell>
          <cell r="C2830" t="str">
            <v>UN</v>
          </cell>
          <cell r="D2830">
            <v>597.1</v>
          </cell>
          <cell r="E2830">
            <v>485.44715447154476</v>
          </cell>
          <cell r="F2830" t="str">
            <v>FDE Jan/26</v>
          </cell>
        </row>
        <row r="2831">
          <cell r="A2831" t="str">
            <v>16.03.400</v>
          </cell>
          <cell r="B2831" t="str">
            <v>PALMEIRA AÇAÍ H=1,50 A 2,00M</v>
          </cell>
          <cell r="C2831" t="str">
            <v>UN</v>
          </cell>
          <cell r="D2831">
            <v>584.09</v>
          </cell>
          <cell r="E2831">
            <v>474.869918699187</v>
          </cell>
          <cell r="F2831" t="str">
            <v>FDE Jan/26</v>
          </cell>
        </row>
        <row r="2832">
          <cell r="A2832" t="str">
            <v>16.03.401</v>
          </cell>
          <cell r="B2832" t="str">
            <v>PALMEIRA GUARIROBA H=1,50 A 2,00M</v>
          </cell>
          <cell r="C2832" t="str">
            <v>UN</v>
          </cell>
          <cell r="D2832">
            <v>425.5</v>
          </cell>
          <cell r="E2832">
            <v>345.9349593495935</v>
          </cell>
          <cell r="F2832" t="str">
            <v>FDE Jan/26</v>
          </cell>
        </row>
        <row r="2833">
          <cell r="A2833" t="str">
            <v>16.03.402</v>
          </cell>
          <cell r="B2833" t="str">
            <v>PALMEIRA INDAIÁ H=1,50 A 2,00M</v>
          </cell>
          <cell r="C2833" t="str">
            <v>UN</v>
          </cell>
          <cell r="D2833">
            <v>569.29</v>
          </cell>
          <cell r="E2833">
            <v>462.83739837398372</v>
          </cell>
          <cell r="F2833" t="str">
            <v>FDE Jan/26</v>
          </cell>
        </row>
        <row r="2834">
          <cell r="A2834" t="str">
            <v>16.03.403</v>
          </cell>
          <cell r="B2834" t="str">
            <v>PALMEIRA PALMITO-JUÇARA (PALMITO) H=1,50 A 2,00M</v>
          </cell>
          <cell r="C2834" t="str">
            <v>UN</v>
          </cell>
          <cell r="D2834">
            <v>460.73</v>
          </cell>
          <cell r="E2834">
            <v>374.57723577235777</v>
          </cell>
          <cell r="F2834" t="str">
            <v>FDE Jan/26</v>
          </cell>
        </row>
        <row r="2835">
          <cell r="A2835" t="str">
            <v>16.03.404</v>
          </cell>
          <cell r="B2835" t="str">
            <v>PALMEIRA PUPUNHA H=1,50 A 2,00M</v>
          </cell>
          <cell r="C2835" t="str">
            <v>UN</v>
          </cell>
          <cell r="D2835">
            <v>527.76</v>
          </cell>
          <cell r="E2835">
            <v>429.07317073170731</v>
          </cell>
          <cell r="F2835" t="str">
            <v>FDE Jan/26</v>
          </cell>
        </row>
        <row r="2836">
          <cell r="A2836" t="str">
            <v>16.03.430</v>
          </cell>
          <cell r="B2836" t="str">
            <v>CIPÓ DE SÃO JOÃO H=0,50 A 0,70M</v>
          </cell>
          <cell r="C2836" t="str">
            <v>UN</v>
          </cell>
          <cell r="D2836">
            <v>77.69</v>
          </cell>
          <cell r="E2836">
            <v>63.162601626016261</v>
          </cell>
          <cell r="F2836" t="str">
            <v>FDE Jan/26</v>
          </cell>
        </row>
        <row r="2837">
          <cell r="A2837" t="str">
            <v>16.03.431</v>
          </cell>
          <cell r="B2837" t="str">
            <v>CUSPIDÁRIA H=0,50 A 0,70M</v>
          </cell>
          <cell r="C2837" t="str">
            <v>UN</v>
          </cell>
          <cell r="D2837">
            <v>94.2</v>
          </cell>
          <cell r="E2837">
            <v>76.585365853658544</v>
          </cell>
          <cell r="F2837" t="str">
            <v>FDE Jan/26</v>
          </cell>
        </row>
        <row r="2838">
          <cell r="A2838" t="str">
            <v>16.03.432</v>
          </cell>
          <cell r="B2838" t="str">
            <v>IPOMÉIA H=0,50 A 0,70M</v>
          </cell>
          <cell r="C2838" t="str">
            <v>UN</v>
          </cell>
          <cell r="D2838">
            <v>98.51</v>
          </cell>
          <cell r="E2838">
            <v>80.089430894308947</v>
          </cell>
          <cell r="F2838" t="str">
            <v>FDE Jan/26</v>
          </cell>
        </row>
        <row r="2839">
          <cell r="A2839" t="str">
            <v>16.03.450</v>
          </cell>
          <cell r="B2839" t="str">
            <v>TRANSPLANTE INTERNO DE ÁRVORE COM 2CM&lt;DAP&lt;3CM</v>
          </cell>
          <cell r="C2839" t="str">
            <v>UN</v>
          </cell>
          <cell r="D2839">
            <v>345.37</v>
          </cell>
          <cell r="E2839">
            <v>280.78861788617888</v>
          </cell>
          <cell r="F2839" t="str">
            <v>FDE Jan/26</v>
          </cell>
        </row>
        <row r="2840">
          <cell r="A2840" t="str">
            <v>16.03.451</v>
          </cell>
          <cell r="B2840" t="str">
            <v>TRANSPLANTE INTERNO DE ÁRVORE COM 3CM&lt;DAP&lt;5CM</v>
          </cell>
          <cell r="C2840" t="str">
            <v>UN</v>
          </cell>
          <cell r="D2840">
            <v>403.8</v>
          </cell>
          <cell r="E2840">
            <v>328.29268292682929</v>
          </cell>
          <cell r="F2840" t="str">
            <v>FDE Jan/26</v>
          </cell>
        </row>
        <row r="2841">
          <cell r="A2841" t="str">
            <v>16.03.452</v>
          </cell>
          <cell r="B2841" t="str">
            <v>TRANSPLANTE INTERNO DE ÁRVORE COM 5CM&lt;DAP&lt;7CM</v>
          </cell>
          <cell r="C2841" t="str">
            <v>UN</v>
          </cell>
          <cell r="D2841">
            <v>451.72</v>
          </cell>
          <cell r="E2841">
            <v>367.25203252032526</v>
          </cell>
          <cell r="F2841" t="str">
            <v>FDE Jan/26</v>
          </cell>
        </row>
        <row r="2842">
          <cell r="A2842" t="str">
            <v>16.03.453</v>
          </cell>
          <cell r="B2842" t="str">
            <v>TRANSPLANTE INTERNO DE ÁRVORE COM 7CM&lt;DAP&lt;15CM</v>
          </cell>
          <cell r="C2842" t="str">
            <v>UN</v>
          </cell>
          <cell r="D2842">
            <v>1104.58</v>
          </cell>
          <cell r="E2842">
            <v>898.03252032520322</v>
          </cell>
          <cell r="F2842" t="str">
            <v>FDE Jan/26</v>
          </cell>
        </row>
        <row r="2843">
          <cell r="A2843" t="str">
            <v>16.03.454</v>
          </cell>
          <cell r="B2843" t="str">
            <v>TRANSPLANTE  INTERNO DE ÁRVORE COM 15CM&lt;DAP&lt;30CM</v>
          </cell>
          <cell r="C2843" t="str">
            <v>UN</v>
          </cell>
          <cell r="D2843">
            <v>1108.27</v>
          </cell>
          <cell r="E2843">
            <v>901.03252032520322</v>
          </cell>
          <cell r="F2843" t="str">
            <v>FDE Jan/26</v>
          </cell>
        </row>
        <row r="2844">
          <cell r="A2844" t="str">
            <v>16.03.455</v>
          </cell>
          <cell r="B2844" t="str">
            <v>TRANSPLANTE  INTERNO DE ÁRVORE COM 30CM&lt;DAP&lt;45CM</v>
          </cell>
          <cell r="C2844" t="str">
            <v>UN</v>
          </cell>
          <cell r="D2844">
            <v>2550.1999999999998</v>
          </cell>
          <cell r="E2844">
            <v>2073.333333333333</v>
          </cell>
          <cell r="F2844" t="str">
            <v>FDE Jan/26</v>
          </cell>
        </row>
        <row r="2845">
          <cell r="A2845" t="str">
            <v>16.03.456</v>
          </cell>
          <cell r="B2845" t="str">
            <v>TRANSPLANTE  INTERNO DE ÁRVORE COM 45CM&lt;DAP&lt;60CM</v>
          </cell>
          <cell r="C2845" t="str">
            <v>UN</v>
          </cell>
          <cell r="D2845">
            <v>4173.05</v>
          </cell>
          <cell r="E2845">
            <v>3392.7235772357726</v>
          </cell>
          <cell r="F2845" t="str">
            <v>FDE Jan/26</v>
          </cell>
        </row>
        <row r="2846">
          <cell r="A2846" t="str">
            <v>16.03.464</v>
          </cell>
          <cell r="B2846" t="str">
            <v>PODA DE CONSERVAÇAO / ADEQUAÇAO PARA ARVORES COM  ALTURA ATE 10M TOPO DA COPA.</v>
          </cell>
          <cell r="C2846" t="str">
            <v>UN</v>
          </cell>
          <cell r="D2846">
            <v>319.47000000000003</v>
          </cell>
          <cell r="E2846">
            <v>259.73170731707319</v>
          </cell>
          <cell r="F2846" t="str">
            <v>FDE Jan/26</v>
          </cell>
        </row>
        <row r="2847">
          <cell r="A2847" t="str">
            <v>16.03.465</v>
          </cell>
          <cell r="B2847" t="str">
            <v>PODA DE CONSERVAÇAO / ADEQUAÇAO PARA ARVORES TOPO DA COPA COM ALTURA SUPERIOR A 10M</v>
          </cell>
          <cell r="C2847" t="str">
            <v>UN</v>
          </cell>
          <cell r="D2847">
            <v>2560.4699999999998</v>
          </cell>
          <cell r="E2847">
            <v>2081.6829268292681</v>
          </cell>
          <cell r="F2847" t="str">
            <v>FDE Jan/26</v>
          </cell>
        </row>
        <row r="2848">
          <cell r="A2848" t="str">
            <v>16.03.466</v>
          </cell>
          <cell r="B2848" t="str">
            <v>TRANSPLANTE INTERNO DE ÁRVORE COM 15CM&lt;DAP&lt;30CM APLICAVEL
EXCLUSIVAMENTE PELA GOE/DOEV  UMA UNIDADE-DIA.</v>
          </cell>
          <cell r="C2848" t="str">
            <v>UN</v>
          </cell>
          <cell r="D2848">
            <v>3385.14</v>
          </cell>
          <cell r="E2848">
            <v>2752.1463414634145</v>
          </cell>
          <cell r="F2848" t="str">
            <v>FDE Jan/26</v>
          </cell>
        </row>
        <row r="2849">
          <cell r="A2849" t="str">
            <v>16.03.467</v>
          </cell>
          <cell r="B2849" t="str">
            <v>TRANSPLANTE INTERNO DE ÁRVORE COM 30CM&lt;DAP&lt;45CM APLICAVEL EXCLUSIVAMENTE PELA GOE/DOEV UMA UNIDADE-DIA.</v>
          </cell>
          <cell r="C2849" t="str">
            <v>UN</v>
          </cell>
          <cell r="D2849">
            <v>5466.96</v>
          </cell>
          <cell r="E2849">
            <v>4444.6829268292686</v>
          </cell>
          <cell r="F2849" t="str">
            <v>FDE Jan/26</v>
          </cell>
        </row>
        <row r="2850">
          <cell r="A2850" t="str">
            <v>16.03.468</v>
          </cell>
          <cell r="B2850" t="str">
            <v>TRANSPLANTE INTERNO DE ÁRVORE COM 45CM&lt;DAP&lt;60CM APLICAVEL EXCLUSIVAMENTE PELA GOE/DOEV UMA UNIDADE-DIA.</v>
          </cell>
          <cell r="C2850" t="str">
            <v>UN</v>
          </cell>
          <cell r="D2850">
            <v>6915.89</v>
          </cell>
          <cell r="E2850">
            <v>5622.6747967479678</v>
          </cell>
          <cell r="F2850" t="str">
            <v>FDE Jan/26</v>
          </cell>
        </row>
        <row r="2851">
          <cell r="A2851" t="str">
            <v>16.03.469</v>
          </cell>
          <cell r="B2851" t="str">
            <v>TRANSPLANTE INTERNO DE ÁRVORE COM 60CM&lt;DAP&lt;100CM APLICAVEL
EXCLUSIVAMENTE PELA GOE/DOEV UMA UNIDADE-DIA.</v>
          </cell>
          <cell r="C2851" t="str">
            <v>UN</v>
          </cell>
          <cell r="D2851">
            <v>19120.62</v>
          </cell>
          <cell r="E2851">
            <v>15545.219512195121</v>
          </cell>
          <cell r="F2851" t="str">
            <v>FDE Jan/26</v>
          </cell>
        </row>
        <row r="2852">
          <cell r="A2852" t="str">
            <v>16.03.470</v>
          </cell>
          <cell r="B2852" t="str">
            <v>FRUTÍFERA JAMBOLÃO H=0,50 A 1,00M</v>
          </cell>
          <cell r="C2852" t="str">
            <v>UN</v>
          </cell>
          <cell r="D2852">
            <v>53.11</v>
          </cell>
          <cell r="E2852">
            <v>43.178861788617887</v>
          </cell>
          <cell r="F2852" t="str">
            <v>FDE Jan/26</v>
          </cell>
        </row>
        <row r="2853">
          <cell r="A2853" t="str">
            <v>16.03.471</v>
          </cell>
          <cell r="B2853" t="str">
            <v>PALMEIRA INDAIÁ H=0,50 A 1,00M</v>
          </cell>
          <cell r="C2853" t="str">
            <v>UN</v>
          </cell>
          <cell r="D2853">
            <v>228.63</v>
          </cell>
          <cell r="E2853">
            <v>185.8780487804878</v>
          </cell>
          <cell r="F2853" t="str">
            <v>FDE Jan/26</v>
          </cell>
        </row>
        <row r="2854">
          <cell r="A2854" t="str">
            <v>16.03.472</v>
          </cell>
          <cell r="B2854" t="str">
            <v>ÁRVORE ORNAMENTAL ARAÇÁ H=0,50 A 1,00M</v>
          </cell>
          <cell r="C2854" t="str">
            <v>UN</v>
          </cell>
          <cell r="D2854">
            <v>42.06</v>
          </cell>
          <cell r="E2854">
            <v>34.195121951219512</v>
          </cell>
          <cell r="F2854" t="str">
            <v>FDE Jan/26</v>
          </cell>
        </row>
        <row r="2855">
          <cell r="A2855" t="str">
            <v>16.03.482</v>
          </cell>
          <cell r="B2855" t="str">
            <v>FRUTÍFERA UVAIA - DAP3</v>
          </cell>
          <cell r="C2855" t="str">
            <v>UN</v>
          </cell>
          <cell r="D2855">
            <v>504.81</v>
          </cell>
          <cell r="E2855">
            <v>410.41463414634148</v>
          </cell>
          <cell r="F2855" t="str">
            <v>FDE Jan/26</v>
          </cell>
        </row>
        <row r="2856">
          <cell r="A2856" t="str">
            <v>16.03.483</v>
          </cell>
          <cell r="B2856" t="str">
            <v>PALMEIRA GUARIROBA - DAP3</v>
          </cell>
          <cell r="C2856" t="str">
            <v>UN</v>
          </cell>
          <cell r="D2856">
            <v>527.91999999999996</v>
          </cell>
          <cell r="E2856">
            <v>429.20325203252031</v>
          </cell>
          <cell r="F2856" t="str">
            <v>FDE Jan/26</v>
          </cell>
        </row>
        <row r="2857">
          <cell r="A2857" t="str">
            <v>16.03.484</v>
          </cell>
          <cell r="B2857" t="str">
            <v>ÁRVORE ORNAMENTAL SUINÃ - DAP3</v>
          </cell>
          <cell r="C2857" t="str">
            <v>UN</v>
          </cell>
          <cell r="D2857">
            <v>294.42</v>
          </cell>
          <cell r="E2857">
            <v>239.36585365853659</v>
          </cell>
          <cell r="F2857" t="str">
            <v>FDE Jan/26</v>
          </cell>
        </row>
        <row r="2858">
          <cell r="A2858" t="str">
            <v>16.03.485</v>
          </cell>
          <cell r="B2858" t="str">
            <v>FRUTÍFERA PITANGUEIRA - DAP5</v>
          </cell>
          <cell r="C2858" t="str">
            <v>UN</v>
          </cell>
          <cell r="D2858">
            <v>1026.77</v>
          </cell>
          <cell r="E2858">
            <v>834.77235772357722</v>
          </cell>
          <cell r="F2858" t="str">
            <v>FDE Jan/26</v>
          </cell>
        </row>
        <row r="2859">
          <cell r="A2859" t="str">
            <v>16.03.486</v>
          </cell>
          <cell r="B2859" t="str">
            <v>PALMEIRA JERIVÁ - DAP5</v>
          </cell>
          <cell r="C2859" t="str">
            <v>UN</v>
          </cell>
          <cell r="D2859">
            <v>685.23</v>
          </cell>
          <cell r="E2859">
            <v>557.09756097560978</v>
          </cell>
          <cell r="F2859" t="str">
            <v>FDE Jan/26</v>
          </cell>
        </row>
        <row r="2860">
          <cell r="A2860" t="str">
            <v>16.03.487</v>
          </cell>
          <cell r="B2860" t="str">
            <v>ÁRVORE ORNAMENTAL PAU-CIGARRA - DAP5</v>
          </cell>
          <cell r="C2860" t="str">
            <v>UN</v>
          </cell>
          <cell r="D2860">
            <v>967.11</v>
          </cell>
          <cell r="E2860">
            <v>786.26829268292681</v>
          </cell>
          <cell r="F2860" t="str">
            <v>FDE Jan/26</v>
          </cell>
        </row>
        <row r="2861">
          <cell r="A2861" t="str">
            <v>16.03.488</v>
          </cell>
          <cell r="B2861" t="str">
            <v>FRUTÍFERA ACEROLA H=2,00M</v>
          </cell>
          <cell r="C2861" t="str">
            <v>UN</v>
          </cell>
          <cell r="D2861">
            <v>501.6</v>
          </cell>
          <cell r="E2861">
            <v>407.80487804878049</v>
          </cell>
          <cell r="F2861" t="str">
            <v>FDE Jan/26</v>
          </cell>
        </row>
        <row r="2862">
          <cell r="A2862" t="str">
            <v>16.03.489</v>
          </cell>
          <cell r="B2862" t="str">
            <v>FRUTÍFERA AMOREIRA H=2,00M</v>
          </cell>
          <cell r="C2862" t="str">
            <v>UN</v>
          </cell>
          <cell r="D2862">
            <v>547.11</v>
          </cell>
          <cell r="E2862">
            <v>444.80487804878049</v>
          </cell>
          <cell r="F2862" t="str">
            <v>FDE Jan/26</v>
          </cell>
        </row>
        <row r="2863">
          <cell r="A2863" t="str">
            <v>16.03.490</v>
          </cell>
          <cell r="B2863" t="str">
            <v>FRUTÍFERA PITANGUEIRA H=2,00M</v>
          </cell>
          <cell r="C2863" t="str">
            <v>UN</v>
          </cell>
          <cell r="D2863">
            <v>583.71</v>
          </cell>
          <cell r="E2863">
            <v>474.56097560975616</v>
          </cell>
          <cell r="F2863" t="str">
            <v>FDE Jan/26</v>
          </cell>
        </row>
        <row r="2864">
          <cell r="A2864" t="str">
            <v>16.03.491</v>
          </cell>
          <cell r="B2864" t="str">
            <v>FRUTÍFERA UVAIA H=2,00M</v>
          </cell>
          <cell r="C2864" t="str">
            <v>UN</v>
          </cell>
          <cell r="D2864">
            <v>600.57000000000005</v>
          </cell>
          <cell r="E2864">
            <v>488.26829268292687</v>
          </cell>
          <cell r="F2864" t="str">
            <v>FDE Jan/26</v>
          </cell>
        </row>
        <row r="2865">
          <cell r="A2865" t="str">
            <v>16.03.492</v>
          </cell>
          <cell r="B2865" t="str">
            <v>ÁRVORE ORNAMENTAL ALECRIM DE CAMPINAS H=2,00M</v>
          </cell>
          <cell r="C2865" t="str">
            <v>UN</v>
          </cell>
          <cell r="D2865">
            <v>323.20999999999998</v>
          </cell>
          <cell r="E2865">
            <v>262.77235772357722</v>
          </cell>
          <cell r="F2865" t="str">
            <v>FDE Jan/26</v>
          </cell>
        </row>
        <row r="2866">
          <cell r="A2866" t="str">
            <v>16.03.493</v>
          </cell>
          <cell r="B2866" t="str">
            <v>ÁRVORE ORNAMENTAL FEDEGOSO (ALELUIA)  H=2,00M</v>
          </cell>
          <cell r="C2866" t="str">
            <v>UN</v>
          </cell>
          <cell r="D2866">
            <v>354.83</v>
          </cell>
          <cell r="E2866">
            <v>288.47967479674799</v>
          </cell>
          <cell r="F2866" t="str">
            <v>FDE Jan/26</v>
          </cell>
        </row>
        <row r="2867">
          <cell r="A2867" t="str">
            <v>16.03.494</v>
          </cell>
          <cell r="B2867" t="str">
            <v>ÁRVORE ORNAMENTAL IPÊ-AMARELO H=2,00M</v>
          </cell>
          <cell r="C2867" t="str">
            <v>UN</v>
          </cell>
          <cell r="D2867">
            <v>385.22</v>
          </cell>
          <cell r="E2867">
            <v>313.1869918699187</v>
          </cell>
          <cell r="F2867" t="str">
            <v>FDE Jan/26</v>
          </cell>
        </row>
        <row r="2868">
          <cell r="A2868" t="str">
            <v>16.03.495</v>
          </cell>
          <cell r="B2868" t="str">
            <v>ÁRVORE ORNAMENTAL IPÊ-ROXO DE BOLA  H=2,00M</v>
          </cell>
          <cell r="C2868" t="str">
            <v>UN</v>
          </cell>
          <cell r="D2868">
            <v>397.67</v>
          </cell>
          <cell r="E2868">
            <v>323.3089430894309</v>
          </cell>
          <cell r="F2868" t="str">
            <v>FDE Jan/26</v>
          </cell>
        </row>
        <row r="2869">
          <cell r="A2869" t="str">
            <v>16.03.496</v>
          </cell>
          <cell r="B2869" t="str">
            <v>ÁRVORE ORNAMENTAL JATOBÁ H=2,00M</v>
          </cell>
          <cell r="C2869" t="str">
            <v>UN</v>
          </cell>
          <cell r="D2869">
            <v>435.93</v>
          </cell>
          <cell r="E2869">
            <v>354.41463414634148</v>
          </cell>
          <cell r="F2869" t="str">
            <v>FDE Jan/26</v>
          </cell>
        </row>
        <row r="2870">
          <cell r="A2870" t="str">
            <v>16.03.497</v>
          </cell>
          <cell r="B2870" t="str">
            <v>ÁRVORE ORNAMENTAL MANACÁ-DA-SERRA  H=2,00M</v>
          </cell>
          <cell r="C2870" t="str">
            <v>UN</v>
          </cell>
          <cell r="D2870">
            <v>315.25</v>
          </cell>
          <cell r="E2870">
            <v>256.30081300813009</v>
          </cell>
          <cell r="F2870" t="str">
            <v>FDE Jan/26</v>
          </cell>
        </row>
        <row r="2871">
          <cell r="A2871" t="str">
            <v>16.03.498</v>
          </cell>
          <cell r="B2871" t="str">
            <v>ÁRVORE ORNAMENTAL PAU-BRASIL  H=2,00M</v>
          </cell>
          <cell r="C2871" t="str">
            <v>UN</v>
          </cell>
          <cell r="D2871">
            <v>321.45999999999998</v>
          </cell>
          <cell r="E2871">
            <v>261.34959349593493</v>
          </cell>
          <cell r="F2871" t="str">
            <v>FDE Jan/26</v>
          </cell>
        </row>
        <row r="2872">
          <cell r="A2872" t="str">
            <v>16.03.500</v>
          </cell>
          <cell r="B2872" t="str">
            <v>ÁRVORE ORNAMENTAL PAU-FERRO H=2,00M</v>
          </cell>
          <cell r="C2872" t="str">
            <v>UN</v>
          </cell>
          <cell r="D2872">
            <v>309.39999999999998</v>
          </cell>
          <cell r="E2872">
            <v>251.54471544715446</v>
          </cell>
          <cell r="F2872" t="str">
            <v>FDE Jan/26</v>
          </cell>
        </row>
        <row r="2873">
          <cell r="A2873" t="str">
            <v>16.03.501</v>
          </cell>
          <cell r="B2873" t="str">
            <v>ÁRVORE ORNAMENTAL QUARESMEIRA H=2,00M</v>
          </cell>
          <cell r="C2873" t="str">
            <v>UN</v>
          </cell>
          <cell r="D2873">
            <v>453.35</v>
          </cell>
          <cell r="E2873">
            <v>368.57723577235777</v>
          </cell>
          <cell r="F2873" t="str">
            <v>FDE Jan/26</v>
          </cell>
        </row>
        <row r="2874">
          <cell r="A2874" t="str">
            <v>16.03.502</v>
          </cell>
          <cell r="B2874" t="str">
            <v>ÁRVORE ORNAMENTAL SIBIPIRUNA H=2,00M</v>
          </cell>
          <cell r="C2874" t="str">
            <v>UN</v>
          </cell>
          <cell r="D2874">
            <v>429.47</v>
          </cell>
          <cell r="E2874">
            <v>349.16260162601628</v>
          </cell>
          <cell r="F2874" t="str">
            <v>FDE Jan/26</v>
          </cell>
        </row>
        <row r="2875">
          <cell r="A2875" t="str">
            <v>16.03.503</v>
          </cell>
          <cell r="B2875" t="str">
            <v>ÁRVORE ORNAMENTAL UNHA-DE-VACA H=2,00M</v>
          </cell>
          <cell r="C2875" t="str">
            <v>UN</v>
          </cell>
          <cell r="D2875">
            <v>360.65</v>
          </cell>
          <cell r="E2875">
            <v>293.21138211382112</v>
          </cell>
          <cell r="F2875" t="str">
            <v>FDE Jan/26</v>
          </cell>
        </row>
        <row r="2876">
          <cell r="A2876" t="str">
            <v>16.03.508</v>
          </cell>
          <cell r="B2876" t="str">
            <v>FRUTIFERA GOIABEIRA - DAP 7</v>
          </cell>
          <cell r="C2876" t="str">
            <v>UN</v>
          </cell>
          <cell r="D2876">
            <v>1391.47</v>
          </cell>
          <cell r="E2876">
            <v>1131.2764227642276</v>
          </cell>
          <cell r="F2876" t="str">
            <v>FDE Jan/26</v>
          </cell>
        </row>
        <row r="2877">
          <cell r="A2877" t="str">
            <v>16.03.509</v>
          </cell>
          <cell r="B2877" t="str">
            <v>PALMEIRA PUPUNHA - DAP 7</v>
          </cell>
          <cell r="C2877" t="str">
            <v>UN</v>
          </cell>
          <cell r="D2877">
            <v>1030.94</v>
          </cell>
          <cell r="E2877">
            <v>838.16260162601634</v>
          </cell>
          <cell r="F2877" t="str">
            <v>FDE Jan/26</v>
          </cell>
        </row>
        <row r="2878">
          <cell r="A2878" t="str">
            <v>16.03.510</v>
          </cell>
          <cell r="B2878" t="str">
            <v>ARVORE ORNAMENTAL URUCUM - DAP 7</v>
          </cell>
          <cell r="C2878" t="str">
            <v>UN</v>
          </cell>
          <cell r="D2878">
            <v>1226.05</v>
          </cell>
          <cell r="E2878">
            <v>996.78861788617883</v>
          </cell>
          <cell r="F2878" t="str">
            <v>FDE Jan/26</v>
          </cell>
        </row>
        <row r="2879">
          <cell r="A2879" t="str">
            <v>16.04.001</v>
          </cell>
          <cell r="B2879" t="str">
            <v>QE-02 POSTE PARA REDE DE VOLEIBOL</v>
          </cell>
          <cell r="C2879" t="str">
            <v>PR</v>
          </cell>
          <cell r="D2879">
            <v>2236.7199999999998</v>
          </cell>
          <cell r="E2879">
            <v>1818.471544715447</v>
          </cell>
          <cell r="F2879" t="str">
            <v>FDE Jan/26</v>
          </cell>
        </row>
        <row r="2880">
          <cell r="A2880" t="str">
            <v>16.04.002</v>
          </cell>
          <cell r="B2880" t="str">
            <v>QE-03 TRAVE DE FUTEBOL DE SALAO (FUNDACAO DIRETA)</v>
          </cell>
          <cell r="C2880" t="str">
            <v>UN</v>
          </cell>
          <cell r="D2880">
            <v>2267.59</v>
          </cell>
          <cell r="E2880">
            <v>1843.5691056910571</v>
          </cell>
          <cell r="F2880" t="str">
            <v>FDE Jan/26</v>
          </cell>
        </row>
        <row r="2881">
          <cell r="A2881" t="str">
            <v>16.04.007</v>
          </cell>
          <cell r="B2881" t="str">
            <v>QE-12 QUADRA DE ESPORTES/PISO DE CONCRETO ARMADO/FUNDACAO DIRET-600 M2</v>
          </cell>
          <cell r="C2881" t="str">
            <v>UN</v>
          </cell>
          <cell r="D2881">
            <v>112251.96</v>
          </cell>
          <cell r="E2881">
            <v>91261.756097560981</v>
          </cell>
          <cell r="F2881" t="str">
            <v>FDE Jan/26</v>
          </cell>
        </row>
        <row r="2882">
          <cell r="A2882" t="str">
            <v>16.04.016</v>
          </cell>
          <cell r="B2882" t="str">
            <v>QUADRA DE ESPORTES-PISO DE CONCRETO ARMADO-FUND. DIRETA</v>
          </cell>
          <cell r="C2882" t="str">
            <v>M2</v>
          </cell>
          <cell r="D2882">
            <v>183.49</v>
          </cell>
          <cell r="E2882">
            <v>149.17886178861789</v>
          </cell>
          <cell r="F2882" t="str">
            <v>FDE Jan/26</v>
          </cell>
        </row>
        <row r="2883">
          <cell r="A2883" t="str">
            <v>16.04.019</v>
          </cell>
          <cell r="B2883" t="str">
            <v>FQ-01 FECHAMENTO PARA QUADRA DE ESPORTES - FUNDO - BROCA</v>
          </cell>
          <cell r="C2883" t="str">
            <v>M</v>
          </cell>
          <cell r="D2883">
            <v>1728.11</v>
          </cell>
          <cell r="E2883">
            <v>1404.9674796747968</v>
          </cell>
          <cell r="F2883" t="str">
            <v>FDE Jan/26</v>
          </cell>
        </row>
        <row r="2884">
          <cell r="A2884" t="str">
            <v>16.04.020</v>
          </cell>
          <cell r="B2884" t="str">
            <v>FQ-01 FECHAMENTO PARA QUADRA DE ESPORTES - FUNDO - SAPATA</v>
          </cell>
          <cell r="C2884" t="str">
            <v>M</v>
          </cell>
          <cell r="D2884">
            <v>1580.91</v>
          </cell>
          <cell r="E2884">
            <v>1285.2926829268295</v>
          </cell>
          <cell r="F2884" t="str">
            <v>FDE Jan/26</v>
          </cell>
        </row>
        <row r="2885">
          <cell r="A2885" t="str">
            <v>16.04.025</v>
          </cell>
          <cell r="B2885" t="str">
            <v>QE-37 TABELA DE BASQUETE INCLUSIVE GALVANIZAÇÃO A FOGO E PINTURA ESMALTE  FUNDACAO BROCA Ø 25 CM</v>
          </cell>
          <cell r="C2885" t="str">
            <v>UN</v>
          </cell>
          <cell r="D2885">
            <v>8890.24</v>
          </cell>
          <cell r="E2885">
            <v>7227.8373983739839</v>
          </cell>
          <cell r="F2885" t="str">
            <v>FDE Jan/26</v>
          </cell>
        </row>
        <row r="2886">
          <cell r="A2886" t="str">
            <v>16.04.031</v>
          </cell>
          <cell r="B2886" t="str">
            <v>FQ-01 FECHAMENTO PARA QUADRA DE ESPORTES - LATERAIS - BROCA</v>
          </cell>
          <cell r="C2886" t="str">
            <v>M</v>
          </cell>
          <cell r="D2886">
            <v>1221.76</v>
          </cell>
          <cell r="E2886">
            <v>993.30081300813004</v>
          </cell>
          <cell r="F2886" t="str">
            <v>FDE Jan/26</v>
          </cell>
        </row>
        <row r="2887">
          <cell r="A2887" t="str">
            <v>16.04.034</v>
          </cell>
          <cell r="B2887" t="str">
            <v>FQ-02 ALAMBRADO SOBRE DIVISA</v>
          </cell>
          <cell r="C2887" t="str">
            <v>M2</v>
          </cell>
          <cell r="D2887">
            <v>216.41</v>
          </cell>
          <cell r="E2887">
            <v>175.9430894308943</v>
          </cell>
          <cell r="F2887" t="str">
            <v>FDE Jan/26</v>
          </cell>
        </row>
        <row r="2888">
          <cell r="A2888" t="str">
            <v>16.04.036</v>
          </cell>
          <cell r="B2888" t="str">
            <v>FQ-01 FECHAMENTO PARA QUADRA DE ESPORTES - LATERAIS - SAPATA</v>
          </cell>
          <cell r="C2888" t="str">
            <v>M</v>
          </cell>
          <cell r="D2888">
            <v>1047.02</v>
          </cell>
          <cell r="E2888">
            <v>851.23577235772359</v>
          </cell>
          <cell r="F2888" t="str">
            <v>FDE Jan/26</v>
          </cell>
        </row>
        <row r="2889">
          <cell r="A2889" t="str">
            <v>16.04.037</v>
          </cell>
          <cell r="B2889" t="str">
            <v>FQ-04 ALAMBRADO COM PERFIL E TELA SOLDADA-GALVANIZADOS</v>
          </cell>
          <cell r="C2889" t="str">
            <v>M2</v>
          </cell>
          <cell r="D2889">
            <v>265.45999999999998</v>
          </cell>
          <cell r="E2889">
            <v>215.82113821138211</v>
          </cell>
          <cell r="F2889" t="str">
            <v>FDE Jan/26</v>
          </cell>
        </row>
        <row r="2890">
          <cell r="A2890" t="str">
            <v>16.04.043</v>
          </cell>
          <cell r="B2890" t="str">
            <v>QE-23 ESPACO MULTIESPORTIVO/PISO DE CONCR. ARMADO/FUND. DIRET - 160 M2</v>
          </cell>
          <cell r="C2890" t="str">
            <v>UN</v>
          </cell>
          <cell r="D2890">
            <v>30393.07</v>
          </cell>
          <cell r="E2890">
            <v>24709.813008130081</v>
          </cell>
          <cell r="F2890" t="str">
            <v>FDE Jan/26</v>
          </cell>
        </row>
        <row r="2891">
          <cell r="A2891" t="str">
            <v>16.04.099</v>
          </cell>
          <cell r="B2891" t="str">
            <v>SERVICOS DE QUADRAS DE ESPORTES</v>
          </cell>
          <cell r="C2891" t="str">
            <v>MV</v>
          </cell>
          <cell r="D2891">
            <v>710.02</v>
          </cell>
          <cell r="E2891">
            <v>577.2520325203252</v>
          </cell>
          <cell r="F2891" t="str">
            <v>FDE Jan/26</v>
          </cell>
        </row>
        <row r="2892">
          <cell r="A2892" t="str">
            <v>16.05.004</v>
          </cell>
          <cell r="B2892" t="str">
            <v>CA-05 CANALETA P/ AGUAS PLUVIAIS (L=60CM)</v>
          </cell>
          <cell r="C2892" t="str">
            <v>M</v>
          </cell>
          <cell r="D2892">
            <v>66.63</v>
          </cell>
          <cell r="E2892">
            <v>54.170731707317067</v>
          </cell>
          <cell r="F2892" t="str">
            <v>FDE Jan/26</v>
          </cell>
        </row>
        <row r="2893">
          <cell r="A2893" t="str">
            <v>16.05.005</v>
          </cell>
          <cell r="B2893" t="str">
            <v>CA-06 CANALETA P/ AGUAS PLUVIAIS (L=90CM)</v>
          </cell>
          <cell r="C2893" t="str">
            <v>M</v>
          </cell>
          <cell r="D2893">
            <v>96.17</v>
          </cell>
          <cell r="E2893">
            <v>78.1869918699187</v>
          </cell>
          <cell r="F2893" t="str">
            <v>FDE Jan/26</v>
          </cell>
        </row>
        <row r="2894">
          <cell r="A2894" t="str">
            <v>16.05.012</v>
          </cell>
          <cell r="B2894" t="str">
            <v>CA-11 CAIXA DE AREIA COM GRELHA</v>
          </cell>
          <cell r="C2894" t="str">
            <v>UN</v>
          </cell>
          <cell r="D2894">
            <v>807.54</v>
          </cell>
          <cell r="E2894">
            <v>656.53658536585363</v>
          </cell>
          <cell r="F2894" t="str">
            <v>FDE Jan/26</v>
          </cell>
        </row>
        <row r="2895">
          <cell r="A2895" t="str">
            <v>16.05.030</v>
          </cell>
          <cell r="B2895" t="str">
            <v>CA-20 CANALETA DE AGUAS PLUVIAIS EM CONCRETO (15CM)</v>
          </cell>
          <cell r="C2895" t="str">
            <v>M</v>
          </cell>
          <cell r="D2895">
            <v>213.46</v>
          </cell>
          <cell r="E2895">
            <v>173.54471544715449</v>
          </cell>
          <cell r="F2895" t="str">
            <v>FDE Jan/26</v>
          </cell>
        </row>
        <row r="2896">
          <cell r="A2896" t="str">
            <v>16.05.031</v>
          </cell>
          <cell r="B2896" t="str">
            <v>CA-21 CANALETA DE AGUAS PLUVIAIS EM CONCRETO (20CM)</v>
          </cell>
          <cell r="C2896" t="str">
            <v>M</v>
          </cell>
          <cell r="D2896">
            <v>217.89</v>
          </cell>
          <cell r="E2896">
            <v>177.14634146341461</v>
          </cell>
          <cell r="F2896" t="str">
            <v>FDE Jan/26</v>
          </cell>
        </row>
        <row r="2897">
          <cell r="A2897" t="str">
            <v>16.05.032</v>
          </cell>
          <cell r="B2897" t="str">
            <v>CA-22 CANALETA DE AGUAS PLUVIAIS EM CONCRETO (30CM)</v>
          </cell>
          <cell r="C2897" t="str">
            <v>M</v>
          </cell>
          <cell r="D2897">
            <v>226.92</v>
          </cell>
          <cell r="E2897">
            <v>184.48780487804876</v>
          </cell>
          <cell r="F2897" t="str">
            <v>FDE Jan/26</v>
          </cell>
        </row>
        <row r="2898">
          <cell r="A2898" t="str">
            <v>16.05.036</v>
          </cell>
          <cell r="B2898" t="str">
            <v>CANALETA DE CONCRETO 1/2 CANA DN 30CM P/ AGUAS PLUVIAIS</v>
          </cell>
          <cell r="C2898" t="str">
            <v>M</v>
          </cell>
          <cell r="D2898">
            <v>86.19</v>
          </cell>
          <cell r="E2898">
            <v>70.073170731707322</v>
          </cell>
          <cell r="F2898" t="str">
            <v>FDE Jan/26</v>
          </cell>
        </row>
        <row r="2899">
          <cell r="A2899" t="str">
            <v>16.05.037</v>
          </cell>
          <cell r="B2899" t="str">
            <v>CANALETA DE CONCRETO 1/2 CANA DN 40CM P/ AGUAS PLUVIAIS</v>
          </cell>
          <cell r="C2899" t="str">
            <v>M</v>
          </cell>
          <cell r="D2899">
            <v>112.29</v>
          </cell>
          <cell r="E2899">
            <v>91.292682926829272</v>
          </cell>
          <cell r="F2899" t="str">
            <v>FDE Jan/26</v>
          </cell>
        </row>
        <row r="2900">
          <cell r="A2900" t="str">
            <v>16.05.038</v>
          </cell>
          <cell r="B2900" t="str">
            <v>CANALETA DE CONCRETO 1/2 CANA DN 50CM P/ AGUAS PLUVIAIS</v>
          </cell>
          <cell r="C2900" t="str">
            <v>M</v>
          </cell>
          <cell r="D2900">
            <v>146.16999999999999</v>
          </cell>
          <cell r="E2900">
            <v>118.83739837398373</v>
          </cell>
          <cell r="F2900" t="str">
            <v>FDE Jan/26</v>
          </cell>
        </row>
        <row r="2901">
          <cell r="A2901" t="str">
            <v>16.05.039</v>
          </cell>
          <cell r="B2901" t="str">
            <v>CANALETA DE CONCRETO 1/2 CANA DN 60CM P/ AGUAS PLUVIAIS</v>
          </cell>
          <cell r="C2901" t="str">
            <v>M</v>
          </cell>
          <cell r="D2901">
            <v>192.58</v>
          </cell>
          <cell r="E2901">
            <v>156.56910569105693</v>
          </cell>
          <cell r="F2901" t="str">
            <v>FDE Jan/26</v>
          </cell>
        </row>
        <row r="2902">
          <cell r="A2902" t="str">
            <v>16.05.040</v>
          </cell>
          <cell r="B2902" t="str">
            <v>TC-03 TAMPA DE CONCRETO P/ CANALETA AP (20CM)</v>
          </cell>
          <cell r="C2902" t="str">
            <v>M</v>
          </cell>
          <cell r="D2902">
            <v>164.66</v>
          </cell>
          <cell r="E2902">
            <v>133.869918699187</v>
          </cell>
          <cell r="F2902" t="str">
            <v>FDE Jan/26</v>
          </cell>
        </row>
        <row r="2903">
          <cell r="A2903" t="str">
            <v>16.05.041</v>
          </cell>
          <cell r="B2903" t="str">
            <v>TC-04 TAMPA DE CONCRETO P/ CANALETA AP (25CM)</v>
          </cell>
          <cell r="C2903" t="str">
            <v>M</v>
          </cell>
          <cell r="D2903">
            <v>236.41</v>
          </cell>
          <cell r="E2903">
            <v>192.20325203252034</v>
          </cell>
          <cell r="F2903" t="str">
            <v>FDE Jan/26</v>
          </cell>
        </row>
        <row r="2904">
          <cell r="A2904" t="str">
            <v>16.05.042</v>
          </cell>
          <cell r="B2904" t="str">
            <v>TC-05 TAMPA DE CONCRETO P/ CANALETA AP (35CM)</v>
          </cell>
          <cell r="C2904" t="str">
            <v>M</v>
          </cell>
          <cell r="D2904">
            <v>198.04</v>
          </cell>
          <cell r="E2904">
            <v>161.00813008130081</v>
          </cell>
          <cell r="F2904" t="str">
            <v>FDE Jan/26</v>
          </cell>
        </row>
        <row r="2905">
          <cell r="A2905" t="str">
            <v>16.05.043</v>
          </cell>
          <cell r="B2905" t="str">
            <v>TC-06 TAMPA EM GRELHA DE FERRO GALVANIZADO P/ CANALETA (20CM)</v>
          </cell>
          <cell r="C2905" t="str">
            <v>M</v>
          </cell>
          <cell r="D2905">
            <v>749.09</v>
          </cell>
          <cell r="E2905">
            <v>609.01626016260161</v>
          </cell>
          <cell r="F2905" t="str">
            <v>FDE Jan/26</v>
          </cell>
        </row>
        <row r="2906">
          <cell r="A2906" t="str">
            <v>16.05.044</v>
          </cell>
          <cell r="B2906" t="str">
            <v>TC-07 TAMPA EM GRELHA DE FERRO GALVANIZADO P/ CANALETA (25CM)</v>
          </cell>
          <cell r="C2906" t="str">
            <v>M</v>
          </cell>
          <cell r="D2906">
            <v>897.5</v>
          </cell>
          <cell r="E2906">
            <v>729.67479674796743</v>
          </cell>
          <cell r="F2906" t="str">
            <v>FDE Jan/26</v>
          </cell>
        </row>
        <row r="2907">
          <cell r="A2907" t="str">
            <v>16.05.045</v>
          </cell>
          <cell r="B2907" t="str">
            <v>TC-08 TAMPA EM GRELHA DE FERRO GALVANIZADO P/ CANALETA (35CM)</v>
          </cell>
          <cell r="C2907" t="str">
            <v>M</v>
          </cell>
          <cell r="D2907">
            <v>1037.5899999999999</v>
          </cell>
          <cell r="E2907">
            <v>843.56910569105685</v>
          </cell>
          <cell r="F2907" t="str">
            <v>FDE Jan/26</v>
          </cell>
        </row>
        <row r="2908">
          <cell r="A2908" t="str">
            <v>16.05.046</v>
          </cell>
          <cell r="B2908" t="str">
            <v>TC-09 TAMPA DE CONCRETO PRE-MOLDADA PERF. P/ CANALETA L=20CM</v>
          </cell>
          <cell r="C2908" t="str">
            <v>M</v>
          </cell>
          <cell r="D2908">
            <v>116.17</v>
          </cell>
          <cell r="E2908">
            <v>94.447154471544721</v>
          </cell>
          <cell r="F2908" t="str">
            <v>FDE Jan/26</v>
          </cell>
        </row>
        <row r="2909">
          <cell r="A2909" t="str">
            <v>16.05.047</v>
          </cell>
          <cell r="B2909" t="str">
            <v>TC-10 TAMPA DE CONCRETO PRE-MOLDADA PERF. P/ CANALETA L=25CM</v>
          </cell>
          <cell r="C2909" t="str">
            <v>M</v>
          </cell>
          <cell r="D2909">
            <v>131.35</v>
          </cell>
          <cell r="E2909">
            <v>106.78861788617886</v>
          </cell>
          <cell r="F2909" t="str">
            <v>FDE Jan/26</v>
          </cell>
        </row>
        <row r="2910">
          <cell r="A2910" t="str">
            <v>16.05.048</v>
          </cell>
          <cell r="B2910" t="str">
            <v>TC-11 TAMPA DE CONCRETO PRE-MOLDADA PERF. P/ CANALETA L=35CM</v>
          </cell>
          <cell r="C2910" t="str">
            <v>M</v>
          </cell>
          <cell r="D2910">
            <v>230.15</v>
          </cell>
          <cell r="E2910">
            <v>187.11382113821139</v>
          </cell>
          <cell r="F2910" t="str">
            <v>FDE Jan/26</v>
          </cell>
        </row>
        <row r="2911">
          <cell r="A2911" t="str">
            <v>16.05.050</v>
          </cell>
          <cell r="B2911" t="str">
            <v>POÇO DE RETENÇÃO DE ÁGUA PLUVIAL Ø 2,50M COM FUNDO DE BRITA</v>
          </cell>
          <cell r="C2911" t="str">
            <v>M</v>
          </cell>
          <cell r="D2911">
            <v>3544.33</v>
          </cell>
          <cell r="E2911">
            <v>2881.5691056910568</v>
          </cell>
          <cell r="F2911" t="str">
            <v>FDE Jan/26</v>
          </cell>
        </row>
        <row r="2912">
          <cell r="A2912" t="str">
            <v>16.05.052</v>
          </cell>
          <cell r="B2912" t="str">
            <v>TAMPA PRÉ-MOLDADA Ø 2,50M PARA POÇO DE RETENÇÃO DE A.P. COM TAMPA DE INSPEÇÃO Ø 0,60M</v>
          </cell>
          <cell r="C2912" t="str">
            <v>UN</v>
          </cell>
          <cell r="D2912">
            <v>1135.1400000000001</v>
          </cell>
          <cell r="E2912">
            <v>922.87804878048792</v>
          </cell>
          <cell r="F2912" t="str">
            <v>FDE Jan/26</v>
          </cell>
        </row>
        <row r="2913">
          <cell r="A2913" t="str">
            <v>16.05.054</v>
          </cell>
          <cell r="B2913" t="str">
            <v>POÇO DE RETENÇÃO DE ÁGUA PLUVIAL Ø 3,00M COM FUNDO DE BRITA</v>
          </cell>
          <cell r="C2913" t="str">
            <v>M</v>
          </cell>
          <cell r="D2913">
            <v>4999.09</v>
          </cell>
          <cell r="E2913">
            <v>4064.3008130081303</v>
          </cell>
          <cell r="F2913" t="str">
            <v>FDE Jan/26</v>
          </cell>
        </row>
        <row r="2914">
          <cell r="A2914" t="str">
            <v>16.05.056</v>
          </cell>
          <cell r="B2914" t="str">
            <v>TAMPA PRÉ-MOLDADA Ø 3,00M PARA POÇO DE RETENÇÃO DE A.P. COM TAMPA DE INSPEÇÃO Ø 0,60M</v>
          </cell>
          <cell r="C2914" t="str">
            <v>UN</v>
          </cell>
          <cell r="D2914">
            <v>2069.4899999999998</v>
          </cell>
          <cell r="E2914">
            <v>1682.512195121951</v>
          </cell>
          <cell r="F2914" t="str">
            <v>FDE Jan/26</v>
          </cell>
        </row>
        <row r="2915">
          <cell r="A2915" t="str">
            <v>16.05.057</v>
          </cell>
          <cell r="B2915" t="str">
            <v>CONCRETO CICLOPICO COM BRITA 4 COM 30% DE RACHAO  FCK 15MPa</v>
          </cell>
          <cell r="C2915" t="str">
            <v>M3</v>
          </cell>
          <cell r="D2915">
            <v>739.17</v>
          </cell>
          <cell r="E2915">
            <v>600.95121951219505</v>
          </cell>
          <cell r="F2915" t="str">
            <v>FDE Jan/26</v>
          </cell>
        </row>
        <row r="2916">
          <cell r="A2916" t="str">
            <v>16.05.058</v>
          </cell>
          <cell r="B2916" t="str">
            <v>POÇO DE RETENÇÃO DE ÁGUA PLUVIAL Ø 2,50M COM FUNDO DE CONCRETO</v>
          </cell>
          <cell r="C2916" t="str">
            <v>M</v>
          </cell>
          <cell r="D2916">
            <v>4239.3999999999996</v>
          </cell>
          <cell r="E2916">
            <v>3446.6666666666665</v>
          </cell>
          <cell r="F2916" t="str">
            <v>FDE Jan/26</v>
          </cell>
        </row>
        <row r="2917">
          <cell r="A2917" t="str">
            <v>16.05.059</v>
          </cell>
          <cell r="B2917" t="str">
            <v>LASTRO DE PEDRA RACHAO TAMANHO DE 10 A 15 CM.</v>
          </cell>
          <cell r="C2917" t="str">
            <v>M3</v>
          </cell>
          <cell r="D2917">
            <v>411.92</v>
          </cell>
          <cell r="E2917">
            <v>334.89430894308947</v>
          </cell>
          <cell r="F2917" t="str">
            <v>FDE Jan/26</v>
          </cell>
        </row>
        <row r="2918">
          <cell r="A2918" t="str">
            <v>16.05.060</v>
          </cell>
          <cell r="B2918" t="str">
            <v>POÇO DE RETENÇÃO DE ÁGUA PLUVIAL Ø 3,00M COM FUNDO DE CONCRETO</v>
          </cell>
          <cell r="C2918" t="str">
            <v>M</v>
          </cell>
          <cell r="D2918">
            <v>6003.95</v>
          </cell>
          <cell r="E2918">
            <v>4881.2601626016258</v>
          </cell>
          <cell r="F2918" t="str">
            <v>FDE Jan/26</v>
          </cell>
        </row>
        <row r="2919">
          <cell r="A2919" t="str">
            <v>16.05.064</v>
          </cell>
          <cell r="B2919" t="str">
            <v>TUBO PVC OCRE JUNTA ELASTICA DN 100 INCLUSIVE CONEXOES  -  ENTERRADO</v>
          </cell>
          <cell r="C2919" t="str">
            <v>M</v>
          </cell>
          <cell r="D2919">
            <v>99.88</v>
          </cell>
          <cell r="E2919">
            <v>81.203252032520325</v>
          </cell>
          <cell r="F2919" t="str">
            <v>FDE Jan/26</v>
          </cell>
        </row>
        <row r="2920">
          <cell r="A2920" t="str">
            <v>16.05.065</v>
          </cell>
          <cell r="B2920" t="str">
            <v>TUBO PVC OCRE JUNTA ELASTICA DN 150 INCLUSIVE CONEXOES  -  ENTERRADO</v>
          </cell>
          <cell r="C2920" t="str">
            <v>M</v>
          </cell>
          <cell r="D2920">
            <v>148.91</v>
          </cell>
          <cell r="E2920">
            <v>121.0650406504065</v>
          </cell>
          <cell r="F2920" t="str">
            <v>FDE Jan/26</v>
          </cell>
        </row>
        <row r="2921">
          <cell r="A2921" t="str">
            <v>16.05.066</v>
          </cell>
          <cell r="B2921" t="str">
            <v>TUBO PVC OCRE JUNTA ELASTICA DN 200 INCLUSIVE CONEXOES  -  ENTERRADO</v>
          </cell>
          <cell r="C2921" t="str">
            <v>M</v>
          </cell>
          <cell r="D2921">
            <v>255.45</v>
          </cell>
          <cell r="E2921">
            <v>207.6829268292683</v>
          </cell>
          <cell r="F2921" t="str">
            <v>FDE Jan/26</v>
          </cell>
        </row>
        <row r="2922">
          <cell r="A2922" t="str">
            <v>16.05.067</v>
          </cell>
          <cell r="B2922" t="str">
            <v>TUBO PVC OCRE JUNTA ELASTICA DN 250 INCLUSIVE CONEXOES  -  ENTERRADO</v>
          </cell>
          <cell r="C2922" t="str">
            <v>M</v>
          </cell>
          <cell r="D2922">
            <v>357.96</v>
          </cell>
          <cell r="E2922">
            <v>291.02439024390242</v>
          </cell>
          <cell r="F2922" t="str">
            <v>FDE Jan/26</v>
          </cell>
        </row>
        <row r="2923">
          <cell r="A2923" t="str">
            <v>16.05.068</v>
          </cell>
          <cell r="B2923" t="str">
            <v>TUBO PVC OCRE JUNTA ELASTICA DN 300 INCLUSIVE CONEXOES  -  ENTERRADO</v>
          </cell>
          <cell r="C2923" t="str">
            <v>M</v>
          </cell>
          <cell r="D2923">
            <v>515.87</v>
          </cell>
          <cell r="E2923">
            <v>419.40650406504068</v>
          </cell>
          <cell r="F2923" t="str">
            <v>FDE Jan/26</v>
          </cell>
        </row>
        <row r="2924">
          <cell r="A2924" t="str">
            <v>16.05.070</v>
          </cell>
          <cell r="B2924" t="str">
            <v>CAIXA DE ALVENARIA - ESCAVACAO MANUAL COM APILOAMENTO DO FUNDO</v>
          </cell>
          <cell r="C2924" t="str">
            <v>M3</v>
          </cell>
          <cell r="D2924">
            <v>137.34</v>
          </cell>
          <cell r="E2924">
            <v>111.65853658536585</v>
          </cell>
          <cell r="F2924" t="str">
            <v>FDE Jan/26</v>
          </cell>
        </row>
        <row r="2925">
          <cell r="A2925" t="str">
            <v>16.05.071</v>
          </cell>
          <cell r="B2925" t="str">
            <v>CAIXA DE ALVENARIA - LASTRO DE CONCRETO</v>
          </cell>
          <cell r="C2925" t="str">
            <v>M3</v>
          </cell>
          <cell r="D2925">
            <v>1193.67</v>
          </cell>
          <cell r="E2925">
            <v>970.46341463414637</v>
          </cell>
          <cell r="F2925" t="str">
            <v>FDE Jan/26</v>
          </cell>
        </row>
        <row r="2926">
          <cell r="A2926" t="str">
            <v>16.05.072</v>
          </cell>
          <cell r="B2926" t="str">
            <v>CAIXA DE ALVENARIA - PAREDE DE 1/2 TIJOLO REVESTIDO</v>
          </cell>
          <cell r="C2926" t="str">
            <v>M2</v>
          </cell>
          <cell r="D2926">
            <v>326.81</v>
          </cell>
          <cell r="E2926">
            <v>265.69918699186991</v>
          </cell>
          <cell r="F2926" t="str">
            <v>FDE Jan/26</v>
          </cell>
        </row>
        <row r="2927">
          <cell r="A2927" t="str">
            <v>16.05.073</v>
          </cell>
          <cell r="B2927" t="str">
            <v>CAIXA DE ALVENARIA - PAREDE DE 1 TIJOLO REVESTIDO</v>
          </cell>
          <cell r="C2927" t="str">
            <v>M2</v>
          </cell>
          <cell r="D2927">
            <v>485.66</v>
          </cell>
          <cell r="E2927">
            <v>394.84552845528458</v>
          </cell>
          <cell r="F2927" t="str">
            <v>FDE Jan/26</v>
          </cell>
        </row>
        <row r="2928">
          <cell r="A2928" t="str">
            <v>16.05.074</v>
          </cell>
          <cell r="B2928" t="str">
            <v>CAIXA DE ALVENARIA - TAMPA DE CONCRETO</v>
          </cell>
          <cell r="C2928" t="str">
            <v>M2</v>
          </cell>
          <cell r="D2928">
            <v>267.52</v>
          </cell>
          <cell r="E2928">
            <v>217.49593495934957</v>
          </cell>
          <cell r="F2928" t="str">
            <v>FDE Jan/26</v>
          </cell>
        </row>
        <row r="2929">
          <cell r="A2929" t="str">
            <v>16.05.075</v>
          </cell>
          <cell r="B2929" t="str">
            <v>CA-10 CAIXA DE AREIA 50X50 CM PARA AGUAS PLUVIAIS</v>
          </cell>
          <cell r="C2929" t="str">
            <v>UN</v>
          </cell>
          <cell r="D2929">
            <v>541.5</v>
          </cell>
          <cell r="E2929">
            <v>440.2439024390244</v>
          </cell>
          <cell r="F2929" t="str">
            <v>FDE Jan/26</v>
          </cell>
        </row>
        <row r="2930">
          <cell r="A2930" t="str">
            <v>16.05.076</v>
          </cell>
          <cell r="B2930" t="str">
            <v>GRELHA FERRO PERF. - 1,00X0,40 M</v>
          </cell>
          <cell r="C2930" t="str">
            <v>UN</v>
          </cell>
          <cell r="D2930">
            <v>910.31</v>
          </cell>
          <cell r="E2930">
            <v>740.08943089430886</v>
          </cell>
          <cell r="F2930" t="str">
            <v>FDE Jan/26</v>
          </cell>
        </row>
        <row r="2931">
          <cell r="A2931" t="str">
            <v>16.05.077</v>
          </cell>
          <cell r="B2931" t="str">
            <v>GRELHA FERRO PERF. 1,00X0,50 M</v>
          </cell>
          <cell r="C2931" t="str">
            <v>UN</v>
          </cell>
          <cell r="D2931">
            <v>1018.32</v>
          </cell>
          <cell r="E2931">
            <v>827.90243902439033</v>
          </cell>
          <cell r="F2931" t="str">
            <v>FDE Jan/26</v>
          </cell>
        </row>
        <row r="2932">
          <cell r="A2932" t="str">
            <v>16.05.078</v>
          </cell>
          <cell r="B2932" t="str">
            <v>ESCAVAÇÃO  POÇO DE RETENÇÃO DE ÁGUAS PLUVIAIS  ATÉ 3,50 METROS DE PROFUNDIDADE COM RETROESCAVADEIRA COM CACAMBA FRONTRAL-85HP</v>
          </cell>
          <cell r="C2932" t="str">
            <v>M3</v>
          </cell>
          <cell r="D2932">
            <v>32.15</v>
          </cell>
          <cell r="E2932">
            <v>26.13821138211382</v>
          </cell>
          <cell r="F2932" t="str">
            <v>FDE Jan/26</v>
          </cell>
        </row>
        <row r="2933">
          <cell r="A2933" t="str">
            <v>16.05.080</v>
          </cell>
          <cell r="B2933" t="str">
            <v>BOMBA SUBMERSA POTENCIA 1CV, TRIFASICA VAZAO 7M3/HORA ALTURA MANOMETRICA 10 MCA RESERVATORIO RETENÇÃO AGUA PLUVIAL</v>
          </cell>
          <cell r="C2933" t="str">
            <v>UN</v>
          </cell>
          <cell r="D2933">
            <v>3416.46</v>
          </cell>
          <cell r="E2933">
            <v>2777.6097560975609</v>
          </cell>
          <cell r="F2933" t="str">
            <v>FDE Jan/26</v>
          </cell>
        </row>
        <row r="2934">
          <cell r="A2934" t="str">
            <v>16.05.081</v>
          </cell>
          <cell r="B2934" t="str">
            <v>AUTOMÁTICO DE BÓIA, EM POLIPROPILENO, (ELETRICO 16A) CONTATO ISENTO DE MERCÚRIO  RESERVATORIO RETENÇÃO AGUA PLUVIAL</v>
          </cell>
          <cell r="C2934" t="str">
            <v>UN</v>
          </cell>
          <cell r="D2934">
            <v>89.62</v>
          </cell>
          <cell r="E2934">
            <v>72.861788617886177</v>
          </cell>
          <cell r="F2934" t="str">
            <v>FDE Jan/26</v>
          </cell>
        </row>
        <row r="2935">
          <cell r="A2935" t="str">
            <v>16.05.082</v>
          </cell>
          <cell r="B2935" t="str">
            <v>TUBO ACO GALVANIZ NBR5580-CL MEDIA, DN80MM (3") INCL CONEXOES RESERVATORIO RETENÇÃO  AGUA PLUVIAL</v>
          </cell>
          <cell r="C2935" t="str">
            <v>M</v>
          </cell>
          <cell r="D2935">
            <v>255.37</v>
          </cell>
          <cell r="E2935">
            <v>207.6178861788618</v>
          </cell>
          <cell r="F2935" t="str">
            <v>FDE Jan/26</v>
          </cell>
        </row>
        <row r="2936">
          <cell r="A2936" t="str">
            <v>16.05.083</v>
          </cell>
          <cell r="B2936" t="str">
            <v>REGISTRO DE GAVETA BRUTO DN 80MM (3") RESERVATORIO RETENÇÃO AGUA PLUVIAL</v>
          </cell>
          <cell r="C2936" t="str">
            <v>UN</v>
          </cell>
          <cell r="D2936">
            <v>828.12</v>
          </cell>
          <cell r="E2936">
            <v>673.26829268292681</v>
          </cell>
          <cell r="F2936" t="str">
            <v>FDE Jan/26</v>
          </cell>
        </row>
        <row r="2937">
          <cell r="A2937" t="str">
            <v>16.05.084</v>
          </cell>
          <cell r="B2937" t="str">
            <v>VALVULA DE RETENCAO VERTICAL DN80MM (3")  RESERVATORIO RETENÇÃO AGUA
PLUVIAL</v>
          </cell>
          <cell r="C2937" t="str">
            <v>UN</v>
          </cell>
          <cell r="D2937">
            <v>738.43</v>
          </cell>
          <cell r="E2937">
            <v>600.34959349593498</v>
          </cell>
          <cell r="F2937" t="str">
            <v>FDE Jan/26</v>
          </cell>
        </row>
        <row r="2938">
          <cell r="A2938" t="str">
            <v>16.05.085</v>
          </cell>
          <cell r="B2938" t="str">
            <v>CORRENTE ELO CURTO GALVANIZADO 4MM CARGA TRABALHO 100KG RESERVATORIO RETENÇÃO AGUA PLUVIAL</v>
          </cell>
          <cell r="C2938" t="str">
            <v>M</v>
          </cell>
          <cell r="D2938">
            <v>15.45</v>
          </cell>
          <cell r="E2938">
            <v>12.560975609756097</v>
          </cell>
          <cell r="F2938" t="str">
            <v>FDE Jan/26</v>
          </cell>
        </row>
        <row r="2939">
          <cell r="A2939" t="str">
            <v>16.05.099</v>
          </cell>
          <cell r="B2939" t="str">
            <v>ÁGUAS PLUVIAIS E DRENAGEM DE ACABAMENTO</v>
          </cell>
          <cell r="C2939" t="str">
            <v>MV</v>
          </cell>
          <cell r="D2939">
            <v>710.02</v>
          </cell>
          <cell r="E2939">
            <v>577.2520325203252</v>
          </cell>
          <cell r="F2939" t="str">
            <v>FDE Jan/26</v>
          </cell>
        </row>
        <row r="2940">
          <cell r="A2940" t="str">
            <v>16.06.022</v>
          </cell>
          <cell r="B2940" t="str">
            <v>MB-03 MASTRO PARA BANDEIRAS</v>
          </cell>
          <cell r="C2940" t="str">
            <v>CJ</v>
          </cell>
          <cell r="D2940">
            <v>12538.89</v>
          </cell>
          <cell r="E2940">
            <v>10194.219512195121</v>
          </cell>
          <cell r="F2940" t="str">
            <v>FDE Jan/26</v>
          </cell>
        </row>
        <row r="2941">
          <cell r="A2941" t="str">
            <v>16.06.023</v>
          </cell>
          <cell r="B2941" t="str">
            <v>AL-01 ABRIGO PARA LIXO</v>
          </cell>
          <cell r="C2941" t="str">
            <v>UN</v>
          </cell>
          <cell r="D2941">
            <v>7148.6</v>
          </cell>
          <cell r="E2941">
            <v>5811.8699186991871</v>
          </cell>
          <cell r="F2941" t="str">
            <v>FDE Jan/26</v>
          </cell>
        </row>
        <row r="2942">
          <cell r="A2942" t="str">
            <v>16.06.024</v>
          </cell>
          <cell r="B2942" t="str">
            <v>AL-02 ABRIGO PARA RESÍDUOS RECICLÁVEIS</v>
          </cell>
          <cell r="C2942" t="str">
            <v>UN</v>
          </cell>
          <cell r="D2942">
            <v>7148.6</v>
          </cell>
          <cell r="E2942">
            <v>5811.8699186991871</v>
          </cell>
          <cell r="F2942" t="str">
            <v>FDE Jan/26</v>
          </cell>
        </row>
        <row r="2943">
          <cell r="A2943" t="str">
            <v>16.06.045</v>
          </cell>
          <cell r="B2943" t="str">
            <v>LOCAÇÃO MENSAL CONTAINER DE 6M C/1 V.SANIT. 1 LAVABO E 1 PONTO P/CHUVEIRO,INCLUSIVE SUPORTE AR COND.</v>
          </cell>
          <cell r="C2943" t="str">
            <v>M2</v>
          </cell>
          <cell r="D2943">
            <v>110.02</v>
          </cell>
          <cell r="E2943">
            <v>89.447154471544707</v>
          </cell>
          <cell r="F2943" t="str">
            <v>FDE Jan/26</v>
          </cell>
        </row>
        <row r="2944">
          <cell r="A2944" t="str">
            <v>16.06.046</v>
          </cell>
          <cell r="B2944" t="str">
            <v>LOCAÇÃO MENSAL DE CONTAINER 6,00M COM JANELAS DE VENTILAÇÃO.</v>
          </cell>
          <cell r="C2944" t="str">
            <v>M2</v>
          </cell>
          <cell r="D2944">
            <v>86.45</v>
          </cell>
          <cell r="E2944">
            <v>70.284552845528452</v>
          </cell>
          <cell r="F2944" t="str">
            <v>FDE Jan/26</v>
          </cell>
        </row>
        <row r="2945">
          <cell r="A2945" t="str">
            <v>16.06.047</v>
          </cell>
          <cell r="B2945" t="str">
            <v>LOCAÇÃO MENSAL DE CONTAINER 4,00M COM 2 VASOS SANITARIOS, 1 LAVABO, 1 MICTÓRIO E 4 PONTOS CHUV.</v>
          </cell>
          <cell r="C2945" t="str">
            <v>M2</v>
          </cell>
          <cell r="D2945">
            <v>167.53</v>
          </cell>
          <cell r="E2945">
            <v>136.20325203252034</v>
          </cell>
          <cell r="F2945" t="str">
            <v>FDE Jan/26</v>
          </cell>
        </row>
        <row r="2946">
          <cell r="A2946" t="str">
            <v>16.06.048</v>
          </cell>
          <cell r="B2946" t="str">
            <v>LOCAÇÃO MENSAL INCLUSIVE FRETE BEBEDOURO ELÉTRICO TEMPERATURA NATURAL OU GELADA.</v>
          </cell>
          <cell r="C2946" t="str">
            <v>UN</v>
          </cell>
          <cell r="D2946">
            <v>513.20000000000005</v>
          </cell>
          <cell r="E2946">
            <v>417.23577235772365</v>
          </cell>
          <cell r="F2946" t="str">
            <v>FDE Jan/26</v>
          </cell>
        </row>
        <row r="2947">
          <cell r="A2947" t="str">
            <v>16.06.049</v>
          </cell>
          <cell r="B2947" t="str">
            <v>LOCAÇÃO MENSAL INCLUSIVE FRETE DE APARELHO DE AR CONDICIONADO ATÉ 10000 BTU.</v>
          </cell>
          <cell r="C2947" t="str">
            <v>UN</v>
          </cell>
          <cell r="D2947">
            <v>497.16</v>
          </cell>
          <cell r="E2947">
            <v>404.19512195121956</v>
          </cell>
          <cell r="F2947" t="str">
            <v>FDE Jan/26</v>
          </cell>
        </row>
        <row r="2948">
          <cell r="A2948" t="str">
            <v>16.06.050</v>
          </cell>
          <cell r="B2948" t="str">
            <v>CANTEIRO DE OBRAS - LARG 2,20M</v>
          </cell>
          <cell r="C2948" t="str">
            <v>M2</v>
          </cell>
          <cell r="D2948">
            <v>537.66</v>
          </cell>
          <cell r="E2948">
            <v>437.1219512195122</v>
          </cell>
          <cell r="F2948" t="str">
            <v>FDE Jan/26</v>
          </cell>
        </row>
        <row r="2949">
          <cell r="A2949" t="str">
            <v>16.06.051</v>
          </cell>
          <cell r="B2949" t="str">
            <v>CANTEIRO DE OBRAS - LARG 3.30M</v>
          </cell>
          <cell r="C2949" t="str">
            <v>M2</v>
          </cell>
          <cell r="D2949">
            <v>642.83000000000004</v>
          </cell>
          <cell r="E2949">
            <v>522.6260162601626</v>
          </cell>
          <cell r="F2949" t="str">
            <v>FDE Jan/26</v>
          </cell>
        </row>
        <row r="2950">
          <cell r="A2950" t="str">
            <v>16.06.052</v>
          </cell>
          <cell r="B2950" t="str">
            <v>LOCAÇÃO MENSAL DE ESTRUTURA DE COBERTURA IMPERMEÁVEL (TENDA) INCLUSIVE MONTAGEM E FRETE.</v>
          </cell>
          <cell r="C2950" t="str">
            <v>M2</v>
          </cell>
          <cell r="D2950">
            <v>62.28</v>
          </cell>
          <cell r="E2950">
            <v>50.634146341463413</v>
          </cell>
          <cell r="F2950" t="str">
            <v>FDE Jan/26</v>
          </cell>
        </row>
        <row r="2951">
          <cell r="A2951" t="str">
            <v>16.06.058</v>
          </cell>
          <cell r="B2951" t="str">
            <v>TAPUME H=225CM APOIADO NO TERRENO E PINTURA LATEX FACE EXTERNA COM LOGOTIPO</v>
          </cell>
          <cell r="C2951" t="str">
            <v>M</v>
          </cell>
          <cell r="D2951">
            <v>129.41</v>
          </cell>
          <cell r="E2951">
            <v>105.21138211382113</v>
          </cell>
          <cell r="F2951" t="str">
            <v>FDE Jan/26</v>
          </cell>
        </row>
        <row r="2952">
          <cell r="A2952" t="str">
            <v>16.06.059</v>
          </cell>
          <cell r="B2952" t="str">
            <v>TAPUME H=225CM ENGASTADO NO TERRENO E PINTURA LATEX FACE EXTERNA CO LOGOTIPO</v>
          </cell>
          <cell r="C2952" t="str">
            <v>M</v>
          </cell>
          <cell r="D2952">
            <v>121</v>
          </cell>
          <cell r="E2952">
            <v>98.373983739837399</v>
          </cell>
          <cell r="F2952" t="str">
            <v>FDE Jan/26</v>
          </cell>
        </row>
        <row r="2953">
          <cell r="A2953" t="str">
            <v>16.06.065</v>
          </cell>
          <cell r="B2953" t="str">
            <v>ANDAIME - FACHADA - ALUGUEL MENSAL</v>
          </cell>
          <cell r="C2953" t="str">
            <v>M2</v>
          </cell>
          <cell r="D2953">
            <v>31.29</v>
          </cell>
          <cell r="E2953">
            <v>25.439024390243901</v>
          </cell>
          <cell r="F2953" t="str">
            <v>FDE Jan/26</v>
          </cell>
        </row>
        <row r="2954">
          <cell r="A2954" t="str">
            <v>16.06.066</v>
          </cell>
          <cell r="B2954" t="str">
            <v>ANDAIME - TORRE - ALUGUEL MENSAL</v>
          </cell>
          <cell r="C2954" t="str">
            <v>M</v>
          </cell>
          <cell r="D2954">
            <v>34.74</v>
          </cell>
          <cell r="E2954">
            <v>28.243902439024392</v>
          </cell>
          <cell r="F2954" t="str">
            <v>FDE Jan/26</v>
          </cell>
        </row>
        <row r="2955">
          <cell r="A2955" t="str">
            <v>16.06.077</v>
          </cell>
          <cell r="B2955" t="str">
            <v>MANUTENÇÃO MENSAL DE PLACAS DE OBRA</v>
          </cell>
          <cell r="C2955" t="str">
            <v>M2</v>
          </cell>
          <cell r="D2955">
            <v>5.25</v>
          </cell>
          <cell r="E2955">
            <v>4.2682926829268295</v>
          </cell>
          <cell r="F2955" t="str">
            <v>FDE Jan/26</v>
          </cell>
        </row>
        <row r="2956">
          <cell r="A2956" t="str">
            <v>16.06.078</v>
          </cell>
          <cell r="B2956" t="str">
            <v>FORNECIMENTO E INSTALAÇAO DE PLACA DE IDENTIFICAÇAO DE OBRA   INCLUSO SUPORTE ESTRUTURA DE MADEIRA.</v>
          </cell>
          <cell r="C2956" t="str">
            <v>M2</v>
          </cell>
          <cell r="D2956">
            <v>529.35</v>
          </cell>
          <cell r="E2956">
            <v>430.36585365853659</v>
          </cell>
          <cell r="F2956" t="str">
            <v>FDE Jan/26</v>
          </cell>
        </row>
        <row r="2957">
          <cell r="A2957" t="str">
            <v>16.06.081</v>
          </cell>
          <cell r="B2957" t="str">
            <v>TRANSPORTE COM UTILITARIO ATE 3 T</v>
          </cell>
          <cell r="C2957" t="str">
            <v>KM</v>
          </cell>
          <cell r="D2957">
            <v>36.22</v>
          </cell>
          <cell r="E2957">
            <v>29.447154471544714</v>
          </cell>
          <cell r="F2957" t="str">
            <v>FDE Jan/26</v>
          </cell>
        </row>
        <row r="2958">
          <cell r="A2958" t="str">
            <v>16.06.085</v>
          </cell>
          <cell r="B2958" t="str">
            <v>INSTALAÇÃO CH-01 CHUVEIRO E LAVA OLHOS / FACE</v>
          </cell>
          <cell r="C2958" t="str">
            <v>UN</v>
          </cell>
          <cell r="D2958">
            <v>42.18</v>
          </cell>
          <cell r="E2958">
            <v>34.292682926829272</v>
          </cell>
          <cell r="F2958" t="str">
            <v>FDE Jan/26</v>
          </cell>
        </row>
        <row r="2959">
          <cell r="A2959" t="str">
            <v>16.06.086</v>
          </cell>
          <cell r="B2959" t="str">
            <v>INSTALAÇÃO DE QUADRO BRANCO (QB-01)</v>
          </cell>
          <cell r="C2959" t="str">
            <v>UN</v>
          </cell>
          <cell r="D2959">
            <v>31.25</v>
          </cell>
          <cell r="E2959">
            <v>25.40650406504065</v>
          </cell>
          <cell r="F2959" t="str">
            <v>FDE Jan/26</v>
          </cell>
        </row>
        <row r="2960">
          <cell r="A2960" t="str">
            <v>16.06.087</v>
          </cell>
          <cell r="B2960" t="str">
            <v>INSTALACÃO DE FAIXAS DE PROTECAO (FP-03/FP-04) POR REGUA</v>
          </cell>
          <cell r="C2960" t="str">
            <v>UN</v>
          </cell>
          <cell r="D2960">
            <v>12.5</v>
          </cell>
          <cell r="E2960">
            <v>10.16260162601626</v>
          </cell>
          <cell r="F2960" t="str">
            <v>FDE Jan/26</v>
          </cell>
        </row>
        <row r="2961">
          <cell r="A2961" t="str">
            <v>16.06.088</v>
          </cell>
          <cell r="B2961" t="str">
            <v>INSTALACÃO DE FAIXAS DE EXPOSICAO (FP-05) POR REGUA</v>
          </cell>
          <cell r="C2961" t="str">
            <v>UN</v>
          </cell>
          <cell r="D2961">
            <v>6.25</v>
          </cell>
          <cell r="E2961">
            <v>5.0813008130081299</v>
          </cell>
          <cell r="F2961" t="str">
            <v>FDE Jan/26</v>
          </cell>
        </row>
        <row r="2962">
          <cell r="A2962" t="str">
            <v>16.06.090</v>
          </cell>
          <cell r="B2962" t="str">
            <v>INSTALACÃO DE LOUSA (LG-07)</v>
          </cell>
          <cell r="C2962" t="str">
            <v>UN</v>
          </cell>
          <cell r="D2962">
            <v>62.5</v>
          </cell>
          <cell r="E2962">
            <v>50.8130081300813</v>
          </cell>
          <cell r="F2962" t="str">
            <v>FDE Jan/26</v>
          </cell>
        </row>
        <row r="2963">
          <cell r="A2963" t="str">
            <v>16.06.091</v>
          </cell>
          <cell r="B2963" t="str">
            <v>INSTALACÃO DE MURAL (MR-02)</v>
          </cell>
          <cell r="C2963" t="str">
            <v>UN</v>
          </cell>
          <cell r="D2963">
            <v>15.62</v>
          </cell>
          <cell r="E2963">
            <v>12.699186991869919</v>
          </cell>
          <cell r="F2963" t="str">
            <v>FDE Jan/26</v>
          </cell>
        </row>
        <row r="2964">
          <cell r="A2964" t="str">
            <v>16.06.092</v>
          </cell>
          <cell r="B2964" t="str">
            <v>INSTALACÃO DE FOGAO INDUSTRIAL</v>
          </cell>
          <cell r="C2964" t="str">
            <v>UN</v>
          </cell>
          <cell r="D2964">
            <v>31.34</v>
          </cell>
          <cell r="E2964">
            <v>25.479674796747968</v>
          </cell>
          <cell r="F2964" t="str">
            <v>FDE Jan/26</v>
          </cell>
        </row>
        <row r="2965">
          <cell r="A2965" t="str">
            <v>16.06.093</v>
          </cell>
          <cell r="B2965" t="str">
            <v>INSTALACÃO DE SUPORTE TV/VIDEO</v>
          </cell>
          <cell r="C2965" t="str">
            <v>UN</v>
          </cell>
          <cell r="D2965">
            <v>15.62</v>
          </cell>
          <cell r="E2965">
            <v>12.699186991869919</v>
          </cell>
          <cell r="F2965" t="str">
            <v>FDE Jan/26</v>
          </cell>
        </row>
        <row r="2966">
          <cell r="A2966" t="str">
            <v>16.06.099</v>
          </cell>
          <cell r="B2966" t="str">
            <v>SERVICOS DE COMPLEMENTOS EXTERNOS</v>
          </cell>
          <cell r="C2966" t="str">
            <v>MV</v>
          </cell>
          <cell r="D2966">
            <v>710.02</v>
          </cell>
          <cell r="E2966">
            <v>577.2520325203252</v>
          </cell>
          <cell r="F2966" t="str">
            <v>FDE Jan/26</v>
          </cell>
        </row>
        <row r="2967">
          <cell r="A2967" t="str">
            <v>16.06.101</v>
          </cell>
          <cell r="B2967" t="str">
            <v>INSTALAÇÃO DE VENTILADOR DE PAREDE VN-02</v>
          </cell>
          <cell r="C2967" t="str">
            <v>UN</v>
          </cell>
          <cell r="D2967">
            <v>16.79</v>
          </cell>
          <cell r="E2967">
            <v>13.650406504065041</v>
          </cell>
          <cell r="F2967" t="str">
            <v>FDE Jan/26</v>
          </cell>
        </row>
        <row r="2968">
          <cell r="A2968" t="str">
            <v>16.06.103</v>
          </cell>
          <cell r="B2968" t="str">
            <v>INSTALAÇÃO DO BALCAO TERMICO  BT-02</v>
          </cell>
          <cell r="C2968" t="str">
            <v>UN</v>
          </cell>
          <cell r="D2968">
            <v>58.08</v>
          </cell>
          <cell r="E2968">
            <v>47.219512195121951</v>
          </cell>
          <cell r="F2968" t="str">
            <v>FDE Jan/26</v>
          </cell>
        </row>
        <row r="2969">
          <cell r="A2969" t="str">
            <v>16.06.106</v>
          </cell>
          <cell r="B2969" t="str">
            <v>TRANSPORTE C/CAMINHAO ATE 6T. DIST.ATE 100KM C/MOTORISTA E 2 AJUDANTES.</v>
          </cell>
          <cell r="C2969" t="str">
            <v>KM</v>
          </cell>
          <cell r="D2969">
            <v>22.44</v>
          </cell>
          <cell r="E2969">
            <v>18.243902439024392</v>
          </cell>
          <cell r="F2969" t="str">
            <v>FDE Jan/26</v>
          </cell>
        </row>
        <row r="2970">
          <cell r="A2970" t="str">
            <v>16.06.107</v>
          </cell>
          <cell r="B2970" t="str">
            <v>TRANSPORTE C/CAMINHAO ATE 6T. DIST. DE 101KM ATE 300KM C/MOTORISTA E 2 AJUDANTES.</v>
          </cell>
          <cell r="C2970" t="str">
            <v>KM</v>
          </cell>
          <cell r="D2970">
            <v>14.61</v>
          </cell>
          <cell r="E2970">
            <v>11.878048780487804</v>
          </cell>
          <cell r="F2970" t="str">
            <v>FDE Jan/26</v>
          </cell>
        </row>
        <row r="2971">
          <cell r="A2971" t="str">
            <v>16.06.108</v>
          </cell>
          <cell r="B2971" t="str">
            <v>TRANSPORTE C/CAMINHAO ATE 6T. DIST. DE 301KM ATE 500KM C/MOTORISTA E 2 AJUDANTES.</v>
          </cell>
          <cell r="C2971" t="str">
            <v>KM</v>
          </cell>
          <cell r="D2971">
            <v>11.47</v>
          </cell>
          <cell r="E2971">
            <v>9.3252032520325212</v>
          </cell>
          <cell r="F2971" t="str">
            <v>FDE Jan/26</v>
          </cell>
        </row>
        <row r="2972">
          <cell r="A2972" t="str">
            <v>16.06.109</v>
          </cell>
          <cell r="B2972" t="str">
            <v>TRANSPORTE C/CAMINHAO ATE 6T. DIST. DE 501KM ATE 700KM C/MOTORISTA E 2 AJUDANTES.</v>
          </cell>
          <cell r="C2972" t="str">
            <v>KM</v>
          </cell>
          <cell r="D2972">
            <v>10.23</v>
          </cell>
          <cell r="E2972">
            <v>8.3170731707317085</v>
          </cell>
          <cell r="F2972" t="str">
            <v>FDE Jan/26</v>
          </cell>
        </row>
        <row r="2973">
          <cell r="A2973" t="str">
            <v>16.07.011</v>
          </cell>
          <cell r="B2973" t="str">
            <v>BL-01 BICICLETÁRIO SOBRE LAJE DE CONCRETO ARMADO</v>
          </cell>
          <cell r="C2973" t="str">
            <v>UN</v>
          </cell>
          <cell r="D2973">
            <v>2218.84</v>
          </cell>
          <cell r="E2973">
            <v>1803.9349593495936</v>
          </cell>
          <cell r="F2973" t="str">
            <v>FDE Jan/26</v>
          </cell>
        </row>
        <row r="2974">
          <cell r="A2974" t="str">
            <v>16.07.012</v>
          </cell>
          <cell r="B2974" t="str">
            <v>BL-02 BICICLETÁRIO SOBRE CIMENTADO OU BLOCO INTERTRAVADO</v>
          </cell>
          <cell r="C2974" t="str">
            <v>UN</v>
          </cell>
          <cell r="D2974">
            <v>1957.2</v>
          </cell>
          <cell r="E2974">
            <v>1591.219512195122</v>
          </cell>
          <cell r="F2974" t="str">
            <v>FDE Jan/26</v>
          </cell>
        </row>
        <row r="2975">
          <cell r="A2975" t="str">
            <v>16.07.015</v>
          </cell>
          <cell r="B2975" t="str">
            <v>AM-01 AMARELINHA</v>
          </cell>
          <cell r="C2975" t="str">
            <v>UN</v>
          </cell>
          <cell r="D2975">
            <v>303</v>
          </cell>
          <cell r="E2975">
            <v>246.34146341463415</v>
          </cell>
          <cell r="F2975" t="str">
            <v>FDE Jan/26</v>
          </cell>
        </row>
        <row r="2976">
          <cell r="A2976" t="str">
            <v>16.07.022</v>
          </cell>
          <cell r="B2976" t="str">
            <v>BC-24 BANCO DE CONCRETO PRE-FABRICADO (L=115CM)</v>
          </cell>
          <cell r="C2976" t="str">
            <v>UN</v>
          </cell>
          <cell r="D2976">
            <v>873.44</v>
          </cell>
          <cell r="E2976">
            <v>710.11382113821139</v>
          </cell>
          <cell r="F2976" t="str">
            <v>FDE Jan/26</v>
          </cell>
        </row>
        <row r="2977">
          <cell r="A2977" t="str">
            <v>16.07.023</v>
          </cell>
          <cell r="B2977" t="str">
            <v>BC-25 BANCO DE CONCRETO PRE-FABRICADO (L=216CM)</v>
          </cell>
          <cell r="C2977" t="str">
            <v>UN</v>
          </cell>
          <cell r="D2977">
            <v>1347.16</v>
          </cell>
          <cell r="E2977">
            <v>1095.2520325203252</v>
          </cell>
          <cell r="F2977" t="str">
            <v>FDE Jan/26</v>
          </cell>
        </row>
        <row r="2978">
          <cell r="A2978" t="str">
            <v>16.07.024</v>
          </cell>
          <cell r="B2978" t="str">
            <v>BC-26 BANCO PUFE PRE FABRICADO DE CONCRETO Ø 60CM</v>
          </cell>
          <cell r="C2978" t="str">
            <v>UN</v>
          </cell>
          <cell r="D2978">
            <v>452.32</v>
          </cell>
          <cell r="E2978">
            <v>367.73983739837399</v>
          </cell>
          <cell r="F2978" t="str">
            <v>FDE Jan/26</v>
          </cell>
        </row>
        <row r="2979">
          <cell r="A2979" t="str">
            <v>16.07.025</v>
          </cell>
          <cell r="B2979" t="str">
            <v>BC-27 BANCO DE CONCRETO PRE-FABRICADO (L=220CM)</v>
          </cell>
          <cell r="C2979" t="str">
            <v>UN</v>
          </cell>
          <cell r="D2979">
            <v>2484.35</v>
          </cell>
          <cell r="E2979">
            <v>2019.7967479674796</v>
          </cell>
          <cell r="F2979" t="str">
            <v>FDE Jan/26</v>
          </cell>
        </row>
        <row r="2980">
          <cell r="A2980" t="str">
            <v>16.07.031</v>
          </cell>
          <cell r="B2980" t="str">
            <v>CR-01 CARACOL</v>
          </cell>
          <cell r="C2980" t="str">
            <v>UN</v>
          </cell>
          <cell r="D2980">
            <v>1206.1300000000001</v>
          </cell>
          <cell r="E2980">
            <v>980.59349593495949</v>
          </cell>
          <cell r="F2980" t="str">
            <v>FDE Jan/26</v>
          </cell>
        </row>
        <row r="2981">
          <cell r="A2981" t="str">
            <v>16.07.037</v>
          </cell>
          <cell r="B2981" t="str">
            <v>FL-07 FLOREIRA PRE FABRICADO DE CONCRETO Ø 60CM</v>
          </cell>
          <cell r="C2981" t="str">
            <v>UN</v>
          </cell>
          <cell r="D2981">
            <v>454.11</v>
          </cell>
          <cell r="E2981">
            <v>369.19512195121951</v>
          </cell>
          <cell r="F2981" t="str">
            <v>FDE Jan/26</v>
          </cell>
        </row>
        <row r="2982">
          <cell r="A2982" t="str">
            <v>16.07.038</v>
          </cell>
          <cell r="B2982" t="str">
            <v>FL-08 FLOREIRA PRE FABRICADO DE CONCRETO Ø 56,50CM H=42,90CM</v>
          </cell>
          <cell r="C2982" t="str">
            <v>UN</v>
          </cell>
          <cell r="D2982">
            <v>1519.69</v>
          </cell>
          <cell r="E2982">
            <v>1235.520325203252</v>
          </cell>
          <cell r="F2982" t="str">
            <v>FDE Jan/26</v>
          </cell>
        </row>
        <row r="2983">
          <cell r="A2983" t="str">
            <v>16.07.040</v>
          </cell>
          <cell r="B2983" t="str">
            <v>BANCO COM ASSENTO DE CONCRETO ARMADO LISO DESEMPENADO COM PINTURA VERNIZ ACRÍLICO  FUNDAÇÃO SAPATA ISOLADA E PILARETE BLOCO CONCRETO REVESTIDO</v>
          </cell>
          <cell r="C2983" t="str">
            <v>M</v>
          </cell>
          <cell r="D2983">
            <v>450.68</v>
          </cell>
          <cell r="E2983">
            <v>366.40650406504068</v>
          </cell>
          <cell r="F2983" t="str">
            <v>FDE Jan/26</v>
          </cell>
        </row>
        <row r="2984">
          <cell r="A2984" t="str">
            <v>16.07.043</v>
          </cell>
          <cell r="B2984" t="str">
            <v>OC-01 OBSTACULO PRE FABRICADO DE CONCRETO TIPO FRADE Ø30 H=60CM  BASE FIXADA COM ARGAMASSA TRAÇO 1:3 (30X30X10H)</v>
          </cell>
          <cell r="C2984" t="str">
            <v>UN</v>
          </cell>
          <cell r="D2984">
            <v>286.31</v>
          </cell>
          <cell r="E2984">
            <v>232.77235772357724</v>
          </cell>
          <cell r="F2984" t="str">
            <v>FDE Jan/26</v>
          </cell>
        </row>
        <row r="2985">
          <cell r="A2985" t="str">
            <v>16.07.045</v>
          </cell>
          <cell r="B2985" t="str">
            <v>OC-01 OBSTACULO PRE FABRICADO DE CONCRETO TIPO PRISMA 15X50X10CM BASE FIXADA COM TARUGO Ø 12,5MM E ARGAMASSA COLANTE AClll.</v>
          </cell>
          <cell r="C2985" t="str">
            <v>UN</v>
          </cell>
          <cell r="D2985">
            <v>62.88</v>
          </cell>
          <cell r="E2985">
            <v>51.121951219512198</v>
          </cell>
          <cell r="F2985" t="str">
            <v>FDE Jan/26</v>
          </cell>
        </row>
        <row r="2986">
          <cell r="A2986" t="str">
            <v>16.07.046</v>
          </cell>
          <cell r="B2986" t="str">
            <v>OC-01 OBSTACULO PRE FABRICADO DE CONCRETO TIPO BOLA Ø35CM H=33CM INCLUSIVE BARRA ROSCADA Ø 20MM</v>
          </cell>
          <cell r="C2986" t="str">
            <v>UN</v>
          </cell>
          <cell r="D2986">
            <v>573.09</v>
          </cell>
          <cell r="E2986">
            <v>465.92682926829269</v>
          </cell>
          <cell r="F2986" t="str">
            <v>FDE Jan/26</v>
          </cell>
        </row>
        <row r="2987">
          <cell r="A2987" t="str">
            <v>16.07.081</v>
          </cell>
          <cell r="B2987" t="str">
            <v>RV-01 ROSA DOS VENTOS R=180CM</v>
          </cell>
          <cell r="C2987" t="str">
            <v>UN</v>
          </cell>
          <cell r="D2987">
            <v>342.78</v>
          </cell>
          <cell r="E2987">
            <v>278.6829268292683</v>
          </cell>
          <cell r="F2987" t="str">
            <v>FDE Jan/26</v>
          </cell>
        </row>
        <row r="2988">
          <cell r="A2988" t="str">
            <v>16.08.024</v>
          </cell>
          <cell r="B2988" t="str">
            <v>TUBO PVC OCRE JUNTA ELASTICA DN 100 INCLUSIVE CONEXOES  -  ENTERRADO</v>
          </cell>
          <cell r="C2988" t="str">
            <v>M</v>
          </cell>
          <cell r="D2988">
            <v>99.88</v>
          </cell>
          <cell r="E2988">
            <v>81.203252032520325</v>
          </cell>
          <cell r="F2988" t="str">
            <v>FDE Jan/26</v>
          </cell>
        </row>
        <row r="2989">
          <cell r="A2989" t="str">
            <v>16.08.025</v>
          </cell>
          <cell r="B2989" t="str">
            <v>TUBO PVC OCRE  JUNTA ELASTICA DN 150 INCLUSIVE CONEXOES  -  ENTERRADO</v>
          </cell>
          <cell r="C2989" t="str">
            <v>M</v>
          </cell>
          <cell r="D2989">
            <v>148.91</v>
          </cell>
          <cell r="E2989">
            <v>121.0650406504065</v>
          </cell>
          <cell r="F2989" t="str">
            <v>FDE Jan/26</v>
          </cell>
        </row>
        <row r="2990">
          <cell r="A2990" t="str">
            <v>16.08.026</v>
          </cell>
          <cell r="B2990" t="str">
            <v>CI-02 CAIXA DE INSPEÇÃO 80X80CM PARA ESGOTO</v>
          </cell>
          <cell r="C2990" t="str">
            <v>UN</v>
          </cell>
          <cell r="D2990">
            <v>1682.33</v>
          </cell>
          <cell r="E2990">
            <v>1367.7479674796748</v>
          </cell>
          <cell r="F2990" t="str">
            <v>FDE Jan/26</v>
          </cell>
        </row>
        <row r="2991">
          <cell r="A2991" t="str">
            <v>16.08.027</v>
          </cell>
          <cell r="B2991" t="str">
            <v>CG-01 CAIXA DE GORDURA EM ALVENARIA</v>
          </cell>
          <cell r="C2991" t="str">
            <v>UN</v>
          </cell>
          <cell r="D2991">
            <v>2196.81</v>
          </cell>
          <cell r="E2991">
            <v>1786.0243902439024</v>
          </cell>
          <cell r="F2991" t="str">
            <v>FDE Jan/26</v>
          </cell>
        </row>
        <row r="2992">
          <cell r="A2992" t="str">
            <v>16.08.028</v>
          </cell>
          <cell r="B2992" t="str">
            <v>CI-01 CAIXA DE INSPECAO 60X60CM PARA ESGOTO</v>
          </cell>
          <cell r="C2992" t="str">
            <v>UN</v>
          </cell>
          <cell r="D2992">
            <v>886.94</v>
          </cell>
          <cell r="E2992">
            <v>721.08943089430898</v>
          </cell>
          <cell r="F2992" t="str">
            <v>FDE Jan/26</v>
          </cell>
        </row>
        <row r="2993">
          <cell r="A2993" t="str">
            <v>16.08.034</v>
          </cell>
          <cell r="B2993" t="str">
            <v>FS-05 FOSSA SEPTICA ANEIS CONCR. DN=1,4M H=1,5M</v>
          </cell>
          <cell r="C2993" t="str">
            <v>UN</v>
          </cell>
          <cell r="D2993">
            <v>7152.46</v>
          </cell>
          <cell r="E2993">
            <v>5815.0081300813008</v>
          </cell>
          <cell r="F2993" t="str">
            <v>FDE Jan/26</v>
          </cell>
        </row>
        <row r="2994">
          <cell r="A2994" t="str">
            <v>16.08.037</v>
          </cell>
          <cell r="B2994" t="str">
            <v>CAIXA DE ALVENARIA - ESCAVACAO MANUAL COM APILOAMENTO DO FUNDO</v>
          </cell>
          <cell r="C2994" t="str">
            <v>M3</v>
          </cell>
          <cell r="D2994">
            <v>137.34</v>
          </cell>
          <cell r="E2994">
            <v>111.65853658536585</v>
          </cell>
          <cell r="F2994" t="str">
            <v>FDE Jan/26</v>
          </cell>
        </row>
        <row r="2995">
          <cell r="A2995" t="str">
            <v>16.08.038</v>
          </cell>
          <cell r="B2995" t="str">
            <v>CAIXA DE ALVENARIA - LASTRO DE CONCRETO</v>
          </cell>
          <cell r="C2995" t="str">
            <v>M3</v>
          </cell>
          <cell r="D2995">
            <v>1193.67</v>
          </cell>
          <cell r="E2995">
            <v>970.46341463414637</v>
          </cell>
          <cell r="F2995" t="str">
            <v>FDE Jan/26</v>
          </cell>
        </row>
        <row r="2996">
          <cell r="A2996" t="str">
            <v>16.08.039</v>
          </cell>
          <cell r="B2996" t="str">
            <v>CAIXA DE ALVENARIA - PAREDE DE 1/2 TIJOLO REVESTIDO</v>
          </cell>
          <cell r="C2996" t="str">
            <v>M2</v>
          </cell>
          <cell r="D2996">
            <v>349.64</v>
          </cell>
          <cell r="E2996">
            <v>284.26016260162601</v>
          </cell>
          <cell r="F2996" t="str">
            <v>FDE Jan/26</v>
          </cell>
        </row>
        <row r="2997">
          <cell r="A2997" t="str">
            <v>16.08.040</v>
          </cell>
          <cell r="B2997" t="str">
            <v>CAIXA DE ALVENARIA - PAREDE DE 1 TIJOLO REVESTIDO</v>
          </cell>
          <cell r="C2997" t="str">
            <v>M2</v>
          </cell>
          <cell r="D2997">
            <v>508.48</v>
          </cell>
          <cell r="E2997">
            <v>413.39837398373987</v>
          </cell>
          <cell r="F2997" t="str">
            <v>FDE Jan/26</v>
          </cell>
        </row>
        <row r="2998">
          <cell r="A2998" t="str">
            <v>16.08.041</v>
          </cell>
          <cell r="B2998" t="str">
            <v>CAIXA DE ALVENARIA - TAMPA DE CONCRETO</v>
          </cell>
          <cell r="C2998" t="str">
            <v>M2</v>
          </cell>
          <cell r="D2998">
            <v>267.52</v>
          </cell>
          <cell r="E2998">
            <v>217.49593495934957</v>
          </cell>
          <cell r="F2998" t="str">
            <v>FDE Jan/26</v>
          </cell>
        </row>
        <row r="2999">
          <cell r="A2999" t="str">
            <v>16.08.050</v>
          </cell>
          <cell r="B2999" t="str">
            <v>FA-01 FILTRO ANAEROBICO DN=1,40M H=2,00M</v>
          </cell>
          <cell r="C2999" t="str">
            <v>UN</v>
          </cell>
          <cell r="D2999">
            <v>8832.67</v>
          </cell>
          <cell r="E2999">
            <v>7181.0325203252032</v>
          </cell>
          <cell r="F2999" t="str">
            <v>FDE Jan/26</v>
          </cell>
        </row>
        <row r="3000">
          <cell r="A3000" t="str">
            <v>16.08.051</v>
          </cell>
          <cell r="B3000" t="str">
            <v>FA-02 FILTRO ANAEROBICO DN=2,00M H=2,00M</v>
          </cell>
          <cell r="C3000" t="str">
            <v>UN</v>
          </cell>
          <cell r="D3000">
            <v>14317.92</v>
          </cell>
          <cell r="E3000">
            <v>11640.585365853658</v>
          </cell>
          <cell r="F3000" t="str">
            <v>FDE Jan/26</v>
          </cell>
        </row>
        <row r="3001">
          <cell r="A3001" t="str">
            <v>16.08.060</v>
          </cell>
          <cell r="B3001" t="str">
            <v>CD-01 CAIXA DE DISTRIBUICAO /2 CAMARAS</v>
          </cell>
          <cell r="C3001" t="str">
            <v>UN</v>
          </cell>
          <cell r="D3001">
            <v>896.67</v>
          </cell>
          <cell r="E3001">
            <v>729</v>
          </cell>
          <cell r="F3001" t="str">
            <v>FDE Jan/26</v>
          </cell>
        </row>
        <row r="3002">
          <cell r="A3002" t="str">
            <v>16.08.061</v>
          </cell>
          <cell r="B3002" t="str">
            <v>CD-02 CAIXA DE DISTRIBUICAO /3 CAMARAS</v>
          </cell>
          <cell r="C3002" t="str">
            <v>UN</v>
          </cell>
          <cell r="D3002">
            <v>1220</v>
          </cell>
          <cell r="E3002">
            <v>991.869918699187</v>
          </cell>
          <cell r="F3002" t="str">
            <v>FDE Jan/26</v>
          </cell>
        </row>
        <row r="3003">
          <cell r="A3003" t="str">
            <v>16.08.062</v>
          </cell>
          <cell r="B3003" t="str">
            <v>CD-03 CAIXA DE DISTRIBUICAO /4 CAMARAS</v>
          </cell>
          <cell r="C3003" t="str">
            <v>UN</v>
          </cell>
          <cell r="D3003">
            <v>1535.28</v>
          </cell>
          <cell r="E3003">
            <v>1248.1951219512196</v>
          </cell>
          <cell r="F3003" t="str">
            <v>FDE Jan/26</v>
          </cell>
        </row>
        <row r="3004">
          <cell r="A3004" t="str">
            <v>16.08.065</v>
          </cell>
          <cell r="B3004" t="str">
            <v>FS-06-01 FOSSA SEPTICA L=3,00M VOL. UTIL = 7,56M3</v>
          </cell>
          <cell r="C3004" t="str">
            <v>UN</v>
          </cell>
          <cell r="D3004">
            <v>26550.5</v>
          </cell>
          <cell r="E3004">
            <v>21585.772357723577</v>
          </cell>
          <cell r="F3004" t="str">
            <v>FDE Jan/26</v>
          </cell>
        </row>
        <row r="3005">
          <cell r="A3005" t="str">
            <v>16.08.066</v>
          </cell>
          <cell r="B3005" t="str">
            <v>FS-06-02 FOSSA SEPTICA L=3,80M VOL. UTIL = 9,58M3</v>
          </cell>
          <cell r="C3005" t="str">
            <v>UN</v>
          </cell>
          <cell r="D3005">
            <v>30114.03</v>
          </cell>
          <cell r="E3005">
            <v>24482.951219512193</v>
          </cell>
          <cell r="F3005" t="str">
            <v>FDE Jan/26</v>
          </cell>
        </row>
        <row r="3006">
          <cell r="A3006" t="str">
            <v>16.08.067</v>
          </cell>
          <cell r="B3006" t="str">
            <v>FS-06-03 FOSSA SEPTICA L=5,40M VOL. UTIL = 13,61M3</v>
          </cell>
          <cell r="C3006" t="str">
            <v>UN</v>
          </cell>
          <cell r="D3006">
            <v>38780.870000000003</v>
          </cell>
          <cell r="E3006">
            <v>31529.16260162602</v>
          </cell>
          <cell r="F3006" t="str">
            <v>FDE Jan/26</v>
          </cell>
        </row>
        <row r="3007">
          <cell r="A3007" t="str">
            <v>16.08.068</v>
          </cell>
          <cell r="B3007" t="str">
            <v>FS-07-01 FOSSA SEPTICA L=4,80M VOL. UTIL = 20,74M3</v>
          </cell>
          <cell r="C3007" t="str">
            <v>UN</v>
          </cell>
          <cell r="D3007">
            <v>39283.949999999997</v>
          </cell>
          <cell r="E3007">
            <v>31938.170731707316</v>
          </cell>
          <cell r="F3007" t="str">
            <v>FDE Jan/26</v>
          </cell>
        </row>
        <row r="3008">
          <cell r="A3008" t="str">
            <v>16.08.069</v>
          </cell>
          <cell r="B3008" t="str">
            <v>FS-07-02 FOSSA SEPTICA L=5,80M VOL. UTIL = 25,06M3</v>
          </cell>
          <cell r="C3008" t="str">
            <v>UN</v>
          </cell>
          <cell r="D3008">
            <v>44682.85</v>
          </cell>
          <cell r="E3008">
            <v>36327.520325203252</v>
          </cell>
          <cell r="F3008" t="str">
            <v>FDE Jan/26</v>
          </cell>
        </row>
        <row r="3009">
          <cell r="A3009" t="str">
            <v>16.08.070</v>
          </cell>
          <cell r="B3009" t="str">
            <v>FS-07-03 FOSSA SEPTICA L=6,40M VOL. UTIL = 29,38M3</v>
          </cell>
          <cell r="C3009" t="str">
            <v>UN</v>
          </cell>
          <cell r="D3009">
            <v>49233.85</v>
          </cell>
          <cell r="E3009">
            <v>40027.520325203252</v>
          </cell>
          <cell r="F3009" t="str">
            <v>FDE Jan/26</v>
          </cell>
        </row>
        <row r="3010">
          <cell r="A3010" t="str">
            <v>16.08.071</v>
          </cell>
          <cell r="B3010" t="str">
            <v>FS-08-01 FOSSA SEPTICA ANEIS CONCRETO DN=2,4M H=2,0M</v>
          </cell>
          <cell r="C3010" t="str">
            <v>UN</v>
          </cell>
          <cell r="D3010">
            <v>16824.12</v>
          </cell>
          <cell r="E3010">
            <v>13678.146341463415</v>
          </cell>
          <cell r="F3010" t="str">
            <v>FDE Jan/26</v>
          </cell>
        </row>
        <row r="3011">
          <cell r="A3011" t="str">
            <v>16.08.072</v>
          </cell>
          <cell r="B3011" t="str">
            <v>FS-08-02 FOSSA SEPTICA ANEIS CONCRETO DN=2,4M H=2,5M</v>
          </cell>
          <cell r="C3011" t="str">
            <v>UN</v>
          </cell>
          <cell r="D3011">
            <v>19918.77</v>
          </cell>
          <cell r="E3011">
            <v>16194.121951219513</v>
          </cell>
          <cell r="F3011" t="str">
            <v>FDE Jan/26</v>
          </cell>
        </row>
        <row r="3012">
          <cell r="A3012" t="str">
            <v>16.08.073</v>
          </cell>
          <cell r="B3012" t="str">
            <v>FS-08-03 FOSSA SEPTICA ANEIS CONCRETO DN=2,4M H=3,0M</v>
          </cell>
          <cell r="C3012" t="str">
            <v>UN</v>
          </cell>
          <cell r="D3012">
            <v>22669.599999999999</v>
          </cell>
          <cell r="E3012">
            <v>18430.569105691055</v>
          </cell>
          <cell r="F3012" t="str">
            <v>FDE Jan/26</v>
          </cell>
        </row>
        <row r="3013">
          <cell r="A3013" t="str">
            <v>16.08.074</v>
          </cell>
          <cell r="B3013" t="str">
            <v>FS-09-01 FOSSA SEPTICA ANEIS CONCRETO DN=3,0M H=2,5M</v>
          </cell>
          <cell r="C3013" t="str">
            <v>UN</v>
          </cell>
          <cell r="D3013">
            <v>27840.15</v>
          </cell>
          <cell r="E3013">
            <v>22634.268292682929</v>
          </cell>
          <cell r="F3013" t="str">
            <v>FDE Jan/26</v>
          </cell>
        </row>
        <row r="3014">
          <cell r="A3014" t="str">
            <v>16.08.075</v>
          </cell>
          <cell r="B3014" t="str">
            <v>FS-09-02 FOSSA SEPTICA ANEIS CONCRETO DN=3,0M H=3,0M</v>
          </cell>
          <cell r="C3014" t="str">
            <v>UN</v>
          </cell>
          <cell r="D3014">
            <v>32369.89</v>
          </cell>
          <cell r="E3014">
            <v>26316.983739837397</v>
          </cell>
          <cell r="F3014" t="str">
            <v>FDE Jan/26</v>
          </cell>
        </row>
        <row r="3015">
          <cell r="A3015" t="str">
            <v>16.08.099</v>
          </cell>
          <cell r="B3015" t="str">
            <v>REDE E TRATAMENTO DE ESGOTO</v>
          </cell>
          <cell r="C3015" t="str">
            <v>MV</v>
          </cell>
          <cell r="D3015">
            <v>710.02</v>
          </cell>
          <cell r="E3015">
            <v>577.2520325203252</v>
          </cell>
          <cell r="F3015" t="str">
            <v>FDE Jan/26</v>
          </cell>
        </row>
        <row r="3016">
          <cell r="A3016" t="str">
            <v>16.09.003</v>
          </cell>
          <cell r="B3016" t="str">
            <v>SM-03 SUMIDOURO - TAMPA DE CONCRETO DN=2,40M</v>
          </cell>
          <cell r="C3016" t="str">
            <v>UN</v>
          </cell>
          <cell r="D3016">
            <v>1399.11</v>
          </cell>
          <cell r="E3016">
            <v>1137.4878048780488</v>
          </cell>
          <cell r="F3016" t="str">
            <v>FDE Jan/26</v>
          </cell>
        </row>
        <row r="3017">
          <cell r="A3017" t="str">
            <v>16.09.004</v>
          </cell>
          <cell r="B3017" t="str">
            <v>SM-04 SUMIDOURO - TAMPA DE CONCRETO DN=3,00M</v>
          </cell>
          <cell r="C3017" t="str">
            <v>UN</v>
          </cell>
          <cell r="D3017">
            <v>2422.6799999999998</v>
          </cell>
          <cell r="E3017">
            <v>1969.6585365853657</v>
          </cell>
          <cell r="F3017" t="str">
            <v>FDE Jan/26</v>
          </cell>
        </row>
        <row r="3018">
          <cell r="A3018" t="str">
            <v>16.09.007</v>
          </cell>
          <cell r="B3018" t="str">
            <v>SM-03 SUMIDOURO - POCO</v>
          </cell>
          <cell r="C3018" t="str">
            <v>M</v>
          </cell>
          <cell r="D3018">
            <v>3149.19</v>
          </cell>
          <cell r="E3018">
            <v>2560.3170731707319</v>
          </cell>
          <cell r="F3018" t="str">
            <v>FDE Jan/26</v>
          </cell>
        </row>
        <row r="3019">
          <cell r="A3019" t="str">
            <v>16.09.008</v>
          </cell>
          <cell r="B3019" t="str">
            <v>SM-04 SUMIDOURO - POCO</v>
          </cell>
          <cell r="C3019" t="str">
            <v>M</v>
          </cell>
          <cell r="D3019">
            <v>4389.28</v>
          </cell>
          <cell r="E3019">
            <v>3568.520325203252</v>
          </cell>
          <cell r="F3019" t="str">
            <v>FDE Jan/26</v>
          </cell>
        </row>
        <row r="3020">
          <cell r="A3020" t="str">
            <v>16.09.099</v>
          </cell>
          <cell r="B3020" t="str">
            <v>SERVICOS DE POCO ABSORVENTE</v>
          </cell>
          <cell r="C3020" t="str">
            <v>MV</v>
          </cell>
          <cell r="D3020">
            <v>710.02</v>
          </cell>
          <cell r="E3020">
            <v>577.2520325203252</v>
          </cell>
          <cell r="F3020" t="str">
            <v>FDE Jan/26</v>
          </cell>
        </row>
        <row r="3021">
          <cell r="A3021" t="str">
            <v>16.10.099</v>
          </cell>
          <cell r="B3021" t="str">
            <v>SERVICOS DE POCO DE AGUA POTAVEL</v>
          </cell>
          <cell r="C3021" t="str">
            <v>MV</v>
          </cell>
          <cell r="D3021">
            <v>710.02</v>
          </cell>
          <cell r="E3021">
            <v>577.2520325203252</v>
          </cell>
          <cell r="F3021" t="str">
            <v>FDE Jan/26</v>
          </cell>
        </row>
        <row r="3022">
          <cell r="A3022" t="str">
            <v>16.11.005</v>
          </cell>
          <cell r="B3022" t="str">
            <v>LIMPEZA DA OBRA</v>
          </cell>
          <cell r="C3022" t="str">
            <v>M2</v>
          </cell>
          <cell r="D3022">
            <v>19.22</v>
          </cell>
          <cell r="E3022">
            <v>15.626016260162601</v>
          </cell>
          <cell r="F3022" t="str">
            <v>FDE Jan/26</v>
          </cell>
        </row>
        <row r="3023">
          <cell r="A3023" t="str">
            <v>16.11.012</v>
          </cell>
          <cell r="B3023" t="str">
            <v>LIMPEZA DE APARELHOS SANITARIOS</v>
          </cell>
          <cell r="C3023" t="str">
            <v>UN</v>
          </cell>
          <cell r="D3023">
            <v>21.97</v>
          </cell>
          <cell r="E3023">
            <v>17.861788617886177</v>
          </cell>
          <cell r="F3023" t="str">
            <v>FDE Jan/26</v>
          </cell>
        </row>
        <row r="3024">
          <cell r="A3024" t="str">
            <v>16.11.013</v>
          </cell>
          <cell r="B3024" t="str">
            <v>LIMPEZA DE REVESTIMENTOS HIDRAULICOS</v>
          </cell>
          <cell r="C3024" t="str">
            <v>M2</v>
          </cell>
          <cell r="D3024">
            <v>16.48</v>
          </cell>
          <cell r="E3024">
            <v>13.398373983739837</v>
          </cell>
          <cell r="F3024" t="str">
            <v>FDE Jan/26</v>
          </cell>
        </row>
        <row r="3025">
          <cell r="A3025" t="str">
            <v>16.11.014</v>
          </cell>
          <cell r="B3025" t="str">
            <v>LIMPEZA DE VIDROS</v>
          </cell>
          <cell r="C3025" t="str">
            <v>M2</v>
          </cell>
          <cell r="D3025">
            <v>20.6</v>
          </cell>
          <cell r="E3025">
            <v>16.747967479674799</v>
          </cell>
          <cell r="F3025" t="str">
            <v>FDE Jan/26</v>
          </cell>
        </row>
        <row r="3026">
          <cell r="A3026" t="str">
            <v>16.11.020</v>
          </cell>
          <cell r="B3026" t="str">
            <v>LIMPEZA DE FACHADA POR HIDROJATEAMENTO</v>
          </cell>
          <cell r="C3026" t="str">
            <v>M2</v>
          </cell>
          <cell r="D3026">
            <v>11.05</v>
          </cell>
          <cell r="E3026">
            <v>8.9837398373983746</v>
          </cell>
          <cell r="F3026" t="str">
            <v>FDE Jan/26</v>
          </cell>
        </row>
        <row r="3027">
          <cell r="A3027" t="str">
            <v>16.11.025</v>
          </cell>
          <cell r="B3027" t="str">
            <v>REMOÇÃO DE RESÍDUOS ( PODA / ENTULHO) PARA ÁREA DE TRANSBORDO E TRIAGEM (ATT)</v>
          </cell>
          <cell r="C3027" t="str">
            <v>M3</v>
          </cell>
          <cell r="D3027">
            <v>279.99</v>
          </cell>
          <cell r="E3027">
            <v>227.63414634146343</v>
          </cell>
          <cell r="F3027" t="str">
            <v>FDE Jan/26</v>
          </cell>
        </row>
        <row r="3028">
          <cell r="A3028" t="str">
            <v>16.11.030</v>
          </cell>
          <cell r="B3028" t="str">
            <v>TRANSPORTE POR CAMINHÃO PARA ÁREA DE TRANSBORDO DE RESÍDUOS DE OBRA</v>
          </cell>
          <cell r="C3028" t="str">
            <v>KM</v>
          </cell>
          <cell r="D3028">
            <v>3.46</v>
          </cell>
          <cell r="E3028">
            <v>2.8130081300813008</v>
          </cell>
          <cell r="F3028" t="str">
            <v>FDE Jan/26</v>
          </cell>
        </row>
        <row r="3029">
          <cell r="A3029" t="str">
            <v>16.11.099</v>
          </cell>
          <cell r="B3029" t="str">
            <v>SERVICOS DE LIMPEZA</v>
          </cell>
          <cell r="C3029" t="str">
            <v>MV</v>
          </cell>
          <cell r="D3029">
            <v>710.02</v>
          </cell>
          <cell r="E3029">
            <v>577.2520325203252</v>
          </cell>
          <cell r="F3029" t="str">
            <v>FDE Jan/26</v>
          </cell>
        </row>
        <row r="3030">
          <cell r="A3030" t="str">
            <v>16.13.001</v>
          </cell>
          <cell r="B3030" t="str">
            <v>ESCAVACAO MANUAL - PROFUNDIDADE ATE 1.80 M</v>
          </cell>
          <cell r="C3030" t="str">
            <v>M3</v>
          </cell>
          <cell r="D3030">
            <v>109.87</v>
          </cell>
          <cell r="E3030">
            <v>89.325203252032523</v>
          </cell>
          <cell r="F3030" t="str">
            <v>FDE Jan/26</v>
          </cell>
        </row>
        <row r="3031">
          <cell r="A3031" t="str">
            <v>16.13.002</v>
          </cell>
          <cell r="B3031" t="str">
            <v>ESCAVACAO MANUAL - PROFUNDIDADE ALEM DE 1.80 M</v>
          </cell>
          <cell r="C3031" t="str">
            <v>M3</v>
          </cell>
          <cell r="D3031">
            <v>123.61</v>
          </cell>
          <cell r="E3031">
            <v>100.4959349593496</v>
          </cell>
          <cell r="F3031" t="str">
            <v>FDE Jan/26</v>
          </cell>
        </row>
        <row r="3032">
          <cell r="A3032" t="str">
            <v>16.13.007</v>
          </cell>
          <cell r="B3032" t="str">
            <v>ESCORAMENTO PONTALETADO</v>
          </cell>
          <cell r="C3032" t="str">
            <v>M2</v>
          </cell>
          <cell r="D3032">
            <v>115.46</v>
          </cell>
          <cell r="E3032">
            <v>93.869918699186982</v>
          </cell>
          <cell r="F3032" t="str">
            <v>FDE Jan/26</v>
          </cell>
        </row>
        <row r="3033">
          <cell r="A3033" t="str">
            <v>16.13.010</v>
          </cell>
          <cell r="B3033" t="str">
            <v>APILOAMENTO PARA SIMPLES REGULARIZACAO</v>
          </cell>
          <cell r="C3033" t="str">
            <v>M2</v>
          </cell>
          <cell r="D3033">
            <v>10.98</v>
          </cell>
          <cell r="E3033">
            <v>8.9268292682926838</v>
          </cell>
          <cell r="F3033" t="str">
            <v>FDE Jan/26</v>
          </cell>
        </row>
        <row r="3034">
          <cell r="A3034" t="str">
            <v>16.13.015</v>
          </cell>
          <cell r="B3034" t="str">
            <v>REATERRO INTERNO APILOADO</v>
          </cell>
          <cell r="C3034" t="str">
            <v>M3</v>
          </cell>
          <cell r="D3034">
            <v>96.14</v>
          </cell>
          <cell r="E3034">
            <v>78.162601626016269</v>
          </cell>
          <cell r="F3034" t="str">
            <v>FDE Jan/26</v>
          </cell>
        </row>
        <row r="3035">
          <cell r="A3035" t="str">
            <v>16.13.025</v>
          </cell>
          <cell r="B3035" t="str">
            <v>LASTRO DE CONCRETO - 5CM</v>
          </cell>
          <cell r="C3035" t="str">
            <v>M2</v>
          </cell>
          <cell r="D3035">
            <v>54.24</v>
          </cell>
          <cell r="E3035">
            <v>44.09756097560976</v>
          </cell>
          <cell r="F3035" t="str">
            <v>FDE Jan/26</v>
          </cell>
        </row>
        <row r="3036">
          <cell r="A3036" t="str">
            <v>16.13.026</v>
          </cell>
          <cell r="B3036" t="str">
            <v>LASTRO DE PEDRA BRITADA - 5CM</v>
          </cell>
          <cell r="C3036" t="str">
            <v>M2</v>
          </cell>
          <cell r="D3036">
            <v>14.6</v>
          </cell>
          <cell r="E3036">
            <v>11.869918699186991</v>
          </cell>
          <cell r="F3036" t="str">
            <v>FDE Jan/26</v>
          </cell>
        </row>
        <row r="3037">
          <cell r="A3037" t="str">
            <v>16.13.030</v>
          </cell>
          <cell r="B3037" t="str">
            <v>ESCORAMENTO DE VALAS CONTINUO ATé 2,00M</v>
          </cell>
          <cell r="C3037" t="str">
            <v>M2</v>
          </cell>
          <cell r="D3037">
            <v>153.07</v>
          </cell>
          <cell r="E3037">
            <v>124.44715447154471</v>
          </cell>
          <cell r="F3037" t="str">
            <v>FDE Jan/26</v>
          </cell>
        </row>
        <row r="3038">
          <cell r="A3038" t="str">
            <v>16.13.035</v>
          </cell>
          <cell r="B3038" t="str">
            <v>ESCORAMENTO DE VALAS DESCONTINUO ATé 2,00M</v>
          </cell>
          <cell r="C3038" t="str">
            <v>M2</v>
          </cell>
          <cell r="D3038">
            <v>101.21</v>
          </cell>
          <cell r="E3038">
            <v>82.284552845528452</v>
          </cell>
          <cell r="F3038" t="str">
            <v>FDE Jan/26</v>
          </cell>
        </row>
        <row r="3039">
          <cell r="A3039" t="str">
            <v>16.13.099</v>
          </cell>
          <cell r="B3039" t="str">
            <v>SERVICOS EM TERRA - MUROS DE ARRIMO</v>
          </cell>
          <cell r="C3039" t="str">
            <v>MV</v>
          </cell>
          <cell r="D3039">
            <v>710.02</v>
          </cell>
          <cell r="E3039">
            <v>577.2520325203252</v>
          </cell>
          <cell r="F3039" t="str">
            <v>FDE Jan/26</v>
          </cell>
        </row>
        <row r="3040">
          <cell r="A3040" t="str">
            <v>16.14.006</v>
          </cell>
          <cell r="B3040" t="str">
            <v>FORMAS DE MADEIRA MACICA</v>
          </cell>
          <cell r="C3040" t="str">
            <v>M2</v>
          </cell>
          <cell r="D3040">
            <v>159.22</v>
          </cell>
          <cell r="E3040">
            <v>129.44715447154471</v>
          </cell>
          <cell r="F3040" t="str">
            <v>FDE Jan/26</v>
          </cell>
        </row>
        <row r="3041">
          <cell r="A3041" t="str">
            <v>16.14.009</v>
          </cell>
          <cell r="B3041" t="str">
            <v>FORMAS PLANAS PLASTIFICADAS PARA CONCRETO APARENTE</v>
          </cell>
          <cell r="C3041" t="str">
            <v>M2</v>
          </cell>
          <cell r="D3041">
            <v>190.05</v>
          </cell>
          <cell r="E3041">
            <v>154.51219512195124</v>
          </cell>
          <cell r="F3041" t="str">
            <v>FDE Jan/26</v>
          </cell>
        </row>
        <row r="3042">
          <cell r="A3042" t="str">
            <v>16.14.011</v>
          </cell>
          <cell r="B3042" t="str">
            <v>ACO CA 50 (A OU B) FYK = 500 M PA</v>
          </cell>
          <cell r="C3042" t="str">
            <v>KG</v>
          </cell>
          <cell r="D3042">
            <v>15.59</v>
          </cell>
          <cell r="E3042">
            <v>12.674796747967481</v>
          </cell>
          <cell r="F3042" t="str">
            <v>FDE Jan/26</v>
          </cell>
        </row>
        <row r="3043">
          <cell r="A3043" t="str">
            <v>16.14.012</v>
          </cell>
          <cell r="B3043" t="str">
            <v>ACO CA 60 (A OU B) FYK = 600 M PA</v>
          </cell>
          <cell r="C3043" t="str">
            <v>KG</v>
          </cell>
          <cell r="D3043">
            <v>16.420000000000002</v>
          </cell>
          <cell r="E3043">
            <v>13.349593495934961</v>
          </cell>
          <cell r="F3043" t="str">
            <v>FDE Jan/26</v>
          </cell>
        </row>
        <row r="3044">
          <cell r="A3044" t="str">
            <v>16.14.013</v>
          </cell>
          <cell r="B3044" t="str">
            <v>TELA ARMADURA (MALHA ACO CA 60 FYK = 600 M PA)</v>
          </cell>
          <cell r="C3044" t="str">
            <v>KG</v>
          </cell>
          <cell r="D3044">
            <v>12.1</v>
          </cell>
          <cell r="E3044">
            <v>9.8373983739837403</v>
          </cell>
          <cell r="F3044" t="str">
            <v>FDE Jan/26</v>
          </cell>
        </row>
        <row r="3045">
          <cell r="A3045" t="str">
            <v>16.14.034</v>
          </cell>
          <cell r="B3045" t="str">
            <v>CONCRETO DOSADO E LANCADO FCK= 20 M PA</v>
          </cell>
          <cell r="C3045" t="str">
            <v>M3</v>
          </cell>
          <cell r="D3045">
            <v>688.31</v>
          </cell>
          <cell r="E3045">
            <v>559.60162601626007</v>
          </cell>
          <cell r="F3045" t="str">
            <v>FDE Jan/26</v>
          </cell>
        </row>
        <row r="3046">
          <cell r="A3046" t="str">
            <v>16.14.038</v>
          </cell>
          <cell r="B3046" t="str">
            <v>CONCRETO DOSADO E LANCADO FCK=25 MPA</v>
          </cell>
          <cell r="C3046" t="str">
            <v>M3</v>
          </cell>
          <cell r="D3046">
            <v>718.2</v>
          </cell>
          <cell r="E3046">
            <v>583.90243902439033</v>
          </cell>
          <cell r="F3046" t="str">
            <v>FDE Jan/26</v>
          </cell>
        </row>
        <row r="3047">
          <cell r="A3047" t="str">
            <v>16.14.039</v>
          </cell>
          <cell r="B3047" t="str">
            <v>CONCRETO DOSADO E LANCADO FCK=30MPA</v>
          </cell>
          <cell r="C3047" t="str">
            <v>M3</v>
          </cell>
          <cell r="D3047">
            <v>745.95</v>
          </cell>
          <cell r="E3047">
            <v>606.46341463414637</v>
          </cell>
          <cell r="F3047" t="str">
            <v>FDE Jan/26</v>
          </cell>
        </row>
        <row r="3048">
          <cell r="A3048" t="str">
            <v>16.14.044</v>
          </cell>
          <cell r="B3048" t="str">
            <v>CONCRETO DOSADO,BOMBEADO E LANCADO FCK= 20 M PA</v>
          </cell>
          <cell r="C3048" t="str">
            <v>M3</v>
          </cell>
          <cell r="D3048">
            <v>734.71</v>
          </cell>
          <cell r="E3048">
            <v>597.32520325203257</v>
          </cell>
          <cell r="F3048" t="str">
            <v>FDE Jan/26</v>
          </cell>
        </row>
        <row r="3049">
          <cell r="A3049" t="str">
            <v>16.14.048</v>
          </cell>
          <cell r="B3049" t="str">
            <v>CONCRETO DOSADO BOMBEADO E LANCADO FCK=25 MPA</v>
          </cell>
          <cell r="C3049" t="str">
            <v>M3</v>
          </cell>
          <cell r="D3049">
            <v>760.41</v>
          </cell>
          <cell r="E3049">
            <v>618.21951219512198</v>
          </cell>
          <cell r="F3049" t="str">
            <v>FDE Jan/26</v>
          </cell>
        </row>
        <row r="3050">
          <cell r="A3050" t="str">
            <v>16.14.049</v>
          </cell>
          <cell r="B3050" t="str">
            <v>CONCRETO DOSADO, BOMBEADO E LANCADO FCK=30MPA</v>
          </cell>
          <cell r="C3050" t="str">
            <v>M3</v>
          </cell>
          <cell r="D3050">
            <v>789.99</v>
          </cell>
          <cell r="E3050">
            <v>642.26829268292681</v>
          </cell>
          <cell r="F3050" t="str">
            <v>FDE Jan/26</v>
          </cell>
        </row>
        <row r="3051">
          <cell r="A3051" t="str">
            <v>16.14.055</v>
          </cell>
          <cell r="B3051" t="str">
            <v>CONCRETO GROUT, PREPARADO NO LOCAL, LANÇADO E ADENSADO</v>
          </cell>
          <cell r="C3051" t="str">
            <v>M3</v>
          </cell>
          <cell r="D3051">
            <v>735.19</v>
          </cell>
          <cell r="E3051">
            <v>597.71544715447158</v>
          </cell>
          <cell r="F3051" t="str">
            <v>FDE Jan/26</v>
          </cell>
        </row>
        <row r="3052">
          <cell r="A3052" t="str">
            <v>16.14.099</v>
          </cell>
          <cell r="B3052" t="str">
            <v>SERVICOS EM CONCRETO ARMADO - MUROS DE ARRIMO</v>
          </cell>
          <cell r="C3052" t="str">
            <v>MV</v>
          </cell>
          <cell r="D3052">
            <v>710.02</v>
          </cell>
          <cell r="E3052">
            <v>577.2520325203252</v>
          </cell>
          <cell r="F3052" t="str">
            <v>FDE Jan/26</v>
          </cell>
        </row>
        <row r="3053">
          <cell r="A3053" t="str">
            <v>16.15.003</v>
          </cell>
          <cell r="B3053" t="str">
            <v>VERGA / CINTA EM BLOCO DE CONCRETO CANALETA 14X19X39 CM</v>
          </cell>
          <cell r="C3053" t="str">
            <v>M</v>
          </cell>
          <cell r="D3053">
            <v>46.04</v>
          </cell>
          <cell r="E3053">
            <v>37.430894308943088</v>
          </cell>
          <cell r="F3053" t="str">
            <v>FDE Jan/26</v>
          </cell>
        </row>
        <row r="3054">
          <cell r="A3054" t="str">
            <v>16.15.004</v>
          </cell>
          <cell r="B3054" t="str">
            <v>VERGA / CINTA EM BLOCO DE CONCRETO CANALETA 19X19X39 CM</v>
          </cell>
          <cell r="C3054" t="str">
            <v>M</v>
          </cell>
          <cell r="D3054">
            <v>48.69</v>
          </cell>
          <cell r="E3054">
            <v>39.585365853658537</v>
          </cell>
          <cell r="F3054" t="str">
            <v>FDE Jan/26</v>
          </cell>
        </row>
        <row r="3055">
          <cell r="A3055" t="str">
            <v>16.15.005</v>
          </cell>
          <cell r="B3055" t="str">
            <v>ALVENARIA AUTO PORTANTE BLOCO DE CONCRETO ESTRUTURAL DE 14X19X39 CM CLASSE A</v>
          </cell>
          <cell r="C3055" t="str">
            <v>M2</v>
          </cell>
          <cell r="D3055">
            <v>141.51</v>
          </cell>
          <cell r="E3055">
            <v>115.04878048780488</v>
          </cell>
          <cell r="F3055" t="str">
            <v>FDE Jan/26</v>
          </cell>
        </row>
        <row r="3056">
          <cell r="A3056" t="str">
            <v>16.15.006</v>
          </cell>
          <cell r="B3056" t="str">
            <v>ALVENARIA AUTO PORTANTE BLOCO DE CONCRETO ESTRUTURAL DE 19X19X39 CM CLASSE A</v>
          </cell>
          <cell r="C3056" t="str">
            <v>M2</v>
          </cell>
          <cell r="D3056">
            <v>178.14</v>
          </cell>
          <cell r="E3056">
            <v>144.82926829268291</v>
          </cell>
          <cell r="F3056" t="str">
            <v>FDE Jan/26</v>
          </cell>
        </row>
        <row r="3057">
          <cell r="A3057" t="str">
            <v>16.15.029</v>
          </cell>
          <cell r="B3057" t="str">
            <v>IMPERMEAB COM ARGAM CIM/AREIA 1:3 COM HIDROFOGO</v>
          </cell>
          <cell r="C3057" t="str">
            <v>M2</v>
          </cell>
          <cell r="D3057">
            <v>80.739999999999995</v>
          </cell>
          <cell r="E3057">
            <v>65.642276422764226</v>
          </cell>
          <cell r="F3057" t="str">
            <v>FDE Jan/26</v>
          </cell>
        </row>
        <row r="3058">
          <cell r="A3058" t="str">
            <v>16.15.030</v>
          </cell>
          <cell r="B3058" t="str">
            <v>IMPERM COM TINTA BETUMINOSA / COM REG. EM ARGAMASSA CIM AREIA 1:3</v>
          </cell>
          <cell r="C3058" t="str">
            <v>M2</v>
          </cell>
          <cell r="D3058">
            <v>111.2</v>
          </cell>
          <cell r="E3058">
            <v>90.40650406504065</v>
          </cell>
          <cell r="F3058" t="str">
            <v>FDE Jan/26</v>
          </cell>
        </row>
        <row r="3059">
          <cell r="A3059" t="str">
            <v>16.15.031</v>
          </cell>
          <cell r="B3059" t="str">
            <v>IMPERMEABILIZACAO POR CRISTALIZACAO - MUROS DE ARRIMO</v>
          </cell>
          <cell r="C3059" t="str">
            <v>M2</v>
          </cell>
          <cell r="D3059">
            <v>15.27</v>
          </cell>
          <cell r="E3059">
            <v>12.414634146341463</v>
          </cell>
          <cell r="F3059" t="str">
            <v>FDE Jan/26</v>
          </cell>
        </row>
        <row r="3060">
          <cell r="A3060" t="str">
            <v>16.15.034</v>
          </cell>
          <cell r="B3060" t="str">
            <v>MANTA GEOTÊXTIL NÃO TECIDO AGULHADO 100% POLIESTER, RT 10</v>
          </cell>
          <cell r="C3060" t="str">
            <v>M2</v>
          </cell>
          <cell r="D3060">
            <v>28.59</v>
          </cell>
          <cell r="E3060">
            <v>23.243902439024392</v>
          </cell>
          <cell r="F3060" t="str">
            <v>FDE Jan/26</v>
          </cell>
        </row>
        <row r="3061">
          <cell r="A3061" t="str">
            <v>16.15.040</v>
          </cell>
          <cell r="B3061" t="str">
            <v>DRENAGEM COM PEDRA BRITADA</v>
          </cell>
          <cell r="C3061" t="str">
            <v>M3</v>
          </cell>
          <cell r="D3061">
            <v>278.33999999999997</v>
          </cell>
          <cell r="E3061">
            <v>226.29268292682926</v>
          </cell>
          <cell r="F3061" t="str">
            <v>FDE Jan/26</v>
          </cell>
        </row>
        <row r="3062">
          <cell r="A3062" t="str">
            <v>16.15.041</v>
          </cell>
          <cell r="B3062" t="str">
            <v>DRENAGEM COM AREIA GROSSA</v>
          </cell>
          <cell r="C3062" t="str">
            <v>M3</v>
          </cell>
          <cell r="D3062">
            <v>289.95</v>
          </cell>
          <cell r="E3062">
            <v>235.73170731707316</v>
          </cell>
          <cell r="F3062" t="str">
            <v>FDE Jan/26</v>
          </cell>
        </row>
        <row r="3063">
          <cell r="A3063" t="str">
            <v>16.15.049</v>
          </cell>
          <cell r="B3063" t="str">
            <v>MURO EM GABIAO COM TELA GALVANIZADA 8/10CM - FIO DIAM 2,7MM</v>
          </cell>
          <cell r="C3063" t="str">
            <v>M3</v>
          </cell>
          <cell r="D3063">
            <v>885.37</v>
          </cell>
          <cell r="E3063">
            <v>719.81300813008136</v>
          </cell>
          <cell r="F3063" t="str">
            <v>FDE Jan/26</v>
          </cell>
        </row>
        <row r="3064">
          <cell r="A3064" t="str">
            <v>16.15.099</v>
          </cell>
          <cell r="B3064" t="str">
            <v>OUTROS SERVICOS - MUROS DE ARRIMO</v>
          </cell>
          <cell r="C3064" t="str">
            <v>MV</v>
          </cell>
          <cell r="D3064">
            <v>710.02</v>
          </cell>
          <cell r="E3064">
            <v>577.2520325203252</v>
          </cell>
          <cell r="F3064" t="str">
            <v>FDE Jan/26</v>
          </cell>
        </row>
        <row r="3065">
          <cell r="A3065" t="str">
            <v>16.18.015</v>
          </cell>
          <cell r="B3065" t="str">
            <v>LOCAÇÃO MENSAL SANITÁRIO QUÍMICO COM DUAS HIGIENIZAÇÕES NA SEMANA, INCLUSO COLETA DE EFLUENTES</v>
          </cell>
          <cell r="C3065" t="str">
            <v>UN</v>
          </cell>
          <cell r="D3065">
            <v>1945.17</v>
          </cell>
          <cell r="E3065">
            <v>1581.439024390244</v>
          </cell>
          <cell r="F3065" t="str">
            <v>FDE Jan/26</v>
          </cell>
        </row>
        <row r="3066">
          <cell r="A3066" t="str">
            <v>16.18.020</v>
          </cell>
          <cell r="B3066" t="str">
            <v>SERVIÇO DE HIGIENIZAÇÃO EXTRA PARA SANITÁRIO QUÍMICO, INCLUSO COLETA DE EFLUENTES</v>
          </cell>
          <cell r="C3066" t="str">
            <v>UN</v>
          </cell>
          <cell r="D3066">
            <v>319.14</v>
          </cell>
          <cell r="E3066">
            <v>259.46341463414632</v>
          </cell>
          <cell r="F3066" t="str">
            <v>FDE Jan/26</v>
          </cell>
        </row>
        <row r="3067">
          <cell r="A3067" t="str">
            <v>16.18.021</v>
          </cell>
          <cell r="B3067" t="str">
            <v>ESPÍCULAS EM POLICARBONATO  PEÇA 33x11,8 CM ARCO DE 100 GRAUS
IMPEDIMENTO AO POUSO DE AVES    FIXAÇÃO COM PARAFUSO</v>
          </cell>
          <cell r="C3067" t="str">
            <v>M</v>
          </cell>
          <cell r="D3067">
            <v>57.41</v>
          </cell>
          <cell r="E3067">
            <v>46.674796747967477</v>
          </cell>
          <cell r="F3067" t="str">
            <v>FDE Jan/26</v>
          </cell>
        </row>
        <row r="3068">
          <cell r="A3068" t="str">
            <v>16.18.022</v>
          </cell>
          <cell r="B3068" t="str">
            <v>ESPÍCULAS EM POLICARBONATO  PEÇA 33x11,8 CM ARCO DE 100 GRAUS
IMPEDIMENTO AO POUSO DE AVES    FIXAÇÃO COM SILICONE</v>
          </cell>
          <cell r="C3068" t="str">
            <v>M</v>
          </cell>
          <cell r="D3068">
            <v>48.37</v>
          </cell>
          <cell r="E3068">
            <v>39.325203252032516</v>
          </cell>
          <cell r="F3068" t="str">
            <v>FDE Jan/26</v>
          </cell>
        </row>
        <row r="3069">
          <cell r="A3069" t="str">
            <v>16.18.055</v>
          </cell>
          <cell r="B3069" t="str">
            <v>FORNEC.E MONT.DO CONJ.DE ESTRUT.PRÉ-FABR.DE MADEIRA DESMONTÁVEL.- PROJ.REF.1201040-PD.ÍNDIO</v>
          </cell>
          <cell r="C3069" t="str">
            <v>M2</v>
          </cell>
          <cell r="D3069">
            <v>2793.33</v>
          </cell>
          <cell r="E3069">
            <v>2271</v>
          </cell>
          <cell r="F3069" t="str">
            <v>FDE Jan/26</v>
          </cell>
        </row>
        <row r="3070">
          <cell r="A3070" t="str">
            <v>16.18.070</v>
          </cell>
          <cell r="B3070" t="str">
            <v>SI-01 PLACA DE SINALIZAÇÃO DE AMBIENTE 200X200MM (PORTA)</v>
          </cell>
          <cell r="C3070" t="str">
            <v>UN</v>
          </cell>
          <cell r="D3070">
            <v>120.8</v>
          </cell>
          <cell r="E3070">
            <v>98.211382113821131</v>
          </cell>
          <cell r="F3070" t="str">
            <v>FDE Jan/26</v>
          </cell>
        </row>
        <row r="3071">
          <cell r="A3071" t="str">
            <v>16.18.071</v>
          </cell>
          <cell r="B3071" t="str">
            <v>SI-02 PLACA DE SINALIZAÇÃO DE AMBIENTE 200X200MM (PAREDE INTERNA)</v>
          </cell>
          <cell r="C3071" t="str">
            <v>UN</v>
          </cell>
          <cell r="D3071">
            <v>123.97</v>
          </cell>
          <cell r="E3071">
            <v>100.78861788617887</v>
          </cell>
          <cell r="F3071" t="str">
            <v>FDE Jan/26</v>
          </cell>
        </row>
        <row r="3072">
          <cell r="A3072" t="str">
            <v>16.18.072</v>
          </cell>
          <cell r="B3072" t="str">
            <v>SI-03 PLACA DE SINALIZAÇÃO DE AMBIENTE 200X200MM (PAREDE INTERNA)</v>
          </cell>
          <cell r="C3072" t="str">
            <v>UN</v>
          </cell>
          <cell r="D3072">
            <v>179.32</v>
          </cell>
          <cell r="E3072">
            <v>145.78861788617886</v>
          </cell>
          <cell r="F3072" t="str">
            <v>FDE Jan/26</v>
          </cell>
        </row>
        <row r="3073">
          <cell r="A3073" t="str">
            <v>16.18.073</v>
          </cell>
          <cell r="B3073" t="str">
            <v>SI-04 PLACA DE SINALIZAÇÃO DE AMBIENTE 700X200MM (PORTA)</v>
          </cell>
          <cell r="C3073" t="str">
            <v>UN</v>
          </cell>
          <cell r="D3073">
            <v>329.9</v>
          </cell>
          <cell r="E3073">
            <v>268.21138211382112</v>
          </cell>
          <cell r="F3073" t="str">
            <v>FDE Jan/26</v>
          </cell>
        </row>
        <row r="3074">
          <cell r="A3074" t="str">
            <v>16.18.074</v>
          </cell>
          <cell r="B3074" t="str">
            <v>SI-05 PLACA DE SINALIZAÇÃO DE AMBIENTE 700X200MM (PAREDE INTERNA)</v>
          </cell>
          <cell r="C3074" t="str">
            <v>UN</v>
          </cell>
          <cell r="D3074">
            <v>333.07</v>
          </cell>
          <cell r="E3074">
            <v>270.78861788617888</v>
          </cell>
          <cell r="F3074" t="str">
            <v>FDE Jan/26</v>
          </cell>
        </row>
        <row r="3075">
          <cell r="A3075" t="str">
            <v>16.18.075</v>
          </cell>
          <cell r="B3075" t="str">
            <v>SI-06 PLACA DE SINALIZAÇÃO DE AMBIENTE 700X200MM (PAREDE INTERNA)</v>
          </cell>
          <cell r="C3075" t="str">
            <v>UN</v>
          </cell>
          <cell r="D3075">
            <v>480.67</v>
          </cell>
          <cell r="E3075">
            <v>390.78861788617888</v>
          </cell>
          <cell r="F3075" t="str">
            <v>FDE Jan/26</v>
          </cell>
        </row>
        <row r="3076">
          <cell r="A3076" t="str">
            <v>16.18.076</v>
          </cell>
          <cell r="B3076" t="str">
            <v>SI-07 PLACA DE SINALIZAÇÃO DE AMBIENTE 500X60MM (PAREDE INTERNA) / BRAILLE</v>
          </cell>
          <cell r="C3076" t="str">
            <v>UN</v>
          </cell>
          <cell r="D3076">
            <v>254.78</v>
          </cell>
          <cell r="E3076">
            <v>207.13821138211384</v>
          </cell>
          <cell r="F3076" t="str">
            <v>FDE Jan/26</v>
          </cell>
        </row>
        <row r="3077">
          <cell r="A3077" t="str">
            <v>16.18.077</v>
          </cell>
          <cell r="B3077" t="str">
            <v>SI-08 PLACA DE SINALIZAÇÃO DE CORRIMÃO 30X30MM (METÁLICA/BRAILLE)</v>
          </cell>
          <cell r="C3077" t="str">
            <v>UN</v>
          </cell>
          <cell r="D3077">
            <v>22.31</v>
          </cell>
          <cell r="E3077">
            <v>18.13821138211382</v>
          </cell>
          <cell r="F3077" t="str">
            <v>FDE Jan/26</v>
          </cell>
        </row>
        <row r="3078">
          <cell r="A3078" t="str">
            <v>16.18.078</v>
          </cell>
          <cell r="B3078" t="str">
            <v>SI-09 PLACA DE SINALIZAÇÃO DE AMBIENTE 500X500MM (PAREDE EXTERNA)</v>
          </cell>
          <cell r="C3078" t="str">
            <v>UN</v>
          </cell>
          <cell r="D3078">
            <v>861.97</v>
          </cell>
          <cell r="E3078">
            <v>700.78861788617894</v>
          </cell>
          <cell r="F3078" t="str">
            <v>FDE Jan/26</v>
          </cell>
        </row>
        <row r="3079">
          <cell r="A3079" t="str">
            <v>16.18.079</v>
          </cell>
          <cell r="B3079" t="str">
            <v>SI-10 PLACA DE SINALIZAÇÃO DE AMBIENTE 500X700MM (PAREDE EXTERNA)</v>
          </cell>
          <cell r="C3079" t="str">
            <v>UN</v>
          </cell>
          <cell r="D3079">
            <v>1175.6199999999999</v>
          </cell>
          <cell r="E3079">
            <v>955.78861788617883</v>
          </cell>
          <cell r="F3079" t="str">
            <v>FDE Jan/26</v>
          </cell>
        </row>
        <row r="3080">
          <cell r="A3080" t="str">
            <v>16.18.080</v>
          </cell>
          <cell r="B3080" t="str">
            <v>SI-11 SINALIZAÇÃO HORIZONTAL PARA VAGA ACESSIVEL</v>
          </cell>
          <cell r="C3080" t="str">
            <v>UN</v>
          </cell>
          <cell r="D3080">
            <v>581.85</v>
          </cell>
          <cell r="E3080">
            <v>473.04878048780489</v>
          </cell>
          <cell r="F3080" t="str">
            <v>FDE Jan/26</v>
          </cell>
        </row>
        <row r="3081">
          <cell r="A3081" t="str">
            <v>16.18.081</v>
          </cell>
          <cell r="B3081" t="str">
            <v>SI-12 TOTEM DE IDENTIFICAÇÃO</v>
          </cell>
          <cell r="C3081" t="str">
            <v>UN</v>
          </cell>
          <cell r="D3081">
            <v>37129.599999999999</v>
          </cell>
          <cell r="E3081">
            <v>30186.666666666664</v>
          </cell>
          <cell r="F3081" t="str">
            <v>FDE Jan/26</v>
          </cell>
        </row>
        <row r="3082">
          <cell r="A3082" t="str">
            <v>16.18.082</v>
          </cell>
          <cell r="B3082" t="str">
            <v>SI-13 SINALIZAÇÃO DE AMBIENTE 540X200MM PAREDE EXTERNA/PORTA</v>
          </cell>
          <cell r="C3082" t="str">
            <v>UN</v>
          </cell>
          <cell r="D3082">
            <v>268.39999999999998</v>
          </cell>
          <cell r="E3082">
            <v>218.21138211382112</v>
          </cell>
          <cell r="F3082" t="str">
            <v>FDE Jan/26</v>
          </cell>
        </row>
        <row r="3083">
          <cell r="A3083" t="str">
            <v>16.18.083</v>
          </cell>
          <cell r="B3083" t="str">
            <v>SI-14 SINALIZAÇÃO DE AMBIENTE 300X300MM PAREDE EXTERNA</v>
          </cell>
          <cell r="C3083" t="str">
            <v>UN</v>
          </cell>
          <cell r="D3083">
            <v>323.75</v>
          </cell>
          <cell r="E3083">
            <v>263.21138211382112</v>
          </cell>
          <cell r="F3083" t="str">
            <v>FDE Jan/26</v>
          </cell>
        </row>
        <row r="3084">
          <cell r="A3084" t="str">
            <v>16.18.084</v>
          </cell>
          <cell r="B3084" t="str">
            <v>SI-15 SINALIZAÇÃO DE AMBIENTE 200X200MM PAREDE EXTERNA</v>
          </cell>
          <cell r="C3084" t="str">
            <v>UN</v>
          </cell>
          <cell r="D3084">
            <v>120.8</v>
          </cell>
          <cell r="E3084">
            <v>98.211382113821131</v>
          </cell>
          <cell r="F3084" t="str">
            <v>FDE Jan/26</v>
          </cell>
        </row>
        <row r="3085">
          <cell r="A3085" t="str">
            <v>16.18.085</v>
          </cell>
          <cell r="B3085" t="str">
            <v>SI-16 SINALIZAÇÃO DE AMBIENTE 700X200MM PAREDE EXTERNA</v>
          </cell>
          <cell r="C3085" t="str">
            <v>UN</v>
          </cell>
          <cell r="D3085">
            <v>477.5</v>
          </cell>
          <cell r="E3085">
            <v>388.21138211382112</v>
          </cell>
          <cell r="F3085" t="str">
            <v>FDE Jan/26</v>
          </cell>
        </row>
        <row r="3086">
          <cell r="A3086" t="str">
            <v>16.18.086</v>
          </cell>
          <cell r="B3086" t="str">
            <v>SI-17 SINALIZAÇÃO DE AMBIENTE 200X200MM PAREDE EXTERNA</v>
          </cell>
          <cell r="C3086" t="str">
            <v>UN</v>
          </cell>
          <cell r="D3086">
            <v>120.8</v>
          </cell>
          <cell r="E3086">
            <v>98.211382113821131</v>
          </cell>
          <cell r="F3086" t="str">
            <v>FDE Jan/26</v>
          </cell>
        </row>
        <row r="3087">
          <cell r="A3087" t="str">
            <v>16.18.099</v>
          </cell>
          <cell r="B3087" t="str">
            <v>SERVICOS - CIVIL</v>
          </cell>
          <cell r="C3087" t="str">
            <v>MV</v>
          </cell>
          <cell r="D3087">
            <v>710.02</v>
          </cell>
          <cell r="E3087">
            <v>577.2520325203252</v>
          </cell>
          <cell r="F3087" t="str">
            <v>FDE Jan/26</v>
          </cell>
        </row>
        <row r="3088">
          <cell r="A3088" t="str">
            <v>16.19.099</v>
          </cell>
          <cell r="B3088" t="str">
            <v>SERVIÇOS - HIDRÁULICA</v>
          </cell>
          <cell r="C3088" t="str">
            <v>MV</v>
          </cell>
          <cell r="D3088">
            <v>710.02</v>
          </cell>
          <cell r="E3088">
            <v>577.2520325203252</v>
          </cell>
          <cell r="F3088" t="str">
            <v>FDE Jan/26</v>
          </cell>
        </row>
        <row r="3089">
          <cell r="A3089" t="str">
            <v>16.20.022</v>
          </cell>
          <cell r="B3089" t="str">
            <v>ELEVADOR 2 PARADAS MAQ CONJUGADA PORTA UNILATERAL (ACESSIB)</v>
          </cell>
          <cell r="C3089" t="str">
            <v>UN</v>
          </cell>
          <cell r="D3089">
            <v>248051.97</v>
          </cell>
          <cell r="E3089">
            <v>201668.26829268294</v>
          </cell>
          <cell r="F3089" t="str">
            <v>FDE Jan/26</v>
          </cell>
        </row>
        <row r="3090">
          <cell r="A3090" t="str">
            <v>16.20.023</v>
          </cell>
          <cell r="B3090" t="str">
            <v>ELEVADOR 3 PARADAS MAQ CONJUGADA PORTA UNILATERAL (ACESSIB)</v>
          </cell>
          <cell r="C3090" t="str">
            <v>UN</v>
          </cell>
          <cell r="D3090">
            <v>249730.99</v>
          </cell>
          <cell r="E3090">
            <v>203033.32520325202</v>
          </cell>
          <cell r="F3090" t="str">
            <v>FDE Jan/26</v>
          </cell>
        </row>
        <row r="3091">
          <cell r="A3091" t="str">
            <v>16.20.024</v>
          </cell>
          <cell r="B3091" t="str">
            <v>ELEVADOR 4 PARADAS MAQUINA CONJUGADA COM PORTAS UNILATERAIS</v>
          </cell>
          <cell r="C3091" t="str">
            <v>UN</v>
          </cell>
          <cell r="D3091">
            <v>262768.99</v>
          </cell>
          <cell r="E3091">
            <v>213633.32520325202</v>
          </cell>
          <cell r="F3091" t="str">
            <v>FDE Jan/26</v>
          </cell>
        </row>
        <row r="3092">
          <cell r="A3092" t="str">
            <v>16.20.025</v>
          </cell>
          <cell r="B3092" t="str">
            <v>ELEVADOR 5 PARADAS MAQUINA CONJUGADA COM PORTAS BILATERAIS</v>
          </cell>
          <cell r="C3092" t="str">
            <v>UN</v>
          </cell>
          <cell r="D3092">
            <v>306393</v>
          </cell>
          <cell r="E3092">
            <v>249100</v>
          </cell>
          <cell r="F3092" t="str">
            <v>FDE Jan/26</v>
          </cell>
        </row>
        <row r="3093">
          <cell r="A3093" t="str">
            <v>16.20.026</v>
          </cell>
          <cell r="B3093" t="str">
            <v>ELEVADOR 5 PARADAS MAQUINA CONJUGADA COM PORTAS UNILATERAIS</v>
          </cell>
          <cell r="C3093" t="str">
            <v>UN</v>
          </cell>
          <cell r="D3093">
            <v>275766</v>
          </cell>
          <cell r="E3093">
            <v>224200</v>
          </cell>
          <cell r="F3093" t="str">
            <v>FDE Jan/26</v>
          </cell>
        </row>
        <row r="3094">
          <cell r="A3094" t="str">
            <v>16.20.029</v>
          </cell>
          <cell r="B3094" t="str">
            <v>ELEVADOR 4 PARADAS MAQUINA CONJUGADA COM PORTAS BILATERAIS</v>
          </cell>
          <cell r="C3094" t="str">
            <v>UN</v>
          </cell>
          <cell r="D3094">
            <v>301139.73</v>
          </cell>
          <cell r="E3094">
            <v>244829.04878048779</v>
          </cell>
          <cell r="F3094" t="str">
            <v>FDE Jan/26</v>
          </cell>
        </row>
        <row r="3095">
          <cell r="A3095" t="str">
            <v>16.20.033</v>
          </cell>
          <cell r="B3095" t="str">
            <v>ELEVADOR 3 PARADAS MAQUINA CONJUGADA COM PORTAS BILATERAIS</v>
          </cell>
          <cell r="C3095" t="str">
            <v>UN</v>
          </cell>
          <cell r="D3095">
            <v>283580.84000000003</v>
          </cell>
          <cell r="E3095">
            <v>230553.52845528457</v>
          </cell>
          <cell r="F3095" t="str">
            <v>FDE Jan/26</v>
          </cell>
        </row>
        <row r="3096">
          <cell r="A3096" t="str">
            <v>16.20.042</v>
          </cell>
          <cell r="B3096" t="str">
            <v>MANUTENCAO INTEGRAL P/ ELEVADOR NOVO 2 PARADAS - MENSAL</v>
          </cell>
          <cell r="C3096" t="str">
            <v>UN</v>
          </cell>
          <cell r="D3096">
            <v>1777.59</v>
          </cell>
          <cell r="E3096">
            <v>1445.1951219512196</v>
          </cell>
          <cell r="F3096" t="str">
            <v>FDE Jan/26</v>
          </cell>
        </row>
        <row r="3097">
          <cell r="A3097" t="str">
            <v>16.20.043</v>
          </cell>
          <cell r="B3097" t="str">
            <v>MANUTENCAO INTEGRAL P/ ELEVADOR NOVO 3 PARADAS - MENSAL</v>
          </cell>
          <cell r="C3097" t="str">
            <v>UN</v>
          </cell>
          <cell r="D3097">
            <v>2036.47</v>
          </cell>
          <cell r="E3097">
            <v>1655.6666666666667</v>
          </cell>
          <cell r="F3097" t="str">
            <v>FDE Jan/26</v>
          </cell>
        </row>
        <row r="3098">
          <cell r="A3098" t="str">
            <v>16.20.044</v>
          </cell>
          <cell r="B3098" t="str">
            <v>MANUTENCAO INTEGRAL P/ ELEVADOR NOVO 4 PARADAS - MENSAL</v>
          </cell>
          <cell r="C3098" t="str">
            <v>UN</v>
          </cell>
          <cell r="D3098">
            <v>2076.2399999999998</v>
          </cell>
          <cell r="E3098">
            <v>1687.9999999999998</v>
          </cell>
          <cell r="F3098" t="str">
            <v>FDE Jan/26</v>
          </cell>
        </row>
        <row r="3099">
          <cell r="A3099" t="str">
            <v>16.20.045</v>
          </cell>
          <cell r="B3099" t="str">
            <v>MANUTENCAO INTEGRAL P/ ELEVADOR NOVO 5 PARADAS - MENSAL</v>
          </cell>
          <cell r="C3099" t="str">
            <v>UN</v>
          </cell>
          <cell r="D3099">
            <v>1886.72</v>
          </cell>
          <cell r="E3099">
            <v>1533.9186991869919</v>
          </cell>
          <cell r="F3099" t="str">
            <v>FDE Jan/26</v>
          </cell>
        </row>
        <row r="3100">
          <cell r="A3100" t="str">
            <v>16.20.060</v>
          </cell>
          <cell r="B3100" t="str">
            <v>FORNECIMENTO E INSTALAÇAO DE APARELHO AR CONDICIONADO HI WALL CICLO FRIO MINI SPLIT 9.000 BTU/H INVERTER  220V COM CONTROLE REMOTO</v>
          </cell>
          <cell r="C3100" t="str">
            <v>CJ</v>
          </cell>
          <cell r="D3100">
            <v>4518.4399999999996</v>
          </cell>
          <cell r="E3100">
            <v>3673.5284552845524</v>
          </cell>
          <cell r="F3100" t="str">
            <v>FDE Jan/26</v>
          </cell>
        </row>
        <row r="3101">
          <cell r="A3101" t="str">
            <v>16.20.063</v>
          </cell>
          <cell r="B3101" t="str">
            <v>FORNECIMENTO E INSTALAÇAO DE APARELHO AR CONDICIONADO HI WALL CICLO FRIO MINI SPLIT 12.000 BTU/H INVERTER  220V COM CONTROLE REMOTO</v>
          </cell>
          <cell r="C3101" t="str">
            <v>CJ</v>
          </cell>
          <cell r="D3101">
            <v>4873.12</v>
          </cell>
          <cell r="E3101">
            <v>3961.8861788617887</v>
          </cell>
          <cell r="F3101" t="str">
            <v>FDE Jan/26</v>
          </cell>
        </row>
        <row r="3102">
          <cell r="A3102" t="str">
            <v>16.20.066</v>
          </cell>
          <cell r="B3102" t="str">
            <v>FORNECIMENTO E INSTALAÇAO DE APARELHO AR CONDICIONADO HI WALL CICLO FRIO MINI SPLIT 18.000 BTU/H INVERTER  220V COM CONTROLE REMOTO</v>
          </cell>
          <cell r="C3102" t="str">
            <v>CJ</v>
          </cell>
          <cell r="D3102">
            <v>6709.35</v>
          </cell>
          <cell r="E3102">
            <v>5454.7560975609758</v>
          </cell>
          <cell r="F3102" t="str">
            <v>FDE Jan/26</v>
          </cell>
        </row>
        <row r="3103">
          <cell r="A3103" t="str">
            <v>16.20.068</v>
          </cell>
          <cell r="B3103" t="str">
            <v>FORNECIMENTO E INSTALAÇAO DE APARELHO AR CONDICIONADO HI WALL CICLO FRIO MINI SPLIT 24.000 BTU/H INVERTER  220V COM CONTROLE REMOTO</v>
          </cell>
          <cell r="C3103" t="str">
            <v>CJ</v>
          </cell>
          <cell r="D3103">
            <v>8459.6299999999992</v>
          </cell>
          <cell r="E3103">
            <v>6877.7479674796741</v>
          </cell>
          <cell r="F3103" t="str">
            <v>FDE Jan/26</v>
          </cell>
        </row>
        <row r="3104">
          <cell r="A3104" t="str">
            <v>16.20.070</v>
          </cell>
          <cell r="B3104" t="str">
            <v>FORNECIMENTO E INSTALAÇAO DE APARELHO AR CONDICIONADO HI WALL CICLO FRIO MINI SPLIT 27.000 BTU/H INVERTER  220V COM CONTROLE REMOTO</v>
          </cell>
          <cell r="C3104" t="str">
            <v>CJ</v>
          </cell>
          <cell r="D3104">
            <v>12796.04</v>
          </cell>
          <cell r="E3104">
            <v>10403.284552845529</v>
          </cell>
          <cell r="F3104" t="str">
            <v>FDE Jan/26</v>
          </cell>
        </row>
        <row r="3105">
          <cell r="A3105" t="str">
            <v>16.20.073</v>
          </cell>
          <cell r="B3105" t="str">
            <v>FORNECIMENTO E INSTALAÇAO DE APARELHO AR CONDICIONADO HI WALL CICLO FRIO MINI SPLIT 30.000 BTU/H INVERTER  220V COM CONTROLE REMOTO</v>
          </cell>
          <cell r="C3105" t="str">
            <v>CJ</v>
          </cell>
          <cell r="D3105">
            <v>13576.98</v>
          </cell>
          <cell r="E3105">
            <v>11038.195121951219</v>
          </cell>
          <cell r="F3105" t="str">
            <v>FDE Jan/26</v>
          </cell>
        </row>
        <row r="3106">
          <cell r="A3106" t="str">
            <v>16.20.099</v>
          </cell>
          <cell r="B3106" t="str">
            <v>SERVICOS - ELETRICA</v>
          </cell>
          <cell r="C3106" t="str">
            <v>MV</v>
          </cell>
          <cell r="D3106">
            <v>710.02</v>
          </cell>
          <cell r="E3106">
            <v>577.2520325203252</v>
          </cell>
          <cell r="F3106" t="str">
            <v>FDE Jan/26</v>
          </cell>
        </row>
        <row r="3107">
          <cell r="A3107" t="str">
            <v>16.20.103</v>
          </cell>
          <cell r="B3107" t="str">
            <v>ELETRODUTO GALV.QUENTE D=100 CABINE PRIMARIA NBR 5598 BSP RIR (INCL.CONEX.E FIXAÇOES EM POSTE)</v>
          </cell>
          <cell r="C3107" t="str">
            <v>M</v>
          </cell>
          <cell r="D3107">
            <v>218.61</v>
          </cell>
          <cell r="E3107">
            <v>177.73170731707319</v>
          </cell>
          <cell r="F3107" t="str">
            <v>FDE Jan/26</v>
          </cell>
        </row>
        <row r="3108">
          <cell r="A3108" t="str">
            <v>16.20.113</v>
          </cell>
          <cell r="B3108" t="str">
            <v>ELETRODUTO CORRUGADO ESPIRAL ENTERRADO PEAD D=100 CABINE PRIMÁRIA NBR 13897</v>
          </cell>
          <cell r="C3108" t="str">
            <v>M</v>
          </cell>
          <cell r="D3108">
            <v>109.28</v>
          </cell>
          <cell r="E3108">
            <v>88.845528455284551</v>
          </cell>
          <cell r="F3108" t="str">
            <v>FDE Jan/26</v>
          </cell>
        </row>
        <row r="3109">
          <cell r="A3109" t="str">
            <v>16.30.010</v>
          </cell>
          <cell r="B3109" t="str">
            <v>TAPUME H=225CM APOIADO NO TERRENO E PINTURA LATEX FACE EXTERNA COM LOGOTIPO</v>
          </cell>
          <cell r="C3109" t="str">
            <v>M</v>
          </cell>
          <cell r="D3109">
            <v>129.41</v>
          </cell>
          <cell r="E3109">
            <v>105.21138211382113</v>
          </cell>
          <cell r="F3109" t="str">
            <v>FDE Jan/26</v>
          </cell>
        </row>
        <row r="3110">
          <cell r="A3110" t="str">
            <v>16.30.012</v>
          </cell>
          <cell r="B3110" t="str">
            <v>CANTEIRO DE OBRAS - LARG 2,20M</v>
          </cell>
          <cell r="C3110" t="str">
            <v>M2</v>
          </cell>
          <cell r="D3110">
            <v>537.66</v>
          </cell>
          <cell r="E3110">
            <v>437.1219512195122</v>
          </cell>
          <cell r="F3110" t="str">
            <v>FDE Jan/26</v>
          </cell>
        </row>
        <row r="3111">
          <cell r="A3111" t="str">
            <v>16.30.013</v>
          </cell>
          <cell r="B3111" t="str">
            <v>CANTEIRO DE OBRAS - LARG 3,30M</v>
          </cell>
          <cell r="C3111" t="str">
            <v>M2</v>
          </cell>
          <cell r="D3111">
            <v>641.85</v>
          </cell>
          <cell r="E3111">
            <v>521.82926829268297</v>
          </cell>
          <cell r="F3111" t="str">
            <v>FDE Jan/26</v>
          </cell>
        </row>
        <row r="3112">
          <cell r="A3112" t="str">
            <v>16.30.016</v>
          </cell>
          <cell r="B3112" t="str">
            <v>ANDAIME - FACHADA - ALUGUEL MENSAL</v>
          </cell>
          <cell r="C3112" t="str">
            <v>M2</v>
          </cell>
          <cell r="D3112">
            <v>31.29</v>
          </cell>
          <cell r="E3112">
            <v>25.439024390243901</v>
          </cell>
          <cell r="F3112" t="str">
            <v>FDE Jan/26</v>
          </cell>
        </row>
        <row r="3113">
          <cell r="A3113" t="str">
            <v>16.30.017</v>
          </cell>
          <cell r="B3113" t="str">
            <v>ANDAIME - TORRE - ALUGUEL MENSAL</v>
          </cell>
          <cell r="C3113" t="str">
            <v>M</v>
          </cell>
          <cell r="D3113">
            <v>34.74</v>
          </cell>
          <cell r="E3113">
            <v>28.243902439024392</v>
          </cell>
          <cell r="F3113" t="str">
            <v>FDE Jan/26</v>
          </cell>
        </row>
        <row r="3114">
          <cell r="A3114" t="str">
            <v>16.31.018</v>
          </cell>
          <cell r="B3114" t="str">
            <v>TAXA DE MOBILIZAÇÃO DE EQUIPAMENTO-ESTACA RAIZ</v>
          </cell>
          <cell r="C3114" t="str">
            <v>UN</v>
          </cell>
          <cell r="D3114">
            <v>40169.08</v>
          </cell>
          <cell r="E3114">
            <v>32657.788617886181</v>
          </cell>
          <cell r="F3114" t="str">
            <v>FDE Jan/26</v>
          </cell>
        </row>
        <row r="3115">
          <cell r="A3115" t="str">
            <v>16.31.024</v>
          </cell>
          <cell r="B3115" t="str">
            <v>ESTACA REACAO PARA 20T CRAVADA ALEM 5,00M DE PROFUNDIDADE</v>
          </cell>
          <cell r="C3115" t="str">
            <v>M</v>
          </cell>
          <cell r="D3115">
            <v>734.24</v>
          </cell>
          <cell r="E3115">
            <v>596.94308943089436</v>
          </cell>
          <cell r="F3115" t="str">
            <v>FDE Jan/26</v>
          </cell>
        </row>
        <row r="3116">
          <cell r="A3116" t="str">
            <v>16.31.025</v>
          </cell>
          <cell r="B3116" t="str">
            <v>ESTACA REACAO P/20T CRAVADA ATE 5,00 M DE PROFUNDIDADE</v>
          </cell>
          <cell r="C3116" t="str">
            <v>UN</v>
          </cell>
          <cell r="D3116">
            <v>3249.5</v>
          </cell>
          <cell r="E3116">
            <v>2641.8699186991871</v>
          </cell>
          <cell r="F3116" t="str">
            <v>FDE Jan/26</v>
          </cell>
        </row>
        <row r="3117">
          <cell r="A3117" t="str">
            <v>16.31.026</v>
          </cell>
          <cell r="B3117" t="str">
            <v>ESTACA REACAO PARA 30T CRAVADA ALEM 5,00M DE PROFUNDIDADE</v>
          </cell>
          <cell r="C3117" t="str">
            <v>M</v>
          </cell>
          <cell r="D3117">
            <v>691.78</v>
          </cell>
          <cell r="E3117">
            <v>562.42276422764223</v>
          </cell>
          <cell r="F3117" t="str">
            <v>FDE Jan/26</v>
          </cell>
        </row>
        <row r="3118">
          <cell r="A3118" t="str">
            <v>16.31.027</v>
          </cell>
          <cell r="B3118" t="str">
            <v>ESTACA REACAO P/30T CRAVADA ATE 5,00M DE PROFUNDIDADE</v>
          </cell>
          <cell r="C3118" t="str">
            <v>UN</v>
          </cell>
          <cell r="D3118">
            <v>3307.12</v>
          </cell>
          <cell r="E3118">
            <v>2688.7154471544713</v>
          </cell>
          <cell r="F3118" t="str">
            <v>FDE Jan/26</v>
          </cell>
        </row>
        <row r="3119">
          <cell r="A3119" t="str">
            <v>16.31.030</v>
          </cell>
          <cell r="B3119" t="str">
            <v>REFORÇO DE FUNDAÇOES ESTACA RAIZ DN 160MM PERFURAÇÃO EM SOLO</v>
          </cell>
          <cell r="C3119" t="str">
            <v>M</v>
          </cell>
          <cell r="D3119">
            <v>407.81</v>
          </cell>
          <cell r="E3119">
            <v>331.55284552845529</v>
          </cell>
          <cell r="F3119" t="str">
            <v>FDE Jan/26</v>
          </cell>
        </row>
        <row r="3120">
          <cell r="A3120" t="str">
            <v>16.31.031</v>
          </cell>
          <cell r="B3120" t="str">
            <v>REFORÇO DE FUNDAÇOES ESTACA RAIZ DN 200MM PERFURAÇÃO EM SOLO</v>
          </cell>
          <cell r="C3120" t="str">
            <v>M</v>
          </cell>
          <cell r="D3120">
            <v>431.91</v>
          </cell>
          <cell r="E3120">
            <v>351.14634146341467</v>
          </cell>
          <cell r="F3120" t="str">
            <v>FDE Jan/26</v>
          </cell>
        </row>
        <row r="3121">
          <cell r="A3121" t="str">
            <v>16.32.034</v>
          </cell>
          <cell r="B3121" t="str">
            <v>JATEAMENTO ABRASIVO COM ÓXIDO DE ALUMÍNIO</v>
          </cell>
          <cell r="C3121" t="str">
            <v>M2</v>
          </cell>
          <cell r="D3121">
            <v>78.05</v>
          </cell>
          <cell r="E3121">
            <v>63.455284552845526</v>
          </cell>
          <cell r="F3121" t="str">
            <v>FDE Jan/26</v>
          </cell>
        </row>
        <row r="3122">
          <cell r="A3122" t="str">
            <v>16.35.001</v>
          </cell>
          <cell r="B3122" t="str">
            <v>DEFINICAO E DEMARCACAO DA AREA DE REPARO, COM DISCO DE CORTE</v>
          </cell>
          <cell r="C3122" t="str">
            <v>M</v>
          </cell>
          <cell r="D3122">
            <v>7.24</v>
          </cell>
          <cell r="E3122">
            <v>5.8861788617886184</v>
          </cell>
          <cell r="F3122" t="str">
            <v>FDE Jan/26</v>
          </cell>
        </row>
        <row r="3123">
          <cell r="A3123" t="str">
            <v>16.35.002</v>
          </cell>
          <cell r="B3123" t="str">
            <v>ESCARIFICACAO MANUAL (CORTE DE CONCRETO) ATE 3CM DE PROFUNDIDADE</v>
          </cell>
          <cell r="C3123" t="str">
            <v>M2</v>
          </cell>
          <cell r="D3123">
            <v>274.69</v>
          </cell>
          <cell r="E3123">
            <v>223.32520325203251</v>
          </cell>
          <cell r="F3123" t="str">
            <v>FDE Jan/26</v>
          </cell>
        </row>
        <row r="3124">
          <cell r="A3124" t="str">
            <v>16.35.003</v>
          </cell>
          <cell r="B3124" t="str">
            <v>ESCARIFICACAO COM DISCO DE DESBASTE ATE 0,5CM DE PROFUNDIDADE</v>
          </cell>
          <cell r="C3124" t="str">
            <v>M2</v>
          </cell>
          <cell r="D3124">
            <v>38.75</v>
          </cell>
          <cell r="E3124">
            <v>31.504065040650406</v>
          </cell>
          <cell r="F3124" t="str">
            <v>FDE Jan/26</v>
          </cell>
        </row>
        <row r="3125">
          <cell r="A3125" t="str">
            <v>16.35.004</v>
          </cell>
          <cell r="B3125" t="str">
            <v>ESCARIFICACAO MECANICA,CORTE DE CONCRETO ATE 3,0CM PROFUNDIDADE</v>
          </cell>
          <cell r="C3125" t="str">
            <v>M2</v>
          </cell>
          <cell r="D3125">
            <v>181.55</v>
          </cell>
          <cell r="E3125">
            <v>147.60162601626018</v>
          </cell>
          <cell r="F3125" t="str">
            <v>FDE Jan/26</v>
          </cell>
        </row>
        <row r="3126">
          <cell r="A3126" t="str">
            <v>16.35.005</v>
          </cell>
          <cell r="B3126" t="str">
            <v>DEMOLICAO C/MARTELETES PNEUMATICOS ATE 5,0CM DE PROFUNDIDADE</v>
          </cell>
          <cell r="C3126" t="str">
            <v>M2</v>
          </cell>
          <cell r="D3126">
            <v>400.81</v>
          </cell>
          <cell r="E3126">
            <v>325.86178861788619</v>
          </cell>
          <cell r="F3126" t="str">
            <v>FDE Jan/26</v>
          </cell>
        </row>
        <row r="3127">
          <cell r="A3127" t="str">
            <v>16.35.006</v>
          </cell>
          <cell r="B3127" t="str">
            <v>ESCARIFICACAO MECANICA,CORTE CONCRETO C/REBARBADORES ELETR ATE 5,0C</v>
          </cell>
          <cell r="C3127" t="str">
            <v>M2</v>
          </cell>
          <cell r="D3127">
            <v>302.58</v>
          </cell>
          <cell r="E3127">
            <v>246</v>
          </cell>
          <cell r="F3127" t="str">
            <v>FDE Jan/26</v>
          </cell>
        </row>
        <row r="3128">
          <cell r="A3128" t="str">
            <v>16.35.007</v>
          </cell>
          <cell r="B3128" t="str">
            <v>LIXAMENTO ELETRICO DE ARMADURA C/ESCOVA CIRCULAR</v>
          </cell>
          <cell r="C3128" t="str">
            <v>M</v>
          </cell>
          <cell r="D3128">
            <v>7.85</v>
          </cell>
          <cell r="E3128">
            <v>6.3821138211382111</v>
          </cell>
          <cell r="F3128" t="str">
            <v>FDE Jan/26</v>
          </cell>
        </row>
        <row r="3129">
          <cell r="A3129" t="str">
            <v>16.35.008</v>
          </cell>
          <cell r="B3129" t="str">
            <v>ESCOVAMENTO MANUAL</v>
          </cell>
          <cell r="C3129" t="str">
            <v>M2</v>
          </cell>
          <cell r="D3129">
            <v>10.82</v>
          </cell>
          <cell r="E3129">
            <v>8.7967479674796749</v>
          </cell>
          <cell r="F3129" t="str">
            <v>FDE Jan/26</v>
          </cell>
        </row>
        <row r="3130">
          <cell r="A3130" t="str">
            <v>16.35.009</v>
          </cell>
          <cell r="B3130" t="str">
            <v>PISTOLA DE AGULHA</v>
          </cell>
          <cell r="C3130" t="str">
            <v>M2</v>
          </cell>
          <cell r="D3130">
            <v>142.6</v>
          </cell>
          <cell r="E3130">
            <v>115.9349593495935</v>
          </cell>
          <cell r="F3130" t="str">
            <v>FDE Jan/26</v>
          </cell>
        </row>
        <row r="3131">
          <cell r="A3131" t="str">
            <v>16.35.011</v>
          </cell>
          <cell r="B3131" t="str">
            <v>QUEIMA CONTROLADA</v>
          </cell>
          <cell r="C3131" t="str">
            <v>M2</v>
          </cell>
          <cell r="D3131">
            <v>49.44</v>
          </cell>
          <cell r="E3131">
            <v>40.195121951219512</v>
          </cell>
          <cell r="F3131" t="str">
            <v>FDE Jan/26</v>
          </cell>
        </row>
        <row r="3132">
          <cell r="A3132" t="str">
            <v>16.35.012</v>
          </cell>
          <cell r="B3132" t="str">
            <v>APLICACAO DE SOLVENTE EM SUBSTRATO IMPREGNADOS</v>
          </cell>
          <cell r="C3132" t="str">
            <v>M2</v>
          </cell>
          <cell r="D3132">
            <v>26.1</v>
          </cell>
          <cell r="E3132">
            <v>21.219512195121954</v>
          </cell>
          <cell r="F3132" t="str">
            <v>FDE Jan/26</v>
          </cell>
        </row>
        <row r="3133">
          <cell r="A3133" t="str">
            <v>16.35.013</v>
          </cell>
          <cell r="B3133" t="str">
            <v>FREZAMENTO MECANICO COM MAQUINA DE DESBASTE</v>
          </cell>
          <cell r="C3133" t="str">
            <v>M2</v>
          </cell>
          <cell r="D3133">
            <v>45.74</v>
          </cell>
          <cell r="E3133">
            <v>37.1869918699187</v>
          </cell>
          <cell r="F3133" t="str">
            <v>FDE Jan/26</v>
          </cell>
        </row>
        <row r="3134">
          <cell r="A3134" t="str">
            <v>16.35.014</v>
          </cell>
          <cell r="B3134" t="str">
            <v>LIMPEZA DO SUBSTRATO COM APLICACAO DE JATO DE AGUA FRIA</v>
          </cell>
          <cell r="C3134" t="str">
            <v>M2</v>
          </cell>
          <cell r="D3134">
            <v>14.38</v>
          </cell>
          <cell r="E3134">
            <v>11.691056910569106</v>
          </cell>
          <cell r="F3134" t="str">
            <v>FDE Jan/26</v>
          </cell>
        </row>
        <row r="3135">
          <cell r="A3135" t="str">
            <v>16.35.015</v>
          </cell>
          <cell r="B3135" t="str">
            <v>LIMPEZA DO SUBSTRATO COM APLICACAO DE JATO DE AGUA QUENTE</v>
          </cell>
          <cell r="C3135" t="str">
            <v>M2</v>
          </cell>
          <cell r="D3135">
            <v>24.04</v>
          </cell>
          <cell r="E3135">
            <v>19.54471544715447</v>
          </cell>
          <cell r="F3135" t="str">
            <v>FDE Jan/26</v>
          </cell>
        </row>
        <row r="3136">
          <cell r="A3136" t="str">
            <v>16.35.016</v>
          </cell>
          <cell r="B3136" t="str">
            <v>LIMPEZA DO SUBSTRATO, LAVAGEM COM SOLUCOES ACIDAS, PISOS E PAREDES</v>
          </cell>
          <cell r="C3136" t="str">
            <v>M2</v>
          </cell>
          <cell r="D3136">
            <v>15.17</v>
          </cell>
          <cell r="E3136">
            <v>12.333333333333334</v>
          </cell>
          <cell r="F3136" t="str">
            <v>FDE Jan/26</v>
          </cell>
        </row>
        <row r="3137">
          <cell r="A3137" t="str">
            <v>16.35.017</v>
          </cell>
          <cell r="B3137" t="str">
            <v>LIMPEZA DO SUBSTRATO,LAVAGEM COM SOLUCOES ALCALINAS,PISOS E PAREDES</v>
          </cell>
          <cell r="C3137" t="str">
            <v>M2</v>
          </cell>
          <cell r="D3137">
            <v>9.85</v>
          </cell>
          <cell r="E3137">
            <v>8.0081300813008127</v>
          </cell>
          <cell r="F3137" t="str">
            <v>FDE Jan/26</v>
          </cell>
        </row>
        <row r="3138">
          <cell r="A3138" t="str">
            <v>16.35.018</v>
          </cell>
          <cell r="B3138" t="str">
            <v>LIMPEZA PARA REMOCAO DE OLEOS E GRAXAS IMPREGNADOS SUPERFICIALMENTE</v>
          </cell>
          <cell r="C3138" t="str">
            <v>M2</v>
          </cell>
          <cell r="D3138">
            <v>23.9</v>
          </cell>
          <cell r="E3138">
            <v>19.430894308943088</v>
          </cell>
          <cell r="F3138" t="str">
            <v>FDE Jan/26</v>
          </cell>
        </row>
        <row r="3139">
          <cell r="A3139" t="str">
            <v>16.35.019</v>
          </cell>
          <cell r="B3139" t="str">
            <v>LIMPEZA DO SUBSTRATO, COM JATO DE AR COMPRIMIDO</v>
          </cell>
          <cell r="C3139" t="str">
            <v>M2</v>
          </cell>
          <cell r="D3139">
            <v>12.29</v>
          </cell>
          <cell r="E3139">
            <v>9.9918699186991873</v>
          </cell>
          <cell r="F3139" t="str">
            <v>FDE Jan/26</v>
          </cell>
        </row>
        <row r="3140">
          <cell r="A3140" t="str">
            <v>16.35.020</v>
          </cell>
          <cell r="B3140" t="str">
            <v>LIMPEZA DO SUBSTRATO COM UTILIZACAO DE SOLVENTE VOLATEIS</v>
          </cell>
          <cell r="C3140" t="str">
            <v>M2</v>
          </cell>
          <cell r="D3140">
            <v>29.12</v>
          </cell>
          <cell r="E3140">
            <v>23.674796747967481</v>
          </cell>
          <cell r="F3140" t="str">
            <v>FDE Jan/26</v>
          </cell>
        </row>
        <row r="3141">
          <cell r="A3141" t="str">
            <v>16.35.021</v>
          </cell>
          <cell r="B3141" t="str">
            <v>PREPARACAO DO SUBSTRATOS POR SATURACAO COM AGUA</v>
          </cell>
          <cell r="C3141" t="str">
            <v>M2</v>
          </cell>
          <cell r="D3141">
            <v>9.08</v>
          </cell>
          <cell r="E3141">
            <v>7.3821138211382111</v>
          </cell>
          <cell r="F3141" t="str">
            <v>FDE Jan/26</v>
          </cell>
        </row>
        <row r="3142">
          <cell r="A3142" t="str">
            <v>16.35.022</v>
          </cell>
          <cell r="B3142" t="str">
            <v>PREPARACAO DO SUBSTRATO POR APICOAMENTO MANUAL DA SUPERFICIE</v>
          </cell>
          <cell r="C3142" t="str">
            <v>M2</v>
          </cell>
          <cell r="D3142">
            <v>68.67</v>
          </cell>
          <cell r="E3142">
            <v>55.829268292682926</v>
          </cell>
          <cell r="F3142" t="str">
            <v>FDE Jan/26</v>
          </cell>
        </row>
        <row r="3143">
          <cell r="A3143" t="str">
            <v>16.36.001</v>
          </cell>
          <cell r="B3143" t="str">
            <v>REPAROS SUPERF ARGAM MONOCOMP CIMENTO C/POLÍMEROS (1,0&lt;ESP&lt;3.0CM)</v>
          </cell>
          <cell r="C3143" t="str">
            <v>M2</v>
          </cell>
          <cell r="D3143">
            <v>317.02999999999997</v>
          </cell>
          <cell r="E3143">
            <v>257.7479674796748</v>
          </cell>
          <cell r="F3143" t="str">
            <v>FDE Jan/26</v>
          </cell>
        </row>
        <row r="3144">
          <cell r="A3144" t="str">
            <v>16.36.002</v>
          </cell>
          <cell r="B3144" t="str">
            <v>REPAROS SUPERF ARGAM BICOMP CIMENTO C/POLÍMERO ACRILICO (1,0&lt;ESP&lt;3.0C</v>
          </cell>
          <cell r="C3144" t="str">
            <v>M2</v>
          </cell>
          <cell r="D3144">
            <v>509.55</v>
          </cell>
          <cell r="E3144">
            <v>414.26829268292687</v>
          </cell>
          <cell r="F3144" t="str">
            <v>FDE Jan/26</v>
          </cell>
        </row>
        <row r="3145">
          <cell r="A3145" t="str">
            <v>16.36.003</v>
          </cell>
          <cell r="B3145" t="str">
            <v>REPAROS SUPERF ARGAM BICOMP CIMENTO C/POLÍMERO ACRILICO E FIBRA SINT (1,0&lt;ESP&lt;3,0CM)</v>
          </cell>
          <cell r="C3145" t="str">
            <v>M2</v>
          </cell>
          <cell r="D3145">
            <v>555.6</v>
          </cell>
          <cell r="E3145">
            <v>451.70731707317077</v>
          </cell>
          <cell r="F3145" t="str">
            <v>FDE Jan/26</v>
          </cell>
        </row>
        <row r="3146">
          <cell r="A3146" t="str">
            <v>16.36.005</v>
          </cell>
          <cell r="B3146" t="str">
            <v>REPAROS SUPERF LOCALIZ, ARGAM POLIMERICA BASE EPOXI (0,5&lt;ESP&lt;1,5CM)</v>
          </cell>
          <cell r="C3146" t="str">
            <v>M2</v>
          </cell>
          <cell r="D3146">
            <v>1091.55</v>
          </cell>
          <cell r="E3146">
            <v>887.43902439024384</v>
          </cell>
          <cell r="F3146" t="str">
            <v>FDE Jan/26</v>
          </cell>
        </row>
        <row r="3147">
          <cell r="A3147" t="str">
            <v>16.36.006</v>
          </cell>
          <cell r="B3147" t="str">
            <v>REPAROS SUPERF LOCALIZ,ARGAM POLIMERICA BASE POLIESTER (0,5&lt;ESP&lt;1,5CM)</v>
          </cell>
          <cell r="C3147" t="str">
            <v>M2</v>
          </cell>
          <cell r="D3147">
            <v>627.44000000000005</v>
          </cell>
          <cell r="E3147">
            <v>510.11382113821145</v>
          </cell>
          <cell r="F3147" t="str">
            <v>FDE Jan/26</v>
          </cell>
        </row>
        <row r="3148">
          <cell r="A3148" t="str">
            <v>16.37.001</v>
          </cell>
          <cell r="B3148" t="str">
            <v>REPAROS SUPERF ARGAM MONOCOMP CIMENTO C/POLÍMEROS (1,0&lt;ESP&lt;5,0CM)</v>
          </cell>
          <cell r="C3148" t="str">
            <v>M2</v>
          </cell>
          <cell r="D3148">
            <v>403.74</v>
          </cell>
          <cell r="E3148">
            <v>328.2439024390244</v>
          </cell>
          <cell r="F3148" t="str">
            <v>FDE Jan/26</v>
          </cell>
        </row>
        <row r="3149">
          <cell r="A3149" t="str">
            <v>16.37.002</v>
          </cell>
          <cell r="B3149" t="str">
            <v>REPAROS SUPERF ARGAM BICOMP CIMENTO C/POLÍMERO ACRILICO (1,0&lt;ESP&lt;5,0C</v>
          </cell>
          <cell r="C3149" t="str">
            <v>M2</v>
          </cell>
          <cell r="D3149">
            <v>711.78</v>
          </cell>
          <cell r="E3149">
            <v>578.68292682926824</v>
          </cell>
          <cell r="F3149" t="str">
            <v>FDE Jan/26</v>
          </cell>
        </row>
        <row r="3150">
          <cell r="A3150" t="str">
            <v>16.37.003</v>
          </cell>
          <cell r="B3150" t="str">
            <v>REPAROS SUPERF ARGAM BICOMP  CIMENTO C/POLÍMERO ACRILICO E FIBRA SINT (1,0&lt;ESP&lt;5,0CM)</v>
          </cell>
          <cell r="C3150" t="str">
            <v>M2</v>
          </cell>
          <cell r="D3150">
            <v>785.46</v>
          </cell>
          <cell r="E3150">
            <v>638.58536585365857</v>
          </cell>
          <cell r="F3150" t="str">
            <v>FDE Jan/26</v>
          </cell>
        </row>
        <row r="3151">
          <cell r="A3151" t="str">
            <v>16.37.005</v>
          </cell>
          <cell r="B3151" t="str">
            <v>REPAROS SUPERF COM ARGAMASSA MONOCOMP CIMENTO C/POLÍMEROS PROJETADA (1,0&lt;ESP&lt;7,0CM)</v>
          </cell>
          <cell r="C3151" t="str">
            <v>M2</v>
          </cell>
          <cell r="D3151">
            <v>635.4</v>
          </cell>
          <cell r="E3151">
            <v>516.58536585365857</v>
          </cell>
          <cell r="F3151" t="str">
            <v>FDE Jan/26</v>
          </cell>
        </row>
        <row r="3152">
          <cell r="A3152" t="str">
            <v>16.37.006</v>
          </cell>
          <cell r="B3152" t="str">
            <v>REPAROS SUPERF COM ARGAM BICOMP CIMENTO C/POLÍMERO ACRILICO PROJETADA (1,0&lt;ESP&lt;7,0CM)</v>
          </cell>
          <cell r="C3152" t="str">
            <v>M2</v>
          </cell>
          <cell r="D3152">
            <v>1174.46</v>
          </cell>
          <cell r="E3152">
            <v>954.84552845528458</v>
          </cell>
          <cell r="F3152" t="str">
            <v>FDE Jan/26</v>
          </cell>
        </row>
        <row r="3153">
          <cell r="A3153" t="str">
            <v>16.37.007</v>
          </cell>
          <cell r="B3153" t="str">
            <v>REPAROS SUPERF COM ARGAM BICOMP CIMENTO C/POLÍMERO ACRILICO E FIBRA SINT PROJETADA (1,0&lt;ESP&lt;7,0CM)</v>
          </cell>
          <cell r="C3153" t="str">
            <v>M2</v>
          </cell>
          <cell r="D3153">
            <v>1303.4000000000001</v>
          </cell>
          <cell r="E3153">
            <v>1059.6747967479675</v>
          </cell>
          <cell r="F3153" t="str">
            <v>FDE Jan/26</v>
          </cell>
        </row>
        <row r="3154">
          <cell r="A3154" t="str">
            <v>16.37.009</v>
          </cell>
          <cell r="B3154" t="str">
            <v>REPAROS SUPERF ESTUCAM CORRETIVO ARGAM MONOCOMP C/POLÍMEROS ESP&lt;5MM</v>
          </cell>
          <cell r="C3154" t="str">
            <v>M2</v>
          </cell>
          <cell r="D3154">
            <v>65.56</v>
          </cell>
          <cell r="E3154">
            <v>53.300813008130085</v>
          </cell>
          <cell r="F3154" t="str">
            <v>FDE Jan/26</v>
          </cell>
        </row>
        <row r="3155">
          <cell r="A3155" t="str">
            <v>16.37.010</v>
          </cell>
          <cell r="B3155" t="str">
            <v>REPAROS SUPERF ESTUCAM CORRETIVO ARGAM BICOMP CIMENTO C/POLÍMERO ACRILICO ESP&lt;5MM</v>
          </cell>
          <cell r="C3155" t="str">
            <v>M2</v>
          </cell>
          <cell r="D3155">
            <v>104.07</v>
          </cell>
          <cell r="E3155">
            <v>84.609756097560975</v>
          </cell>
          <cell r="F3155" t="str">
            <v>FDE Jan/26</v>
          </cell>
        </row>
        <row r="3156">
          <cell r="A3156" t="str">
            <v>16.37.011</v>
          </cell>
          <cell r="B3156" t="str">
            <v>REPAROS SUPERF ESTUCAM CORRETIVO ARGAM BICOMP CIMENTO C/POLÍMERO ACRILICO E FIBRA SINT ESP&lt;5MM</v>
          </cell>
          <cell r="C3156" t="str">
            <v>M2</v>
          </cell>
          <cell r="D3156">
            <v>113.28</v>
          </cell>
          <cell r="E3156">
            <v>92.097560975609753</v>
          </cell>
          <cell r="F3156" t="str">
            <v>FDE Jan/26</v>
          </cell>
        </row>
        <row r="3157">
          <cell r="A3157" t="str">
            <v>16.38.001</v>
          </cell>
          <cell r="B3157" t="str">
            <v>REPAROS DE JUNTAS C/ARGAM MONOCOMP CIMENTO C/POLÍMEROS</v>
          </cell>
          <cell r="C3157" t="str">
            <v>M2</v>
          </cell>
          <cell r="D3157">
            <v>364.08</v>
          </cell>
          <cell r="E3157">
            <v>296</v>
          </cell>
          <cell r="F3157" t="str">
            <v>FDE Jan/26</v>
          </cell>
        </row>
        <row r="3158">
          <cell r="A3158" t="str">
            <v>16.38.002</v>
          </cell>
          <cell r="B3158" t="str">
            <v>REPAROS DE JUNTAS C/ARGAM BICOMP CIMENTO C/POLÍMERO ACRILICO</v>
          </cell>
          <cell r="C3158" t="str">
            <v>M2</v>
          </cell>
          <cell r="D3158">
            <v>556.6</v>
          </cell>
          <cell r="E3158">
            <v>452.52032520325207</v>
          </cell>
          <cell r="F3158" t="str">
            <v>FDE Jan/26</v>
          </cell>
        </row>
        <row r="3159">
          <cell r="A3159" t="str">
            <v>16.38.003</v>
          </cell>
          <cell r="B3159" t="str">
            <v>REPAROS DE JUNTAS C/ARGAM BICOMP CIMENTO C/ POLÍMERO ACRILICO E FIBRA SINT</v>
          </cell>
          <cell r="C3159" t="str">
            <v>M2</v>
          </cell>
          <cell r="D3159">
            <v>602.65</v>
          </cell>
          <cell r="E3159">
            <v>489.95934959349592</v>
          </cell>
          <cell r="F3159" t="str">
            <v>FDE Jan/26</v>
          </cell>
        </row>
        <row r="3160">
          <cell r="A3160" t="str">
            <v>16.38.005</v>
          </cell>
          <cell r="B3160" t="str">
            <v>REPAROS EM JUNTAS, C/ARGAM BASE EPOXI P/ESP ATE 1,5CM</v>
          </cell>
          <cell r="C3160" t="str">
            <v>M2</v>
          </cell>
          <cell r="D3160">
            <v>1138.5999999999999</v>
          </cell>
          <cell r="E3160">
            <v>925.69105691056905</v>
          </cell>
          <cell r="F3160" t="str">
            <v>FDE Jan/26</v>
          </cell>
        </row>
        <row r="3161">
          <cell r="A3161" t="str">
            <v>16.38.006</v>
          </cell>
          <cell r="B3161" t="str">
            <v>JUNTAS C/ELASTOMEROS POLISSULFETOS OU BOR SILICONE SEC TRANSV 2X2CM</v>
          </cell>
          <cell r="C3161" t="str">
            <v>D3</v>
          </cell>
          <cell r="D3161">
            <v>284.99</v>
          </cell>
          <cell r="E3161">
            <v>231.69918699186994</v>
          </cell>
          <cell r="F3161" t="str">
            <v>FDE Jan/26</v>
          </cell>
        </row>
        <row r="3162">
          <cell r="A3162" t="str">
            <v>16.39.001</v>
          </cell>
          <cell r="B3162" t="str">
            <v>REPAROS PROFUNDOS COM GRAUTE BASE CIMENTO (3,0&lt;ESP&lt;5,0CM)</v>
          </cell>
          <cell r="C3162" t="str">
            <v>M3</v>
          </cell>
          <cell r="D3162">
            <v>5770.06</v>
          </cell>
          <cell r="E3162">
            <v>4691.1056910569114</v>
          </cell>
          <cell r="F3162" t="str">
            <v>FDE Jan/26</v>
          </cell>
        </row>
        <row r="3163">
          <cell r="A3163" t="str">
            <v>16.39.002</v>
          </cell>
          <cell r="B3163" t="str">
            <v>REPAROS PROFUNDOS, MICROCONCRETO COM POLIMEROS (5,0&lt;ESP&lt;30,0CM)</v>
          </cell>
          <cell r="C3163" t="str">
            <v>M3</v>
          </cell>
          <cell r="D3163">
            <v>6125.83</v>
          </cell>
          <cell r="E3163">
            <v>4980.3495934959346</v>
          </cell>
          <cell r="F3163" t="str">
            <v>FDE Jan/26</v>
          </cell>
        </row>
        <row r="3164">
          <cell r="A3164" t="str">
            <v>16.39.003</v>
          </cell>
          <cell r="B3164" t="str">
            <v>REPAROS PROF EXEC C/ARGAM SECA DRY PACK ISENTA RETR(3,0&lt;ESP&lt;10,0CM)</v>
          </cell>
          <cell r="C3164" t="str">
            <v>M3</v>
          </cell>
          <cell r="D3164">
            <v>8272.69</v>
          </cell>
          <cell r="E3164">
            <v>6725.7642276422766</v>
          </cell>
          <cell r="F3164" t="str">
            <v>FDE Jan/26</v>
          </cell>
        </row>
        <row r="3165">
          <cell r="A3165" t="str">
            <v>16.39.004</v>
          </cell>
          <cell r="B3165" t="str">
            <v>FORMAS PARA REPAROS PROFUNDOS (ESP&gt;3,0CM)</v>
          </cell>
          <cell r="C3165" t="str">
            <v>M2</v>
          </cell>
          <cell r="D3165">
            <v>457.88</v>
          </cell>
          <cell r="E3165">
            <v>372.26016260162601</v>
          </cell>
          <cell r="F3165" t="str">
            <v>FDE Jan/26</v>
          </cell>
        </row>
        <row r="3166">
          <cell r="A3166" t="str">
            <v>16.39.005</v>
          </cell>
          <cell r="B3166" t="str">
            <v>APLICACAO DE MEMBRANA DE CURA QUIMICA EM REPAROS ESTRUTURAIS</v>
          </cell>
          <cell r="C3166" t="str">
            <v>M2</v>
          </cell>
          <cell r="D3166">
            <v>13.01</v>
          </cell>
          <cell r="E3166">
            <v>10.577235772357724</v>
          </cell>
          <cell r="F3166" t="str">
            <v>FDE Jan/26</v>
          </cell>
        </row>
        <row r="3167">
          <cell r="A3167" t="str">
            <v>16.40.001</v>
          </cell>
          <cell r="B3167" t="str">
            <v>PROTECAO DE ARMADURAS COM TINTA DE ALTO TEOR DE ZINCO</v>
          </cell>
          <cell r="C3167" t="str">
            <v>M</v>
          </cell>
          <cell r="D3167">
            <v>7.87</v>
          </cell>
          <cell r="E3167">
            <v>6.3983739837398375</v>
          </cell>
          <cell r="F3167" t="str">
            <v>FDE Jan/26</v>
          </cell>
        </row>
        <row r="3168">
          <cell r="A3168" t="str">
            <v>16.40.002</v>
          </cell>
          <cell r="B3168" t="str">
            <v>ARGAMASSA OU CONCRETO DE REPARO COM INIBIDORES DE CORROSAO</v>
          </cell>
          <cell r="C3168" t="str">
            <v>M3</v>
          </cell>
          <cell r="D3168">
            <v>1828.15</v>
          </cell>
          <cell r="E3168">
            <v>1486.3008130081303</v>
          </cell>
          <cell r="F3168" t="str">
            <v>FDE Jan/26</v>
          </cell>
        </row>
        <row r="3169">
          <cell r="A3169" t="str">
            <v>16.41.001</v>
          </cell>
          <cell r="B3169" t="str">
            <v>EMENDA POR TRASPASSE, PARA RECONSTITUICAO DA SECAO DA ARMADURA</v>
          </cell>
          <cell r="C3169" t="str">
            <v>KG</v>
          </cell>
          <cell r="D3169">
            <v>18.5</v>
          </cell>
          <cell r="E3169">
            <v>15.040650406504065</v>
          </cell>
          <cell r="F3169" t="str">
            <v>FDE Jan/26</v>
          </cell>
        </row>
        <row r="3170">
          <cell r="A3170" t="str">
            <v>16.41.002</v>
          </cell>
          <cell r="B3170" t="str">
            <v>EMENDAS POR SOLDA DE TOPO, P/RECONSTITUICAO DA SECAO DA ARMADURA</v>
          </cell>
          <cell r="C3170" t="str">
            <v>UN</v>
          </cell>
          <cell r="D3170">
            <v>23.43</v>
          </cell>
          <cell r="E3170">
            <v>19.048780487804876</v>
          </cell>
          <cell r="F3170" t="str">
            <v>FDE Jan/26</v>
          </cell>
        </row>
        <row r="3171">
          <cell r="A3171" t="str">
            <v>16.42.001</v>
          </cell>
          <cell r="B3171" t="str">
            <v>REPARO ESTRUTURAL POR INJECAO RESINA BASE EPOXI EM FISSURAS 0,3A9,0MM</v>
          </cell>
          <cell r="C3171" t="str">
            <v>M</v>
          </cell>
          <cell r="D3171">
            <v>546.28</v>
          </cell>
          <cell r="E3171">
            <v>444.130081300813</v>
          </cell>
          <cell r="F3171" t="str">
            <v>FDE Jan/26</v>
          </cell>
        </row>
        <row r="3172">
          <cell r="A3172" t="str">
            <v>16.42.002</v>
          </cell>
          <cell r="B3172" t="str">
            <v>REPARO ESTRUTURAL C/APLICACAO DE GRAUTE BASE EPOXI TRINCAS DE 10A40MM</v>
          </cell>
          <cell r="C3172" t="str">
            <v>M</v>
          </cell>
          <cell r="D3172">
            <v>181.58</v>
          </cell>
          <cell r="E3172">
            <v>147.6260162601626</v>
          </cell>
          <cell r="F3172" t="str">
            <v>FDE Jan/26</v>
          </cell>
        </row>
        <row r="3173">
          <cell r="A3173" t="str">
            <v>16.42.003</v>
          </cell>
          <cell r="B3173" t="str">
            <v>REPARO ESTR VIGAS LAJES PILARES C/APLIC GRAUTE BASE EPOXI VAOS 35A70MM</v>
          </cell>
          <cell r="C3173" t="str">
            <v>M</v>
          </cell>
          <cell r="D3173">
            <v>243.82</v>
          </cell>
          <cell r="E3173">
            <v>198.22764227642276</v>
          </cell>
          <cell r="F3173" t="str">
            <v>FDE Jan/26</v>
          </cell>
        </row>
        <row r="3174">
          <cell r="A3174" t="str">
            <v>16.42.004</v>
          </cell>
          <cell r="B3174" t="str">
            <v>TRATAMENTO DE MICRO FISSURAS POR SILICATACAO OU FLUORSILICATACAO</v>
          </cell>
          <cell r="C3174" t="str">
            <v>M2</v>
          </cell>
          <cell r="D3174">
            <v>20.89</v>
          </cell>
          <cell r="E3174">
            <v>16.983739837398375</v>
          </cell>
          <cell r="F3174" t="str">
            <v>FDE Jan/26</v>
          </cell>
        </row>
        <row r="3175">
          <cell r="A3175" t="str">
            <v>16.43.001</v>
          </cell>
          <cell r="B3175" t="str">
            <v>FUROS EM CONCRETO COM D=1" E PROFUNDIDADE 5CM</v>
          </cell>
          <cell r="C3175" t="str">
            <v>UN</v>
          </cell>
          <cell r="D3175">
            <v>14.44</v>
          </cell>
          <cell r="E3175">
            <v>11.739837398373984</v>
          </cell>
          <cell r="F3175" t="str">
            <v>FDE Jan/26</v>
          </cell>
        </row>
        <row r="3176">
          <cell r="A3176" t="str">
            <v>16.43.002</v>
          </cell>
          <cell r="B3176" t="str">
            <v>FUROS EM CONCRETO COM D=1" E PROFUNDIDADE 15CM</v>
          </cell>
          <cell r="C3176" t="str">
            <v>UN</v>
          </cell>
          <cell r="D3176">
            <v>42.37</v>
          </cell>
          <cell r="E3176">
            <v>34.447154471544714</v>
          </cell>
          <cell r="F3176" t="str">
            <v>FDE Jan/26</v>
          </cell>
        </row>
        <row r="3177">
          <cell r="A3177" t="str">
            <v>16.43.003</v>
          </cell>
          <cell r="B3177" t="str">
            <v>FUROS EM CONCRETO COM D=1" E PROFUNDIDADE 30CM</v>
          </cell>
          <cell r="C3177" t="str">
            <v>UN</v>
          </cell>
          <cell r="D3177">
            <v>24.67</v>
          </cell>
          <cell r="E3177">
            <v>20.056910569105693</v>
          </cell>
          <cell r="F3177" t="str">
            <v>FDE Jan/26</v>
          </cell>
        </row>
        <row r="3178">
          <cell r="A3178" t="str">
            <v>16.43.004</v>
          </cell>
          <cell r="B3178" t="str">
            <v>FUROS EM CONCRETO COM D=3/4" E PROFUNDIDADE 5CM</v>
          </cell>
          <cell r="C3178" t="str">
            <v>UN</v>
          </cell>
          <cell r="D3178">
            <v>13.06</v>
          </cell>
          <cell r="E3178">
            <v>10.61788617886179</v>
          </cell>
          <cell r="F3178" t="str">
            <v>FDE Jan/26</v>
          </cell>
        </row>
        <row r="3179">
          <cell r="A3179" t="str">
            <v>16.43.005</v>
          </cell>
          <cell r="B3179" t="str">
            <v>FUROS EM CONCRETO COM D=3/4" E PROFUNDIDADE 15CM</v>
          </cell>
          <cell r="C3179" t="str">
            <v>UN</v>
          </cell>
          <cell r="D3179">
            <v>35.92</v>
          </cell>
          <cell r="E3179">
            <v>29.203252032520329</v>
          </cell>
          <cell r="F3179" t="str">
            <v>FDE Jan/26</v>
          </cell>
        </row>
        <row r="3180">
          <cell r="A3180" t="str">
            <v>16.43.006</v>
          </cell>
          <cell r="B3180" t="str">
            <v>FUROS EM CONCRETO COM D=3/4" E PROFUNDIDADE 30CM</v>
          </cell>
          <cell r="C3180" t="str">
            <v>UN</v>
          </cell>
          <cell r="D3180">
            <v>22.61</v>
          </cell>
          <cell r="E3180">
            <v>18.382113821138212</v>
          </cell>
          <cell r="F3180" t="str">
            <v>FDE Jan/26</v>
          </cell>
        </row>
        <row r="3181">
          <cell r="A3181" t="str">
            <v>16.43.007</v>
          </cell>
          <cell r="B3181" t="str">
            <v>FUROS EM CONCRETO COM D=1/2" E PROFUNDIDADE 5CM</v>
          </cell>
          <cell r="C3181" t="str">
            <v>UN</v>
          </cell>
          <cell r="D3181">
            <v>8.9499999999999993</v>
          </cell>
          <cell r="E3181">
            <v>7.2764227642276422</v>
          </cell>
          <cell r="F3181" t="str">
            <v>FDE Jan/26</v>
          </cell>
        </row>
        <row r="3182">
          <cell r="A3182" t="str">
            <v>16.43.008</v>
          </cell>
          <cell r="B3182" t="str">
            <v>FUROS EM CONCRETO COM D=1/2" E PROFUNDIDADE 15CM</v>
          </cell>
          <cell r="C3182" t="str">
            <v>UN</v>
          </cell>
          <cell r="D3182">
            <v>28.38</v>
          </cell>
          <cell r="E3182">
            <v>23.073170731707318</v>
          </cell>
          <cell r="F3182" t="str">
            <v>FDE Jan/26</v>
          </cell>
        </row>
        <row r="3183">
          <cell r="A3183" t="str">
            <v>16.43.009</v>
          </cell>
          <cell r="B3183" t="str">
            <v>FUROS EM CONCRETO COM D=1/2" E PROFUNDIDADE 30CM</v>
          </cell>
          <cell r="C3183" t="str">
            <v>UN</v>
          </cell>
          <cell r="D3183">
            <v>20.09</v>
          </cell>
          <cell r="E3183">
            <v>16.333333333333332</v>
          </cell>
          <cell r="F3183" t="str">
            <v>FDE Jan/26</v>
          </cell>
        </row>
        <row r="3184">
          <cell r="A3184" t="str">
            <v>16.43.010</v>
          </cell>
          <cell r="B3184" t="str">
            <v>FUROS EM CONCRETO COM D=3/8" E PROFUNDIDADE 5CM</v>
          </cell>
          <cell r="C3184" t="str">
            <v>UN</v>
          </cell>
          <cell r="D3184">
            <v>7.66</v>
          </cell>
          <cell r="E3184">
            <v>6.2276422764227641</v>
          </cell>
          <cell r="F3184" t="str">
            <v>FDE Jan/26</v>
          </cell>
        </row>
        <row r="3185">
          <cell r="A3185" t="str">
            <v>16.43.011</v>
          </cell>
          <cell r="B3185" t="str">
            <v>FUROS EM CONCRETO COM D=3/8" E PROFUNDIDADE 15CM</v>
          </cell>
          <cell r="C3185" t="str">
            <v>UN</v>
          </cell>
          <cell r="D3185">
            <v>24.07</v>
          </cell>
          <cell r="E3185">
            <v>19.569105691056912</v>
          </cell>
          <cell r="F3185" t="str">
            <v>FDE Jan/26</v>
          </cell>
        </row>
        <row r="3186">
          <cell r="A3186" t="str">
            <v>16.43.012</v>
          </cell>
          <cell r="B3186" t="str">
            <v>FUROS EM CONCRETO COM D=3/8" E PROFUNDIDADE 30CM</v>
          </cell>
          <cell r="C3186" t="str">
            <v>UN</v>
          </cell>
          <cell r="D3186">
            <v>22.19</v>
          </cell>
          <cell r="E3186">
            <v>18.040650406504067</v>
          </cell>
          <cell r="F3186" t="str">
            <v>FDE Jan/26</v>
          </cell>
        </row>
        <row r="3187">
          <cell r="A3187" t="str">
            <v>16.43.013</v>
          </cell>
          <cell r="B3187" t="str">
            <v>FURO EM CONCRETO COM D=3/8"</v>
          </cell>
          <cell r="C3187" t="str">
            <v>M</v>
          </cell>
          <cell r="D3187">
            <v>63.98</v>
          </cell>
          <cell r="E3187">
            <v>52.016260162601625</v>
          </cell>
          <cell r="F3187" t="str">
            <v>FDE Jan/26</v>
          </cell>
        </row>
        <row r="3188">
          <cell r="A3188" t="str">
            <v>16.43.014</v>
          </cell>
          <cell r="B3188" t="str">
            <v>FURO EM CONCRETO COM D=1/2"</v>
          </cell>
          <cell r="C3188" t="str">
            <v>M</v>
          </cell>
          <cell r="D3188">
            <v>85.49</v>
          </cell>
          <cell r="E3188">
            <v>69.504065040650403</v>
          </cell>
          <cell r="F3188" t="str">
            <v>FDE Jan/26</v>
          </cell>
        </row>
        <row r="3189">
          <cell r="A3189" t="str">
            <v>16.43.015</v>
          </cell>
          <cell r="B3189" t="str">
            <v>FURO EM CONCRETO COM D=5/8"</v>
          </cell>
          <cell r="C3189" t="str">
            <v>M</v>
          </cell>
          <cell r="D3189">
            <v>113.56</v>
          </cell>
          <cell r="E3189">
            <v>92.325203252032523</v>
          </cell>
          <cell r="F3189" t="str">
            <v>FDE Jan/26</v>
          </cell>
        </row>
        <row r="3190">
          <cell r="A3190" t="str">
            <v>16.43.016</v>
          </cell>
          <cell r="B3190" t="str">
            <v>FURO EM CONCRETO COM D=3/4"</v>
          </cell>
          <cell r="C3190" t="str">
            <v>M</v>
          </cell>
          <cell r="D3190">
            <v>142.59</v>
          </cell>
          <cell r="E3190">
            <v>115.92682926829269</v>
          </cell>
          <cell r="F3190" t="str">
            <v>FDE Jan/26</v>
          </cell>
        </row>
        <row r="3191">
          <cell r="A3191" t="str">
            <v>16.43.017</v>
          </cell>
          <cell r="B3191" t="str">
            <v>FURO EM CONCRETO COM D=1"</v>
          </cell>
          <cell r="C3191" t="str">
            <v>M</v>
          </cell>
          <cell r="D3191">
            <v>181.91</v>
          </cell>
          <cell r="E3191">
            <v>147.89430894308944</v>
          </cell>
          <cell r="F3191" t="str">
            <v>FDE Jan/26</v>
          </cell>
        </row>
        <row r="3192">
          <cell r="A3192" t="str">
            <v>16.43.020</v>
          </cell>
          <cell r="B3192" t="str">
            <v>TAXA DE MOBILIZAÇÃO EQUIP. FUROS EM CONCRETO</v>
          </cell>
          <cell r="C3192" t="str">
            <v>UN</v>
          </cell>
          <cell r="D3192">
            <v>463.23</v>
          </cell>
          <cell r="E3192">
            <v>376.60975609756099</v>
          </cell>
          <cell r="F3192" t="str">
            <v>FDE Jan/26</v>
          </cell>
        </row>
        <row r="3193">
          <cell r="A3193" t="str">
            <v>16.43.099</v>
          </cell>
          <cell r="B3193" t="str">
            <v>SERVIÇOS DE FUROS EM CONCRETO</v>
          </cell>
          <cell r="C3193" t="str">
            <v>MV</v>
          </cell>
          <cell r="D3193">
            <v>710.02</v>
          </cell>
          <cell r="E3193">
            <v>577.2520325203252</v>
          </cell>
          <cell r="F3193" t="str">
            <v>FDE Jan/26</v>
          </cell>
        </row>
        <row r="3194">
          <cell r="A3194" t="str">
            <v>16.44.001</v>
          </cell>
          <cell r="B3194" t="str">
            <v>FORNECIMENTO E COLOCACAO DE CHUMBADORES QUIMICOS D=3/4"</v>
          </cell>
          <cell r="C3194" t="str">
            <v>UN</v>
          </cell>
          <cell r="D3194">
            <v>95.41</v>
          </cell>
          <cell r="E3194">
            <v>77.569105691056905</v>
          </cell>
          <cell r="F3194" t="str">
            <v>FDE Jan/26</v>
          </cell>
        </row>
        <row r="3195">
          <cell r="A3195" t="str">
            <v>16.44.002</v>
          </cell>
          <cell r="B3195" t="str">
            <v>FORNECIMENTO E COLOCACAO DE CHUMBADORES QUIMICOS D=1/2"</v>
          </cell>
          <cell r="C3195" t="str">
            <v>UN</v>
          </cell>
          <cell r="D3195">
            <v>42.68</v>
          </cell>
          <cell r="E3195">
            <v>34.699186991869922</v>
          </cell>
          <cell r="F3195" t="str">
            <v>FDE Jan/26</v>
          </cell>
        </row>
        <row r="3196">
          <cell r="A3196" t="str">
            <v>16.44.003</v>
          </cell>
          <cell r="B3196" t="str">
            <v>FORNECIMENTO E COLOCACAO DE CHUMBADORES QUIMICOS D=3/8"</v>
          </cell>
          <cell r="C3196" t="str">
            <v>UN</v>
          </cell>
          <cell r="D3196">
            <v>26.83</v>
          </cell>
          <cell r="E3196">
            <v>21.8130081300813</v>
          </cell>
          <cell r="F3196" t="str">
            <v>FDE Jan/26</v>
          </cell>
        </row>
        <row r="3197">
          <cell r="A3197" t="str">
            <v>16.44.099</v>
          </cell>
          <cell r="B3197" t="str">
            <v>SERVIÇOS DE FORNECIMENTO E COLOCACAO DE CHUMBADORES QUIMICOS</v>
          </cell>
          <cell r="C3197" t="str">
            <v>MV</v>
          </cell>
          <cell r="D3197">
            <v>710.02</v>
          </cell>
          <cell r="E3197">
            <v>577.2520325203252</v>
          </cell>
          <cell r="F3197" t="str">
            <v>FDE Jan/26</v>
          </cell>
        </row>
        <row r="3198">
          <cell r="A3198" t="str">
            <v>16.45.001</v>
          </cell>
          <cell r="B3198" t="str">
            <v>FORNECIMENTO E COLOCACAO DE CHUMBADORES EXPANSIVEIS D=3/4"</v>
          </cell>
          <cell r="C3198" t="str">
            <v>UN</v>
          </cell>
          <cell r="D3198">
            <v>39.75</v>
          </cell>
          <cell r="E3198">
            <v>32.31707317073171</v>
          </cell>
          <cell r="F3198" t="str">
            <v>FDE Jan/26</v>
          </cell>
        </row>
        <row r="3199">
          <cell r="A3199" t="str">
            <v>16.45.002</v>
          </cell>
          <cell r="B3199" t="str">
            <v>FORNECIMENTO E COLOCACAO DE CHUMBADORES EXPANSIVEIS D=1/2"</v>
          </cell>
          <cell r="C3199" t="str">
            <v>UN</v>
          </cell>
          <cell r="D3199">
            <v>17.11</v>
          </cell>
          <cell r="E3199">
            <v>13.910569105691057</v>
          </cell>
          <cell r="F3199" t="str">
            <v>FDE Jan/26</v>
          </cell>
        </row>
        <row r="3200">
          <cell r="A3200" t="str">
            <v>16.45.003</v>
          </cell>
          <cell r="B3200" t="str">
            <v>FORNECIMENTO E COLOCACAO DE CHUMBADORES EXPANSIVEIS D=3/8"</v>
          </cell>
          <cell r="C3200" t="str">
            <v>UN</v>
          </cell>
          <cell r="D3200">
            <v>9.48</v>
          </cell>
          <cell r="E3200">
            <v>7.7073170731707323</v>
          </cell>
          <cell r="F3200" t="str">
            <v>FDE Jan/26</v>
          </cell>
        </row>
        <row r="3201">
          <cell r="A3201" t="str">
            <v>16.45.010</v>
          </cell>
          <cell r="B3201" t="str">
            <v>PINOS WALSIWA PARA FIXACAO DE ARMADURAS</v>
          </cell>
          <cell r="C3201" t="str">
            <v>UN</v>
          </cell>
          <cell r="D3201">
            <v>21.57</v>
          </cell>
          <cell r="E3201">
            <v>17.536585365853661</v>
          </cell>
          <cell r="F3201" t="str">
            <v>FDE Jan/26</v>
          </cell>
        </row>
        <row r="3202">
          <cell r="A3202" t="str">
            <v>16.46.001</v>
          </cell>
          <cell r="B3202" t="str">
            <v>ANCORAGEM DE BARRAS DE ACO, COM RESINA BASE DE POLIESTER</v>
          </cell>
          <cell r="C3202" t="str">
            <v>D3</v>
          </cell>
          <cell r="D3202">
            <v>125.62</v>
          </cell>
          <cell r="E3202">
            <v>102.13008130081302</v>
          </cell>
          <cell r="F3202" t="str">
            <v>FDE Jan/26</v>
          </cell>
        </row>
        <row r="3203">
          <cell r="A3203" t="str">
            <v>16.46.002</v>
          </cell>
          <cell r="B3203" t="str">
            <v>ANCORAGEM DE BARRAS DE ACO COM RESINA BASE EPOXI</v>
          </cell>
          <cell r="C3203" t="str">
            <v>D3</v>
          </cell>
          <cell r="D3203">
            <v>156.46</v>
          </cell>
          <cell r="E3203">
            <v>127.20325203252034</v>
          </cell>
          <cell r="F3203" t="str">
            <v>FDE Jan/26</v>
          </cell>
        </row>
        <row r="3204">
          <cell r="A3204" t="str">
            <v>16.47.001</v>
          </cell>
          <cell r="B3204" t="str">
            <v>PREPARACAO DE PONTE DE ADERENCIA COM ADESIVO ACRILICO</v>
          </cell>
          <cell r="C3204" t="str">
            <v>M2</v>
          </cell>
          <cell r="D3204">
            <v>23.19</v>
          </cell>
          <cell r="E3204">
            <v>18.853658536585368</v>
          </cell>
          <cell r="F3204" t="str">
            <v>FDE Jan/26</v>
          </cell>
        </row>
        <row r="3205">
          <cell r="A3205" t="str">
            <v>16.47.002</v>
          </cell>
          <cell r="B3205" t="str">
            <v>PREPARACAO DE PONTE DE ADERENCIA COM ADESIVO BASE EPOXI</v>
          </cell>
          <cell r="C3205" t="str">
            <v>M2</v>
          </cell>
          <cell r="D3205">
            <v>124.56</v>
          </cell>
          <cell r="E3205">
            <v>101.26829268292683</v>
          </cell>
          <cell r="F3205" t="str">
            <v>FDE Jan/26</v>
          </cell>
        </row>
        <row r="3206">
          <cell r="A3206" t="str">
            <v>16.48.001</v>
          </cell>
          <cell r="B3206" t="str">
            <v>LIXAMENTO MANUAL</v>
          </cell>
          <cell r="C3206" t="str">
            <v>M2</v>
          </cell>
          <cell r="D3206">
            <v>15.75</v>
          </cell>
          <cell r="E3206">
            <v>12.804878048780488</v>
          </cell>
          <cell r="F3206" t="str">
            <v>FDE Jan/26</v>
          </cell>
        </row>
        <row r="3207">
          <cell r="A3207" t="str">
            <v>16.48.002</v>
          </cell>
          <cell r="B3207" t="str">
            <v>LIXAMENTO GROSSO OU FINO COM LIXADEIRA ELETRICA</v>
          </cell>
          <cell r="C3207" t="str">
            <v>M2</v>
          </cell>
          <cell r="D3207">
            <v>23</v>
          </cell>
          <cell r="E3207">
            <v>18.699186991869919</v>
          </cell>
          <cell r="F3207" t="str">
            <v>FDE Jan/26</v>
          </cell>
        </row>
        <row r="3208">
          <cell r="A3208" t="str">
            <v>16.48.003</v>
          </cell>
          <cell r="B3208" t="str">
            <v>APLICACAO MANUAL DE ESTUQUE E PREPARO DE PASTA</v>
          </cell>
          <cell r="C3208" t="str">
            <v>M2</v>
          </cell>
          <cell r="D3208">
            <v>24.99</v>
          </cell>
          <cell r="E3208">
            <v>20.317073170731707</v>
          </cell>
          <cell r="F3208" t="str">
            <v>FDE Jan/26</v>
          </cell>
        </row>
        <row r="3209">
          <cell r="A3209" t="str">
            <v>16.48.004</v>
          </cell>
          <cell r="B3209" t="str">
            <v>POLIMENTO DO ESTUQUE, LIXAMENTO MANUAL</v>
          </cell>
          <cell r="C3209" t="str">
            <v>M2</v>
          </cell>
          <cell r="D3209">
            <v>8.89</v>
          </cell>
          <cell r="E3209">
            <v>7.227642276422765</v>
          </cell>
          <cell r="F3209" t="str">
            <v>FDE Jan/26</v>
          </cell>
        </row>
        <row r="3210">
          <cell r="A3210" t="str">
            <v>16.48.005</v>
          </cell>
          <cell r="B3210" t="str">
            <v>APLICACAO PINTURA HIDROFUGANTE UMA DEMAO,SILICONE BASE AGUA</v>
          </cell>
          <cell r="C3210" t="str">
            <v>M2</v>
          </cell>
          <cell r="D3210">
            <v>28.16</v>
          </cell>
          <cell r="E3210">
            <v>22.894308943089431</v>
          </cell>
          <cell r="F3210" t="str">
            <v>FDE Jan/26</v>
          </cell>
        </row>
        <row r="3211">
          <cell r="A3211" t="str">
            <v>16.48.006</v>
          </cell>
          <cell r="B3211" t="str">
            <v>APLICACAO PINTURA HIDROFUGANTE EM DUAS DEMAOS,SILICONE BASE SOLVENTE</v>
          </cell>
          <cell r="C3211" t="str">
            <v>M2</v>
          </cell>
          <cell r="D3211">
            <v>81.260000000000005</v>
          </cell>
          <cell r="E3211">
            <v>66.065040650406516</v>
          </cell>
          <cell r="F3211" t="str">
            <v>FDE Jan/26</v>
          </cell>
        </row>
        <row r="3212">
          <cell r="A3212" t="str">
            <v>16.48.007</v>
          </cell>
          <cell r="B3212" t="str">
            <v>APLICAÇAO PINTURA HIDROF. DUAS DEMAOS, SILOXANO OLIGOMERICO BASE
SOLVENTE</v>
          </cell>
          <cell r="C3212" t="str">
            <v>M2</v>
          </cell>
          <cell r="D3212">
            <v>39.36</v>
          </cell>
          <cell r="E3212">
            <v>32</v>
          </cell>
          <cell r="F3212" t="str">
            <v>FDE Jan/26</v>
          </cell>
        </row>
        <row r="3213">
          <cell r="A3213" t="str">
            <v>16.48.008</v>
          </cell>
          <cell r="B3213" t="str">
            <v>APLICAÇAO PINTURA HIDROF. DUAS DEMAOS, SILOXANO POLIMERICO BASE SOLVENTE</v>
          </cell>
          <cell r="C3213" t="str">
            <v>M2</v>
          </cell>
          <cell r="D3213">
            <v>39.68</v>
          </cell>
          <cell r="E3213">
            <v>32.260162601626014</v>
          </cell>
          <cell r="F3213" t="str">
            <v>FDE Jan/26</v>
          </cell>
        </row>
        <row r="3214">
          <cell r="A3214" t="str">
            <v>16.48.009</v>
          </cell>
          <cell r="B3214" t="str">
            <v>APLICACAO PINTURA IMPERM DUAS DEMAOS VERNIZ EPOXI BICOMPONENTE</v>
          </cell>
          <cell r="C3214" t="str">
            <v>M2</v>
          </cell>
          <cell r="D3214">
            <v>56</v>
          </cell>
          <cell r="E3214">
            <v>45.528455284552848</v>
          </cell>
          <cell r="F3214" t="str">
            <v>FDE Jan/26</v>
          </cell>
        </row>
        <row r="3215">
          <cell r="A3215" t="str">
            <v>16.48.010</v>
          </cell>
          <cell r="B3215" t="str">
            <v>APLICACAO PINTURA IMPERM DUAS DEMAOS VERNIZ POLIUR ALIF BICOMPONENTES</v>
          </cell>
          <cell r="C3215" t="str">
            <v>M2</v>
          </cell>
          <cell r="D3215">
            <v>57.12</v>
          </cell>
          <cell r="E3215">
            <v>46.439024390243901</v>
          </cell>
          <cell r="F3215" t="str">
            <v>FDE Jan/26</v>
          </cell>
        </row>
        <row r="3216">
          <cell r="A3216" t="str">
            <v>16.48.011</v>
          </cell>
          <cell r="B3216" t="str">
            <v>APLICACAO PINTURA IMPERM DUAS DEMAOS VERNIZ POLIUR ALIF MONOCOMPONENTE</v>
          </cell>
          <cell r="C3216" t="str">
            <v>M2</v>
          </cell>
          <cell r="D3216">
            <v>49.51</v>
          </cell>
          <cell r="E3216">
            <v>40.252032520325201</v>
          </cell>
          <cell r="F3216" t="str">
            <v>FDE Jan/26</v>
          </cell>
        </row>
        <row r="3217">
          <cell r="A3217" t="str">
            <v>16.48.012</v>
          </cell>
          <cell r="B3217" t="str">
            <v>APLICACAO PINTURA IMPERM DUAS DEMAOS VERNIZ ACRILICO BASE SOLVENTE</v>
          </cell>
          <cell r="C3217" t="str">
            <v>M2</v>
          </cell>
          <cell r="D3217">
            <v>56.65</v>
          </cell>
          <cell r="E3217">
            <v>46.056910569105689</v>
          </cell>
          <cell r="F3217" t="str">
            <v>FDE Jan/26</v>
          </cell>
        </row>
        <row r="3218">
          <cell r="A3218" t="str">
            <v>16.48.013</v>
          </cell>
          <cell r="B3218" t="str">
            <v>APLICACAO PINTURA IMPERM PRIMER DUAS DEMAOS VERNIZ ACRILICO BASE AGUA</v>
          </cell>
          <cell r="C3218" t="str">
            <v>M2</v>
          </cell>
          <cell r="D3218">
            <v>42.49</v>
          </cell>
          <cell r="E3218">
            <v>34.544715447154474</v>
          </cell>
          <cell r="F3218" t="str">
            <v>FDE Jan/26</v>
          </cell>
        </row>
        <row r="3219">
          <cell r="A3219" t="str">
            <v>16.48.014</v>
          </cell>
          <cell r="B3219" t="str">
            <v>APLICACAO PINTURA IMPERM DUAS DEMAOS,BORRACHA CLORADA BASE
SOLVENTE</v>
          </cell>
          <cell r="C3219" t="str">
            <v>M2</v>
          </cell>
          <cell r="D3219">
            <v>85.65</v>
          </cell>
          <cell r="E3219">
            <v>69.634146341463421</v>
          </cell>
          <cell r="F3219" t="str">
            <v>FDE Jan/26</v>
          </cell>
        </row>
        <row r="3220">
          <cell r="A3220" t="str">
            <v>16.48.015</v>
          </cell>
          <cell r="B3220" t="str">
            <v>APLICACAO PINTURA IMPERM DUAS DEMAOS SITEMA DUPLO EPOXI POLIURETANO</v>
          </cell>
          <cell r="C3220" t="str">
            <v>M2</v>
          </cell>
          <cell r="D3220">
            <v>92.86</v>
          </cell>
          <cell r="E3220">
            <v>75.495934959349597</v>
          </cell>
          <cell r="F3220" t="str">
            <v>FDE Jan/26</v>
          </cell>
        </row>
        <row r="3221">
          <cell r="A3221" t="str">
            <v>16.48.016</v>
          </cell>
          <cell r="B3221" t="str">
            <v>APLICACAO PINTURA IMPERM DUAS DEMAOS SISTEMA DUPLO SILANO SILOXANO</v>
          </cell>
          <cell r="C3221" t="str">
            <v>M2</v>
          </cell>
          <cell r="D3221">
            <v>61.06</v>
          </cell>
          <cell r="E3221">
            <v>49.642276422764233</v>
          </cell>
          <cell r="F3221" t="str">
            <v>FDE Jan/26</v>
          </cell>
        </row>
        <row r="3222">
          <cell r="A3222" t="str">
            <v>16.48.031</v>
          </cell>
          <cell r="B3222" t="str">
            <v>PREPARACAO SUPERF C/ JATEAMENTO ABRAS PAD SA 2X1/2" APLIC FUNDO PRIMER</v>
          </cell>
          <cell r="C3222" t="str">
            <v>M2</v>
          </cell>
          <cell r="D3222">
            <v>117.22</v>
          </cell>
          <cell r="E3222">
            <v>95.300813008130078</v>
          </cell>
          <cell r="F3222" t="str">
            <v>FDE Jan/26</v>
          </cell>
        </row>
        <row r="3223">
          <cell r="A3223" t="str">
            <v>16.48.035</v>
          </cell>
          <cell r="B3223" t="str">
            <v>PINTURA INTUMESCENTE P/ REVESTIMENTO CONTRA FOGO EM ESTR METALICA</v>
          </cell>
          <cell r="C3223" t="str">
            <v>M2</v>
          </cell>
          <cell r="D3223">
            <v>172.42</v>
          </cell>
          <cell r="E3223">
            <v>140.17886178861787</v>
          </cell>
          <cell r="F3223" t="str">
            <v>FDE Jan/26</v>
          </cell>
        </row>
        <row r="3224">
          <cell r="A3224" t="str">
            <v>16.48.040</v>
          </cell>
          <cell r="B3224" t="str">
            <v>ARGAMASSA PROJETADA P/ REVESTIMENTO CONTRA FOGO EM ESTR METALICA</v>
          </cell>
          <cell r="C3224" t="str">
            <v>M2</v>
          </cell>
          <cell r="D3224">
            <v>248.42</v>
          </cell>
          <cell r="E3224">
            <v>201.96747967479675</v>
          </cell>
          <cell r="F3224" t="str">
            <v>FDE Jan/26</v>
          </cell>
        </row>
        <row r="3225">
          <cell r="A3225" t="str">
            <v>16.49.001</v>
          </cell>
          <cell r="B3225" t="str">
            <v>APARELHO DE APOIO DE NEOPRENE FRETADO</v>
          </cell>
          <cell r="C3225" t="str">
            <v>D3</v>
          </cell>
          <cell r="D3225">
            <v>238.81</v>
          </cell>
          <cell r="E3225">
            <v>194.15447154471545</v>
          </cell>
          <cell r="F3225" t="str">
            <v>FDE Jan/26</v>
          </cell>
        </row>
        <row r="3226">
          <cell r="A3226" t="str">
            <v>16.50.001</v>
          </cell>
          <cell r="B3226" t="str">
            <v>DEMOLIÇÃO DE TUBO DE F.G. P/ SUST DE TELA ALAMBR INCL BASE FIXAÇÃO</v>
          </cell>
          <cell r="C3226" t="str">
            <v>UN</v>
          </cell>
          <cell r="D3226">
            <v>35.71</v>
          </cell>
          <cell r="E3226">
            <v>29.032520325203254</v>
          </cell>
          <cell r="F3226" t="str">
            <v>FDE Jan/26</v>
          </cell>
        </row>
        <row r="3227">
          <cell r="A3227" t="str">
            <v>16.50.002</v>
          </cell>
          <cell r="B3227" t="str">
            <v>DEMOLIÇÃO DE TELA DE ARAME GALVANIZADO</v>
          </cell>
          <cell r="C3227" t="str">
            <v>M2</v>
          </cell>
          <cell r="D3227">
            <v>3.03</v>
          </cell>
          <cell r="E3227">
            <v>2.4634146341463414</v>
          </cell>
          <cell r="F3227" t="str">
            <v>FDE Jan/26</v>
          </cell>
        </row>
        <row r="3228">
          <cell r="A3228" t="str">
            <v>16.50.010</v>
          </cell>
          <cell r="B3228" t="str">
            <v>DEMOLICAO DE PISO DE CONCRETO SIMPLES CAPEADO</v>
          </cell>
          <cell r="C3228" t="str">
            <v>M3</v>
          </cell>
          <cell r="D3228">
            <v>357.1</v>
          </cell>
          <cell r="E3228">
            <v>290.32520325203257</v>
          </cell>
          <cell r="F3228" t="str">
            <v>FDE Jan/26</v>
          </cell>
        </row>
        <row r="3229">
          <cell r="A3229" t="str">
            <v>16.50.015</v>
          </cell>
          <cell r="B3229" t="str">
            <v>DEMOLICAO DE PISO DE CONCRETO COM RETRO ESCAVADEIRA</v>
          </cell>
          <cell r="C3229" t="str">
            <v>M3</v>
          </cell>
          <cell r="D3229">
            <v>182.37</v>
          </cell>
          <cell r="E3229">
            <v>148.26829268292684</v>
          </cell>
          <cell r="F3229" t="str">
            <v>FDE Jan/26</v>
          </cell>
        </row>
        <row r="3230">
          <cell r="A3230" t="str">
            <v>16.50.099</v>
          </cell>
          <cell r="B3230" t="str">
            <v>DEMOLICOES</v>
          </cell>
          <cell r="C3230" t="str">
            <v>MV</v>
          </cell>
          <cell r="D3230">
            <v>710.02</v>
          </cell>
          <cell r="E3230">
            <v>577.2520325203252</v>
          </cell>
          <cell r="F3230" t="str">
            <v>FDE Jan/26</v>
          </cell>
        </row>
        <row r="3231">
          <cell r="A3231" t="str">
            <v>16.80.002</v>
          </cell>
          <cell r="B3231" t="str">
            <v>TELA DE ARAME GALVANIZADO N.10 MALHA 2"</v>
          </cell>
          <cell r="C3231" t="str">
            <v>M2</v>
          </cell>
          <cell r="D3231">
            <v>125.2</v>
          </cell>
          <cell r="E3231">
            <v>101.78861788617887</v>
          </cell>
          <cell r="F3231" t="str">
            <v>FDE Jan/26</v>
          </cell>
        </row>
        <row r="3232">
          <cell r="A3232" t="str">
            <v>16.80.006</v>
          </cell>
          <cell r="B3232" t="str">
            <v>FERRO TRABALHADO (GRADIL)</v>
          </cell>
          <cell r="C3232" t="str">
            <v>KG</v>
          </cell>
          <cell r="D3232">
            <v>53.72</v>
          </cell>
          <cell r="E3232">
            <v>43.674796747967477</v>
          </cell>
          <cell r="F3232" t="str">
            <v>FDE Jan/26</v>
          </cell>
        </row>
        <row r="3233">
          <cell r="A3233" t="str">
            <v>16.80.007</v>
          </cell>
          <cell r="B3233" t="str">
            <v>PINGADEIRA PARA MUROS DE ALVENARIA</v>
          </cell>
          <cell r="C3233" t="str">
            <v>M</v>
          </cell>
          <cell r="D3233">
            <v>129.37</v>
          </cell>
          <cell r="E3233">
            <v>105.17886178861789</v>
          </cell>
          <cell r="F3233" t="str">
            <v>FDE Jan/26</v>
          </cell>
        </row>
        <row r="3234">
          <cell r="A3234" t="str">
            <v>16.80.008</v>
          </cell>
          <cell r="B3234" t="str">
            <v>QUADRA DE ESPORTES - PISO DE CONCRETO NAO ARMADO</v>
          </cell>
          <cell r="C3234" t="str">
            <v>M2</v>
          </cell>
          <cell r="D3234">
            <v>121.89</v>
          </cell>
          <cell r="E3234">
            <v>99.097560975609753</v>
          </cell>
          <cell r="F3234" t="str">
            <v>FDE Jan/26</v>
          </cell>
        </row>
        <row r="3235">
          <cell r="A3235" t="str">
            <v>16.80.009</v>
          </cell>
          <cell r="B3235" t="str">
            <v>QUADRA DE ESPORTES - PISO DE CONCRETO ARMADO</v>
          </cell>
          <cell r="C3235" t="str">
            <v>M2</v>
          </cell>
          <cell r="D3235">
            <v>140.63</v>
          </cell>
          <cell r="E3235">
            <v>114.33333333333333</v>
          </cell>
          <cell r="F3235" t="str">
            <v>FDE Jan/26</v>
          </cell>
        </row>
        <row r="3236">
          <cell r="A3236" t="str">
            <v>16.80.010</v>
          </cell>
          <cell r="B3236" t="str">
            <v>TELA DE ARAME GALVANIZADO N.12 MALHA 2"</v>
          </cell>
          <cell r="C3236" t="str">
            <v>M2</v>
          </cell>
          <cell r="D3236">
            <v>96.68</v>
          </cell>
          <cell r="E3236">
            <v>78.60162601626017</v>
          </cell>
          <cell r="F3236" t="str">
            <v>FDE Jan/26</v>
          </cell>
        </row>
        <row r="3237">
          <cell r="A3237" t="str">
            <v>16.80.012</v>
          </cell>
          <cell r="B3237" t="str">
            <v>TUBO DE F.G. 2" P/ SUSTENT TELA DE ALAMBRADO EXCL BASE-MONTANTE</v>
          </cell>
          <cell r="C3237" t="str">
            <v>M</v>
          </cell>
          <cell r="D3237">
            <v>118.55</v>
          </cell>
          <cell r="E3237">
            <v>96.382113821138205</v>
          </cell>
          <cell r="F3237" t="str">
            <v>FDE Jan/26</v>
          </cell>
        </row>
        <row r="3238">
          <cell r="A3238" t="str">
            <v>16.80.013</v>
          </cell>
          <cell r="B3238" t="str">
            <v>PISO DE CONCRETO DESEMPENADO C/ REQUADRO 1.80CM E=6CM</v>
          </cell>
          <cell r="C3238" t="str">
            <v>M2</v>
          </cell>
          <cell r="D3238">
            <v>73.25</v>
          </cell>
          <cell r="E3238">
            <v>59.552845528455286</v>
          </cell>
          <cell r="F3238" t="str">
            <v>FDE Jan/26</v>
          </cell>
        </row>
        <row r="3239">
          <cell r="A3239" t="str">
            <v>16.80.014</v>
          </cell>
          <cell r="B3239" t="str">
            <v>LASTRO DE BRITA GRADUADA COMPACTAÇÃO MECÂNICA E=8CM</v>
          </cell>
          <cell r="C3239" t="str">
            <v>M2</v>
          </cell>
          <cell r="D3239">
            <v>25.03</v>
          </cell>
          <cell r="E3239">
            <v>20.349593495934961</v>
          </cell>
          <cell r="F3239" t="str">
            <v>FDE Jan/26</v>
          </cell>
        </row>
        <row r="3240">
          <cell r="A3240" t="str">
            <v>16.80.015</v>
          </cell>
          <cell r="B3240" t="str">
            <v>ISOLAMENTO COM LONA PRETA</v>
          </cell>
          <cell r="C3240" t="str">
            <v>M2</v>
          </cell>
          <cell r="D3240">
            <v>3.71</v>
          </cell>
          <cell r="E3240">
            <v>3.0162601626016259</v>
          </cell>
          <cell r="F3240" t="str">
            <v>FDE Jan/26</v>
          </cell>
        </row>
        <row r="3241">
          <cell r="A3241" t="str">
            <v>16.80.016</v>
          </cell>
          <cell r="B3241" t="str">
            <v>TELA Q-92 PARA PISO DE CONCRETO</v>
          </cell>
          <cell r="C3241" t="str">
            <v>M2</v>
          </cell>
          <cell r="D3241">
            <v>16.3</v>
          </cell>
          <cell r="E3241">
            <v>13.252032520325203</v>
          </cell>
          <cell r="F3241" t="str">
            <v>FDE Jan/26</v>
          </cell>
        </row>
        <row r="3242">
          <cell r="A3242" t="str">
            <v>16.80.017</v>
          </cell>
          <cell r="B3242" t="str">
            <v>TELA Q-138 E ESPAÇADOR TRELIÇADO P/PISO DE CONCRETO</v>
          </cell>
          <cell r="C3242" t="str">
            <v>M2</v>
          </cell>
          <cell r="D3242">
            <v>31.6</v>
          </cell>
          <cell r="E3242">
            <v>25.691056910569106</v>
          </cell>
          <cell r="F3242" t="str">
            <v>FDE Jan/26</v>
          </cell>
        </row>
        <row r="3243">
          <cell r="A3243" t="str">
            <v>16.80.018</v>
          </cell>
          <cell r="B3243" t="str">
            <v>PISO DE CONCRETO FCK=25MPA E=5CM</v>
          </cell>
          <cell r="C3243" t="str">
            <v>M2</v>
          </cell>
          <cell r="D3243">
            <v>39.479999999999997</v>
          </cell>
          <cell r="E3243">
            <v>32.097560975609753</v>
          </cell>
          <cell r="F3243" t="str">
            <v>FDE Jan/26</v>
          </cell>
        </row>
        <row r="3244">
          <cell r="A3244" t="str">
            <v>16.80.019</v>
          </cell>
          <cell r="B3244" t="str">
            <v>PISO DE CONCRETO FCK=25MPA E=8CM DESEMPENAMENTO MECÂNICO</v>
          </cell>
          <cell r="C3244" t="str">
            <v>M2</v>
          </cell>
          <cell r="D3244">
            <v>115.76</v>
          </cell>
          <cell r="E3244">
            <v>94.113821138211392</v>
          </cell>
          <cell r="F3244" t="str">
            <v>FDE Jan/26</v>
          </cell>
        </row>
        <row r="3245">
          <cell r="A3245" t="str">
            <v>16.80.022</v>
          </cell>
          <cell r="B3245" t="str">
            <v>CESTO PARA TABELA DE BASQUETE</v>
          </cell>
          <cell r="C3245" t="str">
            <v>UN</v>
          </cell>
          <cell r="D3245">
            <v>362.13</v>
          </cell>
          <cell r="E3245">
            <v>294.41463414634148</v>
          </cell>
          <cell r="F3245" t="str">
            <v>FDE Jan/26</v>
          </cell>
        </row>
        <row r="3246">
          <cell r="A3246" t="str">
            <v>16.80.023</v>
          </cell>
          <cell r="B3246" t="str">
            <v>PISO DE CONCRETO COM FIBRA FCK=25MPA E=8CM DESEMPENAMENTO MECÂNICO</v>
          </cell>
          <cell r="C3246" t="str">
            <v>M2</v>
          </cell>
          <cell r="D3246">
            <v>118.82</v>
          </cell>
          <cell r="E3246">
            <v>96.601626016260155</v>
          </cell>
          <cell r="F3246" t="str">
            <v>FDE Jan/26</v>
          </cell>
        </row>
        <row r="3247">
          <cell r="A3247" t="str">
            <v>16.80.024</v>
          </cell>
          <cell r="B3247" t="str">
            <v>TABELA DE BASQUETE COM ARO E CESTO</v>
          </cell>
          <cell r="C3247" t="str">
            <v>UN</v>
          </cell>
          <cell r="D3247">
            <v>1523.7</v>
          </cell>
          <cell r="E3247">
            <v>1238.780487804878</v>
          </cell>
          <cell r="F3247" t="str">
            <v>FDE Jan/26</v>
          </cell>
        </row>
        <row r="3248">
          <cell r="A3248" t="str">
            <v>16.80.025</v>
          </cell>
          <cell r="B3248" t="str">
            <v>TUBO DE F.G. 1 1/4" P/ SUSTENT.TELA DE ALAMBRADO EXCL BASE-TRAVAMENTO</v>
          </cell>
          <cell r="C3248" t="str">
            <v>M</v>
          </cell>
          <cell r="D3248">
            <v>81.11</v>
          </cell>
          <cell r="E3248">
            <v>65.943089430894304</v>
          </cell>
          <cell r="F3248" t="str">
            <v>FDE Jan/26</v>
          </cell>
        </row>
        <row r="3249">
          <cell r="A3249" t="str">
            <v>16.80.026</v>
          </cell>
          <cell r="B3249" t="str">
            <v>TRELIÇA METÁLICA GALV. A FOGO P/TABELA DE BASQUETE MOD.QE-37 A QE-40</v>
          </cell>
          <cell r="C3249" t="str">
            <v>M</v>
          </cell>
          <cell r="D3249">
            <v>1101.28</v>
          </cell>
          <cell r="E3249">
            <v>895.34959349593498</v>
          </cell>
          <cell r="F3249" t="str">
            <v>FDE Jan/26</v>
          </cell>
        </row>
        <row r="3250">
          <cell r="A3250" t="str">
            <v>16.80.027</v>
          </cell>
          <cell r="B3250" t="str">
            <v>ARMAÇAO TELA  DE POLIESTER REFORÇADA COM FIBRA DE VIDRO (PRFV ) MALHA QUADRADA 15CM X 15CM DENSIDADE 0,38KG/M2  INCLUSIVE ESPAÇADOR E AMARRAÇAO  PARA PISO DE CONCRETO</v>
          </cell>
          <cell r="C3250" t="str">
            <v>M2</v>
          </cell>
          <cell r="D3250">
            <v>19.12</v>
          </cell>
          <cell r="E3250">
            <v>15.544715447154472</v>
          </cell>
          <cell r="F3250" t="str">
            <v>FDE Jan/26</v>
          </cell>
        </row>
        <row r="3251">
          <cell r="A3251" t="str">
            <v>16.80.029</v>
          </cell>
          <cell r="B3251" t="str">
            <v>ARMAÇAO TELA  DE POLIESTER REFORÇADA COM FIBRA DE VIDRO (PRFV ) MALHA QUADRADA 10CM X 10CM DENSIDADE 0,37 KG/M2  INCLUSIVE ESPAÇADOR E AMARRAÇAO</v>
          </cell>
          <cell r="C3251" t="str">
            <v>M2</v>
          </cell>
          <cell r="D3251">
            <v>25.23</v>
          </cell>
          <cell r="E3251">
            <v>20.512195121951219</v>
          </cell>
          <cell r="F3251" t="str">
            <v>FDE Jan/26</v>
          </cell>
        </row>
        <row r="3252">
          <cell r="A3252" t="str">
            <v>16.80.031</v>
          </cell>
          <cell r="B3252" t="str">
            <v>CONCRETO ESTRUTURAL Fck 20Mpa PREPARADO NO LOCAL, LANÇADO E ADENSADO</v>
          </cell>
          <cell r="C3252" t="str">
            <v>M3</v>
          </cell>
          <cell r="D3252">
            <v>878.09</v>
          </cell>
          <cell r="E3252">
            <v>713.89430894308941</v>
          </cell>
          <cell r="F3252" t="str">
            <v>FDE Jan/26</v>
          </cell>
        </row>
        <row r="3253">
          <cell r="A3253" t="str">
            <v>16.80.032</v>
          </cell>
          <cell r="B3253" t="str">
            <v>ARMAÇAO TELA  DE POLIESTER REFORÇADA COM FIBRA DE VIDRO (PRFV ) MALHA QUADRADA 10CM X 10CM DENSIDADE 0,58KG/M2  INCLUSIVE ESPAÇADOR E AMARRAÇAO  PARA PISO DE CONCRETO</v>
          </cell>
          <cell r="C3253" t="str">
            <v>M2</v>
          </cell>
          <cell r="D3253">
            <v>36.58</v>
          </cell>
          <cell r="E3253">
            <v>29.739837398373982</v>
          </cell>
          <cell r="F3253" t="str">
            <v>FDE Jan/26</v>
          </cell>
        </row>
        <row r="3254">
          <cell r="A3254" t="str">
            <v>16.80.035</v>
          </cell>
          <cell r="B3254" t="str">
            <v>ARMAÇAO TELA  DE POLIESTER REFORÇADA COM FIBRA DE VIDRO (PRFV ) MALHA QUADRADA 10CM X 10CM DENSIDADE 2,05KG/M2  INCLUSIVE ESPAÇADOR E AMARRAÇAO  PARA PISO DE CONCRETO</v>
          </cell>
          <cell r="C3254" t="str">
            <v>M2</v>
          </cell>
          <cell r="D3254">
            <v>60.14</v>
          </cell>
          <cell r="E3254">
            <v>48.894308943089435</v>
          </cell>
          <cell r="F3254" t="str">
            <v>FDE Jan/26</v>
          </cell>
        </row>
        <row r="3255">
          <cell r="A3255" t="str">
            <v>16.80.070</v>
          </cell>
          <cell r="B3255" t="str">
            <v>SUMIDOURO - COROAMENTO, INCLUSIVE ESCAVACAO</v>
          </cell>
          <cell r="C3255" t="str">
            <v>M</v>
          </cell>
          <cell r="D3255">
            <v>2647.27</v>
          </cell>
          <cell r="E3255">
            <v>2152.2520325203254</v>
          </cell>
          <cell r="F3255" t="str">
            <v>FDE Jan/26</v>
          </cell>
        </row>
        <row r="3256">
          <cell r="A3256" t="str">
            <v>16.80.071</v>
          </cell>
          <cell r="B3256" t="str">
            <v>SUMIDOURO - ESCAVACAO</v>
          </cell>
          <cell r="C3256" t="str">
            <v>M</v>
          </cell>
          <cell r="D3256">
            <v>546.65</v>
          </cell>
          <cell r="E3256">
            <v>444.4308943089431</v>
          </cell>
          <cell r="F3256" t="str">
            <v>FDE Jan/26</v>
          </cell>
        </row>
        <row r="3257">
          <cell r="A3257" t="str">
            <v>16.80.072</v>
          </cell>
          <cell r="B3257" t="str">
            <v>SUMIDOURO - BRITA</v>
          </cell>
          <cell r="C3257" t="str">
            <v>M3</v>
          </cell>
          <cell r="D3257">
            <v>259.27999999999997</v>
          </cell>
          <cell r="E3257">
            <v>210.79674796747966</v>
          </cell>
          <cell r="F3257" t="str">
            <v>FDE Jan/26</v>
          </cell>
        </row>
        <row r="3258">
          <cell r="A3258" t="str">
            <v>16.80.084</v>
          </cell>
          <cell r="B3258" t="str">
            <v>DUTO COLETOR DE ENTULHO - LOCAÇÃO MENSAL</v>
          </cell>
          <cell r="C3258" t="str">
            <v>M</v>
          </cell>
          <cell r="D3258">
            <v>124.07</v>
          </cell>
          <cell r="E3258">
            <v>100.86991869918698</v>
          </cell>
          <cell r="F3258" t="str">
            <v>FDE Jan/26</v>
          </cell>
        </row>
        <row r="3259">
          <cell r="A3259" t="str">
            <v>16.80.086</v>
          </cell>
          <cell r="B3259" t="str">
            <v>LIMPEZA DE APARELHOS SANITARIOS</v>
          </cell>
          <cell r="C3259" t="str">
            <v>UN</v>
          </cell>
          <cell r="D3259">
            <v>21.97</v>
          </cell>
          <cell r="E3259">
            <v>17.861788617886177</v>
          </cell>
          <cell r="F3259" t="str">
            <v>FDE Jan/26</v>
          </cell>
        </row>
        <row r="3260">
          <cell r="A3260" t="str">
            <v>16.80.087</v>
          </cell>
          <cell r="B3260" t="str">
            <v>LIMPEZA DE REVESTIMENTOS HIDRAULICOS</v>
          </cell>
          <cell r="C3260" t="str">
            <v>M2</v>
          </cell>
          <cell r="D3260">
            <v>16.48</v>
          </cell>
          <cell r="E3260">
            <v>13.398373983739837</v>
          </cell>
          <cell r="F3260" t="str">
            <v>FDE Jan/26</v>
          </cell>
        </row>
        <row r="3261">
          <cell r="A3261" t="str">
            <v>16.80.088</v>
          </cell>
          <cell r="B3261" t="str">
            <v>LIMPEZA DE VIDROS</v>
          </cell>
          <cell r="C3261" t="str">
            <v>M2</v>
          </cell>
          <cell r="D3261">
            <v>20.6</v>
          </cell>
          <cell r="E3261">
            <v>16.747967479674799</v>
          </cell>
          <cell r="F3261" t="str">
            <v>FDE Jan/26</v>
          </cell>
        </row>
        <row r="3262">
          <cell r="A3262" t="str">
            <v>16.80.089</v>
          </cell>
          <cell r="B3262" t="str">
            <v>LIMPEZA DE CAIXA D'AGUA ATE 1000 LITROS</v>
          </cell>
          <cell r="C3262" t="str">
            <v>UN</v>
          </cell>
          <cell r="D3262">
            <v>82.4</v>
          </cell>
          <cell r="E3262">
            <v>66.991869918699194</v>
          </cell>
          <cell r="F3262" t="str">
            <v>FDE Jan/26</v>
          </cell>
        </row>
        <row r="3263">
          <cell r="A3263" t="str">
            <v>16.80.090</v>
          </cell>
          <cell r="B3263" t="str">
            <v>LIMPEZA DE CAIXAS D'AGUA ATE 10.000 LITROS</v>
          </cell>
          <cell r="C3263" t="str">
            <v>UN</v>
          </cell>
          <cell r="D3263">
            <v>219.75</v>
          </cell>
          <cell r="E3263">
            <v>178.65853658536585</v>
          </cell>
          <cell r="F3263" t="str">
            <v>FDE Jan/26</v>
          </cell>
        </row>
        <row r="3264">
          <cell r="A3264" t="str">
            <v>16.80.091</v>
          </cell>
          <cell r="B3264" t="str">
            <v>LIMPEZA DE CAIXAS D'AGUA ACIMA DE 10.000 LITROS</v>
          </cell>
          <cell r="C3264" t="str">
            <v>UN</v>
          </cell>
          <cell r="D3264">
            <v>494.45</v>
          </cell>
          <cell r="E3264">
            <v>401.99186991869919</v>
          </cell>
          <cell r="F3264" t="str">
            <v>FDE Jan/26</v>
          </cell>
        </row>
        <row r="3265">
          <cell r="A3265" t="str">
            <v>16.80.092</v>
          </cell>
          <cell r="B3265" t="str">
            <v>LIMPEZA DE CAIXILHOS METALICOS</v>
          </cell>
          <cell r="C3265" t="str">
            <v>M2</v>
          </cell>
          <cell r="D3265">
            <v>41.2</v>
          </cell>
          <cell r="E3265">
            <v>33.495934959349597</v>
          </cell>
          <cell r="F3265" t="str">
            <v>FDE Jan/26</v>
          </cell>
        </row>
        <row r="3266">
          <cell r="A3266" t="str">
            <v>16.80.093</v>
          </cell>
          <cell r="B3266" t="str">
            <v>LIMPEZA DE CAIXA DE INSPECAO</v>
          </cell>
          <cell r="C3266" t="str">
            <v>UN</v>
          </cell>
          <cell r="D3266">
            <v>8.24</v>
          </cell>
          <cell r="E3266">
            <v>6.6991869918699187</v>
          </cell>
          <cell r="F3266" t="str">
            <v>FDE Jan/26</v>
          </cell>
        </row>
        <row r="3267">
          <cell r="A3267" t="str">
            <v>16.80.094</v>
          </cell>
          <cell r="B3267" t="str">
            <v>LIMPEZA DE FOSSA SEPTICA</v>
          </cell>
          <cell r="C3267" t="str">
            <v>M3</v>
          </cell>
          <cell r="D3267">
            <v>244.19</v>
          </cell>
          <cell r="E3267">
            <v>198.52845528455285</v>
          </cell>
          <cell r="F3267" t="str">
            <v>FDE Jan/26</v>
          </cell>
        </row>
        <row r="3268">
          <cell r="A3268" t="str">
            <v>16.80.095</v>
          </cell>
          <cell r="B3268" t="str">
            <v>LIMPEZA DE SUMIDOURO POR VIAGEM DE 7 M3</v>
          </cell>
          <cell r="C3268" t="str">
            <v>VG</v>
          </cell>
          <cell r="D3268">
            <v>1791.88</v>
          </cell>
          <cell r="E3268">
            <v>1456.8130081300815</v>
          </cell>
          <cell r="F3268" t="str">
            <v>FDE Jan/26</v>
          </cell>
        </row>
        <row r="3269">
          <cell r="A3269" t="str">
            <v>16.80.097</v>
          </cell>
          <cell r="B3269" t="str">
            <v>CAÇAMBA DE 4M3 PARA RETIRADA DE ENTULHO</v>
          </cell>
          <cell r="C3269" t="str">
            <v>UN</v>
          </cell>
          <cell r="D3269">
            <v>932.84</v>
          </cell>
          <cell r="E3269">
            <v>758.40650406504074</v>
          </cell>
          <cell r="F3269" t="str">
            <v>FDE Jan/26</v>
          </cell>
        </row>
        <row r="3270">
          <cell r="A3270" t="str">
            <v>16.80.098</v>
          </cell>
          <cell r="B3270" t="str">
            <v>RETIRADA DE ENTULHO</v>
          </cell>
          <cell r="C3270" t="str">
            <v>M3</v>
          </cell>
          <cell r="D3270">
            <v>116.48</v>
          </cell>
          <cell r="E3270">
            <v>94.699186991869922</v>
          </cell>
          <cell r="F3270" t="str">
            <v>FDE Jan/26</v>
          </cell>
        </row>
        <row r="3271">
          <cell r="A3271" t="str">
            <v>16.80.099</v>
          </cell>
          <cell r="B3271" t="str">
            <v>SERVICOS COMPLEMENTARES - CONSERVACAO</v>
          </cell>
          <cell r="C3271" t="str">
            <v>MV</v>
          </cell>
          <cell r="D3271">
            <v>710.02</v>
          </cell>
          <cell r="E3271">
            <v>577.2520325203252</v>
          </cell>
          <cell r="F3271" t="str">
            <v>FDE Jan/26</v>
          </cell>
        </row>
        <row r="3272">
          <cell r="A3272" t="str">
            <v>16.80.100</v>
          </cell>
          <cell r="B3272" t="str">
            <v>REMOÇÃO DE RESÍDUOS ( PODA / ENTULHO) PARA ÁREA DE TRANSBORDO E TRIAGEM (ATT)</v>
          </cell>
          <cell r="C3272" t="str">
            <v>M3</v>
          </cell>
          <cell r="D3272">
            <v>279.99</v>
          </cell>
          <cell r="E3272">
            <v>227.63414634146343</v>
          </cell>
          <cell r="F3272" t="str">
            <v>FDE Jan/26</v>
          </cell>
        </row>
        <row r="3273">
          <cell r="A3273" t="str">
            <v>16.80.104</v>
          </cell>
          <cell r="B3273" t="str">
            <v>TRANSPORTE POR CAMINHÃO PARA ÁREA DE TRANSBORDO DE RESÍDUOS DE OBRA</v>
          </cell>
          <cell r="C3273" t="str">
            <v>KM</v>
          </cell>
          <cell r="D3273">
            <v>3.46</v>
          </cell>
          <cell r="E3273">
            <v>2.8130081300813008</v>
          </cell>
          <cell r="F3273" t="str">
            <v>FDE Jan/26</v>
          </cell>
        </row>
        <row r="3274">
          <cell r="A3274" t="str">
            <v>16.80.110</v>
          </cell>
          <cell r="B3274" t="str">
            <v>LIMPEZA DE PISO CERAMICO / PORCELANATO COM VASSOURA A SECO.</v>
          </cell>
          <cell r="C3274" t="str">
            <v>M2</v>
          </cell>
          <cell r="D3274">
            <v>1.37</v>
          </cell>
          <cell r="E3274">
            <v>1.1138211382113823</v>
          </cell>
          <cell r="F3274" t="str">
            <v>FDE Jan/26</v>
          </cell>
        </row>
        <row r="3275">
          <cell r="A3275" t="str">
            <v>16.80.111</v>
          </cell>
          <cell r="B3275" t="str">
            <v>LIMPEZA DE PISO CERAMICO / PORCELANATO COM PANO UMIDO.</v>
          </cell>
          <cell r="C3275" t="str">
            <v>M2</v>
          </cell>
          <cell r="D3275">
            <v>2.74</v>
          </cell>
          <cell r="E3275">
            <v>2.2276422764227646</v>
          </cell>
          <cell r="F3275" t="str">
            <v>FDE Jan/26</v>
          </cell>
        </row>
        <row r="3276">
          <cell r="A3276" t="str">
            <v>16.80.112</v>
          </cell>
          <cell r="B3276" t="str">
            <v>LIMPEZA DE PISO CERAMICO /  PORCELANATO COM DETERGENTE NEUTRO E ESCOVAÇAO MANUAL.</v>
          </cell>
          <cell r="C3276" t="str">
            <v>M2</v>
          </cell>
          <cell r="D3276">
            <v>5.58</v>
          </cell>
          <cell r="E3276">
            <v>4.536585365853659</v>
          </cell>
          <cell r="F3276" t="str">
            <v>FDE Jan/26</v>
          </cell>
        </row>
        <row r="3277">
          <cell r="A3277" t="str">
            <v>16.80.113</v>
          </cell>
          <cell r="B3277" t="str">
            <v>LIMPEZA DE PISO CERAMICO / PEDRAS RUSTICAS COM ACIDO MURIATICO.</v>
          </cell>
          <cell r="C3277" t="str">
            <v>M2</v>
          </cell>
          <cell r="D3277">
            <v>11.24</v>
          </cell>
          <cell r="E3277">
            <v>9.1382113821138216</v>
          </cell>
          <cell r="F3277" t="str">
            <v>FDE Jan/26</v>
          </cell>
        </row>
        <row r="3278">
          <cell r="A3278" t="str">
            <v>16.80.114</v>
          </cell>
          <cell r="B3278" t="str">
            <v>LIMPEZA DE REVESTIMENTO CERAMICO EM PAREDE COM PANO UMIDO</v>
          </cell>
          <cell r="C3278" t="str">
            <v>M2</v>
          </cell>
          <cell r="D3278">
            <v>3.29</v>
          </cell>
          <cell r="E3278">
            <v>2.6747967479674797</v>
          </cell>
          <cell r="F3278" t="str">
            <v>FDE Jan/26</v>
          </cell>
        </row>
        <row r="3279">
          <cell r="A3279" t="str">
            <v>16.80.115</v>
          </cell>
          <cell r="B3279" t="str">
            <v>LIMPEZA DE REVESTIMENTO CERAMICO EM PAREDE COM DETERGENTE NEUTRO E ESCOVAÇAO MANUAL.</v>
          </cell>
          <cell r="C3279" t="str">
            <v>M2</v>
          </cell>
          <cell r="D3279">
            <v>2.84</v>
          </cell>
          <cell r="E3279">
            <v>2.3089430894308944</v>
          </cell>
          <cell r="F3279" t="str">
            <v>FDE Jan/26</v>
          </cell>
        </row>
        <row r="3280">
          <cell r="A3280" t="str">
            <v>16.80.116</v>
          </cell>
          <cell r="B3280" t="str">
            <v>LIMPEZA DE REVESTIMENTO CERAMICO EM PAREDE COM ACIDO MURIATICO.</v>
          </cell>
          <cell r="C3280" t="str">
            <v>M2</v>
          </cell>
          <cell r="D3280">
            <v>7.12</v>
          </cell>
          <cell r="E3280">
            <v>5.7886178861788622</v>
          </cell>
          <cell r="F3280" t="str">
            <v>FDE Jan/26</v>
          </cell>
        </row>
        <row r="3281">
          <cell r="A3281" t="str">
            <v>16.80.117</v>
          </cell>
          <cell r="B3281" t="str">
            <v>LIMPEZA DE PISO DE LADRILHO HIDRAULICO COM PANO UMIDO.</v>
          </cell>
          <cell r="C3281" t="str">
            <v>M2</v>
          </cell>
          <cell r="D3281">
            <v>2.74</v>
          </cell>
          <cell r="E3281">
            <v>2.2276422764227646</v>
          </cell>
          <cell r="F3281" t="str">
            <v>FDE Jan/26</v>
          </cell>
        </row>
        <row r="3282">
          <cell r="A3282" t="str">
            <v>16.80.118</v>
          </cell>
          <cell r="B3282" t="str">
            <v>LIMPEZA DE PISO DE MARMORE / GRANITO COM  DETERGENTE NEUTRO E
ESCOVAÇAO MANUAL.</v>
          </cell>
          <cell r="C3282" t="str">
            <v>M2</v>
          </cell>
          <cell r="D3282">
            <v>5.58</v>
          </cell>
          <cell r="E3282">
            <v>4.536585365853659</v>
          </cell>
          <cell r="F3282" t="str">
            <v>FDE Jan/26</v>
          </cell>
        </row>
        <row r="3283">
          <cell r="A3283" t="str">
            <v>16.80.119</v>
          </cell>
          <cell r="B3283" t="str">
            <v>LIMPEZA DE CONTRAPISO COM VASSOURA A SECO.</v>
          </cell>
          <cell r="C3283" t="str">
            <v>M2</v>
          </cell>
          <cell r="D3283">
            <v>6.86</v>
          </cell>
          <cell r="E3283">
            <v>5.5772357723577235</v>
          </cell>
          <cell r="F3283" t="str">
            <v>FDE Jan/26</v>
          </cell>
        </row>
        <row r="3284">
          <cell r="A3284" t="str">
            <v>16.80.120</v>
          </cell>
          <cell r="B3284" t="str">
            <v>LIMPEZA DE LADRILHO HIDRAULICO EM PAREDE COM PANO UMIDO.</v>
          </cell>
          <cell r="C3284" t="str">
            <v>M2</v>
          </cell>
          <cell r="D3284">
            <v>2.19</v>
          </cell>
          <cell r="E3284">
            <v>1.7804878048780488</v>
          </cell>
          <cell r="F3284" t="str">
            <v>FDE Jan/26</v>
          </cell>
        </row>
        <row r="3285">
          <cell r="A3285" t="str">
            <v>16.80.121</v>
          </cell>
          <cell r="B3285" t="str">
            <v>LIMPEZA DE MARMORE / GRANITO EM PAREDE COM DETERGENTE NEUTRO E ESCOVAÇAO MANUAL.</v>
          </cell>
          <cell r="C3285" t="str">
            <v>M2</v>
          </cell>
          <cell r="D3285">
            <v>2.84</v>
          </cell>
          <cell r="E3285">
            <v>2.3089430894308944</v>
          </cell>
          <cell r="F3285" t="str">
            <v>FDE Jan/26</v>
          </cell>
        </row>
        <row r="3286">
          <cell r="A3286" t="str">
            <v>16.80.122</v>
          </cell>
          <cell r="B3286" t="str">
            <v>LIMPEZA DE SUPERFICIE DE PISO COM JATO  AGUA FRIA DE ALTA PRESSAO.</v>
          </cell>
          <cell r="C3286" t="str">
            <v>M2</v>
          </cell>
          <cell r="D3286">
            <v>4.97</v>
          </cell>
          <cell r="E3286">
            <v>4.0406504065040645</v>
          </cell>
          <cell r="F3286" t="str">
            <v>FDE Jan/26</v>
          </cell>
        </row>
        <row r="3287">
          <cell r="A3287" t="str">
            <v>16.80.123</v>
          </cell>
          <cell r="B3287" t="str">
            <v>LIMPEZA DE PIA INOX COM BANCADA DE PEDRA MARMORE / GRANITO INCLUSIVE METAIS .</v>
          </cell>
          <cell r="C3287" t="str">
            <v>M2</v>
          </cell>
          <cell r="D3287">
            <v>9.67</v>
          </cell>
          <cell r="E3287">
            <v>7.8617886178861793</v>
          </cell>
          <cell r="F3287" t="str">
            <v>FDE Jan/26</v>
          </cell>
        </row>
        <row r="3288">
          <cell r="A3288" t="str">
            <v>16.80.124</v>
          </cell>
          <cell r="B3288" t="str">
            <v>LIMPEZA DE TANQUE / LAVATORIO DE LOUÇA ISOLADO  INCLUSIVE METAIS</v>
          </cell>
          <cell r="C3288" t="str">
            <v>UN</v>
          </cell>
          <cell r="D3288">
            <v>10.42</v>
          </cell>
          <cell r="E3288">
            <v>8.4715447154471537</v>
          </cell>
          <cell r="F3288" t="str">
            <v>FDE Jan/26</v>
          </cell>
        </row>
        <row r="3289">
          <cell r="A3289" t="str">
            <v>16.80.125</v>
          </cell>
          <cell r="B3289" t="str">
            <v>LIMPEZA DE LAVATORIO DE LOUÇA COM BANCADA DE PEDRA MARMORE / GRANITO INCLUSIVE METAIS</v>
          </cell>
          <cell r="C3289" t="str">
            <v>M2</v>
          </cell>
          <cell r="D3289">
            <v>9.67</v>
          </cell>
          <cell r="E3289">
            <v>7.8617886178861793</v>
          </cell>
          <cell r="F3289" t="str">
            <v>FDE Jan/26</v>
          </cell>
        </row>
      </sheetData>
      <sheetData sheetId="4">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201</v>
          </cell>
        </row>
        <row r="6">
          <cell r="E6" t="str">
            <v>Data Base:</v>
          </cell>
          <cell r="F6" t="str">
            <v>FEV/26</v>
          </cell>
        </row>
        <row r="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row>
        <row r="9">
          <cell r="A9" t="str">
            <v>01</v>
          </cell>
          <cell r="B9" t="str">
            <v>SERVICO TECNICO ESPECIALIZADO</v>
          </cell>
        </row>
        <row r="10">
          <cell r="A10" t="str">
            <v>01.02</v>
          </cell>
          <cell r="B10" t="str">
            <v>Parecer técnico</v>
          </cell>
        </row>
        <row r="11">
          <cell r="A11" t="str">
            <v>01.02.071</v>
          </cell>
          <cell r="B11" t="str">
            <v>Parecer técnico de fundações, contenções e recomendações gerais, para empreendimentos com área construída até 1.000 m²</v>
          </cell>
          <cell r="C11" t="str">
            <v>UN</v>
          </cell>
          <cell r="E11">
            <v>7204.93</v>
          </cell>
          <cell r="F11">
            <v>7204.93</v>
          </cell>
          <cell r="G11">
            <v>15</v>
          </cell>
        </row>
        <row r="12">
          <cell r="A12" t="str">
            <v>01.02.081</v>
          </cell>
          <cell r="B12" t="str">
            <v>Parecer técnico de fundações, contenções e recomendações gerais, para empreendimentos com área construída de 1.001 a 2.000 m²</v>
          </cell>
          <cell r="C12" t="str">
            <v>UN</v>
          </cell>
          <cell r="E12">
            <v>9581.15</v>
          </cell>
          <cell r="F12">
            <v>9581.15</v>
          </cell>
          <cell r="G12">
            <v>15</v>
          </cell>
        </row>
        <row r="13">
          <cell r="A13" t="str">
            <v>01.02.091</v>
          </cell>
          <cell r="B13" t="str">
            <v>Parecer técnico de fundações, contenções e recomendações gerais, para empreendimentos com área construída de 2.001 a 5.000 m²</v>
          </cell>
          <cell r="C13" t="str">
            <v>UN</v>
          </cell>
          <cell r="E13">
            <v>16366.75</v>
          </cell>
          <cell r="F13">
            <v>16366.75</v>
          </cell>
          <cell r="G13">
            <v>15</v>
          </cell>
        </row>
        <row r="14">
          <cell r="A14" t="str">
            <v>01.02.101</v>
          </cell>
          <cell r="B14" t="str">
            <v>Parecer técnico de fundações, contenções e recomendações gerais, para empreendimentos com área construída de 5.001 a 10.000 m²</v>
          </cell>
          <cell r="C14" t="str">
            <v>UN</v>
          </cell>
          <cell r="E14">
            <v>22440.73</v>
          </cell>
          <cell r="F14">
            <v>22440.73</v>
          </cell>
          <cell r="G14">
            <v>15</v>
          </cell>
        </row>
        <row r="15">
          <cell r="A15" t="str">
            <v>01.02.111</v>
          </cell>
          <cell r="B15" t="str">
            <v>Parecer técnico de fundações, contenções e recomendações gerais, para empreendimentos com área construída acima de 10.000 m²</v>
          </cell>
          <cell r="C15" t="str">
            <v>UN</v>
          </cell>
          <cell r="E15">
            <v>26151.21</v>
          </cell>
          <cell r="F15">
            <v>26151.21</v>
          </cell>
          <cell r="G15">
            <v>15</v>
          </cell>
        </row>
        <row r="16">
          <cell r="A16" t="str">
            <v>01.06</v>
          </cell>
          <cell r="B16" t="str">
            <v>Projeto de instalações elétricas</v>
          </cell>
        </row>
        <row r="17">
          <cell r="A17" t="str">
            <v>01.06.021</v>
          </cell>
          <cell r="B17" t="str">
            <v>Elaboração de projeto de adequação de entrada de energia elétrica junto a concessionária, com medição em baixa tensão e demanda até 75 kVA</v>
          </cell>
          <cell r="C17" t="str">
            <v>UN</v>
          </cell>
          <cell r="E17">
            <v>9202.36</v>
          </cell>
          <cell r="F17">
            <v>9202.36</v>
          </cell>
          <cell r="G17">
            <v>15</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E18">
            <v>15587.22</v>
          </cell>
          <cell r="F18">
            <v>15587.22</v>
          </cell>
          <cell r="G18">
            <v>15</v>
          </cell>
        </row>
        <row r="19">
          <cell r="A19" t="str">
            <v>01.06.032</v>
          </cell>
          <cell r="B19" t="str">
            <v>Elaboração de projeto de adequação de entrada de energia elétrica junto a concessionária, com medição em média tensão e demanda de 75 kVA a 300 kVA</v>
          </cell>
          <cell r="C19" t="str">
            <v>UN</v>
          </cell>
          <cell r="E19">
            <v>21092.240000000002</v>
          </cell>
          <cell r="F19">
            <v>21092.240000000002</v>
          </cell>
          <cell r="G19">
            <v>15</v>
          </cell>
        </row>
        <row r="20">
          <cell r="A20" t="str">
            <v>01.06.041</v>
          </cell>
          <cell r="B20" t="str">
            <v>Elaboração de projeto de adequação de entrada de energia elétrica junto a concessionária, com medição em média tensão e demanda acima de 300 kVA a 2 MVA</v>
          </cell>
          <cell r="C20" t="str">
            <v>UN</v>
          </cell>
          <cell r="E20">
            <v>28055</v>
          </cell>
          <cell r="F20">
            <v>28055</v>
          </cell>
          <cell r="G20">
            <v>15</v>
          </cell>
        </row>
        <row r="21">
          <cell r="A21" t="str">
            <v>01.17</v>
          </cell>
          <cell r="B21" t="str">
            <v>Projeto executivo</v>
          </cell>
        </row>
        <row r="22">
          <cell r="A22" t="str">
            <v>01.17.031</v>
          </cell>
          <cell r="B22" t="str">
            <v>Projeto executivo de arquitetura em formato A1</v>
          </cell>
          <cell r="C22" t="str">
            <v>UN</v>
          </cell>
          <cell r="E22">
            <v>3624.6</v>
          </cell>
          <cell r="F22">
            <v>3624.6</v>
          </cell>
          <cell r="G22">
            <v>15</v>
          </cell>
        </row>
        <row r="23">
          <cell r="A23" t="str">
            <v>01.17.041</v>
          </cell>
          <cell r="B23" t="str">
            <v>Projeto executivo de arquitetura em formato A0</v>
          </cell>
          <cell r="C23" t="str">
            <v>UN</v>
          </cell>
          <cell r="E23">
            <v>4900.1400000000003</v>
          </cell>
          <cell r="F23">
            <v>4900.1400000000003</v>
          </cell>
          <cell r="G23">
            <v>15</v>
          </cell>
        </row>
        <row r="24">
          <cell r="A24" t="str">
            <v>01.17.051</v>
          </cell>
          <cell r="B24" t="str">
            <v>Projeto executivo de estrutura em formato A1</v>
          </cell>
          <cell r="C24" t="str">
            <v>UN</v>
          </cell>
          <cell r="E24">
            <v>2658.26</v>
          </cell>
          <cell r="F24">
            <v>2658.26</v>
          </cell>
          <cell r="G24">
            <v>15</v>
          </cell>
        </row>
        <row r="25">
          <cell r="A25" t="str">
            <v>01.17.061</v>
          </cell>
          <cell r="B25" t="str">
            <v>Projeto executivo de estrutura em formato A0</v>
          </cell>
          <cell r="C25" t="str">
            <v>UN</v>
          </cell>
          <cell r="E25">
            <v>3637.02</v>
          </cell>
          <cell r="F25">
            <v>3637.02</v>
          </cell>
          <cell r="G25">
            <v>15</v>
          </cell>
        </row>
        <row r="26">
          <cell r="A26" t="str">
            <v>01.17.071</v>
          </cell>
          <cell r="B26" t="str">
            <v>Projeto executivo de instalações hidráulicas em formato A1</v>
          </cell>
          <cell r="C26" t="str">
            <v>UN</v>
          </cell>
          <cell r="E26">
            <v>1141.18</v>
          </cell>
          <cell r="F26">
            <v>1141.18</v>
          </cell>
          <cell r="G26">
            <v>15</v>
          </cell>
        </row>
        <row r="27">
          <cell r="A27" t="str">
            <v>01.17.081</v>
          </cell>
          <cell r="B27" t="str">
            <v>Projeto executivo de instalações hidráulicas em formato A0</v>
          </cell>
          <cell r="C27" t="str">
            <v>UN</v>
          </cell>
          <cell r="E27">
            <v>1519.09</v>
          </cell>
          <cell r="F27">
            <v>1519.09</v>
          </cell>
          <cell r="G27">
            <v>15</v>
          </cell>
        </row>
        <row r="28">
          <cell r="A28" t="str">
            <v>01.17.111</v>
          </cell>
          <cell r="B28" t="str">
            <v>Projeto executivo de instalações elétricas em formato A1</v>
          </cell>
          <cell r="C28" t="str">
            <v>UN</v>
          </cell>
          <cell r="E28">
            <v>1267.26</v>
          </cell>
          <cell r="F28">
            <v>1267.26</v>
          </cell>
          <cell r="G28">
            <v>15</v>
          </cell>
        </row>
        <row r="29">
          <cell r="A29" t="str">
            <v>01.17.121</v>
          </cell>
          <cell r="B29" t="str">
            <v>Projeto executivo de instalações elétricas em formato A0</v>
          </cell>
          <cell r="C29" t="str">
            <v>UN</v>
          </cell>
          <cell r="E29">
            <v>1757.15</v>
          </cell>
          <cell r="F29">
            <v>1757.15</v>
          </cell>
          <cell r="G29">
            <v>15</v>
          </cell>
        </row>
        <row r="30">
          <cell r="A30" t="str">
            <v>01.17.151</v>
          </cell>
          <cell r="B30" t="str">
            <v>Projeto executivo de climatização em formato A1</v>
          </cell>
          <cell r="C30" t="str">
            <v>UN</v>
          </cell>
          <cell r="E30">
            <v>2439.23</v>
          </cell>
          <cell r="F30">
            <v>2439.23</v>
          </cell>
          <cell r="G30">
            <v>15</v>
          </cell>
        </row>
        <row r="31">
          <cell r="A31" t="str">
            <v>01.17.161</v>
          </cell>
          <cell r="B31" t="str">
            <v>Projeto executivo de climatização em formato A0</v>
          </cell>
          <cell r="C31" t="str">
            <v>UN</v>
          </cell>
          <cell r="E31">
            <v>3324.97</v>
          </cell>
          <cell r="F31">
            <v>3324.97</v>
          </cell>
          <cell r="G31">
            <v>15</v>
          </cell>
        </row>
        <row r="32">
          <cell r="A32" t="str">
            <v>01.17.171</v>
          </cell>
          <cell r="B32" t="str">
            <v>Projeto executivo de chuveiros automáticos em formato A1</v>
          </cell>
          <cell r="C32" t="str">
            <v>UN</v>
          </cell>
          <cell r="E32">
            <v>2105.98</v>
          </cell>
          <cell r="F32">
            <v>2105.98</v>
          </cell>
          <cell r="G32">
            <v>15</v>
          </cell>
        </row>
        <row r="33">
          <cell r="A33" t="str">
            <v>01.17.181</v>
          </cell>
          <cell r="B33" t="str">
            <v>Projeto executivo de chuveiros automáticos em formato A0</v>
          </cell>
          <cell r="C33" t="str">
            <v>UN</v>
          </cell>
          <cell r="E33">
            <v>2722.06</v>
          </cell>
          <cell r="F33">
            <v>2722.06</v>
          </cell>
          <cell r="G33">
            <v>15</v>
          </cell>
        </row>
        <row r="34">
          <cell r="A34" t="str">
            <v>01.20</v>
          </cell>
          <cell r="B34" t="str">
            <v>Levantamento topográfico e geofísico</v>
          </cell>
        </row>
        <row r="35">
          <cell r="A35" t="str">
            <v>01.20.010</v>
          </cell>
          <cell r="B35" t="str">
            <v>Taxa de mobilização e desmobilização de equipamentos para execução de levantamento topográfico</v>
          </cell>
          <cell r="C35" t="str">
            <v>TX</v>
          </cell>
          <cell r="D35">
            <v>1120.06</v>
          </cell>
          <cell r="F35">
            <v>1120.06</v>
          </cell>
          <cell r="G35">
            <v>15</v>
          </cell>
        </row>
        <row r="36">
          <cell r="A36" t="str">
            <v>01.20.280</v>
          </cell>
          <cell r="B36" t="str">
            <v>Levantamento planimétrico de área pavimentada para veículo e pedestre</v>
          </cell>
          <cell r="C36" t="str">
            <v>M2</v>
          </cell>
          <cell r="D36">
            <v>7.0000000000000007E-2</v>
          </cell>
          <cell r="E36">
            <v>0.18</v>
          </cell>
          <cell r="F36">
            <v>0.25</v>
          </cell>
          <cell r="G36">
            <v>15</v>
          </cell>
        </row>
        <row r="37">
          <cell r="A37" t="str">
            <v>01.20.691</v>
          </cell>
          <cell r="B37" t="str">
            <v>Levantamento planimétrico cadastral com áreas ocupadas predominantemente por comunidades - área até 20.000 m² (mínimo de 3.500 m²)</v>
          </cell>
          <cell r="C37" t="str">
            <v>M2</v>
          </cell>
          <cell r="D37">
            <v>0.43</v>
          </cell>
          <cell r="E37">
            <v>0.59</v>
          </cell>
          <cell r="F37">
            <v>1.02</v>
          </cell>
          <cell r="G37">
            <v>15</v>
          </cell>
        </row>
        <row r="38">
          <cell r="A38" t="str">
            <v>01.20.701</v>
          </cell>
          <cell r="B38" t="str">
            <v>Levantamento planimétrico cadastral com áreas ocupadas predominantemente por comunidades - área acima de 20.000 m² até 200.000 m²</v>
          </cell>
          <cell r="C38" t="str">
            <v>M2</v>
          </cell>
          <cell r="D38">
            <v>0.34</v>
          </cell>
          <cell r="E38">
            <v>0.46</v>
          </cell>
          <cell r="F38">
            <v>0.8</v>
          </cell>
          <cell r="G38">
            <v>15</v>
          </cell>
        </row>
        <row r="39">
          <cell r="A39" t="str">
            <v>01.20.711</v>
          </cell>
          <cell r="B39" t="str">
            <v>Levantamento planimétrico cadastral com áreas ocupadas predominantemente por comunidades - área acima de 200.000 m²</v>
          </cell>
          <cell r="C39" t="str">
            <v>M2</v>
          </cell>
          <cell r="D39">
            <v>0.28000000000000003</v>
          </cell>
          <cell r="E39">
            <v>0.37</v>
          </cell>
          <cell r="F39">
            <v>0.65</v>
          </cell>
          <cell r="G39">
            <v>15</v>
          </cell>
        </row>
        <row r="40">
          <cell r="A40" t="str">
            <v>01.20.721</v>
          </cell>
          <cell r="B40" t="str">
            <v>Levantamento planimétrico cadastral com áreas até 50% de ocupação - área até 20.000 m² (mínimo de 3.500 m²)</v>
          </cell>
          <cell r="C40" t="str">
            <v>M2</v>
          </cell>
          <cell r="D40">
            <v>0.38</v>
          </cell>
          <cell r="E40">
            <v>0.51</v>
          </cell>
          <cell r="F40">
            <v>0.89</v>
          </cell>
          <cell r="G40">
            <v>15</v>
          </cell>
        </row>
        <row r="41">
          <cell r="A41" t="str">
            <v>01.20.731</v>
          </cell>
          <cell r="B41" t="str">
            <v>Levantamento planimétrico cadastral com áreas até 50% de ocupação - área acima de 20.000 m² até 200.000 m²</v>
          </cell>
          <cell r="C41" t="str">
            <v>M2</v>
          </cell>
          <cell r="D41">
            <v>0.18</v>
          </cell>
          <cell r="E41">
            <v>0.56999999999999995</v>
          </cell>
          <cell r="F41">
            <v>0.75</v>
          </cell>
          <cell r="G41">
            <v>15</v>
          </cell>
        </row>
        <row r="42">
          <cell r="A42" t="str">
            <v>01.20.741</v>
          </cell>
          <cell r="B42" t="str">
            <v>Levantamento planimétrico cadastral com áreas até 50% de ocupação - área acima de 200.000 m²</v>
          </cell>
          <cell r="C42" t="str">
            <v>M2</v>
          </cell>
          <cell r="D42">
            <v>0.24</v>
          </cell>
          <cell r="E42">
            <v>0.32</v>
          </cell>
          <cell r="F42">
            <v>0.56000000000000005</v>
          </cell>
          <cell r="G42">
            <v>15</v>
          </cell>
        </row>
        <row r="43">
          <cell r="A43" t="str">
            <v>01.20.751</v>
          </cell>
          <cell r="B43" t="str">
            <v>Levantamento planimétrico cadastral com áreas acima de 50% de ocupação - área até 20.000 m² (mínimo de 4.000 m²)</v>
          </cell>
          <cell r="C43" t="str">
            <v>M2</v>
          </cell>
          <cell r="D43">
            <v>0.33</v>
          </cell>
          <cell r="E43">
            <v>0.46</v>
          </cell>
          <cell r="F43">
            <v>0.79</v>
          </cell>
          <cell r="G43">
            <v>15</v>
          </cell>
        </row>
        <row r="44">
          <cell r="A44" t="str">
            <v>01.20.761</v>
          </cell>
          <cell r="B44" t="str">
            <v>Levantamento planimétrico cadastral com áreas acima de 50% de ocupação - área acima de 20.000 m² até 200.000 m²</v>
          </cell>
          <cell r="C44" t="str">
            <v>M2</v>
          </cell>
          <cell r="D44">
            <v>0.28999999999999998</v>
          </cell>
          <cell r="E44">
            <v>0.4</v>
          </cell>
          <cell r="F44">
            <v>0.69</v>
          </cell>
          <cell r="G44">
            <v>15</v>
          </cell>
        </row>
        <row r="45">
          <cell r="A45" t="str">
            <v>01.20.771</v>
          </cell>
          <cell r="B45" t="str">
            <v>Levantamento planimétrico cadastral com áreas acima de 50% de ocupação - área acima de 200.000 m²</v>
          </cell>
          <cell r="C45" t="str">
            <v>M2</v>
          </cell>
          <cell r="D45">
            <v>0.28000000000000003</v>
          </cell>
          <cell r="E45">
            <v>0.38</v>
          </cell>
          <cell r="F45">
            <v>0.66</v>
          </cell>
          <cell r="G45">
            <v>15</v>
          </cell>
        </row>
        <row r="46">
          <cell r="A46" t="str">
            <v>01.20.781</v>
          </cell>
          <cell r="B46" t="str">
            <v>Levantamento planialtimétrico cadastral com áreas ocupadas predominantemente por comunidades - área até 20.000 m² (mínimo de 3.500 m²)</v>
          </cell>
          <cell r="C46" t="str">
            <v>M2</v>
          </cell>
          <cell r="D46">
            <v>0.45</v>
          </cell>
          <cell r="E46">
            <v>0.63</v>
          </cell>
          <cell r="F46">
            <v>1.08</v>
          </cell>
          <cell r="G46">
            <v>15</v>
          </cell>
        </row>
        <row r="47">
          <cell r="A47" t="str">
            <v>01.20.791</v>
          </cell>
          <cell r="B47" t="str">
            <v>Levantamento planialtimétrico cadastral com áreas ocupadas predominantemente por comunidades - área acima de 20.000 m² até 200.000 m²</v>
          </cell>
          <cell r="C47" t="str">
            <v>M2</v>
          </cell>
          <cell r="D47">
            <v>0.37</v>
          </cell>
          <cell r="E47">
            <v>0.5</v>
          </cell>
          <cell r="F47">
            <v>0.87</v>
          </cell>
          <cell r="G47">
            <v>15</v>
          </cell>
        </row>
        <row r="48">
          <cell r="A48" t="str">
            <v>01.20.801</v>
          </cell>
          <cell r="B48" t="str">
            <v>Levantamento planialtimétrico cadastral com áreas ocupadas predominantemente por comunidades - área acima de 200.000 m²</v>
          </cell>
          <cell r="C48" t="str">
            <v>M2</v>
          </cell>
          <cell r="D48">
            <v>0.28999999999999998</v>
          </cell>
          <cell r="E48">
            <v>0.4</v>
          </cell>
          <cell r="F48">
            <v>0.69</v>
          </cell>
          <cell r="G48">
            <v>15</v>
          </cell>
        </row>
        <row r="49">
          <cell r="A49" t="str">
            <v>01.20.811</v>
          </cell>
          <cell r="B49" t="str">
            <v>Levantamento planialtimétrico cadastral com áreas até 50% de ocupação - área até 20.000 m² (mínimo de 4.000 m²)</v>
          </cell>
          <cell r="C49" t="str">
            <v>M2</v>
          </cell>
          <cell r="D49">
            <v>0.38</v>
          </cell>
          <cell r="E49">
            <v>0.53</v>
          </cell>
          <cell r="F49">
            <v>0.91</v>
          </cell>
          <cell r="G49">
            <v>15</v>
          </cell>
        </row>
        <row r="50">
          <cell r="A50" t="str">
            <v>01.20.821</v>
          </cell>
          <cell r="B50" t="str">
            <v>Levantamento planialtimétrico cadastral com áreas até 50% de ocupação - área acima de 20.000 m² até 200.000 m²</v>
          </cell>
          <cell r="C50" t="str">
            <v>M2</v>
          </cell>
          <cell r="D50">
            <v>0.32</v>
          </cell>
          <cell r="E50">
            <v>0.44</v>
          </cell>
          <cell r="F50">
            <v>0.76</v>
          </cell>
          <cell r="G50">
            <v>15</v>
          </cell>
        </row>
        <row r="51">
          <cell r="A51" t="str">
            <v>01.20.831</v>
          </cell>
          <cell r="B51" t="str">
            <v>Levantamento planialtimétrico cadastral com áreas até 50% de ocupação - área acima de 200.000 m²</v>
          </cell>
          <cell r="C51" t="str">
            <v>M2</v>
          </cell>
          <cell r="D51">
            <v>0.27</v>
          </cell>
          <cell r="E51">
            <v>0.37</v>
          </cell>
          <cell r="F51">
            <v>0.64</v>
          </cell>
          <cell r="G51">
            <v>15</v>
          </cell>
        </row>
        <row r="52">
          <cell r="A52" t="str">
            <v>01.20.841</v>
          </cell>
          <cell r="B52" t="str">
            <v>Levantamento planialtimétrico cadastral com áreas acima de 50% de ocupação - área até 20.000 m² (mínimo de 3.500 m²)</v>
          </cell>
          <cell r="C52" t="str">
            <v>M2</v>
          </cell>
          <cell r="D52">
            <v>0.44</v>
          </cell>
          <cell r="E52">
            <v>0.62</v>
          </cell>
          <cell r="F52">
            <v>1.06</v>
          </cell>
          <cell r="G52">
            <v>15</v>
          </cell>
        </row>
        <row r="53">
          <cell r="A53" t="str">
            <v>01.20.851</v>
          </cell>
          <cell r="B53" t="str">
            <v>Levantamento planialtimétrico cadastral com áreas acima de 50% de ocupação - área acima de 20.000 m² até 200.000 m²</v>
          </cell>
          <cell r="C53" t="str">
            <v>M2</v>
          </cell>
          <cell r="D53">
            <v>0.28999999999999998</v>
          </cell>
          <cell r="E53">
            <v>0.41</v>
          </cell>
          <cell r="F53">
            <v>0.7</v>
          </cell>
          <cell r="G53">
            <v>15</v>
          </cell>
        </row>
        <row r="54">
          <cell r="A54" t="str">
            <v>01.20.861</v>
          </cell>
          <cell r="B54" t="str">
            <v>Levantamento planialtimétrico cadastral com áreas acima de 50% de ocupação - área acima de 200.000 m²</v>
          </cell>
          <cell r="C54" t="str">
            <v>M2</v>
          </cell>
          <cell r="D54">
            <v>0.18</v>
          </cell>
          <cell r="E54">
            <v>0.44</v>
          </cell>
          <cell r="F54">
            <v>0.62</v>
          </cell>
          <cell r="G54">
            <v>15</v>
          </cell>
        </row>
        <row r="55">
          <cell r="A55" t="str">
            <v>01.20.871</v>
          </cell>
          <cell r="B55" t="str">
            <v>Levantamento planialtimétrico cadastral em área rural até 2 alqueires (mínimo de 10.000 m²)</v>
          </cell>
          <cell r="C55" t="str">
            <v>M2</v>
          </cell>
          <cell r="D55">
            <v>0.19</v>
          </cell>
          <cell r="E55">
            <v>0.25</v>
          </cell>
          <cell r="F55">
            <v>0.44</v>
          </cell>
          <cell r="G55">
            <v>15</v>
          </cell>
        </row>
        <row r="56">
          <cell r="A56" t="str">
            <v>01.20.881</v>
          </cell>
          <cell r="B56" t="str">
            <v>Levantamento planialtimétrico cadastral em área rural acima de 2 até 5 alqueires</v>
          </cell>
          <cell r="C56" t="str">
            <v>M2</v>
          </cell>
          <cell r="D56">
            <v>0.14000000000000001</v>
          </cell>
          <cell r="E56">
            <v>0.2</v>
          </cell>
          <cell r="F56">
            <v>0.34</v>
          </cell>
          <cell r="G56">
            <v>15</v>
          </cell>
        </row>
        <row r="57">
          <cell r="A57" t="str">
            <v>01.20.891</v>
          </cell>
          <cell r="B57" t="str">
            <v>Levantamento planialtimétrico cadastral em área rural acima de 5 até 10 alqueires</v>
          </cell>
          <cell r="C57" t="str">
            <v>M2</v>
          </cell>
          <cell r="D57">
            <v>0.1</v>
          </cell>
          <cell r="E57">
            <v>0.14000000000000001</v>
          </cell>
          <cell r="F57">
            <v>0.24</v>
          </cell>
          <cell r="G57">
            <v>15</v>
          </cell>
        </row>
        <row r="58">
          <cell r="A58" t="str">
            <v>01.20.901</v>
          </cell>
          <cell r="B58" t="str">
            <v>Levantamento planialtimétrico cadastral em área rural acima de 10 alqueires</v>
          </cell>
          <cell r="C58" t="str">
            <v>M2</v>
          </cell>
          <cell r="D58">
            <v>0.09</v>
          </cell>
          <cell r="E58">
            <v>0.12</v>
          </cell>
          <cell r="F58">
            <v>0.21</v>
          </cell>
          <cell r="G58">
            <v>15</v>
          </cell>
        </row>
        <row r="59">
          <cell r="A59" t="str">
            <v>01.20.911</v>
          </cell>
          <cell r="B59" t="str">
            <v>Transporte de referência de nível (RN) - classe IIN (mínimo de 2 km)</v>
          </cell>
          <cell r="C59" t="str">
            <v>KM</v>
          </cell>
          <cell r="D59">
            <v>605.02</v>
          </cell>
          <cell r="E59">
            <v>752.76</v>
          </cell>
          <cell r="F59">
            <v>1357.78</v>
          </cell>
          <cell r="G59">
            <v>15</v>
          </cell>
        </row>
        <row r="60">
          <cell r="A60" t="str">
            <v>01.20.921</v>
          </cell>
          <cell r="B60" t="str">
            <v>Implantação de marcos através de levantamento com GPS (mínimo de 3 marcos)</v>
          </cell>
          <cell r="C60" t="str">
            <v>UN</v>
          </cell>
          <cell r="D60">
            <v>714.06</v>
          </cell>
          <cell r="E60">
            <v>514.39</v>
          </cell>
          <cell r="F60">
            <v>1228.45</v>
          </cell>
          <cell r="G60">
            <v>15</v>
          </cell>
        </row>
        <row r="61">
          <cell r="A61" t="str">
            <v>01.21</v>
          </cell>
          <cell r="B61" t="str">
            <v>Estudo geotecnico (sondagem)</v>
          </cell>
        </row>
        <row r="62">
          <cell r="A62" t="str">
            <v>01.21.010</v>
          </cell>
          <cell r="B62" t="str">
            <v>Taxa de mobilização e desmobilização de equipamentos para execução de sondagem</v>
          </cell>
          <cell r="C62" t="str">
            <v>TX</v>
          </cell>
          <cell r="D62">
            <v>1379.3</v>
          </cell>
          <cell r="F62">
            <v>1379.3</v>
          </cell>
          <cell r="G62">
            <v>15</v>
          </cell>
        </row>
        <row r="63">
          <cell r="A63" t="str">
            <v>01.21.090</v>
          </cell>
          <cell r="B63" t="str">
            <v>Taxa de mobilização e desmobilização de equipamentos para execução de sondagem rotativa</v>
          </cell>
          <cell r="C63" t="str">
            <v>TX</v>
          </cell>
          <cell r="D63">
            <v>7060.48</v>
          </cell>
          <cell r="F63">
            <v>7060.48</v>
          </cell>
          <cell r="G63">
            <v>15</v>
          </cell>
        </row>
        <row r="64">
          <cell r="A64" t="str">
            <v>01.21.100</v>
          </cell>
          <cell r="B64" t="str">
            <v>Sondagem do terreno a trado</v>
          </cell>
          <cell r="C64" t="str">
            <v>M</v>
          </cell>
          <cell r="D64">
            <v>107.18</v>
          </cell>
          <cell r="F64">
            <v>107.18</v>
          </cell>
          <cell r="G64">
            <v>15</v>
          </cell>
        </row>
        <row r="65">
          <cell r="A65" t="str">
            <v>01.21.110</v>
          </cell>
          <cell r="B65" t="str">
            <v>Sondagem do terreno à percussão (mínimo de 30 m)</v>
          </cell>
          <cell r="C65" t="str">
            <v>M</v>
          </cell>
          <cell r="D65">
            <v>93.86</v>
          </cell>
          <cell r="F65">
            <v>93.86</v>
          </cell>
          <cell r="G65">
            <v>15</v>
          </cell>
        </row>
        <row r="66">
          <cell r="A66" t="str">
            <v>01.21.120</v>
          </cell>
          <cell r="B66" t="str">
            <v>Sondagem do terreno rotativa em solo</v>
          </cell>
          <cell r="C66" t="str">
            <v>M</v>
          </cell>
          <cell r="D66">
            <v>424.89</v>
          </cell>
          <cell r="F66">
            <v>424.89</v>
          </cell>
          <cell r="G66">
            <v>15</v>
          </cell>
        </row>
        <row r="67">
          <cell r="A67" t="str">
            <v>01.21.130</v>
          </cell>
          <cell r="B67" t="str">
            <v>Sondagem do terreno rotativa em rocha</v>
          </cell>
          <cell r="C67" t="str">
            <v>M</v>
          </cell>
          <cell r="D67">
            <v>674.53</v>
          </cell>
          <cell r="F67">
            <v>674.53</v>
          </cell>
          <cell r="G67">
            <v>15</v>
          </cell>
        </row>
        <row r="68">
          <cell r="A68" t="str">
            <v>01.21.140</v>
          </cell>
          <cell r="B68" t="str">
            <v>Sondagem do terreno à percussão com a utilização de torquímetro (mínimo de 30 m)</v>
          </cell>
          <cell r="C68" t="str">
            <v>M</v>
          </cell>
          <cell r="D68">
            <v>104.16</v>
          </cell>
          <cell r="F68">
            <v>104.16</v>
          </cell>
          <cell r="G68">
            <v>15</v>
          </cell>
        </row>
        <row r="69">
          <cell r="A69" t="str">
            <v>01.23</v>
          </cell>
          <cell r="B69" t="str">
            <v>Tratamento, recuperação e trabalhos especiais em concreto</v>
          </cell>
        </row>
        <row r="70">
          <cell r="A70" t="str">
            <v>01.23.010</v>
          </cell>
          <cell r="B70" t="str">
            <v>Taxa de mobilização e desmobilização de equipamentos para execução de corte em concreto armado</v>
          </cell>
          <cell r="C70" t="str">
            <v>TX</v>
          </cell>
          <cell r="D70">
            <v>443.61</v>
          </cell>
          <cell r="F70">
            <v>443.61</v>
          </cell>
          <cell r="G70">
            <v>15</v>
          </cell>
        </row>
        <row r="71">
          <cell r="A71" t="str">
            <v>01.23.020</v>
          </cell>
          <cell r="B71" t="str">
            <v>Limpeza de armadura com escova de aço</v>
          </cell>
          <cell r="C71" t="str">
            <v>M2</v>
          </cell>
          <cell r="D71">
            <v>3.21</v>
          </cell>
          <cell r="E71">
            <v>6.81</v>
          </cell>
          <cell r="F71">
            <v>10.02</v>
          </cell>
          <cell r="G71">
            <v>15</v>
          </cell>
        </row>
        <row r="72">
          <cell r="A72" t="str">
            <v>01.23.030</v>
          </cell>
          <cell r="B72" t="str">
            <v>Preparo de ponte de aderência com adesivo a base de epóxi</v>
          </cell>
          <cell r="C72" t="str">
            <v>M2</v>
          </cell>
          <cell r="D72">
            <v>103.82</v>
          </cell>
          <cell r="E72">
            <v>50.35</v>
          </cell>
          <cell r="F72">
            <v>154.16999999999999</v>
          </cell>
          <cell r="G72">
            <v>15</v>
          </cell>
        </row>
        <row r="73">
          <cell r="A73" t="str">
            <v>01.23.056</v>
          </cell>
          <cell r="B73" t="str">
            <v>Tratamento de armadura com produto anticorrosivo a base de zinco</v>
          </cell>
          <cell r="C73" t="str">
            <v>M2</v>
          </cell>
          <cell r="D73">
            <v>22.29</v>
          </cell>
          <cell r="E73">
            <v>48.01</v>
          </cell>
          <cell r="F73">
            <v>70.3</v>
          </cell>
          <cell r="G73">
            <v>15</v>
          </cell>
        </row>
        <row r="74">
          <cell r="A74" t="str">
            <v>01.23.060</v>
          </cell>
          <cell r="B74" t="str">
            <v>Corte de concreto deteriorado inclusive remoção dos detritos</v>
          </cell>
          <cell r="C74" t="str">
            <v>M2</v>
          </cell>
          <cell r="E74">
            <v>34.07</v>
          </cell>
          <cell r="F74">
            <v>34.07</v>
          </cell>
          <cell r="G74">
            <v>15</v>
          </cell>
        </row>
        <row r="75">
          <cell r="A75" t="str">
            <v>01.23.070</v>
          </cell>
          <cell r="B75" t="str">
            <v>Demarcação de área com disco de corte diamantado</v>
          </cell>
          <cell r="C75" t="str">
            <v>M</v>
          </cell>
          <cell r="D75">
            <v>1.04</v>
          </cell>
          <cell r="E75">
            <v>5.03</v>
          </cell>
          <cell r="F75">
            <v>6.07</v>
          </cell>
          <cell r="G75">
            <v>15</v>
          </cell>
        </row>
        <row r="76">
          <cell r="A76" t="str">
            <v>01.23.100</v>
          </cell>
          <cell r="B76" t="str">
            <v>Demolição de concreto armado com preservação de armadura, para reforço e recuperação estrutural</v>
          </cell>
          <cell r="C76" t="str">
            <v>M3</v>
          </cell>
          <cell r="E76">
            <v>514.15</v>
          </cell>
          <cell r="F76">
            <v>514.15</v>
          </cell>
          <cell r="G76">
            <v>15</v>
          </cell>
        </row>
        <row r="77">
          <cell r="A77" t="str">
            <v>01.23.140</v>
          </cell>
          <cell r="B77" t="str">
            <v>Furação de 1 1/4´ em concreto armado</v>
          </cell>
          <cell r="C77" t="str">
            <v>M</v>
          </cell>
          <cell r="D77">
            <v>276.25</v>
          </cell>
          <cell r="F77">
            <v>276.25</v>
          </cell>
          <cell r="G77">
            <v>15</v>
          </cell>
        </row>
        <row r="78">
          <cell r="A78" t="str">
            <v>01.23.150</v>
          </cell>
          <cell r="B78" t="str">
            <v>Furação de 1 1/2´ em concreto armado</v>
          </cell>
          <cell r="C78" t="str">
            <v>M</v>
          </cell>
          <cell r="D78">
            <v>279.41000000000003</v>
          </cell>
          <cell r="F78">
            <v>279.41000000000003</v>
          </cell>
          <cell r="G78">
            <v>15</v>
          </cell>
        </row>
        <row r="79">
          <cell r="A79" t="str">
            <v>01.23.160</v>
          </cell>
          <cell r="B79" t="str">
            <v>Furação de 2 1/4´ em concreto armado</v>
          </cell>
          <cell r="C79" t="str">
            <v>M</v>
          </cell>
          <cell r="D79">
            <v>386.38</v>
          </cell>
          <cell r="F79">
            <v>386.38</v>
          </cell>
          <cell r="G79">
            <v>15</v>
          </cell>
        </row>
        <row r="80">
          <cell r="A80" t="str">
            <v>01.23.190</v>
          </cell>
          <cell r="B80" t="str">
            <v>Furação de 2 1/2´ em concreto armado</v>
          </cell>
          <cell r="C80" t="str">
            <v>M</v>
          </cell>
          <cell r="D80">
            <v>397.97</v>
          </cell>
          <cell r="F80">
            <v>397.97</v>
          </cell>
          <cell r="G80">
            <v>15</v>
          </cell>
        </row>
        <row r="81">
          <cell r="A81" t="str">
            <v>01.23.200</v>
          </cell>
          <cell r="B81" t="str">
            <v>Taxa de mobilização e desmobilização de equipamentos para execução de perfuração em concreto</v>
          </cell>
          <cell r="C81" t="str">
            <v>TX</v>
          </cell>
          <cell r="D81">
            <v>231.93</v>
          </cell>
          <cell r="F81">
            <v>231.93</v>
          </cell>
          <cell r="G81">
            <v>15</v>
          </cell>
        </row>
        <row r="82">
          <cell r="A82" t="str">
            <v>01.23.221</v>
          </cell>
          <cell r="B82" t="str">
            <v>Furação para até 10mm x 100mm em concreto armado, inclusive colagem de armadura (para até 8mm)</v>
          </cell>
          <cell r="C82" t="str">
            <v>UN</v>
          </cell>
          <cell r="D82">
            <v>13.55</v>
          </cell>
          <cell r="F82">
            <v>13.55</v>
          </cell>
          <cell r="G82">
            <v>15</v>
          </cell>
        </row>
        <row r="83">
          <cell r="A83" t="str">
            <v>01.23.222</v>
          </cell>
          <cell r="B83" t="str">
            <v>Furação para 12,5mm x 100mm em concreto armado, inclusive colagem de armadura (para 10mm)</v>
          </cell>
          <cell r="C83" t="str">
            <v>UN</v>
          </cell>
          <cell r="D83">
            <v>15.6</v>
          </cell>
          <cell r="F83">
            <v>15.6</v>
          </cell>
          <cell r="G83">
            <v>15</v>
          </cell>
        </row>
        <row r="84">
          <cell r="A84" t="str">
            <v>01.23.223</v>
          </cell>
          <cell r="B84" t="str">
            <v>Furação para 16mm x 100mm em concreto armado, inclusive colagem de armadura (para 12,5mm)</v>
          </cell>
          <cell r="C84" t="str">
            <v>UN</v>
          </cell>
          <cell r="D84">
            <v>16.25</v>
          </cell>
          <cell r="F84">
            <v>16.25</v>
          </cell>
          <cell r="G84">
            <v>15</v>
          </cell>
        </row>
        <row r="85">
          <cell r="A85" t="str">
            <v>01.23.231</v>
          </cell>
          <cell r="B85" t="str">
            <v>Furação para até 10mm x 150mm em concreto armado, inclusive colagem de armadura (para até 8mm)</v>
          </cell>
          <cell r="C85" t="str">
            <v>UN</v>
          </cell>
          <cell r="D85">
            <v>20.92</v>
          </cell>
          <cell r="F85">
            <v>20.92</v>
          </cell>
          <cell r="G85">
            <v>15</v>
          </cell>
        </row>
        <row r="86">
          <cell r="A86" t="str">
            <v>01.23.232</v>
          </cell>
          <cell r="B86" t="str">
            <v>Furação para 12,5mm x 150mm em concreto armado, inclusive colagem de armadura (para 10mm)</v>
          </cell>
          <cell r="C86" t="str">
            <v>UN</v>
          </cell>
          <cell r="D86">
            <v>21.79</v>
          </cell>
          <cell r="F86">
            <v>21.79</v>
          </cell>
          <cell r="G86">
            <v>15</v>
          </cell>
        </row>
        <row r="87">
          <cell r="A87" t="str">
            <v>01.23.233</v>
          </cell>
          <cell r="B87" t="str">
            <v>Furação para 16mm x 150mm em concreto armado, inclusive colagem de armadura (para 12,5mm)</v>
          </cell>
          <cell r="C87" t="str">
            <v>UN</v>
          </cell>
          <cell r="D87">
            <v>25.3</v>
          </cell>
          <cell r="F87">
            <v>25.3</v>
          </cell>
          <cell r="G87">
            <v>15</v>
          </cell>
        </row>
        <row r="88">
          <cell r="A88" t="str">
            <v>01.23.234</v>
          </cell>
          <cell r="B88" t="str">
            <v>Furação para 20mm x 150mm em concreto armado, inclusive colagem de armadura (para 16mm)</v>
          </cell>
          <cell r="C88" t="str">
            <v>UN</v>
          </cell>
          <cell r="D88">
            <v>27.4</v>
          </cell>
          <cell r="F88">
            <v>27.4</v>
          </cell>
          <cell r="G88">
            <v>15</v>
          </cell>
        </row>
        <row r="89">
          <cell r="A89" t="str">
            <v>01.23.236</v>
          </cell>
          <cell r="B89" t="str">
            <v>Furação para até 10mm x 200mm em concreto armado, inclusive colagem de armadura (para 8mm)</v>
          </cell>
          <cell r="C89" t="str">
            <v>UN</v>
          </cell>
          <cell r="D89">
            <v>27.21</v>
          </cell>
          <cell r="F89">
            <v>27.21</v>
          </cell>
          <cell r="G89">
            <v>15</v>
          </cell>
        </row>
        <row r="90">
          <cell r="A90" t="str">
            <v>01.23.237</v>
          </cell>
          <cell r="B90" t="str">
            <v>Furação para 12,5mm x 200mm em concreto armado, inclusive colagem de armadura (para 10mm)</v>
          </cell>
          <cell r="C90" t="str">
            <v>UN</v>
          </cell>
          <cell r="D90">
            <v>30.02</v>
          </cell>
          <cell r="F90">
            <v>30.02</v>
          </cell>
          <cell r="G90">
            <v>15</v>
          </cell>
        </row>
        <row r="91">
          <cell r="A91" t="str">
            <v>01.23.238</v>
          </cell>
          <cell r="B91" t="str">
            <v>Furação para 16mm x 200mm em concreto armado, inclusive colagem de armadura (para 12,5mm)</v>
          </cell>
          <cell r="C91" t="str">
            <v>UN</v>
          </cell>
          <cell r="D91">
            <v>31.29</v>
          </cell>
          <cell r="F91">
            <v>31.29</v>
          </cell>
          <cell r="G91">
            <v>15</v>
          </cell>
        </row>
        <row r="92">
          <cell r="A92" t="str">
            <v>01.23.239</v>
          </cell>
          <cell r="B92" t="str">
            <v>Furação para 20mm x 200mm em concreto armado, inclusive colagem de armadura (para 16mm)</v>
          </cell>
          <cell r="C92" t="str">
            <v>UN</v>
          </cell>
          <cell r="D92">
            <v>36.53</v>
          </cell>
          <cell r="F92">
            <v>36.53</v>
          </cell>
          <cell r="G92">
            <v>15</v>
          </cell>
        </row>
        <row r="93">
          <cell r="A93" t="str">
            <v>01.23.254</v>
          </cell>
          <cell r="B93" t="str">
            <v>Furação de 1´ em concreto armado</v>
          </cell>
          <cell r="C93" t="str">
            <v>M</v>
          </cell>
          <cell r="D93">
            <v>270.37</v>
          </cell>
          <cell r="F93">
            <v>270.37</v>
          </cell>
          <cell r="G93">
            <v>15</v>
          </cell>
        </row>
        <row r="94">
          <cell r="A94" t="str">
            <v>01.23.260</v>
          </cell>
          <cell r="B94" t="str">
            <v>Furação de 2´ em concreto armado</v>
          </cell>
          <cell r="C94" t="str">
            <v>M</v>
          </cell>
          <cell r="D94">
            <v>401.51</v>
          </cell>
          <cell r="F94">
            <v>401.51</v>
          </cell>
          <cell r="G94">
            <v>15</v>
          </cell>
        </row>
        <row r="95">
          <cell r="A95" t="str">
            <v>01.23.264</v>
          </cell>
          <cell r="B95" t="str">
            <v>Furação de 3´ em concreto armado</v>
          </cell>
          <cell r="C95" t="str">
            <v>M</v>
          </cell>
          <cell r="D95">
            <v>411.94</v>
          </cell>
          <cell r="F95">
            <v>411.94</v>
          </cell>
          <cell r="G95">
            <v>15</v>
          </cell>
        </row>
        <row r="96">
          <cell r="A96" t="str">
            <v>01.23.270</v>
          </cell>
          <cell r="B96" t="str">
            <v>Furação de 4´ em concreto armado</v>
          </cell>
          <cell r="C96" t="str">
            <v>M</v>
          </cell>
          <cell r="D96">
            <v>431.64</v>
          </cell>
          <cell r="F96">
            <v>431.64</v>
          </cell>
          <cell r="G96">
            <v>15</v>
          </cell>
        </row>
        <row r="97">
          <cell r="A97" t="str">
            <v>01.23.274</v>
          </cell>
          <cell r="B97" t="str">
            <v>Furação de 5´ em concreto armado</v>
          </cell>
          <cell r="C97" t="str">
            <v>M</v>
          </cell>
          <cell r="D97">
            <v>452.54</v>
          </cell>
          <cell r="F97">
            <v>452.54</v>
          </cell>
          <cell r="G97">
            <v>15</v>
          </cell>
        </row>
        <row r="98">
          <cell r="A98" t="str">
            <v>01.23.280</v>
          </cell>
          <cell r="B98" t="str">
            <v>Furação de 6´ em concreto armado</v>
          </cell>
          <cell r="C98" t="str">
            <v>M</v>
          </cell>
          <cell r="D98">
            <v>579.04999999999995</v>
          </cell>
          <cell r="F98">
            <v>579.04999999999995</v>
          </cell>
          <cell r="G98">
            <v>15</v>
          </cell>
        </row>
        <row r="99">
          <cell r="A99" t="str">
            <v>01.23.510</v>
          </cell>
          <cell r="B99" t="str">
            <v>Corte vertical em concreto armado, espessura de 15 cm</v>
          </cell>
          <cell r="C99" t="str">
            <v>M</v>
          </cell>
          <cell r="D99">
            <v>232.22</v>
          </cell>
          <cell r="F99">
            <v>232.22</v>
          </cell>
          <cell r="G99">
            <v>15</v>
          </cell>
        </row>
        <row r="100">
          <cell r="A100" t="str">
            <v>01.23.700</v>
          </cell>
          <cell r="B100" t="str">
            <v>Taxa de mobilização e desmobilização para reforço estrutural com fibra de carbono</v>
          </cell>
          <cell r="C100" t="str">
            <v>TX</v>
          </cell>
          <cell r="D100">
            <v>1673.44</v>
          </cell>
          <cell r="E100">
            <v>4622.41</v>
          </cell>
          <cell r="F100">
            <v>6295.85</v>
          </cell>
          <cell r="G100">
            <v>15</v>
          </cell>
        </row>
        <row r="101">
          <cell r="A101" t="str">
            <v>01.23.701</v>
          </cell>
          <cell r="B101" t="str">
            <v>Preparação de substrato para colagem de fibra de carbono, mediante lixamento e/ou apicoamento e escovação</v>
          </cell>
          <cell r="C101" t="str">
            <v>M2</v>
          </cell>
          <cell r="D101">
            <v>7.69</v>
          </cell>
          <cell r="E101">
            <v>49.21</v>
          </cell>
          <cell r="F101">
            <v>56.9</v>
          </cell>
          <cell r="G101">
            <v>15</v>
          </cell>
        </row>
        <row r="102">
          <cell r="A102" t="str">
            <v>01.23.702</v>
          </cell>
          <cell r="B102" t="str">
            <v>Fibra de carbono para reforço estrutural de alta resistência - 300 g/m²</v>
          </cell>
          <cell r="C102" t="str">
            <v>M2</v>
          </cell>
          <cell r="D102">
            <v>162.96</v>
          </cell>
          <cell r="E102">
            <v>350.18</v>
          </cell>
          <cell r="F102">
            <v>513.14</v>
          </cell>
          <cell r="G102">
            <v>15</v>
          </cell>
        </row>
        <row r="103">
          <cell r="A103" t="str">
            <v>01.27</v>
          </cell>
          <cell r="B103" t="str">
            <v>Estudo e programa ambientais</v>
          </cell>
        </row>
        <row r="104">
          <cell r="A104" t="str">
            <v>01.27.011</v>
          </cell>
          <cell r="B104" t="str">
            <v>Projeto e implementação de gerenciamento integrado de resíduos sólidos e gestão de perdas</v>
          </cell>
          <cell r="C104" t="str">
            <v>UN</v>
          </cell>
          <cell r="D104">
            <v>198.7</v>
          </cell>
          <cell r="E104">
            <v>10213.450000000001</v>
          </cell>
          <cell r="F104">
            <v>10412.15</v>
          </cell>
          <cell r="G104">
            <v>15</v>
          </cell>
        </row>
        <row r="105">
          <cell r="A105" t="str">
            <v>01.27.021</v>
          </cell>
          <cell r="B105" t="str">
            <v>Projeto e implementação de educação ambiental</v>
          </cell>
          <cell r="C105" t="str">
            <v>UN</v>
          </cell>
          <cell r="D105">
            <v>198.7</v>
          </cell>
          <cell r="E105">
            <v>13680.99</v>
          </cell>
          <cell r="F105">
            <v>13879.69</v>
          </cell>
          <cell r="G105">
            <v>15</v>
          </cell>
        </row>
        <row r="106">
          <cell r="A106" t="str">
            <v>01.27.031</v>
          </cell>
          <cell r="B106" t="str">
            <v>Projeto e implementação de controle ambiental de obra</v>
          </cell>
          <cell r="C106" t="str">
            <v>UN</v>
          </cell>
          <cell r="D106">
            <v>198.7</v>
          </cell>
          <cell r="E106">
            <v>12105.6</v>
          </cell>
          <cell r="F106">
            <v>12304.3</v>
          </cell>
          <cell r="G106">
            <v>15</v>
          </cell>
        </row>
        <row r="107">
          <cell r="A107" t="str">
            <v>01.27.041</v>
          </cell>
          <cell r="B107" t="str">
            <v>Laudo de caracterização de vegetação</v>
          </cell>
          <cell r="C107" t="str">
            <v>UN</v>
          </cell>
          <cell r="D107">
            <v>574.95000000000005</v>
          </cell>
          <cell r="E107">
            <v>28190.53</v>
          </cell>
          <cell r="F107">
            <v>28765.48</v>
          </cell>
          <cell r="G107">
            <v>15</v>
          </cell>
        </row>
        <row r="108">
          <cell r="A108" t="str">
            <v>01.27.051</v>
          </cell>
          <cell r="B108" t="str">
            <v>Laudo de caracterização da fauna associada à flora</v>
          </cell>
          <cell r="C108" t="str">
            <v>UN</v>
          </cell>
          <cell r="D108">
            <v>574.95000000000005</v>
          </cell>
          <cell r="E108">
            <v>43257.71</v>
          </cell>
          <cell r="F108">
            <v>43832.66</v>
          </cell>
          <cell r="G108">
            <v>15</v>
          </cell>
        </row>
        <row r="109">
          <cell r="A109" t="str">
            <v>01.27.061</v>
          </cell>
          <cell r="B109" t="str">
            <v>Projeto e implementação de monitoramento da fauna durante a obra</v>
          </cell>
          <cell r="C109" t="str">
            <v>UN</v>
          </cell>
          <cell r="D109">
            <v>574.95000000000005</v>
          </cell>
          <cell r="E109">
            <v>17148.560000000001</v>
          </cell>
          <cell r="F109">
            <v>17723.509999999998</v>
          </cell>
          <cell r="G109">
            <v>15</v>
          </cell>
        </row>
        <row r="110">
          <cell r="A110" t="str">
            <v>01.27.071</v>
          </cell>
          <cell r="B110" t="str">
            <v>Laudo de autodepuração</v>
          </cell>
          <cell r="C110" t="str">
            <v>UN</v>
          </cell>
          <cell r="D110">
            <v>467.45</v>
          </cell>
          <cell r="E110">
            <v>20582.259999999998</v>
          </cell>
          <cell r="F110">
            <v>21049.71</v>
          </cell>
          <cell r="G110">
            <v>15</v>
          </cell>
        </row>
        <row r="111">
          <cell r="A111" t="str">
            <v>01.27.091</v>
          </cell>
          <cell r="B111" t="str">
            <v>Estudo de impacto de vizinhança, em área urbana até 10.000 m²</v>
          </cell>
          <cell r="C111" t="str">
            <v>UN</v>
          </cell>
          <cell r="D111">
            <v>284.7</v>
          </cell>
          <cell r="E111">
            <v>33337.129999999997</v>
          </cell>
          <cell r="F111">
            <v>33621.83</v>
          </cell>
          <cell r="G111">
            <v>15</v>
          </cell>
        </row>
        <row r="112">
          <cell r="A112" t="str">
            <v>01.28</v>
          </cell>
          <cell r="B112" t="str">
            <v>Poço profundo</v>
          </cell>
        </row>
        <row r="113">
          <cell r="A113" t="str">
            <v>01.28.010</v>
          </cell>
          <cell r="B113" t="str">
            <v>Taxa de mobilização e desmobilização de equipamentos para execução de perfuração para poço profundo - profundidade até 200 m</v>
          </cell>
          <cell r="C113" t="str">
            <v>TX</v>
          </cell>
          <cell r="D113">
            <v>8405.0300000000007</v>
          </cell>
          <cell r="F113">
            <v>8405.0300000000007</v>
          </cell>
          <cell r="G113">
            <v>15</v>
          </cell>
        </row>
        <row r="114">
          <cell r="A114" t="str">
            <v>01.28.020</v>
          </cell>
          <cell r="B114" t="str">
            <v>Taxa de mobilização e desmobilização de equipamentos para execução de perfuração para poço profundo - profundidade acima de 200 m e até 300 m</v>
          </cell>
          <cell r="C114" t="str">
            <v>TX</v>
          </cell>
          <cell r="D114">
            <v>13545.24</v>
          </cell>
          <cell r="F114">
            <v>13545.24</v>
          </cell>
          <cell r="G114">
            <v>15</v>
          </cell>
        </row>
        <row r="115">
          <cell r="A115" t="str">
            <v>01.28.030</v>
          </cell>
          <cell r="B115" t="str">
            <v>Taxa de mobilização e desmobilização de equipamentos para execução de perfuração para poço profundo - profundidade acima de 300 m</v>
          </cell>
          <cell r="C115" t="str">
            <v>TX</v>
          </cell>
          <cell r="D115">
            <v>13425.34</v>
          </cell>
          <cell r="F115">
            <v>13425.34</v>
          </cell>
          <cell r="G115">
            <v>15</v>
          </cell>
        </row>
        <row r="116">
          <cell r="A116" t="str">
            <v>01.28.040</v>
          </cell>
          <cell r="B116" t="str">
            <v>Perfuração rotativa para poço profundo em camadas de solos sedimentares, diâmetro de 8 1/2" (215,90 mm)</v>
          </cell>
          <cell r="C116" t="str">
            <v>M</v>
          </cell>
          <cell r="D116">
            <v>726.17</v>
          </cell>
          <cell r="F116">
            <v>726.17</v>
          </cell>
          <cell r="G116">
            <v>15</v>
          </cell>
        </row>
        <row r="117">
          <cell r="A117" t="str">
            <v>01.28.050</v>
          </cell>
          <cell r="B117" t="str">
            <v>Perfuração rotativa para poço profundo em aluvião, arenito, ou solos sedimentados em geral, diâmetro de 10" (250 mm)</v>
          </cell>
          <cell r="C117" t="str">
            <v>M</v>
          </cell>
          <cell r="D117">
            <v>510.79</v>
          </cell>
          <cell r="F117">
            <v>510.79</v>
          </cell>
          <cell r="G117">
            <v>15</v>
          </cell>
        </row>
        <row r="118">
          <cell r="A118" t="str">
            <v>01.28.060</v>
          </cell>
          <cell r="B118" t="str">
            <v>Perfuração rotativa para poço profundo em aluvião, arenito, ou solos sedimentados em geral, diâmetro de 12" (300 mm)</v>
          </cell>
          <cell r="C118" t="str">
            <v>M</v>
          </cell>
          <cell r="D118">
            <v>1278.32</v>
          </cell>
          <cell r="F118">
            <v>1278.32</v>
          </cell>
          <cell r="G118">
            <v>15</v>
          </cell>
        </row>
        <row r="119">
          <cell r="A119" t="str">
            <v>01.28.070</v>
          </cell>
          <cell r="B119" t="str">
            <v>Perfuração rotativa para poço profundo em aluvião, arenito, ou solos sedimentados em geral, diâmetro de 14" (350 mm)</v>
          </cell>
          <cell r="C119" t="str">
            <v>M</v>
          </cell>
          <cell r="D119">
            <v>1384.07</v>
          </cell>
          <cell r="F119">
            <v>1384.07</v>
          </cell>
          <cell r="G119">
            <v>15</v>
          </cell>
        </row>
        <row r="120">
          <cell r="A120" t="str">
            <v>01.28.080</v>
          </cell>
          <cell r="B120" t="str">
            <v>Perfuração rotativa para poço profundo em aluvião, arenito, ou solos sedimentados em geral, diâmetro de 16" (400 mm)</v>
          </cell>
          <cell r="C120" t="str">
            <v>M</v>
          </cell>
          <cell r="D120">
            <v>1720.88</v>
          </cell>
          <cell r="F120">
            <v>1720.88</v>
          </cell>
          <cell r="G120">
            <v>15</v>
          </cell>
        </row>
        <row r="121">
          <cell r="A121" t="str">
            <v>01.28.090</v>
          </cell>
          <cell r="B121" t="str">
            <v>Perfuração rotativa para poço profundo em aluvião, arenito, ou solos sedimentados em geral, diâmetro de 18" (450 mm)</v>
          </cell>
          <cell r="C121" t="str">
            <v>M</v>
          </cell>
          <cell r="D121">
            <v>2202.7399999999998</v>
          </cell>
          <cell r="F121">
            <v>2202.7399999999998</v>
          </cell>
          <cell r="G121">
            <v>15</v>
          </cell>
        </row>
        <row r="122">
          <cell r="A122" t="str">
            <v>01.28.100</v>
          </cell>
          <cell r="B122" t="str">
            <v>Perfuração rotativa para poço profundo em aluvião, arenito, ou solos sedimentados em geral, diâmetro de 20" (500 mm)</v>
          </cell>
          <cell r="C122" t="str">
            <v>M</v>
          </cell>
          <cell r="D122">
            <v>2573.9299999999998</v>
          </cell>
          <cell r="F122">
            <v>2573.9299999999998</v>
          </cell>
          <cell r="G122">
            <v>15</v>
          </cell>
        </row>
        <row r="123">
          <cell r="A123" t="str">
            <v>01.28.110</v>
          </cell>
          <cell r="B123" t="str">
            <v>Perfuração rotativa para poço profundo em aluvião, arenito, ou solos sedimentados em geral, diâmetro de 22" (550 mm)</v>
          </cell>
          <cell r="C123" t="str">
            <v>M</v>
          </cell>
          <cell r="D123">
            <v>2770.2</v>
          </cell>
          <cell r="F123">
            <v>2770.2</v>
          </cell>
          <cell r="G123">
            <v>15</v>
          </cell>
        </row>
        <row r="124">
          <cell r="A124" t="str">
            <v>01.28.120</v>
          </cell>
          <cell r="B124" t="str">
            <v>Perfuração rotativa para poço profundo em aluvião, arenito, ou solos sedimentados em geral, diâmetro de 26" (650 mm)</v>
          </cell>
          <cell r="C124" t="str">
            <v>M</v>
          </cell>
          <cell r="D124">
            <v>3362.59</v>
          </cell>
          <cell r="F124">
            <v>3362.59</v>
          </cell>
          <cell r="G124">
            <v>15</v>
          </cell>
        </row>
        <row r="125">
          <cell r="A125" t="str">
            <v>01.28.130</v>
          </cell>
          <cell r="B125" t="str">
            <v>Perfuração rotativa para poço profundo em solos e/ou rocha metassedimentar alterada em geral, diâmetro de 20" (508 mm)</v>
          </cell>
          <cell r="C125" t="str">
            <v>M</v>
          </cell>
          <cell r="D125">
            <v>396.53</v>
          </cell>
          <cell r="F125">
            <v>396.53</v>
          </cell>
          <cell r="G125">
            <v>15</v>
          </cell>
        </row>
        <row r="126">
          <cell r="A126" t="str">
            <v>01.28.140</v>
          </cell>
          <cell r="B126" t="str">
            <v>Perfuração roto-pneumática para poço profundo em rocha metassedimentar em geral, diâmetro de 12 1/4" (311,15 mm)</v>
          </cell>
          <cell r="C126" t="str">
            <v>M</v>
          </cell>
          <cell r="D126">
            <v>1912.29</v>
          </cell>
          <cell r="F126">
            <v>1912.29</v>
          </cell>
          <cell r="G126">
            <v>15</v>
          </cell>
        </row>
        <row r="127">
          <cell r="A127" t="str">
            <v>01.28.150</v>
          </cell>
          <cell r="B127" t="str">
            <v>Perfuração rotativa para poço profundo em rocha sã (basalto), diâmetro de 14" (350 mm)</v>
          </cell>
          <cell r="C127" t="str">
            <v>M</v>
          </cell>
          <cell r="D127">
            <v>7532.21</v>
          </cell>
          <cell r="F127">
            <v>7532.21</v>
          </cell>
          <cell r="G127">
            <v>15</v>
          </cell>
        </row>
        <row r="128">
          <cell r="A128" t="str">
            <v>01.28.160</v>
          </cell>
          <cell r="B128" t="str">
            <v>Perfuração rotativa para poço profundo em rocha alterada (basalto alterado), diâmetro de 8" (200 mm)</v>
          </cell>
          <cell r="C128" t="str">
            <v>M</v>
          </cell>
          <cell r="D128">
            <v>387.72</v>
          </cell>
          <cell r="F128">
            <v>387.72</v>
          </cell>
          <cell r="G128">
            <v>15</v>
          </cell>
        </row>
        <row r="129">
          <cell r="A129" t="str">
            <v>01.28.170</v>
          </cell>
          <cell r="B129" t="str">
            <v>Perfuração rotativa para poço profundo em rocha alterada (basalto alterado), diâmetro de 10" (250 mm)</v>
          </cell>
          <cell r="C129" t="str">
            <v>M</v>
          </cell>
          <cell r="D129">
            <v>505.41</v>
          </cell>
          <cell r="F129">
            <v>505.41</v>
          </cell>
          <cell r="G129">
            <v>15</v>
          </cell>
        </row>
        <row r="130">
          <cell r="A130" t="str">
            <v>01.28.180</v>
          </cell>
          <cell r="B130" t="str">
            <v>Perfuração rotativa para poço profundo em rocha alterada (basalto alterado), diâmetro de 12" (300 mm)</v>
          </cell>
          <cell r="C130" t="str">
            <v>M</v>
          </cell>
          <cell r="D130">
            <v>594.73</v>
          </cell>
          <cell r="F130">
            <v>594.73</v>
          </cell>
          <cell r="G130">
            <v>15</v>
          </cell>
        </row>
        <row r="131">
          <cell r="A131" t="str">
            <v>01.28.190</v>
          </cell>
          <cell r="B131" t="str">
            <v>Perfuração roto-pneumática para poço profundo em rocha sã (basalto), diâmetro de 6" (150 mm)</v>
          </cell>
          <cell r="C131" t="str">
            <v>M</v>
          </cell>
          <cell r="D131">
            <v>341.21</v>
          </cell>
          <cell r="F131">
            <v>341.21</v>
          </cell>
          <cell r="G131">
            <v>15</v>
          </cell>
        </row>
        <row r="132">
          <cell r="A132" t="str">
            <v>01.28.200</v>
          </cell>
          <cell r="B132" t="str">
            <v>Perfuração roto-pneumática para poço profundo em rocha sã (basalto), diâmetro de 8" (200 mm)</v>
          </cell>
          <cell r="C132" t="str">
            <v>M</v>
          </cell>
          <cell r="D132">
            <v>577.63</v>
          </cell>
          <cell r="F132">
            <v>577.63</v>
          </cell>
          <cell r="G132">
            <v>15</v>
          </cell>
        </row>
        <row r="133">
          <cell r="A133" t="str">
            <v>01.28.210</v>
          </cell>
          <cell r="B133" t="str">
            <v>Perfuração roto-pneumática para poço profundo em rocha sã (basalto), diâmetro de 10" (250 mm)</v>
          </cell>
          <cell r="C133" t="str">
            <v>M</v>
          </cell>
          <cell r="D133">
            <v>851.57</v>
          </cell>
          <cell r="F133">
            <v>851.57</v>
          </cell>
          <cell r="G133">
            <v>15</v>
          </cell>
        </row>
        <row r="134">
          <cell r="A134" t="str">
            <v>01.28.220</v>
          </cell>
          <cell r="B134" t="str">
            <v>Perfuração roto-pneumática para poço profundo em rocha sã (basalto), diâmetro de 12" (300 mm)</v>
          </cell>
          <cell r="C134" t="str">
            <v>M</v>
          </cell>
          <cell r="D134">
            <v>2135.4</v>
          </cell>
          <cell r="F134">
            <v>2135.4</v>
          </cell>
          <cell r="G134">
            <v>15</v>
          </cell>
        </row>
        <row r="135">
          <cell r="A135" t="str">
            <v>01.28.230</v>
          </cell>
          <cell r="B135" t="str">
            <v>Perfuração roto-pneumática para poço profundo em rocha sã (basalto), diâmetro de 14" (350 mm)</v>
          </cell>
          <cell r="C135" t="str">
            <v>M</v>
          </cell>
          <cell r="D135">
            <v>2721.57</v>
          </cell>
          <cell r="F135">
            <v>2721.57</v>
          </cell>
          <cell r="G135">
            <v>15</v>
          </cell>
        </row>
        <row r="136">
          <cell r="A136" t="str">
            <v>01.28.240</v>
          </cell>
          <cell r="B136" t="str">
            <v>Perfuração roto-pneumática para poço profundo em rocha sã (basalto), diâmetro de 18" (450 mm)</v>
          </cell>
          <cell r="C136" t="str">
            <v>M</v>
          </cell>
          <cell r="D136">
            <v>2978.3</v>
          </cell>
          <cell r="F136">
            <v>2978.3</v>
          </cell>
          <cell r="G136">
            <v>15</v>
          </cell>
        </row>
        <row r="137">
          <cell r="A137" t="str">
            <v>01.28.250</v>
          </cell>
          <cell r="B137" t="str">
            <v>Revestimento interno de poço profundo tubo liso em aço galvanizado, diâmetro de 6" (152,40 mm) - união solda</v>
          </cell>
          <cell r="C137" t="str">
            <v>M</v>
          </cell>
          <cell r="D137">
            <v>825.23</v>
          </cell>
          <cell r="F137">
            <v>825.23</v>
          </cell>
          <cell r="G137">
            <v>15</v>
          </cell>
        </row>
        <row r="138">
          <cell r="A138" t="str">
            <v>01.28.260</v>
          </cell>
          <cell r="B138" t="str">
            <v>Revestimento interno de poço profundo tubo PVC geomecânico nervurado standard, diâmetro de 6" (150 mm)</v>
          </cell>
          <cell r="C138" t="str">
            <v>M</v>
          </cell>
          <cell r="D138">
            <v>474.67</v>
          </cell>
          <cell r="F138">
            <v>474.67</v>
          </cell>
          <cell r="G138">
            <v>15</v>
          </cell>
        </row>
        <row r="139">
          <cell r="A139" t="str">
            <v>01.28.270</v>
          </cell>
          <cell r="B139" t="str">
            <v>Revestimento interno de poço profundo tubo PVC geomecânico nervurado reforçado, diâmetro de 8" (200 mm)</v>
          </cell>
          <cell r="C139" t="str">
            <v>M</v>
          </cell>
          <cell r="D139">
            <v>910.02</v>
          </cell>
          <cell r="F139">
            <v>910.02</v>
          </cell>
          <cell r="G139">
            <v>15</v>
          </cell>
        </row>
        <row r="140">
          <cell r="A140" t="str">
            <v>01.28.280</v>
          </cell>
          <cell r="B140" t="str">
            <v>Revestimento interno de poço profundo tubo de aço preto, diâmetro de 6" (152,40 mm)</v>
          </cell>
          <cell r="C140" t="str">
            <v>M</v>
          </cell>
          <cell r="D140">
            <v>865.85</v>
          </cell>
          <cell r="F140">
            <v>865.85</v>
          </cell>
          <cell r="G140">
            <v>15</v>
          </cell>
        </row>
        <row r="141">
          <cell r="A141" t="str">
            <v>01.28.290</v>
          </cell>
          <cell r="B141" t="str">
            <v>Revestimento interno de poço profundo tubo preto DIN 2440, diâmetro de 6" (150 mm)</v>
          </cell>
          <cell r="C141" t="str">
            <v>M</v>
          </cell>
          <cell r="D141">
            <v>651.9</v>
          </cell>
          <cell r="F141">
            <v>651.9</v>
          </cell>
          <cell r="G141">
            <v>15</v>
          </cell>
        </row>
        <row r="142">
          <cell r="A142" t="str">
            <v>01.28.300</v>
          </cell>
          <cell r="B142" t="str">
            <v>Revestimento interno de poço profundo tubo preto DIN 2440, diâmetro de 8" (200 mm)</v>
          </cell>
          <cell r="C142" t="str">
            <v>M</v>
          </cell>
          <cell r="D142">
            <v>986.45</v>
          </cell>
          <cell r="F142">
            <v>986.45</v>
          </cell>
          <cell r="G142">
            <v>15</v>
          </cell>
        </row>
        <row r="143">
          <cell r="A143" t="str">
            <v>01.28.310</v>
          </cell>
          <cell r="B143" t="str">
            <v>Revestimento interno de poço profundo tubo de aço preto liso calandrado, diâmetro de 16" (406,40 mm)</v>
          </cell>
          <cell r="C143" t="str">
            <v>M</v>
          </cell>
          <cell r="D143">
            <v>2844.21</v>
          </cell>
          <cell r="F143">
            <v>2844.21</v>
          </cell>
          <cell r="G143">
            <v>15</v>
          </cell>
        </row>
        <row r="144">
          <cell r="A144" t="str">
            <v>01.28.350</v>
          </cell>
          <cell r="B144" t="str">
            <v>Revestimento da boca de poço profundo tubo chapa 3/16", diâmetro de 12"</v>
          </cell>
          <cell r="C144" t="str">
            <v>M</v>
          </cell>
          <cell r="D144">
            <v>1935.48</v>
          </cell>
          <cell r="F144">
            <v>1935.48</v>
          </cell>
          <cell r="G144">
            <v>15</v>
          </cell>
        </row>
        <row r="145">
          <cell r="A145" t="str">
            <v>01.28.360</v>
          </cell>
          <cell r="B145" t="str">
            <v>Revestimento da boca de poço profundo tubo chapa 3/16", diâmetro de 14"</v>
          </cell>
          <cell r="C145" t="str">
            <v>M</v>
          </cell>
          <cell r="D145">
            <v>2236.62</v>
          </cell>
          <cell r="F145">
            <v>2236.62</v>
          </cell>
          <cell r="G145">
            <v>15</v>
          </cell>
        </row>
        <row r="146">
          <cell r="A146" t="str">
            <v>01.28.370</v>
          </cell>
          <cell r="B146" t="str">
            <v>Revestimento da boca de poço profundo tubo chapa 3/16", diâmetro de 16"</v>
          </cell>
          <cell r="C146" t="str">
            <v>M</v>
          </cell>
          <cell r="D146">
            <v>2721.73</v>
          </cell>
          <cell r="F146">
            <v>2721.73</v>
          </cell>
          <cell r="G146">
            <v>15</v>
          </cell>
        </row>
        <row r="147">
          <cell r="A147" t="str">
            <v>01.28.380</v>
          </cell>
          <cell r="B147" t="str">
            <v>Revestimento da boca de poço profundo tubo chapa 3/16", diâmetro de 20"</v>
          </cell>
          <cell r="C147" t="str">
            <v>M</v>
          </cell>
          <cell r="D147">
            <v>2868.42</v>
          </cell>
          <cell r="F147">
            <v>2868.42</v>
          </cell>
          <cell r="G147">
            <v>15</v>
          </cell>
        </row>
        <row r="148">
          <cell r="A148" t="str">
            <v>01.28.390</v>
          </cell>
          <cell r="B148" t="str">
            <v>Filtro PVC geomecânico nervurado tipo standard para poço profundo, diâmetro de 6" (150 mm)</v>
          </cell>
          <cell r="C148" t="str">
            <v>M</v>
          </cell>
          <cell r="D148">
            <v>517.63</v>
          </cell>
          <cell r="F148">
            <v>517.63</v>
          </cell>
          <cell r="G148">
            <v>15</v>
          </cell>
        </row>
        <row r="149">
          <cell r="A149" t="str">
            <v>01.28.400</v>
          </cell>
          <cell r="B149" t="str">
            <v>Filtro PVC geomecânico nervurado tipo reforçado para poço profundo, diâmetro de 8" (200 mm)</v>
          </cell>
          <cell r="C149" t="str">
            <v>M</v>
          </cell>
          <cell r="D149">
            <v>920.97</v>
          </cell>
          <cell r="F149">
            <v>920.97</v>
          </cell>
          <cell r="G149">
            <v>15</v>
          </cell>
        </row>
        <row r="150">
          <cell r="A150" t="str">
            <v>01.28.410</v>
          </cell>
          <cell r="B150" t="str">
            <v>Filtro espiralado galvanizado simples (standard) para poço profundo, diâmetro de 6" (152,40 mm)</v>
          </cell>
          <cell r="C150" t="str">
            <v>M</v>
          </cell>
          <cell r="D150">
            <v>1261.25</v>
          </cell>
          <cell r="F150">
            <v>1261.25</v>
          </cell>
          <cell r="G150">
            <v>15</v>
          </cell>
        </row>
        <row r="151">
          <cell r="A151" t="str">
            <v>01.28.420</v>
          </cell>
          <cell r="B151" t="str">
            <v>Filtro espiralado galvanizado reforçado para poço profundo, diâmetro de 6" (152,40 mm)</v>
          </cell>
          <cell r="C151" t="str">
            <v>M</v>
          </cell>
          <cell r="D151">
            <v>1566.55</v>
          </cell>
          <cell r="F151">
            <v>1566.55</v>
          </cell>
          <cell r="G151">
            <v>15</v>
          </cell>
        </row>
        <row r="152">
          <cell r="A152" t="str">
            <v>01.28.430</v>
          </cell>
          <cell r="B152" t="str">
            <v>Filtro espiralado em aço inoxidável reforçado para poço profundo, diâmetro de 6" (152,40 mm)</v>
          </cell>
          <cell r="C152" t="str">
            <v>M</v>
          </cell>
          <cell r="D152">
            <v>2857.51</v>
          </cell>
          <cell r="F152">
            <v>2857.51</v>
          </cell>
          <cell r="G152">
            <v>15</v>
          </cell>
        </row>
        <row r="153">
          <cell r="A153" t="str">
            <v>01.28.440</v>
          </cell>
          <cell r="B153" t="str">
            <v>Filtro galvanizado tipo NOLD para poço profundo, diâmetro de 6" (150 mm)</v>
          </cell>
          <cell r="C153" t="str">
            <v>M</v>
          </cell>
          <cell r="D153">
            <v>1119.6600000000001</v>
          </cell>
          <cell r="F153">
            <v>1119.6600000000001</v>
          </cell>
          <cell r="G153">
            <v>15</v>
          </cell>
        </row>
        <row r="154">
          <cell r="A154" t="str">
            <v>01.28.450</v>
          </cell>
          <cell r="B154" t="str">
            <v>Pré-filtro tipo pérola para poço profundo</v>
          </cell>
          <cell r="C154" t="str">
            <v>M3</v>
          </cell>
          <cell r="D154">
            <v>2226.63</v>
          </cell>
          <cell r="F154">
            <v>2226.63</v>
          </cell>
          <cell r="G154">
            <v>15</v>
          </cell>
        </row>
        <row r="155">
          <cell r="A155" t="str">
            <v>01.28.460</v>
          </cell>
          <cell r="B155" t="str">
            <v>Pré-filtro tipo Jacareí para poço profundo</v>
          </cell>
          <cell r="C155" t="str">
            <v>M3</v>
          </cell>
          <cell r="D155">
            <v>2558.9699999999998</v>
          </cell>
          <cell r="F155">
            <v>2558.9699999999998</v>
          </cell>
          <cell r="G155">
            <v>15</v>
          </cell>
        </row>
        <row r="156">
          <cell r="A156" t="str">
            <v>01.28.470</v>
          </cell>
          <cell r="B156" t="str">
            <v>Perfilagem ótica (filmagem / endoscopia) para poço profundo</v>
          </cell>
          <cell r="C156" t="str">
            <v>M</v>
          </cell>
          <cell r="D156">
            <v>94.4</v>
          </cell>
          <cell r="F156">
            <v>94.4</v>
          </cell>
          <cell r="G156">
            <v>15</v>
          </cell>
        </row>
        <row r="157">
          <cell r="A157" t="str">
            <v>01.28.480</v>
          </cell>
          <cell r="B157" t="str">
            <v>Perfilagem elétrica de poço profundo</v>
          </cell>
          <cell r="C157" t="str">
            <v>M</v>
          </cell>
          <cell r="D157">
            <v>220.87</v>
          </cell>
          <cell r="F157">
            <v>220.87</v>
          </cell>
          <cell r="G157">
            <v>15</v>
          </cell>
        </row>
        <row r="158">
          <cell r="A158" t="str">
            <v>01.28.490</v>
          </cell>
          <cell r="B158" t="str">
            <v>Taxa de mobilização e desmobilização de equipamentos para execução de bombeamento, limpeza, desenvolvimento e teste de vazão</v>
          </cell>
          <cell r="C158" t="str">
            <v>TX</v>
          </cell>
          <cell r="D158">
            <v>4147.43</v>
          </cell>
          <cell r="F158">
            <v>4147.43</v>
          </cell>
          <cell r="G158">
            <v>15</v>
          </cell>
        </row>
        <row r="159">
          <cell r="A159" t="str">
            <v>01.28.500</v>
          </cell>
          <cell r="B159" t="str">
            <v>Limpeza e desenvolvimento do poço profundo</v>
          </cell>
          <cell r="C159" t="str">
            <v>H</v>
          </cell>
          <cell r="D159">
            <v>565.22</v>
          </cell>
          <cell r="F159">
            <v>565.22</v>
          </cell>
          <cell r="G159">
            <v>15</v>
          </cell>
        </row>
        <row r="160">
          <cell r="A160" t="str">
            <v>01.28.510</v>
          </cell>
          <cell r="B160" t="str">
            <v>Ensaio de vazão (bombeamento) para poço profundo, com bomba submersa</v>
          </cell>
          <cell r="C160" t="str">
            <v>H</v>
          </cell>
          <cell r="D160">
            <v>437.94</v>
          </cell>
          <cell r="F160">
            <v>437.94</v>
          </cell>
          <cell r="G160">
            <v>15</v>
          </cell>
        </row>
        <row r="161">
          <cell r="A161" t="str">
            <v>01.28.520</v>
          </cell>
          <cell r="B161" t="str">
            <v>Ensaio de vazão escalonado para poço profundo</v>
          </cell>
          <cell r="C161" t="str">
            <v>H</v>
          </cell>
          <cell r="D161">
            <v>368.46</v>
          </cell>
          <cell r="F161">
            <v>368.46</v>
          </cell>
          <cell r="G161">
            <v>15</v>
          </cell>
        </row>
        <row r="162">
          <cell r="A162" t="str">
            <v>01.28.530</v>
          </cell>
          <cell r="B162" t="str">
            <v>Ensaio de recuperação de nível para poço profundo</v>
          </cell>
          <cell r="C162" t="str">
            <v>H</v>
          </cell>
          <cell r="D162">
            <v>358.32</v>
          </cell>
          <cell r="F162">
            <v>358.32</v>
          </cell>
          <cell r="G162">
            <v>15</v>
          </cell>
        </row>
        <row r="163">
          <cell r="A163" t="str">
            <v>01.28.540</v>
          </cell>
          <cell r="B163" t="str">
            <v>Desinfecção de poço profundo</v>
          </cell>
          <cell r="C163" t="str">
            <v>UN</v>
          </cell>
          <cell r="D163">
            <v>3337.85</v>
          </cell>
          <cell r="F163">
            <v>3337.85</v>
          </cell>
          <cell r="G163">
            <v>15</v>
          </cell>
        </row>
        <row r="164">
          <cell r="A164" t="str">
            <v>01.28.550</v>
          </cell>
          <cell r="B164" t="str">
            <v>Análise físico-química e bacteriológica da água para poço profundo</v>
          </cell>
          <cell r="C164" t="str">
            <v>CJ</v>
          </cell>
          <cell r="D164">
            <v>2883.05</v>
          </cell>
          <cell r="F164">
            <v>2883.05</v>
          </cell>
          <cell r="G164">
            <v>15</v>
          </cell>
        </row>
        <row r="165">
          <cell r="A165" t="str">
            <v>01.28.560</v>
          </cell>
          <cell r="B165" t="str">
            <v>Centralizador de coluna para poço profundo, diâmetro de 4" ou 6"</v>
          </cell>
          <cell r="C165" t="str">
            <v>UN</v>
          </cell>
          <cell r="D165">
            <v>353.08</v>
          </cell>
          <cell r="F165">
            <v>353.08</v>
          </cell>
          <cell r="G165">
            <v>15</v>
          </cell>
        </row>
        <row r="166">
          <cell r="A166" t="str">
            <v>01.28.570</v>
          </cell>
          <cell r="B166" t="str">
            <v>Cimentação de boca do poço profundo, entre perfuração de maior diâmetro (cimentação do espaço anular)</v>
          </cell>
          <cell r="C166" t="str">
            <v>M3</v>
          </cell>
          <cell r="D166">
            <v>3028.39</v>
          </cell>
          <cell r="F166">
            <v>3028.39</v>
          </cell>
          <cell r="G166">
            <v>15</v>
          </cell>
        </row>
        <row r="167">
          <cell r="A167" t="str">
            <v>01.28.580</v>
          </cell>
          <cell r="B167" t="str">
            <v>Laje de proteção em concreto armado para poço profundo (área mínimo de 3,00 m²)</v>
          </cell>
          <cell r="C167" t="str">
            <v>UN</v>
          </cell>
          <cell r="D167">
            <v>1183.23</v>
          </cell>
          <cell r="E167">
            <v>591.26</v>
          </cell>
          <cell r="F167">
            <v>1774.49</v>
          </cell>
          <cell r="G167">
            <v>15</v>
          </cell>
        </row>
        <row r="168">
          <cell r="A168" t="str">
            <v>01.28.590</v>
          </cell>
          <cell r="B168" t="str">
            <v>Lacre do poço profundo (tampa)</v>
          </cell>
          <cell r="C168" t="str">
            <v>UN</v>
          </cell>
          <cell r="D168">
            <v>1103.68</v>
          </cell>
          <cell r="F168">
            <v>1103.68</v>
          </cell>
          <cell r="G168">
            <v>15</v>
          </cell>
        </row>
        <row r="169">
          <cell r="A169" t="str">
            <v>01.28.600</v>
          </cell>
          <cell r="B169" t="str">
            <v>Licença de perfuração para poço profundo</v>
          </cell>
          <cell r="C169" t="str">
            <v>UN</v>
          </cell>
          <cell r="D169">
            <v>4478.78</v>
          </cell>
          <cell r="F169">
            <v>4478.78</v>
          </cell>
          <cell r="G169">
            <v>15</v>
          </cell>
        </row>
        <row r="170">
          <cell r="A170" t="str">
            <v>01.28.610</v>
          </cell>
          <cell r="B170" t="str">
            <v>Outorga de direito de uso para poço profundo</v>
          </cell>
          <cell r="C170" t="str">
            <v>UN</v>
          </cell>
          <cell r="D170">
            <v>4974.1000000000004</v>
          </cell>
          <cell r="F170">
            <v>4974.1000000000004</v>
          </cell>
          <cell r="G170">
            <v>15</v>
          </cell>
        </row>
        <row r="171">
          <cell r="A171" t="str">
            <v>01.28.620</v>
          </cell>
          <cell r="B171" t="str">
            <v>Parecer técnico junto a CETESB</v>
          </cell>
          <cell r="C171" t="str">
            <v>UN</v>
          </cell>
          <cell r="D171">
            <v>16764.75</v>
          </cell>
          <cell r="F171">
            <v>16764.75</v>
          </cell>
          <cell r="G171">
            <v>15</v>
          </cell>
        </row>
        <row r="172">
          <cell r="A172" t="str">
            <v>02</v>
          </cell>
          <cell r="B172" t="str">
            <v>INICIO, APOIO E ADMINISTRACAO DA OBRA</v>
          </cell>
        </row>
        <row r="173">
          <cell r="A173" t="str">
            <v>02.01</v>
          </cell>
          <cell r="B173" t="str">
            <v>Construção provisória</v>
          </cell>
        </row>
        <row r="174">
          <cell r="A174" t="str">
            <v>02.01.021</v>
          </cell>
          <cell r="B174" t="str">
            <v>Construção provisória em madeira - fornecimento e montagem</v>
          </cell>
          <cell r="C174" t="str">
            <v>M2</v>
          </cell>
          <cell r="D174">
            <v>438.68</v>
          </cell>
          <cell r="E174">
            <v>145.49</v>
          </cell>
          <cell r="F174">
            <v>584.16999999999996</v>
          </cell>
          <cell r="G174">
            <v>15</v>
          </cell>
        </row>
        <row r="175">
          <cell r="A175" t="str">
            <v>02.01.171</v>
          </cell>
          <cell r="B175" t="str">
            <v>Sanitário/vestiário provisório em alvenaria</v>
          </cell>
          <cell r="C175" t="str">
            <v>M2</v>
          </cell>
          <cell r="D175">
            <v>729.92</v>
          </cell>
          <cell r="E175">
            <v>367.34</v>
          </cell>
          <cell r="F175">
            <v>1097.26</v>
          </cell>
          <cell r="G175">
            <v>15</v>
          </cell>
        </row>
        <row r="176">
          <cell r="A176" t="str">
            <v>02.01.180</v>
          </cell>
          <cell r="B176" t="str">
            <v>Banheiro químico modelo Standard, com manutenção conforme exigências da CETESB</v>
          </cell>
          <cell r="C176" t="str">
            <v>UNMES</v>
          </cell>
          <cell r="D176">
            <v>1213.99</v>
          </cell>
          <cell r="F176">
            <v>1213.99</v>
          </cell>
          <cell r="G176">
            <v>15</v>
          </cell>
        </row>
        <row r="177">
          <cell r="A177" t="str">
            <v>02.01.200</v>
          </cell>
          <cell r="B177" t="str">
            <v>Desmobilização de construção provisória</v>
          </cell>
          <cell r="C177" t="str">
            <v>M2</v>
          </cell>
          <cell r="D177">
            <v>16.53</v>
          </cell>
          <cell r="E177">
            <v>8.0299999999999994</v>
          </cell>
          <cell r="F177">
            <v>24.56</v>
          </cell>
          <cell r="G177">
            <v>15</v>
          </cell>
        </row>
        <row r="178">
          <cell r="A178" t="str">
            <v>02.02</v>
          </cell>
          <cell r="B178" t="str">
            <v>Container</v>
          </cell>
        </row>
        <row r="179">
          <cell r="A179" t="str">
            <v>02.02.120</v>
          </cell>
          <cell r="B179" t="str">
            <v>Locação de container tipo alojamento - área mínima de 13,80 m²</v>
          </cell>
          <cell r="C179" t="str">
            <v>UNMES</v>
          </cell>
          <cell r="D179">
            <v>916.42</v>
          </cell>
          <cell r="E179">
            <v>92.75</v>
          </cell>
          <cell r="F179">
            <v>1009.17</v>
          </cell>
          <cell r="G179">
            <v>15</v>
          </cell>
        </row>
        <row r="180">
          <cell r="A180" t="str">
            <v>02.02.130</v>
          </cell>
          <cell r="B180" t="str">
            <v>Locação de container tipo escritório com 1 vaso sanitário, 1 lavatório e 1 ponto para chuveiro - área mínima de 13,80 m²</v>
          </cell>
          <cell r="C180" t="str">
            <v>UNMES</v>
          </cell>
          <cell r="D180">
            <v>1433.14</v>
          </cell>
          <cell r="E180">
            <v>155.52000000000001</v>
          </cell>
          <cell r="F180">
            <v>1588.66</v>
          </cell>
          <cell r="G180">
            <v>15</v>
          </cell>
        </row>
        <row r="181">
          <cell r="A181" t="str">
            <v>02.02.140</v>
          </cell>
          <cell r="B181" t="str">
            <v>Locação de container tipo sanitário com 2 vasos sanitários, 2 lavatórios, 2 mictórios e 4 pontos para chuveiro - área mínima de 13,80 m²</v>
          </cell>
          <cell r="C181" t="str">
            <v>UNMES</v>
          </cell>
          <cell r="D181">
            <v>1376.53</v>
          </cell>
          <cell r="E181">
            <v>155.52000000000001</v>
          </cell>
          <cell r="F181">
            <v>1532.05</v>
          </cell>
          <cell r="G181">
            <v>15</v>
          </cell>
        </row>
        <row r="182">
          <cell r="A182" t="str">
            <v>02.02.150</v>
          </cell>
          <cell r="B182" t="str">
            <v>Locação de container tipo depósito - área mínima de 13,80 m²</v>
          </cell>
          <cell r="C182" t="str">
            <v>UNMES</v>
          </cell>
          <cell r="D182">
            <v>906.77</v>
          </cell>
          <cell r="E182">
            <v>92.75</v>
          </cell>
          <cell r="F182">
            <v>999.52</v>
          </cell>
          <cell r="G182">
            <v>15</v>
          </cell>
        </row>
        <row r="183">
          <cell r="A183" t="str">
            <v>02.02.160</v>
          </cell>
          <cell r="B183" t="str">
            <v>Locação de container tipo guarita - área mínima de 4,60 m²</v>
          </cell>
          <cell r="C183" t="str">
            <v>UNMES</v>
          </cell>
          <cell r="D183">
            <v>986.51</v>
          </cell>
          <cell r="E183">
            <v>30.91</v>
          </cell>
          <cell r="F183">
            <v>1017.42</v>
          </cell>
          <cell r="G183">
            <v>15</v>
          </cell>
        </row>
        <row r="184">
          <cell r="A184" t="str">
            <v>02.03</v>
          </cell>
          <cell r="B184" t="str">
            <v>Tapume, vedação e proteções diversas</v>
          </cell>
        </row>
        <row r="185">
          <cell r="A185" t="str">
            <v>02.03.030</v>
          </cell>
          <cell r="B185" t="str">
            <v>Proteção de superfícies em geral com plástico bolha</v>
          </cell>
          <cell r="C185" t="str">
            <v>M2</v>
          </cell>
          <cell r="D185">
            <v>0.59</v>
          </cell>
          <cell r="E185">
            <v>2.27</v>
          </cell>
          <cell r="F185">
            <v>2.86</v>
          </cell>
          <cell r="G185">
            <v>15</v>
          </cell>
        </row>
        <row r="186">
          <cell r="A186" t="str">
            <v>02.03.060</v>
          </cell>
          <cell r="B186" t="str">
            <v>Proteção de fachada com tela de nylon</v>
          </cell>
          <cell r="C186" t="str">
            <v>M2</v>
          </cell>
          <cell r="D186">
            <v>5.5</v>
          </cell>
          <cell r="E186">
            <v>22.42</v>
          </cell>
          <cell r="F186">
            <v>27.92</v>
          </cell>
          <cell r="G186">
            <v>15</v>
          </cell>
        </row>
        <row r="187">
          <cell r="A187" t="str">
            <v>02.03.080</v>
          </cell>
          <cell r="B187" t="str">
            <v>Fechamento provisório de vãos em chapa de madeira compensada</v>
          </cell>
          <cell r="C187" t="str">
            <v>M2</v>
          </cell>
          <cell r="D187">
            <v>13.69</v>
          </cell>
          <cell r="E187">
            <v>33.4</v>
          </cell>
          <cell r="F187">
            <v>47.09</v>
          </cell>
          <cell r="G187">
            <v>15</v>
          </cell>
        </row>
        <row r="188">
          <cell r="A188" t="str">
            <v>02.03.110</v>
          </cell>
          <cell r="B188" t="str">
            <v>Tapume móvel para fechamento de áreas</v>
          </cell>
          <cell r="C188" t="str">
            <v>M2</v>
          </cell>
          <cell r="D188">
            <v>48.9</v>
          </cell>
          <cell r="E188">
            <v>60.57</v>
          </cell>
          <cell r="F188">
            <v>109.47</v>
          </cell>
          <cell r="G188">
            <v>15</v>
          </cell>
        </row>
        <row r="189">
          <cell r="A189" t="str">
            <v>02.03.120</v>
          </cell>
          <cell r="B189" t="str">
            <v>Tapume fixo para fechamento de áreas, com portão</v>
          </cell>
          <cell r="C189" t="str">
            <v>M2</v>
          </cell>
          <cell r="D189">
            <v>48.9</v>
          </cell>
          <cell r="E189">
            <v>60.17</v>
          </cell>
          <cell r="F189">
            <v>109.07</v>
          </cell>
          <cell r="G189">
            <v>15</v>
          </cell>
        </row>
        <row r="190">
          <cell r="A190" t="str">
            <v>02.03.200</v>
          </cell>
          <cell r="B190" t="str">
            <v>Locação de quadros metálicos para plataforma de proteção, inclusive o madeiramento</v>
          </cell>
          <cell r="C190" t="str">
            <v>M2MES</v>
          </cell>
          <cell r="D190">
            <v>44.92</v>
          </cell>
          <cell r="E190">
            <v>1.1399999999999999</v>
          </cell>
          <cell r="F190">
            <v>46.06</v>
          </cell>
          <cell r="G190">
            <v>15</v>
          </cell>
        </row>
        <row r="191">
          <cell r="A191" t="str">
            <v>02.03.240</v>
          </cell>
          <cell r="B191" t="str">
            <v>Proteção de piso com tecido de aniagem e gesso</v>
          </cell>
          <cell r="C191" t="str">
            <v>M2</v>
          </cell>
          <cell r="D191">
            <v>12.98</v>
          </cell>
          <cell r="E191">
            <v>4.54</v>
          </cell>
          <cell r="F191">
            <v>17.52</v>
          </cell>
          <cell r="G191">
            <v>15</v>
          </cell>
        </row>
        <row r="192">
          <cell r="A192" t="str">
            <v>02.03.260</v>
          </cell>
          <cell r="B192" t="str">
            <v>Tapume fixo em painel OSB - espessura 10 mm</v>
          </cell>
          <cell r="C192" t="str">
            <v>M2</v>
          </cell>
          <cell r="D192">
            <v>81.08</v>
          </cell>
          <cell r="E192">
            <v>43.32</v>
          </cell>
          <cell r="F192">
            <v>124.4</v>
          </cell>
          <cell r="G192">
            <v>15</v>
          </cell>
        </row>
        <row r="193">
          <cell r="A193" t="str">
            <v>02.03.270</v>
          </cell>
          <cell r="B193" t="str">
            <v>Tapume fixo em painel OSB - espessura 12 mm</v>
          </cell>
          <cell r="C193" t="str">
            <v>M2</v>
          </cell>
          <cell r="D193">
            <v>88.36</v>
          </cell>
          <cell r="E193">
            <v>43.32</v>
          </cell>
          <cell r="F193">
            <v>131.68</v>
          </cell>
          <cell r="G193">
            <v>15</v>
          </cell>
        </row>
        <row r="194">
          <cell r="A194" t="str">
            <v>02.03.280</v>
          </cell>
          <cell r="B194" t="str">
            <v>Tapume metálico com telha metálica tipo trapezoidal 40, sem pintura, espessura 0,43mm, colunas, bases e parafusos</v>
          </cell>
          <cell r="C194" t="str">
            <v>M2</v>
          </cell>
          <cell r="D194">
            <v>63.18</v>
          </cell>
          <cell r="E194">
            <v>91.55</v>
          </cell>
          <cell r="F194">
            <v>154.72999999999999</v>
          </cell>
          <cell r="G194">
            <v>15</v>
          </cell>
        </row>
        <row r="195">
          <cell r="A195" t="str">
            <v>02.03.290</v>
          </cell>
          <cell r="B195" t="str">
            <v>Portão metálico com 2 folhas, pivotante, para tapume</v>
          </cell>
          <cell r="C195" t="str">
            <v>M2</v>
          </cell>
          <cell r="D195">
            <v>182.87</v>
          </cell>
          <cell r="E195">
            <v>91.55</v>
          </cell>
          <cell r="F195">
            <v>274.42</v>
          </cell>
          <cell r="G195">
            <v>15</v>
          </cell>
        </row>
        <row r="196">
          <cell r="A196" t="str">
            <v>02.03.500</v>
          </cell>
          <cell r="B196" t="str">
            <v>Proteção em madeira e lona plástica para equipamento mecânico ou informática - para obras de reforma</v>
          </cell>
          <cell r="C196" t="str">
            <v>M3</v>
          </cell>
          <cell r="D196">
            <v>53.77</v>
          </cell>
          <cell r="E196">
            <v>49.99</v>
          </cell>
          <cell r="F196">
            <v>103.76</v>
          </cell>
          <cell r="G196">
            <v>15</v>
          </cell>
        </row>
        <row r="197">
          <cell r="A197" t="str">
            <v>02.05</v>
          </cell>
          <cell r="B197" t="str">
            <v>Andaime e balancim</v>
          </cell>
        </row>
        <row r="198">
          <cell r="A198" t="str">
            <v>02.05.060</v>
          </cell>
          <cell r="B198" t="str">
            <v>Montagem e desmontagem de andaime torre metálica com altura até 10 m</v>
          </cell>
          <cell r="C198" t="str">
            <v>M</v>
          </cell>
          <cell r="E198">
            <v>13.83</v>
          </cell>
          <cell r="F198">
            <v>13.83</v>
          </cell>
          <cell r="G198">
            <v>15</v>
          </cell>
        </row>
        <row r="199">
          <cell r="A199" t="str">
            <v>02.05.080</v>
          </cell>
          <cell r="B199" t="str">
            <v>Montagem e desmontagem de andaime torre metálica com altura superior a 10 m</v>
          </cell>
          <cell r="C199" t="str">
            <v>M</v>
          </cell>
          <cell r="E199">
            <v>34.909999999999997</v>
          </cell>
          <cell r="F199">
            <v>34.909999999999997</v>
          </cell>
          <cell r="G199">
            <v>15</v>
          </cell>
        </row>
        <row r="200">
          <cell r="A200" t="str">
            <v>02.05.090</v>
          </cell>
          <cell r="B200" t="str">
            <v>Montagem e desmontagem de andaime tubular fachadeiro com altura até 10 m</v>
          </cell>
          <cell r="C200" t="str">
            <v>M2</v>
          </cell>
          <cell r="E200">
            <v>13.83</v>
          </cell>
          <cell r="F200">
            <v>13.83</v>
          </cell>
          <cell r="G200">
            <v>15</v>
          </cell>
        </row>
        <row r="201">
          <cell r="A201" t="str">
            <v>02.05.100</v>
          </cell>
          <cell r="B201" t="str">
            <v>Montagem e desmontagem de andaime tubular fachadeiro com altura superior a 10 m</v>
          </cell>
          <cell r="C201" t="str">
            <v>M2</v>
          </cell>
          <cell r="E201">
            <v>34.909999999999997</v>
          </cell>
          <cell r="F201">
            <v>34.909999999999997</v>
          </cell>
          <cell r="G201">
            <v>15</v>
          </cell>
        </row>
        <row r="202">
          <cell r="A202" t="str">
            <v>02.05.195</v>
          </cell>
          <cell r="B202" t="str">
            <v>Balancim elétrico tipo plataforma para transporte vertical, com altura até 60 m</v>
          </cell>
          <cell r="C202" t="str">
            <v>UNMES</v>
          </cell>
          <cell r="D202">
            <v>2134.14</v>
          </cell>
          <cell r="F202">
            <v>2134.14</v>
          </cell>
          <cell r="G202">
            <v>15</v>
          </cell>
        </row>
        <row r="203">
          <cell r="A203" t="str">
            <v>02.05.202</v>
          </cell>
          <cell r="B203" t="str">
            <v>Andaime torre metálico (1,5 x 1,5 m) com piso metálico</v>
          </cell>
          <cell r="C203" t="str">
            <v>MXMES</v>
          </cell>
          <cell r="D203">
            <v>22.89</v>
          </cell>
          <cell r="E203">
            <v>5.45</v>
          </cell>
          <cell r="F203">
            <v>28.34</v>
          </cell>
          <cell r="G203">
            <v>15</v>
          </cell>
        </row>
        <row r="204">
          <cell r="A204" t="str">
            <v>02.05.212</v>
          </cell>
          <cell r="B204" t="str">
            <v>Andaime tubular fachadeiro com piso metálico e sapatas ajustáveis</v>
          </cell>
          <cell r="C204" t="str">
            <v>M2MES</v>
          </cell>
          <cell r="D204">
            <v>20.079999999999998</v>
          </cell>
          <cell r="E204">
            <v>5.45</v>
          </cell>
          <cell r="F204">
            <v>25.53</v>
          </cell>
          <cell r="G204">
            <v>15</v>
          </cell>
        </row>
        <row r="205">
          <cell r="A205" t="str">
            <v>02.06</v>
          </cell>
          <cell r="B205" t="str">
            <v>Alocação de equipe, equipamento e ferramental</v>
          </cell>
        </row>
        <row r="206">
          <cell r="A206" t="str">
            <v>02.06.030</v>
          </cell>
          <cell r="B206" t="str">
            <v>Locação de plataforma elevatória articulada, com altura aproximada de 12,5m, capacidade de carga de 227 kg, elétrica</v>
          </cell>
          <cell r="C206" t="str">
            <v>UNMES</v>
          </cell>
          <cell r="D206">
            <v>9490.9</v>
          </cell>
          <cell r="E206">
            <v>3861.9</v>
          </cell>
          <cell r="F206">
            <v>13352.8</v>
          </cell>
          <cell r="G206">
            <v>15</v>
          </cell>
        </row>
        <row r="207">
          <cell r="A207" t="str">
            <v>02.06.040</v>
          </cell>
          <cell r="B207" t="str">
            <v>Locação de plataforma elevatória articulada, com altura aproximada de 20 m, capacidade de carga de 227 kg, diesel</v>
          </cell>
          <cell r="C207" t="str">
            <v>UNMES</v>
          </cell>
          <cell r="D207">
            <v>17851.5</v>
          </cell>
          <cell r="E207">
            <v>3861.9</v>
          </cell>
          <cell r="F207">
            <v>21713.4</v>
          </cell>
          <cell r="G207">
            <v>15</v>
          </cell>
        </row>
        <row r="208">
          <cell r="A208" t="str">
            <v>02.08</v>
          </cell>
          <cell r="B208" t="str">
            <v>Sinalização de obra</v>
          </cell>
        </row>
        <row r="209">
          <cell r="A209" t="str">
            <v>02.08.020</v>
          </cell>
          <cell r="B209" t="str">
            <v>Placa de identificação para obra</v>
          </cell>
          <cell r="C209" t="str">
            <v>M2</v>
          </cell>
          <cell r="D209">
            <v>785.26</v>
          </cell>
          <cell r="E209">
            <v>104.34</v>
          </cell>
          <cell r="F209">
            <v>889.6</v>
          </cell>
          <cell r="G209">
            <v>15</v>
          </cell>
        </row>
        <row r="210">
          <cell r="A210" t="str">
            <v>02.08.040</v>
          </cell>
          <cell r="B210" t="str">
            <v>Placa em lona com impressão digital e requadro em metalon</v>
          </cell>
          <cell r="C210" t="str">
            <v>M2</v>
          </cell>
          <cell r="D210">
            <v>413.56</v>
          </cell>
          <cell r="E210">
            <v>29.39</v>
          </cell>
          <cell r="F210">
            <v>442.95</v>
          </cell>
          <cell r="G210">
            <v>15</v>
          </cell>
        </row>
        <row r="211">
          <cell r="A211" t="str">
            <v>02.08.050</v>
          </cell>
          <cell r="B211" t="str">
            <v>Placa em lona com impressão digital e estrutura em madeira</v>
          </cell>
          <cell r="C211" t="str">
            <v>M2</v>
          </cell>
          <cell r="D211">
            <v>146.19999999999999</v>
          </cell>
          <cell r="E211">
            <v>59.57</v>
          </cell>
          <cell r="F211">
            <v>205.77</v>
          </cell>
          <cell r="G211">
            <v>15</v>
          </cell>
        </row>
        <row r="212">
          <cell r="A212" t="str">
            <v>02.09</v>
          </cell>
          <cell r="B212" t="str">
            <v>Limpeza de terreno</v>
          </cell>
        </row>
        <row r="213">
          <cell r="A213" t="str">
            <v>02.09.030</v>
          </cell>
          <cell r="B213" t="str">
            <v>Limpeza manual do terreno, inclusive troncos até 5 cm de diâmetro, com caminhão à disposição dentro da obra, até o raio de 1 km</v>
          </cell>
          <cell r="C213" t="str">
            <v>M2</v>
          </cell>
          <cell r="D213">
            <v>2.65</v>
          </cell>
          <cell r="E213">
            <v>5.68</v>
          </cell>
          <cell r="F213">
            <v>8.33</v>
          </cell>
          <cell r="G213">
            <v>15</v>
          </cell>
        </row>
        <row r="214">
          <cell r="A214" t="str">
            <v>02.09.040</v>
          </cell>
          <cell r="B214" t="str">
            <v>Limpeza mecanizada do terreno, inclusive troncos até 15 cm de diâmetro, com caminhão à disposição dentro e fora da obra, com transporte no raio de até 1 km</v>
          </cell>
          <cell r="C214" t="str">
            <v>M2</v>
          </cell>
          <cell r="D214">
            <v>5.19</v>
          </cell>
          <cell r="E214">
            <v>0.18</v>
          </cell>
          <cell r="F214">
            <v>5.37</v>
          </cell>
          <cell r="G214">
            <v>15</v>
          </cell>
        </row>
        <row r="215">
          <cell r="A215" t="str">
            <v>02.09.130</v>
          </cell>
          <cell r="B215" t="str">
            <v>Limpeza mecanizada do terreno, inclusive troncos com diâmetro acima de 15 cm até 50 cm, com caminhão à disposição dentro da obra, até o raio de 1 km</v>
          </cell>
          <cell r="C215" t="str">
            <v>M2</v>
          </cell>
          <cell r="D215">
            <v>5.72</v>
          </cell>
          <cell r="E215">
            <v>0.18</v>
          </cell>
          <cell r="F215">
            <v>5.9</v>
          </cell>
          <cell r="G215">
            <v>15</v>
          </cell>
        </row>
        <row r="216">
          <cell r="A216" t="str">
            <v>02.09.150</v>
          </cell>
          <cell r="B216" t="str">
            <v>Corte e derrubada de eucalipto (1° corte) - idade até 4 anos</v>
          </cell>
          <cell r="C216" t="str">
            <v>M3</v>
          </cell>
          <cell r="D216">
            <v>69.849999999999994</v>
          </cell>
          <cell r="E216">
            <v>10.220000000000001</v>
          </cell>
          <cell r="F216">
            <v>80.069999999999993</v>
          </cell>
          <cell r="G216">
            <v>15</v>
          </cell>
        </row>
        <row r="217">
          <cell r="A217" t="str">
            <v>02.09.160</v>
          </cell>
          <cell r="B217" t="str">
            <v>Corte e derrubada de eucalipto (1° corte) - idade acima de 4 anos</v>
          </cell>
          <cell r="C217" t="str">
            <v>M3</v>
          </cell>
          <cell r="D217">
            <v>82.26</v>
          </cell>
          <cell r="E217">
            <v>12.04</v>
          </cell>
          <cell r="F217">
            <v>94.3</v>
          </cell>
          <cell r="G217">
            <v>15</v>
          </cell>
        </row>
        <row r="218">
          <cell r="A218" t="str">
            <v>02.10</v>
          </cell>
          <cell r="B218" t="str">
            <v>Locação de obra</v>
          </cell>
        </row>
        <row r="219">
          <cell r="A219" t="str">
            <v>02.10.020</v>
          </cell>
          <cell r="B219" t="str">
            <v>Locação de obra de edificação</v>
          </cell>
          <cell r="C219" t="str">
            <v>M2</v>
          </cell>
          <cell r="D219">
            <v>11.29</v>
          </cell>
          <cell r="E219">
            <v>6.54</v>
          </cell>
          <cell r="F219">
            <v>17.829999999999998</v>
          </cell>
          <cell r="G219">
            <v>15</v>
          </cell>
        </row>
        <row r="220">
          <cell r="A220" t="str">
            <v>02.10.040</v>
          </cell>
          <cell r="B220" t="str">
            <v>Locação de rede de canalização</v>
          </cell>
          <cell r="C220" t="str">
            <v>M</v>
          </cell>
          <cell r="D220">
            <v>1.05</v>
          </cell>
          <cell r="E220">
            <v>0.46</v>
          </cell>
          <cell r="F220">
            <v>1.51</v>
          </cell>
          <cell r="G220">
            <v>15</v>
          </cell>
        </row>
        <row r="221">
          <cell r="A221" t="str">
            <v>02.10.050</v>
          </cell>
          <cell r="B221" t="str">
            <v>Locação para muros, cercas e alambrados</v>
          </cell>
          <cell r="C221" t="str">
            <v>M</v>
          </cell>
          <cell r="D221">
            <v>1.05</v>
          </cell>
          <cell r="E221">
            <v>0.46</v>
          </cell>
          <cell r="F221">
            <v>1.51</v>
          </cell>
          <cell r="G221">
            <v>15</v>
          </cell>
        </row>
        <row r="222">
          <cell r="A222" t="str">
            <v>02.10.060</v>
          </cell>
          <cell r="B222" t="str">
            <v>Locação de vias, calçadas, tanques e lagoas</v>
          </cell>
          <cell r="C222" t="str">
            <v>M2</v>
          </cell>
          <cell r="D222">
            <v>0.91</v>
          </cell>
          <cell r="E222">
            <v>0.93</v>
          </cell>
          <cell r="F222">
            <v>1.84</v>
          </cell>
          <cell r="G222">
            <v>15</v>
          </cell>
        </row>
        <row r="223">
          <cell r="A223" t="str">
            <v>03</v>
          </cell>
          <cell r="B223" t="str">
            <v>DEMOLICAO SEM REAPROVEITAMENTO</v>
          </cell>
        </row>
        <row r="224">
          <cell r="A224" t="str">
            <v>03.01</v>
          </cell>
          <cell r="B224" t="str">
            <v>Demolição de concreto, lastro, mistura e afins</v>
          </cell>
        </row>
        <row r="225">
          <cell r="A225" t="str">
            <v>03.01.020</v>
          </cell>
          <cell r="B225" t="str">
            <v>Demolição manual de concreto simples</v>
          </cell>
          <cell r="C225" t="str">
            <v>M3</v>
          </cell>
          <cell r="E225">
            <v>249.81</v>
          </cell>
          <cell r="F225">
            <v>249.81</v>
          </cell>
          <cell r="G225">
            <v>15</v>
          </cell>
        </row>
        <row r="226">
          <cell r="A226" t="str">
            <v>03.01.040</v>
          </cell>
          <cell r="B226" t="str">
            <v>Demolição manual de concreto armado</v>
          </cell>
          <cell r="C226" t="str">
            <v>M3</v>
          </cell>
          <cell r="E226">
            <v>454.2</v>
          </cell>
          <cell r="F226">
            <v>454.2</v>
          </cell>
          <cell r="G226">
            <v>15</v>
          </cell>
        </row>
        <row r="227">
          <cell r="A227" t="str">
            <v>03.01.060</v>
          </cell>
          <cell r="B227" t="str">
            <v>Demolição manual de lajes pré-moldadas, incluindo revestimento</v>
          </cell>
          <cell r="C227" t="str">
            <v>M2</v>
          </cell>
          <cell r="E227">
            <v>34.07</v>
          </cell>
          <cell r="F227">
            <v>34.07</v>
          </cell>
          <cell r="G227">
            <v>15</v>
          </cell>
        </row>
        <row r="228">
          <cell r="A228" t="str">
            <v>03.01.200</v>
          </cell>
          <cell r="B228" t="str">
            <v>Demolição mecanizada de concreto armado, inclusive fragmentação, carregamento, transporte até 1 quilômetro e descarregamento</v>
          </cell>
          <cell r="C228" t="str">
            <v>M3</v>
          </cell>
          <cell r="D228">
            <v>390.86</v>
          </cell>
          <cell r="E228">
            <v>136.26</v>
          </cell>
          <cell r="F228">
            <v>527.12</v>
          </cell>
          <cell r="G228">
            <v>15</v>
          </cell>
        </row>
        <row r="229">
          <cell r="A229" t="str">
            <v>03.01.210</v>
          </cell>
          <cell r="B229" t="str">
            <v>Demolição mecanizada de concreto armado, inclusive fragmentação e acomodação do material</v>
          </cell>
          <cell r="C229" t="str">
            <v>M3</v>
          </cell>
          <cell r="D229">
            <v>369.46</v>
          </cell>
          <cell r="E229">
            <v>136.26</v>
          </cell>
          <cell r="F229">
            <v>505.72</v>
          </cell>
          <cell r="G229">
            <v>15</v>
          </cell>
        </row>
        <row r="230">
          <cell r="A230" t="str">
            <v>03.01.220</v>
          </cell>
          <cell r="B230" t="str">
            <v>Demolição mecanizada de concreto simples, inclusive fragmentação, carregamento, transporte até 1 quilômetro e descarregamento</v>
          </cell>
          <cell r="C230" t="str">
            <v>M3</v>
          </cell>
          <cell r="D230">
            <v>206.13</v>
          </cell>
          <cell r="E230">
            <v>90.84</v>
          </cell>
          <cell r="F230">
            <v>296.97000000000003</v>
          </cell>
          <cell r="G230">
            <v>15</v>
          </cell>
        </row>
        <row r="231">
          <cell r="A231" t="str">
            <v>03.01.230</v>
          </cell>
          <cell r="B231" t="str">
            <v>Demolição mecanizada de concreto simples, inclusive fragmentação e acomodação do material</v>
          </cell>
          <cell r="C231" t="str">
            <v>M3</v>
          </cell>
          <cell r="D231">
            <v>184.73</v>
          </cell>
          <cell r="E231">
            <v>90.84</v>
          </cell>
          <cell r="F231">
            <v>275.57</v>
          </cell>
          <cell r="G231">
            <v>15</v>
          </cell>
        </row>
        <row r="232">
          <cell r="A232" t="str">
            <v>03.01.240</v>
          </cell>
          <cell r="B232" t="str">
            <v>Demolição mecanizada de pavimento ou piso em concreto, inclusive fragmentação, carregamento, transporte até 1 quilômetro e descarregamento</v>
          </cell>
          <cell r="C232" t="str">
            <v>M2</v>
          </cell>
          <cell r="D232">
            <v>20.149999999999999</v>
          </cell>
          <cell r="E232">
            <v>9.08</v>
          </cell>
          <cell r="F232">
            <v>29.23</v>
          </cell>
          <cell r="G232">
            <v>15</v>
          </cell>
        </row>
        <row r="233">
          <cell r="A233" t="str">
            <v>03.01.250</v>
          </cell>
          <cell r="B233" t="str">
            <v>Demolição mecanizada de pavimento ou piso em concreto, inclusive fragmentação e acomodação do material</v>
          </cell>
          <cell r="C233" t="str">
            <v>M2</v>
          </cell>
          <cell r="D233">
            <v>18.48</v>
          </cell>
          <cell r="E233">
            <v>9.08</v>
          </cell>
          <cell r="F233">
            <v>27.56</v>
          </cell>
          <cell r="G233">
            <v>15</v>
          </cell>
        </row>
        <row r="234">
          <cell r="A234" t="str">
            <v>03.01.260</v>
          </cell>
          <cell r="B234" t="str">
            <v>Demolição mecanizada de sarjeta ou sarjetão, inclusive fragmentação, carregamento, transporte até 1 quilômetro e descarregamento</v>
          </cell>
          <cell r="C234" t="str">
            <v>M3</v>
          </cell>
          <cell r="D234">
            <v>201.43</v>
          </cell>
          <cell r="E234">
            <v>90.84</v>
          </cell>
          <cell r="F234">
            <v>292.27</v>
          </cell>
          <cell r="G234">
            <v>15</v>
          </cell>
        </row>
        <row r="235">
          <cell r="A235" t="str">
            <v>03.01.270</v>
          </cell>
          <cell r="B235" t="str">
            <v>Demolição mecanizada de sarjeta ou sarjetão, inclusive fragmentação e acomodação do material</v>
          </cell>
          <cell r="C235" t="str">
            <v>M3</v>
          </cell>
          <cell r="D235">
            <v>184.73</v>
          </cell>
          <cell r="E235">
            <v>90.84</v>
          </cell>
          <cell r="F235">
            <v>275.57</v>
          </cell>
          <cell r="G235">
            <v>15</v>
          </cell>
        </row>
        <row r="236">
          <cell r="A236" t="str">
            <v>03.02</v>
          </cell>
          <cell r="B236" t="str">
            <v>Demolição de alvenaria</v>
          </cell>
        </row>
        <row r="237">
          <cell r="A237" t="str">
            <v>03.02.020</v>
          </cell>
          <cell r="B237" t="str">
            <v>Demolição manual de alvenaria de fundação/embasamento</v>
          </cell>
          <cell r="C237" t="str">
            <v>M3</v>
          </cell>
          <cell r="E237">
            <v>136.26</v>
          </cell>
          <cell r="F237">
            <v>136.26</v>
          </cell>
          <cell r="G237">
            <v>15</v>
          </cell>
        </row>
        <row r="238">
          <cell r="A238" t="str">
            <v>03.02.040</v>
          </cell>
          <cell r="B238" t="str">
            <v>Demolição manual de alvenaria de elevação ou elemento vazado, incluindo revestimento</v>
          </cell>
          <cell r="C238" t="str">
            <v>M3</v>
          </cell>
          <cell r="E238">
            <v>90.84</v>
          </cell>
          <cell r="F238">
            <v>90.84</v>
          </cell>
          <cell r="G238">
            <v>15</v>
          </cell>
        </row>
        <row r="239">
          <cell r="A239" t="str">
            <v>03.03</v>
          </cell>
          <cell r="B239" t="str">
            <v>Demolição de revestimento em massa</v>
          </cell>
        </row>
        <row r="240">
          <cell r="A240" t="str">
            <v>03.03.020</v>
          </cell>
          <cell r="B240" t="str">
            <v>Apicoamento manual de piso, parede ou teto</v>
          </cell>
          <cell r="C240" t="str">
            <v>M2</v>
          </cell>
          <cell r="E240">
            <v>3.41</v>
          </cell>
          <cell r="F240">
            <v>3.41</v>
          </cell>
          <cell r="G240">
            <v>15</v>
          </cell>
        </row>
        <row r="241">
          <cell r="A241" t="str">
            <v>03.03.040</v>
          </cell>
          <cell r="B241" t="str">
            <v>Demolição manual de revestimento em massa de parede ou teto</v>
          </cell>
          <cell r="C241" t="str">
            <v>M2</v>
          </cell>
          <cell r="E241">
            <v>6.81</v>
          </cell>
          <cell r="F241">
            <v>6.81</v>
          </cell>
          <cell r="G241">
            <v>15</v>
          </cell>
        </row>
        <row r="242">
          <cell r="A242" t="str">
            <v>03.03.060</v>
          </cell>
          <cell r="B242" t="str">
            <v>Demolição manual de revestimento em massa de piso</v>
          </cell>
          <cell r="C242" t="str">
            <v>M2</v>
          </cell>
          <cell r="E242">
            <v>11.36</v>
          </cell>
          <cell r="F242">
            <v>11.36</v>
          </cell>
          <cell r="G242">
            <v>15</v>
          </cell>
        </row>
        <row r="243">
          <cell r="A243" t="str">
            <v>03.04</v>
          </cell>
          <cell r="B243" t="str">
            <v>Demolição de revestimento cerâmico e ladrilho hidráulico</v>
          </cell>
        </row>
        <row r="244">
          <cell r="A244" t="str">
            <v>03.04.020</v>
          </cell>
          <cell r="B244" t="str">
            <v>Demolição manual de revestimento cerâmico, incluindo a base</v>
          </cell>
          <cell r="C244" t="str">
            <v>M2</v>
          </cell>
          <cell r="E244">
            <v>13.63</v>
          </cell>
          <cell r="F244">
            <v>13.63</v>
          </cell>
          <cell r="G244">
            <v>15</v>
          </cell>
        </row>
        <row r="245">
          <cell r="A245" t="str">
            <v>03.04.030</v>
          </cell>
          <cell r="B245" t="str">
            <v>Demolição manual de revestimento em ladrilho hidráulico, incluindo a base</v>
          </cell>
          <cell r="C245" t="str">
            <v>M2</v>
          </cell>
          <cell r="E245">
            <v>11.36</v>
          </cell>
          <cell r="F245">
            <v>11.36</v>
          </cell>
          <cell r="G245">
            <v>15</v>
          </cell>
        </row>
        <row r="246">
          <cell r="A246" t="str">
            <v>03.04.040</v>
          </cell>
          <cell r="B246" t="str">
            <v>Demolição manual de rodapé, soleira ou peitoril, em material cerâmico e/ou ladrilho hidráulico, incluindo a base</v>
          </cell>
          <cell r="C246" t="str">
            <v>M</v>
          </cell>
          <cell r="E246">
            <v>3.41</v>
          </cell>
          <cell r="F246">
            <v>3.41</v>
          </cell>
          <cell r="G246">
            <v>15</v>
          </cell>
        </row>
        <row r="247">
          <cell r="A247" t="str">
            <v>03.05</v>
          </cell>
          <cell r="B247" t="str">
            <v>Demolição de revestimento sintético</v>
          </cell>
        </row>
        <row r="248">
          <cell r="A248" t="str">
            <v>03.05.020</v>
          </cell>
          <cell r="B248" t="str">
            <v>Demolição manual de revestimento sintético, incluindo a base</v>
          </cell>
          <cell r="C248" t="str">
            <v>M2</v>
          </cell>
          <cell r="E248">
            <v>9.08</v>
          </cell>
          <cell r="F248">
            <v>9.08</v>
          </cell>
          <cell r="G248">
            <v>15</v>
          </cell>
        </row>
        <row r="249">
          <cell r="A249" t="str">
            <v>03.06</v>
          </cell>
          <cell r="B249" t="str">
            <v>Demolição de revestimento em pedra e blocos maciços</v>
          </cell>
        </row>
        <row r="250">
          <cell r="A250" t="str">
            <v>03.06.050</v>
          </cell>
          <cell r="B250" t="str">
            <v>Desmonte (levantamento) mecanizado de pavimento em paralelepípedo ou lajota de concreto, inclusive carregamento, transporte até 1 quilômetro e descarregamento</v>
          </cell>
          <cell r="C250" t="str">
            <v>M2</v>
          </cell>
          <cell r="D250">
            <v>17.149999999999999</v>
          </cell>
          <cell r="E250">
            <v>11.36</v>
          </cell>
          <cell r="F250">
            <v>28.51</v>
          </cell>
          <cell r="G250">
            <v>15</v>
          </cell>
        </row>
        <row r="251">
          <cell r="A251" t="str">
            <v>03.06.060</v>
          </cell>
          <cell r="B251" t="str">
            <v>Desmonte (levantamento) mecanizado de pavimento em paralelepípedo ou lajota de concreto, inclusive acomodação do material</v>
          </cell>
          <cell r="C251" t="str">
            <v>M2</v>
          </cell>
          <cell r="D251">
            <v>1.58</v>
          </cell>
          <cell r="E251">
            <v>11.36</v>
          </cell>
          <cell r="F251">
            <v>12.94</v>
          </cell>
          <cell r="G251">
            <v>15</v>
          </cell>
        </row>
        <row r="252">
          <cell r="A252" t="str">
            <v>03.07</v>
          </cell>
          <cell r="B252" t="str">
            <v>Demolição de revestimento asfáltico</v>
          </cell>
        </row>
        <row r="253">
          <cell r="A253" t="str">
            <v>03.07.010</v>
          </cell>
          <cell r="B253" t="str">
            <v>Demolição (levantamento) mecanizada de pavimento asfáltico, inclusive carregamento, transporte até 1 quilômetro e descarregamento</v>
          </cell>
          <cell r="C253" t="str">
            <v>M2</v>
          </cell>
          <cell r="D253">
            <v>20.78</v>
          </cell>
          <cell r="E253">
            <v>4.54</v>
          </cell>
          <cell r="F253">
            <v>25.32</v>
          </cell>
          <cell r="G253">
            <v>15</v>
          </cell>
        </row>
        <row r="254">
          <cell r="A254" t="str">
            <v>03.07.030</v>
          </cell>
          <cell r="B254" t="str">
            <v>Demolição (levantamento) mecanizada de pavimento asfáltico, inclusive fragmentação e acomodação do material</v>
          </cell>
          <cell r="C254" t="str">
            <v>M2</v>
          </cell>
          <cell r="D254">
            <v>18.48</v>
          </cell>
          <cell r="E254">
            <v>4.54</v>
          </cell>
          <cell r="F254">
            <v>23.02</v>
          </cell>
          <cell r="G254">
            <v>15</v>
          </cell>
        </row>
        <row r="255">
          <cell r="A255" t="str">
            <v>03.07.050</v>
          </cell>
          <cell r="B255" t="str">
            <v>Fresagem de pavimento asfáltico com espessura até 5 cm, inclusive carregamento, transporte até 1 quilômetro e descarregamento</v>
          </cell>
          <cell r="C255" t="str">
            <v>M2</v>
          </cell>
          <cell r="D255">
            <v>12</v>
          </cell>
          <cell r="E255">
            <v>1.59</v>
          </cell>
          <cell r="F255">
            <v>13.59</v>
          </cell>
          <cell r="G255">
            <v>15</v>
          </cell>
        </row>
        <row r="256">
          <cell r="A256" t="str">
            <v>03.07.070</v>
          </cell>
          <cell r="B256" t="str">
            <v>Fresagem de pavimento asfáltico com espessura até 5 cm, inclusive acomodação do material</v>
          </cell>
          <cell r="C256" t="str">
            <v>M2</v>
          </cell>
          <cell r="D256">
            <v>9.4</v>
          </cell>
          <cell r="E256">
            <v>1.59</v>
          </cell>
          <cell r="F256">
            <v>10.99</v>
          </cell>
          <cell r="G256">
            <v>15</v>
          </cell>
        </row>
        <row r="257">
          <cell r="A257" t="str">
            <v>03.07.080</v>
          </cell>
          <cell r="B257" t="str">
            <v>Fresagem de pavimento asfáltico com espessura até 5 cm, inclusive remoção do material fresado até 10 quilômetros e varrição</v>
          </cell>
          <cell r="C257" t="str">
            <v>M2</v>
          </cell>
          <cell r="D257">
            <v>15.35</v>
          </cell>
          <cell r="E257">
            <v>0.68</v>
          </cell>
          <cell r="F257">
            <v>16.03</v>
          </cell>
          <cell r="G257">
            <v>15</v>
          </cell>
        </row>
        <row r="258">
          <cell r="A258" t="str">
            <v>03.08</v>
          </cell>
          <cell r="B258" t="str">
            <v>Demolição de forro / divisórias</v>
          </cell>
        </row>
        <row r="259">
          <cell r="A259" t="str">
            <v>03.08.020</v>
          </cell>
          <cell r="B259" t="str">
            <v>Demolição manual de forro em estuque, inclusive sistema de fixação/tarugamento</v>
          </cell>
          <cell r="C259" t="str">
            <v>M2</v>
          </cell>
          <cell r="E259">
            <v>11.81</v>
          </cell>
          <cell r="F259">
            <v>11.81</v>
          </cell>
          <cell r="G259">
            <v>15</v>
          </cell>
        </row>
        <row r="260">
          <cell r="A260" t="str">
            <v>03.08.040</v>
          </cell>
          <cell r="B260" t="str">
            <v>Demolição manual de forro qualquer, inclusive sistema de fixação/tarugamento</v>
          </cell>
          <cell r="C260" t="str">
            <v>M2</v>
          </cell>
          <cell r="E260">
            <v>6.81</v>
          </cell>
          <cell r="F260">
            <v>6.81</v>
          </cell>
          <cell r="G260">
            <v>15</v>
          </cell>
        </row>
        <row r="261">
          <cell r="A261" t="str">
            <v>03.08.060</v>
          </cell>
          <cell r="B261" t="str">
            <v>Demolição manual de forro em gesso, inclusive sistema de fixação</v>
          </cell>
          <cell r="C261" t="str">
            <v>M2</v>
          </cell>
          <cell r="E261">
            <v>6.81</v>
          </cell>
          <cell r="F261">
            <v>6.81</v>
          </cell>
          <cell r="G261">
            <v>15</v>
          </cell>
        </row>
        <row r="262">
          <cell r="A262" t="str">
            <v>03.08.200</v>
          </cell>
          <cell r="B262" t="str">
            <v>Demolição manual de painéis divisórias, inclusive montantes metálicos</v>
          </cell>
          <cell r="C262" t="str">
            <v>M2</v>
          </cell>
          <cell r="E262">
            <v>7.49</v>
          </cell>
          <cell r="F262">
            <v>7.49</v>
          </cell>
          <cell r="G262">
            <v>15</v>
          </cell>
        </row>
        <row r="263">
          <cell r="A263" t="str">
            <v>03.09</v>
          </cell>
          <cell r="B263" t="str">
            <v>Demolição de impermeabilização e afins</v>
          </cell>
        </row>
        <row r="264">
          <cell r="A264" t="str">
            <v>03.09.020</v>
          </cell>
          <cell r="B264" t="str">
            <v>Demolição manual de camada impermeabilizante</v>
          </cell>
          <cell r="C264" t="str">
            <v>M2</v>
          </cell>
          <cell r="E264">
            <v>18.27</v>
          </cell>
          <cell r="F264">
            <v>18.27</v>
          </cell>
          <cell r="G264">
            <v>15</v>
          </cell>
        </row>
        <row r="265">
          <cell r="A265" t="str">
            <v>03.09.040</v>
          </cell>
          <cell r="B265" t="str">
            <v>Demolição manual de argamassa regularizante, isolante ou protetora e papel Kraft</v>
          </cell>
          <cell r="C265" t="str">
            <v>M2</v>
          </cell>
          <cell r="E265">
            <v>21.92</v>
          </cell>
          <cell r="F265">
            <v>21.92</v>
          </cell>
          <cell r="G265">
            <v>15</v>
          </cell>
        </row>
        <row r="266">
          <cell r="A266" t="str">
            <v>03.09.060</v>
          </cell>
          <cell r="B266" t="str">
            <v>Remoção manual de junta de dilatação ou retração, inclusive apoio</v>
          </cell>
          <cell r="C266" t="str">
            <v>M</v>
          </cell>
          <cell r="E266">
            <v>7.3</v>
          </cell>
          <cell r="F266">
            <v>7.3</v>
          </cell>
          <cell r="G266">
            <v>15</v>
          </cell>
        </row>
        <row r="267">
          <cell r="A267" t="str">
            <v>03.10</v>
          </cell>
          <cell r="B267" t="str">
            <v>Remoção de pintura</v>
          </cell>
        </row>
        <row r="268">
          <cell r="A268" t="str">
            <v>03.10.020</v>
          </cell>
          <cell r="B268" t="str">
            <v>Remoção de pintura em rodapé, baguete ou moldura com lixa</v>
          </cell>
          <cell r="C268" t="str">
            <v>M</v>
          </cell>
          <cell r="D268">
            <v>0.08</v>
          </cell>
          <cell r="E268">
            <v>1.66</v>
          </cell>
          <cell r="F268">
            <v>1.74</v>
          </cell>
          <cell r="G268">
            <v>15</v>
          </cell>
        </row>
        <row r="269">
          <cell r="A269" t="str">
            <v>03.10.040</v>
          </cell>
          <cell r="B269" t="str">
            <v>Remoção de pintura em rodapé, baguete ou moldura com produto químico</v>
          </cell>
          <cell r="C269" t="str">
            <v>M</v>
          </cell>
          <cell r="D269">
            <v>0.97</v>
          </cell>
          <cell r="E269">
            <v>1.66</v>
          </cell>
          <cell r="F269">
            <v>2.63</v>
          </cell>
          <cell r="G269">
            <v>15</v>
          </cell>
        </row>
        <row r="270">
          <cell r="A270" t="str">
            <v>03.10.080</v>
          </cell>
          <cell r="B270" t="str">
            <v>Remoção de pintura em superfícies de madeira e/ou metálicas com produtos químicos</v>
          </cell>
          <cell r="C270" t="str">
            <v>M2</v>
          </cell>
          <cell r="D270">
            <v>4.83</v>
          </cell>
          <cell r="E270">
            <v>13.25</v>
          </cell>
          <cell r="F270">
            <v>18.079999999999998</v>
          </cell>
          <cell r="G270">
            <v>15</v>
          </cell>
        </row>
        <row r="271">
          <cell r="A271" t="str">
            <v>03.10.100</v>
          </cell>
          <cell r="B271" t="str">
            <v>Remoção de pintura em superfícies de madeira e/ou metálicas com lixamento</v>
          </cell>
          <cell r="C271" t="str">
            <v>M2</v>
          </cell>
          <cell r="D271">
            <v>0.39</v>
          </cell>
          <cell r="E271">
            <v>9.94</v>
          </cell>
          <cell r="F271">
            <v>10.33</v>
          </cell>
          <cell r="G271">
            <v>15</v>
          </cell>
        </row>
        <row r="272">
          <cell r="A272" t="str">
            <v>03.10.120</v>
          </cell>
          <cell r="B272" t="str">
            <v>Remoção de pintura em massa com produtos químicos</v>
          </cell>
          <cell r="C272" t="str">
            <v>M2</v>
          </cell>
          <cell r="D272">
            <v>4.83</v>
          </cell>
          <cell r="E272">
            <v>9.94</v>
          </cell>
          <cell r="F272">
            <v>14.77</v>
          </cell>
          <cell r="G272">
            <v>15</v>
          </cell>
        </row>
        <row r="273">
          <cell r="A273" t="str">
            <v>03.10.140</v>
          </cell>
          <cell r="B273" t="str">
            <v>Remoção de pintura em massa com lixamento</v>
          </cell>
          <cell r="C273" t="str">
            <v>M2</v>
          </cell>
          <cell r="D273">
            <v>0.39</v>
          </cell>
          <cell r="E273">
            <v>6.62</v>
          </cell>
          <cell r="F273">
            <v>7.01</v>
          </cell>
          <cell r="G273">
            <v>15</v>
          </cell>
        </row>
        <row r="274">
          <cell r="A274" t="str">
            <v>03.16</v>
          </cell>
          <cell r="B274" t="str">
            <v>Remoção de sinalização horizontal</v>
          </cell>
        </row>
        <row r="275">
          <cell r="A275" t="str">
            <v>03.16.010</v>
          </cell>
          <cell r="B275" t="str">
            <v>Remoção de sinalização horizontal existente</v>
          </cell>
          <cell r="C275" t="str">
            <v>M2</v>
          </cell>
          <cell r="D275">
            <v>99.14</v>
          </cell>
          <cell r="F275">
            <v>99.14</v>
          </cell>
          <cell r="G275">
            <v>15</v>
          </cell>
        </row>
        <row r="276">
          <cell r="A276" t="str">
            <v>03.16.011</v>
          </cell>
          <cell r="B276" t="str">
            <v>Remoção de tacha/tachões</v>
          </cell>
          <cell r="C276" t="str">
            <v>UN</v>
          </cell>
          <cell r="D276">
            <v>3.87</v>
          </cell>
          <cell r="E276">
            <v>10.07</v>
          </cell>
          <cell r="F276">
            <v>13.94</v>
          </cell>
          <cell r="G276">
            <v>15</v>
          </cell>
        </row>
        <row r="277">
          <cell r="A277" t="str">
            <v>04</v>
          </cell>
          <cell r="B277" t="str">
            <v>RETIRADA COM PROVAVEL REAPROVEITAMENTO</v>
          </cell>
        </row>
        <row r="278">
          <cell r="A278" t="str">
            <v>04.01</v>
          </cell>
          <cell r="B278" t="str">
            <v>Retirada de fechamento e elemento divisor</v>
          </cell>
        </row>
        <row r="279">
          <cell r="A279" t="str">
            <v>04.01.020</v>
          </cell>
          <cell r="B279" t="str">
            <v>Retirada de divisória em placa de madeira ou fibrocimento tarugada</v>
          </cell>
          <cell r="C279" t="str">
            <v>M2</v>
          </cell>
          <cell r="E279">
            <v>41.46</v>
          </cell>
          <cell r="F279">
            <v>41.46</v>
          </cell>
          <cell r="G279">
            <v>15</v>
          </cell>
        </row>
        <row r="280">
          <cell r="A280" t="str">
            <v>04.01.040</v>
          </cell>
          <cell r="B280" t="str">
            <v>Retirada de divisória em placa de madeira ou fibrocimento com montantes metálicos</v>
          </cell>
          <cell r="C280" t="str">
            <v>M2</v>
          </cell>
          <cell r="E280">
            <v>35.93</v>
          </cell>
          <cell r="F280">
            <v>35.93</v>
          </cell>
          <cell r="G280">
            <v>15</v>
          </cell>
        </row>
        <row r="281">
          <cell r="A281" t="str">
            <v>04.01.060</v>
          </cell>
          <cell r="B281" t="str">
            <v>Retirada de divisória em placa de concreto, granito, granilite ou mármore</v>
          </cell>
          <cell r="C281" t="str">
            <v>M2</v>
          </cell>
          <cell r="E281">
            <v>22.11</v>
          </cell>
          <cell r="F281">
            <v>22.11</v>
          </cell>
          <cell r="G281">
            <v>15</v>
          </cell>
        </row>
        <row r="282">
          <cell r="A282" t="str">
            <v>04.01.080</v>
          </cell>
          <cell r="B282" t="str">
            <v>Retirada de fechamento em placas pré-moldadas, inclusive pilares</v>
          </cell>
          <cell r="C282" t="str">
            <v>M2</v>
          </cell>
          <cell r="D282">
            <v>2.69</v>
          </cell>
          <cell r="E282">
            <v>0.77</v>
          </cell>
          <cell r="F282">
            <v>3.46</v>
          </cell>
          <cell r="G282">
            <v>15</v>
          </cell>
        </row>
        <row r="283">
          <cell r="A283" t="str">
            <v>04.01.090</v>
          </cell>
          <cell r="B283" t="str">
            <v>Retirada de barreira de proteção com arame de alta segurança, simples ou duplo</v>
          </cell>
          <cell r="C283" t="str">
            <v>M</v>
          </cell>
          <cell r="E283">
            <v>4.79</v>
          </cell>
          <cell r="F283">
            <v>4.79</v>
          </cell>
          <cell r="G283">
            <v>15</v>
          </cell>
        </row>
        <row r="284">
          <cell r="A284" t="str">
            <v>04.01.100</v>
          </cell>
          <cell r="B284" t="str">
            <v>Retirada de cerca</v>
          </cell>
          <cell r="C284" t="str">
            <v>M</v>
          </cell>
          <cell r="E284">
            <v>14.08</v>
          </cell>
          <cell r="F284">
            <v>14.08</v>
          </cell>
          <cell r="G284">
            <v>15</v>
          </cell>
        </row>
        <row r="285">
          <cell r="A285" t="str">
            <v>04.02</v>
          </cell>
          <cell r="B285" t="str">
            <v>Retirada de elementos de estrutura (concreto, ferro, alumínio e madeira)</v>
          </cell>
        </row>
        <row r="286">
          <cell r="A286" t="str">
            <v>04.02.020</v>
          </cell>
          <cell r="B286" t="str">
            <v>Retirada de peças lineares em madeira com seção até 60 cm²</v>
          </cell>
          <cell r="C286" t="str">
            <v>M</v>
          </cell>
          <cell r="E286">
            <v>1.51</v>
          </cell>
          <cell r="F286">
            <v>1.51</v>
          </cell>
          <cell r="G286">
            <v>15</v>
          </cell>
        </row>
        <row r="287">
          <cell r="A287" t="str">
            <v>04.02.030</v>
          </cell>
          <cell r="B287" t="str">
            <v>Retirada de peças lineares em madeira com seção superior a 60 cm²</v>
          </cell>
          <cell r="C287" t="str">
            <v>M</v>
          </cell>
          <cell r="E287">
            <v>5.03</v>
          </cell>
          <cell r="F287">
            <v>5.03</v>
          </cell>
          <cell r="G287">
            <v>15</v>
          </cell>
        </row>
        <row r="288">
          <cell r="A288" t="str">
            <v>04.02.050</v>
          </cell>
          <cell r="B288" t="str">
            <v>Retirada de estrutura em madeira tesoura - telhas de barro</v>
          </cell>
          <cell r="C288" t="str">
            <v>M2</v>
          </cell>
          <cell r="E288">
            <v>27.69</v>
          </cell>
          <cell r="F288">
            <v>27.69</v>
          </cell>
          <cell r="G288">
            <v>15</v>
          </cell>
        </row>
        <row r="289">
          <cell r="A289" t="str">
            <v>04.02.070</v>
          </cell>
          <cell r="B289" t="str">
            <v>Retirada de estrutura em madeira tesoura - telhas perfil qualquer</v>
          </cell>
          <cell r="C289" t="str">
            <v>M2</v>
          </cell>
          <cell r="E289">
            <v>22.66</v>
          </cell>
          <cell r="F289">
            <v>22.66</v>
          </cell>
          <cell r="G289">
            <v>15</v>
          </cell>
        </row>
        <row r="290">
          <cell r="A290" t="str">
            <v>04.02.090</v>
          </cell>
          <cell r="B290" t="str">
            <v>Retirada de estrutura em madeira pontaletada - telhas de barro</v>
          </cell>
          <cell r="C290" t="str">
            <v>M2</v>
          </cell>
          <cell r="E290">
            <v>20.14</v>
          </cell>
          <cell r="F290">
            <v>20.14</v>
          </cell>
          <cell r="G290">
            <v>15</v>
          </cell>
        </row>
        <row r="291">
          <cell r="A291" t="str">
            <v>04.02.110</v>
          </cell>
          <cell r="B291" t="str">
            <v>Retirada de estrutura em madeira pontaletada - telhas perfil qualquer</v>
          </cell>
          <cell r="C291" t="str">
            <v>M2</v>
          </cell>
          <cell r="E291">
            <v>15.1</v>
          </cell>
          <cell r="F291">
            <v>15.1</v>
          </cell>
          <cell r="G291">
            <v>15</v>
          </cell>
        </row>
        <row r="292">
          <cell r="A292" t="str">
            <v>04.02.140</v>
          </cell>
          <cell r="B292" t="str">
            <v>Retirada de estrutura metálica</v>
          </cell>
          <cell r="C292" t="str">
            <v>KG</v>
          </cell>
          <cell r="D292">
            <v>2.5299999999999998</v>
          </cell>
          <cell r="F292">
            <v>2.5299999999999998</v>
          </cell>
          <cell r="G292">
            <v>15</v>
          </cell>
        </row>
        <row r="293">
          <cell r="A293" t="str">
            <v>04.03</v>
          </cell>
          <cell r="B293" t="str">
            <v>Retirada de telhamento e proteção</v>
          </cell>
        </row>
        <row r="294">
          <cell r="A294" t="str">
            <v>04.03.020</v>
          </cell>
          <cell r="B294" t="str">
            <v>Retirada de telhamento em barro</v>
          </cell>
          <cell r="C294" t="str">
            <v>M2</v>
          </cell>
          <cell r="E294">
            <v>18.170000000000002</v>
          </cell>
          <cell r="F294">
            <v>18.170000000000002</v>
          </cell>
          <cell r="G294">
            <v>15</v>
          </cell>
        </row>
        <row r="295">
          <cell r="A295" t="str">
            <v>04.03.040</v>
          </cell>
          <cell r="B295" t="str">
            <v>Retirada de telhamento perfil e material qualquer, exceto barro</v>
          </cell>
          <cell r="C295" t="str">
            <v>M2</v>
          </cell>
          <cell r="E295">
            <v>9.08</v>
          </cell>
          <cell r="F295">
            <v>9.08</v>
          </cell>
          <cell r="G295">
            <v>15</v>
          </cell>
        </row>
        <row r="296">
          <cell r="A296" t="str">
            <v>04.03.060</v>
          </cell>
          <cell r="B296" t="str">
            <v>Retirada de cumeeira ou espigão em barro</v>
          </cell>
          <cell r="C296" t="str">
            <v>M</v>
          </cell>
          <cell r="E296">
            <v>6.81</v>
          </cell>
          <cell r="F296">
            <v>6.81</v>
          </cell>
          <cell r="G296">
            <v>15</v>
          </cell>
        </row>
        <row r="297">
          <cell r="A297" t="str">
            <v>04.03.080</v>
          </cell>
          <cell r="B297" t="str">
            <v>Retirada de cumeeira, espigão ou rufo perfil qualquer</v>
          </cell>
          <cell r="C297" t="str">
            <v>M</v>
          </cell>
          <cell r="E297">
            <v>11.36</v>
          </cell>
          <cell r="F297">
            <v>11.36</v>
          </cell>
          <cell r="G297">
            <v>15</v>
          </cell>
        </row>
        <row r="298">
          <cell r="A298" t="str">
            <v>04.03.090</v>
          </cell>
          <cell r="B298" t="str">
            <v>Retirada de domo de acrílico, inclusive perfis metálicos de fixação</v>
          </cell>
          <cell r="C298" t="str">
            <v>M2</v>
          </cell>
          <cell r="E298">
            <v>13.82</v>
          </cell>
          <cell r="F298">
            <v>13.82</v>
          </cell>
          <cell r="G298">
            <v>15</v>
          </cell>
        </row>
        <row r="299">
          <cell r="A299" t="str">
            <v>04.04</v>
          </cell>
          <cell r="B299" t="str">
            <v>Retirada de revestimento em pedra e blocos maciços</v>
          </cell>
        </row>
        <row r="300">
          <cell r="A300" t="str">
            <v>04.04.010</v>
          </cell>
          <cell r="B300" t="str">
            <v>Retirada de revestimento em pedra, granito ou mármore, em parede ou fachada</v>
          </cell>
          <cell r="C300" t="str">
            <v>M2</v>
          </cell>
          <cell r="E300">
            <v>48.58</v>
          </cell>
          <cell r="F300">
            <v>48.58</v>
          </cell>
          <cell r="G300">
            <v>15</v>
          </cell>
        </row>
        <row r="301">
          <cell r="A301" t="str">
            <v>04.04.020</v>
          </cell>
          <cell r="B301" t="str">
            <v>Retirada de revestimento em pedra, granito ou mármore, em piso</v>
          </cell>
          <cell r="C301" t="str">
            <v>M2</v>
          </cell>
          <cell r="E301">
            <v>29.52</v>
          </cell>
          <cell r="F301">
            <v>29.52</v>
          </cell>
          <cell r="G301">
            <v>15</v>
          </cell>
        </row>
        <row r="302">
          <cell r="A302" t="str">
            <v>04.04.030</v>
          </cell>
          <cell r="B302" t="str">
            <v>Retirada de soleira ou peitoril em pedra, granito ou mármore</v>
          </cell>
          <cell r="C302" t="str">
            <v>M</v>
          </cell>
          <cell r="E302">
            <v>20.440000000000001</v>
          </cell>
          <cell r="F302">
            <v>20.440000000000001</v>
          </cell>
          <cell r="G302">
            <v>15</v>
          </cell>
        </row>
        <row r="303">
          <cell r="A303" t="str">
            <v>04.04.040</v>
          </cell>
          <cell r="B303" t="str">
            <v>Retirada de degrau em pedra, granito ou mármore</v>
          </cell>
          <cell r="C303" t="str">
            <v>M</v>
          </cell>
          <cell r="E303">
            <v>22.71</v>
          </cell>
          <cell r="F303">
            <v>22.71</v>
          </cell>
          <cell r="G303">
            <v>15</v>
          </cell>
        </row>
        <row r="304">
          <cell r="A304" t="str">
            <v>04.04.060</v>
          </cell>
          <cell r="B304" t="str">
            <v>Retirada de rodapé em pedra, granito ou mármore</v>
          </cell>
          <cell r="C304" t="str">
            <v>M</v>
          </cell>
          <cell r="E304">
            <v>18.170000000000002</v>
          </cell>
          <cell r="F304">
            <v>18.170000000000002</v>
          </cell>
          <cell r="G304">
            <v>15</v>
          </cell>
        </row>
        <row r="305">
          <cell r="A305" t="str">
            <v>04.05</v>
          </cell>
          <cell r="B305" t="str">
            <v>Retirada de revestimentos em madeira</v>
          </cell>
        </row>
        <row r="306">
          <cell r="A306" t="str">
            <v>04.05.010</v>
          </cell>
          <cell r="B306" t="str">
            <v>Retirada de revestimento em lambris de madeira</v>
          </cell>
          <cell r="C306" t="str">
            <v>M2</v>
          </cell>
          <cell r="E306">
            <v>63.69</v>
          </cell>
          <cell r="F306">
            <v>63.69</v>
          </cell>
          <cell r="G306">
            <v>15</v>
          </cell>
        </row>
        <row r="307">
          <cell r="A307" t="str">
            <v>04.05.020</v>
          </cell>
          <cell r="B307" t="str">
            <v>Retirada de piso em tacos de madeira</v>
          </cell>
          <cell r="C307" t="str">
            <v>M2</v>
          </cell>
          <cell r="E307">
            <v>13.63</v>
          </cell>
          <cell r="F307">
            <v>13.63</v>
          </cell>
          <cell r="G307">
            <v>15</v>
          </cell>
        </row>
        <row r="308">
          <cell r="A308" t="str">
            <v>04.05.040</v>
          </cell>
          <cell r="B308" t="str">
            <v>Retirada de soalho somente o tablado</v>
          </cell>
          <cell r="C308" t="str">
            <v>M2</v>
          </cell>
          <cell r="E308">
            <v>17.62</v>
          </cell>
          <cell r="F308">
            <v>17.62</v>
          </cell>
          <cell r="G308">
            <v>15</v>
          </cell>
        </row>
        <row r="309">
          <cell r="A309" t="str">
            <v>04.05.060</v>
          </cell>
          <cell r="B309" t="str">
            <v>Retirada de soalho inclusive vigamento</v>
          </cell>
          <cell r="C309" t="str">
            <v>M2</v>
          </cell>
          <cell r="E309">
            <v>30.21</v>
          </cell>
          <cell r="F309">
            <v>30.21</v>
          </cell>
          <cell r="G309">
            <v>15</v>
          </cell>
        </row>
        <row r="310">
          <cell r="A310" t="str">
            <v>04.05.080</v>
          </cell>
          <cell r="B310" t="str">
            <v>Retirada de degrau em madeira</v>
          </cell>
          <cell r="C310" t="str">
            <v>M</v>
          </cell>
          <cell r="E310">
            <v>15.1</v>
          </cell>
          <cell r="F310">
            <v>15.1</v>
          </cell>
          <cell r="G310">
            <v>15</v>
          </cell>
        </row>
        <row r="311">
          <cell r="A311" t="str">
            <v>04.05.100</v>
          </cell>
          <cell r="B311" t="str">
            <v>Retirada de rodapé inclusive cordão em madeira</v>
          </cell>
          <cell r="C311" t="str">
            <v>M</v>
          </cell>
          <cell r="E311">
            <v>3.41</v>
          </cell>
          <cell r="F311">
            <v>3.41</v>
          </cell>
          <cell r="G311">
            <v>15</v>
          </cell>
        </row>
        <row r="312">
          <cell r="A312" t="str">
            <v>04.06</v>
          </cell>
          <cell r="B312" t="str">
            <v>Retirada de revestimentos sintéticos e metálicos</v>
          </cell>
        </row>
        <row r="313">
          <cell r="A313" t="str">
            <v>04.06.010</v>
          </cell>
          <cell r="B313" t="str">
            <v>Retirada de revestimento em lambris metálicos</v>
          </cell>
          <cell r="C313" t="str">
            <v>M2</v>
          </cell>
          <cell r="E313">
            <v>63.69</v>
          </cell>
          <cell r="F313">
            <v>63.69</v>
          </cell>
          <cell r="G313">
            <v>15</v>
          </cell>
        </row>
        <row r="314">
          <cell r="A314" t="str">
            <v>04.06.020</v>
          </cell>
          <cell r="B314" t="str">
            <v>Retirada de piso em material sintético assentado a cola</v>
          </cell>
          <cell r="C314" t="str">
            <v>M2</v>
          </cell>
          <cell r="E314">
            <v>5.03</v>
          </cell>
          <cell r="F314">
            <v>5.03</v>
          </cell>
          <cell r="G314">
            <v>15</v>
          </cell>
        </row>
        <row r="315">
          <cell r="A315" t="str">
            <v>04.06.040</v>
          </cell>
          <cell r="B315" t="str">
            <v>Retirada de degrau em material sintético assentado a cola</v>
          </cell>
          <cell r="C315" t="str">
            <v>M</v>
          </cell>
          <cell r="E315">
            <v>4.68</v>
          </cell>
          <cell r="F315">
            <v>4.68</v>
          </cell>
          <cell r="G315">
            <v>15</v>
          </cell>
        </row>
        <row r="316">
          <cell r="A316" t="str">
            <v>04.06.060</v>
          </cell>
          <cell r="B316" t="str">
            <v>Retirada de rodapé inclusive cordão em material sintético</v>
          </cell>
          <cell r="C316" t="str">
            <v>M</v>
          </cell>
          <cell r="E316">
            <v>1.1399999999999999</v>
          </cell>
          <cell r="F316">
            <v>1.1399999999999999</v>
          </cell>
          <cell r="G316">
            <v>15</v>
          </cell>
        </row>
        <row r="317">
          <cell r="A317" t="str">
            <v>04.06.100</v>
          </cell>
          <cell r="B317" t="str">
            <v>Retirada de piso elevado telescópico metálico, inclusive estrutura de sustentação</v>
          </cell>
          <cell r="C317" t="str">
            <v>M2</v>
          </cell>
          <cell r="E317">
            <v>55.16</v>
          </cell>
          <cell r="F317">
            <v>55.16</v>
          </cell>
          <cell r="G317">
            <v>15</v>
          </cell>
        </row>
        <row r="318">
          <cell r="A318" t="str">
            <v>04.07</v>
          </cell>
          <cell r="B318" t="str">
            <v>Retirada de forro, brise e fachada</v>
          </cell>
        </row>
        <row r="319">
          <cell r="A319" t="str">
            <v>04.07.020</v>
          </cell>
          <cell r="B319" t="str">
            <v>Retirada de forro qualquer em placas ou tiras fixadas</v>
          </cell>
          <cell r="C319" t="str">
            <v>M2</v>
          </cell>
          <cell r="E319">
            <v>14.1</v>
          </cell>
          <cell r="F319">
            <v>14.1</v>
          </cell>
          <cell r="G319">
            <v>15</v>
          </cell>
        </row>
        <row r="320">
          <cell r="A320" t="str">
            <v>04.07.040</v>
          </cell>
          <cell r="B320" t="str">
            <v>Retirada de forro qualquer em placas ou tiras apoiadas</v>
          </cell>
          <cell r="C320" t="str">
            <v>M2</v>
          </cell>
          <cell r="E320">
            <v>7.56</v>
          </cell>
          <cell r="F320">
            <v>7.56</v>
          </cell>
          <cell r="G320">
            <v>15</v>
          </cell>
        </row>
        <row r="321">
          <cell r="A321" t="str">
            <v>04.07.060</v>
          </cell>
          <cell r="B321" t="str">
            <v>Retirada de sistema de fixação ou tarugamento de forro</v>
          </cell>
          <cell r="C321" t="str">
            <v>M2</v>
          </cell>
          <cell r="E321">
            <v>5.68</v>
          </cell>
          <cell r="F321">
            <v>5.68</v>
          </cell>
          <cell r="G321">
            <v>15</v>
          </cell>
        </row>
        <row r="322">
          <cell r="A322" t="str">
            <v>04.08</v>
          </cell>
          <cell r="B322" t="str">
            <v>Retirada de esquadria e elemento de madeira</v>
          </cell>
        </row>
        <row r="323">
          <cell r="A323" t="str">
            <v>04.08.020</v>
          </cell>
          <cell r="B323" t="str">
            <v>Retirada de folha de esquadria em madeira</v>
          </cell>
          <cell r="C323" t="str">
            <v>UN</v>
          </cell>
          <cell r="E323">
            <v>25.18</v>
          </cell>
          <cell r="F323">
            <v>25.18</v>
          </cell>
          <cell r="G323">
            <v>15</v>
          </cell>
        </row>
        <row r="324">
          <cell r="A324" t="str">
            <v>04.08.040</v>
          </cell>
          <cell r="B324" t="str">
            <v>Retirada de guarnição, moldura e peças lineares em madeira, fixadas</v>
          </cell>
          <cell r="C324" t="str">
            <v>M</v>
          </cell>
          <cell r="E324">
            <v>1.93</v>
          </cell>
          <cell r="F324">
            <v>1.93</v>
          </cell>
          <cell r="G324">
            <v>15</v>
          </cell>
        </row>
        <row r="325">
          <cell r="A325" t="str">
            <v>04.08.060</v>
          </cell>
          <cell r="B325" t="str">
            <v>Retirada de batente com guarnição e peças lineares em madeira, chumbados</v>
          </cell>
          <cell r="C325" t="str">
            <v>M</v>
          </cell>
          <cell r="E325">
            <v>15.1</v>
          </cell>
          <cell r="F325">
            <v>15.1</v>
          </cell>
          <cell r="G325">
            <v>15</v>
          </cell>
        </row>
        <row r="326">
          <cell r="A326" t="str">
            <v>04.08.080</v>
          </cell>
          <cell r="B326" t="str">
            <v>Retirada de elemento em madeira e sistema de fixação tipo quadro, lousa, etc.</v>
          </cell>
          <cell r="C326" t="str">
            <v>M2</v>
          </cell>
          <cell r="E326">
            <v>6.81</v>
          </cell>
          <cell r="F326">
            <v>6.81</v>
          </cell>
          <cell r="G326">
            <v>15</v>
          </cell>
        </row>
        <row r="327">
          <cell r="A327" t="str">
            <v>04.08.100</v>
          </cell>
          <cell r="B327" t="str">
            <v>Retirada de armário em madeira ou metal</v>
          </cell>
          <cell r="C327" t="str">
            <v>M2</v>
          </cell>
          <cell r="E327">
            <v>22.66</v>
          </cell>
          <cell r="F327">
            <v>22.66</v>
          </cell>
          <cell r="G327">
            <v>15</v>
          </cell>
        </row>
        <row r="328">
          <cell r="A328" t="str">
            <v>04.09</v>
          </cell>
          <cell r="B328" t="str">
            <v>Retirada de esquadria e elementos metálicos</v>
          </cell>
        </row>
        <row r="329">
          <cell r="A329" t="str">
            <v>04.09.020</v>
          </cell>
          <cell r="B329" t="str">
            <v>Retirada de esquadria metálica em geral</v>
          </cell>
          <cell r="C329" t="str">
            <v>M2</v>
          </cell>
          <cell r="E329">
            <v>35.25</v>
          </cell>
          <cell r="F329">
            <v>35.25</v>
          </cell>
          <cell r="G329">
            <v>15</v>
          </cell>
        </row>
        <row r="330">
          <cell r="A330" t="str">
            <v>04.09.040</v>
          </cell>
          <cell r="B330" t="str">
            <v>Retirada de folha de esquadria metálica</v>
          </cell>
          <cell r="C330" t="str">
            <v>UN</v>
          </cell>
          <cell r="E330">
            <v>29.39</v>
          </cell>
          <cell r="F330">
            <v>29.39</v>
          </cell>
          <cell r="G330">
            <v>15</v>
          </cell>
        </row>
        <row r="331">
          <cell r="A331" t="str">
            <v>04.09.060</v>
          </cell>
          <cell r="B331" t="str">
            <v>Retirada de batente, corrimão ou peças lineares metálicas, chumbados</v>
          </cell>
          <cell r="C331" t="str">
            <v>M</v>
          </cell>
          <cell r="E331">
            <v>12.08</v>
          </cell>
          <cell r="F331">
            <v>12.08</v>
          </cell>
          <cell r="G331">
            <v>15</v>
          </cell>
        </row>
        <row r="332">
          <cell r="A332" t="str">
            <v>04.09.080</v>
          </cell>
          <cell r="B332" t="str">
            <v>Retirada de batente, corrimão ou peças lineares metálicas, fixados</v>
          </cell>
          <cell r="C332" t="str">
            <v>M</v>
          </cell>
          <cell r="E332">
            <v>8.2899999999999991</v>
          </cell>
          <cell r="F332">
            <v>8.2899999999999991</v>
          </cell>
          <cell r="G332">
            <v>15</v>
          </cell>
        </row>
        <row r="333">
          <cell r="A333" t="str">
            <v>04.09.100</v>
          </cell>
          <cell r="B333" t="str">
            <v>Retirada de guarda-corpo ou gradil em geral</v>
          </cell>
          <cell r="C333" t="str">
            <v>M2</v>
          </cell>
          <cell r="E333">
            <v>35.25</v>
          </cell>
          <cell r="F333">
            <v>35.25</v>
          </cell>
          <cell r="G333">
            <v>15</v>
          </cell>
        </row>
        <row r="334">
          <cell r="A334" t="str">
            <v>04.09.120</v>
          </cell>
          <cell r="B334" t="str">
            <v>Retirada de escada de marinheiro com ou sem guarda-corpo</v>
          </cell>
          <cell r="C334" t="str">
            <v>M</v>
          </cell>
          <cell r="E334">
            <v>40.28</v>
          </cell>
          <cell r="F334">
            <v>40.28</v>
          </cell>
          <cell r="G334">
            <v>15</v>
          </cell>
        </row>
        <row r="335">
          <cell r="A335" t="str">
            <v>04.09.140</v>
          </cell>
          <cell r="B335" t="str">
            <v>Retirada de poste ou sistema de sustentação para alambrado ou fechamento</v>
          </cell>
          <cell r="C335" t="str">
            <v>UN</v>
          </cell>
          <cell r="E335">
            <v>29.52</v>
          </cell>
          <cell r="F335">
            <v>29.52</v>
          </cell>
          <cell r="G335">
            <v>15</v>
          </cell>
        </row>
        <row r="336">
          <cell r="A336" t="str">
            <v>04.09.160</v>
          </cell>
          <cell r="B336" t="str">
            <v>Retirada de entelamento metálico em geral</v>
          </cell>
          <cell r="C336" t="str">
            <v>M2</v>
          </cell>
          <cell r="E336">
            <v>4.79</v>
          </cell>
          <cell r="F336">
            <v>4.79</v>
          </cell>
          <cell r="G336">
            <v>15</v>
          </cell>
        </row>
        <row r="337">
          <cell r="A337" t="str">
            <v>04.10</v>
          </cell>
          <cell r="B337" t="str">
            <v>Retirada de ferragens e acessórios para esquadrias</v>
          </cell>
        </row>
        <row r="338">
          <cell r="A338" t="str">
            <v>04.10.020</v>
          </cell>
          <cell r="B338" t="str">
            <v>Retirada de fechadura ou fecho de embutir</v>
          </cell>
          <cell r="C338" t="str">
            <v>UN</v>
          </cell>
          <cell r="E338">
            <v>13.82</v>
          </cell>
          <cell r="F338">
            <v>13.82</v>
          </cell>
          <cell r="G338">
            <v>15</v>
          </cell>
        </row>
        <row r="339">
          <cell r="A339" t="str">
            <v>04.10.040</v>
          </cell>
          <cell r="B339" t="str">
            <v>Retirada de fechadura ou fecho de sobrepor</v>
          </cell>
          <cell r="C339" t="str">
            <v>UN</v>
          </cell>
          <cell r="E339">
            <v>5.53</v>
          </cell>
          <cell r="F339">
            <v>5.53</v>
          </cell>
          <cell r="G339">
            <v>15</v>
          </cell>
        </row>
        <row r="340">
          <cell r="A340" t="str">
            <v>04.10.060</v>
          </cell>
          <cell r="B340" t="str">
            <v>Retirada de dobradiça</v>
          </cell>
          <cell r="C340" t="str">
            <v>UN</v>
          </cell>
          <cell r="E340">
            <v>2.76</v>
          </cell>
          <cell r="F340">
            <v>2.76</v>
          </cell>
          <cell r="G340">
            <v>15</v>
          </cell>
        </row>
        <row r="341">
          <cell r="A341" t="str">
            <v>04.10.080</v>
          </cell>
          <cell r="B341" t="str">
            <v>Retirada de peça ou acessório complementar em geral de esquadria</v>
          </cell>
          <cell r="C341" t="str">
            <v>UN</v>
          </cell>
          <cell r="E341">
            <v>21.64</v>
          </cell>
          <cell r="F341">
            <v>21.64</v>
          </cell>
          <cell r="G341">
            <v>15</v>
          </cell>
        </row>
        <row r="342">
          <cell r="A342" t="str">
            <v>04.11</v>
          </cell>
          <cell r="B342" t="str">
            <v>Retirada de aparelhos, metais sanitários e registro</v>
          </cell>
        </row>
        <row r="343">
          <cell r="A343" t="str">
            <v>04.11.020</v>
          </cell>
          <cell r="B343" t="str">
            <v>Retirada de aparelho sanitário incluindo acessórios</v>
          </cell>
          <cell r="C343" t="str">
            <v>UN</v>
          </cell>
          <cell r="E343">
            <v>49.68</v>
          </cell>
          <cell r="F343">
            <v>49.68</v>
          </cell>
          <cell r="G343">
            <v>15</v>
          </cell>
        </row>
        <row r="344">
          <cell r="A344" t="str">
            <v>04.11.030</v>
          </cell>
          <cell r="B344" t="str">
            <v>Retirada de bancada incluindo pertences</v>
          </cell>
          <cell r="C344" t="str">
            <v>M2</v>
          </cell>
          <cell r="E344">
            <v>70.489999999999995</v>
          </cell>
          <cell r="F344">
            <v>70.489999999999995</v>
          </cell>
          <cell r="G344">
            <v>15</v>
          </cell>
        </row>
        <row r="345">
          <cell r="A345" t="str">
            <v>04.11.040</v>
          </cell>
          <cell r="B345" t="str">
            <v>Retirada de complemento sanitário chumbado</v>
          </cell>
          <cell r="C345" t="str">
            <v>UN</v>
          </cell>
          <cell r="E345">
            <v>16.579999999999998</v>
          </cell>
          <cell r="F345">
            <v>16.579999999999998</v>
          </cell>
          <cell r="G345">
            <v>15</v>
          </cell>
        </row>
        <row r="346">
          <cell r="A346" t="str">
            <v>04.11.060</v>
          </cell>
          <cell r="B346" t="str">
            <v>Retirada de complemento sanitário fixado ou de sobrepor</v>
          </cell>
          <cell r="C346" t="str">
            <v>UN</v>
          </cell>
          <cell r="E346">
            <v>6.91</v>
          </cell>
          <cell r="F346">
            <v>6.91</v>
          </cell>
          <cell r="G346">
            <v>15</v>
          </cell>
        </row>
        <row r="347">
          <cell r="A347" t="str">
            <v>04.11.080</v>
          </cell>
          <cell r="B347" t="str">
            <v>Retirada de registro ou válvula embutidos</v>
          </cell>
          <cell r="C347" t="str">
            <v>UN</v>
          </cell>
          <cell r="E347">
            <v>63.5</v>
          </cell>
          <cell r="F347">
            <v>63.5</v>
          </cell>
          <cell r="G347">
            <v>15</v>
          </cell>
        </row>
        <row r="348">
          <cell r="A348" t="str">
            <v>04.11.100</v>
          </cell>
          <cell r="B348" t="str">
            <v>Retirada de registro ou válvula aparentes</v>
          </cell>
          <cell r="C348" t="str">
            <v>UN</v>
          </cell>
          <cell r="E348">
            <v>36.43</v>
          </cell>
          <cell r="F348">
            <v>36.43</v>
          </cell>
          <cell r="G348">
            <v>15</v>
          </cell>
        </row>
        <row r="349">
          <cell r="A349" t="str">
            <v>04.11.110</v>
          </cell>
          <cell r="B349" t="str">
            <v>Retirada de purificador/bebedouro</v>
          </cell>
          <cell r="C349" t="str">
            <v>UN</v>
          </cell>
          <cell r="E349">
            <v>36.43</v>
          </cell>
          <cell r="F349">
            <v>36.43</v>
          </cell>
          <cell r="G349">
            <v>15</v>
          </cell>
        </row>
        <row r="350">
          <cell r="A350" t="str">
            <v>04.11.120</v>
          </cell>
          <cell r="B350" t="str">
            <v>Retirada de torneira ou chuveiro</v>
          </cell>
          <cell r="C350" t="str">
            <v>UN</v>
          </cell>
          <cell r="E350">
            <v>8.61</v>
          </cell>
          <cell r="F350">
            <v>8.61</v>
          </cell>
          <cell r="G350">
            <v>15</v>
          </cell>
        </row>
        <row r="351">
          <cell r="A351" t="str">
            <v>04.11.140</v>
          </cell>
          <cell r="B351" t="str">
            <v>Retirada de sifão ou metais sanitários diversos</v>
          </cell>
          <cell r="C351" t="str">
            <v>UN</v>
          </cell>
          <cell r="E351">
            <v>13.25</v>
          </cell>
          <cell r="F351">
            <v>13.25</v>
          </cell>
          <cell r="G351">
            <v>15</v>
          </cell>
        </row>
        <row r="352">
          <cell r="A352" t="str">
            <v>04.11.160</v>
          </cell>
          <cell r="B352" t="str">
            <v>Retirada de caixa de descarga de sobrepor ou acoplada</v>
          </cell>
          <cell r="C352" t="str">
            <v>UN</v>
          </cell>
          <cell r="E352">
            <v>25.17</v>
          </cell>
          <cell r="F352">
            <v>25.17</v>
          </cell>
          <cell r="G352">
            <v>15</v>
          </cell>
        </row>
        <row r="353">
          <cell r="A353" t="str">
            <v>04.12</v>
          </cell>
          <cell r="B353" t="str">
            <v>Retirada de aparelhos elétricos e hidráulicos</v>
          </cell>
        </row>
        <row r="354">
          <cell r="A354" t="str">
            <v>04.12.020</v>
          </cell>
          <cell r="B354" t="str">
            <v>Retirada de conjunto motor-bomba</v>
          </cell>
          <cell r="C354" t="str">
            <v>UN</v>
          </cell>
          <cell r="E354">
            <v>105.51</v>
          </cell>
          <cell r="F354">
            <v>105.51</v>
          </cell>
          <cell r="G354">
            <v>15</v>
          </cell>
        </row>
        <row r="355">
          <cell r="A355" t="str">
            <v>04.12.040</v>
          </cell>
          <cell r="B355" t="str">
            <v>Retirada de motor de bomba de recalque</v>
          </cell>
          <cell r="C355" t="str">
            <v>UN</v>
          </cell>
          <cell r="E355">
            <v>83.75</v>
          </cell>
          <cell r="F355">
            <v>83.75</v>
          </cell>
          <cell r="G355">
            <v>15</v>
          </cell>
        </row>
        <row r="356">
          <cell r="A356" t="str">
            <v>04.13</v>
          </cell>
          <cell r="B356" t="str">
            <v>Retirada de impermeabilização e afins</v>
          </cell>
        </row>
        <row r="357">
          <cell r="A357" t="str">
            <v>04.13.020</v>
          </cell>
          <cell r="B357" t="str">
            <v>Retirada de isolamento térmico com material monolítico</v>
          </cell>
          <cell r="C357" t="str">
            <v>M2</v>
          </cell>
          <cell r="E357">
            <v>6.81</v>
          </cell>
          <cell r="F357">
            <v>6.81</v>
          </cell>
          <cell r="G357">
            <v>15</v>
          </cell>
        </row>
        <row r="358">
          <cell r="A358" t="str">
            <v>04.13.060</v>
          </cell>
          <cell r="B358" t="str">
            <v>Retirada de isolamento térmico com material em panos</v>
          </cell>
          <cell r="C358" t="str">
            <v>M2</v>
          </cell>
          <cell r="E358">
            <v>1.1399999999999999</v>
          </cell>
          <cell r="F358">
            <v>1.1399999999999999</v>
          </cell>
          <cell r="G358">
            <v>15</v>
          </cell>
        </row>
        <row r="359">
          <cell r="A359" t="str">
            <v>04.14</v>
          </cell>
          <cell r="B359" t="str">
            <v>Retirada de vidro</v>
          </cell>
        </row>
        <row r="360">
          <cell r="A360" t="str">
            <v>04.14.020</v>
          </cell>
          <cell r="B360" t="str">
            <v>Retirada de vidro ou espelho com raspagem da massa ou retirada de baguete</v>
          </cell>
          <cell r="C360" t="str">
            <v>M2</v>
          </cell>
          <cell r="E360">
            <v>16.559999999999999</v>
          </cell>
          <cell r="F360">
            <v>16.559999999999999</v>
          </cell>
          <cell r="G360">
            <v>15</v>
          </cell>
        </row>
        <row r="361">
          <cell r="A361" t="str">
            <v>04.14.040</v>
          </cell>
          <cell r="B361" t="str">
            <v>Retirada de esquadria em vidro</v>
          </cell>
          <cell r="C361" t="str">
            <v>M2</v>
          </cell>
          <cell r="E361">
            <v>50.35</v>
          </cell>
          <cell r="F361">
            <v>50.35</v>
          </cell>
          <cell r="G361">
            <v>15</v>
          </cell>
        </row>
        <row r="362">
          <cell r="A362" t="str">
            <v>04.17</v>
          </cell>
          <cell r="B362" t="str">
            <v>Retirada em instalação elétrica - letra A ate B</v>
          </cell>
        </row>
        <row r="363">
          <cell r="A363" t="str">
            <v>04.17.020</v>
          </cell>
          <cell r="B363" t="str">
            <v>Remoção de aparelho de iluminação ou projetor fixo em teto, piso ou parede</v>
          </cell>
          <cell r="C363" t="str">
            <v>UN</v>
          </cell>
          <cell r="E363">
            <v>22.33</v>
          </cell>
          <cell r="F363">
            <v>22.33</v>
          </cell>
          <cell r="G363">
            <v>15</v>
          </cell>
        </row>
        <row r="364">
          <cell r="A364" t="str">
            <v>04.17.040</v>
          </cell>
          <cell r="B364" t="str">
            <v>Remoção de aparelho de iluminação ou projetor fixo em poste ou braço</v>
          </cell>
          <cell r="C364" t="str">
            <v>UN</v>
          </cell>
          <cell r="E364">
            <v>83.75</v>
          </cell>
          <cell r="F364">
            <v>83.75</v>
          </cell>
          <cell r="G364">
            <v>15</v>
          </cell>
        </row>
        <row r="365">
          <cell r="A365" t="str">
            <v>04.17.060</v>
          </cell>
          <cell r="B365" t="str">
            <v>Remoção de suporte tipo braquet</v>
          </cell>
          <cell r="C365" t="str">
            <v>UN</v>
          </cell>
          <cell r="E365">
            <v>27.92</v>
          </cell>
          <cell r="F365">
            <v>27.92</v>
          </cell>
          <cell r="G365">
            <v>15</v>
          </cell>
        </row>
        <row r="366">
          <cell r="A366" t="str">
            <v>04.17.080</v>
          </cell>
          <cell r="B366" t="str">
            <v>Remoção de barramento de cobre</v>
          </cell>
          <cell r="C366" t="str">
            <v>M</v>
          </cell>
          <cell r="E366">
            <v>22.33</v>
          </cell>
          <cell r="F366">
            <v>22.33</v>
          </cell>
          <cell r="G366">
            <v>15</v>
          </cell>
        </row>
        <row r="367">
          <cell r="A367" t="str">
            <v>04.17.100</v>
          </cell>
          <cell r="B367" t="str">
            <v>Remoção de base de disjuntor tipo QUIK-LAG</v>
          </cell>
          <cell r="C367" t="str">
            <v>UN</v>
          </cell>
          <cell r="E367">
            <v>8.3800000000000008</v>
          </cell>
          <cell r="F367">
            <v>8.3800000000000008</v>
          </cell>
          <cell r="G367">
            <v>15</v>
          </cell>
        </row>
        <row r="368">
          <cell r="A368" t="str">
            <v>04.17.120</v>
          </cell>
          <cell r="B368" t="str">
            <v>Remoção de base de fusível tipo Diazed</v>
          </cell>
          <cell r="C368" t="str">
            <v>UN</v>
          </cell>
          <cell r="E368">
            <v>8.3800000000000008</v>
          </cell>
          <cell r="F368">
            <v>8.3800000000000008</v>
          </cell>
          <cell r="G368">
            <v>15</v>
          </cell>
        </row>
        <row r="369">
          <cell r="A369" t="str">
            <v>04.17.140</v>
          </cell>
          <cell r="B369" t="str">
            <v>Remoção de base e haste de para-raios</v>
          </cell>
          <cell r="C369" t="str">
            <v>UN</v>
          </cell>
          <cell r="E369">
            <v>55.83</v>
          </cell>
          <cell r="F369">
            <v>55.83</v>
          </cell>
          <cell r="G369">
            <v>15</v>
          </cell>
        </row>
        <row r="370">
          <cell r="A370" t="str">
            <v>04.17.160</v>
          </cell>
          <cell r="B370" t="str">
            <v>Remoção de base ou chave para fusível NH tipo tripolar</v>
          </cell>
          <cell r="C370" t="str">
            <v>UN</v>
          </cell>
          <cell r="E370">
            <v>27.92</v>
          </cell>
          <cell r="F370">
            <v>27.92</v>
          </cell>
          <cell r="G370">
            <v>15</v>
          </cell>
        </row>
        <row r="371">
          <cell r="A371" t="str">
            <v>04.17.180</v>
          </cell>
          <cell r="B371" t="str">
            <v>Remoção de base ou chave para fusível NH tipo unipolar</v>
          </cell>
          <cell r="C371" t="str">
            <v>UN</v>
          </cell>
          <cell r="E371">
            <v>25.12</v>
          </cell>
          <cell r="F371">
            <v>25.12</v>
          </cell>
          <cell r="G371">
            <v>15</v>
          </cell>
        </row>
        <row r="372">
          <cell r="A372" t="str">
            <v>04.17.200</v>
          </cell>
          <cell r="B372" t="str">
            <v>Remoção de braçadeira para passagem de cordoalha</v>
          </cell>
          <cell r="C372" t="str">
            <v>UN</v>
          </cell>
          <cell r="E372">
            <v>22.33</v>
          </cell>
          <cell r="F372">
            <v>22.33</v>
          </cell>
          <cell r="G372">
            <v>15</v>
          </cell>
        </row>
        <row r="373">
          <cell r="A373" t="str">
            <v>04.17.220</v>
          </cell>
          <cell r="B373" t="str">
            <v>Remoção de bucha de passagem interna ou externa</v>
          </cell>
          <cell r="C373" t="str">
            <v>UN</v>
          </cell>
          <cell r="E373">
            <v>22.33</v>
          </cell>
          <cell r="F373">
            <v>22.33</v>
          </cell>
          <cell r="G373">
            <v>15</v>
          </cell>
        </row>
        <row r="374">
          <cell r="A374" t="str">
            <v>04.17.240</v>
          </cell>
          <cell r="B374" t="str">
            <v>Remoção de bucha de passagem para neutro</v>
          </cell>
          <cell r="C374" t="str">
            <v>UN</v>
          </cell>
          <cell r="E374">
            <v>16.75</v>
          </cell>
          <cell r="F374">
            <v>16.75</v>
          </cell>
          <cell r="G374">
            <v>15</v>
          </cell>
        </row>
        <row r="375">
          <cell r="A375" t="str">
            <v>04.18</v>
          </cell>
          <cell r="B375" t="str">
            <v>Retirada em instalação elétrica - letra C</v>
          </cell>
        </row>
        <row r="376">
          <cell r="A376" t="str">
            <v>04.18.020</v>
          </cell>
          <cell r="B376" t="str">
            <v>Remoção de cabeçote em rede de telefonia</v>
          </cell>
          <cell r="C376" t="str">
            <v>UN</v>
          </cell>
          <cell r="E376">
            <v>13.96</v>
          </cell>
          <cell r="F376">
            <v>13.96</v>
          </cell>
          <cell r="G376">
            <v>15</v>
          </cell>
        </row>
        <row r="377">
          <cell r="A377" t="str">
            <v>04.18.040</v>
          </cell>
          <cell r="B377" t="str">
            <v>Remoção de cabo de aço e esticadores de para-raios</v>
          </cell>
          <cell r="C377" t="str">
            <v>M</v>
          </cell>
          <cell r="E377">
            <v>19.54</v>
          </cell>
          <cell r="F377">
            <v>19.54</v>
          </cell>
          <cell r="G377">
            <v>15</v>
          </cell>
        </row>
        <row r="378">
          <cell r="A378" t="str">
            <v>04.18.060</v>
          </cell>
          <cell r="B378" t="str">
            <v>Remoção de caixa de entrada de energia padrão medição indireta completa</v>
          </cell>
          <cell r="C378" t="str">
            <v>UN</v>
          </cell>
          <cell r="E378">
            <v>279.14999999999998</v>
          </cell>
          <cell r="F378">
            <v>279.14999999999998</v>
          </cell>
          <cell r="G378">
            <v>15</v>
          </cell>
        </row>
        <row r="379">
          <cell r="A379" t="str">
            <v>04.18.070</v>
          </cell>
          <cell r="B379" t="str">
            <v>Remoção de caixa de entrada de energia padrão residencial completa</v>
          </cell>
          <cell r="C379" t="str">
            <v>UN</v>
          </cell>
          <cell r="E379">
            <v>223.32</v>
          </cell>
          <cell r="F379">
            <v>223.32</v>
          </cell>
          <cell r="G379">
            <v>15</v>
          </cell>
        </row>
        <row r="380">
          <cell r="A380" t="str">
            <v>04.18.080</v>
          </cell>
          <cell r="B380" t="str">
            <v>Remoção de caixa de entrada telefônica completa</v>
          </cell>
          <cell r="C380" t="str">
            <v>UN</v>
          </cell>
          <cell r="E380">
            <v>111.66</v>
          </cell>
          <cell r="F380">
            <v>111.66</v>
          </cell>
          <cell r="G380">
            <v>15</v>
          </cell>
        </row>
        <row r="381">
          <cell r="A381" t="str">
            <v>04.18.090</v>
          </cell>
          <cell r="B381" t="str">
            <v>Remoção de caixa de medição padrão completa</v>
          </cell>
          <cell r="C381" t="str">
            <v>UN</v>
          </cell>
          <cell r="E381">
            <v>61.98</v>
          </cell>
          <cell r="F381">
            <v>61.98</v>
          </cell>
          <cell r="G381">
            <v>15</v>
          </cell>
        </row>
        <row r="382">
          <cell r="A382" t="str">
            <v>04.18.120</v>
          </cell>
          <cell r="B382" t="str">
            <v>Remoção de caixa estampada</v>
          </cell>
          <cell r="C382" t="str">
            <v>UN</v>
          </cell>
          <cell r="E382">
            <v>8.2799999999999994</v>
          </cell>
          <cell r="F382">
            <v>8.2799999999999994</v>
          </cell>
          <cell r="G382">
            <v>15</v>
          </cell>
        </row>
        <row r="383">
          <cell r="A383" t="str">
            <v>04.18.130</v>
          </cell>
          <cell r="B383" t="str">
            <v>Remoção de caixa para fusível ou tomada instalada em perfilado</v>
          </cell>
          <cell r="C383" t="str">
            <v>UN</v>
          </cell>
          <cell r="E383">
            <v>9.94</v>
          </cell>
          <cell r="F383">
            <v>9.94</v>
          </cell>
          <cell r="G383">
            <v>15</v>
          </cell>
        </row>
        <row r="384">
          <cell r="A384" t="str">
            <v>04.18.140</v>
          </cell>
          <cell r="B384" t="str">
            <v>Remoção de caixa para transformador de corrente</v>
          </cell>
          <cell r="C384" t="str">
            <v>UN</v>
          </cell>
          <cell r="E384">
            <v>61.98</v>
          </cell>
          <cell r="F384">
            <v>61.98</v>
          </cell>
          <cell r="G384">
            <v>15</v>
          </cell>
        </row>
        <row r="385">
          <cell r="A385" t="str">
            <v>04.18.180</v>
          </cell>
          <cell r="B385" t="str">
            <v>Remoção de cantoneira metálica</v>
          </cell>
          <cell r="C385" t="str">
            <v>M</v>
          </cell>
          <cell r="E385">
            <v>13.96</v>
          </cell>
          <cell r="F385">
            <v>13.96</v>
          </cell>
          <cell r="G385">
            <v>15</v>
          </cell>
        </row>
        <row r="386">
          <cell r="A386" t="str">
            <v>04.18.200</v>
          </cell>
          <cell r="B386" t="str">
            <v>Remoção de captor de para-raios tipo Franklin</v>
          </cell>
          <cell r="C386" t="str">
            <v>UN</v>
          </cell>
          <cell r="E386">
            <v>27.92</v>
          </cell>
          <cell r="F386">
            <v>27.92</v>
          </cell>
          <cell r="G386">
            <v>15</v>
          </cell>
        </row>
        <row r="387">
          <cell r="A387" t="str">
            <v>04.18.220</v>
          </cell>
          <cell r="B387" t="str">
            <v>Remoção de chapa de ferro para bucha de passagem</v>
          </cell>
          <cell r="C387" t="str">
            <v>UN</v>
          </cell>
          <cell r="E387">
            <v>22.33</v>
          </cell>
          <cell r="F387">
            <v>22.33</v>
          </cell>
          <cell r="G387">
            <v>15</v>
          </cell>
        </row>
        <row r="388">
          <cell r="A388" t="str">
            <v>04.18.240</v>
          </cell>
          <cell r="B388" t="str">
            <v>Remoção de chave automática da boia</v>
          </cell>
          <cell r="C388" t="str">
            <v>UN</v>
          </cell>
          <cell r="E388">
            <v>33.5</v>
          </cell>
          <cell r="F388">
            <v>33.5</v>
          </cell>
          <cell r="G388">
            <v>15</v>
          </cell>
        </row>
        <row r="389">
          <cell r="A389" t="str">
            <v>04.18.250</v>
          </cell>
          <cell r="B389" t="str">
            <v>Remoção de chave base de mármore ou ardósia</v>
          </cell>
          <cell r="C389" t="str">
            <v>UN</v>
          </cell>
          <cell r="E389">
            <v>27.92</v>
          </cell>
          <cell r="F389">
            <v>27.92</v>
          </cell>
          <cell r="G389">
            <v>15</v>
          </cell>
        </row>
        <row r="390">
          <cell r="A390" t="str">
            <v>04.18.260</v>
          </cell>
          <cell r="B390" t="str">
            <v>Remoção de chave de ação rápida comando frontal montado em painel</v>
          </cell>
          <cell r="C390" t="str">
            <v>UN</v>
          </cell>
          <cell r="E390">
            <v>55.83</v>
          </cell>
          <cell r="F390">
            <v>55.83</v>
          </cell>
          <cell r="G390">
            <v>15</v>
          </cell>
        </row>
        <row r="391">
          <cell r="A391" t="str">
            <v>04.18.270</v>
          </cell>
          <cell r="B391" t="str">
            <v>Remoção de chave fusível indicadora tipo Matheus</v>
          </cell>
          <cell r="C391" t="str">
            <v>UN</v>
          </cell>
          <cell r="E391">
            <v>83.75</v>
          </cell>
          <cell r="F391">
            <v>83.75</v>
          </cell>
          <cell r="G391">
            <v>15</v>
          </cell>
        </row>
        <row r="392">
          <cell r="A392" t="str">
            <v>04.18.280</v>
          </cell>
          <cell r="B392" t="str">
            <v>Remoção de chave seccionadora tripolar seca mecanismo de manobra frontal</v>
          </cell>
          <cell r="C392" t="str">
            <v>UN</v>
          </cell>
          <cell r="E392">
            <v>157.08000000000001</v>
          </cell>
          <cell r="F392">
            <v>157.08000000000001</v>
          </cell>
          <cell r="G392">
            <v>15</v>
          </cell>
        </row>
        <row r="393">
          <cell r="A393" t="str">
            <v>04.18.290</v>
          </cell>
          <cell r="B393" t="str">
            <v>Remoção de chave tipo Pacco rotativo</v>
          </cell>
          <cell r="C393" t="str">
            <v>UN</v>
          </cell>
          <cell r="E393">
            <v>41.87</v>
          </cell>
          <cell r="F393">
            <v>41.87</v>
          </cell>
          <cell r="G393">
            <v>15</v>
          </cell>
        </row>
        <row r="394">
          <cell r="A394" t="str">
            <v>04.18.320</v>
          </cell>
          <cell r="B394" t="str">
            <v>Remoção de cinta de fixação de eletroduto ou sela para cruzeta em poste</v>
          </cell>
          <cell r="C394" t="str">
            <v>UN</v>
          </cell>
          <cell r="E394">
            <v>11.36</v>
          </cell>
          <cell r="F394">
            <v>11.36</v>
          </cell>
          <cell r="G394">
            <v>15</v>
          </cell>
        </row>
        <row r="395">
          <cell r="A395" t="str">
            <v>04.18.340</v>
          </cell>
          <cell r="B395" t="str">
            <v>Remoção de condulete</v>
          </cell>
          <cell r="C395" t="str">
            <v>UN</v>
          </cell>
          <cell r="E395">
            <v>22.24</v>
          </cell>
          <cell r="F395">
            <v>22.24</v>
          </cell>
          <cell r="G395">
            <v>15</v>
          </cell>
        </row>
        <row r="396">
          <cell r="A396" t="str">
            <v>04.18.360</v>
          </cell>
          <cell r="B396" t="str">
            <v>Remoção de condutor aparente diâmetro externo acima de 6,5 mm</v>
          </cell>
          <cell r="C396" t="str">
            <v>M</v>
          </cell>
          <cell r="E396">
            <v>6.7</v>
          </cell>
          <cell r="F396">
            <v>6.7</v>
          </cell>
          <cell r="G396">
            <v>15</v>
          </cell>
        </row>
        <row r="397">
          <cell r="A397" t="str">
            <v>04.18.370</v>
          </cell>
          <cell r="B397" t="str">
            <v>Remoção de condutor aparente diâmetro externo até 6,5 mm</v>
          </cell>
          <cell r="C397" t="str">
            <v>M</v>
          </cell>
          <cell r="E397">
            <v>3.35</v>
          </cell>
          <cell r="F397">
            <v>3.35</v>
          </cell>
          <cell r="G397">
            <v>15</v>
          </cell>
        </row>
        <row r="398">
          <cell r="A398" t="str">
            <v>04.18.380</v>
          </cell>
          <cell r="B398" t="str">
            <v>Remoção de condutor embutido diâmetro externo acima de 6,5 mm</v>
          </cell>
          <cell r="C398" t="str">
            <v>M</v>
          </cell>
          <cell r="E398">
            <v>5.58</v>
          </cell>
          <cell r="F398">
            <v>5.58</v>
          </cell>
          <cell r="G398">
            <v>15</v>
          </cell>
        </row>
        <row r="399">
          <cell r="A399" t="str">
            <v>04.18.390</v>
          </cell>
          <cell r="B399" t="str">
            <v>Remoção de condutor embutido diâmetro externo até 6,5 mm</v>
          </cell>
          <cell r="C399" t="str">
            <v>M</v>
          </cell>
          <cell r="E399">
            <v>2.8</v>
          </cell>
          <cell r="F399">
            <v>2.8</v>
          </cell>
          <cell r="G399">
            <v>15</v>
          </cell>
        </row>
        <row r="400">
          <cell r="A400" t="str">
            <v>04.18.400</v>
          </cell>
          <cell r="B400" t="str">
            <v>Remoção de condutor especial</v>
          </cell>
          <cell r="C400" t="str">
            <v>M</v>
          </cell>
          <cell r="E400">
            <v>39.270000000000003</v>
          </cell>
          <cell r="F400">
            <v>39.270000000000003</v>
          </cell>
          <cell r="G400">
            <v>15</v>
          </cell>
        </row>
        <row r="401">
          <cell r="A401" t="str">
            <v>04.18.410</v>
          </cell>
          <cell r="B401" t="str">
            <v>Remoção de cordoalha ou cabo de cobre nu</v>
          </cell>
          <cell r="C401" t="str">
            <v>M</v>
          </cell>
          <cell r="E401">
            <v>11.16</v>
          </cell>
          <cell r="F401">
            <v>11.16</v>
          </cell>
          <cell r="G401">
            <v>15</v>
          </cell>
        </row>
        <row r="402">
          <cell r="A402" t="str">
            <v>04.18.420</v>
          </cell>
          <cell r="B402" t="str">
            <v>Remoção de contator magnético para comando de bomba</v>
          </cell>
          <cell r="C402" t="str">
            <v>UN</v>
          </cell>
          <cell r="E402">
            <v>55.83</v>
          </cell>
          <cell r="F402">
            <v>55.83</v>
          </cell>
          <cell r="G402">
            <v>15</v>
          </cell>
        </row>
        <row r="403">
          <cell r="A403" t="str">
            <v>04.18.440</v>
          </cell>
          <cell r="B403" t="str">
            <v>Remoção de corrente para pendentes</v>
          </cell>
          <cell r="C403" t="str">
            <v>UN</v>
          </cell>
          <cell r="E403">
            <v>11.16</v>
          </cell>
          <cell r="F403">
            <v>11.16</v>
          </cell>
          <cell r="G403">
            <v>15</v>
          </cell>
        </row>
        <row r="404">
          <cell r="A404" t="str">
            <v>04.18.460</v>
          </cell>
          <cell r="B404" t="str">
            <v>Remoção de cruzeta de ferro para fixação de projetores</v>
          </cell>
          <cell r="C404" t="str">
            <v>UN</v>
          </cell>
          <cell r="E404">
            <v>83.75</v>
          </cell>
          <cell r="F404">
            <v>83.75</v>
          </cell>
          <cell r="G404">
            <v>15</v>
          </cell>
        </row>
        <row r="405">
          <cell r="A405" t="str">
            <v>04.18.470</v>
          </cell>
          <cell r="B405" t="str">
            <v>Remoção de cruzeta de madeira</v>
          </cell>
          <cell r="C405" t="str">
            <v>UN</v>
          </cell>
          <cell r="E405">
            <v>117.81</v>
          </cell>
          <cell r="F405">
            <v>117.81</v>
          </cell>
          <cell r="G405">
            <v>15</v>
          </cell>
        </row>
        <row r="406">
          <cell r="A406" t="str">
            <v>04.19</v>
          </cell>
          <cell r="B406" t="str">
            <v>Retirada em instalação elétrica - letra D ate I</v>
          </cell>
        </row>
        <row r="407">
          <cell r="A407" t="str">
            <v>04.19.020</v>
          </cell>
          <cell r="B407" t="str">
            <v>Remoção de disjuntor de volume normal ou reduzido</v>
          </cell>
          <cell r="C407" t="str">
            <v>UN</v>
          </cell>
          <cell r="E407">
            <v>229.34</v>
          </cell>
          <cell r="F407">
            <v>229.34</v>
          </cell>
          <cell r="G407">
            <v>15</v>
          </cell>
        </row>
        <row r="408">
          <cell r="A408" t="str">
            <v>04.19.030</v>
          </cell>
          <cell r="B408" t="str">
            <v>Remoção de disjuntor a seco aberto tripolar, 600 V de 800 A</v>
          </cell>
          <cell r="C408" t="str">
            <v>UN</v>
          </cell>
          <cell r="E408">
            <v>55.83</v>
          </cell>
          <cell r="F408">
            <v>55.83</v>
          </cell>
          <cell r="G408">
            <v>15</v>
          </cell>
        </row>
        <row r="409">
          <cell r="A409" t="str">
            <v>04.19.060</v>
          </cell>
          <cell r="B409" t="str">
            <v>Remoção de disjuntor termomagnético</v>
          </cell>
          <cell r="C409" t="str">
            <v>UN</v>
          </cell>
          <cell r="E409">
            <v>13.96</v>
          </cell>
          <cell r="F409">
            <v>13.96</v>
          </cell>
          <cell r="G409">
            <v>15</v>
          </cell>
        </row>
        <row r="410">
          <cell r="A410" t="str">
            <v>04.19.080</v>
          </cell>
          <cell r="B410" t="str">
            <v>Remoção de fundo de quadro de distribuição ou caixa de passagem</v>
          </cell>
          <cell r="C410" t="str">
            <v>M2</v>
          </cell>
          <cell r="E410">
            <v>55.83</v>
          </cell>
          <cell r="F410">
            <v>55.83</v>
          </cell>
          <cell r="G410">
            <v>15</v>
          </cell>
        </row>
        <row r="411">
          <cell r="A411" t="str">
            <v>04.19.100</v>
          </cell>
          <cell r="B411" t="str">
            <v>Remoção de gancho de sustentação de luminária em perfilado</v>
          </cell>
          <cell r="C411" t="str">
            <v>UN</v>
          </cell>
          <cell r="E411">
            <v>11.16</v>
          </cell>
          <cell r="F411">
            <v>11.16</v>
          </cell>
          <cell r="G411">
            <v>15</v>
          </cell>
        </row>
        <row r="412">
          <cell r="A412" t="str">
            <v>04.19.120</v>
          </cell>
          <cell r="B412" t="str">
            <v>Remoção de interruptores, tomadas, botão de campainha ou cigarra</v>
          </cell>
          <cell r="C412" t="str">
            <v>UN</v>
          </cell>
          <cell r="E412">
            <v>22.33</v>
          </cell>
          <cell r="F412">
            <v>22.33</v>
          </cell>
          <cell r="G412">
            <v>15</v>
          </cell>
        </row>
        <row r="413">
          <cell r="A413" t="str">
            <v>04.19.140</v>
          </cell>
          <cell r="B413" t="str">
            <v>Remoção de isolador tipo castanha e gancho de sustentação</v>
          </cell>
          <cell r="C413" t="str">
            <v>UN</v>
          </cell>
          <cell r="E413">
            <v>5.58</v>
          </cell>
          <cell r="F413">
            <v>5.58</v>
          </cell>
          <cell r="G413">
            <v>15</v>
          </cell>
        </row>
        <row r="414">
          <cell r="A414" t="str">
            <v>04.19.160</v>
          </cell>
          <cell r="B414" t="str">
            <v>Remoção de isolador tipo disco completo e gancho de suspensão</v>
          </cell>
          <cell r="C414" t="str">
            <v>UN</v>
          </cell>
          <cell r="E414">
            <v>8.3800000000000008</v>
          </cell>
          <cell r="F414">
            <v>8.3800000000000008</v>
          </cell>
          <cell r="G414">
            <v>15</v>
          </cell>
        </row>
        <row r="415">
          <cell r="A415" t="str">
            <v>04.19.180</v>
          </cell>
          <cell r="B415" t="str">
            <v>Remoção de isolador tipo pino, inclusive o pino</v>
          </cell>
          <cell r="C415" t="str">
            <v>UN</v>
          </cell>
          <cell r="E415">
            <v>13.96</v>
          </cell>
          <cell r="F415">
            <v>13.96</v>
          </cell>
          <cell r="G415">
            <v>15</v>
          </cell>
        </row>
        <row r="416">
          <cell r="A416" t="str">
            <v>04.19.190</v>
          </cell>
          <cell r="B416" t="str">
            <v>Remoção de isolador galvanizado uso geral</v>
          </cell>
          <cell r="C416" t="str">
            <v>UN</v>
          </cell>
          <cell r="E416">
            <v>13.96</v>
          </cell>
          <cell r="F416">
            <v>13.96</v>
          </cell>
          <cell r="G416">
            <v>15</v>
          </cell>
        </row>
        <row r="417">
          <cell r="A417" t="str">
            <v>04.20</v>
          </cell>
          <cell r="B417" t="str">
            <v>Retirada em instalação elétrica - letra J ate N</v>
          </cell>
        </row>
        <row r="418">
          <cell r="A418" t="str">
            <v>04.20.020</v>
          </cell>
          <cell r="B418" t="str">
            <v>Remoção de janela de ventilação, iluminação ou ventilação e iluminação padrão</v>
          </cell>
          <cell r="C418" t="str">
            <v>UN</v>
          </cell>
          <cell r="E418">
            <v>39.270000000000003</v>
          </cell>
          <cell r="F418">
            <v>39.270000000000003</v>
          </cell>
          <cell r="G418">
            <v>15</v>
          </cell>
        </row>
        <row r="419">
          <cell r="A419" t="str">
            <v>04.20.040</v>
          </cell>
          <cell r="B419" t="str">
            <v>Remoção de lâmpada</v>
          </cell>
          <cell r="C419" t="str">
            <v>UN</v>
          </cell>
          <cell r="E419">
            <v>4.54</v>
          </cell>
          <cell r="F419">
            <v>4.54</v>
          </cell>
          <cell r="G419">
            <v>15</v>
          </cell>
        </row>
        <row r="420">
          <cell r="A420" t="str">
            <v>04.20.060</v>
          </cell>
          <cell r="B420" t="str">
            <v>Remoção de luz de obstáculo</v>
          </cell>
          <cell r="C420" t="str">
            <v>UN</v>
          </cell>
          <cell r="E420">
            <v>55.83</v>
          </cell>
          <cell r="F420">
            <v>55.83</v>
          </cell>
          <cell r="G420">
            <v>15</v>
          </cell>
        </row>
        <row r="421">
          <cell r="A421" t="str">
            <v>04.20.080</v>
          </cell>
          <cell r="B421" t="str">
            <v>Remoção de manopla de comando de disjuntor</v>
          </cell>
          <cell r="C421" t="str">
            <v>UN</v>
          </cell>
          <cell r="E421">
            <v>27.92</v>
          </cell>
          <cell r="F421">
            <v>27.92</v>
          </cell>
          <cell r="G421">
            <v>15</v>
          </cell>
        </row>
        <row r="422">
          <cell r="A422" t="str">
            <v>04.20.100</v>
          </cell>
          <cell r="B422" t="str">
            <v>Remoção de mão francesa</v>
          </cell>
          <cell r="C422" t="str">
            <v>UN</v>
          </cell>
          <cell r="E422">
            <v>22.71</v>
          </cell>
          <cell r="F422">
            <v>22.71</v>
          </cell>
          <cell r="G422">
            <v>15</v>
          </cell>
        </row>
        <row r="423">
          <cell r="A423" t="str">
            <v>04.20.120</v>
          </cell>
          <cell r="B423" t="str">
            <v>Remoção de terminal modular (mufla) tripolar ou unipolar</v>
          </cell>
          <cell r="C423" t="str">
            <v>UN</v>
          </cell>
          <cell r="E423">
            <v>78.540000000000006</v>
          </cell>
          <cell r="F423">
            <v>78.540000000000006</v>
          </cell>
          <cell r="G423">
            <v>15</v>
          </cell>
        </row>
        <row r="424">
          <cell r="A424" t="str">
            <v>04.21</v>
          </cell>
          <cell r="B424" t="str">
            <v>Retirada em instalação elétrica - letra O ate S</v>
          </cell>
        </row>
        <row r="425">
          <cell r="A425" t="str">
            <v>04.21.020</v>
          </cell>
          <cell r="B425" t="str">
            <v>Remoção de óleo de disjuntor ou transformador</v>
          </cell>
          <cell r="C425" t="str">
            <v>L</v>
          </cell>
          <cell r="E425">
            <v>0.91</v>
          </cell>
          <cell r="F425">
            <v>0.91</v>
          </cell>
          <cell r="G425">
            <v>15</v>
          </cell>
        </row>
        <row r="426">
          <cell r="A426" t="str">
            <v>04.21.040</v>
          </cell>
          <cell r="B426" t="str">
            <v>Remoção de pára-raios tipo cristal-valve em cabine primária</v>
          </cell>
          <cell r="C426" t="str">
            <v>UN</v>
          </cell>
          <cell r="E426">
            <v>83.75</v>
          </cell>
          <cell r="F426">
            <v>83.75</v>
          </cell>
          <cell r="G426">
            <v>15</v>
          </cell>
        </row>
        <row r="427">
          <cell r="A427" t="str">
            <v>04.21.050</v>
          </cell>
          <cell r="B427" t="str">
            <v>Remoção de pára-raios tipo cristal-valve em poste singelo ou estaleiro</v>
          </cell>
          <cell r="C427" t="str">
            <v>UN</v>
          </cell>
          <cell r="E427">
            <v>111.66</v>
          </cell>
          <cell r="F427">
            <v>111.66</v>
          </cell>
          <cell r="G427">
            <v>15</v>
          </cell>
        </row>
        <row r="428">
          <cell r="A428" t="str">
            <v>04.21.060</v>
          </cell>
          <cell r="B428" t="str">
            <v>Remoção de perfilado</v>
          </cell>
          <cell r="C428" t="str">
            <v>M</v>
          </cell>
          <cell r="E428">
            <v>22.33</v>
          </cell>
          <cell r="F428">
            <v>22.33</v>
          </cell>
          <cell r="G428">
            <v>15</v>
          </cell>
        </row>
        <row r="429">
          <cell r="A429" t="str">
            <v>04.21.100</v>
          </cell>
          <cell r="B429" t="str">
            <v>Remoção de porta de quadro ou painel</v>
          </cell>
          <cell r="C429" t="str">
            <v>M2</v>
          </cell>
          <cell r="E429">
            <v>55.83</v>
          </cell>
          <cell r="F429">
            <v>55.83</v>
          </cell>
          <cell r="G429">
            <v>15</v>
          </cell>
        </row>
        <row r="430">
          <cell r="A430" t="str">
            <v>04.21.130</v>
          </cell>
          <cell r="B430" t="str">
            <v>Remoção de poste de concreto</v>
          </cell>
          <cell r="C430" t="str">
            <v>UN</v>
          </cell>
          <cell r="D430">
            <v>127.14</v>
          </cell>
          <cell r="E430">
            <v>157.08000000000001</v>
          </cell>
          <cell r="F430">
            <v>284.22000000000003</v>
          </cell>
          <cell r="G430">
            <v>15</v>
          </cell>
        </row>
        <row r="431">
          <cell r="A431" t="str">
            <v>04.21.140</v>
          </cell>
          <cell r="B431" t="str">
            <v>Remoção de poste metálico</v>
          </cell>
          <cell r="C431" t="str">
            <v>UN</v>
          </cell>
          <cell r="D431">
            <v>127.14</v>
          </cell>
          <cell r="E431">
            <v>157.08000000000001</v>
          </cell>
          <cell r="F431">
            <v>284.22000000000003</v>
          </cell>
          <cell r="G431">
            <v>15</v>
          </cell>
        </row>
        <row r="432">
          <cell r="A432" t="str">
            <v>04.21.150</v>
          </cell>
          <cell r="B432" t="str">
            <v>Remoção de poste de madeira</v>
          </cell>
          <cell r="C432" t="str">
            <v>UN</v>
          </cell>
          <cell r="E432">
            <v>175.91</v>
          </cell>
          <cell r="F432">
            <v>175.91</v>
          </cell>
          <cell r="G432">
            <v>15</v>
          </cell>
        </row>
        <row r="433">
          <cell r="A433" t="str">
            <v>04.21.160</v>
          </cell>
          <cell r="B433" t="str">
            <v>Remoção de quadro de distribuição, chamada ou caixa de passagem</v>
          </cell>
          <cell r="C433" t="str">
            <v>M2</v>
          </cell>
          <cell r="E433">
            <v>111.66</v>
          </cell>
          <cell r="F433">
            <v>111.66</v>
          </cell>
          <cell r="G433">
            <v>15</v>
          </cell>
        </row>
        <row r="434">
          <cell r="A434" t="str">
            <v>04.21.200</v>
          </cell>
          <cell r="B434" t="str">
            <v>Remoção de reator para lâmpada</v>
          </cell>
          <cell r="C434" t="str">
            <v>UN</v>
          </cell>
          <cell r="E434">
            <v>19.64</v>
          </cell>
          <cell r="F434">
            <v>19.64</v>
          </cell>
          <cell r="G434">
            <v>15</v>
          </cell>
        </row>
        <row r="435">
          <cell r="A435" t="str">
            <v>04.21.210</v>
          </cell>
          <cell r="B435" t="str">
            <v>Remoção de reator para lâmpada fixo em poste</v>
          </cell>
          <cell r="C435" t="str">
            <v>UN</v>
          </cell>
          <cell r="E435">
            <v>111.66</v>
          </cell>
          <cell r="F435">
            <v>111.66</v>
          </cell>
          <cell r="G435">
            <v>15</v>
          </cell>
        </row>
        <row r="436">
          <cell r="A436" t="str">
            <v>04.21.240</v>
          </cell>
          <cell r="B436" t="str">
            <v>Remoção de relé</v>
          </cell>
          <cell r="C436" t="str">
            <v>UN</v>
          </cell>
          <cell r="E436">
            <v>26.5</v>
          </cell>
          <cell r="F436">
            <v>26.5</v>
          </cell>
          <cell r="G436">
            <v>15</v>
          </cell>
        </row>
        <row r="437">
          <cell r="A437" t="str">
            <v>04.21.260</v>
          </cell>
          <cell r="B437" t="str">
            <v>Remoção de roldana</v>
          </cell>
          <cell r="C437" t="str">
            <v>UN</v>
          </cell>
          <cell r="E437">
            <v>4.54</v>
          </cell>
          <cell r="F437">
            <v>4.54</v>
          </cell>
          <cell r="G437">
            <v>15</v>
          </cell>
        </row>
        <row r="438">
          <cell r="A438" t="str">
            <v>04.21.280</v>
          </cell>
          <cell r="B438" t="str">
            <v>Remoção de soquete</v>
          </cell>
          <cell r="C438" t="str">
            <v>UN</v>
          </cell>
          <cell r="E438">
            <v>4.54</v>
          </cell>
          <cell r="F438">
            <v>4.54</v>
          </cell>
          <cell r="G438">
            <v>15</v>
          </cell>
        </row>
        <row r="439">
          <cell r="A439" t="str">
            <v>04.21.300</v>
          </cell>
          <cell r="B439" t="str">
            <v>Remoção de suporte de transformador em poste singelo ou estaleiro</v>
          </cell>
          <cell r="C439" t="str">
            <v>UN</v>
          </cell>
          <cell r="E439">
            <v>36.340000000000003</v>
          </cell>
          <cell r="F439">
            <v>36.340000000000003</v>
          </cell>
          <cell r="G439">
            <v>15</v>
          </cell>
        </row>
        <row r="440">
          <cell r="A440" t="str">
            <v>04.22</v>
          </cell>
          <cell r="B440" t="str">
            <v>Retirada em instalação elétrica - letra T ate o final</v>
          </cell>
        </row>
        <row r="441">
          <cell r="A441" t="str">
            <v>04.22.020</v>
          </cell>
          <cell r="B441" t="str">
            <v>Remoção de terminal ou conector para cabos</v>
          </cell>
          <cell r="C441" t="str">
            <v>UN</v>
          </cell>
          <cell r="E441">
            <v>5.68</v>
          </cell>
          <cell r="F441">
            <v>5.68</v>
          </cell>
          <cell r="G441">
            <v>15</v>
          </cell>
        </row>
        <row r="442">
          <cell r="A442" t="str">
            <v>04.22.040</v>
          </cell>
          <cell r="B442" t="str">
            <v>Remoção de transformador de potência em cabine primária</v>
          </cell>
          <cell r="C442" t="str">
            <v>UN</v>
          </cell>
          <cell r="E442">
            <v>386.42</v>
          </cell>
          <cell r="F442">
            <v>386.42</v>
          </cell>
          <cell r="G442">
            <v>15</v>
          </cell>
        </row>
        <row r="443">
          <cell r="A443" t="str">
            <v>04.22.050</v>
          </cell>
          <cell r="B443" t="str">
            <v>Remoção de transformador de potencial completo (pequeno)</v>
          </cell>
          <cell r="C443" t="str">
            <v>UN</v>
          </cell>
          <cell r="E443">
            <v>36.29</v>
          </cell>
          <cell r="F443">
            <v>36.29</v>
          </cell>
          <cell r="G443">
            <v>15</v>
          </cell>
        </row>
        <row r="444">
          <cell r="A444" t="str">
            <v>04.22.060</v>
          </cell>
          <cell r="B444" t="str">
            <v>Remoção de transformador de potência trifásico até 225 kVA, a óleo, em poste singelo</v>
          </cell>
          <cell r="C444" t="str">
            <v>UN</v>
          </cell>
          <cell r="D444">
            <v>254.28</v>
          </cell>
          <cell r="E444">
            <v>446.64</v>
          </cell>
          <cell r="F444">
            <v>700.92</v>
          </cell>
          <cell r="G444">
            <v>15</v>
          </cell>
        </row>
        <row r="445">
          <cell r="A445" t="str">
            <v>04.22.100</v>
          </cell>
          <cell r="B445" t="str">
            <v>Remoção de tubulação elétrica aparente com diâmetro externo acima de 50 mm</v>
          </cell>
          <cell r="C445" t="str">
            <v>M</v>
          </cell>
          <cell r="E445">
            <v>27.92</v>
          </cell>
          <cell r="F445">
            <v>27.92</v>
          </cell>
          <cell r="G445">
            <v>15</v>
          </cell>
        </row>
        <row r="446">
          <cell r="A446" t="str">
            <v>04.22.110</v>
          </cell>
          <cell r="B446" t="str">
            <v>Remoção de tubulação elétrica aparente com diâmetro externo até 50 mm</v>
          </cell>
          <cell r="C446" t="str">
            <v>M</v>
          </cell>
          <cell r="E446">
            <v>13.96</v>
          </cell>
          <cell r="F446">
            <v>13.96</v>
          </cell>
          <cell r="G446">
            <v>15</v>
          </cell>
        </row>
        <row r="447">
          <cell r="A447" t="str">
            <v>04.22.120</v>
          </cell>
          <cell r="B447" t="str">
            <v>Remoção de tubulação elétrica embutida com diâmetro externo acima de 50 mm</v>
          </cell>
          <cell r="C447" t="str">
            <v>M</v>
          </cell>
          <cell r="E447">
            <v>55.83</v>
          </cell>
          <cell r="F447">
            <v>55.83</v>
          </cell>
          <cell r="G447">
            <v>15</v>
          </cell>
        </row>
        <row r="448">
          <cell r="A448" t="str">
            <v>04.22.130</v>
          </cell>
          <cell r="B448" t="str">
            <v>Remoção de tubulação elétrica embutida com diâmetro externo até 50 mm</v>
          </cell>
          <cell r="C448" t="str">
            <v>M</v>
          </cell>
          <cell r="E448">
            <v>27.92</v>
          </cell>
          <cell r="F448">
            <v>27.92</v>
          </cell>
          <cell r="G448">
            <v>15</v>
          </cell>
        </row>
        <row r="449">
          <cell r="A449" t="str">
            <v>04.22.200</v>
          </cell>
          <cell r="B449" t="str">
            <v>Remoção de vergalhão</v>
          </cell>
          <cell r="C449" t="str">
            <v>M</v>
          </cell>
          <cell r="E449">
            <v>11.16</v>
          </cell>
          <cell r="F449">
            <v>11.16</v>
          </cell>
          <cell r="G449">
            <v>15</v>
          </cell>
        </row>
        <row r="450">
          <cell r="A450" t="str">
            <v>04.30</v>
          </cell>
          <cell r="B450" t="str">
            <v>Retirada em instalação hidráulica</v>
          </cell>
        </row>
        <row r="451">
          <cell r="A451" t="str">
            <v>04.30.020</v>
          </cell>
          <cell r="B451" t="str">
            <v>Remoção de calha ou rufo</v>
          </cell>
          <cell r="C451" t="str">
            <v>M</v>
          </cell>
          <cell r="E451">
            <v>5.22</v>
          </cell>
          <cell r="F451">
            <v>5.22</v>
          </cell>
          <cell r="G451">
            <v>15</v>
          </cell>
        </row>
        <row r="452">
          <cell r="A452" t="str">
            <v>04.30.040</v>
          </cell>
          <cell r="B452" t="str">
            <v>Remoção de condutor aparente</v>
          </cell>
          <cell r="C452" t="str">
            <v>M</v>
          </cell>
          <cell r="E452">
            <v>3.41</v>
          </cell>
          <cell r="F452">
            <v>3.41</v>
          </cell>
          <cell r="G452">
            <v>15</v>
          </cell>
        </row>
        <row r="453">
          <cell r="A453" t="str">
            <v>04.30.060</v>
          </cell>
          <cell r="B453" t="str">
            <v>Remoção de tubulação hidráulica em geral, incluindo conexões, caixas e ralos</v>
          </cell>
          <cell r="C453" t="str">
            <v>M</v>
          </cell>
          <cell r="E453">
            <v>9.08</v>
          </cell>
          <cell r="F453">
            <v>9.08</v>
          </cell>
          <cell r="G453">
            <v>15</v>
          </cell>
        </row>
        <row r="454">
          <cell r="A454" t="str">
            <v>04.30.080</v>
          </cell>
          <cell r="B454" t="str">
            <v>Remoção de hidrante de parede completo</v>
          </cell>
          <cell r="C454" t="str">
            <v>UN</v>
          </cell>
          <cell r="E454">
            <v>99.36</v>
          </cell>
          <cell r="F454">
            <v>99.36</v>
          </cell>
          <cell r="G454">
            <v>15</v>
          </cell>
        </row>
        <row r="455">
          <cell r="A455" t="str">
            <v>04.30.100</v>
          </cell>
          <cell r="B455" t="str">
            <v>Remoção de reservatório em fibrocimento até 1000 litros</v>
          </cell>
          <cell r="C455" t="str">
            <v>UN</v>
          </cell>
          <cell r="E455">
            <v>167.49</v>
          </cell>
          <cell r="F455">
            <v>167.49</v>
          </cell>
          <cell r="G455">
            <v>15</v>
          </cell>
        </row>
        <row r="456">
          <cell r="A456" t="str">
            <v>04.31</v>
          </cell>
          <cell r="B456" t="str">
            <v>Retirada em instalação de combate a incêndio</v>
          </cell>
        </row>
        <row r="457">
          <cell r="A457" t="str">
            <v>04.31.010</v>
          </cell>
          <cell r="B457" t="str">
            <v>Retirada de bico de sprinkler</v>
          </cell>
          <cell r="C457" t="str">
            <v>UN</v>
          </cell>
          <cell r="E457">
            <v>15.7</v>
          </cell>
          <cell r="F457">
            <v>15.7</v>
          </cell>
          <cell r="G457">
            <v>15</v>
          </cell>
        </row>
        <row r="458">
          <cell r="A458" t="str">
            <v>04.35</v>
          </cell>
          <cell r="B458" t="str">
            <v>Retirada de sistema e equipamento de conforto mecânico</v>
          </cell>
        </row>
        <row r="459">
          <cell r="A459" t="str">
            <v>04.35.050</v>
          </cell>
          <cell r="B459" t="str">
            <v>Retirada de aparelho de ar condicionado portátil</v>
          </cell>
          <cell r="C459" t="str">
            <v>UN</v>
          </cell>
          <cell r="E459">
            <v>25.31</v>
          </cell>
          <cell r="F459">
            <v>25.31</v>
          </cell>
          <cell r="G459">
            <v>15</v>
          </cell>
        </row>
        <row r="460">
          <cell r="A460" t="str">
            <v>04.40</v>
          </cell>
          <cell r="B460" t="str">
            <v>Retirada diversa de pecas pre-moldadas</v>
          </cell>
        </row>
        <row r="461">
          <cell r="A461" t="str">
            <v>04.40.010</v>
          </cell>
          <cell r="B461" t="str">
            <v>Retirada manual de guia pré-moldada, inclusive limpeza, carregamento, transporte até 1 quilômetro e descarregamento</v>
          </cell>
          <cell r="C461" t="str">
            <v>M</v>
          </cell>
          <cell r="D461">
            <v>0.89</v>
          </cell>
          <cell r="E461">
            <v>9.08</v>
          </cell>
          <cell r="F461">
            <v>9.9700000000000006</v>
          </cell>
          <cell r="G461">
            <v>15</v>
          </cell>
        </row>
        <row r="462">
          <cell r="A462" t="str">
            <v>04.40.020</v>
          </cell>
          <cell r="B462" t="str">
            <v>Retirada de soleira ou peitoril em geral</v>
          </cell>
          <cell r="C462" t="str">
            <v>M</v>
          </cell>
          <cell r="E462">
            <v>4.54</v>
          </cell>
          <cell r="F462">
            <v>4.54</v>
          </cell>
          <cell r="G462">
            <v>15</v>
          </cell>
        </row>
        <row r="463">
          <cell r="A463" t="str">
            <v>04.40.030</v>
          </cell>
          <cell r="B463" t="str">
            <v>Retirada manual de guia pré-moldada, inclusive limpeza e empilhamento</v>
          </cell>
          <cell r="C463" t="str">
            <v>M</v>
          </cell>
          <cell r="E463">
            <v>9.08</v>
          </cell>
          <cell r="F463">
            <v>9.08</v>
          </cell>
          <cell r="G463">
            <v>15</v>
          </cell>
        </row>
        <row r="464">
          <cell r="A464" t="str">
            <v>04.40.050</v>
          </cell>
          <cell r="B464" t="str">
            <v>Retirada manual de paralelepípedo ou lajota de concreto, inclusive limpeza, carregamento, transporte até 1 quilômetro e descarregamento</v>
          </cell>
          <cell r="C464" t="str">
            <v>M2</v>
          </cell>
          <cell r="D464">
            <v>7.1</v>
          </cell>
          <cell r="E464">
            <v>13.63</v>
          </cell>
          <cell r="F464">
            <v>20.73</v>
          </cell>
          <cell r="G464">
            <v>15</v>
          </cell>
        </row>
        <row r="465">
          <cell r="A465" t="str">
            <v>04.40.070</v>
          </cell>
          <cell r="B465" t="str">
            <v>Retirada manual de paralelepípedo ou lajota de concreto, inclusive limpeza e empilhamento</v>
          </cell>
          <cell r="C465" t="str">
            <v>M2</v>
          </cell>
          <cell r="E465">
            <v>13.63</v>
          </cell>
          <cell r="F465">
            <v>13.63</v>
          </cell>
          <cell r="G465">
            <v>15</v>
          </cell>
        </row>
        <row r="466">
          <cell r="A466" t="str">
            <v>04.41</v>
          </cell>
          <cell r="B466" t="str">
            <v>Retirada de dispositivos viários</v>
          </cell>
        </row>
        <row r="467">
          <cell r="A467" t="str">
            <v>04.41.001</v>
          </cell>
          <cell r="B467" t="str">
            <v>Retirada de placa de solo</v>
          </cell>
          <cell r="C467" t="str">
            <v>M2</v>
          </cell>
          <cell r="D467">
            <v>42.46</v>
          </cell>
          <cell r="E467">
            <v>20.14</v>
          </cell>
          <cell r="F467">
            <v>62.6</v>
          </cell>
          <cell r="G467">
            <v>15</v>
          </cell>
        </row>
        <row r="468">
          <cell r="A468" t="str">
            <v>05</v>
          </cell>
          <cell r="B468" t="str">
            <v>TRANSPORTE E MOVIMENTACAO, DENTRO E FORA DA OBRA</v>
          </cell>
        </row>
        <row r="469">
          <cell r="A469" t="str">
            <v>05.04</v>
          </cell>
          <cell r="B469" t="str">
            <v>Transporte de material solto</v>
          </cell>
        </row>
        <row r="470">
          <cell r="A470" t="str">
            <v>05.04.060</v>
          </cell>
          <cell r="B470" t="str">
            <v>Transporte manual horizontal e/ou vertical de entulho até o local de despejo - ensacado</v>
          </cell>
          <cell r="C470" t="str">
            <v>M3</v>
          </cell>
          <cell r="D470">
            <v>26.46</v>
          </cell>
          <cell r="E470">
            <v>122.63</v>
          </cell>
          <cell r="F470">
            <v>149.09</v>
          </cell>
          <cell r="G470">
            <v>15</v>
          </cell>
        </row>
        <row r="471">
          <cell r="A471" t="str">
            <v>05.07</v>
          </cell>
          <cell r="B471" t="str">
            <v>Transporte comercial, carreteiro e aluguel</v>
          </cell>
        </row>
        <row r="472">
          <cell r="A472" t="str">
            <v>05.07.040</v>
          </cell>
          <cell r="B472" t="str">
            <v>Remoção de entulho separado de obra com caçamba metálica - terra, alvenaria, concreto, argamassa, madeira, papel, plástico ou metal</v>
          </cell>
          <cell r="C472" t="str">
            <v>M3</v>
          </cell>
          <cell r="D472">
            <v>99.03</v>
          </cell>
          <cell r="E472">
            <v>13.63</v>
          </cell>
          <cell r="F472">
            <v>112.66</v>
          </cell>
          <cell r="G472">
            <v>15</v>
          </cell>
        </row>
        <row r="473">
          <cell r="A473" t="str">
            <v>05.07.050</v>
          </cell>
          <cell r="B473" t="str">
            <v>Remoção de entulho de obra com caçamba metálica - material volumoso e misturado por alvenaria, terra, madeira, papel, plástico e metal</v>
          </cell>
          <cell r="C473" t="str">
            <v>M3</v>
          </cell>
          <cell r="D473">
            <v>122.6</v>
          </cell>
          <cell r="E473">
            <v>13.63</v>
          </cell>
          <cell r="F473">
            <v>136.22999999999999</v>
          </cell>
          <cell r="G473">
            <v>15</v>
          </cell>
        </row>
        <row r="474">
          <cell r="A474" t="str">
            <v>05.07.060</v>
          </cell>
          <cell r="B474" t="str">
            <v>Remoção de entulho de obra com caçamba metálica - material rejeitado e misturado por vegetação, isopor, manta asfáltica e lã de vidro</v>
          </cell>
          <cell r="C474" t="str">
            <v>M3</v>
          </cell>
          <cell r="D474">
            <v>125.4</v>
          </cell>
          <cell r="E474">
            <v>13.63</v>
          </cell>
          <cell r="F474">
            <v>139.03</v>
          </cell>
          <cell r="G474">
            <v>15</v>
          </cell>
        </row>
        <row r="475">
          <cell r="A475" t="str">
            <v>05.07.070</v>
          </cell>
          <cell r="B475" t="str">
            <v>Remoção de entulho de obra com caçamba metálica - gesso e/ou drywall</v>
          </cell>
          <cell r="C475" t="str">
            <v>M3</v>
          </cell>
          <cell r="D475">
            <v>123.15</v>
          </cell>
          <cell r="E475">
            <v>13.63</v>
          </cell>
          <cell r="F475">
            <v>136.78</v>
          </cell>
          <cell r="G475">
            <v>15</v>
          </cell>
        </row>
        <row r="476">
          <cell r="A476" t="str">
            <v>05.07.100</v>
          </cell>
          <cell r="B476" t="str">
            <v>Transporte de resíduo sólido em aterro - telhas cimento amianto Classe D</v>
          </cell>
          <cell r="C476" t="str">
            <v>T</v>
          </cell>
          <cell r="D476">
            <v>275.72000000000003</v>
          </cell>
          <cell r="E476">
            <v>1.1399999999999999</v>
          </cell>
          <cell r="F476">
            <v>276.86</v>
          </cell>
          <cell r="G476">
            <v>15</v>
          </cell>
        </row>
        <row r="477">
          <cell r="A477" t="str">
            <v>05.08</v>
          </cell>
          <cell r="B477" t="str">
            <v>Transporte mecanizado de material solto</v>
          </cell>
        </row>
        <row r="478">
          <cell r="A478" t="str">
            <v>05.08.060</v>
          </cell>
          <cell r="B478" t="str">
            <v>Transporte de entulho, para distâncias superiores ao 3° km até o 5° km</v>
          </cell>
          <cell r="C478" t="str">
            <v>M3</v>
          </cell>
          <cell r="D478">
            <v>21.36</v>
          </cell>
          <cell r="F478">
            <v>21.36</v>
          </cell>
          <cell r="G478">
            <v>15</v>
          </cell>
        </row>
        <row r="479">
          <cell r="A479" t="str">
            <v>05.08.080</v>
          </cell>
          <cell r="B479" t="str">
            <v>Transporte de entulho, para distâncias superiores ao 5° km até o 10° km</v>
          </cell>
          <cell r="C479" t="str">
            <v>M3</v>
          </cell>
          <cell r="D479">
            <v>40.049999999999997</v>
          </cell>
          <cell r="F479">
            <v>40.049999999999997</v>
          </cell>
          <cell r="G479">
            <v>15</v>
          </cell>
        </row>
        <row r="480">
          <cell r="A480" t="str">
            <v>05.08.100</v>
          </cell>
          <cell r="B480" t="str">
            <v>Transporte de entulho, para distâncias superiores ao 10° km até o 15° km</v>
          </cell>
          <cell r="C480" t="str">
            <v>M3</v>
          </cell>
          <cell r="D480">
            <v>49.73</v>
          </cell>
          <cell r="F480">
            <v>49.73</v>
          </cell>
          <cell r="G480">
            <v>15</v>
          </cell>
        </row>
        <row r="481">
          <cell r="A481" t="str">
            <v>05.08.120</v>
          </cell>
          <cell r="B481" t="str">
            <v>Transporte de entulho, para distâncias superiores ao 15° km até o 20° km</v>
          </cell>
          <cell r="C481" t="str">
            <v>M3</v>
          </cell>
          <cell r="D481">
            <v>56.56</v>
          </cell>
          <cell r="F481">
            <v>56.56</v>
          </cell>
          <cell r="G481">
            <v>15</v>
          </cell>
        </row>
        <row r="482">
          <cell r="A482" t="str">
            <v>05.08.140</v>
          </cell>
          <cell r="B482" t="str">
            <v>Transporte de entulho, para distâncias superiores ao 20° km</v>
          </cell>
          <cell r="C482" t="str">
            <v>M3XKM</v>
          </cell>
          <cell r="D482">
            <v>2.83</v>
          </cell>
          <cell r="F482">
            <v>2.83</v>
          </cell>
          <cell r="G482">
            <v>15</v>
          </cell>
        </row>
        <row r="483">
          <cell r="A483" t="str">
            <v>05.08.220</v>
          </cell>
          <cell r="B483" t="str">
            <v>Carregamento mecanizado de entulho fragmentado, com caminhão à disposição dentro da obra, até o raio de 1 km</v>
          </cell>
          <cell r="C483" t="str">
            <v>M3</v>
          </cell>
          <cell r="D483">
            <v>17.27</v>
          </cell>
          <cell r="F483">
            <v>17.27</v>
          </cell>
          <cell r="G483">
            <v>15</v>
          </cell>
        </row>
        <row r="484">
          <cell r="A484" t="str">
            <v>05.09</v>
          </cell>
          <cell r="B484" t="str">
            <v>Taxas de recolhimento</v>
          </cell>
        </row>
        <row r="485">
          <cell r="A485" t="str">
            <v>05.09.006</v>
          </cell>
          <cell r="B485" t="str">
            <v>Taxa de destinação de resíduo sólido em aterro, tipo inerte</v>
          </cell>
          <cell r="C485" t="str">
            <v>T</v>
          </cell>
          <cell r="D485">
            <v>48.06</v>
          </cell>
          <cell r="F485">
            <v>48.06</v>
          </cell>
          <cell r="G485">
            <v>15</v>
          </cell>
        </row>
        <row r="486">
          <cell r="A486" t="str">
            <v>05.09.007</v>
          </cell>
          <cell r="B486" t="str">
            <v>Taxa de destinação de resíduo sólido em aterro, tipo solo/terra</v>
          </cell>
          <cell r="C486" t="str">
            <v>M3</v>
          </cell>
          <cell r="D486">
            <v>31.05</v>
          </cell>
          <cell r="F486">
            <v>31.05</v>
          </cell>
          <cell r="G486">
            <v>15</v>
          </cell>
        </row>
        <row r="487">
          <cell r="A487" t="str">
            <v>05.09.008</v>
          </cell>
          <cell r="B487" t="str">
            <v>Taxa de destinação de resíduo sólido em aterro - telhas cimento amianto</v>
          </cell>
          <cell r="C487" t="str">
            <v>T</v>
          </cell>
          <cell r="D487">
            <v>922.99</v>
          </cell>
          <cell r="F487">
            <v>922.99</v>
          </cell>
          <cell r="G487">
            <v>15</v>
          </cell>
        </row>
        <row r="488">
          <cell r="A488" t="str">
            <v>05.10</v>
          </cell>
          <cell r="B488" t="str">
            <v>Transporte mecanizado de solo</v>
          </cell>
        </row>
        <row r="489">
          <cell r="A489" t="str">
            <v>05.10.010</v>
          </cell>
          <cell r="B489" t="str">
            <v>Carregamento mecanizado de solo de 1ª e 2ª categoria</v>
          </cell>
          <cell r="C489" t="str">
            <v>M3</v>
          </cell>
          <cell r="D489">
            <v>5.52</v>
          </cell>
          <cell r="F489">
            <v>5.52</v>
          </cell>
          <cell r="G489">
            <v>15</v>
          </cell>
        </row>
        <row r="490">
          <cell r="A490" t="str">
            <v>05.10.020</v>
          </cell>
          <cell r="B490" t="str">
            <v>Transporte de solo de 1ª e 2ª categoria por caminhão até o 2° km</v>
          </cell>
          <cell r="C490" t="str">
            <v>M3</v>
          </cell>
          <cell r="D490">
            <v>8.7100000000000009</v>
          </cell>
          <cell r="F490">
            <v>8.7100000000000009</v>
          </cell>
          <cell r="G490">
            <v>15</v>
          </cell>
        </row>
        <row r="491">
          <cell r="A491" t="str">
            <v>05.10.021</v>
          </cell>
          <cell r="B491" t="str">
            <v>Transporte de solo de 1ª e 2ª categoria por caminhão para distâncias superiores ao 2° km até o 3° km</v>
          </cell>
          <cell r="C491" t="str">
            <v>M3</v>
          </cell>
          <cell r="D491">
            <v>13</v>
          </cell>
          <cell r="F491">
            <v>13</v>
          </cell>
          <cell r="G491">
            <v>15</v>
          </cell>
        </row>
        <row r="492">
          <cell r="A492" t="str">
            <v>05.10.022</v>
          </cell>
          <cell r="B492" t="str">
            <v>Transporte de solo de 1ª e 2ª categoria por caminhão para distâncias superiores ao 3° km até o 5° km</v>
          </cell>
          <cell r="C492" t="str">
            <v>M3</v>
          </cell>
          <cell r="D492">
            <v>14.37</v>
          </cell>
          <cell r="F492">
            <v>14.37</v>
          </cell>
          <cell r="G492">
            <v>15</v>
          </cell>
        </row>
        <row r="493">
          <cell r="A493" t="str">
            <v>05.10.023</v>
          </cell>
          <cell r="B493" t="str">
            <v>Transporte de solo de 1ª e 2ª categoria por caminhão para distâncias superiores ao 5° km até o 10° km</v>
          </cell>
          <cell r="C493" t="str">
            <v>M3</v>
          </cell>
          <cell r="D493">
            <v>19.21</v>
          </cell>
          <cell r="F493">
            <v>19.21</v>
          </cell>
          <cell r="G493">
            <v>15</v>
          </cell>
        </row>
        <row r="494">
          <cell r="A494" t="str">
            <v>05.10.024</v>
          </cell>
          <cell r="B494" t="str">
            <v>Transporte de solo de 1ª e 2ª categoria por caminhão para distâncias superiores ao 10° km até o 15° km</v>
          </cell>
          <cell r="C494" t="str">
            <v>M3</v>
          </cell>
          <cell r="D494">
            <v>28.79</v>
          </cell>
          <cell r="F494">
            <v>28.79</v>
          </cell>
          <cell r="G494">
            <v>15</v>
          </cell>
        </row>
        <row r="495">
          <cell r="A495" t="str">
            <v>05.10.025</v>
          </cell>
          <cell r="B495" t="str">
            <v>Transporte de solo de 1ª e 2ª categoria por caminhão para distâncias superiores ao 15° km até o 20° km</v>
          </cell>
          <cell r="C495" t="str">
            <v>M3</v>
          </cell>
          <cell r="D495">
            <v>38.340000000000003</v>
          </cell>
          <cell r="F495">
            <v>38.340000000000003</v>
          </cell>
          <cell r="G495">
            <v>15</v>
          </cell>
        </row>
        <row r="496">
          <cell r="A496" t="str">
            <v>05.10.026</v>
          </cell>
          <cell r="B496" t="str">
            <v>Transporte de solo de 1ª e 2ª categoria por caminhão para distâncias superiores ao 20° km</v>
          </cell>
          <cell r="C496" t="str">
            <v>M3XKM</v>
          </cell>
          <cell r="D496">
            <v>1.85</v>
          </cell>
          <cell r="F496">
            <v>1.85</v>
          </cell>
          <cell r="G496">
            <v>15</v>
          </cell>
        </row>
        <row r="497">
          <cell r="A497" t="str">
            <v>05.10.030</v>
          </cell>
          <cell r="B497" t="str">
            <v>Transporte de solo brejoso por caminhão até o 2° km</v>
          </cell>
          <cell r="C497" t="str">
            <v>M3</v>
          </cell>
          <cell r="D497">
            <v>14.98</v>
          </cell>
          <cell r="F497">
            <v>14.98</v>
          </cell>
          <cell r="G497">
            <v>15</v>
          </cell>
        </row>
        <row r="498">
          <cell r="A498" t="str">
            <v>05.10.031</v>
          </cell>
          <cell r="B498" t="str">
            <v>Transporte de solo brejoso por caminhão para distâncias superiores ao 2° km até o 3° km</v>
          </cell>
          <cell r="C498" t="str">
            <v>M3</v>
          </cell>
          <cell r="D498">
            <v>20.66</v>
          </cell>
          <cell r="F498">
            <v>20.66</v>
          </cell>
          <cell r="G498">
            <v>15</v>
          </cell>
        </row>
        <row r="499">
          <cell r="A499" t="str">
            <v>05.10.032</v>
          </cell>
          <cell r="B499" t="str">
            <v>Transporte de solo brejoso por caminhão para distâncias superiores ao 3° km até o 5° km</v>
          </cell>
          <cell r="C499" t="str">
            <v>M3</v>
          </cell>
          <cell r="D499">
            <v>21.57</v>
          </cell>
          <cell r="F499">
            <v>21.57</v>
          </cell>
          <cell r="G499">
            <v>15</v>
          </cell>
        </row>
        <row r="500">
          <cell r="A500" t="str">
            <v>05.10.033</v>
          </cell>
          <cell r="B500" t="str">
            <v>Transporte de solo brejoso por caminhão para distâncias superiores ao 5° km até o 10° km</v>
          </cell>
          <cell r="C500" t="str">
            <v>M3</v>
          </cell>
          <cell r="D500">
            <v>27.57</v>
          </cell>
          <cell r="F500">
            <v>27.57</v>
          </cell>
          <cell r="G500">
            <v>15</v>
          </cell>
        </row>
        <row r="501">
          <cell r="A501" t="str">
            <v>05.10.034</v>
          </cell>
          <cell r="B501" t="str">
            <v>Transporte de solo brejoso por caminhão para distâncias superiores ao 10° km até o 15° km</v>
          </cell>
          <cell r="C501" t="str">
            <v>M3</v>
          </cell>
          <cell r="D501">
            <v>41.33</v>
          </cell>
          <cell r="F501">
            <v>41.33</v>
          </cell>
          <cell r="G501">
            <v>15</v>
          </cell>
        </row>
        <row r="502">
          <cell r="A502" t="str">
            <v>05.10.035</v>
          </cell>
          <cell r="B502" t="str">
            <v>Transporte de solo brejoso por caminhão para distâncias superiores ao 15° km até o 20° km</v>
          </cell>
          <cell r="C502" t="str">
            <v>M3</v>
          </cell>
          <cell r="D502">
            <v>55.09</v>
          </cell>
          <cell r="F502">
            <v>55.09</v>
          </cell>
          <cell r="G502">
            <v>15</v>
          </cell>
        </row>
        <row r="503">
          <cell r="A503" t="str">
            <v>05.10.036</v>
          </cell>
          <cell r="B503" t="str">
            <v>Transporte de solo brejoso por caminhão para distâncias superiores ao 20° km</v>
          </cell>
          <cell r="C503" t="str">
            <v>M3XKM</v>
          </cell>
          <cell r="D503">
            <v>2.67</v>
          </cell>
          <cell r="F503">
            <v>2.67</v>
          </cell>
          <cell r="G503">
            <v>15</v>
          </cell>
        </row>
        <row r="504">
          <cell r="A504" t="str">
            <v>05.10.041</v>
          </cell>
          <cell r="B504" t="str">
            <v>Transporte de material escavado - rocha</v>
          </cell>
          <cell r="C504" t="str">
            <v>M3XKM</v>
          </cell>
          <cell r="D504">
            <v>2.7</v>
          </cell>
          <cell r="F504">
            <v>2.7</v>
          </cell>
          <cell r="G504">
            <v>15</v>
          </cell>
        </row>
        <row r="505">
          <cell r="A505" t="str">
            <v>06</v>
          </cell>
          <cell r="B505" t="str">
            <v>SERVICO EM SOLO E ROCHA, MANUAL</v>
          </cell>
        </row>
        <row r="506">
          <cell r="A506" t="str">
            <v>06.01</v>
          </cell>
          <cell r="B506" t="str">
            <v>Escavação manual em campo aberto de solo, exceto rocha</v>
          </cell>
        </row>
        <row r="507">
          <cell r="A507" t="str">
            <v>06.01.020</v>
          </cell>
          <cell r="B507" t="str">
            <v>Escavação manual em solo de 1ª e 2ª categoria em campo aberto</v>
          </cell>
          <cell r="C507" t="str">
            <v>M3</v>
          </cell>
          <cell r="E507">
            <v>56.78</v>
          </cell>
          <cell r="F507">
            <v>56.78</v>
          </cell>
          <cell r="G507">
            <v>15</v>
          </cell>
        </row>
        <row r="508">
          <cell r="A508" t="str">
            <v>06.01.040</v>
          </cell>
          <cell r="B508" t="str">
            <v>Escavação manual em solo brejoso em campo aberto</v>
          </cell>
          <cell r="C508" t="str">
            <v>M3</v>
          </cell>
          <cell r="E508">
            <v>70.86</v>
          </cell>
          <cell r="F508">
            <v>70.86</v>
          </cell>
          <cell r="G508">
            <v>15</v>
          </cell>
        </row>
        <row r="509">
          <cell r="A509" t="str">
            <v>06.02</v>
          </cell>
          <cell r="B509" t="str">
            <v>Escavação manual em valas e buracos de solo, exceto rocha</v>
          </cell>
        </row>
        <row r="510">
          <cell r="A510" t="str">
            <v>06.02.020</v>
          </cell>
          <cell r="B510" t="str">
            <v>Escavação manual em solo de 1ª e 2ª categoria em vala ou cava até 1,5 m</v>
          </cell>
          <cell r="C510" t="str">
            <v>M3</v>
          </cell>
          <cell r="E510">
            <v>68.13</v>
          </cell>
          <cell r="F510">
            <v>68.13</v>
          </cell>
          <cell r="G510">
            <v>15</v>
          </cell>
        </row>
        <row r="511">
          <cell r="A511" t="str">
            <v>06.02.040</v>
          </cell>
          <cell r="B511" t="str">
            <v>Escavação manual em solo de 1ª e 2ª categoria em vala ou cava além de 1,5 m</v>
          </cell>
          <cell r="C511" t="str">
            <v>M3</v>
          </cell>
          <cell r="E511">
            <v>88.11</v>
          </cell>
          <cell r="F511">
            <v>88.11</v>
          </cell>
          <cell r="G511">
            <v>15</v>
          </cell>
        </row>
        <row r="512">
          <cell r="A512" t="str">
            <v>06.11</v>
          </cell>
          <cell r="B512" t="str">
            <v>Reaterro manual sem fornecimento de material</v>
          </cell>
        </row>
        <row r="513">
          <cell r="A513" t="str">
            <v>06.11.020</v>
          </cell>
          <cell r="B513" t="str">
            <v>Reaterro manual para simples regularização sem compactação</v>
          </cell>
          <cell r="C513" t="str">
            <v>M3</v>
          </cell>
          <cell r="E513">
            <v>9.77</v>
          </cell>
          <cell r="F513">
            <v>9.77</v>
          </cell>
          <cell r="G513">
            <v>15</v>
          </cell>
        </row>
        <row r="514">
          <cell r="A514" t="str">
            <v>06.11.040</v>
          </cell>
          <cell r="B514" t="str">
            <v>Reaterro manual apiloado sem controle de compactação</v>
          </cell>
          <cell r="C514" t="str">
            <v>M3</v>
          </cell>
          <cell r="E514">
            <v>21.19</v>
          </cell>
          <cell r="F514">
            <v>21.19</v>
          </cell>
          <cell r="G514">
            <v>15</v>
          </cell>
        </row>
        <row r="515">
          <cell r="A515" t="str">
            <v>06.11.060</v>
          </cell>
          <cell r="B515" t="str">
            <v>Reaterro manual com adição de 2% de cimento</v>
          </cell>
          <cell r="C515" t="str">
            <v>M3</v>
          </cell>
          <cell r="D515">
            <v>19.03</v>
          </cell>
          <cell r="E515">
            <v>76.31</v>
          </cell>
          <cell r="F515">
            <v>95.34</v>
          </cell>
          <cell r="G515">
            <v>15</v>
          </cell>
        </row>
        <row r="516">
          <cell r="A516" t="str">
            <v>06.12</v>
          </cell>
          <cell r="B516" t="str">
            <v>Aterro manual sem fornecimento de material</v>
          </cell>
        </row>
        <row r="517">
          <cell r="A517" t="str">
            <v>06.12.020</v>
          </cell>
          <cell r="B517" t="str">
            <v>Aterro manual apiloado de área interna com maço de 30 kg</v>
          </cell>
          <cell r="C517" t="str">
            <v>M3</v>
          </cell>
          <cell r="E517">
            <v>70.150000000000006</v>
          </cell>
          <cell r="F517">
            <v>70.150000000000006</v>
          </cell>
          <cell r="G517">
            <v>15</v>
          </cell>
        </row>
        <row r="518">
          <cell r="A518" t="str">
            <v>06.14</v>
          </cell>
          <cell r="B518" t="str">
            <v>Carga / carregamento e descarga manual</v>
          </cell>
        </row>
        <row r="519">
          <cell r="A519" t="str">
            <v>06.14.020</v>
          </cell>
          <cell r="B519" t="str">
            <v>Carga manual de solo</v>
          </cell>
          <cell r="C519" t="str">
            <v>M3</v>
          </cell>
          <cell r="E519">
            <v>13.63</v>
          </cell>
          <cell r="F519">
            <v>13.63</v>
          </cell>
          <cell r="G519">
            <v>15</v>
          </cell>
        </row>
        <row r="520">
          <cell r="A520" t="str">
            <v>07</v>
          </cell>
          <cell r="B520" t="str">
            <v>SERVICO EM SOLO E ROCHA, MECANIZADO</v>
          </cell>
        </row>
        <row r="521">
          <cell r="A521" t="str">
            <v>07.01</v>
          </cell>
          <cell r="B521" t="str">
            <v>Escavação ou corte mecanizados em campo aberto de solo, exceto rocha</v>
          </cell>
        </row>
        <row r="522">
          <cell r="A522" t="str">
            <v>07.01.010</v>
          </cell>
          <cell r="B522" t="str">
            <v>Escavação e carga mecanizada para exploração de solo em jazida</v>
          </cell>
          <cell r="C522" t="str">
            <v>M3</v>
          </cell>
          <cell r="D522">
            <v>15.27</v>
          </cell>
          <cell r="E522">
            <v>0.32</v>
          </cell>
          <cell r="F522">
            <v>15.59</v>
          </cell>
          <cell r="G522">
            <v>15</v>
          </cell>
        </row>
        <row r="523">
          <cell r="A523" t="str">
            <v>07.01.020</v>
          </cell>
          <cell r="B523" t="str">
            <v>Escavação e carga mecanizada em solo de 1ª categoria, em campo aberto</v>
          </cell>
          <cell r="C523" t="str">
            <v>M3</v>
          </cell>
          <cell r="D523">
            <v>15.71</v>
          </cell>
          <cell r="E523">
            <v>0.32</v>
          </cell>
          <cell r="F523">
            <v>16.03</v>
          </cell>
          <cell r="G523">
            <v>15</v>
          </cell>
        </row>
        <row r="524">
          <cell r="A524" t="str">
            <v>07.01.060</v>
          </cell>
          <cell r="B524" t="str">
            <v>Escavação e carga mecanizada em solo de 2ª categoria, em campo aberto</v>
          </cell>
          <cell r="C524" t="str">
            <v>M3</v>
          </cell>
          <cell r="D524">
            <v>33.43</v>
          </cell>
          <cell r="E524">
            <v>1.06</v>
          </cell>
          <cell r="F524">
            <v>34.49</v>
          </cell>
          <cell r="G524">
            <v>15</v>
          </cell>
        </row>
        <row r="525">
          <cell r="A525" t="str">
            <v>07.01.120</v>
          </cell>
          <cell r="B525" t="str">
            <v>Carga e remoção de terra até a distância média de 1 km</v>
          </cell>
          <cell r="C525" t="str">
            <v>M3</v>
          </cell>
          <cell r="D525">
            <v>15.12</v>
          </cell>
          <cell r="F525">
            <v>15.12</v>
          </cell>
          <cell r="G525">
            <v>15</v>
          </cell>
        </row>
        <row r="526">
          <cell r="A526" t="str">
            <v>07.02</v>
          </cell>
          <cell r="B526" t="str">
            <v>Escavação mecanizada de valas e buracos em solo, exceto rocha</v>
          </cell>
        </row>
        <row r="527">
          <cell r="A527" t="str">
            <v>07.02.020</v>
          </cell>
          <cell r="B527" t="str">
            <v>Escavação mecanizada de valas ou cavas com profundidade de até 2 m</v>
          </cell>
          <cell r="C527" t="str">
            <v>M3</v>
          </cell>
          <cell r="D527">
            <v>10.18</v>
          </cell>
          <cell r="E527">
            <v>1.46</v>
          </cell>
          <cell r="F527">
            <v>11.64</v>
          </cell>
          <cell r="G527">
            <v>15</v>
          </cell>
        </row>
        <row r="528">
          <cell r="A528" t="str">
            <v>07.02.040</v>
          </cell>
          <cell r="B528" t="str">
            <v>Escavação mecanizada de valas ou cavas com profundidade de até 3 m</v>
          </cell>
          <cell r="C528" t="str">
            <v>M3</v>
          </cell>
          <cell r="D528">
            <v>11.47</v>
          </cell>
          <cell r="E528">
            <v>1.65</v>
          </cell>
          <cell r="F528">
            <v>13.12</v>
          </cell>
          <cell r="G528">
            <v>15</v>
          </cell>
        </row>
        <row r="529">
          <cell r="A529" t="str">
            <v>07.02.060</v>
          </cell>
          <cell r="B529" t="str">
            <v>Escavação mecanizada de valas ou cavas com profundidade de até 4 m</v>
          </cell>
          <cell r="C529" t="str">
            <v>M3</v>
          </cell>
          <cell r="D529">
            <v>21.23</v>
          </cell>
          <cell r="E529">
            <v>0.95</v>
          </cell>
          <cell r="F529">
            <v>22.18</v>
          </cell>
          <cell r="G529">
            <v>15</v>
          </cell>
        </row>
        <row r="530">
          <cell r="A530" t="str">
            <v>07.02.080</v>
          </cell>
          <cell r="B530" t="str">
            <v>Escavação mecanizada de valas ou cavas com profundidade acima de 4 m, com escavadeira hidráulica</v>
          </cell>
          <cell r="C530" t="str">
            <v>M3</v>
          </cell>
          <cell r="D530">
            <v>22.42</v>
          </cell>
          <cell r="E530">
            <v>0.9</v>
          </cell>
          <cell r="F530">
            <v>23.32</v>
          </cell>
          <cell r="G530">
            <v>15</v>
          </cell>
        </row>
        <row r="531">
          <cell r="A531" t="str">
            <v>07.05</v>
          </cell>
          <cell r="B531" t="str">
            <v>Escavação mecanizada em solo brejoso ou turfa</v>
          </cell>
        </row>
        <row r="532">
          <cell r="A532" t="str">
            <v>07.05.010</v>
          </cell>
          <cell r="B532" t="str">
            <v>Escavação e carga mecanizada em solo brejoso ou turfa</v>
          </cell>
          <cell r="C532" t="str">
            <v>M3</v>
          </cell>
          <cell r="D532">
            <v>31.12</v>
          </cell>
          <cell r="E532">
            <v>2.12</v>
          </cell>
          <cell r="F532">
            <v>33.24</v>
          </cell>
          <cell r="G532">
            <v>15</v>
          </cell>
        </row>
        <row r="533">
          <cell r="A533" t="str">
            <v>07.05.020</v>
          </cell>
          <cell r="B533" t="str">
            <v>Escavação e carga mecanizada em solo vegetal superficial</v>
          </cell>
          <cell r="C533" t="str">
            <v>M3</v>
          </cell>
          <cell r="D533">
            <v>27.03</v>
          </cell>
          <cell r="E533">
            <v>1.7</v>
          </cell>
          <cell r="F533">
            <v>28.73</v>
          </cell>
          <cell r="G533">
            <v>15</v>
          </cell>
        </row>
        <row r="534">
          <cell r="A534" t="str">
            <v>07.06</v>
          </cell>
          <cell r="B534" t="str">
            <v>Escavação ou carga mecanizada em campo aberto</v>
          </cell>
        </row>
        <row r="535">
          <cell r="A535" t="str">
            <v>07.06.010</v>
          </cell>
          <cell r="B535" t="str">
            <v>Escavação e carga mecanizada em campo aberto, com rompedor hidráulico, em rocha</v>
          </cell>
          <cell r="C535" t="str">
            <v>M3</v>
          </cell>
          <cell r="D535">
            <v>336.75</v>
          </cell>
          <cell r="F535">
            <v>336.75</v>
          </cell>
          <cell r="G535">
            <v>15</v>
          </cell>
        </row>
        <row r="536">
          <cell r="A536" t="str">
            <v>07.10</v>
          </cell>
          <cell r="B536" t="str">
            <v>Apiloamento e nivelamento mecanizado de solo</v>
          </cell>
        </row>
        <row r="537">
          <cell r="A537" t="str">
            <v>07.10.020</v>
          </cell>
          <cell r="B537" t="str">
            <v>Espalhamento de solo em bota-fora com compactação sem controle</v>
          </cell>
          <cell r="C537" t="str">
            <v>M3</v>
          </cell>
          <cell r="D537">
            <v>5.61</v>
          </cell>
          <cell r="E537">
            <v>0.13</v>
          </cell>
          <cell r="F537">
            <v>5.74</v>
          </cell>
          <cell r="G537">
            <v>15</v>
          </cell>
        </row>
        <row r="538">
          <cell r="A538" t="str">
            <v>07.11</v>
          </cell>
          <cell r="B538" t="str">
            <v>Reaterro mecanizado sem fornecimento de material</v>
          </cell>
        </row>
        <row r="539">
          <cell r="A539" t="str">
            <v>07.11.020</v>
          </cell>
          <cell r="B539" t="str">
            <v>Reaterro compactado mecanizado de vala ou cava com compactador</v>
          </cell>
          <cell r="C539" t="str">
            <v>M3</v>
          </cell>
          <cell r="D539">
            <v>4.53</v>
          </cell>
          <cell r="E539">
            <v>3.17</v>
          </cell>
          <cell r="F539">
            <v>7.7</v>
          </cell>
          <cell r="G539">
            <v>15</v>
          </cell>
        </row>
        <row r="540">
          <cell r="A540" t="str">
            <v>07.11.040</v>
          </cell>
          <cell r="B540" t="str">
            <v>Reaterro compactado mecanizado de vala ou cava com rolo, mínimo de 95% PN</v>
          </cell>
          <cell r="C540" t="str">
            <v>M3</v>
          </cell>
          <cell r="D540">
            <v>20.25</v>
          </cell>
          <cell r="E540">
            <v>2.91</v>
          </cell>
          <cell r="F540">
            <v>23.16</v>
          </cell>
          <cell r="G540">
            <v>15</v>
          </cell>
        </row>
        <row r="541">
          <cell r="A541" t="str">
            <v>07.12</v>
          </cell>
          <cell r="B541" t="str">
            <v>Aterro mecanizado sem fornecimento de material</v>
          </cell>
        </row>
        <row r="542">
          <cell r="A542" t="str">
            <v>07.12.010</v>
          </cell>
          <cell r="B542" t="str">
            <v>Compactação de aterro mecanizado mínimo de 95% PN, sem fornecimento de solo em áreas fechadas</v>
          </cell>
          <cell r="C542" t="str">
            <v>M3</v>
          </cell>
          <cell r="D542">
            <v>17.149999999999999</v>
          </cell>
          <cell r="E542">
            <v>0.48</v>
          </cell>
          <cell r="F542">
            <v>17.63</v>
          </cell>
          <cell r="G542">
            <v>15</v>
          </cell>
        </row>
        <row r="543">
          <cell r="A543" t="str">
            <v>07.12.020</v>
          </cell>
          <cell r="B543" t="str">
            <v>Compactação de aterro mecanizado mínimo de 95% PN, sem fornecimento de solo em campo aberto</v>
          </cell>
          <cell r="C543" t="str">
            <v>M3</v>
          </cell>
          <cell r="D543">
            <v>12.2</v>
          </cell>
          <cell r="E543">
            <v>0.34</v>
          </cell>
          <cell r="F543">
            <v>12.54</v>
          </cell>
          <cell r="G543">
            <v>15</v>
          </cell>
        </row>
        <row r="544">
          <cell r="A544" t="str">
            <v>07.12.030</v>
          </cell>
          <cell r="B544" t="str">
            <v>Compactação de aterro mecanizado a 100% PN, sem fornecimento de solo em campo aberto</v>
          </cell>
          <cell r="C544" t="str">
            <v>M3</v>
          </cell>
          <cell r="D544">
            <v>12.39</v>
          </cell>
          <cell r="E544">
            <v>0.15</v>
          </cell>
          <cell r="F544">
            <v>12.54</v>
          </cell>
          <cell r="G544">
            <v>15</v>
          </cell>
        </row>
        <row r="545">
          <cell r="A545" t="str">
            <v>07.12.040</v>
          </cell>
          <cell r="B545" t="str">
            <v>Aterro mecanizado por compensação, solo de 1ª categoria em campo aberto, sem compactação do aterro</v>
          </cell>
          <cell r="C545" t="str">
            <v>M3</v>
          </cell>
          <cell r="D545">
            <v>20.079999999999998</v>
          </cell>
          <cell r="E545">
            <v>0.45</v>
          </cell>
          <cell r="F545">
            <v>20.53</v>
          </cell>
          <cell r="G545">
            <v>15</v>
          </cell>
        </row>
        <row r="546">
          <cell r="A546" t="str">
            <v>08</v>
          </cell>
          <cell r="B546" t="str">
            <v>ESCORAMENTO, CONTENCAO E DRENAGEM</v>
          </cell>
        </row>
        <row r="547">
          <cell r="A547" t="str">
            <v>08.01</v>
          </cell>
          <cell r="B547" t="str">
            <v>Escoramento</v>
          </cell>
        </row>
        <row r="548">
          <cell r="A548" t="str">
            <v>08.01.020</v>
          </cell>
          <cell r="B548" t="str">
            <v>Escoramento de solo contínuo</v>
          </cell>
          <cell r="C548" t="str">
            <v>M2</v>
          </cell>
          <cell r="D548">
            <v>36.770000000000003</v>
          </cell>
          <cell r="E548">
            <v>66.959999999999994</v>
          </cell>
          <cell r="F548">
            <v>103.73</v>
          </cell>
          <cell r="G548">
            <v>15</v>
          </cell>
        </row>
        <row r="549">
          <cell r="A549" t="str">
            <v>08.01.040</v>
          </cell>
          <cell r="B549" t="str">
            <v>Escoramento de solo descontínuo</v>
          </cell>
          <cell r="C549" t="str">
            <v>M2</v>
          </cell>
          <cell r="D549">
            <v>20.41</v>
          </cell>
          <cell r="E549">
            <v>40.28</v>
          </cell>
          <cell r="F549">
            <v>60.69</v>
          </cell>
          <cell r="G549">
            <v>15</v>
          </cell>
        </row>
        <row r="550">
          <cell r="A550" t="str">
            <v>08.01.060</v>
          </cell>
          <cell r="B550" t="str">
            <v>Escoramento de solo pontaletado</v>
          </cell>
          <cell r="C550" t="str">
            <v>M2</v>
          </cell>
          <cell r="D550">
            <v>13.72</v>
          </cell>
          <cell r="E550">
            <v>9.73</v>
          </cell>
          <cell r="F550">
            <v>23.45</v>
          </cell>
          <cell r="G550">
            <v>15</v>
          </cell>
        </row>
        <row r="551">
          <cell r="A551" t="str">
            <v>08.01.080</v>
          </cell>
          <cell r="B551" t="str">
            <v>Escoramento de solo especial</v>
          </cell>
          <cell r="C551" t="str">
            <v>M2</v>
          </cell>
          <cell r="D551">
            <v>47.45</v>
          </cell>
          <cell r="E551">
            <v>77.930000000000007</v>
          </cell>
          <cell r="F551">
            <v>125.38</v>
          </cell>
          <cell r="G551">
            <v>15</v>
          </cell>
        </row>
        <row r="552">
          <cell r="A552" t="str">
            <v>08.01.100</v>
          </cell>
          <cell r="B552" t="str">
            <v>Escoramento com estacas pranchas metálicas - profundidade até 4 m</v>
          </cell>
          <cell r="C552" t="str">
            <v>M2</v>
          </cell>
          <cell r="D552">
            <v>421.22</v>
          </cell>
          <cell r="F552">
            <v>421.22</v>
          </cell>
          <cell r="G552">
            <v>15</v>
          </cell>
        </row>
        <row r="553">
          <cell r="A553" t="str">
            <v>08.01.110</v>
          </cell>
          <cell r="B553" t="str">
            <v>Escoramento com estacas pranchas metálicas - profundidade até 6 m</v>
          </cell>
          <cell r="C553" t="str">
            <v>M2</v>
          </cell>
          <cell r="D553">
            <v>466.06</v>
          </cell>
          <cell r="F553">
            <v>466.06</v>
          </cell>
          <cell r="G553">
            <v>15</v>
          </cell>
        </row>
        <row r="554">
          <cell r="A554" t="str">
            <v>08.01.120</v>
          </cell>
          <cell r="B554" t="str">
            <v>Escoramento com estacas pranchas metálicas - profundidade até 8 m</v>
          </cell>
          <cell r="C554" t="str">
            <v>M2</v>
          </cell>
          <cell r="D554">
            <v>520.09</v>
          </cell>
          <cell r="F554">
            <v>520.09</v>
          </cell>
          <cell r="G554">
            <v>15</v>
          </cell>
        </row>
        <row r="555">
          <cell r="A555" t="str">
            <v>08.02</v>
          </cell>
          <cell r="B555" t="str">
            <v>Cimbramento</v>
          </cell>
        </row>
        <row r="556">
          <cell r="A556" t="str">
            <v>08.02.020</v>
          </cell>
          <cell r="B556" t="str">
            <v>Cimbramento em madeira com estroncas de eucalipto</v>
          </cell>
          <cell r="C556" t="str">
            <v>M3</v>
          </cell>
          <cell r="D556">
            <v>22.06</v>
          </cell>
          <cell r="E556">
            <v>36.53</v>
          </cell>
          <cell r="F556">
            <v>58.59</v>
          </cell>
          <cell r="G556">
            <v>15</v>
          </cell>
        </row>
        <row r="557">
          <cell r="A557" t="str">
            <v>08.02.040</v>
          </cell>
          <cell r="B557" t="str">
            <v>Cimbramento em perfil metálico para obras de arte</v>
          </cell>
          <cell r="C557" t="str">
            <v>KG</v>
          </cell>
          <cell r="D557">
            <v>10.210000000000001</v>
          </cell>
          <cell r="E557">
            <v>2.52</v>
          </cell>
          <cell r="F557">
            <v>12.73</v>
          </cell>
          <cell r="G557">
            <v>15</v>
          </cell>
        </row>
        <row r="558">
          <cell r="A558" t="str">
            <v>08.02.050</v>
          </cell>
          <cell r="B558" t="str">
            <v>Cimbramento tubular metálico</v>
          </cell>
          <cell r="C558" t="str">
            <v>M3MES</v>
          </cell>
          <cell r="D558">
            <v>10.16</v>
          </cell>
          <cell r="E558">
            <v>2.27</v>
          </cell>
          <cell r="F558">
            <v>12.43</v>
          </cell>
          <cell r="G558">
            <v>15</v>
          </cell>
        </row>
        <row r="559">
          <cell r="A559" t="str">
            <v>08.02.060</v>
          </cell>
          <cell r="B559" t="str">
            <v>Montagem e desmontagem de cimbramento tubular metálico</v>
          </cell>
          <cell r="C559" t="str">
            <v>M3</v>
          </cell>
          <cell r="E559">
            <v>17.28</v>
          </cell>
          <cell r="F559">
            <v>17.28</v>
          </cell>
          <cell r="G559">
            <v>15</v>
          </cell>
        </row>
        <row r="560">
          <cell r="A560" t="str">
            <v>08.03</v>
          </cell>
          <cell r="B560" t="str">
            <v>Descimbramento</v>
          </cell>
        </row>
        <row r="561">
          <cell r="A561" t="str">
            <v>08.03.020</v>
          </cell>
          <cell r="B561" t="str">
            <v>Descimbramento em madeira</v>
          </cell>
          <cell r="C561" t="str">
            <v>M3</v>
          </cell>
          <cell r="E561">
            <v>10.07</v>
          </cell>
          <cell r="F561">
            <v>10.07</v>
          </cell>
          <cell r="G561">
            <v>15</v>
          </cell>
        </row>
        <row r="562">
          <cell r="A562" t="str">
            <v>08.05</v>
          </cell>
          <cell r="B562" t="str">
            <v>Manta, filtro e dreno</v>
          </cell>
        </row>
        <row r="563">
          <cell r="A563" t="str">
            <v>08.05.010</v>
          </cell>
          <cell r="B563" t="str">
            <v>Geomembrana em polietileno de alta densidade PEAD de 1 mm</v>
          </cell>
          <cell r="C563" t="str">
            <v>M2</v>
          </cell>
          <cell r="D563">
            <v>32.49</v>
          </cell>
          <cell r="E563">
            <v>0.85</v>
          </cell>
          <cell r="F563">
            <v>33.340000000000003</v>
          </cell>
          <cell r="G563">
            <v>15</v>
          </cell>
        </row>
        <row r="564">
          <cell r="A564" t="str">
            <v>08.05.100</v>
          </cell>
          <cell r="B564" t="str">
            <v>Dreno com pedra britada</v>
          </cell>
          <cell r="C564" t="str">
            <v>M3</v>
          </cell>
          <cell r="D564">
            <v>156.22999999999999</v>
          </cell>
          <cell r="E564">
            <v>25.18</v>
          </cell>
          <cell r="F564">
            <v>181.41</v>
          </cell>
          <cell r="G564">
            <v>15</v>
          </cell>
        </row>
        <row r="565">
          <cell r="A565" t="str">
            <v>08.05.110</v>
          </cell>
          <cell r="B565" t="str">
            <v>Dreno com areia grossa</v>
          </cell>
          <cell r="C565" t="str">
            <v>M3</v>
          </cell>
          <cell r="D565">
            <v>178.86</v>
          </cell>
          <cell r="E565">
            <v>15.1</v>
          </cell>
          <cell r="F565">
            <v>193.96</v>
          </cell>
          <cell r="G565">
            <v>15</v>
          </cell>
        </row>
        <row r="566">
          <cell r="A566" t="str">
            <v>08.05.180</v>
          </cell>
          <cell r="B566" t="str">
            <v>Manta geotêxtil com resistência à tração longitudinal de 10kN/m e transversal de 9kN/m</v>
          </cell>
          <cell r="C566" t="str">
            <v>M2</v>
          </cell>
          <cell r="D566">
            <v>7.38</v>
          </cell>
          <cell r="E566">
            <v>15.1</v>
          </cell>
          <cell r="F566">
            <v>22.48</v>
          </cell>
          <cell r="G566">
            <v>15</v>
          </cell>
        </row>
        <row r="567">
          <cell r="A567" t="str">
            <v>08.05.190</v>
          </cell>
          <cell r="B567" t="str">
            <v>Manta geotêxtil com resistência à tração longitudinal de 16kN/m e transversal de 14kN/m</v>
          </cell>
          <cell r="C567" t="str">
            <v>M2</v>
          </cell>
          <cell r="D567">
            <v>9.84</v>
          </cell>
          <cell r="E567">
            <v>15.1</v>
          </cell>
          <cell r="F567">
            <v>24.94</v>
          </cell>
          <cell r="G567">
            <v>15</v>
          </cell>
        </row>
        <row r="568">
          <cell r="A568" t="str">
            <v>08.05.220</v>
          </cell>
          <cell r="B568" t="str">
            <v>Manta geotêxtil com resistência à tração longitudinal de 31kN/m e transversal de 27kN/m</v>
          </cell>
          <cell r="C568" t="str">
            <v>M2</v>
          </cell>
          <cell r="D568">
            <v>19.59</v>
          </cell>
          <cell r="E568">
            <v>15.1</v>
          </cell>
          <cell r="F568">
            <v>34.69</v>
          </cell>
          <cell r="G568">
            <v>15</v>
          </cell>
        </row>
        <row r="569">
          <cell r="A569" t="str">
            <v>08.06</v>
          </cell>
          <cell r="B569" t="str">
            <v>Barbaca</v>
          </cell>
        </row>
        <row r="570">
          <cell r="A570" t="str">
            <v>08.06.040</v>
          </cell>
          <cell r="B570" t="str">
            <v>Barbacã em tubo de PVC com diâmetro 50 mm</v>
          </cell>
          <cell r="C570" t="str">
            <v>M</v>
          </cell>
          <cell r="D570">
            <v>12.58</v>
          </cell>
          <cell r="E570">
            <v>17.62</v>
          </cell>
          <cell r="F570">
            <v>30.2</v>
          </cell>
          <cell r="G570">
            <v>15</v>
          </cell>
        </row>
        <row r="571">
          <cell r="A571" t="str">
            <v>08.06.060</v>
          </cell>
          <cell r="B571" t="str">
            <v>Barbacã em tubo de PVC com diâmetro 75 mm</v>
          </cell>
          <cell r="C571" t="str">
            <v>M</v>
          </cell>
          <cell r="D571">
            <v>18.23</v>
          </cell>
          <cell r="E571">
            <v>20.14</v>
          </cell>
          <cell r="F571">
            <v>38.369999999999997</v>
          </cell>
          <cell r="G571">
            <v>15</v>
          </cell>
        </row>
        <row r="572">
          <cell r="A572" t="str">
            <v>08.06.080</v>
          </cell>
          <cell r="B572" t="str">
            <v>Barbacã em tubo de PVC com diâmetro 100 mm</v>
          </cell>
          <cell r="C572" t="str">
            <v>M</v>
          </cell>
          <cell r="D572">
            <v>17.170000000000002</v>
          </cell>
          <cell r="E572">
            <v>25.18</v>
          </cell>
          <cell r="F572">
            <v>42.35</v>
          </cell>
          <cell r="G572">
            <v>15</v>
          </cell>
        </row>
        <row r="573">
          <cell r="A573" t="str">
            <v>08.07</v>
          </cell>
          <cell r="B573" t="str">
            <v>Esgotamento</v>
          </cell>
        </row>
        <row r="574">
          <cell r="A574" t="str">
            <v>08.07.050</v>
          </cell>
          <cell r="B574" t="str">
            <v>Taxa de mobilização e desmobilização de equipamentos para execução de rebaixamento de lençol freático</v>
          </cell>
          <cell r="C574" t="str">
            <v>TX</v>
          </cell>
          <cell r="D574">
            <v>12930.43</v>
          </cell>
          <cell r="F574">
            <v>12930.43</v>
          </cell>
          <cell r="G574">
            <v>15</v>
          </cell>
        </row>
        <row r="575">
          <cell r="A575" t="str">
            <v>08.07.060</v>
          </cell>
          <cell r="B575" t="str">
            <v>Locação de conjunto de bombeamento a vácuo para rebaixamento de lençol freático, com até 50 ponteiras e potência até 15 HP, mínimo 30 dias</v>
          </cell>
          <cell r="C575" t="str">
            <v>CJxDI</v>
          </cell>
          <cell r="D575">
            <v>845.54</v>
          </cell>
          <cell r="F575">
            <v>845.54</v>
          </cell>
          <cell r="G575">
            <v>15</v>
          </cell>
        </row>
        <row r="576">
          <cell r="A576" t="str">
            <v>08.07.070</v>
          </cell>
          <cell r="B576" t="str">
            <v>Ponteiras filtrantes, profundidade até 5 m</v>
          </cell>
          <cell r="C576" t="str">
            <v>UN</v>
          </cell>
          <cell r="D576">
            <v>742.73</v>
          </cell>
          <cell r="F576">
            <v>742.73</v>
          </cell>
          <cell r="G576">
            <v>15</v>
          </cell>
        </row>
        <row r="577">
          <cell r="A577" t="str">
            <v>08.07.090</v>
          </cell>
          <cell r="B577" t="str">
            <v>Esgotamento de águas superficiais com bomba de superfície ou submersa</v>
          </cell>
          <cell r="C577" t="str">
            <v>HPXh</v>
          </cell>
          <cell r="D577">
            <v>2.59</v>
          </cell>
          <cell r="E577">
            <v>4.54</v>
          </cell>
          <cell r="F577">
            <v>7.13</v>
          </cell>
          <cell r="G577">
            <v>15</v>
          </cell>
        </row>
        <row r="578">
          <cell r="A578" t="str">
            <v>08.10</v>
          </cell>
          <cell r="B578" t="str">
            <v>Contenção</v>
          </cell>
        </row>
        <row r="579">
          <cell r="A579" t="str">
            <v>08.10.040</v>
          </cell>
          <cell r="B579" t="str">
            <v>Enrocamento com pedra arrumada</v>
          </cell>
          <cell r="C579" t="str">
            <v>M3</v>
          </cell>
          <cell r="D579">
            <v>195.54</v>
          </cell>
          <cell r="E579">
            <v>151.05000000000001</v>
          </cell>
          <cell r="F579">
            <v>346.59</v>
          </cell>
          <cell r="G579">
            <v>15</v>
          </cell>
        </row>
        <row r="580">
          <cell r="A580" t="str">
            <v>08.10.060</v>
          </cell>
          <cell r="B580" t="str">
            <v>Enrocamento com pedra assentada</v>
          </cell>
          <cell r="C580" t="str">
            <v>M3</v>
          </cell>
          <cell r="D580">
            <v>339.51</v>
          </cell>
          <cell r="E580">
            <v>292.24</v>
          </cell>
          <cell r="F580">
            <v>631.75</v>
          </cell>
          <cell r="G580">
            <v>15</v>
          </cell>
        </row>
        <row r="581">
          <cell r="A581" t="str">
            <v>08.10.108</v>
          </cell>
          <cell r="B581" t="str">
            <v>Gabião tipo caixa em tela metálica, altura de 0,5 m, com revestimento liga zinco/alumínio, malha hexagonal 8/10 cm, fio diâmetro 2,7 mm, independente do formato ou utilização</v>
          </cell>
          <cell r="C581" t="str">
            <v>M3</v>
          </cell>
          <cell r="D581">
            <v>810.13</v>
          </cell>
          <cell r="E581">
            <v>135.88999999999999</v>
          </cell>
          <cell r="F581">
            <v>946.02</v>
          </cell>
          <cell r="G581">
            <v>15</v>
          </cell>
        </row>
        <row r="582">
          <cell r="A582" t="str">
            <v>08.10.109</v>
          </cell>
          <cell r="B582" t="str">
            <v>Gabião tipo caixa em tela metálica, altura de 1 m, com revestimento liga zinco/alumínio, malha hexagonal 8/10 cm, fio diâmetro 2,7 mm, independente do formato ou utilização</v>
          </cell>
          <cell r="C582" t="str">
            <v>M3</v>
          </cell>
          <cell r="D582">
            <v>626.26</v>
          </cell>
          <cell r="E582">
            <v>166.9</v>
          </cell>
          <cell r="F582">
            <v>793.16</v>
          </cell>
          <cell r="G582">
            <v>15</v>
          </cell>
        </row>
        <row r="583">
          <cell r="A583" t="str">
            <v>09</v>
          </cell>
          <cell r="B583" t="str">
            <v>FORMA</v>
          </cell>
        </row>
        <row r="584">
          <cell r="A584" t="str">
            <v>09.01</v>
          </cell>
          <cell r="B584" t="str">
            <v>Forma em tabua</v>
          </cell>
        </row>
        <row r="585">
          <cell r="A585" t="str">
            <v>09.01.020</v>
          </cell>
          <cell r="B585" t="str">
            <v>Forma em madeira comum para fundação</v>
          </cell>
          <cell r="C585" t="str">
            <v>M2</v>
          </cell>
          <cell r="D585">
            <v>44.15</v>
          </cell>
          <cell r="E585">
            <v>65.45</v>
          </cell>
          <cell r="F585">
            <v>109.6</v>
          </cell>
          <cell r="G585">
            <v>15</v>
          </cell>
        </row>
        <row r="586">
          <cell r="A586" t="str">
            <v>09.01.030</v>
          </cell>
          <cell r="B586" t="str">
            <v>Forma em madeira comum para estrutura</v>
          </cell>
          <cell r="C586" t="str">
            <v>M2</v>
          </cell>
          <cell r="D586">
            <v>178.9</v>
          </cell>
          <cell r="E586">
            <v>75.53</v>
          </cell>
          <cell r="F586">
            <v>254.43</v>
          </cell>
          <cell r="G586">
            <v>15</v>
          </cell>
        </row>
        <row r="587">
          <cell r="A587" t="str">
            <v>09.01.040</v>
          </cell>
          <cell r="B587" t="str">
            <v>Forma em madeira comum para caixão perdido</v>
          </cell>
          <cell r="C587" t="str">
            <v>M2</v>
          </cell>
          <cell r="D587">
            <v>61.96</v>
          </cell>
          <cell r="E587">
            <v>60.42</v>
          </cell>
          <cell r="F587">
            <v>122.38</v>
          </cell>
          <cell r="G587">
            <v>15</v>
          </cell>
        </row>
        <row r="588">
          <cell r="A588" t="str">
            <v>09.01.150</v>
          </cell>
          <cell r="B588" t="str">
            <v>Desmontagem de forma em madeira para estrutura de laje, com tábuas</v>
          </cell>
          <cell r="C588" t="str">
            <v>M2</v>
          </cell>
          <cell r="E588">
            <v>7.76</v>
          </cell>
          <cell r="F588">
            <v>7.76</v>
          </cell>
          <cell r="G588">
            <v>15</v>
          </cell>
        </row>
        <row r="589">
          <cell r="A589" t="str">
            <v>09.01.160</v>
          </cell>
          <cell r="B589" t="str">
            <v>Desmontagem de forma em madeira para estrutura de vigas, com tábuas</v>
          </cell>
          <cell r="C589" t="str">
            <v>M2</v>
          </cell>
          <cell r="E589">
            <v>9.23</v>
          </cell>
          <cell r="F589">
            <v>9.23</v>
          </cell>
          <cell r="G589">
            <v>15</v>
          </cell>
        </row>
        <row r="590">
          <cell r="A590" t="str">
            <v>09.02</v>
          </cell>
          <cell r="B590" t="str">
            <v>Forma em madeira compensada</v>
          </cell>
        </row>
        <row r="591">
          <cell r="A591" t="str">
            <v>09.02.020</v>
          </cell>
          <cell r="B591" t="str">
            <v>Forma plana em compensado para estrutura convencional</v>
          </cell>
          <cell r="C591" t="str">
            <v>M2</v>
          </cell>
          <cell r="D591">
            <v>125.5</v>
          </cell>
          <cell r="E591">
            <v>70.489999999999995</v>
          </cell>
          <cell r="F591">
            <v>195.99</v>
          </cell>
          <cell r="G591">
            <v>15</v>
          </cell>
        </row>
        <row r="592">
          <cell r="A592" t="str">
            <v>09.02.040</v>
          </cell>
          <cell r="B592" t="str">
            <v>Forma plana em compensado para estrutura aparente</v>
          </cell>
          <cell r="C592" t="str">
            <v>M2</v>
          </cell>
          <cell r="D592">
            <v>130.13999999999999</v>
          </cell>
          <cell r="E592">
            <v>70.489999999999995</v>
          </cell>
          <cell r="F592">
            <v>200.63</v>
          </cell>
          <cell r="G592">
            <v>15</v>
          </cell>
        </row>
        <row r="593">
          <cell r="A593" t="str">
            <v>09.02.060</v>
          </cell>
          <cell r="B593" t="str">
            <v>Forma curva em compensado para estrutura aparente</v>
          </cell>
          <cell r="C593" t="str">
            <v>M2</v>
          </cell>
          <cell r="D593">
            <v>114.66</v>
          </cell>
          <cell r="E593">
            <v>125.88</v>
          </cell>
          <cell r="F593">
            <v>240.54</v>
          </cell>
          <cell r="G593">
            <v>15</v>
          </cell>
        </row>
        <row r="594">
          <cell r="A594" t="str">
            <v>09.02.080</v>
          </cell>
          <cell r="B594" t="str">
            <v>Forma plana em compensado para obra de arte, sem cimbramento</v>
          </cell>
          <cell r="C594" t="str">
            <v>M2</v>
          </cell>
          <cell r="D594">
            <v>75.36</v>
          </cell>
          <cell r="E594">
            <v>67.97</v>
          </cell>
          <cell r="F594">
            <v>143.33000000000001</v>
          </cell>
          <cell r="G594">
            <v>15</v>
          </cell>
        </row>
        <row r="595">
          <cell r="A595" t="str">
            <v>09.02.100</v>
          </cell>
          <cell r="B595" t="str">
            <v>Forma em compensado para encamisamento de tubulão</v>
          </cell>
          <cell r="C595" t="str">
            <v>M2</v>
          </cell>
          <cell r="D595">
            <v>41.4</v>
          </cell>
          <cell r="E595">
            <v>55.38</v>
          </cell>
          <cell r="F595">
            <v>96.78</v>
          </cell>
          <cell r="G595">
            <v>15</v>
          </cell>
        </row>
        <row r="596">
          <cell r="A596" t="str">
            <v>09.02.120</v>
          </cell>
          <cell r="B596" t="str">
            <v>Forma ripada de 5 cm na vertical</v>
          </cell>
          <cell r="C596" t="str">
            <v>M2</v>
          </cell>
          <cell r="D596">
            <v>98.19</v>
          </cell>
          <cell r="E596">
            <v>110.17</v>
          </cell>
          <cell r="F596">
            <v>208.36</v>
          </cell>
          <cell r="G596">
            <v>15</v>
          </cell>
        </row>
        <row r="597">
          <cell r="A597" t="str">
            <v>09.02.130</v>
          </cell>
          <cell r="B597" t="str">
            <v>Forma plana em compensado para estrutura convencional com cimbramento tubular metálico</v>
          </cell>
          <cell r="C597" t="str">
            <v>M2</v>
          </cell>
          <cell r="D597">
            <v>110.46</v>
          </cell>
          <cell r="E597">
            <v>43.34</v>
          </cell>
          <cell r="F597">
            <v>153.80000000000001</v>
          </cell>
          <cell r="G597">
            <v>15</v>
          </cell>
        </row>
        <row r="598">
          <cell r="A598" t="str">
            <v>09.02.140</v>
          </cell>
          <cell r="B598" t="str">
            <v>Forma plana em compensado para estrutura aparente com cimbramento tubular metálico</v>
          </cell>
          <cell r="C598" t="str">
            <v>M2</v>
          </cell>
          <cell r="D598">
            <v>115.1</v>
          </cell>
          <cell r="E598">
            <v>77.3</v>
          </cell>
          <cell r="F598">
            <v>192.4</v>
          </cell>
          <cell r="G598">
            <v>15</v>
          </cell>
        </row>
        <row r="599">
          <cell r="A599" t="str">
            <v>09.02.150</v>
          </cell>
          <cell r="B599" t="str">
            <v>Forma curva em compensado para estrutura convencional com cimbramento tubular metálico</v>
          </cell>
          <cell r="C599" t="str">
            <v>M2</v>
          </cell>
          <cell r="D599">
            <v>73.39</v>
          </cell>
          <cell r="E599">
            <v>132.69</v>
          </cell>
          <cell r="F599">
            <v>206.08</v>
          </cell>
          <cell r="G599">
            <v>15</v>
          </cell>
        </row>
        <row r="600">
          <cell r="A600" t="str">
            <v>09.04</v>
          </cell>
          <cell r="B600" t="str">
            <v>Forma em papelão</v>
          </cell>
        </row>
        <row r="601">
          <cell r="A601" t="str">
            <v>09.04.020</v>
          </cell>
          <cell r="B601" t="str">
            <v>Forma em tubo de papelão com diâmetro de 25 cm</v>
          </cell>
          <cell r="C601" t="str">
            <v>M</v>
          </cell>
          <cell r="D601">
            <v>97.35</v>
          </cell>
          <cell r="E601">
            <v>11.96</v>
          </cell>
          <cell r="F601">
            <v>109.31</v>
          </cell>
          <cell r="G601">
            <v>15</v>
          </cell>
        </row>
        <row r="602">
          <cell r="A602" t="str">
            <v>09.04.030</v>
          </cell>
          <cell r="B602" t="str">
            <v>Forma em tubo de papelão com diâmetro de 30 cm</v>
          </cell>
          <cell r="C602" t="str">
            <v>M</v>
          </cell>
          <cell r="D602">
            <v>118.53</v>
          </cell>
          <cell r="E602">
            <v>11.96</v>
          </cell>
          <cell r="F602">
            <v>130.49</v>
          </cell>
          <cell r="G602">
            <v>15</v>
          </cell>
        </row>
        <row r="603">
          <cell r="A603" t="str">
            <v>09.04.040</v>
          </cell>
          <cell r="B603" t="str">
            <v>Forma em tubo de papelão com diâmetro de 35 cm</v>
          </cell>
          <cell r="C603" t="str">
            <v>M</v>
          </cell>
          <cell r="D603">
            <v>141.16</v>
          </cell>
          <cell r="E603">
            <v>11.96</v>
          </cell>
          <cell r="F603">
            <v>153.12</v>
          </cell>
          <cell r="G603">
            <v>15</v>
          </cell>
        </row>
        <row r="604">
          <cell r="A604" t="str">
            <v>09.04.050</v>
          </cell>
          <cell r="B604" t="str">
            <v>Forma em tubo de papelão com diâmetro de 40 cm</v>
          </cell>
          <cell r="C604" t="str">
            <v>M</v>
          </cell>
          <cell r="D604">
            <v>164.4</v>
          </cell>
          <cell r="E604">
            <v>11.96</v>
          </cell>
          <cell r="F604">
            <v>176.36</v>
          </cell>
          <cell r="G604">
            <v>15</v>
          </cell>
        </row>
        <row r="605">
          <cell r="A605" t="str">
            <v>09.04.060</v>
          </cell>
          <cell r="B605" t="str">
            <v>Forma em tubo de papelão com diâmetro de 45 cm</v>
          </cell>
          <cell r="C605" t="str">
            <v>M</v>
          </cell>
          <cell r="D605">
            <v>183.49</v>
          </cell>
          <cell r="E605">
            <v>11.96</v>
          </cell>
          <cell r="F605">
            <v>195.45</v>
          </cell>
          <cell r="G605">
            <v>15</v>
          </cell>
        </row>
        <row r="606">
          <cell r="A606" t="str">
            <v>09.04.070</v>
          </cell>
          <cell r="B606" t="str">
            <v>Forma em tubo de papelão com diâmetro de 50 cm</v>
          </cell>
          <cell r="C606" t="str">
            <v>M</v>
          </cell>
          <cell r="D606">
            <v>220.68</v>
          </cell>
          <cell r="E606">
            <v>11.96</v>
          </cell>
          <cell r="F606">
            <v>232.64</v>
          </cell>
          <cell r="G606">
            <v>15</v>
          </cell>
        </row>
        <row r="607">
          <cell r="A607" t="str">
            <v>09.07</v>
          </cell>
          <cell r="B607" t="str">
            <v>Forma em polipropileno</v>
          </cell>
        </row>
        <row r="608">
          <cell r="A608" t="str">
            <v>09.07.060</v>
          </cell>
          <cell r="B608" t="str">
            <v>Forma em polipropileno (cubeta) e acessórios para laje nervurada com dimensões variáveis - locação</v>
          </cell>
          <cell r="C608" t="str">
            <v>M3</v>
          </cell>
          <cell r="D608">
            <v>430.84</v>
          </cell>
          <cell r="E608">
            <v>88.13</v>
          </cell>
          <cell r="F608">
            <v>518.97</v>
          </cell>
          <cell r="G608">
            <v>15</v>
          </cell>
        </row>
        <row r="609">
          <cell r="A609" t="str">
            <v>10</v>
          </cell>
          <cell r="B609" t="str">
            <v>ARMADURA E CORDOALHA ESTRUTURAL</v>
          </cell>
        </row>
        <row r="610">
          <cell r="A610" t="str">
            <v>10.01</v>
          </cell>
          <cell r="B610" t="str">
            <v>Armadura em barra</v>
          </cell>
        </row>
        <row r="611">
          <cell r="A611" t="str">
            <v>10.01.020</v>
          </cell>
          <cell r="B611" t="str">
            <v>Armadura em barra de aço CA-25 fyk = 250 MPa</v>
          </cell>
          <cell r="C611" t="str">
            <v>KG</v>
          </cell>
          <cell r="D611">
            <v>8.52</v>
          </cell>
          <cell r="E611">
            <v>2.93</v>
          </cell>
          <cell r="F611">
            <v>11.45</v>
          </cell>
          <cell r="G611">
            <v>15</v>
          </cell>
        </row>
        <row r="612">
          <cell r="A612" t="str">
            <v>10.01.040</v>
          </cell>
          <cell r="B612" t="str">
            <v>Armadura em barra de aço CA-50 (A ou B) fyk = 500 MPa</v>
          </cell>
          <cell r="C612" t="str">
            <v>KG</v>
          </cell>
          <cell r="D612">
            <v>7.22</v>
          </cell>
          <cell r="E612">
            <v>2.93</v>
          </cell>
          <cell r="F612">
            <v>10.15</v>
          </cell>
          <cell r="G612">
            <v>15</v>
          </cell>
        </row>
        <row r="613">
          <cell r="A613" t="str">
            <v>10.01.060</v>
          </cell>
          <cell r="B613" t="str">
            <v>Armadura em barra de aço CA-60 (A ou B) fyk = 600 MPa</v>
          </cell>
          <cell r="C613" t="str">
            <v>KG</v>
          </cell>
          <cell r="D613">
            <v>7.87</v>
          </cell>
          <cell r="E613">
            <v>2.93</v>
          </cell>
          <cell r="F613">
            <v>10.8</v>
          </cell>
          <cell r="G613">
            <v>15</v>
          </cell>
        </row>
        <row r="614">
          <cell r="A614" t="str">
            <v>10.02</v>
          </cell>
          <cell r="B614" t="str">
            <v>Armadura em tela</v>
          </cell>
        </row>
        <row r="615">
          <cell r="A615" t="str">
            <v>10.02.020</v>
          </cell>
          <cell r="B615" t="str">
            <v>Armadura em tela soldada de aço</v>
          </cell>
          <cell r="C615" t="str">
            <v>KG</v>
          </cell>
          <cell r="D615">
            <v>8.3699999999999992</v>
          </cell>
          <cell r="E615">
            <v>1.46</v>
          </cell>
          <cell r="F615">
            <v>9.83</v>
          </cell>
          <cell r="G615">
            <v>15</v>
          </cell>
        </row>
        <row r="616">
          <cell r="A616" t="str">
            <v>10.20</v>
          </cell>
          <cell r="B616" t="str">
            <v>Reparos, conservações e complementos - GRUPO 10</v>
          </cell>
        </row>
        <row r="617">
          <cell r="A617" t="str">
            <v>10.20.001</v>
          </cell>
          <cell r="B617" t="str">
            <v>Lubrificante em pasta para aplicação em barras de transferência de concreto</v>
          </cell>
          <cell r="C617" t="str">
            <v>KG</v>
          </cell>
          <cell r="D617">
            <v>45.65</v>
          </cell>
          <cell r="E617">
            <v>14.67</v>
          </cell>
          <cell r="F617">
            <v>60.32</v>
          </cell>
          <cell r="G617">
            <v>15</v>
          </cell>
        </row>
        <row r="618">
          <cell r="A618" t="str">
            <v>11</v>
          </cell>
          <cell r="B618" t="str">
            <v>CONCRETO, MASSA E LASTRO</v>
          </cell>
        </row>
        <row r="619">
          <cell r="A619" t="str">
            <v>11.01</v>
          </cell>
          <cell r="B619" t="str">
            <v>Concreto usinado com controle fck - fornecimento do material</v>
          </cell>
        </row>
        <row r="620">
          <cell r="A620" t="str">
            <v>11.01.100</v>
          </cell>
          <cell r="B620" t="str">
            <v>Concreto usinado, fck = 20 MPa</v>
          </cell>
          <cell r="C620" t="str">
            <v>M3</v>
          </cell>
          <cell r="D620">
            <v>493.41</v>
          </cell>
          <cell r="F620">
            <v>493.41</v>
          </cell>
          <cell r="G620">
            <v>15</v>
          </cell>
        </row>
        <row r="621">
          <cell r="A621" t="str">
            <v>11.01.130</v>
          </cell>
          <cell r="B621" t="str">
            <v>Concreto usinado, fck = 25 MPa</v>
          </cell>
          <cell r="C621" t="str">
            <v>M3</v>
          </cell>
          <cell r="D621">
            <v>516.96</v>
          </cell>
          <cell r="F621">
            <v>516.96</v>
          </cell>
          <cell r="G621">
            <v>15</v>
          </cell>
        </row>
        <row r="622">
          <cell r="A622" t="str">
            <v>11.01.160</v>
          </cell>
          <cell r="B622" t="str">
            <v>Concreto usinado, fck = 30 MPa</v>
          </cell>
          <cell r="C622" t="str">
            <v>M3</v>
          </cell>
          <cell r="D622">
            <v>541.64</v>
          </cell>
          <cell r="F622">
            <v>541.64</v>
          </cell>
          <cell r="G622">
            <v>15</v>
          </cell>
        </row>
        <row r="623">
          <cell r="A623" t="str">
            <v>11.01.170</v>
          </cell>
          <cell r="B623" t="str">
            <v>Concreto usinado, fck = 35 MPa</v>
          </cell>
          <cell r="C623" t="str">
            <v>M3</v>
          </cell>
          <cell r="D623">
            <v>567.49</v>
          </cell>
          <cell r="F623">
            <v>567.49</v>
          </cell>
          <cell r="G623">
            <v>15</v>
          </cell>
        </row>
        <row r="624">
          <cell r="A624" t="str">
            <v>11.01.190</v>
          </cell>
          <cell r="B624" t="str">
            <v>Concreto usinado, fck = 40 MPa</v>
          </cell>
          <cell r="C624" t="str">
            <v>M3</v>
          </cell>
          <cell r="D624">
            <v>594.58000000000004</v>
          </cell>
          <cell r="F624">
            <v>594.58000000000004</v>
          </cell>
          <cell r="G624">
            <v>15</v>
          </cell>
        </row>
        <row r="625">
          <cell r="A625" t="str">
            <v>11.01.260</v>
          </cell>
          <cell r="B625" t="str">
            <v>Concreto usinado, fck = 20 MPa - para bombeamento</v>
          </cell>
          <cell r="C625" t="str">
            <v>M3</v>
          </cell>
          <cell r="D625">
            <v>553.04</v>
          </cell>
          <cell r="F625">
            <v>553.04</v>
          </cell>
          <cell r="G625">
            <v>15</v>
          </cell>
        </row>
        <row r="626">
          <cell r="A626" t="str">
            <v>11.01.290</v>
          </cell>
          <cell r="B626" t="str">
            <v>Concreto usinado, fck = 25 MPa - para bombeamento</v>
          </cell>
          <cell r="C626" t="str">
            <v>M3</v>
          </cell>
          <cell r="D626">
            <v>574.14</v>
          </cell>
          <cell r="F626">
            <v>574.14</v>
          </cell>
          <cell r="G626">
            <v>15</v>
          </cell>
        </row>
        <row r="627">
          <cell r="A627" t="str">
            <v>11.01.320</v>
          </cell>
          <cell r="B627" t="str">
            <v>Concreto usinado, fck = 30 MPa - para bombeamento</v>
          </cell>
          <cell r="C627" t="str">
            <v>M3</v>
          </cell>
          <cell r="D627">
            <v>598.41999999999996</v>
          </cell>
          <cell r="F627">
            <v>598.41999999999996</v>
          </cell>
          <cell r="G627">
            <v>15</v>
          </cell>
        </row>
        <row r="628">
          <cell r="A628" t="str">
            <v>11.01.321</v>
          </cell>
          <cell r="B628" t="str">
            <v>Concreto usinado, fck = 35 MPa - para bombeamento</v>
          </cell>
          <cell r="C628" t="str">
            <v>M3</v>
          </cell>
          <cell r="D628">
            <v>623.86</v>
          </cell>
          <cell r="F628">
            <v>623.86</v>
          </cell>
          <cell r="G628">
            <v>15</v>
          </cell>
        </row>
        <row r="629">
          <cell r="A629" t="str">
            <v>11.01.350</v>
          </cell>
          <cell r="B629" t="str">
            <v>Concreto usinado, fck = 40 MPa - para bombeamento</v>
          </cell>
          <cell r="C629" t="str">
            <v>M3</v>
          </cell>
          <cell r="D629">
            <v>653</v>
          </cell>
          <cell r="F629">
            <v>653</v>
          </cell>
          <cell r="G629">
            <v>15</v>
          </cell>
        </row>
        <row r="630">
          <cell r="A630" t="str">
            <v>11.01.520</v>
          </cell>
          <cell r="B630" t="str">
            <v>Concreto usinado, fck = 30 MPa - para bombeamento em estaca hélice contínua</v>
          </cell>
          <cell r="C630" t="str">
            <v>M3</v>
          </cell>
          <cell r="D630">
            <v>625.49</v>
          </cell>
          <cell r="F630">
            <v>625.49</v>
          </cell>
          <cell r="G630">
            <v>15</v>
          </cell>
        </row>
        <row r="631">
          <cell r="A631" t="str">
            <v>11.01.621</v>
          </cell>
          <cell r="B631" t="str">
            <v>Concreto usinado, fck=30 MPa, fctm_k=4,2 Mpa</v>
          </cell>
          <cell r="C631" t="str">
            <v>M3</v>
          </cell>
          <cell r="D631">
            <v>548.14</v>
          </cell>
          <cell r="F631">
            <v>548.14</v>
          </cell>
          <cell r="G631">
            <v>15</v>
          </cell>
        </row>
        <row r="632">
          <cell r="A632" t="str">
            <v>11.01.630</v>
          </cell>
          <cell r="B632" t="str">
            <v>Concreto usinado, fck = 25 MPa - para perfil extrudado</v>
          </cell>
          <cell r="C632" t="str">
            <v>M3</v>
          </cell>
          <cell r="D632">
            <v>622.16999999999996</v>
          </cell>
          <cell r="F632">
            <v>622.16999999999996</v>
          </cell>
          <cell r="G632">
            <v>15</v>
          </cell>
        </row>
        <row r="633">
          <cell r="A633" t="str">
            <v>11.02</v>
          </cell>
          <cell r="B633" t="str">
            <v>Concreto usinado não estrutural - fornecimento do material</v>
          </cell>
        </row>
        <row r="634">
          <cell r="A634" t="str">
            <v>11.02.020</v>
          </cell>
          <cell r="B634" t="str">
            <v>Concreto usinado não estrutural mínimo 150 kg cimento / m³</v>
          </cell>
          <cell r="C634" t="str">
            <v>M3</v>
          </cell>
          <cell r="D634">
            <v>684.6</v>
          </cell>
          <cell r="F634">
            <v>684.6</v>
          </cell>
          <cell r="G634">
            <v>15</v>
          </cell>
        </row>
        <row r="635">
          <cell r="A635" t="str">
            <v>11.02.040</v>
          </cell>
          <cell r="B635" t="str">
            <v>Concreto usinado não estrutural mínimo 200 kg cimento / m³</v>
          </cell>
          <cell r="C635" t="str">
            <v>M3</v>
          </cell>
          <cell r="D635">
            <v>709.8</v>
          </cell>
          <cell r="F635">
            <v>709.8</v>
          </cell>
          <cell r="G635">
            <v>15</v>
          </cell>
        </row>
        <row r="636">
          <cell r="A636" t="str">
            <v>11.02.060</v>
          </cell>
          <cell r="B636" t="str">
            <v>Concreto usinado não estrutural mínimo 300 kg cimento / m³</v>
          </cell>
          <cell r="C636" t="str">
            <v>M3</v>
          </cell>
          <cell r="D636">
            <v>610.61</v>
          </cell>
          <cell r="F636">
            <v>610.61</v>
          </cell>
          <cell r="G636">
            <v>15</v>
          </cell>
        </row>
        <row r="637">
          <cell r="A637" t="str">
            <v>11.03</v>
          </cell>
          <cell r="B637" t="str">
            <v>Concreto executado no local com controle fck - fornecimento do material</v>
          </cell>
        </row>
        <row r="638">
          <cell r="A638" t="str">
            <v>11.03.090</v>
          </cell>
          <cell r="B638" t="str">
            <v>Concreto preparado no local, fck = 20 MPa</v>
          </cell>
          <cell r="C638" t="str">
            <v>M3</v>
          </cell>
          <cell r="D638">
            <v>429.32</v>
          </cell>
          <cell r="E638">
            <v>136.26</v>
          </cell>
          <cell r="F638">
            <v>565.58000000000004</v>
          </cell>
          <cell r="G638">
            <v>15</v>
          </cell>
        </row>
        <row r="639">
          <cell r="A639" t="str">
            <v>11.04</v>
          </cell>
          <cell r="B639" t="str">
            <v>Concreto não estrutural executado no local - fornecimento do material</v>
          </cell>
        </row>
        <row r="640">
          <cell r="A640" t="str">
            <v>11.04.020</v>
          </cell>
          <cell r="B640" t="str">
            <v>Concreto não estrutural executado no local, mínimo 150 kg cimento / m³</v>
          </cell>
          <cell r="C640" t="str">
            <v>M3</v>
          </cell>
          <cell r="D640">
            <v>353.55</v>
          </cell>
          <cell r="E640">
            <v>56.78</v>
          </cell>
          <cell r="F640">
            <v>410.33</v>
          </cell>
          <cell r="G640">
            <v>15</v>
          </cell>
        </row>
        <row r="641">
          <cell r="A641" t="str">
            <v>11.04.040</v>
          </cell>
          <cell r="B641" t="str">
            <v>Concreto não estrutural executado no local, mínimo 200 kg cimento / m³</v>
          </cell>
          <cell r="C641" t="str">
            <v>M3</v>
          </cell>
          <cell r="D641">
            <v>387.05</v>
          </cell>
          <cell r="E641">
            <v>56.78</v>
          </cell>
          <cell r="F641">
            <v>443.83</v>
          </cell>
          <cell r="G641">
            <v>15</v>
          </cell>
        </row>
        <row r="642">
          <cell r="A642" t="str">
            <v>11.04.060</v>
          </cell>
          <cell r="B642" t="str">
            <v>Concreto não estrutural executado no local, mínimo 300 kg cimento / m³</v>
          </cell>
          <cell r="C642" t="str">
            <v>M3</v>
          </cell>
          <cell r="D642">
            <v>458.06</v>
          </cell>
          <cell r="E642">
            <v>56.78</v>
          </cell>
          <cell r="F642">
            <v>514.84</v>
          </cell>
          <cell r="G642">
            <v>15</v>
          </cell>
        </row>
        <row r="643">
          <cell r="A643" t="str">
            <v>11.05</v>
          </cell>
          <cell r="B643" t="str">
            <v>Concreto e argamassa especial</v>
          </cell>
        </row>
        <row r="644">
          <cell r="A644" t="str">
            <v>11.05.010</v>
          </cell>
          <cell r="B644" t="str">
            <v>Argamassa em solo e cimento a 5% em peso</v>
          </cell>
          <cell r="C644" t="str">
            <v>M3</v>
          </cell>
          <cell r="D644">
            <v>83.8</v>
          </cell>
          <cell r="E644">
            <v>56.78</v>
          </cell>
          <cell r="F644">
            <v>140.58000000000001</v>
          </cell>
          <cell r="G644">
            <v>15</v>
          </cell>
        </row>
        <row r="645">
          <cell r="A645" t="str">
            <v>11.05.030</v>
          </cell>
          <cell r="B645" t="str">
            <v>Argamassa graute autonivelante de alta resistência</v>
          </cell>
          <cell r="C645" t="str">
            <v>M3</v>
          </cell>
          <cell r="D645">
            <v>4045.45</v>
          </cell>
          <cell r="E645">
            <v>63.69</v>
          </cell>
          <cell r="F645">
            <v>4109.1400000000003</v>
          </cell>
          <cell r="G645">
            <v>15</v>
          </cell>
        </row>
        <row r="646">
          <cell r="A646" t="str">
            <v>11.05.040</v>
          </cell>
          <cell r="B646" t="str">
            <v>Argamassa graute</v>
          </cell>
          <cell r="C646" t="str">
            <v>M3</v>
          </cell>
          <cell r="D646">
            <v>393.67</v>
          </cell>
          <cell r="E646">
            <v>63.69</v>
          </cell>
          <cell r="F646">
            <v>457.36</v>
          </cell>
          <cell r="G646">
            <v>15</v>
          </cell>
        </row>
        <row r="647">
          <cell r="A647" t="str">
            <v>11.05.060</v>
          </cell>
          <cell r="B647" t="str">
            <v>Concreto ciclópico - fornecimento e aplicação (com 30% de pedra rachão), concreto fck 15 Mpa</v>
          </cell>
          <cell r="C647" t="str">
            <v>M3</v>
          </cell>
          <cell r="D647">
            <v>412.14</v>
          </cell>
          <cell r="E647">
            <v>418.64</v>
          </cell>
          <cell r="F647">
            <v>830.78</v>
          </cell>
          <cell r="G647">
            <v>15</v>
          </cell>
        </row>
        <row r="648">
          <cell r="A648" t="str">
            <v>11.05.120</v>
          </cell>
          <cell r="B648" t="str">
            <v>Execução de concreto projetado - consumo de cimento 350 kg/m³</v>
          </cell>
          <cell r="C648" t="str">
            <v>M3</v>
          </cell>
          <cell r="D648">
            <v>2423.38</v>
          </cell>
          <cell r="E648">
            <v>766.16</v>
          </cell>
          <cell r="F648">
            <v>3189.54</v>
          </cell>
          <cell r="G648">
            <v>15</v>
          </cell>
        </row>
        <row r="649">
          <cell r="A649" t="str">
            <v>11.11</v>
          </cell>
          <cell r="B649" t="str">
            <v>Argamassas especiais</v>
          </cell>
        </row>
        <row r="650">
          <cell r="A650" t="str">
            <v>11.11.030</v>
          </cell>
          <cell r="B650" t="str">
            <v>Argamassa de cimento e areia, fck = 20 MPa, consumo de cimento 600 kg/m³ - material para injeção em estaca raiz</v>
          </cell>
          <cell r="C650" t="str">
            <v>M3</v>
          </cell>
          <cell r="D650">
            <v>554.96</v>
          </cell>
          <cell r="E650">
            <v>56.78</v>
          </cell>
          <cell r="F650">
            <v>611.74</v>
          </cell>
          <cell r="G650">
            <v>15</v>
          </cell>
        </row>
        <row r="651">
          <cell r="A651" t="str">
            <v>11.16</v>
          </cell>
          <cell r="B651" t="str">
            <v>Lançamento e aplicação</v>
          </cell>
        </row>
        <row r="652">
          <cell r="A652" t="str">
            <v>11.16.020</v>
          </cell>
          <cell r="B652" t="str">
            <v>Lançamento, espalhamento e adensamento de concreto ou massa em lastro e/ou enchimento</v>
          </cell>
          <cell r="C652" t="str">
            <v>M3</v>
          </cell>
          <cell r="E652">
            <v>95.77</v>
          </cell>
          <cell r="F652">
            <v>95.77</v>
          </cell>
          <cell r="G652">
            <v>15</v>
          </cell>
        </row>
        <row r="653">
          <cell r="A653" t="str">
            <v>11.16.040</v>
          </cell>
          <cell r="B653" t="str">
            <v>Lançamento e adensamento de concreto ou massa em fundação</v>
          </cell>
          <cell r="C653" t="str">
            <v>M3</v>
          </cell>
          <cell r="E653">
            <v>191.54</v>
          </cell>
          <cell r="F653">
            <v>191.54</v>
          </cell>
          <cell r="G653">
            <v>15</v>
          </cell>
        </row>
        <row r="654">
          <cell r="A654" t="str">
            <v>11.16.060</v>
          </cell>
          <cell r="B654" t="str">
            <v>Lançamento e adensamento de concreto ou massa em estrutura</v>
          </cell>
          <cell r="C654" t="str">
            <v>M3</v>
          </cell>
          <cell r="E654">
            <v>132.30000000000001</v>
          </cell>
          <cell r="F654">
            <v>132.30000000000001</v>
          </cell>
          <cell r="G654">
            <v>15</v>
          </cell>
        </row>
        <row r="655">
          <cell r="A655" t="str">
            <v>11.16.080</v>
          </cell>
          <cell r="B655" t="str">
            <v>Lançamento e adensamento de concreto ou massa por bombeamento</v>
          </cell>
          <cell r="C655" t="str">
            <v>M3</v>
          </cell>
          <cell r="D655">
            <v>63.7</v>
          </cell>
          <cell r="E655">
            <v>73.06</v>
          </cell>
          <cell r="F655">
            <v>136.76</v>
          </cell>
          <cell r="G655">
            <v>15</v>
          </cell>
        </row>
        <row r="656">
          <cell r="A656" t="str">
            <v>11.16.220</v>
          </cell>
          <cell r="B656" t="str">
            <v>Nivelamento de piso em concreto com acabadora de superfície</v>
          </cell>
          <cell r="C656" t="str">
            <v>M2</v>
          </cell>
          <cell r="D656">
            <v>16.66</v>
          </cell>
          <cell r="F656">
            <v>16.66</v>
          </cell>
          <cell r="G656">
            <v>15</v>
          </cell>
        </row>
        <row r="657">
          <cell r="A657" t="str">
            <v>11.18</v>
          </cell>
          <cell r="B657" t="str">
            <v>Lastro e enchimento</v>
          </cell>
        </row>
        <row r="658">
          <cell r="A658" t="str">
            <v>11.18.020</v>
          </cell>
          <cell r="B658" t="str">
            <v>Lastro de areia</v>
          </cell>
          <cell r="C658" t="str">
            <v>M3</v>
          </cell>
          <cell r="D658">
            <v>196.33</v>
          </cell>
          <cell r="E658">
            <v>79.489999999999995</v>
          </cell>
          <cell r="F658">
            <v>275.82</v>
          </cell>
          <cell r="G658">
            <v>15</v>
          </cell>
        </row>
        <row r="659">
          <cell r="A659" t="str">
            <v>11.18.040</v>
          </cell>
          <cell r="B659" t="str">
            <v>Lastro de pedra britada</v>
          </cell>
          <cell r="C659" t="str">
            <v>M3</v>
          </cell>
          <cell r="D659">
            <v>187.48</v>
          </cell>
          <cell r="E659">
            <v>34.07</v>
          </cell>
          <cell r="F659">
            <v>221.55</v>
          </cell>
          <cell r="G659">
            <v>15</v>
          </cell>
        </row>
        <row r="660">
          <cell r="A660" t="str">
            <v>11.18.060</v>
          </cell>
          <cell r="B660" t="str">
            <v>Lona plástica preta - uso geral</v>
          </cell>
          <cell r="C660" t="str">
            <v>M2</v>
          </cell>
          <cell r="D660">
            <v>1.49</v>
          </cell>
          <cell r="E660">
            <v>0.68</v>
          </cell>
          <cell r="F660">
            <v>2.17</v>
          </cell>
          <cell r="G660">
            <v>15</v>
          </cell>
        </row>
        <row r="661">
          <cell r="A661" t="str">
            <v>11.18.070</v>
          </cell>
          <cell r="B661" t="str">
            <v>Enchimento de laje com concreto celular com densidade de 1.200 kg/m³</v>
          </cell>
          <cell r="C661" t="str">
            <v>M3</v>
          </cell>
          <cell r="D661">
            <v>1205.0899999999999</v>
          </cell>
          <cell r="E661">
            <v>104.66</v>
          </cell>
          <cell r="F661">
            <v>1309.75</v>
          </cell>
          <cell r="G661">
            <v>15</v>
          </cell>
        </row>
        <row r="662">
          <cell r="A662" t="str">
            <v>11.18.080</v>
          </cell>
          <cell r="B662" t="str">
            <v>Enchimento de laje com tijolos cerâmicos furados</v>
          </cell>
          <cell r="C662" t="str">
            <v>M3</v>
          </cell>
          <cell r="D662">
            <v>341.25</v>
          </cell>
          <cell r="E662">
            <v>45.42</v>
          </cell>
          <cell r="F662">
            <v>386.67</v>
          </cell>
          <cell r="G662">
            <v>15</v>
          </cell>
        </row>
        <row r="663">
          <cell r="A663" t="str">
            <v>11.18.110</v>
          </cell>
          <cell r="B663" t="str">
            <v>Enchimento de nichos em geral, com material proveniente de entulho</v>
          </cell>
          <cell r="C663" t="str">
            <v>M3</v>
          </cell>
          <cell r="E663">
            <v>45.42</v>
          </cell>
          <cell r="F663">
            <v>45.42</v>
          </cell>
          <cell r="G663">
            <v>15</v>
          </cell>
        </row>
        <row r="664">
          <cell r="A664" t="str">
            <v>11.18.140</v>
          </cell>
          <cell r="B664" t="str">
            <v>Lastro e/ou fundação em rachão mecanizado</v>
          </cell>
          <cell r="C664" t="str">
            <v>M3</v>
          </cell>
          <cell r="D664">
            <v>244.3</v>
          </cell>
          <cell r="E664">
            <v>22.71</v>
          </cell>
          <cell r="F664">
            <v>267.01</v>
          </cell>
          <cell r="G664">
            <v>15</v>
          </cell>
        </row>
        <row r="665">
          <cell r="A665" t="str">
            <v>11.18.150</v>
          </cell>
          <cell r="B665" t="str">
            <v>Lastro e/ou fundação em rachão manual</v>
          </cell>
          <cell r="C665" t="str">
            <v>M3</v>
          </cell>
          <cell r="D665">
            <v>209.29</v>
          </cell>
          <cell r="E665">
            <v>68.13</v>
          </cell>
          <cell r="F665">
            <v>277.42</v>
          </cell>
          <cell r="G665">
            <v>15</v>
          </cell>
        </row>
        <row r="666">
          <cell r="A666" t="str">
            <v>11.18.160</v>
          </cell>
          <cell r="B666" t="str">
            <v>Enchimento de nichos em geral, com areia</v>
          </cell>
          <cell r="C666" t="str">
            <v>M3</v>
          </cell>
          <cell r="D666">
            <v>196.33</v>
          </cell>
          <cell r="E666">
            <v>107.13</v>
          </cell>
          <cell r="F666">
            <v>303.45999999999998</v>
          </cell>
          <cell r="G666">
            <v>15</v>
          </cell>
        </row>
        <row r="667">
          <cell r="A667" t="str">
            <v>11.18.180</v>
          </cell>
          <cell r="B667" t="str">
            <v>Colchão de areia</v>
          </cell>
          <cell r="C667" t="str">
            <v>M3</v>
          </cell>
          <cell r="D667">
            <v>215.72</v>
          </cell>
          <cell r="E667">
            <v>0.23</v>
          </cell>
          <cell r="F667">
            <v>215.95</v>
          </cell>
          <cell r="G667">
            <v>15</v>
          </cell>
        </row>
        <row r="668">
          <cell r="A668" t="str">
            <v>11.18.190</v>
          </cell>
          <cell r="B668" t="str">
            <v>Enchimento de nichos com poliestireno expandido do tipo P-1</v>
          </cell>
          <cell r="C668" t="str">
            <v>M3</v>
          </cell>
          <cell r="D668">
            <v>375.07</v>
          </cell>
          <cell r="E668">
            <v>18.170000000000002</v>
          </cell>
          <cell r="F668">
            <v>393.24</v>
          </cell>
          <cell r="G668">
            <v>15</v>
          </cell>
        </row>
        <row r="669">
          <cell r="A669" t="str">
            <v>11.18.220</v>
          </cell>
          <cell r="B669" t="str">
            <v>Enchimento de nichos com poliestireno expandido do tipo EPS-5F</v>
          </cell>
          <cell r="C669" t="str">
            <v>M3</v>
          </cell>
          <cell r="D669">
            <v>1134.3</v>
          </cell>
          <cell r="E669">
            <v>18.170000000000002</v>
          </cell>
          <cell r="F669">
            <v>1152.47</v>
          </cell>
          <cell r="G669">
            <v>15</v>
          </cell>
        </row>
        <row r="670">
          <cell r="A670" t="str">
            <v>11.20</v>
          </cell>
          <cell r="B670" t="str">
            <v>Reparos, conservações e complementos - GRUPO 11</v>
          </cell>
        </row>
        <row r="671">
          <cell r="A671" t="str">
            <v>11.20.030</v>
          </cell>
          <cell r="B671" t="str">
            <v>Cura química de concreto, membrana líquida</v>
          </cell>
          <cell r="C671" t="str">
            <v>M2</v>
          </cell>
          <cell r="D671">
            <v>2.81</v>
          </cell>
          <cell r="E671">
            <v>5.68</v>
          </cell>
          <cell r="F671">
            <v>8.49</v>
          </cell>
          <cell r="G671">
            <v>15</v>
          </cell>
        </row>
        <row r="672">
          <cell r="A672" t="str">
            <v>11.20.050</v>
          </cell>
          <cell r="B672" t="str">
            <v>Corte de junta de dilatação, com serra de disco diamantado para pisos</v>
          </cell>
          <cell r="C672" t="str">
            <v>M</v>
          </cell>
          <cell r="D672">
            <v>11.91</v>
          </cell>
          <cell r="F672">
            <v>11.91</v>
          </cell>
          <cell r="G672">
            <v>15</v>
          </cell>
        </row>
        <row r="673">
          <cell r="A673" t="str">
            <v>11.20.090</v>
          </cell>
          <cell r="B673" t="str">
            <v>Selante endurecedor de concreto antipó</v>
          </cell>
          <cell r="C673" t="str">
            <v>M2</v>
          </cell>
          <cell r="D673">
            <v>4.08</v>
          </cell>
          <cell r="E673">
            <v>5.68</v>
          </cell>
          <cell r="F673">
            <v>9.76</v>
          </cell>
          <cell r="G673">
            <v>15</v>
          </cell>
        </row>
        <row r="674">
          <cell r="A674" t="str">
            <v>11.20.120</v>
          </cell>
          <cell r="B674" t="str">
            <v>Reparo superficial com argamassa polimérica (tixotrópica), bicomponente</v>
          </cell>
          <cell r="C674" t="str">
            <v>M3</v>
          </cell>
          <cell r="D674">
            <v>9458.3700000000008</v>
          </cell>
          <cell r="E674">
            <v>1972.46</v>
          </cell>
          <cell r="F674">
            <v>11430.83</v>
          </cell>
          <cell r="G674">
            <v>15</v>
          </cell>
        </row>
        <row r="675">
          <cell r="A675" t="str">
            <v>11.20.130</v>
          </cell>
          <cell r="B675" t="str">
            <v>Tratamento de fissuras estáveis (não ativas) em elementos de concreto</v>
          </cell>
          <cell r="C675" t="str">
            <v>M</v>
          </cell>
          <cell r="D675">
            <v>198.79</v>
          </cell>
          <cell r="E675">
            <v>151.05000000000001</v>
          </cell>
          <cell r="F675">
            <v>349.84</v>
          </cell>
          <cell r="G675">
            <v>15</v>
          </cell>
        </row>
        <row r="676">
          <cell r="A676" t="str">
            <v>11.20.140</v>
          </cell>
          <cell r="B676" t="str">
            <v>Controlador de retração de concreto, a base de óxido de cálcio</v>
          </cell>
          <cell r="C676" t="str">
            <v>KG</v>
          </cell>
          <cell r="D676">
            <v>7.77</v>
          </cell>
          <cell r="E676">
            <v>0.38</v>
          </cell>
          <cell r="F676">
            <v>8.15</v>
          </cell>
          <cell r="G676">
            <v>15</v>
          </cell>
        </row>
        <row r="677">
          <cell r="A677" t="str">
            <v>12</v>
          </cell>
          <cell r="B677" t="str">
            <v>FUNDACAO PROFUNDA</v>
          </cell>
        </row>
        <row r="678">
          <cell r="A678" t="str">
            <v>12.01</v>
          </cell>
          <cell r="B678" t="str">
            <v>Broca</v>
          </cell>
        </row>
        <row r="679">
          <cell r="A679" t="str">
            <v>12.01.021</v>
          </cell>
          <cell r="B679" t="str">
            <v>Broca em concreto armado diâmetro de 20 cm - completa</v>
          </cell>
          <cell r="C679" t="str">
            <v>M</v>
          </cell>
          <cell r="D679">
            <v>18.809999999999999</v>
          </cell>
          <cell r="E679">
            <v>53.01</v>
          </cell>
          <cell r="F679">
            <v>71.819999999999993</v>
          </cell>
          <cell r="G679">
            <v>15</v>
          </cell>
        </row>
        <row r="680">
          <cell r="A680" t="str">
            <v>12.01.041</v>
          </cell>
          <cell r="B680" t="str">
            <v>Broca em concreto armado diâmetro de 25 cm - completa</v>
          </cell>
          <cell r="C680" t="str">
            <v>M</v>
          </cell>
          <cell r="D680">
            <v>30.41</v>
          </cell>
          <cell r="E680">
            <v>55.12</v>
          </cell>
          <cell r="F680">
            <v>85.53</v>
          </cell>
          <cell r="G680">
            <v>15</v>
          </cell>
        </row>
        <row r="681">
          <cell r="A681" t="str">
            <v>12.01.061</v>
          </cell>
          <cell r="B681" t="str">
            <v>Broca em concreto armado diâmetro de 30 cm - completa</v>
          </cell>
          <cell r="C681" t="str">
            <v>M</v>
          </cell>
          <cell r="D681">
            <v>45.56</v>
          </cell>
          <cell r="E681">
            <v>87.75</v>
          </cell>
          <cell r="F681">
            <v>133.31</v>
          </cell>
          <cell r="G681">
            <v>15</v>
          </cell>
        </row>
        <row r="682">
          <cell r="A682" t="str">
            <v>12.04</v>
          </cell>
          <cell r="B682" t="str">
            <v>Estaca pre-moldada de concreto</v>
          </cell>
        </row>
        <row r="683">
          <cell r="A683" t="str">
            <v>12.04.080</v>
          </cell>
          <cell r="B683" t="str">
            <v>Taxa de mobilização e desmobilização de equipamentos para execução de estaca pré-moldada</v>
          </cell>
          <cell r="C683" t="str">
            <v>TX</v>
          </cell>
          <cell r="D683">
            <v>29336.400000000001</v>
          </cell>
          <cell r="F683">
            <v>29336.400000000001</v>
          </cell>
          <cell r="G683">
            <v>15</v>
          </cell>
        </row>
        <row r="684">
          <cell r="A684" t="str">
            <v>12.04.081</v>
          </cell>
          <cell r="B684" t="str">
            <v>Estaca pré-moldada protendida cravada para 20t</v>
          </cell>
          <cell r="C684" t="str">
            <v>M</v>
          </cell>
          <cell r="D684">
            <v>176.94</v>
          </cell>
          <cell r="E684">
            <v>2.27</v>
          </cell>
          <cell r="F684">
            <v>179.21</v>
          </cell>
          <cell r="G684">
            <v>15</v>
          </cell>
        </row>
        <row r="685">
          <cell r="A685" t="str">
            <v>12.04.082</v>
          </cell>
          <cell r="B685" t="str">
            <v>Estaca pré-moldada protendida cravada para 30t</v>
          </cell>
          <cell r="C685" t="str">
            <v>M</v>
          </cell>
          <cell r="D685">
            <v>190.83</v>
          </cell>
          <cell r="E685">
            <v>2.27</v>
          </cell>
          <cell r="F685">
            <v>193.1</v>
          </cell>
          <cell r="G685">
            <v>15</v>
          </cell>
        </row>
        <row r="686">
          <cell r="A686" t="str">
            <v>12.04.083</v>
          </cell>
          <cell r="B686" t="str">
            <v>Estaca pré-moldada protendida cravada para 40t</v>
          </cell>
          <cell r="C686" t="str">
            <v>M</v>
          </cell>
          <cell r="D686">
            <v>201.27</v>
          </cell>
          <cell r="E686">
            <v>2.27</v>
          </cell>
          <cell r="F686">
            <v>203.54</v>
          </cell>
          <cell r="G686">
            <v>15</v>
          </cell>
        </row>
        <row r="687">
          <cell r="A687" t="str">
            <v>12.04.084</v>
          </cell>
          <cell r="B687" t="str">
            <v>Estaca pré-moldada protendida cravada para 50t</v>
          </cell>
          <cell r="C687" t="str">
            <v>M</v>
          </cell>
          <cell r="D687">
            <v>214.13</v>
          </cell>
          <cell r="E687">
            <v>2.27</v>
          </cell>
          <cell r="F687">
            <v>216.4</v>
          </cell>
          <cell r="G687">
            <v>15</v>
          </cell>
        </row>
        <row r="688">
          <cell r="A688" t="str">
            <v>12.04.085</v>
          </cell>
          <cell r="B688" t="str">
            <v>Estaca pré-moldada protendida cravada para 60t</v>
          </cell>
          <cell r="C688" t="str">
            <v>M</v>
          </cell>
          <cell r="D688">
            <v>244.82</v>
          </cell>
          <cell r="E688">
            <v>2.27</v>
          </cell>
          <cell r="F688">
            <v>247.09</v>
          </cell>
          <cell r="G688">
            <v>15</v>
          </cell>
        </row>
        <row r="689">
          <cell r="A689" t="str">
            <v>12.05</v>
          </cell>
          <cell r="B689" t="str">
            <v>Estaca escavada mecanicamente</v>
          </cell>
        </row>
        <row r="690">
          <cell r="A690" t="str">
            <v>12.05.010</v>
          </cell>
          <cell r="B690" t="str">
            <v>Taxa de mobilização e desmobilização de equipamentos para execução de estaca escavada</v>
          </cell>
          <cell r="C690" t="str">
            <v>TX</v>
          </cell>
          <cell r="D690">
            <v>2765.37</v>
          </cell>
          <cell r="F690">
            <v>2765.37</v>
          </cell>
          <cell r="G690">
            <v>15</v>
          </cell>
        </row>
        <row r="691">
          <cell r="A691" t="str">
            <v>12.05.020</v>
          </cell>
          <cell r="B691" t="str">
            <v>Estaca escavada mecanicamente, diâmetro de 25 cm até 20 t</v>
          </cell>
          <cell r="C691" t="str">
            <v>M</v>
          </cell>
          <cell r="D691">
            <v>43.79</v>
          </cell>
          <cell r="E691">
            <v>16.79</v>
          </cell>
          <cell r="F691">
            <v>60.58</v>
          </cell>
          <cell r="G691">
            <v>15</v>
          </cell>
        </row>
        <row r="692">
          <cell r="A692" t="str">
            <v>12.05.030</v>
          </cell>
          <cell r="B692" t="str">
            <v>Estaca escavada mecanicamente, diâmetro de 30 cm até 30 t</v>
          </cell>
          <cell r="C692" t="str">
            <v>M</v>
          </cell>
          <cell r="D692">
            <v>58.6</v>
          </cell>
          <cell r="E692">
            <v>24.25</v>
          </cell>
          <cell r="F692">
            <v>82.85</v>
          </cell>
          <cell r="G692">
            <v>15</v>
          </cell>
        </row>
        <row r="693">
          <cell r="A693" t="str">
            <v>12.05.040</v>
          </cell>
          <cell r="B693" t="str">
            <v>Estaca escavada mecanicamente, diâmetro de 35 cm até 40 t</v>
          </cell>
          <cell r="C693" t="str">
            <v>M</v>
          </cell>
          <cell r="D693">
            <v>77.040000000000006</v>
          </cell>
          <cell r="E693">
            <v>33.229999999999997</v>
          </cell>
          <cell r="F693">
            <v>110.27</v>
          </cell>
          <cell r="G693">
            <v>15</v>
          </cell>
        </row>
        <row r="694">
          <cell r="A694" t="str">
            <v>12.05.150</v>
          </cell>
          <cell r="B694" t="str">
            <v>Estaca escavada mecanicamente, diâmetro de 40 cm até 50 t</v>
          </cell>
          <cell r="C694" t="str">
            <v>M</v>
          </cell>
          <cell r="D694">
            <v>99.97</v>
          </cell>
          <cell r="E694">
            <v>43.97</v>
          </cell>
          <cell r="F694">
            <v>143.94</v>
          </cell>
          <cell r="G694">
            <v>15</v>
          </cell>
        </row>
        <row r="695">
          <cell r="A695" t="str">
            <v>12.06</v>
          </cell>
          <cell r="B695" t="str">
            <v>Estaca tipo STRAUSS</v>
          </cell>
        </row>
        <row r="696">
          <cell r="A696" t="str">
            <v>12.06.010</v>
          </cell>
          <cell r="B696" t="str">
            <v>Taxa de mobilização e desmobilização de equipamentos para execução de estaca tipo Strauss</v>
          </cell>
          <cell r="C696" t="str">
            <v>TX</v>
          </cell>
          <cell r="D696">
            <v>3099.83</v>
          </cell>
          <cell r="F696">
            <v>3099.83</v>
          </cell>
          <cell r="G696">
            <v>15</v>
          </cell>
        </row>
        <row r="697">
          <cell r="A697" t="str">
            <v>12.06.020</v>
          </cell>
          <cell r="B697" t="str">
            <v>Estaca tipo Strauss, diâmetro de 25 cm até 20 t</v>
          </cell>
          <cell r="C697" t="str">
            <v>M</v>
          </cell>
          <cell r="D697">
            <v>63.71</v>
          </cell>
          <cell r="E697">
            <v>14.13</v>
          </cell>
          <cell r="F697">
            <v>77.84</v>
          </cell>
          <cell r="G697">
            <v>15</v>
          </cell>
        </row>
        <row r="698">
          <cell r="A698" t="str">
            <v>12.06.030</v>
          </cell>
          <cell r="B698" t="str">
            <v>Estaca tipo Strauss, diâmetro de 32 cm até 30 t</v>
          </cell>
          <cell r="C698" t="str">
            <v>M</v>
          </cell>
          <cell r="D698">
            <v>82.76</v>
          </cell>
          <cell r="E698">
            <v>20.39</v>
          </cell>
          <cell r="F698">
            <v>103.15</v>
          </cell>
          <cell r="G698">
            <v>15</v>
          </cell>
        </row>
        <row r="699">
          <cell r="A699" t="str">
            <v>12.06.040</v>
          </cell>
          <cell r="B699" t="str">
            <v>Estaca tipo Strauss, diâmetro de 38 cm até 40 t</v>
          </cell>
          <cell r="C699" t="str">
            <v>M</v>
          </cell>
          <cell r="D699">
            <v>108.17</v>
          </cell>
          <cell r="E699">
            <v>27.81</v>
          </cell>
          <cell r="F699">
            <v>135.97999999999999</v>
          </cell>
          <cell r="G699">
            <v>15</v>
          </cell>
        </row>
        <row r="700">
          <cell r="A700" t="str">
            <v>12.06.080</v>
          </cell>
          <cell r="B700" t="str">
            <v>Estaca tipo Strauss, diâmetro de 45 cm até 60 t</v>
          </cell>
          <cell r="C700" t="str">
            <v>M</v>
          </cell>
          <cell r="D700">
            <v>166.13</v>
          </cell>
          <cell r="E700">
            <v>36.26</v>
          </cell>
          <cell r="F700">
            <v>202.39</v>
          </cell>
          <cell r="G700">
            <v>15</v>
          </cell>
        </row>
        <row r="701">
          <cell r="A701" t="str">
            <v>12.07</v>
          </cell>
          <cell r="B701" t="str">
            <v>Estaca tipo RAIZ</v>
          </cell>
        </row>
        <row r="702">
          <cell r="A702" t="str">
            <v>12.07.010</v>
          </cell>
          <cell r="B702" t="str">
            <v>Taxa de mobilização e desmobilização de equipamentos para execução de estaca tipo Raiz em solo</v>
          </cell>
          <cell r="C702" t="str">
            <v>TX</v>
          </cell>
          <cell r="D702">
            <v>32657.79</v>
          </cell>
          <cell r="F702">
            <v>32657.79</v>
          </cell>
          <cell r="G702">
            <v>15</v>
          </cell>
        </row>
        <row r="703">
          <cell r="A703" t="str">
            <v>12.07.030</v>
          </cell>
          <cell r="B703" t="str">
            <v>Estaca tipo Raiz, diâmetro de 10 cm para 10 t, em solo</v>
          </cell>
          <cell r="C703" t="str">
            <v>M</v>
          </cell>
          <cell r="D703">
            <v>254.26</v>
          </cell>
          <cell r="E703">
            <v>10.28</v>
          </cell>
          <cell r="F703">
            <v>264.54000000000002</v>
          </cell>
          <cell r="G703">
            <v>15</v>
          </cell>
        </row>
        <row r="704">
          <cell r="A704" t="str">
            <v>12.07.050</v>
          </cell>
          <cell r="B704" t="str">
            <v>Estaca tipo Raiz, diâmetro de 12 cm para 15 t, em solo</v>
          </cell>
          <cell r="C704" t="str">
            <v>M</v>
          </cell>
          <cell r="D704">
            <v>276.70999999999998</v>
          </cell>
          <cell r="E704">
            <v>12.89</v>
          </cell>
          <cell r="F704">
            <v>289.60000000000002</v>
          </cell>
          <cell r="G704">
            <v>15</v>
          </cell>
        </row>
        <row r="705">
          <cell r="A705" t="str">
            <v>12.07.060</v>
          </cell>
          <cell r="B705" t="str">
            <v>Estaca tipo Raiz, diâmetro de 15 cm para 25 t, em solo</v>
          </cell>
          <cell r="C705" t="str">
            <v>M</v>
          </cell>
          <cell r="D705">
            <v>340.52</v>
          </cell>
          <cell r="E705">
            <v>19.510000000000002</v>
          </cell>
          <cell r="F705">
            <v>360.03</v>
          </cell>
          <cell r="G705">
            <v>15</v>
          </cell>
        </row>
        <row r="706">
          <cell r="A706" t="str">
            <v>12.07.070</v>
          </cell>
          <cell r="B706" t="str">
            <v>Estaca tipo Raiz, diâmetro de 16 cm para 35 t, em solo</v>
          </cell>
          <cell r="C706" t="str">
            <v>M</v>
          </cell>
          <cell r="D706">
            <v>368.83</v>
          </cell>
          <cell r="E706">
            <v>27.3</v>
          </cell>
          <cell r="F706">
            <v>396.13</v>
          </cell>
          <cell r="G706">
            <v>15</v>
          </cell>
        </row>
        <row r="707">
          <cell r="A707" t="str">
            <v>12.07.090</v>
          </cell>
          <cell r="B707" t="str">
            <v>Estaca tipo Raiz, diâmetro de 20 cm para 50 t, em solo</v>
          </cell>
          <cell r="C707" t="str">
            <v>M</v>
          </cell>
          <cell r="D707">
            <v>424.18</v>
          </cell>
          <cell r="E707">
            <v>41.71</v>
          </cell>
          <cell r="F707">
            <v>465.89</v>
          </cell>
          <cell r="G707">
            <v>15</v>
          </cell>
        </row>
        <row r="708">
          <cell r="A708" t="str">
            <v>12.07.100</v>
          </cell>
          <cell r="B708" t="str">
            <v>Estaca tipo Raiz, diâmetro de 25 cm para 80 t, em solo</v>
          </cell>
          <cell r="C708" t="str">
            <v>M</v>
          </cell>
          <cell r="D708">
            <v>486.76</v>
          </cell>
          <cell r="E708">
            <v>48.91</v>
          </cell>
          <cell r="F708">
            <v>535.66999999999996</v>
          </cell>
          <cell r="G708">
            <v>15</v>
          </cell>
        </row>
        <row r="709">
          <cell r="A709" t="str">
            <v>12.07.110</v>
          </cell>
          <cell r="B709" t="str">
            <v>Estaca tipo Raiz, diâmetro de 31 cm para 100 t, em solo</v>
          </cell>
          <cell r="C709" t="str">
            <v>M</v>
          </cell>
          <cell r="D709">
            <v>598.01</v>
          </cell>
          <cell r="E709">
            <v>57.84</v>
          </cell>
          <cell r="F709">
            <v>655.85</v>
          </cell>
          <cell r="G709">
            <v>15</v>
          </cell>
        </row>
        <row r="710">
          <cell r="A710" t="str">
            <v>12.07.130</v>
          </cell>
          <cell r="B710" t="str">
            <v>Estaca tipo Raiz, diâmetro de 40 cm para 130 t, em solo</v>
          </cell>
          <cell r="C710" t="str">
            <v>M</v>
          </cell>
          <cell r="D710">
            <v>668.72</v>
          </cell>
          <cell r="E710">
            <v>48.91</v>
          </cell>
          <cell r="F710">
            <v>717.63</v>
          </cell>
          <cell r="G710">
            <v>15</v>
          </cell>
        </row>
        <row r="711">
          <cell r="A711" t="str">
            <v>12.07.151</v>
          </cell>
          <cell r="B711" t="str">
            <v>Estaca tipo Raiz, diâmetro de 31 cm, sem armação, em solo</v>
          </cell>
          <cell r="C711" t="str">
            <v>M</v>
          </cell>
          <cell r="D711">
            <v>402.19</v>
          </cell>
          <cell r="F711">
            <v>402.19</v>
          </cell>
          <cell r="G711">
            <v>15</v>
          </cell>
        </row>
        <row r="712">
          <cell r="A712" t="str">
            <v>12.07.153</v>
          </cell>
          <cell r="B712" t="str">
            <v>Estaca tipo Raiz, diâmetro de 45 cm, sem armação, em solo</v>
          </cell>
          <cell r="C712" t="str">
            <v>M</v>
          </cell>
          <cell r="D712">
            <v>532.14</v>
          </cell>
          <cell r="F712">
            <v>532.14</v>
          </cell>
          <cell r="G712">
            <v>15</v>
          </cell>
        </row>
        <row r="713">
          <cell r="A713" t="str">
            <v>12.07.270</v>
          </cell>
          <cell r="B713" t="str">
            <v>Taxa de mobilização e desmobilização de equipamentos para execução de estaca tipo Raiz em rocha</v>
          </cell>
          <cell r="C713" t="str">
            <v>TX</v>
          </cell>
          <cell r="D713">
            <v>32657.79</v>
          </cell>
          <cell r="F713">
            <v>32657.79</v>
          </cell>
          <cell r="G713">
            <v>15</v>
          </cell>
        </row>
        <row r="714">
          <cell r="A714" t="str">
            <v>12.07.271</v>
          </cell>
          <cell r="B714" t="str">
            <v>Estaca tipo Raiz, diâmetro de 31 cm, sem armação, em rocha</v>
          </cell>
          <cell r="C714" t="str">
            <v>M</v>
          </cell>
          <cell r="D714">
            <v>1296.7</v>
          </cell>
          <cell r="F714">
            <v>1296.7</v>
          </cell>
          <cell r="G714">
            <v>15</v>
          </cell>
        </row>
        <row r="715">
          <cell r="A715" t="str">
            <v>12.07.272</v>
          </cell>
          <cell r="B715" t="str">
            <v>Estaca tipo Raiz, diâmetro de 41 cm, sem armação, em rocha</v>
          </cell>
          <cell r="C715" t="str">
            <v>M</v>
          </cell>
          <cell r="D715">
            <v>1484.19</v>
          </cell>
          <cell r="F715">
            <v>1484.19</v>
          </cell>
          <cell r="G715">
            <v>15</v>
          </cell>
        </row>
        <row r="716">
          <cell r="A716" t="str">
            <v>12.07.273</v>
          </cell>
          <cell r="B716" t="str">
            <v>Estaca tipo Raiz, diâmetro de 45 cm, sem armação, em rocha</v>
          </cell>
          <cell r="C716" t="str">
            <v>M</v>
          </cell>
          <cell r="D716">
            <v>1731.17</v>
          </cell>
          <cell r="F716">
            <v>1731.17</v>
          </cell>
          <cell r="G716">
            <v>15</v>
          </cell>
        </row>
        <row r="717">
          <cell r="A717" t="str">
            <v>12.07.274</v>
          </cell>
          <cell r="B717" t="str">
            <v>Estaca tipo Raiz, diâmetro de 15 cm para 25 t, sem armação e sem argamassa, em rocha</v>
          </cell>
          <cell r="C717" t="str">
            <v>M</v>
          </cell>
          <cell r="D717">
            <v>839</v>
          </cell>
          <cell r="F717">
            <v>839</v>
          </cell>
          <cell r="G717">
            <v>15</v>
          </cell>
        </row>
        <row r="718">
          <cell r="A718" t="str">
            <v>12.07.275</v>
          </cell>
          <cell r="B718" t="str">
            <v>Estaca tipo Raiz, diâmetro de 20 cm para 50 t, sem armação e sem argamassa, em rocha</v>
          </cell>
          <cell r="C718" t="str">
            <v>M</v>
          </cell>
          <cell r="D718">
            <v>962.12</v>
          </cell>
          <cell r="F718">
            <v>962.12</v>
          </cell>
          <cell r="G718">
            <v>15</v>
          </cell>
        </row>
        <row r="719">
          <cell r="A719" t="str">
            <v>12.07.511</v>
          </cell>
          <cell r="B719" t="str">
            <v>Injeção de argamassa de cimento e areia em estaca raiz - sobreconsumo</v>
          </cell>
          <cell r="C719" t="str">
            <v>M3</v>
          </cell>
          <cell r="D719">
            <v>664.44</v>
          </cell>
          <cell r="F719">
            <v>664.44</v>
          </cell>
          <cell r="G719">
            <v>15</v>
          </cell>
        </row>
        <row r="720">
          <cell r="A720" t="str">
            <v>12.09</v>
          </cell>
          <cell r="B720" t="str">
            <v>Tubulão</v>
          </cell>
        </row>
        <row r="721">
          <cell r="A721" t="str">
            <v>12.09.010</v>
          </cell>
          <cell r="B721" t="str">
            <v>Taxa de mobilização e desmobilização de equipamentos para execução de tubulão escavado mecanicamente</v>
          </cell>
          <cell r="C721" t="str">
            <v>TX</v>
          </cell>
          <cell r="D721">
            <v>1917.98</v>
          </cell>
          <cell r="F721">
            <v>1917.98</v>
          </cell>
          <cell r="G721">
            <v>15</v>
          </cell>
        </row>
        <row r="722">
          <cell r="A722" t="str">
            <v>12.09.020</v>
          </cell>
          <cell r="B722" t="str">
            <v>Abertura de fuste mecanizado diâmetro de 50 cm</v>
          </cell>
          <cell r="C722" t="str">
            <v>M</v>
          </cell>
          <cell r="D722">
            <v>38.92</v>
          </cell>
          <cell r="F722">
            <v>38.92</v>
          </cell>
          <cell r="G722">
            <v>15</v>
          </cell>
        </row>
        <row r="723">
          <cell r="A723" t="str">
            <v>12.09.040</v>
          </cell>
          <cell r="B723" t="str">
            <v>Abertura de fuste mecanizado diâmetro de 60 cm</v>
          </cell>
          <cell r="C723" t="str">
            <v>M</v>
          </cell>
          <cell r="D723">
            <v>45.63</v>
          </cell>
          <cell r="F723">
            <v>45.63</v>
          </cell>
          <cell r="G723">
            <v>15</v>
          </cell>
        </row>
        <row r="724">
          <cell r="A724" t="str">
            <v>12.09.060</v>
          </cell>
          <cell r="B724" t="str">
            <v>Abertura de fuste mecanizado diâmetro de 80 cm</v>
          </cell>
          <cell r="C724" t="str">
            <v>M</v>
          </cell>
          <cell r="D724">
            <v>73.459999999999994</v>
          </cell>
          <cell r="F724">
            <v>73.459999999999994</v>
          </cell>
          <cell r="G724">
            <v>15</v>
          </cell>
        </row>
        <row r="725">
          <cell r="A725" t="str">
            <v>12.09.140</v>
          </cell>
          <cell r="B725" t="str">
            <v>Escavação manual em campo aberto para tubulão, fuste e/ou base</v>
          </cell>
          <cell r="C725" t="str">
            <v>M3</v>
          </cell>
          <cell r="E725">
            <v>558.29999999999995</v>
          </cell>
          <cell r="F725">
            <v>558.29999999999995</v>
          </cell>
          <cell r="G725">
            <v>15</v>
          </cell>
        </row>
        <row r="726">
          <cell r="A726" t="str">
            <v>12.12</v>
          </cell>
          <cell r="B726" t="str">
            <v>Estaca hélice continua</v>
          </cell>
        </row>
        <row r="727">
          <cell r="A727" t="str">
            <v>12.12.010</v>
          </cell>
          <cell r="B727" t="str">
            <v>Taxa de mobilização e desmobilização de equipamentos para execução de estaca tipo hélice contínua em solo</v>
          </cell>
          <cell r="C727" t="str">
            <v>TX</v>
          </cell>
          <cell r="D727">
            <v>43853.17</v>
          </cell>
          <cell r="F727">
            <v>43853.17</v>
          </cell>
          <cell r="G727">
            <v>15</v>
          </cell>
        </row>
        <row r="728">
          <cell r="A728" t="str">
            <v>12.12.014</v>
          </cell>
          <cell r="B728" t="str">
            <v>Estaca tipo hélice contínua, diâmetro de 25 cm em solo</v>
          </cell>
          <cell r="C728" t="str">
            <v>M</v>
          </cell>
          <cell r="D728">
            <v>43.54</v>
          </cell>
          <cell r="E728">
            <v>6.06</v>
          </cell>
          <cell r="F728">
            <v>49.6</v>
          </cell>
          <cell r="G728">
            <v>15</v>
          </cell>
        </row>
        <row r="729">
          <cell r="A729" t="str">
            <v>12.12.016</v>
          </cell>
          <cell r="B729" t="str">
            <v>Estaca tipo hélice contínua, diâmetro de 30 cm em solo</v>
          </cell>
          <cell r="C729" t="str">
            <v>M</v>
          </cell>
          <cell r="D729">
            <v>56.14</v>
          </cell>
          <cell r="E729">
            <v>6.06</v>
          </cell>
          <cell r="F729">
            <v>62.2</v>
          </cell>
          <cell r="G729">
            <v>15</v>
          </cell>
        </row>
        <row r="730">
          <cell r="A730" t="str">
            <v>12.12.020</v>
          </cell>
          <cell r="B730" t="str">
            <v>Estaca tipo hélice contínua, diâmetro de 35 cm em solo</v>
          </cell>
          <cell r="C730" t="str">
            <v>M</v>
          </cell>
          <cell r="D730">
            <v>60.16</v>
          </cell>
          <cell r="E730">
            <v>6.06</v>
          </cell>
          <cell r="F730">
            <v>66.22</v>
          </cell>
          <cell r="G730">
            <v>15</v>
          </cell>
        </row>
        <row r="731">
          <cell r="A731" t="str">
            <v>12.12.060</v>
          </cell>
          <cell r="B731" t="str">
            <v>Estaca tipo hélice contínua, diâmetro de 40 cm em solo</v>
          </cell>
          <cell r="C731" t="str">
            <v>M</v>
          </cell>
          <cell r="D731">
            <v>72.17</v>
          </cell>
          <cell r="E731">
            <v>6.06</v>
          </cell>
          <cell r="F731">
            <v>78.23</v>
          </cell>
          <cell r="G731">
            <v>15</v>
          </cell>
        </row>
        <row r="732">
          <cell r="A732" t="str">
            <v>12.12.070</v>
          </cell>
          <cell r="B732" t="str">
            <v>Estaca tipo hélice contínua, diâmetro de 50 cm em solo</v>
          </cell>
          <cell r="C732" t="str">
            <v>M</v>
          </cell>
          <cell r="D732">
            <v>98.62</v>
          </cell>
          <cell r="E732">
            <v>6.06</v>
          </cell>
          <cell r="F732">
            <v>104.68</v>
          </cell>
          <cell r="G732">
            <v>15</v>
          </cell>
        </row>
        <row r="733">
          <cell r="A733" t="str">
            <v>12.12.074</v>
          </cell>
          <cell r="B733" t="str">
            <v>Estaca tipo hélice contínua, diâmetro de 60 cm em solo</v>
          </cell>
          <cell r="C733" t="str">
            <v>M</v>
          </cell>
          <cell r="D733">
            <v>117.17</v>
          </cell>
          <cell r="E733">
            <v>6.06</v>
          </cell>
          <cell r="F733">
            <v>123.23</v>
          </cell>
          <cell r="G733">
            <v>15</v>
          </cell>
        </row>
        <row r="734">
          <cell r="A734" t="str">
            <v>12.12.090</v>
          </cell>
          <cell r="B734" t="str">
            <v>Estaca tipo hélice contínua, diâmetro de 70 cm em solo</v>
          </cell>
          <cell r="C734" t="str">
            <v>M</v>
          </cell>
          <cell r="D734">
            <v>156.91</v>
          </cell>
          <cell r="E734">
            <v>6.06</v>
          </cell>
          <cell r="F734">
            <v>162.97</v>
          </cell>
          <cell r="G734">
            <v>15</v>
          </cell>
        </row>
        <row r="735">
          <cell r="A735" t="str">
            <v>12.12.100</v>
          </cell>
          <cell r="B735" t="str">
            <v>Estaca tipo hélice contínua, diâmetro de 80 cm em solo</v>
          </cell>
          <cell r="C735" t="str">
            <v>M</v>
          </cell>
          <cell r="D735">
            <v>196.7</v>
          </cell>
          <cell r="E735">
            <v>6.06</v>
          </cell>
          <cell r="F735">
            <v>202.76</v>
          </cell>
          <cell r="G735">
            <v>15</v>
          </cell>
        </row>
        <row r="736">
          <cell r="A736" t="str">
            <v>12.14</v>
          </cell>
          <cell r="B736" t="str">
            <v>Estaca escavada com injeção ou micro estaca</v>
          </cell>
        </row>
        <row r="737">
          <cell r="A737" t="str">
            <v>12.14.010</v>
          </cell>
          <cell r="B737" t="str">
            <v>Taxa de mobilização e desmobilização de equipamentos para execução de estacas escavadas com injeção ou microestaca</v>
          </cell>
          <cell r="C737" t="str">
            <v>TX</v>
          </cell>
          <cell r="D737">
            <v>31824.45</v>
          </cell>
          <cell r="F737">
            <v>31824.45</v>
          </cell>
          <cell r="G737">
            <v>15</v>
          </cell>
        </row>
        <row r="738">
          <cell r="A738" t="str">
            <v>12.14.040</v>
          </cell>
          <cell r="B738" t="str">
            <v>Estaca escavada com injeção ou microestaca, diâmetro de 16 cm</v>
          </cell>
          <cell r="C738" t="str">
            <v>M</v>
          </cell>
          <cell r="D738">
            <v>362.4</v>
          </cell>
          <cell r="E738">
            <v>27.3</v>
          </cell>
          <cell r="F738">
            <v>389.7</v>
          </cell>
          <cell r="G738">
            <v>15</v>
          </cell>
        </row>
        <row r="739">
          <cell r="A739" t="str">
            <v>12.14.050</v>
          </cell>
          <cell r="B739" t="str">
            <v>Estaca escavada com injeção ou microestaca, diâmetro de 20 cm</v>
          </cell>
          <cell r="C739" t="str">
            <v>M</v>
          </cell>
          <cell r="D739">
            <v>428.74</v>
          </cell>
          <cell r="E739">
            <v>41.71</v>
          </cell>
          <cell r="F739">
            <v>470.45</v>
          </cell>
          <cell r="G739">
            <v>15</v>
          </cell>
        </row>
        <row r="740">
          <cell r="A740" t="str">
            <v>12.14.060</v>
          </cell>
          <cell r="B740" t="str">
            <v>Estaca escavada com injeção ou microestaca, diâmetro de 25 cm</v>
          </cell>
          <cell r="C740" t="str">
            <v>M</v>
          </cell>
          <cell r="D740">
            <v>489.55</v>
          </cell>
          <cell r="E740">
            <v>48.91</v>
          </cell>
          <cell r="F740">
            <v>538.46</v>
          </cell>
          <cell r="G740">
            <v>15</v>
          </cell>
        </row>
        <row r="741">
          <cell r="A741" t="str">
            <v>13</v>
          </cell>
          <cell r="B741" t="str">
            <v>LAJE E PAINEL DE FECHAMENTO PRE-FABRICADOS</v>
          </cell>
        </row>
        <row r="742">
          <cell r="A742" t="str">
            <v>13.01</v>
          </cell>
          <cell r="B742" t="str">
            <v>Laje pre-fabricada mista em vigotas treplicadas e lajotas</v>
          </cell>
        </row>
        <row r="743">
          <cell r="A743" t="str">
            <v>13.01.130</v>
          </cell>
          <cell r="B743" t="str">
            <v>Laje pré-fabricada mista vigota treliçada/lajota cerâmica - LT 12 (8+4) e capa com concreto de 25 MPa</v>
          </cell>
          <cell r="C743" t="str">
            <v>M2</v>
          </cell>
          <cell r="D743">
            <v>117.76</v>
          </cell>
          <cell r="E743">
            <v>36.65</v>
          </cell>
          <cell r="F743">
            <v>154.41</v>
          </cell>
          <cell r="G743">
            <v>15</v>
          </cell>
        </row>
        <row r="744">
          <cell r="A744" t="str">
            <v>13.01.150</v>
          </cell>
          <cell r="B744" t="str">
            <v>Laje pré-fabricada mista vigota treliçada/lajota cerâmica - LT 16 (12+4) e capa com concreto de 25 MPa</v>
          </cell>
          <cell r="C744" t="str">
            <v>M2</v>
          </cell>
          <cell r="D744">
            <v>124.85</v>
          </cell>
          <cell r="E744">
            <v>40.31</v>
          </cell>
          <cell r="F744">
            <v>165.16</v>
          </cell>
          <cell r="G744">
            <v>15</v>
          </cell>
        </row>
        <row r="745">
          <cell r="A745" t="str">
            <v>13.01.170</v>
          </cell>
          <cell r="B745" t="str">
            <v>Laje pré-fabricada mista vigota treliçada/lajota cerâmica - LT 20 (16+4) e capa com concreto de 25 MPa</v>
          </cell>
          <cell r="C745" t="str">
            <v>M2</v>
          </cell>
          <cell r="D745">
            <v>154.11000000000001</v>
          </cell>
          <cell r="E745">
            <v>43.96</v>
          </cell>
          <cell r="F745">
            <v>198.07</v>
          </cell>
          <cell r="G745">
            <v>15</v>
          </cell>
        </row>
        <row r="746">
          <cell r="A746" t="str">
            <v>13.01.190</v>
          </cell>
          <cell r="B746" t="str">
            <v>Laje pré-fabricada mista vigota treliçada/lajota cerâmica - LT 24 (20+4) e capa com concreto de 25 MPa</v>
          </cell>
          <cell r="C746" t="str">
            <v>M2</v>
          </cell>
          <cell r="D746">
            <v>162.44</v>
          </cell>
          <cell r="E746">
            <v>47.61</v>
          </cell>
          <cell r="F746">
            <v>210.05</v>
          </cell>
          <cell r="G746">
            <v>15</v>
          </cell>
        </row>
        <row r="747">
          <cell r="A747" t="str">
            <v>13.01.210</v>
          </cell>
          <cell r="B747" t="str">
            <v>Laje pré-fabricada mista vigota treliçada/lajota cerâmica - LT 30 (24+6) e capa com concreto de 25 MPa</v>
          </cell>
          <cell r="C747" t="str">
            <v>M2</v>
          </cell>
          <cell r="D747">
            <v>197.4</v>
          </cell>
          <cell r="E747">
            <v>52.26</v>
          </cell>
          <cell r="F747">
            <v>249.66</v>
          </cell>
          <cell r="G747">
            <v>15</v>
          </cell>
        </row>
        <row r="748">
          <cell r="A748" t="str">
            <v>13.01.310</v>
          </cell>
          <cell r="B748" t="str">
            <v>Laje pré-fabricada unidirecional em viga treliçada/lajota em EPS LT 12 (8 + 4), com capa de concreto de 25 MPa</v>
          </cell>
          <cell r="C748" t="str">
            <v>M2</v>
          </cell>
          <cell r="D748">
            <v>140.88</v>
          </cell>
          <cell r="E748">
            <v>40.31</v>
          </cell>
          <cell r="F748">
            <v>181.19</v>
          </cell>
          <cell r="G748">
            <v>15</v>
          </cell>
        </row>
        <row r="749">
          <cell r="A749" t="str">
            <v>13.01.320</v>
          </cell>
          <cell r="B749" t="str">
            <v>Laje pré-fabricada unidirecional em viga treliçada/lajota em EPS LT 16 (12 + 4), com capa de concreto de 25 MPa</v>
          </cell>
          <cell r="C749" t="str">
            <v>M2</v>
          </cell>
          <cell r="D749">
            <v>163.91</v>
          </cell>
          <cell r="E749">
            <v>40.31</v>
          </cell>
          <cell r="F749">
            <v>204.22</v>
          </cell>
          <cell r="G749">
            <v>15</v>
          </cell>
        </row>
        <row r="750">
          <cell r="A750" t="str">
            <v>13.01.330</v>
          </cell>
          <cell r="B750" t="str">
            <v>Laje pré-fabricada unidirecional em viga treliçada/lajota em EPS LT 20 (16 + 4), com capa de concreto de 25 MPa</v>
          </cell>
          <cell r="C750" t="str">
            <v>M2</v>
          </cell>
          <cell r="D750">
            <v>201.9</v>
          </cell>
          <cell r="E750">
            <v>43.96</v>
          </cell>
          <cell r="F750">
            <v>245.86</v>
          </cell>
          <cell r="G750">
            <v>15</v>
          </cell>
        </row>
        <row r="751">
          <cell r="A751" t="str">
            <v>13.01.340</v>
          </cell>
          <cell r="B751" t="str">
            <v>Laje pré-fabricada unidirecional em viga treliçada/lajota em EPS LT 25 (20 + 5), com capa de concreto de 25 MPa</v>
          </cell>
          <cell r="C751" t="str">
            <v>M2</v>
          </cell>
          <cell r="D751">
            <v>223.72</v>
          </cell>
          <cell r="E751">
            <v>47.61</v>
          </cell>
          <cell r="F751">
            <v>271.33</v>
          </cell>
          <cell r="G751">
            <v>15</v>
          </cell>
        </row>
        <row r="752">
          <cell r="A752" t="str">
            <v>13.01.350</v>
          </cell>
          <cell r="B752" t="str">
            <v>Laje pré-fabricada unidirecional em viga treliçada/lajota em EPS LT 30 (25 + 5), com capa de concreto de 25 MPa</v>
          </cell>
          <cell r="C752" t="str">
            <v>M2</v>
          </cell>
          <cell r="D752">
            <v>236.85</v>
          </cell>
          <cell r="E752">
            <v>52.26</v>
          </cell>
          <cell r="F752">
            <v>289.11</v>
          </cell>
          <cell r="G752">
            <v>15</v>
          </cell>
        </row>
        <row r="753">
          <cell r="A753" t="str">
            <v>13.02</v>
          </cell>
          <cell r="B753" t="str">
            <v>Laje pre-fabricada mista em vigotas protendidas e lajotas</v>
          </cell>
        </row>
        <row r="754">
          <cell r="A754" t="str">
            <v>13.02.150</v>
          </cell>
          <cell r="B754" t="str">
            <v>Laje pré-fabricada mista vigota protendida/lajota cerâmica - LP 12 (8+4) e capa com concreto de 25 MPa</v>
          </cell>
          <cell r="C754" t="str">
            <v>M2</v>
          </cell>
          <cell r="D754">
            <v>161.61000000000001</v>
          </cell>
          <cell r="E754">
            <v>40.31</v>
          </cell>
          <cell r="F754">
            <v>201.92</v>
          </cell>
          <cell r="G754">
            <v>15</v>
          </cell>
        </row>
        <row r="755">
          <cell r="A755" t="str">
            <v>13.02.170</v>
          </cell>
          <cell r="B755" t="str">
            <v>Laje pré-fabricada mista vigota protendida/lajota cerâmica - LP 16 (12+4) e capa com concreto de 25 MPa</v>
          </cell>
          <cell r="C755" t="str">
            <v>M2</v>
          </cell>
          <cell r="D755">
            <v>181.22</v>
          </cell>
          <cell r="E755">
            <v>43.96</v>
          </cell>
          <cell r="F755">
            <v>225.18</v>
          </cell>
          <cell r="G755">
            <v>15</v>
          </cell>
        </row>
        <row r="756">
          <cell r="A756" t="str">
            <v>13.02.190</v>
          </cell>
          <cell r="B756" t="str">
            <v>Laje pré-fabricada mista vigota protendida/lajota cerâmica - LP 20 (16+4) e capa com concreto de 25 MPa</v>
          </cell>
          <cell r="C756" t="str">
            <v>M2</v>
          </cell>
          <cell r="D756">
            <v>195.73</v>
          </cell>
          <cell r="E756">
            <v>47.61</v>
          </cell>
          <cell r="F756">
            <v>243.34</v>
          </cell>
          <cell r="G756">
            <v>15</v>
          </cell>
        </row>
        <row r="757">
          <cell r="A757" t="str">
            <v>13.02.210</v>
          </cell>
          <cell r="B757" t="str">
            <v>Laje pré-fabricada mista vigota protendida/lajota cerâmica - LP 25 (20+5) e capa com concreto de 25 MPa</v>
          </cell>
          <cell r="C757" t="str">
            <v>M2</v>
          </cell>
          <cell r="D757">
            <v>206.46</v>
          </cell>
          <cell r="E757">
            <v>52.26</v>
          </cell>
          <cell r="F757">
            <v>258.72000000000003</v>
          </cell>
          <cell r="G757">
            <v>15</v>
          </cell>
        </row>
        <row r="758">
          <cell r="A758" t="str">
            <v>13.05</v>
          </cell>
          <cell r="B758" t="str">
            <v>Pre-laje</v>
          </cell>
        </row>
        <row r="759">
          <cell r="A759" t="str">
            <v>13.05.084</v>
          </cell>
          <cell r="B759" t="str">
            <v>Pré-laje em painel pré-fabricado treliçado, com EPS, H= 12 cm</v>
          </cell>
          <cell r="C759" t="str">
            <v>M2</v>
          </cell>
          <cell r="D759">
            <v>147.46</v>
          </cell>
          <cell r="E759">
            <v>12.29</v>
          </cell>
          <cell r="F759">
            <v>159.75</v>
          </cell>
          <cell r="G759">
            <v>15</v>
          </cell>
        </row>
        <row r="760">
          <cell r="A760" t="str">
            <v>13.05.090</v>
          </cell>
          <cell r="B760" t="str">
            <v>Pré-laje em painel pré-fabricado treliçado, com EPS, H= 16 cm</v>
          </cell>
          <cell r="C760" t="str">
            <v>M2</v>
          </cell>
          <cell r="D760">
            <v>164.41</v>
          </cell>
          <cell r="E760">
            <v>12.92</v>
          </cell>
          <cell r="F760">
            <v>177.33</v>
          </cell>
          <cell r="G760">
            <v>15</v>
          </cell>
        </row>
        <row r="761">
          <cell r="A761" t="str">
            <v>13.05.094</v>
          </cell>
          <cell r="B761" t="str">
            <v>Pré-laje em painel pré-fabricado treliçado, com EPS, H= 20 cm</v>
          </cell>
          <cell r="C761" t="str">
            <v>M2</v>
          </cell>
          <cell r="D761">
            <v>178.38</v>
          </cell>
          <cell r="E761">
            <v>13.56</v>
          </cell>
          <cell r="F761">
            <v>191.94</v>
          </cell>
          <cell r="G761">
            <v>15</v>
          </cell>
        </row>
        <row r="762">
          <cell r="A762" t="str">
            <v>13.05.096</v>
          </cell>
          <cell r="B762" t="str">
            <v>Pré-laje em painel pré-fabricado treliçado, com EPS, H= 25 cm</v>
          </cell>
          <cell r="C762" t="str">
            <v>M2</v>
          </cell>
          <cell r="D762">
            <v>248.79</v>
          </cell>
          <cell r="E762">
            <v>13.81</v>
          </cell>
          <cell r="F762">
            <v>262.60000000000002</v>
          </cell>
          <cell r="G762">
            <v>15</v>
          </cell>
        </row>
        <row r="763">
          <cell r="A763" t="str">
            <v>13.05.110</v>
          </cell>
          <cell r="B763" t="str">
            <v>Pré-laje em painel pré-fabricado treliçado, H= 12 cm</v>
          </cell>
          <cell r="C763" t="str">
            <v>M2</v>
          </cell>
          <cell r="D763">
            <v>149.65</v>
          </cell>
          <cell r="E763">
            <v>12.29</v>
          </cell>
          <cell r="F763">
            <v>161.94</v>
          </cell>
          <cell r="G763">
            <v>15</v>
          </cell>
        </row>
        <row r="764">
          <cell r="A764" t="str">
            <v>13.05.150</v>
          </cell>
          <cell r="B764" t="str">
            <v>Pré-laje em painel pré-fabricado treliçado, H= 16 cm</v>
          </cell>
          <cell r="C764" t="str">
            <v>M2</v>
          </cell>
          <cell r="D764">
            <v>155.78</v>
          </cell>
          <cell r="E764">
            <v>12.92</v>
          </cell>
          <cell r="F764">
            <v>168.7</v>
          </cell>
          <cell r="G764">
            <v>15</v>
          </cell>
        </row>
        <row r="765">
          <cell r="A765" t="str">
            <v>14</v>
          </cell>
          <cell r="B765" t="str">
            <v>ALVENARIA E ELEMENTO DIVISOR</v>
          </cell>
        </row>
        <row r="766">
          <cell r="A766" t="str">
            <v>14.01</v>
          </cell>
          <cell r="B766" t="str">
            <v>Alvenaria de fundação (embasamento)</v>
          </cell>
        </row>
        <row r="767">
          <cell r="A767" t="str">
            <v>14.01.020</v>
          </cell>
          <cell r="B767" t="str">
            <v>Alvenaria de embasamento em tijolo maciço comum</v>
          </cell>
          <cell r="C767" t="str">
            <v>M3</v>
          </cell>
          <cell r="D767">
            <v>688.7</v>
          </cell>
          <cell r="E767">
            <v>417.17</v>
          </cell>
          <cell r="F767">
            <v>1105.8699999999999</v>
          </cell>
          <cell r="G767">
            <v>15</v>
          </cell>
        </row>
        <row r="768">
          <cell r="A768" t="str">
            <v>14.01.050</v>
          </cell>
          <cell r="B768" t="str">
            <v>Alvenaria de embasamento em bloco de concreto de 14 x 19 x 39 cm - classe A</v>
          </cell>
          <cell r="C768" t="str">
            <v>M2</v>
          </cell>
          <cell r="D768">
            <v>77.38</v>
          </cell>
          <cell r="E768">
            <v>40.03</v>
          </cell>
          <cell r="F768">
            <v>117.41</v>
          </cell>
          <cell r="G768">
            <v>15</v>
          </cell>
        </row>
        <row r="769">
          <cell r="A769" t="str">
            <v>14.01.060</v>
          </cell>
          <cell r="B769" t="str">
            <v>Alvenaria de embasamento em bloco de concreto de 19 x 19 x 39 cm - classe A</v>
          </cell>
          <cell r="C769" t="str">
            <v>M2</v>
          </cell>
          <cell r="D769">
            <v>104.4</v>
          </cell>
          <cell r="E769">
            <v>40.94</v>
          </cell>
          <cell r="F769">
            <v>145.34</v>
          </cell>
          <cell r="G769">
            <v>15</v>
          </cell>
        </row>
        <row r="770">
          <cell r="A770" t="str">
            <v>14.02</v>
          </cell>
          <cell r="B770" t="str">
            <v>Alvenaria com tijolo maciço comum ou especial</v>
          </cell>
        </row>
        <row r="771">
          <cell r="A771" t="str">
            <v>14.02.020</v>
          </cell>
          <cell r="B771" t="str">
            <v>Alvenaria de elevação de 1/4 tijolo maciço comum</v>
          </cell>
          <cell r="C771" t="str">
            <v>M2</v>
          </cell>
          <cell r="D771">
            <v>42.71</v>
          </cell>
          <cell r="E771">
            <v>51.51</v>
          </cell>
          <cell r="F771">
            <v>94.22</v>
          </cell>
          <cell r="G771">
            <v>15</v>
          </cell>
        </row>
        <row r="772">
          <cell r="A772" t="str">
            <v>14.02.030</v>
          </cell>
          <cell r="B772" t="str">
            <v>Alvenaria de elevação de 1/2 tijolo maciço comum</v>
          </cell>
          <cell r="C772" t="str">
            <v>M2</v>
          </cell>
          <cell r="D772">
            <v>58.49</v>
          </cell>
          <cell r="E772">
            <v>81.53</v>
          </cell>
          <cell r="F772">
            <v>140.02000000000001</v>
          </cell>
          <cell r="G772">
            <v>15</v>
          </cell>
        </row>
        <row r="773">
          <cell r="A773" t="str">
            <v>14.02.040</v>
          </cell>
          <cell r="B773" t="str">
            <v>Alvenaria de elevação de 1 tijolo maciço comum</v>
          </cell>
          <cell r="C773" t="str">
            <v>M2</v>
          </cell>
          <cell r="D773">
            <v>129.58000000000001</v>
          </cell>
          <cell r="E773">
            <v>132.29</v>
          </cell>
          <cell r="F773">
            <v>261.87</v>
          </cell>
          <cell r="G773">
            <v>15</v>
          </cell>
        </row>
        <row r="774">
          <cell r="A774" t="str">
            <v>14.02.050</v>
          </cell>
          <cell r="B774" t="str">
            <v>Alvenaria de elevação de 1 1/2 tijolo maciço comum</v>
          </cell>
          <cell r="C774" t="str">
            <v>M2</v>
          </cell>
          <cell r="D774">
            <v>187.16</v>
          </cell>
          <cell r="E774">
            <v>163.15</v>
          </cell>
          <cell r="F774">
            <v>350.31</v>
          </cell>
          <cell r="G774">
            <v>15</v>
          </cell>
        </row>
        <row r="775">
          <cell r="A775" t="str">
            <v>14.02.070</v>
          </cell>
          <cell r="B775" t="str">
            <v>Alvenaria de elevação de 1/2 tijolo maciço aparente</v>
          </cell>
          <cell r="C775" t="str">
            <v>M2</v>
          </cell>
          <cell r="D775">
            <v>118.79</v>
          </cell>
          <cell r="E775">
            <v>81.53</v>
          </cell>
          <cell r="F775">
            <v>200.32</v>
          </cell>
          <cell r="G775">
            <v>15</v>
          </cell>
        </row>
        <row r="776">
          <cell r="A776" t="str">
            <v>14.02.080</v>
          </cell>
          <cell r="B776" t="str">
            <v>Alvenaria de elevação de 1 tijolo maciço aparente</v>
          </cell>
          <cell r="C776" t="str">
            <v>M2</v>
          </cell>
          <cell r="D776">
            <v>268.18</v>
          </cell>
          <cell r="E776">
            <v>132.29</v>
          </cell>
          <cell r="F776">
            <v>400.47</v>
          </cell>
          <cell r="G776">
            <v>15</v>
          </cell>
        </row>
        <row r="777">
          <cell r="A777" t="str">
            <v>14.03</v>
          </cell>
          <cell r="B777" t="str">
            <v>Alvenaria com tijolo laminado aparente</v>
          </cell>
        </row>
        <row r="778">
          <cell r="A778" t="str">
            <v>14.03.020</v>
          </cell>
          <cell r="B778" t="str">
            <v>Alvenaria de elevação de 1/4 tijolo laminado</v>
          </cell>
          <cell r="C778" t="str">
            <v>M2</v>
          </cell>
          <cell r="D778">
            <v>155.5</v>
          </cell>
          <cell r="E778">
            <v>72.66</v>
          </cell>
          <cell r="F778">
            <v>228.16</v>
          </cell>
          <cell r="G778">
            <v>15</v>
          </cell>
        </row>
        <row r="779">
          <cell r="A779" t="str">
            <v>14.03.040</v>
          </cell>
          <cell r="B779" t="str">
            <v>Alvenaria de elevação de 1/2 tijolo laminado</v>
          </cell>
          <cell r="C779" t="str">
            <v>M2</v>
          </cell>
          <cell r="D779">
            <v>293.39999999999998</v>
          </cell>
          <cell r="E779">
            <v>137.04</v>
          </cell>
          <cell r="F779">
            <v>430.44</v>
          </cell>
          <cell r="G779">
            <v>15</v>
          </cell>
        </row>
        <row r="780">
          <cell r="A780" t="str">
            <v>14.03.060</v>
          </cell>
          <cell r="B780" t="str">
            <v>Alvenaria de elevação de 1 tijolo laminado</v>
          </cell>
          <cell r="C780" t="str">
            <v>M2</v>
          </cell>
          <cell r="D780">
            <v>606.42999999999995</v>
          </cell>
          <cell r="E780">
            <v>191.67</v>
          </cell>
          <cell r="F780">
            <v>798.1</v>
          </cell>
          <cell r="G780">
            <v>15</v>
          </cell>
        </row>
        <row r="781">
          <cell r="A781" t="str">
            <v>14.04</v>
          </cell>
          <cell r="B781" t="str">
            <v>Alvenaria com bloco cerâmico de vedação</v>
          </cell>
        </row>
        <row r="782">
          <cell r="A782" t="str">
            <v>14.04.200</v>
          </cell>
          <cell r="B782" t="str">
            <v>Alvenaria de bloco cerâmico de vedação de 9 cm</v>
          </cell>
          <cell r="C782" t="str">
            <v>M2</v>
          </cell>
          <cell r="D782">
            <v>39.68</v>
          </cell>
          <cell r="E782">
            <v>36.880000000000003</v>
          </cell>
          <cell r="F782">
            <v>76.56</v>
          </cell>
          <cell r="G782">
            <v>15</v>
          </cell>
        </row>
        <row r="783">
          <cell r="A783" t="str">
            <v>14.04.210</v>
          </cell>
          <cell r="B783" t="str">
            <v>Alvenaria de bloco cerâmico de vedação de 14 cm</v>
          </cell>
          <cell r="C783" t="str">
            <v>M2</v>
          </cell>
          <cell r="D783">
            <v>46.31</v>
          </cell>
          <cell r="E783">
            <v>40.03</v>
          </cell>
          <cell r="F783">
            <v>86.34</v>
          </cell>
          <cell r="G783">
            <v>15</v>
          </cell>
        </row>
        <row r="784">
          <cell r="A784" t="str">
            <v>14.04.220</v>
          </cell>
          <cell r="B784" t="str">
            <v>Alvenaria de bloco cerâmico de vedação de 19 cm</v>
          </cell>
          <cell r="C784" t="str">
            <v>M2</v>
          </cell>
          <cell r="D784">
            <v>59.29</v>
          </cell>
          <cell r="E784">
            <v>42.96</v>
          </cell>
          <cell r="F784">
            <v>102.25</v>
          </cell>
          <cell r="G784">
            <v>15</v>
          </cell>
        </row>
        <row r="785">
          <cell r="A785" t="str">
            <v>14.05</v>
          </cell>
          <cell r="B785" t="str">
            <v>Alvenaria com bloco cerâmico estrutural</v>
          </cell>
        </row>
        <row r="786">
          <cell r="A786" t="str">
            <v>14.05.050</v>
          </cell>
          <cell r="B786" t="str">
            <v>Alvenaria de bloco cerâmico estrutural de 14 cm</v>
          </cell>
          <cell r="C786" t="str">
            <v>M2</v>
          </cell>
          <cell r="D786">
            <v>47.52</v>
          </cell>
          <cell r="E786">
            <v>40.03</v>
          </cell>
          <cell r="F786">
            <v>87.55</v>
          </cell>
          <cell r="G786">
            <v>15</v>
          </cell>
        </row>
        <row r="787">
          <cell r="A787" t="str">
            <v>14.05.060</v>
          </cell>
          <cell r="B787" t="str">
            <v>Alvenaria de bloco cerâmico estrutural de 19 cm</v>
          </cell>
          <cell r="C787" t="str">
            <v>M2</v>
          </cell>
          <cell r="D787">
            <v>63.54</v>
          </cell>
          <cell r="E787">
            <v>42.96</v>
          </cell>
          <cell r="F787">
            <v>106.5</v>
          </cell>
          <cell r="G787">
            <v>15</v>
          </cell>
        </row>
        <row r="788">
          <cell r="A788" t="str">
            <v>14.10</v>
          </cell>
          <cell r="B788" t="str">
            <v>Alvenaria com bloco de concreto de vedação</v>
          </cell>
        </row>
        <row r="789">
          <cell r="A789" t="str">
            <v>14.10.101</v>
          </cell>
          <cell r="B789" t="str">
            <v>Alvenaria de bloco de concreto de vedação de 9 cm - classe C</v>
          </cell>
          <cell r="C789" t="str">
            <v>M2</v>
          </cell>
          <cell r="D789">
            <v>48.24</v>
          </cell>
          <cell r="E789">
            <v>36.880000000000003</v>
          </cell>
          <cell r="F789">
            <v>85.12</v>
          </cell>
          <cell r="G789">
            <v>15</v>
          </cell>
        </row>
        <row r="790">
          <cell r="A790" t="str">
            <v>14.10.111</v>
          </cell>
          <cell r="B790" t="str">
            <v>Alvenaria de bloco de concreto de vedação de 14 cm - classe C</v>
          </cell>
          <cell r="C790" t="str">
            <v>M2</v>
          </cell>
          <cell r="D790">
            <v>60.47</v>
          </cell>
          <cell r="E790">
            <v>40.03</v>
          </cell>
          <cell r="F790">
            <v>100.5</v>
          </cell>
          <cell r="G790">
            <v>15</v>
          </cell>
        </row>
        <row r="791">
          <cell r="A791" t="str">
            <v>14.10.121</v>
          </cell>
          <cell r="B791" t="str">
            <v>Alvenaria de bloco de concreto de vedação de 19 cm - classe C</v>
          </cell>
          <cell r="C791" t="str">
            <v>M2</v>
          </cell>
          <cell r="D791">
            <v>79.17</v>
          </cell>
          <cell r="E791">
            <v>40.94</v>
          </cell>
          <cell r="F791">
            <v>120.11</v>
          </cell>
          <cell r="G791">
            <v>15</v>
          </cell>
        </row>
        <row r="792">
          <cell r="A792" t="str">
            <v>14.11</v>
          </cell>
          <cell r="B792" t="str">
            <v>Alvenaria com bloco de concreto estrutural</v>
          </cell>
        </row>
        <row r="793">
          <cell r="A793" t="str">
            <v>14.11.221</v>
          </cell>
          <cell r="B793" t="str">
            <v>Alvenaria de bloco de concreto estrutural 14 cm - classe B</v>
          </cell>
          <cell r="C793" t="str">
            <v>M2</v>
          </cell>
          <cell r="D793">
            <v>74.44</v>
          </cell>
          <cell r="E793">
            <v>45.06</v>
          </cell>
          <cell r="F793">
            <v>119.5</v>
          </cell>
          <cell r="G793">
            <v>15</v>
          </cell>
        </row>
        <row r="794">
          <cell r="A794" t="str">
            <v>14.11.231</v>
          </cell>
          <cell r="B794" t="str">
            <v>Alvenaria de bloco de concreto estrutural 19 cm - classe B</v>
          </cell>
          <cell r="C794" t="str">
            <v>M2</v>
          </cell>
          <cell r="D794">
            <v>86.81</v>
          </cell>
          <cell r="E794">
            <v>46.2</v>
          </cell>
          <cell r="F794">
            <v>133.01</v>
          </cell>
          <cell r="G794">
            <v>15</v>
          </cell>
        </row>
        <row r="795">
          <cell r="A795" t="str">
            <v>14.11.261</v>
          </cell>
          <cell r="B795" t="str">
            <v>Alvenaria de bloco de concreto estrutural 14 cm - classe A</v>
          </cell>
          <cell r="C795" t="str">
            <v>M2</v>
          </cell>
          <cell r="D795">
            <v>78.34</v>
          </cell>
          <cell r="E795">
            <v>59.67</v>
          </cell>
          <cell r="F795">
            <v>138.01</v>
          </cell>
          <cell r="G795">
            <v>15</v>
          </cell>
        </row>
        <row r="796">
          <cell r="A796" t="str">
            <v>14.11.271</v>
          </cell>
          <cell r="B796" t="str">
            <v>Alvenaria de bloco de concreto estrutural 19 cm - classe A</v>
          </cell>
          <cell r="C796" t="str">
            <v>M2</v>
          </cell>
          <cell r="D796">
            <v>105.79</v>
          </cell>
          <cell r="E796">
            <v>63.6</v>
          </cell>
          <cell r="F796">
            <v>169.39</v>
          </cell>
          <cell r="G796">
            <v>15</v>
          </cell>
        </row>
        <row r="797">
          <cell r="A797" t="str">
            <v>14.15</v>
          </cell>
          <cell r="B797" t="str">
            <v>Alvenaria de concreto celular ou silico calcário</v>
          </cell>
        </row>
        <row r="798">
          <cell r="A798" t="str">
            <v>14.15.060</v>
          </cell>
          <cell r="B798" t="str">
            <v>Alvenaria em bloco de concreto celular autoclavado de 10 cm, uso revestido - classe C25</v>
          </cell>
          <cell r="C798" t="str">
            <v>M2</v>
          </cell>
          <cell r="D798">
            <v>97.65</v>
          </cell>
          <cell r="E798">
            <v>17.47</v>
          </cell>
          <cell r="F798">
            <v>115.12</v>
          </cell>
          <cell r="G798">
            <v>15</v>
          </cell>
        </row>
        <row r="799">
          <cell r="A799" t="str">
            <v>14.15.100</v>
          </cell>
          <cell r="B799" t="str">
            <v>Alvenaria em bloco de concreto celular autoclavado de 12,5 cm, uso revestido - classe C25</v>
          </cell>
          <cell r="C799" t="str">
            <v>M2</v>
          </cell>
          <cell r="D799">
            <v>119.96</v>
          </cell>
          <cell r="E799">
            <v>17.920000000000002</v>
          </cell>
          <cell r="F799">
            <v>137.88</v>
          </cell>
          <cell r="G799">
            <v>15</v>
          </cell>
        </row>
        <row r="800">
          <cell r="A800" t="str">
            <v>14.15.120</v>
          </cell>
          <cell r="B800" t="str">
            <v>Alvenaria em bloco de concreto celular autoclavado de 15 cm, uso revestido - classe C25</v>
          </cell>
          <cell r="C800" t="str">
            <v>M2</v>
          </cell>
          <cell r="D800">
            <v>147.22</v>
          </cell>
          <cell r="E800">
            <v>18.149999999999999</v>
          </cell>
          <cell r="F800">
            <v>165.37</v>
          </cell>
          <cell r="G800">
            <v>15</v>
          </cell>
        </row>
        <row r="801">
          <cell r="A801" t="str">
            <v>14.15.140</v>
          </cell>
          <cell r="B801" t="str">
            <v>Alvenaria em bloco de concreto celular autoclavado de 20 cm, uso revestido - classe C25</v>
          </cell>
          <cell r="C801" t="str">
            <v>M2</v>
          </cell>
          <cell r="D801">
            <v>189.51</v>
          </cell>
          <cell r="E801">
            <v>18.829999999999998</v>
          </cell>
          <cell r="F801">
            <v>208.34</v>
          </cell>
          <cell r="G801">
            <v>15</v>
          </cell>
        </row>
        <row r="802">
          <cell r="A802" t="str">
            <v>14.20</v>
          </cell>
          <cell r="B802" t="str">
            <v>Pecas moldadas no local (vergas, pilaretes, etc.)</v>
          </cell>
        </row>
        <row r="803">
          <cell r="A803" t="str">
            <v>14.20.010</v>
          </cell>
          <cell r="B803" t="str">
            <v>Vergas, contravergas e pilaretes de concreto armado</v>
          </cell>
          <cell r="C803" t="str">
            <v>M3</v>
          </cell>
          <cell r="D803">
            <v>950.14</v>
          </cell>
          <cell r="E803">
            <v>952.14</v>
          </cell>
          <cell r="F803">
            <v>1902.28</v>
          </cell>
          <cell r="G803">
            <v>15</v>
          </cell>
        </row>
        <row r="804">
          <cell r="A804" t="str">
            <v>14.20.020</v>
          </cell>
          <cell r="B804" t="str">
            <v>Cimalha em concreto com pingadeira</v>
          </cell>
          <cell r="C804" t="str">
            <v>M</v>
          </cell>
          <cell r="D804">
            <v>4.3099999999999996</v>
          </cell>
          <cell r="E804">
            <v>8.61</v>
          </cell>
          <cell r="F804">
            <v>12.92</v>
          </cell>
          <cell r="G804">
            <v>15</v>
          </cell>
        </row>
        <row r="805">
          <cell r="A805" t="str">
            <v>14.28</v>
          </cell>
          <cell r="B805" t="str">
            <v>Elementos vazados (concreto, cerâmica e vidros)</v>
          </cell>
        </row>
        <row r="806">
          <cell r="A806" t="str">
            <v>14.28.012</v>
          </cell>
          <cell r="B806" t="str">
            <v>Elemento vazado em cerâmica, tipo quadriculado de 18 x 18 x 7 cm</v>
          </cell>
          <cell r="C806" t="str">
            <v>M2</v>
          </cell>
          <cell r="D806">
            <v>175.6</v>
          </cell>
          <cell r="E806">
            <v>90.58</v>
          </cell>
          <cell r="F806">
            <v>266.18</v>
          </cell>
          <cell r="G806">
            <v>15</v>
          </cell>
        </row>
        <row r="807">
          <cell r="A807" t="str">
            <v>14.28.030</v>
          </cell>
          <cell r="B807" t="str">
            <v>Elemento vazado em concreto, tipo quadriculado de 39 x 39 x 10 cm</v>
          </cell>
          <cell r="C807" t="str">
            <v>M2</v>
          </cell>
          <cell r="D807">
            <v>156.22</v>
          </cell>
          <cell r="E807">
            <v>75.17</v>
          </cell>
          <cell r="F807">
            <v>231.39</v>
          </cell>
          <cell r="G807">
            <v>15</v>
          </cell>
        </row>
        <row r="808">
          <cell r="A808" t="str">
            <v>14.28.096</v>
          </cell>
          <cell r="B808" t="str">
            <v>Elemento vazado em concreto, tipo veneziana de 39 x 39 x 10 cm</v>
          </cell>
          <cell r="C808" t="str">
            <v>M2</v>
          </cell>
          <cell r="D808">
            <v>155.44999999999999</v>
          </cell>
          <cell r="E808">
            <v>75.17</v>
          </cell>
          <cell r="F808">
            <v>230.62</v>
          </cell>
          <cell r="G808">
            <v>15</v>
          </cell>
        </row>
        <row r="809">
          <cell r="A809" t="str">
            <v>14.28.100</v>
          </cell>
          <cell r="B809" t="str">
            <v>Elemento vazado em vidro, tipo veneziana capelinha de 20 x 10 x 10 cm</v>
          </cell>
          <cell r="C809" t="str">
            <v>M2</v>
          </cell>
          <cell r="D809">
            <v>2089.9299999999998</v>
          </cell>
          <cell r="E809">
            <v>203.91</v>
          </cell>
          <cell r="F809">
            <v>2293.84</v>
          </cell>
          <cell r="G809">
            <v>15</v>
          </cell>
        </row>
        <row r="810">
          <cell r="A810" t="str">
            <v>14.28.140</v>
          </cell>
          <cell r="B810" t="str">
            <v>Elemento vazado em vidro, tipo veneziana de 20 x 20 x 6 cm</v>
          </cell>
          <cell r="C810" t="str">
            <v>M2</v>
          </cell>
          <cell r="D810">
            <v>1006.79</v>
          </cell>
          <cell r="E810">
            <v>135.38999999999999</v>
          </cell>
          <cell r="F810">
            <v>1142.18</v>
          </cell>
          <cell r="G810">
            <v>15</v>
          </cell>
        </row>
        <row r="811">
          <cell r="A811" t="str">
            <v>14.30</v>
          </cell>
          <cell r="B811" t="str">
            <v>Divisória e fechamento</v>
          </cell>
        </row>
        <row r="812">
          <cell r="A812" t="str">
            <v>14.30.010</v>
          </cell>
          <cell r="B812" t="str">
            <v>Divisória em placas de granito com espessura de 3 cm</v>
          </cell>
          <cell r="C812" t="str">
            <v>M2</v>
          </cell>
          <cell r="D812">
            <v>1196.1199999999999</v>
          </cell>
          <cell r="E812">
            <v>87.67</v>
          </cell>
          <cell r="F812">
            <v>1283.79</v>
          </cell>
          <cell r="G812">
            <v>15</v>
          </cell>
        </row>
        <row r="813">
          <cell r="A813" t="str">
            <v>14.30.020</v>
          </cell>
          <cell r="B813" t="str">
            <v>Divisória em placas de granilite com espessura de 3 cm</v>
          </cell>
          <cell r="C813" t="str">
            <v>M2</v>
          </cell>
          <cell r="D813">
            <v>273.12</v>
          </cell>
          <cell r="F813">
            <v>273.12</v>
          </cell>
          <cell r="G813">
            <v>15</v>
          </cell>
        </row>
        <row r="814">
          <cell r="A814" t="str">
            <v>14.30.070</v>
          </cell>
          <cell r="B814" t="str">
            <v>Divisória sanitária em painel laminado melamínico estrutural com perfis em alumínio, inclusive ferragem completa para vão de porta</v>
          </cell>
          <cell r="C814" t="str">
            <v>M2</v>
          </cell>
          <cell r="D814">
            <v>839.86</v>
          </cell>
          <cell r="F814">
            <v>839.86</v>
          </cell>
          <cell r="G814">
            <v>15</v>
          </cell>
        </row>
        <row r="815">
          <cell r="A815" t="str">
            <v>14.30.080</v>
          </cell>
          <cell r="B815" t="str">
            <v>Divisão para mictório em placas de mármore branco, com espessura de 3 cm</v>
          </cell>
          <cell r="C815" t="str">
            <v>M2</v>
          </cell>
          <cell r="D815">
            <v>1101.69</v>
          </cell>
          <cell r="E815">
            <v>87.67</v>
          </cell>
          <cell r="F815">
            <v>1189.3599999999999</v>
          </cell>
          <cell r="G815">
            <v>15</v>
          </cell>
        </row>
        <row r="816">
          <cell r="A816" t="str">
            <v>14.30.110</v>
          </cell>
          <cell r="B816" t="str">
            <v>Divisória cega tipo naval, acabamento em laminado fenólico melamínico, com espessura de 3,5 cm</v>
          </cell>
          <cell r="C816" t="str">
            <v>M2</v>
          </cell>
          <cell r="D816">
            <v>195.73</v>
          </cell>
          <cell r="F816">
            <v>195.73</v>
          </cell>
          <cell r="G816">
            <v>15</v>
          </cell>
        </row>
        <row r="817">
          <cell r="A817" t="str">
            <v>14.30.160</v>
          </cell>
          <cell r="B817" t="str">
            <v>Divisória em placas de gesso acartonado, resistência ao fogo 60 minutos, espessura 120/90mm - 1RF / 1RF LM</v>
          </cell>
          <cell r="C817" t="str">
            <v>M2</v>
          </cell>
          <cell r="D817">
            <v>222.73</v>
          </cell>
          <cell r="F817">
            <v>222.73</v>
          </cell>
          <cell r="G817">
            <v>15</v>
          </cell>
        </row>
        <row r="818">
          <cell r="A818" t="str">
            <v>14.30.190</v>
          </cell>
          <cell r="B818" t="str">
            <v>Divisória cega tipo naval com miolo mineral, acabamento em laminado melamínico, com espessura de 3,5 cm</v>
          </cell>
          <cell r="C818" t="str">
            <v>M2</v>
          </cell>
          <cell r="D818">
            <v>223.54</v>
          </cell>
          <cell r="F818">
            <v>223.54</v>
          </cell>
          <cell r="G818">
            <v>15</v>
          </cell>
        </row>
        <row r="819">
          <cell r="A819" t="str">
            <v>14.30.230</v>
          </cell>
          <cell r="B819" t="str">
            <v>Divisória painel/vidro/vidro tipo naval, acabamento em laminado fenólico melamínico, com espessura de 3,5 cm</v>
          </cell>
          <cell r="C819" t="str">
            <v>M2</v>
          </cell>
          <cell r="D819">
            <v>195.03</v>
          </cell>
          <cell r="F819">
            <v>195.03</v>
          </cell>
          <cell r="G819">
            <v>15</v>
          </cell>
        </row>
        <row r="820">
          <cell r="A820" t="str">
            <v>14.30.260</v>
          </cell>
          <cell r="B820" t="str">
            <v>Divisória em placas de gesso acartonado, resistência ao fogo 30 minutos, espessura 73/48mm - 1ST / 1ST</v>
          </cell>
          <cell r="C820" t="str">
            <v>M2</v>
          </cell>
          <cell r="D820">
            <v>162.41999999999999</v>
          </cell>
          <cell r="F820">
            <v>162.41999999999999</v>
          </cell>
          <cell r="G820">
            <v>15</v>
          </cell>
        </row>
        <row r="821">
          <cell r="A821" t="str">
            <v>14.30.270</v>
          </cell>
          <cell r="B821" t="str">
            <v>Divisória em placas de gesso acartonado, resistência ao fogo 30 minutos, espessura 73/48mm - 1ST / 1ST LM</v>
          </cell>
          <cell r="C821" t="str">
            <v>M2</v>
          </cell>
          <cell r="D821">
            <v>170.23</v>
          </cell>
          <cell r="F821">
            <v>170.23</v>
          </cell>
          <cell r="G821">
            <v>15</v>
          </cell>
        </row>
        <row r="822">
          <cell r="A822" t="str">
            <v>14.30.300</v>
          </cell>
          <cell r="B822" t="str">
            <v>Divisória em placas de gesso acartonado, resistência ao fogo 30 minutos, espessura 100/70mm - 1ST / 1ST LM</v>
          </cell>
          <cell r="C822" t="str">
            <v>M2</v>
          </cell>
          <cell r="D822">
            <v>219.19</v>
          </cell>
          <cell r="F822">
            <v>219.19</v>
          </cell>
          <cell r="G822">
            <v>15</v>
          </cell>
        </row>
        <row r="823">
          <cell r="A823" t="str">
            <v>14.30.310</v>
          </cell>
          <cell r="B823" t="str">
            <v>Divisória em placas de gesso acartonado, resistência ao fogo 30 minutos, espessura 100/70mm - 1ST / 1ST</v>
          </cell>
          <cell r="C823" t="str">
            <v>M2</v>
          </cell>
          <cell r="D823">
            <v>176.74</v>
          </cell>
          <cell r="F823">
            <v>176.74</v>
          </cell>
          <cell r="G823">
            <v>15</v>
          </cell>
        </row>
        <row r="824">
          <cell r="A824" t="str">
            <v>14.30.410</v>
          </cell>
          <cell r="B824" t="str">
            <v>Divisória em placas de gesso acartonado, resistência ao fogo 30 minutos, espessura 100/70mm - 1RU / 1RU</v>
          </cell>
          <cell r="C824" t="str">
            <v>M2</v>
          </cell>
          <cell r="D824">
            <v>258.08</v>
          </cell>
          <cell r="F824">
            <v>258.08</v>
          </cell>
          <cell r="G824">
            <v>15</v>
          </cell>
        </row>
        <row r="825">
          <cell r="A825" t="str">
            <v>14.30.440</v>
          </cell>
          <cell r="B825" t="str">
            <v>Divisória em placas duplas de gesso acartonado, resistência ao fogo 60 minutos, espessura 120/70mm - 2ST / 2ST LM</v>
          </cell>
          <cell r="C825" t="str">
            <v>M2</v>
          </cell>
          <cell r="D825">
            <v>262.73</v>
          </cell>
          <cell r="F825">
            <v>262.73</v>
          </cell>
          <cell r="G825">
            <v>15</v>
          </cell>
        </row>
        <row r="826">
          <cell r="A826" t="str">
            <v>14.30.841</v>
          </cell>
          <cell r="B826" t="str">
            <v>Divisória cega tipo piso/teto em laminado melamínico de baixa pressão, com coluna estrutural em alumínio extrudado</v>
          </cell>
          <cell r="C826" t="str">
            <v>M2</v>
          </cell>
          <cell r="D826">
            <v>1634.25</v>
          </cell>
          <cell r="F826">
            <v>1634.25</v>
          </cell>
          <cell r="G826">
            <v>15</v>
          </cell>
        </row>
        <row r="827">
          <cell r="A827" t="str">
            <v>14.30.842</v>
          </cell>
          <cell r="B827" t="str">
            <v>Divisória tipo piso/teto em vidro temperado simples, com coluna estrutural em alumínio extrudado</v>
          </cell>
          <cell r="C827" t="str">
            <v>M2</v>
          </cell>
          <cell r="D827">
            <v>918.72</v>
          </cell>
          <cell r="F827">
            <v>918.72</v>
          </cell>
          <cell r="G827">
            <v>15</v>
          </cell>
        </row>
        <row r="828">
          <cell r="A828" t="str">
            <v>14.30.843</v>
          </cell>
          <cell r="B828" t="str">
            <v>Divisória tipo piso/teto em vidro temperado duplo e micro persianas, com coluna estrutural em alumínio extrudado</v>
          </cell>
          <cell r="C828" t="str">
            <v>M2</v>
          </cell>
          <cell r="D828">
            <v>1466.28</v>
          </cell>
          <cell r="F828">
            <v>1466.28</v>
          </cell>
          <cell r="G828">
            <v>15</v>
          </cell>
        </row>
        <row r="829">
          <cell r="A829" t="str">
            <v>14.30.860</v>
          </cell>
          <cell r="B829" t="str">
            <v>Divisória em placas de granilite com espessura de 4 cm</v>
          </cell>
          <cell r="C829" t="str">
            <v>M2</v>
          </cell>
          <cell r="D829">
            <v>310.75</v>
          </cell>
          <cell r="E829">
            <v>81.349999999999994</v>
          </cell>
          <cell r="F829">
            <v>392.1</v>
          </cell>
          <cell r="G829">
            <v>15</v>
          </cell>
        </row>
        <row r="830">
          <cell r="A830" t="str">
            <v>14.30.870</v>
          </cell>
          <cell r="B830" t="str">
            <v>Divisória em placas duplas de gesso acartonado, resistência ao fogo 120 minutos, espessura 130/70mm - 2RF / 2RF</v>
          </cell>
          <cell r="C830" t="str">
            <v>M2</v>
          </cell>
          <cell r="D830">
            <v>283.97000000000003</v>
          </cell>
          <cell r="F830">
            <v>283.97000000000003</v>
          </cell>
          <cell r="G830">
            <v>15</v>
          </cell>
        </row>
        <row r="831">
          <cell r="A831" t="str">
            <v>14.30.880</v>
          </cell>
          <cell r="B831" t="str">
            <v>Divisória em placas duplas de gesso acartonado, resistência ao fogo 60 minutos, espessura 120/70mm - 2ST / 2RU</v>
          </cell>
          <cell r="C831" t="str">
            <v>M2</v>
          </cell>
          <cell r="D831">
            <v>286.08999999999997</v>
          </cell>
          <cell r="F831">
            <v>286.08999999999997</v>
          </cell>
          <cell r="G831">
            <v>15</v>
          </cell>
        </row>
        <row r="832">
          <cell r="A832" t="str">
            <v>14.30.890</v>
          </cell>
          <cell r="B832" t="str">
            <v>Divisória em placas duplas de gesso acartonado, resistência ao fogo 60 minutos, espessura 120/70mm - 2RU / 2RU</v>
          </cell>
          <cell r="C832" t="str">
            <v>M2</v>
          </cell>
          <cell r="D832">
            <v>299.14999999999998</v>
          </cell>
          <cell r="F832">
            <v>299.14999999999998</v>
          </cell>
          <cell r="G832">
            <v>15</v>
          </cell>
        </row>
        <row r="833">
          <cell r="A833" t="str">
            <v>14.30.900</v>
          </cell>
          <cell r="B833" t="str">
            <v>Divisória em placas duplas de gesso acartonado, resistência ao fogo 60 minutos, espessura 98/48mm - 2ST / 2ST LM</v>
          </cell>
          <cell r="C833" t="str">
            <v>M2</v>
          </cell>
          <cell r="D833">
            <v>260.77</v>
          </cell>
          <cell r="F833">
            <v>260.77</v>
          </cell>
          <cell r="G833">
            <v>15</v>
          </cell>
        </row>
        <row r="834">
          <cell r="A834" t="str">
            <v>14.30.910</v>
          </cell>
          <cell r="B834" t="str">
            <v>Divisória em placas duplas de gesso acartonado, resistência ao fogo 60 minutos, espessura 98/48mm - 2RU / 2RU LM</v>
          </cell>
          <cell r="C834" t="str">
            <v>M2</v>
          </cell>
          <cell r="D834">
            <v>292.64</v>
          </cell>
          <cell r="F834">
            <v>292.64</v>
          </cell>
          <cell r="G834">
            <v>15</v>
          </cell>
        </row>
        <row r="835">
          <cell r="A835" t="str">
            <v>14.30.920</v>
          </cell>
          <cell r="B835" t="str">
            <v>Divisória em placas duplas de gesso acartonado, resistência ao fogo 60 minutos, espessura 98/48mm - 2ST / 2RU LM</v>
          </cell>
          <cell r="C835" t="str">
            <v>M2</v>
          </cell>
          <cell r="D835">
            <v>255.19</v>
          </cell>
          <cell r="F835">
            <v>255.19</v>
          </cell>
          <cell r="G835">
            <v>15</v>
          </cell>
        </row>
        <row r="836">
          <cell r="A836" t="str">
            <v>14.31</v>
          </cell>
          <cell r="B836" t="str">
            <v>Divisória e fechamento.</v>
          </cell>
        </row>
        <row r="837">
          <cell r="A837" t="str">
            <v>14.31.030</v>
          </cell>
          <cell r="B837" t="str">
            <v>Fechamento em placa cimentícia com espessura de 12 mm</v>
          </cell>
          <cell r="C837" t="str">
            <v>M2</v>
          </cell>
          <cell r="D837">
            <v>98.44</v>
          </cell>
          <cell r="E837">
            <v>145.18</v>
          </cell>
          <cell r="F837">
            <v>243.62</v>
          </cell>
          <cell r="G837">
            <v>15</v>
          </cell>
        </row>
        <row r="838">
          <cell r="A838" t="str">
            <v>14.40</v>
          </cell>
          <cell r="B838" t="str">
            <v>Reparos, conservações e complementos - GRUPO 14</v>
          </cell>
        </row>
        <row r="839">
          <cell r="A839" t="str">
            <v>14.40.040</v>
          </cell>
          <cell r="B839" t="str">
            <v>Recolocação de divisórias em chapas com montantes metálicos</v>
          </cell>
          <cell r="C839" t="str">
            <v>M2</v>
          </cell>
          <cell r="E839">
            <v>50.35</v>
          </cell>
          <cell r="F839">
            <v>50.35</v>
          </cell>
          <cell r="G839">
            <v>15</v>
          </cell>
        </row>
        <row r="840">
          <cell r="A840" t="str">
            <v>14.40.060</v>
          </cell>
          <cell r="B840" t="str">
            <v>Tela galvanizada para fixação de alvenaria com dimensão de 6x50cm</v>
          </cell>
          <cell r="C840" t="str">
            <v>UN</v>
          </cell>
          <cell r="D840">
            <v>1.96</v>
          </cell>
          <cell r="E840">
            <v>6.91</v>
          </cell>
          <cell r="F840">
            <v>8.8699999999999992</v>
          </cell>
          <cell r="G840">
            <v>15</v>
          </cell>
        </row>
        <row r="841">
          <cell r="A841" t="str">
            <v>14.40.070</v>
          </cell>
          <cell r="B841" t="str">
            <v>Tela galvanizada para fixação de alvenaria com dimensão de 7,5x50cm</v>
          </cell>
          <cell r="C841" t="str">
            <v>UN</v>
          </cell>
          <cell r="D841">
            <v>2.13</v>
          </cell>
          <cell r="E841">
            <v>6.91</v>
          </cell>
          <cell r="F841">
            <v>9.0399999999999991</v>
          </cell>
          <cell r="G841">
            <v>15</v>
          </cell>
        </row>
        <row r="842">
          <cell r="A842" t="str">
            <v>14.40.080</v>
          </cell>
          <cell r="B842" t="str">
            <v>Tela galvanizada para fixação de alvenaria com dimensão de 10,5x50cm</v>
          </cell>
          <cell r="C842" t="str">
            <v>UN</v>
          </cell>
          <cell r="D842">
            <v>2.59</v>
          </cell>
          <cell r="E842">
            <v>6.91</v>
          </cell>
          <cell r="F842">
            <v>9.5</v>
          </cell>
          <cell r="G842">
            <v>15</v>
          </cell>
        </row>
        <row r="843">
          <cell r="A843" t="str">
            <v>14.40.090</v>
          </cell>
          <cell r="B843" t="str">
            <v>Tela galvanizada para fixação de alvenaria com dimensão de 12x50cm</v>
          </cell>
          <cell r="C843" t="str">
            <v>UN</v>
          </cell>
          <cell r="D843">
            <v>2.75</v>
          </cell>
          <cell r="E843">
            <v>6.91</v>
          </cell>
          <cell r="F843">
            <v>9.66</v>
          </cell>
          <cell r="G843">
            <v>15</v>
          </cell>
        </row>
        <row r="844">
          <cell r="A844" t="str">
            <v>14.40.100</v>
          </cell>
          <cell r="B844" t="str">
            <v>Tela galvanizada para fixação de alvenaria com dimensão de 17x50cm</v>
          </cell>
          <cell r="C844" t="str">
            <v>UN</v>
          </cell>
          <cell r="D844">
            <v>3.77</v>
          </cell>
          <cell r="E844">
            <v>6.91</v>
          </cell>
          <cell r="F844">
            <v>10.68</v>
          </cell>
          <cell r="G844">
            <v>15</v>
          </cell>
        </row>
        <row r="845">
          <cell r="A845" t="str">
            <v>15</v>
          </cell>
          <cell r="B845" t="str">
            <v>ESTRUTURA EM MADEIRA, FERRO, ALUMINIO E CONCRETO</v>
          </cell>
        </row>
        <row r="846">
          <cell r="A846" t="str">
            <v>15.01</v>
          </cell>
          <cell r="B846" t="str">
            <v>Estrutura em madeira para cobertura</v>
          </cell>
        </row>
        <row r="847">
          <cell r="A847" t="str">
            <v>15.01.010</v>
          </cell>
          <cell r="B847" t="str">
            <v>Estrutura de madeira tesourada para telha de barro - vãos até 7,00 m</v>
          </cell>
          <cell r="C847" t="str">
            <v>M2</v>
          </cell>
          <cell r="D847">
            <v>113.81</v>
          </cell>
          <cell r="E847">
            <v>62.94</v>
          </cell>
          <cell r="F847">
            <v>176.75</v>
          </cell>
          <cell r="G847">
            <v>15</v>
          </cell>
        </row>
        <row r="848">
          <cell r="A848" t="str">
            <v>15.01.020</v>
          </cell>
          <cell r="B848" t="str">
            <v>Estrutura de madeira tesourada para telha de barro - vãos de 7,01 a 10,00 m</v>
          </cell>
          <cell r="C848" t="str">
            <v>M2</v>
          </cell>
          <cell r="D848">
            <v>122.08</v>
          </cell>
          <cell r="E848">
            <v>65.45</v>
          </cell>
          <cell r="F848">
            <v>187.53</v>
          </cell>
          <cell r="G848">
            <v>15</v>
          </cell>
        </row>
        <row r="849">
          <cell r="A849" t="str">
            <v>15.01.030</v>
          </cell>
          <cell r="B849" t="str">
            <v>Estrutura de madeira tesourada para telha de barro - vãos de 10,01 a 13,00 m</v>
          </cell>
          <cell r="C849" t="str">
            <v>M2</v>
          </cell>
          <cell r="D849">
            <v>130.34</v>
          </cell>
          <cell r="E849">
            <v>67.97</v>
          </cell>
          <cell r="F849">
            <v>198.31</v>
          </cell>
          <cell r="G849">
            <v>15</v>
          </cell>
        </row>
        <row r="850">
          <cell r="A850" t="str">
            <v>15.01.040</v>
          </cell>
          <cell r="B850" t="str">
            <v>Estrutura de madeira tesourada para telha de barro - vãos de 13,01 a 18,00 m</v>
          </cell>
          <cell r="C850" t="str">
            <v>M2</v>
          </cell>
          <cell r="D850">
            <v>142.94</v>
          </cell>
          <cell r="E850">
            <v>73.010000000000005</v>
          </cell>
          <cell r="F850">
            <v>215.95</v>
          </cell>
          <cell r="G850">
            <v>15</v>
          </cell>
        </row>
        <row r="851">
          <cell r="A851" t="str">
            <v>15.01.110</v>
          </cell>
          <cell r="B851" t="str">
            <v>Estrutura de madeira tesourada para telha perfil ondulado - vãos até 7,00 m</v>
          </cell>
          <cell r="C851" t="str">
            <v>M2</v>
          </cell>
          <cell r="D851">
            <v>78.180000000000007</v>
          </cell>
          <cell r="E851">
            <v>47.83</v>
          </cell>
          <cell r="F851">
            <v>126.01</v>
          </cell>
          <cell r="G851">
            <v>15</v>
          </cell>
        </row>
        <row r="852">
          <cell r="A852" t="str">
            <v>15.01.120</v>
          </cell>
          <cell r="B852" t="str">
            <v>Estrutura de madeira tesourada para telha perfil ondulado - vãos 7,01 a 10,00 m</v>
          </cell>
          <cell r="C852" t="str">
            <v>M2</v>
          </cell>
          <cell r="D852">
            <v>86.44</v>
          </cell>
          <cell r="E852">
            <v>50.35</v>
          </cell>
          <cell r="F852">
            <v>136.79</v>
          </cell>
          <cell r="G852">
            <v>15</v>
          </cell>
        </row>
        <row r="853">
          <cell r="A853" t="str">
            <v>15.01.130</v>
          </cell>
          <cell r="B853" t="str">
            <v>Estrutura de madeira tesourada para telha perfil ondulado - vãos 10,01 a 13,00 m</v>
          </cell>
          <cell r="C853" t="str">
            <v>M2</v>
          </cell>
          <cell r="D853">
            <v>94.71</v>
          </cell>
          <cell r="E853">
            <v>52.87</v>
          </cell>
          <cell r="F853">
            <v>147.58000000000001</v>
          </cell>
          <cell r="G853">
            <v>15</v>
          </cell>
        </row>
        <row r="854">
          <cell r="A854" t="str">
            <v>15.01.140</v>
          </cell>
          <cell r="B854" t="str">
            <v>Estrutura de madeira tesourada para telha perfil ondulado - vãos 13,01 a 18,00 m</v>
          </cell>
          <cell r="C854" t="str">
            <v>M2</v>
          </cell>
          <cell r="D854">
            <v>103.36</v>
          </cell>
          <cell r="E854">
            <v>57.91</v>
          </cell>
          <cell r="F854">
            <v>161.27000000000001</v>
          </cell>
          <cell r="G854">
            <v>15</v>
          </cell>
        </row>
        <row r="855">
          <cell r="A855" t="str">
            <v>15.01.210</v>
          </cell>
          <cell r="B855" t="str">
            <v>Estrutura pontaletada para telhas de barro</v>
          </cell>
          <cell r="C855" t="str">
            <v>M2</v>
          </cell>
          <cell r="D855">
            <v>85.07</v>
          </cell>
          <cell r="E855">
            <v>60.42</v>
          </cell>
          <cell r="F855">
            <v>145.49</v>
          </cell>
          <cell r="G855">
            <v>15</v>
          </cell>
        </row>
        <row r="856">
          <cell r="A856" t="str">
            <v>15.01.220</v>
          </cell>
          <cell r="B856" t="str">
            <v>Estrutura pontaletada para telhas onduladas</v>
          </cell>
          <cell r="C856" t="str">
            <v>M2</v>
          </cell>
          <cell r="D856">
            <v>64.19</v>
          </cell>
          <cell r="E856">
            <v>45.32</v>
          </cell>
          <cell r="F856">
            <v>109.51</v>
          </cell>
          <cell r="G856">
            <v>15</v>
          </cell>
        </row>
        <row r="857">
          <cell r="A857" t="str">
            <v>15.01.310</v>
          </cell>
          <cell r="B857" t="str">
            <v>Estrutura em terças para telhas de barro</v>
          </cell>
          <cell r="C857" t="str">
            <v>M2</v>
          </cell>
          <cell r="D857">
            <v>79.34</v>
          </cell>
          <cell r="E857">
            <v>32.729999999999997</v>
          </cell>
          <cell r="F857">
            <v>112.07</v>
          </cell>
          <cell r="G857">
            <v>15</v>
          </cell>
        </row>
        <row r="858">
          <cell r="A858" t="str">
            <v>15.01.320</v>
          </cell>
          <cell r="B858" t="str">
            <v>Estrutura em terças para telhas perfil e material qualquer, exceto barro</v>
          </cell>
          <cell r="C858" t="str">
            <v>M2</v>
          </cell>
          <cell r="D858">
            <v>24.13</v>
          </cell>
          <cell r="E858">
            <v>6.42</v>
          </cell>
          <cell r="F858">
            <v>30.55</v>
          </cell>
          <cell r="G858">
            <v>15</v>
          </cell>
        </row>
        <row r="859">
          <cell r="A859" t="str">
            <v>15.01.330</v>
          </cell>
          <cell r="B859" t="str">
            <v>Estrutura em terças para telhas perfil trapezoidal</v>
          </cell>
          <cell r="C859" t="str">
            <v>M2</v>
          </cell>
          <cell r="D859">
            <v>15.07</v>
          </cell>
          <cell r="E859">
            <v>6.42</v>
          </cell>
          <cell r="F859">
            <v>21.49</v>
          </cell>
          <cell r="G859">
            <v>15</v>
          </cell>
        </row>
        <row r="860">
          <cell r="A860" t="str">
            <v>15.03</v>
          </cell>
          <cell r="B860" t="str">
            <v>Estrutura em aço</v>
          </cell>
        </row>
        <row r="861">
          <cell r="A861" t="str">
            <v>15.03.030</v>
          </cell>
          <cell r="B861" t="str">
            <v>Fornecimento e montagem de estrutura em aço ASTM-A36, sem pintura</v>
          </cell>
          <cell r="C861" t="str">
            <v>KG</v>
          </cell>
          <cell r="D861">
            <v>29.12</v>
          </cell>
          <cell r="F861">
            <v>29.12</v>
          </cell>
          <cell r="G861">
            <v>15</v>
          </cell>
        </row>
        <row r="862">
          <cell r="A862" t="str">
            <v>15.03.090</v>
          </cell>
          <cell r="B862" t="str">
            <v>Montagem de estrutura metálica em aço, sem pintura</v>
          </cell>
          <cell r="C862" t="str">
            <v>KG</v>
          </cell>
          <cell r="E862">
            <v>6.47</v>
          </cell>
          <cell r="F862">
            <v>6.47</v>
          </cell>
          <cell r="G862">
            <v>15</v>
          </cell>
        </row>
        <row r="863">
          <cell r="A863" t="str">
            <v>15.03.110</v>
          </cell>
          <cell r="B863" t="str">
            <v>Fornecimento e montagem de estrutura em aço patinável, sem pintura</v>
          </cell>
          <cell r="C863" t="str">
            <v>KG</v>
          </cell>
          <cell r="D863">
            <v>30</v>
          </cell>
          <cell r="F863">
            <v>30</v>
          </cell>
          <cell r="G863">
            <v>15</v>
          </cell>
        </row>
        <row r="864">
          <cell r="A864" t="str">
            <v>15.03.131</v>
          </cell>
          <cell r="B864" t="str">
            <v>Fornecimento e montagem de estrutura em aço ASTM-A572 Grau 50, sem pintura</v>
          </cell>
          <cell r="C864" t="str">
            <v>KG</v>
          </cell>
          <cell r="D864">
            <v>30.92</v>
          </cell>
          <cell r="F864">
            <v>30.92</v>
          </cell>
          <cell r="G864">
            <v>15</v>
          </cell>
        </row>
        <row r="865">
          <cell r="A865" t="str">
            <v>15.03.140</v>
          </cell>
          <cell r="B865" t="str">
            <v>Fornecimento e montagem de estrutura tubular em aço ASTM-A572 Grau 50, sem pintura</v>
          </cell>
          <cell r="C865" t="str">
            <v>KG</v>
          </cell>
          <cell r="D865">
            <v>33.15</v>
          </cell>
          <cell r="F865">
            <v>33.15</v>
          </cell>
          <cell r="G865">
            <v>15</v>
          </cell>
        </row>
        <row r="866">
          <cell r="A866" t="str">
            <v>15.03.150</v>
          </cell>
          <cell r="B866" t="str">
            <v>Fornecimento e montagem de estrutura metálica em perfil metalon, sem pintura</v>
          </cell>
          <cell r="C866" t="str">
            <v>KG</v>
          </cell>
          <cell r="D866">
            <v>10.51</v>
          </cell>
          <cell r="E866">
            <v>6.47</v>
          </cell>
          <cell r="F866">
            <v>16.98</v>
          </cell>
          <cell r="G866">
            <v>15</v>
          </cell>
        </row>
        <row r="867">
          <cell r="A867" t="str">
            <v>15.05</v>
          </cell>
          <cell r="B867" t="str">
            <v>Estrutura pre-fabricada de concreto</v>
          </cell>
        </row>
        <row r="868">
          <cell r="A868" t="str">
            <v>15.05.290</v>
          </cell>
          <cell r="B868" t="str">
            <v>Placas, vigas e pilares em concreto armado pré-moldado - fck= 40 MPa</v>
          </cell>
          <cell r="C868" t="str">
            <v>M3</v>
          </cell>
          <cell r="D868">
            <v>2500.52</v>
          </cell>
          <cell r="E868">
            <v>968.87</v>
          </cell>
          <cell r="F868">
            <v>3469.39</v>
          </cell>
          <cell r="G868">
            <v>15</v>
          </cell>
        </row>
        <row r="869">
          <cell r="A869" t="str">
            <v>15.05.300</v>
          </cell>
          <cell r="B869" t="str">
            <v>Mobiliário em concreto armado pré-moldado - fck= 40 MPa</v>
          </cell>
          <cell r="C869" t="str">
            <v>M3</v>
          </cell>
          <cell r="D869">
            <v>2418.27</v>
          </cell>
          <cell r="E869">
            <v>1068.96</v>
          </cell>
          <cell r="F869">
            <v>3487.23</v>
          </cell>
          <cell r="G869">
            <v>15</v>
          </cell>
        </row>
        <row r="870">
          <cell r="A870" t="str">
            <v>15.05.520</v>
          </cell>
          <cell r="B870" t="str">
            <v>Placas, vigas e pilares em concreto armado pré-moldado - fck= 35 MPa</v>
          </cell>
          <cell r="C870" t="str">
            <v>M3</v>
          </cell>
          <cell r="D870">
            <v>2232.36</v>
          </cell>
          <cell r="E870">
            <v>921.14</v>
          </cell>
          <cell r="F870">
            <v>3153.5</v>
          </cell>
          <cell r="G870">
            <v>15</v>
          </cell>
        </row>
        <row r="871">
          <cell r="A871" t="str">
            <v>15.05.530</v>
          </cell>
          <cell r="B871" t="str">
            <v>Placas, vigas e pilares em concreto armado pré-moldado - fck= 25 MPa</v>
          </cell>
          <cell r="C871" t="str">
            <v>M3</v>
          </cell>
          <cell r="D871">
            <v>1959.08</v>
          </cell>
          <cell r="E871">
            <v>911.83</v>
          </cell>
          <cell r="F871">
            <v>2870.91</v>
          </cell>
          <cell r="G871">
            <v>15</v>
          </cell>
        </row>
        <row r="872">
          <cell r="A872" t="str">
            <v>15.05.540</v>
          </cell>
          <cell r="B872" t="str">
            <v>Mobiliário em concreto armado pré-moldado - fck= 25 MPa</v>
          </cell>
          <cell r="C872" t="str">
            <v>M3</v>
          </cell>
          <cell r="D872">
            <v>2202.67</v>
          </cell>
          <cell r="E872">
            <v>977</v>
          </cell>
          <cell r="F872">
            <v>3179.67</v>
          </cell>
          <cell r="G872">
            <v>15</v>
          </cell>
        </row>
        <row r="873">
          <cell r="A873" t="str">
            <v>15.20</v>
          </cell>
          <cell r="B873" t="str">
            <v>Reparos, conservações e complementos - GRUPO 15</v>
          </cell>
        </row>
        <row r="874">
          <cell r="A874" t="str">
            <v>15.20.020</v>
          </cell>
          <cell r="B874" t="str">
            <v>Fornecimento de peças diversas para estrutura em madeira</v>
          </cell>
          <cell r="C874" t="str">
            <v>M3</v>
          </cell>
          <cell r="D874">
            <v>3967.24</v>
          </cell>
          <cell r="E874">
            <v>1510.5</v>
          </cell>
          <cell r="F874">
            <v>5477.74</v>
          </cell>
          <cell r="G874">
            <v>15</v>
          </cell>
        </row>
        <row r="875">
          <cell r="A875" t="str">
            <v>15.20.040</v>
          </cell>
          <cell r="B875" t="str">
            <v>Recolocação de peças lineares em madeira com seção até 60 cm²</v>
          </cell>
          <cell r="C875" t="str">
            <v>M</v>
          </cell>
          <cell r="D875">
            <v>0.1</v>
          </cell>
          <cell r="E875">
            <v>7.05</v>
          </cell>
          <cell r="F875">
            <v>7.15</v>
          </cell>
          <cell r="G875">
            <v>15</v>
          </cell>
        </row>
        <row r="876">
          <cell r="A876" t="str">
            <v>15.20.060</v>
          </cell>
          <cell r="B876" t="str">
            <v>Recolocação de peças lineares em madeira com seção superior a 60 cm²</v>
          </cell>
          <cell r="C876" t="str">
            <v>M</v>
          </cell>
          <cell r="D876">
            <v>0.25</v>
          </cell>
          <cell r="E876">
            <v>18.63</v>
          </cell>
          <cell r="F876">
            <v>18.88</v>
          </cell>
          <cell r="G876">
            <v>15</v>
          </cell>
        </row>
        <row r="877">
          <cell r="A877" t="str">
            <v>16</v>
          </cell>
          <cell r="B877" t="str">
            <v>TELHAMENTO</v>
          </cell>
        </row>
        <row r="878">
          <cell r="A878" t="str">
            <v>16.02</v>
          </cell>
          <cell r="B878" t="str">
            <v>Telhamento em barro</v>
          </cell>
        </row>
        <row r="879">
          <cell r="A879" t="str">
            <v>16.02.010</v>
          </cell>
          <cell r="B879" t="str">
            <v>Telha de barro tipo italiana</v>
          </cell>
          <cell r="C879" t="str">
            <v>M2</v>
          </cell>
          <cell r="D879">
            <v>55.52</v>
          </cell>
          <cell r="E879">
            <v>36.53</v>
          </cell>
          <cell r="F879">
            <v>92.05</v>
          </cell>
          <cell r="G879">
            <v>15</v>
          </cell>
        </row>
        <row r="880">
          <cell r="A880" t="str">
            <v>16.02.020</v>
          </cell>
          <cell r="B880" t="str">
            <v>Telha de barro tipo francesa</v>
          </cell>
          <cell r="C880" t="str">
            <v>M2</v>
          </cell>
          <cell r="D880">
            <v>63.04</v>
          </cell>
          <cell r="E880">
            <v>36.53</v>
          </cell>
          <cell r="F880">
            <v>99.57</v>
          </cell>
          <cell r="G880">
            <v>15</v>
          </cell>
        </row>
        <row r="881">
          <cell r="A881" t="str">
            <v>16.02.030</v>
          </cell>
          <cell r="B881" t="str">
            <v>Telha de barro tipo romana</v>
          </cell>
          <cell r="C881" t="str">
            <v>M2</v>
          </cell>
          <cell r="D881">
            <v>35.36</v>
          </cell>
          <cell r="E881">
            <v>36.53</v>
          </cell>
          <cell r="F881">
            <v>71.89</v>
          </cell>
          <cell r="G881">
            <v>15</v>
          </cell>
        </row>
        <row r="882">
          <cell r="A882" t="str">
            <v>16.02.045</v>
          </cell>
          <cell r="B882" t="str">
            <v>Telha de barro colonial/paulista</v>
          </cell>
          <cell r="C882" t="str">
            <v>M2</v>
          </cell>
          <cell r="D882">
            <v>91.26</v>
          </cell>
          <cell r="E882">
            <v>54.8</v>
          </cell>
          <cell r="F882">
            <v>146.06</v>
          </cell>
          <cell r="G882">
            <v>15</v>
          </cell>
        </row>
        <row r="883">
          <cell r="A883" t="str">
            <v>16.02.060</v>
          </cell>
          <cell r="B883" t="str">
            <v>Telha de barro tipo plan</v>
          </cell>
          <cell r="C883" t="str">
            <v>M2</v>
          </cell>
          <cell r="D883">
            <v>106.65</v>
          </cell>
          <cell r="E883">
            <v>54.8</v>
          </cell>
          <cell r="F883">
            <v>161.44999999999999</v>
          </cell>
          <cell r="G883">
            <v>15</v>
          </cell>
        </row>
        <row r="884">
          <cell r="A884" t="str">
            <v>16.02.120</v>
          </cell>
          <cell r="B884" t="str">
            <v>Emboçamento de beiral em telhas de barro</v>
          </cell>
          <cell r="C884" t="str">
            <v>M</v>
          </cell>
          <cell r="D884">
            <v>1</v>
          </cell>
          <cell r="E884">
            <v>16.11</v>
          </cell>
          <cell r="F884">
            <v>17.11</v>
          </cell>
          <cell r="G884">
            <v>15</v>
          </cell>
        </row>
        <row r="885">
          <cell r="A885" t="str">
            <v>16.02.230</v>
          </cell>
          <cell r="B885" t="str">
            <v>Cumeeira de barro emboçado tipos: plan, romana, italiana, francesa e paulistinha</v>
          </cell>
          <cell r="C885" t="str">
            <v>M</v>
          </cell>
          <cell r="D885">
            <v>14.02</v>
          </cell>
          <cell r="E885">
            <v>20.14</v>
          </cell>
          <cell r="F885">
            <v>34.159999999999997</v>
          </cell>
          <cell r="G885">
            <v>15</v>
          </cell>
        </row>
        <row r="886">
          <cell r="A886" t="str">
            <v>16.02.270</v>
          </cell>
          <cell r="B886" t="str">
            <v>Espigão de barro emboçado</v>
          </cell>
          <cell r="C886" t="str">
            <v>M</v>
          </cell>
          <cell r="D886">
            <v>21.74</v>
          </cell>
          <cell r="E886">
            <v>20.14</v>
          </cell>
          <cell r="F886">
            <v>41.88</v>
          </cell>
          <cell r="G886">
            <v>15</v>
          </cell>
        </row>
        <row r="887">
          <cell r="A887" t="str">
            <v>16.03</v>
          </cell>
          <cell r="B887" t="str">
            <v>Telhamento em cimento reforçado com fio sintético (CRFS)</v>
          </cell>
        </row>
        <row r="888">
          <cell r="A888" t="str">
            <v>16.03.010</v>
          </cell>
          <cell r="B888" t="str">
            <v>Telhamento em cimento reforçado com fio sintético CRFS - perfil ondulado de 6 mm</v>
          </cell>
          <cell r="C888" t="str">
            <v>M2</v>
          </cell>
          <cell r="D888">
            <v>39.71</v>
          </cell>
          <cell r="E888">
            <v>20.14</v>
          </cell>
          <cell r="F888">
            <v>59.85</v>
          </cell>
          <cell r="G888">
            <v>15</v>
          </cell>
        </row>
        <row r="889">
          <cell r="A889" t="str">
            <v>16.03.020</v>
          </cell>
          <cell r="B889" t="str">
            <v>Telhamento em cimento reforçado com fio sintético CRFS - perfil ondulado de 8 mm</v>
          </cell>
          <cell r="C889" t="str">
            <v>M2</v>
          </cell>
          <cell r="D889">
            <v>60.81</v>
          </cell>
          <cell r="E889">
            <v>20.14</v>
          </cell>
          <cell r="F889">
            <v>80.95</v>
          </cell>
          <cell r="G889">
            <v>15</v>
          </cell>
        </row>
        <row r="890">
          <cell r="A890" t="str">
            <v>16.03.030</v>
          </cell>
          <cell r="B890" t="str">
            <v>Telhamento em cimento reforçado com fio sintético CRFS - perfil trapezoidal de 44 cm</v>
          </cell>
          <cell r="C890" t="str">
            <v>M2</v>
          </cell>
          <cell r="D890">
            <v>153.4</v>
          </cell>
          <cell r="E890">
            <v>20.14</v>
          </cell>
          <cell r="F890">
            <v>173.54</v>
          </cell>
          <cell r="G890">
            <v>15</v>
          </cell>
        </row>
        <row r="891">
          <cell r="A891" t="str">
            <v>16.03.040</v>
          </cell>
          <cell r="B891" t="str">
            <v>Telhamento em cimento reforçado com fio sintético CRFS - perfil modulado</v>
          </cell>
          <cell r="C891" t="str">
            <v>M2</v>
          </cell>
          <cell r="D891">
            <v>163.26</v>
          </cell>
          <cell r="E891">
            <v>20.14</v>
          </cell>
          <cell r="F891">
            <v>183.4</v>
          </cell>
          <cell r="G891">
            <v>15</v>
          </cell>
        </row>
        <row r="892">
          <cell r="A892" t="str">
            <v>16.03.300</v>
          </cell>
          <cell r="B892" t="str">
            <v>Cumeeira normal em cimento reforçado com fio sintético CRFS - perfil ondulado</v>
          </cell>
          <cell r="C892" t="str">
            <v>M</v>
          </cell>
          <cell r="D892">
            <v>85.56</v>
          </cell>
          <cell r="E892">
            <v>10.07</v>
          </cell>
          <cell r="F892">
            <v>95.63</v>
          </cell>
          <cell r="G892">
            <v>15</v>
          </cell>
        </row>
        <row r="893">
          <cell r="A893" t="str">
            <v>16.03.310</v>
          </cell>
          <cell r="B893" t="str">
            <v>Cumeeira universal em cimento reforçado com fio sintético CRFS - perfil ondulado</v>
          </cell>
          <cell r="C893" t="str">
            <v>M</v>
          </cell>
          <cell r="D893">
            <v>80.319999999999993</v>
          </cell>
          <cell r="E893">
            <v>10.07</v>
          </cell>
          <cell r="F893">
            <v>90.39</v>
          </cell>
          <cell r="G893">
            <v>15</v>
          </cell>
        </row>
        <row r="894">
          <cell r="A894" t="str">
            <v>16.03.320</v>
          </cell>
          <cell r="B894" t="str">
            <v>Cumeeira normal em cimento reforçado com fio sintético CRFS - perfil trapezoidal 44 cm</v>
          </cell>
          <cell r="C894" t="str">
            <v>M</v>
          </cell>
          <cell r="D894">
            <v>115.87</v>
          </cell>
          <cell r="E894">
            <v>10.07</v>
          </cell>
          <cell r="F894">
            <v>125.94</v>
          </cell>
          <cell r="G894">
            <v>15</v>
          </cell>
        </row>
        <row r="895">
          <cell r="A895" t="str">
            <v>16.03.330</v>
          </cell>
          <cell r="B895" t="str">
            <v>Cumeeira normal em cimento reforçado com fio sintético CRFS - perfil modulado</v>
          </cell>
          <cell r="C895" t="str">
            <v>M</v>
          </cell>
          <cell r="D895">
            <v>176.68</v>
          </cell>
          <cell r="E895">
            <v>10.07</v>
          </cell>
          <cell r="F895">
            <v>186.75</v>
          </cell>
          <cell r="G895">
            <v>15</v>
          </cell>
        </row>
        <row r="896">
          <cell r="A896" t="str">
            <v>16.03.360</v>
          </cell>
          <cell r="B896" t="str">
            <v>Espigão em cimento reforçado com fio sintético CRFS - perfil ondulado</v>
          </cell>
          <cell r="C896" t="str">
            <v>M</v>
          </cell>
          <cell r="D896">
            <v>57.25</v>
          </cell>
          <cell r="E896">
            <v>10.07</v>
          </cell>
          <cell r="F896">
            <v>67.319999999999993</v>
          </cell>
          <cell r="G896">
            <v>15</v>
          </cell>
        </row>
        <row r="897">
          <cell r="A897" t="str">
            <v>16.03.370</v>
          </cell>
          <cell r="B897" t="str">
            <v>Espigão em cimento reforçado com fio sintético CRFS - perfil modulado</v>
          </cell>
          <cell r="C897" t="str">
            <v>M</v>
          </cell>
          <cell r="D897">
            <v>108.93</v>
          </cell>
          <cell r="E897">
            <v>10.07</v>
          </cell>
          <cell r="F897">
            <v>119</v>
          </cell>
          <cell r="G897">
            <v>15</v>
          </cell>
        </row>
        <row r="898">
          <cell r="A898" t="str">
            <v>16.03.400</v>
          </cell>
          <cell r="B898" t="str">
            <v>Rufo em cimento reforçado com fio sintético CRFS - perfil ondulado</v>
          </cell>
          <cell r="C898" t="str">
            <v>M</v>
          </cell>
          <cell r="D898">
            <v>74.709999999999994</v>
          </cell>
          <cell r="E898">
            <v>10.07</v>
          </cell>
          <cell r="F898">
            <v>84.78</v>
          </cell>
          <cell r="G898">
            <v>15</v>
          </cell>
        </row>
        <row r="899">
          <cell r="A899" t="str">
            <v>16.10</v>
          </cell>
          <cell r="B899" t="str">
            <v>Telhamento em madeira ou fibra vegetal</v>
          </cell>
        </row>
        <row r="900">
          <cell r="A900" t="str">
            <v>16.10.020</v>
          </cell>
          <cell r="B900" t="str">
            <v>Telha em fibra vegetal, perfil ondulado, com espessura de 3mm</v>
          </cell>
          <cell r="C900" t="str">
            <v>M2</v>
          </cell>
          <cell r="D900">
            <v>83.15</v>
          </cell>
          <cell r="E900">
            <v>32.729999999999997</v>
          </cell>
          <cell r="F900">
            <v>115.88</v>
          </cell>
          <cell r="G900">
            <v>15</v>
          </cell>
        </row>
        <row r="901">
          <cell r="A901" t="str">
            <v>16.10.100</v>
          </cell>
          <cell r="B901" t="str">
            <v>Cumeeira em fibra vegetal, lisa, com espessura de 3mm</v>
          </cell>
          <cell r="C901" t="str">
            <v>M</v>
          </cell>
          <cell r="D901">
            <v>108.64</v>
          </cell>
          <cell r="E901">
            <v>11.08</v>
          </cell>
          <cell r="F901">
            <v>119.72</v>
          </cell>
          <cell r="G901">
            <v>15</v>
          </cell>
        </row>
        <row r="902">
          <cell r="A902" t="str">
            <v>16.12</v>
          </cell>
          <cell r="B902" t="str">
            <v>Telhamento metálico comum</v>
          </cell>
        </row>
        <row r="903">
          <cell r="A903" t="str">
            <v>16.12.020</v>
          </cell>
          <cell r="B903" t="str">
            <v>Telhamento em chapa de aço pré-pintada, perfil ondulado, com espessura de 0,50mm</v>
          </cell>
          <cell r="C903" t="str">
            <v>M2</v>
          </cell>
          <cell r="D903">
            <v>91.15</v>
          </cell>
          <cell r="E903">
            <v>20.14</v>
          </cell>
          <cell r="F903">
            <v>111.29</v>
          </cell>
          <cell r="G903">
            <v>15</v>
          </cell>
        </row>
        <row r="904">
          <cell r="A904" t="str">
            <v>16.12.040</v>
          </cell>
          <cell r="B904" t="str">
            <v>Telhamento em chapa de aço pré-pintada, perfil ondulado calandrado, com espessura de 0,80mm</v>
          </cell>
          <cell r="C904" t="str">
            <v>M2</v>
          </cell>
          <cell r="D904">
            <v>163.46</v>
          </cell>
          <cell r="E904">
            <v>20.14</v>
          </cell>
          <cell r="F904">
            <v>183.6</v>
          </cell>
          <cell r="G904">
            <v>15</v>
          </cell>
        </row>
        <row r="905">
          <cell r="A905" t="str">
            <v>16.12.050</v>
          </cell>
          <cell r="B905" t="str">
            <v>Telhamento em chapa de aço pré-pintada, perfil trapezoidal, com espessura de 0,80mm e altura de 100mm</v>
          </cell>
          <cell r="C905" t="str">
            <v>M2</v>
          </cell>
          <cell r="D905">
            <v>169.51</v>
          </cell>
          <cell r="E905">
            <v>20.14</v>
          </cell>
          <cell r="F905">
            <v>189.65</v>
          </cell>
          <cell r="G905">
            <v>15</v>
          </cell>
        </row>
        <row r="906">
          <cell r="A906" t="str">
            <v>16.12.060</v>
          </cell>
          <cell r="B906" t="str">
            <v>Telhamento em chapa de aço pré-pintada, perfil trapezoidal, com espessura de 0,50mm e altura de 40mm</v>
          </cell>
          <cell r="C906" t="str">
            <v>M2</v>
          </cell>
          <cell r="D906">
            <v>90.49</v>
          </cell>
          <cell r="E906">
            <v>20.14</v>
          </cell>
          <cell r="F906">
            <v>110.63</v>
          </cell>
          <cell r="G906">
            <v>15</v>
          </cell>
        </row>
        <row r="907">
          <cell r="A907" t="str">
            <v>16.12.200</v>
          </cell>
          <cell r="B907" t="str">
            <v>Cumeeira em chapa de aço pré-pintada, perfil trapezoidal, com espessura de 0,50mm</v>
          </cell>
          <cell r="C907" t="str">
            <v>M</v>
          </cell>
          <cell r="D907">
            <v>76.03</v>
          </cell>
          <cell r="E907">
            <v>10.07</v>
          </cell>
          <cell r="F907">
            <v>86.1</v>
          </cell>
          <cell r="G907">
            <v>15</v>
          </cell>
        </row>
        <row r="908">
          <cell r="A908" t="str">
            <v>16.12.220</v>
          </cell>
          <cell r="B908" t="str">
            <v>Cumeeira em chapa de aço pré-pintada, perfil ondulado, com espessura de 0,50mm</v>
          </cell>
          <cell r="C908" t="str">
            <v>M</v>
          </cell>
          <cell r="D908">
            <v>75.83</v>
          </cell>
          <cell r="E908">
            <v>10.07</v>
          </cell>
          <cell r="F908">
            <v>85.9</v>
          </cell>
          <cell r="G908">
            <v>15</v>
          </cell>
        </row>
        <row r="909">
          <cell r="A909" t="str">
            <v>16.13</v>
          </cell>
          <cell r="B909" t="str">
            <v>Telhamento metálico especial</v>
          </cell>
        </row>
        <row r="910">
          <cell r="A910" t="str">
            <v>16.13.060</v>
          </cell>
          <cell r="B910" t="str">
            <v>Telhamento em chapa de aço pré-pintada, tipo sanduíche, espessura de 0,50mm, com lã de rocha</v>
          </cell>
          <cell r="C910" t="str">
            <v>M2</v>
          </cell>
          <cell r="D910">
            <v>169.37</v>
          </cell>
          <cell r="E910">
            <v>50.65</v>
          </cell>
          <cell r="F910">
            <v>220.02</v>
          </cell>
          <cell r="G910">
            <v>15</v>
          </cell>
        </row>
        <row r="911">
          <cell r="A911" t="str">
            <v>16.13.070</v>
          </cell>
          <cell r="B911" t="str">
            <v>Telhamento em chapa de aço pré-pintada, tipo sanduíche, espessura de 0,50mm, com poliisocianurato (PIR)</v>
          </cell>
          <cell r="C911" t="str">
            <v>M2</v>
          </cell>
          <cell r="D911">
            <v>169.86</v>
          </cell>
          <cell r="E911">
            <v>21.92</v>
          </cell>
          <cell r="F911">
            <v>191.78</v>
          </cell>
          <cell r="G911">
            <v>15</v>
          </cell>
        </row>
        <row r="912">
          <cell r="A912" t="str">
            <v>16.13.130</v>
          </cell>
          <cell r="B912" t="str">
            <v>Telhamento em chapa de aço pré-pintada, tipo sanduíche, espessura de 0,50mm, com poliestireno expandido</v>
          </cell>
          <cell r="C912" t="str">
            <v>M2</v>
          </cell>
          <cell r="D912">
            <v>123.71</v>
          </cell>
          <cell r="E912">
            <v>21.92</v>
          </cell>
          <cell r="F912">
            <v>145.63</v>
          </cell>
          <cell r="G912">
            <v>15</v>
          </cell>
        </row>
        <row r="913">
          <cell r="A913" t="str">
            <v>16.13.140</v>
          </cell>
          <cell r="B913" t="str">
            <v>Telhamento em chapa de aço galvanizado autoportante, perfil trapezoidal, com espessura de 0,80mm e altura de 120mm</v>
          </cell>
          <cell r="C913" t="str">
            <v>M2</v>
          </cell>
          <cell r="D913">
            <v>119.62</v>
          </cell>
          <cell r="E913">
            <v>20.14</v>
          </cell>
          <cell r="F913">
            <v>139.76</v>
          </cell>
          <cell r="G913">
            <v>15</v>
          </cell>
        </row>
        <row r="914">
          <cell r="A914" t="str">
            <v>16.16</v>
          </cell>
          <cell r="B914" t="str">
            <v>Telhamento em material sintético</v>
          </cell>
        </row>
        <row r="915">
          <cell r="A915" t="str">
            <v>16.16.040</v>
          </cell>
          <cell r="B915" t="str">
            <v>Telha ondulada translúcida em polipropileno</v>
          </cell>
          <cell r="C915" t="str">
            <v>M2</v>
          </cell>
          <cell r="D915">
            <v>67.3</v>
          </cell>
          <cell r="E915">
            <v>20.14</v>
          </cell>
          <cell r="F915">
            <v>87.44</v>
          </cell>
          <cell r="G915">
            <v>15</v>
          </cell>
        </row>
        <row r="916">
          <cell r="A916" t="str">
            <v>16.16.160</v>
          </cell>
          <cell r="B916" t="str">
            <v>Telha em poliéster reforçado com fibras de vidro, perfil trapezoidal 49</v>
          </cell>
          <cell r="C916" t="str">
            <v>M2</v>
          </cell>
          <cell r="D916">
            <v>106.32</v>
          </cell>
          <cell r="E916">
            <v>20.14</v>
          </cell>
          <cell r="F916">
            <v>126.46</v>
          </cell>
          <cell r="G916">
            <v>15</v>
          </cell>
        </row>
        <row r="917">
          <cell r="A917" t="str">
            <v>16.16.400</v>
          </cell>
          <cell r="B917" t="str">
            <v>Cumeeira para telha de poliéster, tipo perfil trapezoidal 49</v>
          </cell>
          <cell r="C917" t="str">
            <v>M</v>
          </cell>
          <cell r="D917">
            <v>167.34</v>
          </cell>
          <cell r="E917">
            <v>10.07</v>
          </cell>
          <cell r="F917">
            <v>177.41</v>
          </cell>
          <cell r="G917">
            <v>15</v>
          </cell>
        </row>
        <row r="918">
          <cell r="A918" t="str">
            <v>16.20</v>
          </cell>
          <cell r="B918" t="str">
            <v>Telhamento em vidro</v>
          </cell>
        </row>
        <row r="919">
          <cell r="A919" t="str">
            <v>16.20.020</v>
          </cell>
          <cell r="B919" t="str">
            <v>Telhas de vidro para iluminação tipo francesa</v>
          </cell>
          <cell r="C919" t="str">
            <v>UN</v>
          </cell>
          <cell r="D919">
            <v>70.52</v>
          </cell>
          <cell r="E919">
            <v>5.03</v>
          </cell>
          <cell r="F919">
            <v>75.55</v>
          </cell>
          <cell r="G919">
            <v>15</v>
          </cell>
        </row>
        <row r="920">
          <cell r="A920" t="str">
            <v>16.20.040</v>
          </cell>
          <cell r="B920" t="str">
            <v>Telhas de vidro para iluminação tipo colonial/paulistinha</v>
          </cell>
          <cell r="C920" t="str">
            <v>UN</v>
          </cell>
          <cell r="D920">
            <v>70.52</v>
          </cell>
          <cell r="E920">
            <v>5.03</v>
          </cell>
          <cell r="F920">
            <v>75.55</v>
          </cell>
          <cell r="G920">
            <v>15</v>
          </cell>
        </row>
        <row r="921">
          <cell r="A921" t="str">
            <v>16.30</v>
          </cell>
          <cell r="B921" t="str">
            <v>Domos</v>
          </cell>
        </row>
        <row r="922">
          <cell r="A922" t="str">
            <v>16.30.020</v>
          </cell>
          <cell r="B922" t="str">
            <v>Domo de acrílico fixado em perfis de alumínio</v>
          </cell>
          <cell r="C922" t="str">
            <v>M2</v>
          </cell>
          <cell r="D922">
            <v>959.9</v>
          </cell>
          <cell r="F922">
            <v>959.9</v>
          </cell>
          <cell r="G922">
            <v>15</v>
          </cell>
        </row>
        <row r="923">
          <cell r="A923" t="str">
            <v>16.32</v>
          </cell>
          <cell r="B923" t="str">
            <v>Painel, chapas e fechamento</v>
          </cell>
        </row>
        <row r="924">
          <cell r="A924" t="str">
            <v>16.32.070</v>
          </cell>
          <cell r="B924" t="str">
            <v>Cobertura curva em chapa de policarbonato alveolar bronze de 6 mm</v>
          </cell>
          <cell r="C924" t="str">
            <v>M2</v>
          </cell>
          <cell r="D924">
            <v>132.41999999999999</v>
          </cell>
          <cell r="E924">
            <v>102.71</v>
          </cell>
          <cell r="F924">
            <v>235.13</v>
          </cell>
          <cell r="G924">
            <v>15</v>
          </cell>
        </row>
        <row r="925">
          <cell r="A925" t="str">
            <v>16.32.120</v>
          </cell>
          <cell r="B925" t="str">
            <v>Cobertura plana em chapa de policarbonato alveolar de 10 mm</v>
          </cell>
          <cell r="C925" t="str">
            <v>M2</v>
          </cell>
          <cell r="D925">
            <v>174.01</v>
          </cell>
          <cell r="E925">
            <v>92.45</v>
          </cell>
          <cell r="F925">
            <v>266.45999999999998</v>
          </cell>
          <cell r="G925">
            <v>15</v>
          </cell>
        </row>
        <row r="926">
          <cell r="A926" t="str">
            <v>16.32.130</v>
          </cell>
          <cell r="B926" t="str">
            <v>Cobertura curva em chapa de policarbonato alveolar bronze de 10 mm</v>
          </cell>
          <cell r="C926" t="str">
            <v>M2</v>
          </cell>
          <cell r="D926">
            <v>172.28</v>
          </cell>
          <cell r="E926">
            <v>102.71</v>
          </cell>
          <cell r="F926">
            <v>274.99</v>
          </cell>
          <cell r="G926">
            <v>15</v>
          </cell>
        </row>
        <row r="927">
          <cell r="A927" t="str">
            <v>16.33</v>
          </cell>
          <cell r="B927" t="str">
            <v>Calhas e rufos</v>
          </cell>
        </row>
        <row r="928">
          <cell r="A928" t="str">
            <v>16.33.022</v>
          </cell>
          <cell r="B928" t="str">
            <v>Calha, rufo, afins em chapa galvanizada nº 24 - corte 0,33 m</v>
          </cell>
          <cell r="C928" t="str">
            <v>M</v>
          </cell>
          <cell r="D928">
            <v>57.41</v>
          </cell>
          <cell r="E928">
            <v>61.41</v>
          </cell>
          <cell r="F928">
            <v>118.82</v>
          </cell>
          <cell r="G928">
            <v>15</v>
          </cell>
        </row>
        <row r="929">
          <cell r="A929" t="str">
            <v>16.33.052</v>
          </cell>
          <cell r="B929" t="str">
            <v>Calha, rufo, afins em chapa galvanizada nº 24 - corte 0,50 m</v>
          </cell>
          <cell r="C929" t="str">
            <v>M</v>
          </cell>
          <cell r="D929">
            <v>89.05</v>
          </cell>
          <cell r="E929">
            <v>72.58</v>
          </cell>
          <cell r="F929">
            <v>161.63</v>
          </cell>
          <cell r="G929">
            <v>15</v>
          </cell>
        </row>
        <row r="930">
          <cell r="A930" t="str">
            <v>16.33.062</v>
          </cell>
          <cell r="B930" t="str">
            <v>Calha, rufo, afins em chapa galvanizada nº 24 - corte 1,00 m</v>
          </cell>
          <cell r="C930" t="str">
            <v>M</v>
          </cell>
          <cell r="D930">
            <v>166.58</v>
          </cell>
          <cell r="E930">
            <v>78.16</v>
          </cell>
          <cell r="F930">
            <v>244.74</v>
          </cell>
          <cell r="G930">
            <v>15</v>
          </cell>
        </row>
        <row r="931">
          <cell r="A931" t="str">
            <v>16.33.082</v>
          </cell>
          <cell r="B931" t="str">
            <v>Calha, rufo, afins em chapa galvanizada nº 26 - corte 0,33 m</v>
          </cell>
          <cell r="C931" t="str">
            <v>M</v>
          </cell>
          <cell r="D931">
            <v>44.67</v>
          </cell>
          <cell r="E931">
            <v>61.41</v>
          </cell>
          <cell r="F931">
            <v>106.08</v>
          </cell>
          <cell r="G931">
            <v>15</v>
          </cell>
        </row>
        <row r="932">
          <cell r="A932" t="str">
            <v>16.33.102</v>
          </cell>
          <cell r="B932" t="str">
            <v>Calha, rufo, afins em chapa galvanizada nº 26 - corte 0,50 m</v>
          </cell>
          <cell r="C932" t="str">
            <v>M</v>
          </cell>
          <cell r="D932">
            <v>68.12</v>
          </cell>
          <cell r="E932">
            <v>72.58</v>
          </cell>
          <cell r="F932">
            <v>140.69999999999999</v>
          </cell>
          <cell r="G932">
            <v>15</v>
          </cell>
        </row>
        <row r="933">
          <cell r="A933" t="str">
            <v>16.33.250</v>
          </cell>
          <cell r="B933" t="str">
            <v>Calha em PVC 125mm, inclusive conexões - AP</v>
          </cell>
          <cell r="C933" t="str">
            <v>M</v>
          </cell>
          <cell r="D933">
            <v>106.46</v>
          </cell>
          <cell r="E933">
            <v>53.03</v>
          </cell>
          <cell r="F933">
            <v>159.49</v>
          </cell>
          <cell r="G933">
            <v>15</v>
          </cell>
        </row>
        <row r="934">
          <cell r="A934" t="str">
            <v>16.33.400</v>
          </cell>
          <cell r="B934" t="str">
            <v>Rufo pré-moldado em concreto, de 14 x 50 x 18,5 cm</v>
          </cell>
          <cell r="C934" t="str">
            <v>UN</v>
          </cell>
          <cell r="D934">
            <v>15.99</v>
          </cell>
          <cell r="E934">
            <v>1.59</v>
          </cell>
          <cell r="F934">
            <v>17.579999999999998</v>
          </cell>
          <cell r="G934">
            <v>15</v>
          </cell>
        </row>
        <row r="935">
          <cell r="A935" t="str">
            <v>16.33.410</v>
          </cell>
          <cell r="B935" t="str">
            <v>Rufo pré-moldado em concreto, de 20 x 50 x 26 cm</v>
          </cell>
          <cell r="C935" t="str">
            <v>UN</v>
          </cell>
          <cell r="D935">
            <v>18.63</v>
          </cell>
          <cell r="E935">
            <v>2.27</v>
          </cell>
          <cell r="F935">
            <v>20.9</v>
          </cell>
          <cell r="G935">
            <v>15</v>
          </cell>
        </row>
        <row r="936">
          <cell r="A936" t="str">
            <v>16.33.412</v>
          </cell>
          <cell r="B936" t="str">
            <v>Rufo pré-moldado em concreto, largura 24 cm</v>
          </cell>
          <cell r="C936" t="str">
            <v>UN</v>
          </cell>
          <cell r="D936">
            <v>20.52</v>
          </cell>
          <cell r="E936">
            <v>3.18</v>
          </cell>
          <cell r="F936">
            <v>23.7</v>
          </cell>
          <cell r="G936">
            <v>15</v>
          </cell>
        </row>
        <row r="937">
          <cell r="A937" t="str">
            <v>16.40</v>
          </cell>
          <cell r="B937" t="str">
            <v>Reparos, conservações e complementos - GRUPO 16</v>
          </cell>
        </row>
        <row r="938">
          <cell r="A938" t="str">
            <v>16.40.040</v>
          </cell>
          <cell r="B938" t="str">
            <v>Recolocação de cumeeiras e espigões de barro</v>
          </cell>
          <cell r="C938" t="str">
            <v>M</v>
          </cell>
          <cell r="D938">
            <v>2.59</v>
          </cell>
          <cell r="E938">
            <v>20.14</v>
          </cell>
          <cell r="F938">
            <v>22.73</v>
          </cell>
          <cell r="G938">
            <v>15</v>
          </cell>
        </row>
        <row r="939">
          <cell r="A939" t="str">
            <v>16.40.060</v>
          </cell>
          <cell r="B939" t="str">
            <v>Recolocação de telha de barro tipo colonial/paulistinha</v>
          </cell>
          <cell r="C939" t="str">
            <v>M2</v>
          </cell>
          <cell r="E939">
            <v>54.8</v>
          </cell>
          <cell r="F939">
            <v>54.8</v>
          </cell>
          <cell r="G939">
            <v>15</v>
          </cell>
        </row>
        <row r="940">
          <cell r="A940" t="str">
            <v>16.40.080</v>
          </cell>
          <cell r="B940" t="str">
            <v>Recolocação de telha de barro tipo plan</v>
          </cell>
          <cell r="C940" t="str">
            <v>M2</v>
          </cell>
          <cell r="E940">
            <v>54.8</v>
          </cell>
          <cell r="F940">
            <v>54.8</v>
          </cell>
          <cell r="G940">
            <v>15</v>
          </cell>
        </row>
        <row r="941">
          <cell r="A941" t="str">
            <v>16.40.090</v>
          </cell>
          <cell r="B941" t="str">
            <v>Recolocação de domo de acrílico, inclusive perfis metálicos de fixação</v>
          </cell>
          <cell r="C941" t="str">
            <v>M2</v>
          </cell>
          <cell r="E941">
            <v>25.18</v>
          </cell>
          <cell r="F941">
            <v>25.18</v>
          </cell>
          <cell r="G941">
            <v>15</v>
          </cell>
        </row>
        <row r="942">
          <cell r="A942" t="str">
            <v>16.40.120</v>
          </cell>
          <cell r="B942" t="str">
            <v>Recolocação de telha de barro tipo francesa</v>
          </cell>
          <cell r="C942" t="str">
            <v>M2</v>
          </cell>
          <cell r="E942">
            <v>36.53</v>
          </cell>
          <cell r="F942">
            <v>36.53</v>
          </cell>
          <cell r="G942">
            <v>15</v>
          </cell>
        </row>
        <row r="943">
          <cell r="A943" t="str">
            <v>16.40.140</v>
          </cell>
          <cell r="B943" t="str">
            <v>Recolocação de telha em fibrocimento ou CRFS, perfil ondulado</v>
          </cell>
          <cell r="C943" t="str">
            <v>M2</v>
          </cell>
          <cell r="D943">
            <v>3.15</v>
          </cell>
          <cell r="E943">
            <v>20.14</v>
          </cell>
          <cell r="F943">
            <v>23.29</v>
          </cell>
          <cell r="G943">
            <v>15</v>
          </cell>
        </row>
        <row r="944">
          <cell r="A944" t="str">
            <v>16.40.150</v>
          </cell>
          <cell r="B944" t="str">
            <v>Recolocação de telha em fibrocimento ou CRFS, perfil modulado ou trapezoidal</v>
          </cell>
          <cell r="C944" t="str">
            <v>M2</v>
          </cell>
          <cell r="D944">
            <v>9.4499999999999993</v>
          </cell>
          <cell r="E944">
            <v>20.14</v>
          </cell>
          <cell r="F944">
            <v>29.59</v>
          </cell>
          <cell r="G944">
            <v>15</v>
          </cell>
        </row>
        <row r="945">
          <cell r="A945" t="str">
            <v>17</v>
          </cell>
          <cell r="B945" t="str">
            <v>REVESTIMENTO EM MASSA OU FUNDIDO NO LOCAL</v>
          </cell>
        </row>
        <row r="946">
          <cell r="A946" t="str">
            <v>17.01</v>
          </cell>
          <cell r="B946" t="str">
            <v>Regularização de base</v>
          </cell>
        </row>
        <row r="947">
          <cell r="A947" t="str">
            <v>17.01.010</v>
          </cell>
          <cell r="B947" t="str">
            <v>Argamassa de proteção com argila expandida</v>
          </cell>
          <cell r="C947" t="str">
            <v>M3</v>
          </cell>
          <cell r="D947">
            <v>1120.93</v>
          </cell>
          <cell r="E947">
            <v>358.88</v>
          </cell>
          <cell r="F947">
            <v>1479.81</v>
          </cell>
          <cell r="G947">
            <v>15</v>
          </cell>
        </row>
        <row r="948">
          <cell r="A948" t="str">
            <v>17.01.020</v>
          </cell>
          <cell r="B948" t="str">
            <v>Argamassa de regularização e/ou proteção</v>
          </cell>
          <cell r="C948" t="str">
            <v>M3</v>
          </cell>
          <cell r="D948">
            <v>495.36</v>
          </cell>
          <cell r="E948">
            <v>358.88</v>
          </cell>
          <cell r="F948">
            <v>854.24</v>
          </cell>
          <cell r="G948">
            <v>15</v>
          </cell>
        </row>
        <row r="949">
          <cell r="A949" t="str">
            <v>17.01.040</v>
          </cell>
          <cell r="B949" t="str">
            <v>Lastro de concreto impermeabilizado</v>
          </cell>
          <cell r="C949" t="str">
            <v>M3</v>
          </cell>
          <cell r="D949">
            <v>439.72</v>
          </cell>
          <cell r="E949">
            <v>358.88</v>
          </cell>
          <cell r="F949">
            <v>798.6</v>
          </cell>
          <cell r="G949">
            <v>15</v>
          </cell>
        </row>
        <row r="950">
          <cell r="A950" t="str">
            <v>17.01.050</v>
          </cell>
          <cell r="B950" t="str">
            <v>Regularização de piso com nata de cimento</v>
          </cell>
          <cell r="C950" t="str">
            <v>M2</v>
          </cell>
          <cell r="D950">
            <v>4.17</v>
          </cell>
          <cell r="E950">
            <v>27.94</v>
          </cell>
          <cell r="F950">
            <v>32.11</v>
          </cell>
          <cell r="G950">
            <v>15</v>
          </cell>
        </row>
        <row r="951">
          <cell r="A951" t="str">
            <v>17.01.060</v>
          </cell>
          <cell r="B951" t="str">
            <v>Regularização de piso com nata de cimento e adesivo de alto desempenho</v>
          </cell>
          <cell r="C951" t="str">
            <v>M2</v>
          </cell>
          <cell r="D951">
            <v>9.41</v>
          </cell>
          <cell r="E951">
            <v>27.45</v>
          </cell>
          <cell r="F951">
            <v>36.86</v>
          </cell>
          <cell r="G951">
            <v>15</v>
          </cell>
        </row>
        <row r="952">
          <cell r="A952" t="str">
            <v>17.01.120</v>
          </cell>
          <cell r="B952" t="str">
            <v>Argamassa de cimento e areia traço 1:3, com adesivo acrílico</v>
          </cell>
          <cell r="C952" t="str">
            <v>M3</v>
          </cell>
          <cell r="D952">
            <v>1201.1600000000001</v>
          </cell>
          <cell r="E952">
            <v>358.88</v>
          </cell>
          <cell r="F952">
            <v>1560.04</v>
          </cell>
          <cell r="G952">
            <v>15</v>
          </cell>
        </row>
        <row r="953">
          <cell r="A953" t="str">
            <v>17.02</v>
          </cell>
          <cell r="B953" t="str">
            <v>Revestimento em argamassa</v>
          </cell>
        </row>
        <row r="954">
          <cell r="A954" t="str">
            <v>17.02.020</v>
          </cell>
          <cell r="B954" t="str">
            <v>Chapisco</v>
          </cell>
          <cell r="C954" t="str">
            <v>M2</v>
          </cell>
          <cell r="D954">
            <v>2.48</v>
          </cell>
          <cell r="E954">
            <v>5.31</v>
          </cell>
          <cell r="F954">
            <v>7.79</v>
          </cell>
          <cell r="G954">
            <v>15</v>
          </cell>
        </row>
        <row r="955">
          <cell r="A955" t="str">
            <v>17.02.030</v>
          </cell>
          <cell r="B955" t="str">
            <v>Chapisco 1:4 com areia grossa</v>
          </cell>
          <cell r="C955" t="str">
            <v>M2</v>
          </cell>
          <cell r="D955">
            <v>1.59</v>
          </cell>
          <cell r="E955">
            <v>5.31</v>
          </cell>
          <cell r="F955">
            <v>6.9</v>
          </cell>
          <cell r="G955">
            <v>15</v>
          </cell>
        </row>
        <row r="956">
          <cell r="A956" t="str">
            <v>17.02.040</v>
          </cell>
          <cell r="B956" t="str">
            <v>Chapisco com adesivo de alto desempenho</v>
          </cell>
          <cell r="C956" t="str">
            <v>M2</v>
          </cell>
          <cell r="D956">
            <v>7.6</v>
          </cell>
          <cell r="E956">
            <v>5.31</v>
          </cell>
          <cell r="F956">
            <v>12.91</v>
          </cell>
          <cell r="G956">
            <v>15</v>
          </cell>
        </row>
        <row r="957">
          <cell r="A957" t="str">
            <v>17.02.060</v>
          </cell>
          <cell r="B957" t="str">
            <v>Chapisco fino peneirado</v>
          </cell>
          <cell r="C957" t="str">
            <v>M2</v>
          </cell>
          <cell r="D957">
            <v>2.5299999999999998</v>
          </cell>
          <cell r="E957">
            <v>7.76</v>
          </cell>
          <cell r="F957">
            <v>10.29</v>
          </cell>
          <cell r="G957">
            <v>15</v>
          </cell>
        </row>
        <row r="958">
          <cell r="A958" t="str">
            <v>17.02.080</v>
          </cell>
          <cell r="B958" t="str">
            <v>Chapisco rústico com pedra britada nº 1</v>
          </cell>
          <cell r="C958" t="str">
            <v>M2</v>
          </cell>
          <cell r="D958">
            <v>4.4000000000000004</v>
          </cell>
          <cell r="E958">
            <v>8.24</v>
          </cell>
          <cell r="F958">
            <v>12.64</v>
          </cell>
          <cell r="G958">
            <v>15</v>
          </cell>
        </row>
        <row r="959">
          <cell r="A959" t="str">
            <v>17.02.120</v>
          </cell>
          <cell r="B959" t="str">
            <v>Emboço comum</v>
          </cell>
          <cell r="C959" t="str">
            <v>M2</v>
          </cell>
          <cell r="D959">
            <v>10.15</v>
          </cell>
          <cell r="E959">
            <v>14.61</v>
          </cell>
          <cell r="F959">
            <v>24.76</v>
          </cell>
          <cell r="G959">
            <v>15</v>
          </cell>
        </row>
        <row r="960">
          <cell r="A960" t="str">
            <v>17.02.140</v>
          </cell>
          <cell r="B960" t="str">
            <v>Emboço desempenado com espuma de poliéster</v>
          </cell>
          <cell r="C960" t="str">
            <v>M2</v>
          </cell>
          <cell r="D960">
            <v>10.15</v>
          </cell>
          <cell r="E960">
            <v>20.14</v>
          </cell>
          <cell r="F960">
            <v>30.29</v>
          </cell>
          <cell r="G960">
            <v>15</v>
          </cell>
        </row>
        <row r="961">
          <cell r="A961" t="str">
            <v>17.02.160</v>
          </cell>
          <cell r="B961" t="str">
            <v>Emboço desempenado com argamassa industrializada</v>
          </cell>
          <cell r="C961" t="str">
            <v>M2</v>
          </cell>
          <cell r="D961">
            <v>51.85</v>
          </cell>
          <cell r="E961">
            <v>12.59</v>
          </cell>
          <cell r="F961">
            <v>64.44</v>
          </cell>
          <cell r="G961">
            <v>15</v>
          </cell>
        </row>
        <row r="962">
          <cell r="A962" t="str">
            <v>17.02.220</v>
          </cell>
          <cell r="B962" t="str">
            <v>Reboco</v>
          </cell>
          <cell r="C962" t="str">
            <v>M2</v>
          </cell>
          <cell r="D962">
            <v>2.02</v>
          </cell>
          <cell r="E962">
            <v>12.59</v>
          </cell>
          <cell r="F962">
            <v>14.61</v>
          </cell>
          <cell r="G962">
            <v>15</v>
          </cell>
        </row>
        <row r="963">
          <cell r="A963" t="str">
            <v>17.02.260</v>
          </cell>
          <cell r="B963" t="str">
            <v>Barra lisa com acabamento em nata de cimento</v>
          </cell>
          <cell r="C963" t="str">
            <v>M2</v>
          </cell>
          <cell r="D963">
            <v>10.18</v>
          </cell>
          <cell r="E963">
            <v>32.729999999999997</v>
          </cell>
          <cell r="F963">
            <v>42.91</v>
          </cell>
          <cell r="G963">
            <v>15</v>
          </cell>
        </row>
        <row r="964">
          <cell r="A964" t="str">
            <v>17.03</v>
          </cell>
          <cell r="B964" t="str">
            <v>Revestimento em cimentado</v>
          </cell>
        </row>
        <row r="965">
          <cell r="A965" t="str">
            <v>17.03.020</v>
          </cell>
          <cell r="B965" t="str">
            <v>Cimentado desempenado</v>
          </cell>
          <cell r="C965" t="str">
            <v>M2</v>
          </cell>
          <cell r="D965">
            <v>9.91</v>
          </cell>
          <cell r="E965">
            <v>27.69</v>
          </cell>
          <cell r="F965">
            <v>37.6</v>
          </cell>
          <cell r="G965">
            <v>15</v>
          </cell>
        </row>
        <row r="966">
          <cell r="A966" t="str">
            <v>17.03.040</v>
          </cell>
          <cell r="B966" t="str">
            <v>Cimentado desempenado e alisado (queimado)</v>
          </cell>
          <cell r="C966" t="str">
            <v>M2</v>
          </cell>
          <cell r="D966">
            <v>10.58</v>
          </cell>
          <cell r="E966">
            <v>32.729999999999997</v>
          </cell>
          <cell r="F966">
            <v>43.31</v>
          </cell>
          <cell r="G966">
            <v>15</v>
          </cell>
        </row>
        <row r="967">
          <cell r="A967" t="str">
            <v>17.03.060</v>
          </cell>
          <cell r="B967" t="str">
            <v>Cimentado desempenado e alisado com corante (queimado)</v>
          </cell>
          <cell r="C967" t="str">
            <v>M2</v>
          </cell>
          <cell r="D967">
            <v>30.47</v>
          </cell>
          <cell r="E967">
            <v>32.729999999999997</v>
          </cell>
          <cell r="F967">
            <v>63.2</v>
          </cell>
          <cell r="G967">
            <v>15</v>
          </cell>
        </row>
        <row r="968">
          <cell r="A968" t="str">
            <v>17.03.080</v>
          </cell>
          <cell r="B968" t="str">
            <v>Cimentado semi-áspero</v>
          </cell>
          <cell r="C968" t="str">
            <v>M2</v>
          </cell>
          <cell r="D968">
            <v>9.91</v>
          </cell>
          <cell r="E968">
            <v>20.14</v>
          </cell>
          <cell r="F968">
            <v>30.05</v>
          </cell>
          <cell r="G968">
            <v>15</v>
          </cell>
        </row>
        <row r="969">
          <cell r="A969" t="str">
            <v>17.03.100</v>
          </cell>
          <cell r="B969" t="str">
            <v>Cimentado áspero com caneluras</v>
          </cell>
          <cell r="C969" t="str">
            <v>M2</v>
          </cell>
          <cell r="D969">
            <v>9.91</v>
          </cell>
          <cell r="E969">
            <v>35.25</v>
          </cell>
          <cell r="F969">
            <v>45.16</v>
          </cell>
          <cell r="G969">
            <v>15</v>
          </cell>
        </row>
        <row r="970">
          <cell r="A970" t="str">
            <v>17.03.200</v>
          </cell>
          <cell r="B970" t="str">
            <v>Degrau em cimentado</v>
          </cell>
          <cell r="C970" t="str">
            <v>M</v>
          </cell>
          <cell r="D970">
            <v>7.12</v>
          </cell>
          <cell r="E970">
            <v>57.02</v>
          </cell>
          <cell r="F970">
            <v>64.14</v>
          </cell>
          <cell r="G970">
            <v>15</v>
          </cell>
        </row>
        <row r="971">
          <cell r="A971" t="str">
            <v>17.03.300</v>
          </cell>
          <cell r="B971" t="str">
            <v>Rodapé em cimentado desempenado e alisado com altura 5 cm</v>
          </cell>
          <cell r="C971" t="str">
            <v>M</v>
          </cell>
          <cell r="D971">
            <v>1.17</v>
          </cell>
          <cell r="E971">
            <v>26.54</v>
          </cell>
          <cell r="F971">
            <v>27.71</v>
          </cell>
          <cell r="G971">
            <v>15</v>
          </cell>
        </row>
        <row r="972">
          <cell r="A972" t="str">
            <v>17.03.310</v>
          </cell>
          <cell r="B972" t="str">
            <v>Rodapé em cimentado desempenado e alisado com altura 7 cm</v>
          </cell>
          <cell r="C972" t="str">
            <v>M</v>
          </cell>
          <cell r="D972">
            <v>1.36</v>
          </cell>
          <cell r="E972">
            <v>26.54</v>
          </cell>
          <cell r="F972">
            <v>27.9</v>
          </cell>
          <cell r="G972">
            <v>15</v>
          </cell>
        </row>
        <row r="973">
          <cell r="A973" t="str">
            <v>17.03.320</v>
          </cell>
          <cell r="B973" t="str">
            <v>Rodapé em cimentado desempenado e alisado com altura 10 cm</v>
          </cell>
          <cell r="C973" t="str">
            <v>M</v>
          </cell>
          <cell r="D973">
            <v>1.63</v>
          </cell>
          <cell r="E973">
            <v>26.54</v>
          </cell>
          <cell r="F973">
            <v>28.17</v>
          </cell>
          <cell r="G973">
            <v>15</v>
          </cell>
        </row>
        <row r="974">
          <cell r="A974" t="str">
            <v>17.03.330</v>
          </cell>
          <cell r="B974" t="str">
            <v>Rodapé em cimentado desempenado e alisado com altura 15 cm</v>
          </cell>
          <cell r="C974" t="str">
            <v>M</v>
          </cell>
          <cell r="D974">
            <v>2.11</v>
          </cell>
          <cell r="E974">
            <v>26.54</v>
          </cell>
          <cell r="F974">
            <v>28.65</v>
          </cell>
          <cell r="G974">
            <v>15</v>
          </cell>
        </row>
        <row r="975">
          <cell r="A975" t="str">
            <v>17.04</v>
          </cell>
          <cell r="B975" t="str">
            <v>Revestimento em gesso</v>
          </cell>
        </row>
        <row r="976">
          <cell r="A976" t="str">
            <v>17.04.020</v>
          </cell>
          <cell r="B976" t="str">
            <v>Revestimento em gesso liso desempenado sobre emboço</v>
          </cell>
          <cell r="C976" t="str">
            <v>M2</v>
          </cell>
          <cell r="D976">
            <v>5.15</v>
          </cell>
          <cell r="E976">
            <v>16.739999999999998</v>
          </cell>
          <cell r="F976">
            <v>21.89</v>
          </cell>
          <cell r="G976">
            <v>15</v>
          </cell>
        </row>
        <row r="977">
          <cell r="A977" t="str">
            <v>17.04.040</v>
          </cell>
          <cell r="B977" t="str">
            <v>Revestimento em gesso liso desempenado sobre bloco</v>
          </cell>
          <cell r="C977" t="str">
            <v>M2</v>
          </cell>
          <cell r="D977">
            <v>7.21</v>
          </cell>
          <cell r="E977">
            <v>16.739999999999998</v>
          </cell>
          <cell r="F977">
            <v>23.95</v>
          </cell>
          <cell r="G977">
            <v>15</v>
          </cell>
        </row>
        <row r="978">
          <cell r="A978" t="str">
            <v>17.05</v>
          </cell>
          <cell r="B978" t="str">
            <v>Revestimento em concreto</v>
          </cell>
        </row>
        <row r="979">
          <cell r="A979" t="str">
            <v>17.05.020</v>
          </cell>
          <cell r="B979" t="str">
            <v>Piso com requadro em concreto simples sem controle de fck</v>
          </cell>
          <cell r="C979" t="str">
            <v>M3</v>
          </cell>
          <cell r="D979">
            <v>494.46</v>
          </cell>
          <cell r="E979">
            <v>483.26</v>
          </cell>
          <cell r="F979">
            <v>977.72</v>
          </cell>
          <cell r="G979">
            <v>15</v>
          </cell>
        </row>
        <row r="980">
          <cell r="A980" t="str">
            <v>17.05.070</v>
          </cell>
          <cell r="B980" t="str">
            <v>Piso com requadro em concreto simples com controle de fck= 20 MPa</v>
          </cell>
          <cell r="C980" t="str">
            <v>M3</v>
          </cell>
          <cell r="D980">
            <v>561.29</v>
          </cell>
          <cell r="E980">
            <v>483.26</v>
          </cell>
          <cell r="F980">
            <v>1044.55</v>
          </cell>
          <cell r="G980">
            <v>15</v>
          </cell>
        </row>
        <row r="981">
          <cell r="A981" t="str">
            <v>17.05.100</v>
          </cell>
          <cell r="B981" t="str">
            <v>Piso com requadro em concreto simples com controle de fck= 25 MPa</v>
          </cell>
          <cell r="C981" t="str">
            <v>M3</v>
          </cell>
          <cell r="D981">
            <v>601.04999999999995</v>
          </cell>
          <cell r="E981">
            <v>483.26</v>
          </cell>
          <cell r="F981">
            <v>1084.31</v>
          </cell>
          <cell r="G981">
            <v>15</v>
          </cell>
        </row>
        <row r="982">
          <cell r="A982" t="str">
            <v>17.05.320</v>
          </cell>
          <cell r="B982" t="str">
            <v>Soleira em concreto simples</v>
          </cell>
          <cell r="C982" t="str">
            <v>M</v>
          </cell>
          <cell r="D982">
            <v>27.74</v>
          </cell>
          <cell r="E982">
            <v>56.16</v>
          </cell>
          <cell r="F982">
            <v>83.9</v>
          </cell>
          <cell r="G982">
            <v>15</v>
          </cell>
        </row>
        <row r="983">
          <cell r="A983" t="str">
            <v>17.05.420</v>
          </cell>
          <cell r="B983" t="str">
            <v>Peitoril em concreto simples</v>
          </cell>
          <cell r="C983" t="str">
            <v>M</v>
          </cell>
          <cell r="D983">
            <v>14.57</v>
          </cell>
          <cell r="E983">
            <v>76.45</v>
          </cell>
          <cell r="F983">
            <v>91.02</v>
          </cell>
          <cell r="G983">
            <v>15</v>
          </cell>
        </row>
        <row r="984">
          <cell r="A984" t="str">
            <v>17.10</v>
          </cell>
          <cell r="B984" t="str">
            <v>Revestimento em granilite fundido no local</v>
          </cell>
        </row>
        <row r="985">
          <cell r="A985" t="str">
            <v>17.10.020</v>
          </cell>
          <cell r="B985" t="str">
            <v>Piso em granilite moldado no local</v>
          </cell>
          <cell r="C985" t="str">
            <v>M2</v>
          </cell>
          <cell r="D985">
            <v>100.35</v>
          </cell>
          <cell r="E985">
            <v>9.08</v>
          </cell>
          <cell r="F985">
            <v>109.43</v>
          </cell>
          <cell r="G985">
            <v>15</v>
          </cell>
        </row>
        <row r="986">
          <cell r="A986" t="str">
            <v>17.10.100</v>
          </cell>
          <cell r="B986" t="str">
            <v>Soleira em granilite moldado no local</v>
          </cell>
          <cell r="C986" t="str">
            <v>M</v>
          </cell>
          <cell r="D986">
            <v>58.38</v>
          </cell>
          <cell r="E986">
            <v>2.27</v>
          </cell>
          <cell r="F986">
            <v>60.65</v>
          </cell>
          <cell r="G986">
            <v>15</v>
          </cell>
        </row>
        <row r="987">
          <cell r="A987" t="str">
            <v>17.10.120</v>
          </cell>
          <cell r="B987" t="str">
            <v>Degrau em granilite moldado no local</v>
          </cell>
          <cell r="C987" t="str">
            <v>M</v>
          </cell>
          <cell r="D987">
            <v>97.78</v>
          </cell>
          <cell r="E987">
            <v>2.73</v>
          </cell>
          <cell r="F987">
            <v>100.51</v>
          </cell>
          <cell r="G987">
            <v>15</v>
          </cell>
        </row>
        <row r="988">
          <cell r="A988" t="str">
            <v>17.10.200</v>
          </cell>
          <cell r="B988" t="str">
            <v>Rodapé qualquer em granilite moldado no local até 10 cm</v>
          </cell>
          <cell r="C988" t="str">
            <v>M</v>
          </cell>
          <cell r="D988">
            <v>54.83</v>
          </cell>
          <cell r="E988">
            <v>4.54</v>
          </cell>
          <cell r="F988">
            <v>59.37</v>
          </cell>
          <cell r="G988">
            <v>15</v>
          </cell>
        </row>
        <row r="989">
          <cell r="A989" t="str">
            <v>17.10.410</v>
          </cell>
          <cell r="B989" t="str">
            <v>Rodapé em placas pré-moldadas de granilite, acabamento encerado, até 10 cm</v>
          </cell>
          <cell r="C989" t="str">
            <v>M</v>
          </cell>
          <cell r="D989">
            <v>124.85</v>
          </cell>
          <cell r="E989">
            <v>0.55000000000000004</v>
          </cell>
          <cell r="F989">
            <v>125.4</v>
          </cell>
          <cell r="G989">
            <v>15</v>
          </cell>
        </row>
        <row r="990">
          <cell r="A990" t="str">
            <v>17.10.430</v>
          </cell>
          <cell r="B990" t="str">
            <v>Piso em placas de granilite, acabamento encerado</v>
          </cell>
          <cell r="C990" t="str">
            <v>M2</v>
          </cell>
          <cell r="D990">
            <v>261.54000000000002</v>
          </cell>
          <cell r="E990">
            <v>5.45</v>
          </cell>
          <cell r="F990">
            <v>266.99</v>
          </cell>
          <cell r="G990">
            <v>15</v>
          </cell>
        </row>
        <row r="991">
          <cell r="A991" t="str">
            <v>17.12</v>
          </cell>
          <cell r="B991" t="str">
            <v>Revestimento industrial fundido no local</v>
          </cell>
        </row>
        <row r="992">
          <cell r="A992" t="str">
            <v>17.12.060</v>
          </cell>
          <cell r="B992" t="str">
            <v>Piso em alta resistência moldado no local 12 mm</v>
          </cell>
          <cell r="C992" t="str">
            <v>M2</v>
          </cell>
          <cell r="D992">
            <v>99.87</v>
          </cell>
          <cell r="E992">
            <v>9.08</v>
          </cell>
          <cell r="F992">
            <v>108.95</v>
          </cell>
          <cell r="G992">
            <v>15</v>
          </cell>
        </row>
        <row r="993">
          <cell r="A993" t="str">
            <v>17.12.100</v>
          </cell>
          <cell r="B993" t="str">
            <v>Soleira em alta resistência moldada no local</v>
          </cell>
          <cell r="C993" t="str">
            <v>M</v>
          </cell>
          <cell r="D993">
            <v>44.91</v>
          </cell>
          <cell r="E993">
            <v>2.27</v>
          </cell>
          <cell r="F993">
            <v>47.18</v>
          </cell>
          <cell r="G993">
            <v>15</v>
          </cell>
        </row>
        <row r="994">
          <cell r="A994" t="str">
            <v>17.12.120</v>
          </cell>
          <cell r="B994" t="str">
            <v>Degrau em alta resistência 8 mm</v>
          </cell>
          <cell r="C994" t="str">
            <v>M</v>
          </cell>
          <cell r="D994">
            <v>98.53</v>
          </cell>
          <cell r="E994">
            <v>2.73</v>
          </cell>
          <cell r="F994">
            <v>101.26</v>
          </cell>
          <cell r="G994">
            <v>15</v>
          </cell>
        </row>
        <row r="995">
          <cell r="A995" t="str">
            <v>17.12.140</v>
          </cell>
          <cell r="B995" t="str">
            <v>Degrau em alta resistência 12 mm</v>
          </cell>
          <cell r="C995" t="str">
            <v>M</v>
          </cell>
          <cell r="D995">
            <v>97.8</v>
          </cell>
          <cell r="E995">
            <v>2.73</v>
          </cell>
          <cell r="F995">
            <v>100.53</v>
          </cell>
          <cell r="G995">
            <v>15</v>
          </cell>
        </row>
        <row r="996">
          <cell r="A996" t="str">
            <v>17.12.240</v>
          </cell>
          <cell r="B996" t="str">
            <v>Rodapé qualquer em alta resistência moldado no local até 10 cm</v>
          </cell>
          <cell r="C996" t="str">
            <v>M</v>
          </cell>
          <cell r="D996">
            <v>48.24</v>
          </cell>
          <cell r="E996">
            <v>4.54</v>
          </cell>
          <cell r="F996">
            <v>52.78</v>
          </cell>
          <cell r="G996">
            <v>15</v>
          </cell>
        </row>
        <row r="997">
          <cell r="A997" t="str">
            <v>17.12.241</v>
          </cell>
          <cell r="B997" t="str">
            <v>Rodapé abaulado, com argamassa epoxi, altura entre 5 a 10 cm</v>
          </cell>
          <cell r="C997" t="str">
            <v>M</v>
          </cell>
          <cell r="D997">
            <v>90.67</v>
          </cell>
          <cell r="F997">
            <v>90.67</v>
          </cell>
          <cell r="G997">
            <v>15</v>
          </cell>
        </row>
        <row r="998">
          <cell r="A998" t="str">
            <v>17.12.302</v>
          </cell>
          <cell r="B998" t="str">
            <v>Piso epóxi autonivelante, múltiplas camadas, espessura 4 mm</v>
          </cell>
          <cell r="C998" t="str">
            <v>M2</v>
          </cell>
          <cell r="D998">
            <v>169.41</v>
          </cell>
          <cell r="F998">
            <v>169.41</v>
          </cell>
          <cell r="G998">
            <v>15</v>
          </cell>
        </row>
        <row r="999">
          <cell r="A999" t="str">
            <v>17.12.310</v>
          </cell>
          <cell r="B999" t="str">
            <v>Taxa de mobilização e desmobilização de equipe e equipamentos para execução de piso epóxi</v>
          </cell>
          <cell r="C999" t="str">
            <v>TX</v>
          </cell>
          <cell r="D999">
            <v>1660.19</v>
          </cell>
          <cell r="F999">
            <v>1660.19</v>
          </cell>
          <cell r="G999">
            <v>15</v>
          </cell>
        </row>
        <row r="1000">
          <cell r="A1000" t="str">
            <v>17.20</v>
          </cell>
          <cell r="B1000" t="str">
            <v>Revestimento especial fundido no local</v>
          </cell>
        </row>
        <row r="1001">
          <cell r="A1001" t="str">
            <v>17.20.020</v>
          </cell>
          <cell r="B1001" t="str">
            <v>Massa raspada</v>
          </cell>
          <cell r="C1001" t="str">
            <v>M2</v>
          </cell>
          <cell r="D1001">
            <v>35.56</v>
          </cell>
          <cell r="E1001">
            <v>63.83</v>
          </cell>
          <cell r="F1001">
            <v>99.39</v>
          </cell>
          <cell r="G1001">
            <v>15</v>
          </cell>
        </row>
        <row r="1002">
          <cell r="A1002" t="str">
            <v>17.20.040</v>
          </cell>
          <cell r="B1002" t="str">
            <v>Revestimento em granito lavado tipo Fulget uso externo, em faixas até 40 cm</v>
          </cell>
          <cell r="C1002" t="str">
            <v>M</v>
          </cell>
          <cell r="D1002">
            <v>92.44</v>
          </cell>
          <cell r="E1002">
            <v>22.71</v>
          </cell>
          <cell r="F1002">
            <v>115.15</v>
          </cell>
          <cell r="G1002">
            <v>15</v>
          </cell>
        </row>
        <row r="1003">
          <cell r="A1003" t="str">
            <v>17.20.050</v>
          </cell>
          <cell r="B1003" t="str">
            <v>Friso para junta de dilatação em revestimento de granito lavado tipo Fulget</v>
          </cell>
          <cell r="C1003" t="str">
            <v>M</v>
          </cell>
          <cell r="D1003">
            <v>10.94</v>
          </cell>
          <cell r="F1003">
            <v>10.94</v>
          </cell>
          <cell r="G1003">
            <v>15</v>
          </cell>
        </row>
        <row r="1004">
          <cell r="A1004" t="str">
            <v>17.20.060</v>
          </cell>
          <cell r="B1004" t="str">
            <v>Revestimento em granito lavado tipo Fulget uso externo</v>
          </cell>
          <cell r="C1004" t="str">
            <v>M2</v>
          </cell>
          <cell r="D1004">
            <v>194.48</v>
          </cell>
          <cell r="E1004">
            <v>22.71</v>
          </cell>
          <cell r="F1004">
            <v>217.19</v>
          </cell>
          <cell r="G1004">
            <v>15</v>
          </cell>
        </row>
        <row r="1005">
          <cell r="A1005" t="str">
            <v>17.20.140</v>
          </cell>
          <cell r="B1005" t="str">
            <v>Revestimento texturizado acrílico com microagregados minerais</v>
          </cell>
          <cell r="C1005" t="str">
            <v>M2</v>
          </cell>
          <cell r="D1005">
            <v>14.99</v>
          </cell>
          <cell r="E1005">
            <v>25.04</v>
          </cell>
          <cell r="F1005">
            <v>40.03</v>
          </cell>
          <cell r="G1005">
            <v>15</v>
          </cell>
        </row>
        <row r="1006">
          <cell r="A1006" t="str">
            <v>17.40</v>
          </cell>
          <cell r="B1006" t="str">
            <v>Reparos e conservações em massa e concreto - GRUPO 17</v>
          </cell>
        </row>
        <row r="1007">
          <cell r="A1007" t="str">
            <v>17.40.010</v>
          </cell>
          <cell r="B1007" t="str">
            <v>Reparos em piso de granilite - estucamento e polimento</v>
          </cell>
          <cell r="C1007" t="str">
            <v>M2</v>
          </cell>
          <cell r="D1007">
            <v>56.21</v>
          </cell>
          <cell r="F1007">
            <v>56.21</v>
          </cell>
          <cell r="G1007">
            <v>15</v>
          </cell>
        </row>
        <row r="1008">
          <cell r="A1008" t="str">
            <v>17.40.020</v>
          </cell>
          <cell r="B1008" t="str">
            <v>Reparos em pisos de alta resistência fundidos no local - estucamento e polimento</v>
          </cell>
          <cell r="C1008" t="str">
            <v>M2</v>
          </cell>
          <cell r="D1008">
            <v>49.54</v>
          </cell>
          <cell r="F1008">
            <v>49.54</v>
          </cell>
          <cell r="G1008">
            <v>15</v>
          </cell>
        </row>
        <row r="1009">
          <cell r="A1009" t="str">
            <v>17.40.030</v>
          </cell>
          <cell r="B1009" t="str">
            <v>Reparos em degrau e espelho de granilite - estucamento e polimento</v>
          </cell>
          <cell r="C1009" t="str">
            <v>M</v>
          </cell>
          <cell r="D1009">
            <v>59.5</v>
          </cell>
          <cell r="F1009">
            <v>59.5</v>
          </cell>
          <cell r="G1009">
            <v>15</v>
          </cell>
        </row>
        <row r="1010">
          <cell r="A1010" t="str">
            <v>17.40.070</v>
          </cell>
          <cell r="B1010" t="str">
            <v>Reparos em rodapé de granilite - estucamento e polimento</v>
          </cell>
          <cell r="C1010" t="str">
            <v>M</v>
          </cell>
          <cell r="D1010">
            <v>55.6</v>
          </cell>
          <cell r="F1010">
            <v>55.6</v>
          </cell>
          <cell r="G1010">
            <v>15</v>
          </cell>
        </row>
        <row r="1011">
          <cell r="A1011" t="str">
            <v>17.40.110</v>
          </cell>
          <cell r="B1011" t="str">
            <v>Faixa antiderrapante definitiva para degraus, soleiras, patamares ou pisos</v>
          </cell>
          <cell r="C1011" t="str">
            <v>M</v>
          </cell>
          <cell r="E1011">
            <v>50.35</v>
          </cell>
          <cell r="F1011">
            <v>50.35</v>
          </cell>
          <cell r="G1011">
            <v>15</v>
          </cell>
        </row>
        <row r="1012">
          <cell r="A1012" t="str">
            <v>17.40.150</v>
          </cell>
          <cell r="B1012" t="str">
            <v>Resina acrílica para piso de granilite</v>
          </cell>
          <cell r="C1012" t="str">
            <v>M2</v>
          </cell>
          <cell r="D1012">
            <v>11.57</v>
          </cell>
          <cell r="E1012">
            <v>25.64</v>
          </cell>
          <cell r="F1012">
            <v>37.21</v>
          </cell>
          <cell r="G1012">
            <v>15</v>
          </cell>
        </row>
        <row r="1013">
          <cell r="A1013" t="str">
            <v>17.40.160</v>
          </cell>
          <cell r="B1013" t="str">
            <v>Resina epóxi para piso de granilite</v>
          </cell>
          <cell r="C1013" t="str">
            <v>M2</v>
          </cell>
          <cell r="D1013">
            <v>26.18</v>
          </cell>
          <cell r="E1013">
            <v>25.64</v>
          </cell>
          <cell r="F1013">
            <v>51.82</v>
          </cell>
          <cell r="G1013">
            <v>15</v>
          </cell>
        </row>
        <row r="1014">
          <cell r="A1014" t="str">
            <v>17.40.180</v>
          </cell>
          <cell r="B1014" t="str">
            <v>Resina acrílica para degrau de granilite</v>
          </cell>
          <cell r="C1014" t="str">
            <v>M</v>
          </cell>
          <cell r="D1014">
            <v>6.17</v>
          </cell>
          <cell r="E1014">
            <v>13.38</v>
          </cell>
          <cell r="F1014">
            <v>19.55</v>
          </cell>
          <cell r="G1014">
            <v>15</v>
          </cell>
        </row>
        <row r="1015">
          <cell r="A1015" t="str">
            <v>17.40.190</v>
          </cell>
          <cell r="B1015" t="str">
            <v>Resina epóxi para degrau de granilite</v>
          </cell>
          <cell r="C1015" t="str">
            <v>M</v>
          </cell>
          <cell r="D1015">
            <v>13.96</v>
          </cell>
          <cell r="E1015">
            <v>13.38</v>
          </cell>
          <cell r="F1015">
            <v>27.34</v>
          </cell>
          <cell r="G1015">
            <v>15</v>
          </cell>
        </row>
        <row r="1016">
          <cell r="A1016" t="str">
            <v>18</v>
          </cell>
          <cell r="B1016" t="str">
            <v>REVESTIMENTO CERAMICO</v>
          </cell>
        </row>
        <row r="1017">
          <cell r="A1017" t="str">
            <v>18.05</v>
          </cell>
          <cell r="B1017" t="str">
            <v>Plaqueta laminada para revestimento</v>
          </cell>
        </row>
        <row r="1018">
          <cell r="A1018" t="str">
            <v>18.05.020</v>
          </cell>
          <cell r="B1018" t="str">
            <v>Revestimento em plaqueta laminada, para área interna e externa, sem rejunte</v>
          </cell>
          <cell r="C1018" t="str">
            <v>M2</v>
          </cell>
          <cell r="D1018">
            <v>62.88</v>
          </cell>
          <cell r="E1018">
            <v>14.49</v>
          </cell>
          <cell r="F1018">
            <v>77.37</v>
          </cell>
          <cell r="G1018">
            <v>15</v>
          </cell>
        </row>
        <row r="1019">
          <cell r="A1019" t="str">
            <v>18.06</v>
          </cell>
          <cell r="B1019" t="str">
            <v>Placa cerâmica esmaltada prensada</v>
          </cell>
        </row>
        <row r="1020">
          <cell r="A1020" t="str">
            <v>18.06.102</v>
          </cell>
          <cell r="B1020" t="str">
            <v>Placa cerâmica esmaltada PEI-5 para área interna, grupo de absorção BIIb, resistência química B, assentado com argamassa colante industrializada</v>
          </cell>
          <cell r="C1020" t="str">
            <v>M2</v>
          </cell>
          <cell r="D1020">
            <v>33.99</v>
          </cell>
          <cell r="E1020">
            <v>17.16</v>
          </cell>
          <cell r="F1020">
            <v>51.15</v>
          </cell>
          <cell r="G1020">
            <v>15</v>
          </cell>
        </row>
        <row r="1021">
          <cell r="A1021" t="str">
            <v>18.06.103</v>
          </cell>
          <cell r="B1021" t="str">
            <v>Rodapé em placa cerâmica esmaltada PEI-5 para área interna, grupo de absorção BIIb, resistência química B, assentado com argamassa colante industrializada</v>
          </cell>
          <cell r="C1021" t="str">
            <v>M</v>
          </cell>
          <cell r="D1021">
            <v>5.59</v>
          </cell>
          <cell r="E1021">
            <v>1.37</v>
          </cell>
          <cell r="F1021">
            <v>6.96</v>
          </cell>
          <cell r="G1021">
            <v>15</v>
          </cell>
        </row>
        <row r="1022">
          <cell r="A1022" t="str">
            <v>18.06.142</v>
          </cell>
          <cell r="B1022" t="str">
            <v>Placa cerâmica esmaltada antiderrapante PEI-5 para área interna com saída para o exterior, grupo de absorção BIIa, resistência química A, assentado com argamassa colante industrializada</v>
          </cell>
          <cell r="C1022" t="str">
            <v>M2</v>
          </cell>
          <cell r="D1022">
            <v>116.22</v>
          </cell>
          <cell r="E1022">
            <v>17.16</v>
          </cell>
          <cell r="F1022">
            <v>133.38</v>
          </cell>
          <cell r="G1022">
            <v>15</v>
          </cell>
        </row>
        <row r="1023">
          <cell r="A1023" t="str">
            <v>18.06.143</v>
          </cell>
          <cell r="B1023" t="str">
            <v>Rodapé em placa cerâmica esmaltada antiderrapante PEI-5 para área interna com saída para o exterior, grupo de absorção BIIa, resistência química A, assentado com argamassa colante industrializada</v>
          </cell>
          <cell r="C1023" t="str">
            <v>M</v>
          </cell>
          <cell r="D1023">
            <v>19.43</v>
          </cell>
          <cell r="E1023">
            <v>1.37</v>
          </cell>
          <cell r="F1023">
            <v>20.8</v>
          </cell>
          <cell r="G1023">
            <v>15</v>
          </cell>
        </row>
        <row r="1024">
          <cell r="A1024" t="str">
            <v>18.06.152</v>
          </cell>
          <cell r="B1024" t="str">
            <v>Placa cerâmica esmaltada PEI-4 para área interna com saída para o exterior, grupo de absorção BIIb, tráfego médio, assentado com argamassa colante industrializada</v>
          </cell>
          <cell r="C1024" t="str">
            <v>M2</v>
          </cell>
          <cell r="D1024">
            <v>41.02</v>
          </cell>
          <cell r="E1024">
            <v>17.16</v>
          </cell>
          <cell r="F1024">
            <v>58.18</v>
          </cell>
          <cell r="G1024">
            <v>15</v>
          </cell>
        </row>
        <row r="1025">
          <cell r="A1025" t="str">
            <v>18.06.153</v>
          </cell>
          <cell r="B1025" t="str">
            <v>Rodapé em placa cerâmica esmaltada PEI-4 para área interna com saída para o exterior, grupo de absorção BIIb, tráfego médio, assentado com argamassa colante industrializada</v>
          </cell>
          <cell r="C1025" t="str">
            <v>M</v>
          </cell>
          <cell r="D1025">
            <v>6.57</v>
          </cell>
          <cell r="E1025">
            <v>1.37</v>
          </cell>
          <cell r="F1025">
            <v>7.94</v>
          </cell>
          <cell r="G1025">
            <v>15</v>
          </cell>
        </row>
        <row r="1026">
          <cell r="A1026" t="str">
            <v>18.06.182</v>
          </cell>
          <cell r="B1026" t="str">
            <v>Placa cerâmica esmaltada rústica PEI-5 para área interna com saída para o exterior, grupo de absorção BIIb, resistência química B, assentado com argamassa colante industrializada</v>
          </cell>
          <cell r="C1026" t="str">
            <v>M2</v>
          </cell>
          <cell r="D1026">
            <v>35.79</v>
          </cell>
          <cell r="E1026">
            <v>17.16</v>
          </cell>
          <cell r="F1026">
            <v>52.95</v>
          </cell>
          <cell r="G1026">
            <v>15</v>
          </cell>
        </row>
        <row r="1027">
          <cell r="A1027" t="str">
            <v>18.06.183</v>
          </cell>
          <cell r="B1027" t="str">
            <v>Rodapé em placa cerâmica esmaltada rústica PEI-5 para área interna com saída para o exterior, grupo de absorção BIIb, resistência química B, assentado com argamassa colante industrializada</v>
          </cell>
          <cell r="C1027" t="str">
            <v>M</v>
          </cell>
          <cell r="D1027">
            <v>5.68</v>
          </cell>
          <cell r="E1027">
            <v>1.37</v>
          </cell>
          <cell r="F1027">
            <v>7.05</v>
          </cell>
          <cell r="G1027">
            <v>15</v>
          </cell>
        </row>
        <row r="1028">
          <cell r="A1028" t="str">
            <v>18.06.350</v>
          </cell>
          <cell r="B1028" t="str">
            <v>Assentamento de pisos e revestimentos cerâmicos com argamassa mista</v>
          </cell>
          <cell r="C1028" t="str">
            <v>M2</v>
          </cell>
          <cell r="D1028">
            <v>12.56</v>
          </cell>
          <cell r="E1028">
            <v>72.12</v>
          </cell>
          <cell r="F1028">
            <v>84.68</v>
          </cell>
          <cell r="G1028">
            <v>15</v>
          </cell>
        </row>
        <row r="1029">
          <cell r="A1029" t="str">
            <v>18.06.400</v>
          </cell>
          <cell r="B1029" t="str">
            <v>Rejuntamento em placas cerâmicas com cimento branco, juntas acima de 3 até 5 mm</v>
          </cell>
          <cell r="C1029" t="str">
            <v>M2</v>
          </cell>
          <cell r="D1029">
            <v>1.18</v>
          </cell>
          <cell r="E1029">
            <v>11.45</v>
          </cell>
          <cell r="F1029">
            <v>12.63</v>
          </cell>
          <cell r="G1029">
            <v>15</v>
          </cell>
        </row>
        <row r="1030">
          <cell r="A1030" t="str">
            <v>18.06.410</v>
          </cell>
          <cell r="B1030" t="str">
            <v>Rejuntamento em placas cerâmicas com argamassa industrializada para rejunte, juntas acima de 3 até 5 mm</v>
          </cell>
          <cell r="C1030" t="str">
            <v>M2</v>
          </cell>
          <cell r="D1030">
            <v>2.98</v>
          </cell>
          <cell r="E1030">
            <v>11.45</v>
          </cell>
          <cell r="F1030">
            <v>14.43</v>
          </cell>
          <cell r="G1030">
            <v>15</v>
          </cell>
        </row>
        <row r="1031">
          <cell r="A1031" t="str">
            <v>18.06.420</v>
          </cell>
          <cell r="B1031" t="str">
            <v>Rejuntamento em placas cerâmicas com cimento branco, juntas acima de 5 até 10 mm</v>
          </cell>
          <cell r="C1031" t="str">
            <v>M2</v>
          </cell>
          <cell r="D1031">
            <v>2.36</v>
          </cell>
          <cell r="E1031">
            <v>11.45</v>
          </cell>
          <cell r="F1031">
            <v>13.81</v>
          </cell>
          <cell r="G1031">
            <v>15</v>
          </cell>
        </row>
        <row r="1032">
          <cell r="A1032" t="str">
            <v>18.06.430</v>
          </cell>
          <cell r="B1032" t="str">
            <v>Rejuntamento em placas cerâmicas com argamassa industrializada para rejunte, juntas acima de 5 até 10 mm</v>
          </cell>
          <cell r="C1032" t="str">
            <v>M2</v>
          </cell>
          <cell r="D1032">
            <v>7.44</v>
          </cell>
          <cell r="E1032">
            <v>11.45</v>
          </cell>
          <cell r="F1032">
            <v>18.89</v>
          </cell>
          <cell r="G1032">
            <v>15</v>
          </cell>
        </row>
        <row r="1033">
          <cell r="A1033" t="str">
            <v>18.06.500</v>
          </cell>
          <cell r="B1033" t="str">
            <v>Rejuntamento de rodapé em placas cerâmicas com cimento branco, altura até 10 cm, juntas acima de 3 até 5 mm</v>
          </cell>
          <cell r="C1033" t="str">
            <v>M</v>
          </cell>
          <cell r="D1033">
            <v>0.12</v>
          </cell>
          <cell r="E1033">
            <v>1.28</v>
          </cell>
          <cell r="F1033">
            <v>1.4</v>
          </cell>
          <cell r="G1033">
            <v>15</v>
          </cell>
        </row>
        <row r="1034">
          <cell r="A1034" t="str">
            <v>18.06.510</v>
          </cell>
          <cell r="B1034" t="str">
            <v>Rejuntamento de rodapé em placas cerâmicas com argamassa industrializada para rejunte, altura até 10 cm, juntas acima de 3 até 5 mm</v>
          </cell>
          <cell r="C1034" t="str">
            <v>M</v>
          </cell>
          <cell r="D1034">
            <v>0.3</v>
          </cell>
          <cell r="E1034">
            <v>1.28</v>
          </cell>
          <cell r="F1034">
            <v>1.58</v>
          </cell>
          <cell r="G1034">
            <v>15</v>
          </cell>
        </row>
        <row r="1035">
          <cell r="A1035" t="str">
            <v>18.06.520</v>
          </cell>
          <cell r="B1035" t="str">
            <v>Rejuntamento de rodapé em placas cerâmicas com cimento branco, altura até 10 cm, juntas acima de 5 até 10 mm</v>
          </cell>
          <cell r="C1035" t="str">
            <v>M</v>
          </cell>
          <cell r="D1035">
            <v>0.24</v>
          </cell>
          <cell r="E1035">
            <v>1.28</v>
          </cell>
          <cell r="F1035">
            <v>1.52</v>
          </cell>
          <cell r="G1035">
            <v>15</v>
          </cell>
        </row>
        <row r="1036">
          <cell r="A1036" t="str">
            <v>18.06.530</v>
          </cell>
          <cell r="B1036" t="str">
            <v>Rejuntamento de rodapé em placas cerâmicas com argamassa industrializada para rejunte, altura até 10 cm, juntas acima de 5 até 10 mm</v>
          </cell>
          <cell r="C1036" t="str">
            <v>M</v>
          </cell>
          <cell r="D1036">
            <v>0.74</v>
          </cell>
          <cell r="E1036">
            <v>1.28</v>
          </cell>
          <cell r="F1036">
            <v>2.02</v>
          </cell>
          <cell r="G1036">
            <v>15</v>
          </cell>
        </row>
        <row r="1037">
          <cell r="A1037" t="str">
            <v>18.07</v>
          </cell>
          <cell r="B1037" t="str">
            <v>Placa ceramica nao esmaltada extrudada</v>
          </cell>
        </row>
        <row r="1038">
          <cell r="A1038" t="str">
            <v>18.07.020</v>
          </cell>
          <cell r="B1038" t="str">
            <v>Placa cerâmica não esmaltada extrudada de alta resistência química e mecânica, espessura de 9 mm, uso industrial, assentado com argamassa química bicomponente</v>
          </cell>
          <cell r="C1038" t="str">
            <v>M2</v>
          </cell>
          <cell r="D1038">
            <v>166.9</v>
          </cell>
          <cell r="E1038">
            <v>17.16</v>
          </cell>
          <cell r="F1038">
            <v>184.06</v>
          </cell>
          <cell r="G1038">
            <v>15</v>
          </cell>
        </row>
        <row r="1039">
          <cell r="A1039" t="str">
            <v>18.07.021</v>
          </cell>
          <cell r="B1039" t="str">
            <v>Placa cerâmica não esmaltada extrudada de alta resistência química e mecânica, espessura de 9 mm, uso industrial, assentado com argamassa colante industrial</v>
          </cell>
          <cell r="C1039" t="str">
            <v>M2</v>
          </cell>
          <cell r="D1039">
            <v>190.14</v>
          </cell>
          <cell r="E1039">
            <v>17.16</v>
          </cell>
          <cell r="F1039">
            <v>207.3</v>
          </cell>
          <cell r="G1039">
            <v>15</v>
          </cell>
        </row>
        <row r="1040">
          <cell r="A1040" t="str">
            <v>18.07.040</v>
          </cell>
          <cell r="B1040" t="str">
            <v>Placa cerâmica não esmaltada extrudada de alta resistência química e mecânica, espessura de 14 mm, uso industrial, assentado com argamassa química bicomponente</v>
          </cell>
          <cell r="C1040" t="str">
            <v>M2</v>
          </cell>
          <cell r="D1040">
            <v>185.95</v>
          </cell>
          <cell r="E1040">
            <v>17.16</v>
          </cell>
          <cell r="F1040">
            <v>203.11</v>
          </cell>
          <cell r="G1040">
            <v>15</v>
          </cell>
        </row>
        <row r="1041">
          <cell r="A1041" t="str">
            <v>18.07.080</v>
          </cell>
          <cell r="B1041" t="str">
            <v>Rodapé em placa cerâmica não esmaltada extrudada de alta resistência química e mecânica, altura de 10 cm, uso industrial, assentado com argamassa química bicomponente</v>
          </cell>
          <cell r="C1041" t="str">
            <v>M</v>
          </cell>
          <cell r="D1041">
            <v>47.55</v>
          </cell>
          <cell r="E1041">
            <v>1.72</v>
          </cell>
          <cell r="F1041">
            <v>49.27</v>
          </cell>
          <cell r="G1041">
            <v>15</v>
          </cell>
        </row>
        <row r="1042">
          <cell r="A1042" t="str">
            <v>18.07.160</v>
          </cell>
          <cell r="B1042" t="str">
            <v>Placa cerâmica não esmaltada extrudada para área com altas temperaturas, de alta resistência química e mecânica, espessura mínima de 13 mm, uso industrial e cozinhas profissionais, assentado com argamassa industrializada</v>
          </cell>
          <cell r="C1042" t="str">
            <v>M2</v>
          </cell>
          <cell r="D1042">
            <v>336.72</v>
          </cell>
          <cell r="E1042">
            <v>17.16</v>
          </cell>
          <cell r="F1042">
            <v>353.88</v>
          </cell>
          <cell r="G1042">
            <v>15</v>
          </cell>
        </row>
        <row r="1043">
          <cell r="A1043" t="str">
            <v>18.07.170</v>
          </cell>
          <cell r="B1043" t="str">
            <v>Rodapé em placa cerâmica não esmaltada extrudada para área com altas temperaturas, de alta resistência química e mecânica, altura de 10cm, uso industrial e cozinhas profissionais, assentado com argamassa industrializada</v>
          </cell>
          <cell r="C1043" t="str">
            <v>M</v>
          </cell>
          <cell r="D1043">
            <v>66.72</v>
          </cell>
          <cell r="E1043">
            <v>1.72</v>
          </cell>
          <cell r="F1043">
            <v>68.44</v>
          </cell>
          <cell r="G1043">
            <v>15</v>
          </cell>
        </row>
        <row r="1044">
          <cell r="A1044" t="str">
            <v>18.07.200</v>
          </cell>
          <cell r="B1044" t="str">
            <v>Rejuntamento em placa cerâmica extrudada antiácida de 9 mm, com argamassa industrializada bicomponente à base de resina furânica, juntas acima de 3 até 6 mm</v>
          </cell>
          <cell r="C1044" t="str">
            <v>M2</v>
          </cell>
          <cell r="D1044">
            <v>45.02</v>
          </cell>
          <cell r="E1044">
            <v>11.45</v>
          </cell>
          <cell r="F1044">
            <v>56.47</v>
          </cell>
          <cell r="G1044">
            <v>15</v>
          </cell>
        </row>
        <row r="1045">
          <cell r="A1045" t="str">
            <v>18.07.210</v>
          </cell>
          <cell r="B1045" t="str">
            <v>Rejuntamento de placa cerâmica extrudada de 9 mm, com argamassa sintética industrializada tricomponente à base de resina epóxi, juntas acima de 3 até 6 mm</v>
          </cell>
          <cell r="C1045" t="str">
            <v>M2</v>
          </cell>
          <cell r="D1045">
            <v>41.56</v>
          </cell>
          <cell r="E1045">
            <v>11.45</v>
          </cell>
          <cell r="F1045">
            <v>53.01</v>
          </cell>
          <cell r="G1045">
            <v>15</v>
          </cell>
        </row>
        <row r="1046">
          <cell r="A1046" t="str">
            <v>18.07.220</v>
          </cell>
          <cell r="B1046" t="str">
            <v>Rejuntamento em placa cerâmica extrudada antiácida, espessura de 14 mm, com argamassa industrializada bicomponente, à base de resina furânica, juntas acima de 3 até 6 mm</v>
          </cell>
          <cell r="C1046" t="str">
            <v>M2</v>
          </cell>
          <cell r="D1046">
            <v>75.040000000000006</v>
          </cell>
          <cell r="E1046">
            <v>11.45</v>
          </cell>
          <cell r="F1046">
            <v>86.49</v>
          </cell>
          <cell r="G1046">
            <v>15</v>
          </cell>
        </row>
        <row r="1047">
          <cell r="A1047" t="str">
            <v>18.07.230</v>
          </cell>
          <cell r="B1047" t="str">
            <v>Rejuntamento em placa cerâmica extrudada antiácida de 14 mm, com argamassa sintética industrializada tricomponente, à base de resina epóxi, juntas de 3 até 6 mm</v>
          </cell>
          <cell r="C1047" t="str">
            <v>M2</v>
          </cell>
          <cell r="D1047">
            <v>69.260000000000005</v>
          </cell>
          <cell r="E1047">
            <v>11.45</v>
          </cell>
          <cell r="F1047">
            <v>80.709999999999994</v>
          </cell>
          <cell r="G1047">
            <v>15</v>
          </cell>
        </row>
        <row r="1048">
          <cell r="A1048" t="str">
            <v>18.07.250</v>
          </cell>
          <cell r="B1048" t="str">
            <v>Rejuntamento em placa cerâmica extrudada antiácida, com argamassa industrializada anticorrosiva bicomponente à base de bauxita, para área de altas temperaturas, juntas acima de 3 até 6 mm</v>
          </cell>
          <cell r="C1048" t="str">
            <v>M2</v>
          </cell>
          <cell r="D1048">
            <v>68.760000000000005</v>
          </cell>
          <cell r="E1048">
            <v>11.45</v>
          </cell>
          <cell r="F1048">
            <v>80.209999999999994</v>
          </cell>
          <cell r="G1048">
            <v>15</v>
          </cell>
        </row>
        <row r="1049">
          <cell r="A1049" t="str">
            <v>18.07.300</v>
          </cell>
          <cell r="B1049" t="str">
            <v>Rejuntamento de rodapé em placa cerâmica extrudada antiácida de 9 mm, com argamassa industrializada bicomponente à base de resina furânica, juntas acima de 3 até 6 mm</v>
          </cell>
          <cell r="C1049" t="str">
            <v>M</v>
          </cell>
          <cell r="D1049">
            <v>4.5</v>
          </cell>
          <cell r="E1049">
            <v>1.1399999999999999</v>
          </cell>
          <cell r="F1049">
            <v>5.64</v>
          </cell>
          <cell r="G1049">
            <v>15</v>
          </cell>
        </row>
        <row r="1050">
          <cell r="A1050" t="str">
            <v>18.07.310</v>
          </cell>
          <cell r="B1050" t="str">
            <v>Rejuntamento de rodapé em placa cerâmica extrudada antiácida de 9 mm, com argamassa sintética  industrializada tricomponente à base de resina epóxi, juntas acima de 3 até 6 mm</v>
          </cell>
          <cell r="C1050" t="str">
            <v>M</v>
          </cell>
          <cell r="D1050">
            <v>4.16</v>
          </cell>
          <cell r="E1050">
            <v>1.1399999999999999</v>
          </cell>
          <cell r="F1050">
            <v>5.3</v>
          </cell>
          <cell r="G1050">
            <v>15</v>
          </cell>
        </row>
        <row r="1051">
          <cell r="A1051" t="str">
            <v>18.08</v>
          </cell>
          <cell r="B1051" t="str">
            <v>Revestimento em porcelanato</v>
          </cell>
        </row>
        <row r="1052">
          <cell r="A1052" t="str">
            <v>18.08.032</v>
          </cell>
          <cell r="B1052" t="str">
            <v>Revestimento em porcelanato esmaltado antiderrapante para área externa e ambiente com alto tráfego, grupo de absorção BIa, assentado com argamassa colante industrializada, rejuntado</v>
          </cell>
          <cell r="C1052" t="str">
            <v>M2</v>
          </cell>
          <cell r="D1052">
            <v>102.38</v>
          </cell>
          <cell r="E1052">
            <v>45.32</v>
          </cell>
          <cell r="F1052">
            <v>147.69999999999999</v>
          </cell>
          <cell r="G1052">
            <v>15</v>
          </cell>
        </row>
        <row r="1053">
          <cell r="A1053" t="str">
            <v>18.08.042</v>
          </cell>
          <cell r="B1053" t="str">
            <v>Rodapé em porcelanato esmaltado antiderrapante para área externa e ambiente com alto tráfego, grupo de absorção BIa, assentado com argamassa colante industrializada, rejuntado</v>
          </cell>
          <cell r="C1053" t="str">
            <v>M</v>
          </cell>
          <cell r="D1053">
            <v>18.32</v>
          </cell>
          <cell r="E1053">
            <v>12.59</v>
          </cell>
          <cell r="F1053">
            <v>30.91</v>
          </cell>
          <cell r="G1053">
            <v>15</v>
          </cell>
        </row>
        <row r="1054">
          <cell r="A1054" t="str">
            <v>18.08.062</v>
          </cell>
          <cell r="B1054" t="str">
            <v>Revestimento em porcelanato esmaltado polido para área interna e ambiente com tráfego médio, grupo de absorção BIa, assentado com argamassa colante industrializada, rejuntado</v>
          </cell>
          <cell r="C1054" t="str">
            <v>M2</v>
          </cell>
          <cell r="D1054">
            <v>143.66999999999999</v>
          </cell>
          <cell r="E1054">
            <v>45.32</v>
          </cell>
          <cell r="F1054">
            <v>188.99</v>
          </cell>
          <cell r="G1054">
            <v>15</v>
          </cell>
        </row>
        <row r="1055">
          <cell r="A1055" t="str">
            <v>18.08.072</v>
          </cell>
          <cell r="B1055" t="str">
            <v>Rodapé em porcelanato esmaltado polido para área interna e ambiente com tráfego médio, grupo de absorção BIa, assentado com argamassa colante industrializada, rejuntado</v>
          </cell>
          <cell r="C1055" t="str">
            <v>M</v>
          </cell>
          <cell r="D1055">
            <v>25.5</v>
          </cell>
          <cell r="E1055">
            <v>12.59</v>
          </cell>
          <cell r="F1055">
            <v>38.090000000000003</v>
          </cell>
          <cell r="G1055">
            <v>15</v>
          </cell>
        </row>
        <row r="1056">
          <cell r="A1056" t="str">
            <v>18.08.090</v>
          </cell>
          <cell r="B1056" t="str">
            <v>Revestimento em porcelanato esmaltado acetinado para área interna e ambiente com acesso ao exterior, grupo de absorção BIa, resistência química B, assentado com argamassa colante industrializada, rejuntado</v>
          </cell>
          <cell r="C1056" t="str">
            <v>M2</v>
          </cell>
          <cell r="D1056">
            <v>105.77</v>
          </cell>
          <cell r="E1056">
            <v>45.32</v>
          </cell>
          <cell r="F1056">
            <v>151.09</v>
          </cell>
          <cell r="G1056">
            <v>15</v>
          </cell>
        </row>
        <row r="1057">
          <cell r="A1057" t="str">
            <v>18.08.100</v>
          </cell>
          <cell r="B1057" t="str">
            <v>Rodapé em porcelanato esmaltado acetinado para área interna e ambiente com acesso ao exterior, grupo de absorção BIa, resistência química B, assentado com argamassa colante industrializada, rejuntado</v>
          </cell>
          <cell r="C1057" t="str">
            <v>M</v>
          </cell>
          <cell r="D1057">
            <v>18.91</v>
          </cell>
          <cell r="E1057">
            <v>12.59</v>
          </cell>
          <cell r="F1057">
            <v>31.5</v>
          </cell>
          <cell r="G1057">
            <v>15</v>
          </cell>
        </row>
        <row r="1058">
          <cell r="A1058" t="str">
            <v>18.08.110</v>
          </cell>
          <cell r="B1058" t="str">
            <v>Revestimento em porcelanato técnico antiderrapante para área externa, grupo de absorção BIa, assentado com argamassa colante industrializada, rejuntado</v>
          </cell>
          <cell r="C1058" t="str">
            <v>M2</v>
          </cell>
          <cell r="D1058">
            <v>150.76</v>
          </cell>
          <cell r="E1058">
            <v>45.32</v>
          </cell>
          <cell r="F1058">
            <v>196.08</v>
          </cell>
          <cell r="G1058">
            <v>15</v>
          </cell>
        </row>
        <row r="1059">
          <cell r="A1059" t="str">
            <v>18.08.120</v>
          </cell>
          <cell r="B1059" t="str">
            <v>Rodapé em porcelanato técnico antiderrapante para área interna, grupo de absorção BIa, assentado com argamassa colante industrializada, rejuntado</v>
          </cell>
          <cell r="C1059" t="str">
            <v>M</v>
          </cell>
          <cell r="D1059">
            <v>27</v>
          </cell>
          <cell r="E1059">
            <v>12.59</v>
          </cell>
          <cell r="F1059">
            <v>39.590000000000003</v>
          </cell>
          <cell r="G1059">
            <v>15</v>
          </cell>
        </row>
        <row r="1060">
          <cell r="A1060" t="str">
            <v>18.08.152</v>
          </cell>
          <cell r="B1060" t="str">
            <v>Revestimento em porcelanato técnico natural para área interna e ambiente com acesso ao exterior, grupo de absorção BIa, assentado com argamassa colante industrializada, rejuntado</v>
          </cell>
          <cell r="C1060" t="str">
            <v>M2</v>
          </cell>
          <cell r="D1060">
            <v>152.71</v>
          </cell>
          <cell r="E1060">
            <v>45.32</v>
          </cell>
          <cell r="F1060">
            <v>198.03</v>
          </cell>
          <cell r="G1060">
            <v>15</v>
          </cell>
        </row>
        <row r="1061">
          <cell r="A1061" t="str">
            <v>18.08.162</v>
          </cell>
          <cell r="B1061" t="str">
            <v>Rodapé em porcelanato técnico natural, para área interna e ambiente com acesso ao exterior, grupo de absorção BIa, assentado com argamassa colante industrializada, rejuntado</v>
          </cell>
          <cell r="C1061" t="str">
            <v>M</v>
          </cell>
          <cell r="D1061">
            <v>27.34</v>
          </cell>
          <cell r="E1061">
            <v>12.59</v>
          </cell>
          <cell r="F1061">
            <v>39.93</v>
          </cell>
          <cell r="G1061">
            <v>15</v>
          </cell>
        </row>
        <row r="1062">
          <cell r="A1062" t="str">
            <v>18.08.170</v>
          </cell>
          <cell r="B1062" t="str">
            <v>Revestimento em porcelanato técnico polido para área interna e ambiente de médio tráfego, grupo de absorção BIa, coeficiente de atrito I, assentado com argamassa colante industrializada, rejuntado</v>
          </cell>
          <cell r="C1062" t="str">
            <v>M2</v>
          </cell>
          <cell r="D1062">
            <v>204.35</v>
          </cell>
          <cell r="E1062">
            <v>45.32</v>
          </cell>
          <cell r="F1062">
            <v>249.67</v>
          </cell>
          <cell r="G1062">
            <v>15</v>
          </cell>
        </row>
        <row r="1063">
          <cell r="A1063" t="str">
            <v>18.08.180</v>
          </cell>
          <cell r="B1063" t="str">
            <v>Rodapé em porcelanato técnico polido para área interna e ambiente de médio tráfego, grupo de absorção BIa, assentado com argamassa colante industrializada, rejuntado</v>
          </cell>
          <cell r="C1063" t="str">
            <v>M</v>
          </cell>
          <cell r="D1063">
            <v>36.33</v>
          </cell>
          <cell r="E1063">
            <v>12.59</v>
          </cell>
          <cell r="F1063">
            <v>48.92</v>
          </cell>
          <cell r="G1063">
            <v>15</v>
          </cell>
        </row>
        <row r="1064">
          <cell r="A1064" t="str">
            <v>18.11</v>
          </cell>
          <cell r="B1064" t="str">
            <v>Revestimento em placa ceramica esmaltada</v>
          </cell>
        </row>
        <row r="1065">
          <cell r="A1065" t="str">
            <v>18.11.012</v>
          </cell>
          <cell r="B1065" t="str">
            <v>Revestimento em placa cerâmica esmaltada de 7,5x7,5 cm, assentado e rejuntado com argamassa industrializada</v>
          </cell>
          <cell r="C1065" t="str">
            <v>M2</v>
          </cell>
          <cell r="D1065">
            <v>138.6</v>
          </cell>
          <cell r="E1065">
            <v>25.66</v>
          </cell>
          <cell r="F1065">
            <v>164.26</v>
          </cell>
          <cell r="G1065">
            <v>15</v>
          </cell>
        </row>
        <row r="1066">
          <cell r="A1066" t="str">
            <v>18.11.022</v>
          </cell>
          <cell r="B1066" t="str">
            <v>Revestimento em placa cerâmica esmaltada de 10x10 cm, assentado e rejuntado com argamassa industrializada</v>
          </cell>
          <cell r="C1066" t="str">
            <v>M2</v>
          </cell>
          <cell r="D1066">
            <v>114.73</v>
          </cell>
          <cell r="E1066">
            <v>25.66</v>
          </cell>
          <cell r="F1066">
            <v>140.38999999999999</v>
          </cell>
          <cell r="G1066">
            <v>15</v>
          </cell>
        </row>
        <row r="1067">
          <cell r="A1067" t="str">
            <v>18.11.032</v>
          </cell>
          <cell r="B1067" t="str">
            <v>Revestimento em placa cerâmica esmaltada de 15x15 cm, tipo monocolor, assentado e rejuntado com argamassa industrializada</v>
          </cell>
          <cell r="C1067" t="str">
            <v>M2</v>
          </cell>
          <cell r="D1067">
            <v>75.7</v>
          </cell>
          <cell r="E1067">
            <v>25.66</v>
          </cell>
          <cell r="F1067">
            <v>101.36</v>
          </cell>
          <cell r="G1067">
            <v>15</v>
          </cell>
        </row>
        <row r="1068">
          <cell r="A1068" t="str">
            <v>18.11.042</v>
          </cell>
          <cell r="B1068" t="str">
            <v>Revestimento em placa cerâmica esmaltada de 20x20 cm, tipo monocolor, assentado e rejuntado com argamassa industrializada</v>
          </cell>
          <cell r="C1068" t="str">
            <v>M2</v>
          </cell>
          <cell r="D1068">
            <v>89.8</v>
          </cell>
          <cell r="E1068">
            <v>25.66</v>
          </cell>
          <cell r="F1068">
            <v>115.46</v>
          </cell>
          <cell r="G1068">
            <v>15</v>
          </cell>
        </row>
        <row r="1069">
          <cell r="A1069" t="str">
            <v>18.11.052</v>
          </cell>
          <cell r="B1069" t="str">
            <v>Revestimento em placa cerâmica esmaltada, tipo monoporosa, assentado e rejuntado com argamassa industrializada</v>
          </cell>
          <cell r="C1069" t="str">
            <v>M2</v>
          </cell>
          <cell r="D1069">
            <v>87.26</v>
          </cell>
          <cell r="E1069">
            <v>25.66</v>
          </cell>
          <cell r="F1069">
            <v>112.92</v>
          </cell>
          <cell r="G1069">
            <v>15</v>
          </cell>
        </row>
        <row r="1070">
          <cell r="A1070" t="str">
            <v>18.12</v>
          </cell>
          <cell r="B1070" t="str">
            <v>Revestimento em pastilha e mosaico</v>
          </cell>
        </row>
        <row r="1071">
          <cell r="A1071" t="str">
            <v>18.12.020</v>
          </cell>
          <cell r="B1071" t="str">
            <v>Revestimento em pastilha de porcelana natural ou esmaltada de 5x5 cm, assentado e rejuntado com argamassa colante industrializada</v>
          </cell>
          <cell r="C1071" t="str">
            <v>M2</v>
          </cell>
          <cell r="D1071">
            <v>179.98</v>
          </cell>
          <cell r="E1071">
            <v>32.479999999999997</v>
          </cell>
          <cell r="F1071">
            <v>212.46</v>
          </cell>
          <cell r="G1071">
            <v>15</v>
          </cell>
        </row>
        <row r="1072">
          <cell r="A1072" t="str">
            <v>18.12.120</v>
          </cell>
          <cell r="B1072" t="str">
            <v>Revestimento em pastilha de porcelana natural ou esmaltada de 2,5x2,5 cm, assentado e rejuntado com argamassa colante industrializada</v>
          </cell>
          <cell r="C1072" t="str">
            <v>M2</v>
          </cell>
          <cell r="D1072">
            <v>180.86</v>
          </cell>
          <cell r="E1072">
            <v>32.479999999999997</v>
          </cell>
          <cell r="F1072">
            <v>213.34</v>
          </cell>
          <cell r="G1072">
            <v>15</v>
          </cell>
        </row>
        <row r="1073">
          <cell r="A1073" t="str">
            <v>18.12.140</v>
          </cell>
          <cell r="B1073" t="str">
            <v>Revestimento em pastilha de porcelana natural ou esmaltada de 2,5x5 cm, assentado e rejuntado com argamassa colante industrializada</v>
          </cell>
          <cell r="C1073" t="str">
            <v>M2</v>
          </cell>
          <cell r="D1073">
            <v>261.85000000000002</v>
          </cell>
          <cell r="E1073">
            <v>32.479999999999997</v>
          </cell>
          <cell r="F1073">
            <v>294.33</v>
          </cell>
          <cell r="G1073">
            <v>15</v>
          </cell>
        </row>
        <row r="1074">
          <cell r="A1074" t="str">
            <v>18.13</v>
          </cell>
          <cell r="B1074" t="str">
            <v>Revestimento ceramico nao esmaltado extrudado</v>
          </cell>
        </row>
        <row r="1075">
          <cell r="A1075" t="str">
            <v>18.13.010</v>
          </cell>
          <cell r="B1075" t="str">
            <v>Revestimento em placa cerâmica não esmaltada extrudada, de alta resistência química e mecânica, espessura de 9 mm, assentado com argamassa colante industrializada</v>
          </cell>
          <cell r="C1075" t="str">
            <v>M2</v>
          </cell>
          <cell r="D1075">
            <v>138.91999999999999</v>
          </cell>
          <cell r="E1075">
            <v>20.78</v>
          </cell>
          <cell r="F1075">
            <v>159.69999999999999</v>
          </cell>
          <cell r="G1075">
            <v>15</v>
          </cell>
        </row>
        <row r="1076">
          <cell r="A1076" t="str">
            <v>18.13.020</v>
          </cell>
          <cell r="B1076" t="str">
            <v>Revestimento em placa cerâmica extrudada de alta resistência química e mecânica, espessura entre 9 e 10 mm, assentado com argamassa industrializada de alta aderência</v>
          </cell>
          <cell r="C1076" t="str">
            <v>M2</v>
          </cell>
          <cell r="D1076">
            <v>147.97999999999999</v>
          </cell>
          <cell r="E1076">
            <v>20.78</v>
          </cell>
          <cell r="F1076">
            <v>168.76</v>
          </cell>
          <cell r="G1076">
            <v>15</v>
          </cell>
        </row>
        <row r="1077">
          <cell r="A1077" t="str">
            <v>18.13.202</v>
          </cell>
          <cell r="B1077" t="str">
            <v>Rejuntamento em placa cerâmica extrudada, espessura entre 9 e 10 mm, com argamassa industrial anticorrosiva à base de resina epóxi, juntas de 6 a 10 mm</v>
          </cell>
          <cell r="C1077" t="str">
            <v>M2</v>
          </cell>
          <cell r="D1077">
            <v>60.6</v>
          </cell>
          <cell r="E1077">
            <v>11.45</v>
          </cell>
          <cell r="F1077">
            <v>72.05</v>
          </cell>
          <cell r="G1077">
            <v>15</v>
          </cell>
        </row>
        <row r="1078">
          <cell r="A1078" t="str">
            <v>19</v>
          </cell>
          <cell r="B1078" t="str">
            <v>REVESTIMENTO EM PEDRA</v>
          </cell>
        </row>
        <row r="1079">
          <cell r="A1079" t="str">
            <v>19.01</v>
          </cell>
          <cell r="B1079" t="str">
            <v>Granito</v>
          </cell>
        </row>
        <row r="1080">
          <cell r="A1080" t="str">
            <v>19.01.022</v>
          </cell>
          <cell r="B1080" t="str">
            <v>Revestimento em granito, espessura de 2 cm, acabamento polido</v>
          </cell>
          <cell r="C1080" t="str">
            <v>M2</v>
          </cell>
          <cell r="D1080">
            <v>462.13</v>
          </cell>
          <cell r="E1080">
            <v>50.25</v>
          </cell>
          <cell r="F1080">
            <v>512.38</v>
          </cell>
          <cell r="G1080">
            <v>15</v>
          </cell>
        </row>
        <row r="1081">
          <cell r="A1081" t="str">
            <v>19.01.062</v>
          </cell>
          <cell r="B1081" t="str">
            <v>Peitoril e/ou soleira em granito, espessura de 2 cm e largura até 20 cm, acabamento polido</v>
          </cell>
          <cell r="C1081" t="str">
            <v>M</v>
          </cell>
          <cell r="D1081">
            <v>161.01</v>
          </cell>
          <cell r="E1081">
            <v>15.07</v>
          </cell>
          <cell r="F1081">
            <v>176.08</v>
          </cell>
          <cell r="G1081">
            <v>15</v>
          </cell>
        </row>
        <row r="1082">
          <cell r="A1082" t="str">
            <v>19.01.064</v>
          </cell>
          <cell r="B1082" t="str">
            <v>Peitoril e/ou soleira em granito, espessura de 2 cm e largura de 21 cm até 30 cm, acabamento polido</v>
          </cell>
          <cell r="C1082" t="str">
            <v>M</v>
          </cell>
          <cell r="D1082">
            <v>191.54</v>
          </cell>
          <cell r="E1082">
            <v>22.61</v>
          </cell>
          <cell r="F1082">
            <v>214.15</v>
          </cell>
          <cell r="G1082">
            <v>15</v>
          </cell>
        </row>
        <row r="1083">
          <cell r="A1083" t="str">
            <v>19.01.122</v>
          </cell>
          <cell r="B1083" t="str">
            <v>Degrau e espelho de granito, espessura de 2 cm, acabamento polido</v>
          </cell>
          <cell r="C1083" t="str">
            <v>M</v>
          </cell>
          <cell r="D1083">
            <v>394.87</v>
          </cell>
          <cell r="E1083">
            <v>37.69</v>
          </cell>
          <cell r="F1083">
            <v>432.56</v>
          </cell>
          <cell r="G1083">
            <v>15</v>
          </cell>
        </row>
        <row r="1084">
          <cell r="A1084" t="str">
            <v>19.01.322</v>
          </cell>
          <cell r="B1084" t="str">
            <v>Rodapé em granito, espessura de 2 cm e altura de 7 cm, acabamento polido</v>
          </cell>
          <cell r="C1084" t="str">
            <v>M</v>
          </cell>
          <cell r="D1084">
            <v>77.5</v>
          </cell>
          <cell r="E1084">
            <v>7.54</v>
          </cell>
          <cell r="F1084">
            <v>85.04</v>
          </cell>
          <cell r="G1084">
            <v>15</v>
          </cell>
        </row>
        <row r="1085">
          <cell r="A1085" t="str">
            <v>19.01.324</v>
          </cell>
          <cell r="B1085" t="str">
            <v>Rodapé em granito, espessura de 2 cm e altura de 7,1 cm até 10 cm, acabamento polido</v>
          </cell>
          <cell r="C1085" t="str">
            <v>M</v>
          </cell>
          <cell r="D1085">
            <v>90.89</v>
          </cell>
          <cell r="E1085">
            <v>7.54</v>
          </cell>
          <cell r="F1085">
            <v>98.43</v>
          </cell>
          <cell r="G1085">
            <v>15</v>
          </cell>
        </row>
        <row r="1086">
          <cell r="A1086" t="str">
            <v>19.02</v>
          </cell>
          <cell r="B1086" t="str">
            <v>Marmore</v>
          </cell>
        </row>
        <row r="1087">
          <cell r="A1087" t="str">
            <v>19.02.020</v>
          </cell>
          <cell r="B1087" t="str">
            <v>Revestimento em mármore branco, espessura de 2 cm, assente com massa</v>
          </cell>
          <cell r="C1087" t="str">
            <v>M2</v>
          </cell>
          <cell r="D1087">
            <v>889.07</v>
          </cell>
          <cell r="E1087">
            <v>50.25</v>
          </cell>
          <cell r="F1087">
            <v>939.32</v>
          </cell>
          <cell r="G1087">
            <v>15</v>
          </cell>
        </row>
        <row r="1088">
          <cell r="A1088" t="str">
            <v>19.02.040</v>
          </cell>
          <cell r="B1088" t="str">
            <v>Revestimento em mármore travertino nacional, espessura de 2 cm, assente com massa</v>
          </cell>
          <cell r="C1088" t="str">
            <v>M2</v>
          </cell>
          <cell r="D1088">
            <v>978.01</v>
          </cell>
          <cell r="E1088">
            <v>50.25</v>
          </cell>
          <cell r="F1088">
            <v>1028.26</v>
          </cell>
          <cell r="G1088">
            <v>15</v>
          </cell>
        </row>
        <row r="1089">
          <cell r="A1089" t="str">
            <v>19.02.060</v>
          </cell>
          <cell r="B1089" t="str">
            <v>Revestimento em mármore branco, espessura de 3 cm, assente com massa</v>
          </cell>
          <cell r="C1089" t="str">
            <v>M2</v>
          </cell>
          <cell r="D1089">
            <v>957.54</v>
          </cell>
          <cell r="E1089">
            <v>50.25</v>
          </cell>
          <cell r="F1089">
            <v>1007.79</v>
          </cell>
          <cell r="G1089">
            <v>15</v>
          </cell>
        </row>
        <row r="1090">
          <cell r="A1090" t="str">
            <v>19.02.080</v>
          </cell>
          <cell r="B1090" t="str">
            <v>Revestimento em mármore travertino nacional, espessura de 3 cm, assente com massa</v>
          </cell>
          <cell r="C1090" t="str">
            <v>M2</v>
          </cell>
          <cell r="D1090">
            <v>1076.97</v>
          </cell>
          <cell r="E1090">
            <v>50.25</v>
          </cell>
          <cell r="F1090">
            <v>1127.22</v>
          </cell>
          <cell r="G1090">
            <v>15</v>
          </cell>
        </row>
        <row r="1091">
          <cell r="A1091" t="str">
            <v>19.02.220</v>
          </cell>
          <cell r="B1091" t="str">
            <v>Degrau e espelho em mármore branco, espessura de 2 cm</v>
          </cell>
          <cell r="C1091" t="str">
            <v>M</v>
          </cell>
          <cell r="D1091">
            <v>423.6</v>
          </cell>
          <cell r="E1091">
            <v>37.69</v>
          </cell>
          <cell r="F1091">
            <v>461.29</v>
          </cell>
          <cell r="G1091">
            <v>15</v>
          </cell>
        </row>
        <row r="1092">
          <cell r="A1092" t="str">
            <v>19.02.240</v>
          </cell>
          <cell r="B1092" t="str">
            <v>Degrau e espelho em mármore travertino nacional, espessura de 2 cm</v>
          </cell>
          <cell r="C1092" t="str">
            <v>M</v>
          </cell>
          <cell r="D1092">
            <v>491.38</v>
          </cell>
          <cell r="E1092">
            <v>37.69</v>
          </cell>
          <cell r="F1092">
            <v>529.07000000000005</v>
          </cell>
          <cell r="G1092">
            <v>15</v>
          </cell>
        </row>
        <row r="1093">
          <cell r="A1093" t="str">
            <v>19.02.250</v>
          </cell>
          <cell r="B1093" t="str">
            <v>Rodapé em mármore branco, espessura de 2 cm e altura de 7 cm</v>
          </cell>
          <cell r="C1093" t="str">
            <v>M</v>
          </cell>
          <cell r="D1093">
            <v>69.290000000000006</v>
          </cell>
          <cell r="E1093">
            <v>10.050000000000001</v>
          </cell>
          <cell r="F1093">
            <v>79.34</v>
          </cell>
          <cell r="G1093">
            <v>15</v>
          </cell>
        </row>
        <row r="1094">
          <cell r="A1094" t="str">
            <v>19.03</v>
          </cell>
          <cell r="B1094" t="str">
            <v>Pedra</v>
          </cell>
        </row>
        <row r="1095">
          <cell r="A1095" t="str">
            <v>19.03.060</v>
          </cell>
          <cell r="B1095" t="str">
            <v>Revestimento em pedra mineira comum</v>
          </cell>
          <cell r="C1095" t="str">
            <v>M2</v>
          </cell>
          <cell r="D1095">
            <v>270.33999999999997</v>
          </cell>
          <cell r="E1095">
            <v>45.32</v>
          </cell>
          <cell r="F1095">
            <v>315.66000000000003</v>
          </cell>
          <cell r="G1095">
            <v>15</v>
          </cell>
        </row>
        <row r="1096">
          <cell r="A1096" t="str">
            <v>19.03.090</v>
          </cell>
          <cell r="B1096" t="str">
            <v>Revestimento em pedra Miracema</v>
          </cell>
          <cell r="C1096" t="str">
            <v>M2</v>
          </cell>
          <cell r="D1096">
            <v>64.040000000000006</v>
          </cell>
          <cell r="E1096">
            <v>45.32</v>
          </cell>
          <cell r="F1096">
            <v>109.36</v>
          </cell>
          <cell r="G1096">
            <v>15</v>
          </cell>
        </row>
        <row r="1097">
          <cell r="A1097" t="str">
            <v>19.03.110</v>
          </cell>
          <cell r="B1097" t="str">
            <v>Rodapé em pedra Miracema, altura de 11,5 cm</v>
          </cell>
          <cell r="C1097" t="str">
            <v>M</v>
          </cell>
          <cell r="D1097">
            <v>8.73</v>
          </cell>
          <cell r="E1097">
            <v>13.59</v>
          </cell>
          <cell r="F1097">
            <v>22.32</v>
          </cell>
          <cell r="G1097">
            <v>15</v>
          </cell>
        </row>
        <row r="1098">
          <cell r="A1098" t="str">
            <v>19.03.220</v>
          </cell>
          <cell r="B1098" t="str">
            <v>Rodapé em pedra mineira simples, altura de 10 cm</v>
          </cell>
          <cell r="C1098" t="str">
            <v>M</v>
          </cell>
          <cell r="D1098">
            <v>54.97</v>
          </cell>
          <cell r="E1098">
            <v>6.8</v>
          </cell>
          <cell r="F1098">
            <v>61.77</v>
          </cell>
          <cell r="G1098">
            <v>15</v>
          </cell>
        </row>
        <row r="1099">
          <cell r="A1099" t="str">
            <v>19.03.260</v>
          </cell>
          <cell r="B1099" t="str">
            <v>Revestimento em pedra ardósia selecionada</v>
          </cell>
          <cell r="C1099" t="str">
            <v>M2</v>
          </cell>
          <cell r="D1099">
            <v>72.63</v>
          </cell>
          <cell r="E1099">
            <v>20.14</v>
          </cell>
          <cell r="F1099">
            <v>92.77</v>
          </cell>
          <cell r="G1099">
            <v>15</v>
          </cell>
        </row>
        <row r="1100">
          <cell r="A1100" t="str">
            <v>19.03.270</v>
          </cell>
          <cell r="B1100" t="str">
            <v>Rodapé em pedra ardósia, altura de 7 cm</v>
          </cell>
          <cell r="C1100" t="str">
            <v>M</v>
          </cell>
          <cell r="D1100">
            <v>17.59</v>
          </cell>
          <cell r="E1100">
            <v>6.8</v>
          </cell>
          <cell r="F1100">
            <v>24.39</v>
          </cell>
          <cell r="G1100">
            <v>15</v>
          </cell>
        </row>
        <row r="1101">
          <cell r="A1101" t="str">
            <v>19.03.290</v>
          </cell>
          <cell r="B1101" t="str">
            <v>Peitoril e/ou soleira em ardósia, espessura de 2 cm e largura até 20 cm</v>
          </cell>
          <cell r="C1101" t="str">
            <v>M</v>
          </cell>
          <cell r="D1101">
            <v>93.84</v>
          </cell>
          <cell r="E1101">
            <v>13.59</v>
          </cell>
          <cell r="F1101">
            <v>107.43</v>
          </cell>
          <cell r="G1101">
            <v>15</v>
          </cell>
        </row>
        <row r="1102">
          <cell r="A1102" t="str">
            <v>19.20</v>
          </cell>
          <cell r="B1102" t="str">
            <v>Reparos, conservacoes e complementos - GRUPO 19</v>
          </cell>
        </row>
        <row r="1103">
          <cell r="A1103" t="str">
            <v>19.20.020</v>
          </cell>
          <cell r="B1103" t="str">
            <v>Recolocação de mármore, pedras e granitos, assentes com massa</v>
          </cell>
          <cell r="C1103" t="str">
            <v>M2</v>
          </cell>
          <cell r="D1103">
            <v>24.98</v>
          </cell>
          <cell r="E1103">
            <v>45.32</v>
          </cell>
          <cell r="F1103">
            <v>70.3</v>
          </cell>
          <cell r="G1103">
            <v>15</v>
          </cell>
        </row>
        <row r="1104">
          <cell r="A1104" t="str">
            <v>20</v>
          </cell>
          <cell r="B1104" t="str">
            <v>REVESTIMENTO EM MADEIRA</v>
          </cell>
        </row>
        <row r="1105">
          <cell r="A1105" t="str">
            <v>20.01</v>
          </cell>
          <cell r="B1105" t="str">
            <v>Lambris de madeira</v>
          </cell>
        </row>
        <row r="1106">
          <cell r="A1106" t="str">
            <v>20.01.040</v>
          </cell>
          <cell r="B1106" t="str">
            <v>Lambril em madeira macho/fêmea tarugado, exceto pinus</v>
          </cell>
          <cell r="C1106" t="str">
            <v>M2</v>
          </cell>
          <cell r="D1106">
            <v>104.47</v>
          </cell>
          <cell r="E1106">
            <v>77.790000000000006</v>
          </cell>
          <cell r="F1106">
            <v>182.26</v>
          </cell>
          <cell r="G1106">
            <v>15</v>
          </cell>
        </row>
        <row r="1107">
          <cell r="A1107" t="str">
            <v>20.03</v>
          </cell>
          <cell r="B1107" t="str">
            <v>Soalho de madeira</v>
          </cell>
        </row>
        <row r="1108">
          <cell r="A1108" t="str">
            <v>20.03.010</v>
          </cell>
          <cell r="B1108" t="str">
            <v>Soalho em tábua de madeira aparelhada</v>
          </cell>
          <cell r="C1108" t="str">
            <v>M2</v>
          </cell>
          <cell r="D1108">
            <v>750.07</v>
          </cell>
          <cell r="F1108">
            <v>750.07</v>
          </cell>
          <cell r="G1108">
            <v>15</v>
          </cell>
        </row>
        <row r="1109">
          <cell r="A1109" t="str">
            <v>20.04</v>
          </cell>
          <cell r="B1109" t="str">
            <v>Tacos</v>
          </cell>
        </row>
        <row r="1110">
          <cell r="A1110" t="str">
            <v>20.04.020</v>
          </cell>
          <cell r="B1110" t="str">
            <v>Piso em tacos de Ipê colado</v>
          </cell>
          <cell r="C1110" t="str">
            <v>M2</v>
          </cell>
          <cell r="D1110">
            <v>395.75</v>
          </cell>
          <cell r="E1110">
            <v>25.57</v>
          </cell>
          <cell r="F1110">
            <v>421.32</v>
          </cell>
          <cell r="G1110">
            <v>15</v>
          </cell>
        </row>
        <row r="1111">
          <cell r="A1111" t="str">
            <v>20.10</v>
          </cell>
          <cell r="B1111" t="str">
            <v>Rodape de madeira</v>
          </cell>
        </row>
        <row r="1112">
          <cell r="A1112" t="str">
            <v>20.10.040</v>
          </cell>
          <cell r="B1112" t="str">
            <v>Rodapé de madeira de 7 x 1,5 cm</v>
          </cell>
          <cell r="C1112" t="str">
            <v>M</v>
          </cell>
          <cell r="D1112">
            <v>29.71</v>
          </cell>
          <cell r="E1112">
            <v>16.98</v>
          </cell>
          <cell r="F1112">
            <v>46.69</v>
          </cell>
          <cell r="G1112">
            <v>15</v>
          </cell>
        </row>
        <row r="1113">
          <cell r="A1113" t="str">
            <v>20.10.120</v>
          </cell>
          <cell r="B1113" t="str">
            <v>Cordão de madeira</v>
          </cell>
          <cell r="C1113" t="str">
            <v>M</v>
          </cell>
          <cell r="D1113">
            <v>4.33</v>
          </cell>
          <cell r="E1113">
            <v>4.1500000000000004</v>
          </cell>
          <cell r="F1113">
            <v>8.48</v>
          </cell>
          <cell r="G1113">
            <v>15</v>
          </cell>
        </row>
        <row r="1114">
          <cell r="A1114" t="str">
            <v>20.20</v>
          </cell>
          <cell r="B1114" t="str">
            <v>Reparos, conservacoes e complementos - GRUPO 20</v>
          </cell>
        </row>
        <row r="1115">
          <cell r="A1115" t="str">
            <v>20.20.020</v>
          </cell>
          <cell r="B1115" t="str">
            <v>Recolocação de soalho em madeira</v>
          </cell>
          <cell r="C1115" t="str">
            <v>M2</v>
          </cell>
          <cell r="D1115">
            <v>0.4</v>
          </cell>
          <cell r="E1115">
            <v>10.07</v>
          </cell>
          <cell r="F1115">
            <v>10.47</v>
          </cell>
          <cell r="G1115">
            <v>15</v>
          </cell>
        </row>
        <row r="1116">
          <cell r="A1116" t="str">
            <v>20.20.040</v>
          </cell>
          <cell r="B1116" t="str">
            <v>Recolocação de tacos soltos com cola</v>
          </cell>
          <cell r="C1116" t="str">
            <v>M2</v>
          </cell>
          <cell r="D1116">
            <v>22.12</v>
          </cell>
          <cell r="E1116">
            <v>25.57</v>
          </cell>
          <cell r="F1116">
            <v>47.69</v>
          </cell>
          <cell r="G1116">
            <v>15</v>
          </cell>
        </row>
        <row r="1117">
          <cell r="A1117" t="str">
            <v>20.20.100</v>
          </cell>
          <cell r="B1117" t="str">
            <v>Recolocação de rodapé e cordão de madeira</v>
          </cell>
          <cell r="C1117" t="str">
            <v>M</v>
          </cell>
          <cell r="D1117">
            <v>0.4</v>
          </cell>
          <cell r="E1117">
            <v>12.83</v>
          </cell>
          <cell r="F1117">
            <v>13.23</v>
          </cell>
          <cell r="G1117">
            <v>15</v>
          </cell>
        </row>
        <row r="1118">
          <cell r="A1118" t="str">
            <v>20.20.202</v>
          </cell>
          <cell r="B1118" t="str">
            <v>Raspagem com calafetação e aplicação de verniz</v>
          </cell>
          <cell r="C1118" t="str">
            <v>M2</v>
          </cell>
          <cell r="D1118">
            <v>170.19</v>
          </cell>
          <cell r="F1118">
            <v>170.19</v>
          </cell>
          <cell r="G1118">
            <v>15</v>
          </cell>
        </row>
        <row r="1119">
          <cell r="A1119" t="str">
            <v>21</v>
          </cell>
          <cell r="B1119" t="str">
            <v>REVESTIMENTO SINTETICO E METALICO</v>
          </cell>
        </row>
        <row r="1120">
          <cell r="A1120" t="str">
            <v>21.01</v>
          </cell>
          <cell r="B1120" t="str">
            <v>Revestimento em borracha</v>
          </cell>
        </row>
        <row r="1121">
          <cell r="A1121" t="str">
            <v>21.01.100</v>
          </cell>
          <cell r="B1121" t="str">
            <v>Revestimento em borracha sintética preta, espessura de 4 mm - colado</v>
          </cell>
          <cell r="C1121" t="str">
            <v>M2</v>
          </cell>
          <cell r="D1121">
            <v>121.39</v>
          </cell>
          <cell r="E1121">
            <v>11.58</v>
          </cell>
          <cell r="F1121">
            <v>132.97</v>
          </cell>
          <cell r="G1121">
            <v>15</v>
          </cell>
        </row>
        <row r="1122">
          <cell r="A1122" t="str">
            <v>21.01.160</v>
          </cell>
          <cell r="B1122" t="str">
            <v>Revestimento em grama sintética, com espessura de 20 a 32 mm</v>
          </cell>
          <cell r="C1122" t="str">
            <v>M2</v>
          </cell>
          <cell r="D1122">
            <v>102.26</v>
          </cell>
          <cell r="F1122">
            <v>102.26</v>
          </cell>
          <cell r="G1122">
            <v>15</v>
          </cell>
        </row>
        <row r="1123">
          <cell r="A1123" t="str">
            <v>21.02</v>
          </cell>
          <cell r="B1123" t="str">
            <v>Revestimento vinilico</v>
          </cell>
        </row>
        <row r="1124">
          <cell r="A1124" t="str">
            <v>21.02.050</v>
          </cell>
          <cell r="B1124" t="str">
            <v>Revestimento vinílico, espessura de 2 mm, para tráfego médio, com impermeabilizante acrílico</v>
          </cell>
          <cell r="C1124" t="str">
            <v>M2</v>
          </cell>
          <cell r="D1124">
            <v>160.02000000000001</v>
          </cell>
          <cell r="E1124">
            <v>25.7</v>
          </cell>
          <cell r="F1124">
            <v>185.72</v>
          </cell>
          <cell r="G1124">
            <v>15</v>
          </cell>
        </row>
        <row r="1125">
          <cell r="A1125" t="str">
            <v>21.02.060</v>
          </cell>
          <cell r="B1125" t="str">
            <v>Revestimento vinílico, espessura de 3 mm, para tráfego intenso, com impermeabilizante acrílico</v>
          </cell>
          <cell r="C1125" t="str">
            <v>M2</v>
          </cell>
          <cell r="D1125">
            <v>247.03</v>
          </cell>
          <cell r="E1125">
            <v>25.7</v>
          </cell>
          <cell r="F1125">
            <v>272.73</v>
          </cell>
          <cell r="G1125">
            <v>15</v>
          </cell>
        </row>
        <row r="1126">
          <cell r="A1126" t="str">
            <v>21.02.071</v>
          </cell>
          <cell r="B1126" t="str">
            <v>Revestimento vinílico em manta, espessura total de 2mm, resistente a lavagem com hipoclorito</v>
          </cell>
          <cell r="C1126" t="str">
            <v>M2</v>
          </cell>
          <cell r="D1126">
            <v>226.63</v>
          </cell>
          <cell r="F1126">
            <v>226.63</v>
          </cell>
          <cell r="G1126">
            <v>15</v>
          </cell>
        </row>
        <row r="1127">
          <cell r="A1127" t="str">
            <v>21.02.271</v>
          </cell>
          <cell r="B1127" t="str">
            <v>Revestimento vinílico em manta heterogênea, espessura de 2 mm, com impermeabilizante acrílico</v>
          </cell>
          <cell r="C1127" t="str">
            <v>M2</v>
          </cell>
          <cell r="D1127">
            <v>278.52</v>
          </cell>
          <cell r="E1127">
            <v>25.7</v>
          </cell>
          <cell r="F1127">
            <v>304.22000000000003</v>
          </cell>
          <cell r="G1127">
            <v>15</v>
          </cell>
        </row>
        <row r="1128">
          <cell r="A1128" t="str">
            <v>21.02.281</v>
          </cell>
          <cell r="B1128" t="str">
            <v>Revestimento vinílico flexível em manta homogênea, espessura de 2 mm, com impermeabilizante acrílico</v>
          </cell>
          <cell r="C1128" t="str">
            <v>M2</v>
          </cell>
          <cell r="D1128">
            <v>367.7</v>
          </cell>
          <cell r="E1128">
            <v>25.7</v>
          </cell>
          <cell r="F1128">
            <v>393.4</v>
          </cell>
          <cell r="G1128">
            <v>15</v>
          </cell>
        </row>
        <row r="1129">
          <cell r="A1129" t="str">
            <v>21.02.291</v>
          </cell>
          <cell r="B1129" t="str">
            <v>Revestimento vinílico heterogêneo flexível em réguas, espessura de 3 mm, com impermeabilizante acrílico</v>
          </cell>
          <cell r="C1129" t="str">
            <v>M2</v>
          </cell>
          <cell r="D1129">
            <v>256.69</v>
          </cell>
          <cell r="E1129">
            <v>25.7</v>
          </cell>
          <cell r="F1129">
            <v>282.39</v>
          </cell>
          <cell r="G1129">
            <v>15</v>
          </cell>
        </row>
        <row r="1130">
          <cell r="A1130" t="str">
            <v>21.02.310</v>
          </cell>
          <cell r="B1130" t="str">
            <v>Revestimento vinílico autoportante acústico, espessura de 4,5 mm, com impermeabilizante acrílico</v>
          </cell>
          <cell r="C1130" t="str">
            <v>M2</v>
          </cell>
          <cell r="D1130">
            <v>485.29</v>
          </cell>
          <cell r="E1130">
            <v>25.7</v>
          </cell>
          <cell r="F1130">
            <v>510.99</v>
          </cell>
          <cell r="G1130">
            <v>15</v>
          </cell>
        </row>
        <row r="1131">
          <cell r="A1131" t="str">
            <v>21.02.311</v>
          </cell>
          <cell r="B1131" t="str">
            <v>Revestimento vinílico autoportante, espessura de 4 mm, com impermeabilizante acrílico</v>
          </cell>
          <cell r="C1131" t="str">
            <v>M2</v>
          </cell>
          <cell r="D1131">
            <v>414.41</v>
          </cell>
          <cell r="E1131">
            <v>25.7</v>
          </cell>
          <cell r="F1131">
            <v>440.11</v>
          </cell>
          <cell r="G1131">
            <v>15</v>
          </cell>
        </row>
        <row r="1132">
          <cell r="A1132" t="str">
            <v>21.02.320</v>
          </cell>
          <cell r="B1132" t="str">
            <v>Revestimento vinílico antiestático acústico, espessura de 5 mm, com impermeabilizante acrílico</v>
          </cell>
          <cell r="C1132" t="str">
            <v>M2</v>
          </cell>
          <cell r="D1132">
            <v>296.57</v>
          </cell>
          <cell r="E1132">
            <v>52.2</v>
          </cell>
          <cell r="F1132">
            <v>348.77</v>
          </cell>
          <cell r="G1132">
            <v>15</v>
          </cell>
        </row>
        <row r="1133">
          <cell r="A1133" t="str">
            <v>21.03</v>
          </cell>
          <cell r="B1133" t="str">
            <v>Revestimento metalico</v>
          </cell>
        </row>
        <row r="1134">
          <cell r="A1134" t="str">
            <v>21.03.010</v>
          </cell>
          <cell r="B1134" t="str">
            <v>Revestimento em aço inoxidável AISI 304, liga 18,8, chapa 20, espessura de 1 mm, acabamento escovado com grana especial</v>
          </cell>
          <cell r="C1134" t="str">
            <v>M2</v>
          </cell>
          <cell r="D1134">
            <v>1485</v>
          </cell>
          <cell r="F1134">
            <v>1485</v>
          </cell>
          <cell r="G1134">
            <v>15</v>
          </cell>
        </row>
        <row r="1135">
          <cell r="A1135" t="str">
            <v>21.03.090</v>
          </cell>
          <cell r="B1135" t="str">
            <v>Piso elevado tipo telescópico em chapa de aço, sem revestimento</v>
          </cell>
          <cell r="C1135" t="str">
            <v>M2</v>
          </cell>
          <cell r="D1135">
            <v>328.48</v>
          </cell>
          <cell r="F1135">
            <v>328.48</v>
          </cell>
          <cell r="G1135">
            <v>15</v>
          </cell>
        </row>
        <row r="1136">
          <cell r="A1136" t="str">
            <v>21.03.151</v>
          </cell>
          <cell r="B1136" t="str">
            <v>Revestimento em placa de alumínio composto "ACM", espessura de 4 mm e acabamento em PVDF</v>
          </cell>
          <cell r="C1136" t="str">
            <v>M2</v>
          </cell>
          <cell r="D1136">
            <v>563.42999999999995</v>
          </cell>
          <cell r="E1136">
            <v>319.47000000000003</v>
          </cell>
          <cell r="F1136">
            <v>882.9</v>
          </cell>
          <cell r="G1136">
            <v>15</v>
          </cell>
        </row>
        <row r="1137">
          <cell r="A1137" t="str">
            <v>21.03.153</v>
          </cell>
          <cell r="B1137" t="str">
            <v>Revestimento em placa de alumínio composto "ACM", espessura de 3 mm e acabamento em poliéster - uso interno</v>
          </cell>
          <cell r="C1137" t="str">
            <v>M2</v>
          </cell>
          <cell r="D1137">
            <v>374.25</v>
          </cell>
          <cell r="E1137">
            <v>319.47000000000003</v>
          </cell>
          <cell r="F1137">
            <v>693.72</v>
          </cell>
          <cell r="G1137">
            <v>15</v>
          </cell>
        </row>
        <row r="1138">
          <cell r="A1138" t="str">
            <v>21.04</v>
          </cell>
          <cell r="B1138" t="str">
            <v>Forracao e carpete</v>
          </cell>
        </row>
        <row r="1139">
          <cell r="A1139" t="str">
            <v>21.04.100</v>
          </cell>
          <cell r="B1139" t="str">
            <v>Revestimento com carpete para tráfego moderado, uso comercial, tipo bouclê de 5,4 até 8 mm</v>
          </cell>
          <cell r="C1139" t="str">
            <v>M2</v>
          </cell>
          <cell r="D1139">
            <v>157.06</v>
          </cell>
          <cell r="F1139">
            <v>157.06</v>
          </cell>
          <cell r="G1139">
            <v>15</v>
          </cell>
        </row>
        <row r="1140">
          <cell r="A1140" t="str">
            <v>21.04.110</v>
          </cell>
          <cell r="B1140" t="str">
            <v>Revestimento com carpete para tráfego intenso, uso comercial, tipo bouclê de 6 mm</v>
          </cell>
          <cell r="C1140" t="str">
            <v>M2</v>
          </cell>
          <cell r="D1140">
            <v>203.29</v>
          </cell>
          <cell r="F1140">
            <v>203.29</v>
          </cell>
          <cell r="G1140">
            <v>15</v>
          </cell>
        </row>
        <row r="1141">
          <cell r="A1141" t="str">
            <v>21.05</v>
          </cell>
          <cell r="B1141" t="str">
            <v>Revestimento em cimento reforcado com fio sintetico (CRFS)</v>
          </cell>
        </row>
        <row r="1142">
          <cell r="A1142" t="str">
            <v>21.05.010</v>
          </cell>
          <cell r="B1142" t="str">
            <v>Piso em painel com miolo de madeira contraplacado por lâminas de madeira e externamente por chapas em CRFS, espessura de 40 mm</v>
          </cell>
          <cell r="C1142" t="str">
            <v>M2</v>
          </cell>
          <cell r="D1142">
            <v>156.77000000000001</v>
          </cell>
          <cell r="E1142">
            <v>109.59</v>
          </cell>
          <cell r="F1142">
            <v>266.36</v>
          </cell>
          <cell r="G1142">
            <v>15</v>
          </cell>
        </row>
        <row r="1143">
          <cell r="A1143" t="str">
            <v>21.05.100</v>
          </cell>
          <cell r="B1143" t="str">
            <v>Piso elevado de concreto em placas de 600 x 600 mm, antiderrapante, sem acabamento</v>
          </cell>
          <cell r="C1143" t="str">
            <v>M2</v>
          </cell>
          <cell r="D1143">
            <v>511.62</v>
          </cell>
          <cell r="F1143">
            <v>511.62</v>
          </cell>
          <cell r="G1143">
            <v>15</v>
          </cell>
        </row>
        <row r="1144">
          <cell r="A1144" t="str">
            <v>21.07</v>
          </cell>
          <cell r="B1144" t="str">
            <v>Revestimento sintetico</v>
          </cell>
        </row>
        <row r="1145">
          <cell r="A1145" t="str">
            <v>21.07.010</v>
          </cell>
          <cell r="B1145" t="str">
            <v>Revestimento em laminado melamínico dissipativo</v>
          </cell>
          <cell r="C1145" t="str">
            <v>M2</v>
          </cell>
          <cell r="D1145">
            <v>788.21</v>
          </cell>
          <cell r="F1145">
            <v>788.21</v>
          </cell>
          <cell r="G1145">
            <v>15</v>
          </cell>
        </row>
        <row r="1146">
          <cell r="A1146" t="str">
            <v>21.10</v>
          </cell>
          <cell r="B1146" t="str">
            <v>Rodape sintetico</v>
          </cell>
        </row>
        <row r="1147">
          <cell r="A1147" t="str">
            <v>21.10.050</v>
          </cell>
          <cell r="B1147" t="str">
            <v>Rodapé de poliestireno, espessura de 7 cm</v>
          </cell>
          <cell r="C1147" t="str">
            <v>M</v>
          </cell>
          <cell r="D1147">
            <v>44.35</v>
          </cell>
          <cell r="E1147">
            <v>8.8699999999999992</v>
          </cell>
          <cell r="F1147">
            <v>53.22</v>
          </cell>
          <cell r="G1147">
            <v>15</v>
          </cell>
        </row>
        <row r="1148">
          <cell r="A1148" t="str">
            <v>21.10.051</v>
          </cell>
          <cell r="B1148" t="str">
            <v>Rodapé de poliestireno, espessura de 8 cm</v>
          </cell>
          <cell r="C1148" t="str">
            <v>M</v>
          </cell>
          <cell r="D1148">
            <v>68.3</v>
          </cell>
          <cell r="E1148">
            <v>8.8699999999999992</v>
          </cell>
          <cell r="F1148">
            <v>77.17</v>
          </cell>
          <cell r="G1148">
            <v>15</v>
          </cell>
        </row>
        <row r="1149">
          <cell r="A1149" t="str">
            <v>21.10.061</v>
          </cell>
          <cell r="B1149" t="str">
            <v>Rodapé para piso vinílico em PVC, espessura de 2 mm e altura de 5 cm, curvo/plano, com impermeabilizante acrílico</v>
          </cell>
          <cell r="C1149" t="str">
            <v>M</v>
          </cell>
          <cell r="D1149">
            <v>30.46</v>
          </cell>
          <cell r="E1149">
            <v>11.6</v>
          </cell>
          <cell r="F1149">
            <v>42.06</v>
          </cell>
          <cell r="G1149">
            <v>15</v>
          </cell>
        </row>
        <row r="1150">
          <cell r="A1150" t="str">
            <v>21.10.071</v>
          </cell>
          <cell r="B1150" t="str">
            <v>Rodapé flexível para piso vinílico em PVC, espessura de 2 mm e altura de 7,5 cm, curvo/plano, com impermeabilizante acrílico</v>
          </cell>
          <cell r="C1150" t="str">
            <v>M</v>
          </cell>
          <cell r="D1150">
            <v>36.33</v>
          </cell>
          <cell r="E1150">
            <v>11.6</v>
          </cell>
          <cell r="F1150">
            <v>47.93</v>
          </cell>
          <cell r="G1150">
            <v>15</v>
          </cell>
        </row>
        <row r="1151">
          <cell r="A1151" t="str">
            <v>21.10.081</v>
          </cell>
          <cell r="B1151" t="str">
            <v>Rodapé hospitalar flexível em PVC para piso vinílico, espessura de 2 mm e altura de 7,5 cm, com impermeabilizante acrílico</v>
          </cell>
          <cell r="C1151" t="str">
            <v>M</v>
          </cell>
          <cell r="D1151">
            <v>52.91</v>
          </cell>
          <cell r="E1151">
            <v>8.8699999999999992</v>
          </cell>
          <cell r="F1151">
            <v>61.78</v>
          </cell>
          <cell r="G1151">
            <v>15</v>
          </cell>
        </row>
        <row r="1152">
          <cell r="A1152" t="str">
            <v>21.10.210</v>
          </cell>
          <cell r="B1152" t="str">
            <v>Rodapé em borracha sintética preta, altura até 7 cm - colado</v>
          </cell>
          <cell r="C1152" t="str">
            <v>M</v>
          </cell>
          <cell r="D1152">
            <v>23.11</v>
          </cell>
          <cell r="E1152">
            <v>3.52</v>
          </cell>
          <cell r="F1152">
            <v>26.63</v>
          </cell>
          <cell r="G1152">
            <v>15</v>
          </cell>
        </row>
        <row r="1153">
          <cell r="A1153" t="str">
            <v>21.10.220</v>
          </cell>
          <cell r="B1153" t="str">
            <v>Rodapé de cordão de poliamida</v>
          </cell>
          <cell r="C1153" t="str">
            <v>M</v>
          </cell>
          <cell r="D1153">
            <v>11.3</v>
          </cell>
          <cell r="F1153">
            <v>11.3</v>
          </cell>
          <cell r="G1153">
            <v>15</v>
          </cell>
        </row>
        <row r="1154">
          <cell r="A1154" t="str">
            <v>21.10.250</v>
          </cell>
          <cell r="B1154" t="str">
            <v>Rodapé em laminado melamínico dissipativo, espessura de 2 mm e altura de 10 cm</v>
          </cell>
          <cell r="C1154" t="str">
            <v>M</v>
          </cell>
          <cell r="D1154">
            <v>82.57</v>
          </cell>
          <cell r="F1154">
            <v>82.57</v>
          </cell>
          <cell r="G1154">
            <v>15</v>
          </cell>
        </row>
        <row r="1155">
          <cell r="A1155" t="str">
            <v>21.11</v>
          </cell>
          <cell r="B1155" t="str">
            <v>Degrau sintetico</v>
          </cell>
        </row>
        <row r="1156">
          <cell r="A1156" t="str">
            <v>21.11.050</v>
          </cell>
          <cell r="B1156" t="str">
            <v>Degrau (piso e espelho) em borracha sintética preta com testeira - colado</v>
          </cell>
          <cell r="C1156" t="str">
            <v>M</v>
          </cell>
          <cell r="D1156">
            <v>215.19</v>
          </cell>
          <cell r="E1156">
            <v>9.56</v>
          </cell>
          <cell r="F1156">
            <v>224.75</v>
          </cell>
          <cell r="G1156">
            <v>15</v>
          </cell>
        </row>
        <row r="1157">
          <cell r="A1157" t="str">
            <v>21.11.131</v>
          </cell>
          <cell r="B1157" t="str">
            <v>Testeira flexível para arremate de degrau vinílico em PVC, espessura de 2 mm, com impermeabilizante acrílico</v>
          </cell>
          <cell r="C1157" t="str">
            <v>M</v>
          </cell>
          <cell r="D1157">
            <v>52.24</v>
          </cell>
          <cell r="E1157">
            <v>8.8699999999999992</v>
          </cell>
          <cell r="F1157">
            <v>61.11</v>
          </cell>
          <cell r="G1157">
            <v>15</v>
          </cell>
        </row>
        <row r="1158">
          <cell r="A1158" t="str">
            <v>21.20</v>
          </cell>
          <cell r="B1158" t="str">
            <v>Reparos, conservacoes e complementos - GRUPO 21</v>
          </cell>
        </row>
        <row r="1159">
          <cell r="A1159" t="str">
            <v>21.20.020</v>
          </cell>
          <cell r="B1159" t="str">
            <v>Recolocação de piso sintético com cola</v>
          </cell>
          <cell r="C1159" t="str">
            <v>M2</v>
          </cell>
          <cell r="D1159">
            <v>12.79</v>
          </cell>
          <cell r="E1159">
            <v>10.07</v>
          </cell>
          <cell r="F1159">
            <v>22.86</v>
          </cell>
          <cell r="G1159">
            <v>15</v>
          </cell>
        </row>
        <row r="1160">
          <cell r="A1160" t="str">
            <v>21.20.040</v>
          </cell>
          <cell r="B1160" t="str">
            <v>Recolocação de piso sintético argamassado</v>
          </cell>
          <cell r="C1160" t="str">
            <v>M2</v>
          </cell>
          <cell r="D1160">
            <v>4.24</v>
          </cell>
          <cell r="E1160">
            <v>35.25</v>
          </cell>
          <cell r="F1160">
            <v>39.49</v>
          </cell>
          <cell r="G1160">
            <v>15</v>
          </cell>
        </row>
        <row r="1161">
          <cell r="A1161" t="str">
            <v>21.20.050</v>
          </cell>
          <cell r="B1161" t="str">
            <v>Recolocação de piso elevado telescópico metálico, inclusive estrutura de sustentação</v>
          </cell>
          <cell r="C1161" t="str">
            <v>M2</v>
          </cell>
          <cell r="E1161">
            <v>76.8</v>
          </cell>
          <cell r="F1161">
            <v>76.8</v>
          </cell>
          <cell r="G1161">
            <v>15</v>
          </cell>
        </row>
        <row r="1162">
          <cell r="A1162" t="str">
            <v>21.20.060</v>
          </cell>
          <cell r="B1162" t="str">
            <v>Furação de piso elevado telescópico em chapa de aço</v>
          </cell>
          <cell r="C1162" t="str">
            <v>UN</v>
          </cell>
          <cell r="D1162">
            <v>57.98</v>
          </cell>
          <cell r="F1162">
            <v>57.98</v>
          </cell>
          <cell r="G1162">
            <v>15</v>
          </cell>
        </row>
        <row r="1163">
          <cell r="A1163" t="str">
            <v>21.20.100</v>
          </cell>
          <cell r="B1163" t="str">
            <v>Recolocação de rodapé e cordões sintéticos</v>
          </cell>
          <cell r="C1163" t="str">
            <v>M</v>
          </cell>
          <cell r="E1163">
            <v>12.83</v>
          </cell>
          <cell r="F1163">
            <v>12.83</v>
          </cell>
          <cell r="G1163">
            <v>15</v>
          </cell>
        </row>
        <row r="1164">
          <cell r="A1164" t="str">
            <v>21.20.300</v>
          </cell>
          <cell r="B1164" t="str">
            <v>Fita adesiva antiderrapante com largura de 5 cm</v>
          </cell>
          <cell r="C1164" t="str">
            <v>M</v>
          </cell>
          <cell r="D1164">
            <v>16.489999999999998</v>
          </cell>
          <cell r="E1164">
            <v>13.82</v>
          </cell>
          <cell r="F1164">
            <v>30.31</v>
          </cell>
          <cell r="G1164">
            <v>15</v>
          </cell>
        </row>
        <row r="1165">
          <cell r="A1165" t="str">
            <v>21.20.302</v>
          </cell>
          <cell r="B1165" t="str">
            <v>Fita adesiva antiderrapante fosforescente, alto tráfego, largura de 5 cm</v>
          </cell>
          <cell r="C1165" t="str">
            <v>M</v>
          </cell>
          <cell r="D1165">
            <v>16.739999999999998</v>
          </cell>
          <cell r="E1165">
            <v>13.82</v>
          </cell>
          <cell r="F1165">
            <v>30.56</v>
          </cell>
          <cell r="G1165">
            <v>15</v>
          </cell>
        </row>
        <row r="1166">
          <cell r="A1166" t="str">
            <v>21.20.410</v>
          </cell>
          <cell r="B1166" t="str">
            <v>Cantoneira de sobrepor em PVC de 4 x 4 cm</v>
          </cell>
          <cell r="C1166" t="str">
            <v>M</v>
          </cell>
          <cell r="D1166">
            <v>62.92</v>
          </cell>
          <cell r="E1166">
            <v>3.52</v>
          </cell>
          <cell r="F1166">
            <v>66.44</v>
          </cell>
          <cell r="G1166">
            <v>15</v>
          </cell>
        </row>
        <row r="1167">
          <cell r="A1167" t="str">
            <v>21.20.460</v>
          </cell>
          <cell r="B1167" t="str">
            <v>Canto externo de acabamento em PVC</v>
          </cell>
          <cell r="C1167" t="str">
            <v>M</v>
          </cell>
          <cell r="D1167">
            <v>17.34</v>
          </cell>
          <cell r="E1167">
            <v>1.76</v>
          </cell>
          <cell r="F1167">
            <v>19.100000000000001</v>
          </cell>
          <cell r="G1167">
            <v>15</v>
          </cell>
        </row>
        <row r="1168">
          <cell r="A1168" t="str">
            <v>21.20.500</v>
          </cell>
          <cell r="B1168" t="str">
            <v>Cantoneira em alumínio antiderrapante de 50 x 30 mm</v>
          </cell>
          <cell r="C1168" t="str">
            <v>M</v>
          </cell>
          <cell r="D1168">
            <v>38.93</v>
          </cell>
          <cell r="E1168">
            <v>7.56</v>
          </cell>
          <cell r="F1168">
            <v>46.49</v>
          </cell>
          <cell r="G1168">
            <v>15</v>
          </cell>
        </row>
        <row r="1169">
          <cell r="A1169" t="str">
            <v>22</v>
          </cell>
          <cell r="B1169" t="str">
            <v>FORRO, BRISE E FACHADA</v>
          </cell>
        </row>
        <row r="1170">
          <cell r="A1170" t="str">
            <v>22.01</v>
          </cell>
          <cell r="B1170" t="str">
            <v>Forro de madeira</v>
          </cell>
        </row>
        <row r="1171">
          <cell r="A1171" t="str">
            <v>22.01.010</v>
          </cell>
          <cell r="B1171" t="str">
            <v>Forro em tábuas aparelhadas macho e fêmea de pinus</v>
          </cell>
          <cell r="C1171" t="str">
            <v>M2</v>
          </cell>
          <cell r="D1171">
            <v>58.01</v>
          </cell>
          <cell r="E1171">
            <v>30.21</v>
          </cell>
          <cell r="F1171">
            <v>88.22</v>
          </cell>
          <cell r="G1171">
            <v>15</v>
          </cell>
        </row>
        <row r="1172">
          <cell r="A1172" t="str">
            <v>22.01.020</v>
          </cell>
          <cell r="B1172" t="str">
            <v>Forro em tábuas aparelhadas macho e fêmea de pinus tarugado</v>
          </cell>
          <cell r="C1172" t="str">
            <v>M2</v>
          </cell>
          <cell r="D1172">
            <v>75.22</v>
          </cell>
          <cell r="E1172">
            <v>60.42</v>
          </cell>
          <cell r="F1172">
            <v>135.63999999999999</v>
          </cell>
          <cell r="G1172">
            <v>15</v>
          </cell>
        </row>
        <row r="1173">
          <cell r="A1173" t="str">
            <v>22.01.080</v>
          </cell>
          <cell r="B1173" t="str">
            <v>Forro xadrez em ripas de angelim-vermelho / bacuri / maçaranduba tarugado</v>
          </cell>
          <cell r="C1173" t="str">
            <v>M2</v>
          </cell>
          <cell r="D1173">
            <v>101.75</v>
          </cell>
          <cell r="E1173">
            <v>65.45</v>
          </cell>
          <cell r="F1173">
            <v>167.2</v>
          </cell>
          <cell r="G1173">
            <v>15</v>
          </cell>
        </row>
        <row r="1174">
          <cell r="A1174" t="str">
            <v>22.01.210</v>
          </cell>
          <cell r="B1174" t="str">
            <v>Testeira em tábua aparelhada, largura até 20cm</v>
          </cell>
          <cell r="C1174" t="str">
            <v>M</v>
          </cell>
          <cell r="D1174">
            <v>20.53</v>
          </cell>
          <cell r="E1174">
            <v>20.14</v>
          </cell>
          <cell r="F1174">
            <v>40.67</v>
          </cell>
          <cell r="G1174">
            <v>15</v>
          </cell>
        </row>
        <row r="1175">
          <cell r="A1175" t="str">
            <v>22.01.220</v>
          </cell>
          <cell r="B1175" t="str">
            <v>Beiral em tábua de angelim-vermelho / bacuri / maçaranduba macho e fêmea com tarugamento</v>
          </cell>
          <cell r="C1175" t="str">
            <v>M2</v>
          </cell>
          <cell r="D1175">
            <v>141.01</v>
          </cell>
          <cell r="E1175">
            <v>60.42</v>
          </cell>
          <cell r="F1175">
            <v>201.43</v>
          </cell>
          <cell r="G1175">
            <v>15</v>
          </cell>
        </row>
        <row r="1176">
          <cell r="A1176" t="str">
            <v>22.01.240</v>
          </cell>
          <cell r="B1176" t="str">
            <v>Beiral em tábua de angelim-vermelho / bacuri / maçaranduba macho e fêmea</v>
          </cell>
          <cell r="C1176" t="str">
            <v>M2</v>
          </cell>
          <cell r="D1176">
            <v>106.74</v>
          </cell>
          <cell r="E1176">
            <v>30.21</v>
          </cell>
          <cell r="F1176">
            <v>136.94999999999999</v>
          </cell>
          <cell r="G1176">
            <v>15</v>
          </cell>
        </row>
        <row r="1177">
          <cell r="A1177" t="str">
            <v>22.02</v>
          </cell>
          <cell r="B1177" t="str">
            <v>Forro de gesso</v>
          </cell>
        </row>
        <row r="1178">
          <cell r="A1178" t="str">
            <v>22.02.010</v>
          </cell>
          <cell r="B1178" t="str">
            <v>Forro em placa de gesso liso, espessura de 12,5mm, fixo</v>
          </cell>
          <cell r="C1178" t="str">
            <v>M2</v>
          </cell>
          <cell r="D1178">
            <v>154.80000000000001</v>
          </cell>
          <cell r="F1178">
            <v>154.80000000000001</v>
          </cell>
          <cell r="G1178">
            <v>15</v>
          </cell>
        </row>
        <row r="1179">
          <cell r="A1179" t="str">
            <v>22.02.030</v>
          </cell>
          <cell r="B1179" t="str">
            <v>Forro em painéis de gesso acartonado, espessura de 12,5mm, fixo</v>
          </cell>
          <cell r="C1179" t="str">
            <v>M2</v>
          </cell>
          <cell r="D1179">
            <v>129.83000000000001</v>
          </cell>
          <cell r="F1179">
            <v>129.83000000000001</v>
          </cell>
          <cell r="G1179">
            <v>15</v>
          </cell>
        </row>
        <row r="1180">
          <cell r="A1180" t="str">
            <v>22.02.100</v>
          </cell>
          <cell r="B1180" t="str">
            <v>Forro em painéis de gesso acartonado, acabamento liso com película em PVC - removível</v>
          </cell>
          <cell r="C1180" t="str">
            <v>M2</v>
          </cell>
          <cell r="D1180">
            <v>105.94</v>
          </cell>
          <cell r="F1180">
            <v>105.94</v>
          </cell>
          <cell r="G1180">
            <v>15</v>
          </cell>
        </row>
        <row r="1181">
          <cell r="A1181" t="str">
            <v>22.03</v>
          </cell>
          <cell r="B1181" t="str">
            <v>Forro sintetico</v>
          </cell>
        </row>
        <row r="1182">
          <cell r="A1182" t="str">
            <v>22.03.020</v>
          </cell>
          <cell r="B1182" t="str">
            <v>Forro em lã de vidro revestido em PVC, espessura de 20mm</v>
          </cell>
          <cell r="C1182" t="str">
            <v>M2</v>
          </cell>
          <cell r="D1182">
            <v>124.26</v>
          </cell>
          <cell r="F1182">
            <v>124.26</v>
          </cell>
          <cell r="G1182">
            <v>15</v>
          </cell>
        </row>
        <row r="1183">
          <cell r="A1183" t="str">
            <v>22.03.030</v>
          </cell>
          <cell r="B1183" t="str">
            <v>Forro em fibra mineral NRC 0.55 acústico, revestido em látex</v>
          </cell>
          <cell r="C1183" t="str">
            <v>M2</v>
          </cell>
          <cell r="D1183">
            <v>181.89</v>
          </cell>
          <cell r="F1183">
            <v>181.89</v>
          </cell>
          <cell r="G1183">
            <v>15</v>
          </cell>
        </row>
        <row r="1184">
          <cell r="A1184" t="str">
            <v>22.03.040</v>
          </cell>
          <cell r="B1184" t="str">
            <v>Forro modular removível em PVC de 618mm x 1243mm</v>
          </cell>
          <cell r="C1184" t="str">
            <v>M2</v>
          </cell>
          <cell r="D1184">
            <v>106.66</v>
          </cell>
          <cell r="F1184">
            <v>106.66</v>
          </cell>
          <cell r="G1184">
            <v>15</v>
          </cell>
        </row>
        <row r="1185">
          <cell r="A1185" t="str">
            <v>22.03.050</v>
          </cell>
          <cell r="B1185" t="str">
            <v>Forro em fibra mineral NRC 0.50, revestido em látex</v>
          </cell>
          <cell r="C1185" t="str">
            <v>M2</v>
          </cell>
          <cell r="D1185">
            <v>176.84</v>
          </cell>
          <cell r="F1185">
            <v>176.84</v>
          </cell>
          <cell r="G1185">
            <v>15</v>
          </cell>
        </row>
        <row r="1186">
          <cell r="A1186" t="str">
            <v>22.03.070</v>
          </cell>
          <cell r="B1186" t="str">
            <v>Forro em lâmina de PVC</v>
          </cell>
          <cell r="C1186" t="str">
            <v>M2</v>
          </cell>
          <cell r="D1186">
            <v>116.86</v>
          </cell>
          <cell r="F1186">
            <v>116.86</v>
          </cell>
          <cell r="G1186">
            <v>15</v>
          </cell>
        </row>
        <row r="1187">
          <cell r="A1187" t="str">
            <v>22.03.122</v>
          </cell>
          <cell r="B1187" t="str">
            <v>Forro em fibra mineral NRC 0.85, em placas acústicas removíveis de 625mm x 1250mm</v>
          </cell>
          <cell r="C1187" t="str">
            <v>M2</v>
          </cell>
          <cell r="D1187">
            <v>319.83</v>
          </cell>
          <cell r="F1187">
            <v>319.83</v>
          </cell>
          <cell r="G1187">
            <v>15</v>
          </cell>
        </row>
        <row r="1188">
          <cell r="A1188" t="str">
            <v>22.03.140</v>
          </cell>
          <cell r="B1188" t="str">
            <v>Forro em fibra mineral NRC 0.65, em placas acústicas removíveis de 625mm x 625mm</v>
          </cell>
          <cell r="C1188" t="str">
            <v>M2</v>
          </cell>
          <cell r="D1188">
            <v>288.16000000000003</v>
          </cell>
          <cell r="F1188">
            <v>288.16000000000003</v>
          </cell>
          <cell r="G1188">
            <v>15</v>
          </cell>
        </row>
        <row r="1189">
          <cell r="A1189" t="str">
            <v>22.03.200</v>
          </cell>
          <cell r="B1189" t="str">
            <v>Forro em fibra mineral NRC 0.70, em placas acústicas removíveis</v>
          </cell>
          <cell r="C1189" t="str">
            <v>M2</v>
          </cell>
          <cell r="D1189">
            <v>280.49</v>
          </cell>
          <cell r="F1189">
            <v>280.49</v>
          </cell>
          <cell r="G1189">
            <v>15</v>
          </cell>
        </row>
        <row r="1190">
          <cell r="A1190" t="str">
            <v>22.04</v>
          </cell>
          <cell r="B1190" t="str">
            <v>Forro metalico</v>
          </cell>
        </row>
        <row r="1191">
          <cell r="A1191" t="str">
            <v>22.04.020</v>
          </cell>
          <cell r="B1191" t="str">
            <v>Forro metálico removível, em painéis de 625mm x 625mm, tipo colmeia</v>
          </cell>
          <cell r="C1191" t="str">
            <v>M2</v>
          </cell>
          <cell r="D1191">
            <v>880.77</v>
          </cell>
          <cell r="F1191">
            <v>880.77</v>
          </cell>
          <cell r="G1191">
            <v>15</v>
          </cell>
        </row>
        <row r="1192">
          <cell r="A1192" t="str">
            <v>22.04.030</v>
          </cell>
          <cell r="B1192" t="str">
            <v>Forro metálico removível, em painéis de 625mm x 625mm, tile tegular perfurada</v>
          </cell>
          <cell r="C1192" t="str">
            <v>M2</v>
          </cell>
          <cell r="D1192">
            <v>464.6</v>
          </cell>
          <cell r="F1192">
            <v>464.6</v>
          </cell>
          <cell r="G1192">
            <v>15</v>
          </cell>
        </row>
        <row r="1193">
          <cell r="A1193" t="str">
            <v>22.06</v>
          </cell>
          <cell r="B1193" t="str">
            <v>Brise-soleil</v>
          </cell>
        </row>
        <row r="1194">
          <cell r="A1194" t="str">
            <v>22.06.130</v>
          </cell>
          <cell r="B1194" t="str">
            <v>Brise em placa cimentícia, montado em perfil e chapa metálica</v>
          </cell>
          <cell r="C1194" t="str">
            <v>M2</v>
          </cell>
          <cell r="D1194">
            <v>265.51</v>
          </cell>
          <cell r="E1194">
            <v>145.18</v>
          </cell>
          <cell r="F1194">
            <v>410.69</v>
          </cell>
          <cell r="G1194">
            <v>15</v>
          </cell>
        </row>
        <row r="1195">
          <cell r="A1195" t="str">
            <v>22.06.240</v>
          </cell>
          <cell r="B1195" t="str">
            <v>Brise metálico fixo em chapa lisa aluzinc pré-pintada, formato ogiva, lâmina frontal de 200mm</v>
          </cell>
          <cell r="C1195" t="str">
            <v>M2</v>
          </cell>
          <cell r="D1195">
            <v>831.31</v>
          </cell>
          <cell r="F1195">
            <v>831.31</v>
          </cell>
          <cell r="G1195">
            <v>15</v>
          </cell>
        </row>
        <row r="1196">
          <cell r="A1196" t="str">
            <v>22.06.300</v>
          </cell>
          <cell r="B1196" t="str">
            <v>Brise metálico curvo e móvel em chapa microperfurada de alumínio pré-pintada</v>
          </cell>
          <cell r="C1196" t="str">
            <v>M2</v>
          </cell>
          <cell r="D1196">
            <v>654.5</v>
          </cell>
          <cell r="F1196">
            <v>654.5</v>
          </cell>
          <cell r="G1196">
            <v>15</v>
          </cell>
        </row>
        <row r="1197">
          <cell r="A1197" t="str">
            <v>22.06.350</v>
          </cell>
          <cell r="B1197" t="str">
            <v>Brise metálico curvo e móvel termoacústico em chapa lisa de alumínio pré-pintada</v>
          </cell>
          <cell r="C1197" t="str">
            <v>M2</v>
          </cell>
          <cell r="D1197">
            <v>1090.83</v>
          </cell>
          <cell r="F1197">
            <v>1090.83</v>
          </cell>
          <cell r="G1197">
            <v>15</v>
          </cell>
        </row>
        <row r="1198">
          <cell r="A1198" t="str">
            <v>22.20</v>
          </cell>
          <cell r="B1198" t="str">
            <v>Reparos, conservacoes e complementos - GRUPO 22</v>
          </cell>
        </row>
        <row r="1199">
          <cell r="A1199" t="str">
            <v>22.20.011</v>
          </cell>
          <cell r="B1199" t="str">
            <v>Placa em lã de vidro revestida em PVC, auto extinguível</v>
          </cell>
          <cell r="C1199" t="str">
            <v>M2</v>
          </cell>
          <cell r="D1199">
            <v>70.489999999999995</v>
          </cell>
          <cell r="E1199">
            <v>7.56</v>
          </cell>
          <cell r="F1199">
            <v>78.05</v>
          </cell>
          <cell r="G1199">
            <v>15</v>
          </cell>
        </row>
        <row r="1200">
          <cell r="A1200" t="str">
            <v>22.20.020</v>
          </cell>
          <cell r="B1200" t="str">
            <v>Recolocação de forros fixados</v>
          </cell>
          <cell r="C1200" t="str">
            <v>M2</v>
          </cell>
          <cell r="D1200">
            <v>0.79</v>
          </cell>
          <cell r="E1200">
            <v>15.1</v>
          </cell>
          <cell r="F1200">
            <v>15.89</v>
          </cell>
          <cell r="G1200">
            <v>15</v>
          </cell>
        </row>
        <row r="1201">
          <cell r="A1201" t="str">
            <v>22.20.040</v>
          </cell>
          <cell r="B1201" t="str">
            <v>Recolocação de forros apoiados ou encaixados</v>
          </cell>
          <cell r="C1201" t="str">
            <v>M2</v>
          </cell>
          <cell r="E1201">
            <v>7.56</v>
          </cell>
          <cell r="F1201">
            <v>7.56</v>
          </cell>
          <cell r="G1201">
            <v>15</v>
          </cell>
        </row>
        <row r="1202">
          <cell r="A1202" t="str">
            <v>22.20.050</v>
          </cell>
          <cell r="B1202" t="str">
            <v>Moldura de gesso simples, largura até 6,0cm</v>
          </cell>
          <cell r="C1202" t="str">
            <v>M</v>
          </cell>
          <cell r="D1202">
            <v>25.71</v>
          </cell>
          <cell r="F1202">
            <v>25.71</v>
          </cell>
          <cell r="G1202">
            <v>15</v>
          </cell>
        </row>
        <row r="1203">
          <cell r="A1203" t="str">
            <v>22.20.090</v>
          </cell>
          <cell r="B1203" t="str">
            <v>Abertura para vão de luminária em forro de PVC modular</v>
          </cell>
          <cell r="C1203" t="str">
            <v>UN</v>
          </cell>
          <cell r="D1203">
            <v>31.58</v>
          </cell>
          <cell r="F1203">
            <v>31.58</v>
          </cell>
          <cell r="G1203">
            <v>15</v>
          </cell>
        </row>
        <row r="1204">
          <cell r="A1204" t="str">
            <v>23</v>
          </cell>
          <cell r="B1204" t="str">
            <v>ESQUADRIA, MARCENARIA E ELEMENTO EM MADEIRA</v>
          </cell>
        </row>
        <row r="1205">
          <cell r="A1205" t="str">
            <v>23.01</v>
          </cell>
          <cell r="B1205" t="str">
            <v>Janela e veneziana em madeira</v>
          </cell>
        </row>
        <row r="1206">
          <cell r="A1206" t="str">
            <v>23.01.050</v>
          </cell>
          <cell r="B1206" t="str">
            <v>Caixilho em madeira maxim-ar</v>
          </cell>
          <cell r="C1206" t="str">
            <v>M2</v>
          </cell>
          <cell r="D1206">
            <v>1040.0899999999999</v>
          </cell>
          <cell r="E1206">
            <v>65.95</v>
          </cell>
          <cell r="F1206">
            <v>1106.04</v>
          </cell>
          <cell r="G1206">
            <v>15</v>
          </cell>
        </row>
        <row r="1207">
          <cell r="A1207" t="str">
            <v>23.01.060</v>
          </cell>
          <cell r="B1207" t="str">
            <v>Caixilho em madeira tipo veneziana de correr</v>
          </cell>
          <cell r="C1207" t="str">
            <v>M2</v>
          </cell>
          <cell r="D1207">
            <v>929.9</v>
          </cell>
          <cell r="E1207">
            <v>65.95</v>
          </cell>
          <cell r="F1207">
            <v>995.85</v>
          </cell>
          <cell r="G1207">
            <v>15</v>
          </cell>
        </row>
        <row r="1208">
          <cell r="A1208" t="str">
            <v>23.02</v>
          </cell>
          <cell r="B1208" t="str">
            <v>Porta macho / femea montada com batente</v>
          </cell>
        </row>
        <row r="1209">
          <cell r="A1209" t="str">
            <v>23.02.010</v>
          </cell>
          <cell r="B1209" t="str">
            <v>Acréscimo de bandeira - porta macho e fêmea com batente de madeira</v>
          </cell>
          <cell r="C1209" t="str">
            <v>M2</v>
          </cell>
          <cell r="D1209">
            <v>818.21</v>
          </cell>
          <cell r="E1209">
            <v>69.48</v>
          </cell>
          <cell r="F1209">
            <v>887.69</v>
          </cell>
          <cell r="G1209">
            <v>15</v>
          </cell>
        </row>
        <row r="1210">
          <cell r="A1210" t="str">
            <v>23.02.030</v>
          </cell>
          <cell r="B1210" t="str">
            <v>Porta macho e fêmea com batente de madeira - 70 x 210 cm</v>
          </cell>
          <cell r="C1210" t="str">
            <v>UN</v>
          </cell>
          <cell r="D1210">
            <v>1361.84</v>
          </cell>
          <cell r="E1210">
            <v>140.97999999999999</v>
          </cell>
          <cell r="F1210">
            <v>1502.82</v>
          </cell>
          <cell r="G1210">
            <v>15</v>
          </cell>
        </row>
        <row r="1211">
          <cell r="A1211" t="str">
            <v>23.02.040</v>
          </cell>
          <cell r="B1211" t="str">
            <v>Porta macho e fêmea com batente de madeira - 80 x 210 cm</v>
          </cell>
          <cell r="C1211" t="str">
            <v>UN</v>
          </cell>
          <cell r="D1211">
            <v>1375.89</v>
          </cell>
          <cell r="E1211">
            <v>140.97999999999999</v>
          </cell>
          <cell r="F1211">
            <v>1516.87</v>
          </cell>
          <cell r="G1211">
            <v>15</v>
          </cell>
        </row>
        <row r="1212">
          <cell r="A1212" t="str">
            <v>23.02.050</v>
          </cell>
          <cell r="B1212" t="str">
            <v>Porta macho e fêmea com batente de madeira - 90 x 210 cm</v>
          </cell>
          <cell r="C1212" t="str">
            <v>UN</v>
          </cell>
          <cell r="D1212">
            <v>1480.27</v>
          </cell>
          <cell r="E1212">
            <v>140.97999999999999</v>
          </cell>
          <cell r="F1212">
            <v>1621.25</v>
          </cell>
          <cell r="G1212">
            <v>15</v>
          </cell>
        </row>
        <row r="1213">
          <cell r="A1213" t="str">
            <v>23.02.060</v>
          </cell>
          <cell r="B1213" t="str">
            <v>Porta macho e fêmea com batente de madeira - 120 x 210 cm</v>
          </cell>
          <cell r="C1213" t="str">
            <v>UN</v>
          </cell>
          <cell r="D1213">
            <v>2581.2800000000002</v>
          </cell>
          <cell r="E1213">
            <v>176.23</v>
          </cell>
          <cell r="F1213">
            <v>2757.51</v>
          </cell>
          <cell r="G1213">
            <v>15</v>
          </cell>
        </row>
        <row r="1214">
          <cell r="A1214" t="str">
            <v>23.04</v>
          </cell>
          <cell r="B1214" t="str">
            <v>Porta lisa laminada montada com batente</v>
          </cell>
        </row>
        <row r="1215">
          <cell r="A1215" t="str">
            <v>23.04.070</v>
          </cell>
          <cell r="B1215" t="str">
            <v>Porta em laminado fenólico melamínico com batente em alumínio - 80 x 180 cm</v>
          </cell>
          <cell r="C1215" t="str">
            <v>UN</v>
          </cell>
          <cell r="D1215">
            <v>1392.9</v>
          </cell>
          <cell r="E1215">
            <v>70.489999999999995</v>
          </cell>
          <cell r="F1215">
            <v>1463.39</v>
          </cell>
          <cell r="G1215">
            <v>15</v>
          </cell>
        </row>
        <row r="1216">
          <cell r="A1216" t="str">
            <v>23.04.080</v>
          </cell>
          <cell r="B1216" t="str">
            <v>Porta em laminado fenólico melamínico com batente em alumínio - 60 x 160 cm</v>
          </cell>
          <cell r="C1216" t="str">
            <v>UN</v>
          </cell>
          <cell r="D1216">
            <v>1165.92</v>
          </cell>
          <cell r="E1216">
            <v>70.489999999999995</v>
          </cell>
          <cell r="F1216">
            <v>1236.4100000000001</v>
          </cell>
          <cell r="G1216">
            <v>15</v>
          </cell>
        </row>
        <row r="1217">
          <cell r="A1217" t="str">
            <v>23.04.090</v>
          </cell>
          <cell r="B1217" t="str">
            <v>Porta em laminado fenólico melamínico com acabamento liso, batente de madeira sem revestimento - 70 x 210 cm</v>
          </cell>
          <cell r="C1217" t="str">
            <v>UN</v>
          </cell>
          <cell r="D1217">
            <v>1337.3</v>
          </cell>
          <cell r="E1217">
            <v>140.97999999999999</v>
          </cell>
          <cell r="F1217">
            <v>1478.28</v>
          </cell>
          <cell r="G1217">
            <v>15</v>
          </cell>
        </row>
        <row r="1218">
          <cell r="A1218" t="str">
            <v>23.04.100</v>
          </cell>
          <cell r="B1218" t="str">
            <v>Porta em laminado fenólico melamínico com acabamento liso, batente de madeira sem revestimento - 80 x 210 cm</v>
          </cell>
          <cell r="C1218" t="str">
            <v>UN</v>
          </cell>
          <cell r="D1218">
            <v>1452.26</v>
          </cell>
          <cell r="E1218">
            <v>140.97999999999999</v>
          </cell>
          <cell r="F1218">
            <v>1593.24</v>
          </cell>
          <cell r="G1218">
            <v>15</v>
          </cell>
        </row>
        <row r="1219">
          <cell r="A1219" t="str">
            <v>23.04.110</v>
          </cell>
          <cell r="B1219" t="str">
            <v>Porta em laminado fenólico melamínico com acabamento liso, batente de madeira sem revestimento - 90 x 210 cm</v>
          </cell>
          <cell r="C1219" t="str">
            <v>UN</v>
          </cell>
          <cell r="D1219">
            <v>1462.38</v>
          </cell>
          <cell r="E1219">
            <v>140.97999999999999</v>
          </cell>
          <cell r="F1219">
            <v>1603.36</v>
          </cell>
          <cell r="G1219">
            <v>15</v>
          </cell>
        </row>
        <row r="1220">
          <cell r="A1220" t="str">
            <v>23.04.120</v>
          </cell>
          <cell r="B1220" t="str">
            <v>Porta em laminado fenólico melamínico com acabamento liso, batente de madeira sem revestimento - 120 x 210 cm</v>
          </cell>
          <cell r="C1220" t="str">
            <v>UN</v>
          </cell>
          <cell r="D1220">
            <v>2393.92</v>
          </cell>
          <cell r="E1220">
            <v>176.23</v>
          </cell>
          <cell r="F1220">
            <v>2570.15</v>
          </cell>
          <cell r="G1220">
            <v>15</v>
          </cell>
        </row>
        <row r="1221">
          <cell r="A1221" t="str">
            <v>23.04.130</v>
          </cell>
          <cell r="B1221" t="str">
            <v>Porta em laminado fenólico melamínico com acabamento liso, batente de madeira sem revestimento - 140 x 210 cm</v>
          </cell>
          <cell r="C1221" t="str">
            <v>UN</v>
          </cell>
          <cell r="D1221">
            <v>2534.04</v>
          </cell>
          <cell r="E1221">
            <v>176.23</v>
          </cell>
          <cell r="F1221">
            <v>2710.27</v>
          </cell>
          <cell r="G1221">
            <v>15</v>
          </cell>
        </row>
        <row r="1222">
          <cell r="A1222" t="str">
            <v>23.04.140</v>
          </cell>
          <cell r="B1222" t="str">
            <v>Porta em laminado fenólico melamínico com acabamento liso, batente de madeira sem revestimento - 220 x 210 cm</v>
          </cell>
          <cell r="C1222" t="str">
            <v>UN</v>
          </cell>
          <cell r="D1222">
            <v>4570.47</v>
          </cell>
          <cell r="E1222">
            <v>201.41</v>
          </cell>
          <cell r="F1222">
            <v>4771.88</v>
          </cell>
          <cell r="G1222">
            <v>15</v>
          </cell>
        </row>
        <row r="1223">
          <cell r="A1223" t="str">
            <v>23.04.570</v>
          </cell>
          <cell r="B1223" t="str">
            <v>Porta em laminado melamínico estrutural com acabamento texturizado, batente em alumínio com ferragens - 60 x 180 cm</v>
          </cell>
          <cell r="C1223" t="str">
            <v>UN</v>
          </cell>
          <cell r="D1223">
            <v>1311.01</v>
          </cell>
          <cell r="E1223">
            <v>17.62</v>
          </cell>
          <cell r="F1223">
            <v>1328.63</v>
          </cell>
          <cell r="G1223">
            <v>15</v>
          </cell>
        </row>
        <row r="1224">
          <cell r="A1224" t="str">
            <v>23.04.580</v>
          </cell>
          <cell r="B1224" t="str">
            <v>Porta em laminado fenólico melamínico com acabamento liso, batente metálico - 60 x 160 cm</v>
          </cell>
          <cell r="C1224" t="str">
            <v>UN</v>
          </cell>
          <cell r="D1224">
            <v>2124.88</v>
          </cell>
          <cell r="E1224">
            <v>135.94</v>
          </cell>
          <cell r="F1224">
            <v>2260.8200000000002</v>
          </cell>
          <cell r="G1224">
            <v>15</v>
          </cell>
        </row>
        <row r="1225">
          <cell r="A1225" t="str">
            <v>23.04.590</v>
          </cell>
          <cell r="B1225" t="str">
            <v>Porta em laminado fenólico melamínico com acabamento liso, batente metálico - 70 x 210 cm</v>
          </cell>
          <cell r="C1225" t="str">
            <v>UN</v>
          </cell>
          <cell r="D1225">
            <v>2225.6799999999998</v>
          </cell>
          <cell r="E1225">
            <v>130.9</v>
          </cell>
          <cell r="F1225">
            <v>2356.58</v>
          </cell>
          <cell r="G1225">
            <v>15</v>
          </cell>
        </row>
        <row r="1226">
          <cell r="A1226" t="str">
            <v>23.04.600</v>
          </cell>
          <cell r="B1226" t="str">
            <v>Porta em laminado fenólico melamínico com acabamento liso, batente metálico - 80 x 210 cm</v>
          </cell>
          <cell r="C1226" t="str">
            <v>UN</v>
          </cell>
          <cell r="D1226">
            <v>2386.71</v>
          </cell>
          <cell r="E1226">
            <v>130.9</v>
          </cell>
          <cell r="F1226">
            <v>2517.61</v>
          </cell>
          <cell r="G1226">
            <v>15</v>
          </cell>
        </row>
        <row r="1227">
          <cell r="A1227" t="str">
            <v>23.04.610</v>
          </cell>
          <cell r="B1227" t="str">
            <v>Porta em laminado fenólico melamínico com acabamento liso, batente metálico - 90 x 210 cm</v>
          </cell>
          <cell r="C1227" t="str">
            <v>UN</v>
          </cell>
          <cell r="D1227">
            <v>2396.83</v>
          </cell>
          <cell r="E1227">
            <v>130.9</v>
          </cell>
          <cell r="F1227">
            <v>2527.73</v>
          </cell>
          <cell r="G1227">
            <v>15</v>
          </cell>
        </row>
        <row r="1228">
          <cell r="A1228" t="str">
            <v>23.04.620</v>
          </cell>
          <cell r="B1228" t="str">
            <v>Porta em laminado fenólico melamínico com acabamento liso, batente metálico - 120 x 210 cm</v>
          </cell>
          <cell r="C1228" t="str">
            <v>UN</v>
          </cell>
          <cell r="D1228">
            <v>3255.15</v>
          </cell>
          <cell r="E1228">
            <v>171.2</v>
          </cell>
          <cell r="F1228">
            <v>3426.35</v>
          </cell>
          <cell r="G1228">
            <v>15</v>
          </cell>
        </row>
        <row r="1229">
          <cell r="A1229" t="str">
            <v>23.08</v>
          </cell>
          <cell r="B1229" t="str">
            <v>Marcenaria em geral</v>
          </cell>
        </row>
        <row r="1230">
          <cell r="A1230" t="str">
            <v>23.08.010</v>
          </cell>
          <cell r="B1230" t="str">
            <v>Estrado em madeira</v>
          </cell>
          <cell r="C1230" t="str">
            <v>M2</v>
          </cell>
          <cell r="D1230">
            <v>96.34</v>
          </cell>
          <cell r="E1230">
            <v>50.35</v>
          </cell>
          <cell r="F1230">
            <v>146.69</v>
          </cell>
          <cell r="G1230">
            <v>15</v>
          </cell>
        </row>
        <row r="1231">
          <cell r="A1231" t="str">
            <v>23.08.020</v>
          </cell>
          <cell r="B1231" t="str">
            <v>Faixa/batedor de proteção em madeira aparelhada natural de 10 x 2,5 cm</v>
          </cell>
          <cell r="C1231" t="str">
            <v>M</v>
          </cell>
          <cell r="D1231">
            <v>7.11</v>
          </cell>
          <cell r="E1231">
            <v>10.07</v>
          </cell>
          <cell r="F1231">
            <v>17.18</v>
          </cell>
          <cell r="G1231">
            <v>15</v>
          </cell>
        </row>
        <row r="1232">
          <cell r="A1232" t="str">
            <v>23.08.030</v>
          </cell>
          <cell r="B1232" t="str">
            <v>Faixa/batedor de proteção em madeira de 20 x 5 cm, com acabamento em laminado fenólico melamínico</v>
          </cell>
          <cell r="C1232" t="str">
            <v>M</v>
          </cell>
          <cell r="D1232">
            <v>104.28</v>
          </cell>
          <cell r="E1232">
            <v>100.7</v>
          </cell>
          <cell r="F1232">
            <v>204.98</v>
          </cell>
          <cell r="G1232">
            <v>15</v>
          </cell>
        </row>
        <row r="1233">
          <cell r="A1233" t="str">
            <v>23.08.040</v>
          </cell>
          <cell r="B1233" t="str">
            <v>Armário/gabinete embutido em MDF sob medida, revestido em laminado melamínico, com portas e prateleiras</v>
          </cell>
          <cell r="C1233" t="str">
            <v>M2</v>
          </cell>
          <cell r="D1233">
            <v>2690.4</v>
          </cell>
          <cell r="F1233">
            <v>2690.4</v>
          </cell>
          <cell r="G1233">
            <v>15</v>
          </cell>
        </row>
        <row r="1234">
          <cell r="A1234" t="str">
            <v>23.08.060</v>
          </cell>
          <cell r="B1234" t="str">
            <v>Tampo sob medida em compensado, revestido na face superior em laminado fenólico melamínico</v>
          </cell>
          <cell r="C1234" t="str">
            <v>M2</v>
          </cell>
          <cell r="D1234">
            <v>909.13</v>
          </cell>
          <cell r="F1234">
            <v>909.13</v>
          </cell>
          <cell r="G1234">
            <v>15</v>
          </cell>
        </row>
        <row r="1235">
          <cell r="A1235" t="str">
            <v>23.08.080</v>
          </cell>
          <cell r="B1235" t="str">
            <v>Prateleira sob medida em compensado, revestida nas duas faces em laminado fenólico melamínico</v>
          </cell>
          <cell r="C1235" t="str">
            <v>M2</v>
          </cell>
          <cell r="D1235">
            <v>688.99</v>
          </cell>
          <cell r="E1235">
            <v>20.14</v>
          </cell>
          <cell r="F1235">
            <v>709.13</v>
          </cell>
          <cell r="G1235">
            <v>15</v>
          </cell>
        </row>
        <row r="1236">
          <cell r="A1236" t="str">
            <v>23.08.100</v>
          </cell>
          <cell r="B1236" t="str">
            <v>Armário tipo prateleira com subdivisão em compensado, revestido totalmente em laminado fenólico melamínico</v>
          </cell>
          <cell r="C1236" t="str">
            <v>M2</v>
          </cell>
          <cell r="D1236">
            <v>2356.9499999999998</v>
          </cell>
          <cell r="F1236">
            <v>2356.9499999999998</v>
          </cell>
          <cell r="G1236">
            <v>15</v>
          </cell>
        </row>
        <row r="1237">
          <cell r="A1237" t="str">
            <v>23.08.110</v>
          </cell>
          <cell r="B1237" t="str">
            <v>Painel em compensado naval, espessura de 25 mm</v>
          </cell>
          <cell r="C1237" t="str">
            <v>M2</v>
          </cell>
          <cell r="D1237">
            <v>180.27</v>
          </cell>
          <cell r="E1237">
            <v>50.35</v>
          </cell>
          <cell r="F1237">
            <v>230.62</v>
          </cell>
          <cell r="G1237">
            <v>15</v>
          </cell>
        </row>
        <row r="1238">
          <cell r="A1238" t="str">
            <v>23.08.160</v>
          </cell>
          <cell r="B1238" t="str">
            <v>Porta lisa com balcão, batente de madeira, completa - 80 x 210 cm</v>
          </cell>
          <cell r="C1238" t="str">
            <v>CJ</v>
          </cell>
          <cell r="D1238">
            <v>1214.3699999999999</v>
          </cell>
          <cell r="E1238">
            <v>216.5</v>
          </cell>
          <cell r="F1238">
            <v>1430.87</v>
          </cell>
          <cell r="G1238">
            <v>15</v>
          </cell>
        </row>
        <row r="1239">
          <cell r="A1239" t="str">
            <v>23.08.170</v>
          </cell>
          <cell r="B1239" t="str">
            <v>Lousa em laminado melamínico, branco - linha comercial</v>
          </cell>
          <cell r="C1239" t="str">
            <v>M2</v>
          </cell>
          <cell r="D1239">
            <v>285.85000000000002</v>
          </cell>
          <cell r="E1239">
            <v>9.8699999999999992</v>
          </cell>
          <cell r="F1239">
            <v>295.72000000000003</v>
          </cell>
          <cell r="G1239">
            <v>15</v>
          </cell>
        </row>
        <row r="1240">
          <cell r="A1240" t="str">
            <v>23.08.210</v>
          </cell>
          <cell r="B1240" t="str">
            <v>Armário sob medida em compensado de madeira totalmente revestido em folheado de madeira, completo</v>
          </cell>
          <cell r="C1240" t="str">
            <v>M2</v>
          </cell>
          <cell r="D1240">
            <v>2180.71</v>
          </cell>
          <cell r="F1240">
            <v>2180.71</v>
          </cell>
          <cell r="G1240">
            <v>15</v>
          </cell>
        </row>
        <row r="1241">
          <cell r="A1241" t="str">
            <v>23.08.220</v>
          </cell>
          <cell r="B1241" t="str">
            <v>Armário sob medida em compensado de madeira totalmente revestido em laminado melamínico texturizado, completo</v>
          </cell>
          <cell r="C1241" t="str">
            <v>M2</v>
          </cell>
          <cell r="D1241">
            <v>2066.7399999999998</v>
          </cell>
          <cell r="F1241">
            <v>2066.7399999999998</v>
          </cell>
          <cell r="G1241">
            <v>15</v>
          </cell>
        </row>
        <row r="1242">
          <cell r="A1242" t="str">
            <v>23.08.242</v>
          </cell>
          <cell r="B1242" t="str">
            <v>Porta lisa de correr suspensa em madeira com batente</v>
          </cell>
          <cell r="C1242" t="str">
            <v>M2</v>
          </cell>
          <cell r="D1242">
            <v>435.4</v>
          </cell>
          <cell r="E1242">
            <v>41.46</v>
          </cell>
          <cell r="F1242">
            <v>476.86</v>
          </cell>
          <cell r="G1242">
            <v>15</v>
          </cell>
        </row>
        <row r="1243">
          <cell r="A1243" t="str">
            <v>23.08.244</v>
          </cell>
          <cell r="B1243" t="str">
            <v>Porta articulada em MDF revestida com laminado melamínico, batente em alumínio - completa</v>
          </cell>
          <cell r="C1243" t="str">
            <v>M2</v>
          </cell>
          <cell r="D1243">
            <v>866.76</v>
          </cell>
          <cell r="E1243">
            <v>201.4</v>
          </cell>
          <cell r="F1243">
            <v>1068.1600000000001</v>
          </cell>
          <cell r="G1243">
            <v>15</v>
          </cell>
        </row>
        <row r="1244">
          <cell r="A1244" t="str">
            <v>23.08.320</v>
          </cell>
          <cell r="B1244" t="str">
            <v>Porta acústica de madeira</v>
          </cell>
          <cell r="C1244" t="str">
            <v>M2</v>
          </cell>
          <cell r="D1244">
            <v>503.66</v>
          </cell>
          <cell r="E1244">
            <v>100.42</v>
          </cell>
          <cell r="F1244">
            <v>604.08000000000004</v>
          </cell>
          <cell r="G1244">
            <v>15</v>
          </cell>
        </row>
        <row r="1245">
          <cell r="A1245" t="str">
            <v>23.08.380</v>
          </cell>
          <cell r="B1245" t="str">
            <v>Faixa/batedor de proteção em madeira de 290 x 15 mm, com acabamento em laminado fenólico melamínico</v>
          </cell>
          <cell r="C1245" t="str">
            <v>M</v>
          </cell>
          <cell r="D1245">
            <v>292.35000000000002</v>
          </cell>
          <cell r="E1245">
            <v>10.07</v>
          </cell>
          <cell r="F1245">
            <v>302.42</v>
          </cell>
          <cell r="G1245">
            <v>15</v>
          </cell>
        </row>
        <row r="1246">
          <cell r="A1246" t="str">
            <v>23.09</v>
          </cell>
          <cell r="B1246" t="str">
            <v>Porta lisa comum montada com batente</v>
          </cell>
        </row>
        <row r="1247">
          <cell r="A1247" t="str">
            <v>23.09.010</v>
          </cell>
          <cell r="B1247" t="str">
            <v>Acréscimo de bandeira - porta lisa comum com batente de madeira</v>
          </cell>
          <cell r="C1247" t="str">
            <v>M2</v>
          </cell>
          <cell r="D1247">
            <v>256.13</v>
          </cell>
          <cell r="E1247">
            <v>69.48</v>
          </cell>
          <cell r="F1247">
            <v>325.61</v>
          </cell>
          <cell r="G1247">
            <v>15</v>
          </cell>
        </row>
        <row r="1248">
          <cell r="A1248" t="str">
            <v>23.09.020</v>
          </cell>
          <cell r="B1248" t="str">
            <v>Porta lisa com batente madeira - 60 x 210 cm</v>
          </cell>
          <cell r="C1248" t="str">
            <v>UN</v>
          </cell>
          <cell r="D1248">
            <v>505.35</v>
          </cell>
          <cell r="E1248">
            <v>140.97999999999999</v>
          </cell>
          <cell r="F1248">
            <v>646.33000000000004</v>
          </cell>
          <cell r="G1248">
            <v>15</v>
          </cell>
        </row>
        <row r="1249">
          <cell r="A1249" t="str">
            <v>23.09.030</v>
          </cell>
          <cell r="B1249" t="str">
            <v>Porta lisa com batente madeira - 70 x 210 cm</v>
          </cell>
          <cell r="C1249" t="str">
            <v>UN</v>
          </cell>
          <cell r="D1249">
            <v>503.06</v>
          </cell>
          <cell r="E1249">
            <v>140.97999999999999</v>
          </cell>
          <cell r="F1249">
            <v>644.04</v>
          </cell>
          <cell r="G1249">
            <v>15</v>
          </cell>
        </row>
        <row r="1250">
          <cell r="A1250" t="str">
            <v>23.09.040</v>
          </cell>
          <cell r="B1250" t="str">
            <v>Porta lisa com batente madeira - 80 x 210 cm</v>
          </cell>
          <cell r="C1250" t="str">
            <v>UN</v>
          </cell>
          <cell r="D1250">
            <v>509.51</v>
          </cell>
          <cell r="E1250">
            <v>140.97999999999999</v>
          </cell>
          <cell r="F1250">
            <v>650.49</v>
          </cell>
          <cell r="G1250">
            <v>15</v>
          </cell>
        </row>
        <row r="1251">
          <cell r="A1251" t="str">
            <v>23.09.050</v>
          </cell>
          <cell r="B1251" t="str">
            <v>Porta lisa com batente madeira - 90 x 210 cm</v>
          </cell>
          <cell r="C1251" t="str">
            <v>UN</v>
          </cell>
          <cell r="D1251">
            <v>538.69000000000005</v>
          </cell>
          <cell r="E1251">
            <v>140.97999999999999</v>
          </cell>
          <cell r="F1251">
            <v>679.67</v>
          </cell>
          <cell r="G1251">
            <v>15</v>
          </cell>
        </row>
        <row r="1252">
          <cell r="A1252" t="str">
            <v>23.09.052</v>
          </cell>
          <cell r="B1252" t="str">
            <v>Porta lisa com batente madeira - 110 x 210 cm</v>
          </cell>
          <cell r="C1252" t="str">
            <v>UN</v>
          </cell>
          <cell r="D1252">
            <v>794.29</v>
          </cell>
          <cell r="E1252">
            <v>140.97999999999999</v>
          </cell>
          <cell r="F1252">
            <v>935.27</v>
          </cell>
          <cell r="G1252">
            <v>15</v>
          </cell>
        </row>
        <row r="1253">
          <cell r="A1253" t="str">
            <v>23.09.060</v>
          </cell>
          <cell r="B1253" t="str">
            <v>Porta lisa com batente madeira - 120 x 210 cm</v>
          </cell>
          <cell r="C1253" t="str">
            <v>UN</v>
          </cell>
          <cell r="D1253">
            <v>886.8</v>
          </cell>
          <cell r="E1253">
            <v>176.23</v>
          </cell>
          <cell r="F1253">
            <v>1063.03</v>
          </cell>
          <cell r="G1253">
            <v>15</v>
          </cell>
        </row>
        <row r="1254">
          <cell r="A1254" t="str">
            <v>23.09.100</v>
          </cell>
          <cell r="B1254" t="str">
            <v>Porta lisa com batente madeira - 160 x 210 cm</v>
          </cell>
          <cell r="C1254" t="str">
            <v>UN</v>
          </cell>
          <cell r="D1254">
            <v>904.29</v>
          </cell>
          <cell r="E1254">
            <v>203.91</v>
          </cell>
          <cell r="F1254">
            <v>1108.2</v>
          </cell>
          <cell r="G1254">
            <v>15</v>
          </cell>
        </row>
        <row r="1255">
          <cell r="A1255" t="str">
            <v>23.09.420</v>
          </cell>
          <cell r="B1255" t="str">
            <v>Porta lisa com batente em alumínio, largura 60 cm, altura de 105 a 200 cm</v>
          </cell>
          <cell r="C1255" t="str">
            <v>UN</v>
          </cell>
          <cell r="D1255">
            <v>358.02</v>
          </cell>
          <cell r="E1255">
            <v>70.489999999999995</v>
          </cell>
          <cell r="F1255">
            <v>428.51</v>
          </cell>
          <cell r="G1255">
            <v>15</v>
          </cell>
        </row>
        <row r="1256">
          <cell r="A1256" t="str">
            <v>23.09.430</v>
          </cell>
          <cell r="B1256" t="str">
            <v>Porta lisa com batente em alumínio, largura 80 cm, altura de 105 a 200 cm</v>
          </cell>
          <cell r="C1256" t="str">
            <v>UN</v>
          </cell>
          <cell r="D1256">
            <v>362.18</v>
          </cell>
          <cell r="E1256">
            <v>70.489999999999995</v>
          </cell>
          <cell r="F1256">
            <v>432.67</v>
          </cell>
          <cell r="G1256">
            <v>15</v>
          </cell>
        </row>
        <row r="1257">
          <cell r="A1257" t="str">
            <v>23.09.440</v>
          </cell>
          <cell r="B1257" t="str">
            <v>Porta lisa com batente em alumínio, largura 90 cm, altura de 105 a 200 cm</v>
          </cell>
          <cell r="C1257" t="str">
            <v>UN</v>
          </cell>
          <cell r="D1257">
            <v>391.36</v>
          </cell>
          <cell r="E1257">
            <v>70.489999999999995</v>
          </cell>
          <cell r="F1257">
            <v>461.85</v>
          </cell>
          <cell r="G1257">
            <v>15</v>
          </cell>
        </row>
        <row r="1258">
          <cell r="A1258" t="str">
            <v>23.09.520</v>
          </cell>
          <cell r="B1258" t="str">
            <v>Porta lisa com batente metálico - 60 x 160 cm</v>
          </cell>
          <cell r="C1258" t="str">
            <v>UN</v>
          </cell>
          <cell r="D1258">
            <v>978.86</v>
          </cell>
          <cell r="E1258">
            <v>70.489999999999995</v>
          </cell>
          <cell r="F1258">
            <v>1049.3499999999999</v>
          </cell>
          <cell r="G1258">
            <v>15</v>
          </cell>
        </row>
        <row r="1259">
          <cell r="A1259" t="str">
            <v>23.09.530</v>
          </cell>
          <cell r="B1259" t="str">
            <v>Porta lisa com batente metálico - 80 x 160 cm</v>
          </cell>
          <cell r="C1259" t="str">
            <v>UN</v>
          </cell>
          <cell r="D1259">
            <v>983.02</v>
          </cell>
          <cell r="E1259">
            <v>70.489999999999995</v>
          </cell>
          <cell r="F1259">
            <v>1053.51</v>
          </cell>
          <cell r="G1259">
            <v>15</v>
          </cell>
        </row>
        <row r="1260">
          <cell r="A1260" t="str">
            <v>23.09.540</v>
          </cell>
          <cell r="B1260" t="str">
            <v>Porta lisa com batente metálico - 70 x 210 cm</v>
          </cell>
          <cell r="C1260" t="str">
            <v>UN</v>
          </cell>
          <cell r="D1260">
            <v>1391.44</v>
          </cell>
          <cell r="E1260">
            <v>130.9</v>
          </cell>
          <cell r="F1260">
            <v>1522.34</v>
          </cell>
          <cell r="G1260">
            <v>15</v>
          </cell>
        </row>
        <row r="1261">
          <cell r="A1261" t="str">
            <v>23.09.550</v>
          </cell>
          <cell r="B1261" t="str">
            <v>Porta lisa com batente metálico - 80 x 210 cm</v>
          </cell>
          <cell r="C1261" t="str">
            <v>UN</v>
          </cell>
          <cell r="D1261">
            <v>1420.92</v>
          </cell>
          <cell r="E1261">
            <v>130.9</v>
          </cell>
          <cell r="F1261">
            <v>1551.82</v>
          </cell>
          <cell r="G1261">
            <v>15</v>
          </cell>
        </row>
        <row r="1262">
          <cell r="A1262" t="str">
            <v>23.09.560</v>
          </cell>
          <cell r="B1262" t="str">
            <v>Porta lisa com batente metálico - 90 x 210 cm</v>
          </cell>
          <cell r="C1262" t="str">
            <v>UN</v>
          </cell>
          <cell r="D1262">
            <v>1473.14</v>
          </cell>
          <cell r="E1262">
            <v>130.9</v>
          </cell>
          <cell r="F1262">
            <v>1604.04</v>
          </cell>
          <cell r="G1262">
            <v>15</v>
          </cell>
        </row>
        <row r="1263">
          <cell r="A1263" t="str">
            <v>23.09.570</v>
          </cell>
          <cell r="B1263" t="str">
            <v>Porta lisa com batente metálico - 120 x 210 cm</v>
          </cell>
          <cell r="C1263" t="str">
            <v>UN</v>
          </cell>
          <cell r="D1263">
            <v>1748.03</v>
          </cell>
          <cell r="E1263">
            <v>171.2</v>
          </cell>
          <cell r="F1263">
            <v>1919.23</v>
          </cell>
          <cell r="G1263">
            <v>15</v>
          </cell>
        </row>
        <row r="1264">
          <cell r="A1264" t="str">
            <v>23.09.590</v>
          </cell>
          <cell r="B1264" t="str">
            <v>Porta lisa com batente metálico - 160 x 210 cm</v>
          </cell>
          <cell r="C1264" t="str">
            <v>UN</v>
          </cell>
          <cell r="D1264">
            <v>1848.49</v>
          </cell>
          <cell r="E1264">
            <v>171.2</v>
          </cell>
          <cell r="F1264">
            <v>2019.69</v>
          </cell>
          <cell r="G1264">
            <v>15</v>
          </cell>
        </row>
        <row r="1265">
          <cell r="A1265" t="str">
            <v>23.09.600</v>
          </cell>
          <cell r="B1265" t="str">
            <v>Porta lisa com batente metálico - 60 x 180 cm</v>
          </cell>
          <cell r="C1265" t="str">
            <v>UN</v>
          </cell>
          <cell r="D1265">
            <v>1164.01</v>
          </cell>
          <cell r="E1265">
            <v>70.489999999999995</v>
          </cell>
          <cell r="F1265">
            <v>1234.5</v>
          </cell>
          <cell r="G1265">
            <v>15</v>
          </cell>
        </row>
        <row r="1266">
          <cell r="A1266" t="str">
            <v>23.09.610</v>
          </cell>
          <cell r="B1266" t="str">
            <v>Porta lisa com batente metálico - 60 x 210 cm</v>
          </cell>
          <cell r="C1266" t="str">
            <v>UN</v>
          </cell>
          <cell r="D1266">
            <v>1370.7</v>
          </cell>
          <cell r="E1266">
            <v>70.489999999999995</v>
          </cell>
          <cell r="F1266">
            <v>1441.19</v>
          </cell>
          <cell r="G1266">
            <v>15</v>
          </cell>
        </row>
        <row r="1267">
          <cell r="A1267" t="str">
            <v>23.09.630</v>
          </cell>
          <cell r="B1267" t="str">
            <v>Porta lisa com batente madeira, 2 folhas - 140 x 210 cm</v>
          </cell>
          <cell r="C1267" t="str">
            <v>UN</v>
          </cell>
          <cell r="D1267">
            <v>781.17</v>
          </cell>
          <cell r="E1267">
            <v>176.23</v>
          </cell>
          <cell r="F1267">
            <v>957.4</v>
          </cell>
          <cell r="G1267">
            <v>15</v>
          </cell>
        </row>
        <row r="1268">
          <cell r="A1268" t="str">
            <v>23.11</v>
          </cell>
          <cell r="B1268" t="str">
            <v>Porta lisa para acabamento em verniz montada com batente</v>
          </cell>
        </row>
        <row r="1269">
          <cell r="A1269" t="str">
            <v>23.11.010</v>
          </cell>
          <cell r="B1269" t="str">
            <v>Acréscimo de bandeira - porta lisa para acabamento em verniz, com batente de madeira</v>
          </cell>
          <cell r="C1269" t="str">
            <v>M2</v>
          </cell>
          <cell r="D1269">
            <v>260.08</v>
          </cell>
          <cell r="E1269">
            <v>69.48</v>
          </cell>
          <cell r="F1269">
            <v>329.56</v>
          </cell>
          <cell r="G1269">
            <v>15</v>
          </cell>
        </row>
        <row r="1270">
          <cell r="A1270" t="str">
            <v>23.11.030</v>
          </cell>
          <cell r="B1270" t="str">
            <v>Porta lisa para acabamento em verniz, com batente de madeira - 70 x 210 cm</v>
          </cell>
          <cell r="C1270" t="str">
            <v>UN</v>
          </cell>
          <cell r="D1270">
            <v>504.32</v>
          </cell>
          <cell r="E1270">
            <v>140.97999999999999</v>
          </cell>
          <cell r="F1270">
            <v>645.29999999999995</v>
          </cell>
          <cell r="G1270">
            <v>15</v>
          </cell>
        </row>
        <row r="1271">
          <cell r="A1271" t="str">
            <v>23.11.040</v>
          </cell>
          <cell r="B1271" t="str">
            <v>Porta lisa para acabamento em verniz, com batente de madeira - 80 x 210 cm</v>
          </cell>
          <cell r="C1271" t="str">
            <v>UN</v>
          </cell>
          <cell r="D1271">
            <v>513.14</v>
          </cell>
          <cell r="E1271">
            <v>140.97999999999999</v>
          </cell>
          <cell r="F1271">
            <v>654.12</v>
          </cell>
          <cell r="G1271">
            <v>15</v>
          </cell>
        </row>
        <row r="1272">
          <cell r="A1272" t="str">
            <v>23.11.050</v>
          </cell>
          <cell r="B1272" t="str">
            <v>Porta lisa para acabamento em verniz, com batente de madeira - 90 x 210 cm</v>
          </cell>
          <cell r="C1272" t="str">
            <v>UN</v>
          </cell>
          <cell r="D1272">
            <v>545.33000000000004</v>
          </cell>
          <cell r="E1272">
            <v>140.97999999999999</v>
          </cell>
          <cell r="F1272">
            <v>686.31</v>
          </cell>
          <cell r="G1272">
            <v>15</v>
          </cell>
        </row>
        <row r="1273">
          <cell r="A1273" t="str">
            <v>23.12</v>
          </cell>
          <cell r="B1273" t="str">
            <v>Porta comum completa - uso coletivo (padrao dimensional medio)</v>
          </cell>
        </row>
        <row r="1274">
          <cell r="A1274" t="str">
            <v>23.12.001</v>
          </cell>
          <cell r="B1274" t="str">
            <v>Porta lisa de madeira, interna "PIM", para acabamento em pintura, padrão dimensional médio, com ferragens, completo - 80 x 210 cm</v>
          </cell>
          <cell r="C1274" t="str">
            <v>UN</v>
          </cell>
          <cell r="D1274">
            <v>627.58000000000004</v>
          </cell>
          <cell r="F1274">
            <v>627.58000000000004</v>
          </cell>
          <cell r="G1274">
            <v>15</v>
          </cell>
        </row>
        <row r="1275">
          <cell r="A1275" t="str">
            <v>23.13</v>
          </cell>
          <cell r="B1275" t="str">
            <v>Porta comum completa - uso publico (padrao dimensional medio/pesado)</v>
          </cell>
        </row>
        <row r="1276">
          <cell r="A1276" t="str">
            <v>23.13.001</v>
          </cell>
          <cell r="B1276" t="str">
            <v>Porta lisa de madeira, interna "PIM", para acabamento em pintura, padrão dimensional médio/pesado, com ferragens, completo - 80 x 210 cm</v>
          </cell>
          <cell r="C1276" t="str">
            <v>UN</v>
          </cell>
          <cell r="D1276">
            <v>627.58000000000004</v>
          </cell>
          <cell r="F1276">
            <v>627.58000000000004</v>
          </cell>
          <cell r="G1276">
            <v>15</v>
          </cell>
        </row>
        <row r="1277">
          <cell r="A1277" t="str">
            <v>23.13.002</v>
          </cell>
          <cell r="B1277" t="str">
            <v>Porta lisa de madeira, interna "PIM", para acabamento em pintura, padrão dimensional médio/pesado, com ferragens, completo - 90 x 210 cm</v>
          </cell>
          <cell r="C1277" t="str">
            <v>UN</v>
          </cell>
          <cell r="D1277">
            <v>645.22</v>
          </cell>
          <cell r="F1277">
            <v>645.22</v>
          </cell>
          <cell r="G1277">
            <v>15</v>
          </cell>
        </row>
        <row r="1278">
          <cell r="A1278" t="str">
            <v>23.13.020</v>
          </cell>
          <cell r="B1278" t="str">
            <v>Porta lisa de madeira, interna, resistente a umidade "PIM RU", para acabamento em pintura, padrão dimensional médio/pesado, com ferragens, completo - 80 x 210 cm</v>
          </cell>
          <cell r="C1278" t="str">
            <v>UN</v>
          </cell>
          <cell r="D1278">
            <v>627.58000000000004</v>
          </cell>
          <cell r="F1278">
            <v>627.58000000000004</v>
          </cell>
          <cell r="G1278">
            <v>15</v>
          </cell>
        </row>
        <row r="1279">
          <cell r="A1279" t="str">
            <v>23.13.040</v>
          </cell>
          <cell r="B1279" t="str">
            <v>Porta lisa de madeira, interna, resistente a umidade "PIM RU", para acabamento revestido ou em pintura, para divisória sanitária, padrão dimensional médio/pesado, com ferragens, completo - 80 x 190 cm</v>
          </cell>
          <cell r="C1279" t="str">
            <v>UN</v>
          </cell>
          <cell r="D1279">
            <v>779.61</v>
          </cell>
          <cell r="F1279">
            <v>779.61</v>
          </cell>
          <cell r="G1279">
            <v>15</v>
          </cell>
        </row>
        <row r="1280">
          <cell r="A1280" t="str">
            <v>23.13.052</v>
          </cell>
          <cell r="B1280" t="str">
            <v>Porta lisa de madeira, interna, resistente a umidade "PIM RU", para acabamento em pintura, tipo acessível, padrão dimensional médio/pesado, com ferragens, completo - 90 x 210 cm</v>
          </cell>
          <cell r="C1280" t="str">
            <v>UN</v>
          </cell>
          <cell r="D1280">
            <v>817.04</v>
          </cell>
          <cell r="F1280">
            <v>817.04</v>
          </cell>
          <cell r="G1280">
            <v>15</v>
          </cell>
        </row>
        <row r="1281">
          <cell r="A1281" t="str">
            <v>23.13.064</v>
          </cell>
          <cell r="B1281" t="str">
            <v>Porta lisa de madeira, interna, resistente a umidade "PIM RU", para acabamento em pintura, de correr ou deslizante, tipo acessível, padrão dimensional pesado, com sistema deslizante e ferragens, completo - 100 x 210 cm</v>
          </cell>
          <cell r="C1281" t="str">
            <v>UN</v>
          </cell>
          <cell r="D1281">
            <v>913.27</v>
          </cell>
          <cell r="F1281">
            <v>913.27</v>
          </cell>
          <cell r="G1281">
            <v>15</v>
          </cell>
        </row>
        <row r="1282">
          <cell r="A1282" t="str">
            <v>23.20</v>
          </cell>
          <cell r="B1282" t="str">
            <v>Reparos, conservacoes e complementos - GRUPO 23</v>
          </cell>
        </row>
        <row r="1283">
          <cell r="A1283" t="str">
            <v>23.20.020</v>
          </cell>
          <cell r="B1283" t="str">
            <v>Recolocação de batentes de madeira</v>
          </cell>
          <cell r="C1283" t="str">
            <v>UN</v>
          </cell>
          <cell r="E1283">
            <v>65.45</v>
          </cell>
          <cell r="F1283">
            <v>65.45</v>
          </cell>
          <cell r="G1283">
            <v>15</v>
          </cell>
        </row>
        <row r="1284">
          <cell r="A1284" t="str">
            <v>23.20.040</v>
          </cell>
          <cell r="B1284" t="str">
            <v>Recolocação de folhas de porta ou janela</v>
          </cell>
          <cell r="C1284" t="str">
            <v>UN</v>
          </cell>
          <cell r="E1284">
            <v>80.56</v>
          </cell>
          <cell r="F1284">
            <v>80.56</v>
          </cell>
          <cell r="G1284">
            <v>15</v>
          </cell>
        </row>
        <row r="1285">
          <cell r="A1285" t="str">
            <v>23.20.060</v>
          </cell>
          <cell r="B1285" t="str">
            <v>Recolocação de guarnição ou molduras</v>
          </cell>
          <cell r="C1285" t="str">
            <v>M</v>
          </cell>
          <cell r="E1285">
            <v>2.52</v>
          </cell>
          <cell r="F1285">
            <v>2.52</v>
          </cell>
          <cell r="G1285">
            <v>15</v>
          </cell>
        </row>
        <row r="1286">
          <cell r="A1286" t="str">
            <v>23.20.100</v>
          </cell>
          <cell r="B1286" t="str">
            <v>Batente de madeira para porta</v>
          </cell>
          <cell r="C1286" t="str">
            <v>M</v>
          </cell>
          <cell r="D1286">
            <v>41.18</v>
          </cell>
          <cell r="E1286">
            <v>15.1</v>
          </cell>
          <cell r="F1286">
            <v>56.28</v>
          </cell>
          <cell r="G1286">
            <v>15</v>
          </cell>
        </row>
        <row r="1287">
          <cell r="A1287" t="str">
            <v>23.20.110</v>
          </cell>
          <cell r="B1287" t="str">
            <v>Visor fixo e requadro de madeira para porta, para receber vidro</v>
          </cell>
          <cell r="C1287" t="str">
            <v>M2</v>
          </cell>
          <cell r="D1287">
            <v>1715.84</v>
          </cell>
          <cell r="E1287">
            <v>201.4</v>
          </cell>
          <cell r="F1287">
            <v>1917.24</v>
          </cell>
          <cell r="G1287">
            <v>15</v>
          </cell>
        </row>
        <row r="1288">
          <cell r="A1288" t="str">
            <v>23.20.120</v>
          </cell>
          <cell r="B1288" t="str">
            <v>Guarnição de madeira</v>
          </cell>
          <cell r="C1288" t="str">
            <v>M</v>
          </cell>
          <cell r="D1288">
            <v>6.75</v>
          </cell>
          <cell r="E1288">
            <v>2.52</v>
          </cell>
          <cell r="F1288">
            <v>9.27</v>
          </cell>
          <cell r="G1288">
            <v>15</v>
          </cell>
        </row>
        <row r="1289">
          <cell r="A1289" t="str">
            <v>23.20.140</v>
          </cell>
          <cell r="B1289" t="str">
            <v>Acréscimo de visor completo em porta de madeira</v>
          </cell>
          <cell r="C1289" t="str">
            <v>UN</v>
          </cell>
          <cell r="D1289">
            <v>330.94</v>
          </cell>
          <cell r="F1289">
            <v>330.94</v>
          </cell>
          <cell r="G1289">
            <v>15</v>
          </cell>
        </row>
        <row r="1290">
          <cell r="A1290" t="str">
            <v>23.20.160</v>
          </cell>
          <cell r="B1290" t="str">
            <v>Folha de porta veneziana maciça, sob medida</v>
          </cell>
          <cell r="C1290" t="str">
            <v>M2</v>
          </cell>
          <cell r="D1290">
            <v>1201.51</v>
          </cell>
          <cell r="E1290">
            <v>25.18</v>
          </cell>
          <cell r="F1290">
            <v>1226.69</v>
          </cell>
          <cell r="G1290">
            <v>15</v>
          </cell>
        </row>
        <row r="1291">
          <cell r="A1291" t="str">
            <v>23.20.170</v>
          </cell>
          <cell r="B1291" t="str">
            <v>Folha de porta lisa folheada com madeira, sob medida</v>
          </cell>
          <cell r="C1291" t="str">
            <v>M2</v>
          </cell>
          <cell r="D1291">
            <v>132.41</v>
          </cell>
          <cell r="E1291">
            <v>25.18</v>
          </cell>
          <cell r="F1291">
            <v>157.59</v>
          </cell>
          <cell r="G1291">
            <v>15</v>
          </cell>
        </row>
        <row r="1292">
          <cell r="A1292" t="str">
            <v>23.20.180</v>
          </cell>
          <cell r="B1292" t="str">
            <v>Folha de porta em madeira para receber vidro, sob medida</v>
          </cell>
          <cell r="C1292" t="str">
            <v>M2</v>
          </cell>
          <cell r="D1292">
            <v>487.23</v>
          </cell>
          <cell r="E1292">
            <v>25.18</v>
          </cell>
          <cell r="F1292">
            <v>512.41</v>
          </cell>
          <cell r="G1292">
            <v>15</v>
          </cell>
        </row>
        <row r="1293">
          <cell r="A1293" t="str">
            <v>23.20.310</v>
          </cell>
          <cell r="B1293" t="str">
            <v>Folha de porta lisa comum - 60 x 210 cm</v>
          </cell>
          <cell r="C1293" t="str">
            <v>UN</v>
          </cell>
          <cell r="D1293">
            <v>239.13</v>
          </cell>
          <cell r="E1293">
            <v>75.53</v>
          </cell>
          <cell r="F1293">
            <v>314.66000000000003</v>
          </cell>
          <cell r="G1293">
            <v>15</v>
          </cell>
        </row>
        <row r="1294">
          <cell r="A1294" t="str">
            <v>23.20.320</v>
          </cell>
          <cell r="B1294" t="str">
            <v>Folha de porta lisa comum - 70 x 210 cm</v>
          </cell>
          <cell r="C1294" t="str">
            <v>UN</v>
          </cell>
          <cell r="D1294">
            <v>236.84</v>
          </cell>
          <cell r="E1294">
            <v>75.53</v>
          </cell>
          <cell r="F1294">
            <v>312.37</v>
          </cell>
          <cell r="G1294">
            <v>15</v>
          </cell>
        </row>
        <row r="1295">
          <cell r="A1295" t="str">
            <v>23.20.330</v>
          </cell>
          <cell r="B1295" t="str">
            <v>Folha de porta lisa comum - 80 x 210 cm</v>
          </cell>
          <cell r="C1295" t="str">
            <v>UN</v>
          </cell>
          <cell r="D1295">
            <v>243.29</v>
          </cell>
          <cell r="E1295">
            <v>75.53</v>
          </cell>
          <cell r="F1295">
            <v>318.82</v>
          </cell>
          <cell r="G1295">
            <v>15</v>
          </cell>
        </row>
        <row r="1296">
          <cell r="A1296" t="str">
            <v>23.20.340</v>
          </cell>
          <cell r="B1296" t="str">
            <v>Folha de porta lisa comum - 90 x 210 cm</v>
          </cell>
          <cell r="C1296" t="str">
            <v>UN</v>
          </cell>
          <cell r="D1296">
            <v>272.47000000000003</v>
          </cell>
          <cell r="E1296">
            <v>75.53</v>
          </cell>
          <cell r="F1296">
            <v>348</v>
          </cell>
          <cell r="G1296">
            <v>15</v>
          </cell>
        </row>
        <row r="1297">
          <cell r="A1297" t="str">
            <v>23.20.450</v>
          </cell>
          <cell r="B1297" t="str">
            <v>Folha de porta em laminado fenólico melamínico com acabamento liso - 70 x 210 cm</v>
          </cell>
          <cell r="C1297" t="str">
            <v>UN</v>
          </cell>
          <cell r="D1297">
            <v>1071.08</v>
          </cell>
          <cell r="E1297">
            <v>75.53</v>
          </cell>
          <cell r="F1297">
            <v>1146.6099999999999</v>
          </cell>
          <cell r="G1297">
            <v>15</v>
          </cell>
        </row>
        <row r="1298">
          <cell r="A1298" t="str">
            <v>23.20.460</v>
          </cell>
          <cell r="B1298" t="str">
            <v>Folha de porta em laminado fenólico melamínico com acabamento liso - 90 x 210 cm</v>
          </cell>
          <cell r="C1298" t="str">
            <v>UN</v>
          </cell>
          <cell r="D1298">
            <v>1196.1600000000001</v>
          </cell>
          <cell r="E1298">
            <v>75.53</v>
          </cell>
          <cell r="F1298">
            <v>1271.69</v>
          </cell>
          <cell r="G1298">
            <v>15</v>
          </cell>
        </row>
        <row r="1299">
          <cell r="A1299" t="str">
            <v>23.20.550</v>
          </cell>
          <cell r="B1299" t="str">
            <v>Folha de porta em laminado fenólico melamínico com acabamento liso - 80 x 210 cm</v>
          </cell>
          <cell r="C1299" t="str">
            <v>UN</v>
          </cell>
          <cell r="D1299">
            <v>1186.04</v>
          </cell>
          <cell r="E1299">
            <v>75.53</v>
          </cell>
          <cell r="F1299">
            <v>1261.57</v>
          </cell>
          <cell r="G1299">
            <v>15</v>
          </cell>
        </row>
        <row r="1300">
          <cell r="A1300" t="str">
            <v>23.20.560</v>
          </cell>
          <cell r="B1300" t="str">
            <v>Folha de madeira sarrafeada, revestida nas 2 faces com laminado melamínico</v>
          </cell>
          <cell r="C1300" t="str">
            <v>M2</v>
          </cell>
          <cell r="D1300">
            <v>632.89</v>
          </cell>
          <cell r="E1300">
            <v>40.880000000000003</v>
          </cell>
          <cell r="F1300">
            <v>673.77</v>
          </cell>
          <cell r="G1300">
            <v>15</v>
          </cell>
        </row>
        <row r="1301">
          <cell r="A1301" t="str">
            <v>23.20.600</v>
          </cell>
          <cell r="B1301" t="str">
            <v>Folha de porta em madeira com tela de proteção tipo mosqueteira</v>
          </cell>
          <cell r="C1301" t="str">
            <v>M2</v>
          </cell>
          <cell r="D1301">
            <v>1138.8499999999999</v>
          </cell>
          <cell r="E1301">
            <v>75.53</v>
          </cell>
          <cell r="F1301">
            <v>1214.3800000000001</v>
          </cell>
          <cell r="G1301">
            <v>15</v>
          </cell>
        </row>
        <row r="1302">
          <cell r="A1302" t="str">
            <v>24</v>
          </cell>
          <cell r="B1302" t="str">
            <v>ESQUADRIA, SERRALHERIA E ELEMENTO EM FERRO</v>
          </cell>
        </row>
        <row r="1303">
          <cell r="A1303" t="str">
            <v>24.01</v>
          </cell>
          <cell r="B1303" t="str">
            <v>Caixilho em ferro</v>
          </cell>
        </row>
        <row r="1304">
          <cell r="A1304" t="str">
            <v>24.01.010</v>
          </cell>
          <cell r="B1304" t="str">
            <v>Caixilho em ferro fixo, sob medida</v>
          </cell>
          <cell r="C1304" t="str">
            <v>M2</v>
          </cell>
          <cell r="D1304">
            <v>556.04999999999995</v>
          </cell>
          <cell r="E1304">
            <v>31.96</v>
          </cell>
          <cell r="F1304">
            <v>588.01</v>
          </cell>
          <cell r="G1304">
            <v>15</v>
          </cell>
        </row>
        <row r="1305">
          <cell r="A1305" t="str">
            <v>24.01.030</v>
          </cell>
          <cell r="B1305" t="str">
            <v>Caixilho em ferro basculante, sob medida</v>
          </cell>
          <cell r="C1305" t="str">
            <v>M2</v>
          </cell>
          <cell r="D1305">
            <v>1664.19</v>
          </cell>
          <cell r="E1305">
            <v>31.96</v>
          </cell>
          <cell r="F1305">
            <v>1696.15</v>
          </cell>
          <cell r="G1305">
            <v>15</v>
          </cell>
        </row>
        <row r="1306">
          <cell r="A1306" t="str">
            <v>24.01.070</v>
          </cell>
          <cell r="B1306" t="str">
            <v>Caixilho em ferro de correr, sob medida</v>
          </cell>
          <cell r="C1306" t="str">
            <v>M2</v>
          </cell>
          <cell r="D1306">
            <v>927.67</v>
          </cell>
          <cell r="E1306">
            <v>31.96</v>
          </cell>
          <cell r="F1306">
            <v>959.63</v>
          </cell>
          <cell r="G1306">
            <v>15</v>
          </cell>
        </row>
        <row r="1307">
          <cell r="A1307" t="str">
            <v>24.01.090</v>
          </cell>
          <cell r="B1307" t="str">
            <v>Caixilho em ferro com ventilação permanente, sob medida</v>
          </cell>
          <cell r="C1307" t="str">
            <v>M2</v>
          </cell>
          <cell r="D1307">
            <v>618.32000000000005</v>
          </cell>
          <cell r="E1307">
            <v>31.96</v>
          </cell>
          <cell r="F1307">
            <v>650.28</v>
          </cell>
          <cell r="G1307">
            <v>15</v>
          </cell>
        </row>
        <row r="1308">
          <cell r="A1308" t="str">
            <v>24.01.100</v>
          </cell>
          <cell r="B1308" t="str">
            <v>Caixilho em ferro tipo veneziana, linha comercial</v>
          </cell>
          <cell r="C1308" t="str">
            <v>M2</v>
          </cell>
          <cell r="D1308">
            <v>388.5</v>
          </cell>
          <cell r="E1308">
            <v>31.96</v>
          </cell>
          <cell r="F1308">
            <v>420.46</v>
          </cell>
          <cell r="G1308">
            <v>15</v>
          </cell>
        </row>
        <row r="1309">
          <cell r="A1309" t="str">
            <v>24.01.110</v>
          </cell>
          <cell r="B1309" t="str">
            <v>Caixilho em ferro tipo veneziana, sob medida</v>
          </cell>
          <cell r="C1309" t="str">
            <v>M2</v>
          </cell>
          <cell r="D1309">
            <v>829.71</v>
          </cell>
          <cell r="E1309">
            <v>31.96</v>
          </cell>
          <cell r="F1309">
            <v>861.67</v>
          </cell>
          <cell r="G1309">
            <v>15</v>
          </cell>
        </row>
        <row r="1310">
          <cell r="A1310" t="str">
            <v>24.01.120</v>
          </cell>
          <cell r="B1310" t="str">
            <v>Caixilho tipo veneziana industrial com montantes em aço galvanizado e aletas em fibra de vidro</v>
          </cell>
          <cell r="C1310" t="str">
            <v>M2</v>
          </cell>
          <cell r="D1310">
            <v>290.16000000000003</v>
          </cell>
          <cell r="F1310">
            <v>290.16000000000003</v>
          </cell>
          <cell r="G1310">
            <v>15</v>
          </cell>
        </row>
        <row r="1311">
          <cell r="A1311" t="str">
            <v>24.01.180</v>
          </cell>
          <cell r="B1311" t="str">
            <v>Caixilho removível em tela de aço galvanizado, tipo ondulada com malha de 1", fio 12, com requadro tubular de aço carbono, sob medida</v>
          </cell>
          <cell r="C1311" t="str">
            <v>M2</v>
          </cell>
          <cell r="D1311">
            <v>874.97</v>
          </cell>
          <cell r="E1311">
            <v>30.69</v>
          </cell>
          <cell r="F1311">
            <v>905.66</v>
          </cell>
          <cell r="G1311">
            <v>15</v>
          </cell>
        </row>
        <row r="1312">
          <cell r="A1312" t="str">
            <v>24.01.190</v>
          </cell>
          <cell r="B1312" t="str">
            <v>Caixilho fixo em tela de aço galvanizado tipo ondulada com malha de 1/2", fio 12, com requadro em cantoneira de aço carbono, sob medida</v>
          </cell>
          <cell r="C1312" t="str">
            <v>M2</v>
          </cell>
          <cell r="D1312">
            <v>719.37</v>
          </cell>
          <cell r="E1312">
            <v>30.69</v>
          </cell>
          <cell r="F1312">
            <v>750.06</v>
          </cell>
          <cell r="G1312">
            <v>15</v>
          </cell>
        </row>
        <row r="1313">
          <cell r="A1313" t="str">
            <v>24.01.200</v>
          </cell>
          <cell r="B1313" t="str">
            <v>Caixilho fixo em aço SAE 1010/1020 para vidro à prova de bala, sob medida</v>
          </cell>
          <cell r="C1313" t="str">
            <v>M2</v>
          </cell>
          <cell r="D1313">
            <v>2123.4699999999998</v>
          </cell>
          <cell r="E1313">
            <v>81.209999999999994</v>
          </cell>
          <cell r="F1313">
            <v>2204.6799999999998</v>
          </cell>
          <cell r="G1313">
            <v>15</v>
          </cell>
        </row>
        <row r="1314">
          <cell r="A1314" t="str">
            <v>24.01.280</v>
          </cell>
          <cell r="B1314" t="str">
            <v>Caixilho tipo guichê em chapa de aço</v>
          </cell>
          <cell r="C1314" t="str">
            <v>M2</v>
          </cell>
          <cell r="D1314">
            <v>998.31</v>
          </cell>
          <cell r="E1314">
            <v>95.77</v>
          </cell>
          <cell r="F1314">
            <v>1094.08</v>
          </cell>
          <cell r="G1314">
            <v>15</v>
          </cell>
        </row>
        <row r="1315">
          <cell r="A1315" t="str">
            <v>24.02</v>
          </cell>
          <cell r="B1315" t="str">
            <v>Portas, portoes e gradis</v>
          </cell>
        </row>
        <row r="1316">
          <cell r="A1316" t="str">
            <v>24.02.010</v>
          </cell>
          <cell r="B1316" t="str">
            <v>Porta em ferro de abrir, para receber vidro, sob medida</v>
          </cell>
          <cell r="C1316" t="str">
            <v>M2</v>
          </cell>
          <cell r="D1316">
            <v>986.93</v>
          </cell>
          <cell r="E1316">
            <v>95.77</v>
          </cell>
          <cell r="F1316">
            <v>1082.7</v>
          </cell>
          <cell r="G1316">
            <v>15</v>
          </cell>
        </row>
        <row r="1317">
          <cell r="A1317" t="str">
            <v>24.02.040</v>
          </cell>
          <cell r="B1317" t="str">
            <v>Porta/portão tipo gradil sob medida</v>
          </cell>
          <cell r="C1317" t="str">
            <v>M2</v>
          </cell>
          <cell r="D1317">
            <v>861.89</v>
          </cell>
          <cell r="E1317">
            <v>95.77</v>
          </cell>
          <cell r="F1317">
            <v>957.66</v>
          </cell>
          <cell r="G1317">
            <v>15</v>
          </cell>
        </row>
        <row r="1318">
          <cell r="A1318" t="str">
            <v>24.02.050</v>
          </cell>
          <cell r="B1318" t="str">
            <v>Porta corta-fogo classe P.90 de 90 x 210 cm, completa, com maçaneta tipo alavanca</v>
          </cell>
          <cell r="C1318" t="str">
            <v>UN</v>
          </cell>
          <cell r="D1318">
            <v>1426.68</v>
          </cell>
          <cell r="E1318">
            <v>168.83</v>
          </cell>
          <cell r="F1318">
            <v>1595.51</v>
          </cell>
          <cell r="G1318">
            <v>15</v>
          </cell>
        </row>
        <row r="1319">
          <cell r="A1319" t="str">
            <v>24.02.052</v>
          </cell>
          <cell r="B1319" t="str">
            <v>Porta corta-fogo classe P.90 de 100 x 210 cm, completa, com maçaneta tipo alavanca</v>
          </cell>
          <cell r="C1319" t="str">
            <v>UN</v>
          </cell>
          <cell r="D1319">
            <v>1490.63</v>
          </cell>
          <cell r="E1319">
            <v>168.83</v>
          </cell>
          <cell r="F1319">
            <v>1659.46</v>
          </cell>
          <cell r="G1319">
            <v>15</v>
          </cell>
        </row>
        <row r="1320">
          <cell r="A1320" t="str">
            <v>24.02.054</v>
          </cell>
          <cell r="B1320" t="str">
            <v>Porta corta-fogo classe P.90, com barra antipânico numa face e maçaneta na outra, completa</v>
          </cell>
          <cell r="C1320" t="str">
            <v>M2</v>
          </cell>
          <cell r="D1320">
            <v>1152.04</v>
          </cell>
          <cell r="E1320">
            <v>95.77</v>
          </cell>
          <cell r="F1320">
            <v>1247.81</v>
          </cell>
          <cell r="G1320">
            <v>15</v>
          </cell>
        </row>
        <row r="1321">
          <cell r="A1321" t="str">
            <v>24.02.056</v>
          </cell>
          <cell r="B1321" t="str">
            <v>Porta corta-fogo classe P.120 de 80 x 210 cm, com uma folha de abrir, completa</v>
          </cell>
          <cell r="C1321" t="str">
            <v>UN</v>
          </cell>
          <cell r="D1321">
            <v>2578.87</v>
          </cell>
          <cell r="E1321">
            <v>168.83</v>
          </cell>
          <cell r="F1321">
            <v>2747.7</v>
          </cell>
          <cell r="G1321">
            <v>15</v>
          </cell>
        </row>
        <row r="1322">
          <cell r="A1322" t="str">
            <v>24.02.058</v>
          </cell>
          <cell r="B1322" t="str">
            <v>Porta corta-fogo classe P.120 de 90 x 210 cm, com uma folha de abrir, completa</v>
          </cell>
          <cell r="C1322" t="str">
            <v>UN</v>
          </cell>
          <cell r="D1322">
            <v>2446.4899999999998</v>
          </cell>
          <cell r="E1322">
            <v>168.83</v>
          </cell>
          <cell r="F1322">
            <v>2615.3200000000002</v>
          </cell>
          <cell r="G1322">
            <v>15</v>
          </cell>
        </row>
        <row r="1323">
          <cell r="A1323" t="str">
            <v>24.02.060</v>
          </cell>
          <cell r="B1323" t="str">
            <v>Porta/portão de abrir em chapa, sob medida</v>
          </cell>
          <cell r="C1323" t="str">
            <v>M2</v>
          </cell>
          <cell r="D1323">
            <v>966.83</v>
          </cell>
          <cell r="E1323">
            <v>95.77</v>
          </cell>
          <cell r="F1323">
            <v>1062.5999999999999</v>
          </cell>
          <cell r="G1323">
            <v>15</v>
          </cell>
        </row>
        <row r="1324">
          <cell r="A1324" t="str">
            <v>24.02.070</v>
          </cell>
          <cell r="B1324" t="str">
            <v>Porta de ferro de abrir tipo veneziana, linha comercial</v>
          </cell>
          <cell r="C1324" t="str">
            <v>M2</v>
          </cell>
          <cell r="D1324">
            <v>318.73</v>
          </cell>
          <cell r="E1324">
            <v>95.77</v>
          </cell>
          <cell r="F1324">
            <v>414.5</v>
          </cell>
          <cell r="G1324">
            <v>15</v>
          </cell>
        </row>
        <row r="1325">
          <cell r="A1325" t="str">
            <v>24.02.080</v>
          </cell>
          <cell r="B1325" t="str">
            <v>Porta/portão de abrir tipo veneziana de ferro, sob medida</v>
          </cell>
          <cell r="C1325" t="str">
            <v>M2</v>
          </cell>
          <cell r="D1325">
            <v>1594.95</v>
          </cell>
          <cell r="E1325">
            <v>95.77</v>
          </cell>
          <cell r="F1325">
            <v>1690.72</v>
          </cell>
          <cell r="G1325">
            <v>15</v>
          </cell>
        </row>
        <row r="1326">
          <cell r="A1326" t="str">
            <v>24.02.100</v>
          </cell>
          <cell r="B1326" t="str">
            <v>Portão tubular em tela de aço galvanizado até 2,50 m de altura, completo</v>
          </cell>
          <cell r="C1326" t="str">
            <v>M2</v>
          </cell>
          <cell r="D1326">
            <v>975.88</v>
          </cell>
          <cell r="E1326">
            <v>73.06</v>
          </cell>
          <cell r="F1326">
            <v>1048.94</v>
          </cell>
          <cell r="G1326">
            <v>15</v>
          </cell>
        </row>
        <row r="1327">
          <cell r="A1327" t="str">
            <v>24.02.270</v>
          </cell>
          <cell r="B1327" t="str">
            <v>Portão de 2 folhas, tubular em tela de aço galvanizado acima de 2,50 m de altura, completo</v>
          </cell>
          <cell r="C1327" t="str">
            <v>M2</v>
          </cell>
          <cell r="D1327">
            <v>783.52</v>
          </cell>
          <cell r="E1327">
            <v>95.77</v>
          </cell>
          <cell r="F1327">
            <v>879.29</v>
          </cell>
          <cell r="G1327">
            <v>15</v>
          </cell>
        </row>
        <row r="1328">
          <cell r="A1328" t="str">
            <v>24.02.280</v>
          </cell>
          <cell r="B1328" t="str">
            <v>Porta/portão de correr em tela ondulada de aço galvanizado, sob medida</v>
          </cell>
          <cell r="C1328" t="str">
            <v>M2</v>
          </cell>
          <cell r="D1328">
            <v>700.35</v>
          </cell>
          <cell r="E1328">
            <v>95.77</v>
          </cell>
          <cell r="F1328">
            <v>796.12</v>
          </cell>
          <cell r="G1328">
            <v>15</v>
          </cell>
        </row>
        <row r="1329">
          <cell r="A1329" t="str">
            <v>24.02.290</v>
          </cell>
          <cell r="B1329" t="str">
            <v>Porta/portão de correr em chapa cega dupla, sob medida</v>
          </cell>
          <cell r="C1329" t="str">
            <v>M2</v>
          </cell>
          <cell r="D1329">
            <v>1300.9000000000001</v>
          </cell>
          <cell r="E1329">
            <v>95.77</v>
          </cell>
          <cell r="F1329">
            <v>1396.67</v>
          </cell>
          <cell r="G1329">
            <v>15</v>
          </cell>
        </row>
        <row r="1330">
          <cell r="A1330" t="str">
            <v>24.02.410</v>
          </cell>
          <cell r="B1330" t="str">
            <v>Porta em ferro de correr, para receber vidro, sob medida</v>
          </cell>
          <cell r="C1330" t="str">
            <v>M2</v>
          </cell>
          <cell r="D1330">
            <v>1427.82</v>
          </cell>
          <cell r="E1330">
            <v>95.77</v>
          </cell>
          <cell r="F1330">
            <v>1523.59</v>
          </cell>
          <cell r="G1330">
            <v>15</v>
          </cell>
        </row>
        <row r="1331">
          <cell r="A1331" t="str">
            <v>24.02.430</v>
          </cell>
          <cell r="B1331" t="str">
            <v>Porta em ferro de abrir, parte inferior chapeada, parte superior para receber vidro, sob medida</v>
          </cell>
          <cell r="C1331" t="str">
            <v>M2</v>
          </cell>
          <cell r="D1331">
            <v>841.99</v>
          </cell>
          <cell r="E1331">
            <v>95.77</v>
          </cell>
          <cell r="F1331">
            <v>937.76</v>
          </cell>
          <cell r="G1331">
            <v>15</v>
          </cell>
        </row>
        <row r="1332">
          <cell r="A1332" t="str">
            <v>24.02.450</v>
          </cell>
          <cell r="B1332" t="str">
            <v>Grade de proteção para caixilhos</v>
          </cell>
          <cell r="C1332" t="str">
            <v>M2</v>
          </cell>
          <cell r="D1332">
            <v>1496.91</v>
          </cell>
          <cell r="E1332">
            <v>63.64</v>
          </cell>
          <cell r="F1332">
            <v>1560.55</v>
          </cell>
          <cell r="G1332">
            <v>15</v>
          </cell>
        </row>
        <row r="1333">
          <cell r="A1333" t="str">
            <v>24.02.460</v>
          </cell>
          <cell r="B1333" t="str">
            <v>Porta de abrir em tela ondulada de aço galvanizado, completa</v>
          </cell>
          <cell r="C1333" t="str">
            <v>M2</v>
          </cell>
          <cell r="D1333">
            <v>1260.5999999999999</v>
          </cell>
          <cell r="E1333">
            <v>73.06</v>
          </cell>
          <cell r="F1333">
            <v>1333.66</v>
          </cell>
          <cell r="G1333">
            <v>15</v>
          </cell>
        </row>
        <row r="1334">
          <cell r="A1334" t="str">
            <v>24.02.470</v>
          </cell>
          <cell r="B1334" t="str">
            <v>Portinhola de correr em chapa, para ´passa pacote´, completa, sob medida</v>
          </cell>
          <cell r="C1334" t="str">
            <v>M2</v>
          </cell>
          <cell r="D1334">
            <v>2036.37</v>
          </cell>
          <cell r="E1334">
            <v>63.64</v>
          </cell>
          <cell r="F1334">
            <v>2100.0100000000002</v>
          </cell>
          <cell r="G1334">
            <v>15</v>
          </cell>
        </row>
        <row r="1335">
          <cell r="A1335" t="str">
            <v>24.02.480</v>
          </cell>
          <cell r="B1335" t="str">
            <v>Portinhola de abrir em chapa, para ´passa pacote´, completa, sob medida</v>
          </cell>
          <cell r="C1335" t="str">
            <v>M2</v>
          </cell>
          <cell r="D1335">
            <v>1456.32</v>
          </cell>
          <cell r="E1335">
            <v>63.64</v>
          </cell>
          <cell r="F1335">
            <v>1519.96</v>
          </cell>
          <cell r="G1335">
            <v>15</v>
          </cell>
        </row>
        <row r="1336">
          <cell r="A1336" t="str">
            <v>24.02.490</v>
          </cell>
          <cell r="B1336" t="str">
            <v>Grade em barra chata soldada de 1 1/2´ x 1/4´, sob medida</v>
          </cell>
          <cell r="C1336" t="str">
            <v>M2</v>
          </cell>
          <cell r="D1336">
            <v>1857.23</v>
          </cell>
          <cell r="E1336">
            <v>31.96</v>
          </cell>
          <cell r="F1336">
            <v>1889.19</v>
          </cell>
          <cell r="G1336">
            <v>15</v>
          </cell>
        </row>
        <row r="1337">
          <cell r="A1337" t="str">
            <v>24.02.590</v>
          </cell>
          <cell r="B1337" t="str">
            <v>Porta de enrolar manual, cega ou vazada</v>
          </cell>
          <cell r="C1337" t="str">
            <v>M2</v>
          </cell>
          <cell r="D1337">
            <v>289.95999999999998</v>
          </cell>
          <cell r="E1337">
            <v>50.35</v>
          </cell>
          <cell r="F1337">
            <v>340.31</v>
          </cell>
          <cell r="G1337">
            <v>15</v>
          </cell>
        </row>
        <row r="1338">
          <cell r="A1338" t="str">
            <v>24.02.630</v>
          </cell>
          <cell r="B1338" t="str">
            <v>Portão de 2 folhas tubular diâmetro de 3´, com tela em aço galvanizado de 2´, altura acima de 3,00 m, completo</v>
          </cell>
          <cell r="C1338" t="str">
            <v>M2</v>
          </cell>
          <cell r="D1338">
            <v>833.46</v>
          </cell>
          <cell r="E1338">
            <v>95.77</v>
          </cell>
          <cell r="F1338">
            <v>929.23</v>
          </cell>
          <cell r="G1338">
            <v>15</v>
          </cell>
        </row>
        <row r="1339">
          <cell r="A1339" t="str">
            <v>24.02.810</v>
          </cell>
          <cell r="B1339" t="str">
            <v>Porta/portão de abrir em chapa cega com isolamento acústico, sob medida</v>
          </cell>
          <cell r="C1339" t="str">
            <v>M2</v>
          </cell>
          <cell r="D1339">
            <v>1208.55</v>
          </cell>
          <cell r="E1339">
            <v>151.97999999999999</v>
          </cell>
          <cell r="F1339">
            <v>1360.53</v>
          </cell>
          <cell r="G1339">
            <v>15</v>
          </cell>
        </row>
        <row r="1340">
          <cell r="A1340" t="str">
            <v>24.02.811</v>
          </cell>
          <cell r="B1340" t="str">
            <v>Porta de ferro acústica, espessura de 80mm, batente tripla vedação 185mm, com fechadura e maçaneta - 50 dB</v>
          </cell>
          <cell r="C1340" t="str">
            <v>M2</v>
          </cell>
          <cell r="D1340">
            <v>6810.56</v>
          </cell>
          <cell r="E1340">
            <v>187.59</v>
          </cell>
          <cell r="F1340">
            <v>6998.15</v>
          </cell>
          <cell r="G1340">
            <v>15</v>
          </cell>
        </row>
        <row r="1341">
          <cell r="A1341" t="str">
            <v>24.02.840</v>
          </cell>
          <cell r="B1341" t="str">
            <v>Portão basculante em chapa metálica, estruturado com perfis metálicos</v>
          </cell>
          <cell r="C1341" t="str">
            <v>M2</v>
          </cell>
          <cell r="D1341">
            <v>1054.97</v>
          </cell>
          <cell r="E1341">
            <v>63.64</v>
          </cell>
          <cell r="F1341">
            <v>1118.6099999999999</v>
          </cell>
          <cell r="G1341">
            <v>15</v>
          </cell>
        </row>
        <row r="1342">
          <cell r="A1342" t="str">
            <v>24.02.900</v>
          </cell>
          <cell r="B1342" t="str">
            <v>Porta de abrir em chapa dupla com visor, batente envolvente, completa</v>
          </cell>
          <cell r="C1342" t="str">
            <v>M2</v>
          </cell>
          <cell r="D1342">
            <v>1720.24</v>
          </cell>
          <cell r="E1342">
            <v>72.73</v>
          </cell>
          <cell r="F1342">
            <v>1792.97</v>
          </cell>
          <cell r="G1342">
            <v>15</v>
          </cell>
        </row>
        <row r="1343">
          <cell r="A1343" t="str">
            <v>24.02.930</v>
          </cell>
          <cell r="B1343" t="str">
            <v>Portão de 2 folhas tubular, com tela em aço galvanizado de 2´ e fio 10, completo</v>
          </cell>
          <cell r="C1343" t="str">
            <v>M2</v>
          </cell>
          <cell r="D1343">
            <v>1421.51</v>
          </cell>
          <cell r="E1343">
            <v>95.77</v>
          </cell>
          <cell r="F1343">
            <v>1517.28</v>
          </cell>
          <cell r="G1343">
            <v>15</v>
          </cell>
        </row>
        <row r="1344">
          <cell r="A1344" t="str">
            <v>24.03</v>
          </cell>
          <cell r="B1344" t="str">
            <v>Elementos em ferro</v>
          </cell>
        </row>
        <row r="1345">
          <cell r="A1345" t="str">
            <v>24.03.040</v>
          </cell>
          <cell r="B1345" t="str">
            <v>Guarda-corpo tubular com tela em aço galvanizado, diâmetro de 1 1/2´</v>
          </cell>
          <cell r="C1345" t="str">
            <v>M</v>
          </cell>
          <cell r="D1345">
            <v>781.6</v>
          </cell>
          <cell r="E1345">
            <v>50.35</v>
          </cell>
          <cell r="F1345">
            <v>831.95</v>
          </cell>
          <cell r="G1345">
            <v>15</v>
          </cell>
        </row>
        <row r="1346">
          <cell r="A1346" t="str">
            <v>24.03.060</v>
          </cell>
          <cell r="B1346" t="str">
            <v>Escada marinheiro (em aço galvanizado)</v>
          </cell>
          <cell r="C1346" t="str">
            <v>M</v>
          </cell>
          <cell r="D1346">
            <v>830.25</v>
          </cell>
          <cell r="E1346">
            <v>20.14</v>
          </cell>
          <cell r="F1346">
            <v>850.39</v>
          </cell>
          <cell r="G1346">
            <v>15</v>
          </cell>
        </row>
        <row r="1347">
          <cell r="A1347" t="str">
            <v>24.03.080</v>
          </cell>
          <cell r="B1347" t="str">
            <v>Escada marinheiro com guarda corpo (em aço galvanizado)</v>
          </cell>
          <cell r="C1347" t="str">
            <v>M</v>
          </cell>
          <cell r="D1347">
            <v>1348.99</v>
          </cell>
          <cell r="E1347">
            <v>50.35</v>
          </cell>
          <cell r="F1347">
            <v>1399.34</v>
          </cell>
          <cell r="G1347">
            <v>15</v>
          </cell>
        </row>
        <row r="1348">
          <cell r="A1348" t="str">
            <v>24.03.100</v>
          </cell>
          <cell r="B1348" t="str">
            <v>Alçapão/tampa em chapa de ferro com porta cadeado</v>
          </cell>
          <cell r="C1348" t="str">
            <v>M2</v>
          </cell>
          <cell r="D1348">
            <v>1469.05</v>
          </cell>
          <cell r="E1348">
            <v>100.7</v>
          </cell>
          <cell r="F1348">
            <v>1569.75</v>
          </cell>
          <cell r="G1348">
            <v>15</v>
          </cell>
        </row>
        <row r="1349">
          <cell r="A1349" t="str">
            <v>24.03.200</v>
          </cell>
          <cell r="B1349" t="str">
            <v>Tela de proteção tipo mosquiteira em aço galvanizado, com requadro em perfis de ferro</v>
          </cell>
          <cell r="C1349" t="str">
            <v>M2</v>
          </cell>
          <cell r="D1349">
            <v>992.24</v>
          </cell>
          <cell r="E1349">
            <v>16.61</v>
          </cell>
          <cell r="F1349">
            <v>1008.85</v>
          </cell>
          <cell r="G1349">
            <v>15</v>
          </cell>
        </row>
        <row r="1350">
          <cell r="A1350" t="str">
            <v>24.03.210</v>
          </cell>
          <cell r="B1350" t="str">
            <v>Tela de proteção em malha ondulada de 1´, fio 12 (BWG), com requadro</v>
          </cell>
          <cell r="C1350" t="str">
            <v>M2</v>
          </cell>
          <cell r="D1350">
            <v>404.67</v>
          </cell>
          <cell r="E1350">
            <v>219.12</v>
          </cell>
          <cell r="F1350">
            <v>623.79</v>
          </cell>
          <cell r="G1350">
            <v>15</v>
          </cell>
        </row>
        <row r="1351">
          <cell r="A1351" t="str">
            <v>24.03.290</v>
          </cell>
          <cell r="B1351" t="str">
            <v>Fechamento em chapa de aço galvanizada nº 14 MSG, perfurada com diâmetro de 12,7 mm, requadro em chapa dobrada</v>
          </cell>
          <cell r="C1351" t="str">
            <v>M2</v>
          </cell>
          <cell r="D1351">
            <v>986.72</v>
          </cell>
          <cell r="E1351">
            <v>31.96</v>
          </cell>
          <cell r="F1351">
            <v>1018.68</v>
          </cell>
          <cell r="G1351">
            <v>15</v>
          </cell>
        </row>
        <row r="1352">
          <cell r="A1352" t="str">
            <v>24.03.300</v>
          </cell>
          <cell r="B1352" t="str">
            <v>Fechamento em chapa expandida losangular de 10 x 20 mm, com requadro em cantoneira de aço carbono</v>
          </cell>
          <cell r="C1352" t="str">
            <v>M2</v>
          </cell>
          <cell r="D1352">
            <v>795.14</v>
          </cell>
          <cell r="E1352">
            <v>63.64</v>
          </cell>
          <cell r="F1352">
            <v>858.78</v>
          </cell>
          <cell r="G1352">
            <v>15</v>
          </cell>
        </row>
        <row r="1353">
          <cell r="A1353" t="str">
            <v>24.03.310</v>
          </cell>
          <cell r="B1353" t="str">
            <v>Corrimão tubular em aço galvanizado, diâmetro 1 1/2´</v>
          </cell>
          <cell r="C1353" t="str">
            <v>M</v>
          </cell>
          <cell r="D1353">
            <v>220.3</v>
          </cell>
          <cell r="E1353">
            <v>25.18</v>
          </cell>
          <cell r="F1353">
            <v>245.48</v>
          </cell>
          <cell r="G1353">
            <v>15</v>
          </cell>
        </row>
        <row r="1354">
          <cell r="A1354" t="str">
            <v>24.03.320</v>
          </cell>
          <cell r="B1354" t="str">
            <v>Corrimão tubular em aço galvanizado, diâmetro 2´</v>
          </cell>
          <cell r="C1354" t="str">
            <v>M</v>
          </cell>
          <cell r="D1354">
            <v>255.96</v>
          </cell>
          <cell r="E1354">
            <v>25.18</v>
          </cell>
          <cell r="F1354">
            <v>281.14</v>
          </cell>
          <cell r="G1354">
            <v>15</v>
          </cell>
        </row>
        <row r="1355">
          <cell r="A1355" t="str">
            <v>24.03.340</v>
          </cell>
          <cell r="B1355" t="str">
            <v>Tampa em chapa de segurança tipo xadrez, aço galvanizado a fogo antiderrapante de 1/4´</v>
          </cell>
          <cell r="C1355" t="str">
            <v>M2</v>
          </cell>
          <cell r="D1355">
            <v>1361.83</v>
          </cell>
          <cell r="E1355">
            <v>73.06</v>
          </cell>
          <cell r="F1355">
            <v>1434.89</v>
          </cell>
          <cell r="G1355">
            <v>15</v>
          </cell>
        </row>
        <row r="1356">
          <cell r="A1356" t="str">
            <v>24.03.410</v>
          </cell>
          <cell r="B1356" t="str">
            <v>Fechamento em chapa perfurada, furos quadrados 4 x 4 mm, com requadro em cantoneira de aço carbono</v>
          </cell>
          <cell r="C1356" t="str">
            <v>M2</v>
          </cell>
          <cell r="D1356">
            <v>961.97</v>
          </cell>
          <cell r="E1356">
            <v>31.96</v>
          </cell>
          <cell r="F1356">
            <v>993.93</v>
          </cell>
          <cell r="G1356">
            <v>15</v>
          </cell>
        </row>
        <row r="1357">
          <cell r="A1357" t="str">
            <v>24.03.680</v>
          </cell>
          <cell r="B1357" t="str">
            <v>Grade para piso eletrofundida, malha 30x100mm, com barra de 40x2mm</v>
          </cell>
          <cell r="C1357" t="str">
            <v>M2</v>
          </cell>
          <cell r="D1357">
            <v>980.48</v>
          </cell>
          <cell r="E1357">
            <v>63.64</v>
          </cell>
          <cell r="F1357">
            <v>1044.1199999999999</v>
          </cell>
          <cell r="G1357">
            <v>15</v>
          </cell>
        </row>
        <row r="1358">
          <cell r="A1358" t="str">
            <v>24.03.690</v>
          </cell>
          <cell r="B1358" t="str">
            <v>Grade para forro eletrofundida, malha 25x100mm, com barra de 25x2mm</v>
          </cell>
          <cell r="C1358" t="str">
            <v>M2</v>
          </cell>
          <cell r="D1358">
            <v>733.85</v>
          </cell>
          <cell r="E1358">
            <v>20.14</v>
          </cell>
          <cell r="F1358">
            <v>753.99</v>
          </cell>
          <cell r="G1358">
            <v>15</v>
          </cell>
        </row>
        <row r="1359">
          <cell r="A1359" t="str">
            <v>24.03.930</v>
          </cell>
          <cell r="B1359" t="str">
            <v>Porta de enrolar automatizada, em chapa de aço galvanizada microperfurada, com pintura eletrostática, com controle remoto</v>
          </cell>
          <cell r="C1359" t="str">
            <v>M2</v>
          </cell>
          <cell r="D1359">
            <v>694.03</v>
          </cell>
          <cell r="F1359">
            <v>694.03</v>
          </cell>
          <cell r="G1359">
            <v>15</v>
          </cell>
        </row>
        <row r="1360">
          <cell r="A1360" t="str">
            <v>24.04</v>
          </cell>
          <cell r="B1360" t="str">
            <v>Esquadria, serralheria de seguranca</v>
          </cell>
        </row>
        <row r="1361">
          <cell r="A1361" t="str">
            <v>24.04.150</v>
          </cell>
          <cell r="B1361" t="str">
            <v>Porta de segurança de correr suspensa em grade de aço SAE 1045, diâmetro de 1´, completa, sem têmpera e revenimento</v>
          </cell>
          <cell r="C1361" t="str">
            <v>M2</v>
          </cell>
          <cell r="D1361">
            <v>3230.53</v>
          </cell>
          <cell r="E1361">
            <v>70.709999999999994</v>
          </cell>
          <cell r="F1361">
            <v>3301.24</v>
          </cell>
          <cell r="G1361">
            <v>15</v>
          </cell>
        </row>
        <row r="1362">
          <cell r="A1362" t="str">
            <v>24.04.220</v>
          </cell>
          <cell r="B1362" t="str">
            <v>Grade de segurança em aço SAE 1045, diâmetro 1´, sem têmpera e revenimento</v>
          </cell>
          <cell r="C1362" t="str">
            <v>M2</v>
          </cell>
          <cell r="D1362">
            <v>1901.9</v>
          </cell>
          <cell r="E1362">
            <v>70.709999999999994</v>
          </cell>
          <cell r="F1362">
            <v>1972.61</v>
          </cell>
          <cell r="G1362">
            <v>15</v>
          </cell>
        </row>
        <row r="1363">
          <cell r="A1363" t="str">
            <v>24.04.230</v>
          </cell>
          <cell r="B1363" t="str">
            <v>Grade de segurança em aço SAE 1045, para janela, diâmetro 1´, sem têmpera e revenimento</v>
          </cell>
          <cell r="C1363" t="str">
            <v>M2</v>
          </cell>
          <cell r="D1363">
            <v>2039.92</v>
          </cell>
          <cell r="E1363">
            <v>70.709999999999994</v>
          </cell>
          <cell r="F1363">
            <v>2110.63</v>
          </cell>
          <cell r="G1363">
            <v>15</v>
          </cell>
        </row>
        <row r="1364">
          <cell r="A1364" t="str">
            <v>24.04.240</v>
          </cell>
          <cell r="B1364" t="str">
            <v>Grade de segurança em aço SAE 1045 chapeada, diâmetro 1´, sem têmpera e revenimento</v>
          </cell>
          <cell r="C1364" t="str">
            <v>M2</v>
          </cell>
          <cell r="D1364">
            <v>3090.05</v>
          </cell>
          <cell r="E1364">
            <v>70.709999999999994</v>
          </cell>
          <cell r="F1364">
            <v>3160.76</v>
          </cell>
          <cell r="G1364">
            <v>15</v>
          </cell>
        </row>
        <row r="1365">
          <cell r="A1365" t="str">
            <v>24.04.250</v>
          </cell>
          <cell r="B1365" t="str">
            <v>Porta de segurança de abrir em grade de aço SAE 1045, diâmetro 1´, completa, sem têmpera e revenimento</v>
          </cell>
          <cell r="C1365" t="str">
            <v>M2</v>
          </cell>
          <cell r="D1365">
            <v>2490.9699999999998</v>
          </cell>
          <cell r="E1365">
            <v>129.47999999999999</v>
          </cell>
          <cell r="F1365">
            <v>2620.4499999999998</v>
          </cell>
          <cell r="G1365">
            <v>15</v>
          </cell>
        </row>
        <row r="1366">
          <cell r="A1366" t="str">
            <v>24.04.260</v>
          </cell>
          <cell r="B1366" t="str">
            <v>Porta de segurança de abrir em grade de aço SAE 1045 chapeada, diâmetro 1´, completa, sem têmpera e revenimento</v>
          </cell>
          <cell r="C1366" t="str">
            <v>M2</v>
          </cell>
          <cell r="D1366">
            <v>3753.14</v>
          </cell>
          <cell r="E1366">
            <v>129.47999999999999</v>
          </cell>
          <cell r="F1366">
            <v>3882.62</v>
          </cell>
          <cell r="G1366">
            <v>15</v>
          </cell>
        </row>
        <row r="1367">
          <cell r="A1367" t="str">
            <v>24.04.270</v>
          </cell>
          <cell r="B1367" t="str">
            <v>Porta de segurança de abrir em grade de aço SAE 1045, diâmetro 1´, com ferrolho longo embutido em caixa, completa, sem têmpera e revenimento</v>
          </cell>
          <cell r="C1367" t="str">
            <v>M2</v>
          </cell>
          <cell r="D1367">
            <v>3001.83</v>
          </cell>
          <cell r="E1367">
            <v>129.47999999999999</v>
          </cell>
          <cell r="F1367">
            <v>3131.31</v>
          </cell>
          <cell r="G1367">
            <v>15</v>
          </cell>
        </row>
        <row r="1368">
          <cell r="A1368" t="str">
            <v>24.04.280</v>
          </cell>
          <cell r="B1368" t="str">
            <v>Portão de segurança de abrir em grade de aço SAE 1045 chapeado, para muralha, diâmetro 1´, completo, sem têmpera e revenimento</v>
          </cell>
          <cell r="C1368" t="str">
            <v>M2</v>
          </cell>
          <cell r="D1368">
            <v>3799.28</v>
          </cell>
          <cell r="E1368">
            <v>129.47999999999999</v>
          </cell>
          <cell r="F1368">
            <v>3928.76</v>
          </cell>
          <cell r="G1368">
            <v>15</v>
          </cell>
        </row>
        <row r="1369">
          <cell r="A1369" t="str">
            <v>24.04.300</v>
          </cell>
          <cell r="B1369" t="str">
            <v>Grade de segurança em aço SAE 1045, diâmetro 1´, com têmpera e revenimento</v>
          </cell>
          <cell r="C1369" t="str">
            <v>M2</v>
          </cell>
          <cell r="D1369">
            <v>2467.3000000000002</v>
          </cell>
          <cell r="E1369">
            <v>70.709999999999994</v>
          </cell>
          <cell r="F1369">
            <v>2538.0100000000002</v>
          </cell>
          <cell r="G1369">
            <v>15</v>
          </cell>
        </row>
        <row r="1370">
          <cell r="A1370" t="str">
            <v>24.04.310</v>
          </cell>
          <cell r="B1370" t="str">
            <v>Grade de segurança em aço SAE 1045, para janela, diâmetro 1´, com têmpera e revenimento</v>
          </cell>
          <cell r="C1370" t="str">
            <v>M2</v>
          </cell>
          <cell r="D1370">
            <v>2490.02</v>
          </cell>
          <cell r="E1370">
            <v>70.709999999999994</v>
          </cell>
          <cell r="F1370">
            <v>2560.73</v>
          </cell>
          <cell r="G1370">
            <v>15</v>
          </cell>
        </row>
        <row r="1371">
          <cell r="A1371" t="str">
            <v>24.04.320</v>
          </cell>
          <cell r="B1371" t="str">
            <v>Grade de segurança em aço SAE 1045 chapeada, diâmetro 1´, com têmpera e revenimento</v>
          </cell>
          <cell r="C1371" t="str">
            <v>M2</v>
          </cell>
          <cell r="D1371">
            <v>3694.94</v>
          </cell>
          <cell r="E1371">
            <v>70.709999999999994</v>
          </cell>
          <cell r="F1371">
            <v>3765.65</v>
          </cell>
          <cell r="G1371">
            <v>15</v>
          </cell>
        </row>
        <row r="1372">
          <cell r="A1372" t="str">
            <v>24.04.330</v>
          </cell>
          <cell r="B1372" t="str">
            <v>Porta de segurança de abrir em grade de aço SAE 1045, diâmetro 1´, completa, com têmpera e revenimento</v>
          </cell>
          <cell r="C1372" t="str">
            <v>M2</v>
          </cell>
          <cell r="D1372">
            <v>3073.35</v>
          </cell>
          <cell r="E1372">
            <v>129.47999999999999</v>
          </cell>
          <cell r="F1372">
            <v>3202.83</v>
          </cell>
          <cell r="G1372">
            <v>15</v>
          </cell>
        </row>
        <row r="1373">
          <cell r="A1373" t="str">
            <v>24.04.340</v>
          </cell>
          <cell r="B1373" t="str">
            <v>Porta de segurança de abrir em grade de aço SAE 1045 chapeada, diâmetro 1´, completa, com têmpera e revenimento</v>
          </cell>
          <cell r="C1373" t="str">
            <v>M2</v>
          </cell>
          <cell r="D1373">
            <v>4349.91</v>
          </cell>
          <cell r="E1373">
            <v>129.47999999999999</v>
          </cell>
          <cell r="F1373">
            <v>4479.3900000000003</v>
          </cell>
          <cell r="G1373">
            <v>15</v>
          </cell>
        </row>
        <row r="1374">
          <cell r="A1374" t="str">
            <v>24.04.350</v>
          </cell>
          <cell r="B1374" t="str">
            <v>Porta de segurança de abrir em grade de aço SAE 1045, diâmetro 1´, com ferrolho longo embutido em caixa, completa, com têmpera e revenimento</v>
          </cell>
          <cell r="C1374" t="str">
            <v>M2</v>
          </cell>
          <cell r="D1374">
            <v>3329.49</v>
          </cell>
          <cell r="E1374">
            <v>129.47999999999999</v>
          </cell>
          <cell r="F1374">
            <v>3458.97</v>
          </cell>
          <cell r="G1374">
            <v>15</v>
          </cell>
        </row>
        <row r="1375">
          <cell r="A1375" t="str">
            <v>24.04.360</v>
          </cell>
          <cell r="B1375" t="str">
            <v>Porta de segurança de abrir em grade de aço SAE 1045 chapeada, com isolamento acústico, diâmetro 1´, completa, com têmpera e revenimento</v>
          </cell>
          <cell r="C1375" t="str">
            <v>M2</v>
          </cell>
          <cell r="D1375">
            <v>4386.03</v>
          </cell>
          <cell r="E1375">
            <v>129.47999999999999</v>
          </cell>
          <cell r="F1375">
            <v>4515.51</v>
          </cell>
          <cell r="G1375">
            <v>15</v>
          </cell>
        </row>
        <row r="1376">
          <cell r="A1376" t="str">
            <v>24.04.370</v>
          </cell>
          <cell r="B1376" t="str">
            <v>Portão de segurança de abrir em grade de aço SAE 1045 chapeado, para muralha, diâmetro 1´, completo, com têmpera e revenimento</v>
          </cell>
          <cell r="C1376" t="str">
            <v>M2</v>
          </cell>
          <cell r="D1376">
            <v>4451.6499999999996</v>
          </cell>
          <cell r="E1376">
            <v>129.47999999999999</v>
          </cell>
          <cell r="F1376">
            <v>4581.13</v>
          </cell>
          <cell r="G1376">
            <v>15</v>
          </cell>
        </row>
        <row r="1377">
          <cell r="A1377" t="str">
            <v>24.04.380</v>
          </cell>
          <cell r="B1377" t="str">
            <v>Porta de segurança de correr suspensa em grade de aço SAE 1045, chapeada, diâmetro de 1´, completa, sem têmpera e revenimento</v>
          </cell>
          <cell r="C1377" t="str">
            <v>M2</v>
          </cell>
          <cell r="D1377">
            <v>4272.1899999999996</v>
          </cell>
          <cell r="E1377">
            <v>70.709999999999994</v>
          </cell>
          <cell r="F1377">
            <v>4342.8999999999996</v>
          </cell>
          <cell r="G1377">
            <v>15</v>
          </cell>
        </row>
        <row r="1378">
          <cell r="A1378" t="str">
            <v>24.04.400</v>
          </cell>
          <cell r="B1378" t="str">
            <v>Porta de segurança de correr em grade de aço SAE 1045, diâmetro de 1´, completa, com têmpera e revenimento</v>
          </cell>
          <cell r="C1378" t="str">
            <v>M2</v>
          </cell>
          <cell r="D1378">
            <v>2705.22</v>
          </cell>
          <cell r="E1378">
            <v>70.709999999999994</v>
          </cell>
          <cell r="F1378">
            <v>2775.93</v>
          </cell>
          <cell r="G1378">
            <v>15</v>
          </cell>
        </row>
        <row r="1379">
          <cell r="A1379" t="str">
            <v>24.04.410</v>
          </cell>
          <cell r="B1379" t="str">
            <v>Porta de segurança de correr suspensa em grade de aço SAE 1045 chapeada, diâmetro de 1´, completa, com têmpera e revenimento</v>
          </cell>
          <cell r="C1379" t="str">
            <v>M2</v>
          </cell>
          <cell r="D1379">
            <v>4588.1000000000004</v>
          </cell>
          <cell r="E1379">
            <v>70.709999999999994</v>
          </cell>
          <cell r="F1379">
            <v>4658.8100000000004</v>
          </cell>
          <cell r="G1379">
            <v>15</v>
          </cell>
        </row>
        <row r="1380">
          <cell r="A1380" t="str">
            <v>24.04.420</v>
          </cell>
          <cell r="B1380" t="str">
            <v>Porta de segurança de correr em grade de aço SAE 1045 chapeada, diâmetro de 1´, completa, sem têmpera e revenimento</v>
          </cell>
          <cell r="C1380" t="str">
            <v>M2</v>
          </cell>
          <cell r="D1380">
            <v>3966.96</v>
          </cell>
          <cell r="E1380">
            <v>283.7</v>
          </cell>
          <cell r="F1380">
            <v>4250.66</v>
          </cell>
          <cell r="G1380">
            <v>15</v>
          </cell>
        </row>
        <row r="1381">
          <cell r="A1381" t="str">
            <v>24.04.430</v>
          </cell>
          <cell r="B1381" t="str">
            <v>Porta de segurança de correr em grade de aço SAE 1045, diâmetro de 1´, completa, sem têmpera e revenimento</v>
          </cell>
          <cell r="C1381" t="str">
            <v>M2</v>
          </cell>
          <cell r="D1381">
            <v>3555.66</v>
          </cell>
          <cell r="E1381">
            <v>70.709999999999994</v>
          </cell>
          <cell r="F1381">
            <v>3626.37</v>
          </cell>
          <cell r="G1381">
            <v>15</v>
          </cell>
        </row>
        <row r="1382">
          <cell r="A1382" t="str">
            <v>24.04.610</v>
          </cell>
          <cell r="B1382" t="str">
            <v>Caixilho de segurança em aço SAE 1010/1020 tipo fixo e de correr, para receber vidro, com bandeira tipo veneziana</v>
          </cell>
          <cell r="C1382" t="str">
            <v>M2</v>
          </cell>
          <cell r="D1382">
            <v>1744.2</v>
          </cell>
          <cell r="E1382">
            <v>70.709999999999994</v>
          </cell>
          <cell r="F1382">
            <v>1814.91</v>
          </cell>
          <cell r="G1382">
            <v>15</v>
          </cell>
        </row>
        <row r="1383">
          <cell r="A1383" t="str">
            <v>24.04.620</v>
          </cell>
          <cell r="B1383" t="str">
            <v>Guichê de segurança em grade de aço SAE 1045, diâmetro de 1´', com têmpera e revenimento</v>
          </cell>
          <cell r="C1383" t="str">
            <v>M2</v>
          </cell>
          <cell r="D1383">
            <v>2830.27</v>
          </cell>
          <cell r="E1383">
            <v>70.709999999999994</v>
          </cell>
          <cell r="F1383">
            <v>2900.98</v>
          </cell>
          <cell r="G1383">
            <v>15</v>
          </cell>
        </row>
        <row r="1384">
          <cell r="A1384" t="str">
            <v>24.04.630</v>
          </cell>
          <cell r="B1384" t="str">
            <v>Guichê de segurança em grade de aço SAE 1045, diâmetro de 1´', sem têmpera e revenimento</v>
          </cell>
          <cell r="C1384" t="str">
            <v>M2</v>
          </cell>
          <cell r="D1384">
            <v>2318.7600000000002</v>
          </cell>
          <cell r="E1384">
            <v>70.709999999999994</v>
          </cell>
          <cell r="F1384">
            <v>2389.4699999999998</v>
          </cell>
          <cell r="G1384">
            <v>15</v>
          </cell>
        </row>
        <row r="1385">
          <cell r="A1385" t="str">
            <v>24.06</v>
          </cell>
          <cell r="B1385" t="str">
            <v>Esquadria, serralheria e elemento em ferro.</v>
          </cell>
        </row>
        <row r="1386">
          <cell r="A1386" t="str">
            <v>24.06.030</v>
          </cell>
          <cell r="B1386" t="str">
            <v>Guarda-corpo com vidro de 8 mm, em tubo de aço galvanizado, diâmetro 1 1/2´</v>
          </cell>
          <cell r="C1386" t="str">
            <v>M</v>
          </cell>
          <cell r="D1386">
            <v>929.17</v>
          </cell>
          <cell r="E1386">
            <v>58.77</v>
          </cell>
          <cell r="F1386">
            <v>987.94</v>
          </cell>
          <cell r="G1386">
            <v>15</v>
          </cell>
        </row>
        <row r="1387">
          <cell r="A1387" t="str">
            <v>24.07</v>
          </cell>
          <cell r="B1387" t="str">
            <v>Portas, portoes e gradis.</v>
          </cell>
        </row>
        <row r="1388">
          <cell r="A1388" t="str">
            <v>24.07.030</v>
          </cell>
          <cell r="B1388" t="str">
            <v>Porta de enrolar automatizado, em perfil meia cana perfurado, tipo transvision</v>
          </cell>
          <cell r="C1388" t="str">
            <v>M2</v>
          </cell>
          <cell r="D1388">
            <v>680.94</v>
          </cell>
          <cell r="E1388">
            <v>50.35</v>
          </cell>
          <cell r="F1388">
            <v>731.29</v>
          </cell>
          <cell r="G1388">
            <v>15</v>
          </cell>
        </row>
        <row r="1389">
          <cell r="A1389" t="str">
            <v>24.07.040</v>
          </cell>
          <cell r="B1389" t="str">
            <v>Porta de abrir em chapa de aço galvanizado, com requadro em tela ondulada malha 2´ e fio 12</v>
          </cell>
          <cell r="C1389" t="str">
            <v>M2</v>
          </cell>
          <cell r="D1389">
            <v>986.71</v>
          </cell>
          <cell r="E1389">
            <v>141.26</v>
          </cell>
          <cell r="F1389">
            <v>1127.97</v>
          </cell>
          <cell r="G1389">
            <v>15</v>
          </cell>
        </row>
        <row r="1390">
          <cell r="A1390" t="str">
            <v>24.08</v>
          </cell>
          <cell r="B1390" t="str">
            <v>Esquadria, serralheria e elemento em aco inoxidavel</v>
          </cell>
        </row>
        <row r="1391">
          <cell r="A1391" t="str">
            <v>24.08.020</v>
          </cell>
          <cell r="B1391" t="str">
            <v>Corrimão duplo em tubo de aço inoxidável escovado, com diâmetro de 1 1/2´ e montantes com diâmetro de 2´</v>
          </cell>
          <cell r="C1391" t="str">
            <v>M</v>
          </cell>
          <cell r="D1391">
            <v>675.89</v>
          </cell>
          <cell r="E1391">
            <v>60.42</v>
          </cell>
          <cell r="F1391">
            <v>736.31</v>
          </cell>
          <cell r="G1391">
            <v>15</v>
          </cell>
        </row>
        <row r="1392">
          <cell r="A1392" t="str">
            <v>24.08.031</v>
          </cell>
          <cell r="B1392" t="str">
            <v>Corrimão em tubo de aço inoxidável escovado, diâmetro de 1 1/2"</v>
          </cell>
          <cell r="C1392" t="str">
            <v>M</v>
          </cell>
          <cell r="D1392">
            <v>566.22</v>
          </cell>
          <cell r="E1392">
            <v>25.18</v>
          </cell>
          <cell r="F1392">
            <v>591.4</v>
          </cell>
          <cell r="G1392">
            <v>15</v>
          </cell>
        </row>
        <row r="1393">
          <cell r="A1393" t="str">
            <v>24.08.040</v>
          </cell>
          <cell r="B1393" t="str">
            <v>Corrimão em tubo de aço inoxidável escovado, diâmetro de 1 1/2´ e montantes com diâmetro de 2´</v>
          </cell>
          <cell r="C1393" t="str">
            <v>M</v>
          </cell>
          <cell r="D1393">
            <v>578.47</v>
          </cell>
          <cell r="E1393">
            <v>50.35</v>
          </cell>
          <cell r="F1393">
            <v>628.82000000000005</v>
          </cell>
          <cell r="G1393">
            <v>15</v>
          </cell>
        </row>
        <row r="1394">
          <cell r="A1394" t="str">
            <v>24.20</v>
          </cell>
          <cell r="B1394" t="str">
            <v>Reparos, conservacoes e complementos - GRUPO 24</v>
          </cell>
        </row>
        <row r="1395">
          <cell r="A1395" t="str">
            <v>24.20.020</v>
          </cell>
          <cell r="B1395" t="str">
            <v>Recolocação de esquadrias metálicas</v>
          </cell>
          <cell r="C1395" t="str">
            <v>M2</v>
          </cell>
          <cell r="E1395">
            <v>50.35</v>
          </cell>
          <cell r="F1395">
            <v>50.35</v>
          </cell>
          <cell r="G1395">
            <v>15</v>
          </cell>
        </row>
        <row r="1396">
          <cell r="A1396" t="str">
            <v>24.20.040</v>
          </cell>
          <cell r="B1396" t="str">
            <v>Recolocação de batentes</v>
          </cell>
          <cell r="C1396" t="str">
            <v>M</v>
          </cell>
          <cell r="D1396">
            <v>2.0699999999999998</v>
          </cell>
          <cell r="E1396">
            <v>13.09</v>
          </cell>
          <cell r="F1396">
            <v>15.16</v>
          </cell>
          <cell r="G1396">
            <v>15</v>
          </cell>
        </row>
        <row r="1397">
          <cell r="A1397" t="str">
            <v>24.20.060</v>
          </cell>
          <cell r="B1397" t="str">
            <v>Recolocação de escada de marinheiro</v>
          </cell>
          <cell r="C1397" t="str">
            <v>M</v>
          </cell>
          <cell r="E1397">
            <v>30.21</v>
          </cell>
          <cell r="F1397">
            <v>30.21</v>
          </cell>
          <cell r="G1397">
            <v>15</v>
          </cell>
        </row>
        <row r="1398">
          <cell r="A1398" t="str">
            <v>24.20.090</v>
          </cell>
          <cell r="B1398" t="str">
            <v>Solda MIG em esquadrias metálicas</v>
          </cell>
          <cell r="C1398" t="str">
            <v>M</v>
          </cell>
          <cell r="D1398">
            <v>24.21</v>
          </cell>
          <cell r="E1398">
            <v>31.46</v>
          </cell>
          <cell r="F1398">
            <v>55.67</v>
          </cell>
          <cell r="G1398">
            <v>15</v>
          </cell>
        </row>
        <row r="1399">
          <cell r="A1399" t="str">
            <v>24.20.100</v>
          </cell>
          <cell r="B1399" t="str">
            <v>Brete para instalação lateral em grade de segurança</v>
          </cell>
          <cell r="C1399" t="str">
            <v>CJ</v>
          </cell>
          <cell r="D1399">
            <v>4013.3</v>
          </cell>
          <cell r="E1399">
            <v>117.54</v>
          </cell>
          <cell r="F1399">
            <v>4130.84</v>
          </cell>
          <cell r="G1399">
            <v>15</v>
          </cell>
        </row>
        <row r="1400">
          <cell r="A1400" t="str">
            <v>24.20.120</v>
          </cell>
          <cell r="B1400" t="str">
            <v>Batente em chapa dobrada para portas</v>
          </cell>
          <cell r="C1400" t="str">
            <v>M</v>
          </cell>
          <cell r="D1400">
            <v>233.37</v>
          </cell>
          <cell r="E1400">
            <v>13.09</v>
          </cell>
          <cell r="F1400">
            <v>246.46</v>
          </cell>
          <cell r="G1400">
            <v>15</v>
          </cell>
        </row>
        <row r="1401">
          <cell r="A1401" t="str">
            <v>24.20.140</v>
          </cell>
          <cell r="B1401" t="str">
            <v>Batente em chapa de aço SAE 1010/1020, espessura de 3/16´, para obras de segurança</v>
          </cell>
          <cell r="C1401" t="str">
            <v>M</v>
          </cell>
          <cell r="D1401">
            <v>328.84</v>
          </cell>
          <cell r="E1401">
            <v>13.09</v>
          </cell>
          <cell r="F1401">
            <v>341.93</v>
          </cell>
          <cell r="G1401">
            <v>15</v>
          </cell>
        </row>
        <row r="1402">
          <cell r="A1402" t="str">
            <v>24.20.200</v>
          </cell>
          <cell r="B1402" t="str">
            <v>Chapa de ferro nº 14, inclusive soldagem</v>
          </cell>
          <cell r="C1402" t="str">
            <v>M2</v>
          </cell>
          <cell r="D1402">
            <v>223.66</v>
          </cell>
          <cell r="E1402">
            <v>60.42</v>
          </cell>
          <cell r="F1402">
            <v>284.08</v>
          </cell>
          <cell r="G1402">
            <v>15</v>
          </cell>
        </row>
        <row r="1403">
          <cell r="A1403" t="str">
            <v>24.20.230</v>
          </cell>
          <cell r="B1403" t="str">
            <v>Tela ondulada em aço galvanizado fio 10 BWG, malha de 1´</v>
          </cell>
          <cell r="C1403" t="str">
            <v>M2</v>
          </cell>
          <cell r="D1403">
            <v>106.09</v>
          </cell>
          <cell r="E1403">
            <v>10.96</v>
          </cell>
          <cell r="F1403">
            <v>117.05</v>
          </cell>
          <cell r="G1403">
            <v>15</v>
          </cell>
        </row>
        <row r="1404">
          <cell r="A1404" t="str">
            <v>24.20.270</v>
          </cell>
          <cell r="B1404" t="str">
            <v>Tela em aço galvanizado fio 16 BWG, malha de 1´ - tipo alambrado</v>
          </cell>
          <cell r="C1404" t="str">
            <v>M2</v>
          </cell>
          <cell r="D1404">
            <v>35.04</v>
          </cell>
          <cell r="E1404">
            <v>10.96</v>
          </cell>
          <cell r="F1404">
            <v>46</v>
          </cell>
          <cell r="G1404">
            <v>15</v>
          </cell>
        </row>
        <row r="1405">
          <cell r="A1405" t="str">
            <v>24.20.300</v>
          </cell>
          <cell r="B1405" t="str">
            <v>Chapa perfurada em aço SAE 1020, furos redondos de diâmetro 7,5 mm, espessura 1/8´ - soldagem tipo MIG</v>
          </cell>
          <cell r="C1405" t="str">
            <v>M2</v>
          </cell>
          <cell r="D1405">
            <v>584.96</v>
          </cell>
          <cell r="E1405">
            <v>107.85</v>
          </cell>
          <cell r="F1405">
            <v>692.81</v>
          </cell>
          <cell r="G1405">
            <v>15</v>
          </cell>
        </row>
        <row r="1406">
          <cell r="A1406" t="str">
            <v>24.20.310</v>
          </cell>
          <cell r="B1406" t="str">
            <v>Chapa perfurada em aço SAE 1020, furos redondos de diâmetro 25 mm, espessura 1/4´ - inclusive soldagem</v>
          </cell>
          <cell r="C1406" t="str">
            <v>M2</v>
          </cell>
          <cell r="D1406">
            <v>898.28</v>
          </cell>
          <cell r="E1406">
            <v>107.85</v>
          </cell>
          <cell r="F1406">
            <v>1006.13</v>
          </cell>
          <cell r="G1406">
            <v>15</v>
          </cell>
        </row>
        <row r="1407">
          <cell r="A1407" t="str">
            <v>25</v>
          </cell>
          <cell r="B1407" t="str">
            <v>ESQUADRIA, SERRALHERIA E ELEMENTO EM ALUMINIO</v>
          </cell>
        </row>
        <row r="1408">
          <cell r="A1408" t="str">
            <v>25.01</v>
          </cell>
          <cell r="B1408" t="str">
            <v>Caixilho em aluminio</v>
          </cell>
        </row>
        <row r="1409">
          <cell r="A1409" t="str">
            <v>25.01.020</v>
          </cell>
          <cell r="B1409" t="str">
            <v>Caixilho fixo em alumínio anodizado, sob medida</v>
          </cell>
          <cell r="C1409" t="str">
            <v>M2</v>
          </cell>
          <cell r="D1409">
            <v>883.32</v>
          </cell>
          <cell r="E1409">
            <v>75.53</v>
          </cell>
          <cell r="F1409">
            <v>958.85</v>
          </cell>
          <cell r="G1409">
            <v>15</v>
          </cell>
        </row>
        <row r="1410">
          <cell r="A1410" t="str">
            <v>25.01.030</v>
          </cell>
          <cell r="B1410" t="str">
            <v>Caixilho basculante em aluminio anodizado com vidro - linha comercial</v>
          </cell>
          <cell r="C1410" t="str">
            <v>M2</v>
          </cell>
          <cell r="D1410">
            <v>374.24</v>
          </cell>
          <cell r="E1410">
            <v>75.53</v>
          </cell>
          <cell r="F1410">
            <v>449.77</v>
          </cell>
          <cell r="G1410">
            <v>15</v>
          </cell>
        </row>
        <row r="1411">
          <cell r="A1411" t="str">
            <v>25.01.040</v>
          </cell>
          <cell r="B1411" t="str">
            <v>Caixilho basculante em alumínio anodizado, sob medida</v>
          </cell>
          <cell r="C1411" t="str">
            <v>M2</v>
          </cell>
          <cell r="D1411">
            <v>1274.05</v>
          </cell>
          <cell r="E1411">
            <v>75.53</v>
          </cell>
          <cell r="F1411">
            <v>1349.58</v>
          </cell>
          <cell r="G1411">
            <v>15</v>
          </cell>
        </row>
        <row r="1412">
          <cell r="A1412" t="str">
            <v>25.01.050</v>
          </cell>
          <cell r="B1412" t="str">
            <v>Caixilho maxim-ar em alumínio anodizado com vidro - linha comercial</v>
          </cell>
          <cell r="C1412" t="str">
            <v>M2</v>
          </cell>
          <cell r="D1412">
            <v>451.64</v>
          </cell>
          <cell r="E1412">
            <v>75.53</v>
          </cell>
          <cell r="F1412">
            <v>527.16999999999996</v>
          </cell>
          <cell r="G1412">
            <v>15</v>
          </cell>
        </row>
        <row r="1413">
          <cell r="A1413" t="str">
            <v>25.01.060</v>
          </cell>
          <cell r="B1413" t="str">
            <v>Caixilho maxim-ar em alumínio anodizado, sob medida</v>
          </cell>
          <cell r="C1413" t="str">
            <v>M2</v>
          </cell>
          <cell r="D1413">
            <v>971.93</v>
          </cell>
          <cell r="E1413">
            <v>75.53</v>
          </cell>
          <cell r="F1413">
            <v>1047.46</v>
          </cell>
          <cell r="G1413">
            <v>15</v>
          </cell>
        </row>
        <row r="1414">
          <cell r="A1414" t="str">
            <v>25.01.070</v>
          </cell>
          <cell r="B1414" t="str">
            <v>Caixilho de correr em alumínio anodizado com vidro - linha comercial</v>
          </cell>
          <cell r="C1414" t="str">
            <v>M2</v>
          </cell>
          <cell r="D1414">
            <v>260.74</v>
          </cell>
          <cell r="E1414">
            <v>75.53</v>
          </cell>
          <cell r="F1414">
            <v>336.27</v>
          </cell>
          <cell r="G1414">
            <v>15</v>
          </cell>
        </row>
        <row r="1415">
          <cell r="A1415" t="str">
            <v>25.01.080</v>
          </cell>
          <cell r="B1415" t="str">
            <v>Caixilho de correr em alumínio anodizado, sob medida</v>
          </cell>
          <cell r="C1415" t="str">
            <v>M2</v>
          </cell>
          <cell r="D1415">
            <v>827.05</v>
          </cell>
          <cell r="E1415">
            <v>75.53</v>
          </cell>
          <cell r="F1415">
            <v>902.58</v>
          </cell>
          <cell r="G1415">
            <v>15</v>
          </cell>
        </row>
        <row r="1416">
          <cell r="A1416" t="str">
            <v>25.01.090</v>
          </cell>
          <cell r="B1416" t="str">
            <v>Caixilho veneziana em alumínio anodizado com vidro - linha comercial</v>
          </cell>
          <cell r="C1416" t="str">
            <v>M2</v>
          </cell>
          <cell r="D1416">
            <v>376.84</v>
          </cell>
          <cell r="E1416">
            <v>75.53</v>
          </cell>
          <cell r="F1416">
            <v>452.37</v>
          </cell>
          <cell r="G1416">
            <v>15</v>
          </cell>
        </row>
        <row r="1417">
          <cell r="A1417" t="str">
            <v>25.01.100</v>
          </cell>
          <cell r="B1417" t="str">
            <v>Caixilho veneziana em alumínio anodizado, sob medida</v>
          </cell>
          <cell r="C1417" t="str">
            <v>M2</v>
          </cell>
          <cell r="D1417">
            <v>1336.38</v>
          </cell>
          <cell r="E1417">
            <v>75.53</v>
          </cell>
          <cell r="F1417">
            <v>1411.91</v>
          </cell>
          <cell r="G1417">
            <v>15</v>
          </cell>
        </row>
        <row r="1418">
          <cell r="A1418" t="str">
            <v>25.01.110</v>
          </cell>
          <cell r="B1418" t="str">
            <v>Caixilho guilhotina em alumínio anodizado, sob medida</v>
          </cell>
          <cell r="C1418" t="str">
            <v>M2</v>
          </cell>
          <cell r="D1418">
            <v>1232.92</v>
          </cell>
          <cell r="F1418">
            <v>1232.92</v>
          </cell>
          <cell r="G1418">
            <v>15</v>
          </cell>
        </row>
        <row r="1419">
          <cell r="A1419" t="str">
            <v>25.01.120</v>
          </cell>
          <cell r="B1419" t="str">
            <v>Caixilho veneziana industrial com montantes em alumínio e aletas em fibra de vidro</v>
          </cell>
          <cell r="C1419" t="str">
            <v>M2</v>
          </cell>
          <cell r="D1419">
            <v>504.23</v>
          </cell>
          <cell r="F1419">
            <v>504.23</v>
          </cell>
          <cell r="G1419">
            <v>15</v>
          </cell>
        </row>
        <row r="1420">
          <cell r="A1420" t="str">
            <v>25.01.240</v>
          </cell>
          <cell r="B1420" t="str">
            <v>Caixilho fixo em alumínio com  pintura eletrostática, sob medida - branco</v>
          </cell>
          <cell r="C1420" t="str">
            <v>M2</v>
          </cell>
          <cell r="D1420">
            <v>875.33</v>
          </cell>
          <cell r="F1420">
            <v>875.33</v>
          </cell>
          <cell r="G1420">
            <v>15</v>
          </cell>
        </row>
        <row r="1421">
          <cell r="A1421" t="str">
            <v>25.01.361</v>
          </cell>
          <cell r="B1421" t="str">
            <v>Caixilho maxim-ar em alumínio com pintura eletrostática, com vidro - branco</v>
          </cell>
          <cell r="C1421" t="str">
            <v>M2</v>
          </cell>
          <cell r="D1421">
            <v>1330.89</v>
          </cell>
          <cell r="E1421">
            <v>75.53</v>
          </cell>
          <cell r="F1421">
            <v>1406.42</v>
          </cell>
          <cell r="G1421">
            <v>15</v>
          </cell>
        </row>
        <row r="1422">
          <cell r="A1422" t="str">
            <v>25.01.371</v>
          </cell>
          <cell r="B1422" t="str">
            <v>Caixilho basculante em alumínio com pintura eletrostática, com vidro - branco</v>
          </cell>
          <cell r="C1422" t="str">
            <v>M2</v>
          </cell>
          <cell r="D1422">
            <v>1023.02</v>
          </cell>
          <cell r="E1422">
            <v>75.53</v>
          </cell>
          <cell r="F1422">
            <v>1098.55</v>
          </cell>
          <cell r="G1422">
            <v>15</v>
          </cell>
        </row>
        <row r="1423">
          <cell r="A1423" t="str">
            <v>25.01.380</v>
          </cell>
          <cell r="B1423" t="str">
            <v>Caixilho de correr em alumínio com pintura eletrostática, com vidro - branco</v>
          </cell>
          <cell r="C1423" t="str">
            <v>M2</v>
          </cell>
          <cell r="D1423">
            <v>667.45</v>
          </cell>
          <cell r="E1423">
            <v>75.53</v>
          </cell>
          <cell r="F1423">
            <v>742.98</v>
          </cell>
          <cell r="G1423">
            <v>15</v>
          </cell>
        </row>
        <row r="1424">
          <cell r="A1424" t="str">
            <v>25.01.400</v>
          </cell>
          <cell r="B1424" t="str">
            <v>Caixilho fixo em alumínio anodizado</v>
          </cell>
          <cell r="C1424" t="str">
            <v>M2</v>
          </cell>
          <cell r="D1424">
            <v>592.05999999999995</v>
          </cell>
          <cell r="E1424">
            <v>28.59</v>
          </cell>
          <cell r="F1424">
            <v>620.65</v>
          </cell>
          <cell r="G1424">
            <v>15</v>
          </cell>
        </row>
        <row r="1425">
          <cell r="A1425" t="str">
            <v>25.01.410</v>
          </cell>
          <cell r="B1425" t="str">
            <v>Caixilho maxim-ar em alumínio anodizado</v>
          </cell>
          <cell r="C1425" t="str">
            <v>M2</v>
          </cell>
          <cell r="D1425">
            <v>1004.37</v>
          </cell>
          <cell r="E1425">
            <v>28.59</v>
          </cell>
          <cell r="F1425">
            <v>1032.96</v>
          </cell>
          <cell r="G1425">
            <v>15</v>
          </cell>
        </row>
        <row r="1426">
          <cell r="A1426" t="str">
            <v>25.01.430</v>
          </cell>
          <cell r="B1426" t="str">
            <v>Caixilho fixo em alumínio anodizado - tipo fachada</v>
          </cell>
          <cell r="C1426" t="str">
            <v>M2</v>
          </cell>
          <cell r="D1426">
            <v>940.45</v>
          </cell>
          <cell r="E1426">
            <v>43.54</v>
          </cell>
          <cell r="F1426">
            <v>983.99</v>
          </cell>
          <cell r="G1426">
            <v>15</v>
          </cell>
        </row>
        <row r="1427">
          <cell r="A1427" t="str">
            <v>25.01.440</v>
          </cell>
          <cell r="B1427" t="str">
            <v>Caixilho maxim-ar em alumínio anodizado - tipo fachada</v>
          </cell>
          <cell r="C1427" t="str">
            <v>M2</v>
          </cell>
          <cell r="D1427">
            <v>1003.67</v>
          </cell>
          <cell r="E1427">
            <v>43.54</v>
          </cell>
          <cell r="F1427">
            <v>1047.21</v>
          </cell>
          <cell r="G1427">
            <v>15</v>
          </cell>
        </row>
        <row r="1428">
          <cell r="A1428" t="str">
            <v>25.01.450</v>
          </cell>
          <cell r="B1428" t="str">
            <v>Caixilho pele de vidro em alumínio anodizado - tipo fachada</v>
          </cell>
          <cell r="C1428" t="str">
            <v>M2</v>
          </cell>
          <cell r="D1428">
            <v>1391.78</v>
          </cell>
          <cell r="E1428">
            <v>43.54</v>
          </cell>
          <cell r="F1428">
            <v>1435.32</v>
          </cell>
          <cell r="G1428">
            <v>15</v>
          </cell>
        </row>
        <row r="1429">
          <cell r="A1429" t="str">
            <v>25.01.460</v>
          </cell>
          <cell r="B1429" t="str">
            <v>Gradil em alumínio natural, sob medida</v>
          </cell>
          <cell r="C1429" t="str">
            <v>M2</v>
          </cell>
          <cell r="D1429">
            <v>883.12</v>
          </cell>
          <cell r="F1429">
            <v>883.12</v>
          </cell>
          <cell r="G1429">
            <v>15</v>
          </cell>
        </row>
        <row r="1430">
          <cell r="A1430" t="str">
            <v>25.01.470</v>
          </cell>
          <cell r="B1430" t="str">
            <v>Caixilho fixo tipo veneziana em alumínio anodizado, sob medida - branco</v>
          </cell>
          <cell r="C1430" t="str">
            <v>M2</v>
          </cell>
          <cell r="D1430">
            <v>1490.69</v>
          </cell>
          <cell r="F1430">
            <v>1490.69</v>
          </cell>
          <cell r="G1430">
            <v>15</v>
          </cell>
        </row>
        <row r="1431">
          <cell r="A1431" t="str">
            <v>25.01.480</v>
          </cell>
          <cell r="B1431" t="str">
            <v>Caixilho basculante em alumínio com pintura eletrostática, sob medida - branco</v>
          </cell>
          <cell r="C1431" t="str">
            <v>M2</v>
          </cell>
          <cell r="D1431">
            <v>950.04</v>
          </cell>
          <cell r="E1431">
            <v>75.53</v>
          </cell>
          <cell r="F1431">
            <v>1025.57</v>
          </cell>
          <cell r="G1431">
            <v>15</v>
          </cell>
        </row>
        <row r="1432">
          <cell r="A1432" t="str">
            <v>25.01.490</v>
          </cell>
          <cell r="B1432" t="str">
            <v>Caixilho maxim-ar em alumínio com pintura eletrostática, sob medida - branco</v>
          </cell>
          <cell r="C1432" t="str">
            <v>M2</v>
          </cell>
          <cell r="D1432">
            <v>942.7</v>
          </cell>
          <cell r="E1432">
            <v>75.53</v>
          </cell>
          <cell r="F1432">
            <v>1018.23</v>
          </cell>
          <cell r="G1432">
            <v>15</v>
          </cell>
        </row>
        <row r="1433">
          <cell r="A1433" t="str">
            <v>25.01.500</v>
          </cell>
          <cell r="B1433" t="str">
            <v>Caixilho fixo em alumínio anodizado, sob medida - bronze/preto</v>
          </cell>
          <cell r="C1433" t="str">
            <v>M2</v>
          </cell>
          <cell r="D1433">
            <v>1036.53</v>
          </cell>
          <cell r="E1433">
            <v>75.53</v>
          </cell>
          <cell r="F1433">
            <v>1112.06</v>
          </cell>
          <cell r="G1433">
            <v>15</v>
          </cell>
        </row>
        <row r="1434">
          <cell r="A1434" t="str">
            <v>25.01.510</v>
          </cell>
          <cell r="B1434" t="str">
            <v>Caixilho basculante em alumínio anodizado, sob medida - bronze/preto</v>
          </cell>
          <cell r="C1434" t="str">
            <v>M2</v>
          </cell>
          <cell r="D1434">
            <v>1157.58</v>
          </cell>
          <cell r="E1434">
            <v>75.53</v>
          </cell>
          <cell r="F1434">
            <v>1233.1099999999999</v>
          </cell>
          <cell r="G1434">
            <v>15</v>
          </cell>
        </row>
        <row r="1435">
          <cell r="A1435" t="str">
            <v>25.01.520</v>
          </cell>
          <cell r="B1435" t="str">
            <v>Caixilho maxim-ar em alumínio anodizado, sob medida - bronze/preto</v>
          </cell>
          <cell r="C1435" t="str">
            <v>M2</v>
          </cell>
          <cell r="D1435">
            <v>1233.8800000000001</v>
          </cell>
          <cell r="E1435">
            <v>75.53</v>
          </cell>
          <cell r="F1435">
            <v>1309.4100000000001</v>
          </cell>
          <cell r="G1435">
            <v>15</v>
          </cell>
        </row>
        <row r="1436">
          <cell r="A1436" t="str">
            <v>25.01.530</v>
          </cell>
          <cell r="B1436" t="str">
            <v>Caixilho de correr em alumínio anodizado, sob medida - bronze/preto</v>
          </cell>
          <cell r="C1436" t="str">
            <v>M2</v>
          </cell>
          <cell r="D1436">
            <v>1183.47</v>
          </cell>
          <cell r="E1436">
            <v>75.53</v>
          </cell>
          <cell r="F1436">
            <v>1259</v>
          </cell>
          <cell r="G1436">
            <v>15</v>
          </cell>
        </row>
        <row r="1437">
          <cell r="A1437" t="str">
            <v>25.02</v>
          </cell>
          <cell r="B1437" t="str">
            <v>Porta em aluminio</v>
          </cell>
        </row>
        <row r="1438">
          <cell r="A1438" t="str">
            <v>25.02.010</v>
          </cell>
          <cell r="B1438" t="str">
            <v>Porta de entrada de abrir em alumínio anodizado com vidro - linha comercial</v>
          </cell>
          <cell r="C1438" t="str">
            <v>M2</v>
          </cell>
          <cell r="D1438">
            <v>412.91</v>
          </cell>
          <cell r="E1438">
            <v>151.05000000000001</v>
          </cell>
          <cell r="F1438">
            <v>563.96</v>
          </cell>
          <cell r="G1438">
            <v>15</v>
          </cell>
        </row>
        <row r="1439">
          <cell r="A1439" t="str">
            <v>25.02.020</v>
          </cell>
          <cell r="B1439" t="str">
            <v>Porta de entrada de abrir em alumínio anodizado, sob medida</v>
          </cell>
          <cell r="C1439" t="str">
            <v>M2</v>
          </cell>
          <cell r="D1439">
            <v>957.26</v>
          </cell>
          <cell r="E1439">
            <v>151.05000000000001</v>
          </cell>
          <cell r="F1439">
            <v>1108.31</v>
          </cell>
          <cell r="G1439">
            <v>15</v>
          </cell>
        </row>
        <row r="1440">
          <cell r="A1440" t="str">
            <v>25.02.040</v>
          </cell>
          <cell r="B1440" t="str">
            <v>Porta de entrada de correr em alumínio anodizado, sob medida</v>
          </cell>
          <cell r="C1440" t="str">
            <v>M2</v>
          </cell>
          <cell r="D1440">
            <v>1062.08</v>
          </cell>
          <cell r="E1440">
            <v>151.05000000000001</v>
          </cell>
          <cell r="F1440">
            <v>1213.1300000000001</v>
          </cell>
          <cell r="G1440">
            <v>15</v>
          </cell>
        </row>
        <row r="1441">
          <cell r="A1441" t="str">
            <v>25.02.042</v>
          </cell>
          <cell r="B1441" t="str">
            <v>Porta de correr lambri em alumínio anodizado branco, sob medida</v>
          </cell>
          <cell r="C1441" t="str">
            <v>M2</v>
          </cell>
          <cell r="D1441">
            <v>1118.74</v>
          </cell>
          <cell r="E1441">
            <v>75.53</v>
          </cell>
          <cell r="F1441">
            <v>1194.27</v>
          </cell>
          <cell r="G1441">
            <v>15</v>
          </cell>
        </row>
        <row r="1442">
          <cell r="A1442" t="str">
            <v>25.02.050</v>
          </cell>
          <cell r="B1442" t="str">
            <v>Porta de abrir veneziana em alumínio - linha comercial</v>
          </cell>
          <cell r="C1442" t="str">
            <v>M2</v>
          </cell>
          <cell r="D1442">
            <v>386.98</v>
          </cell>
          <cell r="E1442">
            <v>151.05000000000001</v>
          </cell>
          <cell r="F1442">
            <v>538.03</v>
          </cell>
          <cell r="G1442">
            <v>15</v>
          </cell>
        </row>
        <row r="1443">
          <cell r="A1443" t="str">
            <v>25.02.060</v>
          </cell>
          <cell r="B1443" t="str">
            <v>Porta/portinhola veneziana de abrir em alumínio anodizado, sob medida</v>
          </cell>
          <cell r="C1443" t="str">
            <v>M2</v>
          </cell>
          <cell r="D1443">
            <v>960.02</v>
          </cell>
          <cell r="E1443">
            <v>151.05000000000001</v>
          </cell>
          <cell r="F1443">
            <v>1111.07</v>
          </cell>
          <cell r="G1443">
            <v>15</v>
          </cell>
        </row>
        <row r="1444">
          <cell r="A1444" t="str">
            <v>25.02.070</v>
          </cell>
          <cell r="B1444" t="str">
            <v>Portinhola veneziana de abrir em alumínio anodizado - linha comercial</v>
          </cell>
          <cell r="C1444" t="str">
            <v>M2</v>
          </cell>
          <cell r="D1444">
            <v>512.92999999999995</v>
          </cell>
          <cell r="E1444">
            <v>151.05000000000001</v>
          </cell>
          <cell r="F1444">
            <v>663.98</v>
          </cell>
          <cell r="G1444">
            <v>15</v>
          </cell>
        </row>
        <row r="1445">
          <cell r="A1445" t="str">
            <v>25.02.110</v>
          </cell>
          <cell r="B1445" t="str">
            <v>Porta veneziana de abrir em alumínio anodizado, sob medida</v>
          </cell>
          <cell r="C1445" t="str">
            <v>M2</v>
          </cell>
          <cell r="D1445">
            <v>1105.79</v>
          </cell>
          <cell r="E1445">
            <v>151.05000000000001</v>
          </cell>
          <cell r="F1445">
            <v>1256.8399999999999</v>
          </cell>
          <cell r="G1445">
            <v>15</v>
          </cell>
        </row>
        <row r="1446">
          <cell r="A1446" t="str">
            <v>25.02.211</v>
          </cell>
          <cell r="B1446" t="str">
            <v>Porta veneziana de abrir em alumínio anodizado - branco</v>
          </cell>
          <cell r="C1446" t="str">
            <v>M2</v>
          </cell>
          <cell r="D1446">
            <v>565.4</v>
          </cell>
          <cell r="E1446">
            <v>151.05000000000001</v>
          </cell>
          <cell r="F1446">
            <v>716.45</v>
          </cell>
          <cell r="G1446">
            <v>15</v>
          </cell>
        </row>
        <row r="1447">
          <cell r="A1447" t="str">
            <v>25.02.221</v>
          </cell>
          <cell r="B1447" t="str">
            <v>Porta de correr tipo veneziana e vidro em alumínio anodizado - branco</v>
          </cell>
          <cell r="C1447" t="str">
            <v>M2</v>
          </cell>
          <cell r="D1447">
            <v>725.4</v>
          </cell>
          <cell r="E1447">
            <v>151.05000000000001</v>
          </cell>
          <cell r="F1447">
            <v>876.45</v>
          </cell>
          <cell r="G1447">
            <v>15</v>
          </cell>
        </row>
        <row r="1448">
          <cell r="A1448" t="str">
            <v>25.02.230</v>
          </cell>
          <cell r="B1448" t="str">
            <v>Porta de abrir em alumínio anodizado, sob medida - bronze/preto</v>
          </cell>
          <cell r="C1448" t="str">
            <v>M2</v>
          </cell>
          <cell r="D1448">
            <v>1030.52</v>
          </cell>
          <cell r="E1448">
            <v>75.53</v>
          </cell>
          <cell r="F1448">
            <v>1106.05</v>
          </cell>
          <cell r="G1448">
            <v>15</v>
          </cell>
        </row>
        <row r="1449">
          <cell r="A1449" t="str">
            <v>25.02.240</v>
          </cell>
          <cell r="B1449" t="str">
            <v>Porta de correr em alumínio anodizado, sob medida - bronze/preto</v>
          </cell>
          <cell r="C1449" t="str">
            <v>M2</v>
          </cell>
          <cell r="D1449">
            <v>973.97</v>
          </cell>
          <cell r="E1449">
            <v>75.53</v>
          </cell>
          <cell r="F1449">
            <v>1049.5</v>
          </cell>
          <cell r="G1449">
            <v>15</v>
          </cell>
        </row>
        <row r="1450">
          <cell r="A1450" t="str">
            <v>25.02.250</v>
          </cell>
          <cell r="B1450" t="str">
            <v>Porta de abrir tipo veneziana em alumínio anodizado, sob medida - bronze/preto</v>
          </cell>
          <cell r="C1450" t="str">
            <v>M2</v>
          </cell>
          <cell r="D1450">
            <v>941.07</v>
          </cell>
          <cell r="E1450">
            <v>75.53</v>
          </cell>
          <cell r="F1450">
            <v>1016.6</v>
          </cell>
          <cell r="G1450">
            <v>15</v>
          </cell>
        </row>
        <row r="1451">
          <cell r="A1451" t="str">
            <v>25.02.260</v>
          </cell>
          <cell r="B1451" t="str">
            <v>Portinhola veneziana de correr em alumínio anodizado, sob medida - bronze/preto</v>
          </cell>
          <cell r="C1451" t="str">
            <v>M2</v>
          </cell>
          <cell r="D1451">
            <v>1360.24</v>
          </cell>
          <cell r="E1451">
            <v>75.53</v>
          </cell>
          <cell r="F1451">
            <v>1435.77</v>
          </cell>
          <cell r="G1451">
            <v>15</v>
          </cell>
        </row>
        <row r="1452">
          <cell r="A1452" t="str">
            <v>25.02.300</v>
          </cell>
          <cell r="B1452" t="str">
            <v xml:space="preserve">Porta de abrir em alumínio com pintura eletrostática, sob medida - branco_x000D_
</v>
          </cell>
          <cell r="C1452" t="str">
            <v>M2</v>
          </cell>
          <cell r="D1452">
            <v>1406.8</v>
          </cell>
          <cell r="F1452">
            <v>1406.8</v>
          </cell>
          <cell r="G1452">
            <v>15</v>
          </cell>
        </row>
        <row r="1453">
          <cell r="A1453" t="str">
            <v>25.02.310</v>
          </cell>
          <cell r="B1453" t="str">
            <v>Porta de abrir tipo lambri em alumínio com pintura eletrostática, sob medida - branco</v>
          </cell>
          <cell r="C1453" t="str">
            <v>M2</v>
          </cell>
          <cell r="D1453">
            <v>1378.85</v>
          </cell>
          <cell r="E1453">
            <v>151.05000000000001</v>
          </cell>
          <cell r="F1453">
            <v>1529.9</v>
          </cell>
          <cell r="G1453">
            <v>15</v>
          </cell>
        </row>
        <row r="1454">
          <cell r="A1454" t="str">
            <v>25.20</v>
          </cell>
          <cell r="B1454" t="str">
            <v>Reparos, conservacoes e complementos - GRUPO 25</v>
          </cell>
        </row>
        <row r="1455">
          <cell r="A1455" t="str">
            <v>25.20.020</v>
          </cell>
          <cell r="B1455" t="str">
            <v>Tela de proteção tipo mosquiteira removível, em fibra de vidro com revestimento em PVC e requadro em alumínio</v>
          </cell>
          <cell r="C1455" t="str">
            <v>M2</v>
          </cell>
          <cell r="D1455">
            <v>211.8</v>
          </cell>
          <cell r="E1455">
            <v>16.760000000000002</v>
          </cell>
          <cell r="F1455">
            <v>228.56</v>
          </cell>
          <cell r="G1455">
            <v>15</v>
          </cell>
        </row>
        <row r="1456">
          <cell r="A1456" t="str">
            <v>26</v>
          </cell>
          <cell r="B1456" t="str">
            <v>ESQUADRIA E ELEMENTO EM VIDRO</v>
          </cell>
        </row>
        <row r="1457">
          <cell r="A1457" t="str">
            <v>26.01</v>
          </cell>
          <cell r="B1457" t="str">
            <v>Vidro comum e laminado</v>
          </cell>
        </row>
        <row r="1458">
          <cell r="A1458" t="str">
            <v>26.01.020</v>
          </cell>
          <cell r="B1458" t="str">
            <v>Vidro liso transparente de 3 mm</v>
          </cell>
          <cell r="C1458" t="str">
            <v>M2</v>
          </cell>
          <cell r="D1458">
            <v>126.09</v>
          </cell>
          <cell r="E1458">
            <v>24.12</v>
          </cell>
          <cell r="F1458">
            <v>150.21</v>
          </cell>
          <cell r="G1458">
            <v>15</v>
          </cell>
        </row>
        <row r="1459">
          <cell r="A1459" t="str">
            <v>26.01.040</v>
          </cell>
          <cell r="B1459" t="str">
            <v>Vidro liso transparente de 4 mm</v>
          </cell>
          <cell r="C1459" t="str">
            <v>M2</v>
          </cell>
          <cell r="D1459">
            <v>159.35</v>
          </cell>
          <cell r="E1459">
            <v>24.12</v>
          </cell>
          <cell r="F1459">
            <v>183.47</v>
          </cell>
          <cell r="G1459">
            <v>15</v>
          </cell>
        </row>
        <row r="1460">
          <cell r="A1460" t="str">
            <v>26.01.060</v>
          </cell>
          <cell r="B1460" t="str">
            <v>Vidro liso transparente de 5 mm</v>
          </cell>
          <cell r="C1460" t="str">
            <v>M2</v>
          </cell>
          <cell r="D1460">
            <v>153.83000000000001</v>
          </cell>
          <cell r="E1460">
            <v>24.12</v>
          </cell>
          <cell r="F1460">
            <v>177.95</v>
          </cell>
          <cell r="G1460">
            <v>15</v>
          </cell>
        </row>
        <row r="1461">
          <cell r="A1461" t="str">
            <v>26.01.080</v>
          </cell>
          <cell r="B1461" t="str">
            <v>Vidro liso transparente de 6 mm</v>
          </cell>
          <cell r="C1461" t="str">
            <v>M2</v>
          </cell>
          <cell r="D1461">
            <v>170.4</v>
          </cell>
          <cell r="E1461">
            <v>31.56</v>
          </cell>
          <cell r="F1461">
            <v>201.96</v>
          </cell>
          <cell r="G1461">
            <v>15</v>
          </cell>
        </row>
        <row r="1462">
          <cell r="A1462" t="str">
            <v>26.01.140</v>
          </cell>
          <cell r="B1462" t="str">
            <v>Vidro liso laminado colorido de 6 mm</v>
          </cell>
          <cell r="C1462" t="str">
            <v>M2</v>
          </cell>
          <cell r="D1462">
            <v>453.46</v>
          </cell>
          <cell r="E1462">
            <v>31.56</v>
          </cell>
          <cell r="F1462">
            <v>485.02</v>
          </cell>
          <cell r="G1462">
            <v>15</v>
          </cell>
        </row>
        <row r="1463">
          <cell r="A1463" t="str">
            <v>26.01.142</v>
          </cell>
          <cell r="B1463" t="str">
            <v>Vidro liso laminado colorido de 8 mm</v>
          </cell>
          <cell r="C1463" t="str">
            <v>M2</v>
          </cell>
          <cell r="D1463">
            <v>468.96</v>
          </cell>
          <cell r="E1463">
            <v>36.200000000000003</v>
          </cell>
          <cell r="F1463">
            <v>505.16</v>
          </cell>
          <cell r="G1463">
            <v>15</v>
          </cell>
        </row>
        <row r="1464">
          <cell r="A1464" t="str">
            <v>26.01.155</v>
          </cell>
          <cell r="B1464" t="str">
            <v>Vidro liso laminado colorido de 10 mm</v>
          </cell>
          <cell r="C1464" t="str">
            <v>M2</v>
          </cell>
          <cell r="D1464">
            <v>536.16999999999996</v>
          </cell>
          <cell r="E1464">
            <v>38.090000000000003</v>
          </cell>
          <cell r="F1464">
            <v>574.26</v>
          </cell>
          <cell r="G1464">
            <v>15</v>
          </cell>
        </row>
        <row r="1465">
          <cell r="A1465" t="str">
            <v>26.01.160</v>
          </cell>
          <cell r="B1465" t="str">
            <v>Vidro liso laminado leitoso de 6 mm</v>
          </cell>
          <cell r="C1465" t="str">
            <v>M2</v>
          </cell>
          <cell r="D1465">
            <v>445.24</v>
          </cell>
          <cell r="E1465">
            <v>31.56</v>
          </cell>
          <cell r="F1465">
            <v>476.8</v>
          </cell>
          <cell r="G1465">
            <v>15</v>
          </cell>
        </row>
        <row r="1466">
          <cell r="A1466" t="str">
            <v>26.01.168</v>
          </cell>
          <cell r="B1466" t="str">
            <v>Vidro liso laminado incolor de 6 mm</v>
          </cell>
          <cell r="C1466" t="str">
            <v>M2</v>
          </cell>
          <cell r="D1466">
            <v>217.47</v>
          </cell>
          <cell r="E1466">
            <v>31.56</v>
          </cell>
          <cell r="F1466">
            <v>249.03</v>
          </cell>
          <cell r="G1466">
            <v>15</v>
          </cell>
        </row>
        <row r="1467">
          <cell r="A1467" t="str">
            <v>26.01.169</v>
          </cell>
          <cell r="B1467" t="str">
            <v>Vidro liso laminado incolor de 8 mm</v>
          </cell>
          <cell r="C1467" t="str">
            <v>M2</v>
          </cell>
          <cell r="D1467">
            <v>242.47</v>
          </cell>
          <cell r="E1467">
            <v>36.200000000000003</v>
          </cell>
          <cell r="F1467">
            <v>278.67</v>
          </cell>
          <cell r="G1467">
            <v>15</v>
          </cell>
        </row>
        <row r="1468">
          <cell r="A1468" t="str">
            <v>26.01.170</v>
          </cell>
          <cell r="B1468" t="str">
            <v>Vidro liso laminado incolor de 10 mm</v>
          </cell>
          <cell r="C1468" t="str">
            <v>M2</v>
          </cell>
          <cell r="D1468">
            <v>372.24</v>
          </cell>
          <cell r="E1468">
            <v>38.08</v>
          </cell>
          <cell r="F1468">
            <v>410.32</v>
          </cell>
          <cell r="G1468">
            <v>15</v>
          </cell>
        </row>
        <row r="1469">
          <cell r="A1469" t="str">
            <v>26.01.230</v>
          </cell>
          <cell r="B1469" t="str">
            <v>Vidro fantasia de 3/4 mm</v>
          </cell>
          <cell r="C1469" t="str">
            <v>M2</v>
          </cell>
          <cell r="D1469">
            <v>302.73</v>
          </cell>
          <cell r="E1469">
            <v>24.12</v>
          </cell>
          <cell r="F1469">
            <v>326.85000000000002</v>
          </cell>
          <cell r="G1469">
            <v>15</v>
          </cell>
        </row>
        <row r="1470">
          <cell r="A1470" t="str">
            <v>26.01.348</v>
          </cell>
          <cell r="B1470" t="str">
            <v>Vidro multilaminado de alta segurança, proteção balística nível III</v>
          </cell>
          <cell r="C1470" t="str">
            <v>M2</v>
          </cell>
          <cell r="D1470">
            <v>4049.4</v>
          </cell>
          <cell r="F1470">
            <v>4049.4</v>
          </cell>
          <cell r="G1470">
            <v>15</v>
          </cell>
        </row>
        <row r="1471">
          <cell r="A1471" t="str">
            <v>26.01.350</v>
          </cell>
          <cell r="B1471" t="str">
            <v>Vidro multilaminado de alta segurança em policarbonato, proteção balística nível III</v>
          </cell>
          <cell r="C1471" t="str">
            <v>M2</v>
          </cell>
          <cell r="D1471">
            <v>6121.16</v>
          </cell>
          <cell r="E1471">
            <v>95.02</v>
          </cell>
          <cell r="F1471">
            <v>6216.18</v>
          </cell>
          <cell r="G1471">
            <v>15</v>
          </cell>
        </row>
        <row r="1472">
          <cell r="A1472" t="str">
            <v>26.01.460</v>
          </cell>
          <cell r="B1472" t="str">
            <v>Vidro float monolítico verde de 6 mm</v>
          </cell>
          <cell r="C1472" t="str">
            <v>M2</v>
          </cell>
          <cell r="D1472">
            <v>218.33</v>
          </cell>
          <cell r="E1472">
            <v>31.56</v>
          </cell>
          <cell r="F1472">
            <v>249.89</v>
          </cell>
          <cell r="G1472">
            <v>15</v>
          </cell>
        </row>
        <row r="1473">
          <cell r="A1473" t="str">
            <v>26.02</v>
          </cell>
          <cell r="B1473" t="str">
            <v>Vidro temperado</v>
          </cell>
        </row>
        <row r="1474">
          <cell r="A1474" t="str">
            <v>26.02.020</v>
          </cell>
          <cell r="B1474" t="str">
            <v>Vidro temperado incolor de 6 mm</v>
          </cell>
          <cell r="C1474" t="str">
            <v>M2</v>
          </cell>
          <cell r="D1474">
            <v>218.7</v>
          </cell>
          <cell r="E1474">
            <v>31.56</v>
          </cell>
          <cell r="F1474">
            <v>250.26</v>
          </cell>
          <cell r="G1474">
            <v>15</v>
          </cell>
        </row>
        <row r="1475">
          <cell r="A1475" t="str">
            <v>26.02.040</v>
          </cell>
          <cell r="B1475" t="str">
            <v>Vidro temperado incolor de 8 mm</v>
          </cell>
          <cell r="C1475" t="str">
            <v>M2</v>
          </cell>
          <cell r="D1475">
            <v>232.88</v>
          </cell>
          <cell r="E1475">
            <v>36.200000000000003</v>
          </cell>
          <cell r="F1475">
            <v>269.08</v>
          </cell>
          <cell r="G1475">
            <v>15</v>
          </cell>
        </row>
        <row r="1476">
          <cell r="A1476" t="str">
            <v>26.02.060</v>
          </cell>
          <cell r="B1476" t="str">
            <v>Vidro temperado incolor de 10 mm</v>
          </cell>
          <cell r="C1476" t="str">
            <v>M2</v>
          </cell>
          <cell r="D1476">
            <v>241.76</v>
          </cell>
          <cell r="E1476">
            <v>38.08</v>
          </cell>
          <cell r="F1476">
            <v>279.83999999999997</v>
          </cell>
          <cell r="G1476">
            <v>15</v>
          </cell>
        </row>
        <row r="1477">
          <cell r="A1477" t="str">
            <v>26.02.120</v>
          </cell>
          <cell r="B1477" t="str">
            <v>Vidro temperado cinza ou bronze de 6 mm</v>
          </cell>
          <cell r="C1477" t="str">
            <v>M2</v>
          </cell>
          <cell r="D1477">
            <v>310.56</v>
          </cell>
          <cell r="E1477">
            <v>31.54</v>
          </cell>
          <cell r="F1477">
            <v>342.1</v>
          </cell>
          <cell r="G1477">
            <v>15</v>
          </cell>
        </row>
        <row r="1478">
          <cell r="A1478" t="str">
            <v>26.02.140</v>
          </cell>
          <cell r="B1478" t="str">
            <v>Vidro temperado cinza ou bronze de 8 mm</v>
          </cell>
          <cell r="C1478" t="str">
            <v>M2</v>
          </cell>
          <cell r="D1478">
            <v>340.17</v>
          </cell>
          <cell r="E1478">
            <v>36.200000000000003</v>
          </cell>
          <cell r="F1478">
            <v>376.37</v>
          </cell>
          <cell r="G1478">
            <v>15</v>
          </cell>
        </row>
        <row r="1479">
          <cell r="A1479" t="str">
            <v>26.02.160</v>
          </cell>
          <cell r="B1479" t="str">
            <v>Vidro temperado cinza ou bronze de 10 mm</v>
          </cell>
          <cell r="C1479" t="str">
            <v>M2</v>
          </cell>
          <cell r="D1479">
            <v>484.34</v>
          </cell>
          <cell r="E1479">
            <v>38.08</v>
          </cell>
          <cell r="F1479">
            <v>522.41999999999996</v>
          </cell>
          <cell r="G1479">
            <v>15</v>
          </cell>
        </row>
        <row r="1480">
          <cell r="A1480" t="str">
            <v>26.02.170</v>
          </cell>
          <cell r="B1480" t="str">
            <v>Vidro temperado serigrafado incolor de 8 mm</v>
          </cell>
          <cell r="C1480" t="str">
            <v>M2</v>
          </cell>
          <cell r="D1480">
            <v>480.33</v>
          </cell>
          <cell r="E1480">
            <v>36.200000000000003</v>
          </cell>
          <cell r="F1480">
            <v>516.53</v>
          </cell>
          <cell r="G1480">
            <v>15</v>
          </cell>
        </row>
        <row r="1481">
          <cell r="A1481" t="str">
            <v>26.02.300</v>
          </cell>
          <cell r="B1481" t="str">
            <v>Vidro temperado neutro verde de 10 mm</v>
          </cell>
          <cell r="C1481" t="str">
            <v>M2</v>
          </cell>
          <cell r="D1481">
            <v>584.62</v>
          </cell>
          <cell r="E1481">
            <v>38.08</v>
          </cell>
          <cell r="F1481">
            <v>622.70000000000005</v>
          </cell>
          <cell r="G1481">
            <v>15</v>
          </cell>
        </row>
        <row r="1482">
          <cell r="A1482" t="str">
            <v>26.03</v>
          </cell>
          <cell r="B1482" t="str">
            <v>Vidro especial</v>
          </cell>
        </row>
        <row r="1483">
          <cell r="A1483" t="str">
            <v>26.03.070</v>
          </cell>
          <cell r="B1483" t="str">
            <v>Vidro laminado temperado incolor de 8mm</v>
          </cell>
          <cell r="C1483" t="str">
            <v>M2</v>
          </cell>
          <cell r="D1483">
            <v>341.44</v>
          </cell>
          <cell r="E1483">
            <v>36.200000000000003</v>
          </cell>
          <cell r="F1483">
            <v>377.64</v>
          </cell>
          <cell r="G1483">
            <v>15</v>
          </cell>
        </row>
        <row r="1484">
          <cell r="A1484" t="str">
            <v>26.03.074</v>
          </cell>
          <cell r="B1484" t="str">
            <v>Vidro laminado temperado incolor de 16 mm</v>
          </cell>
          <cell r="C1484" t="str">
            <v>M2</v>
          </cell>
          <cell r="D1484">
            <v>1062.3399999999999</v>
          </cell>
          <cell r="E1484">
            <v>48.27</v>
          </cell>
          <cell r="F1484">
            <v>1110.6099999999999</v>
          </cell>
          <cell r="G1484">
            <v>15</v>
          </cell>
        </row>
        <row r="1485">
          <cell r="A1485" t="str">
            <v>26.04</v>
          </cell>
          <cell r="B1485" t="str">
            <v>Espelhos</v>
          </cell>
        </row>
        <row r="1486">
          <cell r="A1486" t="str">
            <v>26.04.010</v>
          </cell>
          <cell r="B1486" t="str">
            <v>Espelho em vidro cristal liso, espessura de 4 mm</v>
          </cell>
          <cell r="C1486" t="str">
            <v>M2</v>
          </cell>
          <cell r="D1486">
            <v>575.59</v>
          </cell>
          <cell r="F1486">
            <v>575.59</v>
          </cell>
          <cell r="G1486">
            <v>15</v>
          </cell>
        </row>
        <row r="1487">
          <cell r="A1487" t="str">
            <v>26.04.030</v>
          </cell>
          <cell r="B1487" t="str">
            <v>Espelho comum de 3 mm com moldura em alumínio</v>
          </cell>
          <cell r="C1487" t="str">
            <v>M2</v>
          </cell>
          <cell r="D1487">
            <v>943.01</v>
          </cell>
          <cell r="E1487">
            <v>25.18</v>
          </cell>
          <cell r="F1487">
            <v>968.19</v>
          </cell>
          <cell r="G1487">
            <v>15</v>
          </cell>
        </row>
        <row r="1488">
          <cell r="A1488" t="str">
            <v>26.20</v>
          </cell>
          <cell r="B1488" t="str">
            <v>Reparos, conservacoes e complementos - GRUPO 26</v>
          </cell>
        </row>
        <row r="1489">
          <cell r="A1489" t="str">
            <v>26.20.010</v>
          </cell>
          <cell r="B1489" t="str">
            <v>Massa para vidro</v>
          </cell>
          <cell r="C1489" t="str">
            <v>M</v>
          </cell>
          <cell r="D1489">
            <v>3</v>
          </cell>
          <cell r="E1489">
            <v>4.97</v>
          </cell>
          <cell r="F1489">
            <v>7.97</v>
          </cell>
          <cell r="G1489">
            <v>15</v>
          </cell>
        </row>
        <row r="1490">
          <cell r="A1490" t="str">
            <v>26.20.020</v>
          </cell>
          <cell r="B1490" t="str">
            <v>Recolocação de vidro inclusive emassamento ou recolocação de baguetes</v>
          </cell>
          <cell r="C1490" t="str">
            <v>M2</v>
          </cell>
          <cell r="D1490">
            <v>15</v>
          </cell>
          <cell r="E1490">
            <v>66.239999999999995</v>
          </cell>
          <cell r="F1490">
            <v>81.239999999999995</v>
          </cell>
          <cell r="G1490">
            <v>15</v>
          </cell>
        </row>
        <row r="1491">
          <cell r="A1491" t="str">
            <v>27</v>
          </cell>
          <cell r="B1491" t="str">
            <v>ESQUADRIA E ELEMENTO EM MATERIAL ESPECIAL</v>
          </cell>
        </row>
        <row r="1492">
          <cell r="A1492" t="str">
            <v>27.02</v>
          </cell>
          <cell r="B1492" t="str">
            <v>Policarbonato</v>
          </cell>
        </row>
        <row r="1493">
          <cell r="A1493" t="str">
            <v>27.02.001</v>
          </cell>
          <cell r="B1493" t="str">
            <v>Chapa em policarbonato compacta, fumê, espessura de 6 mm</v>
          </cell>
          <cell r="C1493" t="str">
            <v>M2</v>
          </cell>
          <cell r="D1493">
            <v>401.49</v>
          </cell>
          <cell r="E1493">
            <v>115.78</v>
          </cell>
          <cell r="F1493">
            <v>517.27</v>
          </cell>
          <cell r="G1493">
            <v>15</v>
          </cell>
        </row>
        <row r="1494">
          <cell r="A1494" t="str">
            <v>27.02.011</v>
          </cell>
          <cell r="B1494" t="str">
            <v>Chapa em policarbonato compacta, cristal, espessura de 6 mm</v>
          </cell>
          <cell r="C1494" t="str">
            <v>M2</v>
          </cell>
          <cell r="D1494">
            <v>380.35</v>
          </cell>
          <cell r="E1494">
            <v>115.78</v>
          </cell>
          <cell r="F1494">
            <v>496.13</v>
          </cell>
          <cell r="G1494">
            <v>15</v>
          </cell>
        </row>
        <row r="1495">
          <cell r="A1495" t="str">
            <v>27.02.041</v>
          </cell>
          <cell r="B1495" t="str">
            <v>Chapa em policarbonato compacta, cristal, espessura de 10 mm</v>
          </cell>
          <cell r="C1495" t="str">
            <v>M2</v>
          </cell>
          <cell r="D1495">
            <v>596.35</v>
          </cell>
          <cell r="E1495">
            <v>115.78</v>
          </cell>
          <cell r="F1495">
            <v>712.13</v>
          </cell>
          <cell r="G1495">
            <v>15</v>
          </cell>
        </row>
        <row r="1496">
          <cell r="A1496" t="str">
            <v>27.02.050</v>
          </cell>
          <cell r="B1496" t="str">
            <v>Chapa de policarbonato alveolar de 6 mm</v>
          </cell>
          <cell r="C1496" t="str">
            <v>M2</v>
          </cell>
          <cell r="D1496">
            <v>61.61</v>
          </cell>
          <cell r="E1496">
            <v>115.78</v>
          </cell>
          <cell r="F1496">
            <v>177.39</v>
          </cell>
          <cell r="G1496">
            <v>15</v>
          </cell>
        </row>
        <row r="1497">
          <cell r="A1497" t="str">
            <v>27.03</v>
          </cell>
          <cell r="B1497" t="str">
            <v>Chapa de fibra de vidro</v>
          </cell>
        </row>
        <row r="1498">
          <cell r="A1498" t="str">
            <v>27.03.030</v>
          </cell>
          <cell r="B1498" t="str">
            <v>Placa de poliéster reforçada com fibra de vidro de 3 mm</v>
          </cell>
          <cell r="C1498" t="str">
            <v>M2</v>
          </cell>
          <cell r="D1498">
            <v>116.73</v>
          </cell>
          <cell r="E1498">
            <v>66.239999999999995</v>
          </cell>
          <cell r="F1498">
            <v>182.97</v>
          </cell>
          <cell r="G1498">
            <v>15</v>
          </cell>
        </row>
        <row r="1499">
          <cell r="A1499" t="str">
            <v>27.04</v>
          </cell>
          <cell r="B1499" t="str">
            <v>PVC / VINIL</v>
          </cell>
        </row>
        <row r="1500">
          <cell r="A1500" t="str">
            <v>27.04.031</v>
          </cell>
          <cell r="B1500" t="str">
            <v>Caixilho de correr em PVC com vidro e persiana</v>
          </cell>
          <cell r="C1500" t="str">
            <v>M2</v>
          </cell>
          <cell r="D1500">
            <v>2727.13</v>
          </cell>
          <cell r="E1500">
            <v>114.34</v>
          </cell>
          <cell r="F1500">
            <v>2841.47</v>
          </cell>
          <cell r="G1500">
            <v>15</v>
          </cell>
        </row>
        <row r="1501">
          <cell r="A1501" t="str">
            <v>27.04.040</v>
          </cell>
          <cell r="B1501" t="str">
            <v>Corrimão, bate-maca ou protetor de parede em PVC, com amortecimento à impacto</v>
          </cell>
          <cell r="C1501" t="str">
            <v>M</v>
          </cell>
          <cell r="D1501">
            <v>254.12</v>
          </cell>
          <cell r="E1501">
            <v>92.9</v>
          </cell>
          <cell r="F1501">
            <v>347.02</v>
          </cell>
          <cell r="G1501">
            <v>15</v>
          </cell>
        </row>
        <row r="1502">
          <cell r="A1502" t="str">
            <v>27.04.050</v>
          </cell>
          <cell r="B1502" t="str">
            <v>Protetor de parede ou bate-maca em PVC flexível, com amortecimento à impacto, altura de 150 mm</v>
          </cell>
          <cell r="C1502" t="str">
            <v>M</v>
          </cell>
          <cell r="D1502">
            <v>119.1</v>
          </cell>
          <cell r="E1502">
            <v>30.21</v>
          </cell>
          <cell r="F1502">
            <v>149.31</v>
          </cell>
          <cell r="G1502">
            <v>15</v>
          </cell>
        </row>
        <row r="1503">
          <cell r="A1503" t="str">
            <v>27.04.051</v>
          </cell>
          <cell r="B1503" t="str">
            <v>Faixa em vinil para proteção de paredes, com amortecimento à alto impacto, altura de 400 mm</v>
          </cell>
          <cell r="C1503" t="str">
            <v>M</v>
          </cell>
          <cell r="D1503">
            <v>60.81</v>
          </cell>
          <cell r="E1503">
            <v>13.82</v>
          </cell>
          <cell r="F1503">
            <v>74.63</v>
          </cell>
          <cell r="G1503">
            <v>15</v>
          </cell>
        </row>
        <row r="1504">
          <cell r="A1504" t="str">
            <v>27.04.052</v>
          </cell>
          <cell r="B1504" t="str">
            <v>Cantoneira adesiva em vinil de alto impacto</v>
          </cell>
          <cell r="C1504" t="str">
            <v>M</v>
          </cell>
          <cell r="D1504">
            <v>76.86</v>
          </cell>
          <cell r="E1504">
            <v>7.56</v>
          </cell>
          <cell r="F1504">
            <v>84.42</v>
          </cell>
          <cell r="G1504">
            <v>15</v>
          </cell>
        </row>
        <row r="1505">
          <cell r="A1505" t="str">
            <v>27.04.060</v>
          </cell>
          <cell r="B1505" t="str">
            <v>Bate-maca ou protetor de parede curvo em PVC, com amortecimento à impacto, altura de 200 mm</v>
          </cell>
          <cell r="C1505" t="str">
            <v>M</v>
          </cell>
          <cell r="D1505">
            <v>92.39</v>
          </cell>
          <cell r="E1505">
            <v>82.34</v>
          </cell>
          <cell r="F1505">
            <v>174.73</v>
          </cell>
          <cell r="G1505">
            <v>15</v>
          </cell>
        </row>
        <row r="1506">
          <cell r="A1506" t="str">
            <v>27.04.070</v>
          </cell>
          <cell r="B1506" t="str">
            <v>Bate-maca ou protetor de parede em PVC, com amortecimento à impacto, altura de 200 mm</v>
          </cell>
          <cell r="C1506" t="str">
            <v>M</v>
          </cell>
          <cell r="D1506">
            <v>119.79</v>
          </cell>
          <cell r="E1506">
            <v>42.06</v>
          </cell>
          <cell r="F1506">
            <v>161.85</v>
          </cell>
          <cell r="G1506">
            <v>15</v>
          </cell>
        </row>
        <row r="1507">
          <cell r="A1507" t="str">
            <v>28</v>
          </cell>
          <cell r="B1507" t="str">
            <v>FERRAGEM COMPLEMENTAR PARA ESQUADRIAS</v>
          </cell>
        </row>
        <row r="1508">
          <cell r="A1508" t="str">
            <v>28.01</v>
          </cell>
          <cell r="B1508" t="str">
            <v>Ferragem para porta</v>
          </cell>
        </row>
        <row r="1509">
          <cell r="A1509" t="str">
            <v>28.01.020</v>
          </cell>
          <cell r="B1509" t="str">
            <v>Ferragem completa com maçaneta tipo alavanca, para porta externa com 1 folha</v>
          </cell>
          <cell r="C1509" t="str">
            <v>CJ</v>
          </cell>
          <cell r="D1509">
            <v>467.16</v>
          </cell>
          <cell r="E1509">
            <v>75.53</v>
          </cell>
          <cell r="F1509">
            <v>542.69000000000005</v>
          </cell>
          <cell r="G1509">
            <v>15</v>
          </cell>
        </row>
        <row r="1510">
          <cell r="A1510" t="str">
            <v>28.01.030</v>
          </cell>
          <cell r="B1510" t="str">
            <v>Ferragem completa com maçaneta tipo alavanca, para porta externa com 2 folhas</v>
          </cell>
          <cell r="C1510" t="str">
            <v>CJ</v>
          </cell>
          <cell r="D1510">
            <v>874.65</v>
          </cell>
          <cell r="E1510">
            <v>100.7</v>
          </cell>
          <cell r="F1510">
            <v>975.35</v>
          </cell>
          <cell r="G1510">
            <v>15</v>
          </cell>
        </row>
        <row r="1511">
          <cell r="A1511" t="str">
            <v>28.01.040</v>
          </cell>
          <cell r="B1511" t="str">
            <v>Ferragem completa com maçaneta tipo alavanca, para porta interna com 1 folha</v>
          </cell>
          <cell r="C1511" t="str">
            <v>CJ</v>
          </cell>
          <cell r="D1511">
            <v>358.71</v>
          </cell>
          <cell r="E1511">
            <v>75.53</v>
          </cell>
          <cell r="F1511">
            <v>434.24</v>
          </cell>
          <cell r="G1511">
            <v>15</v>
          </cell>
        </row>
        <row r="1512">
          <cell r="A1512" t="str">
            <v>28.01.050</v>
          </cell>
          <cell r="B1512" t="str">
            <v>Ferragem completa com maçaneta tipo alavanca, para porta interna com 2 folhas</v>
          </cell>
          <cell r="C1512" t="str">
            <v>CJ</v>
          </cell>
          <cell r="D1512">
            <v>710.79</v>
          </cell>
          <cell r="E1512">
            <v>100.7</v>
          </cell>
          <cell r="F1512">
            <v>811.49</v>
          </cell>
          <cell r="G1512">
            <v>15</v>
          </cell>
        </row>
        <row r="1513">
          <cell r="A1513" t="str">
            <v>28.01.070</v>
          </cell>
          <cell r="B1513" t="str">
            <v>Ferragem completa para porta de box de WC tipo livre/ocupado</v>
          </cell>
          <cell r="C1513" t="str">
            <v>CJ</v>
          </cell>
          <cell r="D1513">
            <v>267.76</v>
          </cell>
          <cell r="E1513">
            <v>75.53</v>
          </cell>
          <cell r="F1513">
            <v>343.29</v>
          </cell>
          <cell r="G1513">
            <v>15</v>
          </cell>
        </row>
        <row r="1514">
          <cell r="A1514" t="str">
            <v>28.01.080</v>
          </cell>
          <cell r="B1514" t="str">
            <v>Ferragem adicional para porta vão simples em divisória</v>
          </cell>
          <cell r="C1514" t="str">
            <v>CJ</v>
          </cell>
          <cell r="D1514">
            <v>325.73</v>
          </cell>
          <cell r="F1514">
            <v>325.73</v>
          </cell>
          <cell r="G1514">
            <v>15</v>
          </cell>
        </row>
        <row r="1515">
          <cell r="A1515" t="str">
            <v>28.01.090</v>
          </cell>
          <cell r="B1515" t="str">
            <v>Ferragem adicional para porta vão duplo em divisória</v>
          </cell>
          <cell r="C1515" t="str">
            <v>CJ</v>
          </cell>
          <cell r="D1515">
            <v>423.78</v>
          </cell>
          <cell r="F1515">
            <v>423.78</v>
          </cell>
          <cell r="G1515">
            <v>15</v>
          </cell>
        </row>
        <row r="1516">
          <cell r="A1516" t="str">
            <v>28.01.146</v>
          </cell>
          <cell r="B1516" t="str">
            <v>Fechadura eletromagnética para capacidade de atraque de 150 kgf</v>
          </cell>
          <cell r="C1516" t="str">
            <v>UN</v>
          </cell>
          <cell r="D1516">
            <v>340.53</v>
          </cell>
          <cell r="E1516">
            <v>83.75</v>
          </cell>
          <cell r="F1516">
            <v>424.28</v>
          </cell>
          <cell r="G1516">
            <v>15</v>
          </cell>
        </row>
        <row r="1517">
          <cell r="A1517" t="str">
            <v>28.01.150</v>
          </cell>
          <cell r="B1517" t="str">
            <v>Fechadura elétrica de sobrepor para porta ou portão com peso até 400 kg</v>
          </cell>
          <cell r="C1517" t="str">
            <v>CJ</v>
          </cell>
          <cell r="D1517">
            <v>493.85</v>
          </cell>
          <cell r="E1517">
            <v>83.75</v>
          </cell>
          <cell r="F1517">
            <v>577.6</v>
          </cell>
          <cell r="G1517">
            <v>15</v>
          </cell>
        </row>
        <row r="1518">
          <cell r="A1518" t="str">
            <v>28.01.160</v>
          </cell>
          <cell r="B1518" t="str">
            <v>Mola aérea para porta, com esforço acima de 50 kg até 60 kg</v>
          </cell>
          <cell r="C1518" t="str">
            <v>UN</v>
          </cell>
          <cell r="D1518">
            <v>327.52</v>
          </cell>
          <cell r="E1518">
            <v>23.5</v>
          </cell>
          <cell r="F1518">
            <v>351.02</v>
          </cell>
          <cell r="G1518">
            <v>15</v>
          </cell>
        </row>
        <row r="1519">
          <cell r="A1519" t="str">
            <v>28.01.171</v>
          </cell>
          <cell r="B1519" t="str">
            <v>Mola aérea para porta, com esforço acima de 60 kg até 80 kg</v>
          </cell>
          <cell r="C1519" t="str">
            <v>UN</v>
          </cell>
          <cell r="D1519">
            <v>352.44</v>
          </cell>
          <cell r="E1519">
            <v>23.5</v>
          </cell>
          <cell r="F1519">
            <v>375.94</v>
          </cell>
          <cell r="G1519">
            <v>15</v>
          </cell>
        </row>
        <row r="1520">
          <cell r="A1520" t="str">
            <v>28.01.180</v>
          </cell>
          <cell r="B1520" t="str">
            <v>Mola aérea hidráulica, para porta com largura até 1,60 m</v>
          </cell>
          <cell r="C1520" t="str">
            <v>UN</v>
          </cell>
          <cell r="D1520">
            <v>3617.46</v>
          </cell>
          <cell r="E1520">
            <v>58.77</v>
          </cell>
          <cell r="F1520">
            <v>3676.23</v>
          </cell>
          <cell r="G1520">
            <v>15</v>
          </cell>
        </row>
        <row r="1521">
          <cell r="A1521" t="str">
            <v>28.01.210</v>
          </cell>
          <cell r="B1521" t="str">
            <v>Fechadura tipo alavanca com chave para porta corta-fogo</v>
          </cell>
          <cell r="C1521" t="str">
            <v>UN</v>
          </cell>
          <cell r="D1521">
            <v>404.36</v>
          </cell>
          <cell r="E1521">
            <v>44.08</v>
          </cell>
          <cell r="F1521">
            <v>448.44</v>
          </cell>
          <cell r="G1521">
            <v>15</v>
          </cell>
        </row>
        <row r="1522">
          <cell r="A1522" t="str">
            <v>28.01.250</v>
          </cell>
          <cell r="B1522" t="str">
            <v>Visor tipo olho mágico</v>
          </cell>
          <cell r="C1522" t="str">
            <v>UN</v>
          </cell>
          <cell r="D1522">
            <v>31.37</v>
          </cell>
          <cell r="E1522">
            <v>15.1</v>
          </cell>
          <cell r="F1522">
            <v>46.47</v>
          </cell>
          <cell r="G1522">
            <v>15</v>
          </cell>
        </row>
        <row r="1523">
          <cell r="A1523" t="str">
            <v>28.01.330</v>
          </cell>
          <cell r="B1523" t="str">
            <v>Mola hidráulica de piso, para porta com largura até 1,10 m e peso até 120 kg</v>
          </cell>
          <cell r="C1523" t="str">
            <v>UN</v>
          </cell>
          <cell r="D1523">
            <v>1058.6099999999999</v>
          </cell>
          <cell r="E1523">
            <v>58.77</v>
          </cell>
          <cell r="F1523">
            <v>1117.3800000000001</v>
          </cell>
          <cell r="G1523">
            <v>15</v>
          </cell>
        </row>
        <row r="1524">
          <cell r="A1524" t="str">
            <v>28.01.400</v>
          </cell>
          <cell r="B1524" t="str">
            <v>Ferrolho de segurança de 1,20 m, para adaptação em portas de celas, embutido em caixa</v>
          </cell>
          <cell r="C1524" t="str">
            <v>UN</v>
          </cell>
          <cell r="D1524">
            <v>1061.6600000000001</v>
          </cell>
          <cell r="E1524">
            <v>117.54</v>
          </cell>
          <cell r="F1524">
            <v>1179.2</v>
          </cell>
          <cell r="G1524">
            <v>15</v>
          </cell>
        </row>
        <row r="1525">
          <cell r="A1525" t="str">
            <v>28.01.550</v>
          </cell>
          <cell r="B1525" t="str">
            <v>Fechadura com maçaneta tipo alavanca em aço inoxidável, para porta externa</v>
          </cell>
          <cell r="C1525" t="str">
            <v>UN</v>
          </cell>
          <cell r="D1525">
            <v>228.22</v>
          </cell>
          <cell r="E1525">
            <v>75.53</v>
          </cell>
          <cell r="F1525">
            <v>303.75</v>
          </cell>
          <cell r="G1525">
            <v>15</v>
          </cell>
        </row>
        <row r="1526">
          <cell r="A1526" t="str">
            <v>28.05</v>
          </cell>
          <cell r="B1526" t="str">
            <v>Cadeado</v>
          </cell>
        </row>
        <row r="1527">
          <cell r="A1527" t="str">
            <v>28.05.020</v>
          </cell>
          <cell r="B1527" t="str">
            <v>Cadeado de latão com cilindro - trava dupla - 25/27mm</v>
          </cell>
          <cell r="C1527" t="str">
            <v>UN</v>
          </cell>
          <cell r="D1527">
            <v>19.78</v>
          </cell>
          <cell r="F1527">
            <v>19.78</v>
          </cell>
          <cell r="G1527">
            <v>15</v>
          </cell>
        </row>
        <row r="1528">
          <cell r="A1528" t="str">
            <v>28.05.040</v>
          </cell>
          <cell r="B1528" t="str">
            <v>Cadeado de latão com cilindro - trava dupla - 35/36mm</v>
          </cell>
          <cell r="C1528" t="str">
            <v>UN</v>
          </cell>
          <cell r="D1528">
            <v>30.93</v>
          </cell>
          <cell r="F1528">
            <v>30.93</v>
          </cell>
          <cell r="G1528">
            <v>15</v>
          </cell>
        </row>
        <row r="1529">
          <cell r="A1529" t="str">
            <v>28.05.060</v>
          </cell>
          <cell r="B1529" t="str">
            <v>Cadeado de latão com cilindro - trava dupla - 50mm</v>
          </cell>
          <cell r="C1529" t="str">
            <v>UN</v>
          </cell>
          <cell r="D1529">
            <v>50.54</v>
          </cell>
          <cell r="F1529">
            <v>50.54</v>
          </cell>
          <cell r="G1529">
            <v>15</v>
          </cell>
        </row>
        <row r="1530">
          <cell r="A1530" t="str">
            <v>28.05.070</v>
          </cell>
          <cell r="B1530" t="str">
            <v>Cadeado de latão com cilindro de alta segurança, com 16 pinos e tetra-chave - 70mm</v>
          </cell>
          <cell r="C1530" t="str">
            <v>UN</v>
          </cell>
          <cell r="D1530">
            <v>201.68</v>
          </cell>
          <cell r="F1530">
            <v>201.68</v>
          </cell>
          <cell r="G1530">
            <v>15</v>
          </cell>
        </row>
        <row r="1531">
          <cell r="A1531" t="str">
            <v>28.05.080</v>
          </cell>
          <cell r="B1531" t="str">
            <v>Cadeado de latão com cilindro - trava dupla - 60mm</v>
          </cell>
          <cell r="C1531" t="str">
            <v>UN</v>
          </cell>
          <cell r="D1531">
            <v>75.34</v>
          </cell>
          <cell r="F1531">
            <v>75.34</v>
          </cell>
          <cell r="G1531">
            <v>15</v>
          </cell>
        </row>
        <row r="1532">
          <cell r="A1532" t="str">
            <v>28.20</v>
          </cell>
          <cell r="B1532" t="str">
            <v>Reparos, conservacoes e complementos - GRUPO 28</v>
          </cell>
        </row>
        <row r="1533">
          <cell r="A1533" t="str">
            <v>28.20.020</v>
          </cell>
          <cell r="B1533" t="str">
            <v>Recolocação de fechaduras de embutir</v>
          </cell>
          <cell r="C1533" t="str">
            <v>UN</v>
          </cell>
          <cell r="E1533">
            <v>75.53</v>
          </cell>
          <cell r="F1533">
            <v>75.53</v>
          </cell>
          <cell r="G1533">
            <v>15</v>
          </cell>
        </row>
        <row r="1534">
          <cell r="A1534" t="str">
            <v>28.20.030</v>
          </cell>
          <cell r="B1534" t="str">
            <v>Barra antipânico de sobrepor para porta de 1 folha</v>
          </cell>
          <cell r="C1534" t="str">
            <v>UN</v>
          </cell>
          <cell r="D1534">
            <v>1115.68</v>
          </cell>
          <cell r="E1534">
            <v>58.77</v>
          </cell>
          <cell r="F1534">
            <v>1174.45</v>
          </cell>
          <cell r="G1534">
            <v>15</v>
          </cell>
        </row>
        <row r="1535">
          <cell r="A1535" t="str">
            <v>28.20.040</v>
          </cell>
          <cell r="B1535" t="str">
            <v>Recolocação de fechaduras e fechos de sobrepor</v>
          </cell>
          <cell r="C1535" t="str">
            <v>UN</v>
          </cell>
          <cell r="E1535">
            <v>64.959999999999994</v>
          </cell>
          <cell r="F1535">
            <v>64.959999999999994</v>
          </cell>
          <cell r="G1535">
            <v>15</v>
          </cell>
        </row>
        <row r="1536">
          <cell r="A1536" t="str">
            <v>28.20.050</v>
          </cell>
          <cell r="B1536" t="str">
            <v>Barra antipânico de sobrepor e maçaneta livre para porta de 1 folha</v>
          </cell>
          <cell r="C1536" t="str">
            <v>CJ</v>
          </cell>
          <cell r="D1536">
            <v>930.64</v>
          </cell>
          <cell r="E1536">
            <v>76.400000000000006</v>
          </cell>
          <cell r="F1536">
            <v>1007.04</v>
          </cell>
          <cell r="G1536">
            <v>15</v>
          </cell>
        </row>
        <row r="1537">
          <cell r="A1537" t="str">
            <v>28.20.060</v>
          </cell>
          <cell r="B1537" t="str">
            <v>Recolocação de dobradiças</v>
          </cell>
          <cell r="C1537" t="str">
            <v>UN</v>
          </cell>
          <cell r="E1537">
            <v>8.56</v>
          </cell>
          <cell r="F1537">
            <v>8.56</v>
          </cell>
          <cell r="G1537">
            <v>15</v>
          </cell>
        </row>
        <row r="1538">
          <cell r="A1538" t="str">
            <v>28.20.070</v>
          </cell>
          <cell r="B1538" t="str">
            <v>Ferragem para portão de tapume</v>
          </cell>
          <cell r="C1538" t="str">
            <v>CJ</v>
          </cell>
          <cell r="D1538">
            <v>682.75</v>
          </cell>
          <cell r="E1538">
            <v>151.05000000000001</v>
          </cell>
          <cell r="F1538">
            <v>833.8</v>
          </cell>
          <cell r="G1538">
            <v>15</v>
          </cell>
        </row>
        <row r="1539">
          <cell r="A1539" t="str">
            <v>28.20.090</v>
          </cell>
          <cell r="B1539" t="str">
            <v>Dobradiça tipo gonzo, diâmetro de 1 1/2´ com abas de 2´ x 3/8´</v>
          </cell>
          <cell r="C1539" t="str">
            <v>UN</v>
          </cell>
          <cell r="D1539">
            <v>178.11</v>
          </cell>
          <cell r="E1539">
            <v>28.52</v>
          </cell>
          <cell r="F1539">
            <v>206.63</v>
          </cell>
          <cell r="G1539">
            <v>15</v>
          </cell>
        </row>
        <row r="1540">
          <cell r="A1540" t="str">
            <v>28.20.170</v>
          </cell>
          <cell r="B1540" t="str">
            <v>Brete para instalação superior em porta chapa/grade de segurança</v>
          </cell>
          <cell r="C1540" t="str">
            <v>CJ</v>
          </cell>
          <cell r="D1540">
            <v>4395.41</v>
          </cell>
          <cell r="E1540">
            <v>176.31</v>
          </cell>
          <cell r="F1540">
            <v>4571.72</v>
          </cell>
          <cell r="G1540">
            <v>15</v>
          </cell>
        </row>
        <row r="1541">
          <cell r="A1541" t="str">
            <v>28.20.210</v>
          </cell>
          <cell r="B1541" t="str">
            <v>Ferrolho de segurança para adaptação em portas de celas</v>
          </cell>
          <cell r="C1541" t="str">
            <v>UN</v>
          </cell>
          <cell r="D1541">
            <v>427.84</v>
          </cell>
          <cell r="E1541">
            <v>58.77</v>
          </cell>
          <cell r="F1541">
            <v>486.61</v>
          </cell>
          <cell r="G1541">
            <v>15</v>
          </cell>
        </row>
        <row r="1542">
          <cell r="A1542" t="str">
            <v>28.20.211</v>
          </cell>
          <cell r="B1542" t="str">
            <v>Maçaneta tipo alavanca, acionamento com chave, para porta corta-fogo</v>
          </cell>
          <cell r="C1542" t="str">
            <v>UN</v>
          </cell>
          <cell r="D1542">
            <v>214.23</v>
          </cell>
          <cell r="E1542">
            <v>44.08</v>
          </cell>
          <cell r="F1542">
            <v>258.31</v>
          </cell>
          <cell r="G1542">
            <v>15</v>
          </cell>
        </row>
        <row r="1543">
          <cell r="A1543" t="str">
            <v>28.20.220</v>
          </cell>
          <cell r="B1543" t="str">
            <v>Dobradiça inferior para porta de vidro temperado</v>
          </cell>
          <cell r="C1543" t="str">
            <v>UN</v>
          </cell>
          <cell r="D1543">
            <v>105.08</v>
          </cell>
          <cell r="E1543">
            <v>9.99</v>
          </cell>
          <cell r="F1543">
            <v>115.07</v>
          </cell>
          <cell r="G1543">
            <v>15</v>
          </cell>
        </row>
        <row r="1544">
          <cell r="A1544" t="str">
            <v>28.20.230</v>
          </cell>
          <cell r="B1544" t="str">
            <v>Dobradiça superior para porta de vidro temperado</v>
          </cell>
          <cell r="C1544" t="str">
            <v>UN</v>
          </cell>
          <cell r="D1544">
            <v>72.63</v>
          </cell>
          <cell r="E1544">
            <v>9.99</v>
          </cell>
          <cell r="F1544">
            <v>82.62</v>
          </cell>
          <cell r="G1544">
            <v>15</v>
          </cell>
        </row>
        <row r="1545">
          <cell r="A1545" t="str">
            <v>28.20.360</v>
          </cell>
          <cell r="B1545" t="str">
            <v>Suporte duplo para vidro temperado fixado em alvenaria</v>
          </cell>
          <cell r="C1545" t="str">
            <v>UN</v>
          </cell>
          <cell r="D1545">
            <v>174.52</v>
          </cell>
          <cell r="E1545">
            <v>9.99</v>
          </cell>
          <cell r="F1545">
            <v>184.51</v>
          </cell>
          <cell r="G1545">
            <v>15</v>
          </cell>
        </row>
        <row r="1546">
          <cell r="A1546" t="str">
            <v>28.20.411</v>
          </cell>
          <cell r="B1546" t="str">
            <v>Dobradiça em aço cromado de 3 1/2", para porta de até 21 kg</v>
          </cell>
          <cell r="C1546" t="str">
            <v>CJ</v>
          </cell>
          <cell r="D1546">
            <v>26.22</v>
          </cell>
          <cell r="E1546">
            <v>8.56</v>
          </cell>
          <cell r="F1546">
            <v>34.78</v>
          </cell>
          <cell r="G1546">
            <v>15</v>
          </cell>
        </row>
        <row r="1547">
          <cell r="A1547" t="str">
            <v>28.20.412</v>
          </cell>
          <cell r="B1547" t="str">
            <v>Dobradiça em aço inoxidável de 3" x 2 1/2", para porta de até 25 kg</v>
          </cell>
          <cell r="C1547" t="str">
            <v>UN</v>
          </cell>
          <cell r="D1547">
            <v>41.25</v>
          </cell>
          <cell r="E1547">
            <v>8.56</v>
          </cell>
          <cell r="F1547">
            <v>49.81</v>
          </cell>
          <cell r="G1547">
            <v>15</v>
          </cell>
        </row>
        <row r="1548">
          <cell r="A1548" t="str">
            <v>28.20.413</v>
          </cell>
          <cell r="B1548" t="str">
            <v>Dobradiça em latão cromado reforçada de 3 1/2" x 3", para porta de até 35 kg</v>
          </cell>
          <cell r="C1548" t="str">
            <v>UN</v>
          </cell>
          <cell r="D1548">
            <v>99.72</v>
          </cell>
          <cell r="E1548">
            <v>8.56</v>
          </cell>
          <cell r="F1548">
            <v>108.28</v>
          </cell>
          <cell r="G1548">
            <v>15</v>
          </cell>
        </row>
        <row r="1549">
          <cell r="A1549" t="str">
            <v>28.20.430</v>
          </cell>
          <cell r="B1549" t="str">
            <v>Dobradiça em latão cromado, com mola tipo vai e vem, de 3"</v>
          </cell>
          <cell r="C1549" t="str">
            <v>CJ</v>
          </cell>
          <cell r="D1549">
            <v>229.28</v>
          </cell>
          <cell r="E1549">
            <v>18.13</v>
          </cell>
          <cell r="F1549">
            <v>247.41</v>
          </cell>
          <cell r="G1549">
            <v>15</v>
          </cell>
        </row>
        <row r="1550">
          <cell r="A1550" t="str">
            <v>28.20.510</v>
          </cell>
          <cell r="B1550" t="str">
            <v>Pivô superior lateral para porta em vidro temperado</v>
          </cell>
          <cell r="C1550" t="str">
            <v>UN</v>
          </cell>
          <cell r="D1550">
            <v>72.69</v>
          </cell>
          <cell r="E1550">
            <v>9.99</v>
          </cell>
          <cell r="F1550">
            <v>82.68</v>
          </cell>
          <cell r="G1550">
            <v>15</v>
          </cell>
        </row>
        <row r="1551">
          <cell r="A1551" t="str">
            <v>28.20.550</v>
          </cell>
          <cell r="B1551" t="str">
            <v>Mancal inferior com rolamento para porta em vidro temperado</v>
          </cell>
          <cell r="C1551" t="str">
            <v>UN</v>
          </cell>
          <cell r="D1551">
            <v>89.42</v>
          </cell>
          <cell r="E1551">
            <v>9.99</v>
          </cell>
          <cell r="F1551">
            <v>99.41</v>
          </cell>
          <cell r="G1551">
            <v>15</v>
          </cell>
        </row>
        <row r="1552">
          <cell r="A1552" t="str">
            <v>28.20.590</v>
          </cell>
          <cell r="B1552" t="str">
            <v>Contra fechadura de centro para porta em vidro temperado</v>
          </cell>
          <cell r="C1552" t="str">
            <v>UN</v>
          </cell>
          <cell r="D1552">
            <v>190.87</v>
          </cell>
          <cell r="E1552">
            <v>7.21</v>
          </cell>
          <cell r="F1552">
            <v>198.08</v>
          </cell>
          <cell r="G1552">
            <v>15</v>
          </cell>
        </row>
        <row r="1553">
          <cell r="A1553" t="str">
            <v>28.20.600</v>
          </cell>
          <cell r="B1553" t="str">
            <v>Fechadura de centro com cilindro para porta em vidro temperado</v>
          </cell>
          <cell r="C1553" t="str">
            <v>UN</v>
          </cell>
          <cell r="D1553">
            <v>217.04</v>
          </cell>
          <cell r="E1553">
            <v>9.99</v>
          </cell>
          <cell r="F1553">
            <v>227.03</v>
          </cell>
          <cell r="G1553">
            <v>15</v>
          </cell>
        </row>
        <row r="1554">
          <cell r="A1554" t="str">
            <v>28.20.650</v>
          </cell>
          <cell r="B1554" t="str">
            <v>Puxador duplo em aço inoxidável, para porta de madeira, alumínio ou vidro, de 350 mm</v>
          </cell>
          <cell r="C1554" t="str">
            <v>UN</v>
          </cell>
          <cell r="D1554">
            <v>632.91999999999996</v>
          </cell>
          <cell r="E1554">
            <v>88.16</v>
          </cell>
          <cell r="F1554">
            <v>721.08</v>
          </cell>
          <cell r="G1554">
            <v>15</v>
          </cell>
        </row>
        <row r="1555">
          <cell r="A1555" t="str">
            <v>28.20.655</v>
          </cell>
          <cell r="B1555" t="str">
            <v>Puxador duplo em aço inoxidável de 300 mm, para porta</v>
          </cell>
          <cell r="C1555" t="str">
            <v>UN</v>
          </cell>
          <cell r="D1555">
            <v>167.17</v>
          </cell>
          <cell r="E1555">
            <v>88.16</v>
          </cell>
          <cell r="F1555">
            <v>255.33</v>
          </cell>
          <cell r="G1555">
            <v>15</v>
          </cell>
        </row>
        <row r="1556">
          <cell r="A1556" t="str">
            <v>28.20.750</v>
          </cell>
          <cell r="B1556" t="str">
            <v>Capa de proteção para fechadura / ferrolho</v>
          </cell>
          <cell r="C1556" t="str">
            <v>UN</v>
          </cell>
          <cell r="D1556">
            <v>22.09</v>
          </cell>
          <cell r="E1556">
            <v>57.03</v>
          </cell>
          <cell r="F1556">
            <v>79.12</v>
          </cell>
          <cell r="G1556">
            <v>15</v>
          </cell>
        </row>
        <row r="1557">
          <cell r="A1557" t="str">
            <v>28.20.770</v>
          </cell>
          <cell r="B1557" t="str">
            <v>Trinco de piso para porta em vidro temperado</v>
          </cell>
          <cell r="C1557" t="str">
            <v>UN</v>
          </cell>
          <cell r="D1557">
            <v>48.9</v>
          </cell>
          <cell r="E1557">
            <v>9.99</v>
          </cell>
          <cell r="F1557">
            <v>58.89</v>
          </cell>
          <cell r="G1557">
            <v>15</v>
          </cell>
        </row>
        <row r="1558">
          <cell r="A1558" t="str">
            <v>28.20.800</v>
          </cell>
          <cell r="B1558" t="str">
            <v>Equipamento automatizador de portas deslizantes para folha dupla</v>
          </cell>
          <cell r="C1558" t="str">
            <v>UN</v>
          </cell>
          <cell r="D1558">
            <v>14003.4</v>
          </cell>
          <cell r="F1558">
            <v>14003.4</v>
          </cell>
          <cell r="G1558">
            <v>15</v>
          </cell>
        </row>
        <row r="1559">
          <cell r="A1559" t="str">
            <v>28.20.810</v>
          </cell>
          <cell r="B1559" t="str">
            <v>Equipamento automatizador telescópico unilateral de portas deslizantes para folha dupla</v>
          </cell>
          <cell r="C1559" t="str">
            <v>UN</v>
          </cell>
          <cell r="D1559">
            <v>16635.88</v>
          </cell>
          <cell r="F1559">
            <v>16635.88</v>
          </cell>
          <cell r="G1559">
            <v>15</v>
          </cell>
        </row>
        <row r="1560">
          <cell r="A1560" t="str">
            <v>28.20.820</v>
          </cell>
          <cell r="B1560" t="str">
            <v>Barra antipânico de sobrepor com maçaneta e chave, para porta em vidro de 1 folha</v>
          </cell>
          <cell r="C1560" t="str">
            <v>CJ</v>
          </cell>
          <cell r="D1560">
            <v>478.46</v>
          </cell>
          <cell r="E1560">
            <v>117.54</v>
          </cell>
          <cell r="F1560">
            <v>596</v>
          </cell>
          <cell r="G1560">
            <v>15</v>
          </cell>
        </row>
        <row r="1561">
          <cell r="A1561" t="str">
            <v>28.20.830</v>
          </cell>
          <cell r="B1561" t="str">
            <v>Barra antipânico de sobrepor com maçaneta e chave, para porta dupla em vidro</v>
          </cell>
          <cell r="C1561" t="str">
            <v>CJ</v>
          </cell>
          <cell r="D1561">
            <v>1220.95</v>
          </cell>
          <cell r="E1561">
            <v>235.08</v>
          </cell>
          <cell r="F1561">
            <v>1456.03</v>
          </cell>
          <cell r="G1561">
            <v>15</v>
          </cell>
        </row>
        <row r="1562">
          <cell r="A1562" t="str">
            <v>28.20.840</v>
          </cell>
          <cell r="B1562" t="str">
            <v>Barra antipânico para porta dupla com travamentos horizontal e vertical completa, com maçaneta tipo alavanca e chave, para vãos de 1,40 a 1,60 m</v>
          </cell>
          <cell r="C1562" t="str">
            <v>CJ</v>
          </cell>
          <cell r="D1562">
            <v>1257.73</v>
          </cell>
          <cell r="E1562">
            <v>235.08</v>
          </cell>
          <cell r="F1562">
            <v>1492.81</v>
          </cell>
          <cell r="G1562">
            <v>15</v>
          </cell>
        </row>
        <row r="1563">
          <cell r="A1563" t="str">
            <v>28.20.850</v>
          </cell>
          <cell r="B1563" t="str">
            <v>Barra antipânico para porta dupla com travamentos horizontal e vertical completa, com maçaneta tipo alavanca e chave, para vãos de 1,70 a 2,60 m</v>
          </cell>
          <cell r="C1563" t="str">
            <v>CJ</v>
          </cell>
          <cell r="D1563">
            <v>1486.98</v>
          </cell>
          <cell r="E1563">
            <v>235.08</v>
          </cell>
          <cell r="F1563">
            <v>1722.06</v>
          </cell>
          <cell r="G1563">
            <v>15</v>
          </cell>
        </row>
        <row r="1564">
          <cell r="A1564" t="str">
            <v>28.20.860</v>
          </cell>
          <cell r="B1564" t="str">
            <v>Veda porta/veda fresta em alumínio branco, com borracha vedante</v>
          </cell>
          <cell r="C1564" t="str">
            <v>M</v>
          </cell>
          <cell r="D1564">
            <v>34.03</v>
          </cell>
          <cell r="E1564">
            <v>13.82</v>
          </cell>
          <cell r="F1564">
            <v>47.85</v>
          </cell>
          <cell r="G1564">
            <v>15</v>
          </cell>
        </row>
        <row r="1565">
          <cell r="A1565" t="str">
            <v>29</v>
          </cell>
          <cell r="B1565" t="str">
            <v>INSERTE METALICO</v>
          </cell>
        </row>
        <row r="1566">
          <cell r="A1566" t="str">
            <v>29.01</v>
          </cell>
          <cell r="B1566" t="str">
            <v>Cantoneira</v>
          </cell>
        </row>
        <row r="1567">
          <cell r="A1567" t="str">
            <v>29.01.020</v>
          </cell>
          <cell r="B1567" t="str">
            <v>Cantoneira em alumínio perfil sextavado</v>
          </cell>
          <cell r="C1567" t="str">
            <v>M</v>
          </cell>
          <cell r="D1567">
            <v>6.67</v>
          </cell>
          <cell r="E1567">
            <v>17.87</v>
          </cell>
          <cell r="F1567">
            <v>24.54</v>
          </cell>
          <cell r="G1567">
            <v>15</v>
          </cell>
        </row>
        <row r="1568">
          <cell r="A1568" t="str">
            <v>29.01.030</v>
          </cell>
          <cell r="B1568" t="str">
            <v>Perfil em alumínio natural</v>
          </cell>
          <cell r="C1568" t="str">
            <v>KG</v>
          </cell>
          <cell r="D1568">
            <v>36.29</v>
          </cell>
          <cell r="E1568">
            <v>79.930000000000007</v>
          </cell>
          <cell r="F1568">
            <v>116.22</v>
          </cell>
          <cell r="G1568">
            <v>15</v>
          </cell>
        </row>
        <row r="1569">
          <cell r="A1569" t="str">
            <v>29.01.040</v>
          </cell>
          <cell r="B1569" t="str">
            <v>Cantoneira em alumínio perfil ´Y´</v>
          </cell>
          <cell r="C1569" t="str">
            <v>M</v>
          </cell>
          <cell r="D1569">
            <v>9.3699999999999992</v>
          </cell>
          <cell r="E1569">
            <v>17.87</v>
          </cell>
          <cell r="F1569">
            <v>27.24</v>
          </cell>
          <cell r="G1569">
            <v>15</v>
          </cell>
        </row>
        <row r="1570">
          <cell r="A1570" t="str">
            <v>29.01.210</v>
          </cell>
          <cell r="B1570" t="str">
            <v>Cantoneira em aço galvanizado</v>
          </cell>
          <cell r="C1570" t="str">
            <v>KG</v>
          </cell>
          <cell r="D1570">
            <v>14.8</v>
          </cell>
          <cell r="E1570">
            <v>17.87</v>
          </cell>
          <cell r="F1570">
            <v>32.67</v>
          </cell>
          <cell r="G1570">
            <v>15</v>
          </cell>
        </row>
        <row r="1571">
          <cell r="A1571" t="str">
            <v>29.01.230</v>
          </cell>
          <cell r="B1571" t="str">
            <v>Cantoneira e perfis em ferro</v>
          </cell>
          <cell r="C1571" t="str">
            <v>KG</v>
          </cell>
          <cell r="D1571">
            <v>9.83</v>
          </cell>
          <cell r="E1571">
            <v>17.87</v>
          </cell>
          <cell r="F1571">
            <v>27.7</v>
          </cell>
          <cell r="G1571">
            <v>15</v>
          </cell>
        </row>
        <row r="1572">
          <cell r="A1572" t="str">
            <v>29.03</v>
          </cell>
          <cell r="B1572" t="str">
            <v>Cabos e cordoalhas</v>
          </cell>
        </row>
        <row r="1573">
          <cell r="A1573" t="str">
            <v>29.03.010</v>
          </cell>
          <cell r="B1573" t="str">
            <v>Cabo em aço galvanizado com alma de aço, diâmetro de 3/16´ (4,76 mm)</v>
          </cell>
          <cell r="C1573" t="str">
            <v>M</v>
          </cell>
          <cell r="D1573">
            <v>8.98</v>
          </cell>
          <cell r="E1573">
            <v>15.1</v>
          </cell>
          <cell r="F1573">
            <v>24.08</v>
          </cell>
          <cell r="G1573">
            <v>15</v>
          </cell>
        </row>
        <row r="1574">
          <cell r="A1574" t="str">
            <v>29.03.020</v>
          </cell>
          <cell r="B1574" t="str">
            <v>Cabo em aço galvanizado com alma de aço, diâmetro de 5/16´ (7,94 mm)</v>
          </cell>
          <cell r="C1574" t="str">
            <v>M</v>
          </cell>
          <cell r="D1574">
            <v>11.36</v>
          </cell>
          <cell r="E1574">
            <v>15.1</v>
          </cell>
          <cell r="F1574">
            <v>26.46</v>
          </cell>
          <cell r="G1574">
            <v>15</v>
          </cell>
        </row>
        <row r="1575">
          <cell r="A1575" t="str">
            <v>29.03.030</v>
          </cell>
          <cell r="B1575" t="str">
            <v>Cordoalha de aço galvanizado, diâmetro de 1/4´ (6,35 mm)</v>
          </cell>
          <cell r="C1575" t="str">
            <v>M</v>
          </cell>
          <cell r="D1575">
            <v>10.130000000000001</v>
          </cell>
          <cell r="E1575">
            <v>15.1</v>
          </cell>
          <cell r="F1575">
            <v>25.23</v>
          </cell>
          <cell r="G1575">
            <v>15</v>
          </cell>
        </row>
        <row r="1576">
          <cell r="A1576" t="str">
            <v>29.03.040</v>
          </cell>
          <cell r="B1576" t="str">
            <v>Cabo em aço galvanizado com alma de aço, diâmetro de 3/8´ (9,52 mm)</v>
          </cell>
          <cell r="C1576" t="str">
            <v>M</v>
          </cell>
          <cell r="D1576">
            <v>14.99</v>
          </cell>
          <cell r="E1576">
            <v>15.1</v>
          </cell>
          <cell r="F1576">
            <v>30.09</v>
          </cell>
          <cell r="G1576">
            <v>15</v>
          </cell>
        </row>
        <row r="1577">
          <cell r="A1577" t="str">
            <v>29.20</v>
          </cell>
          <cell r="B1577" t="str">
            <v>Reparos, conservacoes e complementos - GRUPO 29</v>
          </cell>
        </row>
        <row r="1578">
          <cell r="A1578" t="str">
            <v>29.20.030</v>
          </cell>
          <cell r="B1578" t="str">
            <v>Alumínio liso para complementos e reparos</v>
          </cell>
          <cell r="C1578" t="str">
            <v>KG</v>
          </cell>
          <cell r="D1578">
            <v>56.5</v>
          </cell>
          <cell r="E1578">
            <v>18.3</v>
          </cell>
          <cell r="F1578">
            <v>74.8</v>
          </cell>
          <cell r="G1578">
            <v>15</v>
          </cell>
        </row>
        <row r="1579">
          <cell r="A1579" t="str">
            <v>30</v>
          </cell>
          <cell r="B1579" t="str">
            <v>ACESSIBILIDADE</v>
          </cell>
        </row>
        <row r="1580">
          <cell r="A1580" t="str">
            <v>30.01</v>
          </cell>
          <cell r="B1580" t="str">
            <v>Barra de apoio</v>
          </cell>
        </row>
        <row r="1581">
          <cell r="A1581" t="str">
            <v>30.01.010</v>
          </cell>
          <cell r="B1581" t="str">
            <v>Barra de apoio reta, para pessoas com mobilidade reduzida, em tubo de aço inoxidável de 1 1/2´</v>
          </cell>
          <cell r="C1581" t="str">
            <v>M</v>
          </cell>
          <cell r="D1581">
            <v>207.24</v>
          </cell>
          <cell r="E1581">
            <v>15.1</v>
          </cell>
          <cell r="F1581">
            <v>222.34</v>
          </cell>
          <cell r="G1581">
            <v>15</v>
          </cell>
        </row>
        <row r="1582">
          <cell r="A1582" t="str">
            <v>30.01.020</v>
          </cell>
          <cell r="B1582" t="str">
            <v>Barra de apoio reta, para pessoas com mobilidade reduzida, em tubo de aço inoxidável de 1 1/2´ x 500 mm</v>
          </cell>
          <cell r="C1582" t="str">
            <v>UN</v>
          </cell>
          <cell r="D1582">
            <v>132.62</v>
          </cell>
          <cell r="E1582">
            <v>15.1</v>
          </cell>
          <cell r="F1582">
            <v>147.72</v>
          </cell>
          <cell r="G1582">
            <v>15</v>
          </cell>
        </row>
        <row r="1583">
          <cell r="A1583" t="str">
            <v>30.01.030</v>
          </cell>
          <cell r="B1583" t="str">
            <v>Barra de apoio reta, para pessoas com mobilidade reduzida, em tubo de aço inoxidável de 1 1/2´ x 800 mm</v>
          </cell>
          <cell r="C1583" t="str">
            <v>UN</v>
          </cell>
          <cell r="D1583">
            <v>172.7</v>
          </cell>
          <cell r="E1583">
            <v>15.1</v>
          </cell>
          <cell r="F1583">
            <v>187.8</v>
          </cell>
          <cell r="G1583">
            <v>15</v>
          </cell>
        </row>
        <row r="1584">
          <cell r="A1584" t="str">
            <v>30.01.050</v>
          </cell>
          <cell r="B1584" t="str">
            <v>Barra de apoio em ângulo de 90°, para pessoas com mobilidade reduzida, em tubo de aço inoxidável de 1 1/2´ x 800 x 800 mm</v>
          </cell>
          <cell r="C1584" t="str">
            <v>UN</v>
          </cell>
          <cell r="D1584">
            <v>349.75</v>
          </cell>
          <cell r="E1584">
            <v>15.1</v>
          </cell>
          <cell r="F1584">
            <v>364.85</v>
          </cell>
          <cell r="G1584">
            <v>15</v>
          </cell>
        </row>
        <row r="1585">
          <cell r="A1585" t="str">
            <v>30.01.061</v>
          </cell>
          <cell r="B1585" t="str">
            <v>Barra de apoio lateral para lavatório, para pessoas com mobilidade reduzida, em tubo de aço inoxidável de 1.1/4", comprimento 25 a 30 cm</v>
          </cell>
          <cell r="C1585" t="str">
            <v>UN</v>
          </cell>
          <cell r="D1585">
            <v>172.31</v>
          </cell>
          <cell r="E1585">
            <v>15.1</v>
          </cell>
          <cell r="F1585">
            <v>187.41</v>
          </cell>
          <cell r="G1585">
            <v>15</v>
          </cell>
        </row>
        <row r="1586">
          <cell r="A1586" t="str">
            <v>30.01.080</v>
          </cell>
          <cell r="B1586" t="str">
            <v>Barra de apoio reta, para pessoas com mobilidade reduzida, em tubo de alumínio, comprimento de 800 mm, acabamento com pintura epóxi</v>
          </cell>
          <cell r="C1586" t="str">
            <v>UN</v>
          </cell>
          <cell r="D1586">
            <v>149.52000000000001</v>
          </cell>
          <cell r="E1586">
            <v>15.1</v>
          </cell>
          <cell r="F1586">
            <v>164.62</v>
          </cell>
          <cell r="G1586">
            <v>15</v>
          </cell>
        </row>
        <row r="1587">
          <cell r="A1587" t="str">
            <v>30.01.090</v>
          </cell>
          <cell r="B1587" t="str">
            <v>Barra de apoio em ângulo de 90°, para pessoas com mobilidade reduzida, em tubo de alumínio de 800 x 800 mm, acabamento com pintura epóxi</v>
          </cell>
          <cell r="C1587" t="str">
            <v>UN</v>
          </cell>
          <cell r="D1587">
            <v>331.36</v>
          </cell>
          <cell r="E1587">
            <v>15.1</v>
          </cell>
          <cell r="F1587">
            <v>346.46</v>
          </cell>
          <cell r="G1587">
            <v>15</v>
          </cell>
        </row>
        <row r="1588">
          <cell r="A1588" t="str">
            <v>30.01.110</v>
          </cell>
          <cell r="B1588" t="str">
            <v>Barra de proteção para sifão, para pessoas com mobilidade reduzida, em tubo de alumínio, acabamento com pintura epóxi</v>
          </cell>
          <cell r="C1588" t="str">
            <v>UN</v>
          </cell>
          <cell r="D1588">
            <v>239.7</v>
          </cell>
          <cell r="E1588">
            <v>15.1</v>
          </cell>
          <cell r="F1588">
            <v>254.8</v>
          </cell>
          <cell r="G1588">
            <v>15</v>
          </cell>
        </row>
        <row r="1589">
          <cell r="A1589" t="str">
            <v>30.01.120</v>
          </cell>
          <cell r="B1589" t="str">
            <v>Barra de apoio reta, para pessoas com mobilidade reduzida, em tubo de aço inoxidável de 1 1/4´ x 400 mm</v>
          </cell>
          <cell r="C1589" t="str">
            <v>UN</v>
          </cell>
          <cell r="D1589">
            <v>156.02000000000001</v>
          </cell>
          <cell r="E1589">
            <v>15.1</v>
          </cell>
          <cell r="F1589">
            <v>171.12</v>
          </cell>
          <cell r="G1589">
            <v>15</v>
          </cell>
        </row>
        <row r="1590">
          <cell r="A1590" t="str">
            <v>30.01.130</v>
          </cell>
          <cell r="B1590" t="str">
            <v>Barra de proteção para lavatório, para pessoas com mobilidade reduzida, em tubo de alumínio acabamento com pintura epóxi</v>
          </cell>
          <cell r="C1590" t="str">
            <v>UN</v>
          </cell>
          <cell r="D1590">
            <v>410.98</v>
          </cell>
          <cell r="E1590">
            <v>25.18</v>
          </cell>
          <cell r="F1590">
            <v>436.16</v>
          </cell>
          <cell r="G1590">
            <v>15</v>
          </cell>
        </row>
        <row r="1591">
          <cell r="A1591" t="str">
            <v>30.03</v>
          </cell>
          <cell r="B1591" t="str">
            <v>Aparelhos eletricos, hidraulicos e a gas</v>
          </cell>
        </row>
        <row r="1592">
          <cell r="A1592" t="str">
            <v>30.03.032</v>
          </cell>
          <cell r="B1592" t="str">
            <v>Purificador de pressão elétrico em chapa eletrozincado pré-pintada e tampo em aço inoxidável, capacidade de refrigeração de 2,75 l/h</v>
          </cell>
          <cell r="C1592" t="str">
            <v>UN</v>
          </cell>
          <cell r="D1592">
            <v>3038.08</v>
          </cell>
          <cell r="E1592">
            <v>78.540000000000006</v>
          </cell>
          <cell r="F1592">
            <v>3116.62</v>
          </cell>
          <cell r="G1592">
            <v>15</v>
          </cell>
        </row>
        <row r="1593">
          <cell r="A1593" t="str">
            <v>30.03.042</v>
          </cell>
          <cell r="B1593" t="str">
            <v>Purificador de pressão elétrico em chapa eletrozincado pré-pintada e tampo em aço inoxidável, capacidade de refrigeração de 7,2 l/h</v>
          </cell>
          <cell r="C1593" t="str">
            <v>UN</v>
          </cell>
          <cell r="D1593">
            <v>3854.71</v>
          </cell>
          <cell r="E1593">
            <v>78.540000000000006</v>
          </cell>
          <cell r="F1593">
            <v>3933.25</v>
          </cell>
          <cell r="G1593">
            <v>15</v>
          </cell>
        </row>
        <row r="1594">
          <cell r="A1594" t="str">
            <v>30.04</v>
          </cell>
          <cell r="B1594" t="str">
            <v>Revestimento</v>
          </cell>
        </row>
        <row r="1595">
          <cell r="A1595" t="str">
            <v>30.04.010</v>
          </cell>
          <cell r="B1595" t="str">
            <v>Revestimento sintético de borracha ou PVC colorido, para sinalização tátil de alerta / direcional - assentamento argamassado</v>
          </cell>
          <cell r="C1595" t="str">
            <v>M2</v>
          </cell>
          <cell r="D1595">
            <v>424.16</v>
          </cell>
          <cell r="E1595">
            <v>27.67</v>
          </cell>
          <cell r="F1595">
            <v>451.83</v>
          </cell>
          <cell r="G1595">
            <v>15</v>
          </cell>
        </row>
        <row r="1596">
          <cell r="A1596" t="str">
            <v>30.04.020</v>
          </cell>
          <cell r="B1596" t="str">
            <v>Revestimento sintético de borracha ou PVC colorido, para sinalização tátil de alerta / direcional - colado</v>
          </cell>
          <cell r="C1596" t="str">
            <v>M2</v>
          </cell>
          <cell r="D1596">
            <v>197.36</v>
          </cell>
          <cell r="E1596">
            <v>11.58</v>
          </cell>
          <cell r="F1596">
            <v>208.94</v>
          </cell>
          <cell r="G1596">
            <v>15</v>
          </cell>
        </row>
        <row r="1597">
          <cell r="A1597" t="str">
            <v>30.04.030</v>
          </cell>
          <cell r="B1597" t="str">
            <v>Piso em ladrilho hidráulico podotátil várias cores (25x25cm), assentado com argamassa mista</v>
          </cell>
          <cell r="C1597" t="str">
            <v>M2</v>
          </cell>
          <cell r="D1597">
            <v>109.45</v>
          </cell>
          <cell r="E1597">
            <v>32.479999999999997</v>
          </cell>
          <cell r="F1597">
            <v>141.93</v>
          </cell>
          <cell r="G1597">
            <v>15</v>
          </cell>
        </row>
        <row r="1598">
          <cell r="A1598" t="str">
            <v>30.04.034</v>
          </cell>
          <cell r="B1598" t="str">
            <v>Piso em ladrilho hidráulico podotátil várias cores, assentado com argamassa mista</v>
          </cell>
          <cell r="C1598" t="str">
            <v>M2</v>
          </cell>
          <cell r="D1598">
            <v>153.25</v>
          </cell>
          <cell r="E1598">
            <v>32.479999999999997</v>
          </cell>
          <cell r="F1598">
            <v>185.73</v>
          </cell>
          <cell r="G1598">
            <v>15</v>
          </cell>
        </row>
        <row r="1599">
          <cell r="A1599" t="str">
            <v>30.04.040</v>
          </cell>
          <cell r="B1599" t="str">
            <v>Faixa em policarbonato para sinalização visual fotoluminescente, para degraus, comprimento de 20 cm</v>
          </cell>
          <cell r="C1599" t="str">
            <v>UN</v>
          </cell>
          <cell r="D1599">
            <v>4.57</v>
          </cell>
          <cell r="E1599">
            <v>1.76</v>
          </cell>
          <cell r="F1599">
            <v>6.33</v>
          </cell>
          <cell r="G1599">
            <v>15</v>
          </cell>
        </row>
        <row r="1600">
          <cell r="A1600" t="str">
            <v>30.04.060</v>
          </cell>
          <cell r="B1600" t="str">
            <v>Revestimento em chapa de aço inoxidável para proteção de portas, altura de 40 cm</v>
          </cell>
          <cell r="C1600" t="str">
            <v>M</v>
          </cell>
          <cell r="D1600">
            <v>594</v>
          </cell>
          <cell r="F1600">
            <v>594</v>
          </cell>
          <cell r="G1600">
            <v>15</v>
          </cell>
        </row>
        <row r="1601">
          <cell r="A1601" t="str">
            <v>30.04.070</v>
          </cell>
          <cell r="B1601" t="str">
            <v>Rejuntamento de piso em ladrilho hidráulico (25x25cm) com argamassa industrializada para rejunte, juntas de 2 mm</v>
          </cell>
          <cell r="C1601" t="str">
            <v>M2</v>
          </cell>
          <cell r="D1601">
            <v>6.51</v>
          </cell>
          <cell r="E1601">
            <v>11.45</v>
          </cell>
          <cell r="F1601">
            <v>17.96</v>
          </cell>
          <cell r="G1601">
            <v>15</v>
          </cell>
        </row>
        <row r="1602">
          <cell r="A1602" t="str">
            <v>30.04.090</v>
          </cell>
          <cell r="B1602" t="str">
            <v>Sinalização visual de degraus com pintura esmalte epóxi, comprimento de 20 cm</v>
          </cell>
          <cell r="C1602" t="str">
            <v>UN</v>
          </cell>
          <cell r="D1602">
            <v>0.69</v>
          </cell>
          <cell r="E1602">
            <v>18.420000000000002</v>
          </cell>
          <cell r="F1602">
            <v>19.11</v>
          </cell>
          <cell r="G1602">
            <v>15</v>
          </cell>
        </row>
        <row r="1603">
          <cell r="A1603" t="str">
            <v>30.04.100</v>
          </cell>
          <cell r="B1603" t="str">
            <v>Piso tátil de concreto intertravado alerta / direcional, espessura de 6 cm, com rejunte em areia</v>
          </cell>
          <cell r="C1603" t="str">
            <v>M2</v>
          </cell>
          <cell r="D1603">
            <v>130.18</v>
          </cell>
          <cell r="E1603">
            <v>17.93</v>
          </cell>
          <cell r="F1603">
            <v>148.11000000000001</v>
          </cell>
          <cell r="G1603">
            <v>15</v>
          </cell>
        </row>
        <row r="1604">
          <cell r="A1604" t="str">
            <v>30.06</v>
          </cell>
          <cell r="B1604" t="str">
            <v>Comunicacao visual e sonora</v>
          </cell>
        </row>
        <row r="1605">
          <cell r="A1605" t="str">
            <v>30.06.010</v>
          </cell>
          <cell r="B1605" t="str">
            <v>Placa para sinalização tátil (início ou final) em braile para corrimão</v>
          </cell>
          <cell r="C1605" t="str">
            <v>UN</v>
          </cell>
          <cell r="D1605">
            <v>10.28</v>
          </cell>
          <cell r="E1605">
            <v>1.76</v>
          </cell>
          <cell r="F1605">
            <v>12.04</v>
          </cell>
          <cell r="G1605">
            <v>15</v>
          </cell>
        </row>
        <row r="1606">
          <cell r="A1606" t="str">
            <v>30.06.020</v>
          </cell>
          <cell r="B1606" t="str">
            <v>Placa para sinalização tátil (pavimento) em braile para corrimão</v>
          </cell>
          <cell r="C1606" t="str">
            <v>UN</v>
          </cell>
          <cell r="D1606">
            <v>10.69</v>
          </cell>
          <cell r="E1606">
            <v>1.76</v>
          </cell>
          <cell r="F1606">
            <v>12.45</v>
          </cell>
          <cell r="G1606">
            <v>15</v>
          </cell>
        </row>
        <row r="1607">
          <cell r="A1607" t="str">
            <v>30.06.050</v>
          </cell>
          <cell r="B1607" t="str">
            <v>Tinta acrílica para sinalização visual de piso, com acabamento microtexturizado e antiderrapante</v>
          </cell>
          <cell r="C1607" t="str">
            <v>M</v>
          </cell>
          <cell r="D1607">
            <v>44.55</v>
          </cell>
          <cell r="E1607">
            <v>27.92</v>
          </cell>
          <cell r="F1607">
            <v>72.47</v>
          </cell>
          <cell r="G1607">
            <v>15</v>
          </cell>
        </row>
        <row r="1608">
          <cell r="A1608" t="str">
            <v>30.06.061</v>
          </cell>
          <cell r="B1608" t="str">
            <v>Sistema de alarme PNE com indicador audiovisual, para pessoas com mobilidade reduzida ou cadeirante</v>
          </cell>
          <cell r="C1608" t="str">
            <v>CJ</v>
          </cell>
          <cell r="D1608">
            <v>300.11</v>
          </cell>
          <cell r="E1608">
            <v>27.92</v>
          </cell>
          <cell r="F1608">
            <v>328.03</v>
          </cell>
          <cell r="G1608">
            <v>15</v>
          </cell>
        </row>
        <row r="1609">
          <cell r="A1609" t="str">
            <v>30.06.064</v>
          </cell>
          <cell r="B1609" t="str">
            <v>Sistema de alarme PNE com indicador audiovisual, sistema sem fio (Wireless), para pessoas com mobilidade reduzida ou cadeirante</v>
          </cell>
          <cell r="C1609" t="str">
            <v>CJ</v>
          </cell>
          <cell r="D1609">
            <v>666.3</v>
          </cell>
          <cell r="E1609">
            <v>27.92</v>
          </cell>
          <cell r="F1609">
            <v>694.22</v>
          </cell>
          <cell r="G1609">
            <v>15</v>
          </cell>
        </row>
        <row r="1610">
          <cell r="A1610" t="str">
            <v>30.06.080</v>
          </cell>
          <cell r="B1610" t="str">
            <v>Placa de identificação em alumínio para WC, com desenho universal de acessibilidade</v>
          </cell>
          <cell r="C1610" t="str">
            <v>UN</v>
          </cell>
          <cell r="D1610">
            <v>31.05</v>
          </cell>
          <cell r="E1610">
            <v>4.54</v>
          </cell>
          <cell r="F1610">
            <v>35.590000000000003</v>
          </cell>
          <cell r="G1610">
            <v>15</v>
          </cell>
        </row>
        <row r="1611">
          <cell r="A1611" t="str">
            <v>30.06.090</v>
          </cell>
          <cell r="B1611" t="str">
            <v>Placa de identificação para estacionamento, com desenho universal de acessibilidade, tipo pedestal</v>
          </cell>
          <cell r="C1611" t="str">
            <v>UN</v>
          </cell>
          <cell r="D1611">
            <v>855.19</v>
          </cell>
          <cell r="E1611">
            <v>5.68</v>
          </cell>
          <cell r="F1611">
            <v>860.87</v>
          </cell>
          <cell r="G1611">
            <v>15</v>
          </cell>
        </row>
        <row r="1612">
          <cell r="A1612" t="str">
            <v>30.06.100</v>
          </cell>
          <cell r="B1612" t="str">
            <v>Sinalização com pictograma para vaga de estacionamento</v>
          </cell>
          <cell r="C1612" t="str">
            <v>UN</v>
          </cell>
          <cell r="D1612">
            <v>148.4</v>
          </cell>
          <cell r="E1612">
            <v>97.7</v>
          </cell>
          <cell r="F1612">
            <v>246.1</v>
          </cell>
          <cell r="G1612">
            <v>15</v>
          </cell>
        </row>
        <row r="1613">
          <cell r="A1613" t="str">
            <v>30.06.110</v>
          </cell>
          <cell r="B1613" t="str">
            <v>Sinalização com pictograma para vaga de estacionamento, com faixas demarcatórias</v>
          </cell>
          <cell r="C1613" t="str">
            <v>UN</v>
          </cell>
          <cell r="D1613">
            <v>313.81</v>
          </cell>
          <cell r="E1613">
            <v>223.32</v>
          </cell>
          <cell r="F1613">
            <v>537.13</v>
          </cell>
          <cell r="G1613">
            <v>15</v>
          </cell>
        </row>
        <row r="1614">
          <cell r="A1614" t="str">
            <v>30.06.124</v>
          </cell>
          <cell r="B1614" t="str">
            <v>Sinalização com pictograma autoadesivo em policarbonato para piso 80 cm x 120 cm - área de resgate</v>
          </cell>
          <cell r="C1614" t="str">
            <v>UN</v>
          </cell>
          <cell r="D1614">
            <v>215.61</v>
          </cell>
          <cell r="E1614">
            <v>25.18</v>
          </cell>
          <cell r="F1614">
            <v>240.79</v>
          </cell>
          <cell r="G1614">
            <v>15</v>
          </cell>
        </row>
        <row r="1615">
          <cell r="A1615" t="str">
            <v>30.06.132</v>
          </cell>
          <cell r="B1615" t="str">
            <v>Placa de sinalização tátil em poliestireno com alto relevo em braile, para identificação de pavimentos</v>
          </cell>
          <cell r="C1615" t="str">
            <v>UN</v>
          </cell>
          <cell r="D1615">
            <v>27.27</v>
          </cell>
          <cell r="E1615">
            <v>4.54</v>
          </cell>
          <cell r="F1615">
            <v>31.81</v>
          </cell>
          <cell r="G1615">
            <v>15</v>
          </cell>
        </row>
        <row r="1616">
          <cell r="A1616" t="str">
            <v>30.08</v>
          </cell>
          <cell r="B1616" t="str">
            <v>Aparelhos sanitarios</v>
          </cell>
        </row>
        <row r="1617">
          <cell r="A1617" t="str">
            <v>30.08.030</v>
          </cell>
          <cell r="B1617" t="str">
            <v>Assento articulado para banho, em alumínio com pintura epóxi de 700 x 450 mm</v>
          </cell>
          <cell r="C1617" t="str">
            <v>UN</v>
          </cell>
          <cell r="D1617">
            <v>991.96</v>
          </cell>
          <cell r="E1617">
            <v>5.68</v>
          </cell>
          <cell r="F1617">
            <v>997.64</v>
          </cell>
          <cell r="G1617">
            <v>15</v>
          </cell>
        </row>
        <row r="1618">
          <cell r="A1618" t="str">
            <v>30.08.040</v>
          </cell>
          <cell r="B1618" t="str">
            <v>Lavatório de louça para canto sem coluna para pessoas com mobilidade reduzida</v>
          </cell>
          <cell r="C1618" t="str">
            <v>UN</v>
          </cell>
          <cell r="D1618">
            <v>1666.94</v>
          </cell>
          <cell r="E1618">
            <v>78.540000000000006</v>
          </cell>
          <cell r="F1618">
            <v>1745.48</v>
          </cell>
          <cell r="G1618">
            <v>15</v>
          </cell>
        </row>
        <row r="1619">
          <cell r="A1619" t="str">
            <v>30.08.050</v>
          </cell>
          <cell r="B1619" t="str">
            <v>Trocador acessível em MDF com revestimento em laminado melamínico de 180x80 cm</v>
          </cell>
          <cell r="C1619" t="str">
            <v>UN</v>
          </cell>
          <cell r="D1619">
            <v>2552.9499999999998</v>
          </cell>
          <cell r="E1619">
            <v>409.53</v>
          </cell>
          <cell r="F1619">
            <v>2962.48</v>
          </cell>
          <cell r="G1619">
            <v>15</v>
          </cell>
        </row>
        <row r="1620">
          <cell r="A1620" t="str">
            <v>30.08.060</v>
          </cell>
          <cell r="B1620" t="str">
            <v>Bacia sifonada de louça para pessoas com mobilidade reduzida - capacidade de 6 litros</v>
          </cell>
          <cell r="C1620" t="str">
            <v>UN</v>
          </cell>
          <cell r="D1620">
            <v>1208.72</v>
          </cell>
          <cell r="E1620">
            <v>67.19</v>
          </cell>
          <cell r="F1620">
            <v>1275.9100000000001</v>
          </cell>
          <cell r="G1620">
            <v>15</v>
          </cell>
        </row>
        <row r="1621">
          <cell r="A1621" t="str">
            <v>30.14</v>
          </cell>
          <cell r="B1621" t="str">
            <v>Elevador e plataforma</v>
          </cell>
        </row>
        <row r="1622">
          <cell r="A1622" t="str">
            <v>30.14.030</v>
          </cell>
          <cell r="B1622" t="str">
            <v>Plataforma para elevação até 1,00m, nas dimensões de 900x1400mm, capacidade de 250kg - percurso até 1,00m de altura</v>
          </cell>
          <cell r="C1622" t="str">
            <v>CJ</v>
          </cell>
          <cell r="D1622">
            <v>27148.080000000002</v>
          </cell>
          <cell r="F1622">
            <v>27148.080000000002</v>
          </cell>
          <cell r="G1622">
            <v>15</v>
          </cell>
        </row>
        <row r="1623">
          <cell r="A1623" t="str">
            <v>30.14.040</v>
          </cell>
          <cell r="B1623" t="str">
            <v>Plataforma para elevação até 2,00m, nas dimensões de 900x1400mm, capacidade de 250kg - percurso superior a 1,00m de altura</v>
          </cell>
          <cell r="C1623" t="str">
            <v>CJ</v>
          </cell>
          <cell r="D1623">
            <v>27960.61</v>
          </cell>
          <cell r="F1623">
            <v>27960.61</v>
          </cell>
          <cell r="G1623">
            <v>15</v>
          </cell>
        </row>
        <row r="1624">
          <cell r="A1624" t="str">
            <v>30.14.060</v>
          </cell>
          <cell r="B1624" t="str">
            <v>Plataforma para elevacao até 4,00m, nas dimensões de 1100x1400mm, capacidade de 325kg</v>
          </cell>
          <cell r="C1624" t="str">
            <v>CJ</v>
          </cell>
          <cell r="D1624">
            <v>82065.59</v>
          </cell>
          <cell r="F1624">
            <v>82065.59</v>
          </cell>
          <cell r="G1624">
            <v>15</v>
          </cell>
        </row>
        <row r="1625">
          <cell r="A1625" t="str">
            <v>32</v>
          </cell>
          <cell r="B1625" t="str">
            <v>IMPERMEABILIZACAO, PROTECAO E JUNTA</v>
          </cell>
        </row>
        <row r="1626">
          <cell r="A1626" t="str">
            <v>32.06</v>
          </cell>
          <cell r="B1626" t="str">
            <v>Isolamentos termicos / acusticos</v>
          </cell>
        </row>
        <row r="1627">
          <cell r="A1627" t="str">
            <v>32.06.010</v>
          </cell>
          <cell r="B1627" t="str">
            <v>Lã de vidro e/ou lã de rocha com espessura de 1´</v>
          </cell>
          <cell r="C1627" t="str">
            <v>M2</v>
          </cell>
          <cell r="D1627">
            <v>18.059999999999999</v>
          </cell>
          <cell r="E1627">
            <v>4.54</v>
          </cell>
          <cell r="F1627">
            <v>22.6</v>
          </cell>
          <cell r="G1627">
            <v>15</v>
          </cell>
        </row>
        <row r="1628">
          <cell r="A1628" t="str">
            <v>32.06.030</v>
          </cell>
          <cell r="B1628" t="str">
            <v>Lã de vidro e/ou lã de rocha com espessura de 2´</v>
          </cell>
          <cell r="C1628" t="str">
            <v>M2</v>
          </cell>
          <cell r="D1628">
            <v>30.36</v>
          </cell>
          <cell r="E1628">
            <v>4.54</v>
          </cell>
          <cell r="F1628">
            <v>34.9</v>
          </cell>
          <cell r="G1628">
            <v>15</v>
          </cell>
        </row>
        <row r="1629">
          <cell r="A1629" t="str">
            <v>32.06.120</v>
          </cell>
          <cell r="B1629" t="str">
            <v>Argila expandida</v>
          </cell>
          <cell r="C1629" t="str">
            <v>M3</v>
          </cell>
          <cell r="D1629">
            <v>699.42</v>
          </cell>
          <cell r="E1629">
            <v>63.59</v>
          </cell>
          <cell r="F1629">
            <v>763.01</v>
          </cell>
          <cell r="G1629">
            <v>15</v>
          </cell>
        </row>
        <row r="1630">
          <cell r="A1630" t="str">
            <v>32.06.130</v>
          </cell>
          <cell r="B1630" t="str">
            <v>Espuma flexível de poliuretano poliéter/poliéster para absorção acústica, espessura de 50 mm</v>
          </cell>
          <cell r="C1630" t="str">
            <v>M2</v>
          </cell>
          <cell r="D1630">
            <v>181.65</v>
          </cell>
          <cell r="E1630">
            <v>8.36</v>
          </cell>
          <cell r="F1630">
            <v>190.01</v>
          </cell>
          <cell r="G1630">
            <v>15</v>
          </cell>
        </row>
        <row r="1631">
          <cell r="A1631" t="str">
            <v>32.06.151</v>
          </cell>
          <cell r="B1631" t="str">
            <v>Lâmina refletiva revestida com dupla face em alumínio, dupla malha de reforço e laminação entre camadas, para isolação térmica</v>
          </cell>
          <cell r="C1631" t="str">
            <v>M2</v>
          </cell>
          <cell r="D1631">
            <v>19.96</v>
          </cell>
          <cell r="E1631">
            <v>12.34</v>
          </cell>
          <cell r="F1631">
            <v>32.299999999999997</v>
          </cell>
          <cell r="G1631">
            <v>15</v>
          </cell>
        </row>
        <row r="1632">
          <cell r="A1632" t="str">
            <v>32.06.231</v>
          </cell>
          <cell r="B1632" t="str">
            <v>Película de controle solar refletiva na cor prata, aplicado em vidros</v>
          </cell>
          <cell r="C1632" t="str">
            <v>M2</v>
          </cell>
          <cell r="D1632">
            <v>80.98</v>
          </cell>
          <cell r="F1632">
            <v>80.98</v>
          </cell>
          <cell r="G1632">
            <v>15</v>
          </cell>
        </row>
        <row r="1633">
          <cell r="A1633" t="str">
            <v>32.06.240</v>
          </cell>
          <cell r="B1633" t="str">
            <v>Película adesiva jateada para vidros - uso interno</v>
          </cell>
          <cell r="C1633" t="str">
            <v>M2</v>
          </cell>
          <cell r="D1633">
            <v>19.55</v>
          </cell>
          <cell r="E1633">
            <v>39.08</v>
          </cell>
          <cell r="F1633">
            <v>58.63</v>
          </cell>
          <cell r="G1633">
            <v>15</v>
          </cell>
        </row>
        <row r="1634">
          <cell r="A1634" t="str">
            <v>32.06.380</v>
          </cell>
          <cell r="B1634" t="str">
            <v>Isolamento acústico em placas de espuma semirrígida, com uma camada de manta HD, espessura de 50 mm</v>
          </cell>
          <cell r="C1634" t="str">
            <v>M2</v>
          </cell>
          <cell r="D1634">
            <v>1397.54</v>
          </cell>
          <cell r="F1634">
            <v>1397.54</v>
          </cell>
          <cell r="G1634">
            <v>15</v>
          </cell>
        </row>
        <row r="1635">
          <cell r="A1635" t="str">
            <v>32.06.396</v>
          </cell>
          <cell r="B1635" t="str">
            <v>Manta termoacústica em fibra cerâmica aluminizada, espessura de 38 mm</v>
          </cell>
          <cell r="C1635" t="str">
            <v>M2</v>
          </cell>
          <cell r="D1635">
            <v>72.72</v>
          </cell>
          <cell r="E1635">
            <v>33.5</v>
          </cell>
          <cell r="F1635">
            <v>106.22</v>
          </cell>
          <cell r="G1635">
            <v>15</v>
          </cell>
        </row>
        <row r="1636">
          <cell r="A1636" t="str">
            <v>32.06.400</v>
          </cell>
          <cell r="B1636" t="str">
            <v>Isolamento acústico em placas de espuma semirrígida incombustível, com superfície em cunhas anecóicas, espessura de 50 mm</v>
          </cell>
          <cell r="C1636" t="str">
            <v>M2</v>
          </cell>
          <cell r="D1636">
            <v>704.64</v>
          </cell>
          <cell r="F1636">
            <v>704.64</v>
          </cell>
          <cell r="G1636">
            <v>15</v>
          </cell>
        </row>
        <row r="1637">
          <cell r="A1637" t="str">
            <v>32.07</v>
          </cell>
          <cell r="B1637" t="str">
            <v>Junta de dilatacao</v>
          </cell>
        </row>
        <row r="1638">
          <cell r="A1638" t="str">
            <v>32.07.040</v>
          </cell>
          <cell r="B1638" t="str">
            <v>Junta plástica de 3/4´ x 1/8´</v>
          </cell>
          <cell r="C1638" t="str">
            <v>M</v>
          </cell>
          <cell r="D1638">
            <v>1.44</v>
          </cell>
          <cell r="E1638">
            <v>8.2799999999999994</v>
          </cell>
          <cell r="F1638">
            <v>9.7200000000000006</v>
          </cell>
          <cell r="G1638">
            <v>15</v>
          </cell>
        </row>
        <row r="1639">
          <cell r="A1639" t="str">
            <v>32.07.060</v>
          </cell>
          <cell r="B1639" t="str">
            <v>Junta de latão bitola de 1/8´</v>
          </cell>
          <cell r="C1639" t="str">
            <v>M</v>
          </cell>
          <cell r="D1639">
            <v>81.7</v>
          </cell>
          <cell r="E1639">
            <v>8.2799999999999994</v>
          </cell>
          <cell r="F1639">
            <v>89.98</v>
          </cell>
          <cell r="G1639">
            <v>15</v>
          </cell>
        </row>
        <row r="1640">
          <cell r="A1640" t="str">
            <v>32.07.090</v>
          </cell>
          <cell r="B1640" t="str">
            <v>Junta de dilatação ou vedação com mastique de silicone, 1,0 x 0,5 cm - inclusive guia de apoio em polietileno</v>
          </cell>
          <cell r="C1640" t="str">
            <v>M</v>
          </cell>
          <cell r="D1640">
            <v>8.35</v>
          </cell>
          <cell r="E1640">
            <v>3.46</v>
          </cell>
          <cell r="F1640">
            <v>11.81</v>
          </cell>
          <cell r="G1640">
            <v>15</v>
          </cell>
        </row>
        <row r="1641">
          <cell r="A1641" t="str">
            <v>32.07.110</v>
          </cell>
          <cell r="B1641" t="str">
            <v>Junta a base de asfalto oxidado a quente</v>
          </cell>
          <cell r="C1641" t="str">
            <v>CM3</v>
          </cell>
          <cell r="D1641">
            <v>0.15</v>
          </cell>
          <cell r="E1641">
            <v>7.0000000000000007E-2</v>
          </cell>
          <cell r="F1641">
            <v>0.22</v>
          </cell>
          <cell r="G1641">
            <v>15</v>
          </cell>
        </row>
        <row r="1642">
          <cell r="A1642" t="str">
            <v>32.07.120</v>
          </cell>
          <cell r="B1642" t="str">
            <v>Mangueira plástica flexível para junta de dilatação</v>
          </cell>
          <cell r="C1642" t="str">
            <v>M</v>
          </cell>
          <cell r="D1642">
            <v>6.78</v>
          </cell>
          <cell r="E1642">
            <v>5.53</v>
          </cell>
          <cell r="F1642">
            <v>12.31</v>
          </cell>
          <cell r="G1642">
            <v>15</v>
          </cell>
        </row>
        <row r="1643">
          <cell r="A1643" t="str">
            <v>32.07.160</v>
          </cell>
          <cell r="B1643" t="str">
            <v>Junta de dilatação elástica a base de poliuretano</v>
          </cell>
          <cell r="C1643" t="str">
            <v>CM3</v>
          </cell>
          <cell r="D1643">
            <v>0.16</v>
          </cell>
          <cell r="E1643">
            <v>0.14000000000000001</v>
          </cell>
          <cell r="F1643">
            <v>0.3</v>
          </cell>
          <cell r="G1643">
            <v>15</v>
          </cell>
        </row>
        <row r="1644">
          <cell r="A1644" t="str">
            <v>32.07.226</v>
          </cell>
          <cell r="B1644" t="str">
            <v>Selante elástico monocomponente a base de poliuretano (PU) para juntas de dilatação</v>
          </cell>
          <cell r="C1644" t="str">
            <v>M</v>
          </cell>
          <cell r="D1644">
            <v>8.81</v>
          </cell>
          <cell r="E1644">
            <v>0.1</v>
          </cell>
          <cell r="F1644">
            <v>8.91</v>
          </cell>
          <cell r="G1644">
            <v>15</v>
          </cell>
        </row>
        <row r="1645">
          <cell r="A1645" t="str">
            <v>32.07.230</v>
          </cell>
          <cell r="B1645" t="str">
            <v>Perfil de acabamento com borracha termoplástica vulcanizada contínua flexível, para junta de dilatação de embutir - piso-piso</v>
          </cell>
          <cell r="C1645" t="str">
            <v>M</v>
          </cell>
          <cell r="D1645">
            <v>249.12</v>
          </cell>
          <cell r="E1645">
            <v>5.03</v>
          </cell>
          <cell r="F1645">
            <v>254.15</v>
          </cell>
          <cell r="G1645">
            <v>15</v>
          </cell>
        </row>
        <row r="1646">
          <cell r="A1646" t="str">
            <v>32.07.240</v>
          </cell>
          <cell r="B1646" t="str">
            <v>Perfil de acabamento com borracha termoplástica vulcanizada contínua flexível, para junta de dilatação de embutir - piso-parede</v>
          </cell>
          <cell r="C1646" t="str">
            <v>M</v>
          </cell>
          <cell r="D1646">
            <v>292.52999999999997</v>
          </cell>
          <cell r="E1646">
            <v>5.03</v>
          </cell>
          <cell r="F1646">
            <v>297.56</v>
          </cell>
          <cell r="G1646">
            <v>15</v>
          </cell>
        </row>
        <row r="1647">
          <cell r="A1647" t="str">
            <v>32.07.250</v>
          </cell>
          <cell r="B1647" t="str">
            <v>Perfil de acabamento com borracha termoplástica vulcanizada contínua flexível, para junta de dilatação de embutir - parede-parede ou forro-forro</v>
          </cell>
          <cell r="C1647" t="str">
            <v>M</v>
          </cell>
          <cell r="D1647">
            <v>116.87</v>
          </cell>
          <cell r="E1647">
            <v>5.03</v>
          </cell>
          <cell r="F1647">
            <v>121.9</v>
          </cell>
          <cell r="G1647">
            <v>15</v>
          </cell>
        </row>
        <row r="1648">
          <cell r="A1648" t="str">
            <v>32.07.260</v>
          </cell>
          <cell r="B1648" t="str">
            <v>Perfil de acabamento com borracha termoplástica vulcanizada contínua flexível, para junta de dilatação de embutir - parede-parede ou forro-forro - canto</v>
          </cell>
          <cell r="C1648" t="str">
            <v>M</v>
          </cell>
          <cell r="D1648">
            <v>109.27</v>
          </cell>
          <cell r="E1648">
            <v>5.03</v>
          </cell>
          <cell r="F1648">
            <v>114.3</v>
          </cell>
          <cell r="G1648">
            <v>15</v>
          </cell>
        </row>
        <row r="1649">
          <cell r="A1649" t="str">
            <v>32.08</v>
          </cell>
          <cell r="B1649" t="str">
            <v>Junta de dilatacao estrutural</v>
          </cell>
        </row>
        <row r="1650">
          <cell r="A1650" t="str">
            <v>32.08.010</v>
          </cell>
          <cell r="B1650" t="str">
            <v>Junta estrutural com poliestireno expandido de alta densidade P-III, espessura de 10 mm</v>
          </cell>
          <cell r="C1650" t="str">
            <v>M2</v>
          </cell>
          <cell r="D1650">
            <v>7.49</v>
          </cell>
          <cell r="E1650">
            <v>3.41</v>
          </cell>
          <cell r="F1650">
            <v>10.9</v>
          </cell>
          <cell r="G1650">
            <v>15</v>
          </cell>
        </row>
        <row r="1651">
          <cell r="A1651" t="str">
            <v>32.08.030</v>
          </cell>
          <cell r="B1651" t="str">
            <v>Junta estrutural com poliestireno expandido de alta densidade P-III, espessura de 20 mm</v>
          </cell>
          <cell r="C1651" t="str">
            <v>M2</v>
          </cell>
          <cell r="D1651">
            <v>23.5</v>
          </cell>
          <cell r="E1651">
            <v>3.41</v>
          </cell>
          <cell r="F1651">
            <v>26.91</v>
          </cell>
          <cell r="G1651">
            <v>15</v>
          </cell>
        </row>
        <row r="1652">
          <cell r="A1652" t="str">
            <v>32.08.050</v>
          </cell>
          <cell r="B1652" t="str">
            <v>Junta estrutural com perfilado termoplástico em PVC, perfil O-12</v>
          </cell>
          <cell r="C1652" t="str">
            <v>M</v>
          </cell>
          <cell r="D1652">
            <v>44.36</v>
          </cell>
          <cell r="E1652">
            <v>23.39</v>
          </cell>
          <cell r="F1652">
            <v>67.75</v>
          </cell>
          <cell r="G1652">
            <v>15</v>
          </cell>
        </row>
        <row r="1653">
          <cell r="A1653" t="str">
            <v>32.08.060</v>
          </cell>
          <cell r="B1653" t="str">
            <v>Junta estrutural com perfilado termoplástico em PVC, perfil O-22</v>
          </cell>
          <cell r="C1653" t="str">
            <v>M</v>
          </cell>
          <cell r="D1653">
            <v>90.41</v>
          </cell>
          <cell r="E1653">
            <v>23.39</v>
          </cell>
          <cell r="F1653">
            <v>113.8</v>
          </cell>
          <cell r="G1653">
            <v>15</v>
          </cell>
        </row>
        <row r="1654">
          <cell r="A1654" t="str">
            <v>32.08.070</v>
          </cell>
          <cell r="B1654" t="str">
            <v>Junta estrutural com perfil elastomérico para fissuras, painéis e estruturas em geral, movimentação máxima 15 mm</v>
          </cell>
          <cell r="C1654" t="str">
            <v>M</v>
          </cell>
          <cell r="D1654">
            <v>135.21</v>
          </cell>
          <cell r="F1654">
            <v>135.21</v>
          </cell>
          <cell r="G1654">
            <v>15</v>
          </cell>
        </row>
        <row r="1655">
          <cell r="A1655" t="str">
            <v>32.08.090</v>
          </cell>
          <cell r="B1655" t="str">
            <v>Junta estrutural com perfil elastomérico para fissuras, painéis e estruturas em geral, movimentação máxima 30 mm</v>
          </cell>
          <cell r="C1655" t="str">
            <v>M</v>
          </cell>
          <cell r="D1655">
            <v>399.7</v>
          </cell>
          <cell r="F1655">
            <v>399.7</v>
          </cell>
          <cell r="G1655">
            <v>15</v>
          </cell>
        </row>
        <row r="1656">
          <cell r="A1656" t="str">
            <v>32.08.110</v>
          </cell>
          <cell r="B1656" t="str">
            <v>Junta estrutural com perfil elastomérico e lábios poliméricos para obras de arte, movimentação máxima 40 mm</v>
          </cell>
          <cell r="C1656" t="str">
            <v>M</v>
          </cell>
          <cell r="D1656">
            <v>915.14</v>
          </cell>
          <cell r="E1656">
            <v>11.36</v>
          </cell>
          <cell r="F1656">
            <v>926.5</v>
          </cell>
          <cell r="G1656">
            <v>15</v>
          </cell>
        </row>
        <row r="1657">
          <cell r="A1657" t="str">
            <v>32.08.130</v>
          </cell>
          <cell r="B1657" t="str">
            <v>Junta estrutural com perfil elastomérico e lábios poliméricos para obras de arte, movimentação máxima 55 mm</v>
          </cell>
          <cell r="C1657" t="str">
            <v>M</v>
          </cell>
          <cell r="D1657">
            <v>1215.8399999999999</v>
          </cell>
          <cell r="E1657">
            <v>11.36</v>
          </cell>
          <cell r="F1657">
            <v>1227.2</v>
          </cell>
          <cell r="G1657">
            <v>15</v>
          </cell>
        </row>
        <row r="1658">
          <cell r="A1658" t="str">
            <v>32.08.160</v>
          </cell>
          <cell r="B1658" t="str">
            <v>Junta elástica estrutural de neoprene</v>
          </cell>
          <cell r="C1658" t="str">
            <v>M</v>
          </cell>
          <cell r="D1658">
            <v>172.47</v>
          </cell>
          <cell r="F1658">
            <v>172.47</v>
          </cell>
          <cell r="G1658">
            <v>15</v>
          </cell>
        </row>
        <row r="1659">
          <cell r="A1659" t="str">
            <v>32.09</v>
          </cell>
          <cell r="B1659" t="str">
            <v>Apoios e afins</v>
          </cell>
        </row>
        <row r="1660">
          <cell r="A1660" t="str">
            <v>32.09.020</v>
          </cell>
          <cell r="B1660" t="str">
            <v>Chapa de aço em bitolas medias</v>
          </cell>
          <cell r="C1660" t="str">
            <v>KG</v>
          </cell>
          <cell r="D1660">
            <v>9.24</v>
          </cell>
          <cell r="E1660">
            <v>15.1</v>
          </cell>
          <cell r="F1660">
            <v>24.34</v>
          </cell>
          <cell r="G1660">
            <v>15</v>
          </cell>
        </row>
        <row r="1661">
          <cell r="A1661" t="str">
            <v>32.09.040</v>
          </cell>
          <cell r="B1661" t="str">
            <v>Apoio em placa de neoprene fretado</v>
          </cell>
          <cell r="C1661" t="str">
            <v>DM3</v>
          </cell>
          <cell r="D1661">
            <v>200.29</v>
          </cell>
          <cell r="E1661">
            <v>10.07</v>
          </cell>
          <cell r="F1661">
            <v>210.36</v>
          </cell>
          <cell r="G1661">
            <v>15</v>
          </cell>
        </row>
        <row r="1662">
          <cell r="A1662" t="str">
            <v>32.10</v>
          </cell>
          <cell r="B1662" t="str">
            <v>Envelope de concreto e protecao de tubos</v>
          </cell>
        </row>
        <row r="1663">
          <cell r="A1663" t="str">
            <v>32.10.050</v>
          </cell>
          <cell r="B1663" t="str">
            <v>Proteção anticorrosiva, a base de resina epóxi com alcatrão, para ramais sob a terra, com DN até 1´</v>
          </cell>
          <cell r="C1663" t="str">
            <v>M</v>
          </cell>
          <cell r="D1663">
            <v>4.47</v>
          </cell>
          <cell r="E1663">
            <v>3.07</v>
          </cell>
          <cell r="F1663">
            <v>7.54</v>
          </cell>
          <cell r="G1663">
            <v>15</v>
          </cell>
        </row>
        <row r="1664">
          <cell r="A1664" t="str">
            <v>32.10.060</v>
          </cell>
          <cell r="B1664" t="str">
            <v>Proteção anticorrosiva, a base de resina epóxi com alcatrão, para ramais sob a terra, com DN acima de 1´ até 2´</v>
          </cell>
          <cell r="C1664" t="str">
            <v>M</v>
          </cell>
          <cell r="D1664">
            <v>8.9700000000000006</v>
          </cell>
          <cell r="E1664">
            <v>6.13</v>
          </cell>
          <cell r="F1664">
            <v>15.1</v>
          </cell>
          <cell r="G1664">
            <v>15</v>
          </cell>
        </row>
        <row r="1665">
          <cell r="A1665" t="str">
            <v>32.10.070</v>
          </cell>
          <cell r="B1665" t="str">
            <v>Proteção anticorrosiva, a base de resina epóxi com alcatrão, para ramais sob a terra, com DN acima de 2´ até 3´</v>
          </cell>
          <cell r="C1665" t="str">
            <v>M</v>
          </cell>
          <cell r="D1665">
            <v>13.46</v>
          </cell>
          <cell r="E1665">
            <v>9.1999999999999993</v>
          </cell>
          <cell r="F1665">
            <v>22.66</v>
          </cell>
          <cell r="G1665">
            <v>15</v>
          </cell>
        </row>
        <row r="1666">
          <cell r="A1666" t="str">
            <v>32.10.080</v>
          </cell>
          <cell r="B1666" t="str">
            <v>Proteção anticorrosiva, a base de resina epóxi com alcatrão, para ramais sob a terra, com DN acima de 3´ até 4´</v>
          </cell>
          <cell r="C1666" t="str">
            <v>M</v>
          </cell>
          <cell r="D1666">
            <v>17.95</v>
          </cell>
          <cell r="E1666">
            <v>12.27</v>
          </cell>
          <cell r="F1666">
            <v>30.22</v>
          </cell>
          <cell r="G1666">
            <v>15</v>
          </cell>
        </row>
        <row r="1667">
          <cell r="A1667" t="str">
            <v>32.10.082</v>
          </cell>
          <cell r="B1667" t="str">
            <v>Proteção anticorrosiva, a base de resina epóxi com alcatrão, para ramais sob a terra, com DN acima de 5´ até 6´</v>
          </cell>
          <cell r="C1667" t="str">
            <v>M</v>
          </cell>
          <cell r="D1667">
            <v>26.95</v>
          </cell>
          <cell r="E1667">
            <v>18.41</v>
          </cell>
          <cell r="F1667">
            <v>45.36</v>
          </cell>
          <cell r="G1667">
            <v>15</v>
          </cell>
        </row>
        <row r="1668">
          <cell r="A1668" t="str">
            <v>32.10.090</v>
          </cell>
          <cell r="B1668" t="str">
            <v>Proteção anticorrosiva, com fita adesiva, para ramais sob a terra, com DN até 1´</v>
          </cell>
          <cell r="C1668" t="str">
            <v>M</v>
          </cell>
          <cell r="D1668">
            <v>28.14</v>
          </cell>
          <cell r="E1668">
            <v>1.89</v>
          </cell>
          <cell r="F1668">
            <v>30.03</v>
          </cell>
          <cell r="G1668">
            <v>15</v>
          </cell>
        </row>
        <row r="1669">
          <cell r="A1669" t="str">
            <v>32.10.100</v>
          </cell>
          <cell r="B1669" t="str">
            <v>Proteção anticorrosiva, com fita adesiva, para ramais sob a terra, com DN acima de 1´ até 2´</v>
          </cell>
          <cell r="C1669" t="str">
            <v>M</v>
          </cell>
          <cell r="D1669">
            <v>50.03</v>
          </cell>
          <cell r="E1669">
            <v>2.65</v>
          </cell>
          <cell r="F1669">
            <v>52.68</v>
          </cell>
          <cell r="G1669">
            <v>15</v>
          </cell>
        </row>
        <row r="1670">
          <cell r="A1670" t="str">
            <v>32.10.110</v>
          </cell>
          <cell r="B1670" t="str">
            <v>Proteção anticorrosiva, com fita adesiva, para ramais sob a terra, com DN acima de 2´ até 3´</v>
          </cell>
          <cell r="C1670" t="str">
            <v>M</v>
          </cell>
          <cell r="D1670">
            <v>73.7</v>
          </cell>
          <cell r="E1670">
            <v>3.41</v>
          </cell>
          <cell r="F1670">
            <v>77.11</v>
          </cell>
          <cell r="G1670">
            <v>15</v>
          </cell>
        </row>
        <row r="1671">
          <cell r="A1671" t="str">
            <v>32.11</v>
          </cell>
          <cell r="B1671" t="str">
            <v>Isolante termico para tubos e dutos</v>
          </cell>
        </row>
        <row r="1672">
          <cell r="A1672" t="str">
            <v>32.11.150</v>
          </cell>
          <cell r="B1672" t="str">
            <v>Proteção para isolamento térmico em alumínio</v>
          </cell>
          <cell r="C1672" t="str">
            <v>M2</v>
          </cell>
          <cell r="D1672">
            <v>31.13</v>
          </cell>
          <cell r="E1672">
            <v>12.84</v>
          </cell>
          <cell r="F1672">
            <v>43.97</v>
          </cell>
          <cell r="G1672">
            <v>15</v>
          </cell>
        </row>
        <row r="1673">
          <cell r="A1673" t="str">
            <v>32.11.200</v>
          </cell>
          <cell r="B1673" t="str">
            <v>Isolamento térmico em polietileno expandido, espessura de 5 mm, para tubulação de 1/2´ (15 mm)</v>
          </cell>
          <cell r="C1673" t="str">
            <v>M</v>
          </cell>
          <cell r="D1673">
            <v>2</v>
          </cell>
          <cell r="E1673">
            <v>12.84</v>
          </cell>
          <cell r="F1673">
            <v>14.84</v>
          </cell>
          <cell r="G1673">
            <v>15</v>
          </cell>
        </row>
        <row r="1674">
          <cell r="A1674" t="str">
            <v>32.11.210</v>
          </cell>
          <cell r="B1674" t="str">
            <v>Isolamento térmico em polietileno expandido, espessura de 5 mm, para tubulação de 3/4´ (22 mm)</v>
          </cell>
          <cell r="C1674" t="str">
            <v>M</v>
          </cell>
          <cell r="D1674">
            <v>2.62</v>
          </cell>
          <cell r="E1674">
            <v>12.84</v>
          </cell>
          <cell r="F1674">
            <v>15.46</v>
          </cell>
          <cell r="G1674">
            <v>15</v>
          </cell>
        </row>
        <row r="1675">
          <cell r="A1675" t="str">
            <v>32.11.220</v>
          </cell>
          <cell r="B1675" t="str">
            <v>Isolamento térmico em polietileno expandido, espessura de 5 mm, para tubulação de 1´ (28 mm)</v>
          </cell>
          <cell r="C1675" t="str">
            <v>M</v>
          </cell>
          <cell r="D1675">
            <v>3.17</v>
          </cell>
          <cell r="E1675">
            <v>12.84</v>
          </cell>
          <cell r="F1675">
            <v>16.010000000000002</v>
          </cell>
          <cell r="G1675">
            <v>15</v>
          </cell>
        </row>
        <row r="1676">
          <cell r="A1676" t="str">
            <v>32.11.230</v>
          </cell>
          <cell r="B1676" t="str">
            <v>Isolamento térmico em polietileno expandido, espessura de 10 mm, para tubulação de 1 1/4´ (35 mm)</v>
          </cell>
          <cell r="C1676" t="str">
            <v>M</v>
          </cell>
          <cell r="D1676">
            <v>4.09</v>
          </cell>
          <cell r="E1676">
            <v>12.84</v>
          </cell>
          <cell r="F1676">
            <v>16.93</v>
          </cell>
          <cell r="G1676">
            <v>15</v>
          </cell>
        </row>
        <row r="1677">
          <cell r="A1677" t="str">
            <v>32.11.240</v>
          </cell>
          <cell r="B1677" t="str">
            <v>Isolamento térmico em polietileno expandido, espessura de 10 mm, para tubulação de 1 1/2´ (42 mm)</v>
          </cell>
          <cell r="C1677" t="str">
            <v>M</v>
          </cell>
          <cell r="D1677">
            <v>5.08</v>
          </cell>
          <cell r="E1677">
            <v>12.84</v>
          </cell>
          <cell r="F1677">
            <v>17.920000000000002</v>
          </cell>
          <cell r="G1677">
            <v>15</v>
          </cell>
        </row>
        <row r="1678">
          <cell r="A1678" t="str">
            <v>32.11.250</v>
          </cell>
          <cell r="B1678" t="str">
            <v>Isolamento térmico em polietileno expandido, espessura de 10 mm, para tubulação de 2´ (54 mm)</v>
          </cell>
          <cell r="C1678" t="str">
            <v>M</v>
          </cell>
          <cell r="D1678">
            <v>9.7100000000000009</v>
          </cell>
          <cell r="E1678">
            <v>12.84</v>
          </cell>
          <cell r="F1678">
            <v>22.55</v>
          </cell>
          <cell r="G1678">
            <v>15</v>
          </cell>
        </row>
        <row r="1679">
          <cell r="A1679" t="str">
            <v>32.11.270</v>
          </cell>
          <cell r="B1679" t="str">
            <v>Isolamento térmico em espuma elastomérica, espessura de 9 a 12 mm, para tubulação de 1/4´ (cobre)</v>
          </cell>
          <cell r="C1679" t="str">
            <v>M</v>
          </cell>
          <cell r="D1679">
            <v>7.19</v>
          </cell>
          <cell r="E1679">
            <v>12.84</v>
          </cell>
          <cell r="F1679">
            <v>20.03</v>
          </cell>
          <cell r="G1679">
            <v>15</v>
          </cell>
        </row>
        <row r="1680">
          <cell r="A1680" t="str">
            <v>32.11.280</v>
          </cell>
          <cell r="B1680" t="str">
            <v>Isolamento térmico em espuma elastomérica, espessura de 9 a 12 mm, para tubulação de 1/2´ (cobre)</v>
          </cell>
          <cell r="C1680" t="str">
            <v>M</v>
          </cell>
          <cell r="D1680">
            <v>8.11</v>
          </cell>
          <cell r="E1680">
            <v>12.84</v>
          </cell>
          <cell r="F1680">
            <v>20.95</v>
          </cell>
          <cell r="G1680">
            <v>15</v>
          </cell>
        </row>
        <row r="1681">
          <cell r="A1681" t="str">
            <v>32.11.290</v>
          </cell>
          <cell r="B1681" t="str">
            <v>Isolamento térmico em espuma elastomérica, espessura de 9 a 12 mm, para tubulação de 5/8´ (cobre) ou 1/4´ (ferro)</v>
          </cell>
          <cell r="C1681" t="str">
            <v>M</v>
          </cell>
          <cell r="D1681">
            <v>8.57</v>
          </cell>
          <cell r="E1681">
            <v>12.84</v>
          </cell>
          <cell r="F1681">
            <v>21.41</v>
          </cell>
          <cell r="G1681">
            <v>15</v>
          </cell>
        </row>
        <row r="1682">
          <cell r="A1682" t="str">
            <v>32.11.300</v>
          </cell>
          <cell r="B1682" t="str">
            <v>Isolamento térmico em espuma elastomérica, espessura de 9 a 12 mm, para tubulação de 1´ (cobre)</v>
          </cell>
          <cell r="C1682" t="str">
            <v>M</v>
          </cell>
          <cell r="D1682">
            <v>10.09</v>
          </cell>
          <cell r="E1682">
            <v>12.84</v>
          </cell>
          <cell r="F1682">
            <v>22.93</v>
          </cell>
          <cell r="G1682">
            <v>15</v>
          </cell>
        </row>
        <row r="1683">
          <cell r="A1683" t="str">
            <v>32.11.310</v>
          </cell>
          <cell r="B1683" t="str">
            <v>Isolamento térmico em espuma elastomérica, espessura de 19 a 26 mm, para tubulação de 7/8´ (cobre) ou 1/2´ (ferro)</v>
          </cell>
          <cell r="C1683" t="str">
            <v>M</v>
          </cell>
          <cell r="D1683">
            <v>20.96</v>
          </cell>
          <cell r="E1683">
            <v>12.84</v>
          </cell>
          <cell r="F1683">
            <v>33.799999999999997</v>
          </cell>
          <cell r="G1683">
            <v>15</v>
          </cell>
        </row>
        <row r="1684">
          <cell r="A1684" t="str">
            <v>32.11.320</v>
          </cell>
          <cell r="B1684" t="str">
            <v>Isolamento térmico em espuma elastomérica, espessura de 19 a 26 mm, para tubulação de 1 1/8´ (cobre) ou 3/4´ (ferro)</v>
          </cell>
          <cell r="C1684" t="str">
            <v>M</v>
          </cell>
          <cell r="D1684">
            <v>25.31</v>
          </cell>
          <cell r="E1684">
            <v>12.84</v>
          </cell>
          <cell r="F1684">
            <v>38.15</v>
          </cell>
          <cell r="G1684">
            <v>15</v>
          </cell>
        </row>
        <row r="1685">
          <cell r="A1685" t="str">
            <v>32.11.330</v>
          </cell>
          <cell r="B1685" t="str">
            <v>Isolamento térmico em espuma elastomérica, espessura de 19 a 26 mm, para tubulação de 1 3/8´ (cobre) ou 1´ (ferro)</v>
          </cell>
          <cell r="C1685" t="str">
            <v>M</v>
          </cell>
          <cell r="D1685">
            <v>26.75</v>
          </cell>
          <cell r="E1685">
            <v>12.84</v>
          </cell>
          <cell r="F1685">
            <v>39.590000000000003</v>
          </cell>
          <cell r="G1685">
            <v>15</v>
          </cell>
        </row>
        <row r="1686">
          <cell r="A1686" t="str">
            <v>32.11.340</v>
          </cell>
          <cell r="B1686" t="str">
            <v>Isolamento térmico em espuma elastomérica, espessura de 19 a 26 mm, para tubulação de 1 5/8´ (cobre) ou 1 1/4´ (ferro)</v>
          </cell>
          <cell r="C1686" t="str">
            <v>M</v>
          </cell>
          <cell r="D1686">
            <v>33.97</v>
          </cell>
          <cell r="E1686">
            <v>12.84</v>
          </cell>
          <cell r="F1686">
            <v>46.81</v>
          </cell>
          <cell r="G1686">
            <v>15</v>
          </cell>
        </row>
        <row r="1687">
          <cell r="A1687" t="str">
            <v>32.11.350</v>
          </cell>
          <cell r="B1687" t="str">
            <v>Isolamento térmico em espuma elastomérica, espessura de 19 a 26 mm, para tubulação de 1 1/2´ (ferro)</v>
          </cell>
          <cell r="C1687" t="str">
            <v>M</v>
          </cell>
          <cell r="D1687">
            <v>34.11</v>
          </cell>
          <cell r="E1687">
            <v>12.84</v>
          </cell>
          <cell r="F1687">
            <v>46.95</v>
          </cell>
          <cell r="G1687">
            <v>15</v>
          </cell>
        </row>
        <row r="1688">
          <cell r="A1688" t="str">
            <v>32.11.360</v>
          </cell>
          <cell r="B1688" t="str">
            <v>Isolamento térmico em espuma elastomérica, espessura de 19 a 26 mm, para tubulação de 2´ (ferro)</v>
          </cell>
          <cell r="C1688" t="str">
            <v>M</v>
          </cell>
          <cell r="D1688">
            <v>45.17</v>
          </cell>
          <cell r="E1688">
            <v>12.84</v>
          </cell>
          <cell r="F1688">
            <v>58.01</v>
          </cell>
          <cell r="G1688">
            <v>15</v>
          </cell>
        </row>
        <row r="1689">
          <cell r="A1689" t="str">
            <v>32.11.370</v>
          </cell>
          <cell r="B1689" t="str">
            <v>Isolamento térmico em espuma elastomérica, espessura de 19 a 26 mm, para tubulação de 2 1/2´ (ferro)</v>
          </cell>
          <cell r="C1689" t="str">
            <v>M</v>
          </cell>
          <cell r="D1689">
            <v>59.09</v>
          </cell>
          <cell r="E1689">
            <v>12.84</v>
          </cell>
          <cell r="F1689">
            <v>71.930000000000007</v>
          </cell>
          <cell r="G1689">
            <v>15</v>
          </cell>
        </row>
        <row r="1690">
          <cell r="A1690" t="str">
            <v>32.11.380</v>
          </cell>
          <cell r="B1690" t="str">
            <v>Isolamento térmico em espuma elastomérica, espessura de 19 a 26 mm, para tubulação de 3 1/2´ (cobre) ou 3´ (ferro)</v>
          </cell>
          <cell r="C1690" t="str">
            <v>M</v>
          </cell>
          <cell r="D1690">
            <v>61.3</v>
          </cell>
          <cell r="E1690">
            <v>12.84</v>
          </cell>
          <cell r="F1690">
            <v>74.14</v>
          </cell>
          <cell r="G1690">
            <v>15</v>
          </cell>
        </row>
        <row r="1691">
          <cell r="A1691" t="str">
            <v>32.11.390</v>
          </cell>
          <cell r="B1691" t="str">
            <v>Isolamento térmico em espuma elastomérica, espessura de 19 a 26 mm, para tubulação de 4´ (ferro)</v>
          </cell>
          <cell r="C1691" t="str">
            <v>M</v>
          </cell>
          <cell r="D1691">
            <v>111.97</v>
          </cell>
          <cell r="E1691">
            <v>12.84</v>
          </cell>
          <cell r="F1691">
            <v>124.81</v>
          </cell>
          <cell r="G1691">
            <v>15</v>
          </cell>
        </row>
        <row r="1692">
          <cell r="A1692" t="str">
            <v>32.11.400</v>
          </cell>
          <cell r="B1692" t="str">
            <v>Isolamento térmico em espuma elastomérica, espessura de 19 a 26 mm, para tubulação de 5´ (ferro)</v>
          </cell>
          <cell r="C1692" t="str">
            <v>M</v>
          </cell>
          <cell r="D1692">
            <v>121.41</v>
          </cell>
          <cell r="E1692">
            <v>12.84</v>
          </cell>
          <cell r="F1692">
            <v>134.25</v>
          </cell>
          <cell r="G1692">
            <v>15</v>
          </cell>
        </row>
        <row r="1693">
          <cell r="A1693" t="str">
            <v>32.11.410</v>
          </cell>
          <cell r="B1693" t="str">
            <v>Isolamento térmico em espuma elastomérica, espessura de 19 a 26 mm, para tubulação de 6´ (ferro)</v>
          </cell>
          <cell r="C1693" t="str">
            <v>M</v>
          </cell>
          <cell r="D1693">
            <v>154.69999999999999</v>
          </cell>
          <cell r="E1693">
            <v>12.84</v>
          </cell>
          <cell r="F1693">
            <v>167.54</v>
          </cell>
          <cell r="G1693">
            <v>15</v>
          </cell>
        </row>
        <row r="1694">
          <cell r="A1694" t="str">
            <v>32.11.420</v>
          </cell>
          <cell r="B1694" t="str">
            <v>Manta em espuma elastomérica, espessura de 19 a 26 mm, para isolamento térmico de tubulação acima de 6´</v>
          </cell>
          <cell r="C1694" t="str">
            <v>M2</v>
          </cell>
          <cell r="D1694">
            <v>194.07</v>
          </cell>
          <cell r="E1694">
            <v>23.57</v>
          </cell>
          <cell r="F1694">
            <v>217.64</v>
          </cell>
          <cell r="G1694">
            <v>15</v>
          </cell>
        </row>
        <row r="1695">
          <cell r="A1695" t="str">
            <v>32.11.430</v>
          </cell>
          <cell r="B1695" t="str">
            <v>Isolamento térmico em espuma elastomérica, espessura de 19 a 26 mm, para tubulação de 3/8" (cobre) ou 1/8" (ferro)</v>
          </cell>
          <cell r="C1695" t="str">
            <v>M</v>
          </cell>
          <cell r="D1695">
            <v>16.850000000000001</v>
          </cell>
          <cell r="E1695">
            <v>12.84</v>
          </cell>
          <cell r="F1695">
            <v>29.69</v>
          </cell>
          <cell r="G1695">
            <v>15</v>
          </cell>
        </row>
        <row r="1696">
          <cell r="A1696" t="str">
            <v>32.11.440</v>
          </cell>
          <cell r="B1696" t="str">
            <v>Isolamento térmico em espuma elastomérica, espessura de 19 a 26 mm, para tubulação de 3/4" (cobre) ou 3/8" (ferro)</v>
          </cell>
          <cell r="C1696" t="str">
            <v>M</v>
          </cell>
          <cell r="D1696">
            <v>19.079999999999998</v>
          </cell>
          <cell r="E1696">
            <v>12.84</v>
          </cell>
          <cell r="F1696">
            <v>31.92</v>
          </cell>
          <cell r="G1696">
            <v>15</v>
          </cell>
        </row>
        <row r="1697">
          <cell r="A1697" t="str">
            <v>32.15</v>
          </cell>
          <cell r="B1697" t="str">
            <v>Impermeabilizacao flexivel com manta</v>
          </cell>
        </row>
        <row r="1698">
          <cell r="A1698" t="str">
            <v>32.15.030</v>
          </cell>
          <cell r="B1698" t="str">
            <v>Impermeabilização em manta asfáltica com armadura, tipo III-B, espessura de 3 mm</v>
          </cell>
          <cell r="C1698" t="str">
            <v>M2</v>
          </cell>
          <cell r="D1698">
            <v>66.86</v>
          </cell>
          <cell r="E1698">
            <v>21.92</v>
          </cell>
          <cell r="F1698">
            <v>88.78</v>
          </cell>
          <cell r="G1698">
            <v>15</v>
          </cell>
        </row>
        <row r="1699">
          <cell r="A1699" t="str">
            <v>32.15.040</v>
          </cell>
          <cell r="B1699" t="str">
            <v>Impermeabilização em manta asfáltica com armadura, tipo III-B, espessura de 4 mm</v>
          </cell>
          <cell r="C1699" t="str">
            <v>M2</v>
          </cell>
          <cell r="D1699">
            <v>75.11</v>
          </cell>
          <cell r="E1699">
            <v>21.92</v>
          </cell>
          <cell r="F1699">
            <v>97.03</v>
          </cell>
          <cell r="G1699">
            <v>15</v>
          </cell>
        </row>
        <row r="1700">
          <cell r="A1700" t="str">
            <v>32.15.080</v>
          </cell>
          <cell r="B1700" t="str">
            <v>Impermeabilização em manta asfáltica tipo III-B, espessura de 3 mm, face exposta em geotêxtil, com membrana acrílica</v>
          </cell>
          <cell r="C1700" t="str">
            <v>M2</v>
          </cell>
          <cell r="D1700">
            <v>132.51</v>
          </cell>
          <cell r="E1700">
            <v>27.59</v>
          </cell>
          <cell r="F1700">
            <v>160.1</v>
          </cell>
          <cell r="G1700">
            <v>15</v>
          </cell>
        </row>
        <row r="1701">
          <cell r="A1701" t="str">
            <v>32.15.100</v>
          </cell>
          <cell r="B1701" t="str">
            <v>Impermeabilização em manta asfáltica plastomérica com armadura, tipo III, espessura de 4 mm, face exposta em geotêxtil com membrana acrílica</v>
          </cell>
          <cell r="C1701" t="str">
            <v>M2</v>
          </cell>
          <cell r="D1701">
            <v>139.91999999999999</v>
          </cell>
          <cell r="E1701">
            <v>27.59</v>
          </cell>
          <cell r="F1701">
            <v>167.51</v>
          </cell>
          <cell r="G1701">
            <v>15</v>
          </cell>
        </row>
        <row r="1702">
          <cell r="A1702" t="str">
            <v>32.15.240</v>
          </cell>
          <cell r="B1702" t="str">
            <v>Impermeabilização com manta asfáltica tipo III, anti raiz, espessura de 4 mm</v>
          </cell>
          <cell r="C1702" t="str">
            <v>M2</v>
          </cell>
          <cell r="D1702">
            <v>163.83000000000001</v>
          </cell>
          <cell r="F1702">
            <v>163.83000000000001</v>
          </cell>
          <cell r="G1702">
            <v>15</v>
          </cell>
        </row>
        <row r="1703">
          <cell r="A1703" t="str">
            <v>32.16</v>
          </cell>
          <cell r="B1703" t="str">
            <v>Impermeabilizacao flexivel com membranas</v>
          </cell>
        </row>
        <row r="1704">
          <cell r="A1704" t="str">
            <v>32.16.010</v>
          </cell>
          <cell r="B1704" t="str">
            <v>Impermeabilização em pintura de asfalto oxidado com solventes orgânicos, sobre massa</v>
          </cell>
          <cell r="C1704" t="str">
            <v>M2</v>
          </cell>
          <cell r="D1704">
            <v>10.64</v>
          </cell>
          <cell r="E1704">
            <v>9.08</v>
          </cell>
          <cell r="F1704">
            <v>19.72</v>
          </cell>
          <cell r="G1704">
            <v>15</v>
          </cell>
        </row>
        <row r="1705">
          <cell r="A1705" t="str">
            <v>32.16.020</v>
          </cell>
          <cell r="B1705" t="str">
            <v>Impermeabilização em pintura de asfalto oxidado com solventes orgânicos, sobre metal</v>
          </cell>
          <cell r="C1705" t="str">
            <v>M2</v>
          </cell>
          <cell r="D1705">
            <v>7.45</v>
          </cell>
          <cell r="E1705">
            <v>9.08</v>
          </cell>
          <cell r="F1705">
            <v>16.53</v>
          </cell>
          <cell r="G1705">
            <v>15</v>
          </cell>
        </row>
        <row r="1706">
          <cell r="A1706" t="str">
            <v>32.16.030</v>
          </cell>
          <cell r="B1706" t="str">
            <v>Impermeabilização em membrana de asfalto modificado com elastômeros, na cor preta</v>
          </cell>
          <cell r="C1706" t="str">
            <v>M2</v>
          </cell>
          <cell r="D1706">
            <v>50.58</v>
          </cell>
          <cell r="E1706">
            <v>9.08</v>
          </cell>
          <cell r="F1706">
            <v>59.66</v>
          </cell>
          <cell r="G1706">
            <v>15</v>
          </cell>
        </row>
        <row r="1707">
          <cell r="A1707" t="str">
            <v>32.16.040</v>
          </cell>
          <cell r="B1707" t="str">
            <v>Impermeabilização em membrana de asfalto modificado com elastômeros, na cor preta e reforço em tela poliéster</v>
          </cell>
          <cell r="C1707" t="str">
            <v>M2</v>
          </cell>
          <cell r="D1707">
            <v>78</v>
          </cell>
          <cell r="E1707">
            <v>25.18</v>
          </cell>
          <cell r="F1707">
            <v>103.18</v>
          </cell>
          <cell r="G1707">
            <v>15</v>
          </cell>
        </row>
        <row r="1708">
          <cell r="A1708" t="str">
            <v>32.16.050</v>
          </cell>
          <cell r="B1708" t="str">
            <v>Impermeabilização em membrana à base de polímeros acrílicos, na cor branca</v>
          </cell>
          <cell r="C1708" t="str">
            <v>M2</v>
          </cell>
          <cell r="D1708">
            <v>43.23</v>
          </cell>
          <cell r="E1708">
            <v>9.08</v>
          </cell>
          <cell r="F1708">
            <v>52.31</v>
          </cell>
          <cell r="G1708">
            <v>15</v>
          </cell>
        </row>
        <row r="1709">
          <cell r="A1709" t="str">
            <v>32.16.060</v>
          </cell>
          <cell r="B1709" t="str">
            <v>Impermeabilização em membrana à base de polímeros acrílicos, na cor branca e reforço em tela poliéster</v>
          </cell>
          <cell r="C1709" t="str">
            <v>M2</v>
          </cell>
          <cell r="D1709">
            <v>67.709999999999994</v>
          </cell>
          <cell r="E1709">
            <v>25.18</v>
          </cell>
          <cell r="F1709">
            <v>92.89</v>
          </cell>
          <cell r="G1709">
            <v>15</v>
          </cell>
        </row>
        <row r="1710">
          <cell r="A1710" t="str">
            <v>32.16.070</v>
          </cell>
          <cell r="B1710" t="str">
            <v>Impermeabilização em membrana à base de resina termoplástica e cimentos aditivados com reforço em tela poliéster</v>
          </cell>
          <cell r="C1710" t="str">
            <v>M2</v>
          </cell>
          <cell r="D1710">
            <v>47.53</v>
          </cell>
          <cell r="E1710">
            <v>29.72</v>
          </cell>
          <cell r="F1710">
            <v>77.25</v>
          </cell>
          <cell r="G1710">
            <v>15</v>
          </cell>
        </row>
        <row r="1711">
          <cell r="A1711" t="str">
            <v>32.17</v>
          </cell>
          <cell r="B1711" t="str">
            <v>Impermeabilizacao rigida</v>
          </cell>
        </row>
        <row r="1712">
          <cell r="A1712" t="str">
            <v>32.17.010</v>
          </cell>
          <cell r="B1712" t="str">
            <v>Impermeabilização em argamassa impermeável com aditivo hidrófugo</v>
          </cell>
          <cell r="C1712" t="str">
            <v>M3</v>
          </cell>
          <cell r="D1712">
            <v>493.32</v>
          </cell>
          <cell r="E1712">
            <v>392.94</v>
          </cell>
          <cell r="F1712">
            <v>886.26</v>
          </cell>
          <cell r="G1712">
            <v>15</v>
          </cell>
        </row>
        <row r="1713">
          <cell r="A1713" t="str">
            <v>32.17.012</v>
          </cell>
          <cell r="B1713" t="str">
            <v>Impermeabilização em argamassa de concreto não estrutural com aditivo hidrófugo</v>
          </cell>
          <cell r="C1713" t="str">
            <v>M3</v>
          </cell>
          <cell r="D1713">
            <v>516.47</v>
          </cell>
          <cell r="E1713">
            <v>45.43</v>
          </cell>
          <cell r="F1713">
            <v>561.9</v>
          </cell>
          <cell r="G1713">
            <v>15</v>
          </cell>
        </row>
        <row r="1714">
          <cell r="A1714" t="str">
            <v>32.17.030</v>
          </cell>
          <cell r="B1714" t="str">
            <v>Impermeabilização em argamassa polimérica para umidade e água de percolação</v>
          </cell>
          <cell r="C1714" t="str">
            <v>M2</v>
          </cell>
          <cell r="D1714">
            <v>5.9</v>
          </cell>
          <cell r="E1714">
            <v>9.57</v>
          </cell>
          <cell r="F1714">
            <v>15.47</v>
          </cell>
          <cell r="G1714">
            <v>15</v>
          </cell>
        </row>
        <row r="1715">
          <cell r="A1715" t="str">
            <v>32.17.040</v>
          </cell>
          <cell r="B1715" t="str">
            <v>Impermeabilização em argamassa polimérica com reforço em tela poliéster para pressão hidrostática positiva</v>
          </cell>
          <cell r="C1715" t="str">
            <v>M2</v>
          </cell>
          <cell r="D1715">
            <v>18.989999999999998</v>
          </cell>
          <cell r="E1715">
            <v>19.16</v>
          </cell>
          <cell r="F1715">
            <v>38.15</v>
          </cell>
          <cell r="G1715">
            <v>15</v>
          </cell>
        </row>
        <row r="1716">
          <cell r="A1716" t="str">
            <v>32.17.070</v>
          </cell>
          <cell r="B1716" t="str">
            <v>Impermeabilização anticorrosiva em membrana epoxídica com alcatrão de hulha, sobre massa</v>
          </cell>
          <cell r="C1716" t="str">
            <v>M2</v>
          </cell>
          <cell r="D1716">
            <v>54.85</v>
          </cell>
          <cell r="E1716">
            <v>9.57</v>
          </cell>
          <cell r="F1716">
            <v>64.42</v>
          </cell>
          <cell r="G1716">
            <v>15</v>
          </cell>
        </row>
        <row r="1717">
          <cell r="A1717" t="str">
            <v>32.20</v>
          </cell>
          <cell r="B1717" t="str">
            <v>Reparos, conservacoes e complementos - GRUPO 32</v>
          </cell>
        </row>
        <row r="1718">
          <cell r="A1718" t="str">
            <v>32.20.010</v>
          </cell>
          <cell r="B1718" t="str">
            <v>Recolocação de argila expandida</v>
          </cell>
          <cell r="C1718" t="str">
            <v>M3</v>
          </cell>
          <cell r="E1718">
            <v>90.84</v>
          </cell>
          <cell r="F1718">
            <v>90.84</v>
          </cell>
          <cell r="G1718">
            <v>15</v>
          </cell>
        </row>
        <row r="1719">
          <cell r="A1719" t="str">
            <v>32.20.020</v>
          </cell>
          <cell r="B1719" t="str">
            <v>Aplicação de papel Kraft</v>
          </cell>
          <cell r="C1719" t="str">
            <v>M2</v>
          </cell>
          <cell r="D1719">
            <v>5</v>
          </cell>
          <cell r="E1719">
            <v>4.54</v>
          </cell>
          <cell r="F1719">
            <v>9.5399999999999991</v>
          </cell>
          <cell r="G1719">
            <v>15</v>
          </cell>
        </row>
        <row r="1720">
          <cell r="A1720" t="str">
            <v>32.20.050</v>
          </cell>
          <cell r="B1720" t="str">
            <v>Tela em polietileno, malha hexagonal de 1/2´, para armadura de argamassa</v>
          </cell>
          <cell r="C1720" t="str">
            <v>M2</v>
          </cell>
          <cell r="D1720">
            <v>6.24</v>
          </cell>
          <cell r="E1720">
            <v>4.54</v>
          </cell>
          <cell r="F1720">
            <v>10.78</v>
          </cell>
          <cell r="G1720">
            <v>15</v>
          </cell>
        </row>
        <row r="1721">
          <cell r="A1721" t="str">
            <v>32.20.060</v>
          </cell>
          <cell r="B1721" t="str">
            <v>Tela galvanizada fio 24 BWG, malha hexagonal de 1/2´, para armadura de argamassa</v>
          </cell>
          <cell r="C1721" t="str">
            <v>M2</v>
          </cell>
          <cell r="D1721">
            <v>13.78</v>
          </cell>
          <cell r="E1721">
            <v>4.54</v>
          </cell>
          <cell r="F1721">
            <v>18.32</v>
          </cell>
          <cell r="G1721">
            <v>15</v>
          </cell>
        </row>
        <row r="1722">
          <cell r="A1722" t="str">
            <v>32.20.066</v>
          </cell>
          <cell r="B1722" t="str">
            <v>Lona plástica em polietileno, 150 micras, para camada separadora de piso/pavimento</v>
          </cell>
          <cell r="C1722" t="str">
            <v>M2</v>
          </cell>
          <cell r="D1722">
            <v>1.53</v>
          </cell>
          <cell r="E1722">
            <v>0.33</v>
          </cell>
          <cell r="F1722">
            <v>1.86</v>
          </cell>
          <cell r="G1722">
            <v>15</v>
          </cell>
        </row>
        <row r="1723">
          <cell r="A1723" t="str">
            <v>33</v>
          </cell>
          <cell r="B1723" t="str">
            <v>PINTURA</v>
          </cell>
        </row>
        <row r="1724">
          <cell r="A1724" t="str">
            <v>33.01</v>
          </cell>
          <cell r="B1724" t="str">
            <v>Preparo de base</v>
          </cell>
        </row>
        <row r="1725">
          <cell r="A1725" t="str">
            <v>33.01.040</v>
          </cell>
          <cell r="B1725" t="str">
            <v>Estucamento e lixamento de concreto deteriorado</v>
          </cell>
          <cell r="C1725" t="str">
            <v>M2</v>
          </cell>
          <cell r="D1725">
            <v>8.64</v>
          </cell>
          <cell r="E1725">
            <v>39</v>
          </cell>
          <cell r="F1725">
            <v>47.64</v>
          </cell>
          <cell r="G1725">
            <v>15</v>
          </cell>
        </row>
        <row r="1726">
          <cell r="A1726" t="str">
            <v>33.01.050</v>
          </cell>
          <cell r="B1726" t="str">
            <v>Estucamento e lixamento de concreto</v>
          </cell>
          <cell r="C1726" t="str">
            <v>M2</v>
          </cell>
          <cell r="D1726">
            <v>5</v>
          </cell>
          <cell r="E1726">
            <v>39</v>
          </cell>
          <cell r="F1726">
            <v>44</v>
          </cell>
          <cell r="G1726">
            <v>15</v>
          </cell>
        </row>
        <row r="1727">
          <cell r="A1727" t="str">
            <v>33.01.060</v>
          </cell>
          <cell r="B1727" t="str">
            <v>Imunizante para madeira</v>
          </cell>
          <cell r="C1727" t="str">
            <v>M2</v>
          </cell>
          <cell r="D1727">
            <v>7.4</v>
          </cell>
          <cell r="E1727">
            <v>9.94</v>
          </cell>
          <cell r="F1727">
            <v>17.34</v>
          </cell>
          <cell r="G1727">
            <v>15</v>
          </cell>
        </row>
        <row r="1728">
          <cell r="A1728" t="str">
            <v>33.01.280</v>
          </cell>
          <cell r="B1728" t="str">
            <v>Reparo de trincas rasas até 5 mm de largura, na massa</v>
          </cell>
          <cell r="C1728" t="str">
            <v>M</v>
          </cell>
          <cell r="D1728">
            <v>30.55</v>
          </cell>
          <cell r="E1728">
            <v>27.92</v>
          </cell>
          <cell r="F1728">
            <v>58.47</v>
          </cell>
          <cell r="G1728">
            <v>15</v>
          </cell>
        </row>
        <row r="1729">
          <cell r="A1729" t="str">
            <v>33.01.350</v>
          </cell>
          <cell r="B1729" t="str">
            <v>Preparo de base para superfície metálica com fundo antioxidante</v>
          </cell>
          <cell r="C1729" t="str">
            <v>M2</v>
          </cell>
          <cell r="D1729">
            <v>8.85</v>
          </cell>
          <cell r="E1729">
            <v>10.68</v>
          </cell>
          <cell r="F1729">
            <v>19.53</v>
          </cell>
          <cell r="G1729">
            <v>15</v>
          </cell>
        </row>
        <row r="1730">
          <cell r="A1730" t="str">
            <v>33.02</v>
          </cell>
          <cell r="B1730" t="str">
            <v>Massa corrida</v>
          </cell>
        </row>
        <row r="1731">
          <cell r="A1731" t="str">
            <v>33.02.060</v>
          </cell>
          <cell r="B1731" t="str">
            <v>Massa corrida a base de PVA</v>
          </cell>
          <cell r="C1731" t="str">
            <v>M2</v>
          </cell>
          <cell r="D1731">
            <v>3.02</v>
          </cell>
          <cell r="E1731">
            <v>13.43</v>
          </cell>
          <cell r="F1731">
            <v>16.45</v>
          </cell>
          <cell r="G1731">
            <v>15</v>
          </cell>
        </row>
        <row r="1732">
          <cell r="A1732" t="str">
            <v>33.02.080</v>
          </cell>
          <cell r="B1732" t="str">
            <v>Massa corrida à base de resina acrílica</v>
          </cell>
          <cell r="C1732" t="str">
            <v>M2</v>
          </cell>
          <cell r="D1732">
            <v>5.84</v>
          </cell>
          <cell r="E1732">
            <v>13.43</v>
          </cell>
          <cell r="F1732">
            <v>19.27</v>
          </cell>
          <cell r="G1732">
            <v>15</v>
          </cell>
        </row>
        <row r="1733">
          <cell r="A1733" t="str">
            <v>33.03</v>
          </cell>
          <cell r="B1733" t="str">
            <v>Pintura em superficies de concreto / massa / gesso / pedras</v>
          </cell>
        </row>
        <row r="1734">
          <cell r="A1734" t="str">
            <v>33.03.220</v>
          </cell>
          <cell r="B1734" t="str">
            <v>Tinta látex em elemento vazado</v>
          </cell>
          <cell r="C1734" t="str">
            <v>M2</v>
          </cell>
          <cell r="D1734">
            <v>4.5599999999999996</v>
          </cell>
          <cell r="E1734">
            <v>29.58</v>
          </cell>
          <cell r="F1734">
            <v>34.14</v>
          </cell>
          <cell r="G1734">
            <v>15</v>
          </cell>
        </row>
        <row r="1735">
          <cell r="A1735" t="str">
            <v>33.03.350</v>
          </cell>
          <cell r="B1735" t="str">
            <v>Pintura especial em esmalte para lousa cor verde</v>
          </cell>
          <cell r="C1735" t="str">
            <v>M2</v>
          </cell>
          <cell r="D1735">
            <v>9.2799999999999994</v>
          </cell>
          <cell r="E1735">
            <v>25.12</v>
          </cell>
          <cell r="F1735">
            <v>34.4</v>
          </cell>
          <cell r="G1735">
            <v>15</v>
          </cell>
        </row>
        <row r="1736">
          <cell r="A1736" t="str">
            <v>33.03.740</v>
          </cell>
          <cell r="B1736" t="str">
            <v>Resina acrílica plastificante</v>
          </cell>
          <cell r="C1736" t="str">
            <v>M2</v>
          </cell>
          <cell r="D1736">
            <v>18.7</v>
          </cell>
          <cell r="E1736">
            <v>13.96</v>
          </cell>
          <cell r="F1736">
            <v>32.659999999999997</v>
          </cell>
          <cell r="G1736">
            <v>15</v>
          </cell>
        </row>
        <row r="1737">
          <cell r="A1737" t="str">
            <v>33.03.750</v>
          </cell>
          <cell r="B1737" t="str">
            <v>Verniz acrílico</v>
          </cell>
          <cell r="C1737" t="str">
            <v>M2</v>
          </cell>
          <cell r="D1737">
            <v>18.149999999999999</v>
          </cell>
          <cell r="E1737">
            <v>23.98</v>
          </cell>
          <cell r="F1737">
            <v>42.13</v>
          </cell>
          <cell r="G1737">
            <v>15</v>
          </cell>
        </row>
        <row r="1738">
          <cell r="A1738" t="str">
            <v>33.03.760</v>
          </cell>
          <cell r="B1738" t="str">
            <v>Hidrorepelente incolor à base de silano-siloxano oligomérico disperso em água</v>
          </cell>
          <cell r="C1738" t="str">
            <v>M2</v>
          </cell>
          <cell r="D1738">
            <v>16.07</v>
          </cell>
          <cell r="E1738">
            <v>17.79</v>
          </cell>
          <cell r="F1738">
            <v>33.86</v>
          </cell>
          <cell r="G1738">
            <v>15</v>
          </cell>
        </row>
        <row r="1739">
          <cell r="A1739" t="str">
            <v>33.03.770</v>
          </cell>
          <cell r="B1739" t="str">
            <v>Hidrorepelente incolor à base de silano-siloxano oligomérico disperso em solvente</v>
          </cell>
          <cell r="C1739" t="str">
            <v>M2</v>
          </cell>
          <cell r="D1739">
            <v>41.27</v>
          </cell>
          <cell r="E1739">
            <v>17.79</v>
          </cell>
          <cell r="F1739">
            <v>59.06</v>
          </cell>
          <cell r="G1739">
            <v>15</v>
          </cell>
        </row>
        <row r="1740">
          <cell r="A1740" t="str">
            <v>33.03.780</v>
          </cell>
          <cell r="B1740" t="str">
            <v>Verniz de proteção antipichação</v>
          </cell>
          <cell r="C1740" t="str">
            <v>M2</v>
          </cell>
          <cell r="D1740">
            <v>31.5</v>
          </cell>
          <cell r="E1740">
            <v>23.98</v>
          </cell>
          <cell r="F1740">
            <v>55.48</v>
          </cell>
          <cell r="G1740">
            <v>15</v>
          </cell>
        </row>
        <row r="1741">
          <cell r="A1741" t="str">
            <v>33.05</v>
          </cell>
          <cell r="B1741" t="str">
            <v>Pintura em superficies de madeira</v>
          </cell>
        </row>
        <row r="1742">
          <cell r="A1742" t="str">
            <v>33.05.010</v>
          </cell>
          <cell r="B1742" t="str">
            <v>Verniz fungicida para madeira</v>
          </cell>
          <cell r="C1742" t="str">
            <v>M2</v>
          </cell>
          <cell r="D1742">
            <v>8.57</v>
          </cell>
          <cell r="E1742">
            <v>17.79</v>
          </cell>
          <cell r="F1742">
            <v>26.36</v>
          </cell>
          <cell r="G1742">
            <v>15</v>
          </cell>
        </row>
        <row r="1743">
          <cell r="A1743" t="str">
            <v>33.05.120</v>
          </cell>
          <cell r="B1743" t="str">
            <v>Esmalte em rodapés, baguetes ou molduras de madeira</v>
          </cell>
          <cell r="C1743" t="str">
            <v>M</v>
          </cell>
          <cell r="D1743">
            <v>3.31</v>
          </cell>
          <cell r="E1743">
            <v>3.31</v>
          </cell>
          <cell r="F1743">
            <v>6.62</v>
          </cell>
          <cell r="G1743">
            <v>15</v>
          </cell>
        </row>
        <row r="1744">
          <cell r="A1744" t="str">
            <v>33.05.330</v>
          </cell>
          <cell r="B1744" t="str">
            <v>Verniz em superfície de madeira</v>
          </cell>
          <cell r="C1744" t="str">
            <v>M2</v>
          </cell>
          <cell r="D1744">
            <v>11.33</v>
          </cell>
          <cell r="E1744">
            <v>20.059999999999999</v>
          </cell>
          <cell r="F1744">
            <v>31.39</v>
          </cell>
          <cell r="G1744">
            <v>15</v>
          </cell>
        </row>
        <row r="1745">
          <cell r="A1745" t="str">
            <v>33.05.360</v>
          </cell>
          <cell r="B1745" t="str">
            <v>Verniz em rodapés, baguetes ou molduras de madeira</v>
          </cell>
          <cell r="C1745" t="str">
            <v>M</v>
          </cell>
          <cell r="D1745">
            <v>3</v>
          </cell>
          <cell r="E1745">
            <v>2.65</v>
          </cell>
          <cell r="F1745">
            <v>5.65</v>
          </cell>
          <cell r="G1745">
            <v>15</v>
          </cell>
        </row>
        <row r="1746">
          <cell r="A1746" t="str">
            <v>33.06</v>
          </cell>
          <cell r="B1746" t="str">
            <v>Pintura em pisos</v>
          </cell>
        </row>
        <row r="1747">
          <cell r="A1747" t="str">
            <v>33.06.020</v>
          </cell>
          <cell r="B1747" t="str">
            <v>Acrílico para quadras e pisos cimentados</v>
          </cell>
          <cell r="C1747" t="str">
            <v>M2</v>
          </cell>
          <cell r="D1747">
            <v>4.67</v>
          </cell>
          <cell r="E1747">
            <v>23.98</v>
          </cell>
          <cell r="F1747">
            <v>28.65</v>
          </cell>
          <cell r="G1747">
            <v>15</v>
          </cell>
        </row>
        <row r="1748">
          <cell r="A1748" t="str">
            <v>33.07</v>
          </cell>
          <cell r="B1748" t="str">
            <v>Pintura em estruturas metalicas</v>
          </cell>
        </row>
        <row r="1749">
          <cell r="A1749" t="str">
            <v>33.07.130</v>
          </cell>
          <cell r="B1749" t="str">
            <v>Pintura epóxi bicomponente em estruturas metálicas</v>
          </cell>
          <cell r="C1749" t="str">
            <v>KG</v>
          </cell>
          <cell r="D1749">
            <v>4.5</v>
          </cell>
          <cell r="F1749">
            <v>4.5</v>
          </cell>
          <cell r="G1749">
            <v>15</v>
          </cell>
        </row>
        <row r="1750">
          <cell r="A1750" t="str">
            <v>33.07.140</v>
          </cell>
          <cell r="B1750" t="str">
            <v>Pintura com esmalte alquídico em estrutura metálica</v>
          </cell>
          <cell r="C1750" t="str">
            <v>KG</v>
          </cell>
          <cell r="D1750">
            <v>4.5599999999999996</v>
          </cell>
          <cell r="F1750">
            <v>4.5599999999999996</v>
          </cell>
          <cell r="G1750">
            <v>15</v>
          </cell>
        </row>
        <row r="1751">
          <cell r="A1751" t="str">
            <v>33.07.303</v>
          </cell>
          <cell r="B1751" t="str">
            <v>Proteção passiva contra incêndio com tinta intumescente, com tempo requerido de resistência ao fogo TRRF = 60 min - aplicação em estrutura metálica</v>
          </cell>
          <cell r="C1751" t="str">
            <v>M2</v>
          </cell>
          <cell r="D1751">
            <v>184.21</v>
          </cell>
          <cell r="E1751">
            <v>221.69</v>
          </cell>
          <cell r="F1751">
            <v>405.9</v>
          </cell>
          <cell r="G1751">
            <v>15</v>
          </cell>
        </row>
        <row r="1752">
          <cell r="A1752" t="str">
            <v>33.07.304</v>
          </cell>
          <cell r="B1752" t="str">
            <v>Proteção passiva contra incêndio com tinta intumescente, com tempo requerido de resistência ao fogo TRRF = 120 min - aplicação em estrutura metálica</v>
          </cell>
          <cell r="C1752" t="str">
            <v>M2</v>
          </cell>
          <cell r="D1752">
            <v>680.21</v>
          </cell>
          <cell r="E1752">
            <v>257.04000000000002</v>
          </cell>
          <cell r="F1752">
            <v>937.25</v>
          </cell>
          <cell r="G1752">
            <v>15</v>
          </cell>
        </row>
        <row r="1753">
          <cell r="A1753" t="str">
            <v>33.09</v>
          </cell>
          <cell r="B1753" t="str">
            <v>Pintura de sinalizacao</v>
          </cell>
        </row>
        <row r="1754">
          <cell r="A1754" t="str">
            <v>33.09.020</v>
          </cell>
          <cell r="B1754" t="str">
            <v>Borracha clorada para faixas demarcatórias</v>
          </cell>
          <cell r="C1754" t="str">
            <v>M</v>
          </cell>
          <cell r="D1754">
            <v>1.63</v>
          </cell>
          <cell r="E1754">
            <v>1.81</v>
          </cell>
          <cell r="F1754">
            <v>3.44</v>
          </cell>
          <cell r="G1754">
            <v>15</v>
          </cell>
        </row>
        <row r="1755">
          <cell r="A1755" t="str">
            <v>33.09.021</v>
          </cell>
          <cell r="B1755" t="str">
            <v>Tinta acrílica para faixas demarcatórias</v>
          </cell>
          <cell r="C1755" t="str">
            <v>M</v>
          </cell>
          <cell r="D1755">
            <v>1.0900000000000001</v>
          </cell>
          <cell r="E1755">
            <v>3.6</v>
          </cell>
          <cell r="F1755">
            <v>4.6900000000000004</v>
          </cell>
          <cell r="G1755">
            <v>15</v>
          </cell>
        </row>
        <row r="1756">
          <cell r="A1756" t="str">
            <v>33.10</v>
          </cell>
          <cell r="B1756" t="str">
            <v>Pintura em superficie de concreto/massa/gesso/pedras, inclusive preparo</v>
          </cell>
        </row>
        <row r="1757">
          <cell r="A1757" t="str">
            <v>33.10.020</v>
          </cell>
          <cell r="B1757" t="str">
            <v>Tinta látex em massa, inclusive preparo</v>
          </cell>
          <cell r="C1757" t="str">
            <v>M2</v>
          </cell>
          <cell r="D1757">
            <v>8.01</v>
          </cell>
          <cell r="E1757">
            <v>23.98</v>
          </cell>
          <cell r="F1757">
            <v>31.99</v>
          </cell>
          <cell r="G1757">
            <v>15</v>
          </cell>
        </row>
        <row r="1758">
          <cell r="A1758" t="str">
            <v>33.10.030</v>
          </cell>
          <cell r="B1758" t="str">
            <v>Tinta acrílica antimofo em massa, inclusive preparo</v>
          </cell>
          <cell r="C1758" t="str">
            <v>M2</v>
          </cell>
          <cell r="D1758">
            <v>14.04</v>
          </cell>
          <cell r="E1758">
            <v>23.98</v>
          </cell>
          <cell r="F1758">
            <v>38.020000000000003</v>
          </cell>
          <cell r="G1758">
            <v>15</v>
          </cell>
        </row>
        <row r="1759">
          <cell r="A1759" t="str">
            <v>33.10.041</v>
          </cell>
          <cell r="B1759" t="str">
            <v>Esmalte à base de água em massa, inclusive preparo</v>
          </cell>
          <cell r="C1759" t="str">
            <v>M2</v>
          </cell>
          <cell r="D1759">
            <v>15.1</v>
          </cell>
          <cell r="E1759">
            <v>23.98</v>
          </cell>
          <cell r="F1759">
            <v>39.08</v>
          </cell>
          <cell r="G1759">
            <v>15</v>
          </cell>
        </row>
        <row r="1760">
          <cell r="A1760" t="str">
            <v>33.10.050</v>
          </cell>
          <cell r="B1760" t="str">
            <v>Tinta acrílica em massa, inclusive preparo</v>
          </cell>
          <cell r="C1760" t="str">
            <v>M2</v>
          </cell>
          <cell r="D1760">
            <v>12.77</v>
          </cell>
          <cell r="E1760">
            <v>23.98</v>
          </cell>
          <cell r="F1760">
            <v>36.75</v>
          </cell>
          <cell r="G1760">
            <v>15</v>
          </cell>
        </row>
        <row r="1761">
          <cell r="A1761" t="str">
            <v>33.10.060</v>
          </cell>
          <cell r="B1761" t="str">
            <v>Epóxi em massa, inclusive preparo</v>
          </cell>
          <cell r="C1761" t="str">
            <v>M2</v>
          </cell>
          <cell r="D1761">
            <v>102.55</v>
          </cell>
          <cell r="E1761">
            <v>50.25</v>
          </cell>
          <cell r="F1761">
            <v>152.80000000000001</v>
          </cell>
          <cell r="G1761">
            <v>15</v>
          </cell>
        </row>
        <row r="1762">
          <cell r="A1762" t="str">
            <v>33.10.070</v>
          </cell>
          <cell r="B1762" t="str">
            <v>Borracha clorada em massa, inclusive preparo</v>
          </cell>
          <cell r="C1762" t="str">
            <v>M2</v>
          </cell>
          <cell r="D1762">
            <v>19.670000000000002</v>
          </cell>
          <cell r="E1762">
            <v>23.98</v>
          </cell>
          <cell r="F1762">
            <v>43.65</v>
          </cell>
          <cell r="G1762">
            <v>15</v>
          </cell>
        </row>
        <row r="1763">
          <cell r="A1763" t="str">
            <v>33.10.100</v>
          </cell>
          <cell r="B1763" t="str">
            <v>Textura acrílica para uso interno / externo, inclusive preparo</v>
          </cell>
          <cell r="C1763" t="str">
            <v>M2</v>
          </cell>
          <cell r="D1763">
            <v>12.29</v>
          </cell>
          <cell r="E1763">
            <v>33.5</v>
          </cell>
          <cell r="F1763">
            <v>45.79</v>
          </cell>
          <cell r="G1763">
            <v>15</v>
          </cell>
        </row>
        <row r="1764">
          <cell r="A1764" t="str">
            <v>33.10.120</v>
          </cell>
          <cell r="B1764" t="str">
            <v>Proteção passiva contra incêndio com tinta intumescente, tempo requerido de resistência ao fogo TRRF = 60 minutos - aplicação em painéis de gesso acartonado</v>
          </cell>
          <cell r="C1764" t="str">
            <v>M2</v>
          </cell>
          <cell r="D1764">
            <v>259.37</v>
          </cell>
          <cell r="F1764">
            <v>259.37</v>
          </cell>
          <cell r="G1764">
            <v>15</v>
          </cell>
        </row>
        <row r="1765">
          <cell r="A1765" t="str">
            <v>33.10.130</v>
          </cell>
          <cell r="B1765" t="str">
            <v>Proteção passiva contra incêndio com tinta intumescente, tempo requerido de resistência ao fogo TRRF = 120 minutos - aplicação em painéis de gesso acartonado</v>
          </cell>
          <cell r="C1765" t="str">
            <v>M2</v>
          </cell>
          <cell r="D1765">
            <v>514.25</v>
          </cell>
          <cell r="F1765">
            <v>514.25</v>
          </cell>
          <cell r="G1765">
            <v>15</v>
          </cell>
        </row>
        <row r="1766">
          <cell r="A1766" t="str">
            <v>33.11</v>
          </cell>
          <cell r="B1766" t="str">
            <v>Pintura em superficie metalica, inclusive preparo</v>
          </cell>
        </row>
        <row r="1767">
          <cell r="A1767" t="str">
            <v>33.11.050</v>
          </cell>
          <cell r="B1767" t="str">
            <v>Esmalte à base água em superfície metálica, inclusive preparo</v>
          </cell>
          <cell r="C1767" t="str">
            <v>M2</v>
          </cell>
          <cell r="D1767">
            <v>19.34</v>
          </cell>
          <cell r="E1767">
            <v>33.5</v>
          </cell>
          <cell r="F1767">
            <v>52.84</v>
          </cell>
          <cell r="G1767">
            <v>15</v>
          </cell>
        </row>
        <row r="1768">
          <cell r="A1768" t="str">
            <v>33.12</v>
          </cell>
          <cell r="B1768" t="str">
            <v>Pintura em superficie de madeira, inclusive preparo</v>
          </cell>
        </row>
        <row r="1769">
          <cell r="A1769" t="str">
            <v>33.12.011</v>
          </cell>
          <cell r="B1769" t="str">
            <v>Esmalte à base de água em madeira, inclusive preparo</v>
          </cell>
          <cell r="C1769" t="str">
            <v>M2</v>
          </cell>
          <cell r="D1769">
            <v>19.760000000000002</v>
          </cell>
          <cell r="E1769">
            <v>33.5</v>
          </cell>
          <cell r="F1769">
            <v>53.26</v>
          </cell>
          <cell r="G1769">
            <v>15</v>
          </cell>
        </row>
        <row r="1770">
          <cell r="A1770" t="str">
            <v>34</v>
          </cell>
          <cell r="B1770" t="str">
            <v>PAISAGISMO E FECHAMENTOS</v>
          </cell>
        </row>
        <row r="1771">
          <cell r="A1771" t="str">
            <v>34.01</v>
          </cell>
          <cell r="B1771" t="str">
            <v>Preparacao de solo</v>
          </cell>
        </row>
        <row r="1772">
          <cell r="A1772" t="str">
            <v>34.01.010</v>
          </cell>
          <cell r="B1772" t="str">
            <v>Terra vegetal orgânica comum</v>
          </cell>
          <cell r="C1772" t="str">
            <v>M3</v>
          </cell>
          <cell r="D1772">
            <v>184.22</v>
          </cell>
          <cell r="E1772">
            <v>56.78</v>
          </cell>
          <cell r="F1772">
            <v>241</v>
          </cell>
          <cell r="G1772">
            <v>15</v>
          </cell>
        </row>
        <row r="1773">
          <cell r="A1773" t="str">
            <v>34.01.020</v>
          </cell>
          <cell r="B1773" t="str">
            <v>Limpeza e regularização de áreas para ajardinamento (jardins e canteiros)</v>
          </cell>
          <cell r="C1773" t="str">
            <v>M2</v>
          </cell>
          <cell r="E1773">
            <v>2.27</v>
          </cell>
          <cell r="F1773">
            <v>2.27</v>
          </cell>
          <cell r="G1773">
            <v>15</v>
          </cell>
        </row>
        <row r="1774">
          <cell r="A1774" t="str">
            <v>34.02</v>
          </cell>
          <cell r="B1774" t="str">
            <v>Vegetacao rasteira</v>
          </cell>
        </row>
        <row r="1775">
          <cell r="A1775" t="str">
            <v>34.02.020</v>
          </cell>
          <cell r="B1775" t="str">
            <v>Plantio de grama batatais em placas (praças e áreas abertas)</v>
          </cell>
          <cell r="C1775" t="str">
            <v>M2</v>
          </cell>
          <cell r="D1775">
            <v>10.41</v>
          </cell>
          <cell r="E1775">
            <v>3.84</v>
          </cell>
          <cell r="F1775">
            <v>14.25</v>
          </cell>
          <cell r="G1775">
            <v>15</v>
          </cell>
        </row>
        <row r="1776">
          <cell r="A1776" t="str">
            <v>34.02.040</v>
          </cell>
          <cell r="B1776" t="str">
            <v>Plantio de grama batatais em placas (jardins e canteiros)</v>
          </cell>
          <cell r="C1776" t="str">
            <v>M2</v>
          </cell>
          <cell r="D1776">
            <v>9.74</v>
          </cell>
          <cell r="E1776">
            <v>5.75</v>
          </cell>
          <cell r="F1776">
            <v>15.49</v>
          </cell>
          <cell r="G1776">
            <v>15</v>
          </cell>
        </row>
        <row r="1777">
          <cell r="A1777" t="str">
            <v>34.02.070</v>
          </cell>
          <cell r="B1777" t="str">
            <v>Forração com Lírio Amarelo, mínimo 18 mudas / m² - h= 0,50 m</v>
          </cell>
          <cell r="C1777" t="str">
            <v>M2</v>
          </cell>
          <cell r="D1777">
            <v>118.81</v>
          </cell>
          <cell r="E1777">
            <v>7.3</v>
          </cell>
          <cell r="F1777">
            <v>126.11</v>
          </cell>
          <cell r="G1777">
            <v>15</v>
          </cell>
        </row>
        <row r="1778">
          <cell r="A1778" t="str">
            <v>34.02.080</v>
          </cell>
          <cell r="B1778" t="str">
            <v>Plantio de grama São Carlos em placas (jardins e canteiros)</v>
          </cell>
          <cell r="C1778" t="str">
            <v>M2</v>
          </cell>
          <cell r="D1778">
            <v>18.27</v>
          </cell>
          <cell r="E1778">
            <v>5.75</v>
          </cell>
          <cell r="F1778">
            <v>24.02</v>
          </cell>
          <cell r="G1778">
            <v>15</v>
          </cell>
        </row>
        <row r="1779">
          <cell r="A1779" t="str">
            <v>34.02.090</v>
          </cell>
          <cell r="B1779" t="str">
            <v>Forração com Hera Inglesa, mínimo 18 mudas / m² - h= 0,15 m</v>
          </cell>
          <cell r="C1779" t="str">
            <v>M2</v>
          </cell>
          <cell r="D1779">
            <v>55.09</v>
          </cell>
          <cell r="E1779">
            <v>7.3</v>
          </cell>
          <cell r="F1779">
            <v>62.39</v>
          </cell>
          <cell r="G1779">
            <v>15</v>
          </cell>
        </row>
        <row r="1780">
          <cell r="A1780" t="str">
            <v>34.02.100</v>
          </cell>
          <cell r="B1780" t="str">
            <v>Plantio de grama esmeralda em placas (jardins e canteiros)</v>
          </cell>
          <cell r="C1780" t="str">
            <v>M2</v>
          </cell>
          <cell r="D1780">
            <v>14.26</v>
          </cell>
          <cell r="E1780">
            <v>5.75</v>
          </cell>
          <cell r="F1780">
            <v>20.010000000000002</v>
          </cell>
          <cell r="G1780">
            <v>15</v>
          </cell>
        </row>
        <row r="1781">
          <cell r="A1781" t="str">
            <v>34.02.110</v>
          </cell>
          <cell r="B1781" t="str">
            <v>Forração com clorofito, mínimo de 20 mudas / m² - h= 0,15 m</v>
          </cell>
          <cell r="C1781" t="str">
            <v>M2</v>
          </cell>
          <cell r="D1781">
            <v>55.35</v>
          </cell>
          <cell r="E1781">
            <v>7.3</v>
          </cell>
          <cell r="F1781">
            <v>62.65</v>
          </cell>
          <cell r="G1781">
            <v>15</v>
          </cell>
        </row>
        <row r="1782">
          <cell r="A1782" t="str">
            <v>34.02.400</v>
          </cell>
          <cell r="B1782" t="str">
            <v>Plantio de grama pelo processo hidrossemeadura</v>
          </cell>
          <cell r="C1782" t="str">
            <v>M2</v>
          </cell>
          <cell r="D1782">
            <v>10.39</v>
          </cell>
          <cell r="F1782">
            <v>10.39</v>
          </cell>
          <cell r="G1782">
            <v>15</v>
          </cell>
        </row>
        <row r="1783">
          <cell r="A1783" t="str">
            <v>34.03</v>
          </cell>
          <cell r="B1783" t="str">
            <v>Vegetacao arbustiva</v>
          </cell>
        </row>
        <row r="1784">
          <cell r="A1784" t="str">
            <v>34.03.020</v>
          </cell>
          <cell r="B1784" t="str">
            <v>Arbusto Azaléa - h= 0,60 a 0,80 m</v>
          </cell>
          <cell r="C1784" t="str">
            <v>UN</v>
          </cell>
          <cell r="D1784">
            <v>57.33</v>
          </cell>
          <cell r="E1784">
            <v>4.2</v>
          </cell>
          <cell r="F1784">
            <v>61.53</v>
          </cell>
          <cell r="G1784">
            <v>15</v>
          </cell>
        </row>
        <row r="1785">
          <cell r="A1785" t="str">
            <v>34.03.120</v>
          </cell>
          <cell r="B1785" t="str">
            <v>Arbusto Moréia - h= 0,50 m</v>
          </cell>
          <cell r="C1785" t="str">
            <v>UN</v>
          </cell>
          <cell r="D1785">
            <v>42.6</v>
          </cell>
          <cell r="E1785">
            <v>4.2</v>
          </cell>
          <cell r="F1785">
            <v>46.8</v>
          </cell>
          <cell r="G1785">
            <v>15</v>
          </cell>
        </row>
        <row r="1786">
          <cell r="A1786" t="str">
            <v>34.03.130</v>
          </cell>
          <cell r="B1786" t="str">
            <v>Arbusto Alamanda - h= 0,60 a 0,80 m</v>
          </cell>
          <cell r="C1786" t="str">
            <v>UN</v>
          </cell>
          <cell r="D1786">
            <v>53.15</v>
          </cell>
          <cell r="E1786">
            <v>4.2</v>
          </cell>
          <cell r="F1786">
            <v>57.35</v>
          </cell>
          <cell r="G1786">
            <v>15</v>
          </cell>
        </row>
        <row r="1787">
          <cell r="A1787" t="str">
            <v>34.03.150</v>
          </cell>
          <cell r="B1787" t="str">
            <v>Arbusto Curcúligo - h= 0,60 a 0,80 m</v>
          </cell>
          <cell r="C1787" t="str">
            <v>UN</v>
          </cell>
          <cell r="D1787">
            <v>61.1</v>
          </cell>
          <cell r="E1787">
            <v>4.2</v>
          </cell>
          <cell r="F1787">
            <v>65.3</v>
          </cell>
          <cell r="G1787">
            <v>15</v>
          </cell>
        </row>
        <row r="1788">
          <cell r="A1788" t="str">
            <v>34.04</v>
          </cell>
          <cell r="B1788" t="str">
            <v>arvores</v>
          </cell>
        </row>
        <row r="1789">
          <cell r="A1789" t="str">
            <v>34.04.050</v>
          </cell>
          <cell r="B1789" t="str">
            <v>Árvore ornamental tipo Pata de Vaca - h= 2,00 m</v>
          </cell>
          <cell r="C1789" t="str">
            <v>UN</v>
          </cell>
          <cell r="D1789">
            <v>106.61</v>
          </cell>
          <cell r="E1789">
            <v>36.53</v>
          </cell>
          <cell r="F1789">
            <v>143.13999999999999</v>
          </cell>
          <cell r="G1789">
            <v>15</v>
          </cell>
        </row>
        <row r="1790">
          <cell r="A1790" t="str">
            <v>34.04.130</v>
          </cell>
          <cell r="B1790" t="str">
            <v>Árvore ornamental tipo Ipê Amarelo - h= 2,00 m</v>
          </cell>
          <cell r="C1790" t="str">
            <v>UN</v>
          </cell>
          <cell r="D1790">
            <v>155.47999999999999</v>
          </cell>
          <cell r="E1790">
            <v>36.53</v>
          </cell>
          <cell r="F1790">
            <v>192.01</v>
          </cell>
          <cell r="G1790">
            <v>15</v>
          </cell>
        </row>
        <row r="1791">
          <cell r="A1791" t="str">
            <v>34.04.160</v>
          </cell>
          <cell r="B1791" t="str">
            <v>Árvore ornamental tipo Areca Bambu - h= 2,00 m</v>
          </cell>
          <cell r="C1791" t="str">
            <v>UN</v>
          </cell>
          <cell r="D1791">
            <v>238.42</v>
          </cell>
          <cell r="E1791">
            <v>36.53</v>
          </cell>
          <cell r="F1791">
            <v>274.95</v>
          </cell>
          <cell r="G1791">
            <v>15</v>
          </cell>
        </row>
        <row r="1792">
          <cell r="A1792" t="str">
            <v>34.04.164</v>
          </cell>
          <cell r="B1792" t="str">
            <v>Árvore ornamental tipo Falso barbatimão - h= 2,00 m</v>
          </cell>
          <cell r="C1792" t="str">
            <v>UN</v>
          </cell>
          <cell r="D1792">
            <v>351.2</v>
          </cell>
          <cell r="E1792">
            <v>36.53</v>
          </cell>
          <cell r="F1792">
            <v>387.73</v>
          </cell>
          <cell r="G1792">
            <v>15</v>
          </cell>
        </row>
        <row r="1793">
          <cell r="A1793" t="str">
            <v>34.04.166</v>
          </cell>
          <cell r="B1793" t="str">
            <v>Árvore ornamental tipo Aroeira salsa - h= 2,00 m</v>
          </cell>
          <cell r="C1793" t="str">
            <v>UN</v>
          </cell>
          <cell r="D1793">
            <v>153.38999999999999</v>
          </cell>
          <cell r="E1793">
            <v>36.53</v>
          </cell>
          <cell r="F1793">
            <v>189.92</v>
          </cell>
          <cell r="G1793">
            <v>15</v>
          </cell>
        </row>
        <row r="1794">
          <cell r="A1794" t="str">
            <v>34.04.280</v>
          </cell>
          <cell r="B1794" t="str">
            <v>Árvore ornamental tipo Manacá-da-serra - h= 2,00 m</v>
          </cell>
          <cell r="C1794" t="str">
            <v>UN</v>
          </cell>
          <cell r="D1794">
            <v>91.42</v>
          </cell>
          <cell r="E1794">
            <v>36.53</v>
          </cell>
          <cell r="F1794">
            <v>127.95</v>
          </cell>
          <cell r="G1794">
            <v>15</v>
          </cell>
        </row>
        <row r="1795">
          <cell r="A1795" t="str">
            <v>34.04.360</v>
          </cell>
          <cell r="B1795" t="str">
            <v>Árvore ornamental tipo coqueiro Jerivá - h= 4,00 m</v>
          </cell>
          <cell r="C1795" t="str">
            <v>UN</v>
          </cell>
          <cell r="D1795">
            <v>418.28</v>
          </cell>
          <cell r="E1795">
            <v>36.53</v>
          </cell>
          <cell r="F1795">
            <v>454.81</v>
          </cell>
          <cell r="G1795">
            <v>15</v>
          </cell>
        </row>
        <row r="1796">
          <cell r="A1796" t="str">
            <v>34.04.370</v>
          </cell>
          <cell r="B1796" t="str">
            <v>Árvore ornamental tipo Quaresmeira - h= 1,50 / 2,00 m</v>
          </cell>
          <cell r="C1796" t="str">
            <v>UN</v>
          </cell>
          <cell r="D1796">
            <v>135.31</v>
          </cell>
          <cell r="E1796">
            <v>36.53</v>
          </cell>
          <cell r="F1796">
            <v>171.84</v>
          </cell>
          <cell r="G1796">
            <v>15</v>
          </cell>
        </row>
        <row r="1797">
          <cell r="A1797" t="str">
            <v>34.05</v>
          </cell>
          <cell r="B1797" t="str">
            <v>Cercas e fechamentos</v>
          </cell>
        </row>
        <row r="1798">
          <cell r="A1798" t="str">
            <v>34.05.020</v>
          </cell>
          <cell r="B1798" t="str">
            <v>Cerca em arame farpado com mourões de concreto</v>
          </cell>
          <cell r="C1798" t="str">
            <v>M</v>
          </cell>
          <cell r="D1798">
            <v>29.85</v>
          </cell>
          <cell r="E1798">
            <v>36.53</v>
          </cell>
          <cell r="F1798">
            <v>66.38</v>
          </cell>
          <cell r="G1798">
            <v>15</v>
          </cell>
        </row>
        <row r="1799">
          <cell r="A1799" t="str">
            <v>34.05.030</v>
          </cell>
          <cell r="B1799" t="str">
            <v>Cerca em arame farpado com mourões de concreto, com ponta inclinada</v>
          </cell>
          <cell r="C1799" t="str">
            <v>M</v>
          </cell>
          <cell r="D1799">
            <v>40.67</v>
          </cell>
          <cell r="E1799">
            <v>36.53</v>
          </cell>
          <cell r="F1799">
            <v>77.2</v>
          </cell>
          <cell r="G1799">
            <v>15</v>
          </cell>
        </row>
        <row r="1800">
          <cell r="A1800" t="str">
            <v>34.05.032</v>
          </cell>
          <cell r="B1800" t="str">
            <v>Cerca em arame farpado com mourões de concreto, com ponta inclinada - 12 fiadas</v>
          </cell>
          <cell r="C1800" t="str">
            <v>M</v>
          </cell>
          <cell r="D1800">
            <v>43.56</v>
          </cell>
          <cell r="E1800">
            <v>36.53</v>
          </cell>
          <cell r="F1800">
            <v>80.09</v>
          </cell>
          <cell r="G1800">
            <v>15</v>
          </cell>
        </row>
        <row r="1801">
          <cell r="A1801" t="str">
            <v>34.05.050</v>
          </cell>
          <cell r="B1801" t="str">
            <v>Cerca em tela de aço galvanizado de 2´, montantes em mourões de concreto com ponta inclinada e arame farpado</v>
          </cell>
          <cell r="C1801" t="str">
            <v>M</v>
          </cell>
          <cell r="D1801">
            <v>157.69</v>
          </cell>
          <cell r="E1801">
            <v>58.53</v>
          </cell>
          <cell r="F1801">
            <v>216.22</v>
          </cell>
          <cell r="G1801">
            <v>15</v>
          </cell>
        </row>
        <row r="1802">
          <cell r="A1802" t="str">
            <v>34.05.080</v>
          </cell>
          <cell r="B1802" t="str">
            <v>Alambrado em tela de aço galvanizado de 2´, montantes metálicos e arame farpado, até 4,00 m de altura</v>
          </cell>
          <cell r="C1802" t="str">
            <v>M2</v>
          </cell>
          <cell r="D1802">
            <v>238.41</v>
          </cell>
          <cell r="F1802">
            <v>238.41</v>
          </cell>
          <cell r="G1802">
            <v>15</v>
          </cell>
        </row>
        <row r="1803">
          <cell r="A1803" t="str">
            <v>34.05.110</v>
          </cell>
          <cell r="B1803" t="str">
            <v>Alambrado em tela de aço galvanizado de 2´, montantes metálicos e arame farpado, acima de 4,00 m de altura</v>
          </cell>
          <cell r="C1803" t="str">
            <v>M2</v>
          </cell>
          <cell r="D1803">
            <v>248.96</v>
          </cell>
          <cell r="F1803">
            <v>248.96</v>
          </cell>
          <cell r="G1803">
            <v>15</v>
          </cell>
        </row>
        <row r="1804">
          <cell r="A1804" t="str">
            <v>34.05.120</v>
          </cell>
          <cell r="B1804" t="str">
            <v>Alambrado em tela de aço galvanizado de 1´, montantes metálicos e arame farpado</v>
          </cell>
          <cell r="C1804" t="str">
            <v>M2</v>
          </cell>
          <cell r="D1804">
            <v>220.89</v>
          </cell>
          <cell r="F1804">
            <v>220.89</v>
          </cell>
          <cell r="G1804">
            <v>15</v>
          </cell>
        </row>
        <row r="1805">
          <cell r="A1805" t="str">
            <v>34.05.170</v>
          </cell>
          <cell r="B1805" t="str">
            <v>Barreira de proteção perimetral em aço inoxidável AISI 430, dupla</v>
          </cell>
          <cell r="C1805" t="str">
            <v>M</v>
          </cell>
          <cell r="D1805">
            <v>45.66</v>
          </cell>
          <cell r="F1805">
            <v>45.66</v>
          </cell>
          <cell r="G1805">
            <v>15</v>
          </cell>
        </row>
        <row r="1806">
          <cell r="A1806" t="str">
            <v>34.05.210</v>
          </cell>
          <cell r="B1806" t="str">
            <v>Alambrado em tela de aço galvanizado de 2´, montantes metálicos com extremo superior duplo e arame farpado, acima de 4,00 m de altura</v>
          </cell>
          <cell r="C1806" t="str">
            <v>M2</v>
          </cell>
          <cell r="D1806">
            <v>330.25</v>
          </cell>
          <cell r="F1806">
            <v>330.25</v>
          </cell>
          <cell r="G1806">
            <v>15</v>
          </cell>
        </row>
        <row r="1807">
          <cell r="A1807" t="str">
            <v>34.05.260</v>
          </cell>
          <cell r="B1807" t="str">
            <v>Gradil em aço galvanizado eletrofundido, malha 65 x 132 mm e pintura eletrostática</v>
          </cell>
          <cell r="C1807" t="str">
            <v>M2</v>
          </cell>
          <cell r="D1807">
            <v>388.93</v>
          </cell>
          <cell r="E1807">
            <v>75.28</v>
          </cell>
          <cell r="F1807">
            <v>464.21</v>
          </cell>
          <cell r="G1807">
            <v>15</v>
          </cell>
        </row>
        <row r="1808">
          <cell r="A1808" t="str">
            <v>34.05.270</v>
          </cell>
          <cell r="B1808" t="str">
            <v>Alambrado em tela de aço galvanizado de 2´, montantes metálicos retos</v>
          </cell>
          <cell r="C1808" t="str">
            <v>M2</v>
          </cell>
          <cell r="D1808">
            <v>238.03</v>
          </cell>
          <cell r="F1808">
            <v>238.03</v>
          </cell>
          <cell r="G1808">
            <v>15</v>
          </cell>
        </row>
        <row r="1809">
          <cell r="A1809" t="str">
            <v>34.05.290</v>
          </cell>
          <cell r="B1809" t="str">
            <v>Portão de abrir em grade de aço galvanizado eletrofundida, malha 65 x 132 mm, e pintura eletrostática</v>
          </cell>
          <cell r="C1809" t="str">
            <v>M2</v>
          </cell>
          <cell r="D1809">
            <v>1594.69</v>
          </cell>
          <cell r="E1809">
            <v>112.41</v>
          </cell>
          <cell r="F1809">
            <v>1707.1</v>
          </cell>
          <cell r="G1809">
            <v>15</v>
          </cell>
        </row>
        <row r="1810">
          <cell r="A1810" t="str">
            <v>34.05.300</v>
          </cell>
          <cell r="B1810" t="str">
            <v>Portão de correr em grade de aço galvanizado eletrofundida, malha 65 x 132 mm, e pintura eletrostática</v>
          </cell>
          <cell r="C1810" t="str">
            <v>M2</v>
          </cell>
          <cell r="D1810">
            <v>1073.48</v>
          </cell>
          <cell r="E1810">
            <v>112.41</v>
          </cell>
          <cell r="F1810">
            <v>1185.8900000000001</v>
          </cell>
          <cell r="G1810">
            <v>15</v>
          </cell>
        </row>
        <row r="1811">
          <cell r="A1811" t="str">
            <v>34.05.310</v>
          </cell>
          <cell r="B1811" t="str">
            <v>Gradil de ferro perfilado, tipo parque</v>
          </cell>
          <cell r="C1811" t="str">
            <v>M2</v>
          </cell>
          <cell r="D1811">
            <v>550.04</v>
          </cell>
          <cell r="E1811">
            <v>44.08</v>
          </cell>
          <cell r="F1811">
            <v>594.12</v>
          </cell>
          <cell r="G1811">
            <v>15</v>
          </cell>
        </row>
        <row r="1812">
          <cell r="A1812" t="str">
            <v>34.05.320</v>
          </cell>
          <cell r="B1812" t="str">
            <v>Portão de ferro perfilado, tipo parque</v>
          </cell>
          <cell r="C1812" t="str">
            <v>M2</v>
          </cell>
          <cell r="D1812">
            <v>778.1</v>
          </cell>
          <cell r="E1812">
            <v>38.340000000000003</v>
          </cell>
          <cell r="F1812">
            <v>816.44</v>
          </cell>
          <cell r="G1812">
            <v>15</v>
          </cell>
        </row>
        <row r="1813">
          <cell r="A1813" t="str">
            <v>34.05.322</v>
          </cell>
          <cell r="B1813" t="str">
            <v>Gradil rígido modular em aço 2" - H=1,10m, C=1,65m, padrão CET SP</v>
          </cell>
          <cell r="C1813" t="str">
            <v>UN</v>
          </cell>
          <cell r="D1813">
            <v>591.86</v>
          </cell>
          <cell r="E1813">
            <v>150.68</v>
          </cell>
          <cell r="F1813">
            <v>742.54</v>
          </cell>
          <cell r="G1813">
            <v>15</v>
          </cell>
        </row>
        <row r="1814">
          <cell r="A1814" t="str">
            <v>34.05.350</v>
          </cell>
          <cell r="B1814" t="str">
            <v>Portão de abrir em gradil eletrofundido, malha 5 x 15 cm</v>
          </cell>
          <cell r="C1814" t="str">
            <v>M2</v>
          </cell>
          <cell r="D1814">
            <v>1444.33</v>
          </cell>
          <cell r="E1814">
            <v>90.74</v>
          </cell>
          <cell r="F1814">
            <v>1535.07</v>
          </cell>
          <cell r="G1814">
            <v>15</v>
          </cell>
        </row>
        <row r="1815">
          <cell r="A1815" t="str">
            <v>34.05.360</v>
          </cell>
          <cell r="B1815" t="str">
            <v>Gradil tela eletrosoldado, malha de 5 x 15cm, galvanizado</v>
          </cell>
          <cell r="C1815" t="str">
            <v>M2</v>
          </cell>
          <cell r="D1815">
            <v>100.88</v>
          </cell>
          <cell r="E1815">
            <v>110.65</v>
          </cell>
          <cell r="F1815">
            <v>211.53</v>
          </cell>
          <cell r="G1815">
            <v>15</v>
          </cell>
        </row>
        <row r="1816">
          <cell r="A1816" t="str">
            <v>34.05.370</v>
          </cell>
          <cell r="B1816" t="str">
            <v>Fechamento de divisa - mourão com placas pré moldadas</v>
          </cell>
          <cell r="C1816" t="str">
            <v>M</v>
          </cell>
          <cell r="D1816">
            <v>202.21</v>
          </cell>
          <cell r="E1816">
            <v>59.01</v>
          </cell>
          <cell r="F1816">
            <v>261.22000000000003</v>
          </cell>
          <cell r="G1816">
            <v>15</v>
          </cell>
        </row>
        <row r="1817">
          <cell r="A1817" t="str">
            <v>34.13</v>
          </cell>
          <cell r="B1817" t="str">
            <v>Corte, recorte e remocao</v>
          </cell>
        </row>
        <row r="1818">
          <cell r="A1818" t="str">
            <v>34.13.011</v>
          </cell>
          <cell r="B1818" t="str">
            <v>Corte, recorte e remoção de árvore  inclusive as raízes - diâmetro (DAP)&gt;5cm&lt;15cm</v>
          </cell>
          <cell r="C1818" t="str">
            <v>UN</v>
          </cell>
          <cell r="D1818">
            <v>106.96</v>
          </cell>
          <cell r="E1818">
            <v>176.66</v>
          </cell>
          <cell r="F1818">
            <v>283.62</v>
          </cell>
          <cell r="G1818">
            <v>15</v>
          </cell>
        </row>
        <row r="1819">
          <cell r="A1819" t="str">
            <v>34.13.021</v>
          </cell>
          <cell r="B1819" t="str">
            <v>Corte, recorte e remoção de árvore inclusive as raízes - diâmetro (DAP)&gt;15cm&lt;30cm</v>
          </cell>
          <cell r="C1819" t="str">
            <v>UN</v>
          </cell>
          <cell r="D1819">
            <v>575.84</v>
          </cell>
          <cell r="E1819">
            <v>217.06</v>
          </cell>
          <cell r="F1819">
            <v>792.9</v>
          </cell>
          <cell r="G1819">
            <v>15</v>
          </cell>
        </row>
        <row r="1820">
          <cell r="A1820" t="str">
            <v>34.13.031</v>
          </cell>
          <cell r="B1820" t="str">
            <v>Corte, recorte e remoção de árvore inclusive as raízes - diâmetro (DAP)&gt;30cm&lt;45cm</v>
          </cell>
          <cell r="C1820" t="str">
            <v>UN</v>
          </cell>
          <cell r="D1820">
            <v>2326.98</v>
          </cell>
          <cell r="E1820">
            <v>393.72</v>
          </cell>
          <cell r="F1820">
            <v>2720.7</v>
          </cell>
          <cell r="G1820">
            <v>15</v>
          </cell>
        </row>
        <row r="1821">
          <cell r="A1821" t="str">
            <v>34.13.041</v>
          </cell>
          <cell r="B1821" t="str">
            <v>Corte, recorte e remoção de árvore inclusive as raízes - diâmetro (DAP)&gt;45cm&lt;60cm</v>
          </cell>
          <cell r="C1821" t="str">
            <v>UN</v>
          </cell>
          <cell r="D1821">
            <v>3020.96</v>
          </cell>
          <cell r="E1821">
            <v>1070</v>
          </cell>
          <cell r="F1821">
            <v>4090.96</v>
          </cell>
          <cell r="G1821">
            <v>15</v>
          </cell>
        </row>
        <row r="1822">
          <cell r="A1822" t="str">
            <v>34.13.051</v>
          </cell>
          <cell r="B1822" t="str">
            <v>Corte, recorte e remoção de árvore inclusive as raízes - diâmetro (DAP)&gt;60cm&lt;100cm</v>
          </cell>
          <cell r="C1822" t="str">
            <v>UN</v>
          </cell>
          <cell r="D1822">
            <v>6210.4</v>
          </cell>
          <cell r="E1822">
            <v>2140</v>
          </cell>
          <cell r="F1822">
            <v>8350.4</v>
          </cell>
          <cell r="G1822">
            <v>15</v>
          </cell>
        </row>
        <row r="1823">
          <cell r="A1823" t="str">
            <v>34.13.060</v>
          </cell>
          <cell r="B1823" t="str">
            <v>Corte, recorte e remoção de árvore inclusive as raízes - diâmetro (DAP) acima de 100 cm</v>
          </cell>
          <cell r="C1823" t="str">
            <v>UN</v>
          </cell>
          <cell r="D1823">
            <v>9151.44</v>
          </cell>
          <cell r="E1823">
            <v>2483.2800000000002</v>
          </cell>
          <cell r="F1823">
            <v>11634.72</v>
          </cell>
          <cell r="G1823">
            <v>15</v>
          </cell>
        </row>
        <row r="1824">
          <cell r="A1824" t="str">
            <v>34.20</v>
          </cell>
          <cell r="B1824" t="str">
            <v>Reparos, conservacoes e complementos - GRUPO 34</v>
          </cell>
        </row>
        <row r="1825">
          <cell r="A1825" t="str">
            <v>34.20.050</v>
          </cell>
          <cell r="B1825" t="str">
            <v>Tela de arame galvanizado fio nº 22 BWG, malha de 2´, tipo galinheiro</v>
          </cell>
          <cell r="C1825" t="str">
            <v>M2</v>
          </cell>
          <cell r="D1825">
            <v>8.5399999999999991</v>
          </cell>
          <cell r="E1825">
            <v>8.82</v>
          </cell>
          <cell r="F1825">
            <v>17.36</v>
          </cell>
          <cell r="G1825">
            <v>15</v>
          </cell>
        </row>
        <row r="1826">
          <cell r="A1826" t="str">
            <v>34.20.080</v>
          </cell>
          <cell r="B1826" t="str">
            <v>Tela de aço galvanizado fio nº 10 BWG, malha de 2´, tipo alambrado de segurança</v>
          </cell>
          <cell r="C1826" t="str">
            <v>M2</v>
          </cell>
          <cell r="D1826">
            <v>67.33</v>
          </cell>
          <cell r="E1826">
            <v>12.22</v>
          </cell>
          <cell r="F1826">
            <v>79.55</v>
          </cell>
          <cell r="G1826">
            <v>15</v>
          </cell>
        </row>
        <row r="1827">
          <cell r="A1827" t="str">
            <v>34.20.110</v>
          </cell>
          <cell r="B1827" t="str">
            <v>Recolocação de barreira de proteção perimetral, simples ou dupla</v>
          </cell>
          <cell r="C1827" t="str">
            <v>M</v>
          </cell>
          <cell r="D1827">
            <v>10.98</v>
          </cell>
          <cell r="F1827">
            <v>10.98</v>
          </cell>
          <cell r="G1827">
            <v>15</v>
          </cell>
        </row>
        <row r="1828">
          <cell r="A1828" t="str">
            <v>34.20.160</v>
          </cell>
          <cell r="B1828" t="str">
            <v>Recolocação de alambrado, com altura até 4,50 m</v>
          </cell>
          <cell r="C1828" t="str">
            <v>M2</v>
          </cell>
          <cell r="D1828">
            <v>1.49</v>
          </cell>
          <cell r="E1828">
            <v>18.53</v>
          </cell>
          <cell r="F1828">
            <v>20.02</v>
          </cell>
          <cell r="G1828">
            <v>15</v>
          </cell>
        </row>
        <row r="1829">
          <cell r="A1829" t="str">
            <v>34.20.170</v>
          </cell>
          <cell r="B1829" t="str">
            <v>Recolocação de alambrado, com altura acima de 4,50 m</v>
          </cell>
          <cell r="C1829" t="str">
            <v>M2</v>
          </cell>
          <cell r="D1829">
            <v>1.59</v>
          </cell>
          <cell r="E1829">
            <v>24.84</v>
          </cell>
          <cell r="F1829">
            <v>26.43</v>
          </cell>
          <cell r="G1829">
            <v>15</v>
          </cell>
        </row>
        <row r="1830">
          <cell r="A1830" t="str">
            <v>34.20.384</v>
          </cell>
          <cell r="B1830" t="str">
            <v>Bicicletário modelo U invertido em tubo circular de aço Ø 2", com acabamento em pintura eletrostática, para fixação chumbado/parafusado</v>
          </cell>
          <cell r="C1830" t="str">
            <v>UN</v>
          </cell>
          <cell r="D1830">
            <v>562.71</v>
          </cell>
          <cell r="E1830">
            <v>44.38</v>
          </cell>
          <cell r="F1830">
            <v>607.09</v>
          </cell>
          <cell r="G1830">
            <v>15</v>
          </cell>
        </row>
        <row r="1831">
          <cell r="A1831" t="str">
            <v>34.20.390</v>
          </cell>
          <cell r="B1831" t="str">
            <v>Grelha arvoreira em ferro fundido</v>
          </cell>
          <cell r="C1831" t="str">
            <v>M2</v>
          </cell>
          <cell r="D1831">
            <v>1533.7</v>
          </cell>
          <cell r="E1831">
            <v>25.18</v>
          </cell>
          <cell r="F1831">
            <v>1558.88</v>
          </cell>
          <cell r="G1831">
            <v>15</v>
          </cell>
        </row>
        <row r="1832">
          <cell r="A1832" t="str">
            <v>35</v>
          </cell>
          <cell r="B1832" t="str">
            <v>PLAYGROUND E EQUIPAMENTO RECREATIVO</v>
          </cell>
        </row>
        <row r="1833">
          <cell r="A1833" t="str">
            <v>35.01</v>
          </cell>
          <cell r="B1833" t="str">
            <v>Quadra e equipamento de esportes</v>
          </cell>
        </row>
        <row r="1834">
          <cell r="A1834" t="str">
            <v>35.01.070</v>
          </cell>
          <cell r="B1834" t="str">
            <v>Tela de arame galvanizado fio nº 12 BWG, malha de 2´</v>
          </cell>
          <cell r="C1834" t="str">
            <v>M2</v>
          </cell>
          <cell r="D1834">
            <v>39.020000000000003</v>
          </cell>
          <cell r="E1834">
            <v>7.56</v>
          </cell>
          <cell r="F1834">
            <v>46.58</v>
          </cell>
          <cell r="G1834">
            <v>15</v>
          </cell>
        </row>
        <row r="1835">
          <cell r="A1835" t="str">
            <v>35.01.150</v>
          </cell>
          <cell r="B1835" t="str">
            <v>Trave oficial completa com rede para futebol de salão</v>
          </cell>
          <cell r="C1835" t="str">
            <v>CJ</v>
          </cell>
          <cell r="D1835">
            <v>2165.12</v>
          </cell>
          <cell r="E1835">
            <v>181.26</v>
          </cell>
          <cell r="F1835">
            <v>2346.38</v>
          </cell>
          <cell r="G1835">
            <v>15</v>
          </cell>
        </row>
        <row r="1836">
          <cell r="A1836" t="str">
            <v>35.01.170</v>
          </cell>
          <cell r="B1836" t="str">
            <v>Poste oficial completo com rede para voleibol</v>
          </cell>
          <cell r="C1836" t="str">
            <v>CJ</v>
          </cell>
          <cell r="D1836">
            <v>1728.37</v>
          </cell>
          <cell r="E1836">
            <v>181.26</v>
          </cell>
          <cell r="F1836">
            <v>1909.63</v>
          </cell>
          <cell r="G1836">
            <v>15</v>
          </cell>
        </row>
        <row r="1837">
          <cell r="A1837" t="str">
            <v>35.01.550</v>
          </cell>
          <cell r="B1837" t="str">
            <v>Piso em fibra de polipropileno corrugado para quadra de esportes, inclusive pintura</v>
          </cell>
          <cell r="C1837" t="str">
            <v>M2</v>
          </cell>
          <cell r="D1837">
            <v>178.59</v>
          </cell>
          <cell r="E1837">
            <v>37.299999999999997</v>
          </cell>
          <cell r="F1837">
            <v>215.89</v>
          </cell>
          <cell r="G1837">
            <v>15</v>
          </cell>
        </row>
        <row r="1838">
          <cell r="A1838" t="str">
            <v>35.03</v>
          </cell>
          <cell r="B1838" t="str">
            <v>Abrigo, guarita e quiosque</v>
          </cell>
        </row>
        <row r="1839">
          <cell r="A1839" t="str">
            <v>35.03.030</v>
          </cell>
          <cell r="B1839" t="str">
            <v>Cancela automática metálica com barreira de alumínio de 3,50 até 4,00 m</v>
          </cell>
          <cell r="C1839" t="str">
            <v>UN</v>
          </cell>
          <cell r="D1839">
            <v>4724.3500000000004</v>
          </cell>
          <cell r="E1839">
            <v>106.65</v>
          </cell>
          <cell r="F1839">
            <v>4831</v>
          </cell>
          <cell r="G1839">
            <v>15</v>
          </cell>
        </row>
        <row r="1840">
          <cell r="A1840" t="str">
            <v>35.04</v>
          </cell>
          <cell r="B1840" t="str">
            <v>Bancos</v>
          </cell>
        </row>
        <row r="1841">
          <cell r="A1841" t="str">
            <v>35.04.020</v>
          </cell>
          <cell r="B1841" t="str">
            <v>Banco contínuo em concreto vazado</v>
          </cell>
          <cell r="C1841" t="str">
            <v>M</v>
          </cell>
          <cell r="D1841">
            <v>121.07</v>
          </cell>
          <cell r="E1841">
            <v>109.32</v>
          </cell>
          <cell r="F1841">
            <v>230.39</v>
          </cell>
          <cell r="G1841">
            <v>15</v>
          </cell>
        </row>
        <row r="1842">
          <cell r="A1842" t="str">
            <v>35.04.120</v>
          </cell>
          <cell r="B1842" t="str">
            <v>Banco em concreto pré-moldado, comprimento 150 cm</v>
          </cell>
          <cell r="C1842" t="str">
            <v>UN</v>
          </cell>
          <cell r="D1842">
            <v>564.44000000000005</v>
          </cell>
          <cell r="E1842">
            <v>24.33</v>
          </cell>
          <cell r="F1842">
            <v>588.77</v>
          </cell>
          <cell r="G1842">
            <v>15</v>
          </cell>
        </row>
        <row r="1843">
          <cell r="A1843" t="str">
            <v>35.04.130</v>
          </cell>
          <cell r="B1843" t="str">
            <v>Banco de madeira sobre alvenaria</v>
          </cell>
          <cell r="C1843" t="str">
            <v>M2</v>
          </cell>
          <cell r="D1843">
            <v>156.16999999999999</v>
          </cell>
          <cell r="E1843">
            <v>68.14</v>
          </cell>
          <cell r="F1843">
            <v>224.31</v>
          </cell>
          <cell r="G1843">
            <v>15</v>
          </cell>
        </row>
        <row r="1844">
          <cell r="A1844" t="str">
            <v>35.04.140</v>
          </cell>
          <cell r="B1844" t="str">
            <v>Banco em concreto pré-moldado com pés vazados, comprimento 200 cm</v>
          </cell>
          <cell r="C1844" t="str">
            <v>UN</v>
          </cell>
          <cell r="D1844">
            <v>618.66999999999996</v>
          </cell>
          <cell r="E1844">
            <v>34.22</v>
          </cell>
          <cell r="F1844">
            <v>652.89</v>
          </cell>
          <cell r="G1844">
            <v>15</v>
          </cell>
        </row>
        <row r="1845">
          <cell r="A1845" t="str">
            <v>35.04.150</v>
          </cell>
          <cell r="B1845" t="str">
            <v>Banco em concreto pré-moldado com 3 pés, comprimento 300 cm</v>
          </cell>
          <cell r="C1845" t="str">
            <v>UN</v>
          </cell>
          <cell r="D1845">
            <v>1060.1400000000001</v>
          </cell>
          <cell r="E1845">
            <v>51.33</v>
          </cell>
          <cell r="F1845">
            <v>1111.47</v>
          </cell>
          <cell r="G1845">
            <v>15</v>
          </cell>
        </row>
        <row r="1846">
          <cell r="A1846" t="str">
            <v>35.05</v>
          </cell>
          <cell r="B1846" t="str">
            <v>Equipamento recreativo</v>
          </cell>
        </row>
        <row r="1847">
          <cell r="A1847" t="str">
            <v>35.05.200</v>
          </cell>
          <cell r="B1847" t="str">
            <v>Centro de atividades em madeira rústica</v>
          </cell>
          <cell r="C1847" t="str">
            <v>CJ</v>
          </cell>
          <cell r="D1847">
            <v>5599.01</v>
          </cell>
          <cell r="E1847">
            <v>241.68</v>
          </cell>
          <cell r="F1847">
            <v>5840.69</v>
          </cell>
          <cell r="G1847">
            <v>15</v>
          </cell>
        </row>
        <row r="1848">
          <cell r="A1848" t="str">
            <v>35.05.210</v>
          </cell>
          <cell r="B1848" t="str">
            <v>Balanço duplo em madeira rústica</v>
          </cell>
          <cell r="C1848" t="str">
            <v>CJ</v>
          </cell>
          <cell r="D1848">
            <v>3050.75</v>
          </cell>
          <cell r="E1848">
            <v>241.68</v>
          </cell>
          <cell r="F1848">
            <v>3292.43</v>
          </cell>
          <cell r="G1848">
            <v>15</v>
          </cell>
        </row>
        <row r="1849">
          <cell r="A1849" t="str">
            <v>35.05.220</v>
          </cell>
          <cell r="B1849" t="str">
            <v>Gangorra dupla em madeira rústica</v>
          </cell>
          <cell r="C1849" t="str">
            <v>CJ</v>
          </cell>
          <cell r="D1849">
            <v>1816.02</v>
          </cell>
          <cell r="E1849">
            <v>241.68</v>
          </cell>
          <cell r="F1849">
            <v>2057.6999999999998</v>
          </cell>
          <cell r="G1849">
            <v>15</v>
          </cell>
        </row>
        <row r="1850">
          <cell r="A1850" t="str">
            <v>35.05.240</v>
          </cell>
          <cell r="B1850" t="str">
            <v>Gira-gira em ferro com assento de madeira (8 lugares)</v>
          </cell>
          <cell r="C1850" t="str">
            <v>CJ</v>
          </cell>
          <cell r="D1850">
            <v>3856.67</v>
          </cell>
          <cell r="E1850">
            <v>241.68</v>
          </cell>
          <cell r="F1850">
            <v>4098.3500000000004</v>
          </cell>
          <cell r="G1850">
            <v>15</v>
          </cell>
        </row>
        <row r="1851">
          <cell r="A1851" t="str">
            <v>35.07</v>
          </cell>
          <cell r="B1851" t="str">
            <v>Mastro para bandeiras</v>
          </cell>
        </row>
        <row r="1852">
          <cell r="A1852" t="str">
            <v>35.07.020</v>
          </cell>
          <cell r="B1852" t="str">
            <v>Plataforma com 3 mastros galvanizados, h= 7,00 m</v>
          </cell>
          <cell r="C1852" t="str">
            <v>CJ</v>
          </cell>
          <cell r="D1852">
            <v>6203.14</v>
          </cell>
          <cell r="E1852">
            <v>384.15</v>
          </cell>
          <cell r="F1852">
            <v>6587.29</v>
          </cell>
          <cell r="G1852">
            <v>15</v>
          </cell>
        </row>
        <row r="1853">
          <cell r="A1853" t="str">
            <v>35.07.030</v>
          </cell>
          <cell r="B1853" t="str">
            <v>Plataforma com 3 mastros galvanizados, h= 9,00 m</v>
          </cell>
          <cell r="C1853" t="str">
            <v>CJ</v>
          </cell>
          <cell r="D1853">
            <v>8474.09</v>
          </cell>
          <cell r="E1853">
            <v>384.15</v>
          </cell>
          <cell r="F1853">
            <v>8858.24</v>
          </cell>
          <cell r="G1853">
            <v>15</v>
          </cell>
        </row>
        <row r="1854">
          <cell r="A1854" t="str">
            <v>35.07.060</v>
          </cell>
          <cell r="B1854" t="str">
            <v>Mastro para bandeira galvanizado, h= 9,00 m</v>
          </cell>
          <cell r="C1854" t="str">
            <v>UN</v>
          </cell>
          <cell r="D1854">
            <v>2811.19</v>
          </cell>
          <cell r="E1854">
            <v>56.73</v>
          </cell>
          <cell r="F1854">
            <v>2867.92</v>
          </cell>
          <cell r="G1854">
            <v>15</v>
          </cell>
        </row>
        <row r="1855">
          <cell r="A1855" t="str">
            <v>35.07.070</v>
          </cell>
          <cell r="B1855" t="str">
            <v>Mastro para bandeira galvanizado, h= 7,00 m</v>
          </cell>
          <cell r="C1855" t="str">
            <v>UN</v>
          </cell>
          <cell r="D1855">
            <v>2054.2399999999998</v>
          </cell>
          <cell r="E1855">
            <v>56.73</v>
          </cell>
          <cell r="F1855">
            <v>2110.9699999999998</v>
          </cell>
          <cell r="G1855">
            <v>15</v>
          </cell>
        </row>
        <row r="1856">
          <cell r="A1856" t="str">
            <v>35.20</v>
          </cell>
          <cell r="B1856" t="str">
            <v>Reparos, conservacoes e complementos - GRUPO 35</v>
          </cell>
        </row>
        <row r="1857">
          <cell r="A1857" t="str">
            <v>35.20.010</v>
          </cell>
          <cell r="B1857" t="str">
            <v>Tela em polietileno, malha 10 x 10 cm, fio 2 mm</v>
          </cell>
          <cell r="C1857" t="str">
            <v>M2</v>
          </cell>
          <cell r="D1857">
            <v>13.39</v>
          </cell>
          <cell r="F1857">
            <v>13.39</v>
          </cell>
          <cell r="G1857">
            <v>15</v>
          </cell>
        </row>
        <row r="1858">
          <cell r="A1858" t="str">
            <v>35.20.050</v>
          </cell>
          <cell r="B1858" t="str">
            <v>Conjunto de 4 lixeiras para coleta seletiva, com tampa basculante, capacidade 50 litros</v>
          </cell>
          <cell r="C1858" t="str">
            <v>UN</v>
          </cell>
          <cell r="D1858">
            <v>1249.99</v>
          </cell>
          <cell r="E1858">
            <v>37.76</v>
          </cell>
          <cell r="F1858">
            <v>1287.75</v>
          </cell>
          <cell r="G1858">
            <v>15</v>
          </cell>
        </row>
        <row r="1859">
          <cell r="A1859" t="str">
            <v>36</v>
          </cell>
          <cell r="B1859" t="str">
            <v>ENTRADA DE ENERGIA ELETRICA E TELEFONIA</v>
          </cell>
        </row>
        <row r="1860">
          <cell r="A1860" t="str">
            <v>36.01</v>
          </cell>
          <cell r="B1860" t="str">
            <v>Entrada de energia - componentes</v>
          </cell>
        </row>
        <row r="1861">
          <cell r="A1861" t="str">
            <v>36.01.242</v>
          </cell>
          <cell r="B1861" t="str">
            <v>Cubículo de média tensão, para uso ao tempo, classe 24 kV</v>
          </cell>
          <cell r="C1861" t="str">
            <v>CJ</v>
          </cell>
          <cell r="D1861">
            <v>162739.01</v>
          </cell>
          <cell r="E1861">
            <v>295.58</v>
          </cell>
          <cell r="F1861">
            <v>163034.59</v>
          </cell>
          <cell r="G1861">
            <v>15</v>
          </cell>
        </row>
        <row r="1862">
          <cell r="A1862" t="str">
            <v>36.01.252</v>
          </cell>
          <cell r="B1862" t="str">
            <v>Cubículo de média tensão, para uso ao tempo, classe 17,5 kV</v>
          </cell>
          <cell r="C1862" t="str">
            <v>CJ</v>
          </cell>
          <cell r="D1862">
            <v>139143.54</v>
          </cell>
          <cell r="E1862">
            <v>295.58</v>
          </cell>
          <cell r="F1862">
            <v>139439.12</v>
          </cell>
          <cell r="G1862">
            <v>15</v>
          </cell>
        </row>
        <row r="1863">
          <cell r="A1863" t="str">
            <v>36.03</v>
          </cell>
          <cell r="B1863" t="str">
            <v>Caixas de entrada / medicao</v>
          </cell>
        </row>
        <row r="1864">
          <cell r="A1864" t="str">
            <v>36.03.010</v>
          </cell>
          <cell r="B1864" t="str">
            <v>Caixa de medição tipo II (300 x 560 x 200) mm, padrão concessionárias</v>
          </cell>
          <cell r="C1864" t="str">
            <v>UN</v>
          </cell>
          <cell r="D1864">
            <v>136.75</v>
          </cell>
          <cell r="E1864">
            <v>193.21</v>
          </cell>
          <cell r="F1864">
            <v>329.96</v>
          </cell>
          <cell r="G1864">
            <v>15</v>
          </cell>
        </row>
        <row r="1865">
          <cell r="A1865" t="str">
            <v>36.03.020</v>
          </cell>
          <cell r="B1865" t="str">
            <v>Caixa de medição polifásica (500 x 600 x 200) mm, padrão concessionárias</v>
          </cell>
          <cell r="C1865" t="str">
            <v>UN</v>
          </cell>
          <cell r="D1865">
            <v>236.73</v>
          </cell>
          <cell r="E1865">
            <v>193.21</v>
          </cell>
          <cell r="F1865">
            <v>429.94</v>
          </cell>
          <cell r="G1865">
            <v>15</v>
          </cell>
        </row>
        <row r="1866">
          <cell r="A1866" t="str">
            <v>36.03.030</v>
          </cell>
          <cell r="B1866" t="str">
            <v>Caixa de medição externa tipo ´L´ (900 x 600 x 270) mm, padrão Concessionárias</v>
          </cell>
          <cell r="C1866" t="str">
            <v>UN</v>
          </cell>
          <cell r="D1866">
            <v>1177.81</v>
          </cell>
          <cell r="E1866">
            <v>223.32</v>
          </cell>
          <cell r="F1866">
            <v>1401.13</v>
          </cell>
          <cell r="G1866">
            <v>15</v>
          </cell>
        </row>
        <row r="1867">
          <cell r="A1867" t="str">
            <v>36.03.050</v>
          </cell>
          <cell r="B1867" t="str">
            <v>Caixa de medição externa tipo ´N´ (1300 x 1200 x 270) mm, padrão Concessionárias</v>
          </cell>
          <cell r="C1867" t="str">
            <v>UN</v>
          </cell>
          <cell r="D1867">
            <v>2671.61</v>
          </cell>
          <cell r="E1867">
            <v>223.32</v>
          </cell>
          <cell r="F1867">
            <v>2894.93</v>
          </cell>
          <cell r="G1867">
            <v>15</v>
          </cell>
        </row>
        <row r="1868">
          <cell r="A1868" t="str">
            <v>36.03.060</v>
          </cell>
          <cell r="B1868" t="str">
            <v>Caixa de medição externa tipo ´M´ (900 x 1200 x 270) mm, padrão Concessionárias</v>
          </cell>
          <cell r="C1868" t="str">
            <v>UN</v>
          </cell>
          <cell r="D1868">
            <v>1865.82</v>
          </cell>
          <cell r="E1868">
            <v>223.32</v>
          </cell>
          <cell r="F1868">
            <v>2089.14</v>
          </cell>
          <cell r="G1868">
            <v>15</v>
          </cell>
        </row>
        <row r="1869">
          <cell r="A1869" t="str">
            <v>36.03.080</v>
          </cell>
          <cell r="B1869" t="str">
            <v>Caixa para seccionadora tipo ´T´ (900 x 600 x 250) mm, padrão Concessionárias</v>
          </cell>
          <cell r="C1869" t="str">
            <v>UN</v>
          </cell>
          <cell r="D1869">
            <v>552.91</v>
          </cell>
          <cell r="E1869">
            <v>167.49</v>
          </cell>
          <cell r="F1869">
            <v>720.4</v>
          </cell>
          <cell r="G1869">
            <v>15</v>
          </cell>
        </row>
        <row r="1870">
          <cell r="A1870" t="str">
            <v>36.03.090</v>
          </cell>
          <cell r="B1870" t="str">
            <v>Caixa de medição interna tipo ´A1´ (1000 x 1000 x 300) mm, padrão Concessionárias</v>
          </cell>
          <cell r="C1870" t="str">
            <v>UN</v>
          </cell>
          <cell r="D1870">
            <v>1713.06</v>
          </cell>
          <cell r="E1870">
            <v>232.48</v>
          </cell>
          <cell r="F1870">
            <v>1945.54</v>
          </cell>
          <cell r="G1870">
            <v>15</v>
          </cell>
        </row>
        <row r="1871">
          <cell r="A1871" t="str">
            <v>36.03.120</v>
          </cell>
          <cell r="B1871" t="str">
            <v>Caixa de proteção para transformador de corrente, (1000 x 750 x 300) mm, padrão Concessionárias</v>
          </cell>
          <cell r="C1871" t="str">
            <v>UN</v>
          </cell>
          <cell r="D1871">
            <v>1098.56</v>
          </cell>
          <cell r="E1871">
            <v>223.32</v>
          </cell>
          <cell r="F1871">
            <v>1321.88</v>
          </cell>
          <cell r="G1871">
            <v>15</v>
          </cell>
        </row>
        <row r="1872">
          <cell r="A1872" t="str">
            <v>36.03.130</v>
          </cell>
          <cell r="B1872" t="str">
            <v>Caixa de proteção dos bornes do medidor, (300 x 250 x 90) mm, padrão Concessionárias</v>
          </cell>
          <cell r="C1872" t="str">
            <v>UN</v>
          </cell>
          <cell r="D1872">
            <v>125.87</v>
          </cell>
          <cell r="E1872">
            <v>111.66</v>
          </cell>
          <cell r="F1872">
            <v>237.53</v>
          </cell>
          <cell r="G1872">
            <v>15</v>
          </cell>
        </row>
        <row r="1873">
          <cell r="A1873" t="str">
            <v>36.03.150</v>
          </cell>
          <cell r="B1873" t="str">
            <v>Caixa de entrada tipo ´E´ (560 x 350 x 210) mm - padrão Concessionárias</v>
          </cell>
          <cell r="C1873" t="str">
            <v>UN</v>
          </cell>
          <cell r="D1873">
            <v>198.6</v>
          </cell>
          <cell r="E1873">
            <v>193.21</v>
          </cell>
          <cell r="F1873">
            <v>391.81</v>
          </cell>
          <cell r="G1873">
            <v>15</v>
          </cell>
        </row>
        <row r="1874">
          <cell r="A1874" t="str">
            <v>36.03.160</v>
          </cell>
          <cell r="B1874" t="str">
            <v>Caixa base lateral tipo ´N´ (1300 x 400 x 250) mm</v>
          </cell>
          <cell r="C1874" t="str">
            <v>UN</v>
          </cell>
          <cell r="D1874">
            <v>756.56</v>
          </cell>
          <cell r="E1874">
            <v>223.32</v>
          </cell>
          <cell r="F1874">
            <v>979.88</v>
          </cell>
          <cell r="G1874">
            <v>15</v>
          </cell>
        </row>
        <row r="1875">
          <cell r="A1875" t="str">
            <v>36.04</v>
          </cell>
          <cell r="B1875" t="str">
            <v>Suporte (Braquet)</v>
          </cell>
        </row>
        <row r="1876">
          <cell r="A1876" t="str">
            <v>36.04.010</v>
          </cell>
          <cell r="B1876" t="str">
            <v>Suporte para 1 isolador de baixa tensão</v>
          </cell>
          <cell r="C1876" t="str">
            <v>UN</v>
          </cell>
          <cell r="D1876">
            <v>33.869999999999997</v>
          </cell>
          <cell r="E1876">
            <v>16.75</v>
          </cell>
          <cell r="F1876">
            <v>50.62</v>
          </cell>
          <cell r="G1876">
            <v>15</v>
          </cell>
        </row>
        <row r="1877">
          <cell r="A1877" t="str">
            <v>36.04.030</v>
          </cell>
          <cell r="B1877" t="str">
            <v>Suporte para 2 isoladores de baixa tensão</v>
          </cell>
          <cell r="C1877" t="str">
            <v>UN</v>
          </cell>
          <cell r="D1877">
            <v>52.56</v>
          </cell>
          <cell r="E1877">
            <v>16.75</v>
          </cell>
          <cell r="F1877">
            <v>69.31</v>
          </cell>
          <cell r="G1877">
            <v>15</v>
          </cell>
        </row>
        <row r="1878">
          <cell r="A1878" t="str">
            <v>36.04.050</v>
          </cell>
          <cell r="B1878" t="str">
            <v>Suporte para 3 isoladores de baixa tensão</v>
          </cell>
          <cell r="C1878" t="str">
            <v>UN</v>
          </cell>
          <cell r="D1878">
            <v>90.5</v>
          </cell>
          <cell r="E1878">
            <v>16.75</v>
          </cell>
          <cell r="F1878">
            <v>107.25</v>
          </cell>
          <cell r="G1878">
            <v>15</v>
          </cell>
        </row>
        <row r="1879">
          <cell r="A1879" t="str">
            <v>36.04.070</v>
          </cell>
          <cell r="B1879" t="str">
            <v>Suporte para 4 isoladores de baixa tensão</v>
          </cell>
          <cell r="C1879" t="str">
            <v>UN</v>
          </cell>
          <cell r="D1879">
            <v>121.06</v>
          </cell>
          <cell r="E1879">
            <v>16.75</v>
          </cell>
          <cell r="F1879">
            <v>137.81</v>
          </cell>
          <cell r="G1879">
            <v>15</v>
          </cell>
        </row>
        <row r="1880">
          <cell r="A1880" t="str">
            <v>36.05</v>
          </cell>
          <cell r="B1880" t="str">
            <v>Isoladores</v>
          </cell>
        </row>
        <row r="1881">
          <cell r="A1881" t="str">
            <v>36.05.010</v>
          </cell>
          <cell r="B1881" t="str">
            <v>Isolador tipo roldana para baixa tensão de 76 x 79 mm</v>
          </cell>
          <cell r="C1881" t="str">
            <v>UN</v>
          </cell>
          <cell r="D1881">
            <v>44.05</v>
          </cell>
          <cell r="E1881">
            <v>11.16</v>
          </cell>
          <cell r="F1881">
            <v>55.21</v>
          </cell>
          <cell r="G1881">
            <v>15</v>
          </cell>
        </row>
        <row r="1882">
          <cell r="A1882" t="str">
            <v>36.05.040</v>
          </cell>
          <cell r="B1882" t="str">
            <v>Isolador tipo disco para 15 kV de 6´ - 150 mm</v>
          </cell>
          <cell r="C1882" t="str">
            <v>UN</v>
          </cell>
          <cell r="D1882">
            <v>91.59</v>
          </cell>
          <cell r="E1882">
            <v>11.16</v>
          </cell>
          <cell r="F1882">
            <v>102.75</v>
          </cell>
          <cell r="G1882">
            <v>15</v>
          </cell>
        </row>
        <row r="1883">
          <cell r="A1883" t="str">
            <v>36.05.080</v>
          </cell>
          <cell r="B1883" t="str">
            <v>Isolador tipo pino para 15 kV, inclusive pino (poste)</v>
          </cell>
          <cell r="C1883" t="str">
            <v>UN</v>
          </cell>
          <cell r="D1883">
            <v>81.78</v>
          </cell>
          <cell r="E1883">
            <v>41.87</v>
          </cell>
          <cell r="F1883">
            <v>123.65</v>
          </cell>
          <cell r="G1883">
            <v>15</v>
          </cell>
        </row>
        <row r="1884">
          <cell r="A1884" t="str">
            <v>36.05.100</v>
          </cell>
          <cell r="B1884" t="str">
            <v>Isolador pedestal para 15 kV</v>
          </cell>
          <cell r="C1884" t="str">
            <v>UN</v>
          </cell>
          <cell r="D1884">
            <v>153.91999999999999</v>
          </cell>
          <cell r="E1884">
            <v>11.16</v>
          </cell>
          <cell r="F1884">
            <v>165.08</v>
          </cell>
          <cell r="G1884">
            <v>15</v>
          </cell>
        </row>
        <row r="1885">
          <cell r="A1885" t="str">
            <v>36.05.110</v>
          </cell>
          <cell r="B1885" t="str">
            <v>Isolador pedestal para 25 kV</v>
          </cell>
          <cell r="C1885" t="str">
            <v>UN</v>
          </cell>
          <cell r="D1885">
            <v>212.1</v>
          </cell>
          <cell r="E1885">
            <v>11.16</v>
          </cell>
          <cell r="F1885">
            <v>223.26</v>
          </cell>
          <cell r="G1885">
            <v>15</v>
          </cell>
        </row>
        <row r="1886">
          <cell r="A1886" t="str">
            <v>36.06</v>
          </cell>
          <cell r="B1886" t="str">
            <v>Muflas e terminais</v>
          </cell>
        </row>
        <row r="1887">
          <cell r="A1887" t="str">
            <v>36.06.060</v>
          </cell>
          <cell r="B1887" t="str">
            <v>Terminal modular (mufla) unipolar externo para cabo até 70 mm²/15 kV</v>
          </cell>
          <cell r="C1887" t="str">
            <v>CJ</v>
          </cell>
          <cell r="D1887">
            <v>529.70000000000005</v>
          </cell>
          <cell r="E1887">
            <v>27.92</v>
          </cell>
          <cell r="F1887">
            <v>557.62</v>
          </cell>
          <cell r="G1887">
            <v>15</v>
          </cell>
        </row>
        <row r="1888">
          <cell r="A1888" t="str">
            <v>36.06.080</v>
          </cell>
          <cell r="B1888" t="str">
            <v>Terminal modular (mufla) unipolar interno para cabo até 70 mm²/15 kV</v>
          </cell>
          <cell r="C1888" t="str">
            <v>CJ</v>
          </cell>
          <cell r="D1888">
            <v>449.05</v>
          </cell>
          <cell r="E1888">
            <v>27.92</v>
          </cell>
          <cell r="F1888">
            <v>476.97</v>
          </cell>
          <cell r="G1888">
            <v>15</v>
          </cell>
        </row>
        <row r="1889">
          <cell r="A1889" t="str">
            <v>36.07</v>
          </cell>
          <cell r="B1889" t="str">
            <v>Para-raios de media tensao</v>
          </cell>
        </row>
        <row r="1890">
          <cell r="A1890" t="str">
            <v>36.07.010</v>
          </cell>
          <cell r="B1890" t="str">
            <v>Para-raios de distribuição, classe 12 kV/5 kA, completo, encapsulado com polímero</v>
          </cell>
          <cell r="C1890" t="str">
            <v>UN</v>
          </cell>
          <cell r="D1890">
            <v>252.08</v>
          </cell>
          <cell r="E1890">
            <v>26.18</v>
          </cell>
          <cell r="F1890">
            <v>278.26</v>
          </cell>
          <cell r="G1890">
            <v>15</v>
          </cell>
        </row>
        <row r="1891">
          <cell r="A1891" t="str">
            <v>36.07.030</v>
          </cell>
          <cell r="B1891" t="str">
            <v>Para-raios de distribuição, classe 12 kV/10 kA, completo, encapsulado com polímero</v>
          </cell>
          <cell r="C1891" t="str">
            <v>UN</v>
          </cell>
          <cell r="D1891">
            <v>221.84</v>
          </cell>
          <cell r="E1891">
            <v>26.18</v>
          </cell>
          <cell r="F1891">
            <v>248.02</v>
          </cell>
          <cell r="G1891">
            <v>15</v>
          </cell>
        </row>
        <row r="1892">
          <cell r="A1892" t="str">
            <v>36.07.050</v>
          </cell>
          <cell r="B1892" t="str">
            <v>Para-raios de distribuição, classe 15 kV/5 kA, completo, encapsulado com polímero</v>
          </cell>
          <cell r="C1892" t="str">
            <v>UN</v>
          </cell>
          <cell r="D1892">
            <v>258.62</v>
          </cell>
          <cell r="E1892">
            <v>26.18</v>
          </cell>
          <cell r="F1892">
            <v>284.8</v>
          </cell>
          <cell r="G1892">
            <v>15</v>
          </cell>
        </row>
        <row r="1893">
          <cell r="A1893" t="str">
            <v>36.07.060</v>
          </cell>
          <cell r="B1893" t="str">
            <v>Para-raios de distribuição, classe 15 kV/10 kA, completo, encapsulado com polímero</v>
          </cell>
          <cell r="C1893" t="str">
            <v>UN</v>
          </cell>
          <cell r="D1893">
            <v>217.38</v>
          </cell>
          <cell r="E1893">
            <v>26.18</v>
          </cell>
          <cell r="F1893">
            <v>243.56</v>
          </cell>
          <cell r="G1893">
            <v>15</v>
          </cell>
        </row>
        <row r="1894">
          <cell r="A1894" t="str">
            <v>36.08</v>
          </cell>
          <cell r="B1894" t="str">
            <v>Gerador e grupo gerador</v>
          </cell>
        </row>
        <row r="1895">
          <cell r="A1895" t="str">
            <v>36.08.030</v>
          </cell>
          <cell r="B1895" t="str">
            <v>Grupo gerador com potência de 250/228 kVA, variação de + ou - 5% - completo</v>
          </cell>
          <cell r="C1895" t="str">
            <v>UN</v>
          </cell>
          <cell r="D1895">
            <v>210731.25</v>
          </cell>
          <cell r="E1895">
            <v>2148.88</v>
          </cell>
          <cell r="F1895">
            <v>212880.13</v>
          </cell>
          <cell r="G1895">
            <v>15</v>
          </cell>
        </row>
        <row r="1896">
          <cell r="A1896" t="str">
            <v>36.08.040</v>
          </cell>
          <cell r="B1896" t="str">
            <v>Grupo gerador com potência de 350/320 kVA, variação de + ou - 10% - completo</v>
          </cell>
          <cell r="C1896" t="str">
            <v>UN</v>
          </cell>
          <cell r="D1896">
            <v>240237.05</v>
          </cell>
          <cell r="E1896">
            <v>2148.88</v>
          </cell>
          <cell r="F1896">
            <v>242385.93</v>
          </cell>
          <cell r="G1896">
            <v>15</v>
          </cell>
        </row>
        <row r="1897">
          <cell r="A1897" t="str">
            <v>36.08.050</v>
          </cell>
          <cell r="B1897" t="str">
            <v>Grupo gerador com potência de 88/80 kVA, variação de + ou - 10% - completo</v>
          </cell>
          <cell r="C1897" t="str">
            <v>UN</v>
          </cell>
          <cell r="D1897">
            <v>100220.97</v>
          </cell>
          <cell r="E1897">
            <v>2148.88</v>
          </cell>
          <cell r="F1897">
            <v>102369.85</v>
          </cell>
          <cell r="G1897">
            <v>15</v>
          </cell>
        </row>
        <row r="1898">
          <cell r="A1898" t="str">
            <v>36.08.060</v>
          </cell>
          <cell r="B1898" t="str">
            <v>Grupo gerador com potência de 165/150 kVA, variação de + ou - 5% - completo</v>
          </cell>
          <cell r="C1898" t="str">
            <v>UN</v>
          </cell>
          <cell r="D1898">
            <v>135238.28</v>
          </cell>
          <cell r="E1898">
            <v>2148.88</v>
          </cell>
          <cell r="F1898">
            <v>137387.16</v>
          </cell>
          <cell r="G1898">
            <v>15</v>
          </cell>
        </row>
        <row r="1899">
          <cell r="A1899" t="str">
            <v>36.08.100</v>
          </cell>
          <cell r="B1899" t="str">
            <v>Grupo gerador com potência de 55/50 kVA, variação de + ou - 10% - completo</v>
          </cell>
          <cell r="C1899" t="str">
            <v>UN</v>
          </cell>
          <cell r="D1899">
            <v>97422.79</v>
          </cell>
          <cell r="E1899">
            <v>1146.7</v>
          </cell>
          <cell r="F1899">
            <v>98569.49</v>
          </cell>
          <cell r="G1899">
            <v>15</v>
          </cell>
        </row>
        <row r="1900">
          <cell r="A1900" t="str">
            <v>36.08.110</v>
          </cell>
          <cell r="B1900" t="str">
            <v>Grupo gerador com potência de 180/168 kVA, variação de + ou - 5% - completo</v>
          </cell>
          <cell r="C1900" t="str">
            <v>UN</v>
          </cell>
          <cell r="D1900">
            <v>152690.53</v>
          </cell>
          <cell r="E1900">
            <v>2148.88</v>
          </cell>
          <cell r="F1900">
            <v>154839.41</v>
          </cell>
          <cell r="G1900">
            <v>15</v>
          </cell>
        </row>
        <row r="1901">
          <cell r="A1901" t="str">
            <v>36.08.290</v>
          </cell>
          <cell r="B1901" t="str">
            <v>Grupo gerador com potência de 563/513 kVA, variação de + ou - 10% - completo</v>
          </cell>
          <cell r="C1901" t="str">
            <v>UN</v>
          </cell>
          <cell r="D1901">
            <v>477269.81</v>
          </cell>
          <cell r="E1901">
            <v>2378.2199999999998</v>
          </cell>
          <cell r="F1901">
            <v>479648.03</v>
          </cell>
          <cell r="G1901">
            <v>15</v>
          </cell>
        </row>
        <row r="1902">
          <cell r="A1902" t="str">
            <v>36.08.350</v>
          </cell>
          <cell r="B1902" t="str">
            <v>Grupo gerador carenado com potência de 150/136 kVA, variação de + ou - 5% - completo</v>
          </cell>
          <cell r="C1902" t="str">
            <v>UN</v>
          </cell>
          <cell r="D1902">
            <v>153694.35999999999</v>
          </cell>
          <cell r="E1902">
            <v>2148.88</v>
          </cell>
          <cell r="F1902">
            <v>155843.24</v>
          </cell>
          <cell r="G1902">
            <v>15</v>
          </cell>
        </row>
        <row r="1903">
          <cell r="A1903" t="str">
            <v>36.08.360</v>
          </cell>
          <cell r="B1903" t="str">
            <v>Grupo gerador carenado com potência de 460/434 kVA, variação de + ou - 10% - completo</v>
          </cell>
          <cell r="C1903" t="str">
            <v>UN</v>
          </cell>
          <cell r="D1903">
            <v>441400.69</v>
          </cell>
          <cell r="E1903">
            <v>2357.08</v>
          </cell>
          <cell r="F1903">
            <v>443757.77</v>
          </cell>
          <cell r="G1903">
            <v>15</v>
          </cell>
        </row>
        <row r="1904">
          <cell r="A1904" t="str">
            <v>36.08.540</v>
          </cell>
          <cell r="B1904" t="str">
            <v>Grupo gerador com potência de 460/434 kVA, variação de + ou - 10% - completo</v>
          </cell>
          <cell r="C1904" t="str">
            <v>UN</v>
          </cell>
          <cell r="D1904">
            <v>409099.94</v>
          </cell>
          <cell r="E1904">
            <v>2378.2199999999998</v>
          </cell>
          <cell r="F1904">
            <v>411478.16</v>
          </cell>
          <cell r="G1904">
            <v>15</v>
          </cell>
        </row>
        <row r="1905">
          <cell r="A1905" t="str">
            <v>36.09</v>
          </cell>
          <cell r="B1905" t="str">
            <v>Transformador de entrada</v>
          </cell>
        </row>
        <row r="1906">
          <cell r="A1906" t="str">
            <v>36.09.020</v>
          </cell>
          <cell r="B1906" t="str">
            <v>Transformador de potência trifásico de 225 kVA, classe 15 kV, a óleo</v>
          </cell>
          <cell r="C1906" t="str">
            <v>UN</v>
          </cell>
          <cell r="D1906">
            <v>41658.449999999997</v>
          </cell>
          <cell r="E1906">
            <v>1146.7</v>
          </cell>
          <cell r="F1906">
            <v>42805.15</v>
          </cell>
          <cell r="G1906">
            <v>15</v>
          </cell>
        </row>
        <row r="1907">
          <cell r="A1907" t="str">
            <v>36.09.050</v>
          </cell>
          <cell r="B1907" t="str">
            <v>Transformador de potência trifásico de 150 kVA, classe 15 kV, a óleo</v>
          </cell>
          <cell r="C1907" t="str">
            <v>UN</v>
          </cell>
          <cell r="D1907">
            <v>30681.78</v>
          </cell>
          <cell r="E1907">
            <v>1146.7</v>
          </cell>
          <cell r="F1907">
            <v>31828.48</v>
          </cell>
          <cell r="G1907">
            <v>15</v>
          </cell>
        </row>
        <row r="1908">
          <cell r="A1908" t="str">
            <v>36.09.060</v>
          </cell>
          <cell r="B1908" t="str">
            <v>Transformador de potência trifásico de 500 kVA, classe 15 kV, a seco</v>
          </cell>
          <cell r="C1908" t="str">
            <v>UN</v>
          </cell>
          <cell r="D1908">
            <v>86313.2</v>
          </cell>
          <cell r="E1908">
            <v>1834.72</v>
          </cell>
          <cell r="F1908">
            <v>88147.92</v>
          </cell>
          <cell r="G1908">
            <v>15</v>
          </cell>
        </row>
        <row r="1909">
          <cell r="A1909" t="str">
            <v>36.09.070</v>
          </cell>
          <cell r="B1909" t="str">
            <v>Transformador de potência trifásico de 1000 kVA, classe 15 kV, a seco com cabine</v>
          </cell>
          <cell r="C1909" t="str">
            <v>UN</v>
          </cell>
          <cell r="D1909">
            <v>131425.91</v>
          </cell>
          <cell r="E1909">
            <v>1834.72</v>
          </cell>
          <cell r="F1909">
            <v>133260.63</v>
          </cell>
          <cell r="G1909">
            <v>15</v>
          </cell>
        </row>
        <row r="1910">
          <cell r="A1910" t="str">
            <v>36.09.100</v>
          </cell>
          <cell r="B1910" t="str">
            <v>Transformador de potência trifásico de 5 kVA, classe 0,6 kV, a seco com cabine</v>
          </cell>
          <cell r="C1910" t="str">
            <v>UN</v>
          </cell>
          <cell r="D1910">
            <v>5397.72</v>
          </cell>
          <cell r="E1910">
            <v>458.68</v>
          </cell>
          <cell r="F1910">
            <v>5856.4</v>
          </cell>
          <cell r="G1910">
            <v>15</v>
          </cell>
        </row>
        <row r="1911">
          <cell r="A1911" t="str">
            <v>36.09.110</v>
          </cell>
          <cell r="B1911" t="str">
            <v>Transformador de potência trifásico de 7,5 kVA, classe 0,6 kV, a seco com cabine</v>
          </cell>
          <cell r="C1911" t="str">
            <v>UN</v>
          </cell>
          <cell r="D1911">
            <v>6753.89</v>
          </cell>
          <cell r="E1911">
            <v>458.68</v>
          </cell>
          <cell r="F1911">
            <v>7212.57</v>
          </cell>
          <cell r="G1911">
            <v>15</v>
          </cell>
        </row>
        <row r="1912">
          <cell r="A1912" t="str">
            <v>36.09.150</v>
          </cell>
          <cell r="B1912" t="str">
            <v>Transformador de potência trifásico de 75 kVA, classe 15 kV, a óleo</v>
          </cell>
          <cell r="C1912" t="str">
            <v>UN</v>
          </cell>
          <cell r="D1912">
            <v>22530.32</v>
          </cell>
          <cell r="E1912">
            <v>1146.7</v>
          </cell>
          <cell r="F1912">
            <v>23677.02</v>
          </cell>
          <cell r="G1912">
            <v>15</v>
          </cell>
        </row>
        <row r="1913">
          <cell r="A1913" t="str">
            <v>36.09.170</v>
          </cell>
          <cell r="B1913" t="str">
            <v>Transformador de potência trifásico de 300 kVA, classe 15 kV, a óleo</v>
          </cell>
          <cell r="C1913" t="str">
            <v>UN</v>
          </cell>
          <cell r="D1913">
            <v>49519.38</v>
          </cell>
          <cell r="E1913">
            <v>1146.7</v>
          </cell>
          <cell r="F1913">
            <v>50666.080000000002</v>
          </cell>
          <cell r="G1913">
            <v>15</v>
          </cell>
        </row>
        <row r="1914">
          <cell r="A1914" t="str">
            <v>36.09.180</v>
          </cell>
          <cell r="B1914" t="str">
            <v>Transformador de potência trifásico de 112,5 kVA, classe 15 kV, a óleo</v>
          </cell>
          <cell r="C1914" t="str">
            <v>UN</v>
          </cell>
          <cell r="D1914">
            <v>24797.96</v>
          </cell>
          <cell r="E1914">
            <v>1146.7</v>
          </cell>
          <cell r="F1914">
            <v>25944.66</v>
          </cell>
          <cell r="G1914">
            <v>15</v>
          </cell>
        </row>
        <row r="1915">
          <cell r="A1915" t="str">
            <v>36.09.220</v>
          </cell>
          <cell r="B1915" t="str">
            <v>Transformador de potência trifásico de 500 kVA, classe 15 kV, a seco com cabine</v>
          </cell>
          <cell r="C1915" t="str">
            <v>UN</v>
          </cell>
          <cell r="D1915">
            <v>110715.75</v>
          </cell>
          <cell r="E1915">
            <v>1834.72</v>
          </cell>
          <cell r="F1915">
            <v>112550.47</v>
          </cell>
          <cell r="G1915">
            <v>15</v>
          </cell>
        </row>
        <row r="1916">
          <cell r="A1916" t="str">
            <v>36.09.230</v>
          </cell>
          <cell r="B1916" t="str">
            <v>Transformador de potência trifásico de 30 kVA, classe 1,2 KV, a seco com cabine</v>
          </cell>
          <cell r="C1916" t="str">
            <v>UN</v>
          </cell>
          <cell r="D1916">
            <v>18632.419999999998</v>
          </cell>
          <cell r="E1916">
            <v>458.68</v>
          </cell>
          <cell r="F1916">
            <v>19091.099999999999</v>
          </cell>
          <cell r="G1916">
            <v>15</v>
          </cell>
        </row>
        <row r="1917">
          <cell r="A1917" t="str">
            <v>36.09.250</v>
          </cell>
          <cell r="B1917" t="str">
            <v>Transformador de potência trifásico de 500 kVA, classe 15 kV, a óleo</v>
          </cell>
          <cell r="C1917" t="str">
            <v>UN</v>
          </cell>
          <cell r="D1917">
            <v>85048.12</v>
          </cell>
          <cell r="E1917">
            <v>1834.72</v>
          </cell>
          <cell r="F1917">
            <v>86882.84</v>
          </cell>
          <cell r="G1917">
            <v>15</v>
          </cell>
        </row>
        <row r="1918">
          <cell r="A1918" t="str">
            <v>36.09.300</v>
          </cell>
          <cell r="B1918" t="str">
            <v>Transformador de potência trifásico de 750 kVA, classe 15 kV, a óleo</v>
          </cell>
          <cell r="C1918" t="str">
            <v>UN</v>
          </cell>
          <cell r="D1918">
            <v>92209.61</v>
          </cell>
          <cell r="E1918">
            <v>1834.72</v>
          </cell>
          <cell r="F1918">
            <v>94044.33</v>
          </cell>
          <cell r="G1918">
            <v>15</v>
          </cell>
        </row>
        <row r="1919">
          <cell r="A1919" t="str">
            <v>36.09.360</v>
          </cell>
          <cell r="B1919" t="str">
            <v>Transformador de potência trifásico de 750 kVA, classe 15 kV, a seco</v>
          </cell>
          <cell r="C1919" t="str">
            <v>UN</v>
          </cell>
          <cell r="D1919">
            <v>143480.51</v>
          </cell>
          <cell r="E1919">
            <v>1834.72</v>
          </cell>
          <cell r="F1919">
            <v>145315.23000000001</v>
          </cell>
          <cell r="G1919">
            <v>15</v>
          </cell>
        </row>
        <row r="1920">
          <cell r="A1920" t="str">
            <v>36.09.370</v>
          </cell>
          <cell r="B1920" t="str">
            <v>Transformador de potência trifásico de 300 kVA, classe 15 kV, a seco</v>
          </cell>
          <cell r="C1920" t="str">
            <v>UN</v>
          </cell>
          <cell r="D1920">
            <v>77503.95</v>
          </cell>
          <cell r="E1920">
            <v>1146.7</v>
          </cell>
          <cell r="F1920">
            <v>78650.649999999994</v>
          </cell>
          <cell r="G1920">
            <v>15</v>
          </cell>
        </row>
        <row r="1921">
          <cell r="A1921" t="str">
            <v>36.09.410</v>
          </cell>
          <cell r="B1921" t="str">
            <v>Transformador de potência trifásico de 45 kVA, classe 15 kV, a seco</v>
          </cell>
          <cell r="C1921" t="str">
            <v>UN</v>
          </cell>
          <cell r="D1921">
            <v>40577.550000000003</v>
          </cell>
          <cell r="E1921">
            <v>1146.7</v>
          </cell>
          <cell r="F1921">
            <v>41724.25</v>
          </cell>
          <cell r="G1921">
            <v>15</v>
          </cell>
        </row>
        <row r="1922">
          <cell r="A1922" t="str">
            <v>36.09.440</v>
          </cell>
          <cell r="B1922" t="str">
            <v>Transformador de potência trifásico de 500 kVA, classe 15 kV, a óleo - tipo pedestal</v>
          </cell>
          <cell r="C1922" t="str">
            <v>UN</v>
          </cell>
          <cell r="D1922">
            <v>141193.92000000001</v>
          </cell>
          <cell r="E1922">
            <v>1834.72</v>
          </cell>
          <cell r="F1922">
            <v>143028.64000000001</v>
          </cell>
          <cell r="G1922">
            <v>15</v>
          </cell>
        </row>
        <row r="1923">
          <cell r="A1923" t="str">
            <v>36.09.480</v>
          </cell>
          <cell r="B1923" t="str">
            <v>Transformador trifásico a seco de 112,5 kVA, encapsulado em resina epóxi sob vácuo</v>
          </cell>
          <cell r="C1923" t="str">
            <v>UN</v>
          </cell>
          <cell r="D1923">
            <v>44296.03</v>
          </cell>
          <cell r="E1923">
            <v>1146.7</v>
          </cell>
          <cell r="F1923">
            <v>45442.73</v>
          </cell>
          <cell r="G1923">
            <v>15</v>
          </cell>
        </row>
        <row r="1924">
          <cell r="A1924" t="str">
            <v>36.09.490</v>
          </cell>
          <cell r="B1924" t="str">
            <v>Transformador trifásico a seco de 150 kVA, encapsulado em resina epóxi sob vácuo</v>
          </cell>
          <cell r="C1924" t="str">
            <v>UN</v>
          </cell>
          <cell r="D1924">
            <v>49237.58</v>
          </cell>
          <cell r="E1924">
            <v>1146.7</v>
          </cell>
          <cell r="F1924">
            <v>50384.28</v>
          </cell>
          <cell r="G1924">
            <v>15</v>
          </cell>
        </row>
        <row r="1925">
          <cell r="A1925" t="str">
            <v>36.20</v>
          </cell>
          <cell r="B1925" t="str">
            <v>Reparos, conservacoes e complementos - GRUPO 36</v>
          </cell>
        </row>
        <row r="1926">
          <cell r="A1926" t="str">
            <v>36.20.010</v>
          </cell>
          <cell r="B1926" t="str">
            <v>Vergalhão de cobre eletrolítico, diâmetro de 3/8´</v>
          </cell>
          <cell r="C1926" t="str">
            <v>M</v>
          </cell>
          <cell r="D1926">
            <v>74.91</v>
          </cell>
          <cell r="E1926">
            <v>22.33</v>
          </cell>
          <cell r="F1926">
            <v>97.24</v>
          </cell>
          <cell r="G1926">
            <v>15</v>
          </cell>
        </row>
        <row r="1927">
          <cell r="A1927" t="str">
            <v>36.20.030</v>
          </cell>
          <cell r="B1927" t="str">
            <v>União angular para vergalhão, diâmetro de 3/8´</v>
          </cell>
          <cell r="C1927" t="str">
            <v>UN</v>
          </cell>
          <cell r="D1927">
            <v>48.66</v>
          </cell>
          <cell r="E1927">
            <v>11.16</v>
          </cell>
          <cell r="F1927">
            <v>59.82</v>
          </cell>
          <cell r="G1927">
            <v>15</v>
          </cell>
        </row>
        <row r="1928">
          <cell r="A1928" t="str">
            <v>36.20.050</v>
          </cell>
          <cell r="B1928" t="str">
            <v>Terminal para vergalhão, diâmetro de 3/8´</v>
          </cell>
          <cell r="C1928" t="str">
            <v>UN</v>
          </cell>
          <cell r="D1928">
            <v>22.58</v>
          </cell>
          <cell r="E1928">
            <v>11.16</v>
          </cell>
          <cell r="F1928">
            <v>33.74</v>
          </cell>
          <cell r="G1928">
            <v>15</v>
          </cell>
        </row>
        <row r="1929">
          <cell r="A1929" t="str">
            <v>36.20.060</v>
          </cell>
          <cell r="B1929" t="str">
            <v>Braçadeira para fixação de eletroduto, até 4´</v>
          </cell>
          <cell r="C1929" t="str">
            <v>UN</v>
          </cell>
          <cell r="D1929">
            <v>3.18</v>
          </cell>
          <cell r="E1929">
            <v>8.3800000000000008</v>
          </cell>
          <cell r="F1929">
            <v>11.56</v>
          </cell>
          <cell r="G1929">
            <v>15</v>
          </cell>
        </row>
        <row r="1930">
          <cell r="A1930" t="str">
            <v>36.20.070</v>
          </cell>
          <cell r="B1930" t="str">
            <v>Prensa vergalhão ´T´, diâmetro de 3/8´</v>
          </cell>
          <cell r="C1930" t="str">
            <v>UN</v>
          </cell>
          <cell r="D1930">
            <v>26.3</v>
          </cell>
          <cell r="E1930">
            <v>11.16</v>
          </cell>
          <cell r="F1930">
            <v>37.46</v>
          </cell>
          <cell r="G1930">
            <v>15</v>
          </cell>
        </row>
        <row r="1931">
          <cell r="A1931" t="str">
            <v>36.20.090</v>
          </cell>
          <cell r="B1931" t="str">
            <v>Vara para manobra em cabine em fibra de vidro, para tensão até 36 kV</v>
          </cell>
          <cell r="C1931" t="str">
            <v>UN</v>
          </cell>
          <cell r="D1931">
            <v>739.88</v>
          </cell>
          <cell r="E1931">
            <v>1.1399999999999999</v>
          </cell>
          <cell r="F1931">
            <v>741.02</v>
          </cell>
          <cell r="G1931">
            <v>15</v>
          </cell>
        </row>
        <row r="1932">
          <cell r="A1932" t="str">
            <v>36.20.100</v>
          </cell>
          <cell r="B1932" t="str">
            <v>Bucha para passagem interna/externa com isolação para 15 kV</v>
          </cell>
          <cell r="C1932" t="str">
            <v>UN</v>
          </cell>
          <cell r="D1932">
            <v>553.29</v>
          </cell>
          <cell r="E1932">
            <v>27.92</v>
          </cell>
          <cell r="F1932">
            <v>581.21</v>
          </cell>
          <cell r="G1932">
            <v>15</v>
          </cell>
        </row>
        <row r="1933">
          <cell r="A1933" t="str">
            <v>36.20.120</v>
          </cell>
          <cell r="B1933" t="str">
            <v>Chapa de ferro de 1,50 x 0,50 m para bucha de passagem</v>
          </cell>
          <cell r="C1933" t="str">
            <v>UN</v>
          </cell>
          <cell r="D1933">
            <v>241.57</v>
          </cell>
          <cell r="E1933">
            <v>27.92</v>
          </cell>
          <cell r="F1933">
            <v>269.49</v>
          </cell>
          <cell r="G1933">
            <v>15</v>
          </cell>
        </row>
        <row r="1934">
          <cell r="A1934" t="str">
            <v>36.20.140</v>
          </cell>
          <cell r="B1934" t="str">
            <v>Cruzeta de madeira de 2400 mm</v>
          </cell>
          <cell r="C1934" t="str">
            <v>UN</v>
          </cell>
          <cell r="D1934">
            <v>317.33</v>
          </cell>
          <cell r="E1934">
            <v>157.08000000000001</v>
          </cell>
          <cell r="F1934">
            <v>474.41</v>
          </cell>
          <cell r="G1934">
            <v>15</v>
          </cell>
        </row>
        <row r="1935">
          <cell r="A1935" t="str">
            <v>36.20.180</v>
          </cell>
          <cell r="B1935" t="str">
            <v>Luva isolante de borracha, acima de 10 até 20 kV</v>
          </cell>
          <cell r="C1935" t="str">
            <v>PAR</v>
          </cell>
          <cell r="D1935">
            <v>613.80999999999995</v>
          </cell>
          <cell r="E1935">
            <v>1.1399999999999999</v>
          </cell>
          <cell r="F1935">
            <v>614.95000000000005</v>
          </cell>
          <cell r="G1935">
            <v>15</v>
          </cell>
        </row>
        <row r="1936">
          <cell r="A1936" t="str">
            <v>36.20.200</v>
          </cell>
          <cell r="B1936" t="str">
            <v>Mão francesa de 700 mm</v>
          </cell>
          <cell r="C1936" t="str">
            <v>UN</v>
          </cell>
          <cell r="D1936">
            <v>33.119999999999997</v>
          </cell>
          <cell r="E1936">
            <v>55.83</v>
          </cell>
          <cell r="F1936">
            <v>88.95</v>
          </cell>
          <cell r="G1936">
            <v>15</v>
          </cell>
        </row>
        <row r="1937">
          <cell r="A1937" t="str">
            <v>36.20.210</v>
          </cell>
          <cell r="B1937" t="str">
            <v>Luva isolante de borracha, até 10 kV</v>
          </cell>
          <cell r="C1937" t="str">
            <v>PAR</v>
          </cell>
          <cell r="D1937">
            <v>457.13</v>
          </cell>
          <cell r="E1937">
            <v>1.1399999999999999</v>
          </cell>
          <cell r="F1937">
            <v>458.27</v>
          </cell>
          <cell r="G1937">
            <v>15</v>
          </cell>
        </row>
        <row r="1938">
          <cell r="A1938" t="str">
            <v>36.20.220</v>
          </cell>
          <cell r="B1938" t="str">
            <v>Mudança de tap do transformador</v>
          </cell>
          <cell r="C1938" t="str">
            <v>UN</v>
          </cell>
          <cell r="E1938">
            <v>314.16000000000003</v>
          </cell>
          <cell r="F1938">
            <v>314.16000000000003</v>
          </cell>
          <cell r="G1938">
            <v>15</v>
          </cell>
        </row>
        <row r="1939">
          <cell r="A1939" t="str">
            <v>36.20.240</v>
          </cell>
          <cell r="B1939" t="str">
            <v>Óleo para disjuntor</v>
          </cell>
          <cell r="C1939" t="str">
            <v>L</v>
          </cell>
          <cell r="D1939">
            <v>22.46</v>
          </cell>
          <cell r="E1939">
            <v>0.91</v>
          </cell>
          <cell r="F1939">
            <v>23.37</v>
          </cell>
          <cell r="G1939">
            <v>15</v>
          </cell>
        </row>
        <row r="1940">
          <cell r="A1940" t="str">
            <v>36.20.260</v>
          </cell>
          <cell r="B1940" t="str">
            <v>Óleo para transformador</v>
          </cell>
          <cell r="C1940" t="str">
            <v>L</v>
          </cell>
          <cell r="D1940">
            <v>22.46</v>
          </cell>
          <cell r="E1940">
            <v>1.36</v>
          </cell>
          <cell r="F1940">
            <v>23.82</v>
          </cell>
          <cell r="G1940">
            <v>15</v>
          </cell>
        </row>
        <row r="1941">
          <cell r="A1941" t="str">
            <v>36.20.282</v>
          </cell>
          <cell r="B1941" t="str">
            <v>Placa de advertência em chapa de aço, com pintura refletiva "Perigo Alta Tensão"</v>
          </cell>
          <cell r="C1941" t="str">
            <v>M2</v>
          </cell>
          <cell r="D1941">
            <v>924</v>
          </cell>
          <cell r="E1941">
            <v>11.36</v>
          </cell>
          <cell r="F1941">
            <v>935.36</v>
          </cell>
          <cell r="G1941">
            <v>15</v>
          </cell>
        </row>
        <row r="1942">
          <cell r="A1942" t="str">
            <v>36.20.284</v>
          </cell>
          <cell r="B1942" t="str">
            <v>Placa de advertência em chapa de alumínio, com pintura refletiva "Perigo Alta Tensão"</v>
          </cell>
          <cell r="C1942" t="str">
            <v>M2</v>
          </cell>
          <cell r="D1942">
            <v>1152.01</v>
          </cell>
          <cell r="E1942">
            <v>11.36</v>
          </cell>
          <cell r="F1942">
            <v>1163.3699999999999</v>
          </cell>
          <cell r="G1942">
            <v>15</v>
          </cell>
        </row>
        <row r="1943">
          <cell r="A1943" t="str">
            <v>36.20.330</v>
          </cell>
          <cell r="B1943" t="str">
            <v>Luva de couro para proteção de luva isolante</v>
          </cell>
          <cell r="C1943" t="str">
            <v>PAR</v>
          </cell>
          <cell r="D1943">
            <v>39.659999999999997</v>
          </cell>
          <cell r="E1943">
            <v>1.1399999999999999</v>
          </cell>
          <cell r="F1943">
            <v>40.799999999999997</v>
          </cell>
          <cell r="G1943">
            <v>15</v>
          </cell>
        </row>
        <row r="1944">
          <cell r="A1944" t="str">
            <v>36.20.340</v>
          </cell>
          <cell r="B1944" t="str">
            <v>Sela para cruzeta de madeira</v>
          </cell>
          <cell r="C1944" t="str">
            <v>UN</v>
          </cell>
          <cell r="D1944">
            <v>19.309999999999999</v>
          </cell>
          <cell r="E1944">
            <v>78.540000000000006</v>
          </cell>
          <cell r="F1944">
            <v>97.85</v>
          </cell>
          <cell r="G1944">
            <v>15</v>
          </cell>
        </row>
        <row r="1945">
          <cell r="A1945" t="str">
            <v>36.20.350</v>
          </cell>
          <cell r="B1945" t="str">
            <v>Caixa porta luvas em madeira, com tampa</v>
          </cell>
          <cell r="C1945" t="str">
            <v>UN</v>
          </cell>
          <cell r="D1945">
            <v>73.41</v>
          </cell>
          <cell r="E1945">
            <v>1.1399999999999999</v>
          </cell>
          <cell r="F1945">
            <v>74.55</v>
          </cell>
          <cell r="G1945">
            <v>15</v>
          </cell>
        </row>
        <row r="1946">
          <cell r="A1946" t="str">
            <v>36.20.360</v>
          </cell>
          <cell r="B1946" t="str">
            <v>Suporte de transformador em poste ou estaleiro</v>
          </cell>
          <cell r="C1946" t="str">
            <v>UN</v>
          </cell>
          <cell r="D1946">
            <v>248.88</v>
          </cell>
          <cell r="E1946">
            <v>157.08000000000001</v>
          </cell>
          <cell r="F1946">
            <v>405.96</v>
          </cell>
          <cell r="G1946">
            <v>15</v>
          </cell>
        </row>
        <row r="1947">
          <cell r="A1947" t="str">
            <v>36.20.380</v>
          </cell>
          <cell r="B1947" t="str">
            <v>Tapete de borracha isolante elétrico de 1000 x 1000 mm</v>
          </cell>
          <cell r="C1947" t="str">
            <v>UN</v>
          </cell>
          <cell r="D1947">
            <v>677.85</v>
          </cell>
          <cell r="E1947">
            <v>1.1399999999999999</v>
          </cell>
          <cell r="F1947">
            <v>678.99</v>
          </cell>
          <cell r="G1947">
            <v>15</v>
          </cell>
        </row>
        <row r="1948">
          <cell r="A1948" t="str">
            <v>36.20.540</v>
          </cell>
          <cell r="B1948" t="str">
            <v>Cruzeta metálica de 2400 mm, para fixação de mufla ou para-raios</v>
          </cell>
          <cell r="C1948" t="str">
            <v>UN</v>
          </cell>
          <cell r="D1948">
            <v>541.72</v>
          </cell>
          <cell r="E1948">
            <v>157.08000000000001</v>
          </cell>
          <cell r="F1948">
            <v>698.8</v>
          </cell>
          <cell r="G1948">
            <v>15</v>
          </cell>
        </row>
        <row r="1949">
          <cell r="A1949" t="str">
            <v>36.20.560</v>
          </cell>
          <cell r="B1949" t="str">
            <v>Dispositivo Soft Starter para motor 15 cv, trifásico 220 V</v>
          </cell>
          <cell r="C1949" t="str">
            <v>UN</v>
          </cell>
          <cell r="D1949">
            <v>2888.26</v>
          </cell>
          <cell r="E1949">
            <v>55.83</v>
          </cell>
          <cell r="F1949">
            <v>2944.09</v>
          </cell>
          <cell r="G1949">
            <v>15</v>
          </cell>
        </row>
        <row r="1950">
          <cell r="A1950" t="str">
            <v>36.20.570</v>
          </cell>
          <cell r="B1950" t="str">
            <v>Dispositivo Soft Starter para motor 25 cv, trifásico 220 V</v>
          </cell>
          <cell r="C1950" t="str">
            <v>UN</v>
          </cell>
          <cell r="D1950">
            <v>4359.1000000000004</v>
          </cell>
          <cell r="E1950">
            <v>55.83</v>
          </cell>
          <cell r="F1950">
            <v>4414.93</v>
          </cell>
          <cell r="G1950">
            <v>15</v>
          </cell>
        </row>
        <row r="1951">
          <cell r="A1951" t="str">
            <v>36.20.580</v>
          </cell>
          <cell r="B1951" t="str">
            <v>Dispositivo Soft Starter para motor 50 cv, trifásico 220 V</v>
          </cell>
          <cell r="C1951" t="str">
            <v>UN</v>
          </cell>
          <cell r="D1951">
            <v>5676.68</v>
          </cell>
          <cell r="E1951">
            <v>55.83</v>
          </cell>
          <cell r="F1951">
            <v>5732.51</v>
          </cell>
          <cell r="G1951">
            <v>15</v>
          </cell>
        </row>
        <row r="1952">
          <cell r="A1952" t="str">
            <v>37</v>
          </cell>
          <cell r="B1952" t="str">
            <v>QUADRO E PAINEL PARA ENERGIA ELETRICA E TELEFONIA</v>
          </cell>
        </row>
        <row r="1953">
          <cell r="A1953" t="str">
            <v>37.01</v>
          </cell>
          <cell r="B1953" t="str">
            <v>Quadro para telefonia embutir, protecao IP40 chapa nº 16msg</v>
          </cell>
        </row>
        <row r="1954">
          <cell r="A1954" t="str">
            <v>37.01.020</v>
          </cell>
          <cell r="B1954" t="str">
            <v>Quadro Telebrás de embutir de 200 x 200 x 120 mm</v>
          </cell>
          <cell r="C1954" t="str">
            <v>UN</v>
          </cell>
          <cell r="D1954">
            <v>48.45</v>
          </cell>
          <cell r="E1954">
            <v>96.11</v>
          </cell>
          <cell r="F1954">
            <v>144.56</v>
          </cell>
          <cell r="G1954">
            <v>15</v>
          </cell>
        </row>
        <row r="1955">
          <cell r="A1955" t="str">
            <v>37.01.080</v>
          </cell>
          <cell r="B1955" t="str">
            <v>Quadro Telebrás de embutir de 400 x 400 x 120 mm</v>
          </cell>
          <cell r="C1955" t="str">
            <v>UN</v>
          </cell>
          <cell r="D1955">
            <v>135.9</v>
          </cell>
          <cell r="E1955">
            <v>134.1</v>
          </cell>
          <cell r="F1955">
            <v>270</v>
          </cell>
          <cell r="G1955">
            <v>15</v>
          </cell>
        </row>
        <row r="1956">
          <cell r="A1956" t="str">
            <v>37.01.120</v>
          </cell>
          <cell r="B1956" t="str">
            <v>Quadro Telebrás de embutir de 600 x 600 x 120 mm</v>
          </cell>
          <cell r="C1956" t="str">
            <v>UN</v>
          </cell>
          <cell r="D1956">
            <v>256.98</v>
          </cell>
          <cell r="E1956">
            <v>172.08</v>
          </cell>
          <cell r="F1956">
            <v>429.06</v>
          </cell>
          <cell r="G1956">
            <v>15</v>
          </cell>
        </row>
        <row r="1957">
          <cell r="A1957" t="str">
            <v>37.01.160</v>
          </cell>
          <cell r="B1957" t="str">
            <v>Quadro Telebrás de embutir de 800 x 800 x 120 mm</v>
          </cell>
          <cell r="C1957" t="str">
            <v>UN</v>
          </cell>
          <cell r="D1957">
            <v>471.34</v>
          </cell>
          <cell r="E1957">
            <v>213.38</v>
          </cell>
          <cell r="F1957">
            <v>684.72</v>
          </cell>
          <cell r="G1957">
            <v>15</v>
          </cell>
        </row>
        <row r="1958">
          <cell r="A1958" t="str">
            <v>37.01.220</v>
          </cell>
          <cell r="B1958" t="str">
            <v>Quadro Telebrás de embutir de 1200 x 1200 x 120 mm</v>
          </cell>
          <cell r="C1958" t="str">
            <v>UN</v>
          </cell>
          <cell r="D1958">
            <v>1437.32</v>
          </cell>
          <cell r="E1958">
            <v>286.04000000000002</v>
          </cell>
          <cell r="F1958">
            <v>1723.36</v>
          </cell>
          <cell r="G1958">
            <v>15</v>
          </cell>
        </row>
        <row r="1959">
          <cell r="A1959" t="str">
            <v>37.02</v>
          </cell>
          <cell r="B1959" t="str">
            <v>Quadro para telefonia de sobrepor, protecao IP40 chapa nº 16msg</v>
          </cell>
        </row>
        <row r="1960">
          <cell r="A1960" t="str">
            <v>37.02.020</v>
          </cell>
          <cell r="B1960" t="str">
            <v>Quadro Telebrás de sobrepor de 200 x 200 x 120 mm</v>
          </cell>
          <cell r="C1960" t="str">
            <v>UN</v>
          </cell>
          <cell r="D1960">
            <v>61.96</v>
          </cell>
          <cell r="E1960">
            <v>83.75</v>
          </cell>
          <cell r="F1960">
            <v>145.71</v>
          </cell>
          <cell r="G1960">
            <v>15</v>
          </cell>
        </row>
        <row r="1961">
          <cell r="A1961" t="str">
            <v>37.02.060</v>
          </cell>
          <cell r="B1961" t="str">
            <v>Quadro Telebrás de sobrepor de 400 x 400 x 120 mm</v>
          </cell>
          <cell r="C1961" t="str">
            <v>UN</v>
          </cell>
          <cell r="D1961">
            <v>122.43</v>
          </cell>
          <cell r="E1961">
            <v>111.66</v>
          </cell>
          <cell r="F1961">
            <v>234.09</v>
          </cell>
          <cell r="G1961">
            <v>15</v>
          </cell>
        </row>
        <row r="1962">
          <cell r="A1962" t="str">
            <v>37.02.100</v>
          </cell>
          <cell r="B1962" t="str">
            <v>Quadro Telebrás de sobrepor de 600 x 600 x 120 mm</v>
          </cell>
          <cell r="C1962" t="str">
            <v>UN</v>
          </cell>
          <cell r="D1962">
            <v>270.83</v>
          </cell>
          <cell r="E1962">
            <v>139.58000000000001</v>
          </cell>
          <cell r="F1962">
            <v>410.41</v>
          </cell>
          <cell r="G1962">
            <v>15</v>
          </cell>
        </row>
        <row r="1963">
          <cell r="A1963" t="str">
            <v>37.02.140</v>
          </cell>
          <cell r="B1963" t="str">
            <v>Quadro Telebrás de sobrepor de 800 x 800 x 120 mm</v>
          </cell>
          <cell r="C1963" t="str">
            <v>UN</v>
          </cell>
          <cell r="D1963">
            <v>530.62</v>
          </cell>
          <cell r="E1963">
            <v>167.49</v>
          </cell>
          <cell r="F1963">
            <v>698.11</v>
          </cell>
          <cell r="G1963">
            <v>15</v>
          </cell>
        </row>
        <row r="1964">
          <cell r="A1964" t="str">
            <v>37.03</v>
          </cell>
          <cell r="B1964" t="str">
            <v>Quadro distribuicao de luz e forca de embutir universal</v>
          </cell>
        </row>
        <row r="1965">
          <cell r="A1965" t="str">
            <v>37.03.200</v>
          </cell>
          <cell r="B1965" t="str">
            <v>Quadro de distribuição universal de embutir, para disjuntores 16 DIN / 12 Bolt-on - 150 A - sem componentes</v>
          </cell>
          <cell r="C1965" t="str">
            <v>UN</v>
          </cell>
          <cell r="D1965">
            <v>405.55</v>
          </cell>
          <cell r="E1965">
            <v>166.94</v>
          </cell>
          <cell r="F1965">
            <v>572.49</v>
          </cell>
          <cell r="G1965">
            <v>15</v>
          </cell>
        </row>
        <row r="1966">
          <cell r="A1966" t="str">
            <v>37.03.210</v>
          </cell>
          <cell r="B1966" t="str">
            <v>Quadro de distribuição universal de embutir, para disjuntores 24 DIN / 18 Bolt-on - 150 A - sem componentes</v>
          </cell>
          <cell r="C1966" t="str">
            <v>UN</v>
          </cell>
          <cell r="D1966">
            <v>444.7</v>
          </cell>
          <cell r="E1966">
            <v>166.94</v>
          </cell>
          <cell r="F1966">
            <v>611.64</v>
          </cell>
          <cell r="G1966">
            <v>15</v>
          </cell>
        </row>
        <row r="1967">
          <cell r="A1967" t="str">
            <v>37.03.220</v>
          </cell>
          <cell r="B1967" t="str">
            <v>Quadro de distribuição universal de embutir, para disjuntores 34 DIN / 24 Bolt-on - 150 A - sem componentes</v>
          </cell>
          <cell r="C1967" t="str">
            <v>UN</v>
          </cell>
          <cell r="D1967">
            <v>603.4</v>
          </cell>
          <cell r="E1967">
            <v>208.68</v>
          </cell>
          <cell r="F1967">
            <v>812.08</v>
          </cell>
          <cell r="G1967">
            <v>15</v>
          </cell>
        </row>
        <row r="1968">
          <cell r="A1968" t="str">
            <v>37.03.230</v>
          </cell>
          <cell r="B1968" t="str">
            <v>Quadro de distribuição universal de embutir, para disjuntores 44 DIN / 32 Bolt-on - 150 A - sem componentes</v>
          </cell>
          <cell r="C1968" t="str">
            <v>UN</v>
          </cell>
          <cell r="D1968">
            <v>619.12</v>
          </cell>
          <cell r="E1968">
            <v>208.68</v>
          </cell>
          <cell r="F1968">
            <v>827.8</v>
          </cell>
          <cell r="G1968">
            <v>15</v>
          </cell>
        </row>
        <row r="1969">
          <cell r="A1969" t="str">
            <v>37.03.240</v>
          </cell>
          <cell r="B1969" t="str">
            <v>Quadro de distribuição universal de embutir, para disjuntores 56 DIN / 40 Bolt-on - 225 A - sem componentes</v>
          </cell>
          <cell r="C1969" t="str">
            <v>UN</v>
          </cell>
          <cell r="D1969">
            <v>1017.92</v>
          </cell>
          <cell r="E1969">
            <v>250.41</v>
          </cell>
          <cell r="F1969">
            <v>1268.33</v>
          </cell>
          <cell r="G1969">
            <v>15</v>
          </cell>
        </row>
        <row r="1970">
          <cell r="A1970" t="str">
            <v>37.03.250</v>
          </cell>
          <cell r="B1970" t="str">
            <v>Quadro de distribuição universal de embutir, para disjuntores 70 DIN / 50 Bolt-on - 225 A - sem componentes</v>
          </cell>
          <cell r="C1970" t="str">
            <v>UN</v>
          </cell>
          <cell r="D1970">
            <v>1249.23</v>
          </cell>
          <cell r="E1970">
            <v>250.41</v>
          </cell>
          <cell r="F1970">
            <v>1499.64</v>
          </cell>
          <cell r="G1970">
            <v>15</v>
          </cell>
        </row>
        <row r="1971">
          <cell r="A1971" t="str">
            <v>37.04</v>
          </cell>
          <cell r="B1971" t="str">
            <v>Quadro distribuicao de luz e forca de sobrepor universal</v>
          </cell>
        </row>
        <row r="1972">
          <cell r="A1972" t="str">
            <v>37.04.250</v>
          </cell>
          <cell r="B1972" t="str">
            <v>Quadro de distribuição universal de sobrepor, para disjuntores 16 DIN / 12 Bolt-on - 150 A - sem componentes</v>
          </cell>
          <cell r="C1972" t="str">
            <v>UN</v>
          </cell>
          <cell r="D1972">
            <v>515.66999999999996</v>
          </cell>
          <cell r="E1972">
            <v>125.21</v>
          </cell>
          <cell r="F1972">
            <v>640.88</v>
          </cell>
          <cell r="G1972">
            <v>15</v>
          </cell>
        </row>
        <row r="1973">
          <cell r="A1973" t="str">
            <v>37.04.260</v>
          </cell>
          <cell r="B1973" t="str">
            <v>Quadro de distribuição universal de sobrepor, para disjuntores 24 DIN / 18 Bolt-on - 150 A - sem componentes</v>
          </cell>
          <cell r="C1973" t="str">
            <v>UN</v>
          </cell>
          <cell r="D1973">
            <v>623.37</v>
          </cell>
          <cell r="E1973">
            <v>125.21</v>
          </cell>
          <cell r="F1973">
            <v>748.58</v>
          </cell>
          <cell r="G1973">
            <v>15</v>
          </cell>
        </row>
        <row r="1974">
          <cell r="A1974" t="str">
            <v>37.04.270</v>
          </cell>
          <cell r="B1974" t="str">
            <v>Quadro de distribuição universal de sobrepor, para disjuntores 34 DIN / 24 Bolt-on - 150 A - sem componentes</v>
          </cell>
          <cell r="C1974" t="str">
            <v>UN</v>
          </cell>
          <cell r="D1974">
            <v>708.66</v>
          </cell>
          <cell r="E1974">
            <v>166.94</v>
          </cell>
          <cell r="F1974">
            <v>875.6</v>
          </cell>
          <cell r="G1974">
            <v>15</v>
          </cell>
        </row>
        <row r="1975">
          <cell r="A1975" t="str">
            <v>37.04.280</v>
          </cell>
          <cell r="B1975" t="str">
            <v>Quadro de distribuição universal de sobrepor, para disjuntores 44 DIN / 32 Bolt-on - 150 A - sem componentes</v>
          </cell>
          <cell r="C1975" t="str">
            <v>UN</v>
          </cell>
          <cell r="D1975">
            <v>981.36</v>
          </cell>
          <cell r="E1975">
            <v>166.94</v>
          </cell>
          <cell r="F1975">
            <v>1148.3</v>
          </cell>
          <cell r="G1975">
            <v>15</v>
          </cell>
        </row>
        <row r="1976">
          <cell r="A1976" t="str">
            <v>37.04.290</v>
          </cell>
          <cell r="B1976" t="str">
            <v>Quadro de distribuição universal de sobrepor, para disjuntores 56 DIN / 40 Bolt-on - 225 A - sem componentes</v>
          </cell>
          <cell r="C1976" t="str">
            <v>UN</v>
          </cell>
          <cell r="D1976">
            <v>1064.9100000000001</v>
          </cell>
          <cell r="E1976">
            <v>208.68</v>
          </cell>
          <cell r="F1976">
            <v>1273.5899999999999</v>
          </cell>
          <cell r="G1976">
            <v>15</v>
          </cell>
        </row>
        <row r="1977">
          <cell r="A1977" t="str">
            <v>37.04.300</v>
          </cell>
          <cell r="B1977" t="str">
            <v>Quadro de distribuição universal de sobrepor, para disjuntores 70 DIN / 50 Bolt-on - 225 A - sem componentes</v>
          </cell>
          <cell r="C1977" t="str">
            <v>UN</v>
          </cell>
          <cell r="D1977">
            <v>1781.33</v>
          </cell>
          <cell r="E1977">
            <v>208.68</v>
          </cell>
          <cell r="F1977">
            <v>1990.01</v>
          </cell>
          <cell r="G1977">
            <v>15</v>
          </cell>
        </row>
        <row r="1978">
          <cell r="A1978" t="str">
            <v>37.06</v>
          </cell>
          <cell r="B1978" t="str">
            <v>Painel autoportante</v>
          </cell>
        </row>
        <row r="1979">
          <cell r="A1979" t="str">
            <v>37.06.014</v>
          </cell>
          <cell r="B1979" t="str">
            <v>Painel autoportante em chapa de aço, com proteção mínima IP 54 - sem componentes</v>
          </cell>
          <cell r="C1979" t="str">
            <v>M2</v>
          </cell>
          <cell r="D1979">
            <v>2837.27</v>
          </cell>
          <cell r="E1979">
            <v>147.79</v>
          </cell>
          <cell r="F1979">
            <v>2985.06</v>
          </cell>
          <cell r="G1979">
            <v>15</v>
          </cell>
        </row>
        <row r="1980">
          <cell r="A1980" t="str">
            <v>37.10</v>
          </cell>
          <cell r="B1980" t="str">
            <v>Barramentos</v>
          </cell>
        </row>
        <row r="1981">
          <cell r="A1981" t="str">
            <v>37.10.010</v>
          </cell>
          <cell r="B1981" t="str">
            <v>Barramento de cobre nu</v>
          </cell>
          <cell r="C1981" t="str">
            <v>KG</v>
          </cell>
          <cell r="D1981">
            <v>140.19999999999999</v>
          </cell>
          <cell r="E1981">
            <v>9.94</v>
          </cell>
          <cell r="F1981">
            <v>150.13999999999999</v>
          </cell>
          <cell r="G1981">
            <v>15</v>
          </cell>
        </row>
        <row r="1982">
          <cell r="A1982" t="str">
            <v>37.11</v>
          </cell>
          <cell r="B1982" t="str">
            <v>Bases</v>
          </cell>
        </row>
        <row r="1983">
          <cell r="A1983" t="str">
            <v>37.11.020</v>
          </cell>
          <cell r="B1983" t="str">
            <v>Base de fusível Diazed completa para 25 A</v>
          </cell>
          <cell r="C1983" t="str">
            <v>UN</v>
          </cell>
          <cell r="D1983">
            <v>53.91</v>
          </cell>
          <cell r="E1983">
            <v>16.75</v>
          </cell>
          <cell r="F1983">
            <v>70.66</v>
          </cell>
          <cell r="G1983">
            <v>15</v>
          </cell>
        </row>
        <row r="1984">
          <cell r="A1984" t="str">
            <v>37.11.040</v>
          </cell>
          <cell r="B1984" t="str">
            <v>Base de fusível Diazed completa para 63 A</v>
          </cell>
          <cell r="C1984" t="str">
            <v>UN</v>
          </cell>
          <cell r="D1984">
            <v>59.39</v>
          </cell>
          <cell r="E1984">
            <v>27.92</v>
          </cell>
          <cell r="F1984">
            <v>87.31</v>
          </cell>
          <cell r="G1984">
            <v>15</v>
          </cell>
        </row>
        <row r="1985">
          <cell r="A1985" t="str">
            <v>37.11.060</v>
          </cell>
          <cell r="B1985" t="str">
            <v>Base de fusível NH até 125 A, com fusível</v>
          </cell>
          <cell r="C1985" t="str">
            <v>UN</v>
          </cell>
          <cell r="D1985">
            <v>77.39</v>
          </cell>
          <cell r="E1985">
            <v>55.83</v>
          </cell>
          <cell r="F1985">
            <v>133.22</v>
          </cell>
          <cell r="G1985">
            <v>15</v>
          </cell>
        </row>
        <row r="1986">
          <cell r="A1986" t="str">
            <v>37.11.080</v>
          </cell>
          <cell r="B1986" t="str">
            <v>Base de fusível NH até 250 A, com fusível</v>
          </cell>
          <cell r="C1986" t="str">
            <v>UN</v>
          </cell>
          <cell r="D1986">
            <v>235.34</v>
          </cell>
          <cell r="E1986">
            <v>55.83</v>
          </cell>
          <cell r="F1986">
            <v>291.17</v>
          </cell>
          <cell r="G1986">
            <v>15</v>
          </cell>
        </row>
        <row r="1987">
          <cell r="A1987" t="str">
            <v>37.11.100</v>
          </cell>
          <cell r="B1987" t="str">
            <v>Base de fusível NH até 400 A, com fusível</v>
          </cell>
          <cell r="C1987" t="str">
            <v>UN</v>
          </cell>
          <cell r="D1987">
            <v>335.95</v>
          </cell>
          <cell r="E1987">
            <v>55.83</v>
          </cell>
          <cell r="F1987">
            <v>391.78</v>
          </cell>
          <cell r="G1987">
            <v>15</v>
          </cell>
        </row>
        <row r="1988">
          <cell r="A1988" t="str">
            <v>37.11.120</v>
          </cell>
          <cell r="B1988" t="str">
            <v>Base de fusível tripolar de 15 kV</v>
          </cell>
          <cell r="C1988" t="str">
            <v>UN</v>
          </cell>
          <cell r="D1988">
            <v>1439.62</v>
          </cell>
          <cell r="E1988">
            <v>66.989999999999995</v>
          </cell>
          <cell r="F1988">
            <v>1506.61</v>
          </cell>
          <cell r="G1988">
            <v>15</v>
          </cell>
        </row>
        <row r="1989">
          <cell r="A1989" t="str">
            <v>37.11.140</v>
          </cell>
          <cell r="B1989" t="str">
            <v>Base de fusível unipolar de 15 kV</v>
          </cell>
          <cell r="C1989" t="str">
            <v>UN</v>
          </cell>
          <cell r="D1989">
            <v>486.98</v>
          </cell>
          <cell r="E1989">
            <v>66.989999999999995</v>
          </cell>
          <cell r="F1989">
            <v>553.97</v>
          </cell>
          <cell r="G1989">
            <v>15</v>
          </cell>
        </row>
        <row r="1990">
          <cell r="A1990" t="str">
            <v>37.12</v>
          </cell>
          <cell r="B1990" t="str">
            <v>Fusiveis</v>
          </cell>
        </row>
        <row r="1991">
          <cell r="A1991" t="str">
            <v>37.12.020</v>
          </cell>
          <cell r="B1991" t="str">
            <v>Fusível tipo NH 00 de 6 A até 160 A</v>
          </cell>
          <cell r="C1991" t="str">
            <v>UN</v>
          </cell>
          <cell r="D1991">
            <v>34.97</v>
          </cell>
          <cell r="E1991">
            <v>11.16</v>
          </cell>
          <cell r="F1991">
            <v>46.13</v>
          </cell>
          <cell r="G1991">
            <v>15</v>
          </cell>
        </row>
        <row r="1992">
          <cell r="A1992" t="str">
            <v>37.12.040</v>
          </cell>
          <cell r="B1992" t="str">
            <v>Fusível tipo NH 1 de 36 A até 250 A</v>
          </cell>
          <cell r="C1992" t="str">
            <v>UN</v>
          </cell>
          <cell r="D1992">
            <v>76.900000000000006</v>
          </cell>
          <cell r="E1992">
            <v>11.16</v>
          </cell>
          <cell r="F1992">
            <v>88.06</v>
          </cell>
          <cell r="G1992">
            <v>15</v>
          </cell>
        </row>
        <row r="1993">
          <cell r="A1993" t="str">
            <v>37.12.060</v>
          </cell>
          <cell r="B1993" t="str">
            <v>Fusível tipo NH 2 de 224 A até 400 A</v>
          </cell>
          <cell r="C1993" t="str">
            <v>UN</v>
          </cell>
          <cell r="D1993">
            <v>116.51</v>
          </cell>
          <cell r="E1993">
            <v>11.16</v>
          </cell>
          <cell r="F1993">
            <v>127.67</v>
          </cell>
          <cell r="G1993">
            <v>15</v>
          </cell>
        </row>
        <row r="1994">
          <cell r="A1994" t="str">
            <v>37.12.080</v>
          </cell>
          <cell r="B1994" t="str">
            <v>Fusível tipo NH 3 de 400 A até 630 A</v>
          </cell>
          <cell r="C1994" t="str">
            <v>UN</v>
          </cell>
          <cell r="D1994">
            <v>179.09</v>
          </cell>
          <cell r="E1994">
            <v>11.16</v>
          </cell>
          <cell r="F1994">
            <v>190.25</v>
          </cell>
          <cell r="G1994">
            <v>15</v>
          </cell>
        </row>
        <row r="1995">
          <cell r="A1995" t="str">
            <v>37.12.120</v>
          </cell>
          <cell r="B1995" t="str">
            <v>Fusível tipo HH para 15 kV de 2,5 A até 50 A</v>
          </cell>
          <cell r="C1995" t="str">
            <v>UN</v>
          </cell>
          <cell r="D1995">
            <v>199.37</v>
          </cell>
          <cell r="E1995">
            <v>11.16</v>
          </cell>
          <cell r="F1995">
            <v>210.53</v>
          </cell>
          <cell r="G1995">
            <v>15</v>
          </cell>
        </row>
        <row r="1996">
          <cell r="A1996" t="str">
            <v>37.12.140</v>
          </cell>
          <cell r="B1996" t="str">
            <v>Fusível tipo HH para 15 kV de 60 A até 100 A</v>
          </cell>
          <cell r="C1996" t="str">
            <v>UN</v>
          </cell>
          <cell r="D1996">
            <v>280.42</v>
          </cell>
          <cell r="E1996">
            <v>11.16</v>
          </cell>
          <cell r="F1996">
            <v>291.58</v>
          </cell>
          <cell r="G1996">
            <v>15</v>
          </cell>
        </row>
        <row r="1997">
          <cell r="A1997" t="str">
            <v>37.12.200</v>
          </cell>
          <cell r="B1997" t="str">
            <v>Fusível Diazed retardado de 2 A até 25 A</v>
          </cell>
          <cell r="C1997" t="str">
            <v>UN</v>
          </cell>
          <cell r="D1997">
            <v>4.4400000000000004</v>
          </cell>
          <cell r="E1997">
            <v>11.16</v>
          </cell>
          <cell r="F1997">
            <v>15.6</v>
          </cell>
          <cell r="G1997">
            <v>15</v>
          </cell>
        </row>
        <row r="1998">
          <cell r="A1998" t="str">
            <v>37.12.220</v>
          </cell>
          <cell r="B1998" t="str">
            <v>Fusível Diazed retardado de 35 A até 63 A</v>
          </cell>
          <cell r="C1998" t="str">
            <v>UN</v>
          </cell>
          <cell r="D1998">
            <v>5.72</v>
          </cell>
          <cell r="E1998">
            <v>11.16</v>
          </cell>
          <cell r="F1998">
            <v>16.88</v>
          </cell>
          <cell r="G1998">
            <v>15</v>
          </cell>
        </row>
        <row r="1999">
          <cell r="A1999" t="str">
            <v>37.12.300</v>
          </cell>
          <cell r="B1999" t="str">
            <v>Fusível em vidro para ´TP´ de 0,5 A</v>
          </cell>
          <cell r="C1999" t="str">
            <v>UN</v>
          </cell>
          <cell r="D1999">
            <v>36.14</v>
          </cell>
          <cell r="E1999">
            <v>2.8</v>
          </cell>
          <cell r="F1999">
            <v>38.94</v>
          </cell>
          <cell r="G1999">
            <v>15</v>
          </cell>
        </row>
        <row r="2000">
          <cell r="A2000" t="str">
            <v>37.13</v>
          </cell>
          <cell r="B2000" t="str">
            <v>Disjuntores</v>
          </cell>
        </row>
        <row r="2001">
          <cell r="A2001" t="str">
            <v>37.13.520</v>
          </cell>
          <cell r="B2001" t="str">
            <v>Disjuntor em caixa aberta trifásico, 600 V de 800 A, 50/60 Hz, com acessórios</v>
          </cell>
          <cell r="C2001" t="str">
            <v>UN</v>
          </cell>
          <cell r="D2001">
            <v>27316.7</v>
          </cell>
          <cell r="E2001">
            <v>314.16000000000003</v>
          </cell>
          <cell r="F2001">
            <v>27630.86</v>
          </cell>
          <cell r="G2001">
            <v>15</v>
          </cell>
        </row>
        <row r="2002">
          <cell r="A2002" t="str">
            <v>37.13.550</v>
          </cell>
          <cell r="B2002" t="str">
            <v>Disjuntor em caixa aberta tripolar extraível, 500 V de 3200 A, com acessórios</v>
          </cell>
          <cell r="C2002" t="str">
            <v>UN</v>
          </cell>
          <cell r="D2002">
            <v>82534.95</v>
          </cell>
          <cell r="E2002">
            <v>55.83</v>
          </cell>
          <cell r="F2002">
            <v>82590.78</v>
          </cell>
          <cell r="G2002">
            <v>15</v>
          </cell>
        </row>
        <row r="2003">
          <cell r="A2003" t="str">
            <v>37.13.570</v>
          </cell>
          <cell r="B2003" t="str">
            <v>Disjuntor em caixa aberta tripolar extraível, 500 V de 4000 A, com acessórios</v>
          </cell>
          <cell r="C2003" t="str">
            <v>UN</v>
          </cell>
          <cell r="D2003">
            <v>140209.29999999999</v>
          </cell>
          <cell r="E2003">
            <v>55.83</v>
          </cell>
          <cell r="F2003">
            <v>140265.13</v>
          </cell>
          <cell r="G2003">
            <v>15</v>
          </cell>
        </row>
        <row r="2004">
          <cell r="A2004" t="str">
            <v>37.13.600</v>
          </cell>
          <cell r="B2004" t="str">
            <v>Disjuntor termomagnético, unipolar 127/220 V, corrente de 10 A até 30 A</v>
          </cell>
          <cell r="C2004" t="str">
            <v>UN</v>
          </cell>
          <cell r="D2004">
            <v>11.56</v>
          </cell>
          <cell r="E2004">
            <v>16.75</v>
          </cell>
          <cell r="F2004">
            <v>28.31</v>
          </cell>
          <cell r="G2004">
            <v>15</v>
          </cell>
        </row>
        <row r="2005">
          <cell r="A2005" t="str">
            <v>37.13.610</v>
          </cell>
          <cell r="B2005" t="str">
            <v>Disjuntor termomagnético, unipolar 127/220 V, corrente de 35 A até 50 A</v>
          </cell>
          <cell r="C2005" t="str">
            <v>UN</v>
          </cell>
          <cell r="D2005">
            <v>42.19</v>
          </cell>
          <cell r="E2005">
            <v>16.75</v>
          </cell>
          <cell r="F2005">
            <v>58.94</v>
          </cell>
          <cell r="G2005">
            <v>15</v>
          </cell>
        </row>
        <row r="2006">
          <cell r="A2006" t="str">
            <v>37.13.630</v>
          </cell>
          <cell r="B2006" t="str">
            <v>Disjuntor termomagnético, bipolar 220/380 V, corrente de 10 A até 50 A</v>
          </cell>
          <cell r="C2006" t="str">
            <v>UN</v>
          </cell>
          <cell r="D2006">
            <v>139.4</v>
          </cell>
          <cell r="E2006">
            <v>33.5</v>
          </cell>
          <cell r="F2006">
            <v>172.9</v>
          </cell>
          <cell r="G2006">
            <v>15</v>
          </cell>
        </row>
        <row r="2007">
          <cell r="A2007" t="str">
            <v>37.13.640</v>
          </cell>
          <cell r="B2007" t="str">
            <v>Disjuntor termomagnético, bipolar 220/380 V, corrente de 60 A até 100 A</v>
          </cell>
          <cell r="C2007" t="str">
            <v>UN</v>
          </cell>
          <cell r="D2007">
            <v>182.08</v>
          </cell>
          <cell r="E2007">
            <v>33.5</v>
          </cell>
          <cell r="F2007">
            <v>215.58</v>
          </cell>
          <cell r="G2007">
            <v>15</v>
          </cell>
        </row>
        <row r="2008">
          <cell r="A2008" t="str">
            <v>37.13.650</v>
          </cell>
          <cell r="B2008" t="str">
            <v>Disjuntor termomagnético, tripolar 220/380 V, corrente de 10 A até 50 A</v>
          </cell>
          <cell r="C2008" t="str">
            <v>UN</v>
          </cell>
          <cell r="D2008">
            <v>115.78</v>
          </cell>
          <cell r="E2008">
            <v>50.25</v>
          </cell>
          <cell r="F2008">
            <v>166.03</v>
          </cell>
          <cell r="G2008">
            <v>15</v>
          </cell>
        </row>
        <row r="2009">
          <cell r="A2009" t="str">
            <v>37.13.660</v>
          </cell>
          <cell r="B2009" t="str">
            <v>Disjuntor termomagnético, tripolar 220/380 V, corrente de 60 A até 100 A</v>
          </cell>
          <cell r="C2009" t="str">
            <v>UN</v>
          </cell>
          <cell r="D2009">
            <v>215.76</v>
          </cell>
          <cell r="E2009">
            <v>50.25</v>
          </cell>
          <cell r="F2009">
            <v>266.01</v>
          </cell>
          <cell r="G2009">
            <v>15</v>
          </cell>
        </row>
        <row r="2010">
          <cell r="A2010" t="str">
            <v>37.13.690</v>
          </cell>
          <cell r="B2010" t="str">
            <v>Disjuntor série universal em caixa moldada, térmico e magnético fixos, bipolar 415 VCA, corrente de 60 A até 100 A</v>
          </cell>
          <cell r="C2010" t="str">
            <v>UN</v>
          </cell>
          <cell r="D2010">
            <v>429.62</v>
          </cell>
          <cell r="E2010">
            <v>55.83</v>
          </cell>
          <cell r="F2010">
            <v>485.45</v>
          </cell>
          <cell r="G2010">
            <v>15</v>
          </cell>
        </row>
        <row r="2011">
          <cell r="A2011" t="str">
            <v>37.13.700</v>
          </cell>
          <cell r="B2011" t="str">
            <v>Disjuntor série universal em caixa moldada, térmico e magnético fixos, bipolar 380/600 VCA, corrente de 125 A</v>
          </cell>
          <cell r="C2011" t="str">
            <v>UN</v>
          </cell>
          <cell r="D2011">
            <v>807.32</v>
          </cell>
          <cell r="E2011">
            <v>55.83</v>
          </cell>
          <cell r="F2011">
            <v>863.15</v>
          </cell>
          <cell r="G2011">
            <v>15</v>
          </cell>
        </row>
        <row r="2012">
          <cell r="A2012" t="str">
            <v>37.13.720</v>
          </cell>
          <cell r="B2012" t="str">
            <v>Disjuntor série universal em caixa moldada, térmico fixo e magnético ajustável, tripolar 600 VCA, corrente de 300 A até 400 A</v>
          </cell>
          <cell r="C2012" t="str">
            <v>UN</v>
          </cell>
          <cell r="D2012">
            <v>1873.79</v>
          </cell>
          <cell r="E2012">
            <v>111.66</v>
          </cell>
          <cell r="F2012">
            <v>1985.45</v>
          </cell>
          <cell r="G2012">
            <v>15</v>
          </cell>
        </row>
        <row r="2013">
          <cell r="A2013" t="str">
            <v>37.13.730</v>
          </cell>
          <cell r="B2013" t="str">
            <v>Disjuntor série universal em caixa moldada, térmico fixo e magnético ajustável, tripolar 600 VCA, corrente de 500 A até 630 A</v>
          </cell>
          <cell r="C2013" t="str">
            <v>UN</v>
          </cell>
          <cell r="D2013">
            <v>1290.78</v>
          </cell>
          <cell r="E2013">
            <v>111.66</v>
          </cell>
          <cell r="F2013">
            <v>1402.44</v>
          </cell>
          <cell r="G2013">
            <v>15</v>
          </cell>
        </row>
        <row r="2014">
          <cell r="A2014" t="str">
            <v>37.13.740</v>
          </cell>
          <cell r="B2014" t="str">
            <v>Disjuntor série universal em caixa moldada, térmico fixo e magnético ajustável, tripolar 600 VCA, corrente de 700 A até 800 A</v>
          </cell>
          <cell r="C2014" t="str">
            <v>UN</v>
          </cell>
          <cell r="D2014">
            <v>3635.86</v>
          </cell>
          <cell r="E2014">
            <v>111.66</v>
          </cell>
          <cell r="F2014">
            <v>3747.52</v>
          </cell>
          <cell r="G2014">
            <v>15</v>
          </cell>
        </row>
        <row r="2015">
          <cell r="A2015" t="str">
            <v>37.13.760</v>
          </cell>
          <cell r="B2015" t="str">
            <v>Disjuntor em caixa moldada, térmico e magnético ajustáveis, tripolar 630/690 V, faixa de ajuste de 440 até 630 A</v>
          </cell>
          <cell r="C2015" t="str">
            <v>UN</v>
          </cell>
          <cell r="D2015">
            <v>9618.4500000000007</v>
          </cell>
          <cell r="E2015">
            <v>111.66</v>
          </cell>
          <cell r="F2015">
            <v>9730.11</v>
          </cell>
          <cell r="G2015">
            <v>15</v>
          </cell>
        </row>
        <row r="2016">
          <cell r="A2016" t="str">
            <v>37.13.770</v>
          </cell>
          <cell r="B2016" t="str">
            <v>Disjuntor em caixa moldada, térmico e magnético ajustáveis, tripolar 1250/690 V, faixa de ajuste de 800 até 1250 A</v>
          </cell>
          <cell r="C2016" t="str">
            <v>UN</v>
          </cell>
          <cell r="D2016">
            <v>15998.45</v>
          </cell>
          <cell r="E2016">
            <v>111.66</v>
          </cell>
          <cell r="F2016">
            <v>16110.11</v>
          </cell>
          <cell r="G2016">
            <v>15</v>
          </cell>
        </row>
        <row r="2017">
          <cell r="A2017" t="str">
            <v>37.13.780</v>
          </cell>
          <cell r="B2017" t="str">
            <v>Disjuntor em caixa moldada, térmico e magnético ajustáveis, tripolar 1600/690 V, faixa de ajuste de 1000 até 1600 A</v>
          </cell>
          <cell r="C2017" t="str">
            <v>UN</v>
          </cell>
          <cell r="D2017">
            <v>22120.799999999999</v>
          </cell>
          <cell r="E2017">
            <v>111.66</v>
          </cell>
          <cell r="F2017">
            <v>22232.46</v>
          </cell>
          <cell r="G2017">
            <v>15</v>
          </cell>
        </row>
        <row r="2018">
          <cell r="A2018" t="str">
            <v>37.13.800</v>
          </cell>
          <cell r="B2018" t="str">
            <v>Mini-disjuntor termomagnético, unipolar 127/220 V, corrente de 10 A até 32 A</v>
          </cell>
          <cell r="C2018" t="str">
            <v>UN</v>
          </cell>
          <cell r="D2018">
            <v>11.56</v>
          </cell>
          <cell r="E2018">
            <v>11.16</v>
          </cell>
          <cell r="F2018">
            <v>22.72</v>
          </cell>
          <cell r="G2018">
            <v>15</v>
          </cell>
        </row>
        <row r="2019">
          <cell r="A2019" t="str">
            <v>37.13.810</v>
          </cell>
          <cell r="B2019" t="str">
            <v>Mini-disjuntor termomagnético, unipolar 127/220 V, corrente de 40 A até 50 A</v>
          </cell>
          <cell r="C2019" t="str">
            <v>UN</v>
          </cell>
          <cell r="D2019">
            <v>12.76</v>
          </cell>
          <cell r="E2019">
            <v>11.16</v>
          </cell>
          <cell r="F2019">
            <v>23.92</v>
          </cell>
          <cell r="G2019">
            <v>15</v>
          </cell>
        </row>
        <row r="2020">
          <cell r="A2020" t="str">
            <v>37.13.840</v>
          </cell>
          <cell r="B2020" t="str">
            <v>Mini-disjuntor termomagnético, bipolar 220/380 V, corrente de 10 A até 32 A</v>
          </cell>
          <cell r="C2020" t="str">
            <v>UN</v>
          </cell>
          <cell r="D2020">
            <v>43.12</v>
          </cell>
          <cell r="E2020">
            <v>11.16</v>
          </cell>
          <cell r="F2020">
            <v>54.28</v>
          </cell>
          <cell r="G2020">
            <v>15</v>
          </cell>
        </row>
        <row r="2021">
          <cell r="A2021" t="str">
            <v>37.13.850</v>
          </cell>
          <cell r="B2021" t="str">
            <v>Mini-disjuntor termomagnético, bipolar 220/380 V, corrente de 40 A até 50 A</v>
          </cell>
          <cell r="C2021" t="str">
            <v>UN</v>
          </cell>
          <cell r="D2021">
            <v>42.95</v>
          </cell>
          <cell r="E2021">
            <v>11.16</v>
          </cell>
          <cell r="F2021">
            <v>54.11</v>
          </cell>
          <cell r="G2021">
            <v>15</v>
          </cell>
        </row>
        <row r="2022">
          <cell r="A2022" t="str">
            <v>37.13.860</v>
          </cell>
          <cell r="B2022" t="str">
            <v>Mini-disjuntor termomagnético, bipolar 220/380 V, corrente de 63 A</v>
          </cell>
          <cell r="C2022" t="str">
            <v>UN</v>
          </cell>
          <cell r="D2022">
            <v>52.53</v>
          </cell>
          <cell r="E2022">
            <v>11.16</v>
          </cell>
          <cell r="F2022">
            <v>63.69</v>
          </cell>
          <cell r="G2022">
            <v>15</v>
          </cell>
        </row>
        <row r="2023">
          <cell r="A2023" t="str">
            <v>37.13.870</v>
          </cell>
          <cell r="B2023" t="str">
            <v>Mini-disjuntor termomagnético, bipolar 400 V, corrente de 80 A até 100 A</v>
          </cell>
          <cell r="C2023" t="str">
            <v>UN</v>
          </cell>
          <cell r="D2023">
            <v>137.19999999999999</v>
          </cell>
          <cell r="E2023">
            <v>11.16</v>
          </cell>
          <cell r="F2023">
            <v>148.36000000000001</v>
          </cell>
          <cell r="G2023">
            <v>15</v>
          </cell>
        </row>
        <row r="2024">
          <cell r="A2024" t="str">
            <v>37.13.880</v>
          </cell>
          <cell r="B2024" t="str">
            <v>Mini-disjuntor termomagnético, tripolar 220/380 V, corrente de 10 A até 32 A</v>
          </cell>
          <cell r="C2024" t="str">
            <v>UN</v>
          </cell>
          <cell r="D2024">
            <v>58.45</v>
          </cell>
          <cell r="E2024">
            <v>11.16</v>
          </cell>
          <cell r="F2024">
            <v>69.61</v>
          </cell>
          <cell r="G2024">
            <v>15</v>
          </cell>
        </row>
        <row r="2025">
          <cell r="A2025" t="str">
            <v>37.13.890</v>
          </cell>
          <cell r="B2025" t="str">
            <v>Mini-disjuntor termomagnético, tripolar 220/380 V, corrente de 40 A até 50 A</v>
          </cell>
          <cell r="C2025" t="str">
            <v>UN</v>
          </cell>
          <cell r="D2025">
            <v>63.83</v>
          </cell>
          <cell r="E2025">
            <v>11.16</v>
          </cell>
          <cell r="F2025">
            <v>74.989999999999995</v>
          </cell>
          <cell r="G2025">
            <v>15</v>
          </cell>
        </row>
        <row r="2026">
          <cell r="A2026" t="str">
            <v>37.13.900</v>
          </cell>
          <cell r="B2026" t="str">
            <v>Mini-disjuntor termomagnético, tripolar 220/380 V, corrente de 63 A</v>
          </cell>
          <cell r="C2026" t="str">
            <v>UN</v>
          </cell>
          <cell r="D2026">
            <v>68.37</v>
          </cell>
          <cell r="E2026">
            <v>11.16</v>
          </cell>
          <cell r="F2026">
            <v>79.53</v>
          </cell>
          <cell r="G2026">
            <v>15</v>
          </cell>
        </row>
        <row r="2027">
          <cell r="A2027" t="str">
            <v>37.13.910</v>
          </cell>
          <cell r="B2027" t="str">
            <v>Mini-disjuntor termomagnético, tripolar 415 V, corrente de 80 A até 125 A</v>
          </cell>
          <cell r="C2027" t="str">
            <v>UN</v>
          </cell>
          <cell r="D2027">
            <v>912.9</v>
          </cell>
          <cell r="E2027">
            <v>11.16</v>
          </cell>
          <cell r="F2027">
            <v>924.06</v>
          </cell>
          <cell r="G2027">
            <v>15</v>
          </cell>
        </row>
        <row r="2028">
          <cell r="A2028" t="str">
            <v>37.13.920</v>
          </cell>
          <cell r="B2028" t="str">
            <v>Disjuntor em caixa aberta, térmico ajustável e magnético fixo, tripolar 2000/1200 V, faixa de ajuste de 1600 até 2000 A</v>
          </cell>
          <cell r="C2028" t="str">
            <v>UN</v>
          </cell>
          <cell r="D2028">
            <v>34907.17</v>
          </cell>
          <cell r="E2028">
            <v>111.66</v>
          </cell>
          <cell r="F2028">
            <v>35018.83</v>
          </cell>
          <cell r="G2028">
            <v>15</v>
          </cell>
        </row>
        <row r="2029">
          <cell r="A2029" t="str">
            <v>37.13.930</v>
          </cell>
          <cell r="B2029" t="str">
            <v>Disjuntor em caixa aberta, térmico ajustável e magnético fixo, tripolar 2500/1200 V, faixa de ajuste de 2000 até 2500 A</v>
          </cell>
          <cell r="C2029" t="str">
            <v>UN</v>
          </cell>
          <cell r="D2029">
            <v>62402.23</v>
          </cell>
          <cell r="E2029">
            <v>111.66</v>
          </cell>
          <cell r="F2029">
            <v>62513.89</v>
          </cell>
          <cell r="G2029">
            <v>15</v>
          </cell>
        </row>
        <row r="2030">
          <cell r="A2030" t="str">
            <v>37.13.940</v>
          </cell>
          <cell r="B2030" t="str">
            <v>Disjuntor em caixa aberta tripolar extraível, 500 V de 6300 A, com acessórios</v>
          </cell>
          <cell r="C2030" t="str">
            <v>UN</v>
          </cell>
          <cell r="D2030">
            <v>366625.88</v>
          </cell>
          <cell r="E2030">
            <v>55.83</v>
          </cell>
          <cell r="F2030">
            <v>366681.71</v>
          </cell>
          <cell r="G2030">
            <v>15</v>
          </cell>
        </row>
        <row r="2031">
          <cell r="A2031" t="str">
            <v>37.14</v>
          </cell>
          <cell r="B2031" t="str">
            <v>Chave de baixa tensao</v>
          </cell>
        </row>
        <row r="2032">
          <cell r="A2032" t="str">
            <v>37.14.050</v>
          </cell>
          <cell r="B2032" t="str">
            <v>Chave comutadora, reversão sob carga, tetrapolar, sem porta fusível, para 100 A</v>
          </cell>
          <cell r="C2032" t="str">
            <v>UN</v>
          </cell>
          <cell r="D2032">
            <v>2472.62</v>
          </cell>
          <cell r="E2032">
            <v>55.83</v>
          </cell>
          <cell r="F2032">
            <v>2528.4499999999998</v>
          </cell>
          <cell r="G2032">
            <v>15</v>
          </cell>
        </row>
        <row r="2033">
          <cell r="A2033" t="str">
            <v>37.14.300</v>
          </cell>
          <cell r="B2033" t="str">
            <v>Chave seccionadora sob carga, tripolar, acionamento rotativo, com prolongador, sem porta-fusível, de 160 A</v>
          </cell>
          <cell r="C2033" t="str">
            <v>UN</v>
          </cell>
          <cell r="D2033">
            <v>2019.2</v>
          </cell>
          <cell r="E2033">
            <v>44.67</v>
          </cell>
          <cell r="F2033">
            <v>2063.87</v>
          </cell>
          <cell r="G2033">
            <v>15</v>
          </cell>
        </row>
        <row r="2034">
          <cell r="A2034" t="str">
            <v>37.14.310</v>
          </cell>
          <cell r="B2034" t="str">
            <v>Chave seccionadora sob carga, tripolar, acionamento rotativo, com prolongador, sem porta-fusível, de 250 A</v>
          </cell>
          <cell r="C2034" t="str">
            <v>UN</v>
          </cell>
          <cell r="D2034">
            <v>1356.71</v>
          </cell>
          <cell r="E2034">
            <v>44.67</v>
          </cell>
          <cell r="F2034">
            <v>1401.38</v>
          </cell>
          <cell r="G2034">
            <v>15</v>
          </cell>
        </row>
        <row r="2035">
          <cell r="A2035" t="str">
            <v>37.14.320</v>
          </cell>
          <cell r="B2035" t="str">
            <v>Chave seccionadora sob carga, tripolar, acionamento rotativo, com prolongador, sem porta-fusível, de 400 A</v>
          </cell>
          <cell r="C2035" t="str">
            <v>UN</v>
          </cell>
          <cell r="D2035">
            <v>2177.87</v>
          </cell>
          <cell r="E2035">
            <v>55.83</v>
          </cell>
          <cell r="F2035">
            <v>2233.6999999999998</v>
          </cell>
          <cell r="G2035">
            <v>15</v>
          </cell>
        </row>
        <row r="2036">
          <cell r="A2036" t="str">
            <v>37.14.330</v>
          </cell>
          <cell r="B2036" t="str">
            <v>Chave seccionadora sob carga, tripolar, acionamento rotativo, com prolongador, sem porta-fusível, de 630 A</v>
          </cell>
          <cell r="C2036" t="str">
            <v>UN</v>
          </cell>
          <cell r="D2036">
            <v>2812.76</v>
          </cell>
          <cell r="E2036">
            <v>66.989999999999995</v>
          </cell>
          <cell r="F2036">
            <v>2879.75</v>
          </cell>
          <cell r="G2036">
            <v>15</v>
          </cell>
        </row>
        <row r="2037">
          <cell r="A2037" t="str">
            <v>37.14.340</v>
          </cell>
          <cell r="B2037" t="str">
            <v>Chave seccionadora sob carga, tripolar, acionamento rotativo, com prolongador, sem porta-fusível, de 1000 A</v>
          </cell>
          <cell r="C2037" t="str">
            <v>UN</v>
          </cell>
          <cell r="D2037">
            <v>5004.43</v>
          </cell>
          <cell r="E2037">
            <v>83.75</v>
          </cell>
          <cell r="F2037">
            <v>5088.18</v>
          </cell>
          <cell r="G2037">
            <v>15</v>
          </cell>
        </row>
        <row r="2038">
          <cell r="A2038" t="str">
            <v>37.14.350</v>
          </cell>
          <cell r="B2038" t="str">
            <v>Chave seccionadora sob carga, tripolar, acionamento rotativo, com prolongador, sem porta-fusível, de 1250 A</v>
          </cell>
          <cell r="C2038" t="str">
            <v>UN</v>
          </cell>
          <cell r="D2038">
            <v>10362.89</v>
          </cell>
          <cell r="E2038">
            <v>83.75</v>
          </cell>
          <cell r="F2038">
            <v>10446.64</v>
          </cell>
          <cell r="G2038">
            <v>15</v>
          </cell>
        </row>
        <row r="2039">
          <cell r="A2039" t="str">
            <v>37.14.410</v>
          </cell>
          <cell r="B2039" t="str">
            <v>Chave seccionadora sob carga, tripolar, acionamento rotativo, com prolongador e porta-fusível até NH-00-125 A - sem fusíveis</v>
          </cell>
          <cell r="C2039" t="str">
            <v>UN</v>
          </cell>
          <cell r="D2039">
            <v>1437.7</v>
          </cell>
          <cell r="E2039">
            <v>44.67</v>
          </cell>
          <cell r="F2039">
            <v>1482.37</v>
          </cell>
          <cell r="G2039">
            <v>15</v>
          </cell>
        </row>
        <row r="2040">
          <cell r="A2040" t="str">
            <v>37.14.420</v>
          </cell>
          <cell r="B2040" t="str">
            <v>Chave seccionadora sob carga, tripolar, acionamento rotativo, com prolongador e porta-fusível até NH-00-160 A - sem fusíveis</v>
          </cell>
          <cell r="C2040" t="str">
            <v>UN</v>
          </cell>
          <cell r="D2040">
            <v>1902.08</v>
          </cell>
          <cell r="E2040">
            <v>44.67</v>
          </cell>
          <cell r="F2040">
            <v>1946.75</v>
          </cell>
          <cell r="G2040">
            <v>15</v>
          </cell>
        </row>
        <row r="2041">
          <cell r="A2041" t="str">
            <v>37.14.430</v>
          </cell>
          <cell r="B2041" t="str">
            <v>Chave seccionadora sob carga, tripolar, acionamento rotativo, com prolongador e porta-fusível até NH-1-250 A - sem fusíveis</v>
          </cell>
          <cell r="C2041" t="str">
            <v>UN</v>
          </cell>
          <cell r="D2041">
            <v>4303.9399999999996</v>
          </cell>
          <cell r="E2041">
            <v>44.67</v>
          </cell>
          <cell r="F2041">
            <v>4348.6099999999997</v>
          </cell>
          <cell r="G2041">
            <v>15</v>
          </cell>
        </row>
        <row r="2042">
          <cell r="A2042" t="str">
            <v>37.14.440</v>
          </cell>
          <cell r="B2042" t="str">
            <v>Chave seccionadora sob carga, tripolar, acionamento rotativo, com prolongador e porta-fusível até NH-2-400 A - sem fusíveis</v>
          </cell>
          <cell r="C2042" t="str">
            <v>UN</v>
          </cell>
          <cell r="D2042">
            <v>4716.83</v>
          </cell>
          <cell r="E2042">
            <v>55.83</v>
          </cell>
          <cell r="F2042">
            <v>4772.66</v>
          </cell>
          <cell r="G2042">
            <v>15</v>
          </cell>
        </row>
        <row r="2043">
          <cell r="A2043" t="str">
            <v>37.14.450</v>
          </cell>
          <cell r="B2043" t="str">
            <v>Chave seccionadora sob carga, tripolar, acionamento rotativo, com prolongador e porta-fusível até NH-3-630 A - sem fusíveis</v>
          </cell>
          <cell r="C2043" t="str">
            <v>UN</v>
          </cell>
          <cell r="D2043">
            <v>9888.7999999999993</v>
          </cell>
          <cell r="E2043">
            <v>66.989999999999995</v>
          </cell>
          <cell r="F2043">
            <v>9955.7900000000009</v>
          </cell>
          <cell r="G2043">
            <v>15</v>
          </cell>
        </row>
        <row r="2044">
          <cell r="A2044" t="str">
            <v>37.14.500</v>
          </cell>
          <cell r="B2044" t="str">
            <v>Chave seccionadora sob carga, tripolar, acionamento tipo punho, com porta-fusível até NH-00-160 A - sem fusíveis</v>
          </cell>
          <cell r="C2044" t="str">
            <v>UN</v>
          </cell>
          <cell r="D2044">
            <v>363.64</v>
          </cell>
          <cell r="E2044">
            <v>44.67</v>
          </cell>
          <cell r="F2044">
            <v>408.31</v>
          </cell>
          <cell r="G2044">
            <v>15</v>
          </cell>
        </row>
        <row r="2045">
          <cell r="A2045" t="str">
            <v>37.14.510</v>
          </cell>
          <cell r="B2045" t="str">
            <v>Chave seccionadora sob carga, tripolar, acionamento tipo punho, com porta-fusível até NH-1-250 A - sem fusíveis</v>
          </cell>
          <cell r="C2045" t="str">
            <v>UN</v>
          </cell>
          <cell r="D2045">
            <v>798.24</v>
          </cell>
          <cell r="E2045">
            <v>44.67</v>
          </cell>
          <cell r="F2045">
            <v>842.91</v>
          </cell>
          <cell r="G2045">
            <v>15</v>
          </cell>
        </row>
        <row r="2046">
          <cell r="A2046" t="str">
            <v>37.14.520</v>
          </cell>
          <cell r="B2046" t="str">
            <v>Chave seccionadora sob carga, tripolar, acionamento tipo punho, com porta-fusível até NH-2-400 A - sem fusíveis</v>
          </cell>
          <cell r="C2046" t="str">
            <v>UN</v>
          </cell>
          <cell r="D2046">
            <v>1233.6600000000001</v>
          </cell>
          <cell r="E2046">
            <v>55.83</v>
          </cell>
          <cell r="F2046">
            <v>1289.49</v>
          </cell>
          <cell r="G2046">
            <v>15</v>
          </cell>
        </row>
        <row r="2047">
          <cell r="A2047" t="str">
            <v>37.14.530</v>
          </cell>
          <cell r="B2047" t="str">
            <v>Chave seccionadora sob carga, tripolar, acionamento tipo punho, com porta-fusível até NH-3-630 A - sem fusíveis</v>
          </cell>
          <cell r="C2047" t="str">
            <v>UN</v>
          </cell>
          <cell r="D2047">
            <v>1712.69</v>
          </cell>
          <cell r="E2047">
            <v>66.989999999999995</v>
          </cell>
          <cell r="F2047">
            <v>1779.68</v>
          </cell>
          <cell r="G2047">
            <v>15</v>
          </cell>
        </row>
        <row r="2048">
          <cell r="A2048" t="str">
            <v>37.14.600</v>
          </cell>
          <cell r="B2048" t="str">
            <v>Chave comutadora, reversão sob carga, tripolar, sem porta fusível, para 400 A</v>
          </cell>
          <cell r="C2048" t="str">
            <v>UN</v>
          </cell>
          <cell r="D2048">
            <v>5275.81</v>
          </cell>
          <cell r="E2048">
            <v>66.989999999999995</v>
          </cell>
          <cell r="F2048">
            <v>5342.8</v>
          </cell>
          <cell r="G2048">
            <v>15</v>
          </cell>
        </row>
        <row r="2049">
          <cell r="A2049" t="str">
            <v>37.14.610</v>
          </cell>
          <cell r="B2049" t="str">
            <v>Chave comutadora, reversão sob carga, tripolar, sem porta fusível, para 600/630 A</v>
          </cell>
          <cell r="C2049" t="str">
            <v>UN</v>
          </cell>
          <cell r="D2049">
            <v>7352</v>
          </cell>
          <cell r="E2049">
            <v>83.75</v>
          </cell>
          <cell r="F2049">
            <v>7435.75</v>
          </cell>
          <cell r="G2049">
            <v>15</v>
          </cell>
        </row>
        <row r="2050">
          <cell r="A2050" t="str">
            <v>37.14.620</v>
          </cell>
          <cell r="B2050" t="str">
            <v>Chave comutadora, reversão sob carga, tripolar, sem porta fusível, para 1000 A</v>
          </cell>
          <cell r="C2050" t="str">
            <v>UN</v>
          </cell>
          <cell r="D2050">
            <v>11396.59</v>
          </cell>
          <cell r="E2050">
            <v>100.5</v>
          </cell>
          <cell r="F2050">
            <v>11497.09</v>
          </cell>
          <cell r="G2050">
            <v>15</v>
          </cell>
        </row>
        <row r="2051">
          <cell r="A2051" t="str">
            <v>37.14.640</v>
          </cell>
          <cell r="B2051" t="str">
            <v>Chave comutadora, reversão sob carga, tetrapolar, sem porta fusível, para 630 A / 690 V</v>
          </cell>
          <cell r="C2051" t="str">
            <v>UN</v>
          </cell>
          <cell r="D2051">
            <v>11843.83</v>
          </cell>
          <cell r="E2051">
            <v>128.09</v>
          </cell>
          <cell r="F2051">
            <v>11971.92</v>
          </cell>
          <cell r="G2051">
            <v>15</v>
          </cell>
        </row>
        <row r="2052">
          <cell r="A2052" t="str">
            <v>37.14.830</v>
          </cell>
          <cell r="B2052" t="str">
            <v>Barra de contato para chave seccionadora tipo NH3-630 A</v>
          </cell>
          <cell r="C2052" t="str">
            <v>UN</v>
          </cell>
          <cell r="D2052">
            <v>88.36</v>
          </cell>
          <cell r="E2052">
            <v>11.16</v>
          </cell>
          <cell r="F2052">
            <v>99.52</v>
          </cell>
          <cell r="G2052">
            <v>15</v>
          </cell>
        </row>
        <row r="2053">
          <cell r="A2053" t="str">
            <v>37.14.912</v>
          </cell>
          <cell r="B2053" t="str">
            <v>Chave seccionadora tripolar, abertura sob carga seca até 160 A / 690 V</v>
          </cell>
          <cell r="C2053" t="str">
            <v>UN</v>
          </cell>
          <cell r="D2053">
            <v>911.19</v>
          </cell>
          <cell r="E2053">
            <v>44.67</v>
          </cell>
          <cell r="F2053">
            <v>955.86</v>
          </cell>
          <cell r="G2053">
            <v>15</v>
          </cell>
        </row>
        <row r="2054">
          <cell r="A2054" t="str">
            <v>37.15</v>
          </cell>
          <cell r="B2054" t="str">
            <v>Chave de media tensao</v>
          </cell>
        </row>
        <row r="2055">
          <cell r="A2055" t="str">
            <v>37.15.110</v>
          </cell>
          <cell r="B2055" t="str">
            <v>Chave seccionadora tripolar sob carga para 400 A - 25 kV - com prolongador</v>
          </cell>
          <cell r="C2055" t="str">
            <v>UN</v>
          </cell>
          <cell r="D2055">
            <v>2681.74</v>
          </cell>
          <cell r="E2055">
            <v>271.75</v>
          </cell>
          <cell r="F2055">
            <v>2953.49</v>
          </cell>
          <cell r="G2055">
            <v>15</v>
          </cell>
        </row>
        <row r="2056">
          <cell r="A2056" t="str">
            <v>37.15.120</v>
          </cell>
          <cell r="B2056" t="str">
            <v>Chave seccionadora tripolar sob carga para 400 A - 15 kV - com prolongador</v>
          </cell>
          <cell r="C2056" t="str">
            <v>UN</v>
          </cell>
          <cell r="D2056">
            <v>2320.62</v>
          </cell>
          <cell r="E2056">
            <v>271.75</v>
          </cell>
          <cell r="F2056">
            <v>2592.37</v>
          </cell>
          <cell r="G2056">
            <v>15</v>
          </cell>
        </row>
        <row r="2057">
          <cell r="A2057" t="str">
            <v>37.15.150</v>
          </cell>
          <cell r="B2057" t="str">
            <v>Chave fusível base ´C´ para 15 kV/100 A, com capacidade de ruptura até 10 kA - com fusível</v>
          </cell>
          <cell r="C2057" t="str">
            <v>UN</v>
          </cell>
          <cell r="D2057">
            <v>514.83000000000004</v>
          </cell>
          <cell r="E2057">
            <v>100.22</v>
          </cell>
          <cell r="F2057">
            <v>615.04999999999995</v>
          </cell>
          <cell r="G2057">
            <v>15</v>
          </cell>
        </row>
        <row r="2058">
          <cell r="A2058" t="str">
            <v>37.15.160</v>
          </cell>
          <cell r="B2058" t="str">
            <v>Chave fusível base ´C´  para 15 kV/200 A, com capacidade de ruptura até 10 kA - com fusível</v>
          </cell>
          <cell r="C2058" t="str">
            <v>UN</v>
          </cell>
          <cell r="D2058">
            <v>589.17999999999995</v>
          </cell>
          <cell r="E2058">
            <v>100.22</v>
          </cell>
          <cell r="F2058">
            <v>689.4</v>
          </cell>
          <cell r="G2058">
            <v>15</v>
          </cell>
        </row>
        <row r="2059">
          <cell r="A2059" t="str">
            <v>37.15.170</v>
          </cell>
          <cell r="B2059" t="str">
            <v>Chave fusível base ´C´ para 25 kV/100 A, com capacidade de ruptura até 6,3 kA - com fusível</v>
          </cell>
          <cell r="C2059" t="str">
            <v>UN</v>
          </cell>
          <cell r="D2059">
            <v>545.74</v>
          </cell>
          <cell r="E2059">
            <v>100.22</v>
          </cell>
          <cell r="F2059">
            <v>645.96</v>
          </cell>
          <cell r="G2059">
            <v>15</v>
          </cell>
        </row>
        <row r="2060">
          <cell r="A2060" t="str">
            <v>37.15.200</v>
          </cell>
          <cell r="B2060" t="str">
            <v>Chave seccionadora tripolar seca para 400 A - 15 kV - com prolongador</v>
          </cell>
          <cell r="C2060" t="str">
            <v>UN</v>
          </cell>
          <cell r="D2060">
            <v>1955.98</v>
          </cell>
          <cell r="E2060">
            <v>271.75</v>
          </cell>
          <cell r="F2060">
            <v>2227.73</v>
          </cell>
          <cell r="G2060">
            <v>15</v>
          </cell>
        </row>
        <row r="2061">
          <cell r="A2061" t="str">
            <v>37.15.210</v>
          </cell>
          <cell r="B2061" t="str">
            <v>Chave seccionadora tripolar seca para 600 / 630 A - 15 kV - com prolongador</v>
          </cell>
          <cell r="C2061" t="str">
            <v>UN</v>
          </cell>
          <cell r="D2061">
            <v>2435.94</v>
          </cell>
          <cell r="E2061">
            <v>271.75</v>
          </cell>
          <cell r="F2061">
            <v>2707.69</v>
          </cell>
          <cell r="G2061">
            <v>15</v>
          </cell>
        </row>
        <row r="2062">
          <cell r="A2062" t="str">
            <v>37.16</v>
          </cell>
          <cell r="B2062" t="str">
            <v>Bus-way</v>
          </cell>
        </row>
        <row r="2063">
          <cell r="A2063" t="str">
            <v>37.16.071</v>
          </cell>
          <cell r="B2063" t="str">
            <v>Sistema de barramento blindado de 100 a 2000 A, trifásico, barra de cobre</v>
          </cell>
          <cell r="C2063" t="str">
            <v>Axm</v>
          </cell>
          <cell r="D2063">
            <v>603.77</v>
          </cell>
          <cell r="E2063">
            <v>0.69</v>
          </cell>
          <cell r="F2063">
            <v>604.46</v>
          </cell>
          <cell r="G2063">
            <v>15</v>
          </cell>
        </row>
        <row r="2064">
          <cell r="A2064" t="str">
            <v>37.16.081</v>
          </cell>
          <cell r="B2064" t="str">
            <v>Sistema de barramento blindado de 100 a 2000 A, trifásico, barra de alumínio</v>
          </cell>
          <cell r="C2064" t="str">
            <v>Axm</v>
          </cell>
          <cell r="D2064">
            <v>188.45</v>
          </cell>
          <cell r="E2064">
            <v>0.69</v>
          </cell>
          <cell r="F2064">
            <v>189.14</v>
          </cell>
          <cell r="G2064">
            <v>15</v>
          </cell>
        </row>
        <row r="2065">
          <cell r="A2065" t="str">
            <v>37.17</v>
          </cell>
          <cell r="B2065" t="str">
            <v>Dispositivo DR ou interruptor de corrente de fuga</v>
          </cell>
        </row>
        <row r="2066">
          <cell r="A2066" t="str">
            <v>37.17.060</v>
          </cell>
          <cell r="B2066" t="str">
            <v>Dispositivo diferencial residual de 25 A x 30 mA - 2 polos</v>
          </cell>
          <cell r="C2066" t="str">
            <v>UN</v>
          </cell>
          <cell r="D2066">
            <v>138.49</v>
          </cell>
          <cell r="E2066">
            <v>13.96</v>
          </cell>
          <cell r="F2066">
            <v>152.44999999999999</v>
          </cell>
          <cell r="G2066">
            <v>15</v>
          </cell>
        </row>
        <row r="2067">
          <cell r="A2067" t="str">
            <v>37.17.070</v>
          </cell>
          <cell r="B2067" t="str">
            <v>Dispositivo diferencial residual de 40 A x 30 mA - 2 polos</v>
          </cell>
          <cell r="C2067" t="str">
            <v>UN</v>
          </cell>
          <cell r="D2067">
            <v>225.1</v>
          </cell>
          <cell r="E2067">
            <v>13.96</v>
          </cell>
          <cell r="F2067">
            <v>239.06</v>
          </cell>
          <cell r="G2067">
            <v>15</v>
          </cell>
        </row>
        <row r="2068">
          <cell r="A2068" t="str">
            <v>37.17.074</v>
          </cell>
          <cell r="B2068" t="str">
            <v>Dispositivo diferencial residual de 25 A x 30 mA - 4 polos</v>
          </cell>
          <cell r="C2068" t="str">
            <v>UN</v>
          </cell>
          <cell r="D2068">
            <v>279.5</v>
          </cell>
          <cell r="E2068">
            <v>13.96</v>
          </cell>
          <cell r="F2068">
            <v>293.45999999999998</v>
          </cell>
          <cell r="G2068">
            <v>15</v>
          </cell>
        </row>
        <row r="2069">
          <cell r="A2069" t="str">
            <v>37.17.080</v>
          </cell>
          <cell r="B2069" t="str">
            <v>Dispositivo diferencial residual de 40 A x 30 mA - 4 polos</v>
          </cell>
          <cell r="C2069" t="str">
            <v>UN</v>
          </cell>
          <cell r="D2069">
            <v>283.19</v>
          </cell>
          <cell r="E2069">
            <v>13.96</v>
          </cell>
          <cell r="F2069">
            <v>297.14999999999998</v>
          </cell>
          <cell r="G2069">
            <v>15</v>
          </cell>
        </row>
        <row r="2070">
          <cell r="A2070" t="str">
            <v>37.17.090</v>
          </cell>
          <cell r="B2070" t="str">
            <v>Dispositivo diferencial residual de 63 A x 30 mA - 4 polos</v>
          </cell>
          <cell r="C2070" t="str">
            <v>UN</v>
          </cell>
          <cell r="D2070">
            <v>372.53</v>
          </cell>
          <cell r="E2070">
            <v>13.96</v>
          </cell>
          <cell r="F2070">
            <v>386.49</v>
          </cell>
          <cell r="G2070">
            <v>15</v>
          </cell>
        </row>
        <row r="2071">
          <cell r="A2071" t="str">
            <v>37.17.100</v>
          </cell>
          <cell r="B2071" t="str">
            <v>Dispositivo diferencial residual de 80 A x 30 mA - 4 polos</v>
          </cell>
          <cell r="C2071" t="str">
            <v>UN</v>
          </cell>
          <cell r="D2071">
            <v>478.44</v>
          </cell>
          <cell r="E2071">
            <v>13.96</v>
          </cell>
          <cell r="F2071">
            <v>492.4</v>
          </cell>
          <cell r="G2071">
            <v>15</v>
          </cell>
        </row>
        <row r="2072">
          <cell r="A2072" t="str">
            <v>37.17.110</v>
          </cell>
          <cell r="B2072" t="str">
            <v>Dispositivo diferencial residual de 100 A x 30 mA - 4 polos</v>
          </cell>
          <cell r="C2072" t="str">
            <v>UN</v>
          </cell>
          <cell r="D2072">
            <v>333.41</v>
          </cell>
          <cell r="E2072">
            <v>13.96</v>
          </cell>
          <cell r="F2072">
            <v>347.37</v>
          </cell>
          <cell r="G2072">
            <v>15</v>
          </cell>
        </row>
        <row r="2073">
          <cell r="A2073" t="str">
            <v>37.17.114</v>
          </cell>
          <cell r="B2073" t="str">
            <v>Dispositivo diferencial residual de 125 A x 30 mA - 4 polos</v>
          </cell>
          <cell r="C2073" t="str">
            <v>UN</v>
          </cell>
          <cell r="D2073">
            <v>1825.93</v>
          </cell>
          <cell r="E2073">
            <v>13.96</v>
          </cell>
          <cell r="F2073">
            <v>1839.89</v>
          </cell>
          <cell r="G2073">
            <v>15</v>
          </cell>
        </row>
        <row r="2074">
          <cell r="A2074" t="str">
            <v>37.17.130</v>
          </cell>
          <cell r="B2074" t="str">
            <v>Dispositivo diferencial residual de 25 A x 300 mA - 4 polos</v>
          </cell>
          <cell r="C2074" t="str">
            <v>UN</v>
          </cell>
          <cell r="D2074">
            <v>196.37</v>
          </cell>
          <cell r="E2074">
            <v>13.96</v>
          </cell>
          <cell r="F2074">
            <v>210.33</v>
          </cell>
          <cell r="G2074">
            <v>15</v>
          </cell>
        </row>
        <row r="2075">
          <cell r="A2075" t="str">
            <v>37.18</v>
          </cell>
          <cell r="B2075" t="str">
            <v>Transformador de Potencial</v>
          </cell>
        </row>
        <row r="2076">
          <cell r="A2076" t="str">
            <v>37.18.010</v>
          </cell>
          <cell r="B2076" t="str">
            <v>Transformador de potencial monofásico até 1000 VA classe 15 kV, a seco, com fusíveis</v>
          </cell>
          <cell r="C2076" t="str">
            <v>UN</v>
          </cell>
          <cell r="D2076">
            <v>3708.88</v>
          </cell>
          <cell r="E2076">
            <v>84.52</v>
          </cell>
          <cell r="F2076">
            <v>3793.4</v>
          </cell>
          <cell r="G2076">
            <v>15</v>
          </cell>
        </row>
        <row r="2077">
          <cell r="A2077" t="str">
            <v>37.18.020</v>
          </cell>
          <cell r="B2077" t="str">
            <v>Transformador de potencial monofásico até 2000 VA classe 15 kV, a seco, com fusíveis</v>
          </cell>
          <cell r="C2077" t="str">
            <v>UN</v>
          </cell>
          <cell r="D2077">
            <v>5787.84</v>
          </cell>
          <cell r="E2077">
            <v>84.52</v>
          </cell>
          <cell r="F2077">
            <v>5872.36</v>
          </cell>
          <cell r="G2077">
            <v>15</v>
          </cell>
        </row>
        <row r="2078">
          <cell r="A2078" t="str">
            <v>37.18.030</v>
          </cell>
          <cell r="B2078" t="str">
            <v>Transformador de potencial monofásico até 500 VA classe 15 kV, a seco, sem fusíveis</v>
          </cell>
          <cell r="C2078" t="str">
            <v>UN</v>
          </cell>
          <cell r="D2078">
            <v>2968.38</v>
          </cell>
          <cell r="E2078">
            <v>84.52</v>
          </cell>
          <cell r="F2078">
            <v>3052.9</v>
          </cell>
          <cell r="G2078">
            <v>15</v>
          </cell>
        </row>
        <row r="2079">
          <cell r="A2079" t="str">
            <v>37.19</v>
          </cell>
          <cell r="B2079" t="str">
            <v>Transformador de corrente</v>
          </cell>
        </row>
        <row r="2080">
          <cell r="A2080" t="str">
            <v>37.19.010</v>
          </cell>
          <cell r="B2080" t="str">
            <v>Transformador de corrente 800-5 A, janela</v>
          </cell>
          <cell r="C2080" t="str">
            <v>UN</v>
          </cell>
          <cell r="D2080">
            <v>280.61</v>
          </cell>
          <cell r="E2080">
            <v>84.52</v>
          </cell>
          <cell r="F2080">
            <v>365.13</v>
          </cell>
          <cell r="G2080">
            <v>15</v>
          </cell>
        </row>
        <row r="2081">
          <cell r="A2081" t="str">
            <v>37.19.020</v>
          </cell>
          <cell r="B2081" t="str">
            <v>Transformador de corrente 200-5 A até 600-5 A, janela</v>
          </cell>
          <cell r="C2081" t="str">
            <v>UN</v>
          </cell>
          <cell r="D2081">
            <v>242.04</v>
          </cell>
          <cell r="E2081">
            <v>84.52</v>
          </cell>
          <cell r="F2081">
            <v>326.56</v>
          </cell>
          <cell r="G2081">
            <v>15</v>
          </cell>
        </row>
        <row r="2082">
          <cell r="A2082" t="str">
            <v>37.19.030</v>
          </cell>
          <cell r="B2082" t="str">
            <v>Transformador de corrente 1000-5 A até 1500-5 A, janela</v>
          </cell>
          <cell r="C2082" t="str">
            <v>UN</v>
          </cell>
          <cell r="D2082">
            <v>388.43</v>
          </cell>
          <cell r="E2082">
            <v>84.52</v>
          </cell>
          <cell r="F2082">
            <v>472.95</v>
          </cell>
          <cell r="G2082">
            <v>15</v>
          </cell>
        </row>
        <row r="2083">
          <cell r="A2083" t="str">
            <v>37.19.060</v>
          </cell>
          <cell r="B2083" t="str">
            <v>Transformador de corrente 50-5 A até 150-5 A, janela</v>
          </cell>
          <cell r="C2083" t="str">
            <v>UN</v>
          </cell>
          <cell r="D2083">
            <v>160.54</v>
          </cell>
          <cell r="E2083">
            <v>84.52</v>
          </cell>
          <cell r="F2083">
            <v>245.06</v>
          </cell>
          <cell r="G2083">
            <v>15</v>
          </cell>
        </row>
        <row r="2084">
          <cell r="A2084" t="str">
            <v>37.20</v>
          </cell>
          <cell r="B2084" t="str">
            <v>Reparos, conservacoes e complementos - GRUPO 37</v>
          </cell>
        </row>
        <row r="2085">
          <cell r="A2085" t="str">
            <v>37.20.010</v>
          </cell>
          <cell r="B2085" t="str">
            <v>Isolador em epóxi de 1 kV para barramento</v>
          </cell>
          <cell r="C2085" t="str">
            <v>UN</v>
          </cell>
          <cell r="D2085">
            <v>38.409999999999997</v>
          </cell>
          <cell r="E2085">
            <v>8.3800000000000008</v>
          </cell>
          <cell r="F2085">
            <v>46.79</v>
          </cell>
          <cell r="G2085">
            <v>15</v>
          </cell>
        </row>
        <row r="2086">
          <cell r="A2086" t="str">
            <v>37.20.030</v>
          </cell>
          <cell r="B2086" t="str">
            <v>Bloco terminal conector até 65A / 600V, faixa de aplicação até 16 mm²</v>
          </cell>
          <cell r="C2086" t="str">
            <v>UN</v>
          </cell>
          <cell r="D2086">
            <v>32.049999999999997</v>
          </cell>
          <cell r="E2086">
            <v>2.8</v>
          </cell>
          <cell r="F2086">
            <v>34.85</v>
          </cell>
          <cell r="G2086">
            <v>15</v>
          </cell>
        </row>
        <row r="2087">
          <cell r="A2087" t="str">
            <v>37.20.080</v>
          </cell>
          <cell r="B2087" t="str">
            <v>Barra de neutro e/ou terra</v>
          </cell>
          <cell r="C2087" t="str">
            <v>UN</v>
          </cell>
          <cell r="D2087">
            <v>30.47</v>
          </cell>
          <cell r="E2087">
            <v>8.3800000000000008</v>
          </cell>
          <cell r="F2087">
            <v>38.85</v>
          </cell>
          <cell r="G2087">
            <v>15</v>
          </cell>
        </row>
        <row r="2088">
          <cell r="A2088" t="str">
            <v>37.20.090</v>
          </cell>
          <cell r="B2088" t="str">
            <v>Recolocação de chave seccionadora tripolar de 125 A até 650 A, sem base fusível</v>
          </cell>
          <cell r="C2088" t="str">
            <v>UN</v>
          </cell>
          <cell r="E2088">
            <v>27.92</v>
          </cell>
          <cell r="F2088">
            <v>27.92</v>
          </cell>
          <cell r="G2088">
            <v>15</v>
          </cell>
        </row>
        <row r="2089">
          <cell r="A2089" t="str">
            <v>37.20.100</v>
          </cell>
          <cell r="B2089" t="str">
            <v>Recolocação de fundo de quadro de distribuição, sem componentes</v>
          </cell>
          <cell r="C2089" t="str">
            <v>M2</v>
          </cell>
          <cell r="E2089">
            <v>39.270000000000003</v>
          </cell>
          <cell r="F2089">
            <v>39.270000000000003</v>
          </cell>
          <cell r="G2089">
            <v>15</v>
          </cell>
        </row>
        <row r="2090">
          <cell r="A2090" t="str">
            <v>37.20.110</v>
          </cell>
          <cell r="B2090" t="str">
            <v>Recolocação de quadro de distribuição de sobrepor, sem componentes</v>
          </cell>
          <cell r="C2090" t="str">
            <v>M2</v>
          </cell>
          <cell r="E2090">
            <v>78.540000000000006</v>
          </cell>
          <cell r="F2090">
            <v>78.540000000000006</v>
          </cell>
          <cell r="G2090">
            <v>15</v>
          </cell>
        </row>
        <row r="2091">
          <cell r="A2091" t="str">
            <v>37.20.130</v>
          </cell>
          <cell r="B2091" t="str">
            <v>Banco de medição para transformadores TC/TP, padrão Eletropaulo e/ou Cesp</v>
          </cell>
          <cell r="C2091" t="str">
            <v>UN</v>
          </cell>
          <cell r="D2091">
            <v>1597.12</v>
          </cell>
          <cell r="E2091">
            <v>2.27</v>
          </cell>
          <cell r="F2091">
            <v>1599.39</v>
          </cell>
          <cell r="G2091">
            <v>15</v>
          </cell>
        </row>
        <row r="2092">
          <cell r="A2092" t="str">
            <v>37.20.140</v>
          </cell>
          <cell r="B2092" t="str">
            <v>Suporte fixo para transformadores de potencial</v>
          </cell>
          <cell r="C2092" t="str">
            <v>UN</v>
          </cell>
          <cell r="D2092">
            <v>127.38</v>
          </cell>
          <cell r="E2092">
            <v>5.68</v>
          </cell>
          <cell r="F2092">
            <v>133.06</v>
          </cell>
          <cell r="G2092">
            <v>15</v>
          </cell>
        </row>
        <row r="2093">
          <cell r="A2093" t="str">
            <v>37.20.156</v>
          </cell>
          <cell r="B2093" t="str">
            <v>Placa de montagem para quadros em geral, em chapa de aço</v>
          </cell>
          <cell r="C2093" t="str">
            <v>M2</v>
          </cell>
          <cell r="D2093">
            <v>409.31</v>
          </cell>
          <cell r="E2093">
            <v>39.270000000000003</v>
          </cell>
          <cell r="F2093">
            <v>448.58</v>
          </cell>
          <cell r="G2093">
            <v>15</v>
          </cell>
        </row>
        <row r="2094">
          <cell r="A2094" t="str">
            <v>37.20.190</v>
          </cell>
          <cell r="B2094" t="str">
            <v>Inversor de frequência para variação de velocidade em motores, potência de 0,25 a 175 cv</v>
          </cell>
          <cell r="C2094" t="str">
            <v>UN</v>
          </cell>
          <cell r="D2094">
            <v>9087</v>
          </cell>
          <cell r="E2094">
            <v>62.84</v>
          </cell>
          <cell r="F2094">
            <v>9149.84</v>
          </cell>
          <cell r="G2094">
            <v>15</v>
          </cell>
        </row>
        <row r="2095">
          <cell r="A2095" t="str">
            <v>37.20.193</v>
          </cell>
          <cell r="B2095" t="str">
            <v>Inversor de frequência para variação de velocidade em motores, potência de 1,5 a 150 cv</v>
          </cell>
          <cell r="C2095" t="str">
            <v>UN</v>
          </cell>
          <cell r="D2095">
            <v>40691.040000000001</v>
          </cell>
          <cell r="E2095">
            <v>62.84</v>
          </cell>
          <cell r="F2095">
            <v>40753.879999999997</v>
          </cell>
          <cell r="G2095">
            <v>15</v>
          </cell>
        </row>
        <row r="2096">
          <cell r="A2096" t="str">
            <v>37.20.210</v>
          </cell>
          <cell r="B2096" t="str">
            <v>Punho de manobra com articulador de acionamento</v>
          </cell>
          <cell r="C2096" t="str">
            <v>UN</v>
          </cell>
          <cell r="D2096">
            <v>682.03</v>
          </cell>
          <cell r="E2096">
            <v>27.92</v>
          </cell>
          <cell r="F2096">
            <v>709.95</v>
          </cell>
          <cell r="G2096">
            <v>15</v>
          </cell>
        </row>
        <row r="2097">
          <cell r="A2097" t="str">
            <v>37.21</v>
          </cell>
          <cell r="B2097" t="str">
            <v>Capacitor de potencia</v>
          </cell>
        </row>
        <row r="2098">
          <cell r="A2098" t="str">
            <v>37.21.010</v>
          </cell>
          <cell r="B2098" t="str">
            <v>Capacitor de potência trifásico de 10 kVAr, 220 V/60 Hz, para correção de fator de potência</v>
          </cell>
          <cell r="C2098" t="str">
            <v>UN</v>
          </cell>
          <cell r="D2098">
            <v>1091.22</v>
          </cell>
          <cell r="E2098">
            <v>27.92</v>
          </cell>
          <cell r="F2098">
            <v>1119.1400000000001</v>
          </cell>
          <cell r="G2098">
            <v>15</v>
          </cell>
        </row>
        <row r="2099">
          <cell r="A2099" t="str">
            <v>37.22</v>
          </cell>
          <cell r="B2099" t="str">
            <v>Transformador de comando</v>
          </cell>
        </row>
        <row r="2100">
          <cell r="A2100" t="str">
            <v>37.22.010</v>
          </cell>
          <cell r="B2100" t="str">
            <v>Transformador monofásico de comando de 200 VA, a seco</v>
          </cell>
          <cell r="C2100" t="str">
            <v>UN</v>
          </cell>
          <cell r="D2100">
            <v>742.14</v>
          </cell>
          <cell r="E2100">
            <v>84.52</v>
          </cell>
          <cell r="F2100">
            <v>826.66</v>
          </cell>
          <cell r="G2100">
            <v>15</v>
          </cell>
        </row>
        <row r="2101">
          <cell r="A2101" t="str">
            <v>37.24</v>
          </cell>
          <cell r="B2101" t="str">
            <v>Supressor de surto</v>
          </cell>
        </row>
        <row r="2102">
          <cell r="A2102" t="str">
            <v>37.24.031</v>
          </cell>
          <cell r="B2102" t="str">
            <v>Supressor de surto monofásico, corrente nominal 4 a 11 kA, Imax. de surto 12 até 15 kA</v>
          </cell>
          <cell r="C2102" t="str">
            <v>UN</v>
          </cell>
          <cell r="D2102">
            <v>47.2</v>
          </cell>
          <cell r="E2102">
            <v>31.65</v>
          </cell>
          <cell r="F2102">
            <v>78.849999999999994</v>
          </cell>
          <cell r="G2102">
            <v>15</v>
          </cell>
        </row>
        <row r="2103">
          <cell r="A2103" t="str">
            <v>37.24.032</v>
          </cell>
          <cell r="B2103" t="str">
            <v>Supressor de surto monofásico, corrente nominal 20 kA, Imax. de surto 50 até 80 kA</v>
          </cell>
          <cell r="C2103" t="str">
            <v>UN</v>
          </cell>
          <cell r="D2103">
            <v>125.49</v>
          </cell>
          <cell r="E2103">
            <v>31.65</v>
          </cell>
          <cell r="F2103">
            <v>157.13999999999999</v>
          </cell>
          <cell r="G2103">
            <v>15</v>
          </cell>
        </row>
        <row r="2104">
          <cell r="A2104" t="str">
            <v>37.24.042</v>
          </cell>
          <cell r="B2104" t="str">
            <v>Dispositivo de proteção contra surto, 2 polos, suportabilidade &lt;= 4 kV, Un até 240V/415V, Iimp = 60 kA, curva de ensaio 10/350µs - classe 1</v>
          </cell>
          <cell r="C2104" t="str">
            <v>UN</v>
          </cell>
          <cell r="D2104">
            <v>532.79</v>
          </cell>
          <cell r="E2104">
            <v>35.119999999999997</v>
          </cell>
          <cell r="F2104">
            <v>567.91</v>
          </cell>
          <cell r="G2104">
            <v>15</v>
          </cell>
        </row>
        <row r="2105">
          <cell r="A2105" t="str">
            <v>37.24.043</v>
          </cell>
          <cell r="B2105" t="str">
            <v>Dispositivo de proteção contra surto, 4 polos, 3F+N, Un até 240/415V, Iimp= 75 kA (25 kA por fase), curva de ensaio 10/350 µs - classe 1</v>
          </cell>
          <cell r="C2105" t="str">
            <v>UN</v>
          </cell>
          <cell r="D2105">
            <v>7594.76</v>
          </cell>
          <cell r="E2105">
            <v>35.119999999999997</v>
          </cell>
          <cell r="F2105">
            <v>7629.88</v>
          </cell>
          <cell r="G2105">
            <v>15</v>
          </cell>
        </row>
        <row r="2106">
          <cell r="A2106" t="str">
            <v>37.24.044</v>
          </cell>
          <cell r="B2106" t="str">
            <v>Dispositivo de proteção contra surto, 4 polos, suportabilidade &lt;= 2,5 kV, 3F+N, Un até 240/415V, curva de ensaio 8/20µs, In=20kA/40kA - classe 2</v>
          </cell>
          <cell r="C2106" t="str">
            <v>UN</v>
          </cell>
          <cell r="D2106">
            <v>2676.15</v>
          </cell>
          <cell r="E2106">
            <v>35.119999999999997</v>
          </cell>
          <cell r="F2106">
            <v>2711.27</v>
          </cell>
          <cell r="G2106">
            <v>15</v>
          </cell>
        </row>
        <row r="2107">
          <cell r="A2107" t="str">
            <v>37.24.045</v>
          </cell>
          <cell r="B2107" t="str">
            <v>Dispositivo de proteção contra surto, 2 polos, monobloco, suportabilidade &lt;=1,4kV, F+N / F+F, Un até 240V/264V, curva de ensaio 8/20µs - classe 3</v>
          </cell>
          <cell r="C2107" t="str">
            <v>UN</v>
          </cell>
          <cell r="D2107">
            <v>871.61</v>
          </cell>
          <cell r="E2107">
            <v>35.119999999999997</v>
          </cell>
          <cell r="F2107">
            <v>906.73</v>
          </cell>
          <cell r="G2107">
            <v>15</v>
          </cell>
        </row>
        <row r="2108">
          <cell r="A2108" t="str">
            <v>37.25</v>
          </cell>
          <cell r="B2108" t="str">
            <v>Disjuntores.</v>
          </cell>
        </row>
        <row r="2109">
          <cell r="A2109" t="str">
            <v>37.25.090</v>
          </cell>
          <cell r="B2109" t="str">
            <v>Disjuntor em caixa moldada tripolar, térmico e magnético fixos, tensão de isolamento 500/690V, de 10A a 63A</v>
          </cell>
          <cell r="C2109" t="str">
            <v>UN</v>
          </cell>
          <cell r="D2109">
            <v>603.78</v>
          </cell>
          <cell r="E2109">
            <v>91.96</v>
          </cell>
          <cell r="F2109">
            <v>695.74</v>
          </cell>
          <cell r="G2109">
            <v>15</v>
          </cell>
        </row>
        <row r="2110">
          <cell r="A2110" t="str">
            <v>37.25.100</v>
          </cell>
          <cell r="B2110" t="str">
            <v>Disjuntor em caixa moldada tripolar, térmico e magnético fixos, tensão de isolamento 480/690V, de 70A até 150A</v>
          </cell>
          <cell r="C2110" t="str">
            <v>UN</v>
          </cell>
          <cell r="D2110">
            <v>459.55</v>
          </cell>
          <cell r="E2110">
            <v>91.96</v>
          </cell>
          <cell r="F2110">
            <v>551.51</v>
          </cell>
          <cell r="G2110">
            <v>15</v>
          </cell>
        </row>
        <row r="2111">
          <cell r="A2111" t="str">
            <v>37.25.110</v>
          </cell>
          <cell r="B2111" t="str">
            <v>Disjuntor em caixa moldada tripolar, térmico e magnético fixos, tensão de isolamento 415/690V, de 175A a 250A</v>
          </cell>
          <cell r="C2111" t="str">
            <v>UN</v>
          </cell>
          <cell r="D2111">
            <v>422.44</v>
          </cell>
          <cell r="E2111">
            <v>91.96</v>
          </cell>
          <cell r="F2111">
            <v>514.4</v>
          </cell>
          <cell r="G2111">
            <v>15</v>
          </cell>
        </row>
        <row r="2112">
          <cell r="A2112" t="str">
            <v>37.25.200</v>
          </cell>
          <cell r="B2112" t="str">
            <v>Disjuntor em caixa moldada bipolar, térmico e magnético fixos - 480 V, de 10 A a 50 A para 120/240 Vca - 25 KA e para 380/440 Vca - 18 KA</v>
          </cell>
          <cell r="C2112" t="str">
            <v>UN</v>
          </cell>
          <cell r="D2112">
            <v>394.9</v>
          </cell>
          <cell r="E2112">
            <v>91.96</v>
          </cell>
          <cell r="F2112">
            <v>486.86</v>
          </cell>
          <cell r="G2112">
            <v>15</v>
          </cell>
        </row>
        <row r="2113">
          <cell r="A2113" t="str">
            <v>37.25.210</v>
          </cell>
          <cell r="B2113" t="str">
            <v>Disjuntor em caixa moldada bipolar, térmico e magnético fixos - 600 V, de 150 A para 120/240 Vca - 25 KA e para 380/440 Vca - 18 KA</v>
          </cell>
          <cell r="C2113" t="str">
            <v>UN</v>
          </cell>
          <cell r="D2113">
            <v>877.45</v>
          </cell>
          <cell r="E2113">
            <v>91.96</v>
          </cell>
          <cell r="F2113">
            <v>969.41</v>
          </cell>
          <cell r="G2113">
            <v>15</v>
          </cell>
        </row>
        <row r="2114">
          <cell r="A2114" t="str">
            <v>37.25.215</v>
          </cell>
          <cell r="B2114" t="str">
            <v>Disjuntor fixo a vácuo de 15 a 17,5 kV, equipado com motorização de fechamento, com relê de proteção</v>
          </cell>
          <cell r="C2114" t="str">
            <v>CJ</v>
          </cell>
          <cell r="D2114">
            <v>58895.08</v>
          </cell>
          <cell r="E2114">
            <v>128.09</v>
          </cell>
          <cell r="F2114">
            <v>59023.17</v>
          </cell>
          <cell r="G2114">
            <v>15</v>
          </cell>
        </row>
        <row r="2115">
          <cell r="A2115" t="str">
            <v>38</v>
          </cell>
          <cell r="B2115" t="str">
            <v>TUBULACAO E CONDUTOR PARA ENERGIA ELETRICA E TELEFONIA BASICA</v>
          </cell>
        </row>
        <row r="2116">
          <cell r="A2116" t="str">
            <v>38.01</v>
          </cell>
          <cell r="B2116" t="str">
            <v>Eletroduto em PVC rigido roscavel</v>
          </cell>
        </row>
        <row r="2117">
          <cell r="A2117" t="str">
            <v>38.01.040</v>
          </cell>
          <cell r="B2117" t="str">
            <v>Eletroduto de PVC rígido roscável de 3/4´ - com acessórios</v>
          </cell>
          <cell r="C2117" t="str">
            <v>M</v>
          </cell>
          <cell r="D2117">
            <v>8.15</v>
          </cell>
          <cell r="E2117">
            <v>27.92</v>
          </cell>
          <cell r="F2117">
            <v>36.07</v>
          </cell>
          <cell r="G2117">
            <v>15</v>
          </cell>
        </row>
        <row r="2118">
          <cell r="A2118" t="str">
            <v>38.01.060</v>
          </cell>
          <cell r="B2118" t="str">
            <v>Eletroduto de PVC rígido roscável de 1´ - com acessórios</v>
          </cell>
          <cell r="C2118" t="str">
            <v>M</v>
          </cell>
          <cell r="D2118">
            <v>11.61</v>
          </cell>
          <cell r="E2118">
            <v>33.5</v>
          </cell>
          <cell r="F2118">
            <v>45.11</v>
          </cell>
          <cell r="G2118">
            <v>15</v>
          </cell>
        </row>
        <row r="2119">
          <cell r="A2119" t="str">
            <v>38.01.080</v>
          </cell>
          <cell r="B2119" t="str">
            <v>Eletroduto de PVC rígido roscável de 1 1/4´ - com acessórios</v>
          </cell>
          <cell r="C2119" t="str">
            <v>M</v>
          </cell>
          <cell r="D2119">
            <v>18.48</v>
          </cell>
          <cell r="E2119">
            <v>39.08</v>
          </cell>
          <cell r="F2119">
            <v>57.56</v>
          </cell>
          <cell r="G2119">
            <v>15</v>
          </cell>
        </row>
        <row r="2120">
          <cell r="A2120" t="str">
            <v>38.01.100</v>
          </cell>
          <cell r="B2120" t="str">
            <v>Eletroduto de PVC rígido roscável de 1 1/2´ - com acessórios</v>
          </cell>
          <cell r="C2120" t="str">
            <v>M</v>
          </cell>
          <cell r="D2120">
            <v>19.649999999999999</v>
          </cell>
          <cell r="E2120">
            <v>44.67</v>
          </cell>
          <cell r="F2120">
            <v>64.319999999999993</v>
          </cell>
          <cell r="G2120">
            <v>15</v>
          </cell>
        </row>
        <row r="2121">
          <cell r="A2121" t="str">
            <v>38.01.120</v>
          </cell>
          <cell r="B2121" t="str">
            <v>Eletroduto de PVC rígido roscável de 2´ - com acessórios</v>
          </cell>
          <cell r="C2121" t="str">
            <v>M</v>
          </cell>
          <cell r="D2121">
            <v>24.32</v>
          </cell>
          <cell r="E2121">
            <v>50.25</v>
          </cell>
          <cell r="F2121">
            <v>74.569999999999993</v>
          </cell>
          <cell r="G2121">
            <v>15</v>
          </cell>
        </row>
        <row r="2122">
          <cell r="A2122" t="str">
            <v>38.01.140</v>
          </cell>
          <cell r="B2122" t="str">
            <v>Eletroduto de PVC rígido roscável de 2 1/2´ - com acessórios</v>
          </cell>
          <cell r="C2122" t="str">
            <v>M</v>
          </cell>
          <cell r="D2122">
            <v>49.05</v>
          </cell>
          <cell r="E2122">
            <v>55.83</v>
          </cell>
          <cell r="F2122">
            <v>104.88</v>
          </cell>
          <cell r="G2122">
            <v>15</v>
          </cell>
        </row>
        <row r="2123">
          <cell r="A2123" t="str">
            <v>38.01.160</v>
          </cell>
          <cell r="B2123" t="str">
            <v>Eletroduto de PVC rígido roscável de 3´ - com acessórios</v>
          </cell>
          <cell r="C2123" t="str">
            <v>M</v>
          </cell>
          <cell r="D2123">
            <v>58.4</v>
          </cell>
          <cell r="E2123">
            <v>61.41</v>
          </cell>
          <cell r="F2123">
            <v>119.81</v>
          </cell>
          <cell r="G2123">
            <v>15</v>
          </cell>
        </row>
        <row r="2124">
          <cell r="A2124" t="str">
            <v>38.01.180</v>
          </cell>
          <cell r="B2124" t="str">
            <v>Eletroduto de PVC rígido roscável de 4´ - com acessórios</v>
          </cell>
          <cell r="C2124" t="str">
            <v>M</v>
          </cell>
          <cell r="D2124">
            <v>85.89</v>
          </cell>
          <cell r="E2124">
            <v>72.58</v>
          </cell>
          <cell r="F2124">
            <v>158.47</v>
          </cell>
          <cell r="G2124">
            <v>15</v>
          </cell>
        </row>
        <row r="2125">
          <cell r="A2125" t="str">
            <v>38.04</v>
          </cell>
          <cell r="B2125" t="str">
            <v>Eletroduto rígido em aço carbono galvanizado com acessórios - NBR 13057</v>
          </cell>
        </row>
        <row r="2126">
          <cell r="A2126" t="str">
            <v>38.04.040</v>
          </cell>
          <cell r="B2126" t="str">
            <v>Eletroduto galvanizado conforme NBR13057 -  3/4´ com acessórios</v>
          </cell>
          <cell r="C2126" t="str">
            <v>M</v>
          </cell>
          <cell r="D2126">
            <v>14.04</v>
          </cell>
          <cell r="E2126">
            <v>33.5</v>
          </cell>
          <cell r="F2126">
            <v>47.54</v>
          </cell>
          <cell r="G2126">
            <v>15</v>
          </cell>
        </row>
        <row r="2127">
          <cell r="A2127" t="str">
            <v>38.04.060</v>
          </cell>
          <cell r="B2127" t="str">
            <v>Eletroduto galvanizado conforme NBR13057 -  1´ com acessórios</v>
          </cell>
          <cell r="C2127" t="str">
            <v>M</v>
          </cell>
          <cell r="D2127">
            <v>18.260000000000002</v>
          </cell>
          <cell r="E2127">
            <v>39.08</v>
          </cell>
          <cell r="F2127">
            <v>57.34</v>
          </cell>
          <cell r="G2127">
            <v>15</v>
          </cell>
        </row>
        <row r="2128">
          <cell r="A2128" t="str">
            <v>38.04.080</v>
          </cell>
          <cell r="B2128" t="str">
            <v>Eletroduto galvanizado conforme NBR13057 -  1 1/4´ com acessórios</v>
          </cell>
          <cell r="C2128" t="str">
            <v>M</v>
          </cell>
          <cell r="D2128">
            <v>30.28</v>
          </cell>
          <cell r="E2128">
            <v>44.67</v>
          </cell>
          <cell r="F2128">
            <v>74.95</v>
          </cell>
          <cell r="G2128">
            <v>15</v>
          </cell>
        </row>
        <row r="2129">
          <cell r="A2129" t="str">
            <v>38.04.100</v>
          </cell>
          <cell r="B2129" t="str">
            <v>Eletroduto galvanizado conforme NBR13057 -  1 1/2´ com acessórios</v>
          </cell>
          <cell r="C2129" t="str">
            <v>M</v>
          </cell>
          <cell r="D2129">
            <v>34.630000000000003</v>
          </cell>
          <cell r="E2129">
            <v>50.25</v>
          </cell>
          <cell r="F2129">
            <v>84.88</v>
          </cell>
          <cell r="G2129">
            <v>15</v>
          </cell>
        </row>
        <row r="2130">
          <cell r="A2130" t="str">
            <v>38.04.120</v>
          </cell>
          <cell r="B2130" t="str">
            <v>Eletroduto galvanizado conforme NBR13057 -  2´ com acessórios</v>
          </cell>
          <cell r="C2130" t="str">
            <v>M</v>
          </cell>
          <cell r="D2130">
            <v>43.65</v>
          </cell>
          <cell r="E2130">
            <v>55.83</v>
          </cell>
          <cell r="F2130">
            <v>99.48</v>
          </cell>
          <cell r="G2130">
            <v>15</v>
          </cell>
        </row>
        <row r="2131">
          <cell r="A2131" t="str">
            <v>38.04.140</v>
          </cell>
          <cell r="B2131" t="str">
            <v>Eletroduto galvanizado conforme NBR13057 -  2 1/2´ com acessórios</v>
          </cell>
          <cell r="C2131" t="str">
            <v>M</v>
          </cell>
          <cell r="D2131">
            <v>62</v>
          </cell>
          <cell r="E2131">
            <v>66.989999999999995</v>
          </cell>
          <cell r="F2131">
            <v>128.99</v>
          </cell>
          <cell r="G2131">
            <v>15</v>
          </cell>
        </row>
        <row r="2132">
          <cell r="A2132" t="str">
            <v>38.04.160</v>
          </cell>
          <cell r="B2132" t="str">
            <v>Eletroduto galvanizado conforme NBR13057 -  3´ com acessórios</v>
          </cell>
          <cell r="C2132" t="str">
            <v>M</v>
          </cell>
          <cell r="D2132">
            <v>71.209999999999994</v>
          </cell>
          <cell r="E2132">
            <v>83.75</v>
          </cell>
          <cell r="F2132">
            <v>154.96</v>
          </cell>
          <cell r="G2132">
            <v>15</v>
          </cell>
        </row>
        <row r="2133">
          <cell r="A2133" t="str">
            <v>38.04.180</v>
          </cell>
          <cell r="B2133" t="str">
            <v>Eletroduto galvanizado conforme NBR13057 -  4´ com acessórios</v>
          </cell>
          <cell r="C2133" t="str">
            <v>M</v>
          </cell>
          <cell r="D2133">
            <v>87.01</v>
          </cell>
          <cell r="E2133">
            <v>100.5</v>
          </cell>
          <cell r="F2133">
            <v>187.51</v>
          </cell>
          <cell r="G2133">
            <v>15</v>
          </cell>
        </row>
        <row r="2134">
          <cell r="A2134" t="str">
            <v>38.05</v>
          </cell>
          <cell r="B2134" t="str">
            <v>Eletroduto rígido em aço carbono galvanizado com acessórios - NBR 6323</v>
          </cell>
        </row>
        <row r="2135">
          <cell r="A2135" t="str">
            <v>38.05.040</v>
          </cell>
          <cell r="B2135" t="str">
            <v>Eletroduto galvanizado a quente conforme NBR6323 - 3/4´ - com acessórios</v>
          </cell>
          <cell r="C2135" t="str">
            <v>M</v>
          </cell>
          <cell r="D2135">
            <v>16.98</v>
          </cell>
          <cell r="E2135">
            <v>33.5</v>
          </cell>
          <cell r="F2135">
            <v>50.48</v>
          </cell>
          <cell r="G2135">
            <v>15</v>
          </cell>
        </row>
        <row r="2136">
          <cell r="A2136" t="str">
            <v>38.05.060</v>
          </cell>
          <cell r="B2136" t="str">
            <v>Eletroduto galvanizado a quente conforme NBR6323 - 1´ - com acessórios</v>
          </cell>
          <cell r="C2136" t="str">
            <v>M</v>
          </cell>
          <cell r="D2136">
            <v>21.42</v>
          </cell>
          <cell r="E2136">
            <v>39.08</v>
          </cell>
          <cell r="F2136">
            <v>60.5</v>
          </cell>
          <cell r="G2136">
            <v>15</v>
          </cell>
        </row>
        <row r="2137">
          <cell r="A2137" t="str">
            <v>38.05.090</v>
          </cell>
          <cell r="B2137" t="str">
            <v>Eletroduto galvanizado a quente conforme NBR6323 - 1 1/4´ com acessórios</v>
          </cell>
          <cell r="C2137" t="str">
            <v>M</v>
          </cell>
          <cell r="D2137">
            <v>35.36</v>
          </cell>
          <cell r="E2137">
            <v>44.67</v>
          </cell>
          <cell r="F2137">
            <v>80.03</v>
          </cell>
          <cell r="G2137">
            <v>15</v>
          </cell>
        </row>
        <row r="2138">
          <cell r="A2138" t="str">
            <v>38.05.100</v>
          </cell>
          <cell r="B2138" t="str">
            <v>Eletroduto galvanizado a quente conforme NBR6323 - 1 1/2´ com acessórios</v>
          </cell>
          <cell r="C2138" t="str">
            <v>M</v>
          </cell>
          <cell r="D2138">
            <v>41.16</v>
          </cell>
          <cell r="E2138">
            <v>50.25</v>
          </cell>
          <cell r="F2138">
            <v>91.41</v>
          </cell>
          <cell r="G2138">
            <v>15</v>
          </cell>
        </row>
        <row r="2139">
          <cell r="A2139" t="str">
            <v>38.05.120</v>
          </cell>
          <cell r="B2139" t="str">
            <v>Eletroduto galvanizado a quente conforme NBR6323 - 2´ com acessórios</v>
          </cell>
          <cell r="C2139" t="str">
            <v>M</v>
          </cell>
          <cell r="D2139">
            <v>52.9</v>
          </cell>
          <cell r="E2139">
            <v>55.83</v>
          </cell>
          <cell r="F2139">
            <v>108.73</v>
          </cell>
          <cell r="G2139">
            <v>15</v>
          </cell>
        </row>
        <row r="2140">
          <cell r="A2140" t="str">
            <v>38.05.140</v>
          </cell>
          <cell r="B2140" t="str">
            <v>Eletroduto galvanizado a quente conforme NBR6323 - 2 1/2´ com acessórios</v>
          </cell>
          <cell r="C2140" t="str">
            <v>M</v>
          </cell>
          <cell r="D2140">
            <v>81.069999999999993</v>
          </cell>
          <cell r="E2140">
            <v>66.989999999999995</v>
          </cell>
          <cell r="F2140">
            <v>148.06</v>
          </cell>
          <cell r="G2140">
            <v>15</v>
          </cell>
        </row>
        <row r="2141">
          <cell r="A2141" t="str">
            <v>38.05.160</v>
          </cell>
          <cell r="B2141" t="str">
            <v>Eletroduto galvanizado a quente conforme NBR6323 - 3´ com acessórios</v>
          </cell>
          <cell r="C2141" t="str">
            <v>M</v>
          </cell>
          <cell r="D2141">
            <v>93.17</v>
          </cell>
          <cell r="E2141">
            <v>83.75</v>
          </cell>
          <cell r="F2141">
            <v>176.92</v>
          </cell>
          <cell r="G2141">
            <v>15</v>
          </cell>
        </row>
        <row r="2142">
          <cell r="A2142" t="str">
            <v>38.05.180</v>
          </cell>
          <cell r="B2142" t="str">
            <v>Eletroduto galvanizado a quente conforme NBR6323 - 4´ com acessórios</v>
          </cell>
          <cell r="C2142" t="str">
            <v>M</v>
          </cell>
          <cell r="D2142">
            <v>120.6</v>
          </cell>
          <cell r="E2142">
            <v>100.5</v>
          </cell>
          <cell r="F2142">
            <v>221.1</v>
          </cell>
          <cell r="G2142">
            <v>15</v>
          </cell>
        </row>
        <row r="2143">
          <cell r="A2143" t="str">
            <v>38.06</v>
          </cell>
          <cell r="B2143" t="str">
            <v>Eletroduto rígido em aço carbono galvanizado por imersão a quente com acessórios – NBR 5598</v>
          </cell>
        </row>
        <row r="2144">
          <cell r="A2144" t="str">
            <v>38.06.020</v>
          </cell>
          <cell r="B2144" t="str">
            <v>Eletroduto galvanizado a quente conforme NBR5598 - 1/2´ com acessórios</v>
          </cell>
          <cell r="C2144" t="str">
            <v>M</v>
          </cell>
          <cell r="D2144">
            <v>16.920000000000002</v>
          </cell>
          <cell r="E2144">
            <v>27.92</v>
          </cell>
          <cell r="F2144">
            <v>44.84</v>
          </cell>
          <cell r="G2144">
            <v>15</v>
          </cell>
        </row>
        <row r="2145">
          <cell r="A2145" t="str">
            <v>38.06.040</v>
          </cell>
          <cell r="B2145" t="str">
            <v>Eletroduto galvanizado a quente conforme NBR5598 - 3/4´ com acessórios</v>
          </cell>
          <cell r="C2145" t="str">
            <v>M</v>
          </cell>
          <cell r="D2145">
            <v>22.1</v>
          </cell>
          <cell r="E2145">
            <v>33.5</v>
          </cell>
          <cell r="F2145">
            <v>55.6</v>
          </cell>
          <cell r="G2145">
            <v>15</v>
          </cell>
        </row>
        <row r="2146">
          <cell r="A2146" t="str">
            <v>38.06.060</v>
          </cell>
          <cell r="B2146" t="str">
            <v>Eletroduto galvanizado a quente conforme NBR5598 - 1´ com acessórios</v>
          </cell>
          <cell r="C2146" t="str">
            <v>M</v>
          </cell>
          <cell r="D2146">
            <v>29.17</v>
          </cell>
          <cell r="E2146">
            <v>39.08</v>
          </cell>
          <cell r="F2146">
            <v>68.25</v>
          </cell>
          <cell r="G2146">
            <v>15</v>
          </cell>
        </row>
        <row r="2147">
          <cell r="A2147" t="str">
            <v>38.06.080</v>
          </cell>
          <cell r="B2147" t="str">
            <v>Eletroduto galvanizado a quente conforme NBR5598 - 1 1/4´ com acessórios</v>
          </cell>
          <cell r="C2147" t="str">
            <v>M</v>
          </cell>
          <cell r="D2147">
            <v>40.01</v>
          </cell>
          <cell r="E2147">
            <v>44.67</v>
          </cell>
          <cell r="F2147">
            <v>84.68</v>
          </cell>
          <cell r="G2147">
            <v>15</v>
          </cell>
        </row>
        <row r="2148">
          <cell r="A2148" t="str">
            <v>38.06.100</v>
          </cell>
          <cell r="B2148" t="str">
            <v>Eletroduto galvanizado a quente conforme NBR5598 - 1 1/2´ com acessórios</v>
          </cell>
          <cell r="C2148" t="str">
            <v>M</v>
          </cell>
          <cell r="D2148">
            <v>48.79</v>
          </cell>
          <cell r="E2148">
            <v>50.25</v>
          </cell>
          <cell r="F2148">
            <v>99.04</v>
          </cell>
          <cell r="G2148">
            <v>15</v>
          </cell>
        </row>
        <row r="2149">
          <cell r="A2149" t="str">
            <v>38.06.120</v>
          </cell>
          <cell r="B2149" t="str">
            <v>Eletroduto galvanizado a quente conforme NBR5598 - 2´ com acessórios</v>
          </cell>
          <cell r="C2149" t="str">
            <v>M</v>
          </cell>
          <cell r="D2149">
            <v>61.4</v>
          </cell>
          <cell r="E2149">
            <v>55.83</v>
          </cell>
          <cell r="F2149">
            <v>117.23</v>
          </cell>
          <cell r="G2149">
            <v>15</v>
          </cell>
        </row>
        <row r="2150">
          <cell r="A2150" t="str">
            <v>38.06.140</v>
          </cell>
          <cell r="B2150" t="str">
            <v>Eletroduto galvanizado a quente conforme NBR5598 - 2 1/2´ com acessórios</v>
          </cell>
          <cell r="C2150" t="str">
            <v>M</v>
          </cell>
          <cell r="D2150">
            <v>93.49</v>
          </cell>
          <cell r="E2150">
            <v>66.989999999999995</v>
          </cell>
          <cell r="F2150">
            <v>160.47999999999999</v>
          </cell>
          <cell r="G2150">
            <v>15</v>
          </cell>
        </row>
        <row r="2151">
          <cell r="A2151" t="str">
            <v>38.06.160</v>
          </cell>
          <cell r="B2151" t="str">
            <v>Eletroduto galvanizado a quente conforme NBR5598 - 3´ com acessórios</v>
          </cell>
          <cell r="C2151" t="str">
            <v>M</v>
          </cell>
          <cell r="D2151">
            <v>113.19</v>
          </cell>
          <cell r="E2151">
            <v>83.75</v>
          </cell>
          <cell r="F2151">
            <v>196.94</v>
          </cell>
          <cell r="G2151">
            <v>15</v>
          </cell>
        </row>
        <row r="2152">
          <cell r="A2152" t="str">
            <v>38.06.180</v>
          </cell>
          <cell r="B2152" t="str">
            <v>Eletroduto galvanizado a quente conforme NBR5598 - 4´ com acessórios</v>
          </cell>
          <cell r="C2152" t="str">
            <v>M</v>
          </cell>
          <cell r="D2152">
            <v>163</v>
          </cell>
          <cell r="E2152">
            <v>100.5</v>
          </cell>
          <cell r="F2152">
            <v>263.5</v>
          </cell>
          <cell r="G2152">
            <v>15</v>
          </cell>
        </row>
        <row r="2153">
          <cell r="A2153" t="str">
            <v>38.07</v>
          </cell>
          <cell r="B2153" t="str">
            <v>Canaleta, perfilado e acessorios</v>
          </cell>
        </row>
        <row r="2154">
          <cell r="A2154" t="str">
            <v>38.07.030</v>
          </cell>
          <cell r="B2154" t="str">
            <v>Grampo tipo ´C´ diâmetro 3/8`, com balancim tamanho grande</v>
          </cell>
          <cell r="C2154" t="str">
            <v>CJ</v>
          </cell>
          <cell r="D2154">
            <v>6.74</v>
          </cell>
          <cell r="E2154">
            <v>13.96</v>
          </cell>
          <cell r="F2154">
            <v>20.7</v>
          </cell>
          <cell r="G2154">
            <v>15</v>
          </cell>
        </row>
        <row r="2155">
          <cell r="A2155" t="str">
            <v>38.07.050</v>
          </cell>
          <cell r="B2155" t="str">
            <v>Tampa de pressão para perfilado de 38 x 38 mm</v>
          </cell>
          <cell r="C2155" t="str">
            <v>M</v>
          </cell>
          <cell r="D2155">
            <v>7.39</v>
          </cell>
          <cell r="E2155">
            <v>2.8</v>
          </cell>
          <cell r="F2155">
            <v>10.19</v>
          </cell>
          <cell r="G2155">
            <v>15</v>
          </cell>
        </row>
        <row r="2156">
          <cell r="A2156" t="str">
            <v>38.07.120</v>
          </cell>
          <cell r="B2156" t="str">
            <v>Saída final, diâmetro de 3/4´</v>
          </cell>
          <cell r="C2156" t="str">
            <v>UN</v>
          </cell>
          <cell r="D2156">
            <v>0.66</v>
          </cell>
          <cell r="E2156">
            <v>8.3800000000000008</v>
          </cell>
          <cell r="F2156">
            <v>9.0399999999999991</v>
          </cell>
          <cell r="G2156">
            <v>15</v>
          </cell>
        </row>
        <row r="2157">
          <cell r="A2157" t="str">
            <v>38.07.130</v>
          </cell>
          <cell r="B2157" t="str">
            <v>Saída lateral simples, diâmetro de 3/4´</v>
          </cell>
          <cell r="C2157" t="str">
            <v>UN</v>
          </cell>
          <cell r="D2157">
            <v>1.82</v>
          </cell>
          <cell r="E2157">
            <v>10.029999999999999</v>
          </cell>
          <cell r="F2157">
            <v>11.85</v>
          </cell>
          <cell r="G2157">
            <v>15</v>
          </cell>
        </row>
        <row r="2158">
          <cell r="A2158" t="str">
            <v>38.07.134</v>
          </cell>
          <cell r="B2158" t="str">
            <v>Saída lateral simples, diâmetro de 1´</v>
          </cell>
          <cell r="C2158" t="str">
            <v>UN</v>
          </cell>
          <cell r="D2158">
            <v>1.84</v>
          </cell>
          <cell r="E2158">
            <v>10.029999999999999</v>
          </cell>
          <cell r="F2158">
            <v>11.87</v>
          </cell>
          <cell r="G2158">
            <v>15</v>
          </cell>
        </row>
        <row r="2159">
          <cell r="A2159" t="str">
            <v>38.07.140</v>
          </cell>
          <cell r="B2159" t="str">
            <v>Saída superior, diâmetro de 3/4´</v>
          </cell>
          <cell r="C2159" t="str">
            <v>UN</v>
          </cell>
          <cell r="D2159">
            <v>2.11</v>
          </cell>
          <cell r="E2159">
            <v>8.3800000000000008</v>
          </cell>
          <cell r="F2159">
            <v>10.49</v>
          </cell>
          <cell r="G2159">
            <v>15</v>
          </cell>
        </row>
        <row r="2160">
          <cell r="A2160" t="str">
            <v>38.07.172</v>
          </cell>
          <cell r="B2160" t="str">
            <v>Canaleta em PVC de 20 x 12 mm, inclusive acessórios</v>
          </cell>
          <cell r="C2160" t="str">
            <v>M</v>
          </cell>
          <cell r="D2160">
            <v>8.89</v>
          </cell>
          <cell r="E2160">
            <v>16.75</v>
          </cell>
          <cell r="F2160">
            <v>25.64</v>
          </cell>
          <cell r="G2160">
            <v>15</v>
          </cell>
        </row>
        <row r="2161">
          <cell r="A2161" t="str">
            <v>38.07.200</v>
          </cell>
          <cell r="B2161" t="str">
            <v>Vergalhão com rosca, porca e arruela de diâmetro 3/8´ (tirante)</v>
          </cell>
          <cell r="C2161" t="str">
            <v>M</v>
          </cell>
          <cell r="D2161">
            <v>8.8699999999999992</v>
          </cell>
          <cell r="E2161">
            <v>7.85</v>
          </cell>
          <cell r="F2161">
            <v>16.72</v>
          </cell>
          <cell r="G2161">
            <v>15</v>
          </cell>
        </row>
        <row r="2162">
          <cell r="A2162" t="str">
            <v>38.07.210</v>
          </cell>
          <cell r="B2162" t="str">
            <v>Vergalhão com rosca, porca e arruela de diâmetro 1/4´ (tirante)</v>
          </cell>
          <cell r="C2162" t="str">
            <v>M</v>
          </cell>
          <cell r="D2162">
            <v>3.94</v>
          </cell>
          <cell r="E2162">
            <v>7.85</v>
          </cell>
          <cell r="F2162">
            <v>11.79</v>
          </cell>
          <cell r="G2162">
            <v>15</v>
          </cell>
        </row>
        <row r="2163">
          <cell r="A2163" t="str">
            <v>38.07.216</v>
          </cell>
          <cell r="B2163" t="str">
            <v>Vergalhão com rosca, porca e arruela de diâmetro 5/16´ (tirante)</v>
          </cell>
          <cell r="C2163" t="str">
            <v>M</v>
          </cell>
          <cell r="D2163">
            <v>7.88</v>
          </cell>
          <cell r="E2163">
            <v>7.85</v>
          </cell>
          <cell r="F2163">
            <v>15.73</v>
          </cell>
          <cell r="G2163">
            <v>15</v>
          </cell>
        </row>
        <row r="2164">
          <cell r="A2164" t="str">
            <v>38.07.300</v>
          </cell>
          <cell r="B2164" t="str">
            <v>Perfilado perfurado 38 x 38 mm em chapa 14 pré-zincada, com acessórios</v>
          </cell>
          <cell r="C2164" t="str">
            <v>M</v>
          </cell>
          <cell r="D2164">
            <v>32.090000000000003</v>
          </cell>
          <cell r="E2164">
            <v>13.96</v>
          </cell>
          <cell r="F2164">
            <v>46.05</v>
          </cell>
          <cell r="G2164">
            <v>15</v>
          </cell>
        </row>
        <row r="2165">
          <cell r="A2165" t="str">
            <v>38.07.310</v>
          </cell>
          <cell r="B2165" t="str">
            <v>Perfilado perfurado 38 x 76 mm em chapa 14 pré-zincada, com acessórios</v>
          </cell>
          <cell r="C2165" t="str">
            <v>M</v>
          </cell>
          <cell r="D2165">
            <v>65.209999999999994</v>
          </cell>
          <cell r="E2165">
            <v>13.96</v>
          </cell>
          <cell r="F2165">
            <v>79.17</v>
          </cell>
          <cell r="G2165">
            <v>15</v>
          </cell>
        </row>
        <row r="2166">
          <cell r="A2166" t="str">
            <v>38.07.340</v>
          </cell>
          <cell r="B2166" t="str">
            <v>Perfilado liso 38 x 38 mm - com acessórios</v>
          </cell>
          <cell r="C2166" t="str">
            <v>M</v>
          </cell>
          <cell r="D2166">
            <v>35.229999999999997</v>
          </cell>
          <cell r="E2166">
            <v>13.96</v>
          </cell>
          <cell r="F2166">
            <v>49.19</v>
          </cell>
          <cell r="G2166">
            <v>15</v>
          </cell>
        </row>
        <row r="2167">
          <cell r="A2167" t="str">
            <v>38.07.700</v>
          </cell>
          <cell r="B2167" t="str">
            <v>Canaleta aparente com tampa em PVC, autoextinguível, de 85 x 35 mm, com acessórios</v>
          </cell>
          <cell r="C2167" t="str">
            <v>M</v>
          </cell>
          <cell r="D2167">
            <v>58.29</v>
          </cell>
          <cell r="E2167">
            <v>16.75</v>
          </cell>
          <cell r="F2167">
            <v>75.040000000000006</v>
          </cell>
          <cell r="G2167">
            <v>15</v>
          </cell>
        </row>
        <row r="2168">
          <cell r="A2168" t="str">
            <v>38.07.710</v>
          </cell>
          <cell r="B2168" t="str">
            <v>Canaleta aparente com duas tampas em PVC, autoextinguível, de 120 x 35 mm, com acessórios</v>
          </cell>
          <cell r="C2168" t="str">
            <v>M</v>
          </cell>
          <cell r="D2168">
            <v>92.95</v>
          </cell>
          <cell r="E2168">
            <v>19.54</v>
          </cell>
          <cell r="F2168">
            <v>112.49</v>
          </cell>
          <cell r="G2168">
            <v>15</v>
          </cell>
        </row>
        <row r="2169">
          <cell r="A2169" t="str">
            <v>38.07.720</v>
          </cell>
          <cell r="B2169" t="str">
            <v>Canaleta aparente com duas tampas em PVC, autoextinguível, de 120 x 60 mm, com acessórios</v>
          </cell>
          <cell r="C2169" t="str">
            <v>M</v>
          </cell>
          <cell r="D2169">
            <v>117.46</v>
          </cell>
          <cell r="E2169">
            <v>22.33</v>
          </cell>
          <cell r="F2169">
            <v>139.79</v>
          </cell>
          <cell r="G2169">
            <v>15</v>
          </cell>
        </row>
        <row r="2170">
          <cell r="A2170" t="str">
            <v>38.07.730</v>
          </cell>
          <cell r="B2170" t="str">
            <v>Suporte com furos de tomada em PVC de 60 x 35 x 150 mm, para canaleta aparente</v>
          </cell>
          <cell r="C2170" t="str">
            <v>UN</v>
          </cell>
          <cell r="D2170">
            <v>8.76</v>
          </cell>
          <cell r="E2170">
            <v>2.27</v>
          </cell>
          <cell r="F2170">
            <v>11.03</v>
          </cell>
          <cell r="G2170">
            <v>15</v>
          </cell>
        </row>
        <row r="2171">
          <cell r="A2171" t="str">
            <v>38.07.740</v>
          </cell>
          <cell r="B2171" t="str">
            <v>Suporte com furos de tomada em PVC de 85 x 35 x 150 mm, para canaleta aparente</v>
          </cell>
          <cell r="C2171" t="str">
            <v>UN</v>
          </cell>
          <cell r="D2171">
            <v>10.95</v>
          </cell>
          <cell r="E2171">
            <v>2.27</v>
          </cell>
          <cell r="F2171">
            <v>13.22</v>
          </cell>
          <cell r="G2171">
            <v>15</v>
          </cell>
        </row>
        <row r="2172">
          <cell r="A2172" t="str">
            <v>38.07.750</v>
          </cell>
          <cell r="B2172" t="str">
            <v>Suporte com furos de tomada em PVC de 60 x 60 x 150 mm, para canaleta aparente</v>
          </cell>
          <cell r="C2172" t="str">
            <v>UN</v>
          </cell>
          <cell r="D2172">
            <v>10.06</v>
          </cell>
          <cell r="E2172">
            <v>2.27</v>
          </cell>
          <cell r="F2172">
            <v>12.33</v>
          </cell>
          <cell r="G2172">
            <v>15</v>
          </cell>
        </row>
        <row r="2173">
          <cell r="A2173" t="str">
            <v>38.07.800</v>
          </cell>
          <cell r="B2173" t="str">
            <v>Gancho longo em chapa aço zincado para fixação de luminária</v>
          </cell>
          <cell r="C2173" t="str">
            <v>UN</v>
          </cell>
          <cell r="D2173">
            <v>2.99</v>
          </cell>
          <cell r="E2173">
            <v>5.58</v>
          </cell>
          <cell r="F2173">
            <v>8.57</v>
          </cell>
          <cell r="G2173">
            <v>15</v>
          </cell>
        </row>
        <row r="2174">
          <cell r="A2174" t="str">
            <v>38.07.801</v>
          </cell>
          <cell r="B2174" t="str">
            <v>Sapata externa com 4 furos, 38 x 38 mm</v>
          </cell>
          <cell r="C2174" t="str">
            <v>UN</v>
          </cell>
          <cell r="D2174">
            <v>8.2100000000000009</v>
          </cell>
          <cell r="E2174">
            <v>5.58</v>
          </cell>
          <cell r="F2174">
            <v>13.79</v>
          </cell>
          <cell r="G2174">
            <v>15</v>
          </cell>
        </row>
        <row r="2175">
          <cell r="A2175" t="str">
            <v>38.10</v>
          </cell>
          <cell r="B2175" t="str">
            <v>Duto fechado de piso e acessorios</v>
          </cell>
        </row>
        <row r="2176">
          <cell r="A2176" t="str">
            <v>38.10.010</v>
          </cell>
          <cell r="B2176" t="str">
            <v>Duto de piso liso em aço, medindo 2 x 25 x 70 mm, com acessórios</v>
          </cell>
          <cell r="C2176" t="str">
            <v>M</v>
          </cell>
          <cell r="D2176">
            <v>59.85</v>
          </cell>
          <cell r="E2176">
            <v>16.75</v>
          </cell>
          <cell r="F2176">
            <v>76.599999999999994</v>
          </cell>
          <cell r="G2176">
            <v>15</v>
          </cell>
        </row>
        <row r="2177">
          <cell r="A2177" t="str">
            <v>38.10.020</v>
          </cell>
          <cell r="B2177" t="str">
            <v>Duto de piso liso em aço, medindo 3 x 25 x 70 mm, com acessórios</v>
          </cell>
          <cell r="C2177" t="str">
            <v>M</v>
          </cell>
          <cell r="D2177">
            <v>76.41</v>
          </cell>
          <cell r="E2177">
            <v>16.75</v>
          </cell>
          <cell r="F2177">
            <v>93.16</v>
          </cell>
          <cell r="G2177">
            <v>15</v>
          </cell>
        </row>
        <row r="2178">
          <cell r="A2178" t="str">
            <v>38.10.024</v>
          </cell>
          <cell r="B2178" t="str">
            <v>Caixa de derivação ou passagem, para cruzamento de duto, medindo 4 x 25 x 70 mm, sem cruzadora</v>
          </cell>
          <cell r="C2178" t="str">
            <v>UN</v>
          </cell>
          <cell r="D2178">
            <v>49.59</v>
          </cell>
          <cell r="E2178">
            <v>17.309999999999999</v>
          </cell>
          <cell r="F2178">
            <v>66.900000000000006</v>
          </cell>
          <cell r="G2178">
            <v>15</v>
          </cell>
        </row>
        <row r="2179">
          <cell r="A2179" t="str">
            <v>38.10.026</v>
          </cell>
          <cell r="B2179" t="str">
            <v>Caixa de derivação ou passagem, para cruzamento de duto, medindo 12 x 25 x 70 mm, com cruzadora</v>
          </cell>
          <cell r="C2179" t="str">
            <v>UN</v>
          </cell>
          <cell r="D2179">
            <v>141.1</v>
          </cell>
          <cell r="E2179">
            <v>33.5</v>
          </cell>
          <cell r="F2179">
            <v>174.6</v>
          </cell>
          <cell r="G2179">
            <v>15</v>
          </cell>
        </row>
        <row r="2180">
          <cell r="A2180" t="str">
            <v>38.10.030</v>
          </cell>
          <cell r="B2180" t="str">
            <v>Caixa de derivação ou passagem, para cruzamento de duto, medindo 16 x 25 x 70 mm, com cruzadora</v>
          </cell>
          <cell r="C2180" t="str">
            <v>UN</v>
          </cell>
          <cell r="D2180">
            <v>207.36</v>
          </cell>
          <cell r="E2180">
            <v>33.5</v>
          </cell>
          <cell r="F2180">
            <v>240.86</v>
          </cell>
          <cell r="G2180">
            <v>15</v>
          </cell>
        </row>
        <row r="2181">
          <cell r="A2181" t="str">
            <v>38.10.060</v>
          </cell>
          <cell r="B2181" t="str">
            <v>Caixa com suportes para tomada de energia/RJ e tampa basculante com rebaixo de 2 x (25 x 70 mm)</v>
          </cell>
          <cell r="C2181" t="str">
            <v>UN</v>
          </cell>
          <cell r="D2181">
            <v>223.48</v>
          </cell>
          <cell r="E2181">
            <v>10.65</v>
          </cell>
          <cell r="F2181">
            <v>234.13</v>
          </cell>
          <cell r="G2181">
            <v>15</v>
          </cell>
        </row>
        <row r="2182">
          <cell r="A2182" t="str">
            <v>38.10.070</v>
          </cell>
          <cell r="B2182" t="str">
            <v>Caixa com suportes para tomada de energia/RJ e tampa basculante com rebaixo de 3 x (25 x 70 mm)</v>
          </cell>
          <cell r="C2182" t="str">
            <v>UN</v>
          </cell>
          <cell r="D2182">
            <v>268.14999999999998</v>
          </cell>
          <cell r="E2182">
            <v>10.65</v>
          </cell>
          <cell r="F2182">
            <v>278.8</v>
          </cell>
          <cell r="G2182">
            <v>15</v>
          </cell>
        </row>
        <row r="2183">
          <cell r="A2183" t="str">
            <v>38.10.080</v>
          </cell>
          <cell r="B2183" t="str">
            <v>Caixa com suportes para tomada de energia/RJ e tampa basculante com rebaixo de 4 x (25 x 70 mm)</v>
          </cell>
          <cell r="C2183" t="str">
            <v>UN</v>
          </cell>
          <cell r="D2183">
            <v>426.5</v>
          </cell>
          <cell r="E2183">
            <v>10.65</v>
          </cell>
          <cell r="F2183">
            <v>437.15</v>
          </cell>
          <cell r="G2183">
            <v>15</v>
          </cell>
        </row>
        <row r="2184">
          <cell r="A2184" t="str">
            <v>38.12</v>
          </cell>
          <cell r="B2184" t="str">
            <v>Leitos e acessorios</v>
          </cell>
        </row>
        <row r="2185">
          <cell r="A2185" t="str">
            <v>38.12.086</v>
          </cell>
          <cell r="B2185" t="str">
            <v>Leito para cabos, tipo pesado, em aço galvanizado de 300 x 100 mm - com acessórios</v>
          </cell>
          <cell r="C2185" t="str">
            <v>M</v>
          </cell>
          <cell r="D2185">
            <v>220.79</v>
          </cell>
          <cell r="E2185">
            <v>16.75</v>
          </cell>
          <cell r="F2185">
            <v>237.54</v>
          </cell>
          <cell r="G2185">
            <v>15</v>
          </cell>
        </row>
        <row r="2186">
          <cell r="A2186" t="str">
            <v>38.12.090</v>
          </cell>
          <cell r="B2186" t="str">
            <v>Leito para cabos, tipo pesado, em aço galvanizado de 400 x 100 mm - com acessórios</v>
          </cell>
          <cell r="C2186" t="str">
            <v>M</v>
          </cell>
          <cell r="D2186">
            <v>278.81</v>
          </cell>
          <cell r="E2186">
            <v>16.75</v>
          </cell>
          <cell r="F2186">
            <v>295.56</v>
          </cell>
          <cell r="G2186">
            <v>15</v>
          </cell>
        </row>
        <row r="2187">
          <cell r="A2187" t="str">
            <v>38.12.100</v>
          </cell>
          <cell r="B2187" t="str">
            <v>Leito para cabos, tipo pesado, em aço galvanizado de 600 x 100 mm - com acessórios</v>
          </cell>
          <cell r="C2187" t="str">
            <v>M</v>
          </cell>
          <cell r="D2187">
            <v>328.33</v>
          </cell>
          <cell r="E2187">
            <v>16.75</v>
          </cell>
          <cell r="F2187">
            <v>345.08</v>
          </cell>
          <cell r="G2187">
            <v>15</v>
          </cell>
        </row>
        <row r="2188">
          <cell r="A2188" t="str">
            <v>38.12.120</v>
          </cell>
          <cell r="B2188" t="str">
            <v>Leito para cabos, tipo pesado, em aço galvanizado de 500 x 100 mm - com acessórios</v>
          </cell>
          <cell r="C2188" t="str">
            <v>M</v>
          </cell>
          <cell r="D2188">
            <v>297.99</v>
          </cell>
          <cell r="E2188">
            <v>16.75</v>
          </cell>
          <cell r="F2188">
            <v>314.74</v>
          </cell>
          <cell r="G2188">
            <v>15</v>
          </cell>
        </row>
        <row r="2189">
          <cell r="A2189" t="str">
            <v>38.12.130</v>
          </cell>
          <cell r="B2189" t="str">
            <v>Leito para cabos, tipo pesado, em aço galvanizado de 800 x 100 mm - com acessórios</v>
          </cell>
          <cell r="C2189" t="str">
            <v>M</v>
          </cell>
          <cell r="D2189">
            <v>380.53</v>
          </cell>
          <cell r="E2189">
            <v>16.75</v>
          </cell>
          <cell r="F2189">
            <v>397.28</v>
          </cell>
          <cell r="G2189">
            <v>15</v>
          </cell>
        </row>
        <row r="2190">
          <cell r="A2190" t="str">
            <v>38.13</v>
          </cell>
          <cell r="B2190" t="str">
            <v>Eletroduto em polietileno de alta densidade</v>
          </cell>
        </row>
        <row r="2191">
          <cell r="A2191" t="str">
            <v>38.13.010</v>
          </cell>
          <cell r="B2191" t="str">
            <v>Eletroduto corrugado em polietileno de alta densidade, DN= 30 mm, com acessórios</v>
          </cell>
          <cell r="C2191" t="str">
            <v>M</v>
          </cell>
          <cell r="D2191">
            <v>5.05</v>
          </cell>
          <cell r="E2191">
            <v>2.23</v>
          </cell>
          <cell r="F2191">
            <v>7.28</v>
          </cell>
          <cell r="G2191">
            <v>15</v>
          </cell>
        </row>
        <row r="2192">
          <cell r="A2192" t="str">
            <v>38.13.016</v>
          </cell>
          <cell r="B2192" t="str">
            <v>Eletroduto corrugado em polietileno de alta densidade, DN= 40 mm, com acessórios</v>
          </cell>
          <cell r="C2192" t="str">
            <v>M</v>
          </cell>
          <cell r="D2192">
            <v>6.14</v>
          </cell>
          <cell r="E2192">
            <v>2.23</v>
          </cell>
          <cell r="F2192">
            <v>8.3699999999999992</v>
          </cell>
          <cell r="G2192">
            <v>15</v>
          </cell>
        </row>
        <row r="2193">
          <cell r="A2193" t="str">
            <v>38.13.020</v>
          </cell>
          <cell r="B2193" t="str">
            <v>Eletroduto corrugado em polietileno de alta densidade, DN= 50 mm, com acessórios</v>
          </cell>
          <cell r="C2193" t="str">
            <v>M</v>
          </cell>
          <cell r="D2193">
            <v>7.44</v>
          </cell>
          <cell r="E2193">
            <v>2.23</v>
          </cell>
          <cell r="F2193">
            <v>9.67</v>
          </cell>
          <cell r="G2193">
            <v>15</v>
          </cell>
        </row>
        <row r="2194">
          <cell r="A2194" t="str">
            <v>38.13.030</v>
          </cell>
          <cell r="B2194" t="str">
            <v>Eletroduto corrugado em polietileno de alta densidade, DN= 75 mm, com acessórios</v>
          </cell>
          <cell r="C2194" t="str">
            <v>M</v>
          </cell>
          <cell r="D2194">
            <v>14.67</v>
          </cell>
          <cell r="E2194">
            <v>2.23</v>
          </cell>
          <cell r="F2194">
            <v>16.899999999999999</v>
          </cell>
          <cell r="G2194">
            <v>15</v>
          </cell>
        </row>
        <row r="2195">
          <cell r="A2195" t="str">
            <v>38.13.040</v>
          </cell>
          <cell r="B2195" t="str">
            <v>Eletroduto corrugado em polietileno de alta densidade, DN= 100 mm, com acessórios</v>
          </cell>
          <cell r="C2195" t="str">
            <v>M</v>
          </cell>
          <cell r="D2195">
            <v>16.72</v>
          </cell>
          <cell r="E2195">
            <v>2.23</v>
          </cell>
          <cell r="F2195">
            <v>18.95</v>
          </cell>
          <cell r="G2195">
            <v>15</v>
          </cell>
        </row>
        <row r="2196">
          <cell r="A2196" t="str">
            <v>38.13.050</v>
          </cell>
          <cell r="B2196" t="str">
            <v>Eletroduto corrugado em polietileno de alta densidade, DN= 125 mm, com acessórios</v>
          </cell>
          <cell r="C2196" t="str">
            <v>M</v>
          </cell>
          <cell r="D2196">
            <v>23.66</v>
          </cell>
          <cell r="E2196">
            <v>2.23</v>
          </cell>
          <cell r="F2196">
            <v>25.89</v>
          </cell>
          <cell r="G2196">
            <v>15</v>
          </cell>
        </row>
        <row r="2197">
          <cell r="A2197" t="str">
            <v>38.13.060</v>
          </cell>
          <cell r="B2197" t="str">
            <v>Eletroduto corrugado em polietileno de alta densidade, DN= 150 mm, com acessórios</v>
          </cell>
          <cell r="C2197" t="str">
            <v>M</v>
          </cell>
          <cell r="D2197">
            <v>35.130000000000003</v>
          </cell>
          <cell r="E2197">
            <v>2.23</v>
          </cell>
          <cell r="F2197">
            <v>37.36</v>
          </cell>
          <cell r="G2197">
            <v>15</v>
          </cell>
        </row>
        <row r="2198">
          <cell r="A2198" t="str">
            <v>38.15</v>
          </cell>
          <cell r="B2198" t="str">
            <v>Eletroduto metalico flexivel</v>
          </cell>
        </row>
        <row r="2199">
          <cell r="A2199" t="str">
            <v>38.15.010</v>
          </cell>
          <cell r="B2199" t="str">
            <v>Eletroduto metálico flexível com capa em PVC de 3/4´</v>
          </cell>
          <cell r="C2199" t="str">
            <v>M</v>
          </cell>
          <cell r="D2199">
            <v>9.0500000000000007</v>
          </cell>
          <cell r="E2199">
            <v>19.64</v>
          </cell>
          <cell r="F2199">
            <v>28.69</v>
          </cell>
          <cell r="G2199">
            <v>15</v>
          </cell>
        </row>
        <row r="2200">
          <cell r="A2200" t="str">
            <v>38.15.020</v>
          </cell>
          <cell r="B2200" t="str">
            <v>Eletroduto metálico flexível com capa em PVC de 1´</v>
          </cell>
          <cell r="C2200" t="str">
            <v>M</v>
          </cell>
          <cell r="D2200">
            <v>11.95</v>
          </cell>
          <cell r="E2200">
            <v>19.64</v>
          </cell>
          <cell r="F2200">
            <v>31.59</v>
          </cell>
          <cell r="G2200">
            <v>15</v>
          </cell>
        </row>
        <row r="2201">
          <cell r="A2201" t="str">
            <v>38.15.040</v>
          </cell>
          <cell r="B2201" t="str">
            <v>Eletroduto metálico flexível com capa em PVC de 2´</v>
          </cell>
          <cell r="C2201" t="str">
            <v>M</v>
          </cell>
          <cell r="D2201">
            <v>29.33</v>
          </cell>
          <cell r="E2201">
            <v>19.64</v>
          </cell>
          <cell r="F2201">
            <v>48.97</v>
          </cell>
          <cell r="G2201">
            <v>15</v>
          </cell>
        </row>
        <row r="2202">
          <cell r="A2202" t="str">
            <v>38.15.110</v>
          </cell>
          <cell r="B2202" t="str">
            <v>Terminal macho fixo em latão zincado de 3/4´</v>
          </cell>
          <cell r="C2202" t="str">
            <v>UN</v>
          </cell>
          <cell r="D2202">
            <v>17.62</v>
          </cell>
          <cell r="E2202">
            <v>3.79</v>
          </cell>
          <cell r="F2202">
            <v>21.41</v>
          </cell>
          <cell r="G2202">
            <v>15</v>
          </cell>
        </row>
        <row r="2203">
          <cell r="A2203" t="str">
            <v>38.15.120</v>
          </cell>
          <cell r="B2203" t="str">
            <v>Terminal macho fixo em latão zincado de 1´</v>
          </cell>
          <cell r="C2203" t="str">
            <v>UN</v>
          </cell>
          <cell r="D2203">
            <v>22.35</v>
          </cell>
          <cell r="E2203">
            <v>3.79</v>
          </cell>
          <cell r="F2203">
            <v>26.14</v>
          </cell>
          <cell r="G2203">
            <v>15</v>
          </cell>
        </row>
        <row r="2204">
          <cell r="A2204" t="str">
            <v>38.15.140</v>
          </cell>
          <cell r="B2204" t="str">
            <v>Terminal macho fixo em latão zincado de 2´</v>
          </cell>
          <cell r="C2204" t="str">
            <v>UN</v>
          </cell>
          <cell r="D2204">
            <v>69.2</v>
          </cell>
          <cell r="E2204">
            <v>3.79</v>
          </cell>
          <cell r="F2204">
            <v>72.989999999999995</v>
          </cell>
          <cell r="G2204">
            <v>15</v>
          </cell>
        </row>
        <row r="2205">
          <cell r="A2205" t="str">
            <v>38.15.310</v>
          </cell>
          <cell r="B2205" t="str">
            <v>Terminal macho giratório em latão zincado de 3/4´</v>
          </cell>
          <cell r="C2205" t="str">
            <v>UN</v>
          </cell>
          <cell r="D2205">
            <v>23.06</v>
          </cell>
          <cell r="E2205">
            <v>3.79</v>
          </cell>
          <cell r="F2205">
            <v>26.85</v>
          </cell>
          <cell r="G2205">
            <v>15</v>
          </cell>
        </row>
        <row r="2206">
          <cell r="A2206" t="str">
            <v>38.15.320</v>
          </cell>
          <cell r="B2206" t="str">
            <v>Terminal macho giratório em latão zincado de 1´</v>
          </cell>
          <cell r="C2206" t="str">
            <v>UN</v>
          </cell>
          <cell r="D2206">
            <v>36.11</v>
          </cell>
          <cell r="E2206">
            <v>3.79</v>
          </cell>
          <cell r="F2206">
            <v>39.9</v>
          </cell>
          <cell r="G2206">
            <v>15</v>
          </cell>
        </row>
        <row r="2207">
          <cell r="A2207" t="str">
            <v>38.15.340</v>
          </cell>
          <cell r="B2207" t="str">
            <v>Terminal macho giratório em latão zincado de 2´</v>
          </cell>
          <cell r="C2207" t="str">
            <v>UN</v>
          </cell>
          <cell r="D2207">
            <v>89.66</v>
          </cell>
          <cell r="E2207">
            <v>3.79</v>
          </cell>
          <cell r="F2207">
            <v>93.45</v>
          </cell>
          <cell r="G2207">
            <v>15</v>
          </cell>
        </row>
        <row r="2208">
          <cell r="A2208" t="str">
            <v>38.16</v>
          </cell>
          <cell r="B2208" t="str">
            <v>Rodape tecnico e acessorios</v>
          </cell>
        </row>
        <row r="2209">
          <cell r="A2209" t="str">
            <v>38.16.030</v>
          </cell>
          <cell r="B2209" t="str">
            <v>Rodapé técnico triplo e tampa com pintura eletrostática</v>
          </cell>
          <cell r="C2209" t="str">
            <v>M</v>
          </cell>
          <cell r="D2209">
            <v>90.6</v>
          </cell>
          <cell r="E2209">
            <v>16.75</v>
          </cell>
          <cell r="F2209">
            <v>107.35</v>
          </cell>
          <cell r="G2209">
            <v>15</v>
          </cell>
        </row>
        <row r="2210">
          <cell r="A2210" t="str">
            <v>38.16.060</v>
          </cell>
          <cell r="B2210" t="str">
            <v>Curva horizontal tripla de 90°, interna ou externa e tampa com pintura eletrostática</v>
          </cell>
          <cell r="C2210" t="str">
            <v>UN</v>
          </cell>
          <cell r="D2210">
            <v>91.77</v>
          </cell>
          <cell r="E2210">
            <v>27.92</v>
          </cell>
          <cell r="F2210">
            <v>119.69</v>
          </cell>
          <cell r="G2210">
            <v>15</v>
          </cell>
        </row>
        <row r="2211">
          <cell r="A2211" t="str">
            <v>38.16.080</v>
          </cell>
          <cell r="B2211" t="str">
            <v>Tê triplo de 90°, horizontal ou vertical e tampa com pintura eletrostática</v>
          </cell>
          <cell r="C2211" t="str">
            <v>UN</v>
          </cell>
          <cell r="D2211">
            <v>127.64</v>
          </cell>
          <cell r="E2211">
            <v>27.92</v>
          </cell>
          <cell r="F2211">
            <v>155.56</v>
          </cell>
          <cell r="G2211">
            <v>15</v>
          </cell>
        </row>
        <row r="2212">
          <cell r="A2212" t="str">
            <v>38.16.090</v>
          </cell>
          <cell r="B2212" t="str">
            <v>Caixa para tomadas: de energia, RJ, sobressalente, interruptor ou espelho, com pintura eletrostática, para rodapé técnico triplo</v>
          </cell>
          <cell r="C2212" t="str">
            <v>UN</v>
          </cell>
          <cell r="D2212">
            <v>30.68</v>
          </cell>
          <cell r="E2212">
            <v>10.65</v>
          </cell>
          <cell r="F2212">
            <v>41.33</v>
          </cell>
          <cell r="G2212">
            <v>15</v>
          </cell>
        </row>
        <row r="2213">
          <cell r="A2213" t="str">
            <v>38.16.130</v>
          </cell>
          <cell r="B2213" t="str">
            <v>Caixa para tomadas: de energia, RJ, sobressalente, interruptor ou espelho, com pintura eletrostática, para rodapé técnico duplo</v>
          </cell>
          <cell r="C2213" t="str">
            <v>UN</v>
          </cell>
          <cell r="D2213">
            <v>22.05</v>
          </cell>
          <cell r="E2213">
            <v>10.65</v>
          </cell>
          <cell r="F2213">
            <v>32.700000000000003</v>
          </cell>
          <cell r="G2213">
            <v>15</v>
          </cell>
        </row>
        <row r="2214">
          <cell r="A2214" t="str">
            <v>38.16.140</v>
          </cell>
          <cell r="B2214" t="str">
            <v>Terminal de fechamento ou mata junta com pintura eletrostática, para rodapé técnico triplo</v>
          </cell>
          <cell r="C2214" t="str">
            <v>UN</v>
          </cell>
          <cell r="D2214">
            <v>15.4</v>
          </cell>
          <cell r="E2214">
            <v>8.3800000000000008</v>
          </cell>
          <cell r="F2214">
            <v>23.78</v>
          </cell>
          <cell r="G2214">
            <v>15</v>
          </cell>
        </row>
        <row r="2215">
          <cell r="A2215" t="str">
            <v>38.16.150</v>
          </cell>
          <cell r="B2215" t="str">
            <v>Rodapé técnico duplo e tampa com pintura eletrostática</v>
          </cell>
          <cell r="C2215" t="str">
            <v>M</v>
          </cell>
          <cell r="D2215">
            <v>64.62</v>
          </cell>
          <cell r="E2215">
            <v>16.75</v>
          </cell>
          <cell r="F2215">
            <v>81.37</v>
          </cell>
          <cell r="G2215">
            <v>15</v>
          </cell>
        </row>
        <row r="2216">
          <cell r="A2216" t="str">
            <v>38.16.160</v>
          </cell>
          <cell r="B2216" t="str">
            <v>Curva vertical dupla de 90°, interna ou externa e tampa com pintura eletrostática</v>
          </cell>
          <cell r="C2216" t="str">
            <v>UN</v>
          </cell>
          <cell r="D2216">
            <v>76.13</v>
          </cell>
          <cell r="E2216">
            <v>27.92</v>
          </cell>
          <cell r="F2216">
            <v>104.05</v>
          </cell>
          <cell r="G2216">
            <v>15</v>
          </cell>
        </row>
        <row r="2217">
          <cell r="A2217" t="str">
            <v>38.16.190</v>
          </cell>
          <cell r="B2217" t="str">
            <v>Terminal de fechamento ou mata junta com pintura eletrostática, para rodapé técnico duplo</v>
          </cell>
          <cell r="C2217" t="str">
            <v>UN</v>
          </cell>
          <cell r="D2217">
            <v>13.08</v>
          </cell>
          <cell r="E2217">
            <v>8.3800000000000008</v>
          </cell>
          <cell r="F2217">
            <v>21.46</v>
          </cell>
          <cell r="G2217">
            <v>15</v>
          </cell>
        </row>
        <row r="2218">
          <cell r="A2218" t="str">
            <v>38.16.200</v>
          </cell>
          <cell r="B2218" t="str">
            <v>Curva horizontal dupla de 90°, interna ou externa e tampa com pintura eletrostática</v>
          </cell>
          <cell r="C2218" t="str">
            <v>UN</v>
          </cell>
          <cell r="D2218">
            <v>67.66</v>
          </cell>
          <cell r="E2218">
            <v>27.92</v>
          </cell>
          <cell r="F2218">
            <v>95.58</v>
          </cell>
          <cell r="G2218">
            <v>15</v>
          </cell>
        </row>
        <row r="2219">
          <cell r="A2219" t="str">
            <v>38.16.230</v>
          </cell>
          <cell r="B2219" t="str">
            <v>Curva vertical tripla de 90°, interna ou externa e tampa com pintura eletrostática</v>
          </cell>
          <cell r="C2219" t="str">
            <v>UN</v>
          </cell>
          <cell r="D2219">
            <v>92.25</v>
          </cell>
          <cell r="E2219">
            <v>27.92</v>
          </cell>
          <cell r="F2219">
            <v>120.17</v>
          </cell>
          <cell r="G2219">
            <v>15</v>
          </cell>
        </row>
        <row r="2220">
          <cell r="A2220" t="str">
            <v>38.16.250</v>
          </cell>
          <cell r="B2220" t="str">
            <v>Poste condutor metálico para distribuição, com suporte para tomadas elétricas e RJ, com pintura eletrostática, altura de 3 m</v>
          </cell>
          <cell r="C2220" t="str">
            <v>UN</v>
          </cell>
          <cell r="D2220">
            <v>388.22</v>
          </cell>
          <cell r="E2220">
            <v>37.61</v>
          </cell>
          <cell r="F2220">
            <v>425.83</v>
          </cell>
          <cell r="G2220">
            <v>15</v>
          </cell>
        </row>
        <row r="2221">
          <cell r="A2221" t="str">
            <v>38.16.270</v>
          </cell>
          <cell r="B2221" t="str">
            <v>Caixa de derivação embutida ou externa para rodapé técnico duplo</v>
          </cell>
          <cell r="C2221" t="str">
            <v>UN</v>
          </cell>
          <cell r="D2221">
            <v>47.47</v>
          </cell>
          <cell r="E2221">
            <v>27.92</v>
          </cell>
          <cell r="F2221">
            <v>75.39</v>
          </cell>
          <cell r="G2221">
            <v>15</v>
          </cell>
        </row>
        <row r="2222">
          <cell r="A2222" t="str">
            <v>38.19</v>
          </cell>
          <cell r="B2222" t="str">
            <v>Eletroduto em PVC corrugado flexivel</v>
          </cell>
        </row>
        <row r="2223">
          <cell r="A2223" t="str">
            <v>38.19.020</v>
          </cell>
          <cell r="B2223" t="str">
            <v>Eletroduto de PVC corrugado flexível leve, diâmetro externo de 20 mm</v>
          </cell>
          <cell r="C2223" t="str">
            <v>M</v>
          </cell>
          <cell r="D2223">
            <v>2.84</v>
          </cell>
          <cell r="E2223">
            <v>16.75</v>
          </cell>
          <cell r="F2223">
            <v>19.59</v>
          </cell>
          <cell r="G2223">
            <v>15</v>
          </cell>
        </row>
        <row r="2224">
          <cell r="A2224" t="str">
            <v>38.19.030</v>
          </cell>
          <cell r="B2224" t="str">
            <v>Eletroduto de PVC corrugado flexível leve, diâmetro externo de 25 mm</v>
          </cell>
          <cell r="C2224" t="str">
            <v>M</v>
          </cell>
          <cell r="D2224">
            <v>2.25</v>
          </cell>
          <cell r="E2224">
            <v>16.75</v>
          </cell>
          <cell r="F2224">
            <v>19</v>
          </cell>
          <cell r="G2224">
            <v>15</v>
          </cell>
        </row>
        <row r="2225">
          <cell r="A2225" t="str">
            <v>38.19.040</v>
          </cell>
          <cell r="B2225" t="str">
            <v>Eletroduto de PVC corrugado flexível leve, diâmetro externo de 32 mm</v>
          </cell>
          <cell r="C2225" t="str">
            <v>M</v>
          </cell>
          <cell r="D2225">
            <v>5.18</v>
          </cell>
          <cell r="E2225">
            <v>16.75</v>
          </cell>
          <cell r="F2225">
            <v>21.93</v>
          </cell>
          <cell r="G2225">
            <v>15</v>
          </cell>
        </row>
        <row r="2226">
          <cell r="A2226" t="str">
            <v>38.19.210</v>
          </cell>
          <cell r="B2226" t="str">
            <v>Eletroduto de PVC corrugado flexível reforçado, diâmetro externo de 25 mm</v>
          </cell>
          <cell r="C2226" t="str">
            <v>M</v>
          </cell>
          <cell r="D2226">
            <v>3.33</v>
          </cell>
          <cell r="E2226">
            <v>16.75</v>
          </cell>
          <cell r="F2226">
            <v>20.079999999999998</v>
          </cell>
          <cell r="G2226">
            <v>15</v>
          </cell>
        </row>
        <row r="2227">
          <cell r="A2227" t="str">
            <v>38.19.220</v>
          </cell>
          <cell r="B2227" t="str">
            <v>Eletroduto de PVC corrugado flexível reforçado, diâmetro externo de 32 mm</v>
          </cell>
          <cell r="C2227" t="str">
            <v>M</v>
          </cell>
          <cell r="D2227">
            <v>6.05</v>
          </cell>
          <cell r="E2227">
            <v>16.75</v>
          </cell>
          <cell r="F2227">
            <v>22.8</v>
          </cell>
          <cell r="G2227">
            <v>15</v>
          </cell>
        </row>
        <row r="2228">
          <cell r="A2228" t="str">
            <v>38.20</v>
          </cell>
          <cell r="B2228" t="str">
            <v>Reparos, conservacoes e complementos - GRUPO 38</v>
          </cell>
        </row>
        <row r="2229">
          <cell r="A2229" t="str">
            <v>38.20.010</v>
          </cell>
          <cell r="B2229" t="str">
            <v>Recolocação de perfilado 38x38 mm</v>
          </cell>
          <cell r="C2229" t="str">
            <v>M</v>
          </cell>
          <cell r="E2229">
            <v>13.96</v>
          </cell>
          <cell r="F2229">
            <v>13.96</v>
          </cell>
          <cell r="G2229">
            <v>15</v>
          </cell>
        </row>
        <row r="2230">
          <cell r="A2230" t="str">
            <v>38.20.020</v>
          </cell>
          <cell r="B2230" t="str">
            <v>Recolocação de vergalhão</v>
          </cell>
          <cell r="C2230" t="str">
            <v>M</v>
          </cell>
          <cell r="E2230">
            <v>22.33</v>
          </cell>
          <cell r="F2230">
            <v>22.33</v>
          </cell>
          <cell r="G2230">
            <v>15</v>
          </cell>
        </row>
        <row r="2231">
          <cell r="A2231" t="str">
            <v>38.20.030</v>
          </cell>
          <cell r="B2231" t="str">
            <v>Recolocação de caixa de tomada para perfilado</v>
          </cell>
          <cell r="C2231" t="str">
            <v>UN</v>
          </cell>
          <cell r="E2231">
            <v>16.75</v>
          </cell>
          <cell r="F2231">
            <v>16.75</v>
          </cell>
          <cell r="G2231">
            <v>15</v>
          </cell>
        </row>
        <row r="2232">
          <cell r="A2232" t="str">
            <v>38.20.040</v>
          </cell>
          <cell r="B2232" t="str">
            <v>Recolocação de eletrodutos</v>
          </cell>
          <cell r="C2232" t="str">
            <v>M</v>
          </cell>
          <cell r="E2232">
            <v>55.83</v>
          </cell>
          <cell r="F2232">
            <v>55.83</v>
          </cell>
          <cell r="G2232">
            <v>15</v>
          </cell>
        </row>
        <row r="2233">
          <cell r="A2233" t="str">
            <v>38.21</v>
          </cell>
          <cell r="B2233" t="str">
            <v>Eletrocalha e acessorios</v>
          </cell>
        </row>
        <row r="2234">
          <cell r="A2234" t="str">
            <v>38.21.110</v>
          </cell>
          <cell r="B2234" t="str">
            <v>Eletrocalha lisa galvanizada a fogo, 50 x 50 mm, com acessórios</v>
          </cell>
          <cell r="C2234" t="str">
            <v>M</v>
          </cell>
          <cell r="D2234">
            <v>52.94</v>
          </cell>
          <cell r="E2234">
            <v>27.92</v>
          </cell>
          <cell r="F2234">
            <v>80.86</v>
          </cell>
          <cell r="G2234">
            <v>15</v>
          </cell>
        </row>
        <row r="2235">
          <cell r="A2235" t="str">
            <v>38.21.120</v>
          </cell>
          <cell r="B2235" t="str">
            <v>Eletrocalha lisa galvanizada a fogo, 100 x 50 mm, com acessórios</v>
          </cell>
          <cell r="C2235" t="str">
            <v>M</v>
          </cell>
          <cell r="D2235">
            <v>70.239999999999995</v>
          </cell>
          <cell r="E2235">
            <v>27.92</v>
          </cell>
          <cell r="F2235">
            <v>98.16</v>
          </cell>
          <cell r="G2235">
            <v>15</v>
          </cell>
        </row>
        <row r="2236">
          <cell r="A2236" t="str">
            <v>38.21.130</v>
          </cell>
          <cell r="B2236" t="str">
            <v>Eletrocalha lisa galvanizada a fogo, 150 x 50 mm, com acessórios</v>
          </cell>
          <cell r="C2236" t="str">
            <v>M</v>
          </cell>
          <cell r="D2236">
            <v>86.7</v>
          </cell>
          <cell r="E2236">
            <v>27.92</v>
          </cell>
          <cell r="F2236">
            <v>114.62</v>
          </cell>
          <cell r="G2236">
            <v>15</v>
          </cell>
        </row>
        <row r="2237">
          <cell r="A2237" t="str">
            <v>38.21.140</v>
          </cell>
          <cell r="B2237" t="str">
            <v>Eletrocalha lisa galvanizada a fogo, 200 x 50 mm, com acessórios</v>
          </cell>
          <cell r="C2237" t="str">
            <v>M</v>
          </cell>
          <cell r="D2237">
            <v>103.49</v>
          </cell>
          <cell r="E2237">
            <v>27.92</v>
          </cell>
          <cell r="F2237">
            <v>131.41</v>
          </cell>
          <cell r="G2237">
            <v>15</v>
          </cell>
        </row>
        <row r="2238">
          <cell r="A2238" t="str">
            <v>38.21.150</v>
          </cell>
          <cell r="B2238" t="str">
            <v>Eletrocalha lisa galvanizada a fogo, 250 x 50 mm, com acessórios</v>
          </cell>
          <cell r="C2238" t="str">
            <v>M</v>
          </cell>
          <cell r="D2238">
            <v>121.78</v>
          </cell>
          <cell r="E2238">
            <v>27.92</v>
          </cell>
          <cell r="F2238">
            <v>149.69999999999999</v>
          </cell>
          <cell r="G2238">
            <v>15</v>
          </cell>
        </row>
        <row r="2239">
          <cell r="A2239" t="str">
            <v>38.21.310</v>
          </cell>
          <cell r="B2239" t="str">
            <v>Eletrocalha lisa galvanizada a fogo, 100 x 100 mm, com acessórios</v>
          </cell>
          <cell r="C2239" t="str">
            <v>M</v>
          </cell>
          <cell r="D2239">
            <v>106.8</v>
          </cell>
          <cell r="E2239">
            <v>41.87</v>
          </cell>
          <cell r="F2239">
            <v>148.66999999999999</v>
          </cell>
          <cell r="G2239">
            <v>15</v>
          </cell>
        </row>
        <row r="2240">
          <cell r="A2240" t="str">
            <v>38.21.320</v>
          </cell>
          <cell r="B2240" t="str">
            <v>Eletrocalha lisa galvanizada a fogo, 150 x 100 mm, com acessórios</v>
          </cell>
          <cell r="C2240" t="str">
            <v>M</v>
          </cell>
          <cell r="D2240">
            <v>119.09</v>
          </cell>
          <cell r="E2240">
            <v>41.87</v>
          </cell>
          <cell r="F2240">
            <v>160.96</v>
          </cell>
          <cell r="G2240">
            <v>15</v>
          </cell>
        </row>
        <row r="2241">
          <cell r="A2241" t="str">
            <v>38.21.330</v>
          </cell>
          <cell r="B2241" t="str">
            <v>Eletrocalha lisa galvanizada a fogo, 200 x 100 mm, com acessórios</v>
          </cell>
          <cell r="C2241" t="str">
            <v>M</v>
          </cell>
          <cell r="D2241">
            <v>140.88999999999999</v>
          </cell>
          <cell r="E2241">
            <v>41.87</v>
          </cell>
          <cell r="F2241">
            <v>182.76</v>
          </cell>
          <cell r="G2241">
            <v>15</v>
          </cell>
        </row>
        <row r="2242">
          <cell r="A2242" t="str">
            <v>38.21.340</v>
          </cell>
          <cell r="B2242" t="str">
            <v>Eletrocalha lisa galvanizada a fogo, 250 x 100 mm, com acessórios</v>
          </cell>
          <cell r="C2242" t="str">
            <v>M</v>
          </cell>
          <cell r="D2242">
            <v>156.63999999999999</v>
          </cell>
          <cell r="E2242">
            <v>41.87</v>
          </cell>
          <cell r="F2242">
            <v>198.51</v>
          </cell>
          <cell r="G2242">
            <v>15</v>
          </cell>
        </row>
        <row r="2243">
          <cell r="A2243" t="str">
            <v>38.21.350</v>
          </cell>
          <cell r="B2243" t="str">
            <v>Eletrocalha lisa galvanizada a fogo, 300 x 100 mm, com acessórios</v>
          </cell>
          <cell r="C2243" t="str">
            <v>M</v>
          </cell>
          <cell r="D2243">
            <v>169.64</v>
          </cell>
          <cell r="E2243">
            <v>55.83</v>
          </cell>
          <cell r="F2243">
            <v>225.47</v>
          </cell>
          <cell r="G2243">
            <v>15</v>
          </cell>
        </row>
        <row r="2244">
          <cell r="A2244" t="str">
            <v>38.21.360</v>
          </cell>
          <cell r="B2244" t="str">
            <v>Eletrocalha lisa galvanizada a fogo, 400 x 100 mm, com acessórios</v>
          </cell>
          <cell r="C2244" t="str">
            <v>M</v>
          </cell>
          <cell r="D2244">
            <v>209.39</v>
          </cell>
          <cell r="E2244">
            <v>55.83</v>
          </cell>
          <cell r="F2244">
            <v>265.22000000000003</v>
          </cell>
          <cell r="G2244">
            <v>15</v>
          </cell>
        </row>
        <row r="2245">
          <cell r="A2245" t="str">
            <v>38.21.920</v>
          </cell>
          <cell r="B2245" t="str">
            <v>Eletrocalha perfurada galvanizada a fogo, 100 x 50 mm, com acessórios</v>
          </cell>
          <cell r="C2245" t="str">
            <v>M</v>
          </cell>
          <cell r="D2245">
            <v>61.52</v>
          </cell>
          <cell r="E2245">
            <v>27.92</v>
          </cell>
          <cell r="F2245">
            <v>89.44</v>
          </cell>
          <cell r="G2245">
            <v>15</v>
          </cell>
        </row>
        <row r="2246">
          <cell r="A2246" t="str">
            <v>38.21.930</v>
          </cell>
          <cell r="B2246" t="str">
            <v>Eletrocalha perfurada galvanizada a fogo, 150 x 50 mm, com acessórios</v>
          </cell>
          <cell r="C2246" t="str">
            <v>M</v>
          </cell>
          <cell r="D2246">
            <v>75.989999999999995</v>
          </cell>
          <cell r="E2246">
            <v>27.92</v>
          </cell>
          <cell r="F2246">
            <v>103.91</v>
          </cell>
          <cell r="G2246">
            <v>15</v>
          </cell>
        </row>
        <row r="2247">
          <cell r="A2247" t="str">
            <v>38.21.940</v>
          </cell>
          <cell r="B2247" t="str">
            <v>Eletrocalha perfurada galvanizada a fogo, 200 x 50 mm, com acessórios</v>
          </cell>
          <cell r="C2247" t="str">
            <v>M</v>
          </cell>
          <cell r="D2247">
            <v>93.03</v>
          </cell>
          <cell r="E2247">
            <v>27.92</v>
          </cell>
          <cell r="F2247">
            <v>120.95</v>
          </cell>
          <cell r="G2247">
            <v>15</v>
          </cell>
        </row>
        <row r="2248">
          <cell r="A2248" t="str">
            <v>38.21.950</v>
          </cell>
          <cell r="B2248" t="str">
            <v>Eletrocalha perfurada galvanizada a fogo, 250 x 50 mm, com acessórios</v>
          </cell>
          <cell r="C2248" t="str">
            <v>M</v>
          </cell>
          <cell r="D2248">
            <v>105.69</v>
          </cell>
          <cell r="E2248">
            <v>27.92</v>
          </cell>
          <cell r="F2248">
            <v>133.61000000000001</v>
          </cell>
          <cell r="G2248">
            <v>15</v>
          </cell>
        </row>
        <row r="2249">
          <cell r="A2249" t="str">
            <v>38.22</v>
          </cell>
          <cell r="B2249" t="str">
            <v>Eletrocalha e acessorios.</v>
          </cell>
        </row>
        <row r="2250">
          <cell r="A2250" t="str">
            <v>38.22.120</v>
          </cell>
          <cell r="B2250" t="str">
            <v>Eletrocalha perfurada galvanizada a fogo, 150x100 mm, com acessórios</v>
          </cell>
          <cell r="C2250" t="str">
            <v>M</v>
          </cell>
          <cell r="D2250">
            <v>102.49</v>
          </cell>
          <cell r="E2250">
            <v>41.87</v>
          </cell>
          <cell r="F2250">
            <v>144.36000000000001</v>
          </cell>
          <cell r="G2250">
            <v>15</v>
          </cell>
        </row>
        <row r="2251">
          <cell r="A2251" t="str">
            <v>38.22.130</v>
          </cell>
          <cell r="B2251" t="str">
            <v>Eletrocalha perfurada galvanizada a fogo, 200x100 mm, com acessórios</v>
          </cell>
          <cell r="C2251" t="str">
            <v>M</v>
          </cell>
          <cell r="D2251">
            <v>123.06</v>
          </cell>
          <cell r="E2251">
            <v>41.87</v>
          </cell>
          <cell r="F2251">
            <v>164.93</v>
          </cell>
          <cell r="G2251">
            <v>15</v>
          </cell>
        </row>
        <row r="2252">
          <cell r="A2252" t="str">
            <v>38.22.140</v>
          </cell>
          <cell r="B2252" t="str">
            <v>Eletrocalha perfurada galvanizada a fogo, 250x100 mm, com acessórios</v>
          </cell>
          <cell r="C2252" t="str">
            <v>M</v>
          </cell>
          <cell r="D2252">
            <v>140.35</v>
          </cell>
          <cell r="E2252">
            <v>41.87</v>
          </cell>
          <cell r="F2252">
            <v>182.22</v>
          </cell>
          <cell r="G2252">
            <v>15</v>
          </cell>
        </row>
        <row r="2253">
          <cell r="A2253" t="str">
            <v>38.22.150</v>
          </cell>
          <cell r="B2253" t="str">
            <v>Eletrocalha perfurada galvanizada a fogo, 300x100 mm, com acessórios</v>
          </cell>
          <cell r="C2253" t="str">
            <v>M</v>
          </cell>
          <cell r="D2253">
            <v>151.01</v>
          </cell>
          <cell r="E2253">
            <v>55.83</v>
          </cell>
          <cell r="F2253">
            <v>206.84</v>
          </cell>
          <cell r="G2253">
            <v>15</v>
          </cell>
        </row>
        <row r="2254">
          <cell r="A2254" t="str">
            <v>38.22.160</v>
          </cell>
          <cell r="B2254" t="str">
            <v>Eletrocalha perfurada galvanizada a fogo, 400x100 mm, com acessórios</v>
          </cell>
          <cell r="C2254" t="str">
            <v>M</v>
          </cell>
          <cell r="D2254">
            <v>216.68</v>
          </cell>
          <cell r="E2254">
            <v>55.83</v>
          </cell>
          <cell r="F2254">
            <v>272.51</v>
          </cell>
          <cell r="G2254">
            <v>15</v>
          </cell>
        </row>
        <row r="2255">
          <cell r="A2255" t="str">
            <v>38.22.610</v>
          </cell>
          <cell r="B2255" t="str">
            <v>Tampa de encaixe para eletrocalha, galvanizada a fogo, L= 50 mm</v>
          </cell>
          <cell r="C2255" t="str">
            <v>M</v>
          </cell>
          <cell r="D2255">
            <v>27.48</v>
          </cell>
          <cell r="E2255">
            <v>2.8</v>
          </cell>
          <cell r="F2255">
            <v>30.28</v>
          </cell>
          <cell r="G2255">
            <v>15</v>
          </cell>
        </row>
        <row r="2256">
          <cell r="A2256" t="str">
            <v>38.22.620</v>
          </cell>
          <cell r="B2256" t="str">
            <v>Tampa de encaixe para eletrocalha, galvanizada a fogo, L= 100 mm</v>
          </cell>
          <cell r="C2256" t="str">
            <v>M</v>
          </cell>
          <cell r="D2256">
            <v>48</v>
          </cell>
          <cell r="E2256">
            <v>2.8</v>
          </cell>
          <cell r="F2256">
            <v>50.8</v>
          </cell>
          <cell r="G2256">
            <v>15</v>
          </cell>
        </row>
        <row r="2257">
          <cell r="A2257" t="str">
            <v>38.22.630</v>
          </cell>
          <cell r="B2257" t="str">
            <v>Tampa de encaixe para eletrocalha, galvanizada a fogo, L= 150 mm</v>
          </cell>
          <cell r="C2257" t="str">
            <v>M</v>
          </cell>
          <cell r="D2257">
            <v>66.849999999999994</v>
          </cell>
          <cell r="E2257">
            <v>2.8</v>
          </cell>
          <cell r="F2257">
            <v>69.650000000000006</v>
          </cell>
          <cell r="G2257">
            <v>15</v>
          </cell>
        </row>
        <row r="2258">
          <cell r="A2258" t="str">
            <v>38.22.640</v>
          </cell>
          <cell r="B2258" t="str">
            <v>Tampa de encaixe para eletrocalha, galvanizada a fogo, L= 200 mm</v>
          </cell>
          <cell r="C2258" t="str">
            <v>M</v>
          </cell>
          <cell r="D2258">
            <v>84.4</v>
          </cell>
          <cell r="E2258">
            <v>2.8</v>
          </cell>
          <cell r="F2258">
            <v>87.2</v>
          </cell>
          <cell r="G2258">
            <v>15</v>
          </cell>
        </row>
        <row r="2259">
          <cell r="A2259" t="str">
            <v>38.22.650</v>
          </cell>
          <cell r="B2259" t="str">
            <v>Tampa de encaixe para eletrocalha, galvanizada a fogo, L= 250 mm</v>
          </cell>
          <cell r="C2259" t="str">
            <v>M</v>
          </cell>
          <cell r="D2259">
            <v>114.11</v>
          </cell>
          <cell r="E2259">
            <v>2.8</v>
          </cell>
          <cell r="F2259">
            <v>116.91</v>
          </cell>
          <cell r="G2259">
            <v>15</v>
          </cell>
        </row>
        <row r="2260">
          <cell r="A2260" t="str">
            <v>38.22.660</v>
          </cell>
          <cell r="B2260" t="str">
            <v>Tampa de encaixe para eletrocalha, galvanizada a fogo, L= 300 mm</v>
          </cell>
          <cell r="C2260" t="str">
            <v>M</v>
          </cell>
          <cell r="D2260">
            <v>121.64</v>
          </cell>
          <cell r="E2260">
            <v>2.8</v>
          </cell>
          <cell r="F2260">
            <v>124.44</v>
          </cell>
          <cell r="G2260">
            <v>15</v>
          </cell>
        </row>
        <row r="2261">
          <cell r="A2261" t="str">
            <v>38.22.670</v>
          </cell>
          <cell r="B2261" t="str">
            <v>Tampa de encaixe para eletrocalha, galvanizada a fogo, L= 400 mm</v>
          </cell>
          <cell r="C2261" t="str">
            <v>M</v>
          </cell>
          <cell r="D2261">
            <v>162.27000000000001</v>
          </cell>
          <cell r="E2261">
            <v>2.8</v>
          </cell>
          <cell r="F2261">
            <v>165.07</v>
          </cell>
          <cell r="G2261">
            <v>15</v>
          </cell>
        </row>
        <row r="2262">
          <cell r="A2262" t="str">
            <v>38.23</v>
          </cell>
          <cell r="B2262" t="str">
            <v>Eletrocalha e acessorios..</v>
          </cell>
        </row>
        <row r="2263">
          <cell r="A2263" t="str">
            <v>38.23.010</v>
          </cell>
          <cell r="B2263" t="str">
            <v>Suporte para eletrocalha, galvanizado a fogo, 50x50 mm</v>
          </cell>
          <cell r="C2263" t="str">
            <v>UN</v>
          </cell>
          <cell r="D2263">
            <v>5.66</v>
          </cell>
          <cell r="E2263">
            <v>13.96</v>
          </cell>
          <cell r="F2263">
            <v>19.62</v>
          </cell>
          <cell r="G2263">
            <v>15</v>
          </cell>
        </row>
        <row r="2264">
          <cell r="A2264" t="str">
            <v>38.23.020</v>
          </cell>
          <cell r="B2264" t="str">
            <v>Suporte para eletrocalha, galvanizado a fogo, 100x50 mm</v>
          </cell>
          <cell r="C2264" t="str">
            <v>UN</v>
          </cell>
          <cell r="D2264">
            <v>10.62</v>
          </cell>
          <cell r="E2264">
            <v>13.96</v>
          </cell>
          <cell r="F2264">
            <v>24.58</v>
          </cell>
          <cell r="G2264">
            <v>15</v>
          </cell>
        </row>
        <row r="2265">
          <cell r="A2265" t="str">
            <v>38.23.030</v>
          </cell>
          <cell r="B2265" t="str">
            <v>Suporte para eletrocalha, galvanizado a fogo, 150x50 mm</v>
          </cell>
          <cell r="C2265" t="str">
            <v>UN</v>
          </cell>
          <cell r="D2265">
            <v>13.5</v>
          </cell>
          <cell r="E2265">
            <v>13.96</v>
          </cell>
          <cell r="F2265">
            <v>27.46</v>
          </cell>
          <cell r="G2265">
            <v>15</v>
          </cell>
        </row>
        <row r="2266">
          <cell r="A2266" t="str">
            <v>38.23.040</v>
          </cell>
          <cell r="B2266" t="str">
            <v>Suporte para eletrocalha, galvanizado a fogo, 200x50 mm</v>
          </cell>
          <cell r="C2266" t="str">
            <v>UN</v>
          </cell>
          <cell r="D2266">
            <v>16.28</v>
          </cell>
          <cell r="E2266">
            <v>13.96</v>
          </cell>
          <cell r="F2266">
            <v>30.24</v>
          </cell>
          <cell r="G2266">
            <v>15</v>
          </cell>
        </row>
        <row r="2267">
          <cell r="A2267" t="str">
            <v>38.23.050</v>
          </cell>
          <cell r="B2267" t="str">
            <v>Suporte para eletrocalha, galvanizado a fogo, 250x50 mm</v>
          </cell>
          <cell r="C2267" t="str">
            <v>UN</v>
          </cell>
          <cell r="D2267">
            <v>18.5</v>
          </cell>
          <cell r="E2267">
            <v>13.96</v>
          </cell>
          <cell r="F2267">
            <v>32.46</v>
          </cell>
          <cell r="G2267">
            <v>15</v>
          </cell>
        </row>
        <row r="2268">
          <cell r="A2268" t="str">
            <v>38.23.060</v>
          </cell>
          <cell r="B2268" t="str">
            <v>Suporte para eletrocalha, galvanizado a fogo, 300x50 mm</v>
          </cell>
          <cell r="C2268" t="str">
            <v>UN</v>
          </cell>
          <cell r="D2268">
            <v>22</v>
          </cell>
          <cell r="E2268">
            <v>13.96</v>
          </cell>
          <cell r="F2268">
            <v>35.96</v>
          </cell>
          <cell r="G2268">
            <v>15</v>
          </cell>
        </row>
        <row r="2269">
          <cell r="A2269" t="str">
            <v>38.23.110</v>
          </cell>
          <cell r="B2269" t="str">
            <v>Suporte para eletrocalha, galvanizado a fogo, 100x100 mm</v>
          </cell>
          <cell r="C2269" t="str">
            <v>UN</v>
          </cell>
          <cell r="D2269">
            <v>15</v>
          </cell>
          <cell r="E2269">
            <v>13.96</v>
          </cell>
          <cell r="F2269">
            <v>28.96</v>
          </cell>
          <cell r="G2269">
            <v>15</v>
          </cell>
        </row>
        <row r="2270">
          <cell r="A2270" t="str">
            <v>38.23.120</v>
          </cell>
          <cell r="B2270" t="str">
            <v>Suporte para eletrocalha, galvanizado a fogo, 150x100 mm</v>
          </cell>
          <cell r="C2270" t="str">
            <v>UN</v>
          </cell>
          <cell r="D2270">
            <v>17.09</v>
          </cell>
          <cell r="E2270">
            <v>13.96</v>
          </cell>
          <cell r="F2270">
            <v>31.05</v>
          </cell>
          <cell r="G2270">
            <v>15</v>
          </cell>
        </row>
        <row r="2271">
          <cell r="A2271" t="str">
            <v>38.23.130</v>
          </cell>
          <cell r="B2271" t="str">
            <v>Suporte para eletrocalha, galvanizado a fogo, 200x100 mm</v>
          </cell>
          <cell r="C2271" t="str">
            <v>UN</v>
          </cell>
          <cell r="D2271">
            <v>20.96</v>
          </cell>
          <cell r="E2271">
            <v>13.96</v>
          </cell>
          <cell r="F2271">
            <v>34.92</v>
          </cell>
          <cell r="G2271">
            <v>15</v>
          </cell>
        </row>
        <row r="2272">
          <cell r="A2272" t="str">
            <v>38.23.140</v>
          </cell>
          <cell r="B2272" t="str">
            <v>Suporte para eletrocalha, galvanizado a fogo, 250x100 mm</v>
          </cell>
          <cell r="C2272" t="str">
            <v>UN</v>
          </cell>
          <cell r="D2272">
            <v>21.71</v>
          </cell>
          <cell r="E2272">
            <v>13.96</v>
          </cell>
          <cell r="F2272">
            <v>35.67</v>
          </cell>
          <cell r="G2272">
            <v>15</v>
          </cell>
        </row>
        <row r="2273">
          <cell r="A2273" t="str">
            <v>38.23.150</v>
          </cell>
          <cell r="B2273" t="str">
            <v>Suporte para eletrocalha, galvanizado a fogo, 300x100 mm</v>
          </cell>
          <cell r="C2273" t="str">
            <v>UN</v>
          </cell>
          <cell r="D2273">
            <v>25.72</v>
          </cell>
          <cell r="E2273">
            <v>13.96</v>
          </cell>
          <cell r="F2273">
            <v>39.68</v>
          </cell>
          <cell r="G2273">
            <v>15</v>
          </cell>
        </row>
        <row r="2274">
          <cell r="A2274" t="str">
            <v>38.23.160</v>
          </cell>
          <cell r="B2274" t="str">
            <v>Suporte para eletrocalha, galvanizado a fogo, 400x100 mm</v>
          </cell>
          <cell r="C2274" t="str">
            <v>UN</v>
          </cell>
          <cell r="D2274">
            <v>30.2</v>
          </cell>
          <cell r="E2274">
            <v>13.96</v>
          </cell>
          <cell r="F2274">
            <v>44.16</v>
          </cell>
          <cell r="G2274">
            <v>15</v>
          </cell>
        </row>
        <row r="2275">
          <cell r="A2275" t="str">
            <v>38.23.210</v>
          </cell>
          <cell r="B2275" t="str">
            <v>Mão francesa simples, galvanizada a fogo, L= 200 mm</v>
          </cell>
          <cell r="C2275" t="str">
            <v>UN</v>
          </cell>
          <cell r="D2275">
            <v>15.26</v>
          </cell>
          <cell r="E2275">
            <v>13.96</v>
          </cell>
          <cell r="F2275">
            <v>29.22</v>
          </cell>
          <cell r="G2275">
            <v>15</v>
          </cell>
        </row>
        <row r="2276">
          <cell r="A2276" t="str">
            <v>38.23.220</v>
          </cell>
          <cell r="B2276" t="str">
            <v>Mão francesa simples, galvanizada a fogo, L= 300 mm</v>
          </cell>
          <cell r="C2276" t="str">
            <v>UN</v>
          </cell>
          <cell r="D2276">
            <v>17.28</v>
          </cell>
          <cell r="E2276">
            <v>13.96</v>
          </cell>
          <cell r="F2276">
            <v>31.24</v>
          </cell>
          <cell r="G2276">
            <v>15</v>
          </cell>
        </row>
        <row r="2277">
          <cell r="A2277" t="str">
            <v>38.23.230</v>
          </cell>
          <cell r="B2277" t="str">
            <v>Mão francesa simples, galvanizada a fogo, L= 400 mm</v>
          </cell>
          <cell r="C2277" t="str">
            <v>UN</v>
          </cell>
          <cell r="D2277">
            <v>21.8</v>
          </cell>
          <cell r="E2277">
            <v>13.96</v>
          </cell>
          <cell r="F2277">
            <v>35.76</v>
          </cell>
          <cell r="G2277">
            <v>15</v>
          </cell>
        </row>
        <row r="2278">
          <cell r="A2278" t="str">
            <v>38.23.240</v>
          </cell>
          <cell r="B2278" t="str">
            <v>Mão francesa simples, galvanizada a fogo, L= 500 mm</v>
          </cell>
          <cell r="C2278" t="str">
            <v>UN</v>
          </cell>
          <cell r="D2278">
            <v>27.03</v>
          </cell>
          <cell r="E2278">
            <v>13.96</v>
          </cell>
          <cell r="F2278">
            <v>40.99</v>
          </cell>
          <cell r="G2278">
            <v>15</v>
          </cell>
        </row>
        <row r="2279">
          <cell r="A2279" t="str">
            <v>38.23.310</v>
          </cell>
          <cell r="B2279" t="str">
            <v>Mão francesa dupla, galvanizada a fogo, L= 300 mm</v>
          </cell>
          <cell r="C2279" t="str">
            <v>UN</v>
          </cell>
          <cell r="D2279">
            <v>25.68</v>
          </cell>
          <cell r="E2279">
            <v>19.54</v>
          </cell>
          <cell r="F2279">
            <v>45.22</v>
          </cell>
          <cell r="G2279">
            <v>15</v>
          </cell>
        </row>
        <row r="2280">
          <cell r="A2280" t="str">
            <v>38.23.320</v>
          </cell>
          <cell r="B2280" t="str">
            <v>Mão francesa dupla, galvanizada a fogo, L= 400 mm</v>
          </cell>
          <cell r="C2280" t="str">
            <v>UN</v>
          </cell>
          <cell r="D2280">
            <v>34.409999999999997</v>
          </cell>
          <cell r="E2280">
            <v>19.54</v>
          </cell>
          <cell r="F2280">
            <v>53.95</v>
          </cell>
          <cell r="G2280">
            <v>15</v>
          </cell>
        </row>
        <row r="2281">
          <cell r="A2281" t="str">
            <v>38.23.330</v>
          </cell>
          <cell r="B2281" t="str">
            <v>Mão francesa dupla, galvanizada a fogo, L= 500 mm</v>
          </cell>
          <cell r="C2281" t="str">
            <v>UN</v>
          </cell>
          <cell r="D2281">
            <v>47.32</v>
          </cell>
          <cell r="E2281">
            <v>19.54</v>
          </cell>
          <cell r="F2281">
            <v>66.86</v>
          </cell>
          <cell r="G2281">
            <v>15</v>
          </cell>
        </row>
        <row r="2282">
          <cell r="A2282" t="str">
            <v>39</v>
          </cell>
          <cell r="B2282" t="str">
            <v>CONDUTOR E ENFIACAO DE ENERGIA ELETRICA E TELEFONIA</v>
          </cell>
        </row>
        <row r="2283">
          <cell r="A2283" t="str">
            <v>39.02</v>
          </cell>
          <cell r="B2283" t="str">
            <v>Cabo de cobre, isolamento 450V / 750 V, isolacao em PVC 70°C</v>
          </cell>
        </row>
        <row r="2284">
          <cell r="A2284" t="str">
            <v>39.02.010</v>
          </cell>
          <cell r="B2284" t="str">
            <v>Cabo de cobre de 1,5 mm², isolamento 750 V - isolação em PVC 70°C</v>
          </cell>
          <cell r="C2284" t="str">
            <v>M</v>
          </cell>
          <cell r="D2284">
            <v>1.73</v>
          </cell>
          <cell r="E2284">
            <v>2.23</v>
          </cell>
          <cell r="F2284">
            <v>3.96</v>
          </cell>
          <cell r="G2284">
            <v>15</v>
          </cell>
        </row>
        <row r="2285">
          <cell r="A2285" t="str">
            <v>39.02.016</v>
          </cell>
          <cell r="B2285" t="str">
            <v>Cabo de cobre de 2,5 mm², isolamento 750 V - isolação em PVC 70°C</v>
          </cell>
          <cell r="C2285" t="str">
            <v>M</v>
          </cell>
          <cell r="D2285">
            <v>2.63</v>
          </cell>
          <cell r="E2285">
            <v>2.23</v>
          </cell>
          <cell r="F2285">
            <v>4.8600000000000003</v>
          </cell>
          <cell r="G2285">
            <v>15</v>
          </cell>
        </row>
        <row r="2286">
          <cell r="A2286" t="str">
            <v>39.02.020</v>
          </cell>
          <cell r="B2286" t="str">
            <v>Cabo de cobre de 4 mm², isolamento 750 V - isolação em PVC 70°C</v>
          </cell>
          <cell r="C2286" t="str">
            <v>M</v>
          </cell>
          <cell r="D2286">
            <v>4.2300000000000004</v>
          </cell>
          <cell r="E2286">
            <v>3.35</v>
          </cell>
          <cell r="F2286">
            <v>7.58</v>
          </cell>
          <cell r="G2286">
            <v>15</v>
          </cell>
        </row>
        <row r="2287">
          <cell r="A2287" t="str">
            <v>39.02.030</v>
          </cell>
          <cell r="B2287" t="str">
            <v>Cabo de cobre de 6 mm², isolamento 750 V - isolação em PVC 70°C</v>
          </cell>
          <cell r="C2287" t="str">
            <v>M</v>
          </cell>
          <cell r="D2287">
            <v>6.32</v>
          </cell>
          <cell r="E2287">
            <v>3.91</v>
          </cell>
          <cell r="F2287">
            <v>10.23</v>
          </cell>
          <cell r="G2287">
            <v>15</v>
          </cell>
        </row>
        <row r="2288">
          <cell r="A2288" t="str">
            <v>39.02.040</v>
          </cell>
          <cell r="B2288" t="str">
            <v>Cabo de cobre de 10 mm², isolamento 750 V - isolação em PVC 70°C</v>
          </cell>
          <cell r="C2288" t="str">
            <v>M</v>
          </cell>
          <cell r="D2288">
            <v>10.59</v>
          </cell>
          <cell r="E2288">
            <v>4.47</v>
          </cell>
          <cell r="F2288">
            <v>15.06</v>
          </cell>
          <cell r="G2288">
            <v>15</v>
          </cell>
        </row>
        <row r="2289">
          <cell r="A2289" t="str">
            <v>39.03</v>
          </cell>
          <cell r="B2289" t="str">
            <v>Cabo de cobre, isolamento 0,6/1kV, isolacao em PVC 70°C</v>
          </cell>
        </row>
        <row r="2290">
          <cell r="A2290" t="str">
            <v>39.03.160</v>
          </cell>
          <cell r="B2290" t="str">
            <v>Cabo de cobre de 1,5 mm², isolamento 0,6/1 kV - isolação em PVC 70°C</v>
          </cell>
          <cell r="C2290" t="str">
            <v>M</v>
          </cell>
          <cell r="D2290">
            <v>1.3</v>
          </cell>
          <cell r="E2290">
            <v>2.23</v>
          </cell>
          <cell r="F2290">
            <v>3.53</v>
          </cell>
          <cell r="G2290">
            <v>15</v>
          </cell>
        </row>
        <row r="2291">
          <cell r="A2291" t="str">
            <v>39.03.170</v>
          </cell>
          <cell r="B2291" t="str">
            <v>Cabo de cobre de 2,5 mm², isolamento 0,6/1 kV - isolação em PVC 70°C</v>
          </cell>
          <cell r="C2291" t="str">
            <v>M</v>
          </cell>
          <cell r="D2291">
            <v>1.99</v>
          </cell>
          <cell r="E2291">
            <v>2.8</v>
          </cell>
          <cell r="F2291">
            <v>4.79</v>
          </cell>
          <cell r="G2291">
            <v>15</v>
          </cell>
        </row>
        <row r="2292">
          <cell r="A2292" t="str">
            <v>39.03.174</v>
          </cell>
          <cell r="B2292" t="str">
            <v>Cabo de cobre de 4 mm², isolamento 0,6/1 kV - isolação em PVC 70°C</v>
          </cell>
          <cell r="C2292" t="str">
            <v>M</v>
          </cell>
          <cell r="D2292">
            <v>3.05</v>
          </cell>
          <cell r="E2292">
            <v>3.35</v>
          </cell>
          <cell r="F2292">
            <v>6.4</v>
          </cell>
          <cell r="G2292">
            <v>15</v>
          </cell>
        </row>
        <row r="2293">
          <cell r="A2293" t="str">
            <v>39.03.178</v>
          </cell>
          <cell r="B2293" t="str">
            <v>Cabo de cobre de 6 mm², isolamento 0,6/1 kV - isolação em PVC 70°C</v>
          </cell>
          <cell r="C2293" t="str">
            <v>M</v>
          </cell>
          <cell r="D2293">
            <v>4.41</v>
          </cell>
          <cell r="E2293">
            <v>3.91</v>
          </cell>
          <cell r="F2293">
            <v>8.32</v>
          </cell>
          <cell r="G2293">
            <v>15</v>
          </cell>
        </row>
        <row r="2294">
          <cell r="A2294" t="str">
            <v>39.03.182</v>
          </cell>
          <cell r="B2294" t="str">
            <v>Cabo de cobre de 10 mm², isolamento 0,6/1 kV - isolação em PVC 70°C</v>
          </cell>
          <cell r="C2294" t="str">
            <v>M</v>
          </cell>
          <cell r="D2294">
            <v>8.0500000000000007</v>
          </cell>
          <cell r="E2294">
            <v>4.47</v>
          </cell>
          <cell r="F2294">
            <v>12.52</v>
          </cell>
          <cell r="G2294">
            <v>15</v>
          </cell>
        </row>
        <row r="2295">
          <cell r="A2295" t="str">
            <v>39.04</v>
          </cell>
          <cell r="B2295" t="str">
            <v>Cabo de cobre nu, tempera mole, classe 2</v>
          </cell>
        </row>
        <row r="2296">
          <cell r="A2296" t="str">
            <v>39.04.040</v>
          </cell>
          <cell r="B2296" t="str">
            <v>Cabo de cobre nu, têmpera mole, classe 2, de 10 mm²</v>
          </cell>
          <cell r="C2296" t="str">
            <v>M</v>
          </cell>
          <cell r="D2296">
            <v>12.48</v>
          </cell>
          <cell r="E2296">
            <v>2.8</v>
          </cell>
          <cell r="F2296">
            <v>15.28</v>
          </cell>
          <cell r="G2296">
            <v>15</v>
          </cell>
        </row>
        <row r="2297">
          <cell r="A2297" t="str">
            <v>39.04.050</v>
          </cell>
          <cell r="B2297" t="str">
            <v>Cabo de cobre nu, têmpera mole, classe 2, de 16 mm²</v>
          </cell>
          <cell r="C2297" t="str">
            <v>M</v>
          </cell>
          <cell r="D2297">
            <v>16.77</v>
          </cell>
          <cell r="E2297">
            <v>2.8</v>
          </cell>
          <cell r="F2297">
            <v>19.57</v>
          </cell>
          <cell r="G2297">
            <v>15</v>
          </cell>
        </row>
        <row r="2298">
          <cell r="A2298" t="str">
            <v>39.04.060</v>
          </cell>
          <cell r="B2298" t="str">
            <v>Cabo de cobre nu, têmpera mole, classe 2, de 25 mm²</v>
          </cell>
          <cell r="C2298" t="str">
            <v>M</v>
          </cell>
          <cell r="D2298">
            <v>25.67</v>
          </cell>
          <cell r="E2298">
            <v>5.58</v>
          </cell>
          <cell r="F2298">
            <v>31.25</v>
          </cell>
          <cell r="G2298">
            <v>15</v>
          </cell>
        </row>
        <row r="2299">
          <cell r="A2299" t="str">
            <v>39.04.070</v>
          </cell>
          <cell r="B2299" t="str">
            <v>Cabo de cobre nu, têmpera mole, classe 2, de 35 mm²</v>
          </cell>
          <cell r="C2299" t="str">
            <v>M</v>
          </cell>
          <cell r="D2299">
            <v>36.950000000000003</v>
          </cell>
          <cell r="E2299">
            <v>8.3800000000000008</v>
          </cell>
          <cell r="F2299">
            <v>45.33</v>
          </cell>
          <cell r="G2299">
            <v>15</v>
          </cell>
        </row>
        <row r="2300">
          <cell r="A2300" t="str">
            <v>39.04.080</v>
          </cell>
          <cell r="B2300" t="str">
            <v>Cabo de cobre nu, têmpera mole, classe 2, de 50 mm²</v>
          </cell>
          <cell r="C2300" t="str">
            <v>M</v>
          </cell>
          <cell r="D2300">
            <v>51.54</v>
          </cell>
          <cell r="E2300">
            <v>11.16</v>
          </cell>
          <cell r="F2300">
            <v>62.7</v>
          </cell>
          <cell r="G2300">
            <v>15</v>
          </cell>
        </row>
        <row r="2301">
          <cell r="A2301" t="str">
            <v>39.04.100</v>
          </cell>
          <cell r="B2301" t="str">
            <v>Cabo de cobre nu, têmpera mole, classe 2, de 70 mm²</v>
          </cell>
          <cell r="C2301" t="str">
            <v>M</v>
          </cell>
          <cell r="D2301">
            <v>71.959999999999994</v>
          </cell>
          <cell r="E2301">
            <v>13.96</v>
          </cell>
          <cell r="F2301">
            <v>85.92</v>
          </cell>
          <cell r="G2301">
            <v>15</v>
          </cell>
        </row>
        <row r="2302">
          <cell r="A2302" t="str">
            <v>39.04.120</v>
          </cell>
          <cell r="B2302" t="str">
            <v>Cabo de cobre nu, têmpera mole, classe 2, de 95 mm²</v>
          </cell>
          <cell r="C2302" t="str">
            <v>M</v>
          </cell>
          <cell r="D2302">
            <v>102.33</v>
          </cell>
          <cell r="E2302">
            <v>16.75</v>
          </cell>
          <cell r="F2302">
            <v>119.08</v>
          </cell>
          <cell r="G2302">
            <v>15</v>
          </cell>
        </row>
        <row r="2303">
          <cell r="A2303" t="str">
            <v>39.04.180</v>
          </cell>
          <cell r="B2303" t="str">
            <v>Cabo de cobre nu, têmpera mole, classe 2, de 185 mm²</v>
          </cell>
          <cell r="C2303" t="str">
            <v>M</v>
          </cell>
          <cell r="D2303">
            <v>217.12</v>
          </cell>
          <cell r="E2303">
            <v>25.12</v>
          </cell>
          <cell r="F2303">
            <v>242.24</v>
          </cell>
          <cell r="G2303">
            <v>15</v>
          </cell>
        </row>
        <row r="2304">
          <cell r="A2304" t="str">
            <v>39.05</v>
          </cell>
          <cell r="B2304" t="str">
            <v>Cabo de cobre tripolar, isolamento 8,7/15 kV, isolacao EPR 90°C</v>
          </cell>
        </row>
        <row r="2305">
          <cell r="A2305" t="str">
            <v>39.05.070</v>
          </cell>
          <cell r="B2305" t="str">
            <v>Cabo de cobre de 3x35 mm², isolamento 8,7/15 kV - isolação EPR 90°C</v>
          </cell>
          <cell r="C2305" t="str">
            <v>M</v>
          </cell>
          <cell r="D2305">
            <v>214.67</v>
          </cell>
          <cell r="E2305">
            <v>50.63</v>
          </cell>
          <cell r="F2305">
            <v>265.3</v>
          </cell>
          <cell r="G2305">
            <v>15</v>
          </cell>
        </row>
        <row r="2306">
          <cell r="A2306" t="str">
            <v>39.06</v>
          </cell>
          <cell r="B2306" t="str">
            <v>Cabo de cobre unipolar, isolamento 8,7/15 kV, isolacao EPR 90°C</v>
          </cell>
        </row>
        <row r="2307">
          <cell r="A2307" t="str">
            <v>39.06.060</v>
          </cell>
          <cell r="B2307" t="str">
            <v>Cabo de cobre de 25 mm², isolamento 8,7/15 kV - isolação EPR 90°C</v>
          </cell>
          <cell r="C2307" t="str">
            <v>M</v>
          </cell>
          <cell r="D2307">
            <v>61.61</v>
          </cell>
          <cell r="E2307">
            <v>30.38</v>
          </cell>
          <cell r="F2307">
            <v>91.99</v>
          </cell>
          <cell r="G2307">
            <v>15</v>
          </cell>
        </row>
        <row r="2308">
          <cell r="A2308" t="str">
            <v>39.06.070</v>
          </cell>
          <cell r="B2308" t="str">
            <v>Cabo de cobre de 35 mm², isolamento 8,7/15 kV - isolação EPR 90°C</v>
          </cell>
          <cell r="C2308" t="str">
            <v>M</v>
          </cell>
          <cell r="D2308">
            <v>78.38</v>
          </cell>
          <cell r="E2308">
            <v>36.57</v>
          </cell>
          <cell r="F2308">
            <v>114.95</v>
          </cell>
          <cell r="G2308">
            <v>15</v>
          </cell>
        </row>
        <row r="2309">
          <cell r="A2309" t="str">
            <v>39.06.074</v>
          </cell>
          <cell r="B2309" t="str">
            <v>Cabo de cobre de 50 mm², isolamento 8,7/15 kV - isolação EPR 90°C</v>
          </cell>
          <cell r="C2309" t="str">
            <v>M</v>
          </cell>
          <cell r="D2309">
            <v>92.2</v>
          </cell>
          <cell r="E2309">
            <v>50.63</v>
          </cell>
          <cell r="F2309">
            <v>142.83000000000001</v>
          </cell>
          <cell r="G2309">
            <v>15</v>
          </cell>
        </row>
        <row r="2310">
          <cell r="A2310" t="str">
            <v>39.06.084</v>
          </cell>
          <cell r="B2310" t="str">
            <v>Cabo de cobre de 120 mm², isolamento 8,7/15 kV - isolação EPR 90°C</v>
          </cell>
          <cell r="C2310" t="str">
            <v>M</v>
          </cell>
          <cell r="D2310">
            <v>180.43</v>
          </cell>
          <cell r="E2310">
            <v>60.75</v>
          </cell>
          <cell r="F2310">
            <v>241.18</v>
          </cell>
          <cell r="G2310">
            <v>15</v>
          </cell>
        </row>
        <row r="2311">
          <cell r="A2311" t="str">
            <v>39.09</v>
          </cell>
          <cell r="B2311" t="str">
            <v>Conectores</v>
          </cell>
        </row>
        <row r="2312">
          <cell r="A2312" t="str">
            <v>39.09.010</v>
          </cell>
          <cell r="B2312" t="str">
            <v>Conector terminal tipo BNC para cabo coaxial RG 59</v>
          </cell>
          <cell r="C2312" t="str">
            <v>UN</v>
          </cell>
          <cell r="D2312">
            <v>12.93</v>
          </cell>
          <cell r="E2312">
            <v>5.58</v>
          </cell>
          <cell r="F2312">
            <v>18.510000000000002</v>
          </cell>
          <cell r="G2312">
            <v>15</v>
          </cell>
        </row>
        <row r="2313">
          <cell r="A2313" t="str">
            <v>39.09.015</v>
          </cell>
          <cell r="B2313" t="str">
            <v>Conector de emenda tipo BNC para cabo coaxial RG 59</v>
          </cell>
          <cell r="C2313" t="str">
            <v>UN</v>
          </cell>
          <cell r="D2313">
            <v>6.74</v>
          </cell>
          <cell r="E2313">
            <v>5.58</v>
          </cell>
          <cell r="F2313">
            <v>12.32</v>
          </cell>
          <cell r="G2313">
            <v>15</v>
          </cell>
        </row>
        <row r="2314">
          <cell r="A2314" t="str">
            <v>39.09.020</v>
          </cell>
          <cell r="B2314" t="str">
            <v>Conector split-bolt para cabo de 25 mm², latão, simples</v>
          </cell>
          <cell r="C2314" t="str">
            <v>UN</v>
          </cell>
          <cell r="D2314">
            <v>9.14</v>
          </cell>
          <cell r="E2314">
            <v>5.58</v>
          </cell>
          <cell r="F2314">
            <v>14.72</v>
          </cell>
          <cell r="G2314">
            <v>15</v>
          </cell>
        </row>
        <row r="2315">
          <cell r="A2315" t="str">
            <v>39.09.040</v>
          </cell>
          <cell r="B2315" t="str">
            <v>Conector split-bolt para cabo de 35 mm², latão, simples</v>
          </cell>
          <cell r="C2315" t="str">
            <v>UN</v>
          </cell>
          <cell r="D2315">
            <v>11.53</v>
          </cell>
          <cell r="E2315">
            <v>5.58</v>
          </cell>
          <cell r="F2315">
            <v>17.11</v>
          </cell>
          <cell r="G2315">
            <v>15</v>
          </cell>
        </row>
        <row r="2316">
          <cell r="A2316" t="str">
            <v>39.09.060</v>
          </cell>
          <cell r="B2316" t="str">
            <v>Conector split-bolt para cabo de 50 mm², latão, simples</v>
          </cell>
          <cell r="C2316" t="str">
            <v>UN</v>
          </cell>
          <cell r="D2316">
            <v>13.16</v>
          </cell>
          <cell r="E2316">
            <v>5.58</v>
          </cell>
          <cell r="F2316">
            <v>18.739999999999998</v>
          </cell>
          <cell r="G2316">
            <v>15</v>
          </cell>
        </row>
        <row r="2317">
          <cell r="A2317" t="str">
            <v>39.09.100</v>
          </cell>
          <cell r="B2317" t="str">
            <v>Conector split-bolt para cabo de 25 mm², latão, com rabicho</v>
          </cell>
          <cell r="C2317" t="str">
            <v>UN</v>
          </cell>
          <cell r="D2317">
            <v>13.36</v>
          </cell>
          <cell r="E2317">
            <v>5.58</v>
          </cell>
          <cell r="F2317">
            <v>18.940000000000001</v>
          </cell>
          <cell r="G2317">
            <v>15</v>
          </cell>
        </row>
        <row r="2318">
          <cell r="A2318" t="str">
            <v>39.09.120</v>
          </cell>
          <cell r="B2318" t="str">
            <v>Conector split-bolt para cabo de 35 mm², latão, com rabicho</v>
          </cell>
          <cell r="C2318" t="str">
            <v>UN</v>
          </cell>
          <cell r="D2318">
            <v>15.72</v>
          </cell>
          <cell r="E2318">
            <v>5.58</v>
          </cell>
          <cell r="F2318">
            <v>21.3</v>
          </cell>
          <cell r="G2318">
            <v>15</v>
          </cell>
        </row>
        <row r="2319">
          <cell r="A2319" t="str">
            <v>39.09.140</v>
          </cell>
          <cell r="B2319" t="str">
            <v>Conector split-bolt para cabo de 50 mm², latão, com rabicho</v>
          </cell>
          <cell r="C2319" t="str">
            <v>UN</v>
          </cell>
          <cell r="D2319">
            <v>17.739999999999998</v>
          </cell>
          <cell r="E2319">
            <v>5.58</v>
          </cell>
          <cell r="F2319">
            <v>23.32</v>
          </cell>
          <cell r="G2319">
            <v>15</v>
          </cell>
        </row>
        <row r="2320">
          <cell r="A2320" t="str">
            <v>39.10</v>
          </cell>
          <cell r="B2320" t="str">
            <v>Terminais de pressao e compressao</v>
          </cell>
        </row>
        <row r="2321">
          <cell r="A2321" t="str">
            <v>39.10.050</v>
          </cell>
          <cell r="B2321" t="str">
            <v>Terminal de compressão para cabo de 2,5 mm²</v>
          </cell>
          <cell r="C2321" t="str">
            <v>UN</v>
          </cell>
          <cell r="D2321">
            <v>0.96</v>
          </cell>
          <cell r="E2321">
            <v>4.47</v>
          </cell>
          <cell r="F2321">
            <v>5.43</v>
          </cell>
          <cell r="G2321">
            <v>15</v>
          </cell>
        </row>
        <row r="2322">
          <cell r="A2322" t="str">
            <v>39.10.060</v>
          </cell>
          <cell r="B2322" t="str">
            <v>Terminal de pressão/compressão para cabo de 6 até 10 mm²</v>
          </cell>
          <cell r="C2322" t="str">
            <v>UN</v>
          </cell>
          <cell r="D2322">
            <v>7.63</v>
          </cell>
          <cell r="E2322">
            <v>8.3800000000000008</v>
          </cell>
          <cell r="F2322">
            <v>16.010000000000002</v>
          </cell>
          <cell r="G2322">
            <v>15</v>
          </cell>
        </row>
        <row r="2323">
          <cell r="A2323" t="str">
            <v>39.10.080</v>
          </cell>
          <cell r="B2323" t="str">
            <v>Terminal de pressão/compressão para cabo de 16 mm²</v>
          </cell>
          <cell r="C2323" t="str">
            <v>UN</v>
          </cell>
          <cell r="D2323">
            <v>8.51</v>
          </cell>
          <cell r="E2323">
            <v>8.3800000000000008</v>
          </cell>
          <cell r="F2323">
            <v>16.89</v>
          </cell>
          <cell r="G2323">
            <v>15</v>
          </cell>
        </row>
        <row r="2324">
          <cell r="A2324" t="str">
            <v>39.10.120</v>
          </cell>
          <cell r="B2324" t="str">
            <v>Terminal de pressão/compressão para cabo de 25 mm²</v>
          </cell>
          <cell r="C2324" t="str">
            <v>UN</v>
          </cell>
          <cell r="D2324">
            <v>9.1999999999999993</v>
          </cell>
          <cell r="E2324">
            <v>8.3800000000000008</v>
          </cell>
          <cell r="F2324">
            <v>17.579999999999998</v>
          </cell>
          <cell r="G2324">
            <v>15</v>
          </cell>
        </row>
        <row r="2325">
          <cell r="A2325" t="str">
            <v>39.10.130</v>
          </cell>
          <cell r="B2325" t="str">
            <v>Terminal de pressão/compressão para cabo de 35 mm²</v>
          </cell>
          <cell r="C2325" t="str">
            <v>UN</v>
          </cell>
          <cell r="D2325">
            <v>9.58</v>
          </cell>
          <cell r="E2325">
            <v>8.3800000000000008</v>
          </cell>
          <cell r="F2325">
            <v>17.96</v>
          </cell>
          <cell r="G2325">
            <v>15</v>
          </cell>
        </row>
        <row r="2326">
          <cell r="A2326" t="str">
            <v>39.10.160</v>
          </cell>
          <cell r="B2326" t="str">
            <v>Terminal de pressão/compressão para cabo de 50 mm²</v>
          </cell>
          <cell r="C2326" t="str">
            <v>UN</v>
          </cell>
          <cell r="D2326">
            <v>16.47</v>
          </cell>
          <cell r="E2326">
            <v>8.3800000000000008</v>
          </cell>
          <cell r="F2326">
            <v>24.85</v>
          </cell>
          <cell r="G2326">
            <v>15</v>
          </cell>
        </row>
        <row r="2327">
          <cell r="A2327" t="str">
            <v>39.10.200</v>
          </cell>
          <cell r="B2327" t="str">
            <v>Terminal de pressão/compressão para cabo de 70 mm²</v>
          </cell>
          <cell r="C2327" t="str">
            <v>UN</v>
          </cell>
          <cell r="D2327">
            <v>15.7</v>
          </cell>
          <cell r="E2327">
            <v>8.3800000000000008</v>
          </cell>
          <cell r="F2327">
            <v>24.08</v>
          </cell>
          <cell r="G2327">
            <v>15</v>
          </cell>
        </row>
        <row r="2328">
          <cell r="A2328" t="str">
            <v>39.10.240</v>
          </cell>
          <cell r="B2328" t="str">
            <v>Terminal de pressão/compressão para cabo de 95 mm²</v>
          </cell>
          <cell r="C2328" t="str">
            <v>UN</v>
          </cell>
          <cell r="D2328">
            <v>23.34</v>
          </cell>
          <cell r="E2328">
            <v>8.3800000000000008</v>
          </cell>
          <cell r="F2328">
            <v>31.72</v>
          </cell>
          <cell r="G2328">
            <v>15</v>
          </cell>
        </row>
        <row r="2329">
          <cell r="A2329" t="str">
            <v>39.10.246</v>
          </cell>
          <cell r="B2329" t="str">
            <v>Terminal de pressão/compressão para cabo de 120 mm²</v>
          </cell>
          <cell r="C2329" t="str">
            <v>UN</v>
          </cell>
          <cell r="D2329">
            <v>33.090000000000003</v>
          </cell>
          <cell r="E2329">
            <v>11.16</v>
          </cell>
          <cell r="F2329">
            <v>44.25</v>
          </cell>
          <cell r="G2329">
            <v>15</v>
          </cell>
        </row>
        <row r="2330">
          <cell r="A2330" t="str">
            <v>39.10.250</v>
          </cell>
          <cell r="B2330" t="str">
            <v>Terminal de pressão/compressão para cabo de 150 mm²</v>
          </cell>
          <cell r="C2330" t="str">
            <v>UN</v>
          </cell>
          <cell r="D2330">
            <v>33.28</v>
          </cell>
          <cell r="E2330">
            <v>11.16</v>
          </cell>
          <cell r="F2330">
            <v>44.44</v>
          </cell>
          <cell r="G2330">
            <v>15</v>
          </cell>
        </row>
        <row r="2331">
          <cell r="A2331" t="str">
            <v>39.10.280</v>
          </cell>
          <cell r="B2331" t="str">
            <v>Terminal de pressão/compressão para cabo de 185 mm²</v>
          </cell>
          <cell r="C2331" t="str">
            <v>UN</v>
          </cell>
          <cell r="D2331">
            <v>41.9</v>
          </cell>
          <cell r="E2331">
            <v>11.16</v>
          </cell>
          <cell r="F2331">
            <v>53.06</v>
          </cell>
          <cell r="G2331">
            <v>15</v>
          </cell>
        </row>
        <row r="2332">
          <cell r="A2332" t="str">
            <v>39.10.300</v>
          </cell>
          <cell r="B2332" t="str">
            <v>Terminal de pressão/compressão para cabo de 240 mm²</v>
          </cell>
          <cell r="C2332" t="str">
            <v>UN</v>
          </cell>
          <cell r="D2332">
            <v>46.98</v>
          </cell>
          <cell r="E2332">
            <v>11.16</v>
          </cell>
          <cell r="F2332">
            <v>58.14</v>
          </cell>
          <cell r="G2332">
            <v>15</v>
          </cell>
        </row>
        <row r="2333">
          <cell r="A2333" t="str">
            <v>39.11</v>
          </cell>
          <cell r="B2333" t="str">
            <v>Fios e cabos telefônicos</v>
          </cell>
        </row>
        <row r="2334">
          <cell r="A2334" t="str">
            <v>39.11.020</v>
          </cell>
          <cell r="B2334" t="str">
            <v>Cabo telefônico CI, com 10 pares de 0,50 mm, para centrais telefônicas, equipamentos e rede interna</v>
          </cell>
          <cell r="C2334" t="str">
            <v>M</v>
          </cell>
          <cell r="D2334">
            <v>7.96</v>
          </cell>
          <cell r="E2334">
            <v>8.3800000000000008</v>
          </cell>
          <cell r="F2334">
            <v>16.34</v>
          </cell>
          <cell r="G2334">
            <v>15</v>
          </cell>
        </row>
        <row r="2335">
          <cell r="A2335" t="str">
            <v>39.11.040</v>
          </cell>
          <cell r="B2335" t="str">
            <v>Cabo telefônico CI, com 20 pares de 0,50 mm, para centrais telefônicas, equipamentos e rede interna</v>
          </cell>
          <cell r="C2335" t="str">
            <v>M</v>
          </cell>
          <cell r="D2335">
            <v>14.24</v>
          </cell>
          <cell r="E2335">
            <v>8.3800000000000008</v>
          </cell>
          <cell r="F2335">
            <v>22.62</v>
          </cell>
          <cell r="G2335">
            <v>15</v>
          </cell>
        </row>
        <row r="2336">
          <cell r="A2336" t="str">
            <v>39.11.080</v>
          </cell>
          <cell r="B2336" t="str">
            <v>Cabo telefônico CI, com 50 pares de 0,50 mm, para centrais telefônicas, equipamentos e rede interna</v>
          </cell>
          <cell r="C2336" t="str">
            <v>M</v>
          </cell>
          <cell r="D2336">
            <v>37.090000000000003</v>
          </cell>
          <cell r="E2336">
            <v>8.3800000000000008</v>
          </cell>
          <cell r="F2336">
            <v>45.47</v>
          </cell>
          <cell r="G2336">
            <v>15</v>
          </cell>
        </row>
        <row r="2337">
          <cell r="A2337" t="str">
            <v>39.11.092</v>
          </cell>
          <cell r="B2337" t="str">
            <v>Cabo telefônico CCI, com 1 par de 0,50 mm, para ligação de aparelhos telefônicos</v>
          </cell>
          <cell r="C2337" t="str">
            <v>M</v>
          </cell>
          <cell r="D2337">
            <v>0.83</v>
          </cell>
          <cell r="E2337">
            <v>4.47</v>
          </cell>
          <cell r="F2337">
            <v>5.3</v>
          </cell>
          <cell r="G2337">
            <v>15</v>
          </cell>
        </row>
        <row r="2338">
          <cell r="A2338" t="str">
            <v>39.11.110</v>
          </cell>
          <cell r="B2338" t="str">
            <v>Fio telefônico externo tipo FE-160</v>
          </cell>
          <cell r="C2338" t="str">
            <v>M</v>
          </cell>
          <cell r="D2338">
            <v>1.91</v>
          </cell>
          <cell r="E2338">
            <v>16.75</v>
          </cell>
          <cell r="F2338">
            <v>18.66</v>
          </cell>
          <cell r="G2338">
            <v>15</v>
          </cell>
        </row>
        <row r="2339">
          <cell r="A2339" t="str">
            <v>39.11.120</v>
          </cell>
          <cell r="B2339" t="str">
            <v>Cabo telefônico CTP-APL-SN, com 10 pares de 0,50 mm, para cotos de transição em caixas e entradas</v>
          </cell>
          <cell r="C2339" t="str">
            <v>M</v>
          </cell>
          <cell r="D2339">
            <v>8.2799999999999994</v>
          </cell>
          <cell r="E2339">
            <v>6.7</v>
          </cell>
          <cell r="F2339">
            <v>14.98</v>
          </cell>
          <cell r="G2339">
            <v>15</v>
          </cell>
        </row>
        <row r="2340">
          <cell r="A2340" t="str">
            <v>39.11.190</v>
          </cell>
          <cell r="B2340" t="str">
            <v>Cabo telefônico CCE-APL, com 4 pares de 0,50 mm, para conexões em rede externa</v>
          </cell>
          <cell r="C2340" t="str">
            <v>M</v>
          </cell>
          <cell r="D2340">
            <v>4.76</v>
          </cell>
          <cell r="E2340">
            <v>5.58</v>
          </cell>
          <cell r="F2340">
            <v>10.34</v>
          </cell>
          <cell r="G2340">
            <v>15</v>
          </cell>
        </row>
        <row r="2341">
          <cell r="A2341" t="str">
            <v>39.11.210</v>
          </cell>
          <cell r="B2341" t="str">
            <v>Cabo telefônico secundário de distribuição CTP-APL, com 20 pares de 0,50 mm, para rede externa</v>
          </cell>
          <cell r="C2341" t="str">
            <v>M</v>
          </cell>
          <cell r="D2341">
            <v>17.2</v>
          </cell>
          <cell r="E2341">
            <v>7.26</v>
          </cell>
          <cell r="F2341">
            <v>24.46</v>
          </cell>
          <cell r="G2341">
            <v>15</v>
          </cell>
        </row>
        <row r="2342">
          <cell r="A2342" t="str">
            <v>39.11.230</v>
          </cell>
          <cell r="B2342" t="str">
            <v>Cabo telefônico secundário de distribuição CTP-APL, com 50 pares de 0,50 mm, para rede externa</v>
          </cell>
          <cell r="C2342" t="str">
            <v>M</v>
          </cell>
          <cell r="D2342">
            <v>40.880000000000003</v>
          </cell>
          <cell r="E2342">
            <v>8.93</v>
          </cell>
          <cell r="F2342">
            <v>49.81</v>
          </cell>
          <cell r="G2342">
            <v>15</v>
          </cell>
        </row>
        <row r="2343">
          <cell r="A2343" t="str">
            <v>39.11.240</v>
          </cell>
          <cell r="B2343" t="str">
            <v>Cabo telefônico secundário de distribuição CTP-APL, com 100 pares de 0,50 mm, para rede externa</v>
          </cell>
          <cell r="C2343" t="str">
            <v>M</v>
          </cell>
          <cell r="D2343">
            <v>75.930000000000007</v>
          </cell>
          <cell r="E2343">
            <v>11.73</v>
          </cell>
          <cell r="F2343">
            <v>87.66</v>
          </cell>
          <cell r="G2343">
            <v>15</v>
          </cell>
        </row>
        <row r="2344">
          <cell r="A2344" t="str">
            <v>39.11.270</v>
          </cell>
          <cell r="B2344" t="str">
            <v>Cabo telefônico secundário de distribuição CTP-APL-G, com 10 pares de 0,50 mm, para rede subterrânea</v>
          </cell>
          <cell r="C2344" t="str">
            <v>M</v>
          </cell>
          <cell r="D2344">
            <v>13.99</v>
          </cell>
          <cell r="E2344">
            <v>6.7</v>
          </cell>
          <cell r="F2344">
            <v>20.69</v>
          </cell>
          <cell r="G2344">
            <v>15</v>
          </cell>
        </row>
        <row r="2345">
          <cell r="A2345" t="str">
            <v>39.11.280</v>
          </cell>
          <cell r="B2345" t="str">
            <v>Cabo telefônico secundário de distribuição CTP-APL-G, com 20 pares de 0,50 mm, para rede subterrânea</v>
          </cell>
          <cell r="C2345" t="str">
            <v>M</v>
          </cell>
          <cell r="D2345">
            <v>21.12</v>
          </cell>
          <cell r="E2345">
            <v>7.26</v>
          </cell>
          <cell r="F2345">
            <v>28.38</v>
          </cell>
          <cell r="G2345">
            <v>15</v>
          </cell>
        </row>
        <row r="2346">
          <cell r="A2346" t="str">
            <v>39.11.300</v>
          </cell>
          <cell r="B2346" t="str">
            <v>Cabo telefônico secundário de distribuição CTP-APL-G, com 50 pares de 0,50 mm, para rede subterrânea</v>
          </cell>
          <cell r="C2346" t="str">
            <v>M</v>
          </cell>
          <cell r="D2346">
            <v>44.24</v>
          </cell>
          <cell r="E2346">
            <v>8.93</v>
          </cell>
          <cell r="F2346">
            <v>53.17</v>
          </cell>
          <cell r="G2346">
            <v>15</v>
          </cell>
        </row>
        <row r="2347">
          <cell r="A2347" t="str">
            <v>39.11.400</v>
          </cell>
          <cell r="B2347" t="str">
            <v>Cabo telefônico secundário de distribuição CTP-APL, com 10 pares de 0,65 mm, para rede externa</v>
          </cell>
          <cell r="C2347" t="str">
            <v>M</v>
          </cell>
          <cell r="D2347">
            <v>14.92</v>
          </cell>
          <cell r="E2347">
            <v>6.7</v>
          </cell>
          <cell r="F2347">
            <v>21.62</v>
          </cell>
          <cell r="G2347">
            <v>15</v>
          </cell>
        </row>
        <row r="2348">
          <cell r="A2348" t="str">
            <v>39.11.410</v>
          </cell>
          <cell r="B2348" t="str">
            <v>Cabo telefônico secundário de distribuição CTP-APL, com 20 pares de 0,65 mm, para rede externa</v>
          </cell>
          <cell r="C2348" t="str">
            <v>M</v>
          </cell>
          <cell r="D2348">
            <v>22.38</v>
          </cell>
          <cell r="E2348">
            <v>7.26</v>
          </cell>
          <cell r="F2348">
            <v>29.64</v>
          </cell>
          <cell r="G2348">
            <v>15</v>
          </cell>
        </row>
        <row r="2349">
          <cell r="A2349" t="str">
            <v>39.11.430</v>
          </cell>
          <cell r="B2349" t="str">
            <v>Cabo telefônico secundário de distribuição CTP-APL, com 50 pares de 0,65 mm, para rede externa</v>
          </cell>
          <cell r="C2349" t="str">
            <v>M</v>
          </cell>
          <cell r="D2349">
            <v>53.81</v>
          </cell>
          <cell r="E2349">
            <v>8.93</v>
          </cell>
          <cell r="F2349">
            <v>62.74</v>
          </cell>
          <cell r="G2349">
            <v>15</v>
          </cell>
        </row>
        <row r="2350">
          <cell r="A2350" t="str">
            <v>39.12</v>
          </cell>
          <cell r="B2350" t="str">
            <v>Cabo de cobre flexivel, isolamento 600 V, isolacao em VC/E 105°C</v>
          </cell>
        </row>
        <row r="2351">
          <cell r="A2351" t="str">
            <v>39.12.510</v>
          </cell>
          <cell r="B2351" t="str">
            <v>Cabo de cobre flexível blindado de 2 x 1,5 mm², isolamento 600V, isolação em VC/E 105°C - para detecção de incêndio</v>
          </cell>
          <cell r="C2351" t="str">
            <v>M</v>
          </cell>
          <cell r="D2351">
            <v>5.9</v>
          </cell>
          <cell r="E2351">
            <v>5.58</v>
          </cell>
          <cell r="F2351">
            <v>11.48</v>
          </cell>
          <cell r="G2351">
            <v>15</v>
          </cell>
        </row>
        <row r="2352">
          <cell r="A2352" t="str">
            <v>39.12.520</v>
          </cell>
          <cell r="B2352" t="str">
            <v>Cabo de cobre flexível blindado de 3 x 1,5 mm², isolamento 600V, isolação em VC/E 105°C - para detecção de incêndio</v>
          </cell>
          <cell r="C2352" t="str">
            <v>M</v>
          </cell>
          <cell r="D2352">
            <v>8.0399999999999991</v>
          </cell>
          <cell r="E2352">
            <v>5.58</v>
          </cell>
          <cell r="F2352">
            <v>13.62</v>
          </cell>
          <cell r="G2352">
            <v>15</v>
          </cell>
        </row>
        <row r="2353">
          <cell r="A2353" t="str">
            <v>39.12.530</v>
          </cell>
          <cell r="B2353" t="str">
            <v>Cabo de cobre flexível blindado de 2 x 2,5 mm², isolamento 600V, isolação em VC/E 105°C - para detecção de incêndio</v>
          </cell>
          <cell r="C2353" t="str">
            <v>M</v>
          </cell>
          <cell r="D2353">
            <v>8.5399999999999991</v>
          </cell>
          <cell r="E2353">
            <v>5.58</v>
          </cell>
          <cell r="F2353">
            <v>14.12</v>
          </cell>
          <cell r="G2353">
            <v>15</v>
          </cell>
        </row>
        <row r="2354">
          <cell r="A2354" t="str">
            <v>39.14</v>
          </cell>
          <cell r="B2354" t="str">
            <v>Cabo de aluminio nu com alma de aco</v>
          </cell>
        </row>
        <row r="2355">
          <cell r="A2355" t="str">
            <v>39.14.010</v>
          </cell>
          <cell r="B2355" t="str">
            <v>Cabo de alumínio nu com alma de aço CAA, 1/0 AWG - Raven</v>
          </cell>
          <cell r="C2355" t="str">
            <v>M</v>
          </cell>
          <cell r="D2355">
            <v>7.43</v>
          </cell>
          <cell r="E2355">
            <v>7.96</v>
          </cell>
          <cell r="F2355">
            <v>15.39</v>
          </cell>
          <cell r="G2355">
            <v>15</v>
          </cell>
        </row>
        <row r="2356">
          <cell r="A2356" t="str">
            <v>39.14.050</v>
          </cell>
          <cell r="B2356" t="str">
            <v>Cabo de alumínio nu com alma de aço CAA, 4 AWG - Swan</v>
          </cell>
          <cell r="C2356" t="str">
            <v>M</v>
          </cell>
          <cell r="D2356">
            <v>2.93</v>
          </cell>
          <cell r="E2356">
            <v>7.96</v>
          </cell>
          <cell r="F2356">
            <v>10.89</v>
          </cell>
          <cell r="G2356">
            <v>15</v>
          </cell>
        </row>
        <row r="2357">
          <cell r="A2357" t="str">
            <v>39.15</v>
          </cell>
          <cell r="B2357" t="str">
            <v>Cabo de aluminio nu sem alma de aco</v>
          </cell>
        </row>
        <row r="2358">
          <cell r="A2358" t="str">
            <v>39.15.040</v>
          </cell>
          <cell r="B2358" t="str">
            <v>Cabo de alumínio nu sem alma de aço CA, 2 AWG - Iris</v>
          </cell>
          <cell r="C2358" t="str">
            <v>M</v>
          </cell>
          <cell r="D2358">
            <v>3.1</v>
          </cell>
          <cell r="E2358">
            <v>7.96</v>
          </cell>
          <cell r="F2358">
            <v>11.06</v>
          </cell>
          <cell r="G2358">
            <v>15</v>
          </cell>
        </row>
        <row r="2359">
          <cell r="A2359" t="str">
            <v>39.15.070</v>
          </cell>
          <cell r="B2359" t="str">
            <v>Cabo de alumínio nu sem alma de aço CA, 2/0 AWG - Aster</v>
          </cell>
          <cell r="C2359" t="str">
            <v>M</v>
          </cell>
          <cell r="D2359">
            <v>6.21</v>
          </cell>
          <cell r="E2359">
            <v>7.96</v>
          </cell>
          <cell r="F2359">
            <v>14.17</v>
          </cell>
          <cell r="G2359">
            <v>15</v>
          </cell>
        </row>
        <row r="2360">
          <cell r="A2360" t="str">
            <v>39.18</v>
          </cell>
          <cell r="B2360" t="str">
            <v>Cabo para transmissao de dados</v>
          </cell>
        </row>
        <row r="2361">
          <cell r="A2361" t="str">
            <v>39.18.100</v>
          </cell>
          <cell r="B2361" t="str">
            <v>Cabo coaxial tipo RG 6</v>
          </cell>
          <cell r="C2361" t="str">
            <v>M</v>
          </cell>
          <cell r="D2361">
            <v>2.08</v>
          </cell>
          <cell r="E2361">
            <v>6.14</v>
          </cell>
          <cell r="F2361">
            <v>8.2200000000000006</v>
          </cell>
          <cell r="G2361">
            <v>15</v>
          </cell>
        </row>
        <row r="2362">
          <cell r="A2362" t="str">
            <v>39.18.104</v>
          </cell>
          <cell r="B2362" t="str">
            <v>Cabo coaxial tipo RG 11</v>
          </cell>
          <cell r="C2362" t="str">
            <v>M</v>
          </cell>
          <cell r="D2362">
            <v>22.1</v>
          </cell>
          <cell r="E2362">
            <v>6.14</v>
          </cell>
          <cell r="F2362">
            <v>28.24</v>
          </cell>
          <cell r="G2362">
            <v>15</v>
          </cell>
        </row>
        <row r="2363">
          <cell r="A2363" t="str">
            <v>39.18.106</v>
          </cell>
          <cell r="B2363" t="str">
            <v>Cabo coaxial tipo RG 59</v>
          </cell>
          <cell r="C2363" t="str">
            <v>M</v>
          </cell>
          <cell r="D2363">
            <v>9.14</v>
          </cell>
          <cell r="E2363">
            <v>4.75</v>
          </cell>
          <cell r="F2363">
            <v>13.89</v>
          </cell>
          <cell r="G2363">
            <v>15</v>
          </cell>
        </row>
        <row r="2364">
          <cell r="A2364" t="str">
            <v>39.18.110</v>
          </cell>
          <cell r="B2364" t="str">
            <v>Cabo coaxial tipo RGC 6</v>
          </cell>
          <cell r="C2364" t="str">
            <v>M</v>
          </cell>
          <cell r="D2364">
            <v>3.61</v>
          </cell>
          <cell r="E2364">
            <v>6.14</v>
          </cell>
          <cell r="F2364">
            <v>9.75</v>
          </cell>
          <cell r="G2364">
            <v>15</v>
          </cell>
        </row>
        <row r="2365">
          <cell r="A2365" t="str">
            <v>39.18.114</v>
          </cell>
          <cell r="B2365" t="str">
            <v>Cabo coaxial tipo RGC 59</v>
          </cell>
          <cell r="C2365" t="str">
            <v>M</v>
          </cell>
          <cell r="D2365">
            <v>4.74</v>
          </cell>
          <cell r="E2365">
            <v>4.75</v>
          </cell>
          <cell r="F2365">
            <v>9.49</v>
          </cell>
          <cell r="G2365">
            <v>15</v>
          </cell>
        </row>
        <row r="2366">
          <cell r="A2366" t="str">
            <v>39.18.120</v>
          </cell>
          <cell r="B2366" t="str">
            <v>Cabo para rede U/UTP 23 AWG com 4 pares - categoria 6A</v>
          </cell>
          <cell r="C2366" t="str">
            <v>M</v>
          </cell>
          <cell r="D2366">
            <v>18.850000000000001</v>
          </cell>
          <cell r="E2366">
            <v>8.5500000000000007</v>
          </cell>
          <cell r="F2366">
            <v>27.4</v>
          </cell>
          <cell r="G2366">
            <v>15</v>
          </cell>
        </row>
        <row r="2367">
          <cell r="A2367" t="str">
            <v>39.18.126</v>
          </cell>
          <cell r="B2367" t="str">
            <v>Cabo para rede 24 AWG com 4 pares, categoria 6</v>
          </cell>
          <cell r="C2367" t="str">
            <v>M</v>
          </cell>
          <cell r="D2367">
            <v>5.29</v>
          </cell>
          <cell r="E2367">
            <v>8.5500000000000007</v>
          </cell>
          <cell r="F2367">
            <v>13.84</v>
          </cell>
          <cell r="G2367">
            <v>15</v>
          </cell>
        </row>
        <row r="2368">
          <cell r="A2368" t="str">
            <v>39.20</v>
          </cell>
          <cell r="B2368" t="str">
            <v>Reparos, conservacoes e complementos - GRUPO 39</v>
          </cell>
        </row>
        <row r="2369">
          <cell r="A2369" t="str">
            <v>39.20.005</v>
          </cell>
          <cell r="B2369" t="str">
            <v>Conector prensa-cabo de 3/4´</v>
          </cell>
          <cell r="C2369" t="str">
            <v>UN</v>
          </cell>
          <cell r="D2369">
            <v>11.15</v>
          </cell>
          <cell r="E2369">
            <v>9.31</v>
          </cell>
          <cell r="F2369">
            <v>20.46</v>
          </cell>
          <cell r="G2369">
            <v>15</v>
          </cell>
        </row>
        <row r="2370">
          <cell r="A2370" t="str">
            <v>39.20.010</v>
          </cell>
          <cell r="B2370" t="str">
            <v>Recolocação de condutor aparente com diâmetro externo até 6,5 mm</v>
          </cell>
          <cell r="C2370" t="str">
            <v>M</v>
          </cell>
          <cell r="E2370">
            <v>7.96</v>
          </cell>
          <cell r="F2370">
            <v>7.96</v>
          </cell>
          <cell r="G2370">
            <v>15</v>
          </cell>
        </row>
        <row r="2371">
          <cell r="A2371" t="str">
            <v>39.20.030</v>
          </cell>
          <cell r="B2371" t="str">
            <v>Recolocação de condutor aparente com diâmetro externo acima de 6,5 mm</v>
          </cell>
          <cell r="C2371" t="str">
            <v>M</v>
          </cell>
          <cell r="E2371">
            <v>15.92</v>
          </cell>
          <cell r="F2371">
            <v>15.92</v>
          </cell>
          <cell r="G2371">
            <v>15</v>
          </cell>
        </row>
        <row r="2372">
          <cell r="A2372" t="str">
            <v>39.21</v>
          </cell>
          <cell r="B2372" t="str">
            <v>Cabo de cobre flexivel, isolamento 0,6/1 kV, isolacao em HEPR 90°C</v>
          </cell>
        </row>
        <row r="2373">
          <cell r="A2373" t="str">
            <v>39.21.010</v>
          </cell>
          <cell r="B2373" t="str">
            <v>Cabo de cobre flexível de 1,5 mm², isolamento 0,6/1kV - isolação HEPR 90°C</v>
          </cell>
          <cell r="C2373" t="str">
            <v>M</v>
          </cell>
          <cell r="D2373">
            <v>1.86</v>
          </cell>
          <cell r="E2373">
            <v>1.1100000000000001</v>
          </cell>
          <cell r="F2373">
            <v>2.97</v>
          </cell>
          <cell r="G2373">
            <v>15</v>
          </cell>
        </row>
        <row r="2374">
          <cell r="A2374" t="str">
            <v>39.21.020</v>
          </cell>
          <cell r="B2374" t="str">
            <v>Cabo de cobre flexível de 2,5 mm², isolamento 0,6/1kV - isolação HEPR 90°C</v>
          </cell>
          <cell r="C2374" t="str">
            <v>M</v>
          </cell>
          <cell r="D2374">
            <v>2.65</v>
          </cell>
          <cell r="E2374">
            <v>1.1100000000000001</v>
          </cell>
          <cell r="F2374">
            <v>3.76</v>
          </cell>
          <cell r="G2374">
            <v>15</v>
          </cell>
        </row>
        <row r="2375">
          <cell r="A2375" t="str">
            <v>39.21.030</v>
          </cell>
          <cell r="B2375" t="str">
            <v>Cabo de cobre flexível de 4 mm², isolamento 0,6/1kV - isolação HEPR 90°C</v>
          </cell>
          <cell r="C2375" t="str">
            <v>M</v>
          </cell>
          <cell r="D2375">
            <v>4.01</v>
          </cell>
          <cell r="E2375">
            <v>1.1100000000000001</v>
          </cell>
          <cell r="F2375">
            <v>5.12</v>
          </cell>
          <cell r="G2375">
            <v>15</v>
          </cell>
        </row>
        <row r="2376">
          <cell r="A2376" t="str">
            <v>39.21.040</v>
          </cell>
          <cell r="B2376" t="str">
            <v>Cabo de cobre flexível de 6 mm², isolamento 0,6/1kV - isolação HEPR 90°C</v>
          </cell>
          <cell r="C2376" t="str">
            <v>M</v>
          </cell>
          <cell r="D2376">
            <v>5.87</v>
          </cell>
          <cell r="E2376">
            <v>1.1100000000000001</v>
          </cell>
          <cell r="F2376">
            <v>6.98</v>
          </cell>
          <cell r="G2376">
            <v>15</v>
          </cell>
        </row>
        <row r="2377">
          <cell r="A2377" t="str">
            <v>39.21.050</v>
          </cell>
          <cell r="B2377" t="str">
            <v>Cabo de cobre flexível de 10 mm², isolamento 0,6/1kV - isolação HEPR 90°C</v>
          </cell>
          <cell r="C2377" t="str">
            <v>M</v>
          </cell>
          <cell r="D2377">
            <v>9.27</v>
          </cell>
          <cell r="E2377">
            <v>4.47</v>
          </cell>
          <cell r="F2377">
            <v>13.74</v>
          </cell>
          <cell r="G2377">
            <v>15</v>
          </cell>
        </row>
        <row r="2378">
          <cell r="A2378" t="str">
            <v>39.21.060</v>
          </cell>
          <cell r="B2378" t="str">
            <v>Cabo de cobre flexível de 16 mm², isolamento 0,6/1kV - isolação HEPR 90°C</v>
          </cell>
          <cell r="C2378" t="str">
            <v>M</v>
          </cell>
          <cell r="D2378">
            <v>14.21</v>
          </cell>
          <cell r="E2378">
            <v>5.0199999999999996</v>
          </cell>
          <cell r="F2378">
            <v>19.23</v>
          </cell>
          <cell r="G2378">
            <v>15</v>
          </cell>
        </row>
        <row r="2379">
          <cell r="A2379" t="str">
            <v>39.21.070</v>
          </cell>
          <cell r="B2379" t="str">
            <v>Cabo de cobre flexível de 25 mm², isolamento 0,6/1kV - isolação HEPR 90°C</v>
          </cell>
          <cell r="C2379" t="str">
            <v>M</v>
          </cell>
          <cell r="D2379">
            <v>21.82</v>
          </cell>
          <cell r="E2379">
            <v>5.58</v>
          </cell>
          <cell r="F2379">
            <v>27.4</v>
          </cell>
          <cell r="G2379">
            <v>15</v>
          </cell>
        </row>
        <row r="2380">
          <cell r="A2380" t="str">
            <v>39.21.080</v>
          </cell>
          <cell r="B2380" t="str">
            <v>Cabo de cobre flexível de 35 mm², isolamento 0,6/1kV - isolação HEPR 90°C</v>
          </cell>
          <cell r="C2380" t="str">
            <v>M</v>
          </cell>
          <cell r="D2380">
            <v>30.35</v>
          </cell>
          <cell r="E2380">
            <v>8.3800000000000008</v>
          </cell>
          <cell r="F2380">
            <v>38.729999999999997</v>
          </cell>
          <cell r="G2380">
            <v>15</v>
          </cell>
        </row>
        <row r="2381">
          <cell r="A2381" t="str">
            <v>39.21.090</v>
          </cell>
          <cell r="B2381" t="str">
            <v>Cabo de cobre flexível de 50 mm², isolamento 0,6/1kV - isolação HEPR 90°C</v>
          </cell>
          <cell r="C2381" t="str">
            <v>M</v>
          </cell>
          <cell r="D2381">
            <v>43.48</v>
          </cell>
          <cell r="E2381">
            <v>11.16</v>
          </cell>
          <cell r="F2381">
            <v>54.64</v>
          </cell>
          <cell r="G2381">
            <v>15</v>
          </cell>
        </row>
        <row r="2382">
          <cell r="A2382" t="str">
            <v>39.21.100</v>
          </cell>
          <cell r="B2382" t="str">
            <v>Cabo de cobre flexível de 70 mm², isolamento 0,6/1kV - isolação HEPR 90°C</v>
          </cell>
          <cell r="C2382" t="str">
            <v>M</v>
          </cell>
          <cell r="D2382">
            <v>60.41</v>
          </cell>
          <cell r="E2382">
            <v>13.96</v>
          </cell>
          <cell r="F2382">
            <v>74.37</v>
          </cell>
          <cell r="G2382">
            <v>15</v>
          </cell>
        </row>
        <row r="2383">
          <cell r="A2383" t="str">
            <v>39.21.110</v>
          </cell>
          <cell r="B2383" t="str">
            <v>Cabo de cobre flexível de 95 mm², isolamento 0,6/1kV - isolação HEPR 90°C</v>
          </cell>
          <cell r="C2383" t="str">
            <v>M</v>
          </cell>
          <cell r="D2383">
            <v>81.02</v>
          </cell>
          <cell r="E2383">
            <v>16.75</v>
          </cell>
          <cell r="F2383">
            <v>97.77</v>
          </cell>
          <cell r="G2383">
            <v>15</v>
          </cell>
        </row>
        <row r="2384">
          <cell r="A2384" t="str">
            <v>39.21.120</v>
          </cell>
          <cell r="B2384" t="str">
            <v>Cabo de cobre flexível de 120 mm², isolamento 0,6/1kV - isolação HEPR 90°C</v>
          </cell>
          <cell r="C2384" t="str">
            <v>M</v>
          </cell>
          <cell r="D2384">
            <v>100.1</v>
          </cell>
          <cell r="E2384">
            <v>19.54</v>
          </cell>
          <cell r="F2384">
            <v>119.64</v>
          </cell>
          <cell r="G2384">
            <v>15</v>
          </cell>
        </row>
        <row r="2385">
          <cell r="A2385" t="str">
            <v>39.21.125</v>
          </cell>
          <cell r="B2385" t="str">
            <v>Cabo de cobre flexível de 150 mm², isolamento 0,6/1 kV - isolação HEPR 90°C</v>
          </cell>
          <cell r="C2385" t="str">
            <v>M</v>
          </cell>
          <cell r="D2385">
            <v>124.55</v>
          </cell>
          <cell r="E2385">
            <v>19.54</v>
          </cell>
          <cell r="F2385">
            <v>144.09</v>
          </cell>
          <cell r="G2385">
            <v>15</v>
          </cell>
        </row>
        <row r="2386">
          <cell r="A2386" t="str">
            <v>39.21.130</v>
          </cell>
          <cell r="B2386" t="str">
            <v>Cabo de cobre flexível de 185 mm², isolamento 0,6/1kV - isolação HEPR 90°C</v>
          </cell>
          <cell r="C2386" t="str">
            <v>M</v>
          </cell>
          <cell r="D2386">
            <v>151.44999999999999</v>
          </cell>
          <cell r="E2386">
            <v>22.33</v>
          </cell>
          <cell r="F2386">
            <v>173.78</v>
          </cell>
          <cell r="G2386">
            <v>15</v>
          </cell>
        </row>
        <row r="2387">
          <cell r="A2387" t="str">
            <v>39.21.140</v>
          </cell>
          <cell r="B2387" t="str">
            <v>Cabo de cobre flexível de 240 mm², isolamento 0,6/1kV - isolação HEPR 90°C</v>
          </cell>
          <cell r="C2387" t="str">
            <v>M</v>
          </cell>
          <cell r="D2387">
            <v>203.78</v>
          </cell>
          <cell r="E2387">
            <v>25.12</v>
          </cell>
          <cell r="F2387">
            <v>228.9</v>
          </cell>
          <cell r="G2387">
            <v>15</v>
          </cell>
        </row>
        <row r="2388">
          <cell r="A2388" t="str">
            <v>39.21.201</v>
          </cell>
          <cell r="B2388" t="str">
            <v>Cabo de cobre flexível de 2 x 2,5 mm², isolamento 0,6/1 kV - isolação HEPR 90°C</v>
          </cell>
          <cell r="C2388" t="str">
            <v>M</v>
          </cell>
          <cell r="D2388">
            <v>5.73</v>
          </cell>
          <cell r="E2388">
            <v>2.23</v>
          </cell>
          <cell r="F2388">
            <v>7.96</v>
          </cell>
          <cell r="G2388">
            <v>15</v>
          </cell>
        </row>
        <row r="2389">
          <cell r="A2389" t="str">
            <v>39.21.230</v>
          </cell>
          <cell r="B2389" t="str">
            <v>Cabo de cobre flexível de 3 x 1,5 mm², isolamento 0,6/1 kV - isolação HEPR 90°C</v>
          </cell>
          <cell r="C2389" t="str">
            <v>M</v>
          </cell>
          <cell r="D2389">
            <v>5.69</v>
          </cell>
          <cell r="E2389">
            <v>1.1100000000000001</v>
          </cell>
          <cell r="F2389">
            <v>6.8</v>
          </cell>
          <cell r="G2389">
            <v>15</v>
          </cell>
        </row>
        <row r="2390">
          <cell r="A2390" t="str">
            <v>39.21.231</v>
          </cell>
          <cell r="B2390" t="str">
            <v>Cabo de cobre flexível de 3 x 2,5 mm², isolamento 0,6/1 kV - isolação HEPR 90°C</v>
          </cell>
          <cell r="C2390" t="str">
            <v>M</v>
          </cell>
          <cell r="D2390">
            <v>8.65</v>
          </cell>
          <cell r="E2390">
            <v>2.8</v>
          </cell>
          <cell r="F2390">
            <v>11.45</v>
          </cell>
          <cell r="G2390">
            <v>15</v>
          </cell>
        </row>
        <row r="2391">
          <cell r="A2391" t="str">
            <v>39.21.234</v>
          </cell>
          <cell r="B2391" t="str">
            <v>Cabo de cobre flexível de 3 x 10 mm², isolamento 0,6/1 kV - isolação HEPR 90°C</v>
          </cell>
          <cell r="C2391" t="str">
            <v>M</v>
          </cell>
          <cell r="D2391">
            <v>31.37</v>
          </cell>
          <cell r="E2391">
            <v>5.58</v>
          </cell>
          <cell r="F2391">
            <v>36.950000000000003</v>
          </cell>
          <cell r="G2391">
            <v>15</v>
          </cell>
        </row>
        <row r="2392">
          <cell r="A2392" t="str">
            <v>39.21.236</v>
          </cell>
          <cell r="B2392" t="str">
            <v>Cabo de cobre flexível de 3 x 25 mm², isolamento 0,6/1 kV - isolação HEPR 90°C</v>
          </cell>
          <cell r="C2392" t="str">
            <v>M</v>
          </cell>
          <cell r="D2392">
            <v>79.06</v>
          </cell>
          <cell r="E2392">
            <v>16.75</v>
          </cell>
          <cell r="F2392">
            <v>95.81</v>
          </cell>
          <cell r="G2392">
            <v>15</v>
          </cell>
        </row>
        <row r="2393">
          <cell r="A2393" t="str">
            <v>39.21.237</v>
          </cell>
          <cell r="B2393" t="str">
            <v>Cabo de cobre flexível de 3 x 35 mm², isolamento 0,6/1 kV - isolação HEPR 90°C</v>
          </cell>
          <cell r="C2393" t="str">
            <v>M</v>
          </cell>
          <cell r="D2393">
            <v>113.28</v>
          </cell>
          <cell r="E2393">
            <v>22.33</v>
          </cell>
          <cell r="F2393">
            <v>135.61000000000001</v>
          </cell>
          <cell r="G2393">
            <v>15</v>
          </cell>
        </row>
        <row r="2394">
          <cell r="A2394" t="str">
            <v>39.21.254</v>
          </cell>
          <cell r="B2394" t="str">
            <v>Cabo de cobre flexível de 4 x 10 mm², isolamento 0,6/1 kV - isolação HEPR 90°C</v>
          </cell>
          <cell r="C2394" t="str">
            <v>M</v>
          </cell>
          <cell r="D2394">
            <v>45.46</v>
          </cell>
          <cell r="E2394">
            <v>7.26</v>
          </cell>
          <cell r="F2394">
            <v>52.72</v>
          </cell>
          <cell r="G2394">
            <v>15</v>
          </cell>
        </row>
        <row r="2395">
          <cell r="A2395" t="str">
            <v>39.24</v>
          </cell>
          <cell r="B2395" t="str">
            <v>Cabo de cobre flexivel, isolamento 500 V, isolacao PP 70°C</v>
          </cell>
        </row>
        <row r="2396">
          <cell r="A2396" t="str">
            <v>39.24.151</v>
          </cell>
          <cell r="B2396" t="str">
            <v>Cabo de cobre flexível de 3 x 1,5 mm², isolamento 500 V - isolação PP 70°C</v>
          </cell>
          <cell r="C2396" t="str">
            <v>M</v>
          </cell>
          <cell r="D2396">
            <v>6.56</v>
          </cell>
          <cell r="E2396">
            <v>6.7</v>
          </cell>
          <cell r="F2396">
            <v>13.26</v>
          </cell>
          <cell r="G2396">
            <v>15</v>
          </cell>
        </row>
        <row r="2397">
          <cell r="A2397" t="str">
            <v>39.24.152</v>
          </cell>
          <cell r="B2397" t="str">
            <v>Cabo de cobre flexível de 3 x 2,5 mm², isolamento 500 V - isolação PP 70°C</v>
          </cell>
          <cell r="C2397" t="str">
            <v>M</v>
          </cell>
          <cell r="D2397">
            <v>11.04</v>
          </cell>
          <cell r="E2397">
            <v>8.3800000000000008</v>
          </cell>
          <cell r="F2397">
            <v>19.420000000000002</v>
          </cell>
          <cell r="G2397">
            <v>15</v>
          </cell>
        </row>
        <row r="2398">
          <cell r="A2398" t="str">
            <v>39.24.153</v>
          </cell>
          <cell r="B2398" t="str">
            <v>Cabo de cobre flexível de 3 x 4 mm², isolamento 500 V - isolação PP 70°C</v>
          </cell>
          <cell r="C2398" t="str">
            <v>M</v>
          </cell>
          <cell r="D2398">
            <v>17.12</v>
          </cell>
          <cell r="E2398">
            <v>10.050000000000001</v>
          </cell>
          <cell r="F2398">
            <v>27.17</v>
          </cell>
          <cell r="G2398">
            <v>15</v>
          </cell>
        </row>
        <row r="2399">
          <cell r="A2399" t="str">
            <v>39.24.154</v>
          </cell>
          <cell r="B2399" t="str">
            <v>Cabo de cobre flexível de 3 x 6 mm², isolamento 500 V - isolação PP 70°C</v>
          </cell>
          <cell r="C2399" t="str">
            <v>M</v>
          </cell>
          <cell r="D2399">
            <v>24.61</v>
          </cell>
          <cell r="E2399">
            <v>11.73</v>
          </cell>
          <cell r="F2399">
            <v>36.340000000000003</v>
          </cell>
          <cell r="G2399">
            <v>15</v>
          </cell>
        </row>
        <row r="2400">
          <cell r="A2400" t="str">
            <v>39.24.173</v>
          </cell>
          <cell r="B2400" t="str">
            <v>Cabo de cobre flexível de 4 x 4 mm², isolamento 500 V - isolação PP 70°C</v>
          </cell>
          <cell r="C2400" t="str">
            <v>M</v>
          </cell>
          <cell r="D2400">
            <v>21.86</v>
          </cell>
          <cell r="E2400">
            <v>6.7</v>
          </cell>
          <cell r="F2400">
            <v>28.56</v>
          </cell>
          <cell r="G2400">
            <v>15</v>
          </cell>
        </row>
        <row r="2401">
          <cell r="A2401" t="str">
            <v>39.24.174</v>
          </cell>
          <cell r="B2401" t="str">
            <v>Cabo de cobre flexível de 4 x 6 mm², isolamento 500 V - isolação PP 70°C</v>
          </cell>
          <cell r="C2401" t="str">
            <v>M</v>
          </cell>
          <cell r="D2401">
            <v>34.65</v>
          </cell>
          <cell r="E2401">
            <v>15.63</v>
          </cell>
          <cell r="F2401">
            <v>50.28</v>
          </cell>
          <cell r="G2401">
            <v>15</v>
          </cell>
        </row>
        <row r="2402">
          <cell r="A2402" t="str">
            <v>39.25</v>
          </cell>
          <cell r="B2402" t="str">
            <v>Cabo de cobre unipolar, isolamento 15/25 kV, isolacao EPR 90 °C / 105 °C</v>
          </cell>
        </row>
        <row r="2403">
          <cell r="A2403" t="str">
            <v>39.25.020</v>
          </cell>
          <cell r="B2403" t="str">
            <v>Cabo de cobre de 35 mm², isolamento 15/25 kV - isolação EPR 105°C</v>
          </cell>
          <cell r="C2403" t="str">
            <v>M</v>
          </cell>
          <cell r="D2403">
            <v>112.33</v>
          </cell>
          <cell r="E2403">
            <v>1.67</v>
          </cell>
          <cell r="F2403">
            <v>114</v>
          </cell>
          <cell r="G2403">
            <v>15</v>
          </cell>
        </row>
        <row r="2404">
          <cell r="A2404" t="str">
            <v>39.25.030</v>
          </cell>
          <cell r="B2404" t="str">
            <v>Cabo de cobre de 50 mm², isolamento 15/25 kV - isolação EPR 105°C</v>
          </cell>
          <cell r="C2404" t="str">
            <v>M</v>
          </cell>
          <cell r="D2404">
            <v>129.07</v>
          </cell>
          <cell r="E2404">
            <v>1.67</v>
          </cell>
          <cell r="F2404">
            <v>130.74</v>
          </cell>
          <cell r="G2404">
            <v>15</v>
          </cell>
        </row>
        <row r="2405">
          <cell r="A2405" t="str">
            <v>39.26</v>
          </cell>
          <cell r="B2405" t="str">
            <v>Cabo de cobre flexivel, isolamento 0,6/1kV - isolacao HEPR 90° C - baixa emissao fumaca e gases</v>
          </cell>
        </row>
        <row r="2406">
          <cell r="A2406" t="str">
            <v>39.26.010</v>
          </cell>
          <cell r="B2406" t="str">
            <v>Cabo de cobre flexível de 1,5 mm², isolamento 0,6/1 kV - isolação HEPR 90°C - baixa emissão de fumaça e gases</v>
          </cell>
          <cell r="C2406" t="str">
            <v>M</v>
          </cell>
          <cell r="D2406">
            <v>2.36</v>
          </cell>
          <cell r="E2406">
            <v>2.23</v>
          </cell>
          <cell r="F2406">
            <v>4.59</v>
          </cell>
          <cell r="G2406">
            <v>15</v>
          </cell>
        </row>
        <row r="2407">
          <cell r="A2407" t="str">
            <v>39.26.020</v>
          </cell>
          <cell r="B2407" t="str">
            <v>Cabo de cobre flexível de 2,5 mm², isolamento 0,6/1 kV - isolação HEPR 90°C - baixa emissão de fumaça e gases</v>
          </cell>
          <cell r="C2407" t="str">
            <v>M</v>
          </cell>
          <cell r="D2407">
            <v>3.64</v>
          </cell>
          <cell r="E2407">
            <v>2.8</v>
          </cell>
          <cell r="F2407">
            <v>6.44</v>
          </cell>
          <cell r="G2407">
            <v>15</v>
          </cell>
        </row>
        <row r="2408">
          <cell r="A2408" t="str">
            <v>39.26.030</v>
          </cell>
          <cell r="B2408" t="str">
            <v>Cabo de cobre flexível de 4 mm², isolamento 0,6/1 kV -  isolação HEPR 90°C - baixa emissão de fumaça e gases</v>
          </cell>
          <cell r="C2408" t="str">
            <v>M</v>
          </cell>
          <cell r="D2408">
            <v>5.26</v>
          </cell>
          <cell r="E2408">
            <v>3.35</v>
          </cell>
          <cell r="F2408">
            <v>8.61</v>
          </cell>
          <cell r="G2408">
            <v>15</v>
          </cell>
        </row>
        <row r="2409">
          <cell r="A2409" t="str">
            <v>39.26.040</v>
          </cell>
          <cell r="B2409" t="str">
            <v>Cabo de cobre flexível de 6 mm², isolamento 0,6/1 kV - isolação HEPR 90°C - baixa emissão de fumaça e gases</v>
          </cell>
          <cell r="C2409" t="str">
            <v>M</v>
          </cell>
          <cell r="D2409">
            <v>7.52</v>
          </cell>
          <cell r="E2409">
            <v>3.91</v>
          </cell>
          <cell r="F2409">
            <v>11.43</v>
          </cell>
          <cell r="G2409">
            <v>15</v>
          </cell>
        </row>
        <row r="2410">
          <cell r="A2410" t="str">
            <v>39.26.050</v>
          </cell>
          <cell r="B2410" t="str">
            <v>Cabo de cobre flexível de 10 mm², isolamento 0,6/1 kV - isolação HEPR 90°C - baixa emissão de fumaça e gases</v>
          </cell>
          <cell r="C2410" t="str">
            <v>M</v>
          </cell>
          <cell r="D2410">
            <v>11.95</v>
          </cell>
          <cell r="E2410">
            <v>4.47</v>
          </cell>
          <cell r="F2410">
            <v>16.420000000000002</v>
          </cell>
          <cell r="G2410">
            <v>15</v>
          </cell>
        </row>
        <row r="2411">
          <cell r="A2411" t="str">
            <v>39.26.060</v>
          </cell>
          <cell r="B2411" t="str">
            <v>Cabo de cobre flexível de 16 mm², isolamento 0,6/1 kV - isolação HEPR 90°C - baixa emissão de fumaça e gases</v>
          </cell>
          <cell r="C2411" t="str">
            <v>M</v>
          </cell>
          <cell r="D2411">
            <v>18.29</v>
          </cell>
          <cell r="E2411">
            <v>5.0199999999999996</v>
          </cell>
          <cell r="F2411">
            <v>23.31</v>
          </cell>
          <cell r="G2411">
            <v>15</v>
          </cell>
        </row>
        <row r="2412">
          <cell r="A2412" t="str">
            <v>39.26.070</v>
          </cell>
          <cell r="B2412" t="str">
            <v>Cabo de cobre flexível de 25 mm², isolamento 0,6/1 kV - isolação HEPR 90°C - baixa emissão de fumaça e gases</v>
          </cell>
          <cell r="C2412" t="str">
            <v>M</v>
          </cell>
          <cell r="D2412">
            <v>28.28</v>
          </cell>
          <cell r="E2412">
            <v>5.58</v>
          </cell>
          <cell r="F2412">
            <v>33.86</v>
          </cell>
          <cell r="G2412">
            <v>15</v>
          </cell>
        </row>
        <row r="2413">
          <cell r="A2413" t="str">
            <v>39.26.080</v>
          </cell>
          <cell r="B2413" t="str">
            <v>Cabo de cobre flexível de 35 mm², isolamento 0,6/1 kV - isolação HEPR 90°C - baixa emissão de fumaça e gases</v>
          </cell>
          <cell r="C2413" t="str">
            <v>M</v>
          </cell>
          <cell r="D2413">
            <v>38.58</v>
          </cell>
          <cell r="E2413">
            <v>8.3800000000000008</v>
          </cell>
          <cell r="F2413">
            <v>46.96</v>
          </cell>
          <cell r="G2413">
            <v>15</v>
          </cell>
        </row>
        <row r="2414">
          <cell r="A2414" t="str">
            <v>39.26.090</v>
          </cell>
          <cell r="B2414" t="str">
            <v>Cabo de cobre flexível de 50 mm², isolamento 0,6/1 kV - isolação HEPR 90°C - baixa emissão de fumaça e gases</v>
          </cell>
          <cell r="C2414" t="str">
            <v>M</v>
          </cell>
          <cell r="D2414">
            <v>55.02</v>
          </cell>
          <cell r="E2414">
            <v>11.16</v>
          </cell>
          <cell r="F2414">
            <v>66.180000000000007</v>
          </cell>
          <cell r="G2414">
            <v>15</v>
          </cell>
        </row>
        <row r="2415">
          <cell r="A2415" t="str">
            <v>39.26.100</v>
          </cell>
          <cell r="B2415" t="str">
            <v>Cabo de cobre flexível de 70 mm², isolamento 0,6/1 kV - isolação HEPR 90°C - baixa emissão de fumaça e gases</v>
          </cell>
          <cell r="C2415" t="str">
            <v>M</v>
          </cell>
          <cell r="D2415">
            <v>76.63</v>
          </cell>
          <cell r="E2415">
            <v>13.96</v>
          </cell>
          <cell r="F2415">
            <v>90.59</v>
          </cell>
          <cell r="G2415">
            <v>15</v>
          </cell>
        </row>
        <row r="2416">
          <cell r="A2416" t="str">
            <v>39.26.110</v>
          </cell>
          <cell r="B2416" t="str">
            <v>Cabo de cobre flexível de 95 mm², isolamento 0,6/1 kV - isolação HEPR 90°C - baixa emissão de fumaça e gases</v>
          </cell>
          <cell r="C2416" t="str">
            <v>M</v>
          </cell>
          <cell r="D2416">
            <v>102.36</v>
          </cell>
          <cell r="E2416">
            <v>16.75</v>
          </cell>
          <cell r="F2416">
            <v>119.11</v>
          </cell>
          <cell r="G2416">
            <v>15</v>
          </cell>
        </row>
        <row r="2417">
          <cell r="A2417" t="str">
            <v>39.26.120</v>
          </cell>
          <cell r="B2417" t="str">
            <v>Cabo de cobre flexível de 120 mm², isolamento 0,6/1 kV - isolação HEPR 90°C - baixa emissão de fumaça e gases</v>
          </cell>
          <cell r="C2417" t="str">
            <v>M</v>
          </cell>
          <cell r="D2417">
            <v>130.44</v>
          </cell>
          <cell r="E2417">
            <v>19.54</v>
          </cell>
          <cell r="F2417">
            <v>149.97999999999999</v>
          </cell>
          <cell r="G2417">
            <v>15</v>
          </cell>
        </row>
        <row r="2418">
          <cell r="A2418" t="str">
            <v>39.26.130</v>
          </cell>
          <cell r="B2418" t="str">
            <v>Cabo de cobre flexível de 150 mm², isolamento 0,6/1 kV - isolação HEPR 90°C - baixa emissão de fumaça e gases</v>
          </cell>
          <cell r="C2418" t="str">
            <v>M</v>
          </cell>
          <cell r="D2418">
            <v>161.87</v>
          </cell>
          <cell r="E2418">
            <v>22.33</v>
          </cell>
          <cell r="F2418">
            <v>184.2</v>
          </cell>
          <cell r="G2418">
            <v>15</v>
          </cell>
        </row>
        <row r="2419">
          <cell r="A2419" t="str">
            <v>39.26.140</v>
          </cell>
          <cell r="B2419" t="str">
            <v>Cabo de cobre flexível de 185 mm², isolamento 0,6/1 kV - isolação HEPR 90°C - baixa emissão de fumaça e gases</v>
          </cell>
          <cell r="C2419" t="str">
            <v>M</v>
          </cell>
          <cell r="D2419">
            <v>195.88</v>
          </cell>
          <cell r="E2419">
            <v>25.12</v>
          </cell>
          <cell r="F2419">
            <v>221</v>
          </cell>
          <cell r="G2419">
            <v>15</v>
          </cell>
        </row>
        <row r="2420">
          <cell r="A2420" t="str">
            <v>39.26.150</v>
          </cell>
          <cell r="B2420" t="str">
            <v>Cabo de cobre flexível de 240 mm², isolamento 0,6/1 kV - isolação HEPR 90°C - baixa emissão de fumaça e gases</v>
          </cell>
          <cell r="C2420" t="str">
            <v>M</v>
          </cell>
          <cell r="D2420">
            <v>257.39</v>
          </cell>
          <cell r="E2420">
            <v>27.92</v>
          </cell>
          <cell r="F2420">
            <v>285.31</v>
          </cell>
          <cell r="G2420">
            <v>15</v>
          </cell>
        </row>
        <row r="2421">
          <cell r="A2421" t="str">
            <v>39.27</v>
          </cell>
          <cell r="B2421" t="str">
            <v>Cabo optico</v>
          </cell>
        </row>
        <row r="2422">
          <cell r="A2422" t="str">
            <v>39.27.010</v>
          </cell>
          <cell r="B2422" t="str">
            <v>Cabo óptico de terminação, 2 fibras, 50/125 µm - uso interno/externo</v>
          </cell>
          <cell r="C2422" t="str">
            <v>M</v>
          </cell>
          <cell r="D2422">
            <v>10.56</v>
          </cell>
          <cell r="E2422">
            <v>2.8</v>
          </cell>
          <cell r="F2422">
            <v>13.36</v>
          </cell>
          <cell r="G2422">
            <v>15</v>
          </cell>
        </row>
        <row r="2423">
          <cell r="A2423" t="str">
            <v>39.27.020</v>
          </cell>
          <cell r="B2423" t="str">
            <v>Cabo óptico multimodo, 4 fibras, 50/125 µm - uso interno/externo</v>
          </cell>
          <cell r="C2423" t="str">
            <v>M</v>
          </cell>
          <cell r="D2423">
            <v>15.84</v>
          </cell>
          <cell r="E2423">
            <v>5.58</v>
          </cell>
          <cell r="F2423">
            <v>21.42</v>
          </cell>
          <cell r="G2423">
            <v>15</v>
          </cell>
        </row>
        <row r="2424">
          <cell r="A2424" t="str">
            <v>39.27.030</v>
          </cell>
          <cell r="B2424" t="str">
            <v>Cabo óptico multimodo, 6 fibras, 50/125 µm - uso interno/externo</v>
          </cell>
          <cell r="C2424" t="str">
            <v>M</v>
          </cell>
          <cell r="D2424">
            <v>20.6</v>
          </cell>
          <cell r="E2424">
            <v>5.58</v>
          </cell>
          <cell r="F2424">
            <v>26.18</v>
          </cell>
          <cell r="G2424">
            <v>15</v>
          </cell>
        </row>
        <row r="2425">
          <cell r="A2425" t="str">
            <v>39.30</v>
          </cell>
          <cell r="B2425" t="str">
            <v>Fios e cabos - audio e video</v>
          </cell>
        </row>
        <row r="2426">
          <cell r="A2426" t="str">
            <v>39.30.010</v>
          </cell>
          <cell r="B2426" t="str">
            <v>Cabo torcido flexível de 2 x 2,5 mm², isolação em PVC antichama</v>
          </cell>
          <cell r="C2426" t="str">
            <v>M</v>
          </cell>
          <cell r="D2426">
            <v>5.66</v>
          </cell>
          <cell r="E2426">
            <v>13.96</v>
          </cell>
          <cell r="F2426">
            <v>19.62</v>
          </cell>
          <cell r="G2426">
            <v>15</v>
          </cell>
        </row>
        <row r="2427">
          <cell r="A2427" t="str">
            <v>40</v>
          </cell>
          <cell r="B2427" t="str">
            <v>DISTRIBUICAO DE FORCA E COMANDO DE ENERGIA ELETRICA E TELEFONIA</v>
          </cell>
        </row>
        <row r="2428">
          <cell r="A2428" t="str">
            <v>40.01</v>
          </cell>
          <cell r="B2428" t="str">
            <v>Caixa de passagem estampada</v>
          </cell>
        </row>
        <row r="2429">
          <cell r="A2429" t="str">
            <v>40.01.020</v>
          </cell>
          <cell r="B2429" t="str">
            <v>Caixa de ferro estampada 4´ x 2´</v>
          </cell>
          <cell r="C2429" t="str">
            <v>UN</v>
          </cell>
          <cell r="D2429">
            <v>1.95</v>
          </cell>
          <cell r="E2429">
            <v>13.96</v>
          </cell>
          <cell r="F2429">
            <v>15.91</v>
          </cell>
          <cell r="G2429">
            <v>15</v>
          </cell>
        </row>
        <row r="2430">
          <cell r="A2430" t="str">
            <v>40.01.040</v>
          </cell>
          <cell r="B2430" t="str">
            <v>Caixa de ferro estampada 4´ x 4´</v>
          </cell>
          <cell r="C2430" t="str">
            <v>UN</v>
          </cell>
          <cell r="D2430">
            <v>3.51</v>
          </cell>
          <cell r="E2430">
            <v>13.96</v>
          </cell>
          <cell r="F2430">
            <v>17.47</v>
          </cell>
          <cell r="G2430">
            <v>15</v>
          </cell>
        </row>
        <row r="2431">
          <cell r="A2431" t="str">
            <v>40.01.080</v>
          </cell>
          <cell r="B2431" t="str">
            <v>Caixa de ferro octogonal fundo móvel 4´ x 4´</v>
          </cell>
          <cell r="C2431" t="str">
            <v>UN</v>
          </cell>
          <cell r="D2431">
            <v>2.83</v>
          </cell>
          <cell r="E2431">
            <v>16.75</v>
          </cell>
          <cell r="F2431">
            <v>19.579999999999998</v>
          </cell>
          <cell r="G2431">
            <v>15</v>
          </cell>
        </row>
        <row r="2432">
          <cell r="A2432" t="str">
            <v>40.01.090</v>
          </cell>
          <cell r="B2432" t="str">
            <v>Caixa de ferro estampada octogonal de 3´ x 3´</v>
          </cell>
          <cell r="C2432" t="str">
            <v>UN</v>
          </cell>
          <cell r="D2432">
            <v>2.1800000000000002</v>
          </cell>
          <cell r="E2432">
            <v>13.96</v>
          </cell>
          <cell r="F2432">
            <v>16.14</v>
          </cell>
          <cell r="G2432">
            <v>15</v>
          </cell>
        </row>
        <row r="2433">
          <cell r="A2433" t="str">
            <v>40.02</v>
          </cell>
          <cell r="B2433" t="str">
            <v>Caixa de passagem com tampa</v>
          </cell>
        </row>
        <row r="2434">
          <cell r="A2434" t="str">
            <v>40.02.010</v>
          </cell>
          <cell r="B2434" t="str">
            <v>Caixa de tomada em alumínio para piso 4´ x 4´</v>
          </cell>
          <cell r="C2434" t="str">
            <v>UN</v>
          </cell>
          <cell r="D2434">
            <v>42.77</v>
          </cell>
          <cell r="E2434">
            <v>44.67</v>
          </cell>
          <cell r="F2434">
            <v>87.44</v>
          </cell>
          <cell r="G2434">
            <v>15</v>
          </cell>
        </row>
        <row r="2435">
          <cell r="A2435" t="str">
            <v>40.02.020</v>
          </cell>
          <cell r="B2435" t="str">
            <v>Caixa de passagem em chapa, com tampa parafusada, 100 x 100 x 80 mm</v>
          </cell>
          <cell r="C2435" t="str">
            <v>UN</v>
          </cell>
          <cell r="D2435">
            <v>16.14</v>
          </cell>
          <cell r="E2435">
            <v>16.75</v>
          </cell>
          <cell r="F2435">
            <v>32.89</v>
          </cell>
          <cell r="G2435">
            <v>15</v>
          </cell>
        </row>
        <row r="2436">
          <cell r="A2436" t="str">
            <v>40.02.040</v>
          </cell>
          <cell r="B2436" t="str">
            <v>Caixa de passagem em chapa, com tampa parafusada, 150 x 150 x 80 mm</v>
          </cell>
          <cell r="C2436" t="str">
            <v>UN</v>
          </cell>
          <cell r="D2436">
            <v>19.29</v>
          </cell>
          <cell r="E2436">
            <v>16.75</v>
          </cell>
          <cell r="F2436">
            <v>36.04</v>
          </cell>
          <cell r="G2436">
            <v>15</v>
          </cell>
        </row>
        <row r="2437">
          <cell r="A2437" t="str">
            <v>40.02.060</v>
          </cell>
          <cell r="B2437" t="str">
            <v>Caixa de passagem em chapa, com tampa parafusada, 200 x 200 x 100 mm</v>
          </cell>
          <cell r="C2437" t="str">
            <v>UN</v>
          </cell>
          <cell r="D2437">
            <v>30.16</v>
          </cell>
          <cell r="E2437">
            <v>16.75</v>
          </cell>
          <cell r="F2437">
            <v>46.91</v>
          </cell>
          <cell r="G2437">
            <v>15</v>
          </cell>
        </row>
        <row r="2438">
          <cell r="A2438" t="str">
            <v>40.02.080</v>
          </cell>
          <cell r="B2438" t="str">
            <v>Caixa de passagem em chapa, com tampa parafusada, 300 x 300 x 120 mm</v>
          </cell>
          <cell r="C2438" t="str">
            <v>UN</v>
          </cell>
          <cell r="D2438">
            <v>57.6</v>
          </cell>
          <cell r="E2438">
            <v>22.33</v>
          </cell>
          <cell r="F2438">
            <v>79.930000000000007</v>
          </cell>
          <cell r="G2438">
            <v>15</v>
          </cell>
        </row>
        <row r="2439">
          <cell r="A2439" t="str">
            <v>40.02.100</v>
          </cell>
          <cell r="B2439" t="str">
            <v>Caixa de passagem em chapa, com tampa parafusada, 400 x 400 x 150 mm</v>
          </cell>
          <cell r="C2439" t="str">
            <v>UN</v>
          </cell>
          <cell r="D2439">
            <v>148.94999999999999</v>
          </cell>
          <cell r="E2439">
            <v>22.33</v>
          </cell>
          <cell r="F2439">
            <v>171.28</v>
          </cell>
          <cell r="G2439">
            <v>15</v>
          </cell>
        </row>
        <row r="2440">
          <cell r="A2440" t="str">
            <v>40.02.120</v>
          </cell>
          <cell r="B2440" t="str">
            <v>Caixa de passagem em chapa, com tampa parafusada, 500 x 500 x 150 mm</v>
          </cell>
          <cell r="C2440" t="str">
            <v>UN</v>
          </cell>
          <cell r="D2440">
            <v>183.15</v>
          </cell>
          <cell r="E2440">
            <v>27.92</v>
          </cell>
          <cell r="F2440">
            <v>211.07</v>
          </cell>
          <cell r="G2440">
            <v>15</v>
          </cell>
        </row>
        <row r="2441">
          <cell r="A2441" t="str">
            <v>40.02.440</v>
          </cell>
          <cell r="B2441" t="str">
            <v>Caixa em alumínio fundido à prova de tempo, umidade, gases, vapores e pó, 150 x 150 x 150 mm</v>
          </cell>
          <cell r="C2441" t="str">
            <v>UN</v>
          </cell>
          <cell r="D2441">
            <v>168.33</v>
          </cell>
          <cell r="E2441">
            <v>16.75</v>
          </cell>
          <cell r="F2441">
            <v>185.08</v>
          </cell>
          <cell r="G2441">
            <v>15</v>
          </cell>
        </row>
        <row r="2442">
          <cell r="A2442" t="str">
            <v>40.02.450</v>
          </cell>
          <cell r="B2442" t="str">
            <v>Caixa em alumínio fundido à prova de tempo, umidade, gases, vapores e pó, 200 x 200 x 200 mm</v>
          </cell>
          <cell r="C2442" t="str">
            <v>UN</v>
          </cell>
          <cell r="D2442">
            <v>485.23</v>
          </cell>
          <cell r="E2442">
            <v>16.75</v>
          </cell>
          <cell r="F2442">
            <v>501.98</v>
          </cell>
          <cell r="G2442">
            <v>15</v>
          </cell>
        </row>
        <row r="2443">
          <cell r="A2443" t="str">
            <v>40.02.460</v>
          </cell>
          <cell r="B2443" t="str">
            <v>Caixa em alumínio fundido à prova de tempo, umidade, gases, vapores e pó, 240 x 240 x 150 mm</v>
          </cell>
          <cell r="C2443" t="str">
            <v>UN</v>
          </cell>
          <cell r="D2443">
            <v>833.28</v>
          </cell>
          <cell r="E2443">
            <v>16.75</v>
          </cell>
          <cell r="F2443">
            <v>850.03</v>
          </cell>
          <cell r="G2443">
            <v>15</v>
          </cell>
        </row>
        <row r="2444">
          <cell r="A2444" t="str">
            <v>40.02.470</v>
          </cell>
          <cell r="B2444" t="str">
            <v>Caixa em alumínio fundido à prova de tempo, umidade, gases, vapores e pó, 445 x 350 x 220 mm</v>
          </cell>
          <cell r="C2444" t="str">
            <v>UN</v>
          </cell>
          <cell r="D2444">
            <v>1792.45</v>
          </cell>
          <cell r="E2444">
            <v>22.33</v>
          </cell>
          <cell r="F2444">
            <v>1814.78</v>
          </cell>
          <cell r="G2444">
            <v>15</v>
          </cell>
        </row>
        <row r="2445">
          <cell r="A2445" t="str">
            <v>40.02.600</v>
          </cell>
          <cell r="B2445" t="str">
            <v>Caixa de passagem em alumínio fundido à prova de tempo, 100 x 100 mm</v>
          </cell>
          <cell r="C2445" t="str">
            <v>UN</v>
          </cell>
          <cell r="D2445">
            <v>24.79</v>
          </cell>
          <cell r="E2445">
            <v>16.75</v>
          </cell>
          <cell r="F2445">
            <v>41.54</v>
          </cell>
          <cell r="G2445">
            <v>15</v>
          </cell>
        </row>
        <row r="2446">
          <cell r="A2446" t="str">
            <v>40.02.610</v>
          </cell>
          <cell r="B2446" t="str">
            <v>Caixa de passagem em alumínio fundido à prova de tempo, 200 x 200 mm</v>
          </cell>
          <cell r="C2446" t="str">
            <v>UN</v>
          </cell>
          <cell r="D2446">
            <v>80.900000000000006</v>
          </cell>
          <cell r="E2446">
            <v>16.75</v>
          </cell>
          <cell r="F2446">
            <v>97.65</v>
          </cell>
          <cell r="G2446">
            <v>15</v>
          </cell>
        </row>
        <row r="2447">
          <cell r="A2447" t="str">
            <v>40.02.620</v>
          </cell>
          <cell r="B2447" t="str">
            <v>Caixa de passagem em alumínio fundido à prova de tempo, 300 x 300 mm</v>
          </cell>
          <cell r="C2447" t="str">
            <v>UN</v>
          </cell>
          <cell r="D2447">
            <v>209.65</v>
          </cell>
          <cell r="E2447">
            <v>22.33</v>
          </cell>
          <cell r="F2447">
            <v>231.98</v>
          </cell>
          <cell r="G2447">
            <v>15</v>
          </cell>
        </row>
        <row r="2448">
          <cell r="A2448" t="str">
            <v>40.04</v>
          </cell>
          <cell r="B2448" t="str">
            <v>Tomadas</v>
          </cell>
        </row>
        <row r="2449">
          <cell r="A2449" t="str">
            <v>40.04.080</v>
          </cell>
          <cell r="B2449" t="str">
            <v>Tomada para telefone 4P, padrão TELEBRÁS, com placa</v>
          </cell>
          <cell r="C2449" t="str">
            <v>CJ</v>
          </cell>
          <cell r="D2449">
            <v>27.12</v>
          </cell>
          <cell r="E2449">
            <v>16.75</v>
          </cell>
          <cell r="F2449">
            <v>43.87</v>
          </cell>
          <cell r="G2449">
            <v>15</v>
          </cell>
        </row>
        <row r="2450">
          <cell r="A2450" t="str">
            <v>40.04.090</v>
          </cell>
          <cell r="B2450" t="str">
            <v>Tomada RJ 11 para telefone, sem placa</v>
          </cell>
          <cell r="C2450" t="str">
            <v>UN</v>
          </cell>
          <cell r="D2450">
            <v>29.7</v>
          </cell>
          <cell r="E2450">
            <v>16.75</v>
          </cell>
          <cell r="F2450">
            <v>46.45</v>
          </cell>
          <cell r="G2450">
            <v>15</v>
          </cell>
        </row>
        <row r="2451">
          <cell r="A2451" t="str">
            <v>40.04.096</v>
          </cell>
          <cell r="B2451" t="str">
            <v>Tomada RJ 45 para rede de dados, com placa</v>
          </cell>
          <cell r="C2451" t="str">
            <v>UN</v>
          </cell>
          <cell r="D2451">
            <v>73.38</v>
          </cell>
          <cell r="E2451">
            <v>16.75</v>
          </cell>
          <cell r="F2451">
            <v>90.13</v>
          </cell>
          <cell r="G2451">
            <v>15</v>
          </cell>
        </row>
        <row r="2452">
          <cell r="A2452" t="str">
            <v>40.04.140</v>
          </cell>
          <cell r="B2452" t="str">
            <v>Tomada 3P+T de 32 A, blindada industrial de sobrepor negativa</v>
          </cell>
          <cell r="C2452" t="str">
            <v>CJ</v>
          </cell>
          <cell r="D2452">
            <v>270.02999999999997</v>
          </cell>
          <cell r="E2452">
            <v>16.75</v>
          </cell>
          <cell r="F2452">
            <v>286.77999999999997</v>
          </cell>
          <cell r="G2452">
            <v>15</v>
          </cell>
        </row>
        <row r="2453">
          <cell r="A2453" t="str">
            <v>40.04.146</v>
          </cell>
          <cell r="B2453" t="str">
            <v>Tomada 3P+T de 63 A, blindada industrial de embutir</v>
          </cell>
          <cell r="C2453" t="str">
            <v>CJ</v>
          </cell>
          <cell r="D2453">
            <v>281.62</v>
          </cell>
          <cell r="E2453">
            <v>16.75</v>
          </cell>
          <cell r="F2453">
            <v>298.37</v>
          </cell>
          <cell r="G2453">
            <v>15</v>
          </cell>
        </row>
        <row r="2454">
          <cell r="A2454" t="str">
            <v>40.04.230</v>
          </cell>
          <cell r="B2454" t="str">
            <v>Tomada de canaleta/perfilado universal 2P+T, com caixa e tampa</v>
          </cell>
          <cell r="C2454" t="str">
            <v>CJ</v>
          </cell>
          <cell r="D2454">
            <v>19.46</v>
          </cell>
          <cell r="E2454">
            <v>16.75</v>
          </cell>
          <cell r="F2454">
            <v>36.21</v>
          </cell>
          <cell r="G2454">
            <v>15</v>
          </cell>
        </row>
        <row r="2455">
          <cell r="A2455" t="str">
            <v>40.04.340</v>
          </cell>
          <cell r="B2455" t="str">
            <v>Plugue e tomada 2P+T de 16 A de sobrepor - 380 / 440 V</v>
          </cell>
          <cell r="C2455" t="str">
            <v>CJ</v>
          </cell>
          <cell r="D2455">
            <v>329.61</v>
          </cell>
          <cell r="E2455">
            <v>16.75</v>
          </cell>
          <cell r="F2455">
            <v>346.36</v>
          </cell>
          <cell r="G2455">
            <v>15</v>
          </cell>
        </row>
        <row r="2456">
          <cell r="A2456" t="str">
            <v>40.04.390</v>
          </cell>
          <cell r="B2456" t="str">
            <v>Tomada de energia quadrada com rabicho de 10 A - 250 V , para instalação em painel / rodapé / caixa de tomadas</v>
          </cell>
          <cell r="C2456" t="str">
            <v>UN</v>
          </cell>
          <cell r="D2456">
            <v>20.65</v>
          </cell>
          <cell r="E2456">
            <v>16.75</v>
          </cell>
          <cell r="F2456">
            <v>37.4</v>
          </cell>
          <cell r="G2456">
            <v>15</v>
          </cell>
        </row>
        <row r="2457">
          <cell r="A2457" t="str">
            <v>40.04.450</v>
          </cell>
          <cell r="B2457" t="str">
            <v>Tomada 2P+T de 10 A - 250 V, completa</v>
          </cell>
          <cell r="C2457" t="str">
            <v>CJ</v>
          </cell>
          <cell r="D2457">
            <v>12.8</v>
          </cell>
          <cell r="E2457">
            <v>16.75</v>
          </cell>
          <cell r="F2457">
            <v>29.55</v>
          </cell>
          <cell r="G2457">
            <v>15</v>
          </cell>
        </row>
        <row r="2458">
          <cell r="A2458" t="str">
            <v>40.04.460</v>
          </cell>
          <cell r="B2458" t="str">
            <v>Tomada 2P+T de 20 A - 250 V, completa</v>
          </cell>
          <cell r="C2458" t="str">
            <v>CJ</v>
          </cell>
          <cell r="D2458">
            <v>14.38</v>
          </cell>
          <cell r="E2458">
            <v>16.75</v>
          </cell>
          <cell r="F2458">
            <v>31.13</v>
          </cell>
          <cell r="G2458">
            <v>15</v>
          </cell>
        </row>
        <row r="2459">
          <cell r="A2459" t="str">
            <v>40.04.470</v>
          </cell>
          <cell r="B2459" t="str">
            <v>Conjunto 2 tomadas 2P+T de 10 A, completo</v>
          </cell>
          <cell r="C2459" t="str">
            <v>CJ</v>
          </cell>
          <cell r="D2459">
            <v>32.53</v>
          </cell>
          <cell r="E2459">
            <v>16.75</v>
          </cell>
          <cell r="F2459">
            <v>49.28</v>
          </cell>
          <cell r="G2459">
            <v>15</v>
          </cell>
        </row>
        <row r="2460">
          <cell r="A2460" t="str">
            <v>40.04.480</v>
          </cell>
          <cell r="B2460" t="str">
            <v>Conjunto 1 interruptor simples e 1 tomada 2P+T de 10 A, completo</v>
          </cell>
          <cell r="C2460" t="str">
            <v>CJ</v>
          </cell>
          <cell r="D2460">
            <v>26.69</v>
          </cell>
          <cell r="E2460">
            <v>16.75</v>
          </cell>
          <cell r="F2460">
            <v>43.44</v>
          </cell>
          <cell r="G2460">
            <v>15</v>
          </cell>
        </row>
        <row r="2461">
          <cell r="A2461" t="str">
            <v>40.04.490</v>
          </cell>
          <cell r="B2461" t="str">
            <v>Conjunto 2 interruptores simples e 1 tomada 2P+T de 10 A, completo</v>
          </cell>
          <cell r="C2461" t="str">
            <v>CJ</v>
          </cell>
          <cell r="D2461">
            <v>28</v>
          </cell>
          <cell r="E2461">
            <v>16.75</v>
          </cell>
          <cell r="F2461">
            <v>44.75</v>
          </cell>
          <cell r="G2461">
            <v>15</v>
          </cell>
        </row>
        <row r="2462">
          <cell r="A2462" t="str">
            <v>40.04.492</v>
          </cell>
          <cell r="B2462" t="str">
            <v>Conjunto 4´ x 4´ de 1 interruptor simples, 1 tomada universal e 1 tomada de 3 polos</v>
          </cell>
          <cell r="C2462" t="str">
            <v>CJ</v>
          </cell>
          <cell r="D2462">
            <v>36.39</v>
          </cell>
          <cell r="E2462">
            <v>20.65</v>
          </cell>
          <cell r="F2462">
            <v>57.04</v>
          </cell>
          <cell r="G2462">
            <v>15</v>
          </cell>
        </row>
        <row r="2463">
          <cell r="A2463" t="str">
            <v>40.05</v>
          </cell>
          <cell r="B2463" t="str">
            <v>Interruptores e minuterias</v>
          </cell>
        </row>
        <row r="2464">
          <cell r="A2464" t="str">
            <v>40.05.020</v>
          </cell>
          <cell r="B2464" t="str">
            <v>Interruptor simples com 1 tecla e placa</v>
          </cell>
          <cell r="C2464" t="str">
            <v>CJ</v>
          </cell>
          <cell r="D2464">
            <v>14.5</v>
          </cell>
          <cell r="E2464">
            <v>18.98</v>
          </cell>
          <cell r="F2464">
            <v>33.479999999999997</v>
          </cell>
          <cell r="G2464">
            <v>15</v>
          </cell>
        </row>
        <row r="2465">
          <cell r="A2465" t="str">
            <v>40.05.040</v>
          </cell>
          <cell r="B2465" t="str">
            <v>Interruptor simples com 2 teclas e placa</v>
          </cell>
          <cell r="C2465" t="str">
            <v>CJ</v>
          </cell>
          <cell r="D2465">
            <v>24.29</v>
          </cell>
          <cell r="E2465">
            <v>19.54</v>
          </cell>
          <cell r="F2465">
            <v>43.83</v>
          </cell>
          <cell r="G2465">
            <v>15</v>
          </cell>
        </row>
        <row r="2466">
          <cell r="A2466" t="str">
            <v>40.05.060</v>
          </cell>
          <cell r="B2466" t="str">
            <v>Interruptor simples com 3 teclas e placa</v>
          </cell>
          <cell r="C2466" t="str">
            <v>CJ</v>
          </cell>
          <cell r="D2466">
            <v>26.86</v>
          </cell>
          <cell r="E2466">
            <v>27.92</v>
          </cell>
          <cell r="F2466">
            <v>54.78</v>
          </cell>
          <cell r="G2466">
            <v>15</v>
          </cell>
        </row>
        <row r="2467">
          <cell r="A2467" t="str">
            <v>40.05.080</v>
          </cell>
          <cell r="B2467" t="str">
            <v>Interruptor paralelo com 1 tecla e placa</v>
          </cell>
          <cell r="C2467" t="str">
            <v>CJ</v>
          </cell>
          <cell r="D2467">
            <v>18.760000000000002</v>
          </cell>
          <cell r="E2467">
            <v>15.07</v>
          </cell>
          <cell r="F2467">
            <v>33.83</v>
          </cell>
          <cell r="G2467">
            <v>15</v>
          </cell>
        </row>
        <row r="2468">
          <cell r="A2468" t="str">
            <v>40.05.100</v>
          </cell>
          <cell r="B2468" t="str">
            <v>Interruptor paralelo com 2 teclas e placa</v>
          </cell>
          <cell r="C2468" t="str">
            <v>CJ</v>
          </cell>
          <cell r="D2468">
            <v>12.96</v>
          </cell>
          <cell r="E2468">
            <v>25.12</v>
          </cell>
          <cell r="F2468">
            <v>38.08</v>
          </cell>
          <cell r="G2468">
            <v>15</v>
          </cell>
        </row>
        <row r="2469">
          <cell r="A2469" t="str">
            <v>40.05.120</v>
          </cell>
          <cell r="B2469" t="str">
            <v>Interruptor com 1 tecla simples, 1 tecla paralelo e placa</v>
          </cell>
          <cell r="C2469" t="str">
            <v>CJ</v>
          </cell>
          <cell r="D2469">
            <v>24.38</v>
          </cell>
          <cell r="E2469">
            <v>21.22</v>
          </cell>
          <cell r="F2469">
            <v>45.6</v>
          </cell>
          <cell r="G2469">
            <v>15</v>
          </cell>
        </row>
        <row r="2470">
          <cell r="A2470" t="str">
            <v>40.05.140</v>
          </cell>
          <cell r="B2470" t="str">
            <v>Interruptor com 2 teclas simples, 1 tecla paralelo e placa</v>
          </cell>
          <cell r="C2470" t="str">
            <v>CJ</v>
          </cell>
          <cell r="D2470">
            <v>13.28</v>
          </cell>
          <cell r="E2470">
            <v>25.12</v>
          </cell>
          <cell r="F2470">
            <v>38.4</v>
          </cell>
          <cell r="G2470">
            <v>15</v>
          </cell>
        </row>
        <row r="2471">
          <cell r="A2471" t="str">
            <v>40.05.160</v>
          </cell>
          <cell r="B2471" t="str">
            <v>Interruptor com 1 tecla simples, 2 teclas paralelo e placa</v>
          </cell>
          <cell r="C2471" t="str">
            <v>CJ</v>
          </cell>
          <cell r="D2471">
            <v>19.47</v>
          </cell>
          <cell r="E2471">
            <v>27.92</v>
          </cell>
          <cell r="F2471">
            <v>47.39</v>
          </cell>
          <cell r="G2471">
            <v>15</v>
          </cell>
        </row>
        <row r="2472">
          <cell r="A2472" t="str">
            <v>40.05.170</v>
          </cell>
          <cell r="B2472" t="str">
            <v>Interruptor bipolar com 1 tecla dupla paralelo e placa</v>
          </cell>
          <cell r="C2472" t="str">
            <v>CJ</v>
          </cell>
          <cell r="D2472">
            <v>52.72</v>
          </cell>
          <cell r="E2472">
            <v>19.54</v>
          </cell>
          <cell r="F2472">
            <v>72.260000000000005</v>
          </cell>
          <cell r="G2472">
            <v>15</v>
          </cell>
        </row>
        <row r="2473">
          <cell r="A2473" t="str">
            <v>40.05.180</v>
          </cell>
          <cell r="B2473" t="str">
            <v>Interruptor bipolar com 1 tecla dupla simples e placa</v>
          </cell>
          <cell r="C2473" t="str">
            <v>CJ</v>
          </cell>
          <cell r="D2473">
            <v>47.47</v>
          </cell>
          <cell r="E2473">
            <v>19.54</v>
          </cell>
          <cell r="F2473">
            <v>67.010000000000005</v>
          </cell>
          <cell r="G2473">
            <v>15</v>
          </cell>
        </row>
        <row r="2474">
          <cell r="A2474" t="str">
            <v>40.05.320</v>
          </cell>
          <cell r="B2474" t="str">
            <v>Pulsador 2 A - 250 V, para minuteria com placa</v>
          </cell>
          <cell r="C2474" t="str">
            <v>CJ</v>
          </cell>
          <cell r="D2474">
            <v>19.559999999999999</v>
          </cell>
          <cell r="E2474">
            <v>13.96</v>
          </cell>
          <cell r="F2474">
            <v>33.520000000000003</v>
          </cell>
          <cell r="G2474">
            <v>15</v>
          </cell>
        </row>
        <row r="2475">
          <cell r="A2475" t="str">
            <v>40.05.330</v>
          </cell>
          <cell r="B2475" t="str">
            <v>Variador de luminosidade rotativo até 600 W / 220 V, com placa</v>
          </cell>
          <cell r="C2475" t="str">
            <v>CJ</v>
          </cell>
          <cell r="D2475">
            <v>54.65</v>
          </cell>
          <cell r="E2475">
            <v>21.22</v>
          </cell>
          <cell r="F2475">
            <v>75.87</v>
          </cell>
          <cell r="G2475">
            <v>15</v>
          </cell>
        </row>
        <row r="2476">
          <cell r="A2476" t="str">
            <v>40.05.340</v>
          </cell>
          <cell r="B2476" t="str">
            <v>Sensor de presença para teto, com fotocélula, para lâmpada qualquer</v>
          </cell>
          <cell r="C2476" t="str">
            <v>UN</v>
          </cell>
          <cell r="D2476">
            <v>35.04</v>
          </cell>
          <cell r="E2476">
            <v>16.75</v>
          </cell>
          <cell r="F2476">
            <v>51.79</v>
          </cell>
          <cell r="G2476">
            <v>15</v>
          </cell>
        </row>
        <row r="2477">
          <cell r="A2477" t="str">
            <v>40.05.350</v>
          </cell>
          <cell r="B2477" t="str">
            <v>Sensor de presença infravermelho passivo e microondas, alcance de 12 m - sem fio</v>
          </cell>
          <cell r="C2477" t="str">
            <v>UN</v>
          </cell>
          <cell r="D2477">
            <v>98.22</v>
          </cell>
          <cell r="E2477">
            <v>27.92</v>
          </cell>
          <cell r="F2477">
            <v>126.14</v>
          </cell>
          <cell r="G2477">
            <v>15</v>
          </cell>
        </row>
        <row r="2478">
          <cell r="A2478" t="str">
            <v>40.06</v>
          </cell>
          <cell r="B2478" t="str">
            <v>Conduletes</v>
          </cell>
        </row>
        <row r="2479">
          <cell r="A2479" t="str">
            <v>40.06.040</v>
          </cell>
          <cell r="B2479" t="str">
            <v>Condulete metálico de 3/4´</v>
          </cell>
          <cell r="C2479" t="str">
            <v>CJ</v>
          </cell>
          <cell r="D2479">
            <v>15.72</v>
          </cell>
          <cell r="E2479">
            <v>27.92</v>
          </cell>
          <cell r="F2479">
            <v>43.64</v>
          </cell>
          <cell r="G2479">
            <v>15</v>
          </cell>
        </row>
        <row r="2480">
          <cell r="A2480" t="str">
            <v>40.06.060</v>
          </cell>
          <cell r="B2480" t="str">
            <v>Condulete metálico de 1´</v>
          </cell>
          <cell r="C2480" t="str">
            <v>CJ</v>
          </cell>
          <cell r="D2480">
            <v>25.55</v>
          </cell>
          <cell r="E2480">
            <v>27.92</v>
          </cell>
          <cell r="F2480">
            <v>53.47</v>
          </cell>
          <cell r="G2480">
            <v>15</v>
          </cell>
        </row>
        <row r="2481">
          <cell r="A2481" t="str">
            <v>40.06.080</v>
          </cell>
          <cell r="B2481" t="str">
            <v>Condulete metálico de 1 1/4´</v>
          </cell>
          <cell r="C2481" t="str">
            <v>CJ</v>
          </cell>
          <cell r="D2481">
            <v>47.99</v>
          </cell>
          <cell r="E2481">
            <v>27.92</v>
          </cell>
          <cell r="F2481">
            <v>75.91</v>
          </cell>
          <cell r="G2481">
            <v>15</v>
          </cell>
        </row>
        <row r="2482">
          <cell r="A2482" t="str">
            <v>40.06.100</v>
          </cell>
          <cell r="B2482" t="str">
            <v>Condulete metálico de 1 1/2´</v>
          </cell>
          <cell r="C2482" t="str">
            <v>CJ</v>
          </cell>
          <cell r="D2482">
            <v>61.74</v>
          </cell>
          <cell r="E2482">
            <v>27.92</v>
          </cell>
          <cell r="F2482">
            <v>89.66</v>
          </cell>
          <cell r="G2482">
            <v>15</v>
          </cell>
        </row>
        <row r="2483">
          <cell r="A2483" t="str">
            <v>40.06.120</v>
          </cell>
          <cell r="B2483" t="str">
            <v>Condulete metálico de 2´</v>
          </cell>
          <cell r="C2483" t="str">
            <v>CJ</v>
          </cell>
          <cell r="D2483">
            <v>81.05</v>
          </cell>
          <cell r="E2483">
            <v>27.92</v>
          </cell>
          <cell r="F2483">
            <v>108.97</v>
          </cell>
          <cell r="G2483">
            <v>15</v>
          </cell>
        </row>
        <row r="2484">
          <cell r="A2484" t="str">
            <v>40.06.140</v>
          </cell>
          <cell r="B2484" t="str">
            <v>Condulete metálico de 2 1/2´</v>
          </cell>
          <cell r="C2484" t="str">
            <v>CJ</v>
          </cell>
          <cell r="D2484">
            <v>240.69</v>
          </cell>
          <cell r="E2484">
            <v>27.92</v>
          </cell>
          <cell r="F2484">
            <v>268.61</v>
          </cell>
          <cell r="G2484">
            <v>15</v>
          </cell>
        </row>
        <row r="2485">
          <cell r="A2485" t="str">
            <v>40.06.160</v>
          </cell>
          <cell r="B2485" t="str">
            <v>Condulete metálico de 3´</v>
          </cell>
          <cell r="C2485" t="str">
            <v>CJ</v>
          </cell>
          <cell r="D2485">
            <v>304.18</v>
          </cell>
          <cell r="E2485">
            <v>27.92</v>
          </cell>
          <cell r="F2485">
            <v>332.1</v>
          </cell>
          <cell r="G2485">
            <v>15</v>
          </cell>
        </row>
        <row r="2486">
          <cell r="A2486" t="str">
            <v>40.06.170</v>
          </cell>
          <cell r="B2486" t="str">
            <v>Condulete metálico de 4´</v>
          </cell>
          <cell r="C2486" t="str">
            <v>CJ</v>
          </cell>
          <cell r="D2486">
            <v>437.1</v>
          </cell>
          <cell r="E2486">
            <v>27.92</v>
          </cell>
          <cell r="F2486">
            <v>465.02</v>
          </cell>
          <cell r="G2486">
            <v>15</v>
          </cell>
        </row>
        <row r="2487">
          <cell r="A2487" t="str">
            <v>40.06.510</v>
          </cell>
          <cell r="B2487" t="str">
            <v>Condulete em PVC de 1´ - com tampa</v>
          </cell>
          <cell r="C2487" t="str">
            <v>CJ</v>
          </cell>
          <cell r="D2487">
            <v>19.809999999999999</v>
          </cell>
          <cell r="E2487">
            <v>27.92</v>
          </cell>
          <cell r="F2487">
            <v>47.73</v>
          </cell>
          <cell r="G2487">
            <v>15</v>
          </cell>
        </row>
        <row r="2488">
          <cell r="A2488" t="str">
            <v>40.07</v>
          </cell>
          <cell r="B2488" t="str">
            <v>Caixa de passagem em PVC</v>
          </cell>
        </row>
        <row r="2489">
          <cell r="A2489" t="str">
            <v>40.07.010</v>
          </cell>
          <cell r="B2489" t="str">
            <v>Caixa em PVC de 4´ x 2´</v>
          </cell>
          <cell r="C2489" t="str">
            <v>UN</v>
          </cell>
          <cell r="D2489">
            <v>3.61</v>
          </cell>
          <cell r="E2489">
            <v>13.96</v>
          </cell>
          <cell r="F2489">
            <v>17.57</v>
          </cell>
          <cell r="G2489">
            <v>15</v>
          </cell>
        </row>
        <row r="2490">
          <cell r="A2490" t="str">
            <v>40.07.020</v>
          </cell>
          <cell r="B2490" t="str">
            <v>Caixa em PVC de 4´ x 4´</v>
          </cell>
          <cell r="C2490" t="str">
            <v>UN</v>
          </cell>
          <cell r="D2490">
            <v>7.23</v>
          </cell>
          <cell r="E2490">
            <v>13.96</v>
          </cell>
          <cell r="F2490">
            <v>21.19</v>
          </cell>
          <cell r="G2490">
            <v>15</v>
          </cell>
        </row>
        <row r="2491">
          <cell r="A2491" t="str">
            <v>40.07.040</v>
          </cell>
          <cell r="B2491" t="str">
            <v>Caixa em PVC octogonal de 4´ x 4´</v>
          </cell>
          <cell r="C2491" t="str">
            <v>UN</v>
          </cell>
          <cell r="D2491">
            <v>8.5500000000000007</v>
          </cell>
          <cell r="E2491">
            <v>13.96</v>
          </cell>
          <cell r="F2491">
            <v>22.51</v>
          </cell>
          <cell r="G2491">
            <v>15</v>
          </cell>
        </row>
        <row r="2492">
          <cell r="A2492" t="str">
            <v>40.10</v>
          </cell>
          <cell r="B2492" t="str">
            <v>Contator</v>
          </cell>
        </row>
        <row r="2493">
          <cell r="A2493" t="str">
            <v>40.10.016</v>
          </cell>
          <cell r="B2493" t="str">
            <v>Contator de potência 12 A - 1na+1nf</v>
          </cell>
          <cell r="C2493" t="str">
            <v>UN</v>
          </cell>
          <cell r="D2493">
            <v>289.06</v>
          </cell>
          <cell r="E2493">
            <v>27.92</v>
          </cell>
          <cell r="F2493">
            <v>316.98</v>
          </cell>
          <cell r="G2493">
            <v>15</v>
          </cell>
        </row>
        <row r="2494">
          <cell r="A2494" t="str">
            <v>40.10.020</v>
          </cell>
          <cell r="B2494" t="str">
            <v>Contator de potência 9 A - 2na+2nf</v>
          </cell>
          <cell r="C2494" t="str">
            <v>UN</v>
          </cell>
          <cell r="D2494">
            <v>323.77999999999997</v>
          </cell>
          <cell r="E2494">
            <v>27.92</v>
          </cell>
          <cell r="F2494">
            <v>351.7</v>
          </cell>
          <cell r="G2494">
            <v>15</v>
          </cell>
        </row>
        <row r="2495">
          <cell r="A2495" t="str">
            <v>40.10.040</v>
          </cell>
          <cell r="B2495" t="str">
            <v>Contator de potência 12 A - 2na+2nf</v>
          </cell>
          <cell r="C2495" t="str">
            <v>UN</v>
          </cell>
          <cell r="D2495">
            <v>305.17</v>
          </cell>
          <cell r="E2495">
            <v>27.92</v>
          </cell>
          <cell r="F2495">
            <v>333.09</v>
          </cell>
          <cell r="G2495">
            <v>15</v>
          </cell>
        </row>
        <row r="2496">
          <cell r="A2496" t="str">
            <v>40.10.060</v>
          </cell>
          <cell r="B2496" t="str">
            <v>Contator de potência 16 A - 2na+2nf</v>
          </cell>
          <cell r="C2496" t="str">
            <v>UN</v>
          </cell>
          <cell r="D2496">
            <v>196.78</v>
          </cell>
          <cell r="E2496">
            <v>27.92</v>
          </cell>
          <cell r="F2496">
            <v>224.7</v>
          </cell>
          <cell r="G2496">
            <v>15</v>
          </cell>
        </row>
        <row r="2497">
          <cell r="A2497" t="str">
            <v>40.10.080</v>
          </cell>
          <cell r="B2497" t="str">
            <v>Contator de potência 22 A/25 A - 2na+2nf</v>
          </cell>
          <cell r="C2497" t="str">
            <v>UN</v>
          </cell>
          <cell r="D2497">
            <v>346.44</v>
          </cell>
          <cell r="E2497">
            <v>27.92</v>
          </cell>
          <cell r="F2497">
            <v>374.36</v>
          </cell>
          <cell r="G2497">
            <v>15</v>
          </cell>
        </row>
        <row r="2498">
          <cell r="A2498" t="str">
            <v>40.10.100</v>
          </cell>
          <cell r="B2498" t="str">
            <v>Contator de potência 32 A - 2na+2nf</v>
          </cell>
          <cell r="C2498" t="str">
            <v>UN</v>
          </cell>
          <cell r="D2498">
            <v>537.88</v>
          </cell>
          <cell r="E2498">
            <v>27.92</v>
          </cell>
          <cell r="F2498">
            <v>565.79999999999995</v>
          </cell>
          <cell r="G2498">
            <v>15</v>
          </cell>
        </row>
        <row r="2499">
          <cell r="A2499" t="str">
            <v>40.10.106</v>
          </cell>
          <cell r="B2499" t="str">
            <v>Contator de potência 38 A/40 A - 2na+2nf</v>
          </cell>
          <cell r="C2499" t="str">
            <v>UN</v>
          </cell>
          <cell r="D2499">
            <v>702.55</v>
          </cell>
          <cell r="E2499">
            <v>27.92</v>
          </cell>
          <cell r="F2499">
            <v>730.47</v>
          </cell>
          <cell r="G2499">
            <v>15</v>
          </cell>
        </row>
        <row r="2500">
          <cell r="A2500" t="str">
            <v>40.10.110</v>
          </cell>
          <cell r="B2500" t="str">
            <v>Contator de potência 50 A - 2na+2nf</v>
          </cell>
          <cell r="C2500" t="str">
            <v>UN</v>
          </cell>
          <cell r="D2500">
            <v>1013.9</v>
          </cell>
          <cell r="E2500">
            <v>27.92</v>
          </cell>
          <cell r="F2500">
            <v>1041.82</v>
          </cell>
          <cell r="G2500">
            <v>15</v>
          </cell>
        </row>
        <row r="2501">
          <cell r="A2501" t="str">
            <v>40.10.132</v>
          </cell>
          <cell r="B2501" t="str">
            <v>Contator de potência 65 A - 2na+2nf</v>
          </cell>
          <cell r="C2501" t="str">
            <v>UN</v>
          </cell>
          <cell r="D2501">
            <v>1613.44</v>
          </cell>
          <cell r="E2501">
            <v>27.92</v>
          </cell>
          <cell r="F2501">
            <v>1641.36</v>
          </cell>
          <cell r="G2501">
            <v>15</v>
          </cell>
        </row>
        <row r="2502">
          <cell r="A2502" t="str">
            <v>40.10.136</v>
          </cell>
          <cell r="B2502" t="str">
            <v>Contator de potência 110 A - 2na+2nf</v>
          </cell>
          <cell r="C2502" t="str">
            <v>UN</v>
          </cell>
          <cell r="D2502">
            <v>3326.12</v>
          </cell>
          <cell r="E2502">
            <v>27.92</v>
          </cell>
          <cell r="F2502">
            <v>3354.04</v>
          </cell>
          <cell r="G2502">
            <v>15</v>
          </cell>
        </row>
        <row r="2503">
          <cell r="A2503" t="str">
            <v>40.10.140</v>
          </cell>
          <cell r="B2503" t="str">
            <v>Contator de potência 150 A - 2na+2nf</v>
          </cell>
          <cell r="C2503" t="str">
            <v>UN</v>
          </cell>
          <cell r="D2503">
            <v>2158.11</v>
          </cell>
          <cell r="E2503">
            <v>27.92</v>
          </cell>
          <cell r="F2503">
            <v>2186.0300000000002</v>
          </cell>
          <cell r="G2503">
            <v>15</v>
          </cell>
        </row>
        <row r="2504">
          <cell r="A2504" t="str">
            <v>40.10.150</v>
          </cell>
          <cell r="B2504" t="str">
            <v>Contator de potência 220 A - 2na+2nf</v>
          </cell>
          <cell r="C2504" t="str">
            <v>UN</v>
          </cell>
          <cell r="D2504">
            <v>5831.11</v>
          </cell>
          <cell r="E2504">
            <v>27.92</v>
          </cell>
          <cell r="F2504">
            <v>5859.03</v>
          </cell>
          <cell r="G2504">
            <v>15</v>
          </cell>
        </row>
        <row r="2505">
          <cell r="A2505" t="str">
            <v>40.10.500</v>
          </cell>
          <cell r="B2505" t="str">
            <v>Minicontator auxiliar - 4na</v>
          </cell>
          <cell r="C2505" t="str">
            <v>UN</v>
          </cell>
          <cell r="D2505">
            <v>96.42</v>
          </cell>
          <cell r="E2505">
            <v>27.92</v>
          </cell>
          <cell r="F2505">
            <v>124.34</v>
          </cell>
          <cell r="G2505">
            <v>15</v>
          </cell>
        </row>
        <row r="2506">
          <cell r="A2506" t="str">
            <v>40.10.510</v>
          </cell>
          <cell r="B2506" t="str">
            <v>Contator auxiliar - 2na+2nf</v>
          </cell>
          <cell r="C2506" t="str">
            <v>UN</v>
          </cell>
          <cell r="D2506">
            <v>116.88</v>
          </cell>
          <cell r="E2506">
            <v>27.92</v>
          </cell>
          <cell r="F2506">
            <v>144.80000000000001</v>
          </cell>
          <cell r="G2506">
            <v>15</v>
          </cell>
        </row>
        <row r="2507">
          <cell r="A2507" t="str">
            <v>40.10.520</v>
          </cell>
          <cell r="B2507" t="str">
            <v>Contator auxiliar - 4na+4nf</v>
          </cell>
          <cell r="C2507" t="str">
            <v>UN</v>
          </cell>
          <cell r="D2507">
            <v>144.94999999999999</v>
          </cell>
          <cell r="E2507">
            <v>27.92</v>
          </cell>
          <cell r="F2507">
            <v>172.87</v>
          </cell>
          <cell r="G2507">
            <v>15</v>
          </cell>
        </row>
        <row r="2508">
          <cell r="A2508" t="str">
            <v>40.11</v>
          </cell>
          <cell r="B2508" t="str">
            <v>Rele</v>
          </cell>
        </row>
        <row r="2509">
          <cell r="A2509" t="str">
            <v>40.11.010</v>
          </cell>
          <cell r="B2509" t="str">
            <v>Relé fotoelétrico 50/60 Hz, 110/220 V, 1200 VA, completo</v>
          </cell>
          <cell r="C2509" t="str">
            <v>UN</v>
          </cell>
          <cell r="D2509">
            <v>85.78</v>
          </cell>
          <cell r="E2509">
            <v>25.12</v>
          </cell>
          <cell r="F2509">
            <v>110.9</v>
          </cell>
          <cell r="G2509">
            <v>15</v>
          </cell>
        </row>
        <row r="2510">
          <cell r="A2510" t="str">
            <v>40.11.020</v>
          </cell>
          <cell r="B2510" t="str">
            <v>Relé bimetálico de sobrecarga para acoplamento direto, faixas de ajuste de 9/12 A</v>
          </cell>
          <cell r="C2510" t="str">
            <v>UN</v>
          </cell>
          <cell r="D2510">
            <v>268.54000000000002</v>
          </cell>
          <cell r="E2510">
            <v>27.92</v>
          </cell>
          <cell r="F2510">
            <v>296.45999999999998</v>
          </cell>
          <cell r="G2510">
            <v>15</v>
          </cell>
        </row>
        <row r="2511">
          <cell r="A2511" t="str">
            <v>40.11.030</v>
          </cell>
          <cell r="B2511" t="str">
            <v>Relé bimetálico de sobrecarga para acoplamento direto, faixas de ajuste de 20/32 A até 50/63 A</v>
          </cell>
          <cell r="C2511" t="str">
            <v>UN</v>
          </cell>
          <cell r="D2511">
            <v>478.72</v>
          </cell>
          <cell r="E2511">
            <v>27.92</v>
          </cell>
          <cell r="F2511">
            <v>506.64</v>
          </cell>
          <cell r="G2511">
            <v>15</v>
          </cell>
        </row>
        <row r="2512">
          <cell r="A2512" t="str">
            <v>40.11.050</v>
          </cell>
          <cell r="B2512" t="str">
            <v>Relé bimetálico de sobrecarga para acoplamento direto, faixas de ajuste 0,4/0,63 A até 16/25 A</v>
          </cell>
          <cell r="C2512" t="str">
            <v>UN</v>
          </cell>
          <cell r="D2512">
            <v>314.33</v>
          </cell>
          <cell r="E2512">
            <v>27.92</v>
          </cell>
          <cell r="F2512">
            <v>342.25</v>
          </cell>
          <cell r="G2512">
            <v>15</v>
          </cell>
        </row>
        <row r="2513">
          <cell r="A2513" t="str">
            <v>40.11.060</v>
          </cell>
          <cell r="B2513" t="str">
            <v>Relé de tempo eletrônico de 0,6 até 6 s - 220V - 50/60 Hz</v>
          </cell>
          <cell r="C2513" t="str">
            <v>UN</v>
          </cell>
          <cell r="D2513">
            <v>97.87</v>
          </cell>
          <cell r="E2513">
            <v>55.83</v>
          </cell>
          <cell r="F2513">
            <v>153.69999999999999</v>
          </cell>
          <cell r="G2513">
            <v>15</v>
          </cell>
        </row>
        <row r="2514">
          <cell r="A2514" t="str">
            <v>40.11.070</v>
          </cell>
          <cell r="B2514" t="str">
            <v>Relé supervisor trifásico contra falta de fase, inversão de fase e mínima tensão</v>
          </cell>
          <cell r="C2514" t="str">
            <v>UN</v>
          </cell>
          <cell r="D2514">
            <v>4743.24</v>
          </cell>
          <cell r="E2514">
            <v>55.83</v>
          </cell>
          <cell r="F2514">
            <v>4799.07</v>
          </cell>
          <cell r="G2514">
            <v>15</v>
          </cell>
        </row>
        <row r="2515">
          <cell r="A2515" t="str">
            <v>40.11.120</v>
          </cell>
          <cell r="B2515" t="str">
            <v>Relé de tempo eletrônico de 1,5 até 15 minutos - 110V/220V - 50/60Hz</v>
          </cell>
          <cell r="C2515" t="str">
            <v>UN</v>
          </cell>
          <cell r="D2515">
            <v>111.93</v>
          </cell>
          <cell r="E2515">
            <v>55.83</v>
          </cell>
          <cell r="F2515">
            <v>167.76</v>
          </cell>
          <cell r="G2515">
            <v>15</v>
          </cell>
        </row>
        <row r="2516">
          <cell r="A2516" t="str">
            <v>40.11.230</v>
          </cell>
          <cell r="B2516" t="str">
            <v>Relé de sobrecarga eletrônico para acoplamento direto, faixa de ajuste de 55 A até 250 A</v>
          </cell>
          <cell r="C2516" t="str">
            <v>UN</v>
          </cell>
          <cell r="D2516">
            <v>2860.68</v>
          </cell>
          <cell r="E2516">
            <v>27.92</v>
          </cell>
          <cell r="F2516">
            <v>2888.6</v>
          </cell>
          <cell r="G2516">
            <v>15</v>
          </cell>
        </row>
        <row r="2517">
          <cell r="A2517" t="str">
            <v>40.11.240</v>
          </cell>
          <cell r="B2517" t="str">
            <v>Relé de tempo eletrônico de 3 até 30s - 220V - 50/60Hz</v>
          </cell>
          <cell r="C2517" t="str">
            <v>UN</v>
          </cell>
          <cell r="D2517">
            <v>124.63</v>
          </cell>
          <cell r="E2517">
            <v>55.83</v>
          </cell>
          <cell r="F2517">
            <v>180.46</v>
          </cell>
          <cell r="G2517">
            <v>15</v>
          </cell>
        </row>
        <row r="2518">
          <cell r="A2518" t="str">
            <v>40.11.250</v>
          </cell>
          <cell r="B2518" t="str">
            <v>Relé de impulso bipolar, 16 A, 250 V CA</v>
          </cell>
          <cell r="C2518" t="str">
            <v>UN</v>
          </cell>
          <cell r="D2518">
            <v>281.13</v>
          </cell>
          <cell r="E2518">
            <v>33.5</v>
          </cell>
          <cell r="F2518">
            <v>314.63</v>
          </cell>
          <cell r="G2518">
            <v>15</v>
          </cell>
        </row>
        <row r="2519">
          <cell r="A2519" t="str">
            <v>40.12</v>
          </cell>
          <cell r="B2519" t="str">
            <v>Chave comutadora e seletora</v>
          </cell>
        </row>
        <row r="2520">
          <cell r="A2520" t="str">
            <v>40.12.020</v>
          </cell>
          <cell r="B2520" t="str">
            <v>Chave comutadora/seletora com 1 polo e 3 posições para 63 A</v>
          </cell>
          <cell r="C2520" t="str">
            <v>UN</v>
          </cell>
          <cell r="D2520">
            <v>649.29999999999995</v>
          </cell>
          <cell r="E2520">
            <v>22.33</v>
          </cell>
          <cell r="F2520">
            <v>671.63</v>
          </cell>
          <cell r="G2520">
            <v>15</v>
          </cell>
        </row>
        <row r="2521">
          <cell r="A2521" t="str">
            <v>40.12.030</v>
          </cell>
          <cell r="B2521" t="str">
            <v>Chave comutadora/seletora com 1 polo e 3 posições para 25 A</v>
          </cell>
          <cell r="C2521" t="str">
            <v>UN</v>
          </cell>
          <cell r="D2521">
            <v>329.18</v>
          </cell>
          <cell r="E2521">
            <v>22.33</v>
          </cell>
          <cell r="F2521">
            <v>351.51</v>
          </cell>
          <cell r="G2521">
            <v>15</v>
          </cell>
        </row>
        <row r="2522">
          <cell r="A2522" t="str">
            <v>40.12.200</v>
          </cell>
          <cell r="B2522" t="str">
            <v>Chave comutadora/seletora com 1 polo e 2 posições para 25 A</v>
          </cell>
          <cell r="C2522" t="str">
            <v>UN</v>
          </cell>
          <cell r="D2522">
            <v>183.48</v>
          </cell>
          <cell r="E2522">
            <v>22.33</v>
          </cell>
          <cell r="F2522">
            <v>205.81</v>
          </cell>
          <cell r="G2522">
            <v>15</v>
          </cell>
        </row>
        <row r="2523">
          <cell r="A2523" t="str">
            <v>40.12.210</v>
          </cell>
          <cell r="B2523" t="str">
            <v>Chave comutadora/seletora com 3 polos e 3 posições para 25 A</v>
          </cell>
          <cell r="C2523" t="str">
            <v>UN</v>
          </cell>
          <cell r="D2523">
            <v>467.2</v>
          </cell>
          <cell r="E2523">
            <v>22.33</v>
          </cell>
          <cell r="F2523">
            <v>489.53</v>
          </cell>
          <cell r="G2523">
            <v>15</v>
          </cell>
        </row>
        <row r="2524">
          <cell r="A2524" t="str">
            <v>40.13</v>
          </cell>
          <cell r="B2524" t="str">
            <v>Amperimetro</v>
          </cell>
        </row>
        <row r="2525">
          <cell r="A2525" t="str">
            <v>40.13.010</v>
          </cell>
          <cell r="B2525" t="str">
            <v>Chave comutadora para amperímetro</v>
          </cell>
          <cell r="C2525" t="str">
            <v>UN</v>
          </cell>
          <cell r="D2525">
            <v>183.03</v>
          </cell>
          <cell r="E2525">
            <v>22.33</v>
          </cell>
          <cell r="F2525">
            <v>205.36</v>
          </cell>
          <cell r="G2525">
            <v>15</v>
          </cell>
        </row>
        <row r="2526">
          <cell r="A2526" t="str">
            <v>40.13.040</v>
          </cell>
          <cell r="B2526" t="str">
            <v>Amperímetro de ferro móvel de 96 x 96 mm, para ligação em transformador de corrente, escala fixa de 0A/50 A até 0A/2 kA</v>
          </cell>
          <cell r="C2526" t="str">
            <v>UN</v>
          </cell>
          <cell r="D2526">
            <v>430.28</v>
          </cell>
          <cell r="E2526">
            <v>13.96</v>
          </cell>
          <cell r="F2526">
            <v>444.24</v>
          </cell>
          <cell r="G2526">
            <v>15</v>
          </cell>
        </row>
        <row r="2527">
          <cell r="A2527" t="str">
            <v>40.14</v>
          </cell>
          <cell r="B2527" t="str">
            <v>Voltimetro</v>
          </cell>
        </row>
        <row r="2528">
          <cell r="A2528" t="str">
            <v>40.14.010</v>
          </cell>
          <cell r="B2528" t="str">
            <v>Chave comutadora para voltímetro</v>
          </cell>
          <cell r="C2528" t="str">
            <v>UN</v>
          </cell>
          <cell r="D2528">
            <v>142.22</v>
          </cell>
          <cell r="E2528">
            <v>22.33</v>
          </cell>
          <cell r="F2528">
            <v>164.55</v>
          </cell>
          <cell r="G2528">
            <v>15</v>
          </cell>
        </row>
        <row r="2529">
          <cell r="A2529" t="str">
            <v>40.14.030</v>
          </cell>
          <cell r="B2529" t="str">
            <v>Voltímetro de ferro móvel de 96 x 96 mm, escalas variáveis de 0/150 V, 0/250 V, 0/300 V, 0/500 V e 0/600 V</v>
          </cell>
          <cell r="C2529" t="str">
            <v>UN</v>
          </cell>
          <cell r="D2529">
            <v>140.6</v>
          </cell>
          <cell r="E2529">
            <v>27.92</v>
          </cell>
          <cell r="F2529">
            <v>168.52</v>
          </cell>
          <cell r="G2529">
            <v>15</v>
          </cell>
        </row>
        <row r="2530">
          <cell r="A2530" t="str">
            <v>40.20</v>
          </cell>
          <cell r="B2530" t="str">
            <v>Reparos, conservacoes e complementos - GRUPO 40</v>
          </cell>
        </row>
        <row r="2531">
          <cell r="A2531" t="str">
            <v>40.20.050</v>
          </cell>
          <cell r="B2531" t="str">
            <v>Sinalizador com lâmpada</v>
          </cell>
          <cell r="C2531" t="str">
            <v>UN</v>
          </cell>
          <cell r="D2531">
            <v>65.63</v>
          </cell>
          <cell r="E2531">
            <v>44.67</v>
          </cell>
          <cell r="F2531">
            <v>110.3</v>
          </cell>
          <cell r="G2531">
            <v>15</v>
          </cell>
        </row>
        <row r="2532">
          <cell r="A2532" t="str">
            <v>40.20.060</v>
          </cell>
          <cell r="B2532" t="str">
            <v>Botão de comando duplo sem sinalizador</v>
          </cell>
          <cell r="C2532" t="str">
            <v>UN</v>
          </cell>
          <cell r="D2532">
            <v>51.78</v>
          </cell>
          <cell r="E2532">
            <v>44.67</v>
          </cell>
          <cell r="F2532">
            <v>96.45</v>
          </cell>
          <cell r="G2532">
            <v>15</v>
          </cell>
        </row>
        <row r="2533">
          <cell r="A2533" t="str">
            <v>40.20.090</v>
          </cell>
          <cell r="B2533" t="str">
            <v>Botoeira com retenção para quadro/painel</v>
          </cell>
          <cell r="C2533" t="str">
            <v>UN</v>
          </cell>
          <cell r="D2533">
            <v>36.89</v>
          </cell>
          <cell r="E2533">
            <v>16.75</v>
          </cell>
          <cell r="F2533">
            <v>53.64</v>
          </cell>
          <cell r="G2533">
            <v>15</v>
          </cell>
        </row>
        <row r="2534">
          <cell r="A2534" t="str">
            <v>40.20.100</v>
          </cell>
          <cell r="B2534" t="str">
            <v>Botoeira de comando liga-desliga, sem sinalização</v>
          </cell>
          <cell r="C2534" t="str">
            <v>UN</v>
          </cell>
          <cell r="D2534">
            <v>123.57</v>
          </cell>
          <cell r="E2534">
            <v>16.75</v>
          </cell>
          <cell r="F2534">
            <v>140.32</v>
          </cell>
          <cell r="G2534">
            <v>15</v>
          </cell>
        </row>
        <row r="2535">
          <cell r="A2535" t="str">
            <v>40.20.110</v>
          </cell>
          <cell r="B2535" t="str">
            <v>Alarme sonoro bitonal 220 V para painel de comando</v>
          </cell>
          <cell r="C2535" t="str">
            <v>UN</v>
          </cell>
          <cell r="D2535">
            <v>457.28</v>
          </cell>
          <cell r="E2535">
            <v>16.75</v>
          </cell>
          <cell r="F2535">
            <v>474.03</v>
          </cell>
          <cell r="G2535">
            <v>15</v>
          </cell>
        </row>
        <row r="2536">
          <cell r="A2536" t="str">
            <v>40.20.120</v>
          </cell>
          <cell r="B2536" t="str">
            <v>Placa de 4´ x 2´</v>
          </cell>
          <cell r="C2536" t="str">
            <v>UN</v>
          </cell>
          <cell r="D2536">
            <v>4.18</v>
          </cell>
          <cell r="E2536">
            <v>1.82</v>
          </cell>
          <cell r="F2536">
            <v>6</v>
          </cell>
          <cell r="G2536">
            <v>15</v>
          </cell>
        </row>
        <row r="2537">
          <cell r="A2537" t="str">
            <v>40.20.140</v>
          </cell>
          <cell r="B2537" t="str">
            <v>Placa de 4´ x 4´</v>
          </cell>
          <cell r="C2537" t="str">
            <v>UN</v>
          </cell>
          <cell r="D2537">
            <v>9.68</v>
          </cell>
          <cell r="E2537">
            <v>1.82</v>
          </cell>
          <cell r="F2537">
            <v>11.5</v>
          </cell>
          <cell r="G2537">
            <v>15</v>
          </cell>
        </row>
        <row r="2538">
          <cell r="A2538" t="str">
            <v>40.20.200</v>
          </cell>
          <cell r="B2538" t="str">
            <v>Chave de boia normalmente fechada ou aberta</v>
          </cell>
          <cell r="C2538" t="str">
            <v>UN</v>
          </cell>
          <cell r="D2538">
            <v>44.76</v>
          </cell>
          <cell r="E2538">
            <v>22.33</v>
          </cell>
          <cell r="F2538">
            <v>67.09</v>
          </cell>
          <cell r="G2538">
            <v>15</v>
          </cell>
        </row>
        <row r="2539">
          <cell r="A2539" t="str">
            <v>40.20.240</v>
          </cell>
          <cell r="B2539" t="str">
            <v>Plugue com 2P+T de 10A, 250V</v>
          </cell>
          <cell r="C2539" t="str">
            <v>UN</v>
          </cell>
          <cell r="D2539">
            <v>9.51</v>
          </cell>
          <cell r="E2539">
            <v>11.16</v>
          </cell>
          <cell r="F2539">
            <v>20.67</v>
          </cell>
          <cell r="G2539">
            <v>15</v>
          </cell>
        </row>
        <row r="2540">
          <cell r="A2540" t="str">
            <v>40.20.250</v>
          </cell>
          <cell r="B2540" t="str">
            <v>Plugue prolongador com 2P+T de 10A, 250V</v>
          </cell>
          <cell r="C2540" t="str">
            <v>UN</v>
          </cell>
          <cell r="D2540">
            <v>10.93</v>
          </cell>
          <cell r="E2540">
            <v>11.16</v>
          </cell>
          <cell r="F2540">
            <v>22.09</v>
          </cell>
          <cell r="G2540">
            <v>15</v>
          </cell>
        </row>
        <row r="2541">
          <cell r="A2541" t="str">
            <v>40.20.300</v>
          </cell>
          <cell r="B2541" t="str">
            <v>Chave de nível tipo boia pendular (pera), com contato micro switch</v>
          </cell>
          <cell r="C2541" t="str">
            <v>UN</v>
          </cell>
          <cell r="D2541">
            <v>458.24</v>
          </cell>
          <cell r="E2541">
            <v>55.83</v>
          </cell>
          <cell r="F2541">
            <v>514.07000000000005</v>
          </cell>
          <cell r="G2541">
            <v>15</v>
          </cell>
        </row>
        <row r="2542">
          <cell r="A2542" t="str">
            <v>40.20.302</v>
          </cell>
          <cell r="B2542" t="str">
            <v>Placa suporte (tampa) 4´ x 4´ para áreas úmidas, grau de proteção IP55</v>
          </cell>
          <cell r="C2542" t="str">
            <v>UN</v>
          </cell>
          <cell r="D2542">
            <v>104.55</v>
          </cell>
          <cell r="E2542">
            <v>16.75</v>
          </cell>
          <cell r="F2542">
            <v>121.3</v>
          </cell>
          <cell r="G2542">
            <v>15</v>
          </cell>
        </row>
        <row r="2543">
          <cell r="A2543" t="str">
            <v>40.20.310</v>
          </cell>
          <cell r="B2543" t="str">
            <v>Placa/espelho em latão escovado 4´ x 4´, para 02 tomadas elétrica</v>
          </cell>
          <cell r="C2543" t="str">
            <v>UN</v>
          </cell>
          <cell r="D2543">
            <v>54.38</v>
          </cell>
          <cell r="E2543">
            <v>25.36</v>
          </cell>
          <cell r="F2543">
            <v>79.739999999999995</v>
          </cell>
          <cell r="G2543">
            <v>15</v>
          </cell>
        </row>
        <row r="2544">
          <cell r="A2544" t="str">
            <v>40.20.320</v>
          </cell>
          <cell r="B2544" t="str">
            <v>Placa/espelho em latão escovado 4´ x 4´, para 01 tomada elétrica</v>
          </cell>
          <cell r="C2544" t="str">
            <v>UN</v>
          </cell>
          <cell r="D2544">
            <v>46.56</v>
          </cell>
          <cell r="E2544">
            <v>25.36</v>
          </cell>
          <cell r="F2544">
            <v>71.92</v>
          </cell>
          <cell r="G2544">
            <v>15</v>
          </cell>
        </row>
        <row r="2545">
          <cell r="A2545" t="str">
            <v>41</v>
          </cell>
          <cell r="B2545" t="str">
            <v>ILUMINACAO</v>
          </cell>
        </row>
        <row r="2546">
          <cell r="A2546" t="str">
            <v>41.02</v>
          </cell>
          <cell r="B2546" t="str">
            <v>Lampadas</v>
          </cell>
        </row>
        <row r="2547">
          <cell r="A2547" t="str">
            <v>41.02.541</v>
          </cell>
          <cell r="B2547" t="str">
            <v>Lâmpada LED tubular T8 com base G13, de 900 até 1050 Im - 9 a 10 W</v>
          </cell>
          <cell r="C2547" t="str">
            <v>UN</v>
          </cell>
          <cell r="D2547">
            <v>16.100000000000001</v>
          </cell>
          <cell r="E2547">
            <v>4.54</v>
          </cell>
          <cell r="F2547">
            <v>20.64</v>
          </cell>
          <cell r="G2547">
            <v>15</v>
          </cell>
        </row>
        <row r="2548">
          <cell r="A2548" t="str">
            <v>41.02.551</v>
          </cell>
          <cell r="B2548" t="str">
            <v>Lâmpada LED tubular T8 com base G13, de 1850 até 2000 Im - 18 a 20 W</v>
          </cell>
          <cell r="C2548" t="str">
            <v>UN</v>
          </cell>
          <cell r="D2548">
            <v>17.670000000000002</v>
          </cell>
          <cell r="E2548">
            <v>4.54</v>
          </cell>
          <cell r="F2548">
            <v>22.21</v>
          </cell>
          <cell r="G2548">
            <v>15</v>
          </cell>
        </row>
        <row r="2549">
          <cell r="A2549" t="str">
            <v>41.02.562</v>
          </cell>
          <cell r="B2549" t="str">
            <v>Lâmpada LED tubular T8 com base G13, de 3400 até 4000 Im - 36 a 40 W</v>
          </cell>
          <cell r="C2549" t="str">
            <v>UN</v>
          </cell>
          <cell r="D2549">
            <v>52.27</v>
          </cell>
          <cell r="E2549">
            <v>4.54</v>
          </cell>
          <cell r="F2549">
            <v>56.81</v>
          </cell>
          <cell r="G2549">
            <v>15</v>
          </cell>
        </row>
        <row r="2550">
          <cell r="A2550" t="str">
            <v>41.02.580</v>
          </cell>
          <cell r="B2550" t="str">
            <v>Lâmpada LED 13,5W, com base E-27, 1400 até 1510 lm</v>
          </cell>
          <cell r="C2550" t="str">
            <v>UN</v>
          </cell>
          <cell r="D2550">
            <v>14.93</v>
          </cell>
          <cell r="E2550">
            <v>4.54</v>
          </cell>
          <cell r="F2550">
            <v>19.47</v>
          </cell>
          <cell r="G2550">
            <v>15</v>
          </cell>
        </row>
        <row r="2551">
          <cell r="A2551" t="str">
            <v>41.04</v>
          </cell>
          <cell r="B2551" t="str">
            <v>Acessorios para iluminacao</v>
          </cell>
        </row>
        <row r="2552">
          <cell r="A2552" t="str">
            <v>41.04.020</v>
          </cell>
          <cell r="B2552" t="str">
            <v>Receptáculo de porcelana com parafuso de fixação com rosca E-27</v>
          </cell>
          <cell r="C2552" t="str">
            <v>UN</v>
          </cell>
          <cell r="D2552">
            <v>8.01</v>
          </cell>
          <cell r="E2552">
            <v>4.45</v>
          </cell>
          <cell r="F2552">
            <v>12.46</v>
          </cell>
          <cell r="G2552">
            <v>15</v>
          </cell>
        </row>
        <row r="2553">
          <cell r="A2553" t="str">
            <v>41.04.050</v>
          </cell>
          <cell r="B2553" t="str">
            <v>Trilho eletrificado de alimentação com 1 circuito, em alumínio com pintura na cor branco, inclusive acessórios</v>
          </cell>
          <cell r="C2553" t="str">
            <v>M</v>
          </cell>
          <cell r="D2553">
            <v>85.26</v>
          </cell>
          <cell r="E2553">
            <v>22.33</v>
          </cell>
          <cell r="F2553">
            <v>107.59</v>
          </cell>
          <cell r="G2553">
            <v>15</v>
          </cell>
        </row>
        <row r="2554">
          <cell r="A2554" t="str">
            <v>41.06</v>
          </cell>
          <cell r="B2554" t="str">
            <v>Lampada halogena</v>
          </cell>
        </row>
        <row r="2555">
          <cell r="A2555" t="str">
            <v>41.06.100</v>
          </cell>
          <cell r="B2555" t="str">
            <v>Lâmpada halógena refletora PAR20, base E27 de 50 W - 220 V</v>
          </cell>
          <cell r="C2555" t="str">
            <v>UN</v>
          </cell>
          <cell r="D2555">
            <v>21.75</v>
          </cell>
          <cell r="E2555">
            <v>4.54</v>
          </cell>
          <cell r="F2555">
            <v>26.29</v>
          </cell>
          <cell r="G2555">
            <v>15</v>
          </cell>
        </row>
        <row r="2556">
          <cell r="A2556" t="str">
            <v>41.06.130</v>
          </cell>
          <cell r="B2556" t="str">
            <v>Lâmpada halógena com refletor dicroico de 50 W - 12 V</v>
          </cell>
          <cell r="C2556" t="str">
            <v>UN</v>
          </cell>
          <cell r="D2556">
            <v>7.85</v>
          </cell>
          <cell r="E2556">
            <v>4.54</v>
          </cell>
          <cell r="F2556">
            <v>12.39</v>
          </cell>
          <cell r="G2556">
            <v>15</v>
          </cell>
        </row>
        <row r="2557">
          <cell r="A2557" t="str">
            <v>41.06.410</v>
          </cell>
          <cell r="B2557" t="str">
            <v>Lâmpada halógena tubular, base R7s bilateral de 300 W - 110 ou 220 V</v>
          </cell>
          <cell r="C2557" t="str">
            <v>UN</v>
          </cell>
          <cell r="D2557">
            <v>10.87</v>
          </cell>
          <cell r="E2557">
            <v>4.54</v>
          </cell>
          <cell r="F2557">
            <v>15.41</v>
          </cell>
          <cell r="G2557">
            <v>15</v>
          </cell>
        </row>
        <row r="2558">
          <cell r="A2558" t="str">
            <v>41.07</v>
          </cell>
          <cell r="B2558" t="str">
            <v>Lampada fluorescente</v>
          </cell>
        </row>
        <row r="2559">
          <cell r="A2559" t="str">
            <v>41.07.030</v>
          </cell>
          <cell r="B2559" t="str">
            <v>Lâmpada fluorescente tubular, base bipino bilateral de 16 W</v>
          </cell>
          <cell r="C2559" t="str">
            <v>UN</v>
          </cell>
          <cell r="D2559">
            <v>18.07</v>
          </cell>
          <cell r="E2559">
            <v>4.54</v>
          </cell>
          <cell r="F2559">
            <v>22.61</v>
          </cell>
          <cell r="G2559">
            <v>15</v>
          </cell>
        </row>
        <row r="2560">
          <cell r="A2560" t="str">
            <v>41.07.050</v>
          </cell>
          <cell r="B2560" t="str">
            <v>Lâmpada fluorescente tubular, base bipino bilateral de 20 W</v>
          </cell>
          <cell r="C2560" t="str">
            <v>UN</v>
          </cell>
          <cell r="D2560">
            <v>11.13</v>
          </cell>
          <cell r="E2560">
            <v>4.54</v>
          </cell>
          <cell r="F2560">
            <v>15.67</v>
          </cell>
          <cell r="G2560">
            <v>15</v>
          </cell>
        </row>
        <row r="2561">
          <cell r="A2561" t="str">
            <v>41.07.060</v>
          </cell>
          <cell r="B2561" t="str">
            <v>Lâmpada fluorescente tubular, base bipino bilateral de 28 W</v>
          </cell>
          <cell r="C2561" t="str">
            <v>UN</v>
          </cell>
          <cell r="D2561">
            <v>18.72</v>
          </cell>
          <cell r="E2561">
            <v>4.54</v>
          </cell>
          <cell r="F2561">
            <v>23.26</v>
          </cell>
          <cell r="G2561">
            <v>15</v>
          </cell>
        </row>
        <row r="2562">
          <cell r="A2562" t="str">
            <v>41.07.070</v>
          </cell>
          <cell r="B2562" t="str">
            <v>Lâmpada fluorescente tubular, base bipino bilateral de 32 W</v>
          </cell>
          <cell r="C2562" t="str">
            <v>UN</v>
          </cell>
          <cell r="D2562">
            <v>18.03</v>
          </cell>
          <cell r="E2562">
            <v>4.54</v>
          </cell>
          <cell r="F2562">
            <v>22.57</v>
          </cell>
          <cell r="G2562">
            <v>15</v>
          </cell>
        </row>
        <row r="2563">
          <cell r="A2563" t="str">
            <v>41.07.200</v>
          </cell>
          <cell r="B2563" t="str">
            <v>Lâmpada fluorescente tubular, base bipino bilateral de 32 W, com camada trifósforo</v>
          </cell>
          <cell r="C2563" t="str">
            <v>UN</v>
          </cell>
          <cell r="D2563">
            <v>23.56</v>
          </cell>
          <cell r="E2563">
            <v>4.54</v>
          </cell>
          <cell r="F2563">
            <v>28.1</v>
          </cell>
          <cell r="G2563">
            <v>15</v>
          </cell>
        </row>
        <row r="2564">
          <cell r="A2564" t="str">
            <v>41.07.430</v>
          </cell>
          <cell r="B2564" t="str">
            <v>Lâmpada fluorescente compacta eletrônica "3U", base E27 de 20 W - 110 ou 220 V</v>
          </cell>
          <cell r="C2564" t="str">
            <v>UN</v>
          </cell>
          <cell r="D2564">
            <v>18.7</v>
          </cell>
          <cell r="E2564">
            <v>4.54</v>
          </cell>
          <cell r="F2564">
            <v>23.24</v>
          </cell>
          <cell r="G2564">
            <v>15</v>
          </cell>
        </row>
        <row r="2565">
          <cell r="A2565" t="str">
            <v>41.07.450</v>
          </cell>
          <cell r="B2565" t="str">
            <v>Lâmpada fluorescente compacta eletrônica "3U", base E27 de 25 W - 110 ou 220 V</v>
          </cell>
          <cell r="C2565" t="str">
            <v>UN</v>
          </cell>
          <cell r="D2565">
            <v>14.29</v>
          </cell>
          <cell r="E2565">
            <v>4.54</v>
          </cell>
          <cell r="F2565">
            <v>18.829999999999998</v>
          </cell>
          <cell r="G2565">
            <v>15</v>
          </cell>
        </row>
        <row r="2566">
          <cell r="A2566" t="str">
            <v>41.07.800</v>
          </cell>
          <cell r="B2566" t="str">
            <v>Lâmpada fluorescente compacta "1U", base G-23 de 9 W</v>
          </cell>
          <cell r="C2566" t="str">
            <v>UN</v>
          </cell>
          <cell r="D2566">
            <v>17.899999999999999</v>
          </cell>
          <cell r="E2566">
            <v>4.54</v>
          </cell>
          <cell r="F2566">
            <v>22.44</v>
          </cell>
          <cell r="G2566">
            <v>15</v>
          </cell>
        </row>
        <row r="2567">
          <cell r="A2567" t="str">
            <v>41.07.810</v>
          </cell>
          <cell r="B2567" t="str">
            <v>Lâmpada fluorescente compacta "2U", base G-24D-2 de 18 W</v>
          </cell>
          <cell r="C2567" t="str">
            <v>UN</v>
          </cell>
          <cell r="D2567">
            <v>15.15</v>
          </cell>
          <cell r="E2567">
            <v>4.54</v>
          </cell>
          <cell r="F2567">
            <v>19.690000000000001</v>
          </cell>
          <cell r="G2567">
            <v>15</v>
          </cell>
        </row>
        <row r="2568">
          <cell r="A2568" t="str">
            <v>41.07.820</v>
          </cell>
          <cell r="B2568" t="str">
            <v>Lâmpada fluorescente compacta "2U", base G-24D-3 de 26 W</v>
          </cell>
          <cell r="C2568" t="str">
            <v>UN</v>
          </cell>
          <cell r="D2568">
            <v>17.05</v>
          </cell>
          <cell r="E2568">
            <v>4.54</v>
          </cell>
          <cell r="F2568">
            <v>21.59</v>
          </cell>
          <cell r="G2568">
            <v>15</v>
          </cell>
        </row>
        <row r="2569">
          <cell r="A2569" t="str">
            <v>41.07.860</v>
          </cell>
          <cell r="B2569" t="str">
            <v>Lâmpada fluorescente compacta "2U", base G-24Q-3 de 26 W</v>
          </cell>
          <cell r="C2569" t="str">
            <v>UN</v>
          </cell>
          <cell r="D2569">
            <v>15.53</v>
          </cell>
          <cell r="E2569">
            <v>4.54</v>
          </cell>
          <cell r="F2569">
            <v>20.07</v>
          </cell>
          <cell r="G2569">
            <v>15</v>
          </cell>
        </row>
        <row r="2570">
          <cell r="A2570" t="str">
            <v>41.08</v>
          </cell>
          <cell r="B2570" t="str">
            <v>Reator e equipamentos para lampada de descarga de alta potencia</v>
          </cell>
        </row>
        <row r="2571">
          <cell r="A2571" t="str">
            <v>41.08.010</v>
          </cell>
          <cell r="B2571" t="str">
            <v>Transformador eletrônico para lâmpada halógena dicroica de 50 W - 220 V</v>
          </cell>
          <cell r="C2571" t="str">
            <v>UN</v>
          </cell>
          <cell r="D2571">
            <v>36.43</v>
          </cell>
          <cell r="E2571">
            <v>11.16</v>
          </cell>
          <cell r="F2571">
            <v>47.59</v>
          </cell>
          <cell r="G2571">
            <v>15</v>
          </cell>
        </row>
        <row r="2572">
          <cell r="A2572" t="str">
            <v>41.09</v>
          </cell>
          <cell r="B2572" t="str">
            <v>Reator e equipamentos para lampada fluorescente</v>
          </cell>
        </row>
        <row r="2573">
          <cell r="A2573" t="str">
            <v>41.09.720</v>
          </cell>
          <cell r="B2573" t="str">
            <v>Reator eletrônico de alto fator de potência com partida instantânea, para 2 lâmpadas fluorescentes tubulares, base bipino bilateral, 16 W - 127 V / 220 V</v>
          </cell>
          <cell r="C2573" t="str">
            <v>UN</v>
          </cell>
          <cell r="D2573">
            <v>57.61</v>
          </cell>
          <cell r="E2573">
            <v>22.33</v>
          </cell>
          <cell r="F2573">
            <v>79.94</v>
          </cell>
          <cell r="G2573">
            <v>15</v>
          </cell>
        </row>
        <row r="2574">
          <cell r="A2574" t="str">
            <v>41.09.740</v>
          </cell>
          <cell r="B2574" t="str">
            <v>Reator eletrônico de alto fator de potência com partida instantânea, para 2 lâmpadas fluorescentes tubulares, base bipino bilateral, 28 W - 127 V / 220 V</v>
          </cell>
          <cell r="C2574" t="str">
            <v>UN</v>
          </cell>
          <cell r="D2574">
            <v>102.26</v>
          </cell>
          <cell r="E2574">
            <v>11.16</v>
          </cell>
          <cell r="F2574">
            <v>113.42</v>
          </cell>
          <cell r="G2574">
            <v>15</v>
          </cell>
        </row>
        <row r="2575">
          <cell r="A2575" t="str">
            <v>41.09.750</v>
          </cell>
          <cell r="B2575" t="str">
            <v>Reator eletrônico de alto fator de potência com partida instantânea, para 2 lâmpadas fluorescentes tubulares, base bipino bilateral, 32 W - 127 V / 220 V</v>
          </cell>
          <cell r="C2575" t="str">
            <v>UN</v>
          </cell>
          <cell r="D2575">
            <v>46.26</v>
          </cell>
          <cell r="E2575">
            <v>22.33</v>
          </cell>
          <cell r="F2575">
            <v>68.59</v>
          </cell>
          <cell r="G2575">
            <v>15</v>
          </cell>
        </row>
        <row r="2576">
          <cell r="A2576" t="str">
            <v>41.09.830</v>
          </cell>
          <cell r="B2576" t="str">
            <v>Reator eletrônico de alto fator de potência com partida instantânea, para 2 lâmpadas fluorescentes tubulares "HO", base bipino bilateral, 110 W - 220 V</v>
          </cell>
          <cell r="C2576" t="str">
            <v>UN</v>
          </cell>
          <cell r="D2576">
            <v>86.45</v>
          </cell>
          <cell r="E2576">
            <v>22.33</v>
          </cell>
          <cell r="F2576">
            <v>108.78</v>
          </cell>
          <cell r="G2576">
            <v>15</v>
          </cell>
        </row>
        <row r="2577">
          <cell r="A2577" t="str">
            <v>41.09.870</v>
          </cell>
          <cell r="B2577" t="str">
            <v>Reator eletrônico de alto fator de potência com partida instantânea, para uma lâmpada fluorescente compacta "2U", base G24q-3, 26 W - 220 V</v>
          </cell>
          <cell r="C2577" t="str">
            <v>UN</v>
          </cell>
          <cell r="D2577">
            <v>56.97</v>
          </cell>
          <cell r="E2577">
            <v>11.16</v>
          </cell>
          <cell r="F2577">
            <v>68.13</v>
          </cell>
          <cell r="G2577">
            <v>15</v>
          </cell>
        </row>
        <row r="2578">
          <cell r="A2578" t="str">
            <v>41.09.890</v>
          </cell>
          <cell r="B2578" t="str">
            <v>Reator eletrônico de alto fator de potência com partida instantânea, para 2 lâmpadas fluorescentes compactas "2U", base G24q-3, 26 W - 220 V</v>
          </cell>
          <cell r="C2578" t="str">
            <v>UN</v>
          </cell>
          <cell r="D2578">
            <v>63.6</v>
          </cell>
          <cell r="E2578">
            <v>22.33</v>
          </cell>
          <cell r="F2578">
            <v>85.93</v>
          </cell>
          <cell r="G2578">
            <v>15</v>
          </cell>
        </row>
        <row r="2579">
          <cell r="A2579" t="str">
            <v>41.10</v>
          </cell>
          <cell r="B2579" t="str">
            <v>Postes e acessorios</v>
          </cell>
        </row>
        <row r="2580">
          <cell r="A2580" t="str">
            <v>41.10.060</v>
          </cell>
          <cell r="B2580" t="str">
            <v>Braço em tubo de ferro galvanizado de 1" x 1,00 m para fixação de uma luminária</v>
          </cell>
          <cell r="C2580" t="str">
            <v>UN</v>
          </cell>
          <cell r="D2580">
            <v>44.88</v>
          </cell>
          <cell r="E2580">
            <v>78.540000000000006</v>
          </cell>
          <cell r="F2580">
            <v>123.42</v>
          </cell>
          <cell r="G2580">
            <v>15</v>
          </cell>
        </row>
        <row r="2581">
          <cell r="A2581" t="str">
            <v>41.10.070</v>
          </cell>
          <cell r="B2581" t="str">
            <v>Cruzeta reforçada em ferro galvanizado para fixação de quatro luminárias</v>
          </cell>
          <cell r="C2581" t="str">
            <v>UN</v>
          </cell>
          <cell r="D2581">
            <v>657.03</v>
          </cell>
          <cell r="E2581">
            <v>78.540000000000006</v>
          </cell>
          <cell r="F2581">
            <v>735.57</v>
          </cell>
          <cell r="G2581">
            <v>15</v>
          </cell>
        </row>
        <row r="2582">
          <cell r="A2582" t="str">
            <v>41.10.080</v>
          </cell>
          <cell r="B2582" t="str">
            <v>Cruzeta reforçada em ferro galvanizado para fixação de duas luminárias</v>
          </cell>
          <cell r="C2582" t="str">
            <v>UN</v>
          </cell>
          <cell r="D2582">
            <v>353.07</v>
          </cell>
          <cell r="E2582">
            <v>78.540000000000006</v>
          </cell>
          <cell r="F2582">
            <v>431.61</v>
          </cell>
          <cell r="G2582">
            <v>15</v>
          </cell>
        </row>
        <row r="2583">
          <cell r="A2583" t="str">
            <v>41.10.260</v>
          </cell>
          <cell r="B2583" t="str">
            <v>Poste telecônico curvo em aço SAE 1010/1020 galvanizado a fogo, altura de 8,00 m</v>
          </cell>
          <cell r="C2583" t="str">
            <v>UN</v>
          </cell>
          <cell r="D2583">
            <v>2125.94</v>
          </cell>
          <cell r="E2583">
            <v>340.98</v>
          </cell>
          <cell r="F2583">
            <v>2466.92</v>
          </cell>
          <cell r="G2583">
            <v>15</v>
          </cell>
        </row>
        <row r="2584">
          <cell r="A2584" t="str">
            <v>41.10.330</v>
          </cell>
          <cell r="B2584" t="str">
            <v>Poste telecônico reto em aço SAE 1010/1020 galvanizado a fogo, altura de 10,00 m</v>
          </cell>
          <cell r="C2584" t="str">
            <v>UN</v>
          </cell>
          <cell r="D2584">
            <v>2463.61</v>
          </cell>
          <cell r="E2584">
            <v>126.15</v>
          </cell>
          <cell r="F2584">
            <v>2589.7600000000002</v>
          </cell>
          <cell r="G2584">
            <v>15</v>
          </cell>
        </row>
        <row r="2585">
          <cell r="A2585" t="str">
            <v>41.10.340</v>
          </cell>
          <cell r="B2585" t="str">
            <v>Poste telecônico reto em aço SAE 1010/1020 galvanizado a fogo, altura de 8,00 m</v>
          </cell>
          <cell r="C2585" t="str">
            <v>UN</v>
          </cell>
          <cell r="D2585">
            <v>2089</v>
          </cell>
          <cell r="E2585">
            <v>126.15</v>
          </cell>
          <cell r="F2585">
            <v>2215.15</v>
          </cell>
          <cell r="G2585">
            <v>15</v>
          </cell>
        </row>
        <row r="2586">
          <cell r="A2586" t="str">
            <v>41.10.400</v>
          </cell>
          <cell r="B2586" t="str">
            <v>Poste telecônico em aço SAE 1010/1020 galvanizado a fogo, com espera para uma luminária, altura de 3,00 m</v>
          </cell>
          <cell r="C2586" t="str">
            <v>UN</v>
          </cell>
          <cell r="D2586">
            <v>639.78</v>
          </cell>
          <cell r="E2586">
            <v>81.34</v>
          </cell>
          <cell r="F2586">
            <v>721.12</v>
          </cell>
          <cell r="G2586">
            <v>15</v>
          </cell>
        </row>
        <row r="2587">
          <cell r="A2587" t="str">
            <v>41.10.410</v>
          </cell>
          <cell r="B2587" t="str">
            <v>Poste telecônico em aço SAE 1010/1020 galvanizado a fogo, com espera para duas luminárias, altura de 3,00 m</v>
          </cell>
          <cell r="C2587" t="str">
            <v>UN</v>
          </cell>
          <cell r="D2587">
            <v>673.18</v>
          </cell>
          <cell r="E2587">
            <v>81.34</v>
          </cell>
          <cell r="F2587">
            <v>754.52</v>
          </cell>
          <cell r="G2587">
            <v>15</v>
          </cell>
        </row>
        <row r="2588">
          <cell r="A2588" t="str">
            <v>41.10.430</v>
          </cell>
          <cell r="B2588" t="str">
            <v>Poste telecônico reto em aço SAE 1010/1020 galvanizado a fogo, altura de 6,00 m</v>
          </cell>
          <cell r="C2588" t="str">
            <v>UN</v>
          </cell>
          <cell r="D2588">
            <v>1594.88</v>
          </cell>
          <cell r="E2588">
            <v>126.15</v>
          </cell>
          <cell r="F2588">
            <v>1721.03</v>
          </cell>
          <cell r="G2588">
            <v>15</v>
          </cell>
        </row>
        <row r="2589">
          <cell r="A2589" t="str">
            <v>41.10.490</v>
          </cell>
          <cell r="B2589" t="str">
            <v>Poste telecônico reto em aço SAE 1010/1020 galvanizado a fogo, com base, altura de 7,00 m</v>
          </cell>
          <cell r="C2589" t="str">
            <v>UN</v>
          </cell>
          <cell r="D2589">
            <v>1435.87</v>
          </cell>
          <cell r="E2589">
            <v>564.57000000000005</v>
          </cell>
          <cell r="F2589">
            <v>2000.44</v>
          </cell>
          <cell r="G2589">
            <v>15</v>
          </cell>
        </row>
        <row r="2590">
          <cell r="A2590" t="str">
            <v>41.10.500</v>
          </cell>
          <cell r="B2590" t="str">
            <v>Poste telecônico reto em aço SAE 1010/1020 galvanizado a fogo, altura de 4,00 m</v>
          </cell>
          <cell r="C2590" t="str">
            <v>UN</v>
          </cell>
          <cell r="D2590">
            <v>1080.81</v>
          </cell>
          <cell r="E2590">
            <v>126.15</v>
          </cell>
          <cell r="F2590">
            <v>1206.96</v>
          </cell>
          <cell r="G2590">
            <v>15</v>
          </cell>
        </row>
        <row r="2591">
          <cell r="A2591" t="str">
            <v>41.11</v>
          </cell>
          <cell r="B2591" t="str">
            <v>Aparelho de iluminacao publica e decorativa</v>
          </cell>
        </row>
        <row r="2592">
          <cell r="A2592" t="str">
            <v>41.11.060</v>
          </cell>
          <cell r="B2592" t="str">
            <v>Luminária fechada para iluminação pública tipo pétala pequena</v>
          </cell>
          <cell r="C2592" t="str">
            <v>UN</v>
          </cell>
          <cell r="D2592">
            <v>491.78</v>
          </cell>
          <cell r="E2592">
            <v>39.270000000000003</v>
          </cell>
          <cell r="F2592">
            <v>531.04999999999995</v>
          </cell>
          <cell r="G2592">
            <v>15</v>
          </cell>
        </row>
        <row r="2593">
          <cell r="A2593" t="str">
            <v>41.11.090</v>
          </cell>
          <cell r="B2593" t="str">
            <v>Luminária com corpo em tubo de alumínio tipo balizador para uso externo</v>
          </cell>
          <cell r="C2593" t="str">
            <v>UN</v>
          </cell>
          <cell r="D2593">
            <v>131.30000000000001</v>
          </cell>
          <cell r="E2593">
            <v>16.75</v>
          </cell>
          <cell r="F2593">
            <v>148.05000000000001</v>
          </cell>
          <cell r="G2593">
            <v>15</v>
          </cell>
        </row>
        <row r="2594">
          <cell r="A2594" t="str">
            <v>41.11.094</v>
          </cell>
          <cell r="B2594" t="str">
            <v>Luminária LED de embutir para caixa de luz 4 x 2cm, para uso externo, tipo balizador de 3 W</v>
          </cell>
          <cell r="C2594" t="str">
            <v>UN</v>
          </cell>
          <cell r="D2594">
            <v>35.49</v>
          </cell>
          <cell r="E2594">
            <v>16.75</v>
          </cell>
          <cell r="F2594">
            <v>52.24</v>
          </cell>
          <cell r="G2594">
            <v>15</v>
          </cell>
        </row>
        <row r="2595">
          <cell r="A2595" t="str">
            <v>41.11.100</v>
          </cell>
          <cell r="B2595" t="str">
            <v>Luminária retangular fechada para iluminação externa em poste, tipo pétala grande</v>
          </cell>
          <cell r="C2595" t="str">
            <v>UN</v>
          </cell>
          <cell r="D2595">
            <v>386.5</v>
          </cell>
          <cell r="E2595">
            <v>39.270000000000003</v>
          </cell>
          <cell r="F2595">
            <v>425.77</v>
          </cell>
          <cell r="G2595">
            <v>15</v>
          </cell>
        </row>
        <row r="2596">
          <cell r="A2596" t="str">
            <v>41.11.110</v>
          </cell>
          <cell r="B2596" t="str">
            <v>Luminária retangular fechada para iluminação externa em poste, tipo pétala pequena</v>
          </cell>
          <cell r="C2596" t="str">
            <v>UN</v>
          </cell>
          <cell r="D2596">
            <v>393.68</v>
          </cell>
          <cell r="E2596">
            <v>39.270000000000003</v>
          </cell>
          <cell r="F2596">
            <v>432.95</v>
          </cell>
          <cell r="G2596">
            <v>15</v>
          </cell>
        </row>
        <row r="2597">
          <cell r="A2597" t="str">
            <v>41.11.115</v>
          </cell>
          <cell r="B2597" t="str">
            <v>Luminária retangular tipo arandela externa para 2 lâmpadas, com difusor em polietileno ou vidro leitoso</v>
          </cell>
          <cell r="C2597" t="str">
            <v>UN</v>
          </cell>
          <cell r="D2597">
            <v>119.74</v>
          </cell>
          <cell r="E2597">
            <v>27.92</v>
          </cell>
          <cell r="F2597">
            <v>147.66</v>
          </cell>
          <cell r="G2597">
            <v>15</v>
          </cell>
        </row>
        <row r="2598">
          <cell r="A2598" t="str">
            <v>41.11.116</v>
          </cell>
          <cell r="B2598" t="str">
            <v>Luminária LED retangular para poste, fluxo luminoso de 5000 a 5500 lm - potência de 50W</v>
          </cell>
          <cell r="C2598" t="str">
            <v>UN</v>
          </cell>
          <cell r="D2598">
            <v>245.16</v>
          </cell>
          <cell r="E2598">
            <v>39.270000000000003</v>
          </cell>
          <cell r="F2598">
            <v>284.43</v>
          </cell>
          <cell r="G2598">
            <v>15</v>
          </cell>
        </row>
        <row r="2599">
          <cell r="A2599" t="str">
            <v>41.11.440</v>
          </cell>
          <cell r="B2599" t="str">
            <v>Suporte tubular de fixação em poste para 1 luminária tipo pétala</v>
          </cell>
          <cell r="C2599" t="str">
            <v>UN</v>
          </cell>
          <cell r="D2599">
            <v>67.05</v>
          </cell>
          <cell r="E2599">
            <v>16.75</v>
          </cell>
          <cell r="F2599">
            <v>83.8</v>
          </cell>
          <cell r="G2599">
            <v>15</v>
          </cell>
        </row>
        <row r="2600">
          <cell r="A2600" t="str">
            <v>41.11.450</v>
          </cell>
          <cell r="B2600" t="str">
            <v>Suporte tubular de fixação em poste para 2 luminárias tipo pétala</v>
          </cell>
          <cell r="C2600" t="str">
            <v>UN</v>
          </cell>
          <cell r="D2600">
            <v>93.88</v>
          </cell>
          <cell r="E2600">
            <v>16.75</v>
          </cell>
          <cell r="F2600">
            <v>110.63</v>
          </cell>
          <cell r="G2600">
            <v>15</v>
          </cell>
        </row>
        <row r="2601">
          <cell r="A2601" t="str">
            <v>41.11.702</v>
          </cell>
          <cell r="B2601" t="str">
            <v>Luminária LED solar integrada para poste, fluxo luminoso de 8000 lm, eficiência mínima de 130,5 lm/W - potência de 80 W</v>
          </cell>
          <cell r="C2601" t="str">
            <v>UN</v>
          </cell>
          <cell r="D2601">
            <v>7733.14</v>
          </cell>
          <cell r="E2601">
            <v>39.270000000000003</v>
          </cell>
          <cell r="F2601">
            <v>7772.41</v>
          </cell>
          <cell r="G2601">
            <v>15</v>
          </cell>
        </row>
        <row r="2602">
          <cell r="A2602" t="str">
            <v>41.11.703</v>
          </cell>
          <cell r="B2602" t="str">
            <v>Luminária pública LED retangular para poste, fluxo luminoso de 14200 a 18000 lm, eficiência mínima de 120 lm/W - potência de 100 W/120 W</v>
          </cell>
          <cell r="C2602" t="str">
            <v>UN</v>
          </cell>
          <cell r="D2602">
            <v>674.91</v>
          </cell>
          <cell r="E2602">
            <v>39.270000000000003</v>
          </cell>
          <cell r="F2602">
            <v>714.18</v>
          </cell>
          <cell r="G2602">
            <v>15</v>
          </cell>
        </row>
        <row r="2603">
          <cell r="A2603" t="str">
            <v>41.11.704</v>
          </cell>
          <cell r="B2603" t="str">
            <v>Luminária LED retangular para poste, fluxo luminoso de 18000 lm, eficiência mínima 180 lm/W - potência de 100 W</v>
          </cell>
          <cell r="C2603" t="str">
            <v>UN</v>
          </cell>
          <cell r="D2603">
            <v>641.80999999999995</v>
          </cell>
          <cell r="E2603">
            <v>39.270000000000003</v>
          </cell>
          <cell r="F2603">
            <v>681.08</v>
          </cell>
          <cell r="G2603">
            <v>15</v>
          </cell>
        </row>
        <row r="2604">
          <cell r="A2604" t="str">
            <v>41.11.707</v>
          </cell>
          <cell r="B2604" t="str">
            <v>Luminária LED retangular para poste, fluxo luminoso de 36000 lm, eficiência mínima 180 lm/W - potência de 200 W</v>
          </cell>
          <cell r="C2604" t="str">
            <v>UN</v>
          </cell>
          <cell r="D2604">
            <v>1032.97</v>
          </cell>
          <cell r="E2604">
            <v>39.270000000000003</v>
          </cell>
          <cell r="F2604">
            <v>1072.24</v>
          </cell>
          <cell r="G2604">
            <v>15</v>
          </cell>
        </row>
        <row r="2605">
          <cell r="A2605" t="str">
            <v>41.11.711</v>
          </cell>
          <cell r="B2605" t="str">
            <v>Luminária LED retangular para parede ou piso, fluxo luminoso de 11838 a 12150 lm, eficiência mínima 107 lm/W - potência de 86 W/120 W</v>
          </cell>
          <cell r="C2605" t="str">
            <v>UN</v>
          </cell>
          <cell r="D2605">
            <v>324.81</v>
          </cell>
          <cell r="E2605">
            <v>39.270000000000003</v>
          </cell>
          <cell r="F2605">
            <v>364.08</v>
          </cell>
          <cell r="G2605">
            <v>15</v>
          </cell>
        </row>
        <row r="2606">
          <cell r="A2606" t="str">
            <v>41.11.712</v>
          </cell>
          <cell r="B2606" t="str">
            <v>Luminária LED redonda de embutir para parede ou piso, área interna ou externa, bivolt - potência 6 W</v>
          </cell>
          <cell r="C2606" t="str">
            <v>UN</v>
          </cell>
          <cell r="D2606">
            <v>62.33</v>
          </cell>
          <cell r="E2606">
            <v>39.270000000000003</v>
          </cell>
          <cell r="F2606">
            <v>101.6</v>
          </cell>
          <cell r="G2606">
            <v>15</v>
          </cell>
        </row>
        <row r="2607">
          <cell r="A2607" t="str">
            <v>41.11.721</v>
          </cell>
          <cell r="B2607" t="str">
            <v>Luminária pública LED retangular para poste, fluxo luminoso de 6250 a 6674 lm, eficiência mínima 113 lm/W - potência 40 W/59 W</v>
          </cell>
          <cell r="C2607" t="str">
            <v>UN</v>
          </cell>
          <cell r="D2607">
            <v>417.9</v>
          </cell>
          <cell r="E2607">
            <v>39.270000000000003</v>
          </cell>
          <cell r="F2607">
            <v>457.17</v>
          </cell>
          <cell r="G2607">
            <v>15</v>
          </cell>
        </row>
        <row r="2608">
          <cell r="A2608" t="str">
            <v>41.12</v>
          </cell>
          <cell r="B2608" t="str">
            <v>Aparelho de iluminacao de longo alcance e especifica</v>
          </cell>
        </row>
        <row r="2609">
          <cell r="A2609" t="str">
            <v>41.12.210</v>
          </cell>
          <cell r="B2609" t="str">
            <v>Projetor LED modular, fluxo luminoso de 26294 lm, eficiência mínima de 125 l/W - 150 W/200 W</v>
          </cell>
          <cell r="C2609" t="str">
            <v>UN</v>
          </cell>
          <cell r="D2609">
            <v>969.71</v>
          </cell>
          <cell r="E2609">
            <v>27.92</v>
          </cell>
          <cell r="F2609">
            <v>997.63</v>
          </cell>
          <cell r="G2609">
            <v>15</v>
          </cell>
        </row>
        <row r="2610">
          <cell r="A2610" t="str">
            <v>41.13</v>
          </cell>
          <cell r="B2610" t="str">
            <v>Aparelho de iluminacao a prova de tempo, gases e vapores</v>
          </cell>
        </row>
        <row r="2611">
          <cell r="A2611" t="str">
            <v>41.13.050</v>
          </cell>
          <cell r="B2611" t="str">
            <v>Luminária blindada de sobrepor ou pendente em calha fechada, para 2 lâmpadas fluorescentes de 32 W/36 W/40 W</v>
          </cell>
          <cell r="C2611" t="str">
            <v>UN</v>
          </cell>
          <cell r="D2611">
            <v>238.34</v>
          </cell>
          <cell r="E2611">
            <v>22.33</v>
          </cell>
          <cell r="F2611">
            <v>260.67</v>
          </cell>
          <cell r="G2611">
            <v>15</v>
          </cell>
        </row>
        <row r="2612">
          <cell r="A2612" t="str">
            <v>41.13.102</v>
          </cell>
          <cell r="B2612" t="str">
            <v>Luminária blindada tipo arandela de 45º e 90º, para lâmpada LED</v>
          </cell>
          <cell r="C2612" t="str">
            <v>UN</v>
          </cell>
          <cell r="D2612">
            <v>275.82</v>
          </cell>
          <cell r="E2612">
            <v>22.33</v>
          </cell>
          <cell r="F2612">
            <v>298.14999999999998</v>
          </cell>
          <cell r="G2612">
            <v>15</v>
          </cell>
        </row>
        <row r="2613">
          <cell r="A2613" t="str">
            <v>41.13.200</v>
          </cell>
          <cell r="B2613" t="str">
            <v>Luminária blindada oval de sobrepor ou arandela, para lâmpada fluorescentes compacta</v>
          </cell>
          <cell r="C2613" t="str">
            <v>UN</v>
          </cell>
          <cell r="D2613">
            <v>155.33000000000001</v>
          </cell>
          <cell r="E2613">
            <v>22.33</v>
          </cell>
          <cell r="F2613">
            <v>177.66</v>
          </cell>
          <cell r="G2613">
            <v>15</v>
          </cell>
        </row>
        <row r="2614">
          <cell r="A2614" t="str">
            <v>41.14</v>
          </cell>
          <cell r="B2614" t="str">
            <v>Aparelho de iluminacao comercial e industrial</v>
          </cell>
        </row>
        <row r="2615">
          <cell r="A2615" t="str">
            <v>41.14.020</v>
          </cell>
          <cell r="B2615" t="str">
            <v>Luminária retangular de embutir tipo calha fechada, com difusor plano, para 2 lâmpadas fluorescentes tubulares de 28 W/32 W/36 W/54 W</v>
          </cell>
          <cell r="C2615" t="str">
            <v>UN</v>
          </cell>
          <cell r="D2615">
            <v>150.85</v>
          </cell>
          <cell r="E2615">
            <v>22.33</v>
          </cell>
          <cell r="F2615">
            <v>173.18</v>
          </cell>
          <cell r="G2615">
            <v>15</v>
          </cell>
        </row>
        <row r="2616">
          <cell r="A2616" t="str">
            <v>41.14.070</v>
          </cell>
          <cell r="B2616" t="str">
            <v>Luminária retangular de sobrepor tipo calha aberta, para 2 lâmpadas fluorescentes tubulares de 32 W</v>
          </cell>
          <cell r="C2616" t="str">
            <v>UN</v>
          </cell>
          <cell r="D2616">
            <v>50.88</v>
          </cell>
          <cell r="E2616">
            <v>22.33</v>
          </cell>
          <cell r="F2616">
            <v>73.209999999999994</v>
          </cell>
          <cell r="G2616">
            <v>15</v>
          </cell>
        </row>
        <row r="2617">
          <cell r="A2617" t="str">
            <v>41.14.090</v>
          </cell>
          <cell r="B2617" t="str">
            <v>Luminária retangular de sobrepor tipo calha fechada, com difusor translúcido, para 2 lâmpadas fluorescentes de 28 W/32 W/36 W/54 W</v>
          </cell>
          <cell r="C2617" t="str">
            <v>UN</v>
          </cell>
          <cell r="D2617">
            <v>130.69999999999999</v>
          </cell>
          <cell r="E2617">
            <v>22.33</v>
          </cell>
          <cell r="F2617">
            <v>153.03</v>
          </cell>
          <cell r="G2617">
            <v>15</v>
          </cell>
        </row>
        <row r="2618">
          <cell r="A2618" t="str">
            <v>41.14.210</v>
          </cell>
          <cell r="B2618" t="str">
            <v>Luminária quadrada de embutir tipo calha aberta com aletas planas, para 2 lâmpadas fluorescentes compactas de 18 W/26 W</v>
          </cell>
          <cell r="C2618" t="str">
            <v>UN</v>
          </cell>
          <cell r="D2618">
            <v>89.4</v>
          </cell>
          <cell r="E2618">
            <v>27.92</v>
          </cell>
          <cell r="F2618">
            <v>117.32</v>
          </cell>
          <cell r="G2618">
            <v>15</v>
          </cell>
        </row>
        <row r="2619">
          <cell r="A2619" t="str">
            <v>41.14.390</v>
          </cell>
          <cell r="B2619" t="str">
            <v>Luminária retangular de sobrepor tipo calha aberta, com refletor em alumínio de alto brilho, para 2 lâmpadas tubulares 32 W/36 W</v>
          </cell>
          <cell r="C2619" t="str">
            <v>UN</v>
          </cell>
          <cell r="D2619">
            <v>124.79</v>
          </cell>
          <cell r="E2619">
            <v>22.33</v>
          </cell>
          <cell r="F2619">
            <v>147.12</v>
          </cell>
          <cell r="G2619">
            <v>15</v>
          </cell>
        </row>
        <row r="2620">
          <cell r="A2620" t="str">
            <v>41.14.430</v>
          </cell>
          <cell r="B2620" t="str">
            <v>Luminária quadrada de embutir tipo calha aberta, com refletor e aleta parabólicas em alumínio de alto brilho, para 4 lâmpadas fluorescentes de 14 W/16 W/18 W</v>
          </cell>
          <cell r="C2620" t="str">
            <v>UN</v>
          </cell>
          <cell r="D2620">
            <v>176</v>
          </cell>
          <cell r="E2620">
            <v>22.33</v>
          </cell>
          <cell r="F2620">
            <v>198.33</v>
          </cell>
          <cell r="G2620">
            <v>15</v>
          </cell>
        </row>
        <row r="2621">
          <cell r="A2621" t="str">
            <v>41.14.530</v>
          </cell>
          <cell r="B2621" t="str">
            <v>Luminária redonda de sobrepor com difusor em vidro temperado jateado para 1 ou 2 lâmpadas fluorescentes compactas de 18 W/26 W</v>
          </cell>
          <cell r="C2621" t="str">
            <v>UN</v>
          </cell>
          <cell r="D2621">
            <v>120.74</v>
          </cell>
          <cell r="E2621">
            <v>16.75</v>
          </cell>
          <cell r="F2621">
            <v>137.49</v>
          </cell>
          <cell r="G2621">
            <v>15</v>
          </cell>
        </row>
        <row r="2622">
          <cell r="A2622" t="str">
            <v>41.14.560</v>
          </cell>
          <cell r="B2622" t="str">
            <v>Luminária retangular de embutir tipo calha aberta com aletas parabólicas para 2 lâmpadas fluorescentes tubulares de 28 W/54 W</v>
          </cell>
          <cell r="C2622" t="str">
            <v>UN</v>
          </cell>
          <cell r="D2622">
            <v>148.68</v>
          </cell>
          <cell r="E2622">
            <v>22.33</v>
          </cell>
          <cell r="F2622">
            <v>171.01</v>
          </cell>
          <cell r="G2622">
            <v>15</v>
          </cell>
        </row>
        <row r="2623">
          <cell r="A2623" t="str">
            <v>41.14.590</v>
          </cell>
          <cell r="B2623" t="str">
            <v>Luminária industrial pendente tipo calha aberta instalação em perfilado para 1 ou 2 lâmpadas fluorescentes tubulares 14 W</v>
          </cell>
          <cell r="C2623" t="str">
            <v>UN</v>
          </cell>
          <cell r="D2623">
            <v>82.19</v>
          </cell>
          <cell r="E2623">
            <v>27.92</v>
          </cell>
          <cell r="F2623">
            <v>110.11</v>
          </cell>
          <cell r="G2623">
            <v>15</v>
          </cell>
        </row>
        <row r="2624">
          <cell r="A2624" t="str">
            <v>41.14.600</v>
          </cell>
          <cell r="B2624" t="str">
            <v>Luminária industrial pendente tipo calha aberta instalação em perfilado para 1 ou 2 lâmpadas tubulares 28 W/54 W</v>
          </cell>
          <cell r="C2624" t="str">
            <v>UN</v>
          </cell>
          <cell r="D2624">
            <v>118.98</v>
          </cell>
          <cell r="E2624">
            <v>27.92</v>
          </cell>
          <cell r="F2624">
            <v>146.9</v>
          </cell>
          <cell r="G2624">
            <v>15</v>
          </cell>
        </row>
        <row r="2625">
          <cell r="A2625" t="str">
            <v>41.14.620</v>
          </cell>
          <cell r="B2625" t="str">
            <v>Luminária retangular de sobrepor tipo calha aberta com refletor e aletas parabólicas para 2 lâmpadas fluorescentes tubulares 28 W/54 W</v>
          </cell>
          <cell r="C2625" t="str">
            <v>UN</v>
          </cell>
          <cell r="D2625">
            <v>174.8</v>
          </cell>
          <cell r="E2625">
            <v>27.92</v>
          </cell>
          <cell r="F2625">
            <v>202.72</v>
          </cell>
          <cell r="G2625">
            <v>15</v>
          </cell>
        </row>
        <row r="2626">
          <cell r="A2626" t="str">
            <v>41.14.640</v>
          </cell>
          <cell r="B2626" t="str">
            <v>Luminária retangular de embutir tipo calha aberta com refletor em alumínio de alto brilho para 2 lâmpadas tubulares de 28 W/54 W</v>
          </cell>
          <cell r="C2626" t="str">
            <v>UN</v>
          </cell>
          <cell r="D2626">
            <v>144.51</v>
          </cell>
          <cell r="E2626">
            <v>27.92</v>
          </cell>
          <cell r="F2626">
            <v>172.43</v>
          </cell>
          <cell r="G2626">
            <v>15</v>
          </cell>
        </row>
        <row r="2627">
          <cell r="A2627" t="str">
            <v>41.14.670</v>
          </cell>
          <cell r="B2627" t="str">
            <v>Luminária triangular de sobrepor tipo arandela para fluorescente compacta de 15 W/20 W/23 W</v>
          </cell>
          <cell r="C2627" t="str">
            <v>UN</v>
          </cell>
          <cell r="D2627">
            <v>72.31</v>
          </cell>
          <cell r="E2627">
            <v>27.92</v>
          </cell>
          <cell r="F2627">
            <v>100.23</v>
          </cell>
          <cell r="G2627">
            <v>15</v>
          </cell>
        </row>
        <row r="2628">
          <cell r="A2628" t="str">
            <v>41.14.730</v>
          </cell>
          <cell r="B2628" t="str">
            <v>Luminária redonda de embutir com refletor em alumínio jateado e difusor em vidro para 2 lâmpadas fluorescentes compactas duplas de 18 W/26 W</v>
          </cell>
          <cell r="C2628" t="str">
            <v>UN</v>
          </cell>
          <cell r="D2628">
            <v>61.22</v>
          </cell>
          <cell r="E2628">
            <v>22.33</v>
          </cell>
          <cell r="F2628">
            <v>83.55</v>
          </cell>
          <cell r="G2628">
            <v>15</v>
          </cell>
        </row>
        <row r="2629">
          <cell r="A2629" t="str">
            <v>41.14.740</v>
          </cell>
          <cell r="B2629" t="str">
            <v>Luminária retangular de embutir assimétrica para 1 lâmpada fluorescente tubular de 14 W</v>
          </cell>
          <cell r="C2629" t="str">
            <v>UN</v>
          </cell>
          <cell r="D2629">
            <v>96.62</v>
          </cell>
          <cell r="E2629">
            <v>22.33</v>
          </cell>
          <cell r="F2629">
            <v>118.95</v>
          </cell>
          <cell r="G2629">
            <v>15</v>
          </cell>
        </row>
        <row r="2630">
          <cell r="A2630" t="str">
            <v>41.14.790</v>
          </cell>
          <cell r="B2630" t="str">
            <v>Luminária retangular de embutir tipo calha aberta com refletor assimétrico em alumínio de alto brilho para 2 lâmpadas tubulares de 28 W/54 W</v>
          </cell>
          <cell r="C2630" t="str">
            <v>UN</v>
          </cell>
          <cell r="D2630">
            <v>84.81</v>
          </cell>
          <cell r="E2630">
            <v>22.33</v>
          </cell>
          <cell r="F2630">
            <v>107.14</v>
          </cell>
          <cell r="G2630">
            <v>15</v>
          </cell>
        </row>
        <row r="2631">
          <cell r="A2631" t="str">
            <v>41.14.792</v>
          </cell>
          <cell r="B2631" t="str">
            <v>Luminária hermética de sobrepor, com difusor em policarbonato, para lâmpadas de 2 x 28 W/32 W/54 W</v>
          </cell>
          <cell r="C2631" t="str">
            <v>UN</v>
          </cell>
          <cell r="D2631">
            <v>116.02</v>
          </cell>
          <cell r="E2631">
            <v>22.33</v>
          </cell>
          <cell r="F2631">
            <v>138.35</v>
          </cell>
          <cell r="G2631">
            <v>15</v>
          </cell>
        </row>
        <row r="2632">
          <cell r="A2632" t="str">
            <v>41.15</v>
          </cell>
          <cell r="B2632" t="str">
            <v>Aparelho de iluminacao interna decorativa</v>
          </cell>
        </row>
        <row r="2633">
          <cell r="A2633" t="str">
            <v>41.15.170</v>
          </cell>
          <cell r="B2633" t="str">
            <v>Luminária redonda de embutir, com foco orientável e acessório antiofuscante, para 1 lâmpada dicroica de 50 W</v>
          </cell>
          <cell r="C2633" t="str">
            <v>UN</v>
          </cell>
          <cell r="D2633">
            <v>46.52</v>
          </cell>
          <cell r="E2633">
            <v>16.75</v>
          </cell>
          <cell r="F2633">
            <v>63.27</v>
          </cell>
          <cell r="G2633">
            <v>15</v>
          </cell>
        </row>
        <row r="2634">
          <cell r="A2634" t="str">
            <v>41.20</v>
          </cell>
          <cell r="B2634" t="str">
            <v>Reparos, conservacoes e complementos - GRUPO 41</v>
          </cell>
        </row>
        <row r="2635">
          <cell r="A2635" t="str">
            <v>41.20.020</v>
          </cell>
          <cell r="B2635" t="str">
            <v>Recolocação de aparelhos de iluminação ou projetores fixos em teto, piso ou parede</v>
          </cell>
          <cell r="C2635" t="str">
            <v>UN</v>
          </cell>
          <cell r="D2635">
            <v>0.48</v>
          </cell>
          <cell r="E2635">
            <v>22.33</v>
          </cell>
          <cell r="F2635">
            <v>22.81</v>
          </cell>
          <cell r="G2635">
            <v>15</v>
          </cell>
        </row>
        <row r="2636">
          <cell r="A2636" t="str">
            <v>41.20.080</v>
          </cell>
          <cell r="B2636" t="str">
            <v>Plafon plástico e/ou PVC para acabamento de ponto de luz, com soquete E-27 para lâmpada fluorescente compacta</v>
          </cell>
          <cell r="C2636" t="str">
            <v>UN</v>
          </cell>
          <cell r="D2636">
            <v>7.01</v>
          </cell>
          <cell r="E2636">
            <v>4.54</v>
          </cell>
          <cell r="F2636">
            <v>11.55</v>
          </cell>
          <cell r="G2636">
            <v>15</v>
          </cell>
        </row>
        <row r="2637">
          <cell r="A2637" t="str">
            <v>41.20.120</v>
          </cell>
          <cell r="B2637" t="str">
            <v>Recolocação de reator</v>
          </cell>
          <cell r="C2637" t="str">
            <v>UN</v>
          </cell>
          <cell r="E2637">
            <v>22.33</v>
          </cell>
          <cell r="F2637">
            <v>22.33</v>
          </cell>
          <cell r="G2637">
            <v>15</v>
          </cell>
        </row>
        <row r="2638">
          <cell r="A2638" t="str">
            <v>41.20.130</v>
          </cell>
          <cell r="B2638" t="str">
            <v>Recolocação de lâmpada</v>
          </cell>
          <cell r="C2638" t="str">
            <v>UN</v>
          </cell>
          <cell r="E2638">
            <v>4.54</v>
          </cell>
          <cell r="F2638">
            <v>4.54</v>
          </cell>
          <cell r="G2638">
            <v>15</v>
          </cell>
        </row>
        <row r="2639">
          <cell r="A2639" t="str">
            <v>41.31</v>
          </cell>
          <cell r="B2639" t="str">
            <v>Iluminacao LED</v>
          </cell>
        </row>
        <row r="2640">
          <cell r="A2640" t="str">
            <v>41.31.040</v>
          </cell>
          <cell r="B2640" t="str">
            <v>Luminária LED retangular de sobrepor com difusor translúcido, 4000 K, fluxo luminoso de 3690 a 4800 lm, potência de 35 W a 41 W</v>
          </cell>
          <cell r="C2640" t="str">
            <v>UN</v>
          </cell>
          <cell r="D2640">
            <v>333.65</v>
          </cell>
          <cell r="E2640">
            <v>22.33</v>
          </cell>
          <cell r="F2640">
            <v>355.98</v>
          </cell>
          <cell r="G2640">
            <v>15</v>
          </cell>
        </row>
        <row r="2641">
          <cell r="A2641" t="str">
            <v>41.31.070</v>
          </cell>
          <cell r="B2641" t="str">
            <v>Luminária LED quadrada de sobrepor com difusor prismático translúcido, 4000 K, fluxo luminoso de 1363 a 1800 lm, potência de 15 W a 24 W</v>
          </cell>
          <cell r="C2641" t="str">
            <v>UN</v>
          </cell>
          <cell r="D2641">
            <v>211.93</v>
          </cell>
          <cell r="E2641">
            <v>16.75</v>
          </cell>
          <cell r="F2641">
            <v>228.68</v>
          </cell>
          <cell r="G2641">
            <v>15</v>
          </cell>
        </row>
        <row r="2642">
          <cell r="A2642" t="str">
            <v>41.31.080</v>
          </cell>
          <cell r="B2642" t="str">
            <v>Luminária LED redonda de embutir com difusor translúcido, 4000 K, fluxo luminoso de 800 a 1060 lm, potência de 9 W a 12 W</v>
          </cell>
          <cell r="C2642" t="str">
            <v>UN</v>
          </cell>
          <cell r="D2642">
            <v>152.94999999999999</v>
          </cell>
          <cell r="E2642">
            <v>22.33</v>
          </cell>
          <cell r="F2642">
            <v>175.28</v>
          </cell>
          <cell r="G2642">
            <v>15</v>
          </cell>
        </row>
        <row r="2643">
          <cell r="A2643" t="str">
            <v>41.31.087</v>
          </cell>
          <cell r="B2643" t="str">
            <v>Luminária LED redonda de sobrepor com difusor translucido, 4000 K, fluxo luminoso de 1900 a 2000 lm, potência de 17 W a 19 W</v>
          </cell>
          <cell r="C2643" t="str">
            <v>UN</v>
          </cell>
          <cell r="D2643">
            <v>264.01</v>
          </cell>
          <cell r="E2643">
            <v>16.75</v>
          </cell>
          <cell r="F2643">
            <v>280.76</v>
          </cell>
          <cell r="G2643">
            <v>15</v>
          </cell>
        </row>
        <row r="2644">
          <cell r="A2644" t="str">
            <v>41.31.101</v>
          </cell>
          <cell r="B2644" t="str">
            <v>Projetor LED retangular, potência de 30 W, fluxo luminoso de 2250 a 2400 lm, temperatura cor 6.500 K, bivolt</v>
          </cell>
          <cell r="C2644" t="str">
            <v>UN</v>
          </cell>
          <cell r="D2644">
            <v>79.08</v>
          </cell>
          <cell r="E2644">
            <v>27.92</v>
          </cell>
          <cell r="F2644">
            <v>107</v>
          </cell>
          <cell r="G2644">
            <v>15</v>
          </cell>
        </row>
        <row r="2645">
          <cell r="A2645" t="str">
            <v>42</v>
          </cell>
          <cell r="B2645" t="str">
            <v>PARA-RAIOS PARA EDIFICACAO</v>
          </cell>
        </row>
        <row r="2646">
          <cell r="A2646" t="str">
            <v>42.01</v>
          </cell>
          <cell r="B2646" t="str">
            <v>Complementos para para-raios</v>
          </cell>
        </row>
        <row r="2647">
          <cell r="A2647" t="str">
            <v>42.01.020</v>
          </cell>
          <cell r="B2647" t="str">
            <v>Captor tipo Franklin, h= 300 mm, 4 pontos, 1 descida, acabamento cromado</v>
          </cell>
          <cell r="C2647" t="str">
            <v>UN</v>
          </cell>
          <cell r="D2647">
            <v>84.43</v>
          </cell>
          <cell r="E2647">
            <v>13.96</v>
          </cell>
          <cell r="F2647">
            <v>98.39</v>
          </cell>
          <cell r="G2647">
            <v>15</v>
          </cell>
        </row>
        <row r="2648">
          <cell r="A2648" t="str">
            <v>42.01.040</v>
          </cell>
          <cell r="B2648" t="str">
            <v>Captor tipo Franklin, h= 300 mm, 4 pontos, 2 descidas, acabamento cromado</v>
          </cell>
          <cell r="C2648" t="str">
            <v>UN</v>
          </cell>
          <cell r="D2648">
            <v>91.12</v>
          </cell>
          <cell r="E2648">
            <v>13.96</v>
          </cell>
          <cell r="F2648">
            <v>105.08</v>
          </cell>
          <cell r="G2648">
            <v>15</v>
          </cell>
        </row>
        <row r="2649">
          <cell r="A2649" t="str">
            <v>42.01.060</v>
          </cell>
          <cell r="B2649" t="str">
            <v>Luva de redução galvanizada de 2´ x 3/4´</v>
          </cell>
          <cell r="C2649" t="str">
            <v>UN</v>
          </cell>
          <cell r="D2649">
            <v>70.92</v>
          </cell>
          <cell r="E2649">
            <v>13.96</v>
          </cell>
          <cell r="F2649">
            <v>84.88</v>
          </cell>
          <cell r="G2649">
            <v>15</v>
          </cell>
        </row>
        <row r="2650">
          <cell r="A2650" t="str">
            <v>42.01.080</v>
          </cell>
          <cell r="B2650" t="str">
            <v>Niple duplo galvanizado de 2´</v>
          </cell>
          <cell r="C2650" t="str">
            <v>UN</v>
          </cell>
          <cell r="D2650">
            <v>47.76</v>
          </cell>
          <cell r="E2650">
            <v>13.96</v>
          </cell>
          <cell r="F2650">
            <v>61.72</v>
          </cell>
          <cell r="G2650">
            <v>15</v>
          </cell>
        </row>
        <row r="2651">
          <cell r="A2651" t="str">
            <v>42.01.086</v>
          </cell>
          <cell r="B2651" t="str">
            <v>Captor tipo terminal aéreo, h= 300 mm em alumínio</v>
          </cell>
          <cell r="C2651" t="str">
            <v>UN</v>
          </cell>
          <cell r="D2651">
            <v>4.28</v>
          </cell>
          <cell r="E2651">
            <v>13.96</v>
          </cell>
          <cell r="F2651">
            <v>18.239999999999998</v>
          </cell>
          <cell r="G2651">
            <v>15</v>
          </cell>
        </row>
        <row r="2652">
          <cell r="A2652" t="str">
            <v>42.01.090</v>
          </cell>
          <cell r="B2652" t="str">
            <v>Captor tipo terminal aéreo, h= 300 mm, diâmetro de 1/4´ em cobre</v>
          </cell>
          <cell r="C2652" t="str">
            <v>UN</v>
          </cell>
          <cell r="D2652">
            <v>29.55</v>
          </cell>
          <cell r="E2652">
            <v>13.96</v>
          </cell>
          <cell r="F2652">
            <v>43.51</v>
          </cell>
          <cell r="G2652">
            <v>15</v>
          </cell>
        </row>
        <row r="2653">
          <cell r="A2653" t="str">
            <v>42.01.096</v>
          </cell>
          <cell r="B2653" t="str">
            <v>Captor tipo terminal aéreo, h= 250 mm, diâmetro de 3/8´ galvanizado a fogo</v>
          </cell>
          <cell r="C2653" t="str">
            <v>UN</v>
          </cell>
          <cell r="D2653">
            <v>9.44</v>
          </cell>
          <cell r="E2653">
            <v>13.96</v>
          </cell>
          <cell r="F2653">
            <v>23.4</v>
          </cell>
          <cell r="G2653">
            <v>15</v>
          </cell>
        </row>
        <row r="2654">
          <cell r="A2654" t="str">
            <v>42.01.098</v>
          </cell>
          <cell r="B2654" t="str">
            <v>Captor tipo terminal aéreo, h= 600 mm, diâmetro de 3/8´ galvanizado a fogo</v>
          </cell>
          <cell r="C2654" t="str">
            <v>UN</v>
          </cell>
          <cell r="D2654">
            <v>13.52</v>
          </cell>
          <cell r="E2654">
            <v>13.96</v>
          </cell>
          <cell r="F2654">
            <v>27.48</v>
          </cell>
          <cell r="G2654">
            <v>15</v>
          </cell>
        </row>
        <row r="2655">
          <cell r="A2655" t="str">
            <v>42.02</v>
          </cell>
          <cell r="B2655" t="str">
            <v>Isolador galvanizado uso geral</v>
          </cell>
        </row>
        <row r="2656">
          <cell r="A2656" t="str">
            <v>42.02.010</v>
          </cell>
          <cell r="B2656" t="str">
            <v>Isolador galvanizado uso geral, simples com rosca mecânica</v>
          </cell>
          <cell r="C2656" t="str">
            <v>UN</v>
          </cell>
          <cell r="D2656">
            <v>6.16</v>
          </cell>
          <cell r="E2656">
            <v>13.96</v>
          </cell>
          <cell r="F2656">
            <v>20.12</v>
          </cell>
          <cell r="G2656">
            <v>15</v>
          </cell>
        </row>
        <row r="2657">
          <cell r="A2657" t="str">
            <v>42.02.020</v>
          </cell>
          <cell r="B2657" t="str">
            <v>Isolador galvanizado uso geral, reforçado para fixação a 90°</v>
          </cell>
          <cell r="C2657" t="str">
            <v>UN</v>
          </cell>
          <cell r="D2657">
            <v>17.25</v>
          </cell>
          <cell r="E2657">
            <v>13.96</v>
          </cell>
          <cell r="F2657">
            <v>31.21</v>
          </cell>
          <cell r="G2657">
            <v>15</v>
          </cell>
        </row>
        <row r="2658">
          <cell r="A2658" t="str">
            <v>42.02.040</v>
          </cell>
          <cell r="B2658" t="str">
            <v>Isolador galvanizado uso geral, simples com chapa de encosto</v>
          </cell>
          <cell r="C2658" t="str">
            <v>UN</v>
          </cell>
          <cell r="D2658">
            <v>5.85</v>
          </cell>
          <cell r="E2658">
            <v>13.96</v>
          </cell>
          <cell r="F2658">
            <v>19.809999999999999</v>
          </cell>
          <cell r="G2658">
            <v>15</v>
          </cell>
        </row>
        <row r="2659">
          <cell r="A2659" t="str">
            <v>42.02.060</v>
          </cell>
          <cell r="B2659" t="str">
            <v>Isolador galvanizado uso geral, reforçado com chapa de encosto</v>
          </cell>
          <cell r="C2659" t="str">
            <v>UN</v>
          </cell>
          <cell r="D2659">
            <v>8.99</v>
          </cell>
          <cell r="E2659">
            <v>13.96</v>
          </cell>
          <cell r="F2659">
            <v>22.95</v>
          </cell>
          <cell r="G2659">
            <v>15</v>
          </cell>
        </row>
        <row r="2660">
          <cell r="A2660" t="str">
            <v>42.02.080</v>
          </cell>
          <cell r="B2660" t="str">
            <v>Isolador galvanizado uso geral, simples com calha para telha ondulada</v>
          </cell>
          <cell r="C2660" t="str">
            <v>UN</v>
          </cell>
          <cell r="D2660">
            <v>14.7</v>
          </cell>
          <cell r="E2660">
            <v>13.96</v>
          </cell>
          <cell r="F2660">
            <v>28.66</v>
          </cell>
          <cell r="G2660">
            <v>15</v>
          </cell>
        </row>
        <row r="2661">
          <cell r="A2661" t="str">
            <v>42.02.100</v>
          </cell>
          <cell r="B2661" t="str">
            <v>Isolador galvanizado uso geral, reforçado com calha para telha ondulada</v>
          </cell>
          <cell r="C2661" t="str">
            <v>UN</v>
          </cell>
          <cell r="D2661">
            <v>18.760000000000002</v>
          </cell>
          <cell r="E2661">
            <v>13.96</v>
          </cell>
          <cell r="F2661">
            <v>32.72</v>
          </cell>
          <cell r="G2661">
            <v>15</v>
          </cell>
        </row>
        <row r="2662">
          <cell r="A2662" t="str">
            <v>42.03</v>
          </cell>
          <cell r="B2662" t="str">
            <v>Isolador galvanizado para mastro</v>
          </cell>
        </row>
        <row r="2663">
          <cell r="A2663" t="str">
            <v>42.03.020</v>
          </cell>
          <cell r="B2663" t="str">
            <v>Isolador galvanizado para mastro de diâmetro 2´, simples com 1 descida</v>
          </cell>
          <cell r="C2663" t="str">
            <v>UN</v>
          </cell>
          <cell r="D2663">
            <v>11.27</v>
          </cell>
          <cell r="E2663">
            <v>13.96</v>
          </cell>
          <cell r="F2663">
            <v>25.23</v>
          </cell>
          <cell r="G2663">
            <v>15</v>
          </cell>
        </row>
        <row r="2664">
          <cell r="A2664" t="str">
            <v>42.03.040</v>
          </cell>
          <cell r="B2664" t="str">
            <v>Isolador galvanizado para mastro de diâmetro 2´, simples com 2 descidas</v>
          </cell>
          <cell r="C2664" t="str">
            <v>UN</v>
          </cell>
          <cell r="D2664">
            <v>17.13</v>
          </cell>
          <cell r="E2664">
            <v>13.96</v>
          </cell>
          <cell r="F2664">
            <v>31.09</v>
          </cell>
          <cell r="G2664">
            <v>15</v>
          </cell>
        </row>
        <row r="2665">
          <cell r="A2665" t="str">
            <v>42.03.060</v>
          </cell>
          <cell r="B2665" t="str">
            <v>Isolador galvanizado para mastro de diâmetro 2´, reforçado com 1 descida</v>
          </cell>
          <cell r="C2665" t="str">
            <v>UN</v>
          </cell>
          <cell r="D2665">
            <v>15.28</v>
          </cell>
          <cell r="E2665">
            <v>13.96</v>
          </cell>
          <cell r="F2665">
            <v>29.24</v>
          </cell>
          <cell r="G2665">
            <v>15</v>
          </cell>
        </row>
        <row r="2666">
          <cell r="A2666" t="str">
            <v>42.03.080</v>
          </cell>
          <cell r="B2666" t="str">
            <v>Isolador galvanizado para mastro de diâmetro 2´, reforçado com 2 descidas</v>
          </cell>
          <cell r="C2666" t="str">
            <v>UN</v>
          </cell>
          <cell r="D2666">
            <v>19.559999999999999</v>
          </cell>
          <cell r="E2666">
            <v>13.96</v>
          </cell>
          <cell r="F2666">
            <v>33.520000000000003</v>
          </cell>
          <cell r="G2666">
            <v>15</v>
          </cell>
        </row>
        <row r="2667">
          <cell r="A2667" t="str">
            <v>42.04</v>
          </cell>
          <cell r="B2667" t="str">
            <v>Componentes de sustentacao para mastro galvanizado</v>
          </cell>
        </row>
        <row r="2668">
          <cell r="A2668" t="str">
            <v>42.04.020</v>
          </cell>
          <cell r="B2668" t="str">
            <v>Braçadeira de contraventagem para mastro de diâmetro 2´</v>
          </cell>
          <cell r="C2668" t="str">
            <v>UN</v>
          </cell>
          <cell r="D2668">
            <v>12.93</v>
          </cell>
          <cell r="E2668">
            <v>13.96</v>
          </cell>
          <cell r="F2668">
            <v>26.89</v>
          </cell>
          <cell r="G2668">
            <v>15</v>
          </cell>
        </row>
        <row r="2669">
          <cell r="A2669" t="str">
            <v>42.04.040</v>
          </cell>
          <cell r="B2669" t="str">
            <v>Apoio para mastro de diâmetro 2´</v>
          </cell>
          <cell r="C2669" t="str">
            <v>UN</v>
          </cell>
          <cell r="D2669">
            <v>11.66</v>
          </cell>
          <cell r="E2669">
            <v>13.96</v>
          </cell>
          <cell r="F2669">
            <v>25.62</v>
          </cell>
          <cell r="G2669">
            <v>15</v>
          </cell>
        </row>
        <row r="2670">
          <cell r="A2670" t="str">
            <v>42.04.060</v>
          </cell>
          <cell r="B2670" t="str">
            <v>Base para mastro de diâmetro 2´</v>
          </cell>
          <cell r="C2670" t="str">
            <v>UN</v>
          </cell>
          <cell r="D2670">
            <v>53.56</v>
          </cell>
          <cell r="E2670">
            <v>13.96</v>
          </cell>
          <cell r="F2670">
            <v>67.52</v>
          </cell>
          <cell r="G2670">
            <v>15</v>
          </cell>
        </row>
        <row r="2671">
          <cell r="A2671" t="str">
            <v>42.04.080</v>
          </cell>
          <cell r="B2671" t="str">
            <v>Contraventagem com cabo para mastro de diâmetro 2´</v>
          </cell>
          <cell r="C2671" t="str">
            <v>UN</v>
          </cell>
          <cell r="D2671">
            <v>145.81</v>
          </cell>
          <cell r="E2671">
            <v>16.75</v>
          </cell>
          <cell r="F2671">
            <v>162.56</v>
          </cell>
          <cell r="G2671">
            <v>15</v>
          </cell>
        </row>
        <row r="2672">
          <cell r="A2672" t="str">
            <v>42.04.120</v>
          </cell>
          <cell r="B2672" t="str">
            <v>Mastro simples galvanizado de diâmetro 2´</v>
          </cell>
          <cell r="C2672" t="str">
            <v>M</v>
          </cell>
          <cell r="D2672">
            <v>70.28</v>
          </cell>
          <cell r="E2672">
            <v>16.75</v>
          </cell>
          <cell r="F2672">
            <v>87.03</v>
          </cell>
          <cell r="G2672">
            <v>15</v>
          </cell>
        </row>
        <row r="2673">
          <cell r="A2673" t="str">
            <v>42.04.140</v>
          </cell>
          <cell r="B2673" t="str">
            <v>Suporte porta bandeira simples para mastro de diâmetro 2´</v>
          </cell>
          <cell r="C2673" t="str">
            <v>UN</v>
          </cell>
          <cell r="D2673">
            <v>17.87</v>
          </cell>
          <cell r="E2673">
            <v>13.96</v>
          </cell>
          <cell r="F2673">
            <v>31.83</v>
          </cell>
          <cell r="G2673">
            <v>15</v>
          </cell>
        </row>
        <row r="2674">
          <cell r="A2674" t="str">
            <v>42.04.160</v>
          </cell>
          <cell r="B2674" t="str">
            <v>Suporte porta bandeira reforçado para mastro de diâmetro 2´</v>
          </cell>
          <cell r="C2674" t="str">
            <v>UN</v>
          </cell>
          <cell r="D2674">
            <v>28.87</v>
          </cell>
          <cell r="E2674">
            <v>13.96</v>
          </cell>
          <cell r="F2674">
            <v>42.83</v>
          </cell>
          <cell r="G2674">
            <v>15</v>
          </cell>
        </row>
        <row r="2675">
          <cell r="A2675" t="str">
            <v>42.05</v>
          </cell>
          <cell r="B2675" t="str">
            <v>Componentes para cabo de descida</v>
          </cell>
        </row>
        <row r="2676">
          <cell r="A2676" t="str">
            <v>42.05.010</v>
          </cell>
          <cell r="B2676" t="str">
            <v>Sinalizador de obstáculo simples, sem célula fotoelétrica</v>
          </cell>
          <cell r="C2676" t="str">
            <v>UN</v>
          </cell>
          <cell r="D2676">
            <v>36.35</v>
          </cell>
          <cell r="E2676">
            <v>13.96</v>
          </cell>
          <cell r="F2676">
            <v>50.31</v>
          </cell>
          <cell r="G2676">
            <v>15</v>
          </cell>
        </row>
        <row r="2677">
          <cell r="A2677" t="str">
            <v>42.05.020</v>
          </cell>
          <cell r="B2677" t="str">
            <v>Braçadeira para fixação do aparelho sinalizador para mastro de diâmetro 2´</v>
          </cell>
          <cell r="C2677" t="str">
            <v>UN</v>
          </cell>
          <cell r="D2677">
            <v>14.69</v>
          </cell>
          <cell r="E2677">
            <v>13.96</v>
          </cell>
          <cell r="F2677">
            <v>28.65</v>
          </cell>
          <cell r="G2677">
            <v>15</v>
          </cell>
        </row>
        <row r="2678">
          <cell r="A2678" t="str">
            <v>42.05.030</v>
          </cell>
          <cell r="B2678" t="str">
            <v>Sinalizador de obstáculo duplo, sem célula fotoelétrica</v>
          </cell>
          <cell r="C2678" t="str">
            <v>UN</v>
          </cell>
          <cell r="D2678">
            <v>82.53</v>
          </cell>
          <cell r="E2678">
            <v>13.96</v>
          </cell>
          <cell r="F2678">
            <v>96.49</v>
          </cell>
          <cell r="G2678">
            <v>15</v>
          </cell>
        </row>
        <row r="2679">
          <cell r="A2679" t="str">
            <v>42.05.050</v>
          </cell>
          <cell r="B2679" t="str">
            <v>Sinalizador de obstáculo simples, com célula fotoelétrica</v>
          </cell>
          <cell r="C2679" t="str">
            <v>UN</v>
          </cell>
          <cell r="D2679">
            <v>67.45</v>
          </cell>
          <cell r="E2679">
            <v>13.96</v>
          </cell>
          <cell r="F2679">
            <v>81.41</v>
          </cell>
          <cell r="G2679">
            <v>15</v>
          </cell>
        </row>
        <row r="2680">
          <cell r="A2680" t="str">
            <v>42.05.070</v>
          </cell>
          <cell r="B2680" t="str">
            <v>Sinalizador de obstáculo duplo, com célula fotoelétrica</v>
          </cell>
          <cell r="C2680" t="str">
            <v>UN</v>
          </cell>
          <cell r="D2680">
            <v>143.97999999999999</v>
          </cell>
          <cell r="E2680">
            <v>13.96</v>
          </cell>
          <cell r="F2680">
            <v>157.94</v>
          </cell>
          <cell r="G2680">
            <v>15</v>
          </cell>
        </row>
        <row r="2681">
          <cell r="A2681" t="str">
            <v>42.05.100</v>
          </cell>
          <cell r="B2681" t="str">
            <v>Caixa de inspeção suspensa</v>
          </cell>
          <cell r="C2681" t="str">
            <v>UN</v>
          </cell>
          <cell r="D2681">
            <v>19.82</v>
          </cell>
          <cell r="E2681">
            <v>55.83</v>
          </cell>
          <cell r="F2681">
            <v>75.650000000000006</v>
          </cell>
          <cell r="G2681">
            <v>15</v>
          </cell>
        </row>
        <row r="2682">
          <cell r="A2682" t="str">
            <v>42.05.110</v>
          </cell>
          <cell r="B2682" t="str">
            <v>Conector cabo/haste de 3/4´</v>
          </cell>
          <cell r="C2682" t="str">
            <v>UN</v>
          </cell>
          <cell r="D2682">
            <v>20.37</v>
          </cell>
          <cell r="E2682">
            <v>5.58</v>
          </cell>
          <cell r="F2682">
            <v>25.95</v>
          </cell>
          <cell r="G2682">
            <v>15</v>
          </cell>
        </row>
        <row r="2683">
          <cell r="A2683" t="str">
            <v>42.05.120</v>
          </cell>
          <cell r="B2683" t="str">
            <v>Conector de emenda em latão para cabo de até 50 mm² com 4 parafusos</v>
          </cell>
          <cell r="C2683" t="str">
            <v>UN</v>
          </cell>
          <cell r="D2683">
            <v>26.04</v>
          </cell>
          <cell r="E2683">
            <v>5.58</v>
          </cell>
          <cell r="F2683">
            <v>31.62</v>
          </cell>
          <cell r="G2683">
            <v>15</v>
          </cell>
        </row>
        <row r="2684">
          <cell r="A2684" t="str">
            <v>42.05.140</v>
          </cell>
          <cell r="B2684" t="str">
            <v>Conector olhal cabo/haste de 3/4´</v>
          </cell>
          <cell r="C2684" t="str">
            <v>UN</v>
          </cell>
          <cell r="D2684">
            <v>17.38</v>
          </cell>
          <cell r="E2684">
            <v>5.58</v>
          </cell>
          <cell r="F2684">
            <v>22.96</v>
          </cell>
          <cell r="G2684">
            <v>15</v>
          </cell>
        </row>
        <row r="2685">
          <cell r="A2685" t="str">
            <v>42.05.160</v>
          </cell>
          <cell r="B2685" t="str">
            <v>Conector olhal cabo/haste de 5/8´</v>
          </cell>
          <cell r="C2685" t="str">
            <v>UN</v>
          </cell>
          <cell r="D2685">
            <v>3.82</v>
          </cell>
          <cell r="E2685">
            <v>5.58</v>
          </cell>
          <cell r="F2685">
            <v>9.4</v>
          </cell>
          <cell r="G2685">
            <v>15</v>
          </cell>
        </row>
        <row r="2686">
          <cell r="A2686" t="str">
            <v>42.05.170</v>
          </cell>
          <cell r="B2686" t="str">
            <v>Vergalhão liso de aço galvanizado, diâmetro de 3/8´</v>
          </cell>
          <cell r="C2686" t="str">
            <v>M</v>
          </cell>
          <cell r="D2686">
            <v>13.2</v>
          </cell>
          <cell r="E2686">
            <v>22.33</v>
          </cell>
          <cell r="F2686">
            <v>35.53</v>
          </cell>
          <cell r="G2686">
            <v>15</v>
          </cell>
        </row>
        <row r="2687">
          <cell r="A2687" t="str">
            <v>42.05.180</v>
          </cell>
          <cell r="B2687" t="str">
            <v>Esticador em latão para cabo de cobre</v>
          </cell>
          <cell r="C2687" t="str">
            <v>UN</v>
          </cell>
          <cell r="D2687">
            <v>20.58</v>
          </cell>
          <cell r="E2687">
            <v>13.96</v>
          </cell>
          <cell r="F2687">
            <v>34.54</v>
          </cell>
          <cell r="G2687">
            <v>15</v>
          </cell>
        </row>
        <row r="2688">
          <cell r="A2688" t="str">
            <v>42.05.190</v>
          </cell>
          <cell r="B2688" t="str">
            <v>Haste de aterramento de 3/4´ x 3 m</v>
          </cell>
          <cell r="C2688" t="str">
            <v>UN</v>
          </cell>
          <cell r="D2688">
            <v>285.63</v>
          </cell>
          <cell r="E2688">
            <v>27.92</v>
          </cell>
          <cell r="F2688">
            <v>313.55</v>
          </cell>
          <cell r="G2688">
            <v>15</v>
          </cell>
        </row>
        <row r="2689">
          <cell r="A2689" t="str">
            <v>42.05.200</v>
          </cell>
          <cell r="B2689" t="str">
            <v>Haste de aterramento de 5/8" x 2,4 m</v>
          </cell>
          <cell r="C2689" t="str">
            <v>UN</v>
          </cell>
          <cell r="D2689">
            <v>182.18</v>
          </cell>
          <cell r="E2689">
            <v>27.92</v>
          </cell>
          <cell r="F2689">
            <v>210.1</v>
          </cell>
          <cell r="G2689">
            <v>15</v>
          </cell>
        </row>
        <row r="2690">
          <cell r="A2690" t="str">
            <v>42.05.210</v>
          </cell>
          <cell r="B2690" t="str">
            <v>Haste de aterramento de 5/8´ x 3 m</v>
          </cell>
          <cell r="C2690" t="str">
            <v>UN</v>
          </cell>
          <cell r="D2690">
            <v>174.1</v>
          </cell>
          <cell r="E2690">
            <v>27.92</v>
          </cell>
          <cell r="F2690">
            <v>202.02</v>
          </cell>
          <cell r="G2690">
            <v>15</v>
          </cell>
        </row>
        <row r="2691">
          <cell r="A2691" t="str">
            <v>42.05.220</v>
          </cell>
          <cell r="B2691" t="str">
            <v>Mastro para sinalizador de obstáculo, de 1,5 m x 3/4´</v>
          </cell>
          <cell r="C2691" t="str">
            <v>UN</v>
          </cell>
          <cell r="D2691">
            <v>50.1</v>
          </cell>
          <cell r="E2691">
            <v>13.96</v>
          </cell>
          <cell r="F2691">
            <v>64.06</v>
          </cell>
          <cell r="G2691">
            <v>15</v>
          </cell>
        </row>
        <row r="2692">
          <cell r="A2692" t="str">
            <v>42.05.230</v>
          </cell>
          <cell r="B2692" t="str">
            <v>Clips de fixação para vergalhão em aço galvanizado de 3/8´</v>
          </cell>
          <cell r="C2692" t="str">
            <v>UN</v>
          </cell>
          <cell r="D2692">
            <v>2.71</v>
          </cell>
          <cell r="E2692">
            <v>11.16</v>
          </cell>
          <cell r="F2692">
            <v>13.87</v>
          </cell>
          <cell r="G2692">
            <v>15</v>
          </cell>
        </row>
        <row r="2693">
          <cell r="A2693" t="str">
            <v>42.05.240</v>
          </cell>
          <cell r="B2693" t="str">
            <v>Suporte para tubo de proteção com chapa de encosto, diâmetro 2´</v>
          </cell>
          <cell r="C2693" t="str">
            <v>UN</v>
          </cell>
          <cell r="D2693">
            <v>10.81</v>
          </cell>
          <cell r="E2693">
            <v>13.96</v>
          </cell>
          <cell r="F2693">
            <v>24.77</v>
          </cell>
          <cell r="G2693">
            <v>15</v>
          </cell>
        </row>
        <row r="2694">
          <cell r="A2694" t="str">
            <v>42.05.250</v>
          </cell>
          <cell r="B2694" t="str">
            <v>Barra condutora chata em alumínio de 3/4´ x 1/4´, inclusive acessórios de fixação</v>
          </cell>
          <cell r="C2694" t="str">
            <v>M</v>
          </cell>
          <cell r="D2694">
            <v>19.88</v>
          </cell>
          <cell r="E2694">
            <v>27.92</v>
          </cell>
          <cell r="F2694">
            <v>47.8</v>
          </cell>
          <cell r="G2694">
            <v>15</v>
          </cell>
        </row>
        <row r="2695">
          <cell r="A2695" t="str">
            <v>42.05.260</v>
          </cell>
          <cell r="B2695" t="str">
            <v>Suporte para tubo de proteção com grapa para chumbar, diâmetro 2´</v>
          </cell>
          <cell r="C2695" t="str">
            <v>UN</v>
          </cell>
          <cell r="D2695">
            <v>10.14</v>
          </cell>
          <cell r="E2695">
            <v>13.96</v>
          </cell>
          <cell r="F2695">
            <v>24.1</v>
          </cell>
          <cell r="G2695">
            <v>15</v>
          </cell>
        </row>
        <row r="2696">
          <cell r="A2696" t="str">
            <v>42.05.270</v>
          </cell>
          <cell r="B2696" t="str">
            <v>Conector em latão estanhado para cabos de 16 a 50 mm² e vergalhões até 3/8´</v>
          </cell>
          <cell r="C2696" t="str">
            <v>UN</v>
          </cell>
          <cell r="D2696">
            <v>51.16</v>
          </cell>
          <cell r="E2696">
            <v>11.16</v>
          </cell>
          <cell r="F2696">
            <v>62.32</v>
          </cell>
          <cell r="G2696">
            <v>15</v>
          </cell>
        </row>
        <row r="2697">
          <cell r="A2697" t="str">
            <v>42.05.290</v>
          </cell>
          <cell r="B2697" t="str">
            <v>Suporte para fixação de terminal aéreo e/ou de cabo de cobre nu, com base plana</v>
          </cell>
          <cell r="C2697" t="str">
            <v>UN</v>
          </cell>
          <cell r="D2697">
            <v>5.38</v>
          </cell>
          <cell r="E2697">
            <v>13.96</v>
          </cell>
          <cell r="F2697">
            <v>19.34</v>
          </cell>
          <cell r="G2697">
            <v>15</v>
          </cell>
        </row>
        <row r="2698">
          <cell r="A2698" t="str">
            <v>42.05.300</v>
          </cell>
          <cell r="B2698" t="str">
            <v>Tampa para caixa de inspeção cilíndrica, aço galvanizado</v>
          </cell>
          <cell r="C2698" t="str">
            <v>UN</v>
          </cell>
          <cell r="D2698">
            <v>48.17</v>
          </cell>
          <cell r="E2698">
            <v>2.8</v>
          </cell>
          <cell r="F2698">
            <v>50.97</v>
          </cell>
          <cell r="G2698">
            <v>15</v>
          </cell>
        </row>
        <row r="2699">
          <cell r="A2699" t="str">
            <v>42.05.310</v>
          </cell>
          <cell r="B2699" t="str">
            <v>Caixa de inspeção do terra cilíndrica em PVC rígido, diâmetro de 300 mm - h= 250 mm</v>
          </cell>
          <cell r="C2699" t="str">
            <v>UN</v>
          </cell>
          <cell r="D2699">
            <v>17.89</v>
          </cell>
          <cell r="E2699">
            <v>13.96</v>
          </cell>
          <cell r="F2699">
            <v>31.85</v>
          </cell>
          <cell r="G2699">
            <v>15</v>
          </cell>
        </row>
        <row r="2700">
          <cell r="A2700" t="str">
            <v>42.05.320</v>
          </cell>
          <cell r="B2700" t="str">
            <v>Caixa de inspeção do terra cilíndrica em PVC rígido, diâmetro de 300 mm - h= 400 mm</v>
          </cell>
          <cell r="C2700" t="str">
            <v>UN</v>
          </cell>
          <cell r="D2700">
            <v>31.05</v>
          </cell>
          <cell r="E2700">
            <v>13.96</v>
          </cell>
          <cell r="F2700">
            <v>45.01</v>
          </cell>
          <cell r="G2700">
            <v>15</v>
          </cell>
        </row>
        <row r="2701">
          <cell r="A2701" t="str">
            <v>42.05.330</v>
          </cell>
          <cell r="B2701" t="str">
            <v>Caixa de inspeção do terra cilíndrica em PVC rígido, diâmetro de 300 mm - h= 600 mm</v>
          </cell>
          <cell r="C2701" t="str">
            <v>UN</v>
          </cell>
          <cell r="D2701">
            <v>54.3</v>
          </cell>
          <cell r="E2701">
            <v>13.96</v>
          </cell>
          <cell r="F2701">
            <v>68.260000000000005</v>
          </cell>
          <cell r="G2701">
            <v>15</v>
          </cell>
        </row>
        <row r="2702">
          <cell r="A2702" t="str">
            <v>42.05.340</v>
          </cell>
          <cell r="B2702" t="str">
            <v>Barra condutora chata em cobre de 3/4´ x 3/16´, inclusive acessórios de fixação</v>
          </cell>
          <cell r="C2702" t="str">
            <v>M</v>
          </cell>
          <cell r="D2702">
            <v>201.03</v>
          </cell>
          <cell r="E2702">
            <v>27.92</v>
          </cell>
          <cell r="F2702">
            <v>228.95</v>
          </cell>
          <cell r="G2702">
            <v>15</v>
          </cell>
        </row>
        <row r="2703">
          <cell r="A2703" t="str">
            <v>42.05.370</v>
          </cell>
          <cell r="B2703" t="str">
            <v>Caixa de equalização, de embutir, em aço com barramento, de 400 x 400 mm e tampa</v>
          </cell>
          <cell r="C2703" t="str">
            <v>UN</v>
          </cell>
          <cell r="D2703">
            <v>427.69</v>
          </cell>
          <cell r="E2703">
            <v>55.83</v>
          </cell>
          <cell r="F2703">
            <v>483.52</v>
          </cell>
          <cell r="G2703">
            <v>15</v>
          </cell>
        </row>
        <row r="2704">
          <cell r="A2704" t="str">
            <v>42.05.380</v>
          </cell>
          <cell r="B2704" t="str">
            <v>Caixa de equalização, de embutir, em aço com barramento, de 200 x 200 mm e tampa</v>
          </cell>
          <cell r="C2704" t="str">
            <v>UN</v>
          </cell>
          <cell r="D2704">
            <v>290.31</v>
          </cell>
          <cell r="E2704">
            <v>55.83</v>
          </cell>
          <cell r="F2704">
            <v>346.14</v>
          </cell>
          <cell r="G2704">
            <v>15</v>
          </cell>
        </row>
        <row r="2705">
          <cell r="A2705" t="str">
            <v>42.05.390</v>
          </cell>
          <cell r="B2705" t="str">
            <v>Presilha em latão para cabos de 16 até 50 mm²</v>
          </cell>
          <cell r="C2705" t="str">
            <v>UN</v>
          </cell>
          <cell r="D2705">
            <v>1.08</v>
          </cell>
          <cell r="E2705">
            <v>2.27</v>
          </cell>
          <cell r="F2705">
            <v>3.35</v>
          </cell>
          <cell r="G2705">
            <v>15</v>
          </cell>
        </row>
        <row r="2706">
          <cell r="A2706" t="str">
            <v>42.05.410</v>
          </cell>
          <cell r="B2706" t="str">
            <v>Suporte para fixação de terminal aéreo e/ou de cabo de cobre nu, com base ondulada</v>
          </cell>
          <cell r="C2706" t="str">
            <v>UN</v>
          </cell>
          <cell r="D2706">
            <v>7.81</v>
          </cell>
          <cell r="E2706">
            <v>13.96</v>
          </cell>
          <cell r="F2706">
            <v>21.77</v>
          </cell>
          <cell r="G2706">
            <v>15</v>
          </cell>
        </row>
        <row r="2707">
          <cell r="A2707" t="str">
            <v>42.05.440</v>
          </cell>
          <cell r="B2707" t="str">
            <v>Barra condutora chata em alumínio de 7/8´ x 1/8´, inclusive acessórios de fixação</v>
          </cell>
          <cell r="C2707" t="str">
            <v>M</v>
          </cell>
          <cell r="D2707">
            <v>9.36</v>
          </cell>
          <cell r="E2707">
            <v>27.92</v>
          </cell>
          <cell r="F2707">
            <v>37.28</v>
          </cell>
          <cell r="G2707">
            <v>15</v>
          </cell>
        </row>
        <row r="2708">
          <cell r="A2708" t="str">
            <v>42.05.450</v>
          </cell>
          <cell r="B2708" t="str">
            <v>Conector com rabicho e porca em latão para cabo de 16 a 35 mm²</v>
          </cell>
          <cell r="C2708" t="str">
            <v>UN</v>
          </cell>
          <cell r="D2708">
            <v>16.39</v>
          </cell>
          <cell r="E2708">
            <v>5.58</v>
          </cell>
          <cell r="F2708">
            <v>21.97</v>
          </cell>
          <cell r="G2708">
            <v>15</v>
          </cell>
        </row>
        <row r="2709">
          <cell r="A2709" t="str">
            <v>42.05.510</v>
          </cell>
          <cell r="B2709" t="str">
            <v>Suporte para fixação de fita de alumínio 7/8´ x 1/8´ e/ou cabo de cobre nu, com base ondulada</v>
          </cell>
          <cell r="C2709" t="str">
            <v>UN</v>
          </cell>
          <cell r="D2709">
            <v>7.66</v>
          </cell>
          <cell r="E2709">
            <v>13.96</v>
          </cell>
          <cell r="F2709">
            <v>21.62</v>
          </cell>
          <cell r="G2709">
            <v>15</v>
          </cell>
        </row>
        <row r="2710">
          <cell r="A2710" t="str">
            <v>42.05.520</v>
          </cell>
          <cell r="B2710" t="str">
            <v>Suporte para fixação de fita de alumínio 7/8´ x 1/8´, com base plana</v>
          </cell>
          <cell r="C2710" t="str">
            <v>UN</v>
          </cell>
          <cell r="D2710">
            <v>6.77</v>
          </cell>
          <cell r="E2710">
            <v>13.96</v>
          </cell>
          <cell r="F2710">
            <v>20.73</v>
          </cell>
          <cell r="G2710">
            <v>15</v>
          </cell>
        </row>
        <row r="2711">
          <cell r="A2711" t="str">
            <v>42.05.542</v>
          </cell>
          <cell r="B2711" t="str">
            <v>Tela para equipotencial em aço inoxidável</v>
          </cell>
          <cell r="C2711" t="str">
            <v>M</v>
          </cell>
          <cell r="D2711">
            <v>61.42</v>
          </cell>
          <cell r="E2711">
            <v>13.96</v>
          </cell>
          <cell r="F2711">
            <v>75.38</v>
          </cell>
          <cell r="G2711">
            <v>15</v>
          </cell>
        </row>
        <row r="2712">
          <cell r="A2712" t="str">
            <v>42.05.550</v>
          </cell>
          <cell r="B2712" t="str">
            <v>Cordoalha flexível "Jumpers" de 25 x 235 mm, com 4 furos de 11 mm</v>
          </cell>
          <cell r="C2712" t="str">
            <v>UN</v>
          </cell>
          <cell r="D2712">
            <v>46.77</v>
          </cell>
          <cell r="E2712">
            <v>13.96</v>
          </cell>
          <cell r="F2712">
            <v>60.73</v>
          </cell>
          <cell r="G2712">
            <v>15</v>
          </cell>
        </row>
        <row r="2713">
          <cell r="A2713" t="str">
            <v>42.05.560</v>
          </cell>
          <cell r="B2713" t="str">
            <v>Cordoalha flexível "Jumpers" de 25 x 300 mm, com 4 furos de 11 mm</v>
          </cell>
          <cell r="C2713" t="str">
            <v>UN</v>
          </cell>
          <cell r="D2713">
            <v>60.95</v>
          </cell>
          <cell r="E2713">
            <v>13.96</v>
          </cell>
          <cell r="F2713">
            <v>74.91</v>
          </cell>
          <cell r="G2713">
            <v>15</v>
          </cell>
        </row>
        <row r="2714">
          <cell r="A2714" t="str">
            <v>42.05.570</v>
          </cell>
          <cell r="B2714" t="str">
            <v>Terminal estanhado com 1 furo e 1 compressão - 16 mm²</v>
          </cell>
          <cell r="C2714" t="str">
            <v>UN</v>
          </cell>
          <cell r="D2714">
            <v>4.2300000000000004</v>
          </cell>
          <cell r="E2714">
            <v>13.96</v>
          </cell>
          <cell r="F2714">
            <v>18.190000000000001</v>
          </cell>
          <cell r="G2714">
            <v>15</v>
          </cell>
        </row>
        <row r="2715">
          <cell r="A2715" t="str">
            <v>42.05.580</v>
          </cell>
          <cell r="B2715" t="str">
            <v>Terminal estanhado com 1 furo e 1 compressão - 35 mm²</v>
          </cell>
          <cell r="C2715" t="str">
            <v>UN</v>
          </cell>
          <cell r="D2715">
            <v>6.26</v>
          </cell>
          <cell r="E2715">
            <v>13.96</v>
          </cell>
          <cell r="F2715">
            <v>20.22</v>
          </cell>
          <cell r="G2715">
            <v>15</v>
          </cell>
        </row>
        <row r="2716">
          <cell r="A2716" t="str">
            <v>42.05.590</v>
          </cell>
          <cell r="B2716" t="str">
            <v>Terminal estanhado com 1 furo e 1 compressão - 50 mm²</v>
          </cell>
          <cell r="C2716" t="str">
            <v>UN</v>
          </cell>
          <cell r="D2716">
            <v>9.07</v>
          </cell>
          <cell r="E2716">
            <v>13.96</v>
          </cell>
          <cell r="F2716">
            <v>23.03</v>
          </cell>
          <cell r="G2716">
            <v>15</v>
          </cell>
        </row>
        <row r="2717">
          <cell r="A2717" t="str">
            <v>42.05.620</v>
          </cell>
          <cell r="B2717" t="str">
            <v>Terminal estanhado com 2 furos e 1 compressão - 50 mm²</v>
          </cell>
          <cell r="C2717" t="str">
            <v>UN</v>
          </cell>
          <cell r="D2717">
            <v>9.18</v>
          </cell>
          <cell r="E2717">
            <v>13.96</v>
          </cell>
          <cell r="F2717">
            <v>23.14</v>
          </cell>
          <cell r="G2717">
            <v>15</v>
          </cell>
        </row>
        <row r="2718">
          <cell r="A2718" t="str">
            <v>42.05.630</v>
          </cell>
          <cell r="B2718" t="str">
            <v>Conector tipo ´X´ para aterramento de telas, acabamento estanhado, para cabo de 16 - 50 mm²</v>
          </cell>
          <cell r="C2718" t="str">
            <v>UN</v>
          </cell>
          <cell r="D2718">
            <v>99.19</v>
          </cell>
          <cell r="E2718">
            <v>13.96</v>
          </cell>
          <cell r="F2718">
            <v>113.15</v>
          </cell>
          <cell r="G2718">
            <v>15</v>
          </cell>
        </row>
        <row r="2719">
          <cell r="A2719" t="str">
            <v>42.05.650</v>
          </cell>
          <cell r="B2719" t="str">
            <v>Malha fechada pré-fabricada em fio de cobre de 16mm e mesch 30 x 30cm para aterramento</v>
          </cell>
          <cell r="C2719" t="str">
            <v>M2</v>
          </cell>
          <cell r="D2719">
            <v>276</v>
          </cell>
          <cell r="E2719">
            <v>5.68</v>
          </cell>
          <cell r="F2719">
            <v>281.68</v>
          </cell>
          <cell r="G2719">
            <v>15</v>
          </cell>
        </row>
        <row r="2720">
          <cell r="A2720" t="str">
            <v>42.20</v>
          </cell>
          <cell r="B2720" t="str">
            <v>Reparos, conservacoes e complementos - GRUPO 42</v>
          </cell>
        </row>
        <row r="2721">
          <cell r="A2721" t="str">
            <v>42.20.080</v>
          </cell>
          <cell r="B2721" t="str">
            <v>Solda exotérmica conexão cabo-cabo horizontal em X, bitola do cabo de 16-16mm² a 35-35mm²</v>
          </cell>
          <cell r="C2721" t="str">
            <v>UN</v>
          </cell>
          <cell r="D2721">
            <v>11.71</v>
          </cell>
          <cell r="E2721">
            <v>27.92</v>
          </cell>
          <cell r="F2721">
            <v>39.630000000000003</v>
          </cell>
          <cell r="G2721">
            <v>15</v>
          </cell>
        </row>
        <row r="2722">
          <cell r="A2722" t="str">
            <v>42.20.090</v>
          </cell>
          <cell r="B2722" t="str">
            <v>Solda exotérmica conexão cabo-cabo horizontal em X, bitola do cabo de 50-25mm² a 95-50mm²</v>
          </cell>
          <cell r="C2722" t="str">
            <v>UN</v>
          </cell>
          <cell r="D2722">
            <v>21.71</v>
          </cell>
          <cell r="E2722">
            <v>27.92</v>
          </cell>
          <cell r="F2722">
            <v>49.63</v>
          </cell>
          <cell r="G2722">
            <v>15</v>
          </cell>
        </row>
        <row r="2723">
          <cell r="A2723" t="str">
            <v>42.20.120</v>
          </cell>
          <cell r="B2723" t="str">
            <v>Solda exotérmica conexão cabo-cabo horizontal em X sobreposto, bitola do cabo de 35-35mm² a 50-35mm²</v>
          </cell>
          <cell r="C2723" t="str">
            <v>UN</v>
          </cell>
          <cell r="D2723">
            <v>22.04</v>
          </cell>
          <cell r="E2723">
            <v>27.92</v>
          </cell>
          <cell r="F2723">
            <v>49.96</v>
          </cell>
          <cell r="G2723">
            <v>15</v>
          </cell>
        </row>
        <row r="2724">
          <cell r="A2724" t="str">
            <v>42.20.130</v>
          </cell>
          <cell r="B2724" t="str">
            <v>Solda exotérmica conexão cabo-cabo horizontal em X sobreposto, bitola do cabo de 50-50mm² a 95-50mm²</v>
          </cell>
          <cell r="C2724" t="str">
            <v>UN</v>
          </cell>
          <cell r="D2724">
            <v>43.8</v>
          </cell>
          <cell r="E2724">
            <v>27.92</v>
          </cell>
          <cell r="F2724">
            <v>71.72</v>
          </cell>
          <cell r="G2724">
            <v>15</v>
          </cell>
        </row>
        <row r="2725">
          <cell r="A2725" t="str">
            <v>42.20.150</v>
          </cell>
          <cell r="B2725" t="str">
            <v>Solda exotérmica conexão cabo-cabo horizontal em T, bitola do cabo de 16-16mm² a 50-35mm², 70-35mm² e 95-35mm²</v>
          </cell>
          <cell r="C2725" t="str">
            <v>UN</v>
          </cell>
          <cell r="D2725">
            <v>11.58</v>
          </cell>
          <cell r="E2725">
            <v>27.92</v>
          </cell>
          <cell r="F2725">
            <v>39.5</v>
          </cell>
          <cell r="G2725">
            <v>15</v>
          </cell>
        </row>
        <row r="2726">
          <cell r="A2726" t="str">
            <v>42.20.160</v>
          </cell>
          <cell r="B2726" t="str">
            <v>Solda exotérmica conexão cabo-cabo horizontal em T, bitola do cabo de 50-50mm² a 95-50mm²</v>
          </cell>
          <cell r="C2726" t="str">
            <v>UN</v>
          </cell>
          <cell r="D2726">
            <v>21.21</v>
          </cell>
          <cell r="E2726">
            <v>27.92</v>
          </cell>
          <cell r="F2726">
            <v>49.13</v>
          </cell>
          <cell r="G2726">
            <v>15</v>
          </cell>
        </row>
        <row r="2727">
          <cell r="A2727" t="str">
            <v>42.20.170</v>
          </cell>
          <cell r="B2727" t="str">
            <v>Solda exotérmica conexão cabo-cabo horizontal reto, bitola do cabo de 16mm² a 70mm²</v>
          </cell>
          <cell r="C2727" t="str">
            <v>UN</v>
          </cell>
          <cell r="D2727">
            <v>11.72</v>
          </cell>
          <cell r="E2727">
            <v>27.92</v>
          </cell>
          <cell r="F2727">
            <v>39.64</v>
          </cell>
          <cell r="G2727">
            <v>15</v>
          </cell>
        </row>
        <row r="2728">
          <cell r="A2728" t="str">
            <v>42.20.190</v>
          </cell>
          <cell r="B2728" t="str">
            <v>Solda exotérmica conexão cabo-haste em X sobreposto, bitola do cabo de 35mm² a 50mm² para haste de 5/8" e 3/4"</v>
          </cell>
          <cell r="C2728" t="str">
            <v>UN</v>
          </cell>
          <cell r="D2728">
            <v>44.16</v>
          </cell>
          <cell r="E2728">
            <v>27.92</v>
          </cell>
          <cell r="F2728">
            <v>72.08</v>
          </cell>
          <cell r="G2728">
            <v>15</v>
          </cell>
        </row>
        <row r="2729">
          <cell r="A2729" t="str">
            <v>42.20.210</v>
          </cell>
          <cell r="B2729" t="str">
            <v>Solda exotérmica conexão cabo-haste em T, bitola do cabo de 35mm² para haste de 5/8" e 3/4"</v>
          </cell>
          <cell r="C2729" t="str">
            <v>UN</v>
          </cell>
          <cell r="D2729">
            <v>22.44</v>
          </cell>
          <cell r="E2729">
            <v>27.92</v>
          </cell>
          <cell r="F2729">
            <v>50.36</v>
          </cell>
          <cell r="G2729">
            <v>15</v>
          </cell>
        </row>
        <row r="2730">
          <cell r="A2730" t="str">
            <v>42.20.220</v>
          </cell>
          <cell r="B2730" t="str">
            <v>Solda exotérmica conexão cabo-haste em T, bitola do cabo de 50mm² a 95mm² para haste de 5/8" e 3/4"</v>
          </cell>
          <cell r="C2730" t="str">
            <v>UN</v>
          </cell>
          <cell r="D2730">
            <v>44.21</v>
          </cell>
          <cell r="E2730">
            <v>27.92</v>
          </cell>
          <cell r="F2730">
            <v>72.13</v>
          </cell>
          <cell r="G2730">
            <v>15</v>
          </cell>
        </row>
        <row r="2731">
          <cell r="A2731" t="str">
            <v>42.20.230</v>
          </cell>
          <cell r="B2731" t="str">
            <v>Solda exotérmica conexão cabo-haste na lateral, bitola do cabo de 25mm² a 70mm² para haste de 5/8" e 3/4"</v>
          </cell>
          <cell r="C2731" t="str">
            <v>UN</v>
          </cell>
          <cell r="D2731">
            <v>22.62</v>
          </cell>
          <cell r="E2731">
            <v>27.92</v>
          </cell>
          <cell r="F2731">
            <v>50.54</v>
          </cell>
          <cell r="G2731">
            <v>15</v>
          </cell>
        </row>
        <row r="2732">
          <cell r="A2732" t="str">
            <v>42.20.240</v>
          </cell>
          <cell r="B2732" t="str">
            <v>Solda exotérmica conexão cabo-haste no topo, bitola do cabo de 25mm² a 35mm² para haste de 5/8"</v>
          </cell>
          <cell r="C2732" t="str">
            <v>UN</v>
          </cell>
          <cell r="D2732">
            <v>21.48</v>
          </cell>
          <cell r="E2732">
            <v>27.92</v>
          </cell>
          <cell r="F2732">
            <v>49.4</v>
          </cell>
          <cell r="G2732">
            <v>15</v>
          </cell>
        </row>
        <row r="2733">
          <cell r="A2733" t="str">
            <v>42.20.250</v>
          </cell>
          <cell r="B2733" t="str">
            <v>Solda exotérmica conexão cabo-haste no topo, bitola do cabo de 50mm² a 95mm² para haste de 5/8" e 3/4"</v>
          </cell>
          <cell r="C2733" t="str">
            <v>UN</v>
          </cell>
          <cell r="D2733">
            <v>21.24</v>
          </cell>
          <cell r="E2733">
            <v>27.92</v>
          </cell>
          <cell r="F2733">
            <v>49.16</v>
          </cell>
          <cell r="G2733">
            <v>15</v>
          </cell>
        </row>
        <row r="2734">
          <cell r="A2734" t="str">
            <v>42.20.260</v>
          </cell>
          <cell r="B2734" t="str">
            <v>Solda exotérmica conexão cabo-ferro de construção com cabo paralelo, bitola do cabo de 35mm² para haste de 5/8" e 3/4"</v>
          </cell>
          <cell r="C2734" t="str">
            <v>UN</v>
          </cell>
          <cell r="D2734">
            <v>11.35</v>
          </cell>
          <cell r="E2734">
            <v>27.92</v>
          </cell>
          <cell r="F2734">
            <v>39.270000000000003</v>
          </cell>
          <cell r="G2734">
            <v>15</v>
          </cell>
        </row>
        <row r="2735">
          <cell r="A2735" t="str">
            <v>42.20.270</v>
          </cell>
          <cell r="B2735" t="str">
            <v>Solda exotérmica conexão cabo-ferro de construção com cabo paralelo, bitola do cabo de 50mm² a 70mm² para haste de 5/8" e 3/4"</v>
          </cell>
          <cell r="C2735" t="str">
            <v>UN</v>
          </cell>
          <cell r="D2735">
            <v>24</v>
          </cell>
          <cell r="E2735">
            <v>27.92</v>
          </cell>
          <cell r="F2735">
            <v>51.92</v>
          </cell>
          <cell r="G2735">
            <v>15</v>
          </cell>
        </row>
        <row r="2736">
          <cell r="A2736" t="str">
            <v>42.20.280</v>
          </cell>
          <cell r="B2736" t="str">
            <v>Solda exotérmica conexão cabo-ferro de construção com cabo em X sobreposto, bitola do cabo de 35mm² a 70mm² para haste de 5/8"</v>
          </cell>
          <cell r="C2736" t="str">
            <v>UN</v>
          </cell>
          <cell r="D2736">
            <v>22.04</v>
          </cell>
          <cell r="E2736">
            <v>27.92</v>
          </cell>
          <cell r="F2736">
            <v>49.96</v>
          </cell>
          <cell r="G2736">
            <v>15</v>
          </cell>
        </row>
        <row r="2737">
          <cell r="A2737" t="str">
            <v>42.20.290</v>
          </cell>
          <cell r="B2737" t="str">
            <v>Solda exotérmica conexão cabo-ferro de construção com cabo em X sobreposto, bitola do cabo de 35mm² a 70mm² para haste de 3/8"</v>
          </cell>
          <cell r="C2737" t="str">
            <v>UN</v>
          </cell>
          <cell r="D2737">
            <v>22.01</v>
          </cell>
          <cell r="E2737">
            <v>27.92</v>
          </cell>
          <cell r="F2737">
            <v>49.93</v>
          </cell>
          <cell r="G2737">
            <v>15</v>
          </cell>
        </row>
        <row r="2738">
          <cell r="A2738" t="str">
            <v>42.20.300</v>
          </cell>
          <cell r="B2738" t="str">
            <v>Solda exotérmica conexão cabo-terminal com duas fixações, bitola do cabo de 25mm² a 50mm² para terminal 3x25</v>
          </cell>
          <cell r="C2738" t="str">
            <v>UN</v>
          </cell>
          <cell r="D2738">
            <v>11.7</v>
          </cell>
          <cell r="E2738">
            <v>27.92</v>
          </cell>
          <cell r="F2738">
            <v>39.619999999999997</v>
          </cell>
          <cell r="G2738">
            <v>15</v>
          </cell>
        </row>
        <row r="2739">
          <cell r="A2739" t="str">
            <v>42.20.310</v>
          </cell>
          <cell r="B2739" t="str">
            <v>Solda exotérmica conexão cabo-superfície de aço, bitola do cabo de 16mm² a 35mm²</v>
          </cell>
          <cell r="C2739" t="str">
            <v>UN</v>
          </cell>
          <cell r="D2739">
            <v>11.22</v>
          </cell>
          <cell r="E2739">
            <v>27.92</v>
          </cell>
          <cell r="F2739">
            <v>39.14</v>
          </cell>
          <cell r="G2739">
            <v>15</v>
          </cell>
        </row>
        <row r="2740">
          <cell r="A2740" t="str">
            <v>42.20.320</v>
          </cell>
          <cell r="B2740" t="str">
            <v>Solda exotérmica conexão cabo-superfície de aço, bitola do cabo de 50mm² a 95mm²</v>
          </cell>
          <cell r="C2740" t="str">
            <v>UN</v>
          </cell>
          <cell r="D2740">
            <v>21.27</v>
          </cell>
          <cell r="E2740">
            <v>27.92</v>
          </cell>
          <cell r="F2740">
            <v>49.19</v>
          </cell>
          <cell r="G2740">
            <v>15</v>
          </cell>
        </row>
        <row r="2741">
          <cell r="A2741" t="str">
            <v>43</v>
          </cell>
          <cell r="B2741" t="str">
            <v>APARELHOS ELETRICOS, HIDRAULICOS E A GAS.</v>
          </cell>
        </row>
        <row r="2742">
          <cell r="A2742" t="str">
            <v>43.01</v>
          </cell>
          <cell r="B2742" t="str">
            <v>Bebedouros</v>
          </cell>
        </row>
        <row r="2743">
          <cell r="A2743" t="str">
            <v>43.01.012</v>
          </cell>
          <cell r="B2743" t="str">
            <v>Purificador de pressão elétrico em chapa eletrozincado pré-pintada e tampo em aço inoxidável, tipo coluna, capacidade de refrigeração de 2 l/h - simples</v>
          </cell>
          <cell r="C2743" t="str">
            <v>UN</v>
          </cell>
          <cell r="D2743">
            <v>1418.16</v>
          </cell>
          <cell r="E2743">
            <v>78.540000000000006</v>
          </cell>
          <cell r="F2743">
            <v>1496.7</v>
          </cell>
          <cell r="G2743">
            <v>15</v>
          </cell>
        </row>
        <row r="2744">
          <cell r="A2744" t="str">
            <v>43.01.032</v>
          </cell>
          <cell r="B2744" t="str">
            <v>Purificador de pressão elétrico em chapa eletrozincado pré-pintada e tampo em aço inoxidável, tipo coluna, capacidade de refrigeração de 2 l/h - conjugado</v>
          </cell>
          <cell r="C2744" t="str">
            <v>UN</v>
          </cell>
          <cell r="D2744">
            <v>1678.78</v>
          </cell>
          <cell r="E2744">
            <v>78.540000000000006</v>
          </cell>
          <cell r="F2744">
            <v>1757.32</v>
          </cell>
          <cell r="G2744">
            <v>15</v>
          </cell>
        </row>
        <row r="2745">
          <cell r="A2745" t="str">
            <v>43.02</v>
          </cell>
          <cell r="B2745" t="str">
            <v>Chuveiros</v>
          </cell>
        </row>
        <row r="2746">
          <cell r="A2746" t="str">
            <v>43.02.010</v>
          </cell>
          <cell r="B2746" t="str">
            <v>Chuveiro frio em PVC, diâmetro de 10 cm</v>
          </cell>
          <cell r="C2746" t="str">
            <v>UN</v>
          </cell>
          <cell r="D2746">
            <v>25.93</v>
          </cell>
          <cell r="E2746">
            <v>27.92</v>
          </cell>
          <cell r="F2746">
            <v>53.85</v>
          </cell>
          <cell r="G2746">
            <v>15</v>
          </cell>
        </row>
        <row r="2747">
          <cell r="A2747" t="str">
            <v>43.02.070</v>
          </cell>
          <cell r="B2747" t="str">
            <v>Chuveiro com válvula de acionamento antivandalismo, DN= 3/4´</v>
          </cell>
          <cell r="C2747" t="str">
            <v>UN</v>
          </cell>
          <cell r="D2747">
            <v>1254.21</v>
          </cell>
          <cell r="E2747">
            <v>53.03</v>
          </cell>
          <cell r="F2747">
            <v>1307.24</v>
          </cell>
          <cell r="G2747">
            <v>15</v>
          </cell>
        </row>
        <row r="2748">
          <cell r="A2748" t="str">
            <v>43.02.080</v>
          </cell>
          <cell r="B2748" t="str">
            <v>Chuveiro elétrico de 6.500W / 220V com resistência blindada</v>
          </cell>
          <cell r="C2748" t="str">
            <v>UN</v>
          </cell>
          <cell r="D2748">
            <v>322.75</v>
          </cell>
          <cell r="E2748">
            <v>44.48</v>
          </cell>
          <cell r="F2748">
            <v>367.23</v>
          </cell>
          <cell r="G2748">
            <v>15</v>
          </cell>
        </row>
        <row r="2749">
          <cell r="A2749" t="str">
            <v>43.02.100</v>
          </cell>
          <cell r="B2749" t="str">
            <v>Chuveiro com jato regulável em metal com acabamento cromado</v>
          </cell>
          <cell r="C2749" t="str">
            <v>UN</v>
          </cell>
          <cell r="D2749">
            <v>168.93</v>
          </cell>
          <cell r="E2749">
            <v>27.92</v>
          </cell>
          <cell r="F2749">
            <v>196.85</v>
          </cell>
          <cell r="G2749">
            <v>15</v>
          </cell>
        </row>
        <row r="2750">
          <cell r="A2750" t="str">
            <v>43.02.122</v>
          </cell>
          <cell r="B2750" t="str">
            <v>Chuveiro frio em PVC, com registro e tubo de ligação acoplados</v>
          </cell>
          <cell r="C2750" t="str">
            <v>UN</v>
          </cell>
          <cell r="D2750">
            <v>16.059999999999999</v>
          </cell>
          <cell r="E2750">
            <v>33.590000000000003</v>
          </cell>
          <cell r="F2750">
            <v>49.65</v>
          </cell>
          <cell r="G2750">
            <v>15</v>
          </cell>
        </row>
        <row r="2751">
          <cell r="A2751" t="str">
            <v>43.02.140</v>
          </cell>
          <cell r="B2751" t="str">
            <v>Chuveiro elétrico de 5.500 W / 220 V em PVC</v>
          </cell>
          <cell r="C2751" t="str">
            <v>UN</v>
          </cell>
          <cell r="D2751">
            <v>96.26</v>
          </cell>
          <cell r="E2751">
            <v>44.48</v>
          </cell>
          <cell r="F2751">
            <v>140.74</v>
          </cell>
          <cell r="G2751">
            <v>15</v>
          </cell>
        </row>
        <row r="2752">
          <cell r="A2752" t="str">
            <v>43.02.160</v>
          </cell>
          <cell r="B2752" t="str">
            <v>Chuveiro lava-olhos, acionamento manual, tubulação em ferro galvanizado com pintura epóxi cor verde</v>
          </cell>
          <cell r="C2752" t="str">
            <v>UN</v>
          </cell>
          <cell r="D2752">
            <v>2113.9499999999998</v>
          </cell>
          <cell r="E2752">
            <v>111.66</v>
          </cell>
          <cell r="F2752">
            <v>2225.61</v>
          </cell>
          <cell r="G2752">
            <v>15</v>
          </cell>
        </row>
        <row r="2753">
          <cell r="A2753" t="str">
            <v>43.02.180</v>
          </cell>
          <cell r="B2753" t="str">
            <v>Ducha eletrônica de 6.800W até 7.900 W / 220 V</v>
          </cell>
          <cell r="C2753" t="str">
            <v>UN</v>
          </cell>
          <cell r="D2753">
            <v>172.99</v>
          </cell>
          <cell r="E2753">
            <v>44.48</v>
          </cell>
          <cell r="F2753">
            <v>217.47</v>
          </cell>
          <cell r="G2753">
            <v>15</v>
          </cell>
        </row>
        <row r="2754">
          <cell r="A2754" t="str">
            <v>43.03</v>
          </cell>
          <cell r="B2754" t="str">
            <v>Aquecedores</v>
          </cell>
        </row>
        <row r="2755">
          <cell r="A2755" t="str">
            <v>43.03.050</v>
          </cell>
          <cell r="B2755" t="str">
            <v>Aquecedor a gás de acumulação, capacidade 300 l</v>
          </cell>
          <cell r="C2755" t="str">
            <v>UN</v>
          </cell>
          <cell r="D2755">
            <v>40566.69</v>
          </cell>
          <cell r="E2755">
            <v>223.32</v>
          </cell>
          <cell r="F2755">
            <v>40790.01</v>
          </cell>
          <cell r="G2755">
            <v>15</v>
          </cell>
        </row>
        <row r="2756">
          <cell r="A2756" t="str">
            <v>43.03.130</v>
          </cell>
          <cell r="B2756" t="str">
            <v>Aquecedor a gás de acumulação, capacidade 500 l</v>
          </cell>
          <cell r="C2756" t="str">
            <v>UN</v>
          </cell>
          <cell r="D2756">
            <v>48738.6</v>
          </cell>
          <cell r="E2756">
            <v>251.24</v>
          </cell>
          <cell r="F2756">
            <v>48989.84</v>
          </cell>
          <cell r="G2756">
            <v>15</v>
          </cell>
        </row>
        <row r="2757">
          <cell r="A2757" t="str">
            <v>43.03.212</v>
          </cell>
          <cell r="B2757" t="str">
            <v>Aquecedor de passagem elétrico individual, baixa pressão - 5.000 W / 6.400 W</v>
          </cell>
          <cell r="C2757" t="str">
            <v>UN</v>
          </cell>
          <cell r="D2757">
            <v>591.45000000000005</v>
          </cell>
          <cell r="E2757">
            <v>279.14999999999998</v>
          </cell>
          <cell r="F2757">
            <v>870.6</v>
          </cell>
          <cell r="G2757">
            <v>15</v>
          </cell>
        </row>
        <row r="2758">
          <cell r="A2758" t="str">
            <v>43.03.220</v>
          </cell>
          <cell r="B2758" t="str">
            <v>Sistema de aquecimento de passagem a gás com sistema misturador para abastecimento de até 08 duchas</v>
          </cell>
          <cell r="C2758" t="str">
            <v>CJ</v>
          </cell>
          <cell r="D2758">
            <v>20433.61</v>
          </cell>
          <cell r="E2758">
            <v>5919.84</v>
          </cell>
          <cell r="F2758">
            <v>26353.45</v>
          </cell>
          <cell r="G2758">
            <v>15</v>
          </cell>
        </row>
        <row r="2759">
          <cell r="A2759" t="str">
            <v>43.03.222</v>
          </cell>
          <cell r="B2759" t="str">
            <v>Sistema de aquecimento de passagem a gás com sistema misturador para abastecimento de até 04 duchas</v>
          </cell>
          <cell r="C2759" t="str">
            <v>CJ</v>
          </cell>
          <cell r="D2759">
            <v>12482.98</v>
          </cell>
          <cell r="E2759">
            <v>5262.05</v>
          </cell>
          <cell r="F2759">
            <v>17745.03</v>
          </cell>
          <cell r="G2759">
            <v>15</v>
          </cell>
        </row>
        <row r="2760">
          <cell r="A2760" t="str">
            <v>43.03.500</v>
          </cell>
          <cell r="B2760" t="str">
            <v>Coletor em alumínio para sistema de aquecimento solar com área coletora até 1,60 m²</v>
          </cell>
          <cell r="C2760" t="str">
            <v>UN</v>
          </cell>
          <cell r="D2760">
            <v>1283.31</v>
          </cell>
          <cell r="E2760">
            <v>57.92</v>
          </cell>
          <cell r="F2760">
            <v>1341.23</v>
          </cell>
          <cell r="G2760">
            <v>15</v>
          </cell>
        </row>
        <row r="2761">
          <cell r="A2761" t="str">
            <v>43.03.510</v>
          </cell>
          <cell r="B2761" t="str">
            <v>Coletor em alumínio para sistema de aquecimento solar com área coletora até 2,00 m²</v>
          </cell>
          <cell r="C2761" t="str">
            <v>UN</v>
          </cell>
          <cell r="D2761">
            <v>1871.16</v>
          </cell>
          <cell r="E2761">
            <v>72.39</v>
          </cell>
          <cell r="F2761">
            <v>1943.55</v>
          </cell>
          <cell r="G2761">
            <v>15</v>
          </cell>
        </row>
        <row r="2762">
          <cell r="A2762" t="str">
            <v>43.03.550</v>
          </cell>
          <cell r="B2762" t="str">
            <v>Reservatório térmico horizontal em aço inoxidável AISI 304, capacidade de 500 litros</v>
          </cell>
          <cell r="C2762" t="str">
            <v>UN</v>
          </cell>
          <cell r="D2762">
            <v>3359.96</v>
          </cell>
          <cell r="E2762">
            <v>78.540000000000006</v>
          </cell>
          <cell r="F2762">
            <v>3438.5</v>
          </cell>
          <cell r="G2762">
            <v>15</v>
          </cell>
        </row>
        <row r="2763">
          <cell r="A2763" t="str">
            <v>43.04</v>
          </cell>
          <cell r="B2763" t="str">
            <v>Torneiras eletricas</v>
          </cell>
        </row>
        <row r="2764">
          <cell r="A2764" t="str">
            <v>43.04.020</v>
          </cell>
          <cell r="B2764" t="str">
            <v>Torneira elétrica</v>
          </cell>
          <cell r="C2764" t="str">
            <v>UN</v>
          </cell>
          <cell r="D2764">
            <v>220.31</v>
          </cell>
          <cell r="E2764">
            <v>44.48</v>
          </cell>
          <cell r="F2764">
            <v>264.79000000000002</v>
          </cell>
          <cell r="G2764">
            <v>15</v>
          </cell>
        </row>
        <row r="2765">
          <cell r="A2765" t="str">
            <v>43.05</v>
          </cell>
          <cell r="B2765" t="str">
            <v>Exaustor, ventilador e circulador de ar</v>
          </cell>
        </row>
        <row r="2766">
          <cell r="A2766" t="str">
            <v>43.05.030</v>
          </cell>
          <cell r="B2766" t="str">
            <v>Exaustor elétrico em plástico, vazão de 150 a 190m³/h</v>
          </cell>
          <cell r="C2766" t="str">
            <v>UN</v>
          </cell>
          <cell r="D2766">
            <v>408.37</v>
          </cell>
          <cell r="E2766">
            <v>55.83</v>
          </cell>
          <cell r="F2766">
            <v>464.2</v>
          </cell>
          <cell r="G2766">
            <v>15</v>
          </cell>
        </row>
        <row r="2767">
          <cell r="A2767" t="str">
            <v>43.05.100</v>
          </cell>
          <cell r="B2767" t="str">
            <v>Insuflador de ar compacto, para renovação de ar em ambientes, vazão máxima 93 m³/h</v>
          </cell>
          <cell r="C2767" t="str">
            <v>UN</v>
          </cell>
          <cell r="D2767">
            <v>294.89999999999998</v>
          </cell>
          <cell r="E2767">
            <v>55.83</v>
          </cell>
          <cell r="F2767">
            <v>350.73</v>
          </cell>
          <cell r="G2767">
            <v>15</v>
          </cell>
        </row>
        <row r="2768">
          <cell r="A2768" t="str">
            <v>43.06</v>
          </cell>
          <cell r="B2768" t="str">
            <v>Emissores de som</v>
          </cell>
        </row>
        <row r="2769">
          <cell r="A2769" t="str">
            <v>43.06.010</v>
          </cell>
          <cell r="B2769" t="str">
            <v>Cigarra de embutir 50/60HZ até 127V, com placa</v>
          </cell>
          <cell r="C2769" t="str">
            <v>UN</v>
          </cell>
          <cell r="D2769">
            <v>39.89</v>
          </cell>
          <cell r="E2769">
            <v>27.92</v>
          </cell>
          <cell r="F2769">
            <v>67.81</v>
          </cell>
          <cell r="G2769">
            <v>15</v>
          </cell>
        </row>
        <row r="2770">
          <cell r="A2770" t="str">
            <v>43.07</v>
          </cell>
          <cell r="B2770" t="str">
            <v>Aparelho condicionador de ar</v>
          </cell>
        </row>
        <row r="2771">
          <cell r="A2771" t="str">
            <v>43.07.070</v>
          </cell>
          <cell r="B2771" t="str">
            <v>Ar condicionado a frio, tipo split piso teto com capacidade de 48.000 BTU/h</v>
          </cell>
          <cell r="C2771" t="str">
            <v>CJ</v>
          </cell>
          <cell r="D2771">
            <v>13109.09</v>
          </cell>
          <cell r="E2771">
            <v>453.1</v>
          </cell>
          <cell r="F2771">
            <v>13562.19</v>
          </cell>
          <cell r="G2771">
            <v>15</v>
          </cell>
        </row>
        <row r="2772">
          <cell r="A2772" t="str">
            <v>43.07.300</v>
          </cell>
          <cell r="B2772" t="str">
            <v>Ar condicionado a frio, tipo split cassete com capacidade de 18.000 BTU/h</v>
          </cell>
          <cell r="C2772" t="str">
            <v>CJ</v>
          </cell>
          <cell r="D2772">
            <v>8715.26</v>
          </cell>
          <cell r="E2772">
            <v>438.86</v>
          </cell>
          <cell r="F2772">
            <v>9154.1200000000008</v>
          </cell>
          <cell r="G2772">
            <v>15</v>
          </cell>
        </row>
        <row r="2773">
          <cell r="A2773" t="str">
            <v>43.07.310</v>
          </cell>
          <cell r="B2773" t="str">
            <v>Ar condicionado a frio, tipo split cassete com capacidade de 24.000 BTU/h</v>
          </cell>
          <cell r="C2773" t="str">
            <v>CJ</v>
          </cell>
          <cell r="D2773">
            <v>10656.3</v>
          </cell>
          <cell r="E2773">
            <v>453.1</v>
          </cell>
          <cell r="F2773">
            <v>11109.4</v>
          </cell>
          <cell r="G2773">
            <v>15</v>
          </cell>
        </row>
        <row r="2774">
          <cell r="A2774" t="str">
            <v>43.07.320</v>
          </cell>
          <cell r="B2774" t="str">
            <v>Ar condicionado a frio, tipo split cassete com capacidade de 36.000 BTU/h</v>
          </cell>
          <cell r="C2774" t="str">
            <v>CJ</v>
          </cell>
          <cell r="D2774">
            <v>14598.58</v>
          </cell>
          <cell r="E2774">
            <v>453.1</v>
          </cell>
          <cell r="F2774">
            <v>15051.68</v>
          </cell>
          <cell r="G2774">
            <v>15</v>
          </cell>
        </row>
        <row r="2775">
          <cell r="A2775" t="str">
            <v>43.07.330</v>
          </cell>
          <cell r="B2775" t="str">
            <v>Ar condicionado a frio, tipo split parede com capacidade de 12.000 BTU/h</v>
          </cell>
          <cell r="C2775" t="str">
            <v>CJ</v>
          </cell>
          <cell r="D2775">
            <v>3726.82</v>
          </cell>
          <cell r="E2775">
            <v>438.86</v>
          </cell>
          <cell r="F2775">
            <v>4165.68</v>
          </cell>
          <cell r="G2775">
            <v>15</v>
          </cell>
        </row>
        <row r="2776">
          <cell r="A2776" t="str">
            <v>43.07.340</v>
          </cell>
          <cell r="B2776" t="str">
            <v>Ar condicionado a frio, tipo split parede com capacidade de 18.000 BTU/h</v>
          </cell>
          <cell r="C2776" t="str">
            <v>CJ</v>
          </cell>
          <cell r="D2776">
            <v>4796.21</v>
          </cell>
          <cell r="E2776">
            <v>438.86</v>
          </cell>
          <cell r="F2776">
            <v>5235.07</v>
          </cell>
          <cell r="G2776">
            <v>15</v>
          </cell>
        </row>
        <row r="2777">
          <cell r="A2777" t="str">
            <v>43.07.350</v>
          </cell>
          <cell r="B2777" t="str">
            <v>Ar condicionado a frio, tipo split parede com capacidade de 24.000 BTU/h</v>
          </cell>
          <cell r="C2777" t="str">
            <v>CJ</v>
          </cell>
          <cell r="D2777">
            <v>7689.87</v>
          </cell>
          <cell r="E2777">
            <v>453.1</v>
          </cell>
          <cell r="F2777">
            <v>8142.97</v>
          </cell>
          <cell r="G2777">
            <v>15</v>
          </cell>
        </row>
        <row r="2778">
          <cell r="A2778" t="str">
            <v>43.07.360</v>
          </cell>
          <cell r="B2778" t="str">
            <v>Ar condicionado a frio, tipo split parede com capacidade de 30.000 BTU/h</v>
          </cell>
          <cell r="C2778" t="str">
            <v>CJ</v>
          </cell>
          <cell r="D2778">
            <v>8652.33</v>
          </cell>
          <cell r="E2778">
            <v>453.1</v>
          </cell>
          <cell r="F2778">
            <v>9105.43</v>
          </cell>
          <cell r="G2778">
            <v>15</v>
          </cell>
        </row>
        <row r="2779">
          <cell r="A2779" t="str">
            <v>43.07.380</v>
          </cell>
          <cell r="B2779" t="str">
            <v>Ar condicionado a frio, tipo split piso teto com capacidade de 24.000 BTU/h</v>
          </cell>
          <cell r="C2779" t="str">
            <v>CJ</v>
          </cell>
          <cell r="D2779">
            <v>7916.64</v>
          </cell>
          <cell r="E2779">
            <v>453.1</v>
          </cell>
          <cell r="F2779">
            <v>8369.74</v>
          </cell>
          <cell r="G2779">
            <v>15</v>
          </cell>
        </row>
        <row r="2780">
          <cell r="A2780" t="str">
            <v>43.07.390</v>
          </cell>
          <cell r="B2780" t="str">
            <v>Ar condicionado a frio, tipo split piso teto com capacidade de 36.000 BTU/h</v>
          </cell>
          <cell r="C2780" t="str">
            <v>CJ</v>
          </cell>
          <cell r="D2780">
            <v>11861.55</v>
          </cell>
          <cell r="E2780">
            <v>453.1</v>
          </cell>
          <cell r="F2780">
            <v>12314.65</v>
          </cell>
          <cell r="G2780">
            <v>15</v>
          </cell>
        </row>
        <row r="2781">
          <cell r="A2781" t="str">
            <v>43.08</v>
          </cell>
          <cell r="B2781" t="str">
            <v>Equipamentos para sistema VRF ar condicionado</v>
          </cell>
        </row>
        <row r="2782">
          <cell r="A2782" t="str">
            <v>43.08.001</v>
          </cell>
          <cell r="B2782" t="str">
            <v>Condensador para sistema VRF de ar condicionado, capacidade até 6 TR</v>
          </cell>
          <cell r="C2782" t="str">
            <v>UN</v>
          </cell>
          <cell r="D2782">
            <v>45653.72</v>
          </cell>
          <cell r="E2782">
            <v>1024.72</v>
          </cell>
          <cell r="F2782">
            <v>46678.44</v>
          </cell>
          <cell r="G2782">
            <v>15</v>
          </cell>
        </row>
        <row r="2783">
          <cell r="A2783" t="str">
            <v>43.08.002</v>
          </cell>
          <cell r="B2783" t="str">
            <v>Condensador para sistema VRF de ar condicionado, capacidade de 8 TR a 10 TR</v>
          </cell>
          <cell r="C2783" t="str">
            <v>UN</v>
          </cell>
          <cell r="D2783">
            <v>52773.67</v>
          </cell>
          <cell r="E2783">
            <v>1024.72</v>
          </cell>
          <cell r="F2783">
            <v>53798.39</v>
          </cell>
          <cell r="G2783">
            <v>15</v>
          </cell>
        </row>
        <row r="2784">
          <cell r="A2784" t="str">
            <v>43.08.003</v>
          </cell>
          <cell r="B2784" t="str">
            <v>Condensador para sistema VRF de ar condicionado, capacidade de 11 TR a 13 TR</v>
          </cell>
          <cell r="C2784" t="str">
            <v>UN</v>
          </cell>
          <cell r="D2784">
            <v>60976.09</v>
          </cell>
          <cell r="E2784">
            <v>1024.72</v>
          </cell>
          <cell r="F2784">
            <v>62000.81</v>
          </cell>
          <cell r="G2784">
            <v>15</v>
          </cell>
        </row>
        <row r="2785">
          <cell r="A2785" t="str">
            <v>43.08.004</v>
          </cell>
          <cell r="B2785" t="str">
            <v>Condensador para sistema VRF de ar condicionado, capacidade de 14 TR a 16 TR</v>
          </cell>
          <cell r="C2785" t="str">
            <v>UN</v>
          </cell>
          <cell r="D2785">
            <v>67950.960000000006</v>
          </cell>
          <cell r="E2785">
            <v>1024.72</v>
          </cell>
          <cell r="F2785">
            <v>68975.679999999993</v>
          </cell>
          <cell r="G2785">
            <v>15</v>
          </cell>
        </row>
        <row r="2786">
          <cell r="A2786" t="str">
            <v>43.08.020</v>
          </cell>
          <cell r="B2786" t="str">
            <v>Evaporador para sistema VRF de ar condicionado, tipo parede, capacidade de 1 TR</v>
          </cell>
          <cell r="C2786" t="str">
            <v>UN</v>
          </cell>
          <cell r="D2786">
            <v>4389.62</v>
          </cell>
          <cell r="E2786">
            <v>896.63</v>
          </cell>
          <cell r="F2786">
            <v>5286.25</v>
          </cell>
          <cell r="G2786">
            <v>15</v>
          </cell>
        </row>
        <row r="2787">
          <cell r="A2787" t="str">
            <v>43.08.021</v>
          </cell>
          <cell r="B2787" t="str">
            <v>Evaporador para sistema VRF de ar condicionado, tipo parede, capacidade de 2 TR</v>
          </cell>
          <cell r="C2787" t="str">
            <v>UN</v>
          </cell>
          <cell r="D2787">
            <v>5675.02</v>
          </cell>
          <cell r="E2787">
            <v>896.63</v>
          </cell>
          <cell r="F2787">
            <v>6571.65</v>
          </cell>
          <cell r="G2787">
            <v>15</v>
          </cell>
        </row>
        <row r="2788">
          <cell r="A2788" t="str">
            <v>43.08.022</v>
          </cell>
          <cell r="B2788" t="str">
            <v>Evaporador para sistema VRF de ar condicionado, tipo parede, capacidade de 3 TR</v>
          </cell>
          <cell r="C2788" t="str">
            <v>UN</v>
          </cell>
          <cell r="D2788">
            <v>7630.65</v>
          </cell>
          <cell r="E2788">
            <v>896.63</v>
          </cell>
          <cell r="F2788">
            <v>8527.2800000000007</v>
          </cell>
          <cell r="G2788">
            <v>15</v>
          </cell>
        </row>
        <row r="2789">
          <cell r="A2789" t="str">
            <v>43.08.030</v>
          </cell>
          <cell r="B2789" t="str">
            <v>Evaporador para sistema VRF de ar condicionado, tipo piso teto, capacidade de 1 TR</v>
          </cell>
          <cell r="C2789" t="str">
            <v>UN</v>
          </cell>
          <cell r="D2789">
            <v>4886.66</v>
          </cell>
          <cell r="E2789">
            <v>896.63</v>
          </cell>
          <cell r="F2789">
            <v>5783.29</v>
          </cell>
          <cell r="G2789">
            <v>15</v>
          </cell>
        </row>
        <row r="2790">
          <cell r="A2790" t="str">
            <v>43.08.031</v>
          </cell>
          <cell r="B2790" t="str">
            <v>Evaporador para sistema VRF de ar condicionado, tipo piso teto, capacidade de 2 TR</v>
          </cell>
          <cell r="C2790" t="str">
            <v>UN</v>
          </cell>
          <cell r="D2790">
            <v>5626.81</v>
          </cell>
          <cell r="E2790">
            <v>896.63</v>
          </cell>
          <cell r="F2790">
            <v>6523.44</v>
          </cell>
          <cell r="G2790">
            <v>15</v>
          </cell>
        </row>
        <row r="2791">
          <cell r="A2791" t="str">
            <v>43.08.032</v>
          </cell>
          <cell r="B2791" t="str">
            <v>Evaporador para sistema VRF de ar condicionado, tipo piso teto, capacidade de 3 TR</v>
          </cell>
          <cell r="C2791" t="str">
            <v>UN</v>
          </cell>
          <cell r="D2791">
            <v>6680.42</v>
          </cell>
          <cell r="E2791">
            <v>896.63</v>
          </cell>
          <cell r="F2791">
            <v>7577.05</v>
          </cell>
          <cell r="G2791">
            <v>15</v>
          </cell>
        </row>
        <row r="2792">
          <cell r="A2792" t="str">
            <v>43.08.033</v>
          </cell>
          <cell r="B2792" t="str">
            <v>Evaporador para sistema VRF de ar condicionado, tipo piso teto, capacidade de 4 TR</v>
          </cell>
          <cell r="C2792" t="str">
            <v>UN</v>
          </cell>
          <cell r="D2792">
            <v>7737.41</v>
          </cell>
          <cell r="E2792">
            <v>896.63</v>
          </cell>
          <cell r="F2792">
            <v>8634.0400000000009</v>
          </cell>
          <cell r="G2792">
            <v>15</v>
          </cell>
        </row>
        <row r="2793">
          <cell r="A2793" t="str">
            <v>43.08.040</v>
          </cell>
          <cell r="B2793" t="str">
            <v>Evaporador para sistema VRF de ar condicionado, tipo cassete, capacidade de 1 TR</v>
          </cell>
          <cell r="C2793" t="str">
            <v>UN</v>
          </cell>
          <cell r="D2793">
            <v>4509.9399999999996</v>
          </cell>
          <cell r="E2793">
            <v>896.63</v>
          </cell>
          <cell r="F2793">
            <v>5406.57</v>
          </cell>
          <cell r="G2793">
            <v>15</v>
          </cell>
        </row>
        <row r="2794">
          <cell r="A2794" t="str">
            <v>43.08.041</v>
          </cell>
          <cell r="B2794" t="str">
            <v>Evaporador para sistema VRF de ar condicionado, tipo cassete, capacidade de 2 TR</v>
          </cell>
          <cell r="C2794" t="str">
            <v>UN</v>
          </cell>
          <cell r="D2794">
            <v>5123.88</v>
          </cell>
          <cell r="E2794">
            <v>896.63</v>
          </cell>
          <cell r="F2794">
            <v>6020.51</v>
          </cell>
          <cell r="G2794">
            <v>15</v>
          </cell>
        </row>
        <row r="2795">
          <cell r="A2795" t="str">
            <v>43.08.042</v>
          </cell>
          <cell r="B2795" t="str">
            <v>Evaporador para sistema VRF de ar condicionado, tipo cassete, capacidade de 3 TR</v>
          </cell>
          <cell r="C2795" t="str">
            <v>UN</v>
          </cell>
          <cell r="D2795">
            <v>5561.41</v>
          </cell>
          <cell r="E2795">
            <v>896.63</v>
          </cell>
          <cell r="F2795">
            <v>6458.04</v>
          </cell>
          <cell r="G2795">
            <v>15</v>
          </cell>
        </row>
        <row r="2796">
          <cell r="A2796" t="str">
            <v>43.08.043</v>
          </cell>
          <cell r="B2796" t="str">
            <v>Evaporador para sistema VRF de ar condicionado, tipo cassete, capacidade de 4 TR</v>
          </cell>
          <cell r="C2796" t="str">
            <v>UN</v>
          </cell>
          <cell r="D2796">
            <v>5743.82</v>
          </cell>
          <cell r="E2796">
            <v>896.63</v>
          </cell>
          <cell r="F2796">
            <v>6640.45</v>
          </cell>
          <cell r="G2796">
            <v>15</v>
          </cell>
        </row>
        <row r="2797">
          <cell r="A2797" t="str">
            <v>43.10</v>
          </cell>
          <cell r="B2797" t="str">
            <v>Bombas centrifugas, uso geral</v>
          </cell>
        </row>
        <row r="2798">
          <cell r="A2798" t="str">
            <v>43.10.050</v>
          </cell>
          <cell r="B2798" t="str">
            <v>Conjunto motor-bomba (centrífuga) 10 cv, monoestágio, Hman= 24 a 36 mca, Q= 53 a 45 m³/h</v>
          </cell>
          <cell r="C2798" t="str">
            <v>UN</v>
          </cell>
          <cell r="D2798">
            <v>11389.52</v>
          </cell>
          <cell r="E2798">
            <v>314.16000000000003</v>
          </cell>
          <cell r="F2798">
            <v>11703.68</v>
          </cell>
          <cell r="G2798">
            <v>15</v>
          </cell>
        </row>
        <row r="2799">
          <cell r="A2799" t="str">
            <v>43.10.090</v>
          </cell>
          <cell r="B2799" t="str">
            <v>Conjunto motor-bomba (centrífuga) 20 cv, monoestágio, Hman= 40 a 70 mca, Q= 76 a 28 m³/h</v>
          </cell>
          <cell r="C2799" t="str">
            <v>UN</v>
          </cell>
          <cell r="D2799">
            <v>19901.86</v>
          </cell>
          <cell r="E2799">
            <v>314.16000000000003</v>
          </cell>
          <cell r="F2799">
            <v>20216.02</v>
          </cell>
          <cell r="G2799">
            <v>15</v>
          </cell>
        </row>
        <row r="2800">
          <cell r="A2800" t="str">
            <v>43.10.110</v>
          </cell>
          <cell r="B2800" t="str">
            <v>Conjunto motor-bomba (centrífuga) 5 cv, monoestágio, Hmam= 14 a 26 mca, Q= 56 a 30 m³/h</v>
          </cell>
          <cell r="C2800" t="str">
            <v>UN</v>
          </cell>
          <cell r="D2800">
            <v>5572.46</v>
          </cell>
          <cell r="E2800">
            <v>314.16000000000003</v>
          </cell>
          <cell r="F2800">
            <v>5886.62</v>
          </cell>
          <cell r="G2800">
            <v>15</v>
          </cell>
        </row>
        <row r="2801">
          <cell r="A2801" t="str">
            <v>43.10.130</v>
          </cell>
          <cell r="B2801" t="str">
            <v>Conjunto motor-bomba (centrífuga) 3/4 cv, monoestágio, Hman= 10 a 16 mca, Q= 12,7 a 8 m³/h</v>
          </cell>
          <cell r="C2801" t="str">
            <v>UN</v>
          </cell>
          <cell r="D2801">
            <v>2653.89</v>
          </cell>
          <cell r="E2801">
            <v>314.16000000000003</v>
          </cell>
          <cell r="F2801">
            <v>2968.05</v>
          </cell>
          <cell r="G2801">
            <v>15</v>
          </cell>
        </row>
        <row r="2802">
          <cell r="A2802" t="str">
            <v>43.10.210</v>
          </cell>
          <cell r="B2802" t="str">
            <v>Conjunto motor-bomba (centrífuga) 60 cv, monoestágio, Hman= 90 a 125 mca, Q= 115 a 50 m³/h</v>
          </cell>
          <cell r="C2802" t="str">
            <v>UN</v>
          </cell>
          <cell r="D2802">
            <v>52734.81</v>
          </cell>
          <cell r="E2802">
            <v>314.16000000000003</v>
          </cell>
          <cell r="F2802">
            <v>53048.97</v>
          </cell>
          <cell r="G2802">
            <v>15</v>
          </cell>
        </row>
        <row r="2803">
          <cell r="A2803" t="str">
            <v>43.10.230</v>
          </cell>
          <cell r="B2803" t="str">
            <v>Conjunto motor-bomba (centrífuga) 2 cv, monoestágio, Hman= 12 a 27 mca, Q= 25 a 8 m³/h</v>
          </cell>
          <cell r="C2803" t="str">
            <v>UN</v>
          </cell>
          <cell r="D2803">
            <v>3873.74</v>
          </cell>
          <cell r="E2803">
            <v>314.16000000000003</v>
          </cell>
          <cell r="F2803">
            <v>4187.8999999999996</v>
          </cell>
          <cell r="G2803">
            <v>15</v>
          </cell>
        </row>
        <row r="2804">
          <cell r="A2804" t="str">
            <v>43.10.250</v>
          </cell>
          <cell r="B2804" t="str">
            <v>Conjunto motor-bomba (centrífuga) 15 cv, monoestágio, Hman= 30 a 60 mca, Q= 82 a 20 m³/h</v>
          </cell>
          <cell r="C2804" t="str">
            <v>UN</v>
          </cell>
          <cell r="D2804">
            <v>12014.28</v>
          </cell>
          <cell r="E2804">
            <v>314.16000000000003</v>
          </cell>
          <cell r="F2804">
            <v>12328.44</v>
          </cell>
          <cell r="G2804">
            <v>15</v>
          </cell>
        </row>
        <row r="2805">
          <cell r="A2805" t="str">
            <v>43.10.290</v>
          </cell>
          <cell r="B2805" t="str">
            <v>Conjunto motor-bomba (centrífuga) 5 cv, monoestágio, Hman= 24 a 33 mca, Q= 41,6 a 35,2 m³/h</v>
          </cell>
          <cell r="C2805" t="str">
            <v>UN</v>
          </cell>
          <cell r="D2805">
            <v>5360.67</v>
          </cell>
          <cell r="E2805">
            <v>314.16000000000003</v>
          </cell>
          <cell r="F2805">
            <v>5674.83</v>
          </cell>
          <cell r="G2805">
            <v>15</v>
          </cell>
        </row>
        <row r="2806">
          <cell r="A2806" t="str">
            <v>43.10.450</v>
          </cell>
          <cell r="B2806" t="str">
            <v>Conjunto motor-bomba (centrífuga) 30 cv, monoestágio, Hman= 20 a 50 mca, Q= 197 a 112 m³/h</v>
          </cell>
          <cell r="C2806" t="str">
            <v>UN</v>
          </cell>
          <cell r="D2806">
            <v>18776.419999999998</v>
          </cell>
          <cell r="E2806">
            <v>314.16000000000003</v>
          </cell>
          <cell r="F2806">
            <v>19090.580000000002</v>
          </cell>
          <cell r="G2806">
            <v>15</v>
          </cell>
        </row>
        <row r="2807">
          <cell r="A2807" t="str">
            <v>43.10.452</v>
          </cell>
          <cell r="B2807" t="str">
            <v>Conjunto motor-bomba (centrífuga) 1,5 cv, multiestágio, Hman= 20 a 35 mca, Q= 7,1 a 4,5 m³/h</v>
          </cell>
          <cell r="C2807" t="str">
            <v>UN</v>
          </cell>
          <cell r="D2807">
            <v>3901.68</v>
          </cell>
          <cell r="E2807">
            <v>314.16000000000003</v>
          </cell>
          <cell r="F2807">
            <v>4215.84</v>
          </cell>
          <cell r="G2807">
            <v>15</v>
          </cell>
        </row>
        <row r="2808">
          <cell r="A2808" t="str">
            <v>43.10.454</v>
          </cell>
          <cell r="B2808" t="str">
            <v>Conjunto motor-bomba (centrífuga) 3 cv, multiestágio, Hman= 30 a 45 mca, Q= 12,4 a 8,4 m³/h</v>
          </cell>
          <cell r="C2808" t="str">
            <v>UN</v>
          </cell>
          <cell r="D2808">
            <v>6069.49</v>
          </cell>
          <cell r="E2808">
            <v>314.16000000000003</v>
          </cell>
          <cell r="F2808">
            <v>6383.65</v>
          </cell>
          <cell r="G2808">
            <v>15</v>
          </cell>
        </row>
        <row r="2809">
          <cell r="A2809" t="str">
            <v>43.10.456</v>
          </cell>
          <cell r="B2809" t="str">
            <v>Conjunto motor-bomba (centrífuga) 3 cv, multiestágio, Hman= 35 a 60 mca, Q= 7,8 a 5,8 m³/h</v>
          </cell>
          <cell r="C2809" t="str">
            <v>UN</v>
          </cell>
          <cell r="D2809">
            <v>6093.25</v>
          </cell>
          <cell r="E2809">
            <v>314.16000000000003</v>
          </cell>
          <cell r="F2809">
            <v>6407.41</v>
          </cell>
          <cell r="G2809">
            <v>15</v>
          </cell>
        </row>
        <row r="2810">
          <cell r="A2810" t="str">
            <v>43.10.480</v>
          </cell>
          <cell r="B2810" t="str">
            <v>Conjunto motor-bomba (centrífuga) 7,5 cv, multiestágio, Hman= 30 a 80 mca, Q= 21,6 a 12,0 m³/h</v>
          </cell>
          <cell r="C2810" t="str">
            <v>UN</v>
          </cell>
          <cell r="D2810">
            <v>9464.68</v>
          </cell>
          <cell r="E2810">
            <v>314.16000000000003</v>
          </cell>
          <cell r="F2810">
            <v>9778.84</v>
          </cell>
          <cell r="G2810">
            <v>15</v>
          </cell>
        </row>
        <row r="2811">
          <cell r="A2811" t="str">
            <v>43.10.490</v>
          </cell>
          <cell r="B2811" t="str">
            <v>Conjunto motor-bomba (centrífuga) 5 cv, multiestágio, Hman= 25 a 50 mca, Q= 21,0 a 13,3 m³/h</v>
          </cell>
          <cell r="C2811" t="str">
            <v>UN</v>
          </cell>
          <cell r="D2811">
            <v>6578.57</v>
          </cell>
          <cell r="E2811">
            <v>314.16000000000003</v>
          </cell>
          <cell r="F2811">
            <v>6892.73</v>
          </cell>
          <cell r="G2811">
            <v>15</v>
          </cell>
        </row>
        <row r="2812">
          <cell r="A2812" t="str">
            <v>43.10.620</v>
          </cell>
          <cell r="B2812" t="str">
            <v>Conjunto motor-bomba (centrífuga), 0,5 cv, monoestágio, Hman= 10 a 20 mca, Q= 7,5 a 1,5 m³/h</v>
          </cell>
          <cell r="C2812" t="str">
            <v>UN</v>
          </cell>
          <cell r="D2812">
            <v>2171.15</v>
          </cell>
          <cell r="E2812">
            <v>314.16000000000003</v>
          </cell>
          <cell r="F2812">
            <v>2485.31</v>
          </cell>
          <cell r="G2812">
            <v>15</v>
          </cell>
        </row>
        <row r="2813">
          <cell r="A2813" t="str">
            <v>43.10.670</v>
          </cell>
          <cell r="B2813" t="str">
            <v>Conjunto motor-bomba (centrífuga) 0,5 cv, monoestágio, trifásico, Hman= 9 a 21 mca, Q= 8,3 a 2,0 m³/h</v>
          </cell>
          <cell r="C2813" t="str">
            <v>UN</v>
          </cell>
          <cell r="D2813">
            <v>1865.04</v>
          </cell>
          <cell r="E2813">
            <v>314.16000000000003</v>
          </cell>
          <cell r="F2813">
            <v>2179.1999999999998</v>
          </cell>
          <cell r="G2813">
            <v>15</v>
          </cell>
        </row>
        <row r="2814">
          <cell r="A2814" t="str">
            <v>43.10.730</v>
          </cell>
          <cell r="B2814" t="str">
            <v>Conjunto motor-bomba (centrífuga) 30 cv, monoestágio trifásico, Hman= 70 a 94 mca, Q= 34,80 a 61,7 m³/h</v>
          </cell>
          <cell r="C2814" t="str">
            <v>UN</v>
          </cell>
          <cell r="D2814">
            <v>22145.24</v>
          </cell>
          <cell r="E2814">
            <v>314.16000000000003</v>
          </cell>
          <cell r="F2814">
            <v>22459.4</v>
          </cell>
          <cell r="G2814">
            <v>15</v>
          </cell>
        </row>
        <row r="2815">
          <cell r="A2815" t="str">
            <v>43.10.740</v>
          </cell>
          <cell r="B2815" t="str">
            <v>Conjunto motor-bomba (centrífuga) 20 cv, monoestágio trifásico, Hman= 62 a 90 mca, Q= 21,1 a 43,8 m³/h</v>
          </cell>
          <cell r="C2815" t="str">
            <v>UN</v>
          </cell>
          <cell r="D2815">
            <v>16195.04</v>
          </cell>
          <cell r="E2815">
            <v>314.16000000000003</v>
          </cell>
          <cell r="F2815">
            <v>16509.2</v>
          </cell>
          <cell r="G2815">
            <v>15</v>
          </cell>
        </row>
        <row r="2816">
          <cell r="A2816" t="str">
            <v>43.10.750</v>
          </cell>
          <cell r="B2816" t="str">
            <v>Conjunto motor-bomba (centrífuga) 1 cv, monoestágio trifásico, Hman= 8 a 25 mca e Q= 11 a 1,50 m³/h</v>
          </cell>
          <cell r="C2816" t="str">
            <v>UN</v>
          </cell>
          <cell r="D2816">
            <v>2743.11</v>
          </cell>
          <cell r="E2816">
            <v>314.16000000000003</v>
          </cell>
          <cell r="F2816">
            <v>3057.27</v>
          </cell>
          <cell r="G2816">
            <v>15</v>
          </cell>
        </row>
        <row r="2817">
          <cell r="A2817" t="str">
            <v>43.10.770</v>
          </cell>
          <cell r="B2817" t="str">
            <v>Conjunto motor-bomba (centrífuga) 40 cv, monoestágio trifásico, Hman= 45 a 75 mca e Q= 120 a 75 m³/h</v>
          </cell>
          <cell r="C2817" t="str">
            <v>UN</v>
          </cell>
          <cell r="D2817">
            <v>26518.7</v>
          </cell>
          <cell r="E2817">
            <v>314.16000000000003</v>
          </cell>
          <cell r="F2817">
            <v>26832.86</v>
          </cell>
          <cell r="G2817">
            <v>15</v>
          </cell>
        </row>
        <row r="2818">
          <cell r="A2818" t="str">
            <v>43.10.780</v>
          </cell>
          <cell r="B2818" t="str">
            <v>Conjunto motor-bomba (centrífuga) 50 cv, monoestágio trifásico, Hman= 61 a 81 mca e Q= 170 a 80 m³/h</v>
          </cell>
          <cell r="C2818" t="str">
            <v>UN</v>
          </cell>
          <cell r="D2818">
            <v>31029.17</v>
          </cell>
          <cell r="E2818">
            <v>314.16000000000003</v>
          </cell>
          <cell r="F2818">
            <v>31343.33</v>
          </cell>
          <cell r="G2818">
            <v>15</v>
          </cell>
        </row>
        <row r="2819">
          <cell r="A2819" t="str">
            <v>43.10.790</v>
          </cell>
          <cell r="B2819" t="str">
            <v>Conjunto motor-bomba (centrífuga) 1 cv, multiestágio trifásico, Hman= 15 a 30 mca, Q= 6,5 a 4,2 m³/h</v>
          </cell>
          <cell r="C2819" t="str">
            <v>UN</v>
          </cell>
          <cell r="D2819">
            <v>2274.83</v>
          </cell>
          <cell r="E2819">
            <v>314.16000000000003</v>
          </cell>
          <cell r="F2819">
            <v>2588.9899999999998</v>
          </cell>
          <cell r="G2819">
            <v>15</v>
          </cell>
        </row>
        <row r="2820">
          <cell r="A2820" t="str">
            <v>43.10.794</v>
          </cell>
          <cell r="B2820" t="str">
            <v>Conjunto motor-bomba (centrífuga) 1 cv, multiestágio trifásico, Hman= 70 a 115 mca e Q= 1,0 a 1,6 m³/h</v>
          </cell>
          <cell r="C2820" t="str">
            <v>UN</v>
          </cell>
          <cell r="D2820">
            <v>4620.03</v>
          </cell>
          <cell r="E2820">
            <v>314.16000000000003</v>
          </cell>
          <cell r="F2820">
            <v>4934.1899999999996</v>
          </cell>
          <cell r="G2820">
            <v>15</v>
          </cell>
        </row>
        <row r="2821">
          <cell r="A2821" t="str">
            <v>43.11</v>
          </cell>
          <cell r="B2821" t="str">
            <v>Bombas submersiveis</v>
          </cell>
        </row>
        <row r="2822">
          <cell r="A2822" t="str">
            <v>43.11.050</v>
          </cell>
          <cell r="B2822" t="str">
            <v>Conjunto motor-bomba submersível para poço profundo de 6´, Q= 10 a 20m³/h, Hman= 80 a 48 mca, até 6 HP</v>
          </cell>
          <cell r="C2822" t="str">
            <v>UN</v>
          </cell>
          <cell r="D2822">
            <v>10793.85</v>
          </cell>
          <cell r="E2822">
            <v>669.96</v>
          </cell>
          <cell r="F2822">
            <v>11463.81</v>
          </cell>
          <cell r="G2822">
            <v>15</v>
          </cell>
        </row>
        <row r="2823">
          <cell r="A2823" t="str">
            <v>43.11.060</v>
          </cell>
          <cell r="B2823" t="str">
            <v>Conjunto motor-bomba submersível para poço profundo de 6´, Q= 10 a 20m³/h, Hman= 108 a 64,5 mca, 8 HP</v>
          </cell>
          <cell r="C2823" t="str">
            <v>UN</v>
          </cell>
          <cell r="D2823">
            <v>10000.44</v>
          </cell>
          <cell r="E2823">
            <v>669.96</v>
          </cell>
          <cell r="F2823">
            <v>10670.4</v>
          </cell>
          <cell r="G2823">
            <v>15</v>
          </cell>
        </row>
        <row r="2824">
          <cell r="A2824" t="str">
            <v>43.11.100</v>
          </cell>
          <cell r="B2824" t="str">
            <v>Conjunto motor-bomba submersível para poço profundo de 6´, Q= 10 a 20m³/h, Hman= 274 a 170 mca, 20 HP</v>
          </cell>
          <cell r="C2824" t="str">
            <v>UN</v>
          </cell>
          <cell r="D2824">
            <v>19743.25</v>
          </cell>
          <cell r="E2824">
            <v>669.96</v>
          </cell>
          <cell r="F2824">
            <v>20413.21</v>
          </cell>
          <cell r="G2824">
            <v>15</v>
          </cell>
        </row>
        <row r="2825">
          <cell r="A2825" t="str">
            <v>43.11.110</v>
          </cell>
          <cell r="B2825" t="str">
            <v>Conjunto motor-bomba submersível para poço profundo de 6´, Q= 20 a 34m³/h, Hman= 56,5 a 32 mca, até 8 HP</v>
          </cell>
          <cell r="C2825" t="str">
            <v>UN</v>
          </cell>
          <cell r="D2825">
            <v>11065.08</v>
          </cell>
          <cell r="E2825">
            <v>669.96</v>
          </cell>
          <cell r="F2825">
            <v>11735.04</v>
          </cell>
          <cell r="G2825">
            <v>15</v>
          </cell>
        </row>
        <row r="2826">
          <cell r="A2826" t="str">
            <v>43.11.130</v>
          </cell>
          <cell r="B2826" t="str">
            <v>Conjunto motor-bomba submersível para poço profundo de 6´, Q= 20 a 34m³/h, Hman= 92,5 a 53 mca, 12,5 HP</v>
          </cell>
          <cell r="C2826" t="str">
            <v>UN</v>
          </cell>
          <cell r="D2826">
            <v>12707.15</v>
          </cell>
          <cell r="E2826">
            <v>669.96</v>
          </cell>
          <cell r="F2826">
            <v>13377.11</v>
          </cell>
          <cell r="G2826">
            <v>15</v>
          </cell>
        </row>
        <row r="2827">
          <cell r="A2827" t="str">
            <v>43.11.150</v>
          </cell>
          <cell r="B2827" t="str">
            <v>Conjunto motor-bomba submersível para poço profundo de 6´, Q= 20 a 34m³/h, Hman= 152 a 88 mca, 20 HP</v>
          </cell>
          <cell r="C2827" t="str">
            <v>UN</v>
          </cell>
          <cell r="D2827">
            <v>17805.57</v>
          </cell>
          <cell r="E2827">
            <v>669.96</v>
          </cell>
          <cell r="F2827">
            <v>18475.53</v>
          </cell>
          <cell r="G2827">
            <v>15</v>
          </cell>
        </row>
        <row r="2828">
          <cell r="A2828" t="str">
            <v>43.11.320</v>
          </cell>
          <cell r="B2828" t="str">
            <v>Conjunto motor-bomba submersível vertical para esgoto, Q= 4,8 a 25,8 m³/h, Hmam= 19 a 5 mca, potência 1 cv, diâmetro de sólidos até 20mm</v>
          </cell>
          <cell r="C2828" t="str">
            <v>UN</v>
          </cell>
          <cell r="D2828">
            <v>8716.2999999999993</v>
          </cell>
          <cell r="E2828">
            <v>446.64</v>
          </cell>
          <cell r="F2828">
            <v>9162.94</v>
          </cell>
          <cell r="G2828">
            <v>15</v>
          </cell>
        </row>
        <row r="2829">
          <cell r="A2829" t="str">
            <v>43.11.330</v>
          </cell>
          <cell r="B2829" t="str">
            <v>Conjunto motor-bomba submersível vertical para esgoto, Q= 4,6 a 57,2 m³/h, Hman= 13 a 4 mca, potência 2 a 3,5 cv, diâmetro de sólidos até 50mm</v>
          </cell>
          <cell r="C2829" t="str">
            <v>UN</v>
          </cell>
          <cell r="D2829">
            <v>12141.57</v>
          </cell>
          <cell r="E2829">
            <v>446.64</v>
          </cell>
          <cell r="F2829">
            <v>12588.21</v>
          </cell>
          <cell r="G2829">
            <v>15</v>
          </cell>
        </row>
        <row r="2830">
          <cell r="A2830" t="str">
            <v>43.11.360</v>
          </cell>
          <cell r="B2830" t="str">
            <v>Conjunto motor-bomba submersível vertical para águas residuais, Q= 2 a16 m³/h, Hman= 12 a 2 mca, potência de 0,5 cv</v>
          </cell>
          <cell r="C2830" t="str">
            <v>UN</v>
          </cell>
          <cell r="D2830">
            <v>3036.96</v>
          </cell>
          <cell r="E2830">
            <v>446.64</v>
          </cell>
          <cell r="F2830">
            <v>3483.6</v>
          </cell>
          <cell r="G2830">
            <v>15</v>
          </cell>
        </row>
        <row r="2831">
          <cell r="A2831" t="str">
            <v>43.11.370</v>
          </cell>
          <cell r="B2831" t="str">
            <v>Conjunto motor-bomba submersível vertical para águas residuais, Q= 3 a 20 m³/h, Hman= 13 a 5 mca, potência de 1 cv</v>
          </cell>
          <cell r="C2831" t="str">
            <v>UN</v>
          </cell>
          <cell r="D2831">
            <v>3778.04</v>
          </cell>
          <cell r="E2831">
            <v>446.64</v>
          </cell>
          <cell r="F2831">
            <v>4224.68</v>
          </cell>
          <cell r="G2831">
            <v>15</v>
          </cell>
        </row>
        <row r="2832">
          <cell r="A2832" t="str">
            <v>43.11.380</v>
          </cell>
          <cell r="B2832" t="str">
            <v>Conjunto motor-bomba submersível vertical para águas residuais, Q= 10 a 50 m³/h, Hman= 22 a 4 mca, potência 4 cv</v>
          </cell>
          <cell r="C2832" t="str">
            <v>UN</v>
          </cell>
          <cell r="D2832">
            <v>7555.79</v>
          </cell>
          <cell r="E2832">
            <v>446.64</v>
          </cell>
          <cell r="F2832">
            <v>8002.43</v>
          </cell>
          <cell r="G2832">
            <v>15</v>
          </cell>
        </row>
        <row r="2833">
          <cell r="A2833" t="str">
            <v>43.11.390</v>
          </cell>
          <cell r="B2833" t="str">
            <v>Conjunto motor-bomba submersível vertical para águas residuais, Q= 8 a 45 m³/h, Hman= 10,5 a 3,5 mca, potência 1,5 cv</v>
          </cell>
          <cell r="C2833" t="str">
            <v>UN</v>
          </cell>
          <cell r="D2833">
            <v>4380.43</v>
          </cell>
          <cell r="E2833">
            <v>446.64</v>
          </cell>
          <cell r="F2833">
            <v>4827.07</v>
          </cell>
          <cell r="G2833">
            <v>15</v>
          </cell>
        </row>
        <row r="2834">
          <cell r="A2834" t="str">
            <v>43.11.400</v>
          </cell>
          <cell r="B2834" t="str">
            <v>Conjunto motor-bomba submersível vertical para esgoto, Q= 3,4 a 86,3 m³/h, Hman= 14 a 5 mca, potência 5 cv</v>
          </cell>
          <cell r="C2834" t="str">
            <v>UN</v>
          </cell>
          <cell r="D2834">
            <v>14469.98</v>
          </cell>
          <cell r="E2834">
            <v>446.64</v>
          </cell>
          <cell r="F2834">
            <v>14916.62</v>
          </cell>
          <cell r="G2834">
            <v>15</v>
          </cell>
        </row>
        <row r="2835">
          <cell r="A2835" t="str">
            <v>43.11.410</v>
          </cell>
          <cell r="B2835" t="str">
            <v>Conjunto motor-bomba submersível vertical para esgoto, Q= 9,1 a 113,6m³/h, Hman= 20 a 15 mca, potência 10 cv</v>
          </cell>
          <cell r="C2835" t="str">
            <v>UN</v>
          </cell>
          <cell r="D2835">
            <v>30282.560000000001</v>
          </cell>
          <cell r="E2835">
            <v>446.64</v>
          </cell>
          <cell r="F2835">
            <v>30729.200000000001</v>
          </cell>
          <cell r="G2835">
            <v>15</v>
          </cell>
        </row>
        <row r="2836">
          <cell r="A2836" t="str">
            <v>43.11.420</v>
          </cell>
          <cell r="B2836" t="str">
            <v>Conjunto motor-bomba submersível vertical para esgoto, Q=9,3 a 69,0 m³/h, Hman=15 a 7 mca, potência 3cv, diâmetro de sólidos 50/65mm</v>
          </cell>
          <cell r="C2836" t="str">
            <v>UN</v>
          </cell>
          <cell r="D2836">
            <v>8481.2099999999991</v>
          </cell>
          <cell r="E2836">
            <v>446.64</v>
          </cell>
          <cell r="F2836">
            <v>8927.85</v>
          </cell>
          <cell r="G2836">
            <v>15</v>
          </cell>
        </row>
        <row r="2837">
          <cell r="A2837" t="str">
            <v>43.11.460</v>
          </cell>
          <cell r="B2837" t="str">
            <v>Conjunto motor-bomba submersível vertical para esgoto, Q= 40 m³/h, Hman= 40 mca, diâmetro de sólidos até 50 mm</v>
          </cell>
          <cell r="C2837" t="str">
            <v>UN</v>
          </cell>
          <cell r="D2837">
            <v>34029.79</v>
          </cell>
          <cell r="E2837">
            <v>446.64</v>
          </cell>
          <cell r="F2837">
            <v>34476.43</v>
          </cell>
          <cell r="G2837">
            <v>15</v>
          </cell>
        </row>
        <row r="2838">
          <cell r="A2838" t="str">
            <v>43.12</v>
          </cell>
          <cell r="B2838" t="str">
            <v>Bombas especiais, uso industrial</v>
          </cell>
        </row>
        <row r="2839">
          <cell r="A2839" t="str">
            <v>43.12.500</v>
          </cell>
          <cell r="B2839" t="str">
            <v>Filtro de areia com carga de areia filtrante, vazão de 16,9 m³/h</v>
          </cell>
          <cell r="C2839" t="str">
            <v>UN</v>
          </cell>
          <cell r="D2839">
            <v>3824.56</v>
          </cell>
          <cell r="E2839">
            <v>157.08000000000001</v>
          </cell>
          <cell r="F2839">
            <v>3981.64</v>
          </cell>
          <cell r="G2839">
            <v>15</v>
          </cell>
        </row>
        <row r="2840">
          <cell r="A2840" t="str">
            <v>43.20</v>
          </cell>
          <cell r="B2840" t="str">
            <v>Reparos, conservacoes e complementos - GRUPO 43</v>
          </cell>
        </row>
        <row r="2841">
          <cell r="A2841" t="str">
            <v>43.20.130</v>
          </cell>
          <cell r="B2841" t="str">
            <v>Caixa de passagem para condicionamento de ar tipo Split, com saída de dreno único na vertical - 39 x 22 x 6 cm</v>
          </cell>
          <cell r="C2841" t="str">
            <v>UN</v>
          </cell>
          <cell r="D2841">
            <v>29.41</v>
          </cell>
          <cell r="E2841">
            <v>15.1</v>
          </cell>
          <cell r="F2841">
            <v>44.51</v>
          </cell>
          <cell r="G2841">
            <v>15</v>
          </cell>
        </row>
        <row r="2842">
          <cell r="A2842" t="str">
            <v>43.20.140</v>
          </cell>
          <cell r="B2842" t="str">
            <v>Bomba de remoção de condensados para condicionadores de ar</v>
          </cell>
          <cell r="C2842" t="str">
            <v>UN</v>
          </cell>
          <cell r="D2842">
            <v>600.45000000000005</v>
          </cell>
          <cell r="E2842">
            <v>55.83</v>
          </cell>
          <cell r="F2842">
            <v>656.28</v>
          </cell>
          <cell r="G2842">
            <v>15</v>
          </cell>
        </row>
        <row r="2843">
          <cell r="A2843" t="str">
            <v>43.20.200</v>
          </cell>
          <cell r="B2843" t="str">
            <v>Controlador de temperatura digital</v>
          </cell>
          <cell r="C2843" t="str">
            <v>UN</v>
          </cell>
          <cell r="D2843">
            <v>206.79</v>
          </cell>
          <cell r="E2843">
            <v>27.92</v>
          </cell>
          <cell r="F2843">
            <v>234.71</v>
          </cell>
          <cell r="G2843">
            <v>15</v>
          </cell>
        </row>
        <row r="2844">
          <cell r="A2844" t="str">
            <v>43.20.210</v>
          </cell>
          <cell r="B2844" t="str">
            <v>Bomba de circulação para água quente</v>
          </cell>
          <cell r="C2844" t="str">
            <v>UN</v>
          </cell>
          <cell r="D2844">
            <v>638.25</v>
          </cell>
          <cell r="E2844">
            <v>27.92</v>
          </cell>
          <cell r="F2844">
            <v>666.17</v>
          </cell>
          <cell r="G2844">
            <v>15</v>
          </cell>
        </row>
        <row r="2845">
          <cell r="A2845" t="str">
            <v>43.20.250</v>
          </cell>
          <cell r="B2845" t="str">
            <v>Poço termométrico em alumínio, com haste de 30mm e rosca 1/2" npt</v>
          </cell>
          <cell r="C2845" t="str">
            <v>UN</v>
          </cell>
          <cell r="D2845">
            <v>85.28</v>
          </cell>
          <cell r="E2845">
            <v>11.16</v>
          </cell>
          <cell r="F2845">
            <v>96.44</v>
          </cell>
          <cell r="G2845">
            <v>15</v>
          </cell>
        </row>
        <row r="2846">
          <cell r="A2846" t="str">
            <v>43.20.260</v>
          </cell>
          <cell r="B2846" t="str">
            <v>Termostato para aquecimento ou refrigeração com programação horária</v>
          </cell>
          <cell r="C2846" t="str">
            <v>UN</v>
          </cell>
          <cell r="D2846">
            <v>439.9</v>
          </cell>
          <cell r="E2846">
            <v>27.92</v>
          </cell>
          <cell r="F2846">
            <v>467.82</v>
          </cell>
          <cell r="G2846">
            <v>15</v>
          </cell>
        </row>
        <row r="2847">
          <cell r="A2847" t="str">
            <v>44</v>
          </cell>
          <cell r="B2847" t="str">
            <v>APARELHOS E METAIS HIDRAULICOS</v>
          </cell>
        </row>
        <row r="2848">
          <cell r="A2848" t="str">
            <v>44.01</v>
          </cell>
          <cell r="B2848" t="str">
            <v>Aparelhos e loucas</v>
          </cell>
        </row>
        <row r="2849">
          <cell r="A2849" t="str">
            <v>44.01.030</v>
          </cell>
          <cell r="B2849" t="str">
            <v>Bacia turca de louça - 6 litros</v>
          </cell>
          <cell r="C2849" t="str">
            <v>UN</v>
          </cell>
          <cell r="D2849">
            <v>862.52</v>
          </cell>
          <cell r="E2849">
            <v>67.19</v>
          </cell>
          <cell r="F2849">
            <v>929.71</v>
          </cell>
          <cell r="G2849">
            <v>15</v>
          </cell>
        </row>
        <row r="2850">
          <cell r="A2850" t="str">
            <v>44.01.040</v>
          </cell>
          <cell r="B2850" t="str">
            <v xml:space="preserve">Bacia sifonada com caixa de descarga acoplada e tampa - infantil	</v>
          </cell>
          <cell r="C2850" t="str">
            <v>UN</v>
          </cell>
          <cell r="D2850">
            <v>1064.27</v>
          </cell>
          <cell r="E2850">
            <v>78.540000000000006</v>
          </cell>
          <cell r="F2850">
            <v>1142.81</v>
          </cell>
          <cell r="G2850">
            <v>15</v>
          </cell>
        </row>
        <row r="2851">
          <cell r="A2851" t="str">
            <v>44.01.050</v>
          </cell>
          <cell r="B2851" t="str">
            <v>Bacia sifonada de louça sem tampa - 6 litros</v>
          </cell>
          <cell r="C2851" t="str">
            <v>UN</v>
          </cell>
          <cell r="D2851">
            <v>246.23</v>
          </cell>
          <cell r="E2851">
            <v>67.19</v>
          </cell>
          <cell r="F2851">
            <v>313.42</v>
          </cell>
          <cell r="G2851">
            <v>15</v>
          </cell>
        </row>
        <row r="2852">
          <cell r="A2852" t="str">
            <v>44.01.052</v>
          </cell>
          <cell r="B2852" t="str">
            <v>Bacia sifonada de louça com tampa - 6 litros</v>
          </cell>
          <cell r="C2852" t="str">
            <v>UN</v>
          </cell>
          <cell r="D2852">
            <v>284.02</v>
          </cell>
          <cell r="E2852">
            <v>70.59</v>
          </cell>
          <cell r="F2852">
            <v>354.61</v>
          </cell>
          <cell r="G2852">
            <v>15</v>
          </cell>
        </row>
        <row r="2853">
          <cell r="A2853" t="str">
            <v>44.01.070</v>
          </cell>
          <cell r="B2853" t="str">
            <v>Bacia sifonada de louça sem tampa, com saída horizontal - 6 litros</v>
          </cell>
          <cell r="C2853" t="str">
            <v>UN</v>
          </cell>
          <cell r="D2853">
            <v>443.11</v>
          </cell>
          <cell r="E2853">
            <v>67.19</v>
          </cell>
          <cell r="F2853">
            <v>510.3</v>
          </cell>
          <cell r="G2853">
            <v>15</v>
          </cell>
        </row>
        <row r="2854">
          <cell r="A2854" t="str">
            <v>44.01.072</v>
          </cell>
          <cell r="B2854" t="str">
            <v>Bacia sifonada de louça com tampa, com saída horizontal - 6 litros</v>
          </cell>
          <cell r="C2854" t="str">
            <v>UN</v>
          </cell>
          <cell r="D2854">
            <v>480.9</v>
          </cell>
          <cell r="E2854">
            <v>70.59</v>
          </cell>
          <cell r="F2854">
            <v>551.49</v>
          </cell>
          <cell r="G2854">
            <v>15</v>
          </cell>
        </row>
        <row r="2855">
          <cell r="A2855" t="str">
            <v>44.01.100</v>
          </cell>
          <cell r="B2855" t="str">
            <v>Lavatório de louça sem coluna</v>
          </cell>
          <cell r="C2855" t="str">
            <v>UN</v>
          </cell>
          <cell r="D2855">
            <v>97.35</v>
          </cell>
          <cell r="E2855">
            <v>78.540000000000006</v>
          </cell>
          <cell r="F2855">
            <v>175.89</v>
          </cell>
          <cell r="G2855">
            <v>15</v>
          </cell>
        </row>
        <row r="2856">
          <cell r="A2856" t="str">
            <v>44.01.110</v>
          </cell>
          <cell r="B2856" t="str">
            <v>Lavatório de louça com coluna</v>
          </cell>
          <cell r="C2856" t="str">
            <v>UN</v>
          </cell>
          <cell r="D2856">
            <v>494.43</v>
          </cell>
          <cell r="E2856">
            <v>78.540000000000006</v>
          </cell>
          <cell r="F2856">
            <v>572.97</v>
          </cell>
          <cell r="G2856">
            <v>15</v>
          </cell>
        </row>
        <row r="2857">
          <cell r="A2857" t="str">
            <v>44.01.160</v>
          </cell>
          <cell r="B2857" t="str">
            <v>Lavatório de louça pequeno com coluna suspensa - linha especial</v>
          </cell>
          <cell r="C2857" t="str">
            <v>UN</v>
          </cell>
          <cell r="D2857">
            <v>932.99</v>
          </cell>
          <cell r="E2857">
            <v>78.540000000000006</v>
          </cell>
          <cell r="F2857">
            <v>1011.53</v>
          </cell>
          <cell r="G2857">
            <v>15</v>
          </cell>
        </row>
        <row r="2858">
          <cell r="A2858" t="str">
            <v>44.01.170</v>
          </cell>
          <cell r="B2858" t="str">
            <v>Lavatório em polipropileno</v>
          </cell>
          <cell r="C2858" t="str">
            <v>UN</v>
          </cell>
          <cell r="D2858">
            <v>49.06</v>
          </cell>
          <cell r="E2858">
            <v>27.92</v>
          </cell>
          <cell r="F2858">
            <v>76.98</v>
          </cell>
          <cell r="G2858">
            <v>15</v>
          </cell>
        </row>
        <row r="2859">
          <cell r="A2859" t="str">
            <v>44.01.200</v>
          </cell>
          <cell r="B2859" t="str">
            <v>Mictório de louça sifonado auto aspirante</v>
          </cell>
          <cell r="C2859" t="str">
            <v>UN</v>
          </cell>
          <cell r="D2859">
            <v>490.76</v>
          </cell>
          <cell r="E2859">
            <v>78.540000000000006</v>
          </cell>
          <cell r="F2859">
            <v>569.29999999999995</v>
          </cell>
          <cell r="G2859">
            <v>15</v>
          </cell>
        </row>
        <row r="2860">
          <cell r="A2860" t="str">
            <v>44.01.240</v>
          </cell>
          <cell r="B2860" t="str">
            <v>Lavatório em louça com coluna suspensa</v>
          </cell>
          <cell r="C2860" t="str">
            <v>UN</v>
          </cell>
          <cell r="D2860">
            <v>547.59</v>
          </cell>
          <cell r="E2860">
            <v>78.540000000000006</v>
          </cell>
          <cell r="F2860">
            <v>626.13</v>
          </cell>
          <cell r="G2860">
            <v>15</v>
          </cell>
        </row>
        <row r="2861">
          <cell r="A2861" t="str">
            <v>44.01.270</v>
          </cell>
          <cell r="B2861" t="str">
            <v>Cuba de louça de embutir oval</v>
          </cell>
          <cell r="C2861" t="str">
            <v>UN</v>
          </cell>
          <cell r="D2861">
            <v>112.73</v>
          </cell>
          <cell r="E2861">
            <v>27.92</v>
          </cell>
          <cell r="F2861">
            <v>140.65</v>
          </cell>
          <cell r="G2861">
            <v>15</v>
          </cell>
        </row>
        <row r="2862">
          <cell r="A2862" t="str">
            <v>44.01.310</v>
          </cell>
          <cell r="B2862" t="str">
            <v>Tanque de louça com coluna de 30 litros</v>
          </cell>
          <cell r="C2862" t="str">
            <v>UN</v>
          </cell>
          <cell r="D2862">
            <v>836.77</v>
          </cell>
          <cell r="E2862">
            <v>167.49</v>
          </cell>
          <cell r="F2862">
            <v>1004.26</v>
          </cell>
          <cell r="G2862">
            <v>15</v>
          </cell>
        </row>
        <row r="2863">
          <cell r="A2863" t="str">
            <v>44.01.360</v>
          </cell>
          <cell r="B2863" t="str">
            <v>Tanque de louça com coluna de 18 a 20 litros</v>
          </cell>
          <cell r="C2863" t="str">
            <v>UN</v>
          </cell>
          <cell r="D2863">
            <v>585.37</v>
          </cell>
          <cell r="E2863">
            <v>167.49</v>
          </cell>
          <cell r="F2863">
            <v>752.86</v>
          </cell>
          <cell r="G2863">
            <v>15</v>
          </cell>
        </row>
        <row r="2864">
          <cell r="A2864" t="str">
            <v>44.01.370</v>
          </cell>
          <cell r="B2864" t="str">
            <v>Tanque em granito sintético, linha comercial - sem pertences</v>
          </cell>
          <cell r="C2864" t="str">
            <v>UN</v>
          </cell>
          <cell r="D2864">
            <v>210.54</v>
          </cell>
          <cell r="E2864">
            <v>55.83</v>
          </cell>
          <cell r="F2864">
            <v>266.37</v>
          </cell>
          <cell r="G2864">
            <v>15</v>
          </cell>
        </row>
        <row r="2865">
          <cell r="A2865" t="str">
            <v>44.01.610</v>
          </cell>
          <cell r="B2865" t="str">
            <v>Lavatório de louça para canto, sem coluna - sem pertences</v>
          </cell>
          <cell r="C2865" t="str">
            <v>UN</v>
          </cell>
          <cell r="D2865">
            <v>249.05</v>
          </cell>
          <cell r="E2865">
            <v>27.92</v>
          </cell>
          <cell r="F2865">
            <v>276.97000000000003</v>
          </cell>
          <cell r="G2865">
            <v>15</v>
          </cell>
        </row>
        <row r="2866">
          <cell r="A2866" t="str">
            <v>44.01.680</v>
          </cell>
          <cell r="B2866" t="str">
            <v>Caixa de descarga em plástico, de sobrepor, capacidade 9 litros com engate flexível</v>
          </cell>
          <cell r="C2866" t="str">
            <v>UN</v>
          </cell>
          <cell r="D2866">
            <v>81.69</v>
          </cell>
          <cell r="E2866">
            <v>18.420000000000002</v>
          </cell>
          <cell r="F2866">
            <v>100.11</v>
          </cell>
          <cell r="G2866">
            <v>15</v>
          </cell>
        </row>
        <row r="2867">
          <cell r="A2867" t="str">
            <v>44.01.690</v>
          </cell>
          <cell r="B2867" t="str">
            <v>Tanque de louça sem coluna de 30 litros</v>
          </cell>
          <cell r="C2867" t="str">
            <v>UN</v>
          </cell>
          <cell r="D2867">
            <v>685.34</v>
          </cell>
          <cell r="E2867">
            <v>167.49</v>
          </cell>
          <cell r="F2867">
            <v>852.83</v>
          </cell>
          <cell r="G2867">
            <v>15</v>
          </cell>
        </row>
        <row r="2868">
          <cell r="A2868" t="str">
            <v>44.01.800</v>
          </cell>
          <cell r="B2868" t="str">
            <v>Bacia sifonada com caixa de descarga acoplada sem tampa - 6 litros</v>
          </cell>
          <cell r="C2868" t="str">
            <v>UN</v>
          </cell>
          <cell r="D2868">
            <v>1045.5999999999999</v>
          </cell>
          <cell r="E2868">
            <v>67.19</v>
          </cell>
          <cell r="F2868">
            <v>1112.79</v>
          </cell>
          <cell r="G2868">
            <v>15</v>
          </cell>
        </row>
        <row r="2869">
          <cell r="A2869" t="str">
            <v>44.01.820</v>
          </cell>
          <cell r="B2869" t="str">
            <v>Bacia sifonada com caixa de descarga acoplada com tampa - 6 litros</v>
          </cell>
          <cell r="C2869" t="str">
            <v>UN</v>
          </cell>
          <cell r="D2869">
            <v>1083.3900000000001</v>
          </cell>
          <cell r="E2869">
            <v>70.59</v>
          </cell>
          <cell r="F2869">
            <v>1153.98</v>
          </cell>
          <cell r="G2869">
            <v>15</v>
          </cell>
        </row>
        <row r="2870">
          <cell r="A2870" t="str">
            <v>44.01.850</v>
          </cell>
          <cell r="B2870" t="str">
            <v>Cuba de louça de embutir redonda</v>
          </cell>
          <cell r="C2870" t="str">
            <v>UN</v>
          </cell>
          <cell r="D2870">
            <v>107.03</v>
          </cell>
          <cell r="E2870">
            <v>27.92</v>
          </cell>
          <cell r="F2870">
            <v>134.94999999999999</v>
          </cell>
          <cell r="G2870">
            <v>15</v>
          </cell>
        </row>
        <row r="2871">
          <cell r="A2871" t="str">
            <v>44.02</v>
          </cell>
          <cell r="B2871" t="str">
            <v>Bancadas e tampos</v>
          </cell>
        </row>
        <row r="2872">
          <cell r="A2872" t="str">
            <v>44.02.062</v>
          </cell>
          <cell r="B2872" t="str">
            <v>Tampo/bancada em granito, com frontão, espessura de 2 cm, acabamento polido</v>
          </cell>
          <cell r="C2872" t="str">
            <v>M2</v>
          </cell>
          <cell r="D2872">
            <v>928.97</v>
          </cell>
          <cell r="E2872">
            <v>92.27</v>
          </cell>
          <cell r="F2872">
            <v>1021.24</v>
          </cell>
          <cell r="G2872">
            <v>15</v>
          </cell>
        </row>
        <row r="2873">
          <cell r="A2873" t="str">
            <v>44.02.100</v>
          </cell>
          <cell r="B2873" t="str">
            <v>Tampo/bancada em mármore nacional espessura de 3 cm</v>
          </cell>
          <cell r="C2873" t="str">
            <v>M2</v>
          </cell>
          <cell r="D2873">
            <v>1874.88</v>
          </cell>
          <cell r="F2873">
            <v>1874.88</v>
          </cell>
          <cell r="G2873">
            <v>15</v>
          </cell>
        </row>
        <row r="2874">
          <cell r="A2874" t="str">
            <v>44.02.200</v>
          </cell>
          <cell r="B2874" t="str">
            <v>Tampo/bancada em concreto armado, revestido em aço inoxidável fosco polido</v>
          </cell>
          <cell r="C2874" t="str">
            <v>M2</v>
          </cell>
          <cell r="D2874">
            <v>1545.7</v>
          </cell>
          <cell r="E2874">
            <v>203.97</v>
          </cell>
          <cell r="F2874">
            <v>1749.67</v>
          </cell>
          <cell r="G2874">
            <v>15</v>
          </cell>
        </row>
        <row r="2875">
          <cell r="A2875" t="str">
            <v>44.02.300</v>
          </cell>
          <cell r="B2875" t="str">
            <v>Superfície sólido mineral para bancadas, saias, frontões e/ou cubas</v>
          </cell>
          <cell r="C2875" t="str">
            <v>M2</v>
          </cell>
          <cell r="D2875">
            <v>2918.42</v>
          </cell>
          <cell r="F2875">
            <v>2918.42</v>
          </cell>
          <cell r="G2875">
            <v>15</v>
          </cell>
        </row>
        <row r="2876">
          <cell r="A2876" t="str">
            <v>44.03</v>
          </cell>
          <cell r="B2876" t="str">
            <v>Acessorios e metais</v>
          </cell>
        </row>
        <row r="2877">
          <cell r="A2877" t="str">
            <v>44.03.010</v>
          </cell>
          <cell r="B2877" t="str">
            <v>Dispenser toalheiro em ABS e policarbonato para bobina de 20 cm x 200 m, com alavanca</v>
          </cell>
          <cell r="C2877" t="str">
            <v>UN</v>
          </cell>
          <cell r="D2877">
            <v>251.01</v>
          </cell>
          <cell r="E2877">
            <v>6.91</v>
          </cell>
          <cell r="F2877">
            <v>257.92</v>
          </cell>
          <cell r="G2877">
            <v>15</v>
          </cell>
        </row>
        <row r="2878">
          <cell r="A2878" t="str">
            <v>44.03.020</v>
          </cell>
          <cell r="B2878" t="str">
            <v>Meia saboneteira de louça de embutir</v>
          </cell>
          <cell r="C2878" t="str">
            <v>UN</v>
          </cell>
          <cell r="D2878">
            <v>31.31</v>
          </cell>
          <cell r="E2878">
            <v>16.61</v>
          </cell>
          <cell r="F2878">
            <v>47.92</v>
          </cell>
          <cell r="G2878">
            <v>15</v>
          </cell>
        </row>
        <row r="2879">
          <cell r="A2879" t="str">
            <v>44.03.030</v>
          </cell>
          <cell r="B2879" t="str">
            <v>Dispenser toalheiro metálico esmaltado para bobina de 25cm x 50m, sem alavanca</v>
          </cell>
          <cell r="C2879" t="str">
            <v>UN</v>
          </cell>
          <cell r="D2879">
            <v>99.81</v>
          </cell>
          <cell r="E2879">
            <v>6.91</v>
          </cell>
          <cell r="F2879">
            <v>106.72</v>
          </cell>
          <cell r="G2879">
            <v>15</v>
          </cell>
        </row>
        <row r="2880">
          <cell r="A2880" t="str">
            <v>44.03.040</v>
          </cell>
          <cell r="B2880" t="str">
            <v>Saboneteira de louça de embutir</v>
          </cell>
          <cell r="C2880" t="str">
            <v>UN</v>
          </cell>
          <cell r="D2880">
            <v>46.66</v>
          </cell>
          <cell r="E2880">
            <v>16.61</v>
          </cell>
          <cell r="F2880">
            <v>63.27</v>
          </cell>
          <cell r="G2880">
            <v>15</v>
          </cell>
        </row>
        <row r="2881">
          <cell r="A2881" t="str">
            <v>44.03.050</v>
          </cell>
          <cell r="B2881" t="str">
            <v>Dispenser papel higiênico em ABS para rolão 300 / 600 m, com visor</v>
          </cell>
          <cell r="C2881" t="str">
            <v>UN</v>
          </cell>
          <cell r="D2881">
            <v>70.55</v>
          </cell>
          <cell r="E2881">
            <v>6.91</v>
          </cell>
          <cell r="F2881">
            <v>77.459999999999994</v>
          </cell>
          <cell r="G2881">
            <v>15</v>
          </cell>
        </row>
        <row r="2882">
          <cell r="A2882" t="str">
            <v>44.03.080</v>
          </cell>
          <cell r="B2882" t="str">
            <v>Porta-papel de louça de embutir</v>
          </cell>
          <cell r="C2882" t="str">
            <v>UN</v>
          </cell>
          <cell r="D2882">
            <v>67.27</v>
          </cell>
          <cell r="E2882">
            <v>16.61</v>
          </cell>
          <cell r="F2882">
            <v>83.88</v>
          </cell>
          <cell r="G2882">
            <v>15</v>
          </cell>
        </row>
        <row r="2883">
          <cell r="A2883" t="str">
            <v>44.03.090</v>
          </cell>
          <cell r="B2883" t="str">
            <v>Cabide cromado para banheiro</v>
          </cell>
          <cell r="C2883" t="str">
            <v>UN</v>
          </cell>
          <cell r="D2883">
            <v>26.09</v>
          </cell>
          <cell r="E2883">
            <v>6.91</v>
          </cell>
          <cell r="F2883">
            <v>33</v>
          </cell>
          <cell r="G2883">
            <v>15</v>
          </cell>
        </row>
        <row r="2884">
          <cell r="A2884" t="str">
            <v>44.03.130</v>
          </cell>
          <cell r="B2884" t="str">
            <v>Saboneteira tipo dispenser, para refil de 800 ml</v>
          </cell>
          <cell r="C2884" t="str">
            <v>UN</v>
          </cell>
          <cell r="D2884">
            <v>62.37</v>
          </cell>
          <cell r="E2884">
            <v>6.91</v>
          </cell>
          <cell r="F2884">
            <v>69.28</v>
          </cell>
          <cell r="G2884">
            <v>15</v>
          </cell>
        </row>
        <row r="2885">
          <cell r="A2885" t="str">
            <v>44.03.180</v>
          </cell>
          <cell r="B2885" t="str">
            <v>Dispenser toalheiro em ABS, para folhas</v>
          </cell>
          <cell r="C2885" t="str">
            <v>UN</v>
          </cell>
          <cell r="D2885">
            <v>60.66</v>
          </cell>
          <cell r="E2885">
            <v>6.91</v>
          </cell>
          <cell r="F2885">
            <v>67.569999999999993</v>
          </cell>
          <cell r="G2885">
            <v>15</v>
          </cell>
        </row>
        <row r="2886">
          <cell r="A2886" t="str">
            <v>44.03.210</v>
          </cell>
          <cell r="B2886" t="str">
            <v>Ducha cromada simples</v>
          </cell>
          <cell r="C2886" t="str">
            <v>UN</v>
          </cell>
          <cell r="D2886">
            <v>68.7</v>
          </cell>
          <cell r="E2886">
            <v>27.92</v>
          </cell>
          <cell r="F2886">
            <v>96.62</v>
          </cell>
          <cell r="G2886">
            <v>15</v>
          </cell>
        </row>
        <row r="2887">
          <cell r="A2887" t="str">
            <v>44.03.260</v>
          </cell>
          <cell r="B2887" t="str">
            <v>Armário de plástico de embutir, para lavatório</v>
          </cell>
          <cell r="C2887" t="str">
            <v>UN</v>
          </cell>
          <cell r="D2887">
            <v>107.89</v>
          </cell>
          <cell r="E2887">
            <v>50.35</v>
          </cell>
          <cell r="F2887">
            <v>158.24</v>
          </cell>
          <cell r="G2887">
            <v>15</v>
          </cell>
        </row>
        <row r="2888">
          <cell r="A2888" t="str">
            <v>44.03.300</v>
          </cell>
          <cell r="B2888" t="str">
            <v>Torneira clínica com volante tipo alavanca</v>
          </cell>
          <cell r="C2888" t="str">
            <v>UN</v>
          </cell>
          <cell r="D2888">
            <v>356.64</v>
          </cell>
          <cell r="E2888">
            <v>21.3</v>
          </cell>
          <cell r="F2888">
            <v>377.94</v>
          </cell>
          <cell r="G2888">
            <v>15</v>
          </cell>
        </row>
        <row r="2889">
          <cell r="A2889" t="str">
            <v>44.03.315</v>
          </cell>
          <cell r="B2889" t="str">
            <v>Torneira de mesa com bica móvel e alavanca</v>
          </cell>
          <cell r="C2889" t="str">
            <v>UN</v>
          </cell>
          <cell r="D2889">
            <v>86.09</v>
          </cell>
          <cell r="E2889">
            <v>21.3</v>
          </cell>
          <cell r="F2889">
            <v>107.39</v>
          </cell>
          <cell r="G2889">
            <v>15</v>
          </cell>
        </row>
        <row r="2890">
          <cell r="A2890" t="str">
            <v>44.03.316</v>
          </cell>
          <cell r="B2890" t="str">
            <v>Torneira misturador clínica de mesa com arejador articulado, acionamento cotovelo</v>
          </cell>
          <cell r="C2890" t="str">
            <v>UN</v>
          </cell>
          <cell r="D2890">
            <v>314.02</v>
          </cell>
          <cell r="E2890">
            <v>78.16</v>
          </cell>
          <cell r="F2890">
            <v>392.18</v>
          </cell>
          <cell r="G2890">
            <v>15</v>
          </cell>
        </row>
        <row r="2891">
          <cell r="A2891" t="str">
            <v>44.03.360</v>
          </cell>
          <cell r="B2891" t="str">
            <v>Ducha higiênica cromada</v>
          </cell>
          <cell r="C2891" t="str">
            <v>UN</v>
          </cell>
          <cell r="D2891">
            <v>474.58</v>
          </cell>
          <cell r="E2891">
            <v>27.92</v>
          </cell>
          <cell r="F2891">
            <v>502.5</v>
          </cell>
          <cell r="G2891">
            <v>15</v>
          </cell>
        </row>
        <row r="2892">
          <cell r="A2892" t="str">
            <v>44.03.370</v>
          </cell>
          <cell r="B2892" t="str">
            <v>Torneira curta com rosca para uso geral, em latão fundido sem acabamento, DN= 1/2´</v>
          </cell>
          <cell r="C2892" t="str">
            <v>UN</v>
          </cell>
          <cell r="D2892">
            <v>44.49</v>
          </cell>
          <cell r="E2892">
            <v>19.64</v>
          </cell>
          <cell r="F2892">
            <v>64.13</v>
          </cell>
          <cell r="G2892">
            <v>15</v>
          </cell>
        </row>
        <row r="2893">
          <cell r="A2893" t="str">
            <v>44.03.380</v>
          </cell>
          <cell r="B2893" t="str">
            <v>Torneira curta com rosca para uso geral, em latão fundido sem acabamento, DN= 3/4´</v>
          </cell>
          <cell r="C2893" t="str">
            <v>UN</v>
          </cell>
          <cell r="D2893">
            <v>48.12</v>
          </cell>
          <cell r="E2893">
            <v>19.64</v>
          </cell>
          <cell r="F2893">
            <v>67.760000000000005</v>
          </cell>
          <cell r="G2893">
            <v>15</v>
          </cell>
        </row>
        <row r="2894">
          <cell r="A2894" t="str">
            <v>44.03.400</v>
          </cell>
          <cell r="B2894" t="str">
            <v>Torneira curta com rosca para uso geral, em latão fundido cromado, DN= 3/4´</v>
          </cell>
          <cell r="C2894" t="str">
            <v>UN</v>
          </cell>
          <cell r="D2894">
            <v>40.14</v>
          </cell>
          <cell r="E2894">
            <v>19.64</v>
          </cell>
          <cell r="F2894">
            <v>59.78</v>
          </cell>
          <cell r="G2894">
            <v>15</v>
          </cell>
        </row>
        <row r="2895">
          <cell r="A2895" t="str">
            <v>44.03.420</v>
          </cell>
          <cell r="B2895" t="str">
            <v>Torneira curta sem rosca para uso geral, em latão fundido sem acabamento, DN= 3/4´</v>
          </cell>
          <cell r="C2895" t="str">
            <v>UN</v>
          </cell>
          <cell r="D2895">
            <v>34.18</v>
          </cell>
          <cell r="E2895">
            <v>19.64</v>
          </cell>
          <cell r="F2895">
            <v>53.82</v>
          </cell>
          <cell r="G2895">
            <v>15</v>
          </cell>
        </row>
        <row r="2896">
          <cell r="A2896" t="str">
            <v>44.03.430</v>
          </cell>
          <cell r="B2896" t="str">
            <v>Torneira curta sem rosca para uso geral, em latão fundido cromado, DN= 1/2"</v>
          </cell>
          <cell r="C2896" t="str">
            <v>UN</v>
          </cell>
          <cell r="D2896">
            <v>31.23</v>
          </cell>
          <cell r="E2896">
            <v>19.64</v>
          </cell>
          <cell r="F2896">
            <v>50.87</v>
          </cell>
          <cell r="G2896">
            <v>15</v>
          </cell>
        </row>
        <row r="2897">
          <cell r="A2897" t="str">
            <v>44.03.440</v>
          </cell>
          <cell r="B2897" t="str">
            <v>Torneira curta sem rosca para uso geral, em latão fundido cromado, DN= 3/4"</v>
          </cell>
          <cell r="C2897" t="str">
            <v>UN</v>
          </cell>
          <cell r="D2897">
            <v>35.56</v>
          </cell>
          <cell r="E2897">
            <v>19.64</v>
          </cell>
          <cell r="F2897">
            <v>55.2</v>
          </cell>
          <cell r="G2897">
            <v>15</v>
          </cell>
        </row>
        <row r="2898">
          <cell r="A2898" t="str">
            <v>44.03.450</v>
          </cell>
          <cell r="B2898" t="str">
            <v>Torneira longa sem rosca para uso geral, em latão fundido cromado</v>
          </cell>
          <cell r="C2898" t="str">
            <v>UN</v>
          </cell>
          <cell r="D2898">
            <v>62.35</v>
          </cell>
          <cell r="E2898">
            <v>19.64</v>
          </cell>
          <cell r="F2898">
            <v>81.99</v>
          </cell>
          <cell r="G2898">
            <v>15</v>
          </cell>
        </row>
        <row r="2899">
          <cell r="A2899" t="str">
            <v>44.03.470</v>
          </cell>
          <cell r="B2899" t="str">
            <v>Torneira de parede para pia com bica móvel e arejador, em latão fundido cromado</v>
          </cell>
          <cell r="C2899" t="str">
            <v>UN</v>
          </cell>
          <cell r="D2899">
            <v>66.040000000000006</v>
          </cell>
          <cell r="E2899">
            <v>19.64</v>
          </cell>
          <cell r="F2899">
            <v>85.68</v>
          </cell>
          <cell r="G2899">
            <v>15</v>
          </cell>
        </row>
        <row r="2900">
          <cell r="A2900" t="str">
            <v>44.03.500</v>
          </cell>
          <cell r="B2900" t="str">
            <v>Aparelho misturador de parede, para pia, com bica móvel, acabamento cromado</v>
          </cell>
          <cell r="C2900" t="str">
            <v>UN</v>
          </cell>
          <cell r="D2900">
            <v>447.62</v>
          </cell>
          <cell r="E2900">
            <v>78.16</v>
          </cell>
          <cell r="F2900">
            <v>525.78</v>
          </cell>
          <cell r="G2900">
            <v>15</v>
          </cell>
        </row>
        <row r="2901">
          <cell r="A2901" t="str">
            <v>44.03.510</v>
          </cell>
          <cell r="B2901" t="str">
            <v>Torneira de parede antivandalismo, DN= 3/4´</v>
          </cell>
          <cell r="C2901" t="str">
            <v>UN</v>
          </cell>
          <cell r="D2901">
            <v>707.34</v>
          </cell>
          <cell r="E2901">
            <v>44.75</v>
          </cell>
          <cell r="F2901">
            <v>752.09</v>
          </cell>
          <cell r="G2901">
            <v>15</v>
          </cell>
        </row>
        <row r="2902">
          <cell r="A2902" t="str">
            <v>44.03.590</v>
          </cell>
          <cell r="B2902" t="str">
            <v>Torneira de mesa para pia com bica móvel e arejador em latão fundido cromado</v>
          </cell>
          <cell r="C2902" t="str">
            <v>UN</v>
          </cell>
          <cell r="D2902">
            <v>186.71</v>
          </cell>
          <cell r="E2902">
            <v>21.3</v>
          </cell>
          <cell r="F2902">
            <v>208.01</v>
          </cell>
          <cell r="G2902">
            <v>15</v>
          </cell>
        </row>
        <row r="2903">
          <cell r="A2903" t="str">
            <v>44.03.630</v>
          </cell>
          <cell r="B2903" t="str">
            <v>Torneira de acionamento restrito em latão cromado, DN= 1/2´ com adaptador para 3/4´</v>
          </cell>
          <cell r="C2903" t="str">
            <v>UN</v>
          </cell>
          <cell r="D2903">
            <v>90.72</v>
          </cell>
          <cell r="E2903">
            <v>19.64</v>
          </cell>
          <cell r="F2903">
            <v>110.36</v>
          </cell>
          <cell r="G2903">
            <v>15</v>
          </cell>
        </row>
        <row r="2904">
          <cell r="A2904" t="str">
            <v>44.03.640</v>
          </cell>
          <cell r="B2904" t="str">
            <v>Torneira de parede acionamento hidromecânico, em latão cromado, DN= 1/2´ ou 3/4´</v>
          </cell>
          <cell r="C2904" t="str">
            <v>UN</v>
          </cell>
          <cell r="D2904">
            <v>623.73</v>
          </cell>
          <cell r="E2904">
            <v>19.64</v>
          </cell>
          <cell r="F2904">
            <v>643.37</v>
          </cell>
          <cell r="G2904">
            <v>15</v>
          </cell>
        </row>
        <row r="2905">
          <cell r="A2905" t="str">
            <v>44.03.645</v>
          </cell>
          <cell r="B2905" t="str">
            <v>Torneira de mesa automática, acionamento hidromecânico, em latão cromado, DN= 1/2´ou 3/4´</v>
          </cell>
          <cell r="C2905" t="str">
            <v>UN</v>
          </cell>
          <cell r="D2905">
            <v>137.47999999999999</v>
          </cell>
          <cell r="E2905">
            <v>21.3</v>
          </cell>
          <cell r="F2905">
            <v>158.78</v>
          </cell>
          <cell r="G2905">
            <v>15</v>
          </cell>
        </row>
        <row r="2906">
          <cell r="A2906" t="str">
            <v>44.03.670</v>
          </cell>
          <cell r="B2906" t="str">
            <v>Caixa de descarga de embutir, acionamento frontal, completa</v>
          </cell>
          <cell r="C2906" t="str">
            <v>CJ</v>
          </cell>
          <cell r="D2906">
            <v>2180.6</v>
          </cell>
          <cell r="E2906">
            <v>78.27</v>
          </cell>
          <cell r="F2906">
            <v>2258.87</v>
          </cell>
          <cell r="G2906">
            <v>15</v>
          </cell>
        </row>
        <row r="2907">
          <cell r="A2907" t="str">
            <v>44.03.690</v>
          </cell>
          <cell r="B2907" t="str">
            <v>Torneira de parede em ABS, DN 1/2´ ou 3/4´, 10cm</v>
          </cell>
          <cell r="C2907" t="str">
            <v>UN</v>
          </cell>
          <cell r="D2907">
            <v>2.5299999999999998</v>
          </cell>
          <cell r="E2907">
            <v>19.64</v>
          </cell>
          <cell r="F2907">
            <v>22.17</v>
          </cell>
          <cell r="G2907">
            <v>15</v>
          </cell>
        </row>
        <row r="2908">
          <cell r="A2908" t="str">
            <v>44.03.700</v>
          </cell>
          <cell r="B2908" t="str">
            <v>Torneira de parede em ABS, DN 1/2´ ou 3/4´, 15cm</v>
          </cell>
          <cell r="C2908" t="str">
            <v>UN</v>
          </cell>
          <cell r="D2908">
            <v>4.07</v>
          </cell>
          <cell r="E2908">
            <v>19.64</v>
          </cell>
          <cell r="F2908">
            <v>23.71</v>
          </cell>
          <cell r="G2908">
            <v>15</v>
          </cell>
        </row>
        <row r="2909">
          <cell r="A2909" t="str">
            <v>44.03.720</v>
          </cell>
          <cell r="B2909" t="str">
            <v>Torneira de mesa para lavatório, acionamento hidromecânico com alavanca, registro integrado regulador de vazão, em latão cromado, DN= 1/2´</v>
          </cell>
          <cell r="C2909" t="str">
            <v>UN</v>
          </cell>
          <cell r="D2909">
            <v>840.04</v>
          </cell>
          <cell r="E2909">
            <v>21.3</v>
          </cell>
          <cell r="F2909">
            <v>861.34</v>
          </cell>
          <cell r="G2909">
            <v>15</v>
          </cell>
        </row>
        <row r="2910">
          <cell r="A2910" t="str">
            <v>44.03.810</v>
          </cell>
          <cell r="B2910" t="str">
            <v>Aparelho misturador de mesa para pia com bica móvel, acabamento cromado</v>
          </cell>
          <cell r="C2910" t="str">
            <v>UN</v>
          </cell>
          <cell r="D2910">
            <v>996.68</v>
          </cell>
          <cell r="E2910">
            <v>78.16</v>
          </cell>
          <cell r="F2910">
            <v>1074.8399999999999</v>
          </cell>
          <cell r="G2910">
            <v>15</v>
          </cell>
        </row>
        <row r="2911">
          <cell r="A2911" t="str">
            <v>44.03.825</v>
          </cell>
          <cell r="B2911" t="str">
            <v>Misturador termostato para chuveiro ou ducha, acabamento cromado</v>
          </cell>
          <cell r="C2911" t="str">
            <v>UN</v>
          </cell>
          <cell r="D2911">
            <v>3455.51</v>
          </cell>
          <cell r="E2911">
            <v>78.16</v>
          </cell>
          <cell r="F2911">
            <v>3533.67</v>
          </cell>
          <cell r="G2911">
            <v>15</v>
          </cell>
        </row>
        <row r="2912">
          <cell r="A2912" t="str">
            <v>44.03.900</v>
          </cell>
          <cell r="B2912" t="str">
            <v>Secador de mãos em ABS</v>
          </cell>
          <cell r="C2912" t="str">
            <v>UN</v>
          </cell>
          <cell r="D2912">
            <v>1372.65</v>
          </cell>
          <cell r="E2912">
            <v>6.91</v>
          </cell>
          <cell r="F2912">
            <v>1379.56</v>
          </cell>
          <cell r="G2912">
            <v>15</v>
          </cell>
        </row>
        <row r="2913">
          <cell r="A2913" t="str">
            <v>44.03.920</v>
          </cell>
          <cell r="B2913" t="str">
            <v>Ducha higiênica com registro</v>
          </cell>
          <cell r="C2913" t="str">
            <v>UN</v>
          </cell>
          <cell r="D2913">
            <v>206.04</v>
          </cell>
          <cell r="E2913">
            <v>27.92</v>
          </cell>
          <cell r="F2913">
            <v>233.96</v>
          </cell>
          <cell r="G2913">
            <v>15</v>
          </cell>
        </row>
        <row r="2914">
          <cell r="A2914" t="str">
            <v>44.03.931</v>
          </cell>
          <cell r="B2914" t="str">
            <v>Desviador para duchas e chuveiros</v>
          </cell>
          <cell r="C2914" t="str">
            <v>UN</v>
          </cell>
          <cell r="D2914">
            <v>48.4</v>
          </cell>
          <cell r="E2914">
            <v>33.119999999999997</v>
          </cell>
          <cell r="F2914">
            <v>81.52</v>
          </cell>
          <cell r="G2914">
            <v>15</v>
          </cell>
        </row>
        <row r="2915">
          <cell r="A2915" t="str">
            <v>44.03.940</v>
          </cell>
          <cell r="B2915" t="str">
            <v>Válvula dupla para bancada de laboratório, uso em GLP, com bico para mangueira - diâmetro de 1/4´ a 1/2´</v>
          </cell>
          <cell r="C2915" t="str">
            <v>UN</v>
          </cell>
          <cell r="D2915">
            <v>310.69</v>
          </cell>
          <cell r="E2915">
            <v>27.92</v>
          </cell>
          <cell r="F2915">
            <v>338.61</v>
          </cell>
          <cell r="G2915">
            <v>15</v>
          </cell>
        </row>
        <row r="2916">
          <cell r="A2916" t="str">
            <v>44.03.950</v>
          </cell>
          <cell r="B2916" t="str">
            <v>Válvula para cuba de laboratório, com nuca giratória e bico escalonado para mangueira</v>
          </cell>
          <cell r="C2916" t="str">
            <v>UN</v>
          </cell>
          <cell r="D2916">
            <v>499.49</v>
          </cell>
          <cell r="E2916">
            <v>27.92</v>
          </cell>
          <cell r="F2916">
            <v>527.41</v>
          </cell>
          <cell r="G2916">
            <v>15</v>
          </cell>
        </row>
        <row r="2917">
          <cell r="A2917" t="str">
            <v>44.04</v>
          </cell>
          <cell r="B2917" t="str">
            <v>Prateleiras</v>
          </cell>
        </row>
        <row r="2918">
          <cell r="A2918" t="str">
            <v>44.04.030</v>
          </cell>
          <cell r="B2918" t="str">
            <v>Prateleira em granito com espessura de 2 cm</v>
          </cell>
          <cell r="C2918" t="str">
            <v>M2</v>
          </cell>
          <cell r="D2918">
            <v>585.41</v>
          </cell>
          <cell r="E2918">
            <v>32.729999999999997</v>
          </cell>
          <cell r="F2918">
            <v>618.14</v>
          </cell>
          <cell r="G2918">
            <v>15</v>
          </cell>
        </row>
        <row r="2919">
          <cell r="A2919" t="str">
            <v>44.04.040</v>
          </cell>
          <cell r="B2919" t="str">
            <v>Prateleira em granilite</v>
          </cell>
          <cell r="C2919" t="str">
            <v>M2</v>
          </cell>
          <cell r="D2919">
            <v>289.75</v>
          </cell>
          <cell r="E2919">
            <v>100.7</v>
          </cell>
          <cell r="F2919">
            <v>390.45</v>
          </cell>
          <cell r="G2919">
            <v>15</v>
          </cell>
        </row>
        <row r="2920">
          <cell r="A2920" t="str">
            <v>44.04.050</v>
          </cell>
          <cell r="B2920" t="str">
            <v>Prateleira em granito com espessura de 3 cm</v>
          </cell>
          <cell r="C2920" t="str">
            <v>M2</v>
          </cell>
          <cell r="D2920">
            <v>893.16</v>
          </cell>
          <cell r="E2920">
            <v>32.729999999999997</v>
          </cell>
          <cell r="F2920">
            <v>925.89</v>
          </cell>
          <cell r="G2920">
            <v>15</v>
          </cell>
        </row>
        <row r="2921">
          <cell r="A2921" t="str">
            <v>44.06</v>
          </cell>
          <cell r="B2921" t="str">
            <v>Aparelhos de aco inoxidavel</v>
          </cell>
        </row>
        <row r="2922">
          <cell r="A2922" t="str">
            <v>44.06.010</v>
          </cell>
          <cell r="B2922" t="str">
            <v>Lavatório coletivo em aço inoxidável</v>
          </cell>
          <cell r="C2922" t="str">
            <v>M</v>
          </cell>
          <cell r="D2922">
            <v>2274.61</v>
          </cell>
          <cell r="E2922">
            <v>78.540000000000006</v>
          </cell>
          <cell r="F2922">
            <v>2353.15</v>
          </cell>
          <cell r="G2922">
            <v>15</v>
          </cell>
        </row>
        <row r="2923">
          <cell r="A2923" t="str">
            <v>44.06.100</v>
          </cell>
          <cell r="B2923" t="str">
            <v>Mictório coletivo em aço inoxidável</v>
          </cell>
          <cell r="C2923" t="str">
            <v>M</v>
          </cell>
          <cell r="D2923">
            <v>814.38</v>
          </cell>
          <cell r="E2923">
            <v>78.540000000000006</v>
          </cell>
          <cell r="F2923">
            <v>892.92</v>
          </cell>
          <cell r="G2923">
            <v>15</v>
          </cell>
        </row>
        <row r="2924">
          <cell r="A2924" t="str">
            <v>44.06.200</v>
          </cell>
          <cell r="B2924" t="str">
            <v>Tanque em aço inoxidável</v>
          </cell>
          <cell r="C2924" t="str">
            <v>UN</v>
          </cell>
          <cell r="D2924">
            <v>1211.4000000000001</v>
          </cell>
          <cell r="E2924">
            <v>167.49</v>
          </cell>
          <cell r="F2924">
            <v>1378.89</v>
          </cell>
          <cell r="G2924">
            <v>15</v>
          </cell>
        </row>
        <row r="2925">
          <cell r="A2925" t="str">
            <v>44.06.250</v>
          </cell>
          <cell r="B2925" t="str">
            <v>Cuba em aço inoxidável simples de 300 x 140mm</v>
          </cell>
          <cell r="C2925" t="str">
            <v>UN</v>
          </cell>
          <cell r="D2925">
            <v>212.41</v>
          </cell>
          <cell r="E2925">
            <v>27.92</v>
          </cell>
          <cell r="F2925">
            <v>240.33</v>
          </cell>
          <cell r="G2925">
            <v>15</v>
          </cell>
        </row>
        <row r="2926">
          <cell r="A2926" t="str">
            <v>44.06.300</v>
          </cell>
          <cell r="B2926" t="str">
            <v>Cuba em aço inoxidável simples de 400x340x140mm</v>
          </cell>
          <cell r="C2926" t="str">
            <v>UN</v>
          </cell>
          <cell r="D2926">
            <v>263.11</v>
          </cell>
          <cell r="E2926">
            <v>27.92</v>
          </cell>
          <cell r="F2926">
            <v>291.02999999999997</v>
          </cell>
          <cell r="G2926">
            <v>15</v>
          </cell>
        </row>
        <row r="2927">
          <cell r="A2927" t="str">
            <v>44.06.310</v>
          </cell>
          <cell r="B2927" t="str">
            <v>Cuba em aço inoxidável simples de 465x300x140mm</v>
          </cell>
          <cell r="C2927" t="str">
            <v>UN</v>
          </cell>
          <cell r="D2927">
            <v>279.22000000000003</v>
          </cell>
          <cell r="E2927">
            <v>27.92</v>
          </cell>
          <cell r="F2927">
            <v>307.14</v>
          </cell>
          <cell r="G2927">
            <v>15</v>
          </cell>
        </row>
        <row r="2928">
          <cell r="A2928" t="str">
            <v>44.06.320</v>
          </cell>
          <cell r="B2928" t="str">
            <v>Cuba em aço inoxidável simples de 560x330x140mm</v>
          </cell>
          <cell r="C2928" t="str">
            <v>UN</v>
          </cell>
          <cell r="D2928">
            <v>437.41</v>
          </cell>
          <cell r="E2928">
            <v>27.92</v>
          </cell>
          <cell r="F2928">
            <v>465.33</v>
          </cell>
          <cell r="G2928">
            <v>15</v>
          </cell>
        </row>
        <row r="2929">
          <cell r="A2929" t="str">
            <v>44.06.330</v>
          </cell>
          <cell r="B2929" t="str">
            <v>Cuba em aço inoxidável simples de 500x400x400mm</v>
          </cell>
          <cell r="C2929" t="str">
            <v>UN</v>
          </cell>
          <cell r="D2929">
            <v>1109.01</v>
          </cell>
          <cell r="E2929">
            <v>27.92</v>
          </cell>
          <cell r="F2929">
            <v>1136.93</v>
          </cell>
          <cell r="G2929">
            <v>15</v>
          </cell>
        </row>
        <row r="2930">
          <cell r="A2930" t="str">
            <v>44.06.360</v>
          </cell>
          <cell r="B2930" t="str">
            <v>Cuba em aço inoxidável simples de 500x400x200mm</v>
          </cell>
          <cell r="C2930" t="str">
            <v>UN</v>
          </cell>
          <cell r="D2930">
            <v>358.6</v>
          </cell>
          <cell r="E2930">
            <v>27.92</v>
          </cell>
          <cell r="F2930">
            <v>386.52</v>
          </cell>
          <cell r="G2930">
            <v>15</v>
          </cell>
        </row>
        <row r="2931">
          <cell r="A2931" t="str">
            <v>44.06.370</v>
          </cell>
          <cell r="B2931" t="str">
            <v>Cuba em aço inoxidável simples de 500x400x250mm</v>
          </cell>
          <cell r="C2931" t="str">
            <v>UN</v>
          </cell>
          <cell r="D2931">
            <v>429.42</v>
          </cell>
          <cell r="E2931">
            <v>27.92</v>
          </cell>
          <cell r="F2931">
            <v>457.34</v>
          </cell>
          <cell r="G2931">
            <v>15</v>
          </cell>
        </row>
        <row r="2932">
          <cell r="A2932" t="str">
            <v>44.06.400</v>
          </cell>
          <cell r="B2932" t="str">
            <v>Cuba em aço inoxidável simples de 500x400x300mm</v>
          </cell>
          <cell r="C2932" t="str">
            <v>UN</v>
          </cell>
          <cell r="D2932">
            <v>682.89</v>
          </cell>
          <cell r="E2932">
            <v>27.92</v>
          </cell>
          <cell r="F2932">
            <v>710.81</v>
          </cell>
          <cell r="G2932">
            <v>15</v>
          </cell>
        </row>
        <row r="2933">
          <cell r="A2933" t="str">
            <v>44.06.410</v>
          </cell>
          <cell r="B2933" t="str">
            <v>Cuba em aço inoxidável simples de 600x500x300mm</v>
          </cell>
          <cell r="C2933" t="str">
            <v>UN</v>
          </cell>
          <cell r="D2933">
            <v>771.86</v>
          </cell>
          <cell r="E2933">
            <v>27.92</v>
          </cell>
          <cell r="F2933">
            <v>799.78</v>
          </cell>
          <cell r="G2933">
            <v>15</v>
          </cell>
        </row>
        <row r="2934">
          <cell r="A2934" t="str">
            <v>44.06.470</v>
          </cell>
          <cell r="B2934" t="str">
            <v>Cuba em aço inoxidável simples de 600x500x350mm</v>
          </cell>
          <cell r="C2934" t="str">
            <v>UN</v>
          </cell>
          <cell r="D2934">
            <v>1364.23</v>
          </cell>
          <cell r="E2934">
            <v>27.92</v>
          </cell>
          <cell r="F2934">
            <v>1392.15</v>
          </cell>
          <cell r="G2934">
            <v>15</v>
          </cell>
        </row>
        <row r="2935">
          <cell r="A2935" t="str">
            <v>44.06.520</v>
          </cell>
          <cell r="B2935" t="str">
            <v>Cuba em aço inoxidável simples de 600x500x400mm</v>
          </cell>
          <cell r="C2935" t="str">
            <v>UN</v>
          </cell>
          <cell r="D2935">
            <v>1495.95</v>
          </cell>
          <cell r="E2935">
            <v>27.92</v>
          </cell>
          <cell r="F2935">
            <v>1523.87</v>
          </cell>
          <cell r="G2935">
            <v>15</v>
          </cell>
        </row>
        <row r="2936">
          <cell r="A2936" t="str">
            <v>44.06.570</v>
          </cell>
          <cell r="B2936" t="str">
            <v>Cuba em aço inoxidável simples de 700x600x450mm</v>
          </cell>
          <cell r="C2936" t="str">
            <v>UN</v>
          </cell>
          <cell r="D2936">
            <v>1631.49</v>
          </cell>
          <cell r="E2936">
            <v>27.92</v>
          </cell>
          <cell r="F2936">
            <v>1659.41</v>
          </cell>
          <cell r="G2936">
            <v>15</v>
          </cell>
        </row>
        <row r="2937">
          <cell r="A2937" t="str">
            <v>44.06.600</v>
          </cell>
          <cell r="B2937" t="str">
            <v>Cuba em aço inoxidável simples de 1400x900x500mm</v>
          </cell>
          <cell r="C2937" t="str">
            <v>UN</v>
          </cell>
          <cell r="D2937">
            <v>4819.07</v>
          </cell>
          <cell r="E2937">
            <v>27.92</v>
          </cell>
          <cell r="F2937">
            <v>4846.99</v>
          </cell>
          <cell r="G2937">
            <v>15</v>
          </cell>
        </row>
        <row r="2938">
          <cell r="A2938" t="str">
            <v>44.06.610</v>
          </cell>
          <cell r="B2938" t="str">
            <v>Cuba em aço inoxidável simples de 1100x600x400mm</v>
          </cell>
          <cell r="C2938" t="str">
            <v>UN</v>
          </cell>
          <cell r="D2938">
            <v>2264.9299999999998</v>
          </cell>
          <cell r="E2938">
            <v>27.92</v>
          </cell>
          <cell r="F2938">
            <v>2292.85</v>
          </cell>
          <cell r="G2938">
            <v>15</v>
          </cell>
        </row>
        <row r="2939">
          <cell r="A2939" t="str">
            <v>44.06.700</v>
          </cell>
          <cell r="B2939" t="str">
            <v>Cuba em aço inoxidável dupla de 715x400x140mm</v>
          </cell>
          <cell r="C2939" t="str">
            <v>UN</v>
          </cell>
          <cell r="D2939">
            <v>769.78</v>
          </cell>
          <cell r="E2939">
            <v>27.92</v>
          </cell>
          <cell r="F2939">
            <v>797.7</v>
          </cell>
          <cell r="G2939">
            <v>15</v>
          </cell>
        </row>
        <row r="2940">
          <cell r="A2940" t="str">
            <v>44.06.710</v>
          </cell>
          <cell r="B2940" t="str">
            <v>Cuba em aço inoxidável dupla de 835x340x140mm</v>
          </cell>
          <cell r="C2940" t="str">
            <v>UN</v>
          </cell>
          <cell r="D2940">
            <v>772.65</v>
          </cell>
          <cell r="E2940">
            <v>27.92</v>
          </cell>
          <cell r="F2940">
            <v>800.57</v>
          </cell>
          <cell r="G2940">
            <v>15</v>
          </cell>
        </row>
        <row r="2941">
          <cell r="A2941" t="str">
            <v>44.06.750</v>
          </cell>
          <cell r="B2941" t="str">
            <v>Cuba em aço inoxidável dupla de 1020x400x250mm</v>
          </cell>
          <cell r="C2941" t="str">
            <v>UN</v>
          </cell>
          <cell r="D2941">
            <v>965.98</v>
          </cell>
          <cell r="E2941">
            <v>27.92</v>
          </cell>
          <cell r="F2941">
            <v>993.9</v>
          </cell>
          <cell r="G2941">
            <v>15</v>
          </cell>
        </row>
        <row r="2942">
          <cell r="A2942" t="str">
            <v>44.20</v>
          </cell>
          <cell r="B2942" t="str">
            <v>Reparos, conservacoes e complementos - GRUPO 44</v>
          </cell>
        </row>
        <row r="2943">
          <cell r="A2943" t="str">
            <v>44.20.010</v>
          </cell>
          <cell r="B2943" t="str">
            <v>Sifão plástico sanfonado universal de 1´</v>
          </cell>
          <cell r="C2943" t="str">
            <v>UN</v>
          </cell>
          <cell r="D2943">
            <v>10.27</v>
          </cell>
          <cell r="E2943">
            <v>22.33</v>
          </cell>
          <cell r="F2943">
            <v>32.6</v>
          </cell>
          <cell r="G2943">
            <v>15</v>
          </cell>
        </row>
        <row r="2944">
          <cell r="A2944" t="str">
            <v>44.20.020</v>
          </cell>
          <cell r="B2944" t="str">
            <v>Recolocação de torneiras</v>
          </cell>
          <cell r="C2944" t="str">
            <v>UN</v>
          </cell>
          <cell r="D2944">
            <v>0.06</v>
          </cell>
          <cell r="E2944">
            <v>27.92</v>
          </cell>
          <cell r="F2944">
            <v>27.98</v>
          </cell>
          <cell r="G2944">
            <v>15</v>
          </cell>
        </row>
        <row r="2945">
          <cell r="A2945" t="str">
            <v>44.20.040</v>
          </cell>
          <cell r="B2945" t="str">
            <v>Recolocação de sifões</v>
          </cell>
          <cell r="C2945" t="str">
            <v>UN</v>
          </cell>
          <cell r="D2945">
            <v>0.06</v>
          </cell>
          <cell r="E2945">
            <v>27.92</v>
          </cell>
          <cell r="F2945">
            <v>27.98</v>
          </cell>
          <cell r="G2945">
            <v>15</v>
          </cell>
        </row>
        <row r="2946">
          <cell r="A2946" t="str">
            <v>44.20.060</v>
          </cell>
          <cell r="B2946" t="str">
            <v>Recolocação de aparelhos sanitários, incluindo acessórios</v>
          </cell>
          <cell r="C2946" t="str">
            <v>UN</v>
          </cell>
          <cell r="D2946">
            <v>1.88</v>
          </cell>
          <cell r="E2946">
            <v>78.540000000000006</v>
          </cell>
          <cell r="F2946">
            <v>80.42</v>
          </cell>
          <cell r="G2946">
            <v>15</v>
          </cell>
        </row>
        <row r="2947">
          <cell r="A2947" t="str">
            <v>44.20.080</v>
          </cell>
          <cell r="B2947" t="str">
            <v>Recolocação de caixas de descarga de sobrepor</v>
          </cell>
          <cell r="C2947" t="str">
            <v>UN</v>
          </cell>
          <cell r="E2947">
            <v>139.58000000000001</v>
          </cell>
          <cell r="F2947">
            <v>139.58000000000001</v>
          </cell>
          <cell r="G2947">
            <v>15</v>
          </cell>
        </row>
        <row r="2948">
          <cell r="A2948" t="str">
            <v>44.20.100</v>
          </cell>
          <cell r="B2948" t="str">
            <v>Engate flexível metálico DN= 1/2´</v>
          </cell>
          <cell r="C2948" t="str">
            <v>UN</v>
          </cell>
          <cell r="D2948">
            <v>26.21</v>
          </cell>
          <cell r="E2948">
            <v>6.81</v>
          </cell>
          <cell r="F2948">
            <v>33.020000000000003</v>
          </cell>
          <cell r="G2948">
            <v>15</v>
          </cell>
        </row>
        <row r="2949">
          <cell r="A2949" t="str">
            <v>44.20.110</v>
          </cell>
          <cell r="B2949" t="str">
            <v>Engate flexível de PVC DN= 1/2´</v>
          </cell>
          <cell r="C2949" t="str">
            <v>UN</v>
          </cell>
          <cell r="D2949">
            <v>7.12</v>
          </cell>
          <cell r="E2949">
            <v>6.81</v>
          </cell>
          <cell r="F2949">
            <v>13.93</v>
          </cell>
          <cell r="G2949">
            <v>15</v>
          </cell>
        </row>
        <row r="2950">
          <cell r="A2950" t="str">
            <v>44.20.120</v>
          </cell>
          <cell r="B2950" t="str">
            <v>Canopla para válvula de descarga</v>
          </cell>
          <cell r="C2950" t="str">
            <v>UN</v>
          </cell>
          <cell r="D2950">
            <v>133.09</v>
          </cell>
          <cell r="E2950">
            <v>3.86</v>
          </cell>
          <cell r="F2950">
            <v>136.94999999999999</v>
          </cell>
          <cell r="G2950">
            <v>15</v>
          </cell>
        </row>
        <row r="2951">
          <cell r="A2951" t="str">
            <v>44.20.121</v>
          </cell>
          <cell r="B2951" t="str">
            <v>Arejador com articulador em ABS cromado para torneira padrão, completo</v>
          </cell>
          <cell r="C2951" t="str">
            <v>UN</v>
          </cell>
          <cell r="D2951">
            <v>49.85</v>
          </cell>
          <cell r="E2951">
            <v>2.27</v>
          </cell>
          <cell r="F2951">
            <v>52.12</v>
          </cell>
          <cell r="G2951">
            <v>15</v>
          </cell>
        </row>
        <row r="2952">
          <cell r="A2952" t="str">
            <v>44.20.130</v>
          </cell>
          <cell r="B2952" t="str">
            <v>Tubo de ligação para mictório, DN= 1/2´</v>
          </cell>
          <cell r="C2952" t="str">
            <v>UN</v>
          </cell>
          <cell r="D2952">
            <v>80.849999999999994</v>
          </cell>
          <cell r="E2952">
            <v>6.81</v>
          </cell>
          <cell r="F2952">
            <v>87.66</v>
          </cell>
          <cell r="G2952">
            <v>15</v>
          </cell>
        </row>
        <row r="2953">
          <cell r="A2953" t="str">
            <v>44.20.150</v>
          </cell>
          <cell r="B2953" t="str">
            <v>Acabamento cromado para registro</v>
          </cell>
          <cell r="C2953" t="str">
            <v>UN</v>
          </cell>
          <cell r="D2953">
            <v>55.62</v>
          </cell>
          <cell r="E2953">
            <v>3.86</v>
          </cell>
          <cell r="F2953">
            <v>59.48</v>
          </cell>
          <cell r="G2953">
            <v>15</v>
          </cell>
        </row>
        <row r="2954">
          <cell r="A2954" t="str">
            <v>44.20.160</v>
          </cell>
          <cell r="B2954" t="str">
            <v>Botão para válvula de descarga</v>
          </cell>
          <cell r="C2954" t="str">
            <v>UN</v>
          </cell>
          <cell r="D2954">
            <v>49.36</v>
          </cell>
          <cell r="E2954">
            <v>3.86</v>
          </cell>
          <cell r="F2954">
            <v>53.22</v>
          </cell>
          <cell r="G2954">
            <v>15</v>
          </cell>
        </row>
        <row r="2955">
          <cell r="A2955" t="str">
            <v>44.20.180</v>
          </cell>
          <cell r="B2955" t="str">
            <v>Reparo para válvula de descarga</v>
          </cell>
          <cell r="C2955" t="str">
            <v>UN</v>
          </cell>
          <cell r="D2955">
            <v>77.28</v>
          </cell>
          <cell r="E2955">
            <v>50.25</v>
          </cell>
          <cell r="F2955">
            <v>127.53</v>
          </cell>
          <cell r="G2955">
            <v>15</v>
          </cell>
        </row>
        <row r="2956">
          <cell r="A2956" t="str">
            <v>44.20.200</v>
          </cell>
          <cell r="B2956" t="str">
            <v>Sifão de metal cromado de 1 1/2´ x 2´</v>
          </cell>
          <cell r="C2956" t="str">
            <v>UN</v>
          </cell>
          <cell r="D2956">
            <v>124.56</v>
          </cell>
          <cell r="E2956">
            <v>27.92</v>
          </cell>
          <cell r="F2956">
            <v>152.47999999999999</v>
          </cell>
          <cell r="G2956">
            <v>15</v>
          </cell>
        </row>
        <row r="2957">
          <cell r="A2957" t="str">
            <v>44.20.220</v>
          </cell>
          <cell r="B2957" t="str">
            <v>Sifão de metal cromado de 1´ x 1 1/2´</v>
          </cell>
          <cell r="C2957" t="str">
            <v>UN</v>
          </cell>
          <cell r="D2957">
            <v>167.28</v>
          </cell>
          <cell r="E2957">
            <v>27.92</v>
          </cell>
          <cell r="F2957">
            <v>195.2</v>
          </cell>
          <cell r="G2957">
            <v>15</v>
          </cell>
        </row>
        <row r="2958">
          <cell r="A2958" t="str">
            <v>44.20.230</v>
          </cell>
          <cell r="B2958" t="str">
            <v>Tubo de ligação para sanitário</v>
          </cell>
          <cell r="C2958" t="str">
            <v>UN</v>
          </cell>
          <cell r="D2958">
            <v>32.99</v>
          </cell>
          <cell r="E2958">
            <v>6.81</v>
          </cell>
          <cell r="F2958">
            <v>39.799999999999997</v>
          </cell>
          <cell r="G2958">
            <v>15</v>
          </cell>
        </row>
        <row r="2959">
          <cell r="A2959" t="str">
            <v>44.20.240</v>
          </cell>
          <cell r="B2959" t="str">
            <v>Sifão plástico com copo, rígido, de 1´ x 1 1/2´</v>
          </cell>
          <cell r="C2959" t="str">
            <v>UN</v>
          </cell>
          <cell r="D2959">
            <v>22.31</v>
          </cell>
          <cell r="E2959">
            <v>22.33</v>
          </cell>
          <cell r="F2959">
            <v>44.64</v>
          </cell>
          <cell r="G2959">
            <v>15</v>
          </cell>
        </row>
        <row r="2960">
          <cell r="A2960" t="str">
            <v>44.20.260</v>
          </cell>
          <cell r="B2960" t="str">
            <v>Sifão plástico com copo, rígido, de 1 1/4´ x 2´</v>
          </cell>
          <cell r="C2960" t="str">
            <v>UN</v>
          </cell>
          <cell r="D2960">
            <v>14.46</v>
          </cell>
          <cell r="E2960">
            <v>22.33</v>
          </cell>
          <cell r="F2960">
            <v>36.79</v>
          </cell>
          <cell r="G2960">
            <v>15</v>
          </cell>
        </row>
        <row r="2961">
          <cell r="A2961" t="str">
            <v>44.20.280</v>
          </cell>
          <cell r="B2961" t="str">
            <v>Tampa de plástico para bacia sanitária</v>
          </cell>
          <cell r="C2961" t="str">
            <v>UN</v>
          </cell>
          <cell r="D2961">
            <v>37.79</v>
          </cell>
          <cell r="E2961">
            <v>3.41</v>
          </cell>
          <cell r="F2961">
            <v>41.2</v>
          </cell>
          <cell r="G2961">
            <v>15</v>
          </cell>
        </row>
        <row r="2962">
          <cell r="A2962" t="str">
            <v>44.20.300</v>
          </cell>
          <cell r="B2962" t="str">
            <v>Bolsa para bacia sanitária</v>
          </cell>
          <cell r="C2962" t="str">
            <v>UN</v>
          </cell>
          <cell r="D2962">
            <v>9.27</v>
          </cell>
          <cell r="E2962">
            <v>9.49</v>
          </cell>
          <cell r="F2962">
            <v>18.760000000000002</v>
          </cell>
          <cell r="G2962">
            <v>15</v>
          </cell>
        </row>
        <row r="2963">
          <cell r="A2963" t="str">
            <v>44.20.310</v>
          </cell>
          <cell r="B2963" t="str">
            <v>Filtro de pressão em ABS, para 360 l/h</v>
          </cell>
          <cell r="C2963" t="str">
            <v>UN</v>
          </cell>
          <cell r="D2963">
            <v>383.89</v>
          </cell>
          <cell r="E2963">
            <v>39.270000000000003</v>
          </cell>
          <cell r="F2963">
            <v>423.16</v>
          </cell>
          <cell r="G2963">
            <v>15</v>
          </cell>
        </row>
        <row r="2964">
          <cell r="A2964" t="str">
            <v>44.20.390</v>
          </cell>
          <cell r="B2964" t="str">
            <v>Válvula de PVC para lavatório</v>
          </cell>
          <cell r="C2964" t="str">
            <v>UN</v>
          </cell>
          <cell r="D2964">
            <v>7.74</v>
          </cell>
          <cell r="E2964">
            <v>2.27</v>
          </cell>
          <cell r="F2964">
            <v>10.01</v>
          </cell>
          <cell r="G2964">
            <v>15</v>
          </cell>
        </row>
        <row r="2965">
          <cell r="A2965" t="str">
            <v>44.20.620</v>
          </cell>
          <cell r="B2965" t="str">
            <v>Válvula americana</v>
          </cell>
          <cell r="C2965" t="str">
            <v>UN</v>
          </cell>
          <cell r="D2965">
            <v>72.06</v>
          </cell>
          <cell r="E2965">
            <v>2.27</v>
          </cell>
          <cell r="F2965">
            <v>74.33</v>
          </cell>
          <cell r="G2965">
            <v>15</v>
          </cell>
        </row>
        <row r="2966">
          <cell r="A2966" t="str">
            <v>44.20.640</v>
          </cell>
          <cell r="B2966" t="str">
            <v>Válvula de metal cromado de 1 1/2´</v>
          </cell>
          <cell r="C2966" t="str">
            <v>UN</v>
          </cell>
          <cell r="D2966">
            <v>89.14</v>
          </cell>
          <cell r="E2966">
            <v>11.16</v>
          </cell>
          <cell r="F2966">
            <v>100.3</v>
          </cell>
          <cell r="G2966">
            <v>15</v>
          </cell>
        </row>
        <row r="2967">
          <cell r="A2967" t="str">
            <v>44.20.650</v>
          </cell>
          <cell r="B2967" t="str">
            <v>Válvula de metal cromado de 1´</v>
          </cell>
          <cell r="C2967" t="str">
            <v>UN</v>
          </cell>
          <cell r="D2967">
            <v>36.29</v>
          </cell>
          <cell r="E2967">
            <v>11.16</v>
          </cell>
          <cell r="F2967">
            <v>47.45</v>
          </cell>
          <cell r="G2967">
            <v>15</v>
          </cell>
        </row>
        <row r="2968">
          <cell r="A2968" t="str">
            <v>45</v>
          </cell>
          <cell r="B2968" t="str">
            <v>ENTRADA DE AGUA, INCÊNDIO E GAS</v>
          </cell>
        </row>
        <row r="2969">
          <cell r="A2969" t="str">
            <v>45.01</v>
          </cell>
          <cell r="B2969" t="str">
            <v>Entrada de agua</v>
          </cell>
        </row>
        <row r="2970">
          <cell r="A2970" t="str">
            <v>45.01.020</v>
          </cell>
          <cell r="B2970" t="str">
            <v>Entrada completa de água com abrigo e registro de gaveta, DN= 3/4´</v>
          </cell>
          <cell r="C2970" t="str">
            <v>UN</v>
          </cell>
          <cell r="D2970">
            <v>869.59</v>
          </cell>
          <cell r="E2970">
            <v>686.98</v>
          </cell>
          <cell r="F2970">
            <v>1556.57</v>
          </cell>
          <cell r="G2970">
            <v>15</v>
          </cell>
        </row>
        <row r="2971">
          <cell r="A2971" t="str">
            <v>45.01.040</v>
          </cell>
          <cell r="B2971" t="str">
            <v>Entrada completa de água com abrigo e registro de gaveta, DN= 1´</v>
          </cell>
          <cell r="C2971" t="str">
            <v>UN</v>
          </cell>
          <cell r="D2971">
            <v>906.35</v>
          </cell>
          <cell r="E2971">
            <v>686.98</v>
          </cell>
          <cell r="F2971">
            <v>1593.33</v>
          </cell>
          <cell r="G2971">
            <v>15</v>
          </cell>
        </row>
        <row r="2972">
          <cell r="A2972" t="str">
            <v>45.01.060</v>
          </cell>
          <cell r="B2972" t="str">
            <v>Entrada completa de água com abrigo e registro de gaveta, DN= 1 1/2´</v>
          </cell>
          <cell r="C2972" t="str">
            <v>UN</v>
          </cell>
          <cell r="D2972">
            <v>2582.38</v>
          </cell>
          <cell r="E2972">
            <v>1211.45</v>
          </cell>
          <cell r="F2972">
            <v>3793.83</v>
          </cell>
          <cell r="G2972">
            <v>15</v>
          </cell>
        </row>
        <row r="2973">
          <cell r="A2973" t="str">
            <v>45.01.066</v>
          </cell>
          <cell r="B2973" t="str">
            <v>Entrada completa de água com abrigo e registro de gaveta, DN= 2´</v>
          </cell>
          <cell r="C2973" t="str">
            <v>UN</v>
          </cell>
          <cell r="D2973">
            <v>2728.42</v>
          </cell>
          <cell r="E2973">
            <v>1211.45</v>
          </cell>
          <cell r="F2973">
            <v>3939.87</v>
          </cell>
          <cell r="G2973">
            <v>15</v>
          </cell>
        </row>
        <row r="2974">
          <cell r="A2974" t="str">
            <v>45.01.080</v>
          </cell>
          <cell r="B2974" t="str">
            <v>Entrada completa de água com abrigo e registro de gaveta, DN= 2 1/2´</v>
          </cell>
          <cell r="C2974" t="str">
            <v>UN</v>
          </cell>
          <cell r="D2974">
            <v>3031.67</v>
          </cell>
          <cell r="E2974">
            <v>1211.45</v>
          </cell>
          <cell r="F2974">
            <v>4243.12</v>
          </cell>
          <cell r="G2974">
            <v>15</v>
          </cell>
        </row>
        <row r="2975">
          <cell r="A2975" t="str">
            <v>45.01.082</v>
          </cell>
          <cell r="B2975" t="str">
            <v>Entrada completa de água com abrigo e registro de gaveta, DN= 3´</v>
          </cell>
          <cell r="C2975" t="str">
            <v>UN</v>
          </cell>
          <cell r="D2975">
            <v>3375.73</v>
          </cell>
          <cell r="E2975">
            <v>1211.45</v>
          </cell>
          <cell r="F2975">
            <v>4587.18</v>
          </cell>
          <cell r="G2975">
            <v>15</v>
          </cell>
        </row>
        <row r="2976">
          <cell r="A2976" t="str">
            <v>45.02</v>
          </cell>
          <cell r="B2976" t="str">
            <v>Entrada de gas</v>
          </cell>
        </row>
        <row r="2977">
          <cell r="A2977" t="str">
            <v>45.02.020</v>
          </cell>
          <cell r="B2977" t="str">
            <v>Entrada completa de gás GLP domiciliar com 2 botijões de 13 kg</v>
          </cell>
          <cell r="C2977" t="str">
            <v>UN</v>
          </cell>
          <cell r="D2977">
            <v>2490.0300000000002</v>
          </cell>
          <cell r="E2977">
            <v>875.72</v>
          </cell>
          <cell r="F2977">
            <v>3365.75</v>
          </cell>
          <cell r="G2977">
            <v>15</v>
          </cell>
        </row>
        <row r="2978">
          <cell r="A2978" t="str">
            <v>45.02.040</v>
          </cell>
          <cell r="B2978" t="str">
            <v>Entrada completa de gás GLP com 2 cilindros de 45 kg</v>
          </cell>
          <cell r="C2978" t="str">
            <v>UN</v>
          </cell>
          <cell r="D2978">
            <v>5816.28</v>
          </cell>
          <cell r="E2978">
            <v>1870.68</v>
          </cell>
          <cell r="F2978">
            <v>7686.96</v>
          </cell>
          <cell r="G2978">
            <v>15</v>
          </cell>
        </row>
        <row r="2979">
          <cell r="A2979" t="str">
            <v>45.02.060</v>
          </cell>
          <cell r="B2979" t="str">
            <v>Entrada completa de gás GLP com 4 cilindros de 45 kg</v>
          </cell>
          <cell r="C2979" t="str">
            <v>UN</v>
          </cell>
          <cell r="D2979">
            <v>9636.2099999999991</v>
          </cell>
          <cell r="E2979">
            <v>2465.84</v>
          </cell>
          <cell r="F2979">
            <v>12102.05</v>
          </cell>
          <cell r="G2979">
            <v>15</v>
          </cell>
        </row>
        <row r="2980">
          <cell r="A2980" t="str">
            <v>45.02.080</v>
          </cell>
          <cell r="B2980" t="str">
            <v>Entrada completa de gás GLP com 6 cilindros de 45 kg</v>
          </cell>
          <cell r="C2980" t="str">
            <v>UN</v>
          </cell>
          <cell r="D2980">
            <v>13437.22</v>
          </cell>
          <cell r="E2980">
            <v>2989.58</v>
          </cell>
          <cell r="F2980">
            <v>16426.8</v>
          </cell>
          <cell r="G2980">
            <v>15</v>
          </cell>
        </row>
        <row r="2981">
          <cell r="A2981" t="str">
            <v>45.02.200</v>
          </cell>
          <cell r="B2981" t="str">
            <v>Abrigo padronizado de gás GLP encanado</v>
          </cell>
          <cell r="C2981" t="str">
            <v>UN</v>
          </cell>
          <cell r="D2981">
            <v>603.47</v>
          </cell>
          <cell r="E2981">
            <v>595.04999999999995</v>
          </cell>
          <cell r="F2981">
            <v>1198.52</v>
          </cell>
          <cell r="G2981">
            <v>15</v>
          </cell>
        </row>
        <row r="2982">
          <cell r="A2982" t="str">
            <v>45.03</v>
          </cell>
          <cell r="B2982" t="str">
            <v>Hidrômetro</v>
          </cell>
        </row>
        <row r="2983">
          <cell r="A2983" t="str">
            <v>45.03.010</v>
          </cell>
          <cell r="B2983" t="str">
            <v>Hidrômetro em ferro fundido, diâmetro 50 mm (2´)</v>
          </cell>
          <cell r="C2983" t="str">
            <v>UN</v>
          </cell>
          <cell r="D2983">
            <v>1863.95</v>
          </cell>
          <cell r="E2983">
            <v>41.87</v>
          </cell>
          <cell r="F2983">
            <v>1905.82</v>
          </cell>
          <cell r="G2983">
            <v>15</v>
          </cell>
        </row>
        <row r="2984">
          <cell r="A2984" t="str">
            <v>45.03.030</v>
          </cell>
          <cell r="B2984" t="str">
            <v>Hidrômetro em ferro fundido, diâmetro 100 mm (4´)</v>
          </cell>
          <cell r="C2984" t="str">
            <v>UN</v>
          </cell>
          <cell r="D2984">
            <v>3279.8</v>
          </cell>
          <cell r="E2984">
            <v>41.87</v>
          </cell>
          <cell r="F2984">
            <v>3321.67</v>
          </cell>
          <cell r="G2984">
            <v>15</v>
          </cell>
        </row>
        <row r="2985">
          <cell r="A2985" t="str">
            <v>45.03.100</v>
          </cell>
          <cell r="B2985" t="str">
            <v>Hidrômetro em bronze, diâmetro de 25 mm (1´)</v>
          </cell>
          <cell r="C2985" t="str">
            <v>UN</v>
          </cell>
          <cell r="D2985">
            <v>608.80999999999995</v>
          </cell>
          <cell r="E2985">
            <v>66.989999999999995</v>
          </cell>
          <cell r="F2985">
            <v>675.8</v>
          </cell>
          <cell r="G2985">
            <v>15</v>
          </cell>
        </row>
        <row r="2986">
          <cell r="A2986" t="str">
            <v>45.03.110</v>
          </cell>
          <cell r="B2986" t="str">
            <v>Hidrômetro em bronze, diâmetro de 40 mm (1 1/2´)</v>
          </cell>
          <cell r="C2986" t="str">
            <v>UN</v>
          </cell>
          <cell r="D2986">
            <v>1022.77</v>
          </cell>
          <cell r="E2986">
            <v>66.989999999999995</v>
          </cell>
          <cell r="F2986">
            <v>1089.76</v>
          </cell>
          <cell r="G2986">
            <v>15</v>
          </cell>
        </row>
        <row r="2987">
          <cell r="A2987" t="str">
            <v>45.03.200</v>
          </cell>
          <cell r="B2987" t="str">
            <v>Filtro tipo cesto para hidrômetro de 50 mm (2´)</v>
          </cell>
          <cell r="C2987" t="str">
            <v>UN</v>
          </cell>
          <cell r="D2987">
            <v>2437.5500000000002</v>
          </cell>
          <cell r="E2987">
            <v>41.87</v>
          </cell>
          <cell r="F2987">
            <v>2479.42</v>
          </cell>
          <cell r="G2987">
            <v>15</v>
          </cell>
        </row>
        <row r="2988">
          <cell r="A2988" t="str">
            <v>45.20</v>
          </cell>
          <cell r="B2988" t="str">
            <v>Reparos, conservacoes e complementos - GRUPO 45</v>
          </cell>
        </row>
        <row r="2989">
          <cell r="A2989" t="str">
            <v>45.20.020</v>
          </cell>
          <cell r="B2989" t="str">
            <v>Cilindro de gás (GLP) de 45 kg, com carga</v>
          </cell>
          <cell r="C2989" t="str">
            <v>UN</v>
          </cell>
          <cell r="D2989">
            <v>1058.8800000000001</v>
          </cell>
          <cell r="F2989">
            <v>1058.8800000000001</v>
          </cell>
          <cell r="G2989">
            <v>15</v>
          </cell>
        </row>
        <row r="2990">
          <cell r="A2990" t="str">
            <v>46</v>
          </cell>
          <cell r="B2990" t="str">
            <v>TUBULACAO E CONDUTORES PARA LIQUIDOS E GASES.</v>
          </cell>
        </row>
        <row r="2991">
          <cell r="A2991" t="str">
            <v>46.01</v>
          </cell>
          <cell r="B2991" t="str">
            <v>Tubulacao em PVC rigido marrom para sistemas prediais de agua fria</v>
          </cell>
        </row>
        <row r="2992">
          <cell r="A2992" t="str">
            <v>46.01.010</v>
          </cell>
          <cell r="B2992" t="str">
            <v>Tubo de PVC rígido soldável marrom, DN= 20 mm, (1/2´), inclusive conexões</v>
          </cell>
          <cell r="C2992" t="str">
            <v>M</v>
          </cell>
          <cell r="D2992">
            <v>6.02</v>
          </cell>
          <cell r="E2992">
            <v>27.92</v>
          </cell>
          <cell r="F2992">
            <v>33.94</v>
          </cell>
          <cell r="G2992">
            <v>15</v>
          </cell>
        </row>
        <row r="2993">
          <cell r="A2993" t="str">
            <v>46.01.020</v>
          </cell>
          <cell r="B2993" t="str">
            <v>Tubo de PVC rígido soldável marrom, DN= 25 mm, (3/4´), inclusive conexões</v>
          </cell>
          <cell r="C2993" t="str">
            <v>M</v>
          </cell>
          <cell r="D2993">
            <v>6.27</v>
          </cell>
          <cell r="E2993">
            <v>27.92</v>
          </cell>
          <cell r="F2993">
            <v>34.19</v>
          </cell>
          <cell r="G2993">
            <v>15</v>
          </cell>
        </row>
        <row r="2994">
          <cell r="A2994" t="str">
            <v>46.01.030</v>
          </cell>
          <cell r="B2994" t="str">
            <v>Tubo de PVC rígido soldável marrom, DN= 32 mm, (1´), inclusive conexões</v>
          </cell>
          <cell r="C2994" t="str">
            <v>M</v>
          </cell>
          <cell r="D2994">
            <v>13.12</v>
          </cell>
          <cell r="E2994">
            <v>27.92</v>
          </cell>
          <cell r="F2994">
            <v>41.04</v>
          </cell>
          <cell r="G2994">
            <v>15</v>
          </cell>
        </row>
        <row r="2995">
          <cell r="A2995" t="str">
            <v>46.01.040</v>
          </cell>
          <cell r="B2995" t="str">
            <v>Tubo de PVC rígido soldável marrom, DN= 40 mm, (1 1/4´), inclusive conexões</v>
          </cell>
          <cell r="C2995" t="str">
            <v>M</v>
          </cell>
          <cell r="D2995">
            <v>24.09</v>
          </cell>
          <cell r="E2995">
            <v>27.92</v>
          </cell>
          <cell r="F2995">
            <v>52.01</v>
          </cell>
          <cell r="G2995">
            <v>15</v>
          </cell>
        </row>
        <row r="2996">
          <cell r="A2996" t="str">
            <v>46.01.050</v>
          </cell>
          <cell r="B2996" t="str">
            <v>Tubo de PVC rígido soldável marrom, DN= 50 mm, (1 1/2´), inclusive conexões</v>
          </cell>
          <cell r="C2996" t="str">
            <v>M</v>
          </cell>
          <cell r="D2996">
            <v>21.06</v>
          </cell>
          <cell r="E2996">
            <v>33.5</v>
          </cell>
          <cell r="F2996">
            <v>54.56</v>
          </cell>
          <cell r="G2996">
            <v>15</v>
          </cell>
        </row>
        <row r="2997">
          <cell r="A2997" t="str">
            <v>46.01.060</v>
          </cell>
          <cell r="B2997" t="str">
            <v>Tubo de PVC rígido soldável marrom, DN= 60 mm, (2´), inclusive conexões</v>
          </cell>
          <cell r="C2997" t="str">
            <v>M</v>
          </cell>
          <cell r="D2997">
            <v>46.13</v>
          </cell>
          <cell r="E2997">
            <v>39.08</v>
          </cell>
          <cell r="F2997">
            <v>85.21</v>
          </cell>
          <cell r="G2997">
            <v>15</v>
          </cell>
        </row>
        <row r="2998">
          <cell r="A2998" t="str">
            <v>46.01.070</v>
          </cell>
          <cell r="B2998" t="str">
            <v>Tubo de PVC rígido soldável marrom, DN= 75 mm, (2 1/2´), inclusive conexões</v>
          </cell>
          <cell r="C2998" t="str">
            <v>M</v>
          </cell>
          <cell r="D2998">
            <v>64.52</v>
          </cell>
          <cell r="E2998">
            <v>50.25</v>
          </cell>
          <cell r="F2998">
            <v>114.77</v>
          </cell>
          <cell r="G2998">
            <v>15</v>
          </cell>
        </row>
        <row r="2999">
          <cell r="A2999" t="str">
            <v>46.01.080</v>
          </cell>
          <cell r="B2999" t="str">
            <v>Tubo de PVC rígido soldável marrom, DN= 85 mm, (3´), inclusive conexões</v>
          </cell>
          <cell r="C2999" t="str">
            <v>M</v>
          </cell>
          <cell r="D2999">
            <v>75.16</v>
          </cell>
          <cell r="E2999">
            <v>55.83</v>
          </cell>
          <cell r="F2999">
            <v>130.99</v>
          </cell>
          <cell r="G2999">
            <v>15</v>
          </cell>
        </row>
        <row r="3000">
          <cell r="A3000" t="str">
            <v>46.01.090</v>
          </cell>
          <cell r="B3000" t="str">
            <v>Tubo de PVC rígido soldável marrom, DN= 110 mm, (4´), inclusive conexões</v>
          </cell>
          <cell r="C3000" t="str">
            <v>M</v>
          </cell>
          <cell r="D3000">
            <v>149.52000000000001</v>
          </cell>
          <cell r="E3000">
            <v>61.41</v>
          </cell>
          <cell r="F3000">
            <v>210.93</v>
          </cell>
          <cell r="G3000">
            <v>15</v>
          </cell>
        </row>
        <row r="3001">
          <cell r="A3001" t="str">
            <v>46.02</v>
          </cell>
          <cell r="B3001" t="str">
            <v>Tubulacao em PVC rigido branco para esgoto domiciliar</v>
          </cell>
        </row>
        <row r="3002">
          <cell r="A3002" t="str">
            <v>46.02.010</v>
          </cell>
          <cell r="B3002" t="str">
            <v>Tubo de PVC rígido branco, pontas lisas, soldável, linha esgoto série normal, DN= 40 mm, inclusive conexões</v>
          </cell>
          <cell r="C3002" t="str">
            <v>M</v>
          </cell>
          <cell r="D3002">
            <v>12.37</v>
          </cell>
          <cell r="E3002">
            <v>27.92</v>
          </cell>
          <cell r="F3002">
            <v>40.29</v>
          </cell>
          <cell r="G3002">
            <v>15</v>
          </cell>
        </row>
        <row r="3003">
          <cell r="A3003" t="str">
            <v>46.02.050</v>
          </cell>
          <cell r="B3003" t="str">
            <v>Tubo de PVC rígido branco PxB com virola e anel de borracha, linha esgoto série normal, DN= 50 mm, inclusive conexões</v>
          </cell>
          <cell r="C3003" t="str">
            <v>M</v>
          </cell>
          <cell r="D3003">
            <v>16.21</v>
          </cell>
          <cell r="E3003">
            <v>33.5</v>
          </cell>
          <cell r="F3003">
            <v>49.71</v>
          </cell>
          <cell r="G3003">
            <v>15</v>
          </cell>
        </row>
        <row r="3004">
          <cell r="A3004" t="str">
            <v>46.02.060</v>
          </cell>
          <cell r="B3004" t="str">
            <v>Tubo de PVC rígido branco PxB com virola e anel de borracha, linha esgoto série normal, DN= 75 mm, inclusive conexões</v>
          </cell>
          <cell r="C3004" t="str">
            <v>M</v>
          </cell>
          <cell r="D3004">
            <v>28.27</v>
          </cell>
          <cell r="E3004">
            <v>50.25</v>
          </cell>
          <cell r="F3004">
            <v>78.52</v>
          </cell>
          <cell r="G3004">
            <v>15</v>
          </cell>
        </row>
        <row r="3005">
          <cell r="A3005" t="str">
            <v>46.02.070</v>
          </cell>
          <cell r="B3005" t="str">
            <v>Tubo de PVC rígido branco PxB com virola e anel de borracha, linha esgoto série normal, DN= 100 mm, inclusive conexões</v>
          </cell>
          <cell r="C3005" t="str">
            <v>M</v>
          </cell>
          <cell r="D3005">
            <v>24.43</v>
          </cell>
          <cell r="E3005">
            <v>61.41</v>
          </cell>
          <cell r="F3005">
            <v>85.84</v>
          </cell>
          <cell r="G3005">
            <v>15</v>
          </cell>
        </row>
        <row r="3006">
          <cell r="A3006" t="str">
            <v>46.03</v>
          </cell>
          <cell r="B3006" t="str">
            <v>Tubulacao em PVC rigido branco serie R - A.P e esgoto domiciliar</v>
          </cell>
        </row>
        <row r="3007">
          <cell r="A3007" t="str">
            <v>46.03.038</v>
          </cell>
          <cell r="B3007" t="str">
            <v>Tubo de PVC rígido PxB com virola e anel de borracha, linha esgoto série reforçada ´R´, DN= 50 mm, inclusive conexões</v>
          </cell>
          <cell r="C3007" t="str">
            <v>M</v>
          </cell>
          <cell r="D3007">
            <v>25.18</v>
          </cell>
          <cell r="E3007">
            <v>33.5</v>
          </cell>
          <cell r="F3007">
            <v>58.68</v>
          </cell>
          <cell r="G3007">
            <v>15</v>
          </cell>
        </row>
        <row r="3008">
          <cell r="A3008" t="str">
            <v>46.03.040</v>
          </cell>
          <cell r="B3008" t="str">
            <v>Tubo de PVC rígido PxB com virola e anel de borracha, linha esgoto série reforçada ´R´, DN= 75 mm, inclusive conexões</v>
          </cell>
          <cell r="C3008" t="str">
            <v>M</v>
          </cell>
          <cell r="D3008">
            <v>45.61</v>
          </cell>
          <cell r="E3008">
            <v>50.25</v>
          </cell>
          <cell r="F3008">
            <v>95.86</v>
          </cell>
          <cell r="G3008">
            <v>15</v>
          </cell>
        </row>
        <row r="3009">
          <cell r="A3009" t="str">
            <v>46.03.050</v>
          </cell>
          <cell r="B3009" t="str">
            <v>Tubo de PVC rígido PxB com virola e anel de borracha, linha esgoto série reforçada ´R´, DN= 100 mm, inclusive conexões</v>
          </cell>
          <cell r="C3009" t="str">
            <v>M</v>
          </cell>
          <cell r="D3009">
            <v>58.78</v>
          </cell>
          <cell r="E3009">
            <v>61.41</v>
          </cell>
          <cell r="F3009">
            <v>120.19</v>
          </cell>
          <cell r="G3009">
            <v>15</v>
          </cell>
        </row>
        <row r="3010">
          <cell r="A3010" t="str">
            <v>46.03.060</v>
          </cell>
          <cell r="B3010" t="str">
            <v>Tubo de PVC rígido PxB com virola e anel de borracha, linha esgoto série reforçada ´R´. DN= 150 mm, inclusive conexões</v>
          </cell>
          <cell r="C3010" t="str">
            <v>M</v>
          </cell>
          <cell r="D3010">
            <v>111.32</v>
          </cell>
          <cell r="E3010">
            <v>61.41</v>
          </cell>
          <cell r="F3010">
            <v>172.73</v>
          </cell>
          <cell r="G3010">
            <v>15</v>
          </cell>
        </row>
        <row r="3011">
          <cell r="A3011" t="str">
            <v>46.03.080</v>
          </cell>
          <cell r="B3011" t="str">
            <v>Tubo de PVC rígido, pontas lisas, soldável, linha esgoto série reforçada ´R´, DN= 40 mm, inclusive conexões</v>
          </cell>
          <cell r="C3011" t="str">
            <v>M</v>
          </cell>
          <cell r="D3011">
            <v>21.79</v>
          </cell>
          <cell r="E3011">
            <v>27.92</v>
          </cell>
          <cell r="F3011">
            <v>49.71</v>
          </cell>
          <cell r="G3011">
            <v>15</v>
          </cell>
        </row>
        <row r="3012">
          <cell r="A3012" t="str">
            <v>46.04</v>
          </cell>
          <cell r="B3012" t="str">
            <v>Tubulacao em PVC rigido com junta elastica - aducao e distribuicao de agua</v>
          </cell>
        </row>
        <row r="3013">
          <cell r="A3013" t="str">
            <v>46.04.010</v>
          </cell>
          <cell r="B3013" t="str">
            <v>Tubo de PVC rígido tipo PBA classe 15, DN= 50mm, (DE= 60mm), inclusive conexões</v>
          </cell>
          <cell r="C3013" t="str">
            <v>M</v>
          </cell>
          <cell r="D3013">
            <v>27.85</v>
          </cell>
          <cell r="E3013">
            <v>19.64</v>
          </cell>
          <cell r="F3013">
            <v>47.49</v>
          </cell>
          <cell r="G3013">
            <v>15</v>
          </cell>
        </row>
        <row r="3014">
          <cell r="A3014" t="str">
            <v>46.04.020</v>
          </cell>
          <cell r="B3014" t="str">
            <v>Tubo de PVC rígido tipo PBA classe 15, DN= 75mm, (DE= 85mm), inclusive conexões</v>
          </cell>
          <cell r="C3014" t="str">
            <v>M</v>
          </cell>
          <cell r="D3014">
            <v>53.26</v>
          </cell>
          <cell r="E3014">
            <v>19.64</v>
          </cell>
          <cell r="F3014">
            <v>72.900000000000006</v>
          </cell>
          <cell r="G3014">
            <v>15</v>
          </cell>
        </row>
        <row r="3015">
          <cell r="A3015" t="str">
            <v>46.04.030</v>
          </cell>
          <cell r="B3015" t="str">
            <v>Tubo de PVC rígido tipo PBA classe 15, DN= 100mm, (DE= 110mm), inclusive conexões</v>
          </cell>
          <cell r="C3015" t="str">
            <v>M</v>
          </cell>
          <cell r="D3015">
            <v>101.31</v>
          </cell>
          <cell r="E3015">
            <v>19.64</v>
          </cell>
          <cell r="F3015">
            <v>120.95</v>
          </cell>
          <cell r="G3015">
            <v>15</v>
          </cell>
        </row>
        <row r="3016">
          <cell r="A3016" t="str">
            <v>46.04.040</v>
          </cell>
          <cell r="B3016" t="str">
            <v>Tubo de PVC rígido DEFoFo, DN= 100mm (DE= 118mm), inclusive conexões</v>
          </cell>
          <cell r="C3016" t="str">
            <v>M</v>
          </cell>
          <cell r="D3016">
            <v>82.54</v>
          </cell>
          <cell r="E3016">
            <v>19.64</v>
          </cell>
          <cell r="F3016">
            <v>102.18</v>
          </cell>
          <cell r="G3016">
            <v>15</v>
          </cell>
        </row>
        <row r="3017">
          <cell r="A3017" t="str">
            <v>46.04.050</v>
          </cell>
          <cell r="B3017" t="str">
            <v>Tubo de PVC rígido DEFoFo, DN= 150mm (DE= 170mm), inclusive conexões</v>
          </cell>
          <cell r="C3017" t="str">
            <v>M</v>
          </cell>
          <cell r="D3017">
            <v>159.53</v>
          </cell>
          <cell r="E3017">
            <v>19.64</v>
          </cell>
          <cell r="F3017">
            <v>179.17</v>
          </cell>
          <cell r="G3017">
            <v>15</v>
          </cell>
        </row>
        <row r="3018">
          <cell r="A3018" t="str">
            <v>46.04.070</v>
          </cell>
          <cell r="B3018" t="str">
            <v>Tubo de PVC rígido DEFoFo, DN= 200mm (DE= 222mm), inclusive conexões</v>
          </cell>
          <cell r="C3018" t="str">
            <v>M</v>
          </cell>
          <cell r="D3018">
            <v>249.21</v>
          </cell>
          <cell r="E3018">
            <v>39.270000000000003</v>
          </cell>
          <cell r="F3018">
            <v>288.48</v>
          </cell>
          <cell r="G3018">
            <v>15</v>
          </cell>
        </row>
        <row r="3019">
          <cell r="A3019" t="str">
            <v>46.04.080</v>
          </cell>
          <cell r="B3019" t="str">
            <v>Tubo de PVC rígido DEFoFo, DN= 250mm (DE= 274mm), inclusive conexões</v>
          </cell>
          <cell r="C3019" t="str">
            <v>M</v>
          </cell>
          <cell r="D3019">
            <v>407.49</v>
          </cell>
          <cell r="E3019">
            <v>39.270000000000003</v>
          </cell>
          <cell r="F3019">
            <v>446.76</v>
          </cell>
          <cell r="G3019">
            <v>15</v>
          </cell>
        </row>
        <row r="3020">
          <cell r="A3020" t="str">
            <v>46.04.090</v>
          </cell>
          <cell r="B3020" t="str">
            <v>Tubo de PVC rígido DEFoFo, DN= 300mm (DE= 326mm), inclusive conexões</v>
          </cell>
          <cell r="C3020" t="str">
            <v>M</v>
          </cell>
          <cell r="D3020">
            <v>555.23</v>
          </cell>
          <cell r="E3020">
            <v>39.270000000000003</v>
          </cell>
          <cell r="F3020">
            <v>594.5</v>
          </cell>
          <cell r="G3020">
            <v>15</v>
          </cell>
        </row>
        <row r="3021">
          <cell r="A3021" t="str">
            <v>46.05</v>
          </cell>
          <cell r="B3021" t="str">
            <v>Tubulacao em PVC rigido com junta elastica - rede de esgoto</v>
          </cell>
        </row>
        <row r="3022">
          <cell r="A3022" t="str">
            <v>46.05.020</v>
          </cell>
          <cell r="B3022" t="str">
            <v>Tubo PVC rígido, tipo Coletor Esgoto, junta elástica, DN= 100 mm, inclusive conexões</v>
          </cell>
          <cell r="C3022" t="str">
            <v>M</v>
          </cell>
          <cell r="D3022">
            <v>28.86</v>
          </cell>
          <cell r="E3022">
            <v>19.64</v>
          </cell>
          <cell r="F3022">
            <v>48.5</v>
          </cell>
          <cell r="G3022">
            <v>15</v>
          </cell>
        </row>
        <row r="3023">
          <cell r="A3023" t="str">
            <v>46.05.040</v>
          </cell>
          <cell r="B3023" t="str">
            <v>Tubo PVC rígido, tipo Coletor Esgoto, junta elástica, DN= 150 mm, inclusive conexões</v>
          </cell>
          <cell r="C3023" t="str">
            <v>M</v>
          </cell>
          <cell r="D3023">
            <v>57.18</v>
          </cell>
          <cell r="E3023">
            <v>19.64</v>
          </cell>
          <cell r="F3023">
            <v>76.819999999999993</v>
          </cell>
          <cell r="G3023">
            <v>15</v>
          </cell>
        </row>
        <row r="3024">
          <cell r="A3024" t="str">
            <v>46.05.050</v>
          </cell>
          <cell r="B3024" t="str">
            <v>Tubo PVC rígido, tipo Coletor Esgoto, junta elástica, DN= 200 mm, inclusive conexões</v>
          </cell>
          <cell r="C3024" t="str">
            <v>M</v>
          </cell>
          <cell r="D3024">
            <v>92.53</v>
          </cell>
          <cell r="E3024">
            <v>39.270000000000003</v>
          </cell>
          <cell r="F3024">
            <v>131.80000000000001</v>
          </cell>
          <cell r="G3024">
            <v>15</v>
          </cell>
        </row>
        <row r="3025">
          <cell r="A3025" t="str">
            <v>46.05.060</v>
          </cell>
          <cell r="B3025" t="str">
            <v>Tubo PVC rígido, tipo Coletor Esgoto, junta elástica, DN= 250 mm, inclusive conexões</v>
          </cell>
          <cell r="C3025" t="str">
            <v>M</v>
          </cell>
          <cell r="D3025">
            <v>165.45</v>
          </cell>
          <cell r="E3025">
            <v>39.270000000000003</v>
          </cell>
          <cell r="F3025">
            <v>204.72</v>
          </cell>
          <cell r="G3025">
            <v>15</v>
          </cell>
        </row>
        <row r="3026">
          <cell r="A3026" t="str">
            <v>46.05.070</v>
          </cell>
          <cell r="B3026" t="str">
            <v>Tubo PVC rígido, tipo Coletor Esgoto, junta elástica, DN= 300 mm, inclusive conexões</v>
          </cell>
          <cell r="C3026" t="str">
            <v>M</v>
          </cell>
          <cell r="D3026">
            <v>255.49</v>
          </cell>
          <cell r="E3026">
            <v>39.270000000000003</v>
          </cell>
          <cell r="F3026">
            <v>294.76</v>
          </cell>
          <cell r="G3026">
            <v>15</v>
          </cell>
        </row>
        <row r="3027">
          <cell r="A3027" t="str">
            <v>46.05.090</v>
          </cell>
          <cell r="B3027" t="str">
            <v>Tubo PVC rígido, tipo Coletor Esgoto, junta elástica, DN= 400 mm, inclusive conexões</v>
          </cell>
          <cell r="C3027" t="str">
            <v>M</v>
          </cell>
          <cell r="D3027">
            <v>425.81</v>
          </cell>
          <cell r="E3027">
            <v>39.270000000000003</v>
          </cell>
          <cell r="F3027">
            <v>465.08</v>
          </cell>
          <cell r="G3027">
            <v>15</v>
          </cell>
        </row>
        <row r="3028">
          <cell r="A3028" t="str">
            <v>46.07</v>
          </cell>
          <cell r="B3028" t="str">
            <v>Tubulacao galvanizado</v>
          </cell>
        </row>
        <row r="3029">
          <cell r="A3029" t="str">
            <v>46.07.010</v>
          </cell>
          <cell r="B3029" t="str">
            <v>Tubo galvanizado DN= 1/2´, inclusive conexões</v>
          </cell>
          <cell r="C3029" t="str">
            <v>M</v>
          </cell>
          <cell r="D3029">
            <v>33.659999999999997</v>
          </cell>
          <cell r="E3029">
            <v>55.83</v>
          </cell>
          <cell r="F3029">
            <v>89.49</v>
          </cell>
          <cell r="G3029">
            <v>15</v>
          </cell>
        </row>
        <row r="3030">
          <cell r="A3030" t="str">
            <v>46.07.020</v>
          </cell>
          <cell r="B3030" t="str">
            <v>Tubo galvanizado DN= 3/4´, inclusive conexões</v>
          </cell>
          <cell r="C3030" t="str">
            <v>M</v>
          </cell>
          <cell r="D3030">
            <v>39.450000000000003</v>
          </cell>
          <cell r="E3030">
            <v>61.41</v>
          </cell>
          <cell r="F3030">
            <v>100.86</v>
          </cell>
          <cell r="G3030">
            <v>15</v>
          </cell>
        </row>
        <row r="3031">
          <cell r="A3031" t="str">
            <v>46.07.030</v>
          </cell>
          <cell r="B3031" t="str">
            <v>Tubo galvanizado DN= 1´, inclusive conexões</v>
          </cell>
          <cell r="C3031" t="str">
            <v>M</v>
          </cell>
          <cell r="D3031">
            <v>53.58</v>
          </cell>
          <cell r="E3031">
            <v>72.58</v>
          </cell>
          <cell r="F3031">
            <v>126.16</v>
          </cell>
          <cell r="G3031">
            <v>15</v>
          </cell>
        </row>
        <row r="3032">
          <cell r="A3032" t="str">
            <v>46.07.040</v>
          </cell>
          <cell r="B3032" t="str">
            <v>Tubo galvanizado DN= 1 1/4´, inclusive conexões</v>
          </cell>
          <cell r="C3032" t="str">
            <v>M</v>
          </cell>
          <cell r="D3032">
            <v>69.31</v>
          </cell>
          <cell r="E3032">
            <v>78.16</v>
          </cell>
          <cell r="F3032">
            <v>147.47</v>
          </cell>
          <cell r="G3032">
            <v>15</v>
          </cell>
        </row>
        <row r="3033">
          <cell r="A3033" t="str">
            <v>46.07.050</v>
          </cell>
          <cell r="B3033" t="str">
            <v>Tubo galvanizado DN= 1 1/2´, inclusive conexões</v>
          </cell>
          <cell r="C3033" t="str">
            <v>M</v>
          </cell>
          <cell r="D3033">
            <v>78.069999999999993</v>
          </cell>
          <cell r="E3033">
            <v>89.33</v>
          </cell>
          <cell r="F3033">
            <v>167.4</v>
          </cell>
          <cell r="G3033">
            <v>15</v>
          </cell>
        </row>
        <row r="3034">
          <cell r="A3034" t="str">
            <v>46.07.060</v>
          </cell>
          <cell r="B3034" t="str">
            <v>Tubo galvanizado DN= 2´, inclusive conexões</v>
          </cell>
          <cell r="C3034" t="str">
            <v>M</v>
          </cell>
          <cell r="D3034">
            <v>104.34</v>
          </cell>
          <cell r="E3034">
            <v>100.5</v>
          </cell>
          <cell r="F3034">
            <v>204.84</v>
          </cell>
          <cell r="G3034">
            <v>15</v>
          </cell>
        </row>
        <row r="3035">
          <cell r="A3035" t="str">
            <v>46.07.070</v>
          </cell>
          <cell r="B3035" t="str">
            <v>Tubo galvanizado DN= 2 1/2´, inclusive conexões</v>
          </cell>
          <cell r="C3035" t="str">
            <v>M</v>
          </cell>
          <cell r="D3035">
            <v>133.4</v>
          </cell>
          <cell r="E3035">
            <v>111.66</v>
          </cell>
          <cell r="F3035">
            <v>245.06</v>
          </cell>
          <cell r="G3035">
            <v>15</v>
          </cell>
        </row>
        <row r="3036">
          <cell r="A3036" t="str">
            <v>46.07.080</v>
          </cell>
          <cell r="B3036" t="str">
            <v>Tubo galvanizado DN= 3´, inclusive conexões</v>
          </cell>
          <cell r="C3036" t="str">
            <v>M</v>
          </cell>
          <cell r="D3036">
            <v>149.44999999999999</v>
          </cell>
          <cell r="E3036">
            <v>125.62</v>
          </cell>
          <cell r="F3036">
            <v>275.07</v>
          </cell>
          <cell r="G3036">
            <v>15</v>
          </cell>
        </row>
        <row r="3037">
          <cell r="A3037" t="str">
            <v>46.07.090</v>
          </cell>
          <cell r="B3037" t="str">
            <v>Tubo galvanizado DN= 4´, inclusive conexões</v>
          </cell>
          <cell r="C3037" t="str">
            <v>M</v>
          </cell>
          <cell r="D3037">
            <v>221.3</v>
          </cell>
          <cell r="E3037">
            <v>139.58000000000001</v>
          </cell>
          <cell r="F3037">
            <v>360.88</v>
          </cell>
          <cell r="G3037">
            <v>15</v>
          </cell>
        </row>
        <row r="3038">
          <cell r="A3038" t="str">
            <v>46.07.100</v>
          </cell>
          <cell r="B3038" t="str">
            <v>Tubo galvanizado DN= 6´, inclusive conexões</v>
          </cell>
          <cell r="C3038" t="str">
            <v>M</v>
          </cell>
          <cell r="D3038">
            <v>377.94</v>
          </cell>
          <cell r="E3038">
            <v>153.53</v>
          </cell>
          <cell r="F3038">
            <v>531.47</v>
          </cell>
          <cell r="G3038">
            <v>15</v>
          </cell>
        </row>
        <row r="3039">
          <cell r="A3039" t="str">
            <v>46.08</v>
          </cell>
          <cell r="B3039" t="str">
            <v>Tubulacao em aco carbono galvanizado classe schedule</v>
          </cell>
        </row>
        <row r="3040">
          <cell r="A3040" t="str">
            <v>46.08.006</v>
          </cell>
          <cell r="B3040" t="str">
            <v>Tubo galvanizado sem costura schedule 40, DN= 1/2´, inclusive conexões</v>
          </cell>
          <cell r="C3040" t="str">
            <v>M</v>
          </cell>
          <cell r="D3040">
            <v>67.3</v>
          </cell>
          <cell r="E3040">
            <v>55.83</v>
          </cell>
          <cell r="F3040">
            <v>123.13</v>
          </cell>
          <cell r="G3040">
            <v>15</v>
          </cell>
        </row>
        <row r="3041">
          <cell r="A3041" t="str">
            <v>46.08.010</v>
          </cell>
          <cell r="B3041" t="str">
            <v>Tubo galvanizado sem costura schedule 40, DN= 3/4´, inclusive conexões</v>
          </cell>
          <cell r="C3041" t="str">
            <v>M</v>
          </cell>
          <cell r="D3041">
            <v>90.74</v>
          </cell>
          <cell r="E3041">
            <v>61.41</v>
          </cell>
          <cell r="F3041">
            <v>152.15</v>
          </cell>
          <cell r="G3041">
            <v>15</v>
          </cell>
        </row>
        <row r="3042">
          <cell r="A3042" t="str">
            <v>46.08.020</v>
          </cell>
          <cell r="B3042" t="str">
            <v>Tubo galvanizado sem costura schedule 40, DN= 1´, inclusive conexões</v>
          </cell>
          <cell r="C3042" t="str">
            <v>M</v>
          </cell>
          <cell r="D3042">
            <v>95.16</v>
          </cell>
          <cell r="E3042">
            <v>72.58</v>
          </cell>
          <cell r="F3042">
            <v>167.74</v>
          </cell>
          <cell r="G3042">
            <v>15</v>
          </cell>
        </row>
        <row r="3043">
          <cell r="A3043" t="str">
            <v>46.08.030</v>
          </cell>
          <cell r="B3043" t="str">
            <v>Tubo galvanizado sem costura schedule 40, DN= 1 1/4´, inclusive conexões</v>
          </cell>
          <cell r="C3043" t="str">
            <v>M</v>
          </cell>
          <cell r="D3043">
            <v>127.18</v>
          </cell>
          <cell r="E3043">
            <v>78.16</v>
          </cell>
          <cell r="F3043">
            <v>205.34</v>
          </cell>
          <cell r="G3043">
            <v>15</v>
          </cell>
        </row>
        <row r="3044">
          <cell r="A3044" t="str">
            <v>46.08.040</v>
          </cell>
          <cell r="B3044" t="str">
            <v>Tubo galvanizado sem costura schedule 40, DN= 1 1/2´, inclusive conexões</v>
          </cell>
          <cell r="C3044" t="str">
            <v>M</v>
          </cell>
          <cell r="D3044">
            <v>128.9</v>
          </cell>
          <cell r="E3044">
            <v>89.33</v>
          </cell>
          <cell r="F3044">
            <v>218.23</v>
          </cell>
          <cell r="G3044">
            <v>15</v>
          </cell>
        </row>
        <row r="3045">
          <cell r="A3045" t="str">
            <v>46.08.050</v>
          </cell>
          <cell r="B3045" t="str">
            <v>Tubo galvanizado sem costura schedule 40, DN= 2´, inclusive conexões</v>
          </cell>
          <cell r="C3045" t="str">
            <v>M</v>
          </cell>
          <cell r="D3045">
            <v>155.05000000000001</v>
          </cell>
          <cell r="E3045">
            <v>100.5</v>
          </cell>
          <cell r="F3045">
            <v>255.55</v>
          </cell>
          <cell r="G3045">
            <v>15</v>
          </cell>
        </row>
        <row r="3046">
          <cell r="A3046" t="str">
            <v>46.08.070</v>
          </cell>
          <cell r="B3046" t="str">
            <v>Tubo galvanizado sem costura schedule 40, DN= 2 1/2´, inclusive conexões</v>
          </cell>
          <cell r="C3046" t="str">
            <v>M</v>
          </cell>
          <cell r="D3046">
            <v>243.2</v>
          </cell>
          <cell r="E3046">
            <v>111.66</v>
          </cell>
          <cell r="F3046">
            <v>354.86</v>
          </cell>
          <cell r="G3046">
            <v>15</v>
          </cell>
        </row>
        <row r="3047">
          <cell r="A3047" t="str">
            <v>46.08.080</v>
          </cell>
          <cell r="B3047" t="str">
            <v>Tubo galvanizado sem costura schedule 40, DN= 3´, inclusive conexões</v>
          </cell>
          <cell r="C3047" t="str">
            <v>M</v>
          </cell>
          <cell r="D3047">
            <v>283.24</v>
          </cell>
          <cell r="E3047">
            <v>125.62</v>
          </cell>
          <cell r="F3047">
            <v>408.86</v>
          </cell>
          <cell r="G3047">
            <v>15</v>
          </cell>
        </row>
        <row r="3048">
          <cell r="A3048" t="str">
            <v>46.08.100</v>
          </cell>
          <cell r="B3048" t="str">
            <v>Tubo galvanizado sem costura schedule 40, DN= 4´, inclusive conexões</v>
          </cell>
          <cell r="C3048" t="str">
            <v>M</v>
          </cell>
          <cell r="D3048">
            <v>400.14</v>
          </cell>
          <cell r="E3048">
            <v>139.58000000000001</v>
          </cell>
          <cell r="F3048">
            <v>539.72</v>
          </cell>
          <cell r="G3048">
            <v>15</v>
          </cell>
        </row>
        <row r="3049">
          <cell r="A3049" t="str">
            <v>46.08.110</v>
          </cell>
          <cell r="B3049" t="str">
            <v>Tubo galvanizado sem costura schedule 40, DN= 6´, inclusive conexões</v>
          </cell>
          <cell r="C3049" t="str">
            <v>M</v>
          </cell>
          <cell r="D3049">
            <v>673.44</v>
          </cell>
          <cell r="E3049">
            <v>153.53</v>
          </cell>
          <cell r="F3049">
            <v>826.97</v>
          </cell>
          <cell r="G3049">
            <v>15</v>
          </cell>
        </row>
        <row r="3050">
          <cell r="A3050" t="str">
            <v>46.09</v>
          </cell>
          <cell r="B3050" t="str">
            <v>Conexoes e acessorios em ferro fundido, predial e tradicional, esgoto e pluvial</v>
          </cell>
        </row>
        <row r="3051">
          <cell r="A3051" t="str">
            <v>46.09.050</v>
          </cell>
          <cell r="B3051" t="str">
            <v>Joelho 45° em ferro fundido, linha predial tradicional, DN= 50 mm</v>
          </cell>
          <cell r="C3051" t="str">
            <v>UN</v>
          </cell>
          <cell r="D3051">
            <v>91.45</v>
          </cell>
          <cell r="E3051">
            <v>16.75</v>
          </cell>
          <cell r="F3051">
            <v>108.2</v>
          </cell>
          <cell r="G3051">
            <v>15</v>
          </cell>
        </row>
        <row r="3052">
          <cell r="A3052" t="str">
            <v>46.09.060</v>
          </cell>
          <cell r="B3052" t="str">
            <v>Joelho 45° em ferro fundido, linha predial tradicional, DN= 75 mm</v>
          </cell>
          <cell r="C3052" t="str">
            <v>UN</v>
          </cell>
          <cell r="D3052">
            <v>132.19</v>
          </cell>
          <cell r="E3052">
            <v>16.75</v>
          </cell>
          <cell r="F3052">
            <v>148.94</v>
          </cell>
          <cell r="G3052">
            <v>15</v>
          </cell>
        </row>
        <row r="3053">
          <cell r="A3053" t="str">
            <v>46.09.070</v>
          </cell>
          <cell r="B3053" t="str">
            <v>Joelho 45° em ferro fundido, linha predial tradicional, DN= 100 mm</v>
          </cell>
          <cell r="C3053" t="str">
            <v>UN</v>
          </cell>
          <cell r="D3053">
            <v>143.88999999999999</v>
          </cell>
          <cell r="E3053">
            <v>22.33</v>
          </cell>
          <cell r="F3053">
            <v>166.22</v>
          </cell>
          <cell r="G3053">
            <v>15</v>
          </cell>
        </row>
        <row r="3054">
          <cell r="A3054" t="str">
            <v>46.09.080</v>
          </cell>
          <cell r="B3054" t="str">
            <v>Joelho 45° em ferro fundido, linha predial tradicional, DN= 150 mm</v>
          </cell>
          <cell r="C3054" t="str">
            <v>UN</v>
          </cell>
          <cell r="D3054">
            <v>252.85</v>
          </cell>
          <cell r="E3054">
            <v>22.33</v>
          </cell>
          <cell r="F3054">
            <v>275.18</v>
          </cell>
          <cell r="G3054">
            <v>15</v>
          </cell>
        </row>
        <row r="3055">
          <cell r="A3055" t="str">
            <v>46.09.100</v>
          </cell>
          <cell r="B3055" t="str">
            <v>Joelho 87° 30´ em ferro fundido, linha predial tradicional, DN= 50 mm</v>
          </cell>
          <cell r="C3055" t="str">
            <v>UN</v>
          </cell>
          <cell r="D3055">
            <v>120.25</v>
          </cell>
          <cell r="E3055">
            <v>16.75</v>
          </cell>
          <cell r="F3055">
            <v>137</v>
          </cell>
          <cell r="G3055">
            <v>15</v>
          </cell>
        </row>
        <row r="3056">
          <cell r="A3056" t="str">
            <v>46.09.110</v>
          </cell>
          <cell r="B3056" t="str">
            <v>Joelho 87° 30´ em ferro fundido, linha predial tradicional, DN= 75 mm</v>
          </cell>
          <cell r="C3056" t="str">
            <v>UN</v>
          </cell>
          <cell r="D3056">
            <v>176.61</v>
          </cell>
          <cell r="E3056">
            <v>16.75</v>
          </cell>
          <cell r="F3056">
            <v>193.36</v>
          </cell>
          <cell r="G3056">
            <v>15</v>
          </cell>
        </row>
        <row r="3057">
          <cell r="A3057" t="str">
            <v>46.09.120</v>
          </cell>
          <cell r="B3057" t="str">
            <v>Joelho 87° 30´ em ferro fundido, linha predial tradicional, DN= 100 mm</v>
          </cell>
          <cell r="C3057" t="str">
            <v>UN</v>
          </cell>
          <cell r="D3057">
            <v>233.34</v>
          </cell>
          <cell r="E3057">
            <v>22.33</v>
          </cell>
          <cell r="F3057">
            <v>255.67</v>
          </cell>
          <cell r="G3057">
            <v>15</v>
          </cell>
        </row>
        <row r="3058">
          <cell r="A3058" t="str">
            <v>46.09.130</v>
          </cell>
          <cell r="B3058" t="str">
            <v>Joelho 87° 30´ em ferro fundido, linha predial tradicional, DN= 150 mm</v>
          </cell>
          <cell r="C3058" t="str">
            <v>UN</v>
          </cell>
          <cell r="D3058">
            <v>388.89</v>
          </cell>
          <cell r="E3058">
            <v>22.33</v>
          </cell>
          <cell r="F3058">
            <v>411.22</v>
          </cell>
          <cell r="G3058">
            <v>15</v>
          </cell>
        </row>
        <row r="3059">
          <cell r="A3059" t="str">
            <v>46.09.150</v>
          </cell>
          <cell r="B3059" t="str">
            <v>Luva bolsa e bolsa em ferro fundido, linha predial tradicional, DN= 50 mm</v>
          </cell>
          <cell r="C3059" t="str">
            <v>UN</v>
          </cell>
          <cell r="D3059">
            <v>83.01</v>
          </cell>
          <cell r="E3059">
            <v>16.75</v>
          </cell>
          <cell r="F3059">
            <v>99.76</v>
          </cell>
          <cell r="G3059">
            <v>15</v>
          </cell>
        </row>
        <row r="3060">
          <cell r="A3060" t="str">
            <v>46.09.160</v>
          </cell>
          <cell r="B3060" t="str">
            <v>Luva bolsa e bolsa em ferro fundido, linha predial tradicional, DN= 75 mm</v>
          </cell>
          <cell r="C3060" t="str">
            <v>UN</v>
          </cell>
          <cell r="D3060">
            <v>93.85</v>
          </cell>
          <cell r="E3060">
            <v>16.75</v>
          </cell>
          <cell r="F3060">
            <v>110.6</v>
          </cell>
          <cell r="G3060">
            <v>15</v>
          </cell>
        </row>
        <row r="3061">
          <cell r="A3061" t="str">
            <v>46.09.170</v>
          </cell>
          <cell r="B3061" t="str">
            <v>Luva bolsa e bolsa em ferro fundido, linha predial tradicional, DN= 100 mm</v>
          </cell>
          <cell r="C3061" t="str">
            <v>UN</v>
          </cell>
          <cell r="D3061">
            <v>121.36</v>
          </cell>
          <cell r="E3061">
            <v>22.33</v>
          </cell>
          <cell r="F3061">
            <v>143.69</v>
          </cell>
          <cell r="G3061">
            <v>15</v>
          </cell>
        </row>
        <row r="3062">
          <cell r="A3062" t="str">
            <v>46.09.180</v>
          </cell>
          <cell r="B3062" t="str">
            <v>Luva bolsa e bolsa em ferro fundido, linha predial tradicional, DN= 150 mm</v>
          </cell>
          <cell r="C3062" t="str">
            <v>UN</v>
          </cell>
          <cell r="D3062">
            <v>167.41</v>
          </cell>
          <cell r="E3062">
            <v>22.33</v>
          </cell>
          <cell r="F3062">
            <v>189.74</v>
          </cell>
          <cell r="G3062">
            <v>15</v>
          </cell>
        </row>
        <row r="3063">
          <cell r="A3063" t="str">
            <v>46.09.200</v>
          </cell>
          <cell r="B3063" t="str">
            <v>Placa cega em ferro fundido, linha predial tradicional, DN= 75 mm</v>
          </cell>
          <cell r="C3063" t="str">
            <v>UN</v>
          </cell>
          <cell r="D3063">
            <v>63.75</v>
          </cell>
          <cell r="E3063">
            <v>16.75</v>
          </cell>
          <cell r="F3063">
            <v>80.5</v>
          </cell>
          <cell r="G3063">
            <v>15</v>
          </cell>
        </row>
        <row r="3064">
          <cell r="A3064" t="str">
            <v>46.09.210</v>
          </cell>
          <cell r="B3064" t="str">
            <v>Placa cega em ferro fundido, linha predial tradicional, DN= 100 mm</v>
          </cell>
          <cell r="C3064" t="str">
            <v>UN</v>
          </cell>
          <cell r="D3064">
            <v>88.01</v>
          </cell>
          <cell r="E3064">
            <v>22.33</v>
          </cell>
          <cell r="F3064">
            <v>110.34</v>
          </cell>
          <cell r="G3064">
            <v>15</v>
          </cell>
        </row>
        <row r="3065">
          <cell r="A3065" t="str">
            <v>46.09.230</v>
          </cell>
          <cell r="B3065" t="str">
            <v>Junção 45° em ferro fundido, linha predial tradicional, DN= 50 x 50 mm</v>
          </cell>
          <cell r="C3065" t="str">
            <v>UN</v>
          </cell>
          <cell r="D3065">
            <v>163.15</v>
          </cell>
          <cell r="E3065">
            <v>16.75</v>
          </cell>
          <cell r="F3065">
            <v>179.9</v>
          </cell>
          <cell r="G3065">
            <v>15</v>
          </cell>
        </row>
        <row r="3066">
          <cell r="A3066" t="str">
            <v>46.09.240</v>
          </cell>
          <cell r="B3066" t="str">
            <v>Junção 45° em ferro fundido, linha predial tradicional, DN= 75 x 50 mm</v>
          </cell>
          <cell r="C3066" t="str">
            <v>UN</v>
          </cell>
          <cell r="D3066">
            <v>208.91</v>
          </cell>
          <cell r="E3066">
            <v>22.33</v>
          </cell>
          <cell r="F3066">
            <v>231.24</v>
          </cell>
          <cell r="G3066">
            <v>15</v>
          </cell>
        </row>
        <row r="3067">
          <cell r="A3067" t="str">
            <v>46.09.250</v>
          </cell>
          <cell r="B3067" t="str">
            <v>Junção 45° em ferro fundido, linha predial tradicional, DN= 75 x 75 mm</v>
          </cell>
          <cell r="C3067" t="str">
            <v>UN</v>
          </cell>
          <cell r="D3067">
            <v>227.5</v>
          </cell>
          <cell r="E3067">
            <v>22.33</v>
          </cell>
          <cell r="F3067">
            <v>249.83</v>
          </cell>
          <cell r="G3067">
            <v>15</v>
          </cell>
        </row>
        <row r="3068">
          <cell r="A3068" t="str">
            <v>46.09.260</v>
          </cell>
          <cell r="B3068" t="str">
            <v>Junção 45° em ferro fundido, linha predial tradicional, DN= 100 x 50 mm</v>
          </cell>
          <cell r="C3068" t="str">
            <v>UN</v>
          </cell>
          <cell r="D3068">
            <v>240.18</v>
          </cell>
          <cell r="E3068">
            <v>22.33</v>
          </cell>
          <cell r="F3068">
            <v>262.51</v>
          </cell>
          <cell r="G3068">
            <v>15</v>
          </cell>
        </row>
        <row r="3069">
          <cell r="A3069" t="str">
            <v>46.09.270</v>
          </cell>
          <cell r="B3069" t="str">
            <v>Junção 45° em ferro fundido, linha predial tradicional, DN= 100 x 75 mm</v>
          </cell>
          <cell r="C3069" t="str">
            <v>UN</v>
          </cell>
          <cell r="D3069">
            <v>273.38</v>
          </cell>
          <cell r="E3069">
            <v>22.33</v>
          </cell>
          <cell r="F3069">
            <v>295.70999999999998</v>
          </cell>
          <cell r="G3069">
            <v>15</v>
          </cell>
        </row>
        <row r="3070">
          <cell r="A3070" t="str">
            <v>46.09.280</v>
          </cell>
          <cell r="B3070" t="str">
            <v>Junção 45° em ferro fundido, linha predial tradicional, DN= 100 x 100 mm</v>
          </cell>
          <cell r="C3070" t="str">
            <v>UN</v>
          </cell>
          <cell r="D3070">
            <v>282.75</v>
          </cell>
          <cell r="E3070">
            <v>22.33</v>
          </cell>
          <cell r="F3070">
            <v>305.08</v>
          </cell>
          <cell r="G3070">
            <v>15</v>
          </cell>
        </row>
        <row r="3071">
          <cell r="A3071" t="str">
            <v>46.09.290</v>
          </cell>
          <cell r="B3071" t="str">
            <v>Junção 45° em ferro fundido, linha predial tradicional, DN= 150 x 100 mm</v>
          </cell>
          <cell r="C3071" t="str">
            <v>UN</v>
          </cell>
          <cell r="D3071">
            <v>384.22</v>
          </cell>
          <cell r="E3071">
            <v>27.92</v>
          </cell>
          <cell r="F3071">
            <v>412.14</v>
          </cell>
          <cell r="G3071">
            <v>15</v>
          </cell>
        </row>
        <row r="3072">
          <cell r="A3072" t="str">
            <v>46.09.300</v>
          </cell>
          <cell r="B3072" t="str">
            <v>Junção dupla 45° em ferro fundido, linha predial tradicional, DN= 100 mm</v>
          </cell>
          <cell r="C3072" t="str">
            <v>UN</v>
          </cell>
          <cell r="D3072">
            <v>304.56</v>
          </cell>
          <cell r="E3072">
            <v>22.33</v>
          </cell>
          <cell r="F3072">
            <v>326.89</v>
          </cell>
          <cell r="G3072">
            <v>15</v>
          </cell>
        </row>
        <row r="3073">
          <cell r="A3073" t="str">
            <v>46.09.320</v>
          </cell>
          <cell r="B3073" t="str">
            <v>Te sanitário 87° 30´ em ferro fundido, linha predial tradicional, DN= 50 x 50 mm</v>
          </cell>
          <cell r="C3073" t="str">
            <v>UN</v>
          </cell>
          <cell r="D3073">
            <v>146.66999999999999</v>
          </cell>
          <cell r="E3073">
            <v>16.75</v>
          </cell>
          <cell r="F3073">
            <v>163.41999999999999</v>
          </cell>
          <cell r="G3073">
            <v>15</v>
          </cell>
        </row>
        <row r="3074">
          <cell r="A3074" t="str">
            <v>46.09.330</v>
          </cell>
          <cell r="B3074" t="str">
            <v>Te sanitário 87° 30´ em ferro fundido, linha predial tradicional, DN= 75 x 50 mm</v>
          </cell>
          <cell r="C3074" t="str">
            <v>UN</v>
          </cell>
          <cell r="D3074">
            <v>185.74</v>
          </cell>
          <cell r="E3074">
            <v>22.33</v>
          </cell>
          <cell r="F3074">
            <v>208.07</v>
          </cell>
          <cell r="G3074">
            <v>15</v>
          </cell>
        </row>
        <row r="3075">
          <cell r="A3075" t="str">
            <v>46.09.340</v>
          </cell>
          <cell r="B3075" t="str">
            <v>Te sanitário 87° 30´ em ferro fundido, linha predial tradicional, DN= 75 x 75 mm</v>
          </cell>
          <cell r="C3075" t="str">
            <v>UN</v>
          </cell>
          <cell r="D3075">
            <v>222.78</v>
          </cell>
          <cell r="E3075">
            <v>22.33</v>
          </cell>
          <cell r="F3075">
            <v>245.11</v>
          </cell>
          <cell r="G3075">
            <v>15</v>
          </cell>
        </row>
        <row r="3076">
          <cell r="A3076" t="str">
            <v>46.09.350</v>
          </cell>
          <cell r="B3076" t="str">
            <v>Te sanitário 87° 30´ em ferro fundido, linha predial tradicional, DN= 100 x 50 mm</v>
          </cell>
          <cell r="C3076" t="str">
            <v>UN</v>
          </cell>
          <cell r="D3076">
            <v>229.04</v>
          </cell>
          <cell r="E3076">
            <v>22.33</v>
          </cell>
          <cell r="F3076">
            <v>251.37</v>
          </cell>
          <cell r="G3076">
            <v>15</v>
          </cell>
        </row>
        <row r="3077">
          <cell r="A3077" t="str">
            <v>46.09.360</v>
          </cell>
          <cell r="B3077" t="str">
            <v>Te sanitário 87° 30´ em ferro fundido, linha predial tradicional, DN= 100 x 75 mm</v>
          </cell>
          <cell r="C3077" t="str">
            <v>UN</v>
          </cell>
          <cell r="D3077">
            <v>240.95</v>
          </cell>
          <cell r="E3077">
            <v>22.33</v>
          </cell>
          <cell r="F3077">
            <v>263.27999999999997</v>
          </cell>
          <cell r="G3077">
            <v>15</v>
          </cell>
        </row>
        <row r="3078">
          <cell r="A3078" t="str">
            <v>46.09.370</v>
          </cell>
          <cell r="B3078" t="str">
            <v>Te sanitário 87° 30´ em ferro fundido, linha predial tradicional, DN= 100 x 100 mm</v>
          </cell>
          <cell r="C3078" t="str">
            <v>UN</v>
          </cell>
          <cell r="D3078">
            <v>287</v>
          </cell>
          <cell r="E3078">
            <v>22.33</v>
          </cell>
          <cell r="F3078">
            <v>309.33</v>
          </cell>
          <cell r="G3078">
            <v>15</v>
          </cell>
        </row>
        <row r="3079">
          <cell r="A3079" t="str">
            <v>46.09.400</v>
          </cell>
          <cell r="B3079" t="str">
            <v>Bucha de redução em ferro fundido, linha predial tradicional, DN= 75 x 50 mm</v>
          </cell>
          <cell r="C3079" t="str">
            <v>UN</v>
          </cell>
          <cell r="D3079">
            <v>56.29</v>
          </cell>
          <cell r="E3079">
            <v>22.33</v>
          </cell>
          <cell r="F3079">
            <v>78.62</v>
          </cell>
          <cell r="G3079">
            <v>15</v>
          </cell>
        </row>
        <row r="3080">
          <cell r="A3080" t="str">
            <v>46.09.410</v>
          </cell>
          <cell r="B3080" t="str">
            <v>Bucha de redução em ferro fundido, linha predial tradicional, DN= 100 x 75 mm</v>
          </cell>
          <cell r="C3080" t="str">
            <v>UN</v>
          </cell>
          <cell r="D3080">
            <v>67.099999999999994</v>
          </cell>
          <cell r="E3080">
            <v>22.33</v>
          </cell>
          <cell r="F3080">
            <v>89.43</v>
          </cell>
          <cell r="G3080">
            <v>15</v>
          </cell>
        </row>
        <row r="3081">
          <cell r="A3081" t="str">
            <v>46.09.420</v>
          </cell>
          <cell r="B3081" t="str">
            <v>Bucha de redução em ferro fundido, linha predial tradicional, DN= 150 x 100 mm</v>
          </cell>
          <cell r="C3081" t="str">
            <v>UN</v>
          </cell>
          <cell r="D3081">
            <v>161.55000000000001</v>
          </cell>
          <cell r="E3081">
            <v>27.92</v>
          </cell>
          <cell r="F3081">
            <v>189.47</v>
          </cell>
          <cell r="G3081">
            <v>15</v>
          </cell>
        </row>
        <row r="3082">
          <cell r="A3082" t="str">
            <v>46.10</v>
          </cell>
          <cell r="B3082" t="str">
            <v>Tubulacao em cobre para agua quente, gas e vapor</v>
          </cell>
        </row>
        <row r="3083">
          <cell r="A3083" t="str">
            <v>46.10.010</v>
          </cell>
          <cell r="B3083" t="str">
            <v>Tubo de cobre classe A, DN= 15mm (1/2´), inclusive conexões</v>
          </cell>
          <cell r="C3083" t="str">
            <v>M</v>
          </cell>
          <cell r="D3083">
            <v>85.38</v>
          </cell>
          <cell r="E3083">
            <v>18.420000000000002</v>
          </cell>
          <cell r="F3083">
            <v>103.8</v>
          </cell>
          <cell r="G3083">
            <v>15</v>
          </cell>
        </row>
        <row r="3084">
          <cell r="A3084" t="str">
            <v>46.10.020</v>
          </cell>
          <cell r="B3084" t="str">
            <v>Tubo de cobre classe A, DN= 22mm (3/4´), inclusive conexões</v>
          </cell>
          <cell r="C3084" t="str">
            <v>M</v>
          </cell>
          <cell r="D3084">
            <v>127.14</v>
          </cell>
          <cell r="E3084">
            <v>20.100000000000001</v>
          </cell>
          <cell r="F3084">
            <v>147.24</v>
          </cell>
          <cell r="G3084">
            <v>15</v>
          </cell>
        </row>
        <row r="3085">
          <cell r="A3085" t="str">
            <v>46.10.030</v>
          </cell>
          <cell r="B3085" t="str">
            <v>Tubo de cobre classe A, DN= 28mm (1´), inclusive conexões</v>
          </cell>
          <cell r="C3085" t="str">
            <v>M</v>
          </cell>
          <cell r="D3085">
            <v>154.51</v>
          </cell>
          <cell r="E3085">
            <v>25.12</v>
          </cell>
          <cell r="F3085">
            <v>179.63</v>
          </cell>
          <cell r="G3085">
            <v>15</v>
          </cell>
        </row>
        <row r="3086">
          <cell r="A3086" t="str">
            <v>46.10.040</v>
          </cell>
          <cell r="B3086" t="str">
            <v>Tubo de cobre classe A, DN= 35mm (1 1/4´), inclusive conexões</v>
          </cell>
          <cell r="C3086" t="str">
            <v>M</v>
          </cell>
          <cell r="D3086">
            <v>260.54000000000002</v>
          </cell>
          <cell r="E3086">
            <v>28.47</v>
          </cell>
          <cell r="F3086">
            <v>289.01</v>
          </cell>
          <cell r="G3086">
            <v>15</v>
          </cell>
        </row>
        <row r="3087">
          <cell r="A3087" t="str">
            <v>46.10.050</v>
          </cell>
          <cell r="B3087" t="str">
            <v>Tubo de cobre classe A, DN= 42mm (1 1/2´), inclusive conexões</v>
          </cell>
          <cell r="C3087" t="str">
            <v>M</v>
          </cell>
          <cell r="D3087">
            <v>300.02</v>
          </cell>
          <cell r="E3087">
            <v>28.47</v>
          </cell>
          <cell r="F3087">
            <v>328.49</v>
          </cell>
          <cell r="G3087">
            <v>15</v>
          </cell>
        </row>
        <row r="3088">
          <cell r="A3088" t="str">
            <v>46.10.060</v>
          </cell>
          <cell r="B3088" t="str">
            <v>Tubo de cobre classe A, DN= 54mm (2´), inclusive conexões</v>
          </cell>
          <cell r="C3088" t="str">
            <v>M</v>
          </cell>
          <cell r="D3088">
            <v>399.33</v>
          </cell>
          <cell r="E3088">
            <v>38.520000000000003</v>
          </cell>
          <cell r="F3088">
            <v>437.85</v>
          </cell>
          <cell r="G3088">
            <v>15</v>
          </cell>
        </row>
        <row r="3089">
          <cell r="A3089" t="str">
            <v>46.10.070</v>
          </cell>
          <cell r="B3089" t="str">
            <v>Tubo de cobre classe A, DN= 66mm (2 1/2´), inclusive conexões</v>
          </cell>
          <cell r="C3089" t="str">
            <v>M</v>
          </cell>
          <cell r="D3089">
            <v>528.15</v>
          </cell>
          <cell r="E3089">
            <v>45.23</v>
          </cell>
          <cell r="F3089">
            <v>573.38</v>
          </cell>
          <cell r="G3089">
            <v>15</v>
          </cell>
        </row>
        <row r="3090">
          <cell r="A3090" t="str">
            <v>46.10.080</v>
          </cell>
          <cell r="B3090" t="str">
            <v>Tubo de cobre classe A, DN= 79mm (3´), inclusive conexões</v>
          </cell>
          <cell r="C3090" t="str">
            <v>M</v>
          </cell>
          <cell r="D3090">
            <v>709.58</v>
          </cell>
          <cell r="E3090">
            <v>48.57</v>
          </cell>
          <cell r="F3090">
            <v>758.15</v>
          </cell>
          <cell r="G3090">
            <v>15</v>
          </cell>
        </row>
        <row r="3091">
          <cell r="A3091" t="str">
            <v>46.10.090</v>
          </cell>
          <cell r="B3091" t="str">
            <v>Tubo de cobre classe A, DN= 104mm (4´), inclusive conexões</v>
          </cell>
          <cell r="C3091" t="str">
            <v>M</v>
          </cell>
          <cell r="D3091">
            <v>897.85</v>
          </cell>
          <cell r="E3091">
            <v>55.27</v>
          </cell>
          <cell r="F3091">
            <v>953.12</v>
          </cell>
          <cell r="G3091">
            <v>15</v>
          </cell>
        </row>
        <row r="3092">
          <cell r="A3092" t="str">
            <v>46.10.200</v>
          </cell>
          <cell r="B3092" t="str">
            <v>Tubo de cobre classe E, DN= 22mm (3/4´), inclusive conexões</v>
          </cell>
          <cell r="C3092" t="str">
            <v>M</v>
          </cell>
          <cell r="D3092">
            <v>91.73</v>
          </cell>
          <cell r="E3092">
            <v>20.100000000000001</v>
          </cell>
          <cell r="F3092">
            <v>111.83</v>
          </cell>
          <cell r="G3092">
            <v>15</v>
          </cell>
        </row>
        <row r="3093">
          <cell r="A3093" t="str">
            <v>46.10.210</v>
          </cell>
          <cell r="B3093" t="str">
            <v>Tubo de cobre classe E, DN= 28mm (1´), inclusive conexões</v>
          </cell>
          <cell r="C3093" t="str">
            <v>M</v>
          </cell>
          <cell r="D3093">
            <v>108.08</v>
          </cell>
          <cell r="E3093">
            <v>25.12</v>
          </cell>
          <cell r="F3093">
            <v>133.19999999999999</v>
          </cell>
          <cell r="G3093">
            <v>15</v>
          </cell>
        </row>
        <row r="3094">
          <cell r="A3094" t="str">
            <v>46.10.220</v>
          </cell>
          <cell r="B3094" t="str">
            <v>Tubo de cobre classe E, DN= 35mm (1 1/4´), inclusive conexões</v>
          </cell>
          <cell r="C3094" t="str">
            <v>M</v>
          </cell>
          <cell r="D3094">
            <v>202.38</v>
          </cell>
          <cell r="E3094">
            <v>28.47</v>
          </cell>
          <cell r="F3094">
            <v>230.85</v>
          </cell>
          <cell r="G3094">
            <v>15</v>
          </cell>
        </row>
        <row r="3095">
          <cell r="A3095" t="str">
            <v>46.10.230</v>
          </cell>
          <cell r="B3095" t="str">
            <v>Tubo de cobre classe E, DN= 42mm (1 1/2´), inclusive conexões</v>
          </cell>
          <cell r="C3095" t="str">
            <v>M</v>
          </cell>
          <cell r="D3095">
            <v>257.86</v>
          </cell>
          <cell r="E3095">
            <v>28.47</v>
          </cell>
          <cell r="F3095">
            <v>286.33</v>
          </cell>
          <cell r="G3095">
            <v>15</v>
          </cell>
        </row>
        <row r="3096">
          <cell r="A3096" t="str">
            <v>46.10.240</v>
          </cell>
          <cell r="B3096" t="str">
            <v>Tubo de cobre classe E, DN= 54mm (2´), inclusive conexões</v>
          </cell>
          <cell r="C3096" t="str">
            <v>M</v>
          </cell>
          <cell r="D3096">
            <v>274.52999999999997</v>
          </cell>
          <cell r="E3096">
            <v>38.520000000000003</v>
          </cell>
          <cell r="F3096">
            <v>313.05</v>
          </cell>
          <cell r="G3096">
            <v>15</v>
          </cell>
        </row>
        <row r="3097">
          <cell r="A3097" t="str">
            <v>46.10.250</v>
          </cell>
          <cell r="B3097" t="str">
            <v>Tubo de cobre classe E, DN= 66mm (2 1/2´), inclusive conexões</v>
          </cell>
          <cell r="C3097" t="str">
            <v>M</v>
          </cell>
          <cell r="D3097">
            <v>456.57</v>
          </cell>
          <cell r="E3097">
            <v>45.23</v>
          </cell>
          <cell r="F3097">
            <v>501.8</v>
          </cell>
          <cell r="G3097">
            <v>15</v>
          </cell>
        </row>
        <row r="3098">
          <cell r="A3098" t="str">
            <v>46.12</v>
          </cell>
          <cell r="B3098" t="str">
            <v>Tubulacao em concreto para rede de aguas pluviais</v>
          </cell>
        </row>
        <row r="3099">
          <cell r="A3099" t="str">
            <v>46.12.010</v>
          </cell>
          <cell r="B3099" t="str">
            <v>Tubo de concreto (PS-1), DN= 300mm</v>
          </cell>
          <cell r="C3099" t="str">
            <v>M</v>
          </cell>
          <cell r="D3099">
            <v>72.760000000000005</v>
          </cell>
          <cell r="E3099">
            <v>36.92</v>
          </cell>
          <cell r="F3099">
            <v>109.68</v>
          </cell>
          <cell r="G3099">
            <v>15</v>
          </cell>
        </row>
        <row r="3100">
          <cell r="A3100" t="str">
            <v>46.12.020</v>
          </cell>
          <cell r="B3100" t="str">
            <v>Tubo de concreto (PS-1), DN= 400mm</v>
          </cell>
          <cell r="C3100" t="str">
            <v>M</v>
          </cell>
          <cell r="D3100">
            <v>92.37</v>
          </cell>
          <cell r="E3100">
            <v>42.85</v>
          </cell>
          <cell r="F3100">
            <v>135.22</v>
          </cell>
          <cell r="G3100">
            <v>15</v>
          </cell>
        </row>
        <row r="3101">
          <cell r="A3101" t="str">
            <v>46.12.050</v>
          </cell>
          <cell r="B3101" t="str">
            <v>Tubo de concreto (PS-2), DN= 300mm</v>
          </cell>
          <cell r="C3101" t="str">
            <v>M</v>
          </cell>
          <cell r="D3101">
            <v>76.77</v>
          </cell>
          <cell r="E3101">
            <v>36.92</v>
          </cell>
          <cell r="F3101">
            <v>113.69</v>
          </cell>
          <cell r="G3101">
            <v>15</v>
          </cell>
        </row>
        <row r="3102">
          <cell r="A3102" t="str">
            <v>46.12.060</v>
          </cell>
          <cell r="B3102" t="str">
            <v>Tubo de concreto (PS-2), DN= 400mm</v>
          </cell>
          <cell r="C3102" t="str">
            <v>M</v>
          </cell>
          <cell r="D3102">
            <v>94.76</v>
          </cell>
          <cell r="E3102">
            <v>42.85</v>
          </cell>
          <cell r="F3102">
            <v>137.61000000000001</v>
          </cell>
          <cell r="G3102">
            <v>15</v>
          </cell>
        </row>
        <row r="3103">
          <cell r="A3103" t="str">
            <v>46.12.070</v>
          </cell>
          <cell r="B3103" t="str">
            <v>Tubo de concreto (PS-2), DN= 500mm</v>
          </cell>
          <cell r="C3103" t="str">
            <v>M</v>
          </cell>
          <cell r="D3103">
            <v>132.07</v>
          </cell>
          <cell r="E3103">
            <v>52.92</v>
          </cell>
          <cell r="F3103">
            <v>184.99</v>
          </cell>
          <cell r="G3103">
            <v>15</v>
          </cell>
        </row>
        <row r="3104">
          <cell r="A3104" t="str">
            <v>46.12.080</v>
          </cell>
          <cell r="B3104" t="str">
            <v>Tubo de concreto (PA-1), DN= 600mm</v>
          </cell>
          <cell r="C3104" t="str">
            <v>M</v>
          </cell>
          <cell r="D3104">
            <v>259.72000000000003</v>
          </cell>
          <cell r="E3104">
            <v>60.23</v>
          </cell>
          <cell r="F3104">
            <v>319.95</v>
          </cell>
          <cell r="G3104">
            <v>15</v>
          </cell>
        </row>
        <row r="3105">
          <cell r="A3105" t="str">
            <v>46.12.100</v>
          </cell>
          <cell r="B3105" t="str">
            <v>Tubo de concreto (PA-1), DN= 800mm</v>
          </cell>
          <cell r="C3105" t="str">
            <v>M</v>
          </cell>
          <cell r="D3105">
            <v>401.03</v>
          </cell>
          <cell r="E3105">
            <v>77.599999999999994</v>
          </cell>
          <cell r="F3105">
            <v>478.63</v>
          </cell>
          <cell r="G3105">
            <v>15</v>
          </cell>
        </row>
        <row r="3106">
          <cell r="A3106" t="str">
            <v>46.12.120</v>
          </cell>
          <cell r="B3106" t="str">
            <v>Tubo de concreto (PA-1), DN= 1000mm</v>
          </cell>
          <cell r="C3106" t="str">
            <v>M</v>
          </cell>
          <cell r="D3106">
            <v>551.4</v>
          </cell>
          <cell r="E3106">
            <v>97.75</v>
          </cell>
          <cell r="F3106">
            <v>649.15</v>
          </cell>
          <cell r="G3106">
            <v>15</v>
          </cell>
        </row>
        <row r="3107">
          <cell r="A3107" t="str">
            <v>46.12.140</v>
          </cell>
          <cell r="B3107" t="str">
            <v>Tubo de concreto (PA-1), DN= 1200mm</v>
          </cell>
          <cell r="C3107" t="str">
            <v>M</v>
          </cell>
          <cell r="D3107">
            <v>831.15</v>
          </cell>
          <cell r="E3107">
            <v>146.12</v>
          </cell>
          <cell r="F3107">
            <v>977.27</v>
          </cell>
          <cell r="G3107">
            <v>15</v>
          </cell>
        </row>
        <row r="3108">
          <cell r="A3108" t="str">
            <v>46.12.150</v>
          </cell>
          <cell r="B3108" t="str">
            <v>Tubo de concreto (PA-2), DN= 600mm</v>
          </cell>
          <cell r="C3108" t="str">
            <v>M</v>
          </cell>
          <cell r="D3108">
            <v>196.8</v>
          </cell>
          <cell r="E3108">
            <v>60.23</v>
          </cell>
          <cell r="F3108">
            <v>257.02999999999997</v>
          </cell>
          <cell r="G3108">
            <v>15</v>
          </cell>
        </row>
        <row r="3109">
          <cell r="A3109" t="str">
            <v>46.12.160</v>
          </cell>
          <cell r="B3109" t="str">
            <v>Tubo de concreto (PA-2), DN= 800mm</v>
          </cell>
          <cell r="C3109" t="str">
            <v>M</v>
          </cell>
          <cell r="D3109">
            <v>399.83</v>
          </cell>
          <cell r="E3109">
            <v>77.599999999999994</v>
          </cell>
          <cell r="F3109">
            <v>477.43</v>
          </cell>
          <cell r="G3109">
            <v>15</v>
          </cell>
        </row>
        <row r="3110">
          <cell r="A3110" t="str">
            <v>46.12.170</v>
          </cell>
          <cell r="B3110" t="str">
            <v>Tubo de concreto (PA-2), DN= 1000mm</v>
          </cell>
          <cell r="C3110" t="str">
            <v>M</v>
          </cell>
          <cell r="D3110">
            <v>557.89</v>
          </cell>
          <cell r="E3110">
            <v>97.75</v>
          </cell>
          <cell r="F3110">
            <v>655.64</v>
          </cell>
          <cell r="G3110">
            <v>15</v>
          </cell>
        </row>
        <row r="3111">
          <cell r="A3111" t="str">
            <v>46.12.180</v>
          </cell>
          <cell r="B3111" t="str">
            <v>Tubo de concreto (PA-3), DN= 600mm</v>
          </cell>
          <cell r="C3111" t="str">
            <v>M</v>
          </cell>
          <cell r="D3111">
            <v>306.97000000000003</v>
          </cell>
          <cell r="E3111">
            <v>60.23</v>
          </cell>
          <cell r="F3111">
            <v>367.2</v>
          </cell>
          <cell r="G3111">
            <v>15</v>
          </cell>
        </row>
        <row r="3112">
          <cell r="A3112" t="str">
            <v>46.12.190</v>
          </cell>
          <cell r="B3112" t="str">
            <v>Tubo de concreto (PA-3), DN= 800mm</v>
          </cell>
          <cell r="C3112" t="str">
            <v>M</v>
          </cell>
          <cell r="D3112">
            <v>489.84</v>
          </cell>
          <cell r="E3112">
            <v>77.599999999999994</v>
          </cell>
          <cell r="F3112">
            <v>567.44000000000005</v>
          </cell>
          <cell r="G3112">
            <v>15</v>
          </cell>
        </row>
        <row r="3113">
          <cell r="A3113" t="str">
            <v>46.12.200</v>
          </cell>
          <cell r="B3113" t="str">
            <v>Tubo de concreto (PA-3), DN= 1000mm</v>
          </cell>
          <cell r="C3113" t="str">
            <v>M</v>
          </cell>
          <cell r="D3113">
            <v>715.58</v>
          </cell>
          <cell r="E3113">
            <v>97.75</v>
          </cell>
          <cell r="F3113">
            <v>813.33</v>
          </cell>
          <cell r="G3113">
            <v>15</v>
          </cell>
        </row>
        <row r="3114">
          <cell r="A3114" t="str">
            <v>46.12.210</v>
          </cell>
          <cell r="B3114" t="str">
            <v>Meio tubo de concreto, DN= 300mm</v>
          </cell>
          <cell r="C3114" t="str">
            <v>M</v>
          </cell>
          <cell r="D3114">
            <v>36.630000000000003</v>
          </cell>
          <cell r="E3114">
            <v>35.770000000000003</v>
          </cell>
          <cell r="F3114">
            <v>72.400000000000006</v>
          </cell>
          <cell r="G3114">
            <v>15</v>
          </cell>
        </row>
        <row r="3115">
          <cell r="A3115" t="str">
            <v>46.12.220</v>
          </cell>
          <cell r="B3115" t="str">
            <v>Meio tubo de concreto, DN= 400mm</v>
          </cell>
          <cell r="C3115" t="str">
            <v>M</v>
          </cell>
          <cell r="D3115">
            <v>48.04</v>
          </cell>
          <cell r="E3115">
            <v>45.58</v>
          </cell>
          <cell r="F3115">
            <v>93.62</v>
          </cell>
          <cell r="G3115">
            <v>15</v>
          </cell>
        </row>
        <row r="3116">
          <cell r="A3116" t="str">
            <v>46.12.240</v>
          </cell>
          <cell r="B3116" t="str">
            <v>Meio tubo de concreto, DN= 600mm</v>
          </cell>
          <cell r="C3116" t="str">
            <v>M</v>
          </cell>
          <cell r="D3116">
            <v>85.57</v>
          </cell>
          <cell r="E3116">
            <v>77.03</v>
          </cell>
          <cell r="F3116">
            <v>162.6</v>
          </cell>
          <cell r="G3116">
            <v>15</v>
          </cell>
        </row>
        <row r="3117">
          <cell r="A3117" t="str">
            <v>46.12.250</v>
          </cell>
          <cell r="B3117" t="str">
            <v>Tubo de concreto (PA-2), DN= 1500mm</v>
          </cell>
          <cell r="C3117" t="str">
            <v>M</v>
          </cell>
          <cell r="D3117">
            <v>1190.04</v>
          </cell>
          <cell r="E3117">
            <v>219.18</v>
          </cell>
          <cell r="F3117">
            <v>1409.22</v>
          </cell>
          <cell r="G3117">
            <v>15</v>
          </cell>
        </row>
        <row r="3118">
          <cell r="A3118" t="str">
            <v>46.12.260</v>
          </cell>
          <cell r="B3118" t="str">
            <v>Tubo de concreto (PA-1), DN= 400mm</v>
          </cell>
          <cell r="C3118" t="str">
            <v>M</v>
          </cell>
          <cell r="D3118">
            <v>144.02000000000001</v>
          </cell>
          <cell r="E3118">
            <v>42.85</v>
          </cell>
          <cell r="F3118">
            <v>186.87</v>
          </cell>
          <cell r="G3118">
            <v>15</v>
          </cell>
        </row>
        <row r="3119">
          <cell r="A3119" t="str">
            <v>46.12.270</v>
          </cell>
          <cell r="B3119" t="str">
            <v>Tubo de concreto (PA-2), DN= 400mm</v>
          </cell>
          <cell r="C3119" t="str">
            <v>M</v>
          </cell>
          <cell r="D3119">
            <v>112.97</v>
          </cell>
          <cell r="E3119">
            <v>42.85</v>
          </cell>
          <cell r="F3119">
            <v>155.82</v>
          </cell>
          <cell r="G3119">
            <v>15</v>
          </cell>
        </row>
        <row r="3120">
          <cell r="A3120" t="str">
            <v>46.12.280</v>
          </cell>
          <cell r="B3120" t="str">
            <v>Tubo de concreto (PA-3), DN= 400mm</v>
          </cell>
          <cell r="C3120" t="str">
            <v>M</v>
          </cell>
          <cell r="D3120">
            <v>154.87</v>
          </cell>
          <cell r="E3120">
            <v>42.85</v>
          </cell>
          <cell r="F3120">
            <v>197.72</v>
          </cell>
          <cell r="G3120">
            <v>15</v>
          </cell>
        </row>
        <row r="3121">
          <cell r="A3121" t="str">
            <v>46.12.290</v>
          </cell>
          <cell r="B3121" t="str">
            <v>Tubo de concreto (PA-2), DN= 700mm</v>
          </cell>
          <cell r="C3121" t="str">
            <v>M</v>
          </cell>
          <cell r="D3121">
            <v>260.41000000000003</v>
          </cell>
          <cell r="E3121">
            <v>67.53</v>
          </cell>
          <cell r="F3121">
            <v>327.94</v>
          </cell>
          <cell r="G3121">
            <v>15</v>
          </cell>
        </row>
        <row r="3122">
          <cell r="A3122" t="str">
            <v>46.12.300</v>
          </cell>
          <cell r="B3122" t="str">
            <v>Tubo de concreto (PA-2), DN= 500mm</v>
          </cell>
          <cell r="C3122" t="str">
            <v>M</v>
          </cell>
          <cell r="D3122">
            <v>154.19999999999999</v>
          </cell>
          <cell r="E3122">
            <v>52.92</v>
          </cell>
          <cell r="F3122">
            <v>207.12</v>
          </cell>
          <cell r="G3122">
            <v>15</v>
          </cell>
        </row>
        <row r="3123">
          <cell r="A3123" t="str">
            <v>46.12.310</v>
          </cell>
          <cell r="B3123" t="str">
            <v>Tubo de concreto (PA-2), DN= 900mm</v>
          </cell>
          <cell r="C3123" t="str">
            <v>M</v>
          </cell>
          <cell r="D3123">
            <v>473.4</v>
          </cell>
          <cell r="E3123">
            <v>87.67</v>
          </cell>
          <cell r="F3123">
            <v>561.07000000000005</v>
          </cell>
          <cell r="G3123">
            <v>15</v>
          </cell>
        </row>
        <row r="3124">
          <cell r="A3124" t="str">
            <v>46.12.320</v>
          </cell>
          <cell r="B3124" t="str">
            <v>Tubo de concreto (PA-1), DN= 300mm</v>
          </cell>
          <cell r="C3124" t="str">
            <v>M</v>
          </cell>
          <cell r="D3124">
            <v>115.41</v>
          </cell>
          <cell r="E3124">
            <v>36.92</v>
          </cell>
          <cell r="F3124">
            <v>152.33000000000001</v>
          </cell>
          <cell r="G3124">
            <v>15</v>
          </cell>
        </row>
        <row r="3125">
          <cell r="A3125" t="str">
            <v>46.12.330</v>
          </cell>
          <cell r="B3125" t="str">
            <v>Tubo de concreto (PA-2), DN= 300mm</v>
          </cell>
          <cell r="C3125" t="str">
            <v>M</v>
          </cell>
          <cell r="D3125">
            <v>105.38</v>
          </cell>
          <cell r="E3125">
            <v>36.92</v>
          </cell>
          <cell r="F3125">
            <v>142.30000000000001</v>
          </cell>
          <cell r="G3125">
            <v>15</v>
          </cell>
        </row>
        <row r="3126">
          <cell r="A3126" t="str">
            <v>46.12.340</v>
          </cell>
          <cell r="B3126" t="str">
            <v>Meio tubo de concreto, DN= 200mm</v>
          </cell>
          <cell r="C3126" t="str">
            <v>M</v>
          </cell>
          <cell r="D3126">
            <v>25.53</v>
          </cell>
          <cell r="E3126">
            <v>13.02</v>
          </cell>
          <cell r="F3126">
            <v>38.549999999999997</v>
          </cell>
          <cell r="G3126">
            <v>15</v>
          </cell>
        </row>
        <row r="3127">
          <cell r="A3127" t="str">
            <v>46.13</v>
          </cell>
          <cell r="B3127" t="str">
            <v>Tubulacao em PEAD corrugado perfurado para rede drenagem</v>
          </cell>
        </row>
        <row r="3128">
          <cell r="A3128" t="str">
            <v>46.13.006</v>
          </cell>
          <cell r="B3128" t="str">
            <v>Tubo em polietileno de alta densidade corrugado perfurado, DN= 2 1/2´, inclusive conexões</v>
          </cell>
          <cell r="C3128" t="str">
            <v>M</v>
          </cell>
          <cell r="D3128">
            <v>7.63</v>
          </cell>
          <cell r="E3128">
            <v>1.87</v>
          </cell>
          <cell r="F3128">
            <v>9.5</v>
          </cell>
          <cell r="G3128">
            <v>15</v>
          </cell>
        </row>
        <row r="3129">
          <cell r="A3129" t="str">
            <v>46.13.010</v>
          </cell>
          <cell r="B3129" t="str">
            <v>Tubo em polietileno de alta densidade corrugado perfurado, DN= 3´, inclusive conexões</v>
          </cell>
          <cell r="C3129" t="str">
            <v>M</v>
          </cell>
          <cell r="D3129">
            <v>8.7200000000000006</v>
          </cell>
          <cell r="E3129">
            <v>1.87</v>
          </cell>
          <cell r="F3129">
            <v>10.59</v>
          </cell>
          <cell r="G3129">
            <v>15</v>
          </cell>
        </row>
        <row r="3130">
          <cell r="A3130" t="str">
            <v>46.13.020</v>
          </cell>
          <cell r="B3130" t="str">
            <v>Tubo em polietileno de alta densidade corrugado perfurado, DN= 4´, inclusive conexões</v>
          </cell>
          <cell r="C3130" t="str">
            <v>M</v>
          </cell>
          <cell r="D3130">
            <v>10.9</v>
          </cell>
          <cell r="E3130">
            <v>1.87</v>
          </cell>
          <cell r="F3130">
            <v>12.77</v>
          </cell>
          <cell r="G3130">
            <v>15</v>
          </cell>
        </row>
        <row r="3131">
          <cell r="A3131" t="str">
            <v>46.13.026</v>
          </cell>
          <cell r="B3131" t="str">
            <v>Tubo em polietileno de alta densidade corrugado perfurado, DN= 6´, inclusive conexões</v>
          </cell>
          <cell r="C3131" t="str">
            <v>M</v>
          </cell>
          <cell r="D3131">
            <v>22.31</v>
          </cell>
          <cell r="E3131">
            <v>1.87</v>
          </cell>
          <cell r="F3131">
            <v>24.18</v>
          </cell>
          <cell r="G3131">
            <v>15</v>
          </cell>
        </row>
        <row r="3132">
          <cell r="A3132" t="str">
            <v>46.13.030</v>
          </cell>
          <cell r="B3132" t="str">
            <v>Tubo em polietileno de alta densidade corrugado perfurado, DN= 8´, inclusive conexões</v>
          </cell>
          <cell r="C3132" t="str">
            <v>M</v>
          </cell>
          <cell r="D3132">
            <v>35.69</v>
          </cell>
          <cell r="E3132">
            <v>1.87</v>
          </cell>
          <cell r="F3132">
            <v>37.56</v>
          </cell>
          <cell r="G3132">
            <v>15</v>
          </cell>
        </row>
        <row r="3133">
          <cell r="A3133" t="str">
            <v>46.13.100</v>
          </cell>
          <cell r="B3133" t="str">
            <v>Tubo em polietileno de alta densidade corrugado, DN/DI= 250 mm</v>
          </cell>
          <cell r="C3133" t="str">
            <v>M</v>
          </cell>
          <cell r="D3133">
            <v>85.65</v>
          </cell>
          <cell r="E3133">
            <v>2.8</v>
          </cell>
          <cell r="F3133">
            <v>88.45</v>
          </cell>
          <cell r="G3133">
            <v>15</v>
          </cell>
        </row>
        <row r="3134">
          <cell r="A3134" t="str">
            <v>46.13.101</v>
          </cell>
          <cell r="B3134" t="str">
            <v>Tubo em polietileno de alta densidade corrugado, DN/DI= 300 mm</v>
          </cell>
          <cell r="C3134" t="str">
            <v>M</v>
          </cell>
          <cell r="D3134">
            <v>115.15</v>
          </cell>
          <cell r="E3134">
            <v>2.8</v>
          </cell>
          <cell r="F3134">
            <v>117.95</v>
          </cell>
          <cell r="G3134">
            <v>15</v>
          </cell>
        </row>
        <row r="3135">
          <cell r="A3135" t="str">
            <v>46.13.102</v>
          </cell>
          <cell r="B3135" t="str">
            <v>Tubo em polietileno de alta densidade corrugado, DN/DI= 400 mm</v>
          </cell>
          <cell r="C3135" t="str">
            <v>M</v>
          </cell>
          <cell r="D3135">
            <v>196.59</v>
          </cell>
          <cell r="E3135">
            <v>2.8</v>
          </cell>
          <cell r="F3135">
            <v>199.39</v>
          </cell>
          <cell r="G3135">
            <v>15</v>
          </cell>
        </row>
        <row r="3136">
          <cell r="A3136" t="str">
            <v>46.13.103</v>
          </cell>
          <cell r="B3136" t="str">
            <v>Tubo em polietileno de alta densidade corrugado, DN/DI= 500 mm</v>
          </cell>
          <cell r="C3136" t="str">
            <v>M</v>
          </cell>
          <cell r="D3136">
            <v>324.67</v>
          </cell>
          <cell r="E3136">
            <v>2.8</v>
          </cell>
          <cell r="F3136">
            <v>327.47000000000003</v>
          </cell>
          <cell r="G3136">
            <v>15</v>
          </cell>
        </row>
        <row r="3137">
          <cell r="A3137" t="str">
            <v>46.13.104</v>
          </cell>
          <cell r="B3137" t="str">
            <v>Tubo em polietileno de alta densidade corrugado, DN/DI= 600 mm</v>
          </cell>
          <cell r="C3137" t="str">
            <v>M</v>
          </cell>
          <cell r="D3137">
            <v>435.63</v>
          </cell>
          <cell r="E3137">
            <v>2.8</v>
          </cell>
          <cell r="F3137">
            <v>438.43</v>
          </cell>
          <cell r="G3137">
            <v>15</v>
          </cell>
        </row>
        <row r="3138">
          <cell r="A3138" t="str">
            <v>46.13.105</v>
          </cell>
          <cell r="B3138" t="str">
            <v>Tubo em polietileno de alta densidade corrugado, DN/DI= 800 mm</v>
          </cell>
          <cell r="C3138" t="str">
            <v>M</v>
          </cell>
          <cell r="D3138">
            <v>696.18</v>
          </cell>
          <cell r="E3138">
            <v>2.8</v>
          </cell>
          <cell r="F3138">
            <v>698.98</v>
          </cell>
          <cell r="G3138">
            <v>15</v>
          </cell>
        </row>
        <row r="3139">
          <cell r="A3139" t="str">
            <v>46.13.106</v>
          </cell>
          <cell r="B3139" t="str">
            <v>Tubo em polietileno de alta densidade corrugado, DN/DI= 1000 mm</v>
          </cell>
          <cell r="C3139" t="str">
            <v>M</v>
          </cell>
          <cell r="D3139">
            <v>1009.08</v>
          </cell>
          <cell r="E3139">
            <v>2.8</v>
          </cell>
          <cell r="F3139">
            <v>1011.88</v>
          </cell>
          <cell r="G3139">
            <v>15</v>
          </cell>
        </row>
        <row r="3140">
          <cell r="A3140" t="str">
            <v>46.13.107</v>
          </cell>
          <cell r="B3140" t="str">
            <v>Tubo em polietileno de alta densidade corrugado, DN/DI= 1200 mm</v>
          </cell>
          <cell r="C3140" t="str">
            <v>M</v>
          </cell>
          <cell r="D3140">
            <v>1376.2</v>
          </cell>
          <cell r="E3140">
            <v>2.8</v>
          </cell>
          <cell r="F3140">
            <v>1379</v>
          </cell>
          <cell r="G3140">
            <v>15</v>
          </cell>
        </row>
        <row r="3141">
          <cell r="A3141" t="str">
            <v>46.14</v>
          </cell>
          <cell r="B3141" t="str">
            <v>Tubulacao em ferro ductil para redes de saneamento</v>
          </cell>
        </row>
        <row r="3142">
          <cell r="A3142" t="str">
            <v>46.14.020</v>
          </cell>
          <cell r="B3142" t="str">
            <v>Tubo de ferro fundido classe K-7 com junta elástica, DN= 150mm, inclusive conexões</v>
          </cell>
          <cell r="C3142" t="str">
            <v>M</v>
          </cell>
          <cell r="D3142">
            <v>582.54</v>
          </cell>
          <cell r="E3142">
            <v>39.270000000000003</v>
          </cell>
          <cell r="F3142">
            <v>621.80999999999995</v>
          </cell>
          <cell r="G3142">
            <v>15</v>
          </cell>
        </row>
        <row r="3143">
          <cell r="A3143" t="str">
            <v>46.14.030</v>
          </cell>
          <cell r="B3143" t="str">
            <v>Tubo de ferro fundido classe K-7 com junta elástica, DN= 200mm, inclusive conexões</v>
          </cell>
          <cell r="C3143" t="str">
            <v>M</v>
          </cell>
          <cell r="D3143">
            <v>678.49</v>
          </cell>
          <cell r="E3143">
            <v>39.270000000000003</v>
          </cell>
          <cell r="F3143">
            <v>717.76</v>
          </cell>
          <cell r="G3143">
            <v>15</v>
          </cell>
        </row>
        <row r="3144">
          <cell r="A3144" t="str">
            <v>46.14.040</v>
          </cell>
          <cell r="B3144" t="str">
            <v>Tubo de ferro fundido classe K-7 com junta elástica, DN= 250mm, inclusive conexões</v>
          </cell>
          <cell r="C3144" t="str">
            <v>M</v>
          </cell>
          <cell r="D3144">
            <v>862.94</v>
          </cell>
          <cell r="E3144">
            <v>39.270000000000003</v>
          </cell>
          <cell r="F3144">
            <v>902.21</v>
          </cell>
          <cell r="G3144">
            <v>15</v>
          </cell>
        </row>
        <row r="3145">
          <cell r="A3145" t="str">
            <v>46.14.050</v>
          </cell>
          <cell r="B3145" t="str">
            <v>Tubo de ferro fundido classe K-7 com junta elástica, DN= 350mm, inclusive conexões</v>
          </cell>
          <cell r="C3145" t="str">
            <v>M</v>
          </cell>
          <cell r="D3145">
            <v>1283.6600000000001</v>
          </cell>
          <cell r="E3145">
            <v>39.270000000000003</v>
          </cell>
          <cell r="F3145">
            <v>1322.93</v>
          </cell>
          <cell r="G3145">
            <v>15</v>
          </cell>
        </row>
        <row r="3146">
          <cell r="A3146" t="str">
            <v>46.14.060</v>
          </cell>
          <cell r="B3146" t="str">
            <v>Tubo de ferro fundido classe K-7 com junta elástica, DN= 300mm, inclusive conexões</v>
          </cell>
          <cell r="C3146" t="str">
            <v>M</v>
          </cell>
          <cell r="D3146">
            <v>1035.55</v>
          </cell>
          <cell r="E3146">
            <v>39.270000000000003</v>
          </cell>
          <cell r="F3146">
            <v>1074.82</v>
          </cell>
          <cell r="G3146">
            <v>15</v>
          </cell>
        </row>
        <row r="3147">
          <cell r="A3147" t="str">
            <v>46.14.490</v>
          </cell>
          <cell r="B3147" t="str">
            <v>Tubo de ferro fundido classe k-9 com junta elástica, DN= 80mm, inclusive conexões</v>
          </cell>
          <cell r="C3147" t="str">
            <v>M</v>
          </cell>
          <cell r="D3147">
            <v>524.35</v>
          </cell>
          <cell r="E3147">
            <v>39.270000000000003</v>
          </cell>
          <cell r="F3147">
            <v>563.62</v>
          </cell>
          <cell r="G3147">
            <v>15</v>
          </cell>
        </row>
        <row r="3148">
          <cell r="A3148" t="str">
            <v>46.14.510</v>
          </cell>
          <cell r="B3148" t="str">
            <v>Tubo de ferro fundido classe K-9 com junta elástica, DN= 100mm, inclusive conexões</v>
          </cell>
          <cell r="C3148" t="str">
            <v>M</v>
          </cell>
          <cell r="D3148">
            <v>537.53</v>
          </cell>
          <cell r="E3148">
            <v>39.270000000000003</v>
          </cell>
          <cell r="F3148">
            <v>576.79999999999995</v>
          </cell>
          <cell r="G3148">
            <v>15</v>
          </cell>
        </row>
        <row r="3149">
          <cell r="A3149" t="str">
            <v>46.14.520</v>
          </cell>
          <cell r="B3149" t="str">
            <v>Tubo de ferro fundido classe K-9 com junta elástica, DN= 150mm, inclusive conexões</v>
          </cell>
          <cell r="C3149" t="str">
            <v>M</v>
          </cell>
          <cell r="D3149">
            <v>631.07000000000005</v>
          </cell>
          <cell r="E3149">
            <v>39.270000000000003</v>
          </cell>
          <cell r="F3149">
            <v>670.34</v>
          </cell>
          <cell r="G3149">
            <v>15</v>
          </cell>
        </row>
        <row r="3150">
          <cell r="A3150" t="str">
            <v>46.14.530</v>
          </cell>
          <cell r="B3150" t="str">
            <v>Tubo de ferro fundido classe K-9 com junta elástica, DN= 200mm, inclusive conexões</v>
          </cell>
          <cell r="C3150" t="str">
            <v>M</v>
          </cell>
          <cell r="D3150">
            <v>763.89</v>
          </cell>
          <cell r="E3150">
            <v>39.270000000000003</v>
          </cell>
          <cell r="F3150">
            <v>803.16</v>
          </cell>
          <cell r="G3150">
            <v>15</v>
          </cell>
        </row>
        <row r="3151">
          <cell r="A3151" t="str">
            <v>46.14.540</v>
          </cell>
          <cell r="B3151" t="str">
            <v>Tubo de ferro fundido classe k-9 com junta elástica, DN= 250mm, inclusive conexões</v>
          </cell>
          <cell r="C3151" t="str">
            <v>M</v>
          </cell>
          <cell r="D3151">
            <v>956.35</v>
          </cell>
          <cell r="E3151">
            <v>39.270000000000003</v>
          </cell>
          <cell r="F3151">
            <v>995.62</v>
          </cell>
          <cell r="G3151">
            <v>15</v>
          </cell>
        </row>
        <row r="3152">
          <cell r="A3152" t="str">
            <v>46.14.550</v>
          </cell>
          <cell r="B3152" t="str">
            <v>Tubo de ferro fundido classe K-9 com junta elástica, DN= 300mm, inclusive conexões</v>
          </cell>
          <cell r="C3152" t="str">
            <v>M</v>
          </cell>
          <cell r="D3152">
            <v>1145.05</v>
          </cell>
          <cell r="E3152">
            <v>39.270000000000003</v>
          </cell>
          <cell r="F3152">
            <v>1184.32</v>
          </cell>
          <cell r="G3152">
            <v>15</v>
          </cell>
        </row>
        <row r="3153">
          <cell r="A3153" t="str">
            <v>46.14.560</v>
          </cell>
          <cell r="B3153" t="str">
            <v>Tubo de ferro fundido classe k-9 com junta elástica, DN= 350mm, inclusive conexões</v>
          </cell>
          <cell r="C3153" t="str">
            <v>M</v>
          </cell>
          <cell r="D3153">
            <v>1481.5</v>
          </cell>
          <cell r="E3153">
            <v>39.270000000000003</v>
          </cell>
          <cell r="F3153">
            <v>1520.77</v>
          </cell>
          <cell r="G3153">
            <v>15</v>
          </cell>
        </row>
        <row r="3154">
          <cell r="A3154" t="str">
            <v>46.15</v>
          </cell>
          <cell r="B3154" t="str">
            <v>Tubulacao em PEAD - recalque de tratamento de esgoto</v>
          </cell>
        </row>
        <row r="3155">
          <cell r="A3155" t="str">
            <v>46.15.111</v>
          </cell>
          <cell r="B3155" t="str">
            <v>Tubo em polietileno de alta densidade DE=160 mm - PN-10, inclusive conexões</v>
          </cell>
          <cell r="C3155" t="str">
            <v>M</v>
          </cell>
          <cell r="D3155">
            <v>133.37</v>
          </cell>
          <cell r="E3155">
            <v>23.57</v>
          </cell>
          <cell r="F3155">
            <v>156.94</v>
          </cell>
          <cell r="G3155">
            <v>15</v>
          </cell>
        </row>
        <row r="3156">
          <cell r="A3156" t="str">
            <v>46.15.112</v>
          </cell>
          <cell r="B3156" t="str">
            <v>Tubo em polietileno de alta densidade DE=200 mm - PN-10, inclusive conexões</v>
          </cell>
          <cell r="C3156" t="str">
            <v>M</v>
          </cell>
          <cell r="D3156">
            <v>185.1</v>
          </cell>
          <cell r="E3156">
            <v>31.42</v>
          </cell>
          <cell r="F3156">
            <v>216.52</v>
          </cell>
          <cell r="G3156">
            <v>15</v>
          </cell>
        </row>
        <row r="3157">
          <cell r="A3157" t="str">
            <v>46.15.113</v>
          </cell>
          <cell r="B3157" t="str">
            <v>Tubo em polietileno de alta densidade DE=225 mm - PN-10, inclusive conexões</v>
          </cell>
          <cell r="C3157" t="str">
            <v>M</v>
          </cell>
          <cell r="D3157">
            <v>222.09</v>
          </cell>
          <cell r="E3157">
            <v>31.42</v>
          </cell>
          <cell r="F3157">
            <v>253.51</v>
          </cell>
          <cell r="G3157">
            <v>15</v>
          </cell>
        </row>
        <row r="3158">
          <cell r="A3158" t="str">
            <v>46.18</v>
          </cell>
          <cell r="B3158" t="str">
            <v>Tubulacao flangeada em ferro ductil para redes de saneamento</v>
          </cell>
        </row>
        <row r="3159">
          <cell r="A3159" t="str">
            <v>46.18.010</v>
          </cell>
          <cell r="B3159" t="str">
            <v>Tubo em ferro fundido com ponta e ponta TCLA - DN= 80mm, sem juntas e conexões</v>
          </cell>
          <cell r="C3159" t="str">
            <v>M</v>
          </cell>
          <cell r="D3159">
            <v>770.16</v>
          </cell>
          <cell r="E3159">
            <v>44.85</v>
          </cell>
          <cell r="F3159">
            <v>815.01</v>
          </cell>
          <cell r="G3159">
            <v>15</v>
          </cell>
        </row>
        <row r="3160">
          <cell r="A3160" t="str">
            <v>46.18.020</v>
          </cell>
          <cell r="B3160" t="str">
            <v>Tubo em ferro fundido com ponta e ponta TCLA - DN= 100mm, sem juntas e conexões</v>
          </cell>
          <cell r="C3160" t="str">
            <v>M</v>
          </cell>
          <cell r="D3160">
            <v>820.41</v>
          </cell>
          <cell r="E3160">
            <v>44.85</v>
          </cell>
          <cell r="F3160">
            <v>865.26</v>
          </cell>
          <cell r="G3160">
            <v>15</v>
          </cell>
        </row>
        <row r="3161">
          <cell r="A3161" t="str">
            <v>46.18.030</v>
          </cell>
          <cell r="B3161" t="str">
            <v>Tubo em ferro fundido com ponta e ponta TCLA - DN= 150mm, sem juntas e conexões</v>
          </cell>
          <cell r="C3161" t="str">
            <v>M</v>
          </cell>
          <cell r="D3161">
            <v>791.96</v>
          </cell>
          <cell r="E3161">
            <v>44.85</v>
          </cell>
          <cell r="F3161">
            <v>836.81</v>
          </cell>
          <cell r="G3161">
            <v>15</v>
          </cell>
        </row>
        <row r="3162">
          <cell r="A3162" t="str">
            <v>46.18.040</v>
          </cell>
          <cell r="B3162" t="str">
            <v>Tubo em ferro fundido com ponta e ponta TCLA - DN= 200mm, sem juntas e conexões</v>
          </cell>
          <cell r="C3162" t="str">
            <v>M</v>
          </cell>
          <cell r="D3162">
            <v>942.77</v>
          </cell>
          <cell r="E3162">
            <v>44.85</v>
          </cell>
          <cell r="F3162">
            <v>987.62</v>
          </cell>
          <cell r="G3162">
            <v>15</v>
          </cell>
        </row>
        <row r="3163">
          <cell r="A3163" t="str">
            <v>46.18.050</v>
          </cell>
          <cell r="B3163" t="str">
            <v>Tubo em ferro fundido com ponta e ponta TCLA - DN= 250mm, sem juntas e conexões</v>
          </cell>
          <cell r="C3163" t="str">
            <v>M</v>
          </cell>
          <cell r="D3163">
            <v>1298.3800000000001</v>
          </cell>
          <cell r="E3163">
            <v>48.2</v>
          </cell>
          <cell r="F3163">
            <v>1346.58</v>
          </cell>
          <cell r="G3163">
            <v>15</v>
          </cell>
        </row>
        <row r="3164">
          <cell r="A3164" t="str">
            <v>46.18.060</v>
          </cell>
          <cell r="B3164" t="str">
            <v>Tubo em ferro fundido com ponta e ponta TCLA - DN= 300mm, sem juntas e conexões</v>
          </cell>
          <cell r="C3164" t="str">
            <v>M</v>
          </cell>
          <cell r="D3164">
            <v>1451.1</v>
          </cell>
          <cell r="E3164">
            <v>48.2</v>
          </cell>
          <cell r="F3164">
            <v>1499.3</v>
          </cell>
          <cell r="G3164">
            <v>15</v>
          </cell>
        </row>
        <row r="3165">
          <cell r="A3165" t="str">
            <v>46.18.089</v>
          </cell>
          <cell r="B3165" t="str">
            <v>Flange avulso em ferro fundido, classe PN-10, DN= 50mm</v>
          </cell>
          <cell r="C3165" t="str">
            <v>UN</v>
          </cell>
          <cell r="D3165">
            <v>148.12</v>
          </cell>
          <cell r="E3165">
            <v>24.56</v>
          </cell>
          <cell r="F3165">
            <v>172.68</v>
          </cell>
          <cell r="G3165">
            <v>15</v>
          </cell>
        </row>
        <row r="3166">
          <cell r="A3166" t="str">
            <v>46.18.090</v>
          </cell>
          <cell r="B3166" t="str">
            <v>Flange avulso em ferro fundido, classe PN-10, DN= 80mm</v>
          </cell>
          <cell r="C3166" t="str">
            <v>UN</v>
          </cell>
          <cell r="D3166">
            <v>181.72</v>
          </cell>
          <cell r="E3166">
            <v>24.56</v>
          </cell>
          <cell r="F3166">
            <v>206.28</v>
          </cell>
          <cell r="G3166">
            <v>15</v>
          </cell>
        </row>
        <row r="3167">
          <cell r="A3167" t="str">
            <v>46.18.100</v>
          </cell>
          <cell r="B3167" t="str">
            <v>Flange avulso em ferro fundido, classe PN-10, DN= 100mm</v>
          </cell>
          <cell r="C3167" t="str">
            <v>UN</v>
          </cell>
          <cell r="D3167">
            <v>224.63</v>
          </cell>
          <cell r="E3167">
            <v>26.8</v>
          </cell>
          <cell r="F3167">
            <v>251.43</v>
          </cell>
          <cell r="G3167">
            <v>15</v>
          </cell>
        </row>
        <row r="3168">
          <cell r="A3168" t="str">
            <v>46.18.110</v>
          </cell>
          <cell r="B3168" t="str">
            <v>Flange avulso em ferro fundido, classe PN-10, DN= 150mm</v>
          </cell>
          <cell r="C3168" t="str">
            <v>UN</v>
          </cell>
          <cell r="D3168">
            <v>332.8</v>
          </cell>
          <cell r="E3168">
            <v>29.03</v>
          </cell>
          <cell r="F3168">
            <v>361.83</v>
          </cell>
          <cell r="G3168">
            <v>15</v>
          </cell>
        </row>
        <row r="3169">
          <cell r="A3169" t="str">
            <v>46.18.120</v>
          </cell>
          <cell r="B3169" t="str">
            <v>Flange avulso em ferro fundido, classe PN-10, DN= 200mm</v>
          </cell>
          <cell r="C3169" t="str">
            <v>UN</v>
          </cell>
          <cell r="D3169">
            <v>417.32</v>
          </cell>
          <cell r="E3169">
            <v>31.27</v>
          </cell>
          <cell r="F3169">
            <v>448.59</v>
          </cell>
          <cell r="G3169">
            <v>15</v>
          </cell>
        </row>
        <row r="3170">
          <cell r="A3170" t="str">
            <v>46.18.130</v>
          </cell>
          <cell r="B3170" t="str">
            <v>Flange avulso em ferro fundido, classe PN-10, DN= 250mm</v>
          </cell>
          <cell r="C3170" t="str">
            <v>UN</v>
          </cell>
          <cell r="D3170">
            <v>594.82000000000005</v>
          </cell>
          <cell r="E3170">
            <v>33.5</v>
          </cell>
          <cell r="F3170">
            <v>628.32000000000005</v>
          </cell>
          <cell r="G3170">
            <v>15</v>
          </cell>
        </row>
        <row r="3171">
          <cell r="A3171" t="str">
            <v>46.18.140</v>
          </cell>
          <cell r="B3171" t="str">
            <v>Flange avulso em ferro fundido, classe PN-10, DN= 300mm</v>
          </cell>
          <cell r="C3171" t="str">
            <v>UN</v>
          </cell>
          <cell r="D3171">
            <v>771.59</v>
          </cell>
          <cell r="E3171">
            <v>35.729999999999997</v>
          </cell>
          <cell r="F3171">
            <v>807.32</v>
          </cell>
          <cell r="G3171">
            <v>15</v>
          </cell>
        </row>
        <row r="3172">
          <cell r="A3172" t="str">
            <v>46.18.168</v>
          </cell>
          <cell r="B3172" t="str">
            <v>Curva de 90° em ferro fundido com flanges, classe PN-10, DN= 50mm</v>
          </cell>
          <cell r="C3172" t="str">
            <v>UN</v>
          </cell>
          <cell r="D3172">
            <v>291.06</v>
          </cell>
          <cell r="E3172">
            <v>31.27</v>
          </cell>
          <cell r="F3172">
            <v>322.33</v>
          </cell>
          <cell r="G3172">
            <v>15</v>
          </cell>
        </row>
        <row r="3173">
          <cell r="A3173" t="str">
            <v>46.18.170</v>
          </cell>
          <cell r="B3173" t="str">
            <v>Curva de 90° em ferro fundido, com flanges, classe PN-10, DN= 80mm</v>
          </cell>
          <cell r="C3173" t="str">
            <v>UN</v>
          </cell>
          <cell r="D3173">
            <v>321.74</v>
          </cell>
          <cell r="E3173">
            <v>24.56</v>
          </cell>
          <cell r="F3173">
            <v>346.3</v>
          </cell>
          <cell r="G3173">
            <v>15</v>
          </cell>
        </row>
        <row r="3174">
          <cell r="A3174" t="str">
            <v>46.18.180</v>
          </cell>
          <cell r="B3174" t="str">
            <v>Curva de 90° em ferro fundido, com flanges, classe PN-10, DN= 100mm</v>
          </cell>
          <cell r="C3174" t="str">
            <v>UN</v>
          </cell>
          <cell r="D3174">
            <v>421.7</v>
          </cell>
          <cell r="E3174">
            <v>31.27</v>
          </cell>
          <cell r="F3174">
            <v>452.97</v>
          </cell>
          <cell r="G3174">
            <v>15</v>
          </cell>
        </row>
        <row r="3175">
          <cell r="A3175" t="str">
            <v>46.18.190</v>
          </cell>
          <cell r="B3175" t="str">
            <v>Curva de 90° em ferro fundido, com flanges, classe PN-10, DN= 150mm</v>
          </cell>
          <cell r="C3175" t="str">
            <v>UN</v>
          </cell>
          <cell r="D3175">
            <v>740.44</v>
          </cell>
          <cell r="E3175">
            <v>35.729999999999997</v>
          </cell>
          <cell r="F3175">
            <v>776.17</v>
          </cell>
          <cell r="G3175">
            <v>15</v>
          </cell>
        </row>
        <row r="3176">
          <cell r="A3176" t="str">
            <v>46.18.410</v>
          </cell>
          <cell r="B3176" t="str">
            <v>Te em ferro fundido, com flanges, classe PN-10, DN= 80mm, com derivação de 80mm</v>
          </cell>
          <cell r="C3176" t="str">
            <v>UN</v>
          </cell>
          <cell r="D3176">
            <v>568.03</v>
          </cell>
          <cell r="E3176">
            <v>26.8</v>
          </cell>
          <cell r="F3176">
            <v>594.83000000000004</v>
          </cell>
          <cell r="G3176">
            <v>15</v>
          </cell>
        </row>
        <row r="3177">
          <cell r="A3177" t="str">
            <v>46.18.420</v>
          </cell>
          <cell r="B3177" t="str">
            <v>Te em ferro fundido, com flanges, classe PN-10, DN= 100mm, com derivações de 80 até 100mm</v>
          </cell>
          <cell r="C3177" t="str">
            <v>UN</v>
          </cell>
          <cell r="D3177">
            <v>694.22</v>
          </cell>
          <cell r="E3177">
            <v>31.27</v>
          </cell>
          <cell r="F3177">
            <v>725.49</v>
          </cell>
          <cell r="G3177">
            <v>15</v>
          </cell>
        </row>
        <row r="3178">
          <cell r="A3178" t="str">
            <v>46.18.430</v>
          </cell>
          <cell r="B3178" t="str">
            <v>Te em ferro fundido, com flanges, classe PN-10, DN= 150mm, com derivações de 80 até 150mm</v>
          </cell>
          <cell r="C3178" t="str">
            <v>UN</v>
          </cell>
          <cell r="D3178">
            <v>1113.1600000000001</v>
          </cell>
          <cell r="E3178">
            <v>35.729999999999997</v>
          </cell>
          <cell r="F3178">
            <v>1148.8900000000001</v>
          </cell>
          <cell r="G3178">
            <v>15</v>
          </cell>
        </row>
        <row r="3179">
          <cell r="A3179" t="str">
            <v>46.18.560</v>
          </cell>
          <cell r="B3179" t="str">
            <v>Junta Gibault em ferro fundido, DN= 80mm, completa</v>
          </cell>
          <cell r="C3179" t="str">
            <v>UN</v>
          </cell>
          <cell r="D3179">
            <v>375.8</v>
          </cell>
          <cell r="E3179">
            <v>24.56</v>
          </cell>
          <cell r="F3179">
            <v>400.36</v>
          </cell>
          <cell r="G3179">
            <v>15</v>
          </cell>
        </row>
        <row r="3180">
          <cell r="A3180" t="str">
            <v>46.18.570</v>
          </cell>
          <cell r="B3180" t="str">
            <v>Junta Gibault em ferro fundido, DN= 100 mm, completa</v>
          </cell>
          <cell r="C3180" t="str">
            <v>UN</v>
          </cell>
          <cell r="D3180">
            <v>428</v>
          </cell>
          <cell r="E3180">
            <v>26.8</v>
          </cell>
          <cell r="F3180">
            <v>454.8</v>
          </cell>
          <cell r="G3180">
            <v>15</v>
          </cell>
        </row>
        <row r="3181">
          <cell r="A3181" t="str">
            <v>46.19</v>
          </cell>
          <cell r="B3181" t="str">
            <v>Tubulacao flangeada em ferro ductil para redes de saneamento.</v>
          </cell>
        </row>
        <row r="3182">
          <cell r="A3182" t="str">
            <v>46.19.500</v>
          </cell>
          <cell r="B3182" t="str">
            <v>Redução excêntrica em ferro fundido, com flanges, classe PN-10, DN= 100mm x 80mm</v>
          </cell>
          <cell r="C3182" t="str">
            <v>UN</v>
          </cell>
          <cell r="D3182">
            <v>440.45</v>
          </cell>
          <cell r="E3182">
            <v>31.27</v>
          </cell>
          <cell r="F3182">
            <v>471.72</v>
          </cell>
          <cell r="G3182">
            <v>15</v>
          </cell>
        </row>
        <row r="3183">
          <cell r="A3183" t="str">
            <v>46.19.510</v>
          </cell>
          <cell r="B3183" t="str">
            <v>Redução excêntrica em ferro fundido, com flanges, classe PN-10, DN= 150mm x 80/100mm</v>
          </cell>
          <cell r="C3183" t="str">
            <v>UN</v>
          </cell>
          <cell r="D3183">
            <v>642.65</v>
          </cell>
          <cell r="E3183">
            <v>35.729999999999997</v>
          </cell>
          <cell r="F3183">
            <v>678.38</v>
          </cell>
          <cell r="G3183">
            <v>15</v>
          </cell>
        </row>
        <row r="3184">
          <cell r="A3184" t="str">
            <v>46.19.520</v>
          </cell>
          <cell r="B3184" t="str">
            <v>Redução excêntrica em ferro fundido, com flanges, classe PN-10, DN= 200mm x 100/150mm</v>
          </cell>
          <cell r="C3184" t="str">
            <v>UN</v>
          </cell>
          <cell r="D3184">
            <v>951.15</v>
          </cell>
          <cell r="E3184">
            <v>40.200000000000003</v>
          </cell>
          <cell r="F3184">
            <v>991.35</v>
          </cell>
          <cell r="G3184">
            <v>15</v>
          </cell>
        </row>
        <row r="3185">
          <cell r="A3185" t="str">
            <v>46.19.530</v>
          </cell>
          <cell r="B3185" t="str">
            <v>Redução excêntrica em ferro fundido, com flanges, classe PN-10, DN= 250mm x 150/200mm</v>
          </cell>
          <cell r="C3185" t="str">
            <v>UN</v>
          </cell>
          <cell r="D3185">
            <v>1497.71</v>
          </cell>
          <cell r="E3185">
            <v>44.67</v>
          </cell>
          <cell r="F3185">
            <v>1542.38</v>
          </cell>
          <cell r="G3185">
            <v>15</v>
          </cell>
        </row>
        <row r="3186">
          <cell r="A3186" t="str">
            <v>46.19.590</v>
          </cell>
          <cell r="B3186" t="str">
            <v>Redução concêntrica em ferro fundido, com flanges, classe PN-10, DN= 80 x 50mm</v>
          </cell>
          <cell r="C3186" t="str">
            <v>UN</v>
          </cell>
          <cell r="D3186">
            <v>345.27</v>
          </cell>
          <cell r="E3186">
            <v>31.27</v>
          </cell>
          <cell r="F3186">
            <v>376.54</v>
          </cell>
          <cell r="G3186">
            <v>15</v>
          </cell>
        </row>
        <row r="3187">
          <cell r="A3187" t="str">
            <v>46.19.600</v>
          </cell>
          <cell r="B3187" t="str">
            <v>Redução concêntrica em ferro fundido, com flanges, classe PN-10, DN= 100mm x 80mm</v>
          </cell>
          <cell r="C3187" t="str">
            <v>UN</v>
          </cell>
          <cell r="D3187">
            <v>401.86</v>
          </cell>
          <cell r="E3187">
            <v>31.27</v>
          </cell>
          <cell r="F3187">
            <v>433.13</v>
          </cell>
          <cell r="G3187">
            <v>15</v>
          </cell>
        </row>
        <row r="3188">
          <cell r="A3188" t="str">
            <v>46.19.610</v>
          </cell>
          <cell r="B3188" t="str">
            <v>Redução concêntrica em ferro fundido, com flanges, classe PN-10, DN= 150mm x 80/100mm</v>
          </cell>
          <cell r="C3188" t="str">
            <v>UN</v>
          </cell>
          <cell r="D3188">
            <v>749.56</v>
          </cell>
          <cell r="E3188">
            <v>35.729999999999997</v>
          </cell>
          <cell r="F3188">
            <v>785.29</v>
          </cell>
          <cell r="G3188">
            <v>15</v>
          </cell>
        </row>
        <row r="3189">
          <cell r="A3189" t="str">
            <v>46.19.620</v>
          </cell>
          <cell r="B3189" t="str">
            <v>Redução concêntrica em ferro fundido, com flanges, classe PN-10, DN= 200mm x 100/150mm</v>
          </cell>
          <cell r="C3189" t="str">
            <v>UN</v>
          </cell>
          <cell r="D3189">
            <v>855.24</v>
          </cell>
          <cell r="E3189">
            <v>40.200000000000003</v>
          </cell>
          <cell r="F3189">
            <v>895.44</v>
          </cell>
          <cell r="G3189">
            <v>15</v>
          </cell>
        </row>
        <row r="3190">
          <cell r="A3190" t="str">
            <v>46.19.630</v>
          </cell>
          <cell r="B3190" t="str">
            <v>Redução concêntrica em ferro fundido, com flanges, classe PN-10, DN= 250mm x 150/200mm</v>
          </cell>
          <cell r="C3190" t="str">
            <v>UN</v>
          </cell>
          <cell r="D3190">
            <v>1344.74</v>
          </cell>
          <cell r="E3190">
            <v>44.67</v>
          </cell>
          <cell r="F3190">
            <v>1389.41</v>
          </cell>
          <cell r="G3190">
            <v>15</v>
          </cell>
        </row>
        <row r="3191">
          <cell r="A3191" t="str">
            <v>46.20</v>
          </cell>
          <cell r="B3191" t="str">
            <v>Reparos, conservacoes e complementos - GRUPO 46</v>
          </cell>
        </row>
        <row r="3192">
          <cell r="A3192" t="str">
            <v>46.20.010</v>
          </cell>
          <cell r="B3192" t="str">
            <v>Assentamento de tubo de concreto com diâmetro até 600 mm</v>
          </cell>
          <cell r="C3192" t="str">
            <v>M</v>
          </cell>
          <cell r="D3192">
            <v>1.93</v>
          </cell>
          <cell r="E3192">
            <v>77.03</v>
          </cell>
          <cell r="F3192">
            <v>78.959999999999994</v>
          </cell>
          <cell r="G3192">
            <v>15</v>
          </cell>
        </row>
        <row r="3193">
          <cell r="A3193" t="str">
            <v>46.20.020</v>
          </cell>
          <cell r="B3193" t="str">
            <v>Assentamento de tubo de concreto com diâmetro de 700 até 1500 mm</v>
          </cell>
          <cell r="C3193" t="str">
            <v>M</v>
          </cell>
          <cell r="D3193">
            <v>71.58</v>
          </cell>
          <cell r="E3193">
            <v>44.82</v>
          </cell>
          <cell r="F3193">
            <v>116.4</v>
          </cell>
          <cell r="G3193">
            <v>15</v>
          </cell>
        </row>
        <row r="3194">
          <cell r="A3194" t="str">
            <v>46.21</v>
          </cell>
          <cell r="B3194" t="str">
            <v>Tubulacao em aco preto schedule</v>
          </cell>
        </row>
        <row r="3195">
          <cell r="A3195" t="str">
            <v>46.21.012</v>
          </cell>
          <cell r="B3195" t="str">
            <v>Tubo de aço carbono preto sem costura Schedule 40, DN= 1´ - inclusive conexões</v>
          </cell>
          <cell r="C3195" t="str">
            <v>M</v>
          </cell>
          <cell r="D3195">
            <v>81.069999999999993</v>
          </cell>
          <cell r="E3195">
            <v>78.16</v>
          </cell>
          <cell r="F3195">
            <v>159.22999999999999</v>
          </cell>
          <cell r="G3195">
            <v>15</v>
          </cell>
        </row>
        <row r="3196">
          <cell r="A3196" t="str">
            <v>46.21.036</v>
          </cell>
          <cell r="B3196" t="str">
            <v>Tubo de aço carbono preto sem costura Schedule 40, DN= 1 1/4´ - inclusive conexões</v>
          </cell>
          <cell r="C3196" t="str">
            <v>M</v>
          </cell>
          <cell r="D3196">
            <v>97.78</v>
          </cell>
          <cell r="E3196">
            <v>89.33</v>
          </cell>
          <cell r="F3196">
            <v>187.11</v>
          </cell>
          <cell r="G3196">
            <v>15</v>
          </cell>
        </row>
        <row r="3197">
          <cell r="A3197" t="str">
            <v>46.21.040</v>
          </cell>
          <cell r="B3197" t="str">
            <v>Tubo de aço carbono preto sem costura Schedule 40, DN= 1 1/2´ - inclusive conexões</v>
          </cell>
          <cell r="C3197" t="str">
            <v>M</v>
          </cell>
          <cell r="D3197">
            <v>102.44</v>
          </cell>
          <cell r="E3197">
            <v>89.33</v>
          </cell>
          <cell r="F3197">
            <v>191.77</v>
          </cell>
          <cell r="G3197">
            <v>15</v>
          </cell>
        </row>
        <row r="3198">
          <cell r="A3198" t="str">
            <v>46.21.046</v>
          </cell>
          <cell r="B3198" t="str">
            <v>Tubo de aço carbono preto sem costura Schedule 40, DN= 2´ - inclusive conexões</v>
          </cell>
          <cell r="C3198" t="str">
            <v>M</v>
          </cell>
          <cell r="D3198">
            <v>129.05000000000001</v>
          </cell>
          <cell r="E3198">
            <v>100.5</v>
          </cell>
          <cell r="F3198">
            <v>229.55</v>
          </cell>
          <cell r="G3198">
            <v>15</v>
          </cell>
        </row>
        <row r="3199">
          <cell r="A3199" t="str">
            <v>46.21.056</v>
          </cell>
          <cell r="B3199" t="str">
            <v>Tubo de aço carbono preto sem costura Schedule 40, DN= 2 1/2´ - inclusive conexões</v>
          </cell>
          <cell r="C3199" t="str">
            <v>M</v>
          </cell>
          <cell r="D3199">
            <v>203.06</v>
          </cell>
          <cell r="E3199">
            <v>111.66</v>
          </cell>
          <cell r="F3199">
            <v>314.72000000000003</v>
          </cell>
          <cell r="G3199">
            <v>15</v>
          </cell>
        </row>
        <row r="3200">
          <cell r="A3200" t="str">
            <v>46.21.060</v>
          </cell>
          <cell r="B3200" t="str">
            <v>Tubo de aço carbono preto sem costura Schedule 40, DN= 3´ - inclusive conexões</v>
          </cell>
          <cell r="C3200" t="str">
            <v>M</v>
          </cell>
          <cell r="D3200">
            <v>231.5</v>
          </cell>
          <cell r="E3200">
            <v>125.62</v>
          </cell>
          <cell r="F3200">
            <v>357.12</v>
          </cell>
          <cell r="G3200">
            <v>15</v>
          </cell>
        </row>
        <row r="3201">
          <cell r="A3201" t="str">
            <v>46.21.066</v>
          </cell>
          <cell r="B3201" t="str">
            <v>Tubo de aço carbono preto sem costura Schedule 40, DN= 3 1/2´ - inclusive conexões</v>
          </cell>
          <cell r="C3201" t="str">
            <v>M</v>
          </cell>
          <cell r="D3201">
            <v>286.07</v>
          </cell>
          <cell r="E3201">
            <v>133.99</v>
          </cell>
          <cell r="F3201">
            <v>420.06</v>
          </cell>
          <cell r="G3201">
            <v>15</v>
          </cell>
        </row>
        <row r="3202">
          <cell r="A3202" t="str">
            <v>46.21.080</v>
          </cell>
          <cell r="B3202" t="str">
            <v>Tubo de aço carbono preto sem costura Schedule 40, DN= 4´ - inclusive conexões</v>
          </cell>
          <cell r="C3202" t="str">
            <v>M</v>
          </cell>
          <cell r="D3202">
            <v>322.69</v>
          </cell>
          <cell r="E3202">
            <v>139.58000000000001</v>
          </cell>
          <cell r="F3202">
            <v>462.27</v>
          </cell>
          <cell r="G3202">
            <v>15</v>
          </cell>
        </row>
        <row r="3203">
          <cell r="A3203" t="str">
            <v>46.21.090</v>
          </cell>
          <cell r="B3203" t="str">
            <v>Tubo de aço carbono preto sem costura Schedule 40, DN= 5´ - inclusive conexões</v>
          </cell>
          <cell r="C3203" t="str">
            <v>M</v>
          </cell>
          <cell r="D3203">
            <v>436.27</v>
          </cell>
          <cell r="E3203">
            <v>147.94999999999999</v>
          </cell>
          <cell r="F3203">
            <v>584.22</v>
          </cell>
          <cell r="G3203">
            <v>15</v>
          </cell>
        </row>
        <row r="3204">
          <cell r="A3204" t="str">
            <v>46.21.100</v>
          </cell>
          <cell r="B3204" t="str">
            <v>Tubo de aço carbono preto sem costura Schedule 40, DN= 6´ - inclusive conexões</v>
          </cell>
          <cell r="C3204" t="str">
            <v>M</v>
          </cell>
          <cell r="D3204">
            <v>542.73</v>
          </cell>
          <cell r="E3204">
            <v>153.53</v>
          </cell>
          <cell r="F3204">
            <v>696.26</v>
          </cell>
          <cell r="G3204">
            <v>15</v>
          </cell>
        </row>
        <row r="3205">
          <cell r="A3205" t="str">
            <v>46.21.110</v>
          </cell>
          <cell r="B3205" t="str">
            <v>Tubo de aço carbono preto sem costura Schedule 40, DN= 8´ - inclusive conexões</v>
          </cell>
          <cell r="C3205" t="str">
            <v>M</v>
          </cell>
          <cell r="D3205">
            <v>810.34</v>
          </cell>
          <cell r="E3205">
            <v>167.49</v>
          </cell>
          <cell r="F3205">
            <v>977.83</v>
          </cell>
          <cell r="G3205">
            <v>15</v>
          </cell>
        </row>
        <row r="3206">
          <cell r="A3206" t="str">
            <v>46.21.140</v>
          </cell>
          <cell r="B3206" t="str">
            <v>Tubo de aço carbono preto com costura Schedule 40, DN= 10´ - inclusive conexões</v>
          </cell>
          <cell r="C3206" t="str">
            <v>M</v>
          </cell>
          <cell r="D3206">
            <v>692.12</v>
          </cell>
          <cell r="E3206">
            <v>184.24</v>
          </cell>
          <cell r="F3206">
            <v>876.36</v>
          </cell>
          <cell r="G3206">
            <v>15</v>
          </cell>
        </row>
        <row r="3207">
          <cell r="A3207" t="str">
            <v>46.21.150</v>
          </cell>
          <cell r="B3207" t="str">
            <v>Tubo de aço carbono preto com costura Schedule 40, DN= 12´ - inclusive conexões</v>
          </cell>
          <cell r="C3207" t="str">
            <v>M</v>
          </cell>
          <cell r="D3207">
            <v>929.76</v>
          </cell>
          <cell r="E3207">
            <v>195.41</v>
          </cell>
          <cell r="F3207">
            <v>1125.17</v>
          </cell>
          <cell r="G3207">
            <v>15</v>
          </cell>
        </row>
        <row r="3208">
          <cell r="A3208" t="str">
            <v>46.23</v>
          </cell>
          <cell r="B3208" t="str">
            <v>Tubulacao em concreto para rede de esgoto sanitario</v>
          </cell>
        </row>
        <row r="3209">
          <cell r="A3209" t="str">
            <v>46.23.110</v>
          </cell>
          <cell r="B3209" t="str">
            <v>Tubo de concreto classe EA-3, DN= 400 mm</v>
          </cell>
          <cell r="C3209" t="str">
            <v>M</v>
          </cell>
          <cell r="D3209">
            <v>149.91</v>
          </cell>
          <cell r="E3209">
            <v>18.170000000000002</v>
          </cell>
          <cell r="F3209">
            <v>168.08</v>
          </cell>
          <cell r="G3209">
            <v>15</v>
          </cell>
        </row>
        <row r="3210">
          <cell r="A3210" t="str">
            <v>46.23.120</v>
          </cell>
          <cell r="B3210" t="str">
            <v>Tubo de concreto classe EA-3, DN= 500 mm</v>
          </cell>
          <cell r="C3210" t="str">
            <v>M</v>
          </cell>
          <cell r="D3210">
            <v>206.94</v>
          </cell>
          <cell r="E3210">
            <v>27.25</v>
          </cell>
          <cell r="F3210">
            <v>234.19</v>
          </cell>
          <cell r="G3210">
            <v>15</v>
          </cell>
        </row>
        <row r="3211">
          <cell r="A3211" t="str">
            <v>46.23.130</v>
          </cell>
          <cell r="B3211" t="str">
            <v>Tubo de concreto classe EA-3, DN= 600 mm</v>
          </cell>
          <cell r="C3211" t="str">
            <v>M</v>
          </cell>
          <cell r="D3211">
            <v>326.5</v>
          </cell>
          <cell r="E3211">
            <v>31.79</v>
          </cell>
          <cell r="F3211">
            <v>358.29</v>
          </cell>
          <cell r="G3211">
            <v>15</v>
          </cell>
        </row>
        <row r="3212">
          <cell r="A3212" t="str">
            <v>46.23.140</v>
          </cell>
          <cell r="B3212" t="str">
            <v>Tubo de concreto classe EA-3, DN= 700 mm</v>
          </cell>
          <cell r="C3212" t="str">
            <v>M</v>
          </cell>
          <cell r="D3212">
            <v>446.03</v>
          </cell>
          <cell r="E3212">
            <v>36.340000000000003</v>
          </cell>
          <cell r="F3212">
            <v>482.37</v>
          </cell>
          <cell r="G3212">
            <v>15</v>
          </cell>
        </row>
        <row r="3213">
          <cell r="A3213" t="str">
            <v>46.23.150</v>
          </cell>
          <cell r="B3213" t="str">
            <v>Tubo de concreto classe EA-3, DN= 800 mm</v>
          </cell>
          <cell r="C3213" t="str">
            <v>M</v>
          </cell>
          <cell r="D3213">
            <v>543.1</v>
          </cell>
          <cell r="E3213">
            <v>45.42</v>
          </cell>
          <cell r="F3213">
            <v>588.52</v>
          </cell>
          <cell r="G3213">
            <v>15</v>
          </cell>
        </row>
        <row r="3214">
          <cell r="A3214" t="str">
            <v>46.23.160</v>
          </cell>
          <cell r="B3214" t="str">
            <v>Tubo de concreto classe EA-3, DN= 900 mm</v>
          </cell>
          <cell r="C3214" t="str">
            <v>M</v>
          </cell>
          <cell r="D3214">
            <v>844.16</v>
          </cell>
          <cell r="E3214">
            <v>54.5</v>
          </cell>
          <cell r="F3214">
            <v>898.66</v>
          </cell>
          <cell r="G3214">
            <v>15</v>
          </cell>
        </row>
        <row r="3215">
          <cell r="A3215" t="str">
            <v>46.23.170</v>
          </cell>
          <cell r="B3215" t="str">
            <v>Tubo de concreto classe EA-3, DN= 1000 mm</v>
          </cell>
          <cell r="C3215" t="str">
            <v>M</v>
          </cell>
          <cell r="D3215">
            <v>812.76</v>
          </cell>
          <cell r="E3215">
            <v>68.13</v>
          </cell>
          <cell r="F3215">
            <v>880.89</v>
          </cell>
          <cell r="G3215">
            <v>15</v>
          </cell>
        </row>
        <row r="3216">
          <cell r="A3216" t="str">
            <v>46.23.180</v>
          </cell>
          <cell r="B3216" t="str">
            <v>Tubo de concreto classe EA-3, DN= 1200 mm</v>
          </cell>
          <cell r="C3216" t="str">
            <v>M</v>
          </cell>
          <cell r="D3216">
            <v>1211.1300000000001</v>
          </cell>
          <cell r="E3216">
            <v>136.26</v>
          </cell>
          <cell r="F3216">
            <v>1347.39</v>
          </cell>
          <cell r="G3216">
            <v>15</v>
          </cell>
        </row>
        <row r="3217">
          <cell r="A3217" t="str">
            <v>46.25</v>
          </cell>
          <cell r="B3217" t="str">
            <v>Tubulação em CPVC</v>
          </cell>
        </row>
        <row r="3218">
          <cell r="A3218" t="str">
            <v>46.25.050</v>
          </cell>
          <cell r="B3218" t="str">
            <v>Condutor em PVC 88mm, inclusive conexões - AP</v>
          </cell>
          <cell r="C3218" t="str">
            <v>M</v>
          </cell>
          <cell r="D3218">
            <v>73.12</v>
          </cell>
          <cell r="E3218">
            <v>46.34</v>
          </cell>
          <cell r="F3218">
            <v>119.46</v>
          </cell>
          <cell r="G3218">
            <v>15</v>
          </cell>
        </row>
        <row r="3219">
          <cell r="A3219" t="str">
            <v>46.26</v>
          </cell>
          <cell r="B3219" t="str">
            <v>Tubulacao em ferro fundido predial SMU - esgoto e pluvial</v>
          </cell>
        </row>
        <row r="3220">
          <cell r="A3220" t="str">
            <v>46.26.010</v>
          </cell>
          <cell r="B3220" t="str">
            <v>Tubo em ferro fundido com ponta e ponta, predial SMU, DN= 50 mm</v>
          </cell>
          <cell r="C3220" t="str">
            <v>M</v>
          </cell>
          <cell r="D3220">
            <v>169.74</v>
          </cell>
          <cell r="E3220">
            <v>27.92</v>
          </cell>
          <cell r="F3220">
            <v>197.66</v>
          </cell>
          <cell r="G3220">
            <v>15</v>
          </cell>
        </row>
        <row r="3221">
          <cell r="A3221" t="str">
            <v>46.26.020</v>
          </cell>
          <cell r="B3221" t="str">
            <v>Tubo em ferro fundido com ponta e ponta, predial SMU, DN= 75 mm</v>
          </cell>
          <cell r="C3221" t="str">
            <v>M</v>
          </cell>
          <cell r="D3221">
            <v>254.56</v>
          </cell>
          <cell r="E3221">
            <v>27.92</v>
          </cell>
          <cell r="F3221">
            <v>282.48</v>
          </cell>
          <cell r="G3221">
            <v>15</v>
          </cell>
        </row>
        <row r="3222">
          <cell r="A3222" t="str">
            <v>46.26.030</v>
          </cell>
          <cell r="B3222" t="str">
            <v>Tubo em ferro fundido com ponta e ponta, predial SMU, DN= 100 mm</v>
          </cell>
          <cell r="C3222" t="str">
            <v>M</v>
          </cell>
          <cell r="D3222">
            <v>268.89</v>
          </cell>
          <cell r="E3222">
            <v>39.270000000000003</v>
          </cell>
          <cell r="F3222">
            <v>308.16000000000003</v>
          </cell>
          <cell r="G3222">
            <v>15</v>
          </cell>
        </row>
        <row r="3223">
          <cell r="A3223" t="str">
            <v>46.26.040</v>
          </cell>
          <cell r="B3223" t="str">
            <v>Tubo em ferro fundido com ponta e ponta, predial SMU, DN= 150 mm</v>
          </cell>
          <cell r="C3223" t="str">
            <v>M</v>
          </cell>
          <cell r="D3223">
            <v>360.43</v>
          </cell>
          <cell r="E3223">
            <v>39.270000000000003</v>
          </cell>
          <cell r="F3223">
            <v>399.7</v>
          </cell>
          <cell r="G3223">
            <v>15</v>
          </cell>
        </row>
        <row r="3224">
          <cell r="A3224" t="str">
            <v>46.26.050</v>
          </cell>
          <cell r="B3224" t="str">
            <v>Tubo em ferro fundido com ponta e ponta, predial SMU, DN= 200 mm</v>
          </cell>
          <cell r="C3224" t="str">
            <v>M</v>
          </cell>
          <cell r="D3224">
            <v>634.58000000000004</v>
          </cell>
          <cell r="E3224">
            <v>39.270000000000003</v>
          </cell>
          <cell r="F3224">
            <v>673.85</v>
          </cell>
          <cell r="G3224">
            <v>15</v>
          </cell>
        </row>
        <row r="3225">
          <cell r="A3225" t="str">
            <v>46.26.060</v>
          </cell>
          <cell r="B3225" t="str">
            <v>Junta de união em aço inoxidável para tubo em ferro fundido predial SMU, DN= 50 mm</v>
          </cell>
          <cell r="C3225" t="str">
            <v>UN</v>
          </cell>
          <cell r="D3225">
            <v>59.43</v>
          </cell>
          <cell r="E3225">
            <v>22.33</v>
          </cell>
          <cell r="F3225">
            <v>81.760000000000005</v>
          </cell>
          <cell r="G3225">
            <v>15</v>
          </cell>
        </row>
        <row r="3226">
          <cell r="A3226" t="str">
            <v>46.26.070</v>
          </cell>
          <cell r="B3226" t="str">
            <v>Junta de união em aço inoxidável para tubo em ferro fundido predial SMU, DN= 75 mm</v>
          </cell>
          <cell r="C3226" t="str">
            <v>UN</v>
          </cell>
          <cell r="D3226">
            <v>67.510000000000005</v>
          </cell>
          <cell r="E3226">
            <v>22.33</v>
          </cell>
          <cell r="F3226">
            <v>89.84</v>
          </cell>
          <cell r="G3226">
            <v>15</v>
          </cell>
        </row>
        <row r="3227">
          <cell r="A3227" t="str">
            <v>46.26.080</v>
          </cell>
          <cell r="B3227" t="str">
            <v>Junta de união em aço inoxidável para tubo em ferro fundido predial SMU, DN= 100 mm</v>
          </cell>
          <cell r="C3227" t="str">
            <v>UN</v>
          </cell>
          <cell r="D3227">
            <v>86.82</v>
          </cell>
          <cell r="E3227">
            <v>27.92</v>
          </cell>
          <cell r="F3227">
            <v>114.74</v>
          </cell>
          <cell r="G3227">
            <v>15</v>
          </cell>
        </row>
        <row r="3228">
          <cell r="A3228" t="str">
            <v>46.26.090</v>
          </cell>
          <cell r="B3228" t="str">
            <v>Junta de união em aço inoxidável para tubo em ferro fundido predial SMU, DN= 150 mm</v>
          </cell>
          <cell r="C3228" t="str">
            <v>UN</v>
          </cell>
          <cell r="D3228">
            <v>138.65</v>
          </cell>
          <cell r="E3228">
            <v>27.92</v>
          </cell>
          <cell r="F3228">
            <v>166.57</v>
          </cell>
          <cell r="G3228">
            <v>15</v>
          </cell>
        </row>
        <row r="3229">
          <cell r="A3229" t="str">
            <v>46.26.100</v>
          </cell>
          <cell r="B3229" t="str">
            <v>Junta de união em aço inoxidável para tubo em ferro fundido predial SMU, DN= 200 mm</v>
          </cell>
          <cell r="C3229" t="str">
            <v>UN</v>
          </cell>
          <cell r="D3229">
            <v>195.5</v>
          </cell>
          <cell r="E3229">
            <v>27.92</v>
          </cell>
          <cell r="F3229">
            <v>223.42</v>
          </cell>
          <cell r="G3229">
            <v>15</v>
          </cell>
        </row>
        <row r="3230">
          <cell r="A3230" t="str">
            <v>46.26.110</v>
          </cell>
          <cell r="B3230" t="str">
            <v>Conjunto de ancoragem para tubo em ferro fundido predial SMU, DN= 50 mm</v>
          </cell>
          <cell r="C3230" t="str">
            <v>CJ</v>
          </cell>
          <cell r="D3230">
            <v>936.59</v>
          </cell>
          <cell r="E3230">
            <v>22.33</v>
          </cell>
          <cell r="F3230">
            <v>958.92</v>
          </cell>
          <cell r="G3230">
            <v>15</v>
          </cell>
        </row>
        <row r="3231">
          <cell r="A3231" t="str">
            <v>46.26.120</v>
          </cell>
          <cell r="B3231" t="str">
            <v>Conjunto de ancoragem para tubo em ferro fundido predial SMU, DN= 75 mm</v>
          </cell>
          <cell r="C3231" t="str">
            <v>CJ</v>
          </cell>
          <cell r="D3231">
            <v>980.09</v>
          </cell>
          <cell r="E3231">
            <v>22.33</v>
          </cell>
          <cell r="F3231">
            <v>1002.42</v>
          </cell>
          <cell r="G3231">
            <v>15</v>
          </cell>
        </row>
        <row r="3232">
          <cell r="A3232" t="str">
            <v>46.26.130</v>
          </cell>
          <cell r="B3232" t="str">
            <v>Conjunto de ancoragem para tubo em ferro fundido predial SMU, DN= 100 mm</v>
          </cell>
          <cell r="C3232" t="str">
            <v>CJ</v>
          </cell>
          <cell r="D3232">
            <v>935.47</v>
          </cell>
          <cell r="E3232">
            <v>27.92</v>
          </cell>
          <cell r="F3232">
            <v>963.39</v>
          </cell>
          <cell r="G3232">
            <v>15</v>
          </cell>
        </row>
        <row r="3233">
          <cell r="A3233" t="str">
            <v>46.26.136</v>
          </cell>
          <cell r="B3233" t="str">
            <v>Conjunto de ancoragem para tubo em ferro fundido predial SMU, DN= 125 mm</v>
          </cell>
          <cell r="C3233" t="str">
            <v>CJ</v>
          </cell>
          <cell r="D3233">
            <v>973.19</v>
          </cell>
          <cell r="E3233">
            <v>27.92</v>
          </cell>
          <cell r="F3233">
            <v>1001.11</v>
          </cell>
          <cell r="G3233">
            <v>15</v>
          </cell>
        </row>
        <row r="3234">
          <cell r="A3234" t="str">
            <v>46.26.140</v>
          </cell>
          <cell r="B3234" t="str">
            <v>Conjunto de ancoragem para tubo em ferro fundido predial SMU, DN= 150 mm</v>
          </cell>
          <cell r="C3234" t="str">
            <v>CJ</v>
          </cell>
          <cell r="D3234">
            <v>1162.44</v>
          </cell>
          <cell r="E3234">
            <v>27.92</v>
          </cell>
          <cell r="F3234">
            <v>1190.3599999999999</v>
          </cell>
          <cell r="G3234">
            <v>15</v>
          </cell>
        </row>
        <row r="3235">
          <cell r="A3235" t="str">
            <v>46.26.150</v>
          </cell>
          <cell r="B3235" t="str">
            <v>Conjunto de ancoragem para tubo em ferro fundido predial SMU, DN= 200 mm</v>
          </cell>
          <cell r="C3235" t="str">
            <v>CJ</v>
          </cell>
          <cell r="D3235">
            <v>1886.45</v>
          </cell>
          <cell r="E3235">
            <v>27.92</v>
          </cell>
          <cell r="F3235">
            <v>1914.37</v>
          </cell>
          <cell r="G3235">
            <v>15</v>
          </cell>
        </row>
        <row r="3236">
          <cell r="A3236" t="str">
            <v>46.26.200</v>
          </cell>
          <cell r="B3236" t="str">
            <v>Tubo em ferro fundido com ponta e ponta, predial SMU, DN= 125 mm</v>
          </cell>
          <cell r="C3236" t="str">
            <v>M</v>
          </cell>
          <cell r="D3236">
            <v>373.01</v>
          </cell>
          <cell r="E3236">
            <v>39.270000000000003</v>
          </cell>
          <cell r="F3236">
            <v>412.28</v>
          </cell>
          <cell r="G3236">
            <v>15</v>
          </cell>
        </row>
        <row r="3237">
          <cell r="A3237" t="str">
            <v>46.26.210</v>
          </cell>
          <cell r="B3237" t="str">
            <v>Tubo em ferro fundido com ponta e ponta, predial SMU, DN= 250 mm</v>
          </cell>
          <cell r="C3237" t="str">
            <v>M</v>
          </cell>
          <cell r="D3237">
            <v>1035.8699999999999</v>
          </cell>
          <cell r="E3237">
            <v>39.270000000000003</v>
          </cell>
          <cell r="F3237">
            <v>1075.1400000000001</v>
          </cell>
          <cell r="G3237">
            <v>15</v>
          </cell>
        </row>
        <row r="3238">
          <cell r="A3238" t="str">
            <v>46.26.400</v>
          </cell>
          <cell r="B3238" t="str">
            <v>Joelho 45° em ferro fundido, predial SMU, DN= 50 mm</v>
          </cell>
          <cell r="C3238" t="str">
            <v>UN</v>
          </cell>
          <cell r="D3238">
            <v>105.79</v>
          </cell>
          <cell r="E3238">
            <v>22.33</v>
          </cell>
          <cell r="F3238">
            <v>128.12</v>
          </cell>
          <cell r="G3238">
            <v>15</v>
          </cell>
        </row>
        <row r="3239">
          <cell r="A3239" t="str">
            <v>46.26.410</v>
          </cell>
          <cell r="B3239" t="str">
            <v>Joelho 45° em ferro fundido, predial SMU, DN= 75 mm</v>
          </cell>
          <cell r="C3239" t="str">
            <v>UN</v>
          </cell>
          <cell r="D3239">
            <v>142.09</v>
          </cell>
          <cell r="E3239">
            <v>22.33</v>
          </cell>
          <cell r="F3239">
            <v>164.42</v>
          </cell>
          <cell r="G3239">
            <v>15</v>
          </cell>
        </row>
        <row r="3240">
          <cell r="A3240" t="str">
            <v>46.26.420</v>
          </cell>
          <cell r="B3240" t="str">
            <v>Joelho 45° em ferro fundido, predial SMU, DN= 100 mm</v>
          </cell>
          <cell r="C3240" t="str">
            <v>UN</v>
          </cell>
          <cell r="D3240">
            <v>158.07</v>
          </cell>
          <cell r="E3240">
            <v>27.92</v>
          </cell>
          <cell r="F3240">
            <v>185.99</v>
          </cell>
          <cell r="G3240">
            <v>15</v>
          </cell>
        </row>
        <row r="3241">
          <cell r="A3241" t="str">
            <v>46.26.426</v>
          </cell>
          <cell r="B3241" t="str">
            <v>Joelho 45° em ferro fundido, predial SMU, DN= 125 mm</v>
          </cell>
          <cell r="C3241" t="str">
            <v>UN</v>
          </cell>
          <cell r="D3241">
            <v>258.72000000000003</v>
          </cell>
          <cell r="E3241">
            <v>27.92</v>
          </cell>
          <cell r="F3241">
            <v>286.64</v>
          </cell>
          <cell r="G3241">
            <v>15</v>
          </cell>
        </row>
        <row r="3242">
          <cell r="A3242" t="str">
            <v>46.26.430</v>
          </cell>
          <cell r="B3242" t="str">
            <v>Joelho 45° em ferro fundido, predial SMU, DN= 150 mm</v>
          </cell>
          <cell r="C3242" t="str">
            <v>UN</v>
          </cell>
          <cell r="D3242">
            <v>283.83999999999997</v>
          </cell>
          <cell r="E3242">
            <v>27.92</v>
          </cell>
          <cell r="F3242">
            <v>311.76</v>
          </cell>
          <cell r="G3242">
            <v>15</v>
          </cell>
        </row>
        <row r="3243">
          <cell r="A3243" t="str">
            <v>46.26.440</v>
          </cell>
          <cell r="B3243" t="str">
            <v>Joelho 45° em ferro fundido, predial SMU, DN= 200 mm</v>
          </cell>
          <cell r="C3243" t="str">
            <v>UN</v>
          </cell>
          <cell r="D3243">
            <v>605.98</v>
          </cell>
          <cell r="E3243">
            <v>27.92</v>
          </cell>
          <cell r="F3243">
            <v>633.9</v>
          </cell>
          <cell r="G3243">
            <v>15</v>
          </cell>
        </row>
        <row r="3244">
          <cell r="A3244" t="str">
            <v>46.26.460</v>
          </cell>
          <cell r="B3244" t="str">
            <v>Joelho 88° em ferro fundido, predial SMU, DN= 50 mm</v>
          </cell>
          <cell r="C3244" t="str">
            <v>UN</v>
          </cell>
          <cell r="D3244">
            <v>178.48</v>
          </cell>
          <cell r="E3244">
            <v>22.33</v>
          </cell>
          <cell r="F3244">
            <v>200.81</v>
          </cell>
          <cell r="G3244">
            <v>15</v>
          </cell>
        </row>
        <row r="3245">
          <cell r="A3245" t="str">
            <v>46.26.470</v>
          </cell>
          <cell r="B3245" t="str">
            <v>Joelho 88° em ferro fundido, predial SMU, DN= 75 mm</v>
          </cell>
          <cell r="C3245" t="str">
            <v>UN</v>
          </cell>
          <cell r="D3245">
            <v>180.1</v>
          </cell>
          <cell r="E3245">
            <v>22.33</v>
          </cell>
          <cell r="F3245">
            <v>202.43</v>
          </cell>
          <cell r="G3245">
            <v>15</v>
          </cell>
        </row>
        <row r="3246">
          <cell r="A3246" t="str">
            <v>46.26.480</v>
          </cell>
          <cell r="B3246" t="str">
            <v>Joelho 88° em ferro fundido, predial SMU, DN= 100 mm</v>
          </cell>
          <cell r="C3246" t="str">
            <v>UN</v>
          </cell>
          <cell r="D3246">
            <v>186.38</v>
          </cell>
          <cell r="E3246">
            <v>27.92</v>
          </cell>
          <cell r="F3246">
            <v>214.3</v>
          </cell>
          <cell r="G3246">
            <v>15</v>
          </cell>
        </row>
        <row r="3247">
          <cell r="A3247" t="str">
            <v>46.26.490</v>
          </cell>
          <cell r="B3247" t="str">
            <v>Joelho 88° em ferro fundido, predial SMU, DN= 150 mm</v>
          </cell>
          <cell r="C3247" t="str">
            <v>UN</v>
          </cell>
          <cell r="D3247">
            <v>244.38</v>
          </cell>
          <cell r="E3247">
            <v>27.92</v>
          </cell>
          <cell r="F3247">
            <v>272.3</v>
          </cell>
          <cell r="G3247">
            <v>15</v>
          </cell>
        </row>
        <row r="3248">
          <cell r="A3248" t="str">
            <v>46.26.500</v>
          </cell>
          <cell r="B3248" t="str">
            <v>Joelho 88° em ferro fundido, predial SMU, DN= 200 mm</v>
          </cell>
          <cell r="C3248" t="str">
            <v>UN</v>
          </cell>
          <cell r="D3248">
            <v>396.09</v>
          </cell>
          <cell r="E3248">
            <v>27.92</v>
          </cell>
          <cell r="F3248">
            <v>424.01</v>
          </cell>
          <cell r="G3248">
            <v>15</v>
          </cell>
        </row>
        <row r="3249">
          <cell r="A3249" t="str">
            <v>46.26.510</v>
          </cell>
          <cell r="B3249" t="str">
            <v>Junção 45° em ferro fundido, predial SMU, DN= 50 x 50 mm</v>
          </cell>
          <cell r="C3249" t="str">
            <v>UN</v>
          </cell>
          <cell r="D3249">
            <v>128.71</v>
          </cell>
          <cell r="E3249">
            <v>22.33</v>
          </cell>
          <cell r="F3249">
            <v>151.04</v>
          </cell>
          <cell r="G3249">
            <v>15</v>
          </cell>
        </row>
        <row r="3250">
          <cell r="A3250" t="str">
            <v>46.26.516</v>
          </cell>
          <cell r="B3250" t="str">
            <v>Junção 45° em ferro fundido, predial SMU, DN= 75 x 50 mm</v>
          </cell>
          <cell r="C3250" t="str">
            <v>UN</v>
          </cell>
          <cell r="D3250">
            <v>199.05</v>
          </cell>
          <cell r="E3250">
            <v>22.33</v>
          </cell>
          <cell r="F3250">
            <v>221.38</v>
          </cell>
          <cell r="G3250">
            <v>15</v>
          </cell>
        </row>
        <row r="3251">
          <cell r="A3251" t="str">
            <v>46.26.520</v>
          </cell>
          <cell r="B3251" t="str">
            <v>Junção 45° em ferro fundido, predial SMU, DN= 75 x 75 mm</v>
          </cell>
          <cell r="C3251" t="str">
            <v>UN</v>
          </cell>
          <cell r="D3251">
            <v>239.95</v>
          </cell>
          <cell r="E3251">
            <v>22.33</v>
          </cell>
          <cell r="F3251">
            <v>262.27999999999997</v>
          </cell>
          <cell r="G3251">
            <v>15</v>
          </cell>
        </row>
        <row r="3252">
          <cell r="A3252" t="str">
            <v>46.26.540</v>
          </cell>
          <cell r="B3252" t="str">
            <v>Junção 45° em ferro fundido, predial SMU, DN= 100 x 75 mm</v>
          </cell>
          <cell r="C3252" t="str">
            <v>UN</v>
          </cell>
          <cell r="D3252">
            <v>291.27999999999997</v>
          </cell>
          <cell r="E3252">
            <v>27.92</v>
          </cell>
          <cell r="F3252">
            <v>319.2</v>
          </cell>
          <cell r="G3252">
            <v>15</v>
          </cell>
        </row>
        <row r="3253">
          <cell r="A3253" t="str">
            <v>46.26.550</v>
          </cell>
          <cell r="B3253" t="str">
            <v>Junção 45° em ferro fundido, predial SMU, DN= 100 x 100 mm</v>
          </cell>
          <cell r="C3253" t="str">
            <v>UN</v>
          </cell>
          <cell r="D3253">
            <v>347.17</v>
          </cell>
          <cell r="E3253">
            <v>27.92</v>
          </cell>
          <cell r="F3253">
            <v>375.09</v>
          </cell>
          <cell r="G3253">
            <v>15</v>
          </cell>
        </row>
        <row r="3254">
          <cell r="A3254" t="str">
            <v>46.26.560</v>
          </cell>
          <cell r="B3254" t="str">
            <v>Junção 45° em ferro fundido, predial SMU, DN= 150 x 150 mm</v>
          </cell>
          <cell r="C3254" t="str">
            <v>UN</v>
          </cell>
          <cell r="D3254">
            <v>962.19</v>
          </cell>
          <cell r="E3254">
            <v>27.92</v>
          </cell>
          <cell r="F3254">
            <v>990.11</v>
          </cell>
          <cell r="G3254">
            <v>15</v>
          </cell>
        </row>
        <row r="3255">
          <cell r="A3255" t="str">
            <v>46.26.580</v>
          </cell>
          <cell r="B3255" t="str">
            <v>Junta de união em aço inoxidável para tubo em ferro fundido predial SMU, DN= 125 mm</v>
          </cell>
          <cell r="C3255" t="str">
            <v>UN</v>
          </cell>
          <cell r="D3255">
            <v>111.21</v>
          </cell>
          <cell r="E3255">
            <v>27.92</v>
          </cell>
          <cell r="F3255">
            <v>139.13</v>
          </cell>
          <cell r="G3255">
            <v>15</v>
          </cell>
        </row>
        <row r="3256">
          <cell r="A3256" t="str">
            <v>46.26.590</v>
          </cell>
          <cell r="B3256" t="str">
            <v>Junta de união em aço inoxidável para tubo em ferro fundido predial SMU, DN= 250 mm</v>
          </cell>
          <cell r="C3256" t="str">
            <v>UN</v>
          </cell>
          <cell r="D3256">
            <v>579.78</v>
          </cell>
          <cell r="E3256">
            <v>27.92</v>
          </cell>
          <cell r="F3256">
            <v>607.70000000000005</v>
          </cell>
          <cell r="G3256">
            <v>15</v>
          </cell>
        </row>
        <row r="3257">
          <cell r="A3257" t="str">
            <v>46.26.600</v>
          </cell>
          <cell r="B3257" t="str">
            <v>Redução excêntrica em ferro fundido, predial SMU, DN= 75 x 50 mm</v>
          </cell>
          <cell r="C3257" t="str">
            <v>UN</v>
          </cell>
          <cell r="D3257">
            <v>137.22</v>
          </cell>
          <cell r="E3257">
            <v>22.33</v>
          </cell>
          <cell r="F3257">
            <v>159.55000000000001</v>
          </cell>
          <cell r="G3257">
            <v>15</v>
          </cell>
        </row>
        <row r="3258">
          <cell r="A3258" t="str">
            <v>46.26.610</v>
          </cell>
          <cell r="B3258" t="str">
            <v>Redução excêntrica em ferro fundido, predial SMU, DN= 100 x 75 mm</v>
          </cell>
          <cell r="C3258" t="str">
            <v>UN</v>
          </cell>
          <cell r="D3258">
            <v>203.48</v>
          </cell>
          <cell r="E3258">
            <v>27.92</v>
          </cell>
          <cell r="F3258">
            <v>231.4</v>
          </cell>
          <cell r="G3258">
            <v>15</v>
          </cell>
        </row>
        <row r="3259">
          <cell r="A3259" t="str">
            <v>46.26.612</v>
          </cell>
          <cell r="B3259" t="str">
            <v>Redução excêntrica em ferro fundido, predial SMU, DN= 125 x 75 mm</v>
          </cell>
          <cell r="C3259" t="str">
            <v>UN</v>
          </cell>
          <cell r="D3259">
            <v>230.05</v>
          </cell>
          <cell r="E3259">
            <v>27.92</v>
          </cell>
          <cell r="F3259">
            <v>257.97000000000003</v>
          </cell>
          <cell r="G3259">
            <v>15</v>
          </cell>
        </row>
        <row r="3260">
          <cell r="A3260" t="str">
            <v>46.26.614</v>
          </cell>
          <cell r="B3260" t="str">
            <v>Redução excêntrica em ferro fundido, predial SMU, DN= 125 x 100 mm</v>
          </cell>
          <cell r="C3260" t="str">
            <v>UN</v>
          </cell>
          <cell r="D3260">
            <v>241.12</v>
          </cell>
          <cell r="E3260">
            <v>27.92</v>
          </cell>
          <cell r="F3260">
            <v>269.04000000000002</v>
          </cell>
          <cell r="G3260">
            <v>15</v>
          </cell>
        </row>
        <row r="3261">
          <cell r="A3261" t="str">
            <v>46.26.616</v>
          </cell>
          <cell r="B3261" t="str">
            <v>Redução excêntrica em ferro fundido, predial SMU, DN= 150 x 75 mm</v>
          </cell>
          <cell r="C3261" t="str">
            <v>UN</v>
          </cell>
          <cell r="D3261">
            <v>494.42</v>
          </cell>
          <cell r="E3261">
            <v>27.92</v>
          </cell>
          <cell r="F3261">
            <v>522.34</v>
          </cell>
          <cell r="G3261">
            <v>15</v>
          </cell>
        </row>
        <row r="3262">
          <cell r="A3262" t="str">
            <v>46.26.632</v>
          </cell>
          <cell r="B3262" t="str">
            <v>Redução excêntrica em ferro fundido, predial SMU, DN= 150 x 100 mm</v>
          </cell>
          <cell r="C3262" t="str">
            <v>UN</v>
          </cell>
          <cell r="D3262">
            <v>521.51</v>
          </cell>
          <cell r="E3262">
            <v>27.92</v>
          </cell>
          <cell r="F3262">
            <v>549.42999999999995</v>
          </cell>
          <cell r="G3262">
            <v>15</v>
          </cell>
        </row>
        <row r="3263">
          <cell r="A3263" t="str">
            <v>46.26.634</v>
          </cell>
          <cell r="B3263" t="str">
            <v>Redução excêntrica em ferro fundido, predial SMU, DN= 150 x 125 mm</v>
          </cell>
          <cell r="C3263" t="str">
            <v>UN</v>
          </cell>
          <cell r="D3263">
            <v>538.5</v>
          </cell>
          <cell r="E3263">
            <v>27.92</v>
          </cell>
          <cell r="F3263">
            <v>566.41999999999996</v>
          </cell>
          <cell r="G3263">
            <v>15</v>
          </cell>
        </row>
        <row r="3264">
          <cell r="A3264" t="str">
            <v>46.26.636</v>
          </cell>
          <cell r="B3264" t="str">
            <v>Redução excêntrica em ferro fundido, predial SMU, DN= 200 x 125 mm</v>
          </cell>
          <cell r="C3264" t="str">
            <v>UN</v>
          </cell>
          <cell r="D3264">
            <v>592.04999999999995</v>
          </cell>
          <cell r="E3264">
            <v>27.92</v>
          </cell>
          <cell r="F3264">
            <v>619.97</v>
          </cell>
          <cell r="G3264">
            <v>15</v>
          </cell>
        </row>
        <row r="3265">
          <cell r="A3265" t="str">
            <v>46.26.640</v>
          </cell>
          <cell r="B3265" t="str">
            <v>Redução excêntrica em ferro fundido, predial SMU, DN= 200 x 150 mm</v>
          </cell>
          <cell r="C3265" t="str">
            <v>UN</v>
          </cell>
          <cell r="D3265">
            <v>631.70000000000005</v>
          </cell>
          <cell r="E3265">
            <v>27.92</v>
          </cell>
          <cell r="F3265">
            <v>659.62</v>
          </cell>
          <cell r="G3265">
            <v>15</v>
          </cell>
        </row>
        <row r="3266">
          <cell r="A3266" t="str">
            <v>46.26.690</v>
          </cell>
          <cell r="B3266" t="str">
            <v>Redução excêntrica em ferro fundido, predial SMU, DN= 250 x 200 mm</v>
          </cell>
          <cell r="C3266" t="str">
            <v>UN</v>
          </cell>
          <cell r="D3266">
            <v>1399.58</v>
          </cell>
          <cell r="E3266">
            <v>27.92</v>
          </cell>
          <cell r="F3266">
            <v>1427.5</v>
          </cell>
          <cell r="G3266">
            <v>15</v>
          </cell>
        </row>
        <row r="3267">
          <cell r="A3267" t="str">
            <v>46.26.700</v>
          </cell>
          <cell r="B3267" t="str">
            <v>Te de visita em ferro fundido, predial SMU, DN= 75 mm</v>
          </cell>
          <cell r="C3267" t="str">
            <v>UN</v>
          </cell>
          <cell r="D3267">
            <v>479.15</v>
          </cell>
          <cell r="E3267">
            <v>22.33</v>
          </cell>
          <cell r="F3267">
            <v>501.48</v>
          </cell>
          <cell r="G3267">
            <v>15</v>
          </cell>
        </row>
        <row r="3268">
          <cell r="A3268" t="str">
            <v>46.26.710</v>
          </cell>
          <cell r="B3268" t="str">
            <v>Te de visita em ferro fundido, predial SMU, DN= 100 mm</v>
          </cell>
          <cell r="C3268" t="str">
            <v>UN</v>
          </cell>
          <cell r="D3268">
            <v>898.92</v>
          </cell>
          <cell r="E3268">
            <v>27.92</v>
          </cell>
          <cell r="F3268">
            <v>926.84</v>
          </cell>
          <cell r="G3268">
            <v>15</v>
          </cell>
        </row>
        <row r="3269">
          <cell r="A3269" t="str">
            <v>46.26.720</v>
          </cell>
          <cell r="B3269" t="str">
            <v>Te de visita em ferro fundido, predial SMU, DN= 125 mm</v>
          </cell>
          <cell r="C3269" t="str">
            <v>UN</v>
          </cell>
          <cell r="D3269">
            <v>1187.0999999999999</v>
          </cell>
          <cell r="E3269">
            <v>27.92</v>
          </cell>
          <cell r="F3269">
            <v>1215.02</v>
          </cell>
          <cell r="G3269">
            <v>15</v>
          </cell>
        </row>
        <row r="3270">
          <cell r="A3270" t="str">
            <v>46.26.730</v>
          </cell>
          <cell r="B3270" t="str">
            <v>Te de visita em ferro fundido, predial SMU, DN= 150 mm</v>
          </cell>
          <cell r="C3270" t="str">
            <v>UN</v>
          </cell>
          <cell r="D3270">
            <v>1458.11</v>
          </cell>
          <cell r="E3270">
            <v>27.92</v>
          </cell>
          <cell r="F3270">
            <v>1486.03</v>
          </cell>
          <cell r="G3270">
            <v>15</v>
          </cell>
        </row>
        <row r="3271">
          <cell r="A3271" t="str">
            <v>46.26.740</v>
          </cell>
          <cell r="B3271" t="str">
            <v>Te de visita em ferro fundido, predial SMU, DN= 200 mm</v>
          </cell>
          <cell r="C3271" t="str">
            <v>UN</v>
          </cell>
          <cell r="D3271">
            <v>3149.17</v>
          </cell>
          <cell r="E3271">
            <v>27.92</v>
          </cell>
          <cell r="F3271">
            <v>3177.09</v>
          </cell>
          <cell r="G3271">
            <v>15</v>
          </cell>
        </row>
        <row r="3272">
          <cell r="A3272" t="str">
            <v>46.26.800</v>
          </cell>
          <cell r="B3272" t="str">
            <v>Abraçadeira dentada para travamento em aço inoxidável, com parafuso de aço zincado, para tubo em ferro fundido predial SMU, DN= 50 mm</v>
          </cell>
          <cell r="C3272" t="str">
            <v>UN</v>
          </cell>
          <cell r="D3272">
            <v>206.71</v>
          </cell>
          <cell r="E3272">
            <v>22.33</v>
          </cell>
          <cell r="F3272">
            <v>229.04</v>
          </cell>
          <cell r="G3272">
            <v>15</v>
          </cell>
        </row>
        <row r="3273">
          <cell r="A3273" t="str">
            <v>46.26.810</v>
          </cell>
          <cell r="B3273" t="str">
            <v>Abraçadeira dentada para travamento em aço inoxidável, com parafuso de aço zincado, para tubo em ferro fundido predial SMU, DN= 75 mm</v>
          </cell>
          <cell r="C3273" t="str">
            <v>UN</v>
          </cell>
          <cell r="D3273">
            <v>220.27</v>
          </cell>
          <cell r="E3273">
            <v>22.33</v>
          </cell>
          <cell r="F3273">
            <v>242.6</v>
          </cell>
          <cell r="G3273">
            <v>15</v>
          </cell>
        </row>
        <row r="3274">
          <cell r="A3274" t="str">
            <v>46.26.820</v>
          </cell>
          <cell r="B3274" t="str">
            <v>Abraçadeira dentada para travamento em aço inoxidável, com parafuso de aço zincado, para tubo em ferro fundido predial SMU, DN= 100 mm</v>
          </cell>
          <cell r="C3274" t="str">
            <v>UN</v>
          </cell>
          <cell r="D3274">
            <v>491.27</v>
          </cell>
          <cell r="E3274">
            <v>27.92</v>
          </cell>
          <cell r="F3274">
            <v>519.19000000000005</v>
          </cell>
          <cell r="G3274">
            <v>15</v>
          </cell>
        </row>
        <row r="3275">
          <cell r="A3275" t="str">
            <v>46.26.825</v>
          </cell>
          <cell r="B3275" t="str">
            <v>Abraçadeira dentada para travamento em aço inoxidável, com parafuso de aço zincado, para tubo em ferro fundido predial SMU, DN= 125 mm</v>
          </cell>
          <cell r="C3275" t="str">
            <v>UN</v>
          </cell>
          <cell r="D3275">
            <v>595.13</v>
          </cell>
          <cell r="E3275">
            <v>27.92</v>
          </cell>
          <cell r="F3275">
            <v>623.04999999999995</v>
          </cell>
          <cell r="G3275">
            <v>15</v>
          </cell>
        </row>
        <row r="3276">
          <cell r="A3276" t="str">
            <v>46.26.830</v>
          </cell>
          <cell r="B3276" t="str">
            <v>Abraçadeira dentada para travamento em aço inoxidável, com parafuso de aço zincado, para tubo em ferro fundido predial SMU, DN= 150 mm</v>
          </cell>
          <cell r="C3276" t="str">
            <v>UN</v>
          </cell>
          <cell r="D3276">
            <v>870.52</v>
          </cell>
          <cell r="E3276">
            <v>27.92</v>
          </cell>
          <cell r="F3276">
            <v>898.44</v>
          </cell>
          <cell r="G3276">
            <v>15</v>
          </cell>
        </row>
        <row r="3277">
          <cell r="A3277" t="str">
            <v>46.26.840</v>
          </cell>
          <cell r="B3277" t="str">
            <v>Tampão simples em ferro fundido, predial SMU, DN= 150 mm</v>
          </cell>
          <cell r="C3277" t="str">
            <v>UN</v>
          </cell>
          <cell r="D3277">
            <v>177.14</v>
          </cell>
          <cell r="E3277">
            <v>27.92</v>
          </cell>
          <cell r="F3277">
            <v>205.06</v>
          </cell>
          <cell r="G3277">
            <v>15</v>
          </cell>
        </row>
        <row r="3278">
          <cell r="A3278" t="str">
            <v>46.26.843</v>
          </cell>
          <cell r="B3278" t="str">
            <v>Tampão simples em ferro fundido, predial SMU, DN= 200 mm</v>
          </cell>
          <cell r="C3278" t="str">
            <v>UN</v>
          </cell>
          <cell r="D3278">
            <v>524.01</v>
          </cell>
          <cell r="E3278">
            <v>27.92</v>
          </cell>
          <cell r="F3278">
            <v>551.92999999999995</v>
          </cell>
          <cell r="G3278">
            <v>15</v>
          </cell>
        </row>
        <row r="3279">
          <cell r="A3279" t="str">
            <v>46.26.900</v>
          </cell>
          <cell r="B3279" t="str">
            <v>Junção 45° em ferro fundido, predial SMU, DN= 125 x 100 mm</v>
          </cell>
          <cell r="C3279" t="str">
            <v>UN</v>
          </cell>
          <cell r="D3279">
            <v>532.71</v>
          </cell>
          <cell r="E3279">
            <v>27.92</v>
          </cell>
          <cell r="F3279">
            <v>560.63</v>
          </cell>
          <cell r="G3279">
            <v>15</v>
          </cell>
        </row>
        <row r="3280">
          <cell r="A3280" t="str">
            <v>46.26.910</v>
          </cell>
          <cell r="B3280" t="str">
            <v>Junção 45° em ferro fundido, predial SMU, DN= 150 x 100 mm</v>
          </cell>
          <cell r="C3280" t="str">
            <v>UN</v>
          </cell>
          <cell r="D3280">
            <v>761.39</v>
          </cell>
          <cell r="E3280">
            <v>27.92</v>
          </cell>
          <cell r="F3280">
            <v>789.31</v>
          </cell>
          <cell r="G3280">
            <v>15</v>
          </cell>
        </row>
        <row r="3281">
          <cell r="A3281" t="str">
            <v>46.26.920</v>
          </cell>
          <cell r="B3281" t="str">
            <v>Junção 45° em ferro fundido, predial SMU, DN= 200 x 100 mm</v>
          </cell>
          <cell r="C3281" t="str">
            <v>UN</v>
          </cell>
          <cell r="D3281">
            <v>1024.56</v>
          </cell>
          <cell r="E3281">
            <v>27.92</v>
          </cell>
          <cell r="F3281">
            <v>1052.48</v>
          </cell>
          <cell r="G3281">
            <v>15</v>
          </cell>
        </row>
        <row r="3282">
          <cell r="A3282" t="str">
            <v>46.26.930</v>
          </cell>
          <cell r="B3282" t="str">
            <v>Junção 45° em ferro fundido, predial SMU, DN= 200 x 200 mm</v>
          </cell>
          <cell r="C3282" t="str">
            <v>UN</v>
          </cell>
          <cell r="D3282">
            <v>3320.29</v>
          </cell>
          <cell r="E3282">
            <v>27.92</v>
          </cell>
          <cell r="F3282">
            <v>3348.21</v>
          </cell>
          <cell r="G3282">
            <v>15</v>
          </cell>
        </row>
        <row r="3283">
          <cell r="A3283" t="str">
            <v>46.27</v>
          </cell>
          <cell r="B3283" t="str">
            <v>Tubulacao em cobre, para sistema de ar condicionado</v>
          </cell>
        </row>
        <row r="3284">
          <cell r="A3284" t="str">
            <v>46.27.050</v>
          </cell>
          <cell r="B3284" t="str">
            <v>Tubo de cobre flexível, espessura 1/32" - diâmetro 3/16", inclusive conexões</v>
          </cell>
          <cell r="C3284" t="str">
            <v>M</v>
          </cell>
          <cell r="D3284">
            <v>9.9600000000000009</v>
          </cell>
          <cell r="E3284">
            <v>9.2100000000000009</v>
          </cell>
          <cell r="F3284">
            <v>19.170000000000002</v>
          </cell>
          <cell r="G3284">
            <v>15</v>
          </cell>
        </row>
        <row r="3285">
          <cell r="A3285" t="str">
            <v>46.27.060</v>
          </cell>
          <cell r="B3285" t="str">
            <v>Tubo de cobre flexível, espessura 1/32" - diâmetro 1/4", inclusive conexões</v>
          </cell>
          <cell r="C3285" t="str">
            <v>M</v>
          </cell>
          <cell r="D3285">
            <v>14.8</v>
          </cell>
          <cell r="E3285">
            <v>9.2100000000000009</v>
          </cell>
          <cell r="F3285">
            <v>24.01</v>
          </cell>
          <cell r="G3285">
            <v>15</v>
          </cell>
        </row>
        <row r="3286">
          <cell r="A3286" t="str">
            <v>46.27.070</v>
          </cell>
          <cell r="B3286" t="str">
            <v>Tubo de cobre flexível, espessura 1/32" - diâmetro 5/16", inclusive conexões</v>
          </cell>
          <cell r="C3286" t="str">
            <v>M</v>
          </cell>
          <cell r="D3286">
            <v>18.670000000000002</v>
          </cell>
          <cell r="E3286">
            <v>9.2100000000000009</v>
          </cell>
          <cell r="F3286">
            <v>27.88</v>
          </cell>
          <cell r="G3286">
            <v>15</v>
          </cell>
        </row>
        <row r="3287">
          <cell r="A3287" t="str">
            <v>46.27.080</v>
          </cell>
          <cell r="B3287" t="str">
            <v>Tubo de cobre flexível, espessura 1/32" - diâmetro 3/8", inclusive conexões</v>
          </cell>
          <cell r="C3287" t="str">
            <v>M</v>
          </cell>
          <cell r="D3287">
            <v>23.21</v>
          </cell>
          <cell r="E3287">
            <v>13.96</v>
          </cell>
          <cell r="F3287">
            <v>37.17</v>
          </cell>
          <cell r="G3287">
            <v>15</v>
          </cell>
        </row>
        <row r="3288">
          <cell r="A3288" t="str">
            <v>46.27.090</v>
          </cell>
          <cell r="B3288" t="str">
            <v>Tubo de cobre flexível, espessura 1/32" - diâmetro 1/2", inclusive conexões</v>
          </cell>
          <cell r="C3288" t="str">
            <v>M</v>
          </cell>
          <cell r="D3288">
            <v>30.83</v>
          </cell>
          <cell r="E3288">
            <v>13.96</v>
          </cell>
          <cell r="F3288">
            <v>44.79</v>
          </cell>
          <cell r="G3288">
            <v>15</v>
          </cell>
        </row>
        <row r="3289">
          <cell r="A3289" t="str">
            <v>46.27.100</v>
          </cell>
          <cell r="B3289" t="str">
            <v>Tubo de cobre flexível, espessura 1/32" - diâmetro 5/8", inclusive conexões</v>
          </cell>
          <cell r="C3289" t="str">
            <v>M</v>
          </cell>
          <cell r="D3289">
            <v>39.659999999999997</v>
          </cell>
          <cell r="E3289">
            <v>13.96</v>
          </cell>
          <cell r="F3289">
            <v>53.62</v>
          </cell>
          <cell r="G3289">
            <v>15</v>
          </cell>
        </row>
        <row r="3290">
          <cell r="A3290" t="str">
            <v>46.27.110</v>
          </cell>
          <cell r="B3290" t="str">
            <v>Tubo de cobre flexível, espessura 1/32" - diâmetro 3/4", inclusive conexões</v>
          </cell>
          <cell r="C3290" t="str">
            <v>M</v>
          </cell>
          <cell r="D3290">
            <v>48.94</v>
          </cell>
          <cell r="E3290">
            <v>13.96</v>
          </cell>
          <cell r="F3290">
            <v>62.9</v>
          </cell>
          <cell r="G3290">
            <v>15</v>
          </cell>
        </row>
        <row r="3291">
          <cell r="A3291" t="str">
            <v>46.32</v>
          </cell>
          <cell r="B3291" t="str">
            <v>Tubulacao em cobre rigido, para sistema VRF de ar condicionado</v>
          </cell>
        </row>
        <row r="3292">
          <cell r="A3292" t="str">
            <v>46.32.001</v>
          </cell>
          <cell r="B3292" t="str">
            <v>Tubo de cobre sem costura, rígido, espessura 1/16" - diâmetro 3/8", inclusive conexões</v>
          </cell>
          <cell r="C3292" t="str">
            <v>M</v>
          </cell>
          <cell r="D3292">
            <v>58.48</v>
          </cell>
          <cell r="E3292">
            <v>20.100000000000001</v>
          </cell>
          <cell r="F3292">
            <v>78.58</v>
          </cell>
          <cell r="G3292">
            <v>15</v>
          </cell>
        </row>
        <row r="3293">
          <cell r="A3293" t="str">
            <v>46.32.002</v>
          </cell>
          <cell r="B3293" t="str">
            <v>Tubo de cobre sem costura, rígido, espessura 1/16" - diâmetro 1/2", inclusive conexões</v>
          </cell>
          <cell r="C3293" t="str">
            <v>M</v>
          </cell>
          <cell r="D3293">
            <v>82.91</v>
          </cell>
          <cell r="E3293">
            <v>20.100000000000001</v>
          </cell>
          <cell r="F3293">
            <v>103.01</v>
          </cell>
          <cell r="G3293">
            <v>15</v>
          </cell>
        </row>
        <row r="3294">
          <cell r="A3294" t="str">
            <v>46.32.003</v>
          </cell>
          <cell r="B3294" t="str">
            <v>Tubo de cobre sem costura, rígido, espessura 1/16" - diâmetro 5/8", inclusive conexões</v>
          </cell>
          <cell r="C3294" t="str">
            <v>M</v>
          </cell>
          <cell r="D3294">
            <v>102.95</v>
          </cell>
          <cell r="E3294">
            <v>20.100000000000001</v>
          </cell>
          <cell r="F3294">
            <v>123.05</v>
          </cell>
          <cell r="G3294">
            <v>15</v>
          </cell>
        </row>
        <row r="3295">
          <cell r="A3295" t="str">
            <v>46.32.004</v>
          </cell>
          <cell r="B3295" t="str">
            <v>Tubo de cobre sem costura, rígido, espessura 1/16" - diâmetro 3/4", inclusive conexões</v>
          </cell>
          <cell r="C3295" t="str">
            <v>M</v>
          </cell>
          <cell r="D3295">
            <v>123.04</v>
          </cell>
          <cell r="E3295">
            <v>20.100000000000001</v>
          </cell>
          <cell r="F3295">
            <v>143.13999999999999</v>
          </cell>
          <cell r="G3295">
            <v>15</v>
          </cell>
        </row>
        <row r="3296">
          <cell r="A3296" t="str">
            <v>46.32.005</v>
          </cell>
          <cell r="B3296" t="str">
            <v>Tubo de cobre sem costura, rígido, espessura 1/16" - diâmetro 7/8", inclusive conexões</v>
          </cell>
          <cell r="C3296" t="str">
            <v>M</v>
          </cell>
          <cell r="D3296">
            <v>150.19999999999999</v>
          </cell>
          <cell r="E3296">
            <v>20.100000000000001</v>
          </cell>
          <cell r="F3296">
            <v>170.3</v>
          </cell>
          <cell r="G3296">
            <v>15</v>
          </cell>
        </row>
        <row r="3297">
          <cell r="A3297" t="str">
            <v>46.32.006</v>
          </cell>
          <cell r="B3297" t="str">
            <v>Tubo de cobre sem costura, rígido, espessura 1/16" - diâmetro 1", inclusive conexões</v>
          </cell>
          <cell r="C3297" t="str">
            <v>M</v>
          </cell>
          <cell r="D3297">
            <v>168.52</v>
          </cell>
          <cell r="E3297">
            <v>20.100000000000001</v>
          </cell>
          <cell r="F3297">
            <v>188.62</v>
          </cell>
          <cell r="G3297">
            <v>15</v>
          </cell>
        </row>
        <row r="3298">
          <cell r="A3298" t="str">
            <v>46.32.007</v>
          </cell>
          <cell r="B3298" t="str">
            <v>Tubo de cobre sem costura, rígido, espessura 1/16" - diâmetro 1.1/8", inclusive conexões</v>
          </cell>
          <cell r="C3298" t="str">
            <v>M</v>
          </cell>
          <cell r="D3298">
            <v>202.57</v>
          </cell>
          <cell r="E3298">
            <v>20.100000000000001</v>
          </cell>
          <cell r="F3298">
            <v>222.67</v>
          </cell>
          <cell r="G3298">
            <v>15</v>
          </cell>
        </row>
        <row r="3299">
          <cell r="A3299" t="str">
            <v>46.32.008</v>
          </cell>
          <cell r="B3299" t="str">
            <v>Tubo de cobre sem costura, rígido, espessura 1/16" - diâmetro 1.1/4", inclusive conexões</v>
          </cell>
          <cell r="C3299" t="str">
            <v>M</v>
          </cell>
          <cell r="D3299">
            <v>226.83</v>
          </cell>
          <cell r="E3299">
            <v>20.100000000000001</v>
          </cell>
          <cell r="F3299">
            <v>246.93</v>
          </cell>
          <cell r="G3299">
            <v>15</v>
          </cell>
        </row>
        <row r="3300">
          <cell r="A3300" t="str">
            <v>46.32.009</v>
          </cell>
          <cell r="B3300" t="str">
            <v>Tubo de cobre sem costura, rígido, espessura 1/16" - diâmetro 1.3/8", inclusive conexões</v>
          </cell>
          <cell r="C3300" t="str">
            <v>M</v>
          </cell>
          <cell r="D3300">
            <v>241.7</v>
          </cell>
          <cell r="E3300">
            <v>20.100000000000001</v>
          </cell>
          <cell r="F3300">
            <v>261.8</v>
          </cell>
          <cell r="G3300">
            <v>15</v>
          </cell>
        </row>
        <row r="3301">
          <cell r="A3301" t="str">
            <v>46.32.010</v>
          </cell>
          <cell r="B3301" t="str">
            <v>Tubo de cobre sem costura, rígido, espessura 1/16" - diâmetro 1.1/2", inclusive conexões</v>
          </cell>
          <cell r="C3301" t="str">
            <v>M</v>
          </cell>
          <cell r="D3301">
            <v>277.26</v>
          </cell>
          <cell r="E3301">
            <v>20.100000000000001</v>
          </cell>
          <cell r="F3301">
            <v>297.36</v>
          </cell>
          <cell r="G3301">
            <v>15</v>
          </cell>
        </row>
        <row r="3302">
          <cell r="A3302" t="str">
            <v>46.32.011</v>
          </cell>
          <cell r="B3302" t="str">
            <v>Tubo de cobre sem costura, rígido, espessura 1/16" - diâmetro 1.5/8", inclusive conexões</v>
          </cell>
          <cell r="C3302" t="str">
            <v>M</v>
          </cell>
          <cell r="D3302">
            <v>295.04000000000002</v>
          </cell>
          <cell r="E3302">
            <v>20.100000000000001</v>
          </cell>
          <cell r="F3302">
            <v>315.14</v>
          </cell>
          <cell r="G3302">
            <v>15</v>
          </cell>
        </row>
        <row r="3303">
          <cell r="A3303" t="str">
            <v>46.33</v>
          </cell>
          <cell r="B3303" t="str">
            <v>Tubulacao em PP - aguas pluviais / esgoto</v>
          </cell>
        </row>
        <row r="3304">
          <cell r="A3304" t="str">
            <v>46.33.001</v>
          </cell>
          <cell r="B3304" t="str">
            <v>Tubo de esgoto em polipropileno de alta resistência - PP, DN= 40mm, preto, com união deslizante e guarnição elastomérica de duplo lábio</v>
          </cell>
          <cell r="C3304" t="str">
            <v>M</v>
          </cell>
          <cell r="D3304">
            <v>38.6</v>
          </cell>
          <cell r="E3304">
            <v>19.64</v>
          </cell>
          <cell r="F3304">
            <v>58.24</v>
          </cell>
          <cell r="G3304">
            <v>15</v>
          </cell>
        </row>
        <row r="3305">
          <cell r="A3305" t="str">
            <v>46.33.002</v>
          </cell>
          <cell r="B3305" t="str">
            <v>Tubo de esgoto em polipropileno de alta resistência - PP, DN= 50mm, preto, com união deslizante e guarnição elastomérica de duplo lábio</v>
          </cell>
          <cell r="C3305" t="str">
            <v>M</v>
          </cell>
          <cell r="D3305">
            <v>45.93</v>
          </cell>
          <cell r="E3305">
            <v>19.64</v>
          </cell>
          <cell r="F3305">
            <v>65.569999999999993</v>
          </cell>
          <cell r="G3305">
            <v>15</v>
          </cell>
        </row>
        <row r="3306">
          <cell r="A3306" t="str">
            <v>46.33.003</v>
          </cell>
          <cell r="B3306" t="str">
            <v>Tubo de esgoto em polipropileno de alta resistência - PP, DN= 63mm, preto, com união deslizante e guarnição elastomérica de duplo lábio</v>
          </cell>
          <cell r="C3306" t="str">
            <v>M</v>
          </cell>
          <cell r="D3306">
            <v>52.67</v>
          </cell>
          <cell r="E3306">
            <v>19.64</v>
          </cell>
          <cell r="F3306">
            <v>72.31</v>
          </cell>
          <cell r="G3306">
            <v>15</v>
          </cell>
        </row>
        <row r="3307">
          <cell r="A3307" t="str">
            <v>46.33.004</v>
          </cell>
          <cell r="B3307" t="str">
            <v>Tubo de esgoto em polipropileno de alta resistência - PP, DN= 110mm, preto, com união deslizante e guarnição elastomérica de duplo lábio</v>
          </cell>
          <cell r="C3307" t="str">
            <v>M</v>
          </cell>
          <cell r="D3307">
            <v>125.9</v>
          </cell>
          <cell r="E3307">
            <v>29.45</v>
          </cell>
          <cell r="F3307">
            <v>155.35</v>
          </cell>
          <cell r="G3307">
            <v>15</v>
          </cell>
        </row>
        <row r="3308">
          <cell r="A3308" t="str">
            <v>46.33.020</v>
          </cell>
          <cell r="B3308" t="str">
            <v>Joelho 45° em polipropileno de alta resistência, preto, tipo PB, DN= 40mm</v>
          </cell>
          <cell r="C3308" t="str">
            <v>UN</v>
          </cell>
          <cell r="D3308">
            <v>13.08</v>
          </cell>
          <cell r="E3308">
            <v>12.84</v>
          </cell>
          <cell r="F3308">
            <v>25.92</v>
          </cell>
          <cell r="G3308">
            <v>15</v>
          </cell>
        </row>
        <row r="3309">
          <cell r="A3309" t="str">
            <v>46.33.021</v>
          </cell>
          <cell r="B3309" t="str">
            <v>Joelho 45° em polipropileno de alta resistência - PP, preto, tipo PB, DN= 50mm</v>
          </cell>
          <cell r="C3309" t="str">
            <v>UN</v>
          </cell>
          <cell r="D3309">
            <v>19.75</v>
          </cell>
          <cell r="E3309">
            <v>12.84</v>
          </cell>
          <cell r="F3309">
            <v>32.590000000000003</v>
          </cell>
          <cell r="G3309">
            <v>15</v>
          </cell>
        </row>
        <row r="3310">
          <cell r="A3310" t="str">
            <v>46.33.022</v>
          </cell>
          <cell r="B3310" t="str">
            <v>Joelho 45° em polipropileno de alta resistência - PP, preto, tipo PB, DN= 63mm</v>
          </cell>
          <cell r="C3310" t="str">
            <v>UN</v>
          </cell>
          <cell r="D3310">
            <v>20.48</v>
          </cell>
          <cell r="E3310">
            <v>19.54</v>
          </cell>
          <cell r="F3310">
            <v>40.020000000000003</v>
          </cell>
          <cell r="G3310">
            <v>15</v>
          </cell>
        </row>
        <row r="3311">
          <cell r="A3311" t="str">
            <v>46.33.023</v>
          </cell>
          <cell r="B3311" t="str">
            <v>Joelho 45° em polipropileno de alta resistência - PP, preto, tipo PB, DN= 110mm</v>
          </cell>
          <cell r="C3311" t="str">
            <v>UN</v>
          </cell>
          <cell r="D3311">
            <v>30.54</v>
          </cell>
          <cell r="E3311">
            <v>22.33</v>
          </cell>
          <cell r="F3311">
            <v>52.87</v>
          </cell>
          <cell r="G3311">
            <v>15</v>
          </cell>
        </row>
        <row r="3312">
          <cell r="A3312" t="str">
            <v>46.33.047</v>
          </cell>
          <cell r="B3312" t="str">
            <v>Joelho 87°30' em polipropileno de alta resistência - PP, preto, tipo PB, DN= 40mm</v>
          </cell>
          <cell r="C3312" t="str">
            <v>UN</v>
          </cell>
          <cell r="D3312">
            <v>13.06</v>
          </cell>
          <cell r="E3312">
            <v>12.84</v>
          </cell>
          <cell r="F3312">
            <v>25.9</v>
          </cell>
          <cell r="G3312">
            <v>15</v>
          </cell>
        </row>
        <row r="3313">
          <cell r="A3313" t="str">
            <v>46.33.048</v>
          </cell>
          <cell r="B3313" t="str">
            <v>Joelho 87°30' em polipropileno de alta resistência - PP, preto, tipo PB, DN= 50mm</v>
          </cell>
          <cell r="C3313" t="str">
            <v>UN</v>
          </cell>
          <cell r="D3313">
            <v>18.34</v>
          </cell>
          <cell r="E3313">
            <v>12.84</v>
          </cell>
          <cell r="F3313">
            <v>31.18</v>
          </cell>
          <cell r="G3313">
            <v>15</v>
          </cell>
        </row>
        <row r="3314">
          <cell r="A3314" t="str">
            <v>46.33.049</v>
          </cell>
          <cell r="B3314" t="str">
            <v>Joelho 87°30' em polipropileno de alta resistência - PP, preto, tipo PB, DN= 63mm</v>
          </cell>
          <cell r="C3314" t="str">
            <v>UN</v>
          </cell>
          <cell r="D3314">
            <v>24.97</v>
          </cell>
          <cell r="E3314">
            <v>19.54</v>
          </cell>
          <cell r="F3314">
            <v>44.51</v>
          </cell>
          <cell r="G3314">
            <v>15</v>
          </cell>
        </row>
        <row r="3315">
          <cell r="A3315" t="str">
            <v>46.33.074</v>
          </cell>
          <cell r="B3315" t="str">
            <v>Joelho 87°30' em polipropileno de alta resistência - PP, preto, tipo PB, DN= 110mm, com base de apoio</v>
          </cell>
          <cell r="C3315" t="str">
            <v>UN</v>
          </cell>
          <cell r="D3315">
            <v>41.82</v>
          </cell>
          <cell r="E3315">
            <v>22.33</v>
          </cell>
          <cell r="F3315">
            <v>64.150000000000006</v>
          </cell>
          <cell r="G3315">
            <v>15</v>
          </cell>
        </row>
        <row r="3316">
          <cell r="A3316" t="str">
            <v>46.33.102</v>
          </cell>
          <cell r="B3316" t="str">
            <v>Luva dupla em polipropileno de alta resistência - PP,  preto,  DN= 40mm</v>
          </cell>
          <cell r="C3316" t="str">
            <v>UN</v>
          </cell>
          <cell r="D3316">
            <v>16.54</v>
          </cell>
          <cell r="E3316">
            <v>12.84</v>
          </cell>
          <cell r="F3316">
            <v>29.38</v>
          </cell>
          <cell r="G3316">
            <v>15</v>
          </cell>
        </row>
        <row r="3317">
          <cell r="A3317" t="str">
            <v>46.33.103</v>
          </cell>
          <cell r="B3317" t="str">
            <v>Luva dupla em polipropileno de alta resistência - PP,  preto,  DN= 50mm</v>
          </cell>
          <cell r="C3317" t="str">
            <v>UN</v>
          </cell>
          <cell r="D3317">
            <v>20.61</v>
          </cell>
          <cell r="E3317">
            <v>12.84</v>
          </cell>
          <cell r="F3317">
            <v>33.450000000000003</v>
          </cell>
          <cell r="G3317">
            <v>15</v>
          </cell>
        </row>
        <row r="3318">
          <cell r="A3318" t="str">
            <v>46.33.104</v>
          </cell>
          <cell r="B3318" t="str">
            <v>Luva dupla em polipropileno de alta resistência - PP,  preto,  DN= 63mm</v>
          </cell>
          <cell r="C3318" t="str">
            <v>UN</v>
          </cell>
          <cell r="D3318">
            <v>24.2</v>
          </cell>
          <cell r="E3318">
            <v>19.54</v>
          </cell>
          <cell r="F3318">
            <v>43.74</v>
          </cell>
          <cell r="G3318">
            <v>15</v>
          </cell>
        </row>
        <row r="3319">
          <cell r="A3319" t="str">
            <v>46.33.105</v>
          </cell>
          <cell r="B3319" t="str">
            <v>Luva dupla em polipropileno de alta resistência - PP,  preto,  DN= 110mm</v>
          </cell>
          <cell r="C3319" t="str">
            <v>UN</v>
          </cell>
          <cell r="D3319">
            <v>38.950000000000003</v>
          </cell>
          <cell r="E3319">
            <v>22.33</v>
          </cell>
          <cell r="F3319">
            <v>61.28</v>
          </cell>
          <cell r="G3319">
            <v>15</v>
          </cell>
        </row>
        <row r="3320">
          <cell r="A3320" t="str">
            <v>46.33.116</v>
          </cell>
          <cell r="B3320" t="str">
            <v>Luva de Redução em polipropileno de alta resistência - PP, preto, tipo PB, DN= 50x40mm</v>
          </cell>
          <cell r="C3320" t="str">
            <v>UN</v>
          </cell>
          <cell r="D3320">
            <v>12.65</v>
          </cell>
          <cell r="E3320">
            <v>12.84</v>
          </cell>
          <cell r="F3320">
            <v>25.49</v>
          </cell>
          <cell r="G3320">
            <v>15</v>
          </cell>
        </row>
        <row r="3321">
          <cell r="A3321" t="str">
            <v>46.33.117</v>
          </cell>
          <cell r="B3321" t="str">
            <v>Luva de Redução em polipropileno de alta resistência - PP, preto, tipo PB, DN= 63x50mm</v>
          </cell>
          <cell r="C3321" t="str">
            <v>UN</v>
          </cell>
          <cell r="D3321">
            <v>18.72</v>
          </cell>
          <cell r="E3321">
            <v>19.54</v>
          </cell>
          <cell r="F3321">
            <v>38.26</v>
          </cell>
          <cell r="G3321">
            <v>15</v>
          </cell>
        </row>
        <row r="3322">
          <cell r="A3322" t="str">
            <v>46.33.118</v>
          </cell>
          <cell r="B3322" t="str">
            <v>Luva de Redução em polipropileno de alta resistência - PP, preto, tipo PB, DN= 110x63mm</v>
          </cell>
          <cell r="C3322" t="str">
            <v>UN</v>
          </cell>
          <cell r="D3322">
            <v>31.91</v>
          </cell>
          <cell r="E3322">
            <v>22.33</v>
          </cell>
          <cell r="F3322">
            <v>54.24</v>
          </cell>
          <cell r="G3322">
            <v>15</v>
          </cell>
        </row>
        <row r="3323">
          <cell r="A3323" t="str">
            <v>46.33.130</v>
          </cell>
          <cell r="B3323" t="str">
            <v>Tê 87°30' simples em polipropileno de alta resistência - PP, preto, tipo PB, DN= 50x50mm</v>
          </cell>
          <cell r="C3323" t="str">
            <v>UN</v>
          </cell>
          <cell r="D3323">
            <v>40.22</v>
          </cell>
          <cell r="E3323">
            <v>12.84</v>
          </cell>
          <cell r="F3323">
            <v>53.06</v>
          </cell>
          <cell r="G3323">
            <v>15</v>
          </cell>
        </row>
        <row r="3324">
          <cell r="A3324" t="str">
            <v>46.33.131</v>
          </cell>
          <cell r="B3324" t="str">
            <v>Tê 87°30' simples em polipropileno de alta resistência - PP, preto, tipo PB, DN= 63x63mm</v>
          </cell>
          <cell r="C3324" t="str">
            <v>UN</v>
          </cell>
          <cell r="D3324">
            <v>50.93</v>
          </cell>
          <cell r="E3324">
            <v>19.54</v>
          </cell>
          <cell r="F3324">
            <v>70.47</v>
          </cell>
          <cell r="G3324">
            <v>15</v>
          </cell>
        </row>
        <row r="3325">
          <cell r="A3325" t="str">
            <v>46.33.132</v>
          </cell>
          <cell r="B3325" t="str">
            <v>Tê 87°30' simples em polipropileno de alta resistência - PP, preto, tipo PB, DN= 110x110mm</v>
          </cell>
          <cell r="C3325" t="str">
            <v>UN</v>
          </cell>
          <cell r="D3325">
            <v>90.31</v>
          </cell>
          <cell r="E3325">
            <v>22.33</v>
          </cell>
          <cell r="F3325">
            <v>112.64</v>
          </cell>
          <cell r="G3325">
            <v>15</v>
          </cell>
        </row>
        <row r="3326">
          <cell r="A3326" t="str">
            <v>46.33.137</v>
          </cell>
          <cell r="B3326" t="str">
            <v>Tê 87°30' simples de redução em polipropileno de alta resistência - PP, preto, tipo PB, DN= 110x63mm</v>
          </cell>
          <cell r="C3326" t="str">
            <v>UN</v>
          </cell>
          <cell r="D3326">
            <v>73.66</v>
          </cell>
          <cell r="E3326">
            <v>22.33</v>
          </cell>
          <cell r="F3326">
            <v>95.99</v>
          </cell>
          <cell r="G3326">
            <v>15</v>
          </cell>
        </row>
        <row r="3327">
          <cell r="A3327" t="str">
            <v>46.33.140</v>
          </cell>
          <cell r="B3327" t="str">
            <v>Tê 87°30' de inspeção em polipropileno de alta resistência - PP, preto (PxB), DN 110mm</v>
          </cell>
          <cell r="C3327" t="str">
            <v>UN</v>
          </cell>
          <cell r="D3327">
            <v>219.26</v>
          </cell>
          <cell r="E3327">
            <v>19.54</v>
          </cell>
          <cell r="F3327">
            <v>238.8</v>
          </cell>
          <cell r="G3327">
            <v>15</v>
          </cell>
        </row>
        <row r="3328">
          <cell r="A3328" t="str">
            <v>46.33.149</v>
          </cell>
          <cell r="B3328" t="str">
            <v>Junção 45° simples em polipropileno de alta resistência - PP, preto, tipo PB, DN= 50x50mm</v>
          </cell>
          <cell r="C3328" t="str">
            <v>UN</v>
          </cell>
          <cell r="D3328">
            <v>36.53</v>
          </cell>
          <cell r="E3328">
            <v>12.84</v>
          </cell>
          <cell r="F3328">
            <v>49.37</v>
          </cell>
          <cell r="G3328">
            <v>15</v>
          </cell>
        </row>
        <row r="3329">
          <cell r="A3329" t="str">
            <v>46.33.150</v>
          </cell>
          <cell r="B3329" t="str">
            <v>Junção 45° simples em polipropileno de alta resistência - PP, preto, tipo PB, DN= 63x63mm</v>
          </cell>
          <cell r="C3329" t="str">
            <v>UN</v>
          </cell>
          <cell r="D3329">
            <v>43.58</v>
          </cell>
          <cell r="E3329">
            <v>19.54</v>
          </cell>
          <cell r="F3329">
            <v>63.12</v>
          </cell>
          <cell r="G3329">
            <v>15</v>
          </cell>
        </row>
        <row r="3330">
          <cell r="A3330" t="str">
            <v>46.33.151</v>
          </cell>
          <cell r="B3330" t="str">
            <v>Junção 45° simples em polipropileno de alta resistência - PP, preto, tipo PB, DN= 110x110mm</v>
          </cell>
          <cell r="C3330" t="str">
            <v>UN</v>
          </cell>
          <cell r="D3330">
            <v>80.75</v>
          </cell>
          <cell r="E3330">
            <v>22.33</v>
          </cell>
          <cell r="F3330">
            <v>103.08</v>
          </cell>
          <cell r="G3330">
            <v>15</v>
          </cell>
        </row>
        <row r="3331">
          <cell r="A3331" t="str">
            <v>46.33.159</v>
          </cell>
          <cell r="B3331" t="str">
            <v>Junção 45° simples de redução em polipropileno de alta resistência - PP, preto, tipo PB, DN= 63x50mm</v>
          </cell>
          <cell r="C3331" t="str">
            <v>UN</v>
          </cell>
          <cell r="D3331">
            <v>36.64</v>
          </cell>
          <cell r="E3331">
            <v>19.54</v>
          </cell>
          <cell r="F3331">
            <v>56.18</v>
          </cell>
          <cell r="G3331">
            <v>15</v>
          </cell>
        </row>
        <row r="3332">
          <cell r="A3332" t="str">
            <v>46.33.160</v>
          </cell>
          <cell r="B3332" t="str">
            <v>Junção 45° simples de redução em polipropileno de alta resistência - PP, preto, tipo PB, DN= 110x50mm</v>
          </cell>
          <cell r="C3332" t="str">
            <v>UN</v>
          </cell>
          <cell r="D3332">
            <v>67</v>
          </cell>
          <cell r="E3332">
            <v>22.33</v>
          </cell>
          <cell r="F3332">
            <v>89.33</v>
          </cell>
          <cell r="G3332">
            <v>15</v>
          </cell>
        </row>
        <row r="3333">
          <cell r="A3333" t="str">
            <v>46.33.161</v>
          </cell>
          <cell r="B3333" t="str">
            <v>Junção 45° simples de redução em polipropileno de alta resistência - PP, preto, tipo PB, DN= 110x63mm</v>
          </cell>
          <cell r="C3333" t="str">
            <v>UN</v>
          </cell>
          <cell r="D3333">
            <v>52.63</v>
          </cell>
          <cell r="E3333">
            <v>22.33</v>
          </cell>
          <cell r="F3333">
            <v>74.959999999999994</v>
          </cell>
          <cell r="G3333">
            <v>15</v>
          </cell>
        </row>
        <row r="3334">
          <cell r="A3334" t="str">
            <v>46.33.170</v>
          </cell>
          <cell r="B3334" t="str">
            <v>Curva 87°30' em polipropileno de alta resistência - PP, preto, tipo PB, DN= 110mm</v>
          </cell>
          <cell r="C3334" t="str">
            <v>UN</v>
          </cell>
          <cell r="D3334">
            <v>68.77</v>
          </cell>
          <cell r="E3334">
            <v>22.33</v>
          </cell>
          <cell r="F3334">
            <v>91.1</v>
          </cell>
          <cell r="G3334">
            <v>15</v>
          </cell>
        </row>
        <row r="3335">
          <cell r="A3335" t="str">
            <v>46.33.186</v>
          </cell>
          <cell r="B3335" t="str">
            <v>Caixa sifonada de piso, em polipropileno de alta resistência PP, preto,  DN=125mm, uma saída de 63mm</v>
          </cell>
          <cell r="C3335" t="str">
            <v>UN</v>
          </cell>
          <cell r="D3335">
            <v>120.51</v>
          </cell>
          <cell r="E3335">
            <v>19.54</v>
          </cell>
          <cell r="F3335">
            <v>140.05000000000001</v>
          </cell>
          <cell r="G3335">
            <v>15</v>
          </cell>
        </row>
        <row r="3336">
          <cell r="A3336" t="str">
            <v>46.33.197</v>
          </cell>
          <cell r="B3336" t="str">
            <v>Prolongamento para caixa sifonada em prolipropileno de alta resistência PP, preto, DN= 125mm</v>
          </cell>
          <cell r="C3336" t="str">
            <v>UN</v>
          </cell>
          <cell r="D3336">
            <v>82.47</v>
          </cell>
          <cell r="E3336">
            <v>22.33</v>
          </cell>
          <cell r="F3336">
            <v>104.8</v>
          </cell>
          <cell r="G3336">
            <v>15</v>
          </cell>
        </row>
        <row r="3337">
          <cell r="A3337" t="str">
            <v>46.33.201</v>
          </cell>
          <cell r="B3337" t="str">
            <v>Tampa tê de inspeção oval, em polipropileno de alta resistência preto (PxB), DN=110mm</v>
          </cell>
          <cell r="C3337" t="str">
            <v>UN</v>
          </cell>
          <cell r="D3337">
            <v>75.22</v>
          </cell>
          <cell r="E3337">
            <v>12.84</v>
          </cell>
          <cell r="F3337">
            <v>88.06</v>
          </cell>
          <cell r="G3337">
            <v>15</v>
          </cell>
        </row>
        <row r="3338">
          <cell r="A3338" t="str">
            <v>46.33.206</v>
          </cell>
          <cell r="B3338" t="str">
            <v>Tampão em polipropileno de alta resistência PP, preto (PxB), DN=63mm</v>
          </cell>
          <cell r="C3338" t="str">
            <v>UN</v>
          </cell>
          <cell r="D3338">
            <v>12.57</v>
          </cell>
          <cell r="E3338">
            <v>12.84</v>
          </cell>
          <cell r="F3338">
            <v>25.41</v>
          </cell>
          <cell r="G3338">
            <v>15</v>
          </cell>
        </row>
        <row r="3339">
          <cell r="A3339" t="str">
            <v>46.33.207</v>
          </cell>
          <cell r="B3339" t="str">
            <v>Tampão em polipropileno de alta resistência PP, preto (PxB), DN=110mm</v>
          </cell>
          <cell r="C3339" t="str">
            <v>UN</v>
          </cell>
          <cell r="D3339">
            <v>31.32</v>
          </cell>
          <cell r="E3339">
            <v>12.84</v>
          </cell>
          <cell r="F3339">
            <v>44.16</v>
          </cell>
          <cell r="G3339">
            <v>15</v>
          </cell>
        </row>
        <row r="3340">
          <cell r="A3340" t="str">
            <v>46.33.210</v>
          </cell>
          <cell r="B3340" t="str">
            <v>Porta marco para grelha de 12x12 cm, em prolipropileno de alta resistência PP,  preto</v>
          </cell>
          <cell r="C3340" t="str">
            <v>UN</v>
          </cell>
          <cell r="D3340">
            <v>46.83</v>
          </cell>
          <cell r="E3340">
            <v>19.54</v>
          </cell>
          <cell r="F3340">
            <v>66.37</v>
          </cell>
          <cell r="G3340">
            <v>15</v>
          </cell>
        </row>
        <row r="3341">
          <cell r="A3341" t="str">
            <v>46.33.211</v>
          </cell>
          <cell r="B3341" t="str">
            <v>Marco de bronze com grelha em aço inoxidável de 12x12cm</v>
          </cell>
          <cell r="C3341" t="str">
            <v>CJ</v>
          </cell>
          <cell r="D3341">
            <v>74.73</v>
          </cell>
          <cell r="E3341">
            <v>5.58</v>
          </cell>
          <cell r="F3341">
            <v>80.31</v>
          </cell>
          <cell r="G3341">
            <v>15</v>
          </cell>
        </row>
        <row r="3342">
          <cell r="A3342" t="str">
            <v>47</v>
          </cell>
          <cell r="B3342" t="str">
            <v>VALVULAS E APARELHOS DE MEDICAO E CONTROLE PARA LIQUIDOS E GASES</v>
          </cell>
        </row>
        <row r="3343">
          <cell r="A3343" t="str">
            <v>47.01</v>
          </cell>
          <cell r="B3343" t="str">
            <v>Registro e / ou valvula em latao fundido sem acabamento</v>
          </cell>
        </row>
        <row r="3344">
          <cell r="A3344" t="str">
            <v>47.01.010</v>
          </cell>
          <cell r="B3344" t="str">
            <v>Registro de gaveta em latão fundido sem acabamento, DN= 1/2´</v>
          </cell>
          <cell r="C3344" t="str">
            <v>UN</v>
          </cell>
          <cell r="D3344">
            <v>44.27</v>
          </cell>
          <cell r="E3344">
            <v>25.12</v>
          </cell>
          <cell r="F3344">
            <v>69.39</v>
          </cell>
          <cell r="G3344">
            <v>15</v>
          </cell>
        </row>
        <row r="3345">
          <cell r="A3345" t="str">
            <v>47.01.020</v>
          </cell>
          <cell r="B3345" t="str">
            <v>Registro de gaveta em latão fundido sem acabamento, DN= 3/4´</v>
          </cell>
          <cell r="C3345" t="str">
            <v>UN</v>
          </cell>
          <cell r="D3345">
            <v>59.25</v>
          </cell>
          <cell r="E3345">
            <v>33.5</v>
          </cell>
          <cell r="F3345">
            <v>92.75</v>
          </cell>
          <cell r="G3345">
            <v>15</v>
          </cell>
        </row>
        <row r="3346">
          <cell r="A3346" t="str">
            <v>47.01.030</v>
          </cell>
          <cell r="B3346" t="str">
            <v>Registro de gaveta em latão fundido sem acabamento, DN= 1´</v>
          </cell>
          <cell r="C3346" t="str">
            <v>UN</v>
          </cell>
          <cell r="D3346">
            <v>71.180000000000007</v>
          </cell>
          <cell r="E3346">
            <v>41.87</v>
          </cell>
          <cell r="F3346">
            <v>113.05</v>
          </cell>
          <cell r="G3346">
            <v>15</v>
          </cell>
        </row>
        <row r="3347">
          <cell r="A3347" t="str">
            <v>47.01.040</v>
          </cell>
          <cell r="B3347" t="str">
            <v>Registro de gaveta em latão fundido sem acabamento, DN= 1 1/4´</v>
          </cell>
          <cell r="C3347" t="str">
            <v>UN</v>
          </cell>
          <cell r="D3347">
            <v>95.15</v>
          </cell>
          <cell r="E3347">
            <v>50.25</v>
          </cell>
          <cell r="F3347">
            <v>145.4</v>
          </cell>
          <cell r="G3347">
            <v>15</v>
          </cell>
        </row>
        <row r="3348">
          <cell r="A3348" t="str">
            <v>47.01.050</v>
          </cell>
          <cell r="B3348" t="str">
            <v>Registro de gaveta em latão fundido sem acabamento, DN= 1 1/2´</v>
          </cell>
          <cell r="C3348" t="str">
            <v>UN</v>
          </cell>
          <cell r="D3348">
            <v>115.77</v>
          </cell>
          <cell r="E3348">
            <v>55.83</v>
          </cell>
          <cell r="F3348">
            <v>171.6</v>
          </cell>
          <cell r="G3348">
            <v>15</v>
          </cell>
        </row>
        <row r="3349">
          <cell r="A3349" t="str">
            <v>47.01.060</v>
          </cell>
          <cell r="B3349" t="str">
            <v>Registro de gaveta em latão fundido sem acabamento, DN= 2´</v>
          </cell>
          <cell r="C3349" t="str">
            <v>UN</v>
          </cell>
          <cell r="D3349">
            <v>187.02</v>
          </cell>
          <cell r="E3349">
            <v>69.790000000000006</v>
          </cell>
          <cell r="F3349">
            <v>256.81</v>
          </cell>
          <cell r="G3349">
            <v>15</v>
          </cell>
        </row>
        <row r="3350">
          <cell r="A3350" t="str">
            <v>47.01.070</v>
          </cell>
          <cell r="B3350" t="str">
            <v>Registro de gaveta em latão fundido sem acabamento, DN= 2 1/2´</v>
          </cell>
          <cell r="C3350" t="str">
            <v>UN</v>
          </cell>
          <cell r="D3350">
            <v>407.52</v>
          </cell>
          <cell r="E3350">
            <v>83.75</v>
          </cell>
          <cell r="F3350">
            <v>491.27</v>
          </cell>
          <cell r="G3350">
            <v>15</v>
          </cell>
        </row>
        <row r="3351">
          <cell r="A3351" t="str">
            <v>47.01.080</v>
          </cell>
          <cell r="B3351" t="str">
            <v>Registro de gaveta em latão fundido sem acabamento, DN= 3´</v>
          </cell>
          <cell r="C3351" t="str">
            <v>UN</v>
          </cell>
          <cell r="D3351">
            <v>673.27</v>
          </cell>
          <cell r="E3351">
            <v>111.66</v>
          </cell>
          <cell r="F3351">
            <v>784.93</v>
          </cell>
          <cell r="G3351">
            <v>15</v>
          </cell>
        </row>
        <row r="3352">
          <cell r="A3352" t="str">
            <v>47.01.090</v>
          </cell>
          <cell r="B3352" t="str">
            <v>Registro de gaveta em latão fundido sem acabamento, DN= 4´</v>
          </cell>
          <cell r="C3352" t="str">
            <v>UN</v>
          </cell>
          <cell r="D3352">
            <v>1161.9100000000001</v>
          </cell>
          <cell r="E3352">
            <v>167.49</v>
          </cell>
          <cell r="F3352">
            <v>1329.4</v>
          </cell>
          <cell r="G3352">
            <v>15</v>
          </cell>
        </row>
        <row r="3353">
          <cell r="A3353" t="str">
            <v>47.01.130</v>
          </cell>
          <cell r="B3353" t="str">
            <v>Registro de pressão em latão fundido sem acabamento, DN= 3/4´</v>
          </cell>
          <cell r="C3353" t="str">
            <v>UN</v>
          </cell>
          <cell r="D3353">
            <v>70.099999999999994</v>
          </cell>
          <cell r="E3353">
            <v>33.5</v>
          </cell>
          <cell r="F3353">
            <v>103.6</v>
          </cell>
          <cell r="G3353">
            <v>15</v>
          </cell>
        </row>
        <row r="3354">
          <cell r="A3354" t="str">
            <v>47.01.170</v>
          </cell>
          <cell r="B3354" t="str">
            <v>Válvula de esfera monobloco em latão, passagem plena, acionamento com alavanca, DN= 1/2´</v>
          </cell>
          <cell r="C3354" t="str">
            <v>UN</v>
          </cell>
          <cell r="D3354">
            <v>35.33</v>
          </cell>
          <cell r="E3354">
            <v>25.12</v>
          </cell>
          <cell r="F3354">
            <v>60.45</v>
          </cell>
          <cell r="G3354">
            <v>15</v>
          </cell>
        </row>
        <row r="3355">
          <cell r="A3355" t="str">
            <v>47.01.180</v>
          </cell>
          <cell r="B3355" t="str">
            <v>Válvula de esfera monobloco em latão, passagem plena, acionamento com alavanca, DN= 3/4´</v>
          </cell>
          <cell r="C3355" t="str">
            <v>UN</v>
          </cell>
          <cell r="D3355">
            <v>81.61</v>
          </cell>
          <cell r="E3355">
            <v>25.12</v>
          </cell>
          <cell r="F3355">
            <v>106.73</v>
          </cell>
          <cell r="G3355">
            <v>15</v>
          </cell>
        </row>
        <row r="3356">
          <cell r="A3356" t="str">
            <v>47.01.190</v>
          </cell>
          <cell r="B3356" t="str">
            <v>Válvula de esfera monobloco em latão, passagem plena, acionamento com alavanca, DN= 1´</v>
          </cell>
          <cell r="C3356" t="str">
            <v>UN</v>
          </cell>
          <cell r="D3356">
            <v>72.5</v>
          </cell>
          <cell r="E3356">
            <v>25.12</v>
          </cell>
          <cell r="F3356">
            <v>97.62</v>
          </cell>
          <cell r="G3356">
            <v>15</v>
          </cell>
        </row>
        <row r="3357">
          <cell r="A3357" t="str">
            <v>47.01.191</v>
          </cell>
          <cell r="B3357" t="str">
            <v>Válvula de esfera monobloco em latão, passagem plena, acionamento com alavanca, DN= 1.1/4´</v>
          </cell>
          <cell r="C3357" t="str">
            <v>UN</v>
          </cell>
          <cell r="D3357">
            <v>100.75</v>
          </cell>
          <cell r="E3357">
            <v>27.92</v>
          </cell>
          <cell r="F3357">
            <v>128.66999999999999</v>
          </cell>
          <cell r="G3357">
            <v>15</v>
          </cell>
        </row>
        <row r="3358">
          <cell r="A3358" t="str">
            <v>47.01.210</v>
          </cell>
          <cell r="B3358" t="str">
            <v>Válvula de esfera monobloco em latão, passagem plena, acionamento com alavanca, DN= 2´</v>
          </cell>
          <cell r="C3358" t="str">
            <v>UN</v>
          </cell>
          <cell r="D3358">
            <v>253.38</v>
          </cell>
          <cell r="E3358">
            <v>25.12</v>
          </cell>
          <cell r="F3358">
            <v>278.5</v>
          </cell>
          <cell r="G3358">
            <v>15</v>
          </cell>
        </row>
        <row r="3359">
          <cell r="A3359" t="str">
            <v>47.01.220</v>
          </cell>
          <cell r="B3359" t="str">
            <v>Válvula de esfera monobloco em latão, passagem plena, acionamento com alavanca, DN= 4´</v>
          </cell>
          <cell r="C3359" t="str">
            <v>UN</v>
          </cell>
          <cell r="D3359">
            <v>1248.98</v>
          </cell>
          <cell r="E3359">
            <v>55.83</v>
          </cell>
          <cell r="F3359">
            <v>1304.81</v>
          </cell>
          <cell r="G3359">
            <v>15</v>
          </cell>
        </row>
        <row r="3360">
          <cell r="A3360" t="str">
            <v>47.02</v>
          </cell>
          <cell r="B3360" t="str">
            <v>Registro e / ou valvula em latao fundido com acabamento cromado</v>
          </cell>
        </row>
        <row r="3361">
          <cell r="A3361" t="str">
            <v>47.02.010</v>
          </cell>
          <cell r="B3361" t="str">
            <v>Registro de gaveta em latão fundido cromado com canopla, DN= 1/2´ - linha especial</v>
          </cell>
          <cell r="C3361" t="str">
            <v>UN</v>
          </cell>
          <cell r="D3361">
            <v>59.03</v>
          </cell>
          <cell r="E3361">
            <v>25.12</v>
          </cell>
          <cell r="F3361">
            <v>84.15</v>
          </cell>
          <cell r="G3361">
            <v>15</v>
          </cell>
        </row>
        <row r="3362">
          <cell r="A3362" t="str">
            <v>47.02.020</v>
          </cell>
          <cell r="B3362" t="str">
            <v>Registro de gaveta em latão fundido cromado com canopla, DN= 3/4´ - linha especial</v>
          </cell>
          <cell r="C3362" t="str">
            <v>UN</v>
          </cell>
          <cell r="D3362">
            <v>44.44</v>
          </cell>
          <cell r="E3362">
            <v>25.12</v>
          </cell>
          <cell r="F3362">
            <v>69.56</v>
          </cell>
          <cell r="G3362">
            <v>15</v>
          </cell>
        </row>
        <row r="3363">
          <cell r="A3363" t="str">
            <v>47.02.030</v>
          </cell>
          <cell r="B3363" t="str">
            <v>Registro de gaveta em latão fundido cromado com canopla, DN= 1´ - linha especial</v>
          </cell>
          <cell r="C3363" t="str">
            <v>UN</v>
          </cell>
          <cell r="D3363">
            <v>89.54</v>
          </cell>
          <cell r="E3363">
            <v>25.12</v>
          </cell>
          <cell r="F3363">
            <v>114.66</v>
          </cell>
          <cell r="G3363">
            <v>15</v>
          </cell>
        </row>
        <row r="3364">
          <cell r="A3364" t="str">
            <v>47.02.040</v>
          </cell>
          <cell r="B3364" t="str">
            <v>Registro de gaveta em latão fundido cromado com canopla, DN= 1 1/4´ - linha especial</v>
          </cell>
          <cell r="C3364" t="str">
            <v>UN</v>
          </cell>
          <cell r="D3364">
            <v>143.11000000000001</v>
          </cell>
          <cell r="E3364">
            <v>25.12</v>
          </cell>
          <cell r="F3364">
            <v>168.23</v>
          </cell>
          <cell r="G3364">
            <v>15</v>
          </cell>
        </row>
        <row r="3365">
          <cell r="A3365" t="str">
            <v>47.02.050</v>
          </cell>
          <cell r="B3365" t="str">
            <v>Registro de gaveta em latão fundido cromado com canopla, DN= 1 1/2´ - linha especial</v>
          </cell>
          <cell r="C3365" t="str">
            <v>UN</v>
          </cell>
          <cell r="D3365">
            <v>179.32</v>
          </cell>
          <cell r="E3365">
            <v>25.12</v>
          </cell>
          <cell r="F3365">
            <v>204.44</v>
          </cell>
          <cell r="G3365">
            <v>15</v>
          </cell>
        </row>
        <row r="3366">
          <cell r="A3366" t="str">
            <v>47.02.100</v>
          </cell>
          <cell r="B3366" t="str">
            <v>Registro de pressão em latão fundido cromado com canopla, DN= 1/2´ - linha especial</v>
          </cell>
          <cell r="C3366" t="str">
            <v>UN</v>
          </cell>
          <cell r="D3366">
            <v>58.26</v>
          </cell>
          <cell r="E3366">
            <v>25.12</v>
          </cell>
          <cell r="F3366">
            <v>83.38</v>
          </cell>
          <cell r="G3366">
            <v>15</v>
          </cell>
        </row>
        <row r="3367">
          <cell r="A3367" t="str">
            <v>47.02.110</v>
          </cell>
          <cell r="B3367" t="str">
            <v>Registro de pressão em latão fundido cromado com canopla, DN= 3/4´ - linha especial</v>
          </cell>
          <cell r="C3367" t="str">
            <v>UN</v>
          </cell>
          <cell r="D3367">
            <v>49.35</v>
          </cell>
          <cell r="E3367">
            <v>25.12</v>
          </cell>
          <cell r="F3367">
            <v>74.47</v>
          </cell>
          <cell r="G3367">
            <v>15</v>
          </cell>
        </row>
        <row r="3368">
          <cell r="A3368" t="str">
            <v>47.02.200</v>
          </cell>
          <cell r="B3368" t="str">
            <v>Registro regulador de vazão para chuveiro e ducha em latão cromado com canopla, DN= 1/2´</v>
          </cell>
          <cell r="C3368" t="str">
            <v>UN</v>
          </cell>
          <cell r="D3368">
            <v>92.51</v>
          </cell>
          <cell r="E3368">
            <v>25.12</v>
          </cell>
          <cell r="F3368">
            <v>117.63</v>
          </cell>
          <cell r="G3368">
            <v>15</v>
          </cell>
        </row>
        <row r="3369">
          <cell r="A3369" t="str">
            <v>47.02.210</v>
          </cell>
          <cell r="B3369" t="str">
            <v>Registro regulador de vazão para torneira, misturador e bidê, em latão cromado com canopla, DN= 1/2´</v>
          </cell>
          <cell r="C3369" t="str">
            <v>UN</v>
          </cell>
          <cell r="D3369">
            <v>99.8</v>
          </cell>
          <cell r="E3369">
            <v>25.12</v>
          </cell>
          <cell r="F3369">
            <v>124.92</v>
          </cell>
          <cell r="G3369">
            <v>15</v>
          </cell>
        </row>
        <row r="3370">
          <cell r="A3370" t="str">
            <v>47.04</v>
          </cell>
          <cell r="B3370" t="str">
            <v>Valvula de descarga ou para acionamento de metais sanitarios</v>
          </cell>
        </row>
        <row r="3371">
          <cell r="A3371" t="str">
            <v>47.04.020</v>
          </cell>
          <cell r="B3371" t="str">
            <v>Válvula de descarga com registro próprio, duplo acionamento limitador de fluxo, DN= 1 1/4´</v>
          </cell>
          <cell r="C3371" t="str">
            <v>UN</v>
          </cell>
          <cell r="D3371">
            <v>357.53</v>
          </cell>
          <cell r="E3371">
            <v>83.75</v>
          </cell>
          <cell r="F3371">
            <v>441.28</v>
          </cell>
          <cell r="G3371">
            <v>15</v>
          </cell>
        </row>
        <row r="3372">
          <cell r="A3372" t="str">
            <v>47.04.030</v>
          </cell>
          <cell r="B3372" t="str">
            <v>Válvula de descarga com registro próprio, DN= 1 1/4´</v>
          </cell>
          <cell r="C3372" t="str">
            <v>UN</v>
          </cell>
          <cell r="D3372">
            <v>255.69</v>
          </cell>
          <cell r="E3372">
            <v>83.75</v>
          </cell>
          <cell r="F3372">
            <v>339.44</v>
          </cell>
          <cell r="G3372">
            <v>15</v>
          </cell>
        </row>
        <row r="3373">
          <cell r="A3373" t="str">
            <v>47.04.040</v>
          </cell>
          <cell r="B3373" t="str">
            <v>Válvula de descarga com registro próprio, DN= 1 1/2´</v>
          </cell>
          <cell r="C3373" t="str">
            <v>UN</v>
          </cell>
          <cell r="D3373">
            <v>335.65</v>
          </cell>
          <cell r="E3373">
            <v>83.75</v>
          </cell>
          <cell r="F3373">
            <v>419.4</v>
          </cell>
          <cell r="G3373">
            <v>15</v>
          </cell>
        </row>
        <row r="3374">
          <cell r="A3374" t="str">
            <v>47.04.050</v>
          </cell>
          <cell r="B3374" t="str">
            <v>Válvula de descarga antivandalismo, DN= 1 1/2´</v>
          </cell>
          <cell r="C3374" t="str">
            <v>UN</v>
          </cell>
          <cell r="D3374">
            <v>481.19</v>
          </cell>
          <cell r="E3374">
            <v>83.75</v>
          </cell>
          <cell r="F3374">
            <v>564.94000000000005</v>
          </cell>
          <cell r="G3374">
            <v>15</v>
          </cell>
        </row>
        <row r="3375">
          <cell r="A3375" t="str">
            <v>47.04.080</v>
          </cell>
          <cell r="B3375" t="str">
            <v>Válvula de descarga externa, tipo alavanca com registro próprio, DN= 1 1/4´ e DN= 1 1/2´</v>
          </cell>
          <cell r="C3375" t="str">
            <v>UN</v>
          </cell>
          <cell r="D3375">
            <v>1888.72</v>
          </cell>
          <cell r="E3375">
            <v>83.75</v>
          </cell>
          <cell r="F3375">
            <v>1972.47</v>
          </cell>
          <cell r="G3375">
            <v>15</v>
          </cell>
        </row>
        <row r="3376">
          <cell r="A3376" t="str">
            <v>47.04.090</v>
          </cell>
          <cell r="B3376" t="str">
            <v>Válvula de mictório antivandalismo, DN= 3/4´</v>
          </cell>
          <cell r="C3376" t="str">
            <v>UN</v>
          </cell>
          <cell r="D3376">
            <v>574.78</v>
          </cell>
          <cell r="E3376">
            <v>33.5</v>
          </cell>
          <cell r="F3376">
            <v>608.28</v>
          </cell>
          <cell r="G3376">
            <v>15</v>
          </cell>
        </row>
        <row r="3377">
          <cell r="A3377" t="str">
            <v>47.04.100</v>
          </cell>
          <cell r="B3377" t="str">
            <v>Válvula de mictório padrão, vazão automática, DN= 3/4´</v>
          </cell>
          <cell r="C3377" t="str">
            <v>UN</v>
          </cell>
          <cell r="D3377">
            <v>487.84</v>
          </cell>
          <cell r="E3377">
            <v>33.5</v>
          </cell>
          <cell r="F3377">
            <v>521.34</v>
          </cell>
          <cell r="G3377">
            <v>15</v>
          </cell>
        </row>
        <row r="3378">
          <cell r="A3378" t="str">
            <v>47.04.110</v>
          </cell>
          <cell r="B3378" t="str">
            <v>Válvula de acionamento hidromecânico para piso</v>
          </cell>
          <cell r="C3378" t="str">
            <v>UN</v>
          </cell>
          <cell r="D3378">
            <v>1125.97</v>
          </cell>
          <cell r="E3378">
            <v>83.75</v>
          </cell>
          <cell r="F3378">
            <v>1209.72</v>
          </cell>
          <cell r="G3378">
            <v>15</v>
          </cell>
        </row>
        <row r="3379">
          <cell r="A3379" t="str">
            <v>47.04.120</v>
          </cell>
          <cell r="B3379" t="str">
            <v>Válvula de acionamento hidromecânico para ducha, em latão cromado, DN= 3/4´</v>
          </cell>
          <cell r="C3379" t="str">
            <v>UN</v>
          </cell>
          <cell r="D3379">
            <v>678.34</v>
          </cell>
          <cell r="E3379">
            <v>25.12</v>
          </cell>
          <cell r="F3379">
            <v>703.46</v>
          </cell>
          <cell r="G3379">
            <v>15</v>
          </cell>
        </row>
        <row r="3380">
          <cell r="A3380" t="str">
            <v>47.04.180</v>
          </cell>
          <cell r="B3380" t="str">
            <v>Válvula de descarga com registro próprio, duplo acionamento limitador de fluxo, DN = 1 1/2´</v>
          </cell>
          <cell r="C3380" t="str">
            <v>UN</v>
          </cell>
          <cell r="D3380">
            <v>402.29</v>
          </cell>
          <cell r="E3380">
            <v>83.75</v>
          </cell>
          <cell r="F3380">
            <v>486.04</v>
          </cell>
          <cell r="G3380">
            <v>15</v>
          </cell>
        </row>
        <row r="3381">
          <cell r="A3381" t="str">
            <v>47.05</v>
          </cell>
          <cell r="B3381" t="str">
            <v>Registro e / ou valvula em bronze</v>
          </cell>
        </row>
        <row r="3382">
          <cell r="A3382" t="str">
            <v>47.05.010</v>
          </cell>
          <cell r="B3382" t="str">
            <v>Válvula de retenção horizontal em bronze, DN= 3/4´</v>
          </cell>
          <cell r="C3382" t="str">
            <v>UN</v>
          </cell>
          <cell r="D3382">
            <v>124.06</v>
          </cell>
          <cell r="E3382">
            <v>25.12</v>
          </cell>
          <cell r="F3382">
            <v>149.18</v>
          </cell>
          <cell r="G3382">
            <v>15</v>
          </cell>
        </row>
        <row r="3383">
          <cell r="A3383" t="str">
            <v>47.05.020</v>
          </cell>
          <cell r="B3383" t="str">
            <v>Válvula de retenção horizontal em bronze, DN= 1´</v>
          </cell>
          <cell r="C3383" t="str">
            <v>UN</v>
          </cell>
          <cell r="D3383">
            <v>149.13</v>
          </cell>
          <cell r="E3383">
            <v>25.12</v>
          </cell>
          <cell r="F3383">
            <v>174.25</v>
          </cell>
          <cell r="G3383">
            <v>15</v>
          </cell>
        </row>
        <row r="3384">
          <cell r="A3384" t="str">
            <v>47.05.030</v>
          </cell>
          <cell r="B3384" t="str">
            <v>Válvula de retenção horizontal em bronze, DN= 1 1/4´</v>
          </cell>
          <cell r="C3384" t="str">
            <v>UN</v>
          </cell>
          <cell r="D3384">
            <v>208.09</v>
          </cell>
          <cell r="E3384">
            <v>25.12</v>
          </cell>
          <cell r="F3384">
            <v>233.21</v>
          </cell>
          <cell r="G3384">
            <v>15</v>
          </cell>
        </row>
        <row r="3385">
          <cell r="A3385" t="str">
            <v>47.05.040</v>
          </cell>
          <cell r="B3385" t="str">
            <v>Válvula de retenção horizontal em bronze, DN= 1 1/2´</v>
          </cell>
          <cell r="C3385" t="str">
            <v>UN</v>
          </cell>
          <cell r="D3385">
            <v>244.94</v>
          </cell>
          <cell r="E3385">
            <v>25.12</v>
          </cell>
          <cell r="F3385">
            <v>270.06</v>
          </cell>
          <cell r="G3385">
            <v>15</v>
          </cell>
        </row>
        <row r="3386">
          <cell r="A3386" t="str">
            <v>47.05.050</v>
          </cell>
          <cell r="B3386" t="str">
            <v>Válvula de retenção horizontal em bronze, DN= 2´</v>
          </cell>
          <cell r="C3386" t="str">
            <v>UN</v>
          </cell>
          <cell r="D3386">
            <v>368.44</v>
          </cell>
          <cell r="E3386">
            <v>25.12</v>
          </cell>
          <cell r="F3386">
            <v>393.56</v>
          </cell>
          <cell r="G3386">
            <v>15</v>
          </cell>
        </row>
        <row r="3387">
          <cell r="A3387" t="str">
            <v>47.05.060</v>
          </cell>
          <cell r="B3387" t="str">
            <v>Válvula de retenção horizontal em bronze, DN= 2 1/2´</v>
          </cell>
          <cell r="C3387" t="str">
            <v>UN</v>
          </cell>
          <cell r="D3387">
            <v>641.09</v>
          </cell>
          <cell r="E3387">
            <v>25.12</v>
          </cell>
          <cell r="F3387">
            <v>666.21</v>
          </cell>
          <cell r="G3387">
            <v>15</v>
          </cell>
        </row>
        <row r="3388">
          <cell r="A3388" t="str">
            <v>47.05.070</v>
          </cell>
          <cell r="B3388" t="str">
            <v>Válvula de retenção horizontal em bronze, DN= 3´</v>
          </cell>
          <cell r="C3388" t="str">
            <v>UN</v>
          </cell>
          <cell r="D3388">
            <v>772.31</v>
          </cell>
          <cell r="E3388">
            <v>25.12</v>
          </cell>
          <cell r="F3388">
            <v>797.43</v>
          </cell>
          <cell r="G3388">
            <v>15</v>
          </cell>
        </row>
        <row r="3389">
          <cell r="A3389" t="str">
            <v>47.05.100</v>
          </cell>
          <cell r="B3389" t="str">
            <v>Válvula de retenção vertical em bronze, DN= 1´</v>
          </cell>
          <cell r="C3389" t="str">
            <v>UN</v>
          </cell>
          <cell r="D3389">
            <v>109.76</v>
          </cell>
          <cell r="E3389">
            <v>25.12</v>
          </cell>
          <cell r="F3389">
            <v>134.88</v>
          </cell>
          <cell r="G3389">
            <v>15</v>
          </cell>
        </row>
        <row r="3390">
          <cell r="A3390" t="str">
            <v>47.05.110</v>
          </cell>
          <cell r="B3390" t="str">
            <v>Válvula de retenção vertical em bronze, DN= 1 1/4´</v>
          </cell>
          <cell r="C3390" t="str">
            <v>UN</v>
          </cell>
          <cell r="D3390">
            <v>147.74</v>
          </cell>
          <cell r="E3390">
            <v>25.12</v>
          </cell>
          <cell r="F3390">
            <v>172.86</v>
          </cell>
          <cell r="G3390">
            <v>15</v>
          </cell>
        </row>
        <row r="3391">
          <cell r="A3391" t="str">
            <v>47.05.120</v>
          </cell>
          <cell r="B3391" t="str">
            <v>Válvula de retenção vertical em bronze, DN= 1 1/2´</v>
          </cell>
          <cell r="C3391" t="str">
            <v>UN</v>
          </cell>
          <cell r="D3391">
            <v>181.23</v>
          </cell>
          <cell r="E3391">
            <v>25.12</v>
          </cell>
          <cell r="F3391">
            <v>206.35</v>
          </cell>
          <cell r="G3391">
            <v>15</v>
          </cell>
        </row>
        <row r="3392">
          <cell r="A3392" t="str">
            <v>47.05.130</v>
          </cell>
          <cell r="B3392" t="str">
            <v>Válvula de retenção vertical em bronze, DN= 2´</v>
          </cell>
          <cell r="C3392" t="str">
            <v>UN</v>
          </cell>
          <cell r="D3392">
            <v>256.74</v>
          </cell>
          <cell r="E3392">
            <v>25.12</v>
          </cell>
          <cell r="F3392">
            <v>281.86</v>
          </cell>
          <cell r="G3392">
            <v>15</v>
          </cell>
        </row>
        <row r="3393">
          <cell r="A3393" t="str">
            <v>47.05.140</v>
          </cell>
          <cell r="B3393" t="str">
            <v>Válvula de retenção vertical em bronze, DN= 2 1/2´</v>
          </cell>
          <cell r="C3393" t="str">
            <v>UN</v>
          </cell>
          <cell r="D3393">
            <v>421.2</v>
          </cell>
          <cell r="E3393">
            <v>25.12</v>
          </cell>
          <cell r="F3393">
            <v>446.32</v>
          </cell>
          <cell r="G3393">
            <v>15</v>
          </cell>
        </row>
        <row r="3394">
          <cell r="A3394" t="str">
            <v>47.05.150</v>
          </cell>
          <cell r="B3394" t="str">
            <v>Válvula de retenção vertical em bronze, DN= 3´</v>
          </cell>
          <cell r="C3394" t="str">
            <v>UN</v>
          </cell>
          <cell r="D3394">
            <v>610.15</v>
          </cell>
          <cell r="E3394">
            <v>25.12</v>
          </cell>
          <cell r="F3394">
            <v>635.27</v>
          </cell>
          <cell r="G3394">
            <v>15</v>
          </cell>
        </row>
        <row r="3395">
          <cell r="A3395" t="str">
            <v>47.05.160</v>
          </cell>
          <cell r="B3395" t="str">
            <v>Válvula de retenção vertical em bronze, DN= 4´</v>
          </cell>
          <cell r="C3395" t="str">
            <v>UN</v>
          </cell>
          <cell r="D3395">
            <v>1044.07</v>
          </cell>
          <cell r="E3395">
            <v>33.5</v>
          </cell>
          <cell r="F3395">
            <v>1077.57</v>
          </cell>
          <cell r="G3395">
            <v>15</v>
          </cell>
        </row>
        <row r="3396">
          <cell r="A3396" t="str">
            <v>47.05.170</v>
          </cell>
          <cell r="B3396" t="str">
            <v>Válvula de retenção de pé com crivo em bronze, DN= 1´</v>
          </cell>
          <cell r="C3396" t="str">
            <v>UN</v>
          </cell>
          <cell r="D3396">
            <v>104.89</v>
          </cell>
          <cell r="E3396">
            <v>25.12</v>
          </cell>
          <cell r="F3396">
            <v>130.01</v>
          </cell>
          <cell r="G3396">
            <v>15</v>
          </cell>
        </row>
        <row r="3397">
          <cell r="A3397" t="str">
            <v>47.05.180</v>
          </cell>
          <cell r="B3397" t="str">
            <v>Válvula de retenção de pé com crivo em bronze, DN= 1 1/4´</v>
          </cell>
          <cell r="C3397" t="str">
            <v>UN</v>
          </cell>
          <cell r="D3397">
            <v>143.97</v>
          </cell>
          <cell r="E3397">
            <v>25.12</v>
          </cell>
          <cell r="F3397">
            <v>169.09</v>
          </cell>
          <cell r="G3397">
            <v>15</v>
          </cell>
        </row>
        <row r="3398">
          <cell r="A3398" t="str">
            <v>47.05.190</v>
          </cell>
          <cell r="B3398" t="str">
            <v>Válvula de retenção de pé com crivo em bronze, DN= 1 1/2´</v>
          </cell>
          <cell r="C3398" t="str">
            <v>UN</v>
          </cell>
          <cell r="D3398">
            <v>168.03</v>
          </cell>
          <cell r="E3398">
            <v>25.12</v>
          </cell>
          <cell r="F3398">
            <v>193.15</v>
          </cell>
          <cell r="G3398">
            <v>15</v>
          </cell>
        </row>
        <row r="3399">
          <cell r="A3399" t="str">
            <v>47.05.200</v>
          </cell>
          <cell r="B3399" t="str">
            <v>Válvula de retenção de pé com crivo em bronze, DN= 2´</v>
          </cell>
          <cell r="C3399" t="str">
            <v>UN</v>
          </cell>
          <cell r="D3399">
            <v>230.96</v>
          </cell>
          <cell r="E3399">
            <v>25.12</v>
          </cell>
          <cell r="F3399">
            <v>256.08</v>
          </cell>
          <cell r="G3399">
            <v>15</v>
          </cell>
        </row>
        <row r="3400">
          <cell r="A3400" t="str">
            <v>47.05.210</v>
          </cell>
          <cell r="B3400" t="str">
            <v>Válvula de retenção de pé com crivo em bronze, DN= 2 1/2´</v>
          </cell>
          <cell r="C3400" t="str">
            <v>UN</v>
          </cell>
          <cell r="D3400">
            <v>381.16</v>
          </cell>
          <cell r="E3400">
            <v>25.12</v>
          </cell>
          <cell r="F3400">
            <v>406.28</v>
          </cell>
          <cell r="G3400">
            <v>15</v>
          </cell>
        </row>
        <row r="3401">
          <cell r="A3401" t="str">
            <v>47.05.220</v>
          </cell>
          <cell r="B3401" t="str">
            <v>Válvula de gaveta em bronze, com haste não ascendente, classe 125 libras para vapor e classe 200 libras para água, óleo e gás, DN= 6´</v>
          </cell>
          <cell r="C3401" t="str">
            <v>UN</v>
          </cell>
          <cell r="D3401">
            <v>9289.92</v>
          </cell>
          <cell r="E3401">
            <v>41.87</v>
          </cell>
          <cell r="F3401">
            <v>9331.7900000000009</v>
          </cell>
          <cell r="G3401">
            <v>15</v>
          </cell>
        </row>
        <row r="3402">
          <cell r="A3402" t="str">
            <v>47.05.230</v>
          </cell>
          <cell r="B3402" t="str">
            <v>Válvula de gaveta em bronze, com haste não ascendente, classe 125 libras para vapor e classe 200 libras para água, óleo e gás, DN= 2´</v>
          </cell>
          <cell r="C3402" t="str">
            <v>UN</v>
          </cell>
          <cell r="D3402">
            <v>216.73</v>
          </cell>
          <cell r="E3402">
            <v>25.12</v>
          </cell>
          <cell r="F3402">
            <v>241.85</v>
          </cell>
          <cell r="G3402">
            <v>15</v>
          </cell>
        </row>
        <row r="3403">
          <cell r="A3403" t="str">
            <v>47.05.240</v>
          </cell>
          <cell r="B3403" t="str">
            <v>Válvula globo em bronze, classe 125 libras para vapor e classe 200 libras para água, óleo e gás, DN= 2´</v>
          </cell>
          <cell r="C3403" t="str">
            <v>UN</v>
          </cell>
          <cell r="D3403">
            <v>587.28</v>
          </cell>
          <cell r="E3403">
            <v>25.12</v>
          </cell>
          <cell r="F3403">
            <v>612.4</v>
          </cell>
          <cell r="G3403">
            <v>15</v>
          </cell>
        </row>
        <row r="3404">
          <cell r="A3404" t="str">
            <v>47.05.260</v>
          </cell>
          <cell r="B3404" t="str">
            <v>Válvula de retenção de pé com crivo em bronze, DN= 3´</v>
          </cell>
          <cell r="C3404" t="str">
            <v>UN</v>
          </cell>
          <cell r="D3404">
            <v>561.66</v>
          </cell>
          <cell r="E3404">
            <v>25.12</v>
          </cell>
          <cell r="F3404">
            <v>586.78</v>
          </cell>
          <cell r="G3404">
            <v>15</v>
          </cell>
        </row>
        <row r="3405">
          <cell r="A3405" t="str">
            <v>47.05.270</v>
          </cell>
          <cell r="B3405" t="str">
            <v>Válvula de retenção de pé com crivo em bronze, DN= 4´</v>
          </cell>
          <cell r="C3405" t="str">
            <v>UN</v>
          </cell>
          <cell r="D3405">
            <v>1070.54</v>
          </cell>
          <cell r="E3405">
            <v>33.5</v>
          </cell>
          <cell r="F3405">
            <v>1104.04</v>
          </cell>
          <cell r="G3405">
            <v>15</v>
          </cell>
        </row>
        <row r="3406">
          <cell r="A3406" t="str">
            <v>47.05.280</v>
          </cell>
          <cell r="B3406" t="str">
            <v>Válvula globo angular de 45° em bronze, DN= 2 1/2´</v>
          </cell>
          <cell r="C3406" t="str">
            <v>UN</v>
          </cell>
          <cell r="D3406">
            <v>435.33</v>
          </cell>
          <cell r="E3406">
            <v>25.12</v>
          </cell>
          <cell r="F3406">
            <v>460.45</v>
          </cell>
          <cell r="G3406">
            <v>15</v>
          </cell>
        </row>
        <row r="3407">
          <cell r="A3407" t="str">
            <v>47.05.290</v>
          </cell>
          <cell r="B3407" t="str">
            <v>Válvula de gaveta em bronze, haste ascendente, classe 150 libras para vapor saturado e 300 libras para água, óleo e gás, DN= 1/2´</v>
          </cell>
          <cell r="C3407" t="str">
            <v>UN</v>
          </cell>
          <cell r="D3407">
            <v>180.76</v>
          </cell>
          <cell r="E3407">
            <v>13.96</v>
          </cell>
          <cell r="F3407">
            <v>194.72</v>
          </cell>
          <cell r="G3407">
            <v>15</v>
          </cell>
        </row>
        <row r="3408">
          <cell r="A3408" t="str">
            <v>47.05.296</v>
          </cell>
          <cell r="B3408" t="str">
            <v>Válvula de gaveta em bronze, haste ascendente, classe 150 libras para vapor saturado e 300 libras para água, óleo e gás, DN= 4´</v>
          </cell>
          <cell r="C3408" t="str">
            <v>UN</v>
          </cell>
          <cell r="D3408">
            <v>6451.55</v>
          </cell>
          <cell r="E3408">
            <v>33.5</v>
          </cell>
          <cell r="F3408">
            <v>6485.05</v>
          </cell>
          <cell r="G3408">
            <v>15</v>
          </cell>
        </row>
        <row r="3409">
          <cell r="A3409" t="str">
            <v>47.05.300</v>
          </cell>
          <cell r="B3409" t="str">
            <v>Válvula de gaveta em bronze, haste não ascendente, classe 150 libras para vapor saturado e 300 libras para água, óleo e gás, DN= 4´</v>
          </cell>
          <cell r="C3409" t="str">
            <v>UN</v>
          </cell>
          <cell r="D3409">
            <v>1755.1</v>
          </cell>
          <cell r="E3409">
            <v>33.5</v>
          </cell>
          <cell r="F3409">
            <v>1788.6</v>
          </cell>
          <cell r="G3409">
            <v>15</v>
          </cell>
        </row>
        <row r="3410">
          <cell r="A3410" t="str">
            <v>47.05.310</v>
          </cell>
          <cell r="B3410" t="str">
            <v>Válvula de gaveta em bronze, haste não ascendente, classe 150 libras para vapor saturado e 300 libras para água, óleo e gás, DN= 2´</v>
          </cell>
          <cell r="C3410" t="str">
            <v>UN</v>
          </cell>
          <cell r="D3410">
            <v>480.74</v>
          </cell>
          <cell r="E3410">
            <v>25.12</v>
          </cell>
          <cell r="F3410">
            <v>505.86</v>
          </cell>
          <cell r="G3410">
            <v>15</v>
          </cell>
        </row>
        <row r="3411">
          <cell r="A3411" t="str">
            <v>47.05.340</v>
          </cell>
          <cell r="B3411" t="str">
            <v>Válvula globo em bronze, classe 150 libras para vapor saturado e 300 libras para água, óleo e gás, DN= 3/4´</v>
          </cell>
          <cell r="C3411" t="str">
            <v>UN</v>
          </cell>
          <cell r="D3411">
            <v>224.01</v>
          </cell>
          <cell r="E3411">
            <v>25.12</v>
          </cell>
          <cell r="F3411">
            <v>249.13</v>
          </cell>
          <cell r="G3411">
            <v>15</v>
          </cell>
        </row>
        <row r="3412">
          <cell r="A3412" t="str">
            <v>47.05.350</v>
          </cell>
          <cell r="B3412" t="str">
            <v>Válvula globo em bronze, classe 150 libras para vapor saturado e 300 libras para água, óleo e gás, DN= 1´</v>
          </cell>
          <cell r="C3412" t="str">
            <v>UN</v>
          </cell>
          <cell r="D3412">
            <v>319.39999999999998</v>
          </cell>
          <cell r="E3412">
            <v>25.12</v>
          </cell>
          <cell r="F3412">
            <v>344.52</v>
          </cell>
          <cell r="G3412">
            <v>15</v>
          </cell>
        </row>
        <row r="3413">
          <cell r="A3413" t="str">
            <v>47.05.360</v>
          </cell>
          <cell r="B3413" t="str">
            <v>Válvula globo em bronze, classe 150 libras para vapor saturado e 300 libras para água, óleo e gás, DN= 1 1/2´</v>
          </cell>
          <cell r="C3413" t="str">
            <v>UN</v>
          </cell>
          <cell r="D3413">
            <v>624.38</v>
          </cell>
          <cell r="E3413">
            <v>25.12</v>
          </cell>
          <cell r="F3413">
            <v>649.5</v>
          </cell>
          <cell r="G3413">
            <v>15</v>
          </cell>
        </row>
        <row r="3414">
          <cell r="A3414" t="str">
            <v>47.05.370</v>
          </cell>
          <cell r="B3414" t="str">
            <v>Válvula globo em bronze, classe 150 libras para vapor saturado e 300 libras para água, óleo e gás, DN= 2´</v>
          </cell>
          <cell r="C3414" t="str">
            <v>UN</v>
          </cell>
          <cell r="D3414">
            <v>878.76</v>
          </cell>
          <cell r="E3414">
            <v>25.12</v>
          </cell>
          <cell r="F3414">
            <v>903.88</v>
          </cell>
          <cell r="G3414">
            <v>15</v>
          </cell>
        </row>
        <row r="3415">
          <cell r="A3415" t="str">
            <v>47.05.390</v>
          </cell>
          <cell r="B3415" t="str">
            <v>Válvula globo em bronze, classe 150 libras para vapor saturado e 300 libras para água, óleo e gás, DN= 2 1/2´</v>
          </cell>
          <cell r="C3415" t="str">
            <v>UN</v>
          </cell>
          <cell r="D3415">
            <v>1358.88</v>
          </cell>
          <cell r="E3415">
            <v>25.12</v>
          </cell>
          <cell r="F3415">
            <v>1384</v>
          </cell>
          <cell r="G3415">
            <v>15</v>
          </cell>
        </row>
        <row r="3416">
          <cell r="A3416" t="str">
            <v>47.05.392</v>
          </cell>
          <cell r="B3416" t="str">
            <v>Válvula globo em bronze, classe 150 libras para vapor saturado e 300 libras para água, óleo e gás, DN= 3´</v>
          </cell>
          <cell r="C3416" t="str">
            <v>UN</v>
          </cell>
          <cell r="D3416">
            <v>2620.75</v>
          </cell>
          <cell r="E3416">
            <v>33.5</v>
          </cell>
          <cell r="F3416">
            <v>2654.25</v>
          </cell>
          <cell r="G3416">
            <v>15</v>
          </cell>
        </row>
        <row r="3417">
          <cell r="A3417" t="str">
            <v>47.05.394</v>
          </cell>
          <cell r="B3417" t="str">
            <v>Válvula globo em bronze, classe 150 libras para vapor saturado e 300 libras para água, óleo e gás, DN= 4´</v>
          </cell>
          <cell r="C3417" t="str">
            <v>UN</v>
          </cell>
          <cell r="D3417">
            <v>7092.05</v>
          </cell>
          <cell r="E3417">
            <v>33.5</v>
          </cell>
          <cell r="F3417">
            <v>7125.55</v>
          </cell>
          <cell r="G3417">
            <v>15</v>
          </cell>
        </row>
        <row r="3418">
          <cell r="A3418" t="str">
            <v>47.05.398</v>
          </cell>
          <cell r="B3418" t="str">
            <v>Válvula de gaveta em bronze, haste não ascendente, classe 125 libras para vapor e classe 200 libras para água, óleo e gás, DN= 3/4´</v>
          </cell>
          <cell r="C3418" t="str">
            <v>UN</v>
          </cell>
          <cell r="D3418">
            <v>80.52</v>
          </cell>
          <cell r="E3418">
            <v>16.75</v>
          </cell>
          <cell r="F3418">
            <v>97.27</v>
          </cell>
          <cell r="G3418">
            <v>15</v>
          </cell>
        </row>
        <row r="3419">
          <cell r="A3419" t="str">
            <v>47.05.400</v>
          </cell>
          <cell r="B3419" t="str">
            <v>Válvula de gaveta em bronze, haste não ascendente, classe 125 libras para vapor e classe 200 libras para água, óleo e gás, DN= 1´</v>
          </cell>
          <cell r="C3419" t="str">
            <v>UN</v>
          </cell>
          <cell r="D3419">
            <v>99.73</v>
          </cell>
          <cell r="E3419">
            <v>25.12</v>
          </cell>
          <cell r="F3419">
            <v>124.85</v>
          </cell>
          <cell r="G3419">
            <v>15</v>
          </cell>
        </row>
        <row r="3420">
          <cell r="A3420" t="str">
            <v>47.05.406</v>
          </cell>
          <cell r="B3420" t="str">
            <v>Válvula de gaveta em bronze, haste não ascendente, classe 125 libras para vapor e classe 200 libras para água, óleo e gás, DN= 1.1/4´</v>
          </cell>
          <cell r="C3420" t="str">
            <v>UN</v>
          </cell>
          <cell r="D3420">
            <v>126.64</v>
          </cell>
          <cell r="E3420">
            <v>22.33</v>
          </cell>
          <cell r="F3420">
            <v>148.97</v>
          </cell>
          <cell r="G3420">
            <v>15</v>
          </cell>
        </row>
        <row r="3421">
          <cell r="A3421" t="str">
            <v>47.05.410</v>
          </cell>
          <cell r="B3421" t="str">
            <v>Válvula de gaveta em bronze, haste não ascendente, classe 125 libras para vapor e classe 200 libras para água, óleo e gás, DN= 1 1/2´</v>
          </cell>
          <cell r="C3421" t="str">
            <v>UN</v>
          </cell>
          <cell r="D3421">
            <v>137.19999999999999</v>
          </cell>
          <cell r="E3421">
            <v>25.12</v>
          </cell>
          <cell r="F3421">
            <v>162.32</v>
          </cell>
          <cell r="G3421">
            <v>15</v>
          </cell>
        </row>
        <row r="3422">
          <cell r="A3422" t="str">
            <v>47.05.420</v>
          </cell>
          <cell r="B3422" t="str">
            <v>Válvula de gaveta em bronze, haste não ascendente, classe 125 libras para vapor e classe 200 libras para água, óleo e gás, DN= 2 1/2´</v>
          </cell>
          <cell r="C3422" t="str">
            <v>UN</v>
          </cell>
          <cell r="D3422">
            <v>528.97</v>
          </cell>
          <cell r="E3422">
            <v>25.12</v>
          </cell>
          <cell r="F3422">
            <v>554.09</v>
          </cell>
          <cell r="G3422">
            <v>15</v>
          </cell>
        </row>
        <row r="3423">
          <cell r="A3423" t="str">
            <v>47.05.430</v>
          </cell>
          <cell r="B3423" t="str">
            <v>Válvula de gaveta em bronze, haste não ascendente, classe 125 libras para vapor e classe 200 libras para água, óleo e gás, DN= 3´</v>
          </cell>
          <cell r="C3423" t="str">
            <v>UN</v>
          </cell>
          <cell r="D3423">
            <v>762.11</v>
          </cell>
          <cell r="E3423">
            <v>25.12</v>
          </cell>
          <cell r="F3423">
            <v>787.23</v>
          </cell>
          <cell r="G3423">
            <v>15</v>
          </cell>
        </row>
        <row r="3424">
          <cell r="A3424" t="str">
            <v>47.05.450</v>
          </cell>
          <cell r="B3424" t="str">
            <v>Válvula redutora de pressão de ação direta em bronze, extremidade roscada, para água, ar, óleo e gás, PE= 200 psi e PS= 20 à 90 psi, DN= 1 1/4´</v>
          </cell>
          <cell r="C3424" t="str">
            <v>UN</v>
          </cell>
          <cell r="D3424">
            <v>6336.24</v>
          </cell>
          <cell r="E3424">
            <v>111.66</v>
          </cell>
          <cell r="F3424">
            <v>6447.9</v>
          </cell>
          <cell r="G3424">
            <v>15</v>
          </cell>
        </row>
        <row r="3425">
          <cell r="A3425" t="str">
            <v>47.05.460</v>
          </cell>
          <cell r="B3425" t="str">
            <v>Válvula redutora de pressão de ação direta em bronze, extremidade roscada, para água, ar, óleo e gás, PE= 200 psi e PS= 20 à 90 psi, DN= 2´</v>
          </cell>
          <cell r="C3425" t="str">
            <v>UN</v>
          </cell>
          <cell r="D3425">
            <v>7470.8</v>
          </cell>
          <cell r="E3425">
            <v>111.66</v>
          </cell>
          <cell r="F3425">
            <v>7582.46</v>
          </cell>
          <cell r="G3425">
            <v>15</v>
          </cell>
        </row>
        <row r="3426">
          <cell r="A3426" t="str">
            <v>47.05.580</v>
          </cell>
          <cell r="B3426" t="str">
            <v>Válvula de gaveta em bronze com fecho rápido, DN= 1 1/2´</v>
          </cell>
          <cell r="C3426" t="str">
            <v>UN</v>
          </cell>
          <cell r="D3426">
            <v>571.76</v>
          </cell>
          <cell r="E3426">
            <v>55.83</v>
          </cell>
          <cell r="F3426">
            <v>627.59</v>
          </cell>
          <cell r="G3426">
            <v>15</v>
          </cell>
        </row>
        <row r="3427">
          <cell r="A3427" t="str">
            <v>47.06</v>
          </cell>
          <cell r="B3427" t="str">
            <v>Registro e / ou valvula em ferro fundido</v>
          </cell>
        </row>
        <row r="3428">
          <cell r="A3428" t="str">
            <v>47.06.030</v>
          </cell>
          <cell r="B3428" t="str">
            <v>Válvula de gaveta em ferro fundido, haste ascendente com flange, classe 125 libras, DN= 2´</v>
          </cell>
          <cell r="C3428" t="str">
            <v>UN</v>
          </cell>
          <cell r="D3428">
            <v>1400.17</v>
          </cell>
          <cell r="E3428">
            <v>69.790000000000006</v>
          </cell>
          <cell r="F3428">
            <v>1469.96</v>
          </cell>
          <cell r="G3428">
            <v>15</v>
          </cell>
        </row>
        <row r="3429">
          <cell r="A3429" t="str">
            <v>47.06.040</v>
          </cell>
          <cell r="B3429" t="str">
            <v>Válvula de retenção de pé com crivo em ferro fundido, flangeada, DN= 6´</v>
          </cell>
          <cell r="C3429" t="str">
            <v>UN</v>
          </cell>
          <cell r="D3429">
            <v>2288.12</v>
          </cell>
          <cell r="E3429">
            <v>195.41</v>
          </cell>
          <cell r="F3429">
            <v>2483.5300000000002</v>
          </cell>
          <cell r="G3429">
            <v>15</v>
          </cell>
        </row>
        <row r="3430">
          <cell r="A3430" t="str">
            <v>47.06.050</v>
          </cell>
          <cell r="B3430" t="str">
            <v>Válvula de retenção tipo portinhola dupla em ferro fundido, DN= 6´</v>
          </cell>
          <cell r="C3430" t="str">
            <v>UN</v>
          </cell>
          <cell r="D3430">
            <v>1386.57</v>
          </cell>
          <cell r="E3430">
            <v>195.41</v>
          </cell>
          <cell r="F3430">
            <v>1581.98</v>
          </cell>
          <cell r="G3430">
            <v>15</v>
          </cell>
        </row>
        <row r="3431">
          <cell r="A3431" t="str">
            <v>47.06.051</v>
          </cell>
          <cell r="B3431" t="str">
            <v>Válvula de retenção tipo portinhola simples em ferro fundido, flangeada, DN= 6´</v>
          </cell>
          <cell r="C3431" t="str">
            <v>UN</v>
          </cell>
          <cell r="D3431">
            <v>3726.21</v>
          </cell>
          <cell r="E3431">
            <v>195.41</v>
          </cell>
          <cell r="F3431">
            <v>3921.62</v>
          </cell>
          <cell r="G3431">
            <v>15</v>
          </cell>
        </row>
        <row r="3432">
          <cell r="A3432" t="str">
            <v>47.06.060</v>
          </cell>
          <cell r="B3432" t="str">
            <v>Válvula de gaveta em ferro fundido com bolsa, DN= 150 mm</v>
          </cell>
          <cell r="C3432" t="str">
            <v>UN</v>
          </cell>
          <cell r="D3432">
            <v>1868.05</v>
          </cell>
          <cell r="E3432">
            <v>111.66</v>
          </cell>
          <cell r="F3432">
            <v>1979.71</v>
          </cell>
          <cell r="G3432">
            <v>15</v>
          </cell>
        </row>
        <row r="3433">
          <cell r="A3433" t="str">
            <v>47.06.070</v>
          </cell>
          <cell r="B3433" t="str">
            <v>Válvula de gaveta em ferro fundido com bolsa, DN= 200 mm</v>
          </cell>
          <cell r="C3433" t="str">
            <v>UN</v>
          </cell>
          <cell r="D3433">
            <v>3193.67</v>
          </cell>
          <cell r="E3433">
            <v>111.66</v>
          </cell>
          <cell r="F3433">
            <v>3305.33</v>
          </cell>
          <cell r="G3433">
            <v>15</v>
          </cell>
        </row>
        <row r="3434">
          <cell r="A3434" t="str">
            <v>47.06.080</v>
          </cell>
          <cell r="B3434" t="str">
            <v>Válvula de retenção tipo portinhola simples em ferro fundido, DN= 4´</v>
          </cell>
          <cell r="C3434" t="str">
            <v>UN</v>
          </cell>
          <cell r="D3434">
            <v>974.39</v>
          </cell>
          <cell r="E3434">
            <v>111.66</v>
          </cell>
          <cell r="F3434">
            <v>1086.05</v>
          </cell>
          <cell r="G3434">
            <v>15</v>
          </cell>
        </row>
        <row r="3435">
          <cell r="A3435" t="str">
            <v>47.06.090</v>
          </cell>
          <cell r="B3435" t="str">
            <v>Válvula de retenção tipo portinhola dupla em ferro fundido, DN= 4´</v>
          </cell>
          <cell r="C3435" t="str">
            <v>UN</v>
          </cell>
          <cell r="D3435">
            <v>828.54</v>
          </cell>
          <cell r="E3435">
            <v>111.66</v>
          </cell>
          <cell r="F3435">
            <v>940.2</v>
          </cell>
          <cell r="G3435">
            <v>15</v>
          </cell>
        </row>
        <row r="3436">
          <cell r="A3436" t="str">
            <v>47.06.100</v>
          </cell>
          <cell r="B3436" t="str">
            <v>Válvula de segurança em ferro fundido rosqueada com pressão de ajuste 0,4 até 0,75kgf/cm², DN= 2´</v>
          </cell>
          <cell r="C3436" t="str">
            <v>UN</v>
          </cell>
          <cell r="D3436">
            <v>6600.69</v>
          </cell>
          <cell r="E3436">
            <v>69.790000000000006</v>
          </cell>
          <cell r="F3436">
            <v>6670.48</v>
          </cell>
          <cell r="G3436">
            <v>15</v>
          </cell>
        </row>
        <row r="3437">
          <cell r="A3437" t="str">
            <v>47.06.110</v>
          </cell>
          <cell r="B3437" t="str">
            <v>Válvula de segurança em ferro fundido rosqueada com pressão de ajuste 6,1 até 10,0kgf/cm², DN= 3/4´</v>
          </cell>
          <cell r="C3437" t="str">
            <v>UN</v>
          </cell>
          <cell r="D3437">
            <v>3308.74</v>
          </cell>
          <cell r="E3437">
            <v>33.5</v>
          </cell>
          <cell r="F3437">
            <v>3342.24</v>
          </cell>
          <cell r="G3437">
            <v>15</v>
          </cell>
        </row>
        <row r="3438">
          <cell r="A3438" t="str">
            <v>47.06.180</v>
          </cell>
          <cell r="B3438" t="str">
            <v>Válvula de gaveta em ferro fundido com bolsa, DN= 100mm</v>
          </cell>
          <cell r="C3438" t="str">
            <v>UN</v>
          </cell>
          <cell r="D3438">
            <v>1092.47</v>
          </cell>
          <cell r="E3438">
            <v>111.66</v>
          </cell>
          <cell r="F3438">
            <v>1204.1300000000001</v>
          </cell>
          <cell r="G3438">
            <v>15</v>
          </cell>
        </row>
        <row r="3439">
          <cell r="A3439" t="str">
            <v>47.06.310</v>
          </cell>
          <cell r="B3439" t="str">
            <v>Visor de fluxo com janela simples, corpo em ferro fundido ou aço carbono, DN = 1´</v>
          </cell>
          <cell r="C3439" t="str">
            <v>UN</v>
          </cell>
          <cell r="D3439">
            <v>939.58</v>
          </cell>
          <cell r="E3439">
            <v>41.87</v>
          </cell>
          <cell r="F3439">
            <v>981.45</v>
          </cell>
          <cell r="G3439">
            <v>15</v>
          </cell>
        </row>
        <row r="3440">
          <cell r="A3440" t="str">
            <v>47.06.320</v>
          </cell>
          <cell r="B3440" t="str">
            <v>Válvula de governo (retenção e alarme) completa, corpo em ferro fundido, classe 125 libras, DN= 4´</v>
          </cell>
          <cell r="C3440" t="str">
            <v>UN</v>
          </cell>
          <cell r="D3440">
            <v>6434.24</v>
          </cell>
          <cell r="E3440">
            <v>167.49</v>
          </cell>
          <cell r="F3440">
            <v>6601.73</v>
          </cell>
          <cell r="G3440">
            <v>15</v>
          </cell>
        </row>
        <row r="3441">
          <cell r="A3441" t="str">
            <v>47.06.330</v>
          </cell>
          <cell r="B3441" t="str">
            <v>Válvula de gaveta em ferro fundido, haste ascendente com flange, classe 125 libras, DN= 4´</v>
          </cell>
          <cell r="C3441" t="str">
            <v>UN</v>
          </cell>
          <cell r="D3441">
            <v>2196.64</v>
          </cell>
          <cell r="E3441">
            <v>111.66</v>
          </cell>
          <cell r="F3441">
            <v>2308.3000000000002</v>
          </cell>
          <cell r="G3441">
            <v>15</v>
          </cell>
        </row>
        <row r="3442">
          <cell r="A3442" t="str">
            <v>47.06.340</v>
          </cell>
          <cell r="B3442" t="str">
            <v>Válvula de gaveta em ferro fundido, haste ascendente com flange, classe 125 libras, DN= 6´</v>
          </cell>
          <cell r="C3442" t="str">
            <v>UN</v>
          </cell>
          <cell r="D3442">
            <v>3407</v>
          </cell>
          <cell r="E3442">
            <v>111.66</v>
          </cell>
          <cell r="F3442">
            <v>3518.66</v>
          </cell>
          <cell r="G3442">
            <v>15</v>
          </cell>
        </row>
        <row r="3443">
          <cell r="A3443" t="str">
            <v>47.06.350</v>
          </cell>
          <cell r="B3443" t="str">
            <v>Válvula de retenção vertical em ferro fundido com flange, classe 125 libras, DN= 4´</v>
          </cell>
          <cell r="C3443" t="str">
            <v>UN</v>
          </cell>
          <cell r="D3443">
            <v>2319.5100000000002</v>
          </cell>
          <cell r="E3443">
            <v>111.66</v>
          </cell>
          <cell r="F3443">
            <v>2431.17</v>
          </cell>
          <cell r="G3443">
            <v>15</v>
          </cell>
        </row>
        <row r="3444">
          <cell r="A3444" t="str">
            <v>47.07</v>
          </cell>
          <cell r="B3444" t="str">
            <v>Registro e / ou valvula em aco carbono fundido</v>
          </cell>
        </row>
        <row r="3445">
          <cell r="A3445" t="str">
            <v>47.07.010</v>
          </cell>
          <cell r="B3445" t="str">
            <v>Válvula de esfera em aço carbono fundido, passagem plena, extremidades rosqueáveis, classe 300 libras para vapor e classe 600 libras para água, óleo e gás, DN= 1/2"</v>
          </cell>
          <cell r="C3445" t="str">
            <v>UN</v>
          </cell>
          <cell r="D3445">
            <v>97.9</v>
          </cell>
          <cell r="E3445">
            <v>25.12</v>
          </cell>
          <cell r="F3445">
            <v>123.02</v>
          </cell>
          <cell r="G3445">
            <v>15</v>
          </cell>
        </row>
        <row r="3446">
          <cell r="A3446" t="str">
            <v>47.07.020</v>
          </cell>
          <cell r="B3446" t="str">
            <v>Válvula de esfera em aço carbono fundido, passagem plena, extremidades rosqueáveis, classe 300 libras para vapor e classe 600 libras para água, óleo e gás, DN= 3/4"</v>
          </cell>
          <cell r="C3446" t="str">
            <v>UN</v>
          </cell>
          <cell r="D3446">
            <v>133.96</v>
          </cell>
          <cell r="E3446">
            <v>33.5</v>
          </cell>
          <cell r="F3446">
            <v>167.46</v>
          </cell>
          <cell r="G3446">
            <v>15</v>
          </cell>
        </row>
        <row r="3447">
          <cell r="A3447" t="str">
            <v>47.07.030</v>
          </cell>
          <cell r="B3447" t="str">
            <v>Válvula de esfera em aço carbono fundido, passagem plena, extremidades rosqueáveis, classe 300 libras para vapor e classe 600 libras para água, óleo e gás, DN= 1"</v>
          </cell>
          <cell r="C3447" t="str">
            <v>UN</v>
          </cell>
          <cell r="D3447">
            <v>199.34</v>
          </cell>
          <cell r="E3447">
            <v>41.87</v>
          </cell>
          <cell r="F3447">
            <v>241.21</v>
          </cell>
          <cell r="G3447">
            <v>15</v>
          </cell>
        </row>
        <row r="3448">
          <cell r="A3448" t="str">
            <v>47.07.031</v>
          </cell>
          <cell r="B3448" t="str">
            <v>Válvula de esfera em aço carbono fundido, passagem plena, extremidades rosqueáveis, classe 300 libras para vapor e classe 600 libras para água, óleo e gás, DN= 1.1/4"</v>
          </cell>
          <cell r="C3448" t="str">
            <v>UN</v>
          </cell>
          <cell r="D3448">
            <v>256.67</v>
          </cell>
          <cell r="E3448">
            <v>44.67</v>
          </cell>
          <cell r="F3448">
            <v>301.33999999999997</v>
          </cell>
          <cell r="G3448">
            <v>15</v>
          </cell>
        </row>
        <row r="3449">
          <cell r="A3449" t="str">
            <v>47.07.090</v>
          </cell>
          <cell r="B3449" t="str">
            <v>Válvula de esfera em aço carbono fundido, passagem plena, extremidades rosqueáveis, classe 300 libras para vapor saturado, DN= 2"</v>
          </cell>
          <cell r="C3449" t="str">
            <v>UN</v>
          </cell>
          <cell r="D3449">
            <v>580.03</v>
          </cell>
          <cell r="E3449">
            <v>69.790000000000006</v>
          </cell>
          <cell r="F3449">
            <v>649.82000000000005</v>
          </cell>
          <cell r="G3449">
            <v>15</v>
          </cell>
        </row>
        <row r="3450">
          <cell r="A3450" t="str">
            <v>47.09</v>
          </cell>
          <cell r="B3450" t="str">
            <v>Registro e / ou valvula em aco carbono forjado</v>
          </cell>
        </row>
        <row r="3451">
          <cell r="A3451" t="str">
            <v>47.09.010</v>
          </cell>
          <cell r="B3451" t="str">
            <v>Válvula globo em aço carbono forjado, classe 800 libras para vapor e classe 2000 libras para água, óleo e gás, DN= 3/4´</v>
          </cell>
          <cell r="C3451" t="str">
            <v>UN</v>
          </cell>
          <cell r="D3451">
            <v>434.73</v>
          </cell>
          <cell r="E3451">
            <v>33.5</v>
          </cell>
          <cell r="F3451">
            <v>468.23</v>
          </cell>
          <cell r="G3451">
            <v>15</v>
          </cell>
        </row>
        <row r="3452">
          <cell r="A3452" t="str">
            <v>47.09.020</v>
          </cell>
          <cell r="B3452" t="str">
            <v>Válvula globo em aço carbono forjado, classe 800 libras para vapor e classe 2000 libras para água, óleo e gás, DN= 1´</v>
          </cell>
          <cell r="C3452" t="str">
            <v>UN</v>
          </cell>
          <cell r="D3452">
            <v>541.54</v>
          </cell>
          <cell r="E3452">
            <v>41.87</v>
          </cell>
          <cell r="F3452">
            <v>583.41</v>
          </cell>
          <cell r="G3452">
            <v>15</v>
          </cell>
        </row>
        <row r="3453">
          <cell r="A3453" t="str">
            <v>47.09.030</v>
          </cell>
          <cell r="B3453" t="str">
            <v>Válvula globo em aço carbono forjado, classe 800 libras para vapor e classe 2000 libras para água, óleo e gás, DN= 1 1/2´</v>
          </cell>
          <cell r="C3453" t="str">
            <v>UN</v>
          </cell>
          <cell r="D3453">
            <v>1068.47</v>
          </cell>
          <cell r="E3453">
            <v>55.83</v>
          </cell>
          <cell r="F3453">
            <v>1124.3</v>
          </cell>
          <cell r="G3453">
            <v>15</v>
          </cell>
        </row>
        <row r="3454">
          <cell r="A3454" t="str">
            <v>47.09.040</v>
          </cell>
          <cell r="B3454" t="str">
            <v>Válvula globo em aço carbono forjado, classe 800 libras para vapor e classe 2000 libras para água, óleo e gás, DN= 2´</v>
          </cell>
          <cell r="C3454" t="str">
            <v>UN</v>
          </cell>
          <cell r="D3454">
            <v>1386.41</v>
          </cell>
          <cell r="E3454">
            <v>69.790000000000006</v>
          </cell>
          <cell r="F3454">
            <v>1456.2</v>
          </cell>
          <cell r="G3454">
            <v>15</v>
          </cell>
        </row>
        <row r="3455">
          <cell r="A3455" t="str">
            <v>47.10</v>
          </cell>
          <cell r="B3455" t="str">
            <v>Registro e / ou valvula em aco inoxidavel forjado</v>
          </cell>
        </row>
        <row r="3456">
          <cell r="A3456" t="str">
            <v>47.10.010</v>
          </cell>
          <cell r="B3456" t="str">
            <v>Purgador termodinâmico com filtro incorporado, em aço inoxidável forjado, pressão de 0,25 a 42 kg/cm², temperatura até 425°C, DN= 1/2´</v>
          </cell>
          <cell r="C3456" t="str">
            <v>UN</v>
          </cell>
          <cell r="D3456">
            <v>606.1</v>
          </cell>
          <cell r="E3456">
            <v>25.12</v>
          </cell>
          <cell r="F3456">
            <v>631.22</v>
          </cell>
          <cell r="G3456">
            <v>15</v>
          </cell>
        </row>
        <row r="3457">
          <cell r="A3457" t="str">
            <v>47.11</v>
          </cell>
          <cell r="B3457" t="str">
            <v>Aparelho de medicao e controle</v>
          </cell>
        </row>
        <row r="3458">
          <cell r="A3458" t="str">
            <v>47.11.021</v>
          </cell>
          <cell r="B3458" t="str">
            <v>Pressostato diferencial ajustável mecânico, montagem inferior com diâmetro de 1/2" e/ou 1/4", faixa de operação até 16 bar</v>
          </cell>
          <cell r="C3458" t="str">
            <v>UN</v>
          </cell>
          <cell r="D3458">
            <v>490.56</v>
          </cell>
          <cell r="E3458">
            <v>116.87</v>
          </cell>
          <cell r="F3458">
            <v>607.42999999999995</v>
          </cell>
          <cell r="G3458">
            <v>15</v>
          </cell>
        </row>
        <row r="3459">
          <cell r="A3459" t="str">
            <v>47.11.080</v>
          </cell>
          <cell r="B3459" t="str">
            <v>Termômetro bimetálico, mostrador com 4´, saída angular, escala 0-100°C</v>
          </cell>
          <cell r="C3459" t="str">
            <v>UN</v>
          </cell>
          <cell r="D3459">
            <v>211.29</v>
          </cell>
          <cell r="E3459">
            <v>11.16</v>
          </cell>
          <cell r="F3459">
            <v>222.45</v>
          </cell>
          <cell r="G3459">
            <v>15</v>
          </cell>
        </row>
        <row r="3460">
          <cell r="A3460" t="str">
            <v>47.11.100</v>
          </cell>
          <cell r="B3460" t="str">
            <v>Manômetro com mostrador de 4´, escalas: 0-4 / 0-7 / 0-10 / 0-17 / 0-21 / 0-28 kg/cm²</v>
          </cell>
          <cell r="C3460" t="str">
            <v>UN</v>
          </cell>
          <cell r="D3460">
            <v>252.27</v>
          </cell>
          <cell r="E3460">
            <v>27.92</v>
          </cell>
          <cell r="F3460">
            <v>280.19</v>
          </cell>
          <cell r="G3460">
            <v>15</v>
          </cell>
        </row>
        <row r="3461">
          <cell r="A3461" t="str">
            <v>47.11.111</v>
          </cell>
          <cell r="B3461" t="str">
            <v>Pressostato diferencial ajustável, caixa à prova de água, unidade sensora em aço inoxidável 316, faixa de operação entre 1,4 a 14 bar, para fluídos corrosivos, DN=1/2´</v>
          </cell>
          <cell r="C3461" t="str">
            <v>UN</v>
          </cell>
          <cell r="D3461">
            <v>13689.1</v>
          </cell>
          <cell r="E3461">
            <v>116.87</v>
          </cell>
          <cell r="F3461">
            <v>13805.97</v>
          </cell>
          <cell r="G3461">
            <v>15</v>
          </cell>
        </row>
        <row r="3462">
          <cell r="A3462" t="str">
            <v>47.12</v>
          </cell>
          <cell r="B3462" t="str">
            <v>Registro e / ou valvula em ferro ductil</v>
          </cell>
        </row>
        <row r="3463">
          <cell r="A3463" t="str">
            <v>47.12.040</v>
          </cell>
          <cell r="B3463" t="str">
            <v>Válvula de gaveta em ferro dúctil com flanges, classe PN-10, DN= 200mm</v>
          </cell>
          <cell r="C3463" t="str">
            <v>UN</v>
          </cell>
          <cell r="D3463">
            <v>3103.66</v>
          </cell>
          <cell r="E3463">
            <v>193.28</v>
          </cell>
          <cell r="F3463">
            <v>3296.94</v>
          </cell>
          <cell r="G3463">
            <v>15</v>
          </cell>
        </row>
        <row r="3464">
          <cell r="A3464" t="str">
            <v>47.12.270</v>
          </cell>
          <cell r="B3464" t="str">
            <v>Válvula de gaveta em ferro dúctil com flanges, classe PN-10, DN= 80mm</v>
          </cell>
          <cell r="C3464" t="str">
            <v>UN</v>
          </cell>
          <cell r="D3464">
            <v>1039.94</v>
          </cell>
          <cell r="E3464">
            <v>193.28</v>
          </cell>
          <cell r="F3464">
            <v>1233.22</v>
          </cell>
          <cell r="G3464">
            <v>15</v>
          </cell>
        </row>
        <row r="3465">
          <cell r="A3465" t="str">
            <v>47.12.280</v>
          </cell>
          <cell r="B3465" t="str">
            <v>Válvula globo auto-operada hidraulicamente, em ferro dúctil, classe PN-10/16, DN= 50mm</v>
          </cell>
          <cell r="C3465" t="str">
            <v>UN</v>
          </cell>
          <cell r="D3465">
            <v>1208.99</v>
          </cell>
          <cell r="E3465">
            <v>69.790000000000006</v>
          </cell>
          <cell r="F3465">
            <v>1278.78</v>
          </cell>
          <cell r="G3465">
            <v>15</v>
          </cell>
        </row>
        <row r="3466">
          <cell r="A3466" t="str">
            <v>47.12.290</v>
          </cell>
          <cell r="B3466" t="str">
            <v>Válvula globo auto-operada hidraulicamente, comandada por solenóide, em ferro dúctil, classe PN-10, DN= 50mm</v>
          </cell>
          <cell r="C3466" t="str">
            <v>UN</v>
          </cell>
          <cell r="D3466">
            <v>1602.38</v>
          </cell>
          <cell r="E3466">
            <v>125.62</v>
          </cell>
          <cell r="F3466">
            <v>1728</v>
          </cell>
          <cell r="G3466">
            <v>15</v>
          </cell>
        </row>
        <row r="3467">
          <cell r="A3467" t="str">
            <v>47.12.300</v>
          </cell>
          <cell r="B3467" t="str">
            <v>Válvula globo auto-operada hidraulicamente, comandada por solenóide, em ferro dúctil, classe PN-10, DN= 100mm</v>
          </cell>
          <cell r="C3467" t="str">
            <v>UN</v>
          </cell>
          <cell r="D3467">
            <v>2365.4</v>
          </cell>
          <cell r="E3467">
            <v>125.62</v>
          </cell>
          <cell r="F3467">
            <v>2491.02</v>
          </cell>
          <cell r="G3467">
            <v>15</v>
          </cell>
        </row>
        <row r="3468">
          <cell r="A3468" t="str">
            <v>47.12.310</v>
          </cell>
          <cell r="B3468" t="str">
            <v>Válvula de gaveta em ferro dúctil com flanges, classe PN-10, DN= 300mm</v>
          </cell>
          <cell r="C3468" t="str">
            <v>UN</v>
          </cell>
          <cell r="D3468">
            <v>7416.49</v>
          </cell>
          <cell r="E3468">
            <v>193.28</v>
          </cell>
          <cell r="F3468">
            <v>7609.77</v>
          </cell>
          <cell r="G3468">
            <v>15</v>
          </cell>
        </row>
        <row r="3469">
          <cell r="A3469" t="str">
            <v>47.12.320</v>
          </cell>
          <cell r="B3469" t="str">
            <v>Válvula de gaveta em ferro dúctil com flanges, classe PN-10, DN= 100mm</v>
          </cell>
          <cell r="C3469" t="str">
            <v>UN</v>
          </cell>
          <cell r="D3469">
            <v>1272.98</v>
          </cell>
          <cell r="E3469">
            <v>193.28</v>
          </cell>
          <cell r="F3469">
            <v>1466.26</v>
          </cell>
          <cell r="G3469">
            <v>15</v>
          </cell>
        </row>
        <row r="3470">
          <cell r="A3470" t="str">
            <v>47.12.330</v>
          </cell>
          <cell r="B3470" t="str">
            <v>Válvula de gaveta em ferro dúctil com flanges, classe PN-10, DN= 150mm</v>
          </cell>
          <cell r="C3470" t="str">
            <v>UN</v>
          </cell>
          <cell r="D3470">
            <v>1922.24</v>
          </cell>
          <cell r="E3470">
            <v>193.28</v>
          </cell>
          <cell r="F3470">
            <v>2115.52</v>
          </cell>
          <cell r="G3470">
            <v>15</v>
          </cell>
        </row>
        <row r="3471">
          <cell r="A3471" t="str">
            <v>47.12.340</v>
          </cell>
          <cell r="B3471" t="str">
            <v>Ventosa simples rosqueada em ferro dúctil, classe PN-25, DN= 3/4´</v>
          </cell>
          <cell r="C3471" t="str">
            <v>UN</v>
          </cell>
          <cell r="D3471">
            <v>1188.03</v>
          </cell>
          <cell r="E3471">
            <v>16.75</v>
          </cell>
          <cell r="F3471">
            <v>1204.78</v>
          </cell>
          <cell r="G3471">
            <v>15</v>
          </cell>
        </row>
        <row r="3472">
          <cell r="A3472" t="str">
            <v>47.12.350</v>
          </cell>
          <cell r="B3472" t="str">
            <v>Ventosa de tríplice função em ferro dúctil flangeada, classe PN-10/16/25, DN= 50mm</v>
          </cell>
          <cell r="C3472" t="str">
            <v>UN</v>
          </cell>
          <cell r="D3472">
            <v>2957.01</v>
          </cell>
          <cell r="E3472">
            <v>24.56</v>
          </cell>
          <cell r="F3472">
            <v>2981.57</v>
          </cell>
          <cell r="G3472">
            <v>15</v>
          </cell>
        </row>
        <row r="3473">
          <cell r="A3473" t="str">
            <v>47.14</v>
          </cell>
          <cell r="B3473" t="str">
            <v>Registro e / ou valvula em PVC rigido ou ABS</v>
          </cell>
        </row>
        <row r="3474">
          <cell r="A3474" t="str">
            <v>47.14.020</v>
          </cell>
          <cell r="B3474" t="str">
            <v>Registro de pressão em PVC rígido, soldável, DN= 25mm (3/4´)</v>
          </cell>
          <cell r="C3474" t="str">
            <v>UN</v>
          </cell>
          <cell r="D3474">
            <v>12.66</v>
          </cell>
          <cell r="E3474">
            <v>25.12</v>
          </cell>
          <cell r="F3474">
            <v>37.78</v>
          </cell>
          <cell r="G3474">
            <v>15</v>
          </cell>
        </row>
        <row r="3475">
          <cell r="A3475" t="str">
            <v>47.14.200</v>
          </cell>
          <cell r="B3475" t="str">
            <v>Registro regulador de vazão para torneira, misturador e bidê, em ABS com canopla, DN= 1/2´</v>
          </cell>
          <cell r="C3475" t="str">
            <v>UN</v>
          </cell>
          <cell r="D3475">
            <v>56.4</v>
          </cell>
          <cell r="E3475">
            <v>25.12</v>
          </cell>
          <cell r="F3475">
            <v>81.52</v>
          </cell>
          <cell r="G3475">
            <v>15</v>
          </cell>
        </row>
        <row r="3476">
          <cell r="A3476" t="str">
            <v>47.20</v>
          </cell>
          <cell r="B3476" t="str">
            <v>Reparos, conservacoes e complementos - GRUPO 47</v>
          </cell>
        </row>
        <row r="3477">
          <cell r="A3477" t="str">
            <v>47.20.010</v>
          </cell>
          <cell r="B3477" t="str">
            <v>Pigtail em latão para manômetro, DN= 1/2´</v>
          </cell>
          <cell r="C3477" t="str">
            <v>UN</v>
          </cell>
          <cell r="D3477">
            <v>135.5</v>
          </cell>
          <cell r="E3477">
            <v>8.3800000000000008</v>
          </cell>
          <cell r="F3477">
            <v>143.88</v>
          </cell>
          <cell r="G3477">
            <v>15</v>
          </cell>
        </row>
        <row r="3478">
          <cell r="A3478" t="str">
            <v>47.20.020</v>
          </cell>
          <cell r="B3478" t="str">
            <v>Filtro ´Y´ em bronze para gás combustível, DN= 2´</v>
          </cell>
          <cell r="C3478" t="str">
            <v>UN</v>
          </cell>
          <cell r="D3478">
            <v>551.62</v>
          </cell>
          <cell r="E3478">
            <v>69.790000000000006</v>
          </cell>
          <cell r="F3478">
            <v>621.41</v>
          </cell>
          <cell r="G3478">
            <v>15</v>
          </cell>
        </row>
        <row r="3479">
          <cell r="A3479" t="str">
            <v>47.20.030</v>
          </cell>
          <cell r="B3479" t="str">
            <v>Filtro ´Y´ em ferro fundido, classe 125 libras para vapor saturado, com extremidades rosqueáveis, DN= 2´</v>
          </cell>
          <cell r="C3479" t="str">
            <v>UN</v>
          </cell>
          <cell r="D3479">
            <v>489.34</v>
          </cell>
          <cell r="E3479">
            <v>69.790000000000006</v>
          </cell>
          <cell r="F3479">
            <v>559.13</v>
          </cell>
          <cell r="G3479">
            <v>15</v>
          </cell>
        </row>
        <row r="3480">
          <cell r="A3480" t="str">
            <v>47.20.070</v>
          </cell>
          <cell r="B3480" t="str">
            <v>Pigtail flexível, revestido com borracha sintética resistente, DN= 7/16´ comprimento até 1,00 m</v>
          </cell>
          <cell r="C3480" t="str">
            <v>UN</v>
          </cell>
          <cell r="D3480">
            <v>28.59</v>
          </cell>
          <cell r="E3480">
            <v>11.78</v>
          </cell>
          <cell r="F3480">
            <v>40.369999999999997</v>
          </cell>
          <cell r="G3480">
            <v>15</v>
          </cell>
        </row>
        <row r="3481">
          <cell r="A3481" t="str">
            <v>47.20.080</v>
          </cell>
          <cell r="B3481" t="str">
            <v>Regulador de primeiro estágio de alta pressão até 2 kgf/cm², vazão de 90 kg GLP/hora</v>
          </cell>
          <cell r="C3481" t="str">
            <v>UN</v>
          </cell>
          <cell r="D3481">
            <v>637.58000000000004</v>
          </cell>
          <cell r="E3481">
            <v>39.270000000000003</v>
          </cell>
          <cell r="F3481">
            <v>676.85</v>
          </cell>
          <cell r="G3481">
            <v>15</v>
          </cell>
        </row>
        <row r="3482">
          <cell r="A3482" t="str">
            <v>47.20.100</v>
          </cell>
          <cell r="B3482" t="str">
            <v>Regulador de primeiro estágio de alta pressão até 1,3 kgf/cm², vazão de 50 kg GLP/hora</v>
          </cell>
          <cell r="C3482" t="str">
            <v>UN</v>
          </cell>
          <cell r="D3482">
            <v>327.92</v>
          </cell>
          <cell r="E3482">
            <v>39.270000000000003</v>
          </cell>
          <cell r="F3482">
            <v>367.19</v>
          </cell>
          <cell r="G3482">
            <v>15</v>
          </cell>
        </row>
        <row r="3483">
          <cell r="A3483" t="str">
            <v>47.20.120</v>
          </cell>
          <cell r="B3483" t="str">
            <v>Regulador de segundo estágio para gás, uso industrial, vazão até 12 kg GLP/hora</v>
          </cell>
          <cell r="C3483" t="str">
            <v>UN</v>
          </cell>
          <cell r="D3483">
            <v>97.6</v>
          </cell>
          <cell r="E3483">
            <v>27.92</v>
          </cell>
          <cell r="F3483">
            <v>125.52</v>
          </cell>
          <cell r="G3483">
            <v>15</v>
          </cell>
        </row>
        <row r="3484">
          <cell r="A3484" t="str">
            <v>47.20.181</v>
          </cell>
          <cell r="B3484" t="str">
            <v>Filtro Y em aço carbono, classe 150 libras, conexões flangeadas, DN= 4´</v>
          </cell>
          <cell r="C3484" t="str">
            <v>UN</v>
          </cell>
          <cell r="D3484">
            <v>4213.1499999999996</v>
          </cell>
          <cell r="E3484">
            <v>167.49</v>
          </cell>
          <cell r="F3484">
            <v>4380.6400000000003</v>
          </cell>
          <cell r="G3484">
            <v>15</v>
          </cell>
        </row>
        <row r="3485">
          <cell r="A3485" t="str">
            <v>47.20.190</v>
          </cell>
          <cell r="B3485" t="str">
            <v>Chave de fluxo tipo palheta para tubulação de líquidos</v>
          </cell>
          <cell r="C3485" t="str">
            <v>UN</v>
          </cell>
          <cell r="D3485">
            <v>128.47</v>
          </cell>
          <cell r="E3485">
            <v>22.33</v>
          </cell>
          <cell r="F3485">
            <v>150.80000000000001</v>
          </cell>
          <cell r="G3485">
            <v>15</v>
          </cell>
        </row>
        <row r="3486">
          <cell r="A3486" t="str">
            <v>47.20.300</v>
          </cell>
          <cell r="B3486" t="str">
            <v>Chave de fluxo de água com retardo para tubulações com diâmetro nominal de 1´ a 6´ - conexão BSP</v>
          </cell>
          <cell r="C3486" t="str">
            <v>UN</v>
          </cell>
          <cell r="D3486">
            <v>456.13</v>
          </cell>
          <cell r="E3486">
            <v>66.239999999999995</v>
          </cell>
          <cell r="F3486">
            <v>522.37</v>
          </cell>
          <cell r="G3486">
            <v>15</v>
          </cell>
        </row>
        <row r="3487">
          <cell r="A3487" t="str">
            <v>47.20.320</v>
          </cell>
          <cell r="B3487" t="str">
            <v>Filtro ´Y´ corpo em bronze, pressão de serviço até 20,7 bar (PN 20), DN= 1 1/2´</v>
          </cell>
          <cell r="C3487" t="str">
            <v>UN</v>
          </cell>
          <cell r="D3487">
            <v>335.38</v>
          </cell>
          <cell r="E3487">
            <v>69.790000000000006</v>
          </cell>
          <cell r="F3487">
            <v>405.17</v>
          </cell>
          <cell r="G3487">
            <v>15</v>
          </cell>
        </row>
        <row r="3488">
          <cell r="A3488" t="str">
            <v>47.20.330</v>
          </cell>
          <cell r="B3488" t="str">
            <v>Filtro ´Y´ corpo em bronze, pressão de serviço até 20,7 bar (PN 20), DN= 2´</v>
          </cell>
          <cell r="C3488" t="str">
            <v>UN</v>
          </cell>
          <cell r="D3488">
            <v>427.47</v>
          </cell>
          <cell r="E3488">
            <v>69.790000000000006</v>
          </cell>
          <cell r="F3488">
            <v>497.26</v>
          </cell>
          <cell r="G3488">
            <v>15</v>
          </cell>
        </row>
        <row r="3489">
          <cell r="A3489" t="str">
            <v>48</v>
          </cell>
          <cell r="B3489" t="str">
            <v>RESERVATORIO E TANQUE PARA LIQUIDOS E GASES</v>
          </cell>
        </row>
        <row r="3490">
          <cell r="A3490" t="str">
            <v>48.02</v>
          </cell>
          <cell r="B3490" t="str">
            <v>Reservatorio em material sintetico</v>
          </cell>
        </row>
        <row r="3491">
          <cell r="A3491" t="str">
            <v>48.02.008</v>
          </cell>
          <cell r="B3491" t="str">
            <v>Reservatório de fibra de vidro - capacidade de 15.000 litros</v>
          </cell>
          <cell r="C3491" t="str">
            <v>UN</v>
          </cell>
          <cell r="D3491">
            <v>9120.58</v>
          </cell>
          <cell r="E3491">
            <v>123.96</v>
          </cell>
          <cell r="F3491">
            <v>9244.5400000000009</v>
          </cell>
          <cell r="G3491">
            <v>15</v>
          </cell>
        </row>
        <row r="3492">
          <cell r="A3492" t="str">
            <v>48.02.009</v>
          </cell>
          <cell r="B3492" t="str">
            <v>Reservatório de fibra de vidro - capacidade de 20.000 litros</v>
          </cell>
          <cell r="C3492" t="str">
            <v>UN</v>
          </cell>
          <cell r="D3492">
            <v>11483.28</v>
          </cell>
          <cell r="E3492">
            <v>169.38</v>
          </cell>
          <cell r="F3492">
            <v>11652.66</v>
          </cell>
          <cell r="G3492">
            <v>15</v>
          </cell>
        </row>
        <row r="3493">
          <cell r="A3493" t="str">
            <v>48.02.204</v>
          </cell>
          <cell r="B3493" t="str">
            <v>Reservatório em polietileno com tampa de encaixar - capacidade de 2.000 litros</v>
          </cell>
          <cell r="C3493" t="str">
            <v>UN</v>
          </cell>
          <cell r="D3493">
            <v>1080.83</v>
          </cell>
          <cell r="E3493">
            <v>67.19</v>
          </cell>
          <cell r="F3493">
            <v>1148.02</v>
          </cell>
          <cell r="G3493">
            <v>15</v>
          </cell>
        </row>
        <row r="3494">
          <cell r="A3494" t="str">
            <v>48.02.205</v>
          </cell>
          <cell r="B3494" t="str">
            <v>Reservatório em polietileno com tampa de encaixar - capacidade de 3.000 litros</v>
          </cell>
          <cell r="C3494" t="str">
            <v>UN</v>
          </cell>
          <cell r="D3494">
            <v>1989.09</v>
          </cell>
          <cell r="E3494">
            <v>67.19</v>
          </cell>
          <cell r="F3494">
            <v>2056.2800000000002</v>
          </cell>
          <cell r="G3494">
            <v>15</v>
          </cell>
        </row>
        <row r="3495">
          <cell r="A3495" t="str">
            <v>48.02.206</v>
          </cell>
          <cell r="B3495" t="str">
            <v>Reservatório em polietileno com tampa de encaixar - capacidade de 5.000 litros</v>
          </cell>
          <cell r="C3495" t="str">
            <v>UN</v>
          </cell>
          <cell r="D3495">
            <v>3169.81</v>
          </cell>
          <cell r="E3495">
            <v>78.540000000000006</v>
          </cell>
          <cell r="F3495">
            <v>3248.35</v>
          </cell>
          <cell r="G3495">
            <v>15</v>
          </cell>
        </row>
        <row r="3496">
          <cell r="A3496" t="str">
            <v>48.02.207</v>
          </cell>
          <cell r="B3496" t="str">
            <v>Reservatório em polietileno com tampa de encaixar - capacidade de 10.000 litros</v>
          </cell>
          <cell r="C3496" t="str">
            <v>UN</v>
          </cell>
          <cell r="D3496">
            <v>5680.69</v>
          </cell>
          <cell r="E3496">
            <v>101.25</v>
          </cell>
          <cell r="F3496">
            <v>5781.94</v>
          </cell>
          <cell r="G3496">
            <v>15</v>
          </cell>
        </row>
        <row r="3497">
          <cell r="A3497" t="str">
            <v>48.02.300</v>
          </cell>
          <cell r="B3497" t="str">
            <v>Reservatório em polietileno de alta densidade (cisterna) com antioxidante e proteção contra raios ultravioleta (UV) - capacidade de 5.000 litros</v>
          </cell>
          <cell r="C3497" t="str">
            <v>UN</v>
          </cell>
          <cell r="D3497">
            <v>6984.26</v>
          </cell>
          <cell r="E3497">
            <v>89.9</v>
          </cell>
          <cell r="F3497">
            <v>7074.16</v>
          </cell>
          <cell r="G3497">
            <v>15</v>
          </cell>
        </row>
        <row r="3498">
          <cell r="A3498" t="str">
            <v>48.02.310</v>
          </cell>
          <cell r="B3498" t="str">
            <v>Reservatório em polietileno de alta densidade (cisterna) com antioxidante e proteção contra raios ultravioleta (UV) - capacidade de 10.000 litros</v>
          </cell>
          <cell r="C3498" t="str">
            <v>UN</v>
          </cell>
          <cell r="D3498">
            <v>15132.75</v>
          </cell>
          <cell r="E3498">
            <v>123.96</v>
          </cell>
          <cell r="F3498">
            <v>15256.71</v>
          </cell>
          <cell r="G3498">
            <v>15</v>
          </cell>
        </row>
        <row r="3499">
          <cell r="A3499" t="str">
            <v>48.02.400</v>
          </cell>
          <cell r="B3499" t="str">
            <v>Reservatório em polietileno com tampa de rosca - capacidade de 1.000 litros</v>
          </cell>
          <cell r="C3499" t="str">
            <v>UN</v>
          </cell>
          <cell r="D3499">
            <v>897.77</v>
          </cell>
          <cell r="E3499">
            <v>78.540000000000006</v>
          </cell>
          <cell r="F3499">
            <v>976.31</v>
          </cell>
          <cell r="G3499">
            <v>15</v>
          </cell>
        </row>
        <row r="3500">
          <cell r="A3500" t="str">
            <v>48.02.401</v>
          </cell>
          <cell r="B3500" t="str">
            <v>Reservatório em polietileno com tampa de rosca - capacidade de 500 litros</v>
          </cell>
          <cell r="C3500" t="str">
            <v>UN</v>
          </cell>
          <cell r="D3500">
            <v>551.58000000000004</v>
          </cell>
          <cell r="E3500">
            <v>78.540000000000006</v>
          </cell>
          <cell r="F3500">
            <v>630.12</v>
          </cell>
          <cell r="G3500">
            <v>15</v>
          </cell>
        </row>
        <row r="3501">
          <cell r="A3501" t="str">
            <v>48.03</v>
          </cell>
          <cell r="B3501" t="str">
            <v>Reservatorio metalico</v>
          </cell>
        </row>
        <row r="3502">
          <cell r="A3502" t="str">
            <v>48.03.112</v>
          </cell>
          <cell r="B3502" t="str">
            <v>Reservatório metálico cilíndrico horizontal - capacidade de 3.000 litros</v>
          </cell>
          <cell r="C3502" t="str">
            <v>CJ</v>
          </cell>
          <cell r="D3502">
            <v>5097.1000000000004</v>
          </cell>
          <cell r="E3502">
            <v>78.540000000000006</v>
          </cell>
          <cell r="F3502">
            <v>5175.6400000000003</v>
          </cell>
          <cell r="G3502">
            <v>15</v>
          </cell>
        </row>
        <row r="3503">
          <cell r="A3503" t="str">
            <v>48.03.130</v>
          </cell>
          <cell r="B3503" t="str">
            <v>Reservatório metálico cilíndrico horizontal - capacidade de 5.000 litros</v>
          </cell>
          <cell r="C3503" t="str">
            <v>CJ</v>
          </cell>
          <cell r="D3503">
            <v>7103.47</v>
          </cell>
          <cell r="E3503">
            <v>78.540000000000006</v>
          </cell>
          <cell r="F3503">
            <v>7182.01</v>
          </cell>
          <cell r="G3503">
            <v>15</v>
          </cell>
        </row>
        <row r="3504">
          <cell r="A3504" t="str">
            <v>48.03.138</v>
          </cell>
          <cell r="B3504" t="str">
            <v>Reservatório metálico cilíndrico horizontal - capacidade de 10.000 litros</v>
          </cell>
          <cell r="C3504" t="str">
            <v>CJ</v>
          </cell>
          <cell r="D3504">
            <v>13134.17</v>
          </cell>
          <cell r="E3504">
            <v>78.540000000000006</v>
          </cell>
          <cell r="F3504">
            <v>13212.71</v>
          </cell>
          <cell r="G3504">
            <v>15</v>
          </cell>
        </row>
        <row r="3505">
          <cell r="A3505" t="str">
            <v>48.04</v>
          </cell>
          <cell r="B3505" t="str">
            <v>Reservatorio em concreto</v>
          </cell>
        </row>
        <row r="3506">
          <cell r="A3506" t="str">
            <v>48.04.381</v>
          </cell>
          <cell r="B3506" t="str">
            <v>Reservatório em concreto armado cilíndrico, vertical, bipartido, método construtivo em formas deslizantes, diâmetro interno de 3,50m a 4,00m, altura de 15,00m a 25,00m</v>
          </cell>
          <cell r="C3506" t="str">
            <v>M</v>
          </cell>
          <cell r="D3506">
            <v>18005.96</v>
          </cell>
          <cell r="E3506">
            <v>4187.79</v>
          </cell>
          <cell r="F3506">
            <v>22193.75</v>
          </cell>
          <cell r="G3506">
            <v>15</v>
          </cell>
        </row>
        <row r="3507">
          <cell r="A3507" t="str">
            <v>48.04.391</v>
          </cell>
          <cell r="B3507" t="str">
            <v>Reservatório em concreto armado cilíndrico, vertical, bipartido, método construtivo em formas deslizantes, diâmetro interno de 5,5m a 6,00m, altura de 25,00m a 30,00m</v>
          </cell>
          <cell r="C3507" t="str">
            <v>M</v>
          </cell>
          <cell r="D3507">
            <v>34255.64</v>
          </cell>
          <cell r="E3507">
            <v>8969.8700000000008</v>
          </cell>
          <cell r="F3507">
            <v>43225.51</v>
          </cell>
          <cell r="G3507">
            <v>15</v>
          </cell>
        </row>
        <row r="3508">
          <cell r="A3508" t="str">
            <v>48.05</v>
          </cell>
          <cell r="B3508" t="str">
            <v>Torneira de boia</v>
          </cell>
        </row>
        <row r="3509">
          <cell r="A3509" t="str">
            <v>48.05.010</v>
          </cell>
          <cell r="B3509" t="str">
            <v>Torneira de boia, DN= 3/4´</v>
          </cell>
          <cell r="C3509" t="str">
            <v>UN</v>
          </cell>
          <cell r="D3509">
            <v>93.41</v>
          </cell>
          <cell r="E3509">
            <v>16.75</v>
          </cell>
          <cell r="F3509">
            <v>110.16</v>
          </cell>
          <cell r="G3509">
            <v>15</v>
          </cell>
        </row>
        <row r="3510">
          <cell r="A3510" t="str">
            <v>48.05.020</v>
          </cell>
          <cell r="B3510" t="str">
            <v>Torneira de boia, DN= 1´</v>
          </cell>
          <cell r="C3510" t="str">
            <v>UN</v>
          </cell>
          <cell r="D3510">
            <v>119.93</v>
          </cell>
          <cell r="E3510">
            <v>22.33</v>
          </cell>
          <cell r="F3510">
            <v>142.26</v>
          </cell>
          <cell r="G3510">
            <v>15</v>
          </cell>
        </row>
        <row r="3511">
          <cell r="A3511" t="str">
            <v>48.05.030</v>
          </cell>
          <cell r="B3511" t="str">
            <v>Torneira de boia, DN= 1 1/4´</v>
          </cell>
          <cell r="C3511" t="str">
            <v>UN</v>
          </cell>
          <cell r="D3511">
            <v>232</v>
          </cell>
          <cell r="E3511">
            <v>25.12</v>
          </cell>
          <cell r="F3511">
            <v>257.12</v>
          </cell>
          <cell r="G3511">
            <v>15</v>
          </cell>
        </row>
        <row r="3512">
          <cell r="A3512" t="str">
            <v>48.05.040</v>
          </cell>
          <cell r="B3512" t="str">
            <v>Torneira de boia, DN= 1 1/2´</v>
          </cell>
          <cell r="C3512" t="str">
            <v>UN</v>
          </cell>
          <cell r="D3512">
            <v>246.29</v>
          </cell>
          <cell r="E3512">
            <v>25.12</v>
          </cell>
          <cell r="F3512">
            <v>271.41000000000003</v>
          </cell>
          <cell r="G3512">
            <v>15</v>
          </cell>
        </row>
        <row r="3513">
          <cell r="A3513" t="str">
            <v>48.05.050</v>
          </cell>
          <cell r="B3513" t="str">
            <v>Torneira de boia, DN= 2´</v>
          </cell>
          <cell r="C3513" t="str">
            <v>UN</v>
          </cell>
          <cell r="D3513">
            <v>316.48</v>
          </cell>
          <cell r="E3513">
            <v>33.5</v>
          </cell>
          <cell r="F3513">
            <v>349.98</v>
          </cell>
          <cell r="G3513">
            <v>15</v>
          </cell>
        </row>
        <row r="3514">
          <cell r="A3514" t="str">
            <v>48.05.052</v>
          </cell>
          <cell r="B3514" t="str">
            <v>Torneira de boia, DN= 2 1/2´</v>
          </cell>
          <cell r="C3514" t="str">
            <v>UN</v>
          </cell>
          <cell r="D3514">
            <v>1504.16</v>
          </cell>
          <cell r="E3514">
            <v>25.12</v>
          </cell>
          <cell r="F3514">
            <v>1529.28</v>
          </cell>
          <cell r="G3514">
            <v>15</v>
          </cell>
        </row>
        <row r="3515">
          <cell r="A3515" t="str">
            <v>48.05.070</v>
          </cell>
          <cell r="B3515" t="str">
            <v>Torneira de boia, tipo registro automático de entrada, DN= 3´</v>
          </cell>
          <cell r="C3515" t="str">
            <v>UN</v>
          </cell>
          <cell r="D3515">
            <v>2205.5</v>
          </cell>
          <cell r="E3515">
            <v>111.66</v>
          </cell>
          <cell r="F3515">
            <v>2317.16</v>
          </cell>
          <cell r="G3515">
            <v>15</v>
          </cell>
        </row>
        <row r="3516">
          <cell r="A3516" t="str">
            <v>48.20</v>
          </cell>
          <cell r="B3516" t="str">
            <v>Reparos, conservacoes e complementos - GRUPO 48</v>
          </cell>
        </row>
        <row r="3517">
          <cell r="A3517" t="str">
            <v>48.20.020</v>
          </cell>
          <cell r="B3517" t="str">
            <v>Limpeza de caixa d´água até 1.000 litros</v>
          </cell>
          <cell r="C3517" t="str">
            <v>UN</v>
          </cell>
          <cell r="E3517">
            <v>68.13</v>
          </cell>
          <cell r="F3517">
            <v>68.13</v>
          </cell>
          <cell r="G3517">
            <v>15</v>
          </cell>
        </row>
        <row r="3518">
          <cell r="A3518" t="str">
            <v>48.20.040</v>
          </cell>
          <cell r="B3518" t="str">
            <v>Limpeza de caixa d´água de 1.001 até 10.000 litros</v>
          </cell>
          <cell r="C3518" t="str">
            <v>UN</v>
          </cell>
          <cell r="E3518">
            <v>181.68</v>
          </cell>
          <cell r="F3518">
            <v>181.68</v>
          </cell>
          <cell r="G3518">
            <v>15</v>
          </cell>
        </row>
        <row r="3519">
          <cell r="A3519" t="str">
            <v>48.20.060</v>
          </cell>
          <cell r="B3519" t="str">
            <v>Limpeza de caixa d´água acima de 10.000 litros</v>
          </cell>
          <cell r="C3519" t="str">
            <v>UN</v>
          </cell>
          <cell r="E3519">
            <v>408.78</v>
          </cell>
          <cell r="F3519">
            <v>408.78</v>
          </cell>
          <cell r="G3519">
            <v>15</v>
          </cell>
        </row>
        <row r="3520">
          <cell r="A3520" t="str">
            <v>49</v>
          </cell>
          <cell r="B3520" t="str">
            <v>CAIXA, RALO, GRELHA E ACESSORIO HIDRAULICO</v>
          </cell>
        </row>
        <row r="3521">
          <cell r="A3521" t="str">
            <v>49.01</v>
          </cell>
          <cell r="B3521" t="str">
            <v>Caixas sifonadas de PVC rigido</v>
          </cell>
        </row>
        <row r="3522">
          <cell r="A3522" t="str">
            <v>49.01.016</v>
          </cell>
          <cell r="B3522" t="str">
            <v>Caixa sifonada de PVC rígido de 100 x 100 x 50 mm, com grelha</v>
          </cell>
          <cell r="C3522" t="str">
            <v>UN</v>
          </cell>
          <cell r="D3522">
            <v>39.67</v>
          </cell>
          <cell r="E3522">
            <v>55.83</v>
          </cell>
          <cell r="F3522">
            <v>95.5</v>
          </cell>
          <cell r="G3522">
            <v>15</v>
          </cell>
        </row>
        <row r="3523">
          <cell r="A3523" t="str">
            <v>49.01.020</v>
          </cell>
          <cell r="B3523" t="str">
            <v>Caixa sifonada de PVC rígido de 100 x 150 x 50 mm, com grelha</v>
          </cell>
          <cell r="C3523" t="str">
            <v>UN</v>
          </cell>
          <cell r="D3523">
            <v>54.6</v>
          </cell>
          <cell r="E3523">
            <v>55.83</v>
          </cell>
          <cell r="F3523">
            <v>110.43</v>
          </cell>
          <cell r="G3523">
            <v>15</v>
          </cell>
        </row>
        <row r="3524">
          <cell r="A3524" t="str">
            <v>49.01.030</v>
          </cell>
          <cell r="B3524" t="str">
            <v>Caixa sifonada de PVC rígido de 150 x 150 x 50 mm, com grelha</v>
          </cell>
          <cell r="C3524" t="str">
            <v>UN</v>
          </cell>
          <cell r="D3524">
            <v>69.06</v>
          </cell>
          <cell r="E3524">
            <v>55.83</v>
          </cell>
          <cell r="F3524">
            <v>124.89</v>
          </cell>
          <cell r="G3524">
            <v>15</v>
          </cell>
        </row>
        <row r="3525">
          <cell r="A3525" t="str">
            <v>49.01.040</v>
          </cell>
          <cell r="B3525" t="str">
            <v>Caixa sifonada de PVC rígido de 150 x 185 x 75 mm, com grelha</v>
          </cell>
          <cell r="C3525" t="str">
            <v>UN</v>
          </cell>
          <cell r="D3525">
            <v>77.36</v>
          </cell>
          <cell r="E3525">
            <v>55.83</v>
          </cell>
          <cell r="F3525">
            <v>133.19</v>
          </cell>
          <cell r="G3525">
            <v>15</v>
          </cell>
        </row>
        <row r="3526">
          <cell r="A3526" t="str">
            <v>49.01.050</v>
          </cell>
          <cell r="B3526" t="str">
            <v>Caixa sifonada de PVC rígido de 250 x 172 x 50 mm, com tampa cega</v>
          </cell>
          <cell r="C3526" t="str">
            <v>UN</v>
          </cell>
          <cell r="D3526">
            <v>88.8</v>
          </cell>
          <cell r="E3526">
            <v>55.83</v>
          </cell>
          <cell r="F3526">
            <v>144.63</v>
          </cell>
          <cell r="G3526">
            <v>15</v>
          </cell>
        </row>
        <row r="3527">
          <cell r="A3527" t="str">
            <v>49.01.070</v>
          </cell>
          <cell r="B3527" t="str">
            <v>Caixa sifonada de PVC rígido de 250 x 230 x 75 mm, com tampa cega</v>
          </cell>
          <cell r="C3527" t="str">
            <v>UN</v>
          </cell>
          <cell r="D3527">
            <v>119.14</v>
          </cell>
          <cell r="E3527">
            <v>55.83</v>
          </cell>
          <cell r="F3527">
            <v>174.97</v>
          </cell>
          <cell r="G3527">
            <v>15</v>
          </cell>
        </row>
        <row r="3528">
          <cell r="A3528" t="str">
            <v>49.03</v>
          </cell>
          <cell r="B3528" t="str">
            <v>Caixa de gordura</v>
          </cell>
        </row>
        <row r="3529">
          <cell r="A3529" t="str">
            <v>49.03.020</v>
          </cell>
          <cell r="B3529" t="str">
            <v>Caixa de gordura em alvenaria, 600 x 600 x 600 mm</v>
          </cell>
          <cell r="C3529" t="str">
            <v>UN</v>
          </cell>
          <cell r="D3529">
            <v>124.7</v>
          </cell>
          <cell r="E3529">
            <v>252.54</v>
          </cell>
          <cell r="F3529">
            <v>377.24</v>
          </cell>
          <cell r="G3529">
            <v>15</v>
          </cell>
        </row>
        <row r="3530">
          <cell r="A3530" t="str">
            <v>49.03.022</v>
          </cell>
          <cell r="B3530" t="str">
            <v>Caixa de gordura premoldada com tampa - capacidade 18 litros</v>
          </cell>
          <cell r="C3530" t="str">
            <v>UN</v>
          </cell>
          <cell r="D3530">
            <v>84.42</v>
          </cell>
          <cell r="E3530">
            <v>61.36</v>
          </cell>
          <cell r="F3530">
            <v>145.78</v>
          </cell>
          <cell r="G3530">
            <v>15</v>
          </cell>
        </row>
        <row r="3531">
          <cell r="A3531" t="str">
            <v>49.03.036</v>
          </cell>
          <cell r="B3531" t="str">
            <v>Caixa de gordura em PVC com tampa reforçada - capacidade 19 litros</v>
          </cell>
          <cell r="C3531" t="str">
            <v>UN</v>
          </cell>
          <cell r="D3531">
            <v>381.96</v>
          </cell>
          <cell r="E3531">
            <v>55.83</v>
          </cell>
          <cell r="F3531">
            <v>437.79</v>
          </cell>
          <cell r="G3531">
            <v>15</v>
          </cell>
        </row>
        <row r="3532">
          <cell r="A3532" t="str">
            <v>49.04</v>
          </cell>
          <cell r="B3532" t="str">
            <v>Ralo em PVC rigido</v>
          </cell>
        </row>
        <row r="3533">
          <cell r="A3533" t="str">
            <v>49.04.010</v>
          </cell>
          <cell r="B3533" t="str">
            <v>Ralo seco em PVC rígido de 100 x 40 mm, com grelha</v>
          </cell>
          <cell r="C3533" t="str">
            <v>UN</v>
          </cell>
          <cell r="D3533">
            <v>34.96</v>
          </cell>
          <cell r="E3533">
            <v>55.83</v>
          </cell>
          <cell r="F3533">
            <v>90.79</v>
          </cell>
          <cell r="G3533">
            <v>15</v>
          </cell>
        </row>
        <row r="3534">
          <cell r="A3534" t="str">
            <v>49.05</v>
          </cell>
          <cell r="B3534" t="str">
            <v>Ralo em ferro fundido</v>
          </cell>
        </row>
        <row r="3535">
          <cell r="A3535" t="str">
            <v>49.05.020</v>
          </cell>
          <cell r="B3535" t="str">
            <v>Ralo seco em ferro fundido, 100 x 165 x 50 mm, com grelha metálica saída vertical</v>
          </cell>
          <cell r="C3535" t="str">
            <v>UN</v>
          </cell>
          <cell r="D3535">
            <v>143.61000000000001</v>
          </cell>
          <cell r="E3535">
            <v>66.989999999999995</v>
          </cell>
          <cell r="F3535">
            <v>210.6</v>
          </cell>
          <cell r="G3535">
            <v>15</v>
          </cell>
        </row>
        <row r="3536">
          <cell r="A3536" t="str">
            <v>49.05.040</v>
          </cell>
          <cell r="B3536" t="str">
            <v>Ralo sifonado em ferro fundido de 150 x 240 x 75 mm, com grelha</v>
          </cell>
          <cell r="C3536" t="str">
            <v>UN</v>
          </cell>
          <cell r="D3536">
            <v>543.91</v>
          </cell>
          <cell r="E3536">
            <v>83.75</v>
          </cell>
          <cell r="F3536">
            <v>627.66</v>
          </cell>
          <cell r="G3536">
            <v>15</v>
          </cell>
        </row>
        <row r="3537">
          <cell r="A3537" t="str">
            <v>49.06</v>
          </cell>
          <cell r="B3537" t="str">
            <v>Grelhas e tampas</v>
          </cell>
        </row>
        <row r="3538">
          <cell r="A3538" t="str">
            <v>49.06.010</v>
          </cell>
          <cell r="B3538" t="str">
            <v>Grelha hemisférica em ferro fundido de 4´</v>
          </cell>
          <cell r="C3538" t="str">
            <v>UN</v>
          </cell>
          <cell r="D3538">
            <v>12.65</v>
          </cell>
          <cell r="E3538">
            <v>3.35</v>
          </cell>
          <cell r="F3538">
            <v>16</v>
          </cell>
          <cell r="G3538">
            <v>15</v>
          </cell>
        </row>
        <row r="3539">
          <cell r="A3539" t="str">
            <v>49.06.020</v>
          </cell>
          <cell r="B3539" t="str">
            <v>Grelha em ferro fundido para caixas e canaletas</v>
          </cell>
          <cell r="C3539" t="str">
            <v>M2</v>
          </cell>
          <cell r="D3539">
            <v>1203.31</v>
          </cell>
          <cell r="E3539">
            <v>36.53</v>
          </cell>
          <cell r="F3539">
            <v>1239.8399999999999</v>
          </cell>
          <cell r="G3539">
            <v>15</v>
          </cell>
        </row>
        <row r="3540">
          <cell r="A3540" t="str">
            <v>49.06.030</v>
          </cell>
          <cell r="B3540" t="str">
            <v>Grelha hemisférica em ferro fundido de 3´</v>
          </cell>
          <cell r="C3540" t="str">
            <v>UN</v>
          </cell>
          <cell r="D3540">
            <v>10.43</v>
          </cell>
          <cell r="E3540">
            <v>3.35</v>
          </cell>
          <cell r="F3540">
            <v>13.78</v>
          </cell>
          <cell r="G3540">
            <v>15</v>
          </cell>
        </row>
        <row r="3541">
          <cell r="A3541" t="str">
            <v>49.06.072</v>
          </cell>
          <cell r="B3541" t="str">
            <v>Grelha articulada em ferro fundido tipo boca de leão</v>
          </cell>
          <cell r="C3541" t="str">
            <v>UN</v>
          </cell>
          <cell r="D3541">
            <v>344.52</v>
          </cell>
          <cell r="E3541">
            <v>29.23</v>
          </cell>
          <cell r="F3541">
            <v>373.75</v>
          </cell>
          <cell r="G3541">
            <v>15</v>
          </cell>
        </row>
        <row r="3542">
          <cell r="A3542" t="str">
            <v>49.06.080</v>
          </cell>
          <cell r="B3542" t="str">
            <v>Grelha hemisférica em ferro fundido de 6´</v>
          </cell>
          <cell r="C3542" t="str">
            <v>UN</v>
          </cell>
          <cell r="D3542">
            <v>31.61</v>
          </cell>
          <cell r="E3542">
            <v>3.35</v>
          </cell>
          <cell r="F3542">
            <v>34.96</v>
          </cell>
          <cell r="G3542">
            <v>15</v>
          </cell>
        </row>
        <row r="3543">
          <cell r="A3543" t="str">
            <v>49.06.110</v>
          </cell>
          <cell r="B3543" t="str">
            <v>Grelha hemisférica em ferro fundido de 2´</v>
          </cell>
          <cell r="C3543" t="str">
            <v>UN</v>
          </cell>
          <cell r="D3543">
            <v>7.65</v>
          </cell>
          <cell r="E3543">
            <v>3.35</v>
          </cell>
          <cell r="F3543">
            <v>11</v>
          </cell>
          <cell r="G3543">
            <v>15</v>
          </cell>
        </row>
        <row r="3544">
          <cell r="A3544" t="str">
            <v>49.06.160</v>
          </cell>
          <cell r="B3544" t="str">
            <v>Grelha quadriculada em ferro fundido para caixas e canaletas</v>
          </cell>
          <cell r="C3544" t="str">
            <v>M2</v>
          </cell>
          <cell r="D3544">
            <v>1171.6199999999999</v>
          </cell>
          <cell r="E3544">
            <v>36.53</v>
          </cell>
          <cell r="F3544">
            <v>1208.1500000000001</v>
          </cell>
          <cell r="G3544">
            <v>15</v>
          </cell>
        </row>
        <row r="3545">
          <cell r="A3545" t="str">
            <v>49.06.170</v>
          </cell>
          <cell r="B3545" t="str">
            <v>Grelha em alumínio fundido para caixas e canaletas - linha comercial</v>
          </cell>
          <cell r="C3545" t="str">
            <v>M2</v>
          </cell>
          <cell r="D3545">
            <v>1352.89</v>
          </cell>
          <cell r="E3545">
            <v>36.53</v>
          </cell>
          <cell r="F3545">
            <v>1389.42</v>
          </cell>
          <cell r="G3545">
            <v>15</v>
          </cell>
        </row>
        <row r="3546">
          <cell r="A3546" t="str">
            <v>49.06.190</v>
          </cell>
          <cell r="B3546" t="str">
            <v>Grelha pré-moldada em concreto, com furos redondos, 79,5 x 24,5 x 8 cm</v>
          </cell>
          <cell r="C3546" t="str">
            <v>UN</v>
          </cell>
          <cell r="D3546">
            <v>83.65</v>
          </cell>
          <cell r="E3546">
            <v>18.27</v>
          </cell>
          <cell r="F3546">
            <v>101.92</v>
          </cell>
          <cell r="G3546">
            <v>15</v>
          </cell>
        </row>
        <row r="3547">
          <cell r="A3547" t="str">
            <v>49.06.194</v>
          </cell>
          <cell r="B3547" t="str">
            <v>Grelha em aço inoxidável com fecho rotativo, DN= 100mm</v>
          </cell>
          <cell r="C3547" t="str">
            <v>UN</v>
          </cell>
          <cell r="D3547">
            <v>10.53</v>
          </cell>
          <cell r="E3547">
            <v>3.35</v>
          </cell>
          <cell r="F3547">
            <v>13.88</v>
          </cell>
          <cell r="G3547">
            <v>15</v>
          </cell>
        </row>
        <row r="3548">
          <cell r="A3548" t="str">
            <v>49.06.196</v>
          </cell>
          <cell r="B3548" t="str">
            <v>Grelha em aço inoxidável com fecho rotativo, DN= 150mm</v>
          </cell>
          <cell r="C3548" t="str">
            <v>UN</v>
          </cell>
          <cell r="D3548">
            <v>22.52</v>
          </cell>
          <cell r="E3548">
            <v>3.35</v>
          </cell>
          <cell r="F3548">
            <v>25.87</v>
          </cell>
          <cell r="G3548">
            <v>15</v>
          </cell>
        </row>
        <row r="3549">
          <cell r="A3549" t="str">
            <v>49.06.200</v>
          </cell>
          <cell r="B3549" t="str">
            <v>Captador pluvial em aço inoxidável e grelha em alumínio, com mecanismo anti-vórtice, DN= 50 mm</v>
          </cell>
          <cell r="C3549" t="str">
            <v>UN</v>
          </cell>
          <cell r="D3549">
            <v>4267.38</v>
          </cell>
          <cell r="E3549">
            <v>66.989999999999995</v>
          </cell>
          <cell r="F3549">
            <v>4334.37</v>
          </cell>
          <cell r="G3549">
            <v>15</v>
          </cell>
        </row>
        <row r="3550">
          <cell r="A3550" t="str">
            <v>49.06.210</v>
          </cell>
          <cell r="B3550" t="str">
            <v>Captador pluvial em aço inoxidável e grelha em alumínio, com mecanismo anti-vórtice, DN= 75 mm</v>
          </cell>
          <cell r="C3550" t="str">
            <v>UN</v>
          </cell>
          <cell r="D3550">
            <v>5222.7700000000004</v>
          </cell>
          <cell r="E3550">
            <v>66.989999999999995</v>
          </cell>
          <cell r="F3550">
            <v>5289.76</v>
          </cell>
          <cell r="G3550">
            <v>15</v>
          </cell>
        </row>
        <row r="3551">
          <cell r="A3551" t="str">
            <v>49.06.400</v>
          </cell>
          <cell r="B3551" t="str">
            <v>Tampão em ferro fundido, diâmetro de 600 mm, classe B 125 (ruptura &gt; 125 kN)</v>
          </cell>
          <cell r="C3551" t="str">
            <v>UN</v>
          </cell>
          <cell r="D3551">
            <v>401.47</v>
          </cell>
          <cell r="E3551">
            <v>75.53</v>
          </cell>
          <cell r="F3551">
            <v>477</v>
          </cell>
          <cell r="G3551">
            <v>15</v>
          </cell>
        </row>
        <row r="3552">
          <cell r="A3552" t="str">
            <v>49.06.410</v>
          </cell>
          <cell r="B3552" t="str">
            <v>Tampão em ferro fundido, diâmetro de 600 mm, classe C 300 (ruptura &gt; 300 kN)</v>
          </cell>
          <cell r="C3552" t="str">
            <v>UN</v>
          </cell>
          <cell r="D3552">
            <v>453.93</v>
          </cell>
          <cell r="E3552">
            <v>75.53</v>
          </cell>
          <cell r="F3552">
            <v>529.46</v>
          </cell>
          <cell r="G3552">
            <v>15</v>
          </cell>
        </row>
        <row r="3553">
          <cell r="A3553" t="str">
            <v>49.06.420</v>
          </cell>
          <cell r="B3553" t="str">
            <v>Tampão em ferro fundido, diâmetro de 600 mm, classe D 400 (ruptura&gt; 400 kN)</v>
          </cell>
          <cell r="C3553" t="str">
            <v>UN</v>
          </cell>
          <cell r="D3553">
            <v>597.49</v>
          </cell>
          <cell r="E3553">
            <v>75.53</v>
          </cell>
          <cell r="F3553">
            <v>673.02</v>
          </cell>
          <cell r="G3553">
            <v>15</v>
          </cell>
        </row>
        <row r="3554">
          <cell r="A3554" t="str">
            <v>49.06.430</v>
          </cell>
          <cell r="B3554" t="str">
            <v>Tampão em ferro fundido de 300 x 300 mm, classe B 125 (ruptura &gt; 125 kN)</v>
          </cell>
          <cell r="C3554" t="str">
            <v>UN</v>
          </cell>
          <cell r="D3554">
            <v>144.22999999999999</v>
          </cell>
          <cell r="E3554">
            <v>75.53</v>
          </cell>
          <cell r="F3554">
            <v>219.76</v>
          </cell>
          <cell r="G3554">
            <v>15</v>
          </cell>
        </row>
        <row r="3555">
          <cell r="A3555" t="str">
            <v>49.06.440</v>
          </cell>
          <cell r="B3555" t="str">
            <v>Tampão em ferro fundido de 400 x 400 mm, classe B 125 (ruptura &gt; 125 kN)</v>
          </cell>
          <cell r="C3555" t="str">
            <v>UN</v>
          </cell>
          <cell r="D3555">
            <v>195.31</v>
          </cell>
          <cell r="E3555">
            <v>75.53</v>
          </cell>
          <cell r="F3555">
            <v>270.83999999999997</v>
          </cell>
          <cell r="G3555">
            <v>15</v>
          </cell>
        </row>
        <row r="3556">
          <cell r="A3556" t="str">
            <v>49.06.450</v>
          </cell>
          <cell r="B3556" t="str">
            <v>Tampão em ferro fundido de 500 x 500 mm, classe B 125 (ruptura &gt; 125 kN)</v>
          </cell>
          <cell r="C3556" t="str">
            <v>UN</v>
          </cell>
          <cell r="D3556">
            <v>332.9</v>
          </cell>
          <cell r="E3556">
            <v>75.53</v>
          </cell>
          <cell r="F3556">
            <v>408.43</v>
          </cell>
          <cell r="G3556">
            <v>15</v>
          </cell>
        </row>
        <row r="3557">
          <cell r="A3557" t="str">
            <v>49.06.460</v>
          </cell>
          <cell r="B3557" t="str">
            <v>Tampão em ferro fundido de 600 x 600 mm, classe B 125 (ruptura &gt; 125 kN)</v>
          </cell>
          <cell r="C3557" t="str">
            <v>UN</v>
          </cell>
          <cell r="D3557">
            <v>409.72</v>
          </cell>
          <cell r="E3557">
            <v>75.53</v>
          </cell>
          <cell r="F3557">
            <v>485.25</v>
          </cell>
          <cell r="G3557">
            <v>15</v>
          </cell>
        </row>
        <row r="3558">
          <cell r="A3558" t="str">
            <v>49.06.480</v>
          </cell>
          <cell r="B3558" t="str">
            <v>Tampão em ferro fundido com tampa articulada, de 400 x 600 mm, classe 15 (ruptura &gt; 1500 kg)</v>
          </cell>
          <cell r="C3558" t="str">
            <v>UN</v>
          </cell>
          <cell r="D3558">
            <v>355.75</v>
          </cell>
          <cell r="E3558">
            <v>75.53</v>
          </cell>
          <cell r="F3558">
            <v>431.28</v>
          </cell>
          <cell r="G3558">
            <v>15</v>
          </cell>
        </row>
        <row r="3559">
          <cell r="A3559" t="str">
            <v>49.06.486</v>
          </cell>
          <cell r="B3559" t="str">
            <v>Tampão em ferro fundido com tampa articulada, de 900 mm, classe D 400 (ruptura &gt; 400kN</v>
          </cell>
          <cell r="C3559" t="str">
            <v>UN</v>
          </cell>
          <cell r="D3559">
            <v>1749.14</v>
          </cell>
          <cell r="E3559">
            <v>75.53</v>
          </cell>
          <cell r="F3559">
            <v>1824.67</v>
          </cell>
          <cell r="G3559">
            <v>15</v>
          </cell>
        </row>
        <row r="3560">
          <cell r="A3560" t="str">
            <v>49.06.550</v>
          </cell>
          <cell r="B3560" t="str">
            <v>Grelha com calha e cesto coletor para piso em aço inoxidável, largura de 15 cm</v>
          </cell>
          <cell r="C3560" t="str">
            <v>M</v>
          </cell>
          <cell r="D3560">
            <v>1127.77</v>
          </cell>
          <cell r="E3560">
            <v>23.66</v>
          </cell>
          <cell r="F3560">
            <v>1151.43</v>
          </cell>
          <cell r="G3560">
            <v>15</v>
          </cell>
        </row>
        <row r="3561">
          <cell r="A3561" t="str">
            <v>49.06.560</v>
          </cell>
          <cell r="B3561" t="str">
            <v>Grelha com calha e cesto coletor para piso em aço inoxidável, largura de 20 cm</v>
          </cell>
          <cell r="C3561" t="str">
            <v>M</v>
          </cell>
          <cell r="D3561">
            <v>1062.03</v>
          </cell>
          <cell r="E3561">
            <v>31.22</v>
          </cell>
          <cell r="F3561">
            <v>1093.25</v>
          </cell>
          <cell r="G3561">
            <v>15</v>
          </cell>
        </row>
        <row r="3562">
          <cell r="A3562" t="str">
            <v>49.08</v>
          </cell>
          <cell r="B3562" t="str">
            <v>Caixa de passagem e inspecao</v>
          </cell>
        </row>
        <row r="3563">
          <cell r="A3563" t="str">
            <v>49.08.250</v>
          </cell>
          <cell r="B3563" t="str">
            <v>Caixa de areia em PVC, diâmetro nominal de 100 mm</v>
          </cell>
          <cell r="C3563" t="str">
            <v>UN</v>
          </cell>
          <cell r="D3563">
            <v>477.58</v>
          </cell>
          <cell r="E3563">
            <v>55.83</v>
          </cell>
          <cell r="F3563">
            <v>533.41</v>
          </cell>
          <cell r="G3563">
            <v>15</v>
          </cell>
        </row>
        <row r="3564">
          <cell r="A3564" t="str">
            <v>49.11</v>
          </cell>
          <cell r="B3564" t="str">
            <v>Canaletas e afins</v>
          </cell>
        </row>
        <row r="3565">
          <cell r="A3565" t="str">
            <v>49.11.130</v>
          </cell>
          <cell r="B3565" t="str">
            <v>Canaleta com grelha em alumínio, largura de 80 mm</v>
          </cell>
          <cell r="C3565" t="str">
            <v>M</v>
          </cell>
          <cell r="D3565">
            <v>446.32</v>
          </cell>
          <cell r="E3565">
            <v>12.59</v>
          </cell>
          <cell r="F3565">
            <v>458.91</v>
          </cell>
          <cell r="G3565">
            <v>15</v>
          </cell>
        </row>
        <row r="3566">
          <cell r="A3566" t="str">
            <v>49.11.140</v>
          </cell>
          <cell r="B3566" t="str">
            <v>Canaleta com grelha em alumínio, saída central / vertical, largura de 46 mm</v>
          </cell>
          <cell r="C3566" t="str">
            <v>M</v>
          </cell>
          <cell r="D3566">
            <v>242.97</v>
          </cell>
          <cell r="E3566">
            <v>12.59</v>
          </cell>
          <cell r="F3566">
            <v>255.56</v>
          </cell>
          <cell r="G3566">
            <v>15</v>
          </cell>
        </row>
        <row r="3567">
          <cell r="A3567" t="str">
            <v>49.11.141</v>
          </cell>
          <cell r="B3567" t="str">
            <v>Canaleta com grelha abre-fecha, em alumínio, saída central ou vertical, largura 46mm</v>
          </cell>
          <cell r="C3567" t="str">
            <v>M</v>
          </cell>
          <cell r="D3567">
            <v>364.29</v>
          </cell>
          <cell r="E3567">
            <v>12.59</v>
          </cell>
          <cell r="F3567">
            <v>376.88</v>
          </cell>
          <cell r="G3567">
            <v>15</v>
          </cell>
        </row>
        <row r="3568">
          <cell r="A3568" t="str">
            <v>49.12</v>
          </cell>
          <cell r="B3568" t="str">
            <v>Poco de visita, boca de lobo, caixa de passagem e afins</v>
          </cell>
        </row>
        <row r="3569">
          <cell r="A3569" t="str">
            <v>49.12.010</v>
          </cell>
          <cell r="B3569" t="str">
            <v>Boca de lobo simples tipo PMSP com tampa de concreto</v>
          </cell>
          <cell r="C3569" t="str">
            <v>UN</v>
          </cell>
          <cell r="D3569">
            <v>1902.45</v>
          </cell>
          <cell r="E3569">
            <v>1802.97</v>
          </cell>
          <cell r="F3569">
            <v>3705.42</v>
          </cell>
          <cell r="G3569">
            <v>15</v>
          </cell>
        </row>
        <row r="3570">
          <cell r="A3570" t="str">
            <v>49.12.030</v>
          </cell>
          <cell r="B3570" t="str">
            <v>Boca de lobo dupla tipo PMSP com tampa de concreto</v>
          </cell>
          <cell r="C3570" t="str">
            <v>UN</v>
          </cell>
          <cell r="D3570">
            <v>3224.34</v>
          </cell>
          <cell r="E3570">
            <v>2802.2</v>
          </cell>
          <cell r="F3570">
            <v>6026.54</v>
          </cell>
          <cell r="G3570">
            <v>15</v>
          </cell>
        </row>
        <row r="3571">
          <cell r="A3571" t="str">
            <v>49.12.050</v>
          </cell>
          <cell r="B3571" t="str">
            <v>Boca de lobo tripla tipo PMSP com tampa de concreto</v>
          </cell>
          <cell r="C3571" t="str">
            <v>UN</v>
          </cell>
          <cell r="D3571">
            <v>4486.49</v>
          </cell>
          <cell r="E3571">
            <v>3794.21</v>
          </cell>
          <cell r="F3571">
            <v>8280.7000000000007</v>
          </cell>
          <cell r="G3571">
            <v>15</v>
          </cell>
        </row>
        <row r="3572">
          <cell r="A3572" t="str">
            <v>49.12.058</v>
          </cell>
          <cell r="B3572" t="str">
            <v>Boca de leão simples tipo PMSP com grelha</v>
          </cell>
          <cell r="C3572" t="str">
            <v>UN</v>
          </cell>
          <cell r="D3572">
            <v>1512.74</v>
          </cell>
          <cell r="E3572">
            <v>1292.98</v>
          </cell>
          <cell r="F3572">
            <v>2805.72</v>
          </cell>
          <cell r="G3572">
            <v>15</v>
          </cell>
        </row>
        <row r="3573">
          <cell r="A3573" t="str">
            <v>49.12.060</v>
          </cell>
          <cell r="B3573" t="str">
            <v>Boca de leão dupla tipo PMSP com grelha</v>
          </cell>
          <cell r="C3573" t="str">
            <v>UN</v>
          </cell>
          <cell r="D3573">
            <v>2565.11</v>
          </cell>
          <cell r="E3573">
            <v>2043.48</v>
          </cell>
          <cell r="F3573">
            <v>4608.59</v>
          </cell>
          <cell r="G3573">
            <v>15</v>
          </cell>
        </row>
        <row r="3574">
          <cell r="A3574" t="str">
            <v>49.12.110</v>
          </cell>
          <cell r="B3574" t="str">
            <v>Poço de visita de 1,60 x 1,60 x 1,60 m - tipo PMSP</v>
          </cell>
          <cell r="C3574" t="str">
            <v>UN</v>
          </cell>
          <cell r="D3574">
            <v>3940.92</v>
          </cell>
          <cell r="E3574">
            <v>3050.8</v>
          </cell>
          <cell r="F3574">
            <v>6991.72</v>
          </cell>
          <cell r="G3574">
            <v>15</v>
          </cell>
        </row>
        <row r="3575">
          <cell r="A3575" t="str">
            <v>49.12.120</v>
          </cell>
          <cell r="B3575" t="str">
            <v>Chaminé para poço de visita tipo PMSP em alvenaria, diâmetro interno 70 cm - pescoço</v>
          </cell>
          <cell r="C3575" t="str">
            <v>M</v>
          </cell>
          <cell r="D3575">
            <v>337.24</v>
          </cell>
          <cell r="E3575">
            <v>443.2</v>
          </cell>
          <cell r="F3575">
            <v>780.44</v>
          </cell>
          <cell r="G3575">
            <v>15</v>
          </cell>
        </row>
        <row r="3576">
          <cell r="A3576" t="str">
            <v>49.12.140</v>
          </cell>
          <cell r="B3576" t="str">
            <v>Poço de visita em alvenaria tipo PMSP - balão</v>
          </cell>
          <cell r="C3576" t="str">
            <v>UN</v>
          </cell>
          <cell r="D3576">
            <v>2441.36</v>
          </cell>
          <cell r="E3576">
            <v>2825.43</v>
          </cell>
          <cell r="F3576">
            <v>5266.79</v>
          </cell>
          <cell r="G3576">
            <v>15</v>
          </cell>
        </row>
        <row r="3577">
          <cell r="A3577" t="str">
            <v>49.13</v>
          </cell>
          <cell r="B3577" t="str">
            <v>Filtro anaerobio</v>
          </cell>
        </row>
        <row r="3578">
          <cell r="A3578" t="str">
            <v>49.13.010</v>
          </cell>
          <cell r="B3578" t="str">
            <v>Filtro biológico anaeróbio com anéis pré-moldados de concreto diâmetro de 1,40 m - h= 2,00 m</v>
          </cell>
          <cell r="C3578" t="str">
            <v>UN</v>
          </cell>
          <cell r="D3578">
            <v>3705.12</v>
          </cell>
          <cell r="E3578">
            <v>3546.86</v>
          </cell>
          <cell r="F3578">
            <v>7251.98</v>
          </cell>
          <cell r="G3578">
            <v>15</v>
          </cell>
        </row>
        <row r="3579">
          <cell r="A3579" t="str">
            <v>49.13.020</v>
          </cell>
          <cell r="B3579" t="str">
            <v>Filtro biológico anaeróbio com anéis pré-moldados de concreto diâmetro de 2,00 m - h= 2,00 m</v>
          </cell>
          <cell r="C3579" t="str">
            <v>UN</v>
          </cell>
          <cell r="D3579">
            <v>6586.16</v>
          </cell>
          <cell r="E3579">
            <v>5765</v>
          </cell>
          <cell r="F3579">
            <v>12351.16</v>
          </cell>
          <cell r="G3579">
            <v>15</v>
          </cell>
        </row>
        <row r="3580">
          <cell r="A3580" t="str">
            <v>49.13.030</v>
          </cell>
          <cell r="B3580" t="str">
            <v>Filtro biológico anaeróbio com anéis pré-moldados de concreto diâmetro de 2,40 m - h= 2,00 m</v>
          </cell>
          <cell r="C3580" t="str">
            <v>UN</v>
          </cell>
          <cell r="D3580">
            <v>8489.4599999999991</v>
          </cell>
          <cell r="E3580">
            <v>7613.28</v>
          </cell>
          <cell r="F3580">
            <v>16102.74</v>
          </cell>
          <cell r="G3580">
            <v>15</v>
          </cell>
        </row>
        <row r="3581">
          <cell r="A3581" t="str">
            <v>49.13.040</v>
          </cell>
          <cell r="B3581" t="str">
            <v>Filtro biológico anaeróbio com anéis pré-moldados de concreto diâmetro de 2,84 m - h= 2,50 m</v>
          </cell>
          <cell r="C3581" t="str">
            <v>UN</v>
          </cell>
          <cell r="D3581">
            <v>12822.65</v>
          </cell>
          <cell r="E3581">
            <v>9489.73</v>
          </cell>
          <cell r="F3581">
            <v>22312.38</v>
          </cell>
          <cell r="G3581">
            <v>15</v>
          </cell>
        </row>
        <row r="3582">
          <cell r="A3582" t="str">
            <v>49.14</v>
          </cell>
          <cell r="B3582" t="str">
            <v>Fossa septica</v>
          </cell>
        </row>
        <row r="3583">
          <cell r="A3583" t="str">
            <v>49.14.010</v>
          </cell>
          <cell r="B3583" t="str">
            <v>Fossa séptica câmara única com anéis pré-moldados em concreto, diâmetro externo de 1,50 m, altura útil de 1,50 m</v>
          </cell>
          <cell r="C3583" t="str">
            <v>UN</v>
          </cell>
          <cell r="D3583">
            <v>2500.0500000000002</v>
          </cell>
          <cell r="E3583">
            <v>1774.75</v>
          </cell>
          <cell r="F3583">
            <v>4274.8</v>
          </cell>
          <cell r="G3583">
            <v>15</v>
          </cell>
        </row>
        <row r="3584">
          <cell r="A3584" t="str">
            <v>49.14.020</v>
          </cell>
          <cell r="B3584" t="str">
            <v>Fossa séptica câmara única com anéis pré-moldados em concreto, diâmetro externo de 2,50 m, altura útil de 2,50 m</v>
          </cell>
          <cell r="C3584" t="str">
            <v>UN</v>
          </cell>
          <cell r="D3584">
            <v>6875.25</v>
          </cell>
          <cell r="E3584">
            <v>2650.76</v>
          </cell>
          <cell r="F3584">
            <v>9526.01</v>
          </cell>
          <cell r="G3584">
            <v>15</v>
          </cell>
        </row>
        <row r="3585">
          <cell r="A3585" t="str">
            <v>49.14.030</v>
          </cell>
          <cell r="B3585" t="str">
            <v>Fossa séptica câmara única com anéis pré-moldados em concreto, diâmetro externo de 2,50 m, altura útil de 4,00 m</v>
          </cell>
          <cell r="C3585" t="str">
            <v>UN</v>
          </cell>
          <cell r="D3585">
            <v>10138.42</v>
          </cell>
          <cell r="E3585">
            <v>5301.51</v>
          </cell>
          <cell r="F3585">
            <v>15439.93</v>
          </cell>
          <cell r="G3585">
            <v>15</v>
          </cell>
        </row>
        <row r="3586">
          <cell r="A3586" t="str">
            <v>49.14.061</v>
          </cell>
          <cell r="B3586" t="str">
            <v>SM01 Sumidouro - poço absorvente</v>
          </cell>
          <cell r="C3586" t="str">
            <v>M</v>
          </cell>
          <cell r="D3586">
            <v>1613.47</v>
          </cell>
          <cell r="E3586">
            <v>882.32</v>
          </cell>
          <cell r="F3586">
            <v>2495.79</v>
          </cell>
          <cell r="G3586">
            <v>15</v>
          </cell>
        </row>
        <row r="3587">
          <cell r="A3587" t="str">
            <v>49.14.071</v>
          </cell>
          <cell r="B3587" t="str">
            <v>Tampão pré-moldado de concreto armado para sumidouro com diâmetro externo de 2,00 m</v>
          </cell>
          <cell r="C3587" t="str">
            <v>UN</v>
          </cell>
          <cell r="D3587">
            <v>899.77</v>
          </cell>
          <cell r="E3587">
            <v>50.35</v>
          </cell>
          <cell r="F3587">
            <v>950.12</v>
          </cell>
          <cell r="G3587">
            <v>15</v>
          </cell>
        </row>
        <row r="3588">
          <cell r="A3588" t="str">
            <v>49.15</v>
          </cell>
          <cell r="B3588" t="str">
            <v>Anel e aduela pre-moldados</v>
          </cell>
        </row>
        <row r="3589">
          <cell r="A3589" t="str">
            <v>49.15.010</v>
          </cell>
          <cell r="B3589" t="str">
            <v>Anel pré-moldado de concreto com diâmetro de 0,60 m</v>
          </cell>
          <cell r="C3589" t="str">
            <v>M</v>
          </cell>
          <cell r="D3589">
            <v>374.59</v>
          </cell>
          <cell r="E3589">
            <v>36.53</v>
          </cell>
          <cell r="F3589">
            <v>411.12</v>
          </cell>
          <cell r="G3589">
            <v>15</v>
          </cell>
        </row>
        <row r="3590">
          <cell r="A3590" t="str">
            <v>49.15.030</v>
          </cell>
          <cell r="B3590" t="str">
            <v>Anel pré-moldado de concreto com diâmetro de 0,80 m</v>
          </cell>
          <cell r="C3590" t="str">
            <v>M</v>
          </cell>
          <cell r="D3590">
            <v>626.46</v>
          </cell>
          <cell r="E3590">
            <v>54.8</v>
          </cell>
          <cell r="F3590">
            <v>681.26</v>
          </cell>
          <cell r="G3590">
            <v>15</v>
          </cell>
        </row>
        <row r="3591">
          <cell r="A3591" t="str">
            <v>49.15.040</v>
          </cell>
          <cell r="B3591" t="str">
            <v>Anel pré-moldado de concreto com diâmetro de 1,20 m</v>
          </cell>
          <cell r="C3591" t="str">
            <v>M</v>
          </cell>
          <cell r="D3591">
            <v>631.41</v>
          </cell>
          <cell r="E3591">
            <v>73.06</v>
          </cell>
          <cell r="F3591">
            <v>704.47</v>
          </cell>
          <cell r="G3591">
            <v>15</v>
          </cell>
        </row>
        <row r="3592">
          <cell r="A3592" t="str">
            <v>49.15.050</v>
          </cell>
          <cell r="B3592" t="str">
            <v>Anel pré-moldado de concreto com diâmetro de 1,50 m</v>
          </cell>
          <cell r="C3592" t="str">
            <v>M</v>
          </cell>
          <cell r="D3592">
            <v>872.16</v>
          </cell>
          <cell r="E3592">
            <v>91.33</v>
          </cell>
          <cell r="F3592">
            <v>963.49</v>
          </cell>
          <cell r="G3592">
            <v>15</v>
          </cell>
        </row>
        <row r="3593">
          <cell r="A3593" t="str">
            <v>49.15.060</v>
          </cell>
          <cell r="B3593" t="str">
            <v>Anel pré-moldado de concreto com diâmetro de 1,80 m</v>
          </cell>
          <cell r="C3593" t="str">
            <v>M</v>
          </cell>
          <cell r="D3593">
            <v>1033.76</v>
          </cell>
          <cell r="E3593">
            <v>109.59</v>
          </cell>
          <cell r="F3593">
            <v>1143.3499999999999</v>
          </cell>
          <cell r="G3593">
            <v>15</v>
          </cell>
        </row>
        <row r="3594">
          <cell r="A3594" t="str">
            <v>49.15.100</v>
          </cell>
          <cell r="B3594" t="str">
            <v>Anel pré-moldado de concreto com diâmetro de 3,00 m</v>
          </cell>
          <cell r="C3594" t="str">
            <v>M</v>
          </cell>
          <cell r="D3594">
            <v>2478.33</v>
          </cell>
          <cell r="E3594">
            <v>182.65</v>
          </cell>
          <cell r="F3594">
            <v>2660.98</v>
          </cell>
          <cell r="G3594">
            <v>15</v>
          </cell>
        </row>
        <row r="3595">
          <cell r="A3595" t="str">
            <v>49.16</v>
          </cell>
          <cell r="B3595" t="str">
            <v>Acessorios hidraulicos para agua de reuso</v>
          </cell>
        </row>
        <row r="3596">
          <cell r="A3596" t="str">
            <v>49.16.050</v>
          </cell>
          <cell r="B3596" t="str">
            <v>Realimentador automático, DN= 1´</v>
          </cell>
          <cell r="C3596" t="str">
            <v>UN</v>
          </cell>
          <cell r="D3596">
            <v>467.79</v>
          </cell>
          <cell r="E3596">
            <v>22.33</v>
          </cell>
          <cell r="F3596">
            <v>490.12</v>
          </cell>
          <cell r="G3596">
            <v>15</v>
          </cell>
        </row>
        <row r="3597">
          <cell r="A3597" t="str">
            <v>49.16.051</v>
          </cell>
          <cell r="B3597" t="str">
            <v>Sifão ladrão em polietileno para extravasão, diâmetro de 100mm</v>
          </cell>
          <cell r="C3597" t="str">
            <v>UN</v>
          </cell>
          <cell r="D3597">
            <v>228.58</v>
          </cell>
          <cell r="E3597">
            <v>27.92</v>
          </cell>
          <cell r="F3597">
            <v>256.5</v>
          </cell>
          <cell r="G3597">
            <v>15</v>
          </cell>
        </row>
        <row r="3598">
          <cell r="A3598" t="str">
            <v>50</v>
          </cell>
          <cell r="B3598" t="str">
            <v>DETECCAO, COMBATE E PREVENCAO A INCÊNDIO</v>
          </cell>
        </row>
        <row r="3599">
          <cell r="A3599" t="str">
            <v>50.01</v>
          </cell>
          <cell r="B3599" t="str">
            <v>Hidrantes e acessorios</v>
          </cell>
        </row>
        <row r="3600">
          <cell r="A3600" t="str">
            <v>50.01.030</v>
          </cell>
          <cell r="B3600" t="str">
            <v>Abrigo duplo para hidrante/mangueira, com visor e suporte (embutir e externo)</v>
          </cell>
          <cell r="C3600" t="str">
            <v>UN</v>
          </cell>
          <cell r="D3600">
            <v>1028.94</v>
          </cell>
          <cell r="E3600">
            <v>195.41</v>
          </cell>
          <cell r="F3600">
            <v>1224.3499999999999</v>
          </cell>
          <cell r="G3600">
            <v>15</v>
          </cell>
        </row>
        <row r="3601">
          <cell r="A3601" t="str">
            <v>50.01.060</v>
          </cell>
          <cell r="B3601" t="str">
            <v>Abrigo para hidrante/mangueira (embutir e externo)</v>
          </cell>
          <cell r="C3601" t="str">
            <v>UN</v>
          </cell>
          <cell r="D3601">
            <v>398.64</v>
          </cell>
          <cell r="E3601">
            <v>195.41</v>
          </cell>
          <cell r="F3601">
            <v>594.04999999999995</v>
          </cell>
          <cell r="G3601">
            <v>15</v>
          </cell>
        </row>
        <row r="3602">
          <cell r="A3602" t="str">
            <v>50.01.062</v>
          </cell>
          <cell r="B3602" t="str">
            <v>Abrigo para hidrante de recalque (embutir e interno)</v>
          </cell>
          <cell r="C3602" t="str">
            <v>UN</v>
          </cell>
          <cell r="D3602">
            <v>147.74</v>
          </cell>
          <cell r="E3602">
            <v>195.41</v>
          </cell>
          <cell r="F3602">
            <v>343.15</v>
          </cell>
          <cell r="G3602">
            <v>15</v>
          </cell>
        </row>
        <row r="3603">
          <cell r="A3603" t="str">
            <v>50.01.080</v>
          </cell>
          <cell r="B3603" t="str">
            <v>Mangueira com união de engate rápido, DN= 1 1/2´ (38 mm)</v>
          </cell>
          <cell r="C3603" t="str">
            <v>M</v>
          </cell>
          <cell r="D3603">
            <v>18.37</v>
          </cell>
          <cell r="E3603">
            <v>5.58</v>
          </cell>
          <cell r="F3603">
            <v>23.95</v>
          </cell>
          <cell r="G3603">
            <v>15</v>
          </cell>
        </row>
        <row r="3604">
          <cell r="A3604" t="str">
            <v>50.01.090</v>
          </cell>
          <cell r="B3604" t="str">
            <v>Botoeira para acionamento de bomba de incêndio tipo quebra-vidro</v>
          </cell>
          <cell r="C3604" t="str">
            <v>UN</v>
          </cell>
          <cell r="D3604">
            <v>59.94</v>
          </cell>
          <cell r="E3604">
            <v>16.75</v>
          </cell>
          <cell r="F3604">
            <v>76.69</v>
          </cell>
          <cell r="G3604">
            <v>15</v>
          </cell>
        </row>
        <row r="3605">
          <cell r="A3605" t="str">
            <v>50.01.100</v>
          </cell>
          <cell r="B3605" t="str">
            <v>Mangueira com união de engate rápido, DN= 2 1/2´ (63 mm)</v>
          </cell>
          <cell r="C3605" t="str">
            <v>M</v>
          </cell>
          <cell r="D3605">
            <v>28.15</v>
          </cell>
          <cell r="E3605">
            <v>5.58</v>
          </cell>
          <cell r="F3605">
            <v>33.729999999999997</v>
          </cell>
          <cell r="G3605">
            <v>15</v>
          </cell>
        </row>
        <row r="3606">
          <cell r="A3606" t="str">
            <v>50.01.110</v>
          </cell>
          <cell r="B3606" t="str">
            <v>Esguicho em latão com engate rápido, DN= 2 1/2´, jato regulável</v>
          </cell>
          <cell r="C3606" t="str">
            <v>UN</v>
          </cell>
          <cell r="D3606">
            <v>239.85</v>
          </cell>
          <cell r="E3606">
            <v>5.58</v>
          </cell>
          <cell r="F3606">
            <v>245.43</v>
          </cell>
          <cell r="G3606">
            <v>15</v>
          </cell>
        </row>
        <row r="3607">
          <cell r="A3607" t="str">
            <v>50.01.130</v>
          </cell>
          <cell r="B3607" t="str">
            <v>Abrigo simples com suporte, em aço inoxidável escovado, para mangueira de 1 1/2´, porta em vidro temperado jateado - inclusive mangueira de 30 m (2 x 15 m)</v>
          </cell>
          <cell r="C3607" t="str">
            <v>UN</v>
          </cell>
          <cell r="D3607">
            <v>3791.01</v>
          </cell>
          <cell r="E3607">
            <v>307.06</v>
          </cell>
          <cell r="F3607">
            <v>4098.07</v>
          </cell>
          <cell r="G3607">
            <v>15</v>
          </cell>
        </row>
        <row r="3608">
          <cell r="A3608" t="str">
            <v>50.01.160</v>
          </cell>
          <cell r="B3608" t="str">
            <v>Adaptador de engate rápido em latão de 2 1/2´ x 1 1/2´</v>
          </cell>
          <cell r="C3608" t="str">
            <v>UN</v>
          </cell>
          <cell r="D3608">
            <v>64.89</v>
          </cell>
          <cell r="E3608">
            <v>5.58</v>
          </cell>
          <cell r="F3608">
            <v>70.47</v>
          </cell>
          <cell r="G3608">
            <v>15</v>
          </cell>
        </row>
        <row r="3609">
          <cell r="A3609" t="str">
            <v>50.01.170</v>
          </cell>
          <cell r="B3609" t="str">
            <v>Adaptador de engate rápido em latão de 2 1/2´ x 2 1/2´</v>
          </cell>
          <cell r="C3609" t="str">
            <v>UN</v>
          </cell>
          <cell r="D3609">
            <v>88.52</v>
          </cell>
          <cell r="E3609">
            <v>5.58</v>
          </cell>
          <cell r="F3609">
            <v>94.1</v>
          </cell>
          <cell r="G3609">
            <v>15</v>
          </cell>
        </row>
        <row r="3610">
          <cell r="A3610" t="str">
            <v>50.01.180</v>
          </cell>
          <cell r="B3610" t="str">
            <v>Hidrante de coluna com duas saídas, 4´x 2 1/2´ - simples</v>
          </cell>
          <cell r="C3610" t="str">
            <v>UN</v>
          </cell>
          <cell r="D3610">
            <v>2224.02</v>
          </cell>
          <cell r="E3610">
            <v>71.650000000000006</v>
          </cell>
          <cell r="F3610">
            <v>2295.67</v>
          </cell>
          <cell r="G3610">
            <v>15</v>
          </cell>
        </row>
        <row r="3611">
          <cell r="A3611" t="str">
            <v>50.01.190</v>
          </cell>
          <cell r="B3611" t="str">
            <v>Tampão de engate rápido em latão, DN= 2 1/2´, com corrente</v>
          </cell>
          <cell r="C3611" t="str">
            <v>UN</v>
          </cell>
          <cell r="D3611">
            <v>118.07</v>
          </cell>
          <cell r="E3611">
            <v>5.58</v>
          </cell>
          <cell r="F3611">
            <v>123.65</v>
          </cell>
          <cell r="G3611">
            <v>15</v>
          </cell>
        </row>
        <row r="3612">
          <cell r="A3612" t="str">
            <v>50.01.200</v>
          </cell>
          <cell r="B3612" t="str">
            <v>Tampão de engate rápido em latão, DN= 1 1/2´, com corrente</v>
          </cell>
          <cell r="C3612" t="str">
            <v>UN</v>
          </cell>
          <cell r="D3612">
            <v>82.81</v>
          </cell>
          <cell r="E3612">
            <v>5.58</v>
          </cell>
          <cell r="F3612">
            <v>88.39</v>
          </cell>
          <cell r="G3612">
            <v>15</v>
          </cell>
        </row>
        <row r="3613">
          <cell r="A3613" t="str">
            <v>50.01.210</v>
          </cell>
          <cell r="B3613" t="str">
            <v>Chave para conexão de engate rápido</v>
          </cell>
          <cell r="C3613" t="str">
            <v>UN</v>
          </cell>
          <cell r="D3613">
            <v>18.670000000000002</v>
          </cell>
          <cell r="E3613">
            <v>0.75</v>
          </cell>
          <cell r="F3613">
            <v>19.420000000000002</v>
          </cell>
          <cell r="G3613">
            <v>15</v>
          </cell>
        </row>
        <row r="3614">
          <cell r="A3614" t="str">
            <v>50.01.220</v>
          </cell>
          <cell r="B3614" t="str">
            <v>Esguicho latão com engate rápido, DN= 1 1/2´, jato regulável</v>
          </cell>
          <cell r="C3614" t="str">
            <v>UN</v>
          </cell>
          <cell r="D3614">
            <v>173.88</v>
          </cell>
          <cell r="E3614">
            <v>5.58</v>
          </cell>
          <cell r="F3614">
            <v>179.46</v>
          </cell>
          <cell r="G3614">
            <v>15</v>
          </cell>
        </row>
        <row r="3615">
          <cell r="A3615" t="str">
            <v>50.01.320</v>
          </cell>
          <cell r="B3615" t="str">
            <v>Abrigo de hidrante de 1 1/2´ completo - inclusive mangueira de 30 m (2 x 15 m)</v>
          </cell>
          <cell r="C3615" t="str">
            <v>UN</v>
          </cell>
          <cell r="D3615">
            <v>1972.18</v>
          </cell>
          <cell r="E3615">
            <v>290.31</v>
          </cell>
          <cell r="F3615">
            <v>2262.4899999999998</v>
          </cell>
          <cell r="G3615">
            <v>15</v>
          </cell>
        </row>
        <row r="3616">
          <cell r="A3616" t="str">
            <v>50.01.330</v>
          </cell>
          <cell r="B3616" t="str">
            <v>Abrigo de hidrante de 2 1/2´ completo - inclusive mangueira de 30 m (2 x 15 m)</v>
          </cell>
          <cell r="C3616" t="str">
            <v>UN</v>
          </cell>
          <cell r="D3616">
            <v>2547.0100000000002</v>
          </cell>
          <cell r="E3616">
            <v>290.31</v>
          </cell>
          <cell r="F3616">
            <v>2837.32</v>
          </cell>
          <cell r="G3616">
            <v>15</v>
          </cell>
        </row>
        <row r="3617">
          <cell r="A3617" t="str">
            <v>50.01.340</v>
          </cell>
          <cell r="B3617" t="str">
            <v>Abrigo para registro de recalque tipo coluna, completo - inclusive tubulações e válvulas</v>
          </cell>
          <cell r="C3617" t="str">
            <v>UN</v>
          </cell>
          <cell r="D3617">
            <v>2924.45</v>
          </cell>
          <cell r="E3617">
            <v>908.96</v>
          </cell>
          <cell r="F3617">
            <v>3833.41</v>
          </cell>
          <cell r="G3617">
            <v>15</v>
          </cell>
        </row>
        <row r="3618">
          <cell r="A3618" t="str">
            <v>50.02</v>
          </cell>
          <cell r="B3618" t="str">
            <v>Registro e valvula controladora</v>
          </cell>
        </row>
        <row r="3619">
          <cell r="A3619" t="str">
            <v>50.02.020</v>
          </cell>
          <cell r="B3619" t="str">
            <v>Bico de sprinkler resposta rápida, posição pendente, temperatura nominal 68°C</v>
          </cell>
          <cell r="C3619" t="str">
            <v>UN</v>
          </cell>
          <cell r="D3619">
            <v>27.31</v>
          </cell>
          <cell r="E3619">
            <v>19.64</v>
          </cell>
          <cell r="F3619">
            <v>46.95</v>
          </cell>
          <cell r="G3619">
            <v>15</v>
          </cell>
        </row>
        <row r="3620">
          <cell r="A3620" t="str">
            <v>50.02.050</v>
          </cell>
          <cell r="B3620" t="str">
            <v>Alarme hidráulico tipo gongo</v>
          </cell>
          <cell r="C3620" t="str">
            <v>UN</v>
          </cell>
          <cell r="D3620">
            <v>890.31</v>
          </cell>
          <cell r="E3620">
            <v>27.92</v>
          </cell>
          <cell r="F3620">
            <v>918.23</v>
          </cell>
          <cell r="G3620">
            <v>15</v>
          </cell>
        </row>
        <row r="3621">
          <cell r="A3621" t="str">
            <v>50.02.060</v>
          </cell>
          <cell r="B3621" t="str">
            <v>Bico de sprinkler resposta rápida, posição para cima, temperatura nominal 68°C</v>
          </cell>
          <cell r="C3621" t="str">
            <v>UN</v>
          </cell>
          <cell r="D3621">
            <v>29.38</v>
          </cell>
          <cell r="E3621">
            <v>19.64</v>
          </cell>
          <cell r="F3621">
            <v>49.02</v>
          </cell>
          <cell r="G3621">
            <v>15</v>
          </cell>
        </row>
        <row r="3622">
          <cell r="A3622" t="str">
            <v>50.02.080</v>
          </cell>
          <cell r="B3622" t="str">
            <v>Válvula de governo completa com alarme VGA, corpo em ferro fundido, extremidades flangeadas e DN = 6´</v>
          </cell>
          <cell r="C3622" t="str">
            <v>UN</v>
          </cell>
          <cell r="D3622">
            <v>7890.47</v>
          </cell>
          <cell r="E3622">
            <v>167.49</v>
          </cell>
          <cell r="F3622">
            <v>8057.96</v>
          </cell>
          <cell r="G3622">
            <v>15</v>
          </cell>
        </row>
        <row r="3623">
          <cell r="A3623" t="str">
            <v>50.05</v>
          </cell>
          <cell r="B3623" t="str">
            <v>Iluminacao e sinalizacao de emergencia</v>
          </cell>
        </row>
        <row r="3624">
          <cell r="A3624" t="str">
            <v>50.05.022</v>
          </cell>
          <cell r="B3624" t="str">
            <v>Destravador magnético (eletroímã) para porta corta-fogo de 24 Vcc</v>
          </cell>
          <cell r="C3624" t="str">
            <v>UN</v>
          </cell>
          <cell r="D3624">
            <v>243.35</v>
          </cell>
          <cell r="E3624">
            <v>44.67</v>
          </cell>
          <cell r="F3624">
            <v>288.02</v>
          </cell>
          <cell r="G3624">
            <v>15</v>
          </cell>
        </row>
        <row r="3625">
          <cell r="A3625" t="str">
            <v>50.05.060</v>
          </cell>
          <cell r="B3625" t="str">
            <v>Central de iluminação de emergência, completa, para até 6.000 W</v>
          </cell>
          <cell r="C3625" t="str">
            <v>UN</v>
          </cell>
          <cell r="D3625">
            <v>23301.68</v>
          </cell>
          <cell r="E3625">
            <v>17.79</v>
          </cell>
          <cell r="F3625">
            <v>23319.47</v>
          </cell>
          <cell r="G3625">
            <v>15</v>
          </cell>
        </row>
        <row r="3626">
          <cell r="A3626" t="str">
            <v>50.05.072</v>
          </cell>
          <cell r="B3626" t="str">
            <v>Luminária de emergência LED de sobrepor, para teto ou parede, autonomia mínima 2 horas</v>
          </cell>
          <cell r="C3626" t="str">
            <v>UN</v>
          </cell>
          <cell r="D3626">
            <v>73.459999999999994</v>
          </cell>
          <cell r="E3626">
            <v>27.92</v>
          </cell>
          <cell r="F3626">
            <v>101.38</v>
          </cell>
          <cell r="G3626">
            <v>15</v>
          </cell>
        </row>
        <row r="3627">
          <cell r="A3627" t="str">
            <v>50.05.160</v>
          </cell>
          <cell r="B3627" t="str">
            <v>Módulo para adaptação de luminária de emergência, autonomia 90 minutos para lâmpada fluorescente de 32 W</v>
          </cell>
          <cell r="C3627" t="str">
            <v>UN</v>
          </cell>
          <cell r="D3627">
            <v>538.04999999999995</v>
          </cell>
          <cell r="E3627">
            <v>16.75</v>
          </cell>
          <cell r="F3627">
            <v>554.79999999999995</v>
          </cell>
          <cell r="G3627">
            <v>15</v>
          </cell>
        </row>
        <row r="3628">
          <cell r="A3628" t="str">
            <v>50.05.170</v>
          </cell>
          <cell r="B3628" t="str">
            <v>Acionador manual tipo quebra vidro, em caixa plástica</v>
          </cell>
          <cell r="C3628" t="str">
            <v>UN</v>
          </cell>
          <cell r="D3628">
            <v>79.78</v>
          </cell>
          <cell r="E3628">
            <v>16.75</v>
          </cell>
          <cell r="F3628">
            <v>96.53</v>
          </cell>
          <cell r="G3628">
            <v>15</v>
          </cell>
        </row>
        <row r="3629">
          <cell r="A3629" t="str">
            <v>50.05.210</v>
          </cell>
          <cell r="B3629" t="str">
            <v>Detector termovelocimétrico endereçável com base endereçável</v>
          </cell>
          <cell r="C3629" t="str">
            <v>UN</v>
          </cell>
          <cell r="D3629">
            <v>190.65</v>
          </cell>
          <cell r="E3629">
            <v>16.75</v>
          </cell>
          <cell r="F3629">
            <v>207.4</v>
          </cell>
          <cell r="G3629">
            <v>15</v>
          </cell>
        </row>
        <row r="3630">
          <cell r="A3630" t="str">
            <v>50.05.214</v>
          </cell>
          <cell r="B3630" t="str">
            <v>Detector de gás liquefeito (GLP), gás natural (GN) ou derivados de metano</v>
          </cell>
          <cell r="C3630" t="str">
            <v>UN</v>
          </cell>
          <cell r="D3630">
            <v>276.17</v>
          </cell>
          <cell r="E3630">
            <v>16.75</v>
          </cell>
          <cell r="F3630">
            <v>292.92</v>
          </cell>
          <cell r="G3630">
            <v>15</v>
          </cell>
        </row>
        <row r="3631">
          <cell r="A3631" t="str">
            <v>50.05.230</v>
          </cell>
          <cell r="B3631" t="str">
            <v>Sirene audiovisual tipo endereçável</v>
          </cell>
          <cell r="C3631" t="str">
            <v>UN</v>
          </cell>
          <cell r="D3631">
            <v>325.33</v>
          </cell>
          <cell r="E3631">
            <v>16.75</v>
          </cell>
          <cell r="F3631">
            <v>342.08</v>
          </cell>
          <cell r="G3631">
            <v>15</v>
          </cell>
        </row>
        <row r="3632">
          <cell r="A3632" t="str">
            <v>50.05.250</v>
          </cell>
          <cell r="B3632" t="str">
            <v>Central de iluminação de emergência, completa, autonomia 1 hora, para até 240 W</v>
          </cell>
          <cell r="C3632" t="str">
            <v>UN</v>
          </cell>
          <cell r="D3632">
            <v>742.64</v>
          </cell>
          <cell r="E3632">
            <v>17.79</v>
          </cell>
          <cell r="F3632">
            <v>760.43</v>
          </cell>
          <cell r="G3632">
            <v>15</v>
          </cell>
        </row>
        <row r="3633">
          <cell r="A3633" t="str">
            <v>50.05.270</v>
          </cell>
          <cell r="B3633" t="str">
            <v>Central de detecção e alarme de incêndio completa, autonomia de 1 hora para 12 laços, 220 V/12 V</v>
          </cell>
          <cell r="C3633" t="str">
            <v>UN</v>
          </cell>
          <cell r="D3633">
            <v>815.11</v>
          </cell>
          <cell r="E3633">
            <v>17.79</v>
          </cell>
          <cell r="F3633">
            <v>832.9</v>
          </cell>
          <cell r="G3633">
            <v>15</v>
          </cell>
        </row>
        <row r="3634">
          <cell r="A3634" t="str">
            <v>50.05.280</v>
          </cell>
          <cell r="B3634" t="str">
            <v>Sirene tipo corneta de 12 V</v>
          </cell>
          <cell r="C3634" t="str">
            <v>UN</v>
          </cell>
          <cell r="D3634">
            <v>81.290000000000006</v>
          </cell>
          <cell r="E3634">
            <v>16.75</v>
          </cell>
          <cell r="F3634">
            <v>98.04</v>
          </cell>
          <cell r="G3634">
            <v>15</v>
          </cell>
        </row>
        <row r="3635">
          <cell r="A3635" t="str">
            <v>50.05.312</v>
          </cell>
          <cell r="B3635" t="str">
            <v>Bloco autônomo de iluminação de emergência LED, com autonomia mínima de 3 horas, fluxo luminoso de 2.000 até 3.000 lúmens, equipado com 2 faróis</v>
          </cell>
          <cell r="C3635" t="str">
            <v>UN</v>
          </cell>
          <cell r="D3635">
            <v>199.97</v>
          </cell>
          <cell r="E3635">
            <v>17.79</v>
          </cell>
          <cell r="F3635">
            <v>217.76</v>
          </cell>
          <cell r="G3635">
            <v>15</v>
          </cell>
        </row>
        <row r="3636">
          <cell r="A3636" t="str">
            <v>50.05.400</v>
          </cell>
          <cell r="B3636" t="str">
            <v>Sirene eletrônica em caixa metálica de 4 x 4</v>
          </cell>
          <cell r="C3636" t="str">
            <v>UN</v>
          </cell>
          <cell r="D3636">
            <v>80.44</v>
          </cell>
          <cell r="E3636">
            <v>61.41</v>
          </cell>
          <cell r="F3636">
            <v>141.85</v>
          </cell>
          <cell r="G3636">
            <v>15</v>
          </cell>
        </row>
        <row r="3637">
          <cell r="A3637" t="str">
            <v>50.05.430</v>
          </cell>
          <cell r="B3637" t="str">
            <v>Detector óptico de fumaça com base endereçável</v>
          </cell>
          <cell r="C3637" t="str">
            <v>UN</v>
          </cell>
          <cell r="D3637">
            <v>188.26</v>
          </cell>
          <cell r="E3637">
            <v>55.83</v>
          </cell>
          <cell r="F3637">
            <v>244.09</v>
          </cell>
          <cell r="G3637">
            <v>15</v>
          </cell>
        </row>
        <row r="3638">
          <cell r="A3638" t="str">
            <v>50.05.440</v>
          </cell>
          <cell r="B3638" t="str">
            <v>Painel repetidor de detecção e alarme de incêndio tipo endereçável</v>
          </cell>
          <cell r="C3638" t="str">
            <v>UN</v>
          </cell>
          <cell r="D3638">
            <v>1315.39</v>
          </cell>
          <cell r="E3638">
            <v>16.75</v>
          </cell>
          <cell r="F3638">
            <v>1332.14</v>
          </cell>
          <cell r="G3638">
            <v>15</v>
          </cell>
        </row>
        <row r="3639">
          <cell r="A3639" t="str">
            <v>50.05.450</v>
          </cell>
          <cell r="B3639" t="str">
            <v>Acionador manual quebra-vidro endereçável</v>
          </cell>
          <cell r="C3639" t="str">
            <v>UN</v>
          </cell>
          <cell r="D3639">
            <v>180.37</v>
          </cell>
          <cell r="E3639">
            <v>16.75</v>
          </cell>
          <cell r="F3639">
            <v>197.12</v>
          </cell>
          <cell r="G3639">
            <v>15</v>
          </cell>
        </row>
        <row r="3640">
          <cell r="A3640" t="str">
            <v>50.05.470</v>
          </cell>
          <cell r="B3640" t="str">
            <v>Módulo isolador, módulo endereçador para audiovisual</v>
          </cell>
          <cell r="C3640" t="str">
            <v>UN</v>
          </cell>
          <cell r="D3640">
            <v>167.66</v>
          </cell>
          <cell r="E3640">
            <v>27.92</v>
          </cell>
          <cell r="F3640">
            <v>195.58</v>
          </cell>
          <cell r="G3640">
            <v>15</v>
          </cell>
        </row>
        <row r="3641">
          <cell r="A3641" t="str">
            <v>50.05.490</v>
          </cell>
          <cell r="B3641" t="str">
            <v>Sinalizador audiovisual endereçável com LED</v>
          </cell>
          <cell r="C3641" t="str">
            <v>UN</v>
          </cell>
          <cell r="D3641">
            <v>379.81</v>
          </cell>
          <cell r="E3641">
            <v>16.75</v>
          </cell>
          <cell r="F3641">
            <v>396.56</v>
          </cell>
          <cell r="G3641">
            <v>15</v>
          </cell>
        </row>
        <row r="3642">
          <cell r="A3642" t="str">
            <v>50.05.491</v>
          </cell>
          <cell r="B3642" t="str">
            <v>Sinalizador visual de advertência</v>
          </cell>
          <cell r="C3642" t="str">
            <v>UN</v>
          </cell>
          <cell r="D3642">
            <v>275.69</v>
          </cell>
          <cell r="E3642">
            <v>13.96</v>
          </cell>
          <cell r="F3642">
            <v>289.64999999999998</v>
          </cell>
          <cell r="G3642">
            <v>15</v>
          </cell>
        </row>
        <row r="3643">
          <cell r="A3643" t="str">
            <v>50.05.492</v>
          </cell>
          <cell r="B3643" t="str">
            <v>Sinalizador audiovisual de advertência</v>
          </cell>
          <cell r="C3643" t="str">
            <v>UN</v>
          </cell>
          <cell r="D3643">
            <v>272.12</v>
          </cell>
          <cell r="E3643">
            <v>13.96</v>
          </cell>
          <cell r="F3643">
            <v>286.08</v>
          </cell>
          <cell r="G3643">
            <v>15</v>
          </cell>
        </row>
        <row r="3644">
          <cell r="A3644" t="str">
            <v>50.10</v>
          </cell>
          <cell r="B3644" t="str">
            <v>Extintores</v>
          </cell>
        </row>
        <row r="3645">
          <cell r="A3645" t="str">
            <v>50.10.030</v>
          </cell>
          <cell r="B3645" t="str">
            <v>Extintor sobre rodas de gás carbônico - capacidade de 10 kg</v>
          </cell>
          <cell r="C3645" t="str">
            <v>UN</v>
          </cell>
          <cell r="D3645">
            <v>1555.78</v>
          </cell>
          <cell r="E3645">
            <v>23.18</v>
          </cell>
          <cell r="F3645">
            <v>1578.96</v>
          </cell>
          <cell r="G3645">
            <v>15</v>
          </cell>
        </row>
        <row r="3646">
          <cell r="A3646" t="str">
            <v>50.10.050</v>
          </cell>
          <cell r="B3646" t="str">
            <v>Extintor sobre rodas de gás carbônico - capacidade de 25 kg</v>
          </cell>
          <cell r="C3646" t="str">
            <v>UN</v>
          </cell>
          <cell r="D3646">
            <v>5756.45</v>
          </cell>
          <cell r="E3646">
            <v>23.18</v>
          </cell>
          <cell r="F3646">
            <v>5779.63</v>
          </cell>
          <cell r="G3646">
            <v>15</v>
          </cell>
        </row>
        <row r="3647">
          <cell r="A3647" t="str">
            <v>50.10.058</v>
          </cell>
          <cell r="B3647" t="str">
            <v>Extintor manual de pó químico seco BC - capacidade de 4 kg</v>
          </cell>
          <cell r="C3647" t="str">
            <v>UN</v>
          </cell>
          <cell r="D3647">
            <v>161.55000000000001</v>
          </cell>
          <cell r="E3647">
            <v>23.18</v>
          </cell>
          <cell r="F3647">
            <v>184.73</v>
          </cell>
          <cell r="G3647">
            <v>15</v>
          </cell>
        </row>
        <row r="3648">
          <cell r="A3648" t="str">
            <v>50.10.060</v>
          </cell>
          <cell r="B3648" t="str">
            <v>Extintor manual de pó químico seco BC - capacidade de 8 kg</v>
          </cell>
          <cell r="C3648" t="str">
            <v>UN</v>
          </cell>
          <cell r="D3648">
            <v>222.72</v>
          </cell>
          <cell r="E3648">
            <v>23.18</v>
          </cell>
          <cell r="F3648">
            <v>245.9</v>
          </cell>
          <cell r="G3648">
            <v>15</v>
          </cell>
        </row>
        <row r="3649">
          <cell r="A3649" t="str">
            <v>50.10.084</v>
          </cell>
          <cell r="B3649" t="str">
            <v>Extintor manual de pó químico seco 20 BC - capacidade de 12 kg</v>
          </cell>
          <cell r="C3649" t="str">
            <v>UN</v>
          </cell>
          <cell r="D3649">
            <v>258.88</v>
          </cell>
          <cell r="E3649">
            <v>23.18</v>
          </cell>
          <cell r="F3649">
            <v>282.06</v>
          </cell>
          <cell r="G3649">
            <v>15</v>
          </cell>
        </row>
        <row r="3650">
          <cell r="A3650" t="str">
            <v>50.10.096</v>
          </cell>
          <cell r="B3650" t="str">
            <v>Extintor sobre rodas de pó químico seco BC - capacidade de 20 kg</v>
          </cell>
          <cell r="C3650" t="str">
            <v>UN</v>
          </cell>
          <cell r="D3650">
            <v>1670.55</v>
          </cell>
          <cell r="F3650">
            <v>1670.55</v>
          </cell>
          <cell r="G3650">
            <v>15</v>
          </cell>
        </row>
        <row r="3651">
          <cell r="A3651" t="str">
            <v>50.10.100</v>
          </cell>
          <cell r="B3651" t="str">
            <v>Extintor manual de água pressurizada - capacidade de 10 litros</v>
          </cell>
          <cell r="C3651" t="str">
            <v>UN</v>
          </cell>
          <cell r="D3651">
            <v>181.31</v>
          </cell>
          <cell r="E3651">
            <v>23.18</v>
          </cell>
          <cell r="F3651">
            <v>204.49</v>
          </cell>
          <cell r="G3651">
            <v>15</v>
          </cell>
        </row>
        <row r="3652">
          <cell r="A3652" t="str">
            <v>50.10.110</v>
          </cell>
          <cell r="B3652" t="str">
            <v>Extintor manual de pó químico seco ABC - capacidade de 4 kg</v>
          </cell>
          <cell r="C3652" t="str">
            <v>UN</v>
          </cell>
          <cell r="D3652">
            <v>160.99</v>
          </cell>
          <cell r="E3652">
            <v>23.18</v>
          </cell>
          <cell r="F3652">
            <v>184.17</v>
          </cell>
          <cell r="G3652">
            <v>15</v>
          </cell>
        </row>
        <row r="3653">
          <cell r="A3653" t="str">
            <v>50.10.120</v>
          </cell>
          <cell r="B3653" t="str">
            <v>Extintor manual de pó químico seco ABC - capacidade de 6 kg</v>
          </cell>
          <cell r="C3653" t="str">
            <v>UN</v>
          </cell>
          <cell r="D3653">
            <v>225.24</v>
          </cell>
          <cell r="E3653">
            <v>23.18</v>
          </cell>
          <cell r="F3653">
            <v>248.42</v>
          </cell>
          <cell r="G3653">
            <v>15</v>
          </cell>
        </row>
        <row r="3654">
          <cell r="A3654" t="str">
            <v>50.10.140</v>
          </cell>
          <cell r="B3654" t="str">
            <v>Extintor manual de gás carbônico 5 BC - capacidade de 6 kg</v>
          </cell>
          <cell r="C3654" t="str">
            <v>UN</v>
          </cell>
          <cell r="D3654">
            <v>627.65</v>
          </cell>
          <cell r="E3654">
            <v>23.18</v>
          </cell>
          <cell r="F3654">
            <v>650.83000000000004</v>
          </cell>
          <cell r="G3654">
            <v>15</v>
          </cell>
        </row>
        <row r="3655">
          <cell r="A3655" t="str">
            <v>50.10.210</v>
          </cell>
          <cell r="B3655" t="str">
            <v>Suporte para extintor de piso em fibra de vidro</v>
          </cell>
          <cell r="C3655" t="str">
            <v>UN</v>
          </cell>
          <cell r="D3655">
            <v>225.84</v>
          </cell>
          <cell r="E3655">
            <v>2.27</v>
          </cell>
          <cell r="F3655">
            <v>228.11</v>
          </cell>
          <cell r="G3655">
            <v>15</v>
          </cell>
        </row>
        <row r="3656">
          <cell r="A3656" t="str">
            <v>50.10.220</v>
          </cell>
          <cell r="B3656" t="str">
            <v>Suporte para extintor de piso em aço inoxidável</v>
          </cell>
          <cell r="C3656" t="str">
            <v>UN</v>
          </cell>
          <cell r="D3656">
            <v>296.26</v>
          </cell>
          <cell r="E3656">
            <v>2.27</v>
          </cell>
          <cell r="F3656">
            <v>298.52999999999997</v>
          </cell>
          <cell r="G3656">
            <v>15</v>
          </cell>
        </row>
        <row r="3657">
          <cell r="A3657" t="str">
            <v>50.20</v>
          </cell>
          <cell r="B3657" t="str">
            <v>Reparos, conservacoes e complementos - GRUPO 50</v>
          </cell>
        </row>
        <row r="3658">
          <cell r="A3658" t="str">
            <v>50.20.110</v>
          </cell>
          <cell r="B3658" t="str">
            <v>Recarga de extintor de água pressurizada</v>
          </cell>
          <cell r="C3658" t="str">
            <v>L</v>
          </cell>
          <cell r="D3658">
            <v>2.5499999999999998</v>
          </cell>
          <cell r="F3658">
            <v>2.5499999999999998</v>
          </cell>
          <cell r="G3658">
            <v>15</v>
          </cell>
        </row>
        <row r="3659">
          <cell r="A3659" t="str">
            <v>50.20.120</v>
          </cell>
          <cell r="B3659" t="str">
            <v>Recarga de extintor de gás carbônico</v>
          </cell>
          <cell r="C3659" t="str">
            <v>KG</v>
          </cell>
          <cell r="D3659">
            <v>13.78</v>
          </cell>
          <cell r="F3659">
            <v>13.78</v>
          </cell>
          <cell r="G3659">
            <v>15</v>
          </cell>
        </row>
        <row r="3660">
          <cell r="A3660" t="str">
            <v>50.20.130</v>
          </cell>
          <cell r="B3660" t="str">
            <v>Recarga de extintor de pó químico seco</v>
          </cell>
          <cell r="C3660" t="str">
            <v>KG</v>
          </cell>
          <cell r="D3660">
            <v>8.39</v>
          </cell>
          <cell r="F3660">
            <v>8.39</v>
          </cell>
          <cell r="G3660">
            <v>15</v>
          </cell>
        </row>
        <row r="3661">
          <cell r="A3661" t="str">
            <v>50.20.160</v>
          </cell>
          <cell r="B3661" t="str">
            <v>Pintura de extintor de gás carbônico, pó químico seco, ou água pressurizada, com capacidade acima de 12 kg até 20 kg</v>
          </cell>
          <cell r="C3661" t="str">
            <v>UN</v>
          </cell>
          <cell r="D3661">
            <v>36.18</v>
          </cell>
          <cell r="F3661">
            <v>36.18</v>
          </cell>
          <cell r="G3661">
            <v>15</v>
          </cell>
        </row>
        <row r="3662">
          <cell r="A3662" t="str">
            <v>50.20.170</v>
          </cell>
          <cell r="B3662" t="str">
            <v>Pintura de extintor de gás carbônico, pó químico seco, ou água pressurizada, com capacidade até 12 kg</v>
          </cell>
          <cell r="C3662" t="str">
            <v>UN</v>
          </cell>
          <cell r="D3662">
            <v>29.58</v>
          </cell>
          <cell r="F3662">
            <v>29.58</v>
          </cell>
          <cell r="G3662">
            <v>15</v>
          </cell>
        </row>
        <row r="3663">
          <cell r="A3663" t="str">
            <v>50.20.200</v>
          </cell>
          <cell r="B3663" t="str">
            <v>Recolocação de bico de sprinkler</v>
          </cell>
          <cell r="C3663" t="str">
            <v>UN</v>
          </cell>
          <cell r="D3663">
            <v>0.06</v>
          </cell>
          <cell r="E3663">
            <v>19.64</v>
          </cell>
          <cell r="F3663">
            <v>19.7</v>
          </cell>
          <cell r="G3663">
            <v>15</v>
          </cell>
        </row>
        <row r="3664">
          <cell r="A3664" t="str">
            <v>54</v>
          </cell>
          <cell r="B3664" t="str">
            <v>PAVIMENTACAO E PASSEIO</v>
          </cell>
        </row>
        <row r="3665">
          <cell r="A3665" t="str">
            <v>54.01</v>
          </cell>
          <cell r="B3665" t="str">
            <v>Pavimentacao preparo de base</v>
          </cell>
        </row>
        <row r="3666">
          <cell r="A3666" t="str">
            <v>54.01.010</v>
          </cell>
          <cell r="B3666" t="str">
            <v>Regularização e compactação mecanizada de superfície, sem controle do proctor normal</v>
          </cell>
          <cell r="C3666" t="str">
            <v>M2</v>
          </cell>
          <cell r="D3666">
            <v>3.46</v>
          </cell>
          <cell r="E3666">
            <v>0.18</v>
          </cell>
          <cell r="F3666">
            <v>3.64</v>
          </cell>
          <cell r="G3666">
            <v>15</v>
          </cell>
        </row>
        <row r="3667">
          <cell r="A3667" t="str">
            <v>54.01.030</v>
          </cell>
          <cell r="B3667" t="str">
            <v>Abertura e preparo de caixa até 40 cm, compactação do subleito mínimo de 95% do PN e transporte até o raio de 1 km</v>
          </cell>
          <cell r="C3667" t="str">
            <v>M2</v>
          </cell>
          <cell r="D3667">
            <v>29.12</v>
          </cell>
          <cell r="E3667">
            <v>0.36</v>
          </cell>
          <cell r="F3667">
            <v>29.48</v>
          </cell>
          <cell r="G3667">
            <v>15</v>
          </cell>
        </row>
        <row r="3668">
          <cell r="A3668" t="str">
            <v>54.01.050</v>
          </cell>
          <cell r="B3668" t="str">
            <v>Compactação do subleito mínimo de 95% do PN</v>
          </cell>
          <cell r="C3668" t="str">
            <v>M3</v>
          </cell>
          <cell r="D3668">
            <v>21.19</v>
          </cell>
          <cell r="E3668">
            <v>0.73</v>
          </cell>
          <cell r="F3668">
            <v>21.92</v>
          </cell>
          <cell r="G3668">
            <v>15</v>
          </cell>
        </row>
        <row r="3669">
          <cell r="A3669" t="str">
            <v>54.01.200</v>
          </cell>
          <cell r="B3669" t="str">
            <v>Base de macadame hidráulico</v>
          </cell>
          <cell r="C3669" t="str">
            <v>M3</v>
          </cell>
          <cell r="D3669">
            <v>336.96</v>
          </cell>
          <cell r="E3669">
            <v>34.07</v>
          </cell>
          <cell r="F3669">
            <v>371.03</v>
          </cell>
          <cell r="G3669">
            <v>15</v>
          </cell>
        </row>
        <row r="3670">
          <cell r="A3670" t="str">
            <v>54.01.210</v>
          </cell>
          <cell r="B3670" t="str">
            <v>Base de brita graduada</v>
          </cell>
          <cell r="C3670" t="str">
            <v>M3</v>
          </cell>
          <cell r="D3670">
            <v>276.77</v>
          </cell>
          <cell r="E3670">
            <v>3.5</v>
          </cell>
          <cell r="F3670">
            <v>280.27</v>
          </cell>
          <cell r="G3670">
            <v>15</v>
          </cell>
        </row>
        <row r="3671">
          <cell r="A3671" t="str">
            <v>54.01.220</v>
          </cell>
          <cell r="B3671" t="str">
            <v>Base de bica corrida</v>
          </cell>
          <cell r="C3671" t="str">
            <v>M3</v>
          </cell>
          <cell r="D3671">
            <v>227.8</v>
          </cell>
          <cell r="E3671">
            <v>3.5</v>
          </cell>
          <cell r="F3671">
            <v>231.3</v>
          </cell>
          <cell r="G3671">
            <v>15</v>
          </cell>
        </row>
        <row r="3672">
          <cell r="A3672" t="str">
            <v>54.01.230</v>
          </cell>
          <cell r="B3672" t="str">
            <v>Base de macadame betuminoso</v>
          </cell>
          <cell r="C3672" t="str">
            <v>M3</v>
          </cell>
          <cell r="D3672">
            <v>1035.6300000000001</v>
          </cell>
          <cell r="E3672">
            <v>17.03</v>
          </cell>
          <cell r="F3672">
            <v>1052.6600000000001</v>
          </cell>
          <cell r="G3672">
            <v>15</v>
          </cell>
        </row>
        <row r="3673">
          <cell r="A3673" t="str">
            <v>54.01.400</v>
          </cell>
          <cell r="B3673" t="str">
            <v>Abertura de caixa até 25 cm, inclui escavação, compactação, transporte e preparo do sub-leito</v>
          </cell>
          <cell r="C3673" t="str">
            <v>M2</v>
          </cell>
          <cell r="D3673">
            <v>24.2</v>
          </cell>
          <cell r="E3673">
            <v>0.51</v>
          </cell>
          <cell r="F3673">
            <v>24.71</v>
          </cell>
          <cell r="G3673">
            <v>15</v>
          </cell>
        </row>
        <row r="3674">
          <cell r="A3674" t="str">
            <v>54.01.410</v>
          </cell>
          <cell r="B3674" t="str">
            <v>Varrição de pavimento para recapeamento</v>
          </cell>
          <cell r="C3674" t="str">
            <v>M2</v>
          </cell>
          <cell r="E3674">
            <v>0.91</v>
          </cell>
          <cell r="F3674">
            <v>0.91</v>
          </cell>
          <cell r="G3674">
            <v>15</v>
          </cell>
        </row>
        <row r="3675">
          <cell r="A3675" t="str">
            <v>54.02</v>
          </cell>
          <cell r="B3675" t="str">
            <v>Pavimentacao com pedrisco e revestimento primario</v>
          </cell>
        </row>
        <row r="3676">
          <cell r="A3676" t="str">
            <v>54.02.030</v>
          </cell>
          <cell r="B3676" t="str">
            <v>Revestimento primário com pedra britada, compactação mínima de 95% do PN</v>
          </cell>
          <cell r="C3676" t="str">
            <v>M3</v>
          </cell>
          <cell r="D3676">
            <v>125.45</v>
          </cell>
          <cell r="E3676">
            <v>14.53</v>
          </cell>
          <cell r="F3676">
            <v>139.97999999999999</v>
          </cell>
          <cell r="G3676">
            <v>15</v>
          </cell>
        </row>
        <row r="3677">
          <cell r="A3677" t="str">
            <v>54.02.040</v>
          </cell>
          <cell r="B3677" t="str">
            <v>Camada de areia grossa compactada manualmente com compactador</v>
          </cell>
          <cell r="C3677" t="str">
            <v>M3</v>
          </cell>
          <cell r="D3677">
            <v>210.22</v>
          </cell>
          <cell r="E3677">
            <v>107.13</v>
          </cell>
          <cell r="F3677">
            <v>317.35000000000002</v>
          </cell>
          <cell r="G3677">
            <v>15</v>
          </cell>
        </row>
        <row r="3678">
          <cell r="A3678" t="str">
            <v>54.03</v>
          </cell>
          <cell r="B3678" t="str">
            <v>Pavimentacao flexivel</v>
          </cell>
        </row>
        <row r="3679">
          <cell r="A3679" t="str">
            <v>54.03.200</v>
          </cell>
          <cell r="B3679" t="str">
            <v>Concreto asfáltico usinado a quente - Binder</v>
          </cell>
          <cell r="C3679" t="str">
            <v>M3</v>
          </cell>
          <cell r="D3679">
            <v>1187.8800000000001</v>
          </cell>
          <cell r="E3679">
            <v>18.920000000000002</v>
          </cell>
          <cell r="F3679">
            <v>1206.8</v>
          </cell>
          <cell r="G3679">
            <v>15</v>
          </cell>
        </row>
        <row r="3680">
          <cell r="A3680" t="str">
            <v>54.03.210</v>
          </cell>
          <cell r="B3680" t="str">
            <v>Camada de rolamento em concreto betuminoso usinado quente - CBUQ</v>
          </cell>
          <cell r="C3680" t="str">
            <v>M3</v>
          </cell>
          <cell r="D3680">
            <v>1520.4</v>
          </cell>
          <cell r="E3680">
            <v>18.920000000000002</v>
          </cell>
          <cell r="F3680">
            <v>1539.32</v>
          </cell>
          <cell r="G3680">
            <v>15</v>
          </cell>
        </row>
        <row r="3681">
          <cell r="A3681" t="str">
            <v>54.03.221</v>
          </cell>
          <cell r="B3681" t="str">
            <v>Restauração de pavimento asfáltico com concreto betuminoso usinado quente - CBUQ</v>
          </cell>
          <cell r="C3681" t="str">
            <v>M3</v>
          </cell>
          <cell r="D3681">
            <v>1520.4</v>
          </cell>
          <cell r="E3681">
            <v>18.920000000000002</v>
          </cell>
          <cell r="F3681">
            <v>1539.32</v>
          </cell>
          <cell r="G3681">
            <v>15</v>
          </cell>
        </row>
        <row r="3682">
          <cell r="A3682" t="str">
            <v>54.03.230</v>
          </cell>
          <cell r="B3682" t="str">
            <v>Imprimação betuminosa ligante</v>
          </cell>
          <cell r="C3682" t="str">
            <v>M2</v>
          </cell>
          <cell r="D3682">
            <v>6.43</v>
          </cell>
          <cell r="E3682">
            <v>0.11</v>
          </cell>
          <cell r="F3682">
            <v>6.54</v>
          </cell>
          <cell r="G3682">
            <v>15</v>
          </cell>
        </row>
        <row r="3683">
          <cell r="A3683" t="str">
            <v>54.03.240</v>
          </cell>
          <cell r="B3683" t="str">
            <v>Imprimação betuminosa impermeabilizante</v>
          </cell>
          <cell r="C3683" t="str">
            <v>M2</v>
          </cell>
          <cell r="D3683">
            <v>12.86</v>
          </cell>
          <cell r="E3683">
            <v>0.14000000000000001</v>
          </cell>
          <cell r="F3683">
            <v>13</v>
          </cell>
          <cell r="G3683">
            <v>15</v>
          </cell>
        </row>
        <row r="3684">
          <cell r="A3684" t="str">
            <v>54.03.250</v>
          </cell>
          <cell r="B3684" t="str">
            <v>Revestimento de pré-misturado a quente</v>
          </cell>
          <cell r="C3684" t="str">
            <v>M3</v>
          </cell>
          <cell r="D3684">
            <v>1617.04</v>
          </cell>
          <cell r="E3684">
            <v>18.920000000000002</v>
          </cell>
          <cell r="F3684">
            <v>1635.96</v>
          </cell>
          <cell r="G3684">
            <v>15</v>
          </cell>
        </row>
        <row r="3685">
          <cell r="A3685" t="str">
            <v>54.03.260</v>
          </cell>
          <cell r="B3685" t="str">
            <v>Revestimento de pré-misturado a frio</v>
          </cell>
          <cell r="C3685" t="str">
            <v>M3</v>
          </cell>
          <cell r="D3685">
            <v>1476.74</v>
          </cell>
          <cell r="E3685">
            <v>45.42</v>
          </cell>
          <cell r="F3685">
            <v>1522.16</v>
          </cell>
          <cell r="G3685">
            <v>15</v>
          </cell>
        </row>
        <row r="3686">
          <cell r="A3686" t="str">
            <v>54.04</v>
          </cell>
          <cell r="B3686" t="str">
            <v>Pavimentacao em paralelepipedos e blocos de concreto</v>
          </cell>
        </row>
        <row r="3687">
          <cell r="A3687" t="str">
            <v>54.04.030</v>
          </cell>
          <cell r="B3687" t="str">
            <v>Pavimentação em paralelepípedo, sem rejunte</v>
          </cell>
          <cell r="C3687" t="str">
            <v>M2</v>
          </cell>
          <cell r="D3687">
            <v>310.60000000000002</v>
          </cell>
          <cell r="E3687">
            <v>29.04</v>
          </cell>
          <cell r="F3687">
            <v>339.64</v>
          </cell>
          <cell r="G3687">
            <v>15</v>
          </cell>
        </row>
        <row r="3688">
          <cell r="A3688" t="str">
            <v>54.04.040</v>
          </cell>
          <cell r="B3688" t="str">
            <v>Rejuntamento de paralelepípedo com areia</v>
          </cell>
          <cell r="C3688" t="str">
            <v>M2</v>
          </cell>
          <cell r="D3688">
            <v>15.46</v>
          </cell>
          <cell r="E3688">
            <v>2.27</v>
          </cell>
          <cell r="F3688">
            <v>17.73</v>
          </cell>
          <cell r="G3688">
            <v>15</v>
          </cell>
        </row>
        <row r="3689">
          <cell r="A3689" t="str">
            <v>54.04.050</v>
          </cell>
          <cell r="B3689" t="str">
            <v>Rejuntamento de paralelepípedo com argamassa de cimento e areia 1:3</v>
          </cell>
          <cell r="C3689" t="str">
            <v>M2</v>
          </cell>
          <cell r="D3689">
            <v>11.19</v>
          </cell>
          <cell r="E3689">
            <v>7.04</v>
          </cell>
          <cell r="F3689">
            <v>18.23</v>
          </cell>
          <cell r="G3689">
            <v>15</v>
          </cell>
        </row>
        <row r="3690">
          <cell r="A3690" t="str">
            <v>54.04.060</v>
          </cell>
          <cell r="B3690" t="str">
            <v>Rejuntamento de paralelepípedo com asfalto e pedrisco</v>
          </cell>
          <cell r="C3690" t="str">
            <v>M2</v>
          </cell>
          <cell r="D3690">
            <v>50.55</v>
          </cell>
          <cell r="E3690">
            <v>5.68</v>
          </cell>
          <cell r="F3690">
            <v>56.23</v>
          </cell>
          <cell r="G3690">
            <v>15</v>
          </cell>
        </row>
        <row r="3691">
          <cell r="A3691" t="str">
            <v>54.04.340</v>
          </cell>
          <cell r="B3691" t="str">
            <v>Pavimentação em lajota de concreto 35 MPa, espessura 6 cm, cor natural, tipos: raquete, retangular, sextavado e 16 faces, com rejunte em areia</v>
          </cell>
          <cell r="C3691" t="str">
            <v>M2</v>
          </cell>
          <cell r="D3691">
            <v>99.55</v>
          </cell>
          <cell r="E3691">
            <v>21.92</v>
          </cell>
          <cell r="F3691">
            <v>121.47</v>
          </cell>
          <cell r="G3691">
            <v>15</v>
          </cell>
        </row>
        <row r="3692">
          <cell r="A3692" t="str">
            <v>54.04.342</v>
          </cell>
          <cell r="B3692" t="str">
            <v>Pavimentação em lajota de concreto 35 MPa, espessura 6 cm, colorido, tipos: raquete, retangular, sextavado e 16 faces, com rejunte em areia</v>
          </cell>
          <cell r="C3692" t="str">
            <v>M2</v>
          </cell>
          <cell r="D3692">
            <v>104.57</v>
          </cell>
          <cell r="E3692">
            <v>21.92</v>
          </cell>
          <cell r="F3692">
            <v>126.49</v>
          </cell>
          <cell r="G3692">
            <v>15</v>
          </cell>
        </row>
        <row r="3693">
          <cell r="A3693" t="str">
            <v>54.04.350</v>
          </cell>
          <cell r="B3693" t="str">
            <v>Pavimentação em lajota de concreto 35 MPa, espessura 8 cm, tipos: raquete, retangular, sextavado e 16 faces, com rejunte em areia</v>
          </cell>
          <cell r="C3693" t="str">
            <v>M2</v>
          </cell>
          <cell r="D3693">
            <v>100.03</v>
          </cell>
          <cell r="E3693">
            <v>29.23</v>
          </cell>
          <cell r="F3693">
            <v>129.26</v>
          </cell>
          <cell r="G3693">
            <v>15</v>
          </cell>
        </row>
        <row r="3694">
          <cell r="A3694" t="str">
            <v>54.04.360</v>
          </cell>
          <cell r="B3694" t="str">
            <v>Bloco diagonal em concreto tipo piso drenante para plantio de grama - espessura de 10 cm</v>
          </cell>
          <cell r="C3694" t="str">
            <v>M2</v>
          </cell>
          <cell r="D3694">
            <v>196.88</v>
          </cell>
          <cell r="E3694">
            <v>10.74</v>
          </cell>
          <cell r="F3694">
            <v>207.62</v>
          </cell>
          <cell r="G3694">
            <v>15</v>
          </cell>
        </row>
        <row r="3695">
          <cell r="A3695" t="str">
            <v>54.04.392</v>
          </cell>
          <cell r="B3695" t="str">
            <v>Piso em placa de concreto permeável drenante, cor natural - espessura de 6 cm</v>
          </cell>
          <cell r="C3695" t="str">
            <v>M2</v>
          </cell>
          <cell r="D3695">
            <v>123.54</v>
          </cell>
          <cell r="E3695">
            <v>22.72</v>
          </cell>
          <cell r="F3695">
            <v>146.26</v>
          </cell>
          <cell r="G3695">
            <v>15</v>
          </cell>
        </row>
        <row r="3696">
          <cell r="A3696" t="str">
            <v>54.04.393</v>
          </cell>
          <cell r="B3696" t="str">
            <v>Piso em placa de concreto permeável drenante, cor natural - espessura de 8 cm</v>
          </cell>
          <cell r="C3696" t="str">
            <v>M2</v>
          </cell>
          <cell r="D3696">
            <v>131.91</v>
          </cell>
          <cell r="E3696">
            <v>22.72</v>
          </cell>
          <cell r="F3696">
            <v>154.63</v>
          </cell>
          <cell r="G3696">
            <v>15</v>
          </cell>
        </row>
        <row r="3697">
          <cell r="A3697" t="str">
            <v>54.06</v>
          </cell>
          <cell r="B3697" t="str">
            <v>Guias e sarjetas</v>
          </cell>
        </row>
        <row r="3698">
          <cell r="A3698" t="str">
            <v>54.06.020</v>
          </cell>
          <cell r="B3698" t="str">
            <v>Guia pré-moldada curva tipo PMSP 100 - fck 25 MPa</v>
          </cell>
          <cell r="C3698" t="str">
            <v>M</v>
          </cell>
          <cell r="D3698">
            <v>52.67</v>
          </cell>
          <cell r="E3698">
            <v>13.71</v>
          </cell>
          <cell r="F3698">
            <v>66.38</v>
          </cell>
          <cell r="G3698">
            <v>15</v>
          </cell>
        </row>
        <row r="3699">
          <cell r="A3699" t="str">
            <v>54.06.040</v>
          </cell>
          <cell r="B3699" t="str">
            <v>Guia pré-moldada reta tipo PMSP 100 - fck 25 MPa</v>
          </cell>
          <cell r="C3699" t="str">
            <v>M</v>
          </cell>
          <cell r="D3699">
            <v>48.82</v>
          </cell>
          <cell r="E3699">
            <v>13.71</v>
          </cell>
          <cell r="F3699">
            <v>62.53</v>
          </cell>
          <cell r="G3699">
            <v>15</v>
          </cell>
        </row>
        <row r="3700">
          <cell r="A3700" t="str">
            <v>54.06.100</v>
          </cell>
          <cell r="B3700" t="str">
            <v>Base em concreto com fck de 20 MPa, para guias, sarjetas ou sarjetões</v>
          </cell>
          <cell r="C3700" t="str">
            <v>M3</v>
          </cell>
          <cell r="D3700">
            <v>558.59</v>
          </cell>
          <cell r="E3700">
            <v>49.36</v>
          </cell>
          <cell r="F3700">
            <v>607.95000000000005</v>
          </cell>
          <cell r="G3700">
            <v>15</v>
          </cell>
        </row>
        <row r="3701">
          <cell r="A3701" t="str">
            <v>54.06.110</v>
          </cell>
          <cell r="B3701" t="str">
            <v>Base em concreto com fck de 25 MPa, para guias, sarjetas ou sarjetões</v>
          </cell>
          <cell r="C3701" t="str">
            <v>M3</v>
          </cell>
          <cell r="D3701">
            <v>581.69000000000005</v>
          </cell>
          <cell r="E3701">
            <v>49.36</v>
          </cell>
          <cell r="F3701">
            <v>631.04999999999995</v>
          </cell>
          <cell r="G3701">
            <v>15</v>
          </cell>
        </row>
        <row r="3702">
          <cell r="A3702" t="str">
            <v>54.06.151</v>
          </cell>
          <cell r="B3702" t="str">
            <v>Execução de perfil extrusado no local, sem concreto</v>
          </cell>
          <cell r="C3702" t="str">
            <v>M3</v>
          </cell>
          <cell r="D3702">
            <v>93.13</v>
          </cell>
          <cell r="E3702">
            <v>355.54</v>
          </cell>
          <cell r="F3702">
            <v>448.67</v>
          </cell>
          <cell r="G3702">
            <v>15</v>
          </cell>
        </row>
        <row r="3703">
          <cell r="A3703" t="str">
            <v>54.06.160</v>
          </cell>
          <cell r="B3703" t="str">
            <v>Sarjeta ou sarjetão moldado no local, tipo PMSP em concreto com fck 20 MPa</v>
          </cell>
          <cell r="C3703" t="str">
            <v>M3</v>
          </cell>
          <cell r="D3703">
            <v>780.92</v>
          </cell>
          <cell r="E3703">
            <v>100.7</v>
          </cell>
          <cell r="F3703">
            <v>881.62</v>
          </cell>
          <cell r="G3703">
            <v>15</v>
          </cell>
        </row>
        <row r="3704">
          <cell r="A3704" t="str">
            <v>54.06.170</v>
          </cell>
          <cell r="B3704" t="str">
            <v>Sarjeta ou sarjetão moldado no local, tipo PMSP em concreto com fck 25 MPa</v>
          </cell>
          <cell r="C3704" t="str">
            <v>M3</v>
          </cell>
          <cell r="D3704">
            <v>804.02</v>
          </cell>
          <cell r="E3704">
            <v>100.7</v>
          </cell>
          <cell r="F3704">
            <v>904.72</v>
          </cell>
          <cell r="G3704">
            <v>15</v>
          </cell>
        </row>
        <row r="3705">
          <cell r="A3705" t="str">
            <v>54.07</v>
          </cell>
          <cell r="B3705" t="str">
            <v>Calcadas e passeios.</v>
          </cell>
        </row>
        <row r="3706">
          <cell r="A3706" t="str">
            <v>54.07.040</v>
          </cell>
          <cell r="B3706" t="str">
            <v>Passeio em mosaico português</v>
          </cell>
          <cell r="C3706" t="str">
            <v>M2</v>
          </cell>
          <cell r="D3706">
            <v>403.3</v>
          </cell>
          <cell r="F3706">
            <v>403.3</v>
          </cell>
          <cell r="G3706">
            <v>15</v>
          </cell>
        </row>
        <row r="3707">
          <cell r="A3707" t="str">
            <v>54.07.110</v>
          </cell>
          <cell r="B3707" t="str">
            <v>Piso em ladrilho hidráulico preto, branco e cinza, assentado com argamassa colante industrializada</v>
          </cell>
          <cell r="C3707" t="str">
            <v>M2</v>
          </cell>
          <cell r="D3707">
            <v>125.49</v>
          </cell>
          <cell r="E3707">
            <v>12.83</v>
          </cell>
          <cell r="F3707">
            <v>138.32</v>
          </cell>
          <cell r="G3707">
            <v>15</v>
          </cell>
        </row>
        <row r="3708">
          <cell r="A3708" t="str">
            <v>54.07.130</v>
          </cell>
          <cell r="B3708" t="str">
            <v>Piso em ladrilho hidráulico várias cores 20 x 20 cm, assentado com argamassa colante industrializada</v>
          </cell>
          <cell r="C3708" t="str">
            <v>M2</v>
          </cell>
          <cell r="D3708">
            <v>93.8</v>
          </cell>
          <cell r="E3708">
            <v>12.83</v>
          </cell>
          <cell r="F3708">
            <v>106.63</v>
          </cell>
          <cell r="G3708">
            <v>15</v>
          </cell>
        </row>
        <row r="3709">
          <cell r="A3709" t="str">
            <v>54.07.210</v>
          </cell>
          <cell r="B3709" t="str">
            <v>Rejuntamento de piso em ladrilho hidráulico (20 x 20 x 1,8 cm) com argamassa industrializada para rejunte, juntas de 2 mm</v>
          </cell>
          <cell r="C3709" t="str">
            <v>M2</v>
          </cell>
          <cell r="D3709">
            <v>5.21</v>
          </cell>
          <cell r="E3709">
            <v>11.45</v>
          </cell>
          <cell r="F3709">
            <v>16.66</v>
          </cell>
          <cell r="G3709">
            <v>15</v>
          </cell>
        </row>
        <row r="3710">
          <cell r="A3710" t="str">
            <v>54.07.240</v>
          </cell>
          <cell r="B3710" t="str">
            <v>Rejuntamento de piso em ladrilho hidráulico (30 x 30 x 2,5 cm), com cimento branco, juntas de 2 mm</v>
          </cell>
          <cell r="C3710" t="str">
            <v>M2</v>
          </cell>
          <cell r="D3710">
            <v>2.02</v>
          </cell>
          <cell r="E3710">
            <v>11.45</v>
          </cell>
          <cell r="F3710">
            <v>13.47</v>
          </cell>
          <cell r="G3710">
            <v>15</v>
          </cell>
        </row>
        <row r="3711">
          <cell r="A3711" t="str">
            <v>54.07.260</v>
          </cell>
          <cell r="B3711" t="str">
            <v>Piso em ladrilho hidráulico tipo rampa várias cores 30 x 30 cm, antiderrapante, assentado com argamassa mista</v>
          </cell>
          <cell r="C3711" t="str">
            <v>M2</v>
          </cell>
          <cell r="D3711">
            <v>136.66</v>
          </cell>
          <cell r="E3711">
            <v>32.479999999999997</v>
          </cell>
          <cell r="F3711">
            <v>169.14</v>
          </cell>
          <cell r="G3711">
            <v>15</v>
          </cell>
        </row>
        <row r="3712">
          <cell r="A3712" t="str">
            <v>54.08</v>
          </cell>
          <cell r="B3712" t="str">
            <v>Pavimentação rígida</v>
          </cell>
        </row>
        <row r="3713">
          <cell r="A3713" t="str">
            <v>54.08.001</v>
          </cell>
          <cell r="B3713" t="str">
            <v>Nivelamento e regularização de superfície e desempeno mecânico através de régua vibratória de pavimento em concreto</v>
          </cell>
          <cell r="C3713" t="str">
            <v>M2</v>
          </cell>
          <cell r="D3713">
            <v>0.26</v>
          </cell>
          <cell r="E3713">
            <v>0.3</v>
          </cell>
          <cell r="F3713">
            <v>0.56000000000000005</v>
          </cell>
          <cell r="G3713">
            <v>15</v>
          </cell>
        </row>
        <row r="3714">
          <cell r="A3714" t="str">
            <v>54.08.002</v>
          </cell>
          <cell r="B3714" t="str">
            <v>Texturização de superfície de pavimento em concreto com vassoura</v>
          </cell>
          <cell r="C3714" t="str">
            <v>M2</v>
          </cell>
          <cell r="D3714">
            <v>1.01</v>
          </cell>
          <cell r="E3714">
            <v>0.3</v>
          </cell>
          <cell r="F3714">
            <v>1.31</v>
          </cell>
          <cell r="G3714">
            <v>15</v>
          </cell>
        </row>
        <row r="3715">
          <cell r="A3715" t="str">
            <v>54.08.005</v>
          </cell>
          <cell r="B3715" t="str">
            <v>Agente de cura química, retardador de evaporação, em pavimento de concreto</v>
          </cell>
          <cell r="C3715" t="str">
            <v>M</v>
          </cell>
          <cell r="D3715">
            <v>3.42</v>
          </cell>
          <cell r="E3715">
            <v>0.19</v>
          </cell>
          <cell r="F3715">
            <v>3.61</v>
          </cell>
          <cell r="G3715">
            <v>15</v>
          </cell>
        </row>
        <row r="3716">
          <cell r="A3716" t="str">
            <v>54.08.010</v>
          </cell>
          <cell r="B3716" t="str">
            <v>Fibra em polipropileno (macrofibra), resistência residual 4,3+-0,3 Mpa</v>
          </cell>
          <cell r="C3716" t="str">
            <v>KG</v>
          </cell>
          <cell r="D3716">
            <v>43.51</v>
          </cell>
          <cell r="E3716">
            <v>0.18</v>
          </cell>
          <cell r="F3716">
            <v>43.69</v>
          </cell>
          <cell r="G3716">
            <v>15</v>
          </cell>
        </row>
        <row r="3717">
          <cell r="A3717" t="str">
            <v>54.08.011</v>
          </cell>
          <cell r="B3717" t="str">
            <v>Fibra polimérica (microfibra anticrack), tenacidade mínima 5cN/dtex</v>
          </cell>
          <cell r="C3717" t="str">
            <v>KG</v>
          </cell>
          <cell r="D3717">
            <v>32.79</v>
          </cell>
          <cell r="E3717">
            <v>0.18</v>
          </cell>
          <cell r="F3717">
            <v>32.97</v>
          </cell>
          <cell r="G3717">
            <v>15</v>
          </cell>
        </row>
        <row r="3718">
          <cell r="A3718" t="str">
            <v>54.09</v>
          </cell>
          <cell r="B3718" t="str">
            <v>Pavimentação sustentável de vias, calçadas e passeios</v>
          </cell>
        </row>
        <row r="3719">
          <cell r="A3719" t="str">
            <v>54.09.001</v>
          </cell>
          <cell r="B3719" t="str">
            <v>Concreto asfáltico modificado por borracha AB8</v>
          </cell>
          <cell r="C3719" t="str">
            <v>M3</v>
          </cell>
          <cell r="D3719">
            <v>1774.09</v>
          </cell>
          <cell r="E3719">
            <v>18.920000000000002</v>
          </cell>
          <cell r="F3719">
            <v>1793.01</v>
          </cell>
          <cell r="G3719">
            <v>15</v>
          </cell>
        </row>
        <row r="3720">
          <cell r="A3720" t="str">
            <v>54.20</v>
          </cell>
          <cell r="B3720" t="str">
            <v>Reparos, conservacoes e complementos - GRUPO 54</v>
          </cell>
        </row>
        <row r="3721">
          <cell r="A3721" t="str">
            <v>54.20.040</v>
          </cell>
          <cell r="B3721" t="str">
            <v>Bate-roda em concreto pré-moldado</v>
          </cell>
          <cell r="C3721" t="str">
            <v>M</v>
          </cell>
          <cell r="D3721">
            <v>71.37</v>
          </cell>
          <cell r="E3721">
            <v>15.67</v>
          </cell>
          <cell r="F3721">
            <v>87.04</v>
          </cell>
          <cell r="G3721">
            <v>15</v>
          </cell>
        </row>
        <row r="3722">
          <cell r="A3722" t="str">
            <v>54.20.050</v>
          </cell>
          <cell r="B3722" t="str">
            <v>Bate rodas / limitador de pneus em resina</v>
          </cell>
          <cell r="C3722" t="str">
            <v>UN</v>
          </cell>
          <cell r="D3722">
            <v>129.30000000000001</v>
          </cell>
          <cell r="E3722">
            <v>22.02</v>
          </cell>
          <cell r="F3722">
            <v>151.32</v>
          </cell>
          <cell r="G3722">
            <v>15</v>
          </cell>
        </row>
        <row r="3723">
          <cell r="A3723" t="str">
            <v>54.20.100</v>
          </cell>
          <cell r="B3723" t="str">
            <v>Reassentamento de guia pré-moldada reta e/ou curva</v>
          </cell>
          <cell r="C3723" t="str">
            <v>M</v>
          </cell>
          <cell r="D3723">
            <v>10.91</v>
          </cell>
          <cell r="E3723">
            <v>13.71</v>
          </cell>
          <cell r="F3723">
            <v>24.62</v>
          </cell>
          <cell r="G3723">
            <v>15</v>
          </cell>
        </row>
        <row r="3724">
          <cell r="A3724" t="str">
            <v>54.20.110</v>
          </cell>
          <cell r="B3724" t="str">
            <v>Reassentamento de paralelepípedos, sem rejunte</v>
          </cell>
          <cell r="C3724" t="str">
            <v>M2</v>
          </cell>
          <cell r="D3724">
            <v>17.89</v>
          </cell>
          <cell r="E3724">
            <v>29.04</v>
          </cell>
          <cell r="F3724">
            <v>46.93</v>
          </cell>
          <cell r="G3724">
            <v>15</v>
          </cell>
        </row>
        <row r="3725">
          <cell r="A3725" t="str">
            <v>54.20.120</v>
          </cell>
          <cell r="B3725" t="str">
            <v>Reassentamento de pavimentação em lajota de concreto, espessura 6 cm, com rejunte em areia</v>
          </cell>
          <cell r="C3725" t="str">
            <v>M2</v>
          </cell>
          <cell r="D3725">
            <v>11.05</v>
          </cell>
          <cell r="E3725">
            <v>17.93</v>
          </cell>
          <cell r="F3725">
            <v>28.98</v>
          </cell>
          <cell r="G3725">
            <v>15</v>
          </cell>
        </row>
        <row r="3726">
          <cell r="A3726" t="str">
            <v>54.20.130</v>
          </cell>
          <cell r="B3726" t="str">
            <v>Reassentamento de pavimentação em lajota de concreto, espessura 8 cm, com rejunte em areia</v>
          </cell>
          <cell r="C3726" t="str">
            <v>M2</v>
          </cell>
          <cell r="D3726">
            <v>11.18</v>
          </cell>
          <cell r="E3726">
            <v>20.78</v>
          </cell>
          <cell r="F3726">
            <v>31.96</v>
          </cell>
          <cell r="G3726">
            <v>15</v>
          </cell>
        </row>
        <row r="3727">
          <cell r="A3727" t="str">
            <v>54.20.140</v>
          </cell>
          <cell r="B3727" t="str">
            <v>Reassentamento de pavimentação em lajota de concreto, espessura 10 cm, com rejunte em areia</v>
          </cell>
          <cell r="C3727" t="str">
            <v>M2</v>
          </cell>
          <cell r="D3727">
            <v>11.38</v>
          </cell>
          <cell r="E3727">
            <v>24.96</v>
          </cell>
          <cell r="F3727">
            <v>36.340000000000003</v>
          </cell>
          <cell r="G3727">
            <v>15</v>
          </cell>
        </row>
        <row r="3728">
          <cell r="A3728" t="str">
            <v>54.20.160</v>
          </cell>
          <cell r="B3728" t="str">
            <v>Corte para junta de dilatação através de cortadora a gasolina, com serra de disco diamantado segmentado para pavimento de concreto e asfalto</v>
          </cell>
          <cell r="C3728" t="str">
            <v>M</v>
          </cell>
          <cell r="D3728">
            <v>7.0000000000000007E-2</v>
          </cell>
          <cell r="E3728">
            <v>0.46</v>
          </cell>
          <cell r="F3728">
            <v>0.53</v>
          </cell>
          <cell r="G3728">
            <v>15</v>
          </cell>
        </row>
        <row r="3729">
          <cell r="A3729" t="str">
            <v>55</v>
          </cell>
          <cell r="B3729" t="str">
            <v>LIMPEZA E ARREMATE</v>
          </cell>
        </row>
        <row r="3730">
          <cell r="A3730" t="str">
            <v>55.01</v>
          </cell>
          <cell r="B3730" t="str">
            <v>Limpeza de obra</v>
          </cell>
        </row>
        <row r="3731">
          <cell r="A3731" t="str">
            <v>55.01.020</v>
          </cell>
          <cell r="B3731" t="str">
            <v>Limpeza final da obra</v>
          </cell>
          <cell r="C3731" t="str">
            <v>M2</v>
          </cell>
          <cell r="E3731">
            <v>15.9</v>
          </cell>
          <cell r="F3731">
            <v>15.9</v>
          </cell>
          <cell r="G3731">
            <v>15</v>
          </cell>
        </row>
        <row r="3732">
          <cell r="A3732" t="str">
            <v>55.01.030</v>
          </cell>
          <cell r="B3732" t="str">
            <v>Limpeza complementar com hidrojateamento</v>
          </cell>
          <cell r="C3732" t="str">
            <v>M2</v>
          </cell>
          <cell r="D3732">
            <v>2.9</v>
          </cell>
          <cell r="E3732">
            <v>6.56</v>
          </cell>
          <cell r="F3732">
            <v>9.4600000000000009</v>
          </cell>
          <cell r="G3732">
            <v>15</v>
          </cell>
        </row>
        <row r="3733">
          <cell r="A3733" t="str">
            <v>55.01.070</v>
          </cell>
          <cell r="B3733" t="str">
            <v>Limpeza complementar e especial de piso com produtos químicos</v>
          </cell>
          <cell r="C3733" t="str">
            <v>M2</v>
          </cell>
          <cell r="D3733">
            <v>2.23</v>
          </cell>
          <cell r="E3733">
            <v>4.54</v>
          </cell>
          <cell r="F3733">
            <v>6.77</v>
          </cell>
          <cell r="G3733">
            <v>15</v>
          </cell>
        </row>
        <row r="3734">
          <cell r="A3734" t="str">
            <v>55.01.080</v>
          </cell>
          <cell r="B3734" t="str">
            <v>Limpeza complementar e especial de peças e aparelhos sanitários</v>
          </cell>
          <cell r="C3734" t="str">
            <v>UN</v>
          </cell>
          <cell r="E3734">
            <v>18.170000000000002</v>
          </cell>
          <cell r="F3734">
            <v>18.170000000000002</v>
          </cell>
          <cell r="G3734">
            <v>15</v>
          </cell>
        </row>
        <row r="3735">
          <cell r="A3735" t="str">
            <v>55.01.100</v>
          </cell>
          <cell r="B3735" t="str">
            <v>Limpeza complementar e especial de vidros</v>
          </cell>
          <cell r="C3735" t="str">
            <v>M2</v>
          </cell>
          <cell r="E3735">
            <v>17.03</v>
          </cell>
          <cell r="F3735">
            <v>17.03</v>
          </cell>
          <cell r="G3735">
            <v>15</v>
          </cell>
        </row>
        <row r="3736">
          <cell r="A3736" t="str">
            <v>55.01.130</v>
          </cell>
          <cell r="B3736" t="str">
            <v>Limpeza e lavagem de superfície revestida com material cerâmico ou pastilhas por hidrojateamento com rejuntamento</v>
          </cell>
          <cell r="C3736" t="str">
            <v>M2</v>
          </cell>
          <cell r="D3736">
            <v>10.08</v>
          </cell>
          <cell r="E3736">
            <v>6.56</v>
          </cell>
          <cell r="F3736">
            <v>16.64</v>
          </cell>
          <cell r="G3736">
            <v>15</v>
          </cell>
        </row>
        <row r="3737">
          <cell r="A3737" t="str">
            <v>55.01.140</v>
          </cell>
          <cell r="B3737" t="str">
            <v>Limpeza de superfície rígida com hidrojateamento</v>
          </cell>
          <cell r="C3737" t="str">
            <v>M2</v>
          </cell>
          <cell r="D3737">
            <v>0.7</v>
          </cell>
          <cell r="E3737">
            <v>11.94</v>
          </cell>
          <cell r="F3737">
            <v>12.64</v>
          </cell>
          <cell r="G3737">
            <v>15</v>
          </cell>
        </row>
        <row r="3738">
          <cell r="A3738" t="str">
            <v>55.02</v>
          </cell>
          <cell r="B3738" t="str">
            <v>Limpeza e desinfeccao sanitaria</v>
          </cell>
        </row>
        <row r="3739">
          <cell r="A3739" t="str">
            <v>55.02.010</v>
          </cell>
          <cell r="B3739" t="str">
            <v>Limpeza de caixa de inspeção</v>
          </cell>
          <cell r="C3739" t="str">
            <v>UN</v>
          </cell>
          <cell r="E3739">
            <v>6.81</v>
          </cell>
          <cell r="F3739">
            <v>6.81</v>
          </cell>
          <cell r="G3739">
            <v>15</v>
          </cell>
        </row>
        <row r="3740">
          <cell r="A3740" t="str">
            <v>55.02.012</v>
          </cell>
          <cell r="B3740" t="str">
            <v>Limpeza de caixa de passagem, poço de visita ou bueiro</v>
          </cell>
          <cell r="C3740" t="str">
            <v>UN</v>
          </cell>
          <cell r="D3740">
            <v>25.96</v>
          </cell>
          <cell r="E3740">
            <v>22.71</v>
          </cell>
          <cell r="F3740">
            <v>48.67</v>
          </cell>
          <cell r="G3740">
            <v>15</v>
          </cell>
        </row>
        <row r="3741">
          <cell r="A3741" t="str">
            <v>55.02.020</v>
          </cell>
          <cell r="B3741" t="str">
            <v>Limpeza de fossa</v>
          </cell>
          <cell r="C3741" t="str">
            <v>M3</v>
          </cell>
          <cell r="D3741">
            <v>204.88</v>
          </cell>
          <cell r="F3741">
            <v>204.88</v>
          </cell>
          <cell r="G3741">
            <v>15</v>
          </cell>
        </row>
        <row r="3742">
          <cell r="A3742" t="str">
            <v>55.02.040</v>
          </cell>
          <cell r="B3742" t="str">
            <v>Limpeza e desobstrução de boca de lobo</v>
          </cell>
          <cell r="C3742" t="str">
            <v>UN</v>
          </cell>
          <cell r="E3742">
            <v>25.18</v>
          </cell>
          <cell r="F3742">
            <v>25.18</v>
          </cell>
          <cell r="G3742">
            <v>15</v>
          </cell>
        </row>
        <row r="3743">
          <cell r="A3743" t="str">
            <v>55.02.050</v>
          </cell>
          <cell r="B3743" t="str">
            <v>Limpeza e desobstrução de canaletas ou tubulações de águas pluviais</v>
          </cell>
          <cell r="C3743" t="str">
            <v>M</v>
          </cell>
          <cell r="E3743">
            <v>12.59</v>
          </cell>
          <cell r="F3743">
            <v>12.59</v>
          </cell>
          <cell r="G3743">
            <v>15</v>
          </cell>
        </row>
        <row r="3744">
          <cell r="A3744" t="str">
            <v>55.02.060</v>
          </cell>
          <cell r="B3744" t="str">
            <v>Limpeza e desentupimento manual de tubulação de esgoto predial</v>
          </cell>
          <cell r="C3744" t="str">
            <v>M</v>
          </cell>
          <cell r="E3744">
            <v>13.43</v>
          </cell>
          <cell r="F3744">
            <v>13.43</v>
          </cell>
          <cell r="G3744">
            <v>15</v>
          </cell>
        </row>
        <row r="3745">
          <cell r="A3745" t="str">
            <v>55.10</v>
          </cell>
          <cell r="B3745" t="str">
            <v>Remocao de entulho</v>
          </cell>
        </row>
        <row r="3746">
          <cell r="A3746" t="str">
            <v>55.10.030</v>
          </cell>
          <cell r="B3746" t="str">
            <v>Locação de duto coletor de entulho</v>
          </cell>
          <cell r="C3746" t="str">
            <v>MXMES</v>
          </cell>
          <cell r="D3746">
            <v>95.51</v>
          </cell>
          <cell r="F3746">
            <v>95.51</v>
          </cell>
          <cell r="G3746">
            <v>15</v>
          </cell>
        </row>
        <row r="3747">
          <cell r="A3747" t="str">
            <v>61</v>
          </cell>
          <cell r="B3747" t="str">
            <v>CONFORTO MECANICO, EQUIPAMENTO E SISTEMA</v>
          </cell>
        </row>
        <row r="3748">
          <cell r="A3748" t="str">
            <v>61.01</v>
          </cell>
          <cell r="B3748" t="str">
            <v>Elevador</v>
          </cell>
        </row>
        <row r="3749">
          <cell r="A3749" t="str">
            <v>61.01.670</v>
          </cell>
          <cell r="B3749" t="str">
            <v>Elevador para passageiros, uso interno com capacidade mínima de 600 kg para duas paradas, portas unilaterais</v>
          </cell>
          <cell r="C3749" t="str">
            <v>CJ</v>
          </cell>
          <cell r="D3749">
            <v>201668.27</v>
          </cell>
          <cell r="F3749">
            <v>201668.27</v>
          </cell>
          <cell r="G3749">
            <v>15</v>
          </cell>
        </row>
        <row r="3750">
          <cell r="A3750" t="str">
            <v>61.01.680</v>
          </cell>
          <cell r="B3750" t="str">
            <v>Elevador para passageiros, uso interno com capacidade mínima de 600 kg para três paradas, portas unilaterais</v>
          </cell>
          <cell r="C3750" t="str">
            <v>CJ</v>
          </cell>
          <cell r="D3750">
            <v>203033.33</v>
          </cell>
          <cell r="F3750">
            <v>203033.33</v>
          </cell>
          <cell r="G3750">
            <v>15</v>
          </cell>
        </row>
        <row r="3751">
          <cell r="A3751" t="str">
            <v>61.01.690</v>
          </cell>
          <cell r="B3751" t="str">
            <v>Elevador para passageiros, uso interno com capacidade mínima de 600 kg para três paradas, portas bilaterais</v>
          </cell>
          <cell r="C3751" t="str">
            <v>CJ</v>
          </cell>
          <cell r="D3751">
            <v>230553.53</v>
          </cell>
          <cell r="F3751">
            <v>230553.53</v>
          </cell>
          <cell r="G3751">
            <v>15</v>
          </cell>
        </row>
        <row r="3752">
          <cell r="A3752" t="str">
            <v>61.01.760</v>
          </cell>
          <cell r="B3752" t="str">
            <v>Elevador para passageiros, uso interno com capacidade mínima de 600 kg para quatro paradas, portas bilaterais</v>
          </cell>
          <cell r="C3752" t="str">
            <v>CJ</v>
          </cell>
          <cell r="D3752">
            <v>244829.05</v>
          </cell>
          <cell r="F3752">
            <v>244829.05</v>
          </cell>
          <cell r="G3752">
            <v>15</v>
          </cell>
        </row>
        <row r="3753">
          <cell r="A3753" t="str">
            <v>61.01.770</v>
          </cell>
          <cell r="B3753" t="str">
            <v>Elevador para passageiros, uso interno com capacidade mínima de 600 kg para quatro paradas, portas unilaterais</v>
          </cell>
          <cell r="C3753" t="str">
            <v>CJ</v>
          </cell>
          <cell r="D3753">
            <v>213633.33</v>
          </cell>
          <cell r="F3753">
            <v>213633.33</v>
          </cell>
          <cell r="G3753">
            <v>15</v>
          </cell>
        </row>
        <row r="3754">
          <cell r="A3754" t="str">
            <v>61.01.800</v>
          </cell>
          <cell r="B3754" t="str">
            <v>Fechamento em vidro laminado para caixa de elevador</v>
          </cell>
          <cell r="C3754" t="str">
            <v>M2</v>
          </cell>
          <cell r="D3754">
            <v>1716.39</v>
          </cell>
          <cell r="F3754">
            <v>1716.39</v>
          </cell>
          <cell r="G3754">
            <v>15</v>
          </cell>
        </row>
        <row r="3755">
          <cell r="A3755" t="str">
            <v>61.10</v>
          </cell>
          <cell r="B3755" t="str">
            <v>Climatizacao</v>
          </cell>
        </row>
        <row r="3756">
          <cell r="A3756" t="str">
            <v>61.10.001</v>
          </cell>
          <cell r="B3756" t="str">
            <v>Resfriadora de líquidos (chiller), com compressor e condensação à ar, capacidade de 120 TR</v>
          </cell>
          <cell r="C3756" t="str">
            <v>UN</v>
          </cell>
          <cell r="D3756">
            <v>456723.64</v>
          </cell>
          <cell r="E3756">
            <v>34614.949999999997</v>
          </cell>
          <cell r="F3756">
            <v>491338.59</v>
          </cell>
          <cell r="G3756">
            <v>15</v>
          </cell>
        </row>
        <row r="3757">
          <cell r="A3757" t="str">
            <v>61.10.007</v>
          </cell>
          <cell r="B3757" t="str">
            <v>Resfriadora de líquidos (chiller), com compressor e condensação à ar, capacidade de 160 TR</v>
          </cell>
          <cell r="C3757" t="str">
            <v>UN</v>
          </cell>
          <cell r="D3757">
            <v>481425.77</v>
          </cell>
          <cell r="E3757">
            <v>36873.32</v>
          </cell>
          <cell r="F3757">
            <v>518299.09</v>
          </cell>
          <cell r="G3757">
            <v>15</v>
          </cell>
        </row>
        <row r="3758">
          <cell r="A3758" t="str">
            <v>61.10.010</v>
          </cell>
          <cell r="B3758" t="str">
            <v>Resfriadora de líquidos (chiller), com compressor e condensação à ar, capacidade de 200-210 TR</v>
          </cell>
          <cell r="C3758" t="str">
            <v>UN</v>
          </cell>
          <cell r="D3758">
            <v>676482.13</v>
          </cell>
          <cell r="E3758">
            <v>33523.949999999997</v>
          </cell>
          <cell r="F3758">
            <v>710006.08</v>
          </cell>
          <cell r="G3758">
            <v>15</v>
          </cell>
        </row>
        <row r="3759">
          <cell r="A3759" t="str">
            <v>61.10.012</v>
          </cell>
          <cell r="B3759" t="str">
            <v>Resfriadora de líquidos (chiller), com compressor e condensação à ar, capacidade de 80 TR</v>
          </cell>
          <cell r="C3759" t="str">
            <v>UN</v>
          </cell>
          <cell r="D3759">
            <v>275719.57</v>
          </cell>
          <cell r="E3759">
            <v>27691.96</v>
          </cell>
          <cell r="F3759">
            <v>303411.53000000003</v>
          </cell>
          <cell r="G3759">
            <v>15</v>
          </cell>
        </row>
        <row r="3760">
          <cell r="A3760" t="str">
            <v>61.10.014</v>
          </cell>
          <cell r="B3760" t="str">
            <v>Resfriadora de líquidos (chiller), com compressor e condensação à ar, capacidade de 20 TR</v>
          </cell>
          <cell r="C3760" t="str">
            <v>UN</v>
          </cell>
          <cell r="D3760">
            <v>87106.54</v>
          </cell>
          <cell r="E3760">
            <v>17307.48</v>
          </cell>
          <cell r="F3760">
            <v>104414.02</v>
          </cell>
          <cell r="G3760">
            <v>15</v>
          </cell>
        </row>
        <row r="3761">
          <cell r="A3761" t="str">
            <v>61.10.100</v>
          </cell>
          <cell r="B3761" t="str">
            <v>Tratamento de ar (fan-coil) tipo Air Handling Unit de concepção modular, capacidade de 10 TR</v>
          </cell>
          <cell r="C3761" t="str">
            <v>UN</v>
          </cell>
          <cell r="D3761">
            <v>23681.3</v>
          </cell>
          <cell r="E3761">
            <v>4097.6499999999996</v>
          </cell>
          <cell r="F3761">
            <v>27778.95</v>
          </cell>
          <cell r="G3761">
            <v>15</v>
          </cell>
        </row>
        <row r="3762">
          <cell r="A3762" t="str">
            <v>61.10.101</v>
          </cell>
          <cell r="B3762" t="str">
            <v>Tratamento de ar (fan-Coil) tipo Air Handling Unit de concepção modular, capacidade de 6 TR</v>
          </cell>
          <cell r="C3762" t="str">
            <v>UN</v>
          </cell>
          <cell r="D3762">
            <v>20092.82</v>
          </cell>
          <cell r="E3762">
            <v>4097.6499999999996</v>
          </cell>
          <cell r="F3762">
            <v>24190.47</v>
          </cell>
          <cell r="G3762">
            <v>15</v>
          </cell>
        </row>
        <row r="3763">
          <cell r="A3763" t="str">
            <v>61.10.110</v>
          </cell>
          <cell r="B3763" t="str">
            <v>Tratamento de ar (fan-coil) tipo Air Handling Unit de concepção modular, capacidade de 40 TR</v>
          </cell>
          <cell r="C3763" t="str">
            <v>UN</v>
          </cell>
          <cell r="D3763">
            <v>65207.71</v>
          </cell>
          <cell r="E3763">
            <v>8951.32</v>
          </cell>
          <cell r="F3763">
            <v>74159.03</v>
          </cell>
          <cell r="G3763">
            <v>15</v>
          </cell>
        </row>
        <row r="3764">
          <cell r="A3764" t="str">
            <v>61.10.120</v>
          </cell>
          <cell r="B3764" t="str">
            <v>Tratamento de ar (fan-coil) tipo Air Handling Unit de concepção modular, capacidade de 50 TR</v>
          </cell>
          <cell r="C3764" t="str">
            <v>UN</v>
          </cell>
          <cell r="D3764">
            <v>59454.47</v>
          </cell>
          <cell r="E3764">
            <v>10922.8</v>
          </cell>
          <cell r="F3764">
            <v>70377.27</v>
          </cell>
          <cell r="G3764">
            <v>15</v>
          </cell>
        </row>
        <row r="3765">
          <cell r="A3765" t="str">
            <v>61.10.200</v>
          </cell>
          <cell r="B3765" t="str">
            <v>Tratamento de ar compacta fancolete hidrônico tipo piso-teto, vazão de ar nominal 637 m³/h, capacidade de refrigeração 14.000 Btu/h - 1,2 TR</v>
          </cell>
          <cell r="C3765" t="str">
            <v>UN</v>
          </cell>
          <cell r="D3765">
            <v>5998.85</v>
          </cell>
          <cell r="E3765">
            <v>691.12</v>
          </cell>
          <cell r="F3765">
            <v>6689.97</v>
          </cell>
          <cell r="G3765">
            <v>15</v>
          </cell>
        </row>
        <row r="3766">
          <cell r="A3766" t="str">
            <v>61.10.210</v>
          </cell>
          <cell r="B3766" t="str">
            <v>Tratamento de ar compacta fancolete hidrônico tipo piso-teto, vazão de ar nominal 1.215 m³/h, capacidade de refrigeração 25.000 Btu/h - 2,1 TR</v>
          </cell>
          <cell r="C3766" t="str">
            <v>UN</v>
          </cell>
          <cell r="D3766">
            <v>6236</v>
          </cell>
          <cell r="E3766">
            <v>863.9</v>
          </cell>
          <cell r="F3766">
            <v>7099.9</v>
          </cell>
          <cell r="G3766">
            <v>15</v>
          </cell>
        </row>
        <row r="3767">
          <cell r="A3767" t="str">
            <v>61.10.220</v>
          </cell>
          <cell r="B3767" t="str">
            <v>Tratamento de ar compacta fancolete hidrônico tipo piso-teto, vazão de ar nominal 1.758 m³/h, capacidade de refrigeração 36.000 Btu/h - 3,0 TR</v>
          </cell>
          <cell r="C3767" t="str">
            <v>UN</v>
          </cell>
          <cell r="D3767">
            <v>7074.36</v>
          </cell>
          <cell r="E3767">
            <v>1036.68</v>
          </cell>
          <cell r="F3767">
            <v>8111.04</v>
          </cell>
          <cell r="G3767">
            <v>15</v>
          </cell>
        </row>
        <row r="3768">
          <cell r="A3768" t="str">
            <v>61.10.230</v>
          </cell>
          <cell r="B3768" t="str">
            <v>Tratamento de ar compacta fancolete hidrônico tipo piso-teto, vazão de ar nominal 2.166 m³/h, capacidade de refrigeração 48.000 Btu/h - 4,0 TR</v>
          </cell>
          <cell r="C3768" t="str">
            <v>UN</v>
          </cell>
          <cell r="D3768">
            <v>7260.3</v>
          </cell>
          <cell r="E3768">
            <v>1123.07</v>
          </cell>
          <cell r="F3768">
            <v>8383.3700000000008</v>
          </cell>
          <cell r="G3768">
            <v>15</v>
          </cell>
        </row>
        <row r="3769">
          <cell r="A3769" t="str">
            <v>61.10.250</v>
          </cell>
          <cell r="B3769" t="str">
            <v>Tratamento de ar compacta fancolete hidrônico tipo cassete, capacidade de refrigeração 20.000 Btu/h - 1,6 TR</v>
          </cell>
          <cell r="C3769" t="str">
            <v>UN</v>
          </cell>
          <cell r="D3769">
            <v>5276.42</v>
          </cell>
          <cell r="E3769">
            <v>541.04999999999995</v>
          </cell>
          <cell r="F3769">
            <v>5817.47</v>
          </cell>
          <cell r="G3769">
            <v>15</v>
          </cell>
        </row>
        <row r="3770">
          <cell r="A3770" t="str">
            <v>61.10.260</v>
          </cell>
          <cell r="B3770" t="str">
            <v>Tratamento de ar compacta fancolete hidrônico tipo cassete, capacidade de refrigeração 25.000 Btu/h - 2,1 TR</v>
          </cell>
          <cell r="C3770" t="str">
            <v>UN</v>
          </cell>
          <cell r="D3770">
            <v>5501</v>
          </cell>
          <cell r="E3770">
            <v>541.04999999999995</v>
          </cell>
          <cell r="F3770">
            <v>6042.05</v>
          </cell>
          <cell r="G3770">
            <v>15</v>
          </cell>
        </row>
        <row r="3771">
          <cell r="A3771" t="str">
            <v>61.10.270</v>
          </cell>
          <cell r="B3771" t="str">
            <v>Tratamento de ar compacta fancolete hidrônico tipo cassete, capacidade de refrigeração 32.000 Btu/h - 2,6 TR</v>
          </cell>
          <cell r="C3771" t="str">
            <v>UN</v>
          </cell>
          <cell r="D3771">
            <v>5792.92</v>
          </cell>
          <cell r="E3771">
            <v>541.04999999999995</v>
          </cell>
          <cell r="F3771">
            <v>6333.97</v>
          </cell>
          <cell r="G3771">
            <v>15</v>
          </cell>
        </row>
        <row r="3772">
          <cell r="A3772" t="str">
            <v>61.10.300</v>
          </cell>
          <cell r="B3772" t="str">
            <v>Duto flexível aluminizado, seção circular de 10cm (4´)</v>
          </cell>
          <cell r="C3772" t="str">
            <v>M</v>
          </cell>
          <cell r="D3772">
            <v>13.88</v>
          </cell>
          <cell r="E3772">
            <v>15</v>
          </cell>
          <cell r="F3772">
            <v>28.88</v>
          </cell>
          <cell r="G3772">
            <v>15</v>
          </cell>
        </row>
        <row r="3773">
          <cell r="A3773" t="str">
            <v>61.10.310</v>
          </cell>
          <cell r="B3773" t="str">
            <v>Duto flexível aluminizado, seção circular de 15cm (6´)</v>
          </cell>
          <cell r="C3773" t="str">
            <v>M</v>
          </cell>
          <cell r="D3773">
            <v>20.9</v>
          </cell>
          <cell r="E3773">
            <v>15</v>
          </cell>
          <cell r="F3773">
            <v>35.9</v>
          </cell>
          <cell r="G3773">
            <v>15</v>
          </cell>
        </row>
        <row r="3774">
          <cell r="A3774" t="str">
            <v>61.10.320</v>
          </cell>
          <cell r="B3774" t="str">
            <v>Duto flexível aluminizado, seção circular de 20cm (8´)</v>
          </cell>
          <cell r="C3774" t="str">
            <v>M</v>
          </cell>
          <cell r="D3774">
            <v>26.15</v>
          </cell>
          <cell r="E3774">
            <v>15</v>
          </cell>
          <cell r="F3774">
            <v>41.15</v>
          </cell>
          <cell r="G3774">
            <v>15</v>
          </cell>
        </row>
        <row r="3775">
          <cell r="A3775" t="str">
            <v>61.10.380</v>
          </cell>
          <cell r="B3775" t="str">
            <v>Duto em painel rígido de lã de vidro acústico, espessura 25 mm</v>
          </cell>
          <cell r="C3775" t="str">
            <v>M2</v>
          </cell>
          <cell r="D3775">
            <v>100.1</v>
          </cell>
          <cell r="E3775">
            <v>107.99</v>
          </cell>
          <cell r="F3775">
            <v>208.09</v>
          </cell>
          <cell r="G3775">
            <v>15</v>
          </cell>
        </row>
        <row r="3776">
          <cell r="A3776" t="str">
            <v>61.10.400</v>
          </cell>
          <cell r="B3776" t="str">
            <v>Damper corta fogo (DCF) tipo comporta, com elemento fusível e chave fim de curso.</v>
          </cell>
          <cell r="C3776" t="str">
            <v>M2</v>
          </cell>
          <cell r="D3776">
            <v>6895.72</v>
          </cell>
          <cell r="F3776">
            <v>6895.72</v>
          </cell>
          <cell r="G3776">
            <v>15</v>
          </cell>
        </row>
        <row r="3777">
          <cell r="A3777" t="str">
            <v>61.10.401</v>
          </cell>
          <cell r="B3777" t="str">
            <v>Damper de regulagem manual, tamanho: 0,10 m² a 0,14 m²</v>
          </cell>
          <cell r="C3777" t="str">
            <v>M2</v>
          </cell>
          <cell r="D3777">
            <v>2056.15</v>
          </cell>
          <cell r="E3777">
            <v>140.09</v>
          </cell>
          <cell r="F3777">
            <v>2196.2399999999998</v>
          </cell>
          <cell r="G3777">
            <v>15</v>
          </cell>
        </row>
        <row r="3778">
          <cell r="A3778" t="str">
            <v>61.10.402</v>
          </cell>
          <cell r="B3778" t="str">
            <v>Damper de regulagem manual, tamanho: 0,15 m² a 0,20 m²</v>
          </cell>
          <cell r="C3778" t="str">
            <v>M2</v>
          </cell>
          <cell r="D3778">
            <v>1729.49</v>
          </cell>
          <cell r="E3778">
            <v>108.26</v>
          </cell>
          <cell r="F3778">
            <v>1837.75</v>
          </cell>
          <cell r="G3778">
            <v>15</v>
          </cell>
        </row>
        <row r="3779">
          <cell r="A3779" t="str">
            <v>61.10.403</v>
          </cell>
          <cell r="B3779" t="str">
            <v>Damper de regulagem manual, tamanho: 0,21 m² a 0,40 m²</v>
          </cell>
          <cell r="C3779" t="str">
            <v>M2</v>
          </cell>
          <cell r="D3779">
            <v>1354.62</v>
          </cell>
          <cell r="E3779">
            <v>95.53</v>
          </cell>
          <cell r="F3779">
            <v>1450.15</v>
          </cell>
          <cell r="G3779">
            <v>15</v>
          </cell>
        </row>
        <row r="3780">
          <cell r="A3780" t="str">
            <v>61.10.410</v>
          </cell>
          <cell r="B3780" t="str">
            <v>Serviço de instalação de Damper Corta Fogo</v>
          </cell>
          <cell r="C3780" t="str">
            <v>UN</v>
          </cell>
          <cell r="E3780">
            <v>406.88</v>
          </cell>
          <cell r="F3780">
            <v>406.88</v>
          </cell>
          <cell r="G3780">
            <v>15</v>
          </cell>
        </row>
        <row r="3781">
          <cell r="A3781" t="str">
            <v>61.10.430</v>
          </cell>
          <cell r="B3781" t="str">
            <v>Tanque de compensação pressurizado, capacidade (volume mínimo) de 250 litros</v>
          </cell>
          <cell r="C3781" t="str">
            <v>UN</v>
          </cell>
          <cell r="D3781">
            <v>9596.89</v>
          </cell>
          <cell r="E3781">
            <v>1727.8</v>
          </cell>
          <cell r="F3781">
            <v>11324.69</v>
          </cell>
          <cell r="G3781">
            <v>15</v>
          </cell>
        </row>
        <row r="3782">
          <cell r="A3782" t="str">
            <v>61.10.440</v>
          </cell>
          <cell r="B3782" t="str">
            <v>Registro de regulagem de vazão de ar</v>
          </cell>
          <cell r="C3782" t="str">
            <v>UN</v>
          </cell>
          <cell r="D3782">
            <v>187.26</v>
          </cell>
          <cell r="E3782">
            <v>50.95</v>
          </cell>
          <cell r="F3782">
            <v>238.21</v>
          </cell>
          <cell r="G3782">
            <v>15</v>
          </cell>
        </row>
        <row r="3783">
          <cell r="A3783" t="str">
            <v>61.10.510</v>
          </cell>
          <cell r="B3783" t="str">
            <v>Difusor de ar de longo alcance tipo Jet-Nozzles, vazão de ar 1.330 m³/h</v>
          </cell>
          <cell r="C3783" t="str">
            <v>UN</v>
          </cell>
          <cell r="D3783">
            <v>1245.22</v>
          </cell>
          <cell r="E3783">
            <v>146.46</v>
          </cell>
          <cell r="F3783">
            <v>1391.68</v>
          </cell>
          <cell r="G3783">
            <v>15</v>
          </cell>
        </row>
        <row r="3784">
          <cell r="A3784" t="str">
            <v>61.10.511</v>
          </cell>
          <cell r="B3784" t="str">
            <v>Difusor para insuflamento de ar com plenum, multivias e colarinho</v>
          </cell>
          <cell r="C3784" t="str">
            <v>M2</v>
          </cell>
          <cell r="D3784">
            <v>4553.7700000000004</v>
          </cell>
          <cell r="E3784">
            <v>222.89</v>
          </cell>
          <cell r="F3784">
            <v>4776.66</v>
          </cell>
          <cell r="G3784">
            <v>15</v>
          </cell>
        </row>
        <row r="3785">
          <cell r="A3785" t="str">
            <v>61.10.512</v>
          </cell>
          <cell r="B3785" t="str">
            <v>Difusor para insuflamento de ar com plenum, com 2 aberturas</v>
          </cell>
          <cell r="C3785" t="str">
            <v>M</v>
          </cell>
          <cell r="D3785">
            <v>4769.45</v>
          </cell>
          <cell r="E3785">
            <v>55.83</v>
          </cell>
          <cell r="F3785">
            <v>4825.28</v>
          </cell>
          <cell r="G3785">
            <v>15</v>
          </cell>
        </row>
        <row r="3786">
          <cell r="A3786" t="str">
            <v>61.10.513</v>
          </cell>
          <cell r="B3786" t="str">
            <v>Difusor de plástico, diâmetro 15 cm</v>
          </cell>
          <cell r="C3786" t="str">
            <v>UN</v>
          </cell>
          <cell r="D3786">
            <v>93</v>
          </cell>
          <cell r="E3786">
            <v>50.95</v>
          </cell>
          <cell r="F3786">
            <v>143.94999999999999</v>
          </cell>
          <cell r="G3786">
            <v>15</v>
          </cell>
        </row>
        <row r="3787">
          <cell r="A3787" t="str">
            <v>61.10.514</v>
          </cell>
          <cell r="B3787" t="str">
            <v>Difusor de plástico, diâmetro 20 cm</v>
          </cell>
          <cell r="C3787" t="str">
            <v>UN</v>
          </cell>
          <cell r="D3787">
            <v>122.39</v>
          </cell>
          <cell r="E3787">
            <v>50.95</v>
          </cell>
          <cell r="F3787">
            <v>173.34</v>
          </cell>
          <cell r="G3787">
            <v>15</v>
          </cell>
        </row>
        <row r="3788">
          <cell r="A3788" t="str">
            <v>61.10.530</v>
          </cell>
          <cell r="B3788" t="str">
            <v>Difusor de insuflação de ar tipo direcional, medindo 30 x 30 cm</v>
          </cell>
          <cell r="C3788" t="str">
            <v>UN</v>
          </cell>
          <cell r="D3788">
            <v>376.96</v>
          </cell>
          <cell r="E3788">
            <v>50.95</v>
          </cell>
          <cell r="F3788">
            <v>427.91</v>
          </cell>
          <cell r="G3788">
            <v>15</v>
          </cell>
        </row>
        <row r="3789">
          <cell r="A3789" t="str">
            <v>61.10.550</v>
          </cell>
          <cell r="B3789" t="str">
            <v>Difusor de insuflação de ar tipo direcional, medindo 45 x 15 cm</v>
          </cell>
          <cell r="C3789" t="str">
            <v>UN</v>
          </cell>
          <cell r="D3789">
            <v>295.23</v>
          </cell>
          <cell r="E3789">
            <v>50.95</v>
          </cell>
          <cell r="F3789">
            <v>346.18</v>
          </cell>
          <cell r="G3789">
            <v>15</v>
          </cell>
        </row>
        <row r="3790">
          <cell r="A3790" t="str">
            <v>61.10.564</v>
          </cell>
          <cell r="B3790" t="str">
            <v>Grelha de insuflação de ar em alumínio anodizado, de dupla deflexão, tamanho: até 0,10 m²</v>
          </cell>
          <cell r="C3790" t="str">
            <v>M2</v>
          </cell>
          <cell r="D3790">
            <v>4068.95</v>
          </cell>
          <cell r="E3790">
            <v>312.02999999999997</v>
          </cell>
          <cell r="F3790">
            <v>4380.9799999999996</v>
          </cell>
          <cell r="G3790">
            <v>15</v>
          </cell>
        </row>
        <row r="3791">
          <cell r="A3791" t="str">
            <v>61.10.565</v>
          </cell>
          <cell r="B3791" t="str">
            <v>Grelha de insuflação de ar em alumínio anodizado, de dupla deflexão, tamanho: acima de 0,10 m² até 0,50 m²</v>
          </cell>
          <cell r="C3791" t="str">
            <v>M2</v>
          </cell>
          <cell r="D3791">
            <v>2321.94</v>
          </cell>
          <cell r="E3791">
            <v>127.36</v>
          </cell>
          <cell r="F3791">
            <v>2449.3000000000002</v>
          </cell>
          <cell r="G3791">
            <v>15</v>
          </cell>
        </row>
        <row r="3792">
          <cell r="A3792" t="str">
            <v>61.10.566</v>
          </cell>
          <cell r="B3792" t="str">
            <v>Grelha de insuflação de ar em alumínio anodizado, de dupla deflexão, tamanho: acima de 0,50 m² até 1,00 m²</v>
          </cell>
          <cell r="C3792" t="str">
            <v>M2</v>
          </cell>
          <cell r="D3792">
            <v>1851.3</v>
          </cell>
          <cell r="E3792">
            <v>63.68</v>
          </cell>
          <cell r="F3792">
            <v>1914.98</v>
          </cell>
          <cell r="G3792">
            <v>15</v>
          </cell>
        </row>
        <row r="3793">
          <cell r="A3793" t="str">
            <v>61.10.567</v>
          </cell>
          <cell r="B3793" t="str">
            <v>Grelha de porta, tamanho: 0,14 m² a 0,30 m²</v>
          </cell>
          <cell r="C3793" t="str">
            <v>M2</v>
          </cell>
          <cell r="D3793">
            <v>1832.66</v>
          </cell>
          <cell r="E3793">
            <v>140.09</v>
          </cell>
          <cell r="F3793">
            <v>1972.75</v>
          </cell>
          <cell r="G3793">
            <v>15</v>
          </cell>
        </row>
        <row r="3794">
          <cell r="A3794" t="str">
            <v>61.10.568</v>
          </cell>
          <cell r="B3794" t="str">
            <v>Grelha de porta, tamanho: 0,07 m² a 0,13 m²</v>
          </cell>
          <cell r="C3794" t="str">
            <v>M2</v>
          </cell>
          <cell r="D3794">
            <v>2359.8000000000002</v>
          </cell>
          <cell r="E3794">
            <v>184.67</v>
          </cell>
          <cell r="F3794">
            <v>2544.4699999999998</v>
          </cell>
          <cell r="G3794">
            <v>15</v>
          </cell>
        </row>
        <row r="3795">
          <cell r="A3795" t="str">
            <v>61.10.569</v>
          </cell>
          <cell r="B3795" t="str">
            <v>Grelha de porta, tamanho: 0,03 m² a 0,06 m²</v>
          </cell>
          <cell r="C3795" t="str">
            <v>M2</v>
          </cell>
          <cell r="D3795">
            <v>4098.01</v>
          </cell>
          <cell r="E3795">
            <v>305.67</v>
          </cell>
          <cell r="F3795">
            <v>4403.68</v>
          </cell>
          <cell r="G3795">
            <v>15</v>
          </cell>
        </row>
        <row r="3796">
          <cell r="A3796" t="str">
            <v>61.10.574</v>
          </cell>
          <cell r="B3796" t="str">
            <v>Grelha de retorno/exaustão com registro, tamanho: 0,03 m² a 0,06 m²</v>
          </cell>
          <cell r="C3796" t="str">
            <v>M2</v>
          </cell>
          <cell r="D3796">
            <v>2696.18</v>
          </cell>
          <cell r="E3796">
            <v>229.25</v>
          </cell>
          <cell r="F3796">
            <v>2925.43</v>
          </cell>
          <cell r="G3796">
            <v>15</v>
          </cell>
        </row>
        <row r="3797">
          <cell r="A3797" t="str">
            <v>61.10.575</v>
          </cell>
          <cell r="B3797" t="str">
            <v>Grelha de retorno/exaustão com registro, tamanho: 0,07 m² a 0,13 m²</v>
          </cell>
          <cell r="C3797" t="str">
            <v>M2</v>
          </cell>
          <cell r="D3797">
            <v>1971.05</v>
          </cell>
          <cell r="E3797">
            <v>159.21</v>
          </cell>
          <cell r="F3797">
            <v>2130.2600000000002</v>
          </cell>
          <cell r="G3797">
            <v>15</v>
          </cell>
        </row>
        <row r="3798">
          <cell r="A3798" t="str">
            <v>61.10.576</v>
          </cell>
          <cell r="B3798" t="str">
            <v>Grelha de retorno/exaustão com registro, tamanho: 0,14 m² a 0,19 m²</v>
          </cell>
          <cell r="C3798" t="str">
            <v>M2</v>
          </cell>
          <cell r="D3798">
            <v>1564.17</v>
          </cell>
          <cell r="E3798">
            <v>127.36</v>
          </cell>
          <cell r="F3798">
            <v>1691.53</v>
          </cell>
          <cell r="G3798">
            <v>15</v>
          </cell>
        </row>
        <row r="3799">
          <cell r="A3799" t="str">
            <v>61.10.577</v>
          </cell>
          <cell r="B3799" t="str">
            <v>Grelha de retorno/exaustão com registro, tamanho: 0,20 m² a 0,40 m²</v>
          </cell>
          <cell r="C3799" t="str">
            <v>M2</v>
          </cell>
          <cell r="D3799">
            <v>1421.87</v>
          </cell>
          <cell r="E3799">
            <v>108.26</v>
          </cell>
          <cell r="F3799">
            <v>1530.13</v>
          </cell>
          <cell r="G3799">
            <v>15</v>
          </cell>
        </row>
        <row r="3800">
          <cell r="A3800" t="str">
            <v>61.10.578</v>
          </cell>
          <cell r="B3800" t="str">
            <v>Grelha de retorno/exaustão com registro, tamanho: 0,41 m² a 0,65 m²</v>
          </cell>
          <cell r="C3800" t="str">
            <v>M2</v>
          </cell>
          <cell r="D3800">
            <v>1238.43</v>
          </cell>
          <cell r="E3800">
            <v>95.53</v>
          </cell>
          <cell r="F3800">
            <v>1333.96</v>
          </cell>
          <cell r="G3800">
            <v>15</v>
          </cell>
        </row>
        <row r="3801">
          <cell r="A3801" t="str">
            <v>61.10.581</v>
          </cell>
          <cell r="B3801" t="str">
            <v>Veneziana com tela e filtro G4</v>
          </cell>
          <cell r="C3801" t="str">
            <v>M2</v>
          </cell>
          <cell r="D3801">
            <v>1528.66</v>
          </cell>
          <cell r="E3801">
            <v>127.36</v>
          </cell>
          <cell r="F3801">
            <v>1656.02</v>
          </cell>
          <cell r="G3801">
            <v>15</v>
          </cell>
        </row>
        <row r="3802">
          <cell r="A3802" t="str">
            <v>61.10.582</v>
          </cell>
          <cell r="B3802" t="str">
            <v>Veneziana com tela</v>
          </cell>
          <cell r="C3802" t="str">
            <v>M2</v>
          </cell>
          <cell r="D3802">
            <v>1405.2</v>
          </cell>
          <cell r="E3802">
            <v>76.41</v>
          </cell>
          <cell r="F3802">
            <v>1481.61</v>
          </cell>
          <cell r="G3802">
            <v>15</v>
          </cell>
        </row>
        <row r="3803">
          <cell r="A3803" t="str">
            <v>61.10.583</v>
          </cell>
          <cell r="B3803" t="str">
            <v>Veneziana com tela, tamanho 38,5 x 33 cm</v>
          </cell>
          <cell r="C3803" t="str">
            <v>UN</v>
          </cell>
          <cell r="D3803">
            <v>207.3</v>
          </cell>
          <cell r="E3803">
            <v>57.31</v>
          </cell>
          <cell r="F3803">
            <v>264.61</v>
          </cell>
          <cell r="G3803">
            <v>15</v>
          </cell>
        </row>
        <row r="3804">
          <cell r="A3804" t="str">
            <v>61.10.584</v>
          </cell>
          <cell r="B3804" t="str">
            <v>Veneziana com tela, tamanho 78,5 x 33 cm</v>
          </cell>
          <cell r="C3804" t="str">
            <v>UN</v>
          </cell>
          <cell r="D3804">
            <v>321.10000000000002</v>
          </cell>
          <cell r="E3804">
            <v>76.41</v>
          </cell>
          <cell r="F3804">
            <v>397.51</v>
          </cell>
          <cell r="G3804">
            <v>15</v>
          </cell>
        </row>
        <row r="3805">
          <cell r="A3805" t="str">
            <v>61.14</v>
          </cell>
          <cell r="B3805" t="str">
            <v>Ventilacao</v>
          </cell>
        </row>
        <row r="3806">
          <cell r="A3806" t="str">
            <v>61.14.005</v>
          </cell>
          <cell r="B3806" t="str">
            <v>Caixa ventiladora com ventilador centrífugo, vazão 4.600 m³/h, pressão 30 mmCA - 220 / 380 V / 60HZ</v>
          </cell>
          <cell r="C3806" t="str">
            <v>UN</v>
          </cell>
          <cell r="D3806">
            <v>5184.63</v>
          </cell>
          <cell r="E3806">
            <v>382.08</v>
          </cell>
          <cell r="F3806">
            <v>5566.71</v>
          </cell>
          <cell r="G3806">
            <v>15</v>
          </cell>
        </row>
        <row r="3807">
          <cell r="A3807" t="str">
            <v>61.14.015</v>
          </cell>
          <cell r="B3807" t="str">
            <v>Caixa ventiladora com ventilador centrífugo, vazão 28.000 m³/h, pressão 30 mmCA - 220 / 380 V / 60HZ</v>
          </cell>
          <cell r="C3807" t="str">
            <v>UN</v>
          </cell>
          <cell r="D3807">
            <v>19629.599999999999</v>
          </cell>
          <cell r="E3807">
            <v>382.08</v>
          </cell>
          <cell r="F3807">
            <v>20011.68</v>
          </cell>
          <cell r="G3807">
            <v>15</v>
          </cell>
        </row>
        <row r="3808">
          <cell r="A3808" t="str">
            <v>61.14.050</v>
          </cell>
          <cell r="B3808" t="str">
            <v>Caixa ventiladora com ventilador centrífugo, vazão 8.800 m³/h, pressão 35 mmCA - 220/380 V / 60Hz</v>
          </cell>
          <cell r="C3808" t="str">
            <v>UN</v>
          </cell>
          <cell r="D3808">
            <v>10407.91</v>
          </cell>
          <cell r="E3808">
            <v>334.98</v>
          </cell>
          <cell r="F3808">
            <v>10742.89</v>
          </cell>
          <cell r="G3808">
            <v>15</v>
          </cell>
        </row>
        <row r="3809">
          <cell r="A3809" t="str">
            <v>61.14.051</v>
          </cell>
          <cell r="B3809" t="str">
            <v>Caixa ventiladora com ventilador centrífugo, vazão 10.000 m³/h, pressão 30 mmCA - 220/380 V / 60Hz</v>
          </cell>
          <cell r="C3809" t="str">
            <v>UN</v>
          </cell>
          <cell r="D3809">
            <v>6740.05</v>
          </cell>
          <cell r="E3809">
            <v>334.98</v>
          </cell>
          <cell r="F3809">
            <v>7075.03</v>
          </cell>
          <cell r="G3809">
            <v>15</v>
          </cell>
        </row>
        <row r="3810">
          <cell r="A3810" t="str">
            <v>61.14.070</v>
          </cell>
          <cell r="B3810" t="str">
            <v>Caixa ventiladora com ventilador centrífugo, vazão 1.710 m³/h, pressão 35 mmCA - 220/380 V / 60Hz</v>
          </cell>
          <cell r="C3810" t="str">
            <v>UN</v>
          </cell>
          <cell r="D3810">
            <v>3458.39</v>
          </cell>
          <cell r="E3810">
            <v>334.98</v>
          </cell>
          <cell r="F3810">
            <v>3793.37</v>
          </cell>
          <cell r="G3810">
            <v>15</v>
          </cell>
        </row>
        <row r="3811">
          <cell r="A3811" t="str">
            <v>61.14.080</v>
          </cell>
          <cell r="B3811" t="str">
            <v>Caixa ventiladora com ventilador centrífugo, vazão 1.190 m³/h, pressão 37 mmCA - 220/380 V / 60Hz</v>
          </cell>
          <cell r="C3811" t="str">
            <v>UN</v>
          </cell>
          <cell r="D3811">
            <v>4030.21</v>
          </cell>
          <cell r="E3811">
            <v>334.98</v>
          </cell>
          <cell r="F3811">
            <v>4365.1899999999996</v>
          </cell>
          <cell r="G3811">
            <v>15</v>
          </cell>
        </row>
        <row r="3812">
          <cell r="A3812" t="str">
            <v>61.14.100</v>
          </cell>
          <cell r="B3812" t="str">
            <v>Ventilador centrífugo de dupla aspiração "limite-load", vazão 20.000 m³/h, pressão 50 mmCA - 380/660 V / 60 Hz</v>
          </cell>
          <cell r="C3812" t="str">
            <v>UN</v>
          </cell>
          <cell r="D3812">
            <v>15013.16</v>
          </cell>
          <cell r="E3812">
            <v>785.4</v>
          </cell>
          <cell r="F3812">
            <v>15798.56</v>
          </cell>
          <cell r="G3812">
            <v>15</v>
          </cell>
        </row>
        <row r="3813">
          <cell r="A3813" t="str">
            <v>61.15</v>
          </cell>
          <cell r="B3813" t="str">
            <v>Controles para Fan-Coil e CAG</v>
          </cell>
        </row>
        <row r="3814">
          <cell r="A3814" t="str">
            <v>61.15.010</v>
          </cell>
          <cell r="B3814" t="str">
            <v>Fonte de alimentação universal bivolt com saída de 24 V - 1,5 A - 35 W</v>
          </cell>
          <cell r="C3814" t="str">
            <v>UN</v>
          </cell>
          <cell r="D3814">
            <v>151.13999999999999</v>
          </cell>
          <cell r="E3814">
            <v>2.8</v>
          </cell>
          <cell r="F3814">
            <v>153.94</v>
          </cell>
          <cell r="G3814">
            <v>15</v>
          </cell>
        </row>
        <row r="3815">
          <cell r="A3815" t="str">
            <v>61.15.020</v>
          </cell>
          <cell r="B3815" t="str">
            <v>Tomada simples de sobrepor universal 2P+T - 10 A - 250 V</v>
          </cell>
          <cell r="C3815" t="str">
            <v>UN</v>
          </cell>
          <cell r="D3815">
            <v>9.6999999999999993</v>
          </cell>
          <cell r="E3815">
            <v>16.75</v>
          </cell>
          <cell r="F3815">
            <v>26.45</v>
          </cell>
          <cell r="G3815">
            <v>15</v>
          </cell>
        </row>
        <row r="3816">
          <cell r="A3816" t="str">
            <v>61.15.030</v>
          </cell>
          <cell r="B3816" t="str">
            <v>Transformador abaixador, entrada 110/220V, saída 24V+24V, corrente secundário 6A</v>
          </cell>
          <cell r="C3816" t="str">
            <v>UN</v>
          </cell>
          <cell r="D3816">
            <v>219.23</v>
          </cell>
          <cell r="E3816">
            <v>2.8</v>
          </cell>
          <cell r="F3816">
            <v>222.03</v>
          </cell>
          <cell r="G3816">
            <v>15</v>
          </cell>
        </row>
        <row r="3817">
          <cell r="A3817" t="str">
            <v>61.15.040</v>
          </cell>
          <cell r="B3817" t="str">
            <v>Atuador Floating de 40Nm, sinal de controle 3 e 2 pontos, tensão de entrada AC/DC 24V, IP 54</v>
          </cell>
          <cell r="C3817" t="str">
            <v>UN</v>
          </cell>
          <cell r="D3817">
            <v>2565.1799999999998</v>
          </cell>
          <cell r="E3817">
            <v>16.96</v>
          </cell>
          <cell r="F3817">
            <v>2582.14</v>
          </cell>
          <cell r="G3817">
            <v>15</v>
          </cell>
        </row>
        <row r="3818">
          <cell r="A3818" t="str">
            <v>61.15.050</v>
          </cell>
          <cell r="B3818" t="str">
            <v>Válvula motorizada esfera, com duas vias atuador floating, diâmetro 3/4´ a 1 1/2´</v>
          </cell>
          <cell r="C3818" t="str">
            <v>UN</v>
          </cell>
          <cell r="D3818">
            <v>2538.08</v>
          </cell>
          <cell r="E3818">
            <v>25.43</v>
          </cell>
          <cell r="F3818">
            <v>2563.5100000000002</v>
          </cell>
          <cell r="G3818">
            <v>15</v>
          </cell>
        </row>
        <row r="3819">
          <cell r="A3819" t="str">
            <v>61.15.060</v>
          </cell>
          <cell r="B3819" t="str">
            <v>Válvula de balanceamento diâmetro 1´ a 2 1/2´</v>
          </cell>
          <cell r="C3819" t="str">
            <v>UN</v>
          </cell>
          <cell r="D3819">
            <v>1068.9100000000001</v>
          </cell>
          <cell r="E3819">
            <v>19.75</v>
          </cell>
          <cell r="F3819">
            <v>1088.6600000000001</v>
          </cell>
          <cell r="G3819">
            <v>15</v>
          </cell>
        </row>
        <row r="3820">
          <cell r="A3820" t="str">
            <v>61.15.070</v>
          </cell>
          <cell r="B3820" t="str">
            <v>Válvula borboleta na configuração wafer motorizada atuador floating diâmetro 3´ a 4´</v>
          </cell>
          <cell r="C3820" t="str">
            <v>UN</v>
          </cell>
          <cell r="D3820">
            <v>3027.47</v>
          </cell>
          <cell r="E3820">
            <v>25.43</v>
          </cell>
          <cell r="F3820">
            <v>3052.9</v>
          </cell>
          <cell r="G3820">
            <v>15</v>
          </cell>
        </row>
        <row r="3821">
          <cell r="A3821" t="str">
            <v>61.15.080</v>
          </cell>
          <cell r="B3821" t="str">
            <v>Válvula duas vias on/off retorno elétrico diâmetro 1/2´ a 3/4´</v>
          </cell>
          <cell r="C3821" t="str">
            <v>UN</v>
          </cell>
          <cell r="D3821">
            <v>395.72</v>
          </cell>
          <cell r="E3821">
            <v>25.43</v>
          </cell>
          <cell r="F3821">
            <v>421.15</v>
          </cell>
          <cell r="G3821">
            <v>15</v>
          </cell>
        </row>
        <row r="3822">
          <cell r="A3822" t="str">
            <v>61.15.090</v>
          </cell>
          <cell r="B3822" t="str">
            <v>Válvula esfera motorizada de duas vias de atuador proporcional diâmetro 2´ a 2 1/2´</v>
          </cell>
          <cell r="C3822" t="str">
            <v>UN</v>
          </cell>
          <cell r="D3822">
            <v>2514.92</v>
          </cell>
          <cell r="E3822">
            <v>25.43</v>
          </cell>
          <cell r="F3822">
            <v>2540.35</v>
          </cell>
          <cell r="G3822">
            <v>15</v>
          </cell>
        </row>
        <row r="3823">
          <cell r="A3823" t="str">
            <v>61.15.100</v>
          </cell>
          <cell r="B3823" t="str">
            <v>Atuador proporcional de 10 Nm, tensão de entrada AC/DC 24 V - IP 54</v>
          </cell>
          <cell r="C3823" t="str">
            <v>UN</v>
          </cell>
          <cell r="D3823">
            <v>1150.6500000000001</v>
          </cell>
          <cell r="E3823">
            <v>16.96</v>
          </cell>
          <cell r="F3823">
            <v>1167.6099999999999</v>
          </cell>
          <cell r="G3823">
            <v>15</v>
          </cell>
        </row>
        <row r="3824">
          <cell r="A3824" t="str">
            <v>61.15.110</v>
          </cell>
          <cell r="B3824" t="str">
            <v>Válvula esfera duas vias flangeada, diâmetro 3´</v>
          </cell>
          <cell r="C3824" t="str">
            <v>UN</v>
          </cell>
          <cell r="D3824">
            <v>2559.9499999999998</v>
          </cell>
          <cell r="E3824">
            <v>19.75</v>
          </cell>
          <cell r="F3824">
            <v>2579.6999999999998</v>
          </cell>
          <cell r="G3824">
            <v>15</v>
          </cell>
        </row>
        <row r="3825">
          <cell r="A3825" t="str">
            <v>61.15.120</v>
          </cell>
          <cell r="B3825" t="str">
            <v>Acoplador a relé 24 VCC/VAC - 1 contato reversível</v>
          </cell>
          <cell r="C3825" t="str">
            <v>UN</v>
          </cell>
          <cell r="D3825">
            <v>117.35</v>
          </cell>
          <cell r="E3825">
            <v>8.3800000000000008</v>
          </cell>
          <cell r="F3825">
            <v>125.73</v>
          </cell>
          <cell r="G3825">
            <v>15</v>
          </cell>
        </row>
        <row r="3826">
          <cell r="A3826" t="str">
            <v>61.15.130</v>
          </cell>
          <cell r="B3826" t="str">
            <v>Chave de fluxo para ar</v>
          </cell>
          <cell r="C3826" t="str">
            <v>UN</v>
          </cell>
          <cell r="D3826">
            <v>270.5</v>
          </cell>
          <cell r="E3826">
            <v>84.1</v>
          </cell>
          <cell r="F3826">
            <v>354.6</v>
          </cell>
          <cell r="G3826">
            <v>15</v>
          </cell>
        </row>
        <row r="3827">
          <cell r="A3827" t="str">
            <v>61.15.140</v>
          </cell>
          <cell r="B3827" t="str">
            <v>Repetidor de sinal I/I e V/I</v>
          </cell>
          <cell r="C3827" t="str">
            <v>UN</v>
          </cell>
          <cell r="D3827">
            <v>1766.1</v>
          </cell>
          <cell r="E3827">
            <v>57.57</v>
          </cell>
          <cell r="F3827">
            <v>1823.67</v>
          </cell>
          <cell r="G3827">
            <v>15</v>
          </cell>
        </row>
        <row r="3828">
          <cell r="A3828" t="str">
            <v>61.15.150</v>
          </cell>
          <cell r="B3828" t="str">
            <v>Relé de corrente ajustável de 0 a 200 A</v>
          </cell>
          <cell r="C3828" t="str">
            <v>UN</v>
          </cell>
          <cell r="D3828">
            <v>346.29</v>
          </cell>
          <cell r="E3828">
            <v>41.87</v>
          </cell>
          <cell r="F3828">
            <v>388.16</v>
          </cell>
          <cell r="G3828">
            <v>15</v>
          </cell>
        </row>
        <row r="3829">
          <cell r="A3829" t="str">
            <v>61.15.160</v>
          </cell>
          <cell r="B3829" t="str">
            <v>Sensor de temperatura ambiente PT100</v>
          </cell>
          <cell r="C3829" t="str">
            <v>UN</v>
          </cell>
          <cell r="D3829">
            <v>367.59</v>
          </cell>
          <cell r="E3829">
            <v>84.1</v>
          </cell>
          <cell r="F3829">
            <v>451.69</v>
          </cell>
          <cell r="G3829">
            <v>15</v>
          </cell>
        </row>
        <row r="3830">
          <cell r="A3830" t="str">
            <v>61.15.164</v>
          </cell>
          <cell r="B3830" t="str">
            <v>Termostato de segurança com temperatura ajustável de 90°C - 110°C</v>
          </cell>
          <cell r="C3830" t="str">
            <v>UN</v>
          </cell>
          <cell r="D3830">
            <v>74.28</v>
          </cell>
          <cell r="E3830">
            <v>91.96</v>
          </cell>
          <cell r="F3830">
            <v>166.24</v>
          </cell>
          <cell r="G3830">
            <v>15</v>
          </cell>
        </row>
        <row r="3831">
          <cell r="A3831" t="str">
            <v>61.15.170</v>
          </cell>
          <cell r="B3831" t="str">
            <v>Transmissor de pressão diferencial, operação de 0 a 750 Pa</v>
          </cell>
          <cell r="C3831" t="str">
            <v>UN</v>
          </cell>
          <cell r="D3831">
            <v>1801.74</v>
          </cell>
          <cell r="E3831">
            <v>84.1</v>
          </cell>
          <cell r="F3831">
            <v>1885.84</v>
          </cell>
          <cell r="G3831">
            <v>15</v>
          </cell>
        </row>
        <row r="3832">
          <cell r="A3832" t="str">
            <v>61.15.172</v>
          </cell>
          <cell r="B3832" t="str">
            <v>Transmissor de pressão compacto, escala de pressão 0 a 10 Bar, sinal de saída 4 - 20 mA</v>
          </cell>
          <cell r="C3832" t="str">
            <v>UN</v>
          </cell>
          <cell r="D3832">
            <v>1019.18</v>
          </cell>
          <cell r="E3832">
            <v>84.1</v>
          </cell>
          <cell r="F3832">
            <v>1103.28</v>
          </cell>
          <cell r="G3832">
            <v>15</v>
          </cell>
        </row>
        <row r="3833">
          <cell r="A3833" t="str">
            <v>61.15.174</v>
          </cell>
          <cell r="B3833" t="str">
            <v>Transmissor de temperatura e umidade para dutos, alta precisão, corrente de 0 a 20 mA, alimentação 12Vcc a 30Vcc</v>
          </cell>
          <cell r="C3833" t="str">
            <v>UN</v>
          </cell>
          <cell r="D3833">
            <v>1885.24</v>
          </cell>
          <cell r="E3833">
            <v>84.1</v>
          </cell>
          <cell r="F3833">
            <v>1969.34</v>
          </cell>
          <cell r="G3833">
            <v>15</v>
          </cell>
        </row>
        <row r="3834">
          <cell r="A3834" t="str">
            <v>61.15.181</v>
          </cell>
          <cell r="B3834" t="str">
            <v>Controlador lógico programável para 16 entradas/16 saídas</v>
          </cell>
          <cell r="C3834" t="str">
            <v>UN</v>
          </cell>
          <cell r="D3834">
            <v>4849.8599999999997</v>
          </cell>
          <cell r="E3834">
            <v>381.98</v>
          </cell>
          <cell r="F3834">
            <v>5231.84</v>
          </cell>
          <cell r="G3834">
            <v>15</v>
          </cell>
        </row>
        <row r="3835">
          <cell r="A3835" t="str">
            <v>61.15.191</v>
          </cell>
          <cell r="B3835" t="str">
            <v>Módulo de expansão para 4 canais de saída analógica</v>
          </cell>
          <cell r="C3835" t="str">
            <v>UN</v>
          </cell>
          <cell r="D3835">
            <v>3091.46</v>
          </cell>
          <cell r="E3835">
            <v>224.11</v>
          </cell>
          <cell r="F3835">
            <v>3315.57</v>
          </cell>
          <cell r="G3835">
            <v>15</v>
          </cell>
        </row>
        <row r="3836">
          <cell r="A3836" t="str">
            <v>61.15.196</v>
          </cell>
          <cell r="B3836" t="str">
            <v>Módulo de expansão para 8 canais de entrada analógica</v>
          </cell>
          <cell r="C3836" t="str">
            <v>UN</v>
          </cell>
          <cell r="D3836">
            <v>3192.43</v>
          </cell>
          <cell r="E3836">
            <v>224.11</v>
          </cell>
          <cell r="F3836">
            <v>3416.54</v>
          </cell>
          <cell r="G3836">
            <v>15</v>
          </cell>
        </row>
        <row r="3837">
          <cell r="A3837" t="str">
            <v>61.15.201</v>
          </cell>
          <cell r="B3837" t="str">
            <v>Módulo de expansão para 8 canais de entrada e saída digitais</v>
          </cell>
          <cell r="C3837" t="str">
            <v>UN</v>
          </cell>
          <cell r="D3837">
            <v>953.75</v>
          </cell>
          <cell r="E3837">
            <v>257.08</v>
          </cell>
          <cell r="F3837">
            <v>1210.83</v>
          </cell>
          <cell r="G3837">
            <v>15</v>
          </cell>
        </row>
        <row r="3838">
          <cell r="A3838" t="str">
            <v>61.20</v>
          </cell>
          <cell r="B3838" t="str">
            <v>Reparos, conservacoes e complementos - GRUPO 61</v>
          </cell>
        </row>
        <row r="3839">
          <cell r="A3839" t="str">
            <v>61.20.040</v>
          </cell>
          <cell r="B3839" t="str">
            <v>Cortina de ar com duas velocidades, para vão de 1,20 m</v>
          </cell>
          <cell r="C3839" t="str">
            <v>CJ</v>
          </cell>
          <cell r="D3839">
            <v>989.24</v>
          </cell>
          <cell r="E3839">
            <v>14.67</v>
          </cell>
          <cell r="F3839">
            <v>1003.91</v>
          </cell>
          <cell r="G3839">
            <v>15</v>
          </cell>
        </row>
        <row r="3840">
          <cell r="A3840" t="str">
            <v>61.20.092</v>
          </cell>
          <cell r="B3840" t="str">
            <v>Cortina de ar com duas velocidades, para vão de 1,50 m</v>
          </cell>
          <cell r="C3840" t="str">
            <v>CJ</v>
          </cell>
          <cell r="D3840">
            <v>1220.1099999999999</v>
          </cell>
          <cell r="E3840">
            <v>14.67</v>
          </cell>
          <cell r="F3840">
            <v>1234.78</v>
          </cell>
          <cell r="G3840">
            <v>15</v>
          </cell>
        </row>
        <row r="3841">
          <cell r="A3841" t="str">
            <v>61.20.100</v>
          </cell>
          <cell r="B3841" t="str">
            <v>Ligação típica, (cavalete), para ar condicionado ´fancoil´, diâmetro de 1/2´</v>
          </cell>
          <cell r="C3841" t="str">
            <v>CJ</v>
          </cell>
          <cell r="D3841">
            <v>1508.11</v>
          </cell>
          <cell r="E3841">
            <v>592.98</v>
          </cell>
          <cell r="F3841">
            <v>2101.09</v>
          </cell>
          <cell r="G3841">
            <v>15</v>
          </cell>
        </row>
        <row r="3842">
          <cell r="A3842" t="str">
            <v>61.20.110</v>
          </cell>
          <cell r="B3842" t="str">
            <v>Ligação típica, (cavalete), para ar condicionado ´fancoil´, diâmetro de 3/4´</v>
          </cell>
          <cell r="C3842" t="str">
            <v>CJ</v>
          </cell>
          <cell r="D3842">
            <v>1785.44</v>
          </cell>
          <cell r="E3842">
            <v>632.25</v>
          </cell>
          <cell r="F3842">
            <v>2417.69</v>
          </cell>
          <cell r="G3842">
            <v>15</v>
          </cell>
        </row>
        <row r="3843">
          <cell r="A3843" t="str">
            <v>61.20.120</v>
          </cell>
          <cell r="B3843" t="str">
            <v>Ligação típica, (cavalete), para ar condicionado ´fancoil´, diâmetro de 1´</v>
          </cell>
          <cell r="C3843" t="str">
            <v>CJ</v>
          </cell>
          <cell r="D3843">
            <v>2022.84</v>
          </cell>
          <cell r="E3843">
            <v>710.79</v>
          </cell>
          <cell r="F3843">
            <v>2733.63</v>
          </cell>
          <cell r="G3843">
            <v>15</v>
          </cell>
        </row>
        <row r="3844">
          <cell r="A3844" t="str">
            <v>61.20.130</v>
          </cell>
          <cell r="B3844" t="str">
            <v>Ligação típica, (cavalete), para ar condicionado ´fancoil´, diâmetro de 1 1/4´</v>
          </cell>
          <cell r="C3844" t="str">
            <v>CJ</v>
          </cell>
          <cell r="D3844">
            <v>2893.07</v>
          </cell>
          <cell r="E3844">
            <v>750.06</v>
          </cell>
          <cell r="F3844">
            <v>3643.13</v>
          </cell>
          <cell r="G3844">
            <v>15</v>
          </cell>
        </row>
        <row r="3845">
          <cell r="A3845" t="str">
            <v>61.20.450</v>
          </cell>
          <cell r="B3845" t="str">
            <v>Duto em chapa de aço galvanizado</v>
          </cell>
          <cell r="C3845" t="str">
            <v>KG</v>
          </cell>
          <cell r="D3845">
            <v>19.86</v>
          </cell>
          <cell r="E3845">
            <v>32.32</v>
          </cell>
          <cell r="F3845">
            <v>52.18</v>
          </cell>
          <cell r="G3845">
            <v>15</v>
          </cell>
        </row>
        <row r="3846">
          <cell r="A3846" t="str">
            <v>61.20.452</v>
          </cell>
          <cell r="B3846" t="str">
            <v>Chapéu tipo chinês para duto galvanizado de 35cm</v>
          </cell>
          <cell r="C3846" t="str">
            <v>UN</v>
          </cell>
          <cell r="D3846">
            <v>188.69</v>
          </cell>
          <cell r="E3846">
            <v>18.03</v>
          </cell>
          <cell r="F3846">
            <v>206.72</v>
          </cell>
          <cell r="G3846">
            <v>15</v>
          </cell>
        </row>
        <row r="3847">
          <cell r="A3847" t="str">
            <v>62</v>
          </cell>
          <cell r="B3847" t="str">
            <v>COZINHA, REFEITORIO, LAVANDERIA INDUSTRIAL E EQUIPAMENTOS</v>
          </cell>
        </row>
        <row r="3848">
          <cell r="A3848" t="str">
            <v>62.04</v>
          </cell>
          <cell r="B3848" t="str">
            <v>Mobiliario e acessorios</v>
          </cell>
        </row>
        <row r="3849">
          <cell r="A3849" t="str">
            <v>62.04.060</v>
          </cell>
          <cell r="B3849" t="str">
            <v>Tanque duplo com pés em aço inoxidável de 1600 x 700 x 850 mm</v>
          </cell>
          <cell r="C3849" t="str">
            <v>UN</v>
          </cell>
          <cell r="D3849">
            <v>6206.16</v>
          </cell>
          <cell r="E3849">
            <v>27.92</v>
          </cell>
          <cell r="F3849">
            <v>6234.08</v>
          </cell>
          <cell r="G3849">
            <v>15</v>
          </cell>
        </row>
        <row r="3850">
          <cell r="A3850" t="str">
            <v>62.04.070</v>
          </cell>
          <cell r="B3850" t="str">
            <v>Mesa em aço inoxidável, largura até 700 mm</v>
          </cell>
          <cell r="C3850" t="str">
            <v>M</v>
          </cell>
          <cell r="D3850">
            <v>2512.58</v>
          </cell>
          <cell r="F3850">
            <v>2512.58</v>
          </cell>
          <cell r="G3850">
            <v>15</v>
          </cell>
        </row>
        <row r="3851">
          <cell r="A3851" t="str">
            <v>62.04.090</v>
          </cell>
          <cell r="B3851" t="str">
            <v>Mesa lateral em aço inoxidável com prateleira inferior, largura até 700 mm</v>
          </cell>
          <cell r="C3851" t="str">
            <v>M</v>
          </cell>
          <cell r="D3851">
            <v>2725.94</v>
          </cell>
          <cell r="F3851">
            <v>2725.94</v>
          </cell>
          <cell r="G3851">
            <v>15</v>
          </cell>
        </row>
        <row r="3852">
          <cell r="A3852" t="str">
            <v>62.20</v>
          </cell>
          <cell r="B3852" t="str">
            <v>Reparos, conservacoes e complementos - GRUPO 62</v>
          </cell>
        </row>
        <row r="3853">
          <cell r="A3853" t="str">
            <v>62.20.330</v>
          </cell>
          <cell r="B3853" t="str">
            <v>Coifa em aço inoxidável com filtro e exaustor axial - área até 3,00 m²</v>
          </cell>
          <cell r="C3853" t="str">
            <v>M2</v>
          </cell>
          <cell r="D3853">
            <v>10615.42</v>
          </cell>
          <cell r="F3853">
            <v>10615.42</v>
          </cell>
          <cell r="G3853">
            <v>15</v>
          </cell>
        </row>
        <row r="3854">
          <cell r="A3854" t="str">
            <v>62.20.340</v>
          </cell>
          <cell r="B3854" t="str">
            <v>Coifa em aço inoxidável com filtro e exaustor axial - área de 3,01 até 7,50 m²</v>
          </cell>
          <cell r="C3854" t="str">
            <v>M2</v>
          </cell>
          <cell r="D3854">
            <v>8859.23</v>
          </cell>
          <cell r="F3854">
            <v>8859.23</v>
          </cell>
          <cell r="G3854">
            <v>15</v>
          </cell>
        </row>
        <row r="3855">
          <cell r="A3855" t="str">
            <v>62.20.350</v>
          </cell>
          <cell r="B3855" t="str">
            <v>Coifa em aço inoxidável com filtro e exaustor axial - área de 7,51 até 16,00 m²</v>
          </cell>
          <cell r="C3855" t="str">
            <v>M2</v>
          </cell>
          <cell r="D3855">
            <v>4549.53</v>
          </cell>
          <cell r="F3855">
            <v>4549.53</v>
          </cell>
          <cell r="G3855">
            <v>15</v>
          </cell>
        </row>
        <row r="3856">
          <cell r="A3856" t="str">
            <v>65</v>
          </cell>
          <cell r="B3856" t="str">
            <v>RESFRIAMENTO E CONSERVACAO DE MATERIAL PERECIVEL</v>
          </cell>
        </row>
        <row r="3857">
          <cell r="A3857" t="str">
            <v>65.01</v>
          </cell>
          <cell r="B3857" t="str">
            <v>Camara frigorifica para resfriado</v>
          </cell>
        </row>
        <row r="3858">
          <cell r="A3858" t="str">
            <v>65.01.210</v>
          </cell>
          <cell r="B3858" t="str">
            <v>Câmara frigorífica para resfriados</v>
          </cell>
          <cell r="C3858" t="str">
            <v>M2</v>
          </cell>
          <cell r="D3858">
            <v>2143.16</v>
          </cell>
          <cell r="F3858">
            <v>2143.16</v>
          </cell>
          <cell r="G3858">
            <v>15</v>
          </cell>
        </row>
        <row r="3859">
          <cell r="A3859" t="str">
            <v>65.02</v>
          </cell>
          <cell r="B3859" t="str">
            <v>Camara frigorifica para congelado</v>
          </cell>
        </row>
        <row r="3860">
          <cell r="A3860" t="str">
            <v>65.02.100</v>
          </cell>
          <cell r="B3860" t="str">
            <v>Câmara frigorífica para congelados</v>
          </cell>
          <cell r="C3860" t="str">
            <v>M2</v>
          </cell>
          <cell r="D3860">
            <v>2583.02</v>
          </cell>
          <cell r="F3860">
            <v>2583.02</v>
          </cell>
          <cell r="G3860">
            <v>15</v>
          </cell>
        </row>
        <row r="3861">
          <cell r="A3861" t="str">
            <v>66</v>
          </cell>
          <cell r="B3861" t="str">
            <v>SEGURANCA, VIGILANCIA E CONTROLE, EQUIPAMENTO E SISTEMA</v>
          </cell>
        </row>
        <row r="3862">
          <cell r="A3862" t="str">
            <v>66.02</v>
          </cell>
          <cell r="B3862" t="str">
            <v>Controle de acessos e alarme</v>
          </cell>
        </row>
        <row r="3863">
          <cell r="A3863" t="str">
            <v>66.02.060</v>
          </cell>
          <cell r="B3863" t="str">
            <v>Repetidora de sinais de ocorrências, do painel sinóptico da central de alarme</v>
          </cell>
          <cell r="C3863" t="str">
            <v>UN</v>
          </cell>
          <cell r="D3863">
            <v>865.65</v>
          </cell>
          <cell r="E3863">
            <v>16.75</v>
          </cell>
          <cell r="F3863">
            <v>882.4</v>
          </cell>
          <cell r="G3863">
            <v>15</v>
          </cell>
        </row>
        <row r="3864">
          <cell r="A3864" t="str">
            <v>66.02.090</v>
          </cell>
          <cell r="B3864" t="str">
            <v>Detector de metais, tipo portal, microprocessado</v>
          </cell>
          <cell r="C3864" t="str">
            <v>UN</v>
          </cell>
          <cell r="D3864">
            <v>14845.8</v>
          </cell>
          <cell r="F3864">
            <v>14845.8</v>
          </cell>
          <cell r="G3864">
            <v>15</v>
          </cell>
        </row>
        <row r="3865">
          <cell r="A3865" t="str">
            <v>66.02.130</v>
          </cell>
          <cell r="B3865" t="str">
            <v>Porteiro eletrônico com um interfone</v>
          </cell>
          <cell r="C3865" t="str">
            <v>CJ</v>
          </cell>
          <cell r="D3865">
            <v>213.99</v>
          </cell>
          <cell r="E3865">
            <v>55.83</v>
          </cell>
          <cell r="F3865">
            <v>269.82</v>
          </cell>
          <cell r="G3865">
            <v>15</v>
          </cell>
        </row>
        <row r="3866">
          <cell r="A3866" t="str">
            <v>66.02.239</v>
          </cell>
          <cell r="B3866" t="str">
            <v>Sistema eletrônico de automatização de portão deslizante, para esforços até 800 kg</v>
          </cell>
          <cell r="C3866" t="str">
            <v>CJ</v>
          </cell>
          <cell r="D3866">
            <v>2138.9499999999998</v>
          </cell>
          <cell r="F3866">
            <v>2138.9499999999998</v>
          </cell>
          <cell r="G3866">
            <v>15</v>
          </cell>
        </row>
        <row r="3867">
          <cell r="A3867" t="str">
            <v>66.02.240</v>
          </cell>
          <cell r="B3867" t="str">
            <v>Sistema eletrônico de automatização de portão deslizante, para esforços maior de 800 kg e até 1400 kg</v>
          </cell>
          <cell r="C3867" t="str">
            <v>CJ</v>
          </cell>
          <cell r="D3867">
            <v>6208.89</v>
          </cell>
          <cell r="F3867">
            <v>6208.89</v>
          </cell>
          <cell r="G3867">
            <v>15</v>
          </cell>
        </row>
        <row r="3868">
          <cell r="A3868" t="str">
            <v>66.02.460</v>
          </cell>
          <cell r="B3868" t="str">
            <v>Vídeo porteiro eletrônico colorido, com um interfone</v>
          </cell>
          <cell r="C3868" t="str">
            <v>CJ</v>
          </cell>
          <cell r="D3868">
            <v>1772.49</v>
          </cell>
          <cell r="E3868">
            <v>139.58000000000001</v>
          </cell>
          <cell r="F3868">
            <v>1912.07</v>
          </cell>
          <cell r="G3868">
            <v>15</v>
          </cell>
        </row>
        <row r="3869">
          <cell r="A3869" t="str">
            <v>66.02.500</v>
          </cell>
          <cell r="B3869" t="str">
            <v>Central de alarme microprocessada, para até 125 zonas</v>
          </cell>
          <cell r="C3869" t="str">
            <v>UN</v>
          </cell>
          <cell r="D3869">
            <v>2746.54</v>
          </cell>
          <cell r="E3869">
            <v>16.75</v>
          </cell>
          <cell r="F3869">
            <v>2763.29</v>
          </cell>
          <cell r="G3869">
            <v>15</v>
          </cell>
        </row>
        <row r="3870">
          <cell r="A3870" t="str">
            <v>66.02.560</v>
          </cell>
          <cell r="B3870" t="str">
            <v>Controlador de acesso com identificação por impressão digital (biometria) e software de gerenciamento</v>
          </cell>
          <cell r="C3870" t="str">
            <v>CJ</v>
          </cell>
          <cell r="D3870">
            <v>2271.33</v>
          </cell>
          <cell r="E3870">
            <v>760.28</v>
          </cell>
          <cell r="F3870">
            <v>3031.61</v>
          </cell>
          <cell r="G3870">
            <v>15</v>
          </cell>
        </row>
        <row r="3871">
          <cell r="A3871" t="str">
            <v>66.08</v>
          </cell>
          <cell r="B3871" t="str">
            <v>Equipamentos para sistema de seguranca, vigilancia e controle</v>
          </cell>
        </row>
        <row r="3872">
          <cell r="A3872" t="str">
            <v>66.08.061</v>
          </cell>
          <cell r="B3872" t="str">
            <v>Mesa controladora híbrida para até 32 câmeras IPs, com teclado e joystick, compatível com sistema de CFTV, IP ou analógico</v>
          </cell>
          <cell r="C3872" t="str">
            <v>UN</v>
          </cell>
          <cell r="D3872">
            <v>3858.45</v>
          </cell>
          <cell r="E3872">
            <v>1234.24</v>
          </cell>
          <cell r="F3872">
            <v>5092.6899999999996</v>
          </cell>
          <cell r="G3872">
            <v>15</v>
          </cell>
        </row>
        <row r="3873">
          <cell r="A3873" t="str">
            <v>66.08.100</v>
          </cell>
          <cell r="B3873" t="str">
            <v>Rack fechado padrão metálico, 19 x 12 Us x 470 mm</v>
          </cell>
          <cell r="C3873" t="str">
            <v>UN</v>
          </cell>
          <cell r="D3873">
            <v>921.66</v>
          </cell>
          <cell r="E3873">
            <v>385.7</v>
          </cell>
          <cell r="F3873">
            <v>1307.3599999999999</v>
          </cell>
          <cell r="G3873">
            <v>15</v>
          </cell>
        </row>
        <row r="3874">
          <cell r="A3874" t="str">
            <v>66.08.110</v>
          </cell>
          <cell r="B3874" t="str">
            <v>Rack fechado padrão metálico, 19 x 20 Us x 470 mm</v>
          </cell>
          <cell r="C3874" t="str">
            <v>UN</v>
          </cell>
          <cell r="D3874">
            <v>1480.48</v>
          </cell>
          <cell r="E3874">
            <v>385.7</v>
          </cell>
          <cell r="F3874">
            <v>1866.18</v>
          </cell>
          <cell r="G3874">
            <v>15</v>
          </cell>
        </row>
        <row r="3875">
          <cell r="A3875" t="str">
            <v>66.08.111</v>
          </cell>
          <cell r="B3875" t="str">
            <v>Rack fechado de piso padrão metálico, 19 x 24 Us x 570 mm</v>
          </cell>
          <cell r="C3875" t="str">
            <v>UN</v>
          </cell>
          <cell r="D3875">
            <v>1848.06</v>
          </cell>
          <cell r="E3875">
            <v>385.7</v>
          </cell>
          <cell r="F3875">
            <v>2233.7600000000002</v>
          </cell>
          <cell r="G3875">
            <v>15</v>
          </cell>
        </row>
        <row r="3876">
          <cell r="A3876" t="str">
            <v>66.08.115</v>
          </cell>
          <cell r="B3876" t="str">
            <v>Rack fechado de piso padrão metálico, 19 x 44 Us x 770 mm</v>
          </cell>
          <cell r="C3876" t="str">
            <v>UN</v>
          </cell>
          <cell r="D3876">
            <v>2952.99</v>
          </cell>
          <cell r="E3876">
            <v>771.4</v>
          </cell>
          <cell r="F3876">
            <v>3724.39</v>
          </cell>
          <cell r="G3876">
            <v>15</v>
          </cell>
        </row>
        <row r="3877">
          <cell r="A3877" t="str">
            <v>66.08.131</v>
          </cell>
          <cell r="B3877" t="str">
            <v>Monitor LCD ou LED colorido, tela plana de 21,5´</v>
          </cell>
          <cell r="C3877" t="str">
            <v>UN</v>
          </cell>
          <cell r="D3877">
            <v>663.27</v>
          </cell>
          <cell r="E3877">
            <v>12.3</v>
          </cell>
          <cell r="F3877">
            <v>675.57</v>
          </cell>
          <cell r="G3877">
            <v>15</v>
          </cell>
        </row>
        <row r="3878">
          <cell r="A3878" t="str">
            <v>66.08.258</v>
          </cell>
          <cell r="B3878" t="str">
            <v>Ponto de acesso de dados (Access Point), uso interno, compatível com PoE 802.3af</v>
          </cell>
          <cell r="C3878" t="str">
            <v>UN</v>
          </cell>
          <cell r="D3878">
            <v>1091.95</v>
          </cell>
          <cell r="E3878">
            <v>223.32</v>
          </cell>
          <cell r="F3878">
            <v>1315.27</v>
          </cell>
          <cell r="G3878">
            <v>15</v>
          </cell>
        </row>
        <row r="3879">
          <cell r="A3879" t="str">
            <v>66.08.260</v>
          </cell>
          <cell r="B3879" t="str">
            <v>Modulador de canais VHF / UHF / CATV / CFTV</v>
          </cell>
          <cell r="C3879" t="str">
            <v>UN</v>
          </cell>
          <cell r="D3879">
            <v>226.61</v>
          </cell>
          <cell r="E3879">
            <v>55.83</v>
          </cell>
          <cell r="F3879">
            <v>282.44</v>
          </cell>
          <cell r="G3879">
            <v>15</v>
          </cell>
        </row>
        <row r="3880">
          <cell r="A3880" t="str">
            <v>66.08.270</v>
          </cell>
          <cell r="B3880" t="str">
            <v>Amplificador de linha VHF / UHF com conector de F-50 dB</v>
          </cell>
          <cell r="C3880" t="str">
            <v>UN</v>
          </cell>
          <cell r="D3880">
            <v>534.57000000000005</v>
          </cell>
          <cell r="E3880">
            <v>16.75</v>
          </cell>
          <cell r="F3880">
            <v>551.32000000000005</v>
          </cell>
          <cell r="G3880">
            <v>15</v>
          </cell>
        </row>
        <row r="3881">
          <cell r="A3881" t="str">
            <v>66.08.324</v>
          </cell>
          <cell r="B3881" t="str">
            <v>Câmera fixa colorida compacta com domo, para áreas internas e externas - 1,3 MP</v>
          </cell>
          <cell r="C3881" t="str">
            <v>UN</v>
          </cell>
          <cell r="D3881">
            <v>1139.52</v>
          </cell>
          <cell r="E3881">
            <v>226.54</v>
          </cell>
          <cell r="F3881">
            <v>1366.06</v>
          </cell>
          <cell r="G3881">
            <v>15</v>
          </cell>
        </row>
        <row r="3882">
          <cell r="A3882" t="str">
            <v>66.08.326</v>
          </cell>
          <cell r="B3882" t="str">
            <v>Câmera fixa colorida tipo bullet, para áreas internas e externas - 1,3 MP</v>
          </cell>
          <cell r="C3882" t="str">
            <v>UN</v>
          </cell>
          <cell r="D3882">
            <v>4305.57</v>
          </cell>
          <cell r="E3882">
            <v>226.54</v>
          </cell>
          <cell r="F3882">
            <v>4532.1099999999997</v>
          </cell>
          <cell r="G3882">
            <v>15</v>
          </cell>
        </row>
        <row r="3883">
          <cell r="A3883" t="str">
            <v>66.08.328</v>
          </cell>
          <cell r="B3883" t="str">
            <v>Câmera fixa colorida com domo, para áreas internas e externas - 5 MP</v>
          </cell>
          <cell r="C3883" t="str">
            <v>UN</v>
          </cell>
          <cell r="D3883">
            <v>12315.55</v>
          </cell>
          <cell r="E3883">
            <v>226.54</v>
          </cell>
          <cell r="F3883">
            <v>12542.09</v>
          </cell>
          <cell r="G3883">
            <v>15</v>
          </cell>
        </row>
        <row r="3884">
          <cell r="A3884" t="str">
            <v>66.08.340</v>
          </cell>
          <cell r="B3884" t="str">
            <v>Unidade de disco rígido (HD) externo de 5 TB</v>
          </cell>
          <cell r="C3884" t="str">
            <v>UN</v>
          </cell>
          <cell r="D3884">
            <v>1098.93</v>
          </cell>
          <cell r="E3884">
            <v>4.0999999999999996</v>
          </cell>
          <cell r="F3884">
            <v>1103.03</v>
          </cell>
          <cell r="G3884">
            <v>15</v>
          </cell>
        </row>
        <row r="3885">
          <cell r="A3885" t="str">
            <v>66.08.400</v>
          </cell>
          <cell r="B3885" t="str">
            <v>Estação de monitoramento "WorkStation" para até 3 monitores - memória RAM de 8 GB</v>
          </cell>
          <cell r="C3885" t="str">
            <v>CJ</v>
          </cell>
          <cell r="D3885">
            <v>12607.32</v>
          </cell>
          <cell r="E3885">
            <v>292.94</v>
          </cell>
          <cell r="F3885">
            <v>12900.26</v>
          </cell>
          <cell r="G3885">
            <v>15</v>
          </cell>
        </row>
        <row r="3886">
          <cell r="A3886" t="str">
            <v>66.08.401</v>
          </cell>
          <cell r="B3886" t="str">
            <v>Estação de monitoramento "WorkStation" para até 3 monitores - memória RAM de 16 GB</v>
          </cell>
          <cell r="C3886" t="str">
            <v>CJ</v>
          </cell>
          <cell r="D3886">
            <v>19057.63</v>
          </cell>
          <cell r="E3886">
            <v>292.94</v>
          </cell>
          <cell r="F3886">
            <v>19350.57</v>
          </cell>
          <cell r="G3886">
            <v>15</v>
          </cell>
        </row>
        <row r="3887">
          <cell r="A3887" t="str">
            <v>66.08.600</v>
          </cell>
          <cell r="B3887" t="str">
            <v>Unidade gerenciadora digital de vídeo em rede (NVR) de até 8 câmeras IP, armazenamento de 6 TB, 1 interface de rede Fast Ethernet</v>
          </cell>
          <cell r="C3887" t="str">
            <v>UN</v>
          </cell>
          <cell r="D3887">
            <v>1629.49</v>
          </cell>
          <cell r="E3887">
            <v>195.29</v>
          </cell>
          <cell r="F3887">
            <v>1824.78</v>
          </cell>
          <cell r="G3887">
            <v>15</v>
          </cell>
        </row>
        <row r="3888">
          <cell r="A3888" t="str">
            <v>66.08.610</v>
          </cell>
          <cell r="B3888" t="str">
            <v>Unidade gerenciadora digital de vídeo em rede (NVR) de até 16 câmeras IP, armazenamento de 12 TB, 1 interface de rede Gigabit Ethernet e 4 entradas de alarme</v>
          </cell>
          <cell r="C3888" t="str">
            <v>UN</v>
          </cell>
          <cell r="D3888">
            <v>2571.31</v>
          </cell>
          <cell r="E3888">
            <v>292.94</v>
          </cell>
          <cell r="F3888">
            <v>2864.25</v>
          </cell>
          <cell r="G3888">
            <v>15</v>
          </cell>
        </row>
        <row r="3889">
          <cell r="A3889" t="str">
            <v>66.08.620</v>
          </cell>
          <cell r="B3889" t="str">
            <v>Unidade gerenciadora digital vídeo em rede (NVR) de até 32 câmeras IP, armazenamento de 48 TB, 2 interface de rede Gigabit Ethernet e 16 entradas de alarme</v>
          </cell>
          <cell r="C3889" t="str">
            <v>UN</v>
          </cell>
          <cell r="D3889">
            <v>5823.01</v>
          </cell>
          <cell r="E3889">
            <v>385.7</v>
          </cell>
          <cell r="F3889">
            <v>6208.71</v>
          </cell>
          <cell r="G3889">
            <v>15</v>
          </cell>
        </row>
        <row r="3890">
          <cell r="A3890" t="str">
            <v>66.20</v>
          </cell>
          <cell r="B3890" t="str">
            <v>Reparos, conservacoes e complementos - GRUPO 66</v>
          </cell>
        </row>
        <row r="3891">
          <cell r="A3891" t="str">
            <v>66.20.150</v>
          </cell>
          <cell r="B3891" t="str">
            <v>Guia organizadora de cabos para rack, 19´ 1 U</v>
          </cell>
          <cell r="C3891" t="str">
            <v>UN</v>
          </cell>
          <cell r="D3891">
            <v>23.98</v>
          </cell>
          <cell r="E3891">
            <v>15.43</v>
          </cell>
          <cell r="F3891">
            <v>39.409999999999997</v>
          </cell>
          <cell r="G3891">
            <v>15</v>
          </cell>
        </row>
        <row r="3892">
          <cell r="A3892" t="str">
            <v>66.20.170</v>
          </cell>
          <cell r="B3892" t="str">
            <v>Guia organizadora de cabos para rack, 19´ 2 U</v>
          </cell>
          <cell r="C3892" t="str">
            <v>UN</v>
          </cell>
          <cell r="D3892">
            <v>40.33</v>
          </cell>
          <cell r="E3892">
            <v>15.43</v>
          </cell>
          <cell r="F3892">
            <v>55.76</v>
          </cell>
          <cell r="G3892">
            <v>15</v>
          </cell>
        </row>
        <row r="3893">
          <cell r="A3893" t="str">
            <v>66.20.202</v>
          </cell>
          <cell r="B3893" t="str">
            <v>Instalação de câmera fixa para CFTV</v>
          </cell>
          <cell r="C3893" t="str">
            <v>UN</v>
          </cell>
          <cell r="E3893">
            <v>226.54</v>
          </cell>
          <cell r="F3893">
            <v>226.54</v>
          </cell>
          <cell r="G3893">
            <v>15</v>
          </cell>
        </row>
        <row r="3894">
          <cell r="A3894" t="str">
            <v>66.20.212</v>
          </cell>
          <cell r="B3894" t="str">
            <v>Instalação de câmera móvel para CFTV</v>
          </cell>
          <cell r="C3894" t="str">
            <v>UN</v>
          </cell>
          <cell r="E3894">
            <v>226.54</v>
          </cell>
          <cell r="F3894">
            <v>226.54</v>
          </cell>
          <cell r="G3894">
            <v>15</v>
          </cell>
        </row>
        <row r="3895">
          <cell r="A3895" t="str">
            <v>66.20.221</v>
          </cell>
          <cell r="B3895" t="str">
            <v>Switch Gigabit para servidor central com 24 portas frontais e 4 portas SFP, capacidade 10 / 100 / 1000 Mbps</v>
          </cell>
          <cell r="C3895" t="str">
            <v>UN</v>
          </cell>
          <cell r="D3895">
            <v>15117.18</v>
          </cell>
          <cell r="E3895">
            <v>20.51</v>
          </cell>
          <cell r="F3895">
            <v>15137.69</v>
          </cell>
          <cell r="G3895">
            <v>15</v>
          </cell>
        </row>
        <row r="3896">
          <cell r="A3896" t="str">
            <v>66.20.225</v>
          </cell>
          <cell r="B3896" t="str">
            <v>Switch Gigabit 24 portas com capacidade de 10/100/1000/Mbps</v>
          </cell>
          <cell r="C3896" t="str">
            <v>UN</v>
          </cell>
          <cell r="D3896">
            <v>2047.72</v>
          </cell>
          <cell r="E3896">
            <v>20.51</v>
          </cell>
          <cell r="F3896">
            <v>2068.23</v>
          </cell>
          <cell r="G3896">
            <v>15</v>
          </cell>
        </row>
        <row r="3897">
          <cell r="A3897" t="str">
            <v>67</v>
          </cell>
          <cell r="B3897" t="str">
            <v>CAPTACAO, ADUCAO E TRATAMENTO DE AGUA E ESGOTO, EQUIPAMENTOS E SISTEMA</v>
          </cell>
        </row>
        <row r="3898">
          <cell r="A3898" t="str">
            <v>67.02</v>
          </cell>
          <cell r="B3898" t="str">
            <v>Tratamento</v>
          </cell>
        </row>
        <row r="3899">
          <cell r="A3899" t="str">
            <v>67.02.160</v>
          </cell>
          <cell r="B3899" t="str">
            <v>Medidor de vazão tipo calha Parshall com garganta W= 3´</v>
          </cell>
          <cell r="C3899" t="str">
            <v>UN</v>
          </cell>
          <cell r="D3899">
            <v>3106.69</v>
          </cell>
          <cell r="E3899">
            <v>100.7</v>
          </cell>
          <cell r="F3899">
            <v>3207.39</v>
          </cell>
          <cell r="G3899">
            <v>15</v>
          </cell>
        </row>
        <row r="3900">
          <cell r="A3900" t="str">
            <v>67.02.210</v>
          </cell>
          <cell r="B3900" t="str">
            <v>Tela galvanizada revestida em poliamida, malha de 10 mm</v>
          </cell>
          <cell r="C3900" t="str">
            <v>M2</v>
          </cell>
          <cell r="D3900">
            <v>1104.73</v>
          </cell>
          <cell r="E3900">
            <v>11.36</v>
          </cell>
          <cell r="F3900">
            <v>1116.0899999999999</v>
          </cell>
          <cell r="G3900">
            <v>15</v>
          </cell>
        </row>
        <row r="3901">
          <cell r="A3901" t="str">
            <v>67.02.240</v>
          </cell>
          <cell r="B3901" t="str">
            <v>Grade média em aço carbono, espaçamento de 2 cm com barras chatas de 1´ x 3/8´</v>
          </cell>
          <cell r="C3901" t="str">
            <v>M2</v>
          </cell>
          <cell r="D3901">
            <v>4042.74</v>
          </cell>
          <cell r="E3901">
            <v>11.36</v>
          </cell>
          <cell r="F3901">
            <v>4054.1</v>
          </cell>
          <cell r="G3901">
            <v>15</v>
          </cell>
        </row>
        <row r="3902">
          <cell r="A3902" t="str">
            <v>67.02.280</v>
          </cell>
          <cell r="B3902" t="str">
            <v>Cesto em chapa de aço inoxidável com espessura de 1,5 mm e furos de 1/2´</v>
          </cell>
          <cell r="C3902" t="str">
            <v>UN</v>
          </cell>
          <cell r="D3902">
            <v>1012.92</v>
          </cell>
          <cell r="E3902">
            <v>5.68</v>
          </cell>
          <cell r="F3902">
            <v>1018.6</v>
          </cell>
          <cell r="G3902">
            <v>15</v>
          </cell>
        </row>
        <row r="3903">
          <cell r="A3903" t="str">
            <v>67.02.301</v>
          </cell>
          <cell r="B3903" t="str">
            <v>Peneira estática em poliéster reforçado de fibra de vidro (PRFV) com tela de aço inoxidável AISI 304, malha de 1,5 mm, vazão de 50 l/s</v>
          </cell>
          <cell r="C3903" t="str">
            <v>UN</v>
          </cell>
          <cell r="D3903">
            <v>23797.99</v>
          </cell>
          <cell r="E3903">
            <v>201.95</v>
          </cell>
          <cell r="F3903">
            <v>23999.94</v>
          </cell>
          <cell r="G3903">
            <v>15</v>
          </cell>
        </row>
        <row r="3904">
          <cell r="A3904" t="str">
            <v>67.02.320</v>
          </cell>
          <cell r="B3904" t="str">
            <v>Comporta em fibra de vidro (stop log) - espessura de 10 mm</v>
          </cell>
          <cell r="C3904" t="str">
            <v>M2</v>
          </cell>
          <cell r="D3904">
            <v>5714.5</v>
          </cell>
          <cell r="E3904">
            <v>36.53</v>
          </cell>
          <cell r="F3904">
            <v>5751.03</v>
          </cell>
          <cell r="G3904">
            <v>15</v>
          </cell>
        </row>
        <row r="3905">
          <cell r="A3905" t="str">
            <v>67.02.330</v>
          </cell>
          <cell r="B3905" t="str">
            <v>Sistema de tratamento de águas cinzas e aproveitamento de águas pluviais, para reuso em fins não potáveis, vazão de 2 m³/h</v>
          </cell>
          <cell r="C3905" t="str">
            <v>UN</v>
          </cell>
          <cell r="D3905">
            <v>112668.85</v>
          </cell>
          <cell r="F3905">
            <v>112668.85</v>
          </cell>
          <cell r="G3905">
            <v>15</v>
          </cell>
        </row>
        <row r="3906">
          <cell r="A3906" t="str">
            <v>67.02.400</v>
          </cell>
          <cell r="B3906" t="str">
            <v>Tanque em fibra de vidro (PRFV) com quebra ondas, capacidade de 25.000 l e misturador interno vertical em aço inoxidável</v>
          </cell>
          <cell r="C3906" t="str">
            <v>UN</v>
          </cell>
          <cell r="D3906">
            <v>59502.9</v>
          </cell>
          <cell r="E3906">
            <v>326.45999999999998</v>
          </cell>
          <cell r="F3906">
            <v>59829.36</v>
          </cell>
          <cell r="G3906">
            <v>15</v>
          </cell>
        </row>
        <row r="3907">
          <cell r="A3907" t="str">
            <v>67.02.410</v>
          </cell>
          <cell r="B3907" t="str">
            <v>Sistema de tratamento de efluente por reator anaeróbio (UASB) e filtro aeróbio (FAS), para obras de segurança com vazão máxima horária 12 l/s</v>
          </cell>
          <cell r="C3907" t="str">
            <v>CJ</v>
          </cell>
          <cell r="D3907">
            <v>510694.6</v>
          </cell>
          <cell r="F3907">
            <v>510694.6</v>
          </cell>
          <cell r="G3907">
            <v>15</v>
          </cell>
        </row>
        <row r="3908">
          <cell r="A3908" t="str">
            <v>67.02.502</v>
          </cell>
          <cell r="B3908" t="str">
            <v>Elaboração de projeto de sistema de estação compacta de tratamento de esgoto para vazão máxima horária 12 l/s e atendimento classe II, assessoria, documentação e aprovação na CETESB</v>
          </cell>
          <cell r="C3908" t="str">
            <v>CJ</v>
          </cell>
          <cell r="D3908">
            <v>6481.51</v>
          </cell>
          <cell r="E3908">
            <v>70395.64</v>
          </cell>
          <cell r="F3908">
            <v>76877.149999999994</v>
          </cell>
          <cell r="G3908">
            <v>15</v>
          </cell>
        </row>
        <row r="3909">
          <cell r="A3909" t="str">
            <v>67.02.503</v>
          </cell>
          <cell r="B3909" t="str">
            <v>Elaboração de projeto de sistema de estação compacta de tratamento de esgoto para vazão máxima horária 12 l/s, atendimento classe II, tratamento de nitrogênio e fósforo, assessoria, documentação e aprovação na CETESB</v>
          </cell>
          <cell r="C3909" t="str">
            <v>CJ</v>
          </cell>
          <cell r="D3909">
            <v>8971.27</v>
          </cell>
          <cell r="E3909">
            <v>84972.77</v>
          </cell>
          <cell r="F3909">
            <v>93944.04</v>
          </cell>
          <cell r="G3909">
            <v>15</v>
          </cell>
        </row>
        <row r="3910">
          <cell r="A3910" t="str">
            <v>68</v>
          </cell>
          <cell r="B3910" t="str">
            <v>ELETRIFICACAO, EQUIPAMENTOS E SISTEMA</v>
          </cell>
        </row>
        <row r="3911">
          <cell r="A3911" t="str">
            <v>68.01</v>
          </cell>
          <cell r="B3911" t="str">
            <v>Posteamento</v>
          </cell>
        </row>
        <row r="3912">
          <cell r="A3912" t="str">
            <v>68.01.600</v>
          </cell>
          <cell r="B3912" t="str">
            <v>Poste de concreto circular, 200 kg, H = 7,00 m</v>
          </cell>
          <cell r="C3912" t="str">
            <v>UN</v>
          </cell>
          <cell r="D3912">
            <v>1406.46</v>
          </cell>
          <cell r="E3912">
            <v>340.98</v>
          </cell>
          <cell r="F3912">
            <v>1747.44</v>
          </cell>
          <cell r="G3912">
            <v>15</v>
          </cell>
        </row>
        <row r="3913">
          <cell r="A3913" t="str">
            <v>68.01.620</v>
          </cell>
          <cell r="B3913" t="str">
            <v>Poste de concreto circular, 200 kg, H = 9,00 m</v>
          </cell>
          <cell r="C3913" t="str">
            <v>UN</v>
          </cell>
          <cell r="D3913">
            <v>1601.44</v>
          </cell>
          <cell r="E3913">
            <v>340.98</v>
          </cell>
          <cell r="F3913">
            <v>1942.42</v>
          </cell>
          <cell r="G3913">
            <v>15</v>
          </cell>
        </row>
        <row r="3914">
          <cell r="A3914" t="str">
            <v>68.01.630</v>
          </cell>
          <cell r="B3914" t="str">
            <v>Poste de concreto circular, 200 kg, H = 10,00 m</v>
          </cell>
          <cell r="C3914" t="str">
            <v>UN</v>
          </cell>
          <cell r="D3914">
            <v>1945.16</v>
          </cell>
          <cell r="E3914">
            <v>340.98</v>
          </cell>
          <cell r="F3914">
            <v>2286.14</v>
          </cell>
          <cell r="G3914">
            <v>15</v>
          </cell>
        </row>
        <row r="3915">
          <cell r="A3915" t="str">
            <v>68.01.640</v>
          </cell>
          <cell r="B3915" t="str">
            <v>Poste de concreto circular, 200 kg, H = 11,00 m</v>
          </cell>
          <cell r="C3915" t="str">
            <v>UN</v>
          </cell>
          <cell r="D3915">
            <v>2075.35</v>
          </cell>
          <cell r="E3915">
            <v>340.98</v>
          </cell>
          <cell r="F3915">
            <v>2416.33</v>
          </cell>
          <cell r="G3915">
            <v>15</v>
          </cell>
        </row>
        <row r="3916">
          <cell r="A3916" t="str">
            <v>68.01.650</v>
          </cell>
          <cell r="B3916" t="str">
            <v>Poste de concreto circular, 200 kg, H = 12,00 m</v>
          </cell>
          <cell r="C3916" t="str">
            <v>UN</v>
          </cell>
          <cell r="D3916">
            <v>2334.87</v>
          </cell>
          <cell r="E3916">
            <v>340.98</v>
          </cell>
          <cell r="F3916">
            <v>2675.85</v>
          </cell>
          <cell r="G3916">
            <v>15</v>
          </cell>
        </row>
        <row r="3917">
          <cell r="A3917" t="str">
            <v>68.01.670</v>
          </cell>
          <cell r="B3917" t="str">
            <v>Poste de concreto circular, 300 kg, H = 9,00 m</v>
          </cell>
          <cell r="C3917" t="str">
            <v>UN</v>
          </cell>
          <cell r="D3917">
            <v>1525.74</v>
          </cell>
          <cell r="E3917">
            <v>340.98</v>
          </cell>
          <cell r="F3917">
            <v>1866.72</v>
          </cell>
          <cell r="G3917">
            <v>15</v>
          </cell>
        </row>
        <row r="3918">
          <cell r="A3918" t="str">
            <v>68.01.730</v>
          </cell>
          <cell r="B3918" t="str">
            <v>Poste de concreto circular, 400 kg, H = 9,00 m</v>
          </cell>
          <cell r="C3918" t="str">
            <v>UN</v>
          </cell>
          <cell r="D3918">
            <v>1704.14</v>
          </cell>
          <cell r="E3918">
            <v>340.98</v>
          </cell>
          <cell r="F3918">
            <v>2045.12</v>
          </cell>
          <cell r="G3918">
            <v>15</v>
          </cell>
        </row>
        <row r="3919">
          <cell r="A3919" t="str">
            <v>68.01.740</v>
          </cell>
          <cell r="B3919" t="str">
            <v>Poste de concreto circular, 400 kg, H = 10,00 m</v>
          </cell>
          <cell r="C3919" t="str">
            <v>UN</v>
          </cell>
          <cell r="D3919">
            <v>2271.86</v>
          </cell>
          <cell r="E3919">
            <v>340.98</v>
          </cell>
          <cell r="F3919">
            <v>2612.84</v>
          </cell>
          <cell r="G3919">
            <v>15</v>
          </cell>
        </row>
        <row r="3920">
          <cell r="A3920" t="str">
            <v>68.01.750</v>
          </cell>
          <cell r="B3920" t="str">
            <v>Poste de concreto circular, 400 kg, H = 11,00 m</v>
          </cell>
          <cell r="C3920" t="str">
            <v>UN</v>
          </cell>
          <cell r="D3920">
            <v>2540.85</v>
          </cell>
          <cell r="E3920">
            <v>340.98</v>
          </cell>
          <cell r="F3920">
            <v>2881.83</v>
          </cell>
          <cell r="G3920">
            <v>15</v>
          </cell>
        </row>
        <row r="3921">
          <cell r="A3921" t="str">
            <v>68.01.760</v>
          </cell>
          <cell r="B3921" t="str">
            <v>Poste de concreto circular, 400 kg, H = 12,00 m</v>
          </cell>
          <cell r="C3921" t="str">
            <v>UN</v>
          </cell>
          <cell r="D3921">
            <v>2845.36</v>
          </cell>
          <cell r="E3921">
            <v>340.98</v>
          </cell>
          <cell r="F3921">
            <v>3186.34</v>
          </cell>
          <cell r="G3921">
            <v>15</v>
          </cell>
        </row>
        <row r="3922">
          <cell r="A3922" t="str">
            <v>68.01.800</v>
          </cell>
          <cell r="B3922" t="str">
            <v>Poste de concreto circular, 600 kg, H = 11,00 m</v>
          </cell>
          <cell r="C3922" t="str">
            <v>UN</v>
          </cell>
          <cell r="D3922">
            <v>2974.62</v>
          </cell>
          <cell r="E3922">
            <v>340.98</v>
          </cell>
          <cell r="F3922">
            <v>3315.6</v>
          </cell>
          <cell r="G3922">
            <v>15</v>
          </cell>
        </row>
        <row r="3923">
          <cell r="A3923" t="str">
            <v>68.01.810</v>
          </cell>
          <cell r="B3923" t="str">
            <v>Poste de concreto circular, 600 kg, H = 12,00 m</v>
          </cell>
          <cell r="C3923" t="str">
            <v>UN</v>
          </cell>
          <cell r="D3923">
            <v>3316.75</v>
          </cell>
          <cell r="E3923">
            <v>340.98</v>
          </cell>
          <cell r="F3923">
            <v>3657.73</v>
          </cell>
          <cell r="G3923">
            <v>15</v>
          </cell>
        </row>
        <row r="3924">
          <cell r="A3924" t="str">
            <v>68.01.850</v>
          </cell>
          <cell r="B3924" t="str">
            <v>Poste de concreto circular, 1000 kg, H = 12,00 m</v>
          </cell>
          <cell r="C3924" t="str">
            <v>UN</v>
          </cell>
          <cell r="D3924">
            <v>5084.1000000000004</v>
          </cell>
          <cell r="E3924">
            <v>340.98</v>
          </cell>
          <cell r="F3924">
            <v>5425.08</v>
          </cell>
          <cell r="G3924">
            <v>15</v>
          </cell>
        </row>
        <row r="3925">
          <cell r="A3925" t="str">
            <v>68.02</v>
          </cell>
          <cell r="B3925" t="str">
            <v>Estrutura especifica</v>
          </cell>
        </row>
        <row r="3926">
          <cell r="A3926" t="str">
            <v>68.02.010</v>
          </cell>
          <cell r="B3926" t="str">
            <v>Estai</v>
          </cell>
          <cell r="C3926" t="str">
            <v>UN</v>
          </cell>
          <cell r="D3926">
            <v>652.45000000000005</v>
          </cell>
          <cell r="E3926">
            <v>221.53</v>
          </cell>
          <cell r="F3926">
            <v>873.98</v>
          </cell>
          <cell r="G3926">
            <v>15</v>
          </cell>
        </row>
        <row r="3927">
          <cell r="A3927" t="str">
            <v>68.02.020</v>
          </cell>
          <cell r="B3927" t="str">
            <v>Estrutura tipo M1</v>
          </cell>
          <cell r="C3927" t="str">
            <v>UN</v>
          </cell>
          <cell r="D3927">
            <v>639.33000000000004</v>
          </cell>
          <cell r="E3927">
            <v>238.83</v>
          </cell>
          <cell r="F3927">
            <v>878.16</v>
          </cell>
          <cell r="G3927">
            <v>15</v>
          </cell>
        </row>
        <row r="3928">
          <cell r="A3928" t="str">
            <v>68.02.030</v>
          </cell>
          <cell r="B3928" t="str">
            <v>Estrutura tipo M2</v>
          </cell>
          <cell r="C3928" t="str">
            <v>UN</v>
          </cell>
          <cell r="D3928">
            <v>1359.44</v>
          </cell>
          <cell r="E3928">
            <v>238.83</v>
          </cell>
          <cell r="F3928">
            <v>1598.27</v>
          </cell>
          <cell r="G3928">
            <v>15</v>
          </cell>
        </row>
        <row r="3929">
          <cell r="A3929" t="str">
            <v>68.02.040</v>
          </cell>
          <cell r="B3929" t="str">
            <v>Estrutura tipo N3</v>
          </cell>
          <cell r="C3929" t="str">
            <v>UN</v>
          </cell>
          <cell r="D3929">
            <v>1554.34</v>
          </cell>
          <cell r="E3929">
            <v>358.25</v>
          </cell>
          <cell r="F3929">
            <v>1912.59</v>
          </cell>
          <cell r="G3929">
            <v>15</v>
          </cell>
        </row>
        <row r="3930">
          <cell r="A3930" t="str">
            <v>68.02.050</v>
          </cell>
          <cell r="B3930" t="str">
            <v>Estrutura tipo M1 - N3</v>
          </cell>
          <cell r="C3930" t="str">
            <v>UN</v>
          </cell>
          <cell r="D3930">
            <v>1825.01</v>
          </cell>
          <cell r="E3930">
            <v>477.66</v>
          </cell>
          <cell r="F3930">
            <v>2302.67</v>
          </cell>
          <cell r="G3930">
            <v>15</v>
          </cell>
        </row>
        <row r="3931">
          <cell r="A3931" t="str">
            <v>68.02.060</v>
          </cell>
          <cell r="B3931" t="str">
            <v>Estrutura tipo M4</v>
          </cell>
          <cell r="C3931" t="str">
            <v>UN</v>
          </cell>
          <cell r="D3931">
            <v>2778.47</v>
          </cell>
          <cell r="E3931">
            <v>358.25</v>
          </cell>
          <cell r="F3931">
            <v>3136.72</v>
          </cell>
          <cell r="G3931">
            <v>15</v>
          </cell>
        </row>
        <row r="3932">
          <cell r="A3932" t="str">
            <v>68.02.070</v>
          </cell>
          <cell r="B3932" t="str">
            <v>Estrutura tipo N2</v>
          </cell>
          <cell r="C3932" t="str">
            <v>UN</v>
          </cell>
          <cell r="D3932">
            <v>1539.65</v>
          </cell>
          <cell r="E3932">
            <v>358.25</v>
          </cell>
          <cell r="F3932">
            <v>1897.9</v>
          </cell>
          <cell r="G3932">
            <v>15</v>
          </cell>
        </row>
        <row r="3933">
          <cell r="A3933" t="str">
            <v>68.02.090</v>
          </cell>
          <cell r="B3933" t="str">
            <v>Estrutura tipo N4</v>
          </cell>
          <cell r="C3933" t="str">
            <v>UN</v>
          </cell>
          <cell r="D3933">
            <v>2765.06</v>
          </cell>
          <cell r="E3933">
            <v>477.66</v>
          </cell>
          <cell r="F3933">
            <v>3242.72</v>
          </cell>
          <cell r="G3933">
            <v>15</v>
          </cell>
        </row>
        <row r="3934">
          <cell r="A3934" t="str">
            <v>68.02.100</v>
          </cell>
          <cell r="B3934" t="str">
            <v>Armação secundária tipo 1C - 2R</v>
          </cell>
          <cell r="C3934" t="str">
            <v>UN</v>
          </cell>
          <cell r="D3934">
            <v>153.31</v>
          </cell>
          <cell r="E3934">
            <v>159.22</v>
          </cell>
          <cell r="F3934">
            <v>312.52999999999997</v>
          </cell>
          <cell r="G3934">
            <v>15</v>
          </cell>
        </row>
        <row r="3935">
          <cell r="A3935" t="str">
            <v>68.02.110</v>
          </cell>
          <cell r="B3935" t="str">
            <v>Armação secundária tipo 1C - 3R</v>
          </cell>
          <cell r="C3935" t="str">
            <v>UN</v>
          </cell>
          <cell r="D3935">
            <v>163.49</v>
          </cell>
          <cell r="E3935">
            <v>159.22</v>
          </cell>
          <cell r="F3935">
            <v>322.70999999999998</v>
          </cell>
          <cell r="G3935">
            <v>15</v>
          </cell>
        </row>
        <row r="3936">
          <cell r="A3936" t="str">
            <v>68.02.120</v>
          </cell>
          <cell r="B3936" t="str">
            <v>Armação secundária tipo 2C - 3R</v>
          </cell>
          <cell r="C3936" t="str">
            <v>UN</v>
          </cell>
          <cell r="D3936">
            <v>277.75</v>
          </cell>
          <cell r="E3936">
            <v>199.03</v>
          </cell>
          <cell r="F3936">
            <v>476.78</v>
          </cell>
          <cell r="G3936">
            <v>15</v>
          </cell>
        </row>
        <row r="3937">
          <cell r="A3937" t="str">
            <v>68.02.140</v>
          </cell>
          <cell r="B3937" t="str">
            <v>Armação secundária tipo 4C - 6R</v>
          </cell>
          <cell r="C3937" t="str">
            <v>UN</v>
          </cell>
          <cell r="D3937">
            <v>555.5</v>
          </cell>
          <cell r="E3937">
            <v>238.83</v>
          </cell>
          <cell r="F3937">
            <v>794.33</v>
          </cell>
          <cell r="G3937">
            <v>15</v>
          </cell>
        </row>
        <row r="3938">
          <cell r="A3938" t="str">
            <v>68.20</v>
          </cell>
          <cell r="B3938" t="str">
            <v>Reparos, conservacoes e complementos - GRUPO 68</v>
          </cell>
        </row>
        <row r="3939">
          <cell r="A3939" t="str">
            <v>68.20.010</v>
          </cell>
          <cell r="B3939" t="str">
            <v>Recolocação de poste de madeira</v>
          </cell>
          <cell r="C3939" t="str">
            <v>UN</v>
          </cell>
          <cell r="D3939">
            <v>270.81</v>
          </cell>
          <cell r="E3939">
            <v>269.14</v>
          </cell>
          <cell r="F3939">
            <v>539.95000000000005</v>
          </cell>
          <cell r="G3939">
            <v>15</v>
          </cell>
        </row>
        <row r="3940">
          <cell r="A3940" t="str">
            <v>68.20.040</v>
          </cell>
          <cell r="B3940" t="str">
            <v>Braçadeira circular em aço carbono galvanizado, diâmetro nominal de 140 até 300 mm</v>
          </cell>
          <cell r="C3940" t="str">
            <v>UN</v>
          </cell>
          <cell r="D3940">
            <v>80.39</v>
          </cell>
          <cell r="E3940">
            <v>19.64</v>
          </cell>
          <cell r="F3940">
            <v>100.03</v>
          </cell>
          <cell r="G3940">
            <v>15</v>
          </cell>
        </row>
        <row r="3941">
          <cell r="A3941" t="str">
            <v>68.20.050</v>
          </cell>
          <cell r="B3941" t="str">
            <v>Cruzeta em aço carbono galvanizado perfil ´L´ 75 x 75 x 8 mm, comprimento 2500 mm</v>
          </cell>
          <cell r="C3941" t="str">
            <v>UN</v>
          </cell>
          <cell r="D3941">
            <v>902.4</v>
          </cell>
          <cell r="E3941">
            <v>39.270000000000003</v>
          </cell>
          <cell r="F3941">
            <v>941.67</v>
          </cell>
          <cell r="G3941">
            <v>15</v>
          </cell>
        </row>
        <row r="3942">
          <cell r="A3942" t="str">
            <v>68.20.120</v>
          </cell>
          <cell r="B3942" t="str">
            <v>Bengala em PVC para ramal de entrada, diâmetro de 32 mm</v>
          </cell>
          <cell r="C3942" t="str">
            <v>UN</v>
          </cell>
          <cell r="D3942">
            <v>38.020000000000003</v>
          </cell>
          <cell r="E3942">
            <v>39.08</v>
          </cell>
          <cell r="F3942">
            <v>77.099999999999994</v>
          </cell>
          <cell r="G3942">
            <v>15</v>
          </cell>
        </row>
        <row r="3943">
          <cell r="A3943" t="str">
            <v>69</v>
          </cell>
          <cell r="B3943" t="str">
            <v>TELEFONIA, LOGICA E TRANSMISSAO DE DADOS, EQUIPAMENTOS E SISTEMA</v>
          </cell>
        </row>
        <row r="3944">
          <cell r="A3944" t="str">
            <v>69.03</v>
          </cell>
          <cell r="B3944" t="str">
            <v>Distribuicao e comando, caixas e equipamentos especificos</v>
          </cell>
        </row>
        <row r="3945">
          <cell r="A3945" t="str">
            <v>69.03.090</v>
          </cell>
          <cell r="B3945" t="str">
            <v>Aparelho telefônico multifrequencial, com teclas ´FLASH´, ´HOOK´, ´PAUSE´, ´LND´, ´MODE´</v>
          </cell>
          <cell r="C3945" t="str">
            <v>UN</v>
          </cell>
          <cell r="D3945">
            <v>82.66</v>
          </cell>
          <cell r="F3945">
            <v>82.66</v>
          </cell>
          <cell r="G3945">
            <v>15</v>
          </cell>
        </row>
        <row r="3946">
          <cell r="A3946" t="str">
            <v>69.03.130</v>
          </cell>
          <cell r="B3946" t="str">
            <v>Caixa subterrânea de entrada de telefonia, tipo R1 (550 x 350 x 550) mm, padrão TELEBRÁS, com tampa</v>
          </cell>
          <cell r="C3946" t="str">
            <v>UN</v>
          </cell>
          <cell r="D3946">
            <v>465.38</v>
          </cell>
          <cell r="E3946">
            <v>162.44999999999999</v>
          </cell>
          <cell r="F3946">
            <v>627.83000000000004</v>
          </cell>
          <cell r="G3946">
            <v>15</v>
          </cell>
        </row>
        <row r="3947">
          <cell r="A3947" t="str">
            <v>69.03.140</v>
          </cell>
          <cell r="B3947" t="str">
            <v>Caixa subterrânea de entrada de telefonia, tipo R2 (1050 x 550 x 800) mm, padrão TELEBRÁS, com tampa</v>
          </cell>
          <cell r="C3947" t="str">
            <v>UN</v>
          </cell>
          <cell r="D3947">
            <v>1128.23</v>
          </cell>
          <cell r="E3947">
            <v>410.73</v>
          </cell>
          <cell r="F3947">
            <v>1538.96</v>
          </cell>
          <cell r="G3947">
            <v>15</v>
          </cell>
        </row>
        <row r="3948">
          <cell r="A3948" t="str">
            <v>69.03.301</v>
          </cell>
          <cell r="B3948" t="str">
            <v>Central de Pabx para 2 linhas e 8 ramais</v>
          </cell>
          <cell r="C3948" t="str">
            <v>UN</v>
          </cell>
          <cell r="D3948">
            <v>2454.6799999999998</v>
          </cell>
          <cell r="E3948">
            <v>7.85</v>
          </cell>
          <cell r="F3948">
            <v>2462.5300000000002</v>
          </cell>
          <cell r="G3948">
            <v>15</v>
          </cell>
        </row>
        <row r="3949">
          <cell r="A3949" t="str">
            <v>69.03.310</v>
          </cell>
          <cell r="B3949" t="str">
            <v>Caixa de tomada em poliamida e tampa para piso elevado, com 4 alojamentos para elétrica e até 8 alojamentos para telefonia e dados</v>
          </cell>
          <cell r="C3949" t="str">
            <v>UN</v>
          </cell>
          <cell r="D3949">
            <v>158.66</v>
          </cell>
          <cell r="E3949">
            <v>22.33</v>
          </cell>
          <cell r="F3949">
            <v>180.99</v>
          </cell>
          <cell r="G3949">
            <v>15</v>
          </cell>
        </row>
        <row r="3950">
          <cell r="A3950" t="str">
            <v>69.03.340</v>
          </cell>
          <cell r="B3950" t="str">
            <v>Conector RJ-45 fêmea - categoria 6</v>
          </cell>
          <cell r="C3950" t="str">
            <v>UN</v>
          </cell>
          <cell r="D3950">
            <v>37.97</v>
          </cell>
          <cell r="E3950">
            <v>8.3800000000000008</v>
          </cell>
          <cell r="F3950">
            <v>46.35</v>
          </cell>
          <cell r="G3950">
            <v>15</v>
          </cell>
        </row>
        <row r="3951">
          <cell r="A3951" t="str">
            <v>69.03.360</v>
          </cell>
          <cell r="B3951" t="str">
            <v>Conector RJ-45 fêmea - categoria 6A</v>
          </cell>
          <cell r="C3951" t="str">
            <v>UN</v>
          </cell>
          <cell r="D3951">
            <v>134.69999999999999</v>
          </cell>
          <cell r="E3951">
            <v>8.3800000000000008</v>
          </cell>
          <cell r="F3951">
            <v>143.08000000000001</v>
          </cell>
          <cell r="G3951">
            <v>15</v>
          </cell>
        </row>
        <row r="3952">
          <cell r="A3952" t="str">
            <v>69.03.400</v>
          </cell>
          <cell r="B3952" t="str">
            <v>Central PABX híbrida de telefonia para 8 linhas tronco e 24 a 32 ramais digital e analógico</v>
          </cell>
          <cell r="C3952" t="str">
            <v>CJ</v>
          </cell>
          <cell r="D3952">
            <v>3521.95</v>
          </cell>
          <cell r="F3952">
            <v>3521.95</v>
          </cell>
          <cell r="G3952">
            <v>15</v>
          </cell>
        </row>
        <row r="3953">
          <cell r="A3953" t="str">
            <v>69.03.410</v>
          </cell>
          <cell r="B3953" t="str">
            <v>Central PABX híbrida de telefonia para 8 linhas tronco e 128 ramais digital e analógico</v>
          </cell>
          <cell r="C3953" t="str">
            <v>CJ</v>
          </cell>
          <cell r="D3953">
            <v>37367.410000000003</v>
          </cell>
          <cell r="F3953">
            <v>37367.410000000003</v>
          </cell>
          <cell r="G3953">
            <v>15</v>
          </cell>
        </row>
        <row r="3954">
          <cell r="A3954" t="str">
            <v>69.05</v>
          </cell>
          <cell r="B3954" t="str">
            <v>Estabilizacao de tensao</v>
          </cell>
        </row>
        <row r="3955">
          <cell r="A3955" t="str">
            <v>69.05.010</v>
          </cell>
          <cell r="B3955" t="str">
            <v>Estabilizador eletrônico de tensão, monofásico, com potência de 5 kVA</v>
          </cell>
          <cell r="C3955" t="str">
            <v>UN</v>
          </cell>
          <cell r="D3955">
            <v>9761.23</v>
          </cell>
          <cell r="E3955">
            <v>83.75</v>
          </cell>
          <cell r="F3955">
            <v>9844.98</v>
          </cell>
          <cell r="G3955">
            <v>15</v>
          </cell>
        </row>
        <row r="3956">
          <cell r="A3956" t="str">
            <v>69.05.040</v>
          </cell>
          <cell r="B3956" t="str">
            <v>Estabilizador eletrônico de tensão, monofásico, com potência de 10 kVA</v>
          </cell>
          <cell r="C3956" t="str">
            <v>UN</v>
          </cell>
          <cell r="D3956">
            <v>13183.19</v>
          </cell>
          <cell r="E3956">
            <v>83.75</v>
          </cell>
          <cell r="F3956">
            <v>13266.94</v>
          </cell>
          <cell r="G3956">
            <v>15</v>
          </cell>
        </row>
        <row r="3957">
          <cell r="A3957" t="str">
            <v>69.05.230</v>
          </cell>
          <cell r="B3957" t="str">
            <v>Estabilizador eletrônico de tensão, trifásico, com potência de 40 kVA</v>
          </cell>
          <cell r="C3957" t="str">
            <v>UN</v>
          </cell>
          <cell r="D3957">
            <v>44363.75</v>
          </cell>
          <cell r="E3957">
            <v>83.75</v>
          </cell>
          <cell r="F3957">
            <v>44447.5</v>
          </cell>
          <cell r="G3957">
            <v>15</v>
          </cell>
        </row>
        <row r="3958">
          <cell r="A3958" t="str">
            <v>69.06</v>
          </cell>
          <cell r="B3958" t="str">
            <v>Sistemas ininterruptos de energia</v>
          </cell>
        </row>
        <row r="3959">
          <cell r="A3959" t="str">
            <v>69.06.020</v>
          </cell>
          <cell r="B3959" t="str">
            <v>Sistema ininterrupto de energia, trifásico on line de 10 kVA (220 V/220 V), com autonomia de 15 minutos</v>
          </cell>
          <cell r="C3959" t="str">
            <v>UN</v>
          </cell>
          <cell r="D3959">
            <v>38203.360000000001</v>
          </cell>
          <cell r="E3959">
            <v>157.08000000000001</v>
          </cell>
          <cell r="F3959">
            <v>38360.44</v>
          </cell>
          <cell r="G3959">
            <v>15</v>
          </cell>
        </row>
        <row r="3960">
          <cell r="A3960" t="str">
            <v>69.06.030</v>
          </cell>
          <cell r="B3960" t="str">
            <v>Sistema ininterrupto de energia, trifásico on line de 20 kVA (220 V/208 V-108 V), com autonomia 15 minutos</v>
          </cell>
          <cell r="C3960" t="str">
            <v>UN</v>
          </cell>
          <cell r="D3960">
            <v>46162.89</v>
          </cell>
          <cell r="E3960">
            <v>157.08000000000001</v>
          </cell>
          <cell r="F3960">
            <v>46319.97</v>
          </cell>
          <cell r="G3960">
            <v>15</v>
          </cell>
        </row>
        <row r="3961">
          <cell r="A3961" t="str">
            <v>69.06.040</v>
          </cell>
          <cell r="B3961" t="str">
            <v>Sistema ininterrupto de energia, trifásico on line senoidal de 15 kVA (208 V/110 V), com autonomia de 15 minutos</v>
          </cell>
          <cell r="C3961" t="str">
            <v>UN</v>
          </cell>
          <cell r="D3961">
            <v>48403.85</v>
          </cell>
          <cell r="E3961">
            <v>157.08000000000001</v>
          </cell>
          <cell r="F3961">
            <v>48560.93</v>
          </cell>
          <cell r="G3961">
            <v>15</v>
          </cell>
        </row>
        <row r="3962">
          <cell r="A3962" t="str">
            <v>69.06.050</v>
          </cell>
          <cell r="B3962" t="str">
            <v>Sistema ininterrupto de energia, monofásico, com potência de 2 kVA</v>
          </cell>
          <cell r="C3962" t="str">
            <v>UN</v>
          </cell>
          <cell r="D3962">
            <v>6153.05</v>
          </cell>
          <cell r="E3962">
            <v>111.66</v>
          </cell>
          <cell r="F3962">
            <v>6264.71</v>
          </cell>
          <cell r="G3962">
            <v>15</v>
          </cell>
        </row>
        <row r="3963">
          <cell r="A3963" t="str">
            <v>69.06.080</v>
          </cell>
          <cell r="B3963" t="str">
            <v>Sistema ininterrupto de energia, monofásico on line senoidal de 5 kVA (220 V/110 V), com autonomia de 15 minutos</v>
          </cell>
          <cell r="C3963" t="str">
            <v>UN</v>
          </cell>
          <cell r="D3963">
            <v>14871.02</v>
          </cell>
          <cell r="E3963">
            <v>157.08000000000001</v>
          </cell>
          <cell r="F3963">
            <v>15028.1</v>
          </cell>
          <cell r="G3963">
            <v>15</v>
          </cell>
        </row>
        <row r="3964">
          <cell r="A3964" t="str">
            <v>69.06.100</v>
          </cell>
          <cell r="B3964" t="str">
            <v>Sistema ininterrupto de energia, monofásico, com potência entre 5 a 7,5 kVA</v>
          </cell>
          <cell r="C3964" t="str">
            <v>UN</v>
          </cell>
          <cell r="D3964">
            <v>21683.439999999999</v>
          </cell>
          <cell r="E3964">
            <v>111.66</v>
          </cell>
          <cell r="F3964">
            <v>21795.1</v>
          </cell>
          <cell r="G3964">
            <v>15</v>
          </cell>
        </row>
        <row r="3965">
          <cell r="A3965" t="str">
            <v>69.06.110</v>
          </cell>
          <cell r="B3965" t="str">
            <v>Sistema ininterrupto de energia, monofásico de 600 VA (127 V/127 V), com autonomia de 10 a 15 minutos</v>
          </cell>
          <cell r="C3965" t="str">
            <v>UN</v>
          </cell>
          <cell r="D3965">
            <v>995.94</v>
          </cell>
          <cell r="E3965">
            <v>55.83</v>
          </cell>
          <cell r="F3965">
            <v>1051.77</v>
          </cell>
          <cell r="G3965">
            <v>15</v>
          </cell>
        </row>
        <row r="3966">
          <cell r="A3966" t="str">
            <v>69.06.120</v>
          </cell>
          <cell r="B3966" t="str">
            <v>Sistema ininterrupto de energia, trifásico on line senoidal de 10 kVA (220 V/110 V), com autonomia de 2 horas</v>
          </cell>
          <cell r="C3966" t="str">
            <v>UN</v>
          </cell>
          <cell r="D3966">
            <v>39076.199999999997</v>
          </cell>
          <cell r="E3966">
            <v>157.08000000000001</v>
          </cell>
          <cell r="F3966">
            <v>39233.279999999999</v>
          </cell>
          <cell r="G3966">
            <v>15</v>
          </cell>
        </row>
        <row r="3967">
          <cell r="A3967" t="str">
            <v>69.06.200</v>
          </cell>
          <cell r="B3967" t="str">
            <v>Sistema ininterrupto de energia, trifásico on line de 20 kVA (220/127 V), com autonomia de 15 minutos</v>
          </cell>
          <cell r="C3967" t="str">
            <v>UN</v>
          </cell>
          <cell r="D3967">
            <v>57496.45</v>
          </cell>
          <cell r="E3967">
            <v>157.08000000000001</v>
          </cell>
          <cell r="F3967">
            <v>57653.53</v>
          </cell>
          <cell r="G3967">
            <v>15</v>
          </cell>
        </row>
        <row r="3968">
          <cell r="A3968" t="str">
            <v>69.06.210</v>
          </cell>
          <cell r="B3968" t="str">
            <v>Sistema ininterrupto de energia, trifásico on line de 60 kVA (220/127 V), com autonomia de 15 minutos</v>
          </cell>
          <cell r="C3968" t="str">
            <v>UN</v>
          </cell>
          <cell r="D3968">
            <v>124615.16</v>
          </cell>
          <cell r="E3968">
            <v>157.08000000000001</v>
          </cell>
          <cell r="F3968">
            <v>124772.24</v>
          </cell>
          <cell r="G3968">
            <v>15</v>
          </cell>
        </row>
        <row r="3969">
          <cell r="A3969" t="str">
            <v>69.06.220</v>
          </cell>
          <cell r="B3969" t="str">
            <v>Sistema ininterrupto de energia, trifásico on line de 80 kVA (220/127 V), com autonomia de 15 minutos</v>
          </cell>
          <cell r="C3969" t="str">
            <v>UN</v>
          </cell>
          <cell r="D3969">
            <v>144964.48000000001</v>
          </cell>
          <cell r="E3969">
            <v>157.08000000000001</v>
          </cell>
          <cell r="F3969">
            <v>145121.56</v>
          </cell>
          <cell r="G3969">
            <v>15</v>
          </cell>
        </row>
        <row r="3970">
          <cell r="A3970" t="str">
            <v>69.06.240</v>
          </cell>
          <cell r="B3970" t="str">
            <v>Sistema ininterrupto de energia, trifásico on line de 20 kVA (380/220 V), com autonomia de 15 minutos</v>
          </cell>
          <cell r="C3970" t="str">
            <v>UN</v>
          </cell>
          <cell r="D3970">
            <v>51839</v>
          </cell>
          <cell r="E3970">
            <v>157.08000000000001</v>
          </cell>
          <cell r="F3970">
            <v>51996.08</v>
          </cell>
          <cell r="G3970">
            <v>15</v>
          </cell>
        </row>
        <row r="3971">
          <cell r="A3971" t="str">
            <v>69.06.280</v>
          </cell>
          <cell r="B3971" t="str">
            <v>Sistema ininterrupto de energia, trifásico on line senoidal de 5 kVA (220/110 V), com autonomia de 15 minutos</v>
          </cell>
          <cell r="C3971" t="str">
            <v>UN</v>
          </cell>
          <cell r="D3971">
            <v>31050.36</v>
          </cell>
          <cell r="E3971">
            <v>157.08000000000001</v>
          </cell>
          <cell r="F3971">
            <v>31207.439999999999</v>
          </cell>
          <cell r="G3971">
            <v>15</v>
          </cell>
        </row>
        <row r="3972">
          <cell r="A3972" t="str">
            <v>69.06.290</v>
          </cell>
          <cell r="B3972" t="str">
            <v>Sistema ininterrupto de energia, trifásico on line senoidal de 10 kVA (220/110 V), com autonomia de 10 a 15 minutos</v>
          </cell>
          <cell r="C3972" t="str">
            <v>UN</v>
          </cell>
          <cell r="D3972">
            <v>36605.440000000002</v>
          </cell>
          <cell r="E3972">
            <v>157.08000000000001</v>
          </cell>
          <cell r="F3972">
            <v>36762.519999999997</v>
          </cell>
          <cell r="G3972">
            <v>15</v>
          </cell>
        </row>
        <row r="3973">
          <cell r="A3973" t="str">
            <v>69.06.300</v>
          </cell>
          <cell r="B3973" t="str">
            <v>Sistema ininterrupto de energia, trifásico on line senoidal de 50 kVA (220/110 V), com autonomia de 15 minutos</v>
          </cell>
          <cell r="C3973" t="str">
            <v>UN</v>
          </cell>
          <cell r="D3973">
            <v>66861.98</v>
          </cell>
          <cell r="E3973">
            <v>157.08000000000001</v>
          </cell>
          <cell r="F3973">
            <v>67019.06</v>
          </cell>
          <cell r="G3973">
            <v>15</v>
          </cell>
        </row>
        <row r="3974">
          <cell r="A3974" t="str">
            <v>69.06.320</v>
          </cell>
          <cell r="B3974" t="str">
            <v>Sistema ininterrupto de energia, trifásico on line senoidal de 7,5 kVA (220/110 V), com autonomia de 15 minutos</v>
          </cell>
          <cell r="C3974" t="str">
            <v>UN</v>
          </cell>
          <cell r="D3974">
            <v>43030.7</v>
          </cell>
          <cell r="E3974">
            <v>157.08000000000001</v>
          </cell>
          <cell r="F3974">
            <v>43187.78</v>
          </cell>
          <cell r="G3974">
            <v>15</v>
          </cell>
        </row>
        <row r="3975">
          <cell r="A3975" t="str">
            <v>69.06.390</v>
          </cell>
          <cell r="B3975" t="str">
            <v>Sistema ininterrupto de energia, trifásico on line senoidal de 40 kVA (380/220 V), com autonomia de 15 minutos</v>
          </cell>
          <cell r="C3975" t="str">
            <v>UN</v>
          </cell>
          <cell r="D3975">
            <v>97863.27</v>
          </cell>
          <cell r="E3975">
            <v>157.08000000000001</v>
          </cell>
          <cell r="F3975">
            <v>98020.35</v>
          </cell>
          <cell r="G3975">
            <v>15</v>
          </cell>
        </row>
        <row r="3976">
          <cell r="A3976" t="str">
            <v>69.08</v>
          </cell>
          <cell r="B3976" t="str">
            <v>Equipamentos para informatica</v>
          </cell>
        </row>
        <row r="3977">
          <cell r="A3977" t="str">
            <v>69.08.012</v>
          </cell>
          <cell r="B3977" t="str">
            <v>Distribuidor interno óptico 1U de até 24 fibras - completo</v>
          </cell>
          <cell r="C3977" t="str">
            <v>UN</v>
          </cell>
          <cell r="D3977">
            <v>732.67</v>
          </cell>
          <cell r="E3977">
            <v>63.72</v>
          </cell>
          <cell r="F3977">
            <v>796.39</v>
          </cell>
          <cell r="G3977">
            <v>15</v>
          </cell>
        </row>
        <row r="3978">
          <cell r="A3978" t="str">
            <v>69.09</v>
          </cell>
          <cell r="B3978" t="str">
            <v>Sistema de rede</v>
          </cell>
        </row>
        <row r="3979">
          <cell r="A3979" t="str">
            <v>69.09.250</v>
          </cell>
          <cell r="B3979" t="str">
            <v>Patch cords de 1,50 ou 3,00 m - RJ-45 / RJ-45 - categoria 6A</v>
          </cell>
          <cell r="C3979" t="str">
            <v>UN</v>
          </cell>
          <cell r="D3979">
            <v>49.56</v>
          </cell>
          <cell r="E3979">
            <v>11.16</v>
          </cell>
          <cell r="F3979">
            <v>60.72</v>
          </cell>
          <cell r="G3979">
            <v>15</v>
          </cell>
        </row>
        <row r="3980">
          <cell r="A3980" t="str">
            <v>69.09.260</v>
          </cell>
          <cell r="B3980" t="str">
            <v>Patch panel de 24 portas - categoria 6</v>
          </cell>
          <cell r="C3980" t="str">
            <v>UN</v>
          </cell>
          <cell r="D3980">
            <v>746.61</v>
          </cell>
          <cell r="E3980">
            <v>44.67</v>
          </cell>
          <cell r="F3980">
            <v>791.28</v>
          </cell>
          <cell r="G3980">
            <v>15</v>
          </cell>
        </row>
        <row r="3981">
          <cell r="A3981" t="str">
            <v>69.09.300</v>
          </cell>
          <cell r="B3981" t="str">
            <v>Voice panel de 50 portas - categoria 3</v>
          </cell>
          <cell r="C3981" t="str">
            <v>UN</v>
          </cell>
          <cell r="D3981">
            <v>661.51</v>
          </cell>
          <cell r="E3981">
            <v>44.67</v>
          </cell>
          <cell r="F3981">
            <v>706.18</v>
          </cell>
          <cell r="G3981">
            <v>15</v>
          </cell>
        </row>
        <row r="3982">
          <cell r="A3982" t="str">
            <v>69.09.360</v>
          </cell>
          <cell r="B3982" t="str">
            <v>Patch cords de 2,00 ou 3,00 m - RJ-45 / RJ-45 - categoria 6A</v>
          </cell>
          <cell r="C3982" t="str">
            <v>UN</v>
          </cell>
          <cell r="D3982">
            <v>217.96</v>
          </cell>
          <cell r="E3982">
            <v>11.16</v>
          </cell>
          <cell r="F3982">
            <v>229.12</v>
          </cell>
          <cell r="G3982">
            <v>15</v>
          </cell>
        </row>
        <row r="3983">
          <cell r="A3983" t="str">
            <v>69.09.370</v>
          </cell>
          <cell r="B3983" t="str">
            <v>Transceptor Gigabit SX - LC conectável de formato pequeno (SFP)</v>
          </cell>
          <cell r="C3983" t="str">
            <v>UN</v>
          </cell>
          <cell r="D3983">
            <v>950.67</v>
          </cell>
          <cell r="E3983">
            <v>4.0999999999999996</v>
          </cell>
          <cell r="F3983">
            <v>954.77</v>
          </cell>
          <cell r="G3983">
            <v>15</v>
          </cell>
        </row>
        <row r="3984">
          <cell r="A3984" t="str">
            <v>69.10</v>
          </cell>
          <cell r="B3984" t="str">
            <v>Telecomunicacoes</v>
          </cell>
        </row>
        <row r="3985">
          <cell r="A3985" t="str">
            <v>69.10.130</v>
          </cell>
          <cell r="B3985" t="str">
            <v xml:space="preserve">Amplificador de potência para VHF e CATV-50 dB, frequência 54 a 750 MHz  </v>
          </cell>
          <cell r="C3985" t="str">
            <v>UN</v>
          </cell>
          <cell r="D3985">
            <v>559.25</v>
          </cell>
          <cell r="E3985">
            <v>25.48</v>
          </cell>
          <cell r="F3985">
            <v>584.73</v>
          </cell>
          <cell r="G3985">
            <v>15</v>
          </cell>
        </row>
        <row r="3986">
          <cell r="A3986" t="str">
            <v>69.10.152</v>
          </cell>
          <cell r="B3986" t="str">
            <v>Antena WI-FI dual band access point, bandas simultâneas - 1750Mbps</v>
          </cell>
          <cell r="C3986" t="str">
            <v>UN</v>
          </cell>
          <cell r="D3986">
            <v>866.68</v>
          </cell>
          <cell r="E3986">
            <v>32.65</v>
          </cell>
          <cell r="F3986">
            <v>899.33</v>
          </cell>
          <cell r="G3986">
            <v>15</v>
          </cell>
        </row>
        <row r="3987">
          <cell r="A3987" t="str">
            <v>69.20</v>
          </cell>
          <cell r="B3987" t="str">
            <v>Reparos, conservacoes e complementos - GRUPO 69</v>
          </cell>
        </row>
        <row r="3988">
          <cell r="A3988" t="str">
            <v>69.20.010</v>
          </cell>
          <cell r="B3988" t="str">
            <v>Arame de espinar em aço inoxidável nu, para TV a cabo</v>
          </cell>
          <cell r="C3988" t="str">
            <v>M</v>
          </cell>
          <cell r="D3988">
            <v>0.36</v>
          </cell>
          <cell r="E3988">
            <v>5.58</v>
          </cell>
          <cell r="F3988">
            <v>5.94</v>
          </cell>
          <cell r="G3988">
            <v>15</v>
          </cell>
        </row>
        <row r="3989">
          <cell r="A3989" t="str">
            <v>69.20.040</v>
          </cell>
          <cell r="B3989" t="str">
            <v>Isolador roldana em porcelana de 72 x 72 mm</v>
          </cell>
          <cell r="C3989" t="str">
            <v>UN</v>
          </cell>
          <cell r="D3989">
            <v>6.14</v>
          </cell>
          <cell r="E3989">
            <v>11.16</v>
          </cell>
          <cell r="F3989">
            <v>17.3</v>
          </cell>
          <cell r="G3989">
            <v>15</v>
          </cell>
        </row>
        <row r="3990">
          <cell r="A3990" t="str">
            <v>69.20.050</v>
          </cell>
          <cell r="B3990" t="str">
            <v>Suporte para isolador roldana tipo DM, padrão TELEBRÁS</v>
          </cell>
          <cell r="C3990" t="str">
            <v>UN</v>
          </cell>
          <cell r="D3990">
            <v>1.92</v>
          </cell>
          <cell r="E3990">
            <v>11.16</v>
          </cell>
          <cell r="F3990">
            <v>13.08</v>
          </cell>
          <cell r="G3990">
            <v>15</v>
          </cell>
        </row>
        <row r="3991">
          <cell r="A3991" t="str">
            <v>69.20.070</v>
          </cell>
          <cell r="B3991" t="str">
            <v>Fita em aço inoxidável para poste de 0,50 m x 19 mm, com fecho em aço inoxidável</v>
          </cell>
          <cell r="C3991" t="str">
            <v>UN</v>
          </cell>
          <cell r="D3991">
            <v>2.41</v>
          </cell>
          <cell r="E3991">
            <v>11.16</v>
          </cell>
          <cell r="F3991">
            <v>13.57</v>
          </cell>
          <cell r="G3991">
            <v>15</v>
          </cell>
        </row>
        <row r="3992">
          <cell r="A3992" t="str">
            <v>69.20.100</v>
          </cell>
          <cell r="B3992" t="str">
            <v>Tampa para caixa R1, padrão TELEBRÁS</v>
          </cell>
          <cell r="C3992" t="str">
            <v>UN</v>
          </cell>
          <cell r="D3992">
            <v>297.2</v>
          </cell>
          <cell r="E3992">
            <v>12.39</v>
          </cell>
          <cell r="F3992">
            <v>309.58999999999997</v>
          </cell>
          <cell r="G3992">
            <v>15</v>
          </cell>
        </row>
        <row r="3993">
          <cell r="A3993" t="str">
            <v>69.20.110</v>
          </cell>
          <cell r="B3993" t="str">
            <v>Tampa para caixa R2, padrão TELEBRÁS</v>
          </cell>
          <cell r="C3993" t="str">
            <v>UN</v>
          </cell>
          <cell r="D3993">
            <v>702.92</v>
          </cell>
          <cell r="E3993">
            <v>12.39</v>
          </cell>
          <cell r="F3993">
            <v>715.31</v>
          </cell>
          <cell r="G3993">
            <v>15</v>
          </cell>
        </row>
        <row r="3994">
          <cell r="A3994" t="str">
            <v>69.20.130</v>
          </cell>
          <cell r="B3994" t="str">
            <v>Bloco de ligação interna para 10 pares, BLI-10</v>
          </cell>
          <cell r="C3994" t="str">
            <v>UN</v>
          </cell>
          <cell r="D3994">
            <v>6.38</v>
          </cell>
          <cell r="E3994">
            <v>19.64</v>
          </cell>
          <cell r="F3994">
            <v>26.02</v>
          </cell>
          <cell r="G3994">
            <v>15</v>
          </cell>
        </row>
        <row r="3995">
          <cell r="A3995" t="str">
            <v>69.20.140</v>
          </cell>
          <cell r="B3995" t="str">
            <v>Bloco de ligação com engate rápido para 10 pares, BER-10</v>
          </cell>
          <cell r="C3995" t="str">
            <v>UN</v>
          </cell>
          <cell r="D3995">
            <v>18.91</v>
          </cell>
          <cell r="E3995">
            <v>19.64</v>
          </cell>
          <cell r="F3995">
            <v>38.549999999999997</v>
          </cell>
          <cell r="G3995">
            <v>15</v>
          </cell>
        </row>
        <row r="3996">
          <cell r="A3996" t="str">
            <v>69.20.170</v>
          </cell>
          <cell r="B3996" t="str">
            <v>Calha de aço com 4 tomadas 2P+T - 250 V, com cabo</v>
          </cell>
          <cell r="C3996" t="str">
            <v>UN</v>
          </cell>
          <cell r="D3996">
            <v>81.73</v>
          </cell>
          <cell r="E3996">
            <v>2.27</v>
          </cell>
          <cell r="F3996">
            <v>84</v>
          </cell>
          <cell r="G3996">
            <v>15</v>
          </cell>
        </row>
        <row r="3997">
          <cell r="A3997" t="str">
            <v>69.20.180</v>
          </cell>
          <cell r="B3997" t="str">
            <v>Cordão óptico duplex, multimodo com conector LC/LC - 2,5 m</v>
          </cell>
          <cell r="C3997" t="str">
            <v>UN</v>
          </cell>
          <cell r="D3997">
            <v>358.22</v>
          </cell>
          <cell r="E3997">
            <v>12.74</v>
          </cell>
          <cell r="F3997">
            <v>370.96</v>
          </cell>
          <cell r="G3997">
            <v>15</v>
          </cell>
        </row>
        <row r="3998">
          <cell r="A3998" t="str">
            <v>69.20.200</v>
          </cell>
          <cell r="B3998" t="str">
            <v>Bandeja fixa para rack, 19´ x 500 mm</v>
          </cell>
          <cell r="C3998" t="str">
            <v>UN</v>
          </cell>
          <cell r="D3998">
            <v>95.72</v>
          </cell>
          <cell r="E3998">
            <v>8.1999999999999993</v>
          </cell>
          <cell r="F3998">
            <v>103.92</v>
          </cell>
          <cell r="G3998">
            <v>15</v>
          </cell>
        </row>
        <row r="3999">
          <cell r="A3999" t="str">
            <v>69.20.210</v>
          </cell>
          <cell r="B3999" t="str">
            <v>Bandeja fixa para rack, 19´ x 800 mm</v>
          </cell>
          <cell r="C3999" t="str">
            <v>UN</v>
          </cell>
          <cell r="D3999">
            <v>124.31</v>
          </cell>
          <cell r="E3999">
            <v>8.1999999999999993</v>
          </cell>
          <cell r="F3999">
            <v>132.51</v>
          </cell>
          <cell r="G3999">
            <v>15</v>
          </cell>
        </row>
        <row r="4000">
          <cell r="A4000" t="str">
            <v>69.20.220</v>
          </cell>
          <cell r="B4000" t="str">
            <v>Bandeja deslizante para rack, 19´ x 800 mm</v>
          </cell>
          <cell r="C4000" t="str">
            <v>UN</v>
          </cell>
          <cell r="D4000">
            <v>199.68</v>
          </cell>
          <cell r="E4000">
            <v>8.1999999999999993</v>
          </cell>
          <cell r="F4000">
            <v>207.88</v>
          </cell>
          <cell r="G4000">
            <v>15</v>
          </cell>
        </row>
        <row r="4001">
          <cell r="A4001" t="str">
            <v>69.20.230</v>
          </cell>
          <cell r="B4001" t="str">
            <v>Calha de aço com 8 tomadas 2P+T - 250 V, com cabo</v>
          </cell>
          <cell r="C4001" t="str">
            <v>UN</v>
          </cell>
          <cell r="D4001">
            <v>94.35</v>
          </cell>
          <cell r="E4001">
            <v>2.27</v>
          </cell>
          <cell r="F4001">
            <v>96.62</v>
          </cell>
          <cell r="G4001">
            <v>15</v>
          </cell>
        </row>
        <row r="4002">
          <cell r="A4002" t="str">
            <v>69.20.240</v>
          </cell>
          <cell r="B4002" t="str">
            <v>Calha de aço com 12 tomadas 2P+T - 250 V, com cabo</v>
          </cell>
          <cell r="C4002" t="str">
            <v>UN</v>
          </cell>
          <cell r="D4002">
            <v>105.93</v>
          </cell>
          <cell r="E4002">
            <v>2.27</v>
          </cell>
          <cell r="F4002">
            <v>108.2</v>
          </cell>
          <cell r="G4002">
            <v>15</v>
          </cell>
        </row>
        <row r="4003">
          <cell r="A4003" t="str">
            <v>69.20.248</v>
          </cell>
          <cell r="B4003" t="str">
            <v>Painel frontal cego - 19´ x 1 U</v>
          </cell>
          <cell r="C4003" t="str">
            <v>UN</v>
          </cell>
          <cell r="D4003">
            <v>9.73</v>
          </cell>
          <cell r="E4003">
            <v>4.54</v>
          </cell>
          <cell r="F4003">
            <v>14.27</v>
          </cell>
          <cell r="G4003">
            <v>15</v>
          </cell>
        </row>
        <row r="4004">
          <cell r="A4004" t="str">
            <v>69.20.250</v>
          </cell>
          <cell r="B4004" t="str">
            <v>Painel frontal cego - 19´ x 2 U</v>
          </cell>
          <cell r="C4004" t="str">
            <v>UN</v>
          </cell>
          <cell r="D4004">
            <v>15.4</v>
          </cell>
          <cell r="E4004">
            <v>4.54</v>
          </cell>
          <cell r="F4004">
            <v>19.940000000000001</v>
          </cell>
          <cell r="G4004">
            <v>15</v>
          </cell>
        </row>
        <row r="4005">
          <cell r="A4005" t="str">
            <v>69.20.260</v>
          </cell>
          <cell r="B4005" t="str">
            <v>Protetor de surto híbrido para rede de telecomunicações</v>
          </cell>
          <cell r="C4005" t="str">
            <v>UN</v>
          </cell>
          <cell r="D4005">
            <v>19.010000000000002</v>
          </cell>
          <cell r="E4005">
            <v>21.02</v>
          </cell>
          <cell r="F4005">
            <v>40.03</v>
          </cell>
          <cell r="G4005">
            <v>15</v>
          </cell>
        </row>
        <row r="4006">
          <cell r="A4006" t="str">
            <v>69.20.270</v>
          </cell>
          <cell r="B4006" t="str">
            <v>Divisor interno com 1 entrada e 2 saídas - 75 Ohms</v>
          </cell>
          <cell r="C4006" t="str">
            <v>UN</v>
          </cell>
          <cell r="D4006">
            <v>10.56</v>
          </cell>
          <cell r="E4006">
            <v>12.74</v>
          </cell>
          <cell r="F4006">
            <v>23.3</v>
          </cell>
          <cell r="G4006">
            <v>15</v>
          </cell>
        </row>
        <row r="4007">
          <cell r="A4007" t="str">
            <v>69.20.280</v>
          </cell>
          <cell r="B4007" t="str">
            <v>Divisor interno com 1 entrada e 4 saídas - 75 Ohms</v>
          </cell>
          <cell r="C4007" t="str">
            <v>UN</v>
          </cell>
          <cell r="D4007">
            <v>11.61</v>
          </cell>
          <cell r="E4007">
            <v>12.74</v>
          </cell>
          <cell r="F4007">
            <v>24.35</v>
          </cell>
          <cell r="G4007">
            <v>15</v>
          </cell>
        </row>
        <row r="4008">
          <cell r="A4008" t="str">
            <v>69.20.290</v>
          </cell>
          <cell r="B4008" t="str">
            <v>Tomada blindada para VHF/UHF, CATV e FM, frequência 5 MHz a 1 GHz</v>
          </cell>
          <cell r="C4008" t="str">
            <v>UN</v>
          </cell>
          <cell r="D4008">
            <v>11.31</v>
          </cell>
          <cell r="E4008">
            <v>12.74</v>
          </cell>
          <cell r="F4008">
            <v>24.05</v>
          </cell>
          <cell r="G4008">
            <v>15</v>
          </cell>
        </row>
        <row r="4009">
          <cell r="A4009" t="str">
            <v>69.20.300</v>
          </cell>
          <cell r="B4009" t="str">
            <v>Bloco de distribuição para 10 pares</v>
          </cell>
          <cell r="C4009" t="str">
            <v>UN</v>
          </cell>
          <cell r="D4009">
            <v>10.93</v>
          </cell>
          <cell r="E4009">
            <v>21.61</v>
          </cell>
          <cell r="F4009">
            <v>32.54</v>
          </cell>
          <cell r="G4009">
            <v>15</v>
          </cell>
        </row>
        <row r="4010">
          <cell r="A4010" t="str">
            <v>69.20.340</v>
          </cell>
          <cell r="B4010" t="str">
            <v>Tomada para TV, tipo pino Jack, com placa</v>
          </cell>
          <cell r="C4010" t="str">
            <v>UN</v>
          </cell>
          <cell r="D4010">
            <v>8.18</v>
          </cell>
          <cell r="E4010">
            <v>11.16</v>
          </cell>
          <cell r="F4010">
            <v>19.34</v>
          </cell>
          <cell r="G4010">
            <v>15</v>
          </cell>
        </row>
        <row r="4011">
          <cell r="A4011" t="str">
            <v>69.20.350</v>
          </cell>
          <cell r="B4011" t="str">
            <v>Caixa de emenda ventilada, em polipropileno, para até 200 pares</v>
          </cell>
          <cell r="C4011" t="str">
            <v>UN</v>
          </cell>
          <cell r="D4011">
            <v>86.65</v>
          </cell>
          <cell r="E4011">
            <v>39.270000000000003</v>
          </cell>
          <cell r="F4011">
            <v>125.92</v>
          </cell>
          <cell r="G4011">
            <v>15</v>
          </cell>
        </row>
        <row r="4012">
          <cell r="A4012" t="str">
            <v>70</v>
          </cell>
          <cell r="B4012" t="str">
            <v>SINALIZACAO VIARIA</v>
          </cell>
        </row>
        <row r="4013">
          <cell r="A4013" t="str">
            <v>70.01</v>
          </cell>
          <cell r="B4013" t="str">
            <v>Dispositivo viario</v>
          </cell>
        </row>
        <row r="4014">
          <cell r="A4014" t="str">
            <v>70.01.003</v>
          </cell>
          <cell r="B4014" t="str">
            <v>Faixa elevada para travessia de pedestres em massa asfáltica - lombofaixa de vias com execução de recapeamento</v>
          </cell>
          <cell r="C4014" t="str">
            <v>M2</v>
          </cell>
          <cell r="D4014">
            <v>265.82</v>
          </cell>
          <cell r="E4014">
            <v>3.82</v>
          </cell>
          <cell r="F4014">
            <v>269.64</v>
          </cell>
          <cell r="G4014">
            <v>15</v>
          </cell>
        </row>
        <row r="4015">
          <cell r="A4015" t="str">
            <v>70.01.030</v>
          </cell>
          <cell r="B4015" t="str">
            <v>Ondulação transversal em massa asfáltica - lombada tipo "A" de vias com execução de recapeamento</v>
          </cell>
          <cell r="C4015" t="str">
            <v>M2</v>
          </cell>
          <cell r="D4015">
            <v>216.86</v>
          </cell>
          <cell r="E4015">
            <v>3.2</v>
          </cell>
          <cell r="F4015">
            <v>220.06</v>
          </cell>
          <cell r="G4015">
            <v>15</v>
          </cell>
        </row>
        <row r="4016">
          <cell r="A4016" t="str">
            <v>70.01.031</v>
          </cell>
          <cell r="B4016" t="str">
            <v>Ondulação transversal em massa asfáltica - lombada tipo "B" de vias com execução de recapeamento</v>
          </cell>
          <cell r="C4016" t="str">
            <v>M2</v>
          </cell>
          <cell r="D4016">
            <v>217.58</v>
          </cell>
          <cell r="E4016">
            <v>3.22</v>
          </cell>
          <cell r="F4016">
            <v>220.8</v>
          </cell>
          <cell r="G4016">
            <v>15</v>
          </cell>
        </row>
        <row r="4017">
          <cell r="A4017" t="str">
            <v>70.01.050</v>
          </cell>
          <cell r="B4017" t="str">
            <v>Defensa semimaleavel simples</v>
          </cell>
          <cell r="C4017" t="str">
            <v>M</v>
          </cell>
          <cell r="D4017">
            <v>417.47</v>
          </cell>
          <cell r="E4017">
            <v>15.92</v>
          </cell>
          <cell r="F4017">
            <v>433.39</v>
          </cell>
          <cell r="G4017">
            <v>15</v>
          </cell>
        </row>
        <row r="4018">
          <cell r="A4018" t="str">
            <v>70.02</v>
          </cell>
          <cell r="B4018" t="str">
            <v>Sinalizacao horizontal</v>
          </cell>
        </row>
        <row r="4019">
          <cell r="A4019" t="str">
            <v>70.02.001</v>
          </cell>
          <cell r="B4019" t="str">
            <v>Limpeza, pré marcação e pré pintura de solo</v>
          </cell>
          <cell r="C4019" t="str">
            <v>M2</v>
          </cell>
          <cell r="D4019">
            <v>81.45</v>
          </cell>
          <cell r="F4019">
            <v>81.45</v>
          </cell>
          <cell r="G4019">
            <v>15</v>
          </cell>
        </row>
        <row r="4020">
          <cell r="A4020" t="str">
            <v>70.02.010</v>
          </cell>
          <cell r="B4020" t="str">
            <v>Sinalização horizontal com tinta vinílica ou acrílica</v>
          </cell>
          <cell r="C4020" t="str">
            <v>M2</v>
          </cell>
          <cell r="D4020">
            <v>35.47</v>
          </cell>
          <cell r="F4020">
            <v>35.47</v>
          </cell>
          <cell r="G4020">
            <v>15</v>
          </cell>
        </row>
        <row r="4021">
          <cell r="A4021" t="str">
            <v>70.02.012</v>
          </cell>
          <cell r="B4021" t="str">
            <v>Sinalização horizontal em laminado elastoplástico retrorefletivo e antiderrapante, para faixas</v>
          </cell>
          <cell r="C4021" t="str">
            <v>M2</v>
          </cell>
          <cell r="D4021">
            <v>200.5</v>
          </cell>
          <cell r="F4021">
            <v>200.5</v>
          </cell>
          <cell r="G4021">
            <v>15</v>
          </cell>
        </row>
        <row r="4022">
          <cell r="A4022" t="str">
            <v>70.02.013</v>
          </cell>
          <cell r="B4022" t="str">
            <v>Sinalização horizontal em laminado elastoplástico retrorefletivo e antiderrapante, para símbolos e letras</v>
          </cell>
          <cell r="C4022" t="str">
            <v>M2</v>
          </cell>
          <cell r="D4022">
            <v>250.63</v>
          </cell>
          <cell r="F4022">
            <v>250.63</v>
          </cell>
          <cell r="G4022">
            <v>15</v>
          </cell>
        </row>
        <row r="4023">
          <cell r="A4023" t="str">
            <v>70.02.014</v>
          </cell>
          <cell r="B4023" t="str">
            <v>Sinalização horizontal em massa termoplástica à quente por aspersão, espessura de 1,5 mm, para faixas</v>
          </cell>
          <cell r="C4023" t="str">
            <v>M2</v>
          </cell>
          <cell r="D4023">
            <v>92.13</v>
          </cell>
          <cell r="F4023">
            <v>92.13</v>
          </cell>
          <cell r="G4023">
            <v>15</v>
          </cell>
        </row>
        <row r="4024">
          <cell r="A4024" t="str">
            <v>70.02.016</v>
          </cell>
          <cell r="B4024" t="str">
            <v>Sinalização horizontal em massa termoplástica à quente por extrusão, espessura de 3,0 mm, para faixas</v>
          </cell>
          <cell r="C4024" t="str">
            <v>M2</v>
          </cell>
          <cell r="D4024">
            <v>134.97999999999999</v>
          </cell>
          <cell r="F4024">
            <v>134.97999999999999</v>
          </cell>
          <cell r="G4024">
            <v>15</v>
          </cell>
        </row>
        <row r="4025">
          <cell r="A4025" t="str">
            <v>70.02.017</v>
          </cell>
          <cell r="B4025" t="str">
            <v>Sinalização horizontal em massa termoplástica à quente por extrusão, espessura de 3,0 mm, para legendas</v>
          </cell>
          <cell r="C4025" t="str">
            <v>M2</v>
          </cell>
          <cell r="D4025">
            <v>147.71</v>
          </cell>
          <cell r="F4025">
            <v>147.71</v>
          </cell>
          <cell r="G4025">
            <v>15</v>
          </cell>
        </row>
        <row r="4026">
          <cell r="A4026" t="str">
            <v>70.02.020</v>
          </cell>
          <cell r="B4026" t="str">
            <v>Sinalização horizontal em plástico a frio manual, para faixas</v>
          </cell>
          <cell r="C4026" t="str">
            <v>M2</v>
          </cell>
          <cell r="D4026">
            <v>255.89</v>
          </cell>
          <cell r="F4026">
            <v>255.89</v>
          </cell>
          <cell r="G4026">
            <v>15</v>
          </cell>
        </row>
        <row r="4027">
          <cell r="A4027" t="str">
            <v>70.02.021</v>
          </cell>
          <cell r="B4027" t="str">
            <v>Sinalização horizontal em termoplástico de alto relevo</v>
          </cell>
          <cell r="C4027" t="str">
            <v>M2</v>
          </cell>
          <cell r="D4027">
            <v>287.17</v>
          </cell>
          <cell r="F4027">
            <v>287.17</v>
          </cell>
          <cell r="G4027">
            <v>15</v>
          </cell>
        </row>
        <row r="4028">
          <cell r="A4028" t="str">
            <v>70.02.022</v>
          </cell>
          <cell r="B4028" t="str">
            <v>Sinalização horizontal em tinta a base de resina acrílica emulsionada em água</v>
          </cell>
          <cell r="C4028" t="str">
            <v>M2</v>
          </cell>
          <cell r="D4028">
            <v>48.74</v>
          </cell>
          <cell r="F4028">
            <v>48.74</v>
          </cell>
          <cell r="G4028">
            <v>15</v>
          </cell>
        </row>
        <row r="4029">
          <cell r="A4029" t="str">
            <v>70.03</v>
          </cell>
          <cell r="B4029" t="str">
            <v>Sinalizacao vertical</v>
          </cell>
        </row>
        <row r="4030">
          <cell r="A4030" t="str">
            <v>70.03.001</v>
          </cell>
          <cell r="B4030" t="str">
            <v>Placa para sinalização viária em chapa de aço, totalmente refletiva com película IA/IA - área até 2,0 m²</v>
          </cell>
          <cell r="C4030" t="str">
            <v>M2</v>
          </cell>
          <cell r="D4030">
            <v>1628.53</v>
          </cell>
          <cell r="E4030">
            <v>28.81</v>
          </cell>
          <cell r="F4030">
            <v>1657.34</v>
          </cell>
          <cell r="G4030">
            <v>15</v>
          </cell>
        </row>
        <row r="4031">
          <cell r="A4031" t="str">
            <v>70.03.003</v>
          </cell>
          <cell r="B4031" t="str">
            <v>Placa para sinalização viária em chapa de aço, totalmente refletiva com película III/III - área até 2,0 m²</v>
          </cell>
          <cell r="C4031" t="str">
            <v>M2</v>
          </cell>
          <cell r="D4031">
            <v>1696.82</v>
          </cell>
          <cell r="E4031">
            <v>28.8</v>
          </cell>
          <cell r="F4031">
            <v>1725.62</v>
          </cell>
          <cell r="G4031">
            <v>15</v>
          </cell>
        </row>
        <row r="4032">
          <cell r="A4032" t="str">
            <v>70.03.006</v>
          </cell>
          <cell r="B4032" t="str">
            <v>Placa para sinalização viária em chapa de alumínio, totalmente refletiva com película IA/IA - área até 2,0 m²</v>
          </cell>
          <cell r="C4032" t="str">
            <v>M2</v>
          </cell>
          <cell r="D4032">
            <v>1830.22</v>
          </cell>
          <cell r="E4032">
            <v>28.8</v>
          </cell>
          <cell r="F4032">
            <v>1859.02</v>
          </cell>
          <cell r="G4032">
            <v>15</v>
          </cell>
        </row>
        <row r="4033">
          <cell r="A4033" t="str">
            <v>70.03.008</v>
          </cell>
          <cell r="B4033" t="str">
            <v>Placa para sinalização viária em chapa de alumínio, totalmente refletiva com película III/III - área até 2,0 m²</v>
          </cell>
          <cell r="C4033" t="str">
            <v>M2</v>
          </cell>
          <cell r="D4033">
            <v>1888.9</v>
          </cell>
          <cell r="E4033">
            <v>28.8</v>
          </cell>
          <cell r="F4033">
            <v>1917.7</v>
          </cell>
          <cell r="G4033">
            <v>15</v>
          </cell>
        </row>
        <row r="4034">
          <cell r="A4034" t="str">
            <v>70.03.009</v>
          </cell>
          <cell r="B4034" t="str">
            <v>Placa para sinalização viária em chapa de alumínio, totalmente refletiva com película III/III - área maior que 2,0 m²</v>
          </cell>
          <cell r="C4034" t="str">
            <v>M2</v>
          </cell>
          <cell r="D4034">
            <v>2291.81</v>
          </cell>
          <cell r="E4034">
            <v>28.8</v>
          </cell>
          <cell r="F4034">
            <v>2320.61</v>
          </cell>
          <cell r="G4034">
            <v>15</v>
          </cell>
        </row>
        <row r="4035">
          <cell r="A4035" t="str">
            <v>70.03.010</v>
          </cell>
          <cell r="B4035" t="str">
            <v>Placa para sinalização viária em alumínio composto, totalmente refletiva com película IA/IA - área até 2,0 m²</v>
          </cell>
          <cell r="C4035" t="str">
            <v>M2</v>
          </cell>
          <cell r="D4035">
            <v>1849.77</v>
          </cell>
          <cell r="E4035">
            <v>43.2</v>
          </cell>
          <cell r="F4035">
            <v>1892.97</v>
          </cell>
          <cell r="G4035">
            <v>15</v>
          </cell>
        </row>
        <row r="4036">
          <cell r="A4036" t="str">
            <v>70.03.012</v>
          </cell>
          <cell r="B4036" t="str">
            <v>Placa para sinalização viária em alumínio composto, totalmente refletiva com película III/III - área até 2,0 m²</v>
          </cell>
          <cell r="C4036" t="str">
            <v>M2</v>
          </cell>
          <cell r="D4036">
            <v>1769.89</v>
          </cell>
          <cell r="E4036">
            <v>43.2</v>
          </cell>
          <cell r="F4036">
            <v>1813.09</v>
          </cell>
          <cell r="G4036">
            <v>15</v>
          </cell>
        </row>
        <row r="4037">
          <cell r="A4037" t="str">
            <v>70.03.013</v>
          </cell>
          <cell r="B4037" t="str">
            <v>Placa para sinalização viária em alumínio composto, totalmente refletiva com película III/III - área maior que 2,0 m²</v>
          </cell>
          <cell r="C4037" t="str">
            <v>M2</v>
          </cell>
          <cell r="D4037">
            <v>2084.5500000000002</v>
          </cell>
          <cell r="E4037">
            <v>43.2</v>
          </cell>
          <cell r="F4037">
            <v>2127.75</v>
          </cell>
          <cell r="G4037">
            <v>15</v>
          </cell>
        </row>
        <row r="4038">
          <cell r="A4038" t="str">
            <v>70.04</v>
          </cell>
          <cell r="B4038" t="str">
            <v>Coluna cônica</v>
          </cell>
        </row>
        <row r="4039">
          <cell r="A4039" t="str">
            <v>70.04.001</v>
          </cell>
          <cell r="B4039" t="str">
            <v>Coluna simples (PP), diâmetro de 2 1/2´ e comprimento de 3,6 m</v>
          </cell>
          <cell r="C4039" t="str">
            <v>UN</v>
          </cell>
          <cell r="D4039">
            <v>1226.05</v>
          </cell>
          <cell r="E4039">
            <v>126.15</v>
          </cell>
          <cell r="F4039">
            <v>1352.2</v>
          </cell>
          <cell r="G4039">
            <v>15</v>
          </cell>
        </row>
        <row r="4040">
          <cell r="A4040" t="str">
            <v>70.04.002</v>
          </cell>
          <cell r="B4040" t="str">
            <v>Coluna simples (P-51), para fixação de placa de orientação</v>
          </cell>
          <cell r="C4040" t="str">
            <v>UN</v>
          </cell>
          <cell r="D4040">
            <v>3569.58</v>
          </cell>
          <cell r="E4040">
            <v>126.15</v>
          </cell>
          <cell r="F4040">
            <v>3695.73</v>
          </cell>
          <cell r="G4040">
            <v>15</v>
          </cell>
        </row>
        <row r="4041">
          <cell r="A4041" t="str">
            <v>70.04.003</v>
          </cell>
          <cell r="B4041" t="str">
            <v>Coluna dupla (P-53) para fixação de placa de orientação</v>
          </cell>
          <cell r="C4041" t="str">
            <v>UN</v>
          </cell>
          <cell r="D4041">
            <v>6065.4</v>
          </cell>
          <cell r="E4041">
            <v>215.77</v>
          </cell>
          <cell r="F4041">
            <v>6281.17</v>
          </cell>
          <cell r="G4041">
            <v>15</v>
          </cell>
        </row>
        <row r="4042">
          <cell r="A4042" t="str">
            <v>70.04.004</v>
          </cell>
          <cell r="B4042" t="str">
            <v>Coluna (P-57) para fixação de placa de orientação, com braço projetado</v>
          </cell>
          <cell r="C4042" t="str">
            <v>UN</v>
          </cell>
          <cell r="D4042">
            <v>6085.02</v>
          </cell>
          <cell r="E4042">
            <v>126.15</v>
          </cell>
          <cell r="F4042">
            <v>6211.17</v>
          </cell>
          <cell r="G4042">
            <v>15</v>
          </cell>
        </row>
        <row r="4043">
          <cell r="A4043" t="str">
            <v>70.04.005</v>
          </cell>
          <cell r="B4043" t="str">
            <v>Braço (P-55) para fixação em poste de concreto</v>
          </cell>
          <cell r="C4043" t="str">
            <v>UN</v>
          </cell>
          <cell r="D4043">
            <v>2989.18</v>
          </cell>
          <cell r="E4043">
            <v>78.540000000000006</v>
          </cell>
          <cell r="F4043">
            <v>3067.72</v>
          </cell>
          <cell r="G4043">
            <v>15</v>
          </cell>
        </row>
        <row r="4044">
          <cell r="A4044" t="str">
            <v>70.04.006</v>
          </cell>
          <cell r="B4044" t="str">
            <v>Coluna dupla (PP), diâmetro de 2 x 2 1/2´ e comprimento de 3,6 m</v>
          </cell>
          <cell r="C4044" t="str">
            <v>UN</v>
          </cell>
          <cell r="D4044">
            <v>2017.4</v>
          </cell>
          <cell r="E4044">
            <v>126.15</v>
          </cell>
          <cell r="F4044">
            <v>2143.5500000000002</v>
          </cell>
          <cell r="G4044">
            <v>15</v>
          </cell>
        </row>
        <row r="4045">
          <cell r="A4045" t="str">
            <v>70.04.007</v>
          </cell>
          <cell r="B4045" t="str">
            <v>Coluna semafórica simples 101 mm x 6 m</v>
          </cell>
          <cell r="C4045" t="str">
            <v>UN</v>
          </cell>
          <cell r="D4045">
            <v>2985.85</v>
          </cell>
          <cell r="E4045">
            <v>126.15</v>
          </cell>
          <cell r="F4045">
            <v>3112</v>
          </cell>
          <cell r="G4045">
            <v>15</v>
          </cell>
        </row>
        <row r="4046">
          <cell r="A4046" t="str">
            <v>70.05</v>
          </cell>
          <cell r="B4046" t="str">
            <v>Sinalizacao semaforica e complementar</v>
          </cell>
        </row>
        <row r="4047">
          <cell r="A4047" t="str">
            <v>70.05.001</v>
          </cell>
          <cell r="B4047" t="str">
            <v>Botoeira convencional para pedestre</v>
          </cell>
          <cell r="C4047" t="str">
            <v>UN</v>
          </cell>
          <cell r="D4047">
            <v>461.29</v>
          </cell>
          <cell r="E4047">
            <v>26.45</v>
          </cell>
          <cell r="F4047">
            <v>487.74</v>
          </cell>
          <cell r="G4047">
            <v>15</v>
          </cell>
        </row>
        <row r="4048">
          <cell r="A4048" t="str">
            <v>70.05.002</v>
          </cell>
          <cell r="B4048" t="str">
            <v>Botoeira sonora para deficientes visuais</v>
          </cell>
          <cell r="C4048" t="str">
            <v>UN</v>
          </cell>
          <cell r="D4048">
            <v>3156.12</v>
          </cell>
          <cell r="E4048">
            <v>58.77</v>
          </cell>
          <cell r="F4048">
            <v>3214.89</v>
          </cell>
          <cell r="G4048">
            <v>15</v>
          </cell>
        </row>
        <row r="4049">
          <cell r="A4049" t="str">
            <v>70.05.006</v>
          </cell>
          <cell r="B4049" t="str">
            <v>Luminária LED 20W com braço, para travessia de pedestre</v>
          </cell>
          <cell r="C4049" t="str">
            <v>UN</v>
          </cell>
          <cell r="D4049">
            <v>1557.55</v>
          </cell>
          <cell r="E4049">
            <v>39.270000000000003</v>
          </cell>
          <cell r="F4049">
            <v>1596.82</v>
          </cell>
          <cell r="G4049">
            <v>15</v>
          </cell>
        </row>
        <row r="4050">
          <cell r="A4050" t="str">
            <v>70.05.011</v>
          </cell>
          <cell r="B4050" t="str">
            <v>Grupo focal para pedestre com lâmpada LED e contador regressivo</v>
          </cell>
          <cell r="C4050" t="str">
            <v>UN</v>
          </cell>
          <cell r="D4050">
            <v>3276.83</v>
          </cell>
          <cell r="E4050">
            <v>671.85</v>
          </cell>
          <cell r="F4050">
            <v>3948.68</v>
          </cell>
          <cell r="G4050">
            <v>15</v>
          </cell>
        </row>
        <row r="4051">
          <cell r="A4051" t="str">
            <v>70.05.020</v>
          </cell>
          <cell r="B4051" t="str">
            <v>Grupo focal veicular com lâmpada LED, com anteparo e suportes de fixação</v>
          </cell>
          <cell r="C4051" t="str">
            <v>UN</v>
          </cell>
          <cell r="D4051">
            <v>8618.7999999999993</v>
          </cell>
          <cell r="E4051">
            <v>783.51</v>
          </cell>
          <cell r="F4051">
            <v>9402.31</v>
          </cell>
          <cell r="G4051">
            <v>15</v>
          </cell>
        </row>
        <row r="4052">
          <cell r="A4052" t="str">
            <v>70.06</v>
          </cell>
          <cell r="B4052" t="str">
            <v>Tachas e tachoes</v>
          </cell>
        </row>
        <row r="4053">
          <cell r="A4053" t="str">
            <v>70.06.001</v>
          </cell>
          <cell r="B4053" t="str">
            <v>Segregador (bate-roda) refletivo - resina</v>
          </cell>
          <cell r="C4053" t="str">
            <v>UN</v>
          </cell>
          <cell r="D4053">
            <v>103.64</v>
          </cell>
          <cell r="E4053">
            <v>12.73</v>
          </cell>
          <cell r="F4053">
            <v>116.37</v>
          </cell>
          <cell r="G4053">
            <v>15</v>
          </cell>
        </row>
        <row r="4054">
          <cell r="A4054" t="str">
            <v>70.06.011</v>
          </cell>
          <cell r="B4054" t="str">
            <v>Tacha tipo I bidirecional refletiva</v>
          </cell>
          <cell r="C4054" t="str">
            <v>UN</v>
          </cell>
          <cell r="D4054">
            <v>24.77</v>
          </cell>
          <cell r="E4054">
            <v>9.56</v>
          </cell>
          <cell r="F4054">
            <v>34.33</v>
          </cell>
          <cell r="G4054">
            <v>15</v>
          </cell>
        </row>
        <row r="4055">
          <cell r="A4055" t="str">
            <v>70.06.012</v>
          </cell>
          <cell r="B4055" t="str">
            <v>Tacha tipo I monodirecional refletiva</v>
          </cell>
          <cell r="C4055" t="str">
            <v>UN</v>
          </cell>
          <cell r="D4055">
            <v>20.99</v>
          </cell>
          <cell r="E4055">
            <v>9.56</v>
          </cell>
          <cell r="F4055">
            <v>30.55</v>
          </cell>
          <cell r="G4055">
            <v>15</v>
          </cell>
        </row>
        <row r="4056">
          <cell r="A4056" t="str">
            <v>70.06.013</v>
          </cell>
          <cell r="B4056" t="str">
            <v>Tacha tipo II bidirecional refletiva</v>
          </cell>
          <cell r="C4056" t="str">
            <v>UN</v>
          </cell>
          <cell r="D4056">
            <v>28.36</v>
          </cell>
          <cell r="E4056">
            <v>9.56</v>
          </cell>
          <cell r="F4056">
            <v>37.92</v>
          </cell>
          <cell r="G4056">
            <v>15</v>
          </cell>
        </row>
        <row r="4057">
          <cell r="A4057" t="str">
            <v>70.06.014</v>
          </cell>
          <cell r="B4057" t="str">
            <v>Tacha tipo II monodirecional refletiva</v>
          </cell>
          <cell r="C4057" t="str">
            <v>UN</v>
          </cell>
          <cell r="D4057">
            <v>25.55</v>
          </cell>
          <cell r="E4057">
            <v>9.56</v>
          </cell>
          <cell r="F4057">
            <v>35.11</v>
          </cell>
          <cell r="G4057">
            <v>15</v>
          </cell>
        </row>
        <row r="4058">
          <cell r="A4058" t="str">
            <v>70.06.020</v>
          </cell>
          <cell r="B4058" t="str">
            <v>Tachão tipo I bidirecional refletivo</v>
          </cell>
          <cell r="C4058" t="str">
            <v>UN</v>
          </cell>
          <cell r="D4058">
            <v>66.319999999999993</v>
          </cell>
          <cell r="E4058">
            <v>10.69</v>
          </cell>
          <cell r="F4058">
            <v>77.010000000000005</v>
          </cell>
          <cell r="G4058">
            <v>15</v>
          </cell>
        </row>
        <row r="4059">
          <cell r="A4059" t="str">
            <v>70.06.021</v>
          </cell>
          <cell r="B4059" t="str">
            <v>Tachão tipo I monodirecional refletivo</v>
          </cell>
          <cell r="C4059" t="str">
            <v>UN</v>
          </cell>
          <cell r="D4059">
            <v>64.08</v>
          </cell>
          <cell r="E4059">
            <v>10.69</v>
          </cell>
          <cell r="F4059">
            <v>74.77</v>
          </cell>
          <cell r="G4059">
            <v>15</v>
          </cell>
        </row>
        <row r="4060">
          <cell r="A4060" t="str">
            <v>70.06.031</v>
          </cell>
          <cell r="B4060" t="str">
            <v>Tacha tipo I bidirecional refletiva - resina</v>
          </cell>
          <cell r="C4060" t="str">
            <v>UN</v>
          </cell>
          <cell r="D4060">
            <v>55.98</v>
          </cell>
          <cell r="E4060">
            <v>9.56</v>
          </cell>
          <cell r="F4060">
            <v>65.540000000000006</v>
          </cell>
          <cell r="G4060">
            <v>15</v>
          </cell>
        </row>
        <row r="4061">
          <cell r="A4061" t="str">
            <v>70.06.032</v>
          </cell>
          <cell r="B4061" t="str">
            <v>Tacha tipo I monodirecional refletiva - resina</v>
          </cell>
          <cell r="C4061" t="str">
            <v>UN</v>
          </cell>
          <cell r="D4061">
            <v>33.049999999999997</v>
          </cell>
          <cell r="E4061">
            <v>9.56</v>
          </cell>
          <cell r="F4061">
            <v>42.61</v>
          </cell>
          <cell r="G4061">
            <v>15</v>
          </cell>
        </row>
        <row r="4062">
          <cell r="A4062" t="str">
            <v>70.06.033</v>
          </cell>
          <cell r="B4062" t="str">
            <v>Tacha tipo II bidirecional refletiva - resina</v>
          </cell>
          <cell r="C4062" t="str">
            <v>UN</v>
          </cell>
          <cell r="D4062">
            <v>40.159999999999997</v>
          </cell>
          <cell r="E4062">
            <v>9.56</v>
          </cell>
          <cell r="F4062">
            <v>49.72</v>
          </cell>
          <cell r="G4062">
            <v>15</v>
          </cell>
        </row>
        <row r="4063">
          <cell r="A4063" t="str">
            <v>70.06.034</v>
          </cell>
          <cell r="B4063" t="str">
            <v>Tacha tipo II monodirecional refletiva - resina</v>
          </cell>
          <cell r="C4063" t="str">
            <v>UN</v>
          </cell>
          <cell r="D4063">
            <v>40.159999999999997</v>
          </cell>
          <cell r="E4063">
            <v>9.56</v>
          </cell>
          <cell r="F4063">
            <v>49.72</v>
          </cell>
          <cell r="G4063">
            <v>15</v>
          </cell>
        </row>
        <row r="4064">
          <cell r="A4064" t="str">
            <v>70.06.040</v>
          </cell>
          <cell r="B4064" t="str">
            <v>Tachão tipo I bidirecional refletivo - resina</v>
          </cell>
          <cell r="C4064" t="str">
            <v>UN</v>
          </cell>
          <cell r="D4064">
            <v>56.43</v>
          </cell>
          <cell r="E4064">
            <v>10.69</v>
          </cell>
          <cell r="F4064">
            <v>67.12</v>
          </cell>
          <cell r="G4064">
            <v>15</v>
          </cell>
        </row>
        <row r="4065">
          <cell r="A4065" t="str">
            <v>70.06.041</v>
          </cell>
          <cell r="B4065" t="str">
            <v>Tachão tipo I monodirecional refletivo - resina</v>
          </cell>
          <cell r="C4065" t="str">
            <v>UN</v>
          </cell>
          <cell r="D4065">
            <v>54.47</v>
          </cell>
          <cell r="E4065">
            <v>10.69</v>
          </cell>
          <cell r="F4065">
            <v>65.16</v>
          </cell>
          <cell r="G4065">
            <v>15</v>
          </cell>
        </row>
        <row r="4066">
          <cell r="A4066" t="str">
            <v>70.20</v>
          </cell>
          <cell r="B4066" t="str">
            <v>Dispositivo viário / transporte</v>
          </cell>
        </row>
        <row r="4067">
          <cell r="A4067" t="str">
            <v>70.20.001</v>
          </cell>
          <cell r="B4067" t="str">
            <v>Faixa elevada para travessia de pedestres em massa asfáltica - lombafaixa - conservação de vias sem execução de recapeamento</v>
          </cell>
          <cell r="C4067" t="str">
            <v>M2</v>
          </cell>
          <cell r="D4067">
            <v>336.67</v>
          </cell>
          <cell r="E4067">
            <v>15.31</v>
          </cell>
          <cell r="F4067">
            <v>351.98</v>
          </cell>
          <cell r="G4067">
            <v>15</v>
          </cell>
        </row>
        <row r="4068">
          <cell r="A4068" t="str">
            <v>70.20.010</v>
          </cell>
          <cell r="B4068" t="str">
            <v>Ondulação transversal em massa asfáltica - lombada tipo "A" - conservação de vias urbanas sem execução de recapeamento</v>
          </cell>
          <cell r="C4068" t="str">
            <v>M2</v>
          </cell>
          <cell r="D4068">
            <v>244.51</v>
          </cell>
          <cell r="E4068">
            <v>14.13</v>
          </cell>
          <cell r="F4068">
            <v>258.64</v>
          </cell>
          <cell r="G4068">
            <v>15</v>
          </cell>
        </row>
        <row r="4069">
          <cell r="A4069" t="str">
            <v>70.20.011</v>
          </cell>
          <cell r="B4069" t="str">
            <v>Ondulação transversal em massa asfáltica - lombada tipo "B" - conservação de vias urbanas sem execução de recapeamento</v>
          </cell>
          <cell r="C4069" t="str">
            <v>M2</v>
          </cell>
          <cell r="D4069">
            <v>246.15</v>
          </cell>
          <cell r="E4069">
            <v>14.22</v>
          </cell>
          <cell r="F4069">
            <v>260.37</v>
          </cell>
          <cell r="G4069">
            <v>15</v>
          </cell>
        </row>
        <row r="4070">
          <cell r="A4070" t="str">
            <v>70.20.020</v>
          </cell>
          <cell r="B4070" t="str">
            <v>Transporte de equipamentos com caminhão carroceria em rodovia pavimentada</v>
          </cell>
          <cell r="C4070" t="str">
            <v>KM</v>
          </cell>
          <cell r="D4070">
            <v>8.27</v>
          </cell>
          <cell r="E4070">
            <v>2.4500000000000002</v>
          </cell>
          <cell r="F4070">
            <v>10.72</v>
          </cell>
          <cell r="G4070">
            <v>15</v>
          </cell>
        </row>
        <row r="4071">
          <cell r="A4071" t="str">
            <v>70.20.021</v>
          </cell>
          <cell r="B4071" t="str">
            <v>Equipe para serviços de conservação de pavimentação de vias</v>
          </cell>
          <cell r="C4071" t="str">
            <v>CJDIA</v>
          </cell>
          <cell r="D4071">
            <v>575.25</v>
          </cell>
          <cell r="E4071">
            <v>1512.24</v>
          </cell>
          <cell r="F4071">
            <v>2087.4899999999998</v>
          </cell>
          <cell r="G4071">
            <v>15</v>
          </cell>
        </row>
        <row r="4072">
          <cell r="A4072" t="str">
            <v>97</v>
          </cell>
          <cell r="B4072" t="str">
            <v>SINALIZACAO E COMUNICACAO VISUAL</v>
          </cell>
        </row>
        <row r="4073">
          <cell r="A4073" t="str">
            <v>97.02</v>
          </cell>
          <cell r="B4073" t="str">
            <v>Placas, porticos e obeliscos arquitetônicos</v>
          </cell>
        </row>
        <row r="4074">
          <cell r="A4074" t="str">
            <v>97.02.030</v>
          </cell>
          <cell r="B4074" t="str">
            <v>Placa comemorativa em aço inoxidável escovado</v>
          </cell>
          <cell r="C4074" t="str">
            <v>M2</v>
          </cell>
          <cell r="D4074">
            <v>8196.6299999999992</v>
          </cell>
          <cell r="E4074">
            <v>100.7</v>
          </cell>
          <cell r="F4074">
            <v>8297.33</v>
          </cell>
          <cell r="G4074">
            <v>15</v>
          </cell>
        </row>
        <row r="4075">
          <cell r="A4075" t="str">
            <v>97.02.036</v>
          </cell>
          <cell r="B4075" t="str">
            <v>Placa de identificação em PVC com texto em vinil</v>
          </cell>
          <cell r="C4075" t="str">
            <v>M2</v>
          </cell>
          <cell r="D4075">
            <v>300.02999999999997</v>
          </cell>
          <cell r="E4075">
            <v>100.7</v>
          </cell>
          <cell r="F4075">
            <v>400.73</v>
          </cell>
          <cell r="G4075">
            <v>15</v>
          </cell>
        </row>
        <row r="4076">
          <cell r="A4076" t="str">
            <v>97.02.190</v>
          </cell>
          <cell r="B4076" t="str">
            <v>Placa de identificação em acrílico com texto em vinil</v>
          </cell>
          <cell r="C4076" t="str">
            <v>M2</v>
          </cell>
          <cell r="D4076">
            <v>1614.69</v>
          </cell>
          <cell r="E4076">
            <v>100.7</v>
          </cell>
          <cell r="F4076">
            <v>1715.39</v>
          </cell>
          <cell r="G4076">
            <v>15</v>
          </cell>
        </row>
        <row r="4077">
          <cell r="A4077" t="str">
            <v>97.02.193</v>
          </cell>
          <cell r="B4077" t="str">
            <v>Placa de sinalização em PVC fotoluminescente (200x200mm), com indicação de equipamentos de alarme, detecção e extinção de incêndio</v>
          </cell>
          <cell r="C4077" t="str">
            <v>UN</v>
          </cell>
          <cell r="D4077">
            <v>15.05</v>
          </cell>
          <cell r="E4077">
            <v>7.3</v>
          </cell>
          <cell r="F4077">
            <v>22.35</v>
          </cell>
          <cell r="G4077">
            <v>15</v>
          </cell>
        </row>
        <row r="4078">
          <cell r="A4078" t="str">
            <v>97.02.194</v>
          </cell>
          <cell r="B4078" t="str">
            <v>Placa de sinalização em PVC fotoluminescente (150x150mm), com indicação de equipamentos de combate à incêndio e alarme</v>
          </cell>
          <cell r="C4078" t="str">
            <v>UN</v>
          </cell>
          <cell r="D4078">
            <v>11.24</v>
          </cell>
          <cell r="E4078">
            <v>7.3</v>
          </cell>
          <cell r="F4078">
            <v>18.54</v>
          </cell>
          <cell r="G4078">
            <v>15</v>
          </cell>
        </row>
        <row r="4079">
          <cell r="A4079" t="str">
            <v>97.02.195</v>
          </cell>
          <cell r="B4079" t="str">
            <v>Placa de sinalização em PVC fotoluminescente (240x120mm), com indicação de rota de evacuação e saída de emergência</v>
          </cell>
          <cell r="C4079" t="str">
            <v>UN</v>
          </cell>
          <cell r="D4079">
            <v>18.8</v>
          </cell>
          <cell r="E4079">
            <v>7.3</v>
          </cell>
          <cell r="F4079">
            <v>26.1</v>
          </cell>
          <cell r="G4079">
            <v>15</v>
          </cell>
        </row>
        <row r="4080">
          <cell r="A4080" t="str">
            <v>97.02.196</v>
          </cell>
          <cell r="B4080" t="str">
            <v>Placa de sinalização em PVC fotoluminescente, com identificação de pavimentos</v>
          </cell>
          <cell r="C4080" t="str">
            <v>UN</v>
          </cell>
          <cell r="D4080">
            <v>11.67</v>
          </cell>
          <cell r="E4080">
            <v>7.3</v>
          </cell>
          <cell r="F4080">
            <v>18.97</v>
          </cell>
          <cell r="G4080">
            <v>15</v>
          </cell>
        </row>
        <row r="4081">
          <cell r="A4081" t="str">
            <v>97.02.197</v>
          </cell>
          <cell r="B4081" t="str">
            <v>Placa de sinalização em PVC, com indicação de alerta</v>
          </cell>
          <cell r="C4081" t="str">
            <v>UN</v>
          </cell>
          <cell r="D4081">
            <v>22.88</v>
          </cell>
          <cell r="E4081">
            <v>7.3</v>
          </cell>
          <cell r="F4081">
            <v>30.18</v>
          </cell>
          <cell r="G4081">
            <v>15</v>
          </cell>
        </row>
        <row r="4082">
          <cell r="A4082" t="str">
            <v>97.02.198</v>
          </cell>
          <cell r="B4082" t="str">
            <v>Placa de sinalização em PVC, com indicação de proibição normativa</v>
          </cell>
          <cell r="C4082" t="str">
            <v>UN</v>
          </cell>
          <cell r="D4082">
            <v>8.2799999999999994</v>
          </cell>
          <cell r="E4082">
            <v>7.3</v>
          </cell>
          <cell r="F4082">
            <v>15.58</v>
          </cell>
          <cell r="G4082">
            <v>15</v>
          </cell>
        </row>
        <row r="4083">
          <cell r="A4083" t="str">
            <v>97.02.210</v>
          </cell>
          <cell r="B4083" t="str">
            <v>Placa de sinalização em PVC para ambientes</v>
          </cell>
          <cell r="C4083" t="str">
            <v>UN</v>
          </cell>
          <cell r="D4083">
            <v>265.3</v>
          </cell>
          <cell r="E4083">
            <v>4.1500000000000004</v>
          </cell>
          <cell r="F4083">
            <v>269.45</v>
          </cell>
          <cell r="G4083">
            <v>15</v>
          </cell>
        </row>
        <row r="4084">
          <cell r="A4084" t="str">
            <v>97.03</v>
          </cell>
          <cell r="B4084" t="str">
            <v>Pintura de letras e pictogramas</v>
          </cell>
        </row>
        <row r="4085">
          <cell r="A4085" t="str">
            <v>97.03.010</v>
          </cell>
          <cell r="B4085" t="str">
            <v>Sinalização com pictograma em tinta acrílica</v>
          </cell>
          <cell r="C4085" t="str">
            <v>UN</v>
          </cell>
          <cell r="D4085">
            <v>8.35</v>
          </cell>
          <cell r="E4085">
            <v>63.68</v>
          </cell>
          <cell r="F4085">
            <v>72.03</v>
          </cell>
          <cell r="G4085">
            <v>15</v>
          </cell>
        </row>
        <row r="4086">
          <cell r="A4086" t="str">
            <v>97.05</v>
          </cell>
          <cell r="B4086" t="str">
            <v>Placas, porticos e sinalizacao viaria</v>
          </cell>
        </row>
        <row r="4087">
          <cell r="A4087" t="str">
            <v>97.05.070</v>
          </cell>
          <cell r="B4087" t="str">
            <v>Manta de borracha para sinalização em estacionamento e proteção de coluna e parede, de 1000 x 750 mm e espessura 10 mm</v>
          </cell>
          <cell r="C4087" t="str">
            <v>UN</v>
          </cell>
          <cell r="D4087">
            <v>89.92</v>
          </cell>
          <cell r="E4087">
            <v>8.56</v>
          </cell>
          <cell r="F4087">
            <v>98.48</v>
          </cell>
          <cell r="G4087">
            <v>15</v>
          </cell>
        </row>
        <row r="4088">
          <cell r="A4088" t="str">
            <v>97.05.080</v>
          </cell>
          <cell r="B4088" t="str">
            <v>Cantoneira de borracha para sinalização em estacionamento e proteção de coluna, de 750 x 100 x 100 mm e espessura 10 mm</v>
          </cell>
          <cell r="C4088" t="str">
            <v>UN</v>
          </cell>
          <cell r="D4088">
            <v>31.64</v>
          </cell>
          <cell r="E4088">
            <v>1.76</v>
          </cell>
          <cell r="F4088">
            <v>33.4</v>
          </cell>
          <cell r="G4088">
            <v>15</v>
          </cell>
        </row>
        <row r="4089">
          <cell r="A4089" t="str">
            <v>97.05.130</v>
          </cell>
          <cell r="B4089" t="str">
            <v>Colocação de placa em suporte de madeira / metálico - solo</v>
          </cell>
          <cell r="C4089" t="str">
            <v>M2</v>
          </cell>
          <cell r="D4089">
            <v>68.459999999999994</v>
          </cell>
          <cell r="F4089">
            <v>68.459999999999994</v>
          </cell>
          <cell r="G4089">
            <v>15</v>
          </cell>
        </row>
        <row r="4090">
          <cell r="A4090" t="str">
            <v>97.05.140</v>
          </cell>
          <cell r="B4090" t="str">
            <v>Suporte de perfil metálico galvanizado</v>
          </cell>
          <cell r="C4090" t="str">
            <v>KG</v>
          </cell>
          <cell r="D4090">
            <v>30.83</v>
          </cell>
          <cell r="F4090">
            <v>30.83</v>
          </cell>
          <cell r="G4090">
            <v>15</v>
          </cell>
        </row>
        <row r="4091">
          <cell r="A4091" t="str">
            <v>98</v>
          </cell>
          <cell r="B4091" t="str">
            <v>ARQUITETURA DE INTERIORES</v>
          </cell>
        </row>
        <row r="4092">
          <cell r="A4092" t="str">
            <v>98.02</v>
          </cell>
          <cell r="B4092" t="str">
            <v>Mobiliario</v>
          </cell>
        </row>
        <row r="4093">
          <cell r="A4093" t="str">
            <v>98.02.210</v>
          </cell>
          <cell r="B4093" t="str">
            <v>Banco de madeira com encosto e pés em ferro fundido pintado</v>
          </cell>
          <cell r="C4093" t="str">
            <v>UN</v>
          </cell>
          <cell r="D4093">
            <v>895.11</v>
          </cell>
          <cell r="F4093">
            <v>895.11</v>
          </cell>
          <cell r="G4093">
            <v>15</v>
          </cell>
        </row>
      </sheetData>
      <sheetData sheetId="5">
        <row r="5">
          <cell r="A5" t="str">
            <v>SIEC - SISTEMA DE ENGENHARIA DE CUSTOS</v>
          </cell>
        </row>
        <row r="6">
          <cell r="A6" t="str">
            <v>Caderno Sintético de Serviços</v>
          </cell>
        </row>
        <row r="8">
          <cell r="A8" t="str">
            <v>Data base: março/2026</v>
          </cell>
        </row>
        <row r="10">
          <cell r="A10" t="str">
            <v xml:space="preserve">Encargos sociais: </v>
          </cell>
          <cell r="B10" t="str">
            <v>115,01% sobre mão de obra horista (hora)</v>
          </cell>
          <cell r="C10" t="str">
            <v>Publicado em:</v>
          </cell>
          <cell r="D10">
            <v>46183</v>
          </cell>
        </row>
        <row r="11">
          <cell r="C11" t="str">
            <v>Gerência de Custos Referenciais</v>
          </cell>
        </row>
        <row r="13">
          <cell r="A13" t="str">
            <v>CÓDIGO</v>
          </cell>
          <cell r="B13" t="str">
            <v>DESCRIÇÃO DO SERVIÇO</v>
          </cell>
          <cell r="C13" t="str">
            <v>UNID</v>
          </cell>
          <cell r="D13" t="str">
            <v>CUSTO
UNITÁRIO (R$)</v>
          </cell>
          <cell r="E13" t="str">
            <v>CUSTO
UNITÁRIO (R$) SEM BDI</v>
          </cell>
        </row>
        <row r="14">
          <cell r="A14" t="str">
            <v>01</v>
          </cell>
          <cell r="B14" t="str">
            <v>ESTUDOS, ASSESSORIAS, PROJETOS TÉCNICOS E ADM. LOCAL</v>
          </cell>
          <cell r="C14" t="str">
            <v/>
          </cell>
          <cell r="F14" t="str">
            <v>SIEC Mar/26</v>
          </cell>
        </row>
        <row r="15">
          <cell r="A15" t="str">
            <v>01.01</v>
          </cell>
          <cell r="B15" t="str">
            <v>PROJETOS TÉCNICOS</v>
          </cell>
          <cell r="C15" t="str">
            <v/>
          </cell>
          <cell r="E15" t="str">
            <v xml:space="preserve"> </v>
          </cell>
          <cell r="F15" t="str">
            <v>SIEC Mar/26</v>
          </cell>
        </row>
        <row r="16">
          <cell r="A16" t="str">
            <v>01.01.01</v>
          </cell>
          <cell r="B16" t="str">
            <v>PROJETOS DE ENGENHARIA E ARQUITETURA</v>
          </cell>
          <cell r="C16" t="str">
            <v/>
          </cell>
          <cell r="E16">
            <v>0</v>
          </cell>
          <cell r="F16" t="str">
            <v>SIEC Mar/26</v>
          </cell>
        </row>
        <row r="17">
          <cell r="A17" t="str">
            <v>01.01.01.200</v>
          </cell>
          <cell r="B17" t="str">
            <v>PROJETOS EXECUTIVOS DE ENGENHARIA E ARQUITETURA</v>
          </cell>
          <cell r="E17">
            <v>0</v>
          </cell>
          <cell r="F17" t="str">
            <v>SIEC Mar/26</v>
          </cell>
        </row>
        <row r="18">
          <cell r="A18" t="str">
            <v>01.01.01.200.01</v>
          </cell>
          <cell r="B18" t="str">
            <v>Desenvolvimento de PROJETO EXECUTIVO de arquitetura / acabamento em prancha formato A0</v>
          </cell>
          <cell r="C18" t="str">
            <v>un</v>
          </cell>
          <cell r="D18">
            <v>6620.83</v>
          </cell>
          <cell r="E18">
            <v>5340.2403613486049</v>
          </cell>
          <cell r="F18" t="str">
            <v>SIEC Mar/26</v>
          </cell>
        </row>
        <row r="19">
          <cell r="A19" t="str">
            <v>01.01.01.200.02</v>
          </cell>
          <cell r="B19" t="str">
            <v>Desenvolvimento de PROJETO EXECUTIVO de arquitetura / acabamento em prancha formato A1</v>
          </cell>
          <cell r="C19" t="str">
            <v>un</v>
          </cell>
          <cell r="D19">
            <v>5164.03</v>
          </cell>
          <cell r="E19">
            <v>4165.2121309888689</v>
          </cell>
          <cell r="F19" t="str">
            <v>SIEC Mar/26</v>
          </cell>
        </row>
        <row r="20">
          <cell r="A20" t="str">
            <v>01.01.01.200.07</v>
          </cell>
          <cell r="B20" t="str">
            <v>Desenvolvimento de PROJETO EXECUTIVO de estruturas e fundações em prancha formato A0</v>
          </cell>
          <cell r="C20" t="str">
            <v>un</v>
          </cell>
          <cell r="D20">
            <v>6620.83</v>
          </cell>
          <cell r="E20">
            <v>5340.2403613486049</v>
          </cell>
          <cell r="F20" t="str">
            <v>SIEC Mar/26</v>
          </cell>
        </row>
        <row r="21">
          <cell r="A21" t="str">
            <v>01.01.01.200.08</v>
          </cell>
          <cell r="B21" t="str">
            <v>Desenvolvimento de PROJETO EXECUTIVO de estruturas e fundações em prancha formato A1</v>
          </cell>
          <cell r="C21" t="str">
            <v>un</v>
          </cell>
          <cell r="D21">
            <v>5164.03</v>
          </cell>
          <cell r="E21">
            <v>4165.2121309888689</v>
          </cell>
          <cell r="F21" t="str">
            <v>SIEC Mar/26</v>
          </cell>
        </row>
        <row r="22">
          <cell r="A22" t="str">
            <v>01.01.01.200.15</v>
          </cell>
          <cell r="B22" t="str">
            <v>Desenvolvimento de PROJETO EXECUTIVO de instalações elétricas e de sistemas em prancha formato A0</v>
          </cell>
          <cell r="C22" t="str">
            <v>un</v>
          </cell>
          <cell r="D22">
            <v>6620.83</v>
          </cell>
          <cell r="E22">
            <v>5340.2403613486049</v>
          </cell>
          <cell r="F22" t="str">
            <v>SIEC Mar/26</v>
          </cell>
        </row>
        <row r="23">
          <cell r="A23" t="str">
            <v>01.01.01.200.16</v>
          </cell>
          <cell r="B23" t="str">
            <v>Desenvolvimento de PROJETO EXECUTIVO de instalações elétricas e de sistemas em prancha formato A1</v>
          </cell>
          <cell r="C23" t="str">
            <v>un</v>
          </cell>
          <cell r="D23">
            <v>5164.03</v>
          </cell>
          <cell r="E23">
            <v>4165.2121309888689</v>
          </cell>
          <cell r="F23" t="str">
            <v>SIEC Mar/26</v>
          </cell>
        </row>
        <row r="24">
          <cell r="A24" t="str">
            <v>01.01.01.200.13</v>
          </cell>
          <cell r="B24" t="str">
            <v>Desenvolvimento de PROJETO EXECUTIVO de instalações hidráulicas em prancha formato A0</v>
          </cell>
          <cell r="C24" t="str">
            <v>un</v>
          </cell>
          <cell r="D24">
            <v>6620.83</v>
          </cell>
          <cell r="E24">
            <v>5340.2403613486049</v>
          </cell>
          <cell r="F24" t="str">
            <v>SIEC Mar/26</v>
          </cell>
        </row>
        <row r="25">
          <cell r="A25" t="str">
            <v>01.01.01.200.14</v>
          </cell>
          <cell r="B25" t="str">
            <v>Desenvolvimento de PROJETO EXECUTIVO de instalações hidráulicas em prancha formato A1</v>
          </cell>
          <cell r="C25" t="str">
            <v>un</v>
          </cell>
          <cell r="D25">
            <v>5164.03</v>
          </cell>
          <cell r="E25">
            <v>4165.2121309888689</v>
          </cell>
          <cell r="F25" t="str">
            <v>SIEC Mar/26</v>
          </cell>
        </row>
        <row r="26">
          <cell r="A26" t="str">
            <v>01.01.02</v>
          </cell>
          <cell r="B26" t="str">
            <v>PROJETOS DE REDE AÉREA</v>
          </cell>
          <cell r="C26" t="str">
            <v/>
          </cell>
          <cell r="E26">
            <v>0</v>
          </cell>
          <cell r="F26" t="str">
            <v>SIEC Mar/26</v>
          </cell>
        </row>
        <row r="27">
          <cell r="A27" t="str">
            <v>01.01.02.200</v>
          </cell>
          <cell r="B27" t="str">
            <v>PROJETOS EXECUTIVOS DE REDE AÉREA</v>
          </cell>
          <cell r="C27" t="str">
            <v/>
          </cell>
          <cell r="E27">
            <v>0</v>
          </cell>
          <cell r="F27" t="str">
            <v>SIEC Mar/26</v>
          </cell>
        </row>
        <row r="28">
          <cell r="A28" t="str">
            <v>01.01.02.200.01</v>
          </cell>
          <cell r="B28" t="str">
            <v>Desenvolvimento de PROJETO EXECUTIVO de rede aérea em prancha formato A0</v>
          </cell>
          <cell r="C28" t="str">
            <v>un</v>
          </cell>
          <cell r="D28">
            <v>6620.83</v>
          </cell>
          <cell r="E28">
            <v>5340.2403613486049</v>
          </cell>
          <cell r="F28" t="str">
            <v>SIEC Mar/26</v>
          </cell>
        </row>
        <row r="29">
          <cell r="A29" t="str">
            <v>01.01.02.200.02</v>
          </cell>
          <cell r="B29" t="str">
            <v>Desenvolvimento de PROJETO EXECUTIVO de rede aérea em prancha formato A1</v>
          </cell>
          <cell r="C29" t="str">
            <v>un</v>
          </cell>
          <cell r="D29">
            <v>5164.03</v>
          </cell>
          <cell r="E29">
            <v>4165.2121309888689</v>
          </cell>
          <cell r="F29" t="str">
            <v>SIEC Mar/26</v>
          </cell>
        </row>
        <row r="30">
          <cell r="A30" t="str">
            <v>01.01.03</v>
          </cell>
          <cell r="B30" t="str">
            <v>PROJETOS DE VIA PERMANENTE</v>
          </cell>
          <cell r="C30" t="str">
            <v/>
          </cell>
          <cell r="E30">
            <v>0</v>
          </cell>
          <cell r="F30" t="str">
            <v>SIEC Mar/26</v>
          </cell>
        </row>
        <row r="31">
          <cell r="A31" t="str">
            <v>01.01.03.100</v>
          </cell>
          <cell r="B31" t="str">
            <v>PROJETOS BÁSICOS DE VIA PERMANENTE</v>
          </cell>
          <cell r="C31" t="str">
            <v/>
          </cell>
          <cell r="E31">
            <v>0</v>
          </cell>
          <cell r="F31" t="str">
            <v>SIEC Mar/26</v>
          </cell>
        </row>
        <row r="32">
          <cell r="A32" t="str">
            <v>01.01.03.100.01</v>
          </cell>
          <cell r="B32" t="str">
            <v>Desenvolvimento de PROJETO BÁSICO de via permanente em prancha formato A0</v>
          </cell>
          <cell r="C32" t="str">
            <v>un</v>
          </cell>
          <cell r="D32">
            <v>6991.81</v>
          </cell>
          <cell r="E32">
            <v>5639.4660429101468</v>
          </cell>
          <cell r="F32" t="str">
            <v>SIEC Mar/26</v>
          </cell>
        </row>
        <row r="33">
          <cell r="A33" t="str">
            <v>01.01.03.100.02</v>
          </cell>
          <cell r="B33" t="str">
            <v>Desenvolvimento de PROJETO BÁSICO de via permanente em prancha formato A1</v>
          </cell>
          <cell r="C33" t="str">
            <v>un</v>
          </cell>
          <cell r="D33">
            <v>5536.1</v>
          </cell>
          <cell r="E33">
            <v>4465.3169866107437</v>
          </cell>
          <cell r="F33" t="str">
            <v>SIEC Mar/26</v>
          </cell>
        </row>
        <row r="34">
          <cell r="A34" t="str">
            <v>01.01.05</v>
          </cell>
          <cell r="B34" t="str">
            <v>PROJETO AS BUILT</v>
          </cell>
          <cell r="C34" t="str">
            <v/>
          </cell>
          <cell r="E34">
            <v>0</v>
          </cell>
          <cell r="F34" t="str">
            <v>SIEC Mar/26</v>
          </cell>
        </row>
        <row r="35">
          <cell r="A35" t="str">
            <v>01.01.05.100</v>
          </cell>
          <cell r="B35" t="str">
            <v>PROJETO AS BUILT</v>
          </cell>
          <cell r="C35" t="str">
            <v/>
          </cell>
          <cell r="E35">
            <v>0</v>
          </cell>
          <cell r="F35" t="str">
            <v>SIEC Mar/26</v>
          </cell>
        </row>
        <row r="36">
          <cell r="A36" t="str">
            <v>01.01.05.100.03</v>
          </cell>
          <cell r="B36" t="str">
            <v>Desenvolvimento de "As built" em prancha formato A0</v>
          </cell>
          <cell r="C36" t="str">
            <v>un</v>
          </cell>
          <cell r="D36">
            <v>2873.36</v>
          </cell>
          <cell r="E36">
            <v>2317.599612840781</v>
          </cell>
          <cell r="F36" t="str">
            <v>SIEC Mar/26</v>
          </cell>
        </row>
        <row r="37">
          <cell r="A37" t="str">
            <v>01.01.05.100.01</v>
          </cell>
          <cell r="B37" t="str">
            <v>Desenvolvimento de "As built" em prancha formato A1</v>
          </cell>
          <cell r="C37" t="str">
            <v>un</v>
          </cell>
          <cell r="D37">
            <v>1641.93</v>
          </cell>
          <cell r="E37">
            <v>1324.3507017260849</v>
          </cell>
          <cell r="F37" t="str">
            <v>SIEC Mar/26</v>
          </cell>
        </row>
        <row r="38">
          <cell r="A38" t="str">
            <v>01.01.05.100.02</v>
          </cell>
          <cell r="B38" t="str">
            <v>Desenvolvimento de "As built" em prancha formato A4</v>
          </cell>
          <cell r="C38" t="str">
            <v>un</v>
          </cell>
          <cell r="D38">
            <v>968.1</v>
          </cell>
          <cell r="E38">
            <v>780.85175028230356</v>
          </cell>
          <cell r="F38" t="str">
            <v>SIEC Mar/26</v>
          </cell>
        </row>
        <row r="39">
          <cell r="A39" t="str">
            <v>01.02</v>
          </cell>
          <cell r="B39" t="str">
            <v>PROJETOS PARA MEIO AMBIENTE</v>
          </cell>
          <cell r="C39" t="str">
            <v/>
          </cell>
          <cell r="E39">
            <v>0</v>
          </cell>
          <cell r="F39" t="str">
            <v>SIEC Mar/26</v>
          </cell>
        </row>
        <row r="40">
          <cell r="A40" t="str">
            <v>01.02.01</v>
          </cell>
          <cell r="B40" t="str">
            <v>ÁREAS CONTAMINADAS</v>
          </cell>
          <cell r="C40" t="str">
            <v/>
          </cell>
          <cell r="E40">
            <v>0</v>
          </cell>
          <cell r="F40" t="str">
            <v>SIEC Mar/26</v>
          </cell>
        </row>
        <row r="41">
          <cell r="A41" t="str">
            <v>01.02.01.100</v>
          </cell>
          <cell r="B41" t="str">
            <v>AVALIAÇÃO PRELIMINAR</v>
          </cell>
          <cell r="C41" t="str">
            <v/>
          </cell>
          <cell r="E41">
            <v>0</v>
          </cell>
          <cell r="F41" t="str">
            <v>SIEC Mar/26</v>
          </cell>
        </row>
        <row r="42">
          <cell r="A42" t="str">
            <v>01.02.01.100.14</v>
          </cell>
          <cell r="B42" t="str">
            <v>Ensaio de carbono orgânico total - TOC</v>
          </cell>
          <cell r="C42" t="str">
            <v>un</v>
          </cell>
          <cell r="D42">
            <v>176.12</v>
          </cell>
          <cell r="E42">
            <v>142.05517018874014</v>
          </cell>
          <cell r="F42" t="str">
            <v>SIEC Mar/26</v>
          </cell>
        </row>
        <row r="43">
          <cell r="A43" t="str">
            <v>01.02.01.100.15</v>
          </cell>
          <cell r="B43" t="str">
            <v>Ensaio de granulometria por peneiramento - solos</v>
          </cell>
          <cell r="C43" t="str">
            <v>un</v>
          </cell>
          <cell r="D43">
            <v>217.03</v>
          </cell>
          <cell r="E43">
            <v>175.05242781093725</v>
          </cell>
          <cell r="F43" t="str">
            <v>SIEC Mar/26</v>
          </cell>
        </row>
        <row r="44">
          <cell r="A44" t="str">
            <v>01.02.01.100.04</v>
          </cell>
          <cell r="B44" t="str">
            <v>Relatório de avaliação preliminar para área acima de 150.000 m²</v>
          </cell>
          <cell r="C44" t="str">
            <v>un</v>
          </cell>
          <cell r="D44">
            <v>28912.400000000001</v>
          </cell>
          <cell r="E44">
            <v>23320.212937570577</v>
          </cell>
          <cell r="F44" t="str">
            <v>SIEC Mar/26</v>
          </cell>
        </row>
        <row r="45">
          <cell r="A45" t="str">
            <v>01.02.01.100.01</v>
          </cell>
          <cell r="B45" t="str">
            <v>Relatório de avaliação preliminar para área até 25.000 m²</v>
          </cell>
          <cell r="C45" t="str">
            <v>un</v>
          </cell>
          <cell r="D45">
            <v>16580.400000000001</v>
          </cell>
          <cell r="E45">
            <v>13373.447330214552</v>
          </cell>
          <cell r="F45" t="str">
            <v>SIEC Mar/26</v>
          </cell>
        </row>
        <row r="46">
          <cell r="A46" t="str">
            <v>01.02.01.100.02</v>
          </cell>
          <cell r="B46" t="str">
            <v>Relatório de avaliação preliminar para área entre 25.001 m² até 75.000 m²</v>
          </cell>
          <cell r="C46" t="str">
            <v>un</v>
          </cell>
          <cell r="D46">
            <v>20807.53</v>
          </cell>
          <cell r="E46">
            <v>16782.973060170993</v>
          </cell>
          <cell r="F46" t="str">
            <v>SIEC Mar/26</v>
          </cell>
        </row>
        <row r="47">
          <cell r="A47" t="str">
            <v>01.02.01.100.03</v>
          </cell>
          <cell r="B47" t="str">
            <v>Relatório de avaliação preliminar para área entre 75.001 m² até 150.000 m²</v>
          </cell>
          <cell r="C47" t="str">
            <v>un</v>
          </cell>
          <cell r="D47">
            <v>25070.59</v>
          </cell>
          <cell r="E47">
            <v>20221.479270850137</v>
          </cell>
          <cell r="F47" t="str">
            <v>SIEC Mar/26</v>
          </cell>
        </row>
        <row r="48">
          <cell r="A48" t="str">
            <v>01.02.01.200</v>
          </cell>
          <cell r="B48" t="str">
            <v>INVESTIGAÇÃO CONFIRMATÓRIA</v>
          </cell>
          <cell r="C48" t="str">
            <v/>
          </cell>
          <cell r="E48">
            <v>0</v>
          </cell>
          <cell r="F48" t="str">
            <v>SIEC Mar/26</v>
          </cell>
        </row>
        <row r="49">
          <cell r="A49" t="str">
            <v>01.02.01.200.30</v>
          </cell>
          <cell r="B49" t="str">
            <v>Amostragem de solo tipo multi-incremento</v>
          </cell>
          <cell r="C49" t="str">
            <v>un</v>
          </cell>
          <cell r="D49">
            <v>1691.76</v>
          </cell>
          <cell r="E49">
            <v>1364.5426681722859</v>
          </cell>
          <cell r="F49" t="str">
            <v>SIEC Mar/26</v>
          </cell>
        </row>
        <row r="50">
          <cell r="A50" t="str">
            <v>01.02.01.200.33</v>
          </cell>
          <cell r="B50" t="str">
            <v>Análise química das amostras de águas subterrâneas - Cromo VI fração total e dissolvida</v>
          </cell>
          <cell r="C50" t="str">
            <v>un</v>
          </cell>
          <cell r="D50">
            <v>129.03</v>
          </cell>
          <cell r="E50">
            <v>104.07323761897081</v>
          </cell>
          <cell r="F50" t="str">
            <v>SIEC Mar/26</v>
          </cell>
        </row>
        <row r="51">
          <cell r="A51" t="str">
            <v>01.02.01.200.34</v>
          </cell>
          <cell r="B51" t="str">
            <v>Análise química das amostras de solo - Cromo VI</v>
          </cell>
          <cell r="C51" t="str">
            <v>un</v>
          </cell>
          <cell r="D51">
            <v>65.87</v>
          </cell>
          <cell r="E51">
            <v>53.129537022100344</v>
          </cell>
          <cell r="F51" t="str">
            <v>SIEC Mar/26</v>
          </cell>
        </row>
        <row r="52">
          <cell r="A52" t="str">
            <v>01.02.01.200.22</v>
          </cell>
          <cell r="B52" t="str">
            <v>Análise química de amostra de água subterrânea - Bário total e dissolvido</v>
          </cell>
          <cell r="C52" t="str">
            <v>un</v>
          </cell>
          <cell r="D52">
            <v>97.76</v>
          </cell>
          <cell r="E52">
            <v>78.851427649620916</v>
          </cell>
          <cell r="F52" t="str">
            <v>SIEC Mar/26</v>
          </cell>
        </row>
        <row r="53">
          <cell r="A53" t="str">
            <v>01.02.01.200.09</v>
          </cell>
          <cell r="B53" t="str">
            <v>Análise química de amostra de solo ou de água subterrânea - BTEX</v>
          </cell>
          <cell r="C53" t="str">
            <v>un</v>
          </cell>
          <cell r="D53">
            <v>86.45</v>
          </cell>
          <cell r="E53">
            <v>69.728988546539767</v>
          </cell>
          <cell r="F53" t="str">
            <v>SIEC Mar/26</v>
          </cell>
        </row>
        <row r="54">
          <cell r="A54" t="str">
            <v>01.02.01.200.08</v>
          </cell>
          <cell r="B54" t="str">
            <v>Análise química de amostra de solo ou de água subterrânea - TPH</v>
          </cell>
          <cell r="C54" t="str">
            <v>un</v>
          </cell>
          <cell r="D54">
            <v>139.36000000000001</v>
          </cell>
          <cell r="E54">
            <v>112.40522664945961</v>
          </cell>
          <cell r="F54" t="str">
            <v>SIEC Mar/26</v>
          </cell>
        </row>
        <row r="55">
          <cell r="A55" t="str">
            <v>01.02.01.200.20</v>
          </cell>
          <cell r="B55" t="str">
            <v>Análise química de vapores (método TO-15)</v>
          </cell>
          <cell r="C55" t="str">
            <v>un</v>
          </cell>
          <cell r="D55">
            <v>1910.29</v>
          </cell>
          <cell r="E55">
            <v>1540.8049685433134</v>
          </cell>
          <cell r="F55" t="str">
            <v>SIEC Mar/26</v>
          </cell>
        </row>
        <row r="56">
          <cell r="A56" t="str">
            <v>01.02.01.200.28</v>
          </cell>
          <cell r="B56" t="str">
            <v>Análises químicas das amostras de solo ou de águas subterrâneas - Nitrato</v>
          </cell>
          <cell r="C56" t="str">
            <v>un</v>
          </cell>
          <cell r="D56">
            <v>56.1</v>
          </cell>
          <cell r="E56">
            <v>45.249233747378611</v>
          </cell>
          <cell r="F56" t="str">
            <v>SIEC Mar/26</v>
          </cell>
        </row>
        <row r="57">
          <cell r="A57" t="str">
            <v>01.02.01.200.27</v>
          </cell>
          <cell r="B57" t="str">
            <v>Análises químicas das amostras de solo ou de águas subterrâneas - PAH</v>
          </cell>
          <cell r="C57" t="str">
            <v>un</v>
          </cell>
          <cell r="D57">
            <v>128.84</v>
          </cell>
          <cell r="E57">
            <v>103.9199870946927</v>
          </cell>
          <cell r="F57" t="str">
            <v>SIEC Mar/26</v>
          </cell>
        </row>
        <row r="58">
          <cell r="A58" t="str">
            <v>01.02.01.200.24</v>
          </cell>
          <cell r="B58" t="str">
            <v>Análises químicas das amostras de solo ou de águas subterrâneas - PCB Totais</v>
          </cell>
          <cell r="C58" t="str">
            <v>un</v>
          </cell>
          <cell r="D58">
            <v>202.22</v>
          </cell>
          <cell r="E58">
            <v>163.10695273431199</v>
          </cell>
          <cell r="F58" t="str">
            <v>SIEC Mar/26</v>
          </cell>
        </row>
        <row r="59">
          <cell r="A59" t="str">
            <v>01.02.01.200.25</v>
          </cell>
          <cell r="B59" t="str">
            <v>Análises químicas das amostras de solo ou de águas subterrâneas - SVOC</v>
          </cell>
          <cell r="C59" t="str">
            <v>un</v>
          </cell>
          <cell r="D59">
            <v>232.6</v>
          </cell>
          <cell r="E59">
            <v>187.61090498467493</v>
          </cell>
          <cell r="F59" t="str">
            <v>SIEC Mar/26</v>
          </cell>
        </row>
        <row r="60">
          <cell r="A60" t="str">
            <v>01.02.01.200.26</v>
          </cell>
          <cell r="B60" t="str">
            <v>Análises químicas das amostras de solo ou de águas subterrâneas - VOC</v>
          </cell>
          <cell r="C60" t="str">
            <v>un</v>
          </cell>
          <cell r="D60">
            <v>179.34</v>
          </cell>
          <cell r="E60">
            <v>144.65236328440071</v>
          </cell>
          <cell r="F60" t="str">
            <v>SIEC Mar/26</v>
          </cell>
        </row>
        <row r="61">
          <cell r="A61" t="str">
            <v>01.02.01.200.17</v>
          </cell>
          <cell r="B61" t="str">
            <v>Avaliação dos resultados e elaboração do Relatório de Investigação Confirmatória</v>
          </cell>
          <cell r="C61" t="str">
            <v>un</v>
          </cell>
          <cell r="D61">
            <v>23361.200000000001</v>
          </cell>
          <cell r="E61">
            <v>18842.716567188258</v>
          </cell>
          <cell r="F61" t="str">
            <v>SIEC Mar/26</v>
          </cell>
        </row>
        <row r="62">
          <cell r="A62" t="str">
            <v>01.02.01.200.04</v>
          </cell>
          <cell r="B62" t="str">
            <v>Coleta para amostragem de águas subterrâneas dos poços de monitoramento previamente instalados</v>
          </cell>
          <cell r="C62" t="str">
            <v>un</v>
          </cell>
          <cell r="D62">
            <v>166.58</v>
          </cell>
          <cell r="E62">
            <v>134.36038070656559</v>
          </cell>
          <cell r="F62" t="str">
            <v>SIEC Mar/26</v>
          </cell>
        </row>
        <row r="63">
          <cell r="A63" t="str">
            <v>01.02.01.200.61</v>
          </cell>
          <cell r="B63" t="str">
            <v>Desenvolvimento de poço de monitoramento e/ou remediação</v>
          </cell>
          <cell r="C63" t="str">
            <v>un</v>
          </cell>
          <cell r="D63">
            <v>159.84</v>
          </cell>
          <cell r="E63">
            <v>128.92402000322633</v>
          </cell>
          <cell r="F63" t="str">
            <v>SIEC Mar/26</v>
          </cell>
        </row>
        <row r="64">
          <cell r="A64" t="str">
            <v>01.02.01.200.18</v>
          </cell>
          <cell r="B64" t="str">
            <v>Elaboração de relatório de monitoramento de áreas contaminadas para campanhas semestrais</v>
          </cell>
          <cell r="C64" t="str">
            <v>un</v>
          </cell>
          <cell r="D64">
            <v>21312.98</v>
          </cell>
          <cell r="E64">
            <v>17190.659783836101</v>
          </cell>
          <cell r="F64" t="str">
            <v>SIEC Mar/26</v>
          </cell>
        </row>
        <row r="65">
          <cell r="A65" t="str">
            <v>01.02.01.200.03</v>
          </cell>
          <cell r="B65" t="str">
            <v>Instalação e desenvolvimento dos poços de monitoramento com trado mecanizado de 4"</v>
          </cell>
          <cell r="C65" t="str">
            <v>m</v>
          </cell>
          <cell r="D65">
            <v>283.70999999999998</v>
          </cell>
          <cell r="E65">
            <v>228.83529601548636</v>
          </cell>
          <cell r="F65" t="str">
            <v>SIEC Mar/26</v>
          </cell>
        </row>
        <row r="66">
          <cell r="A66" t="str">
            <v>01.02.01.200.35</v>
          </cell>
          <cell r="B66" t="str">
            <v>Reparo em poço de monitoramento danificado</v>
          </cell>
          <cell r="C66" t="str">
            <v>un</v>
          </cell>
          <cell r="D66">
            <v>93.99</v>
          </cell>
          <cell r="E66">
            <v>75.810614615260519</v>
          </cell>
          <cell r="F66" t="str">
            <v>SIEC Mar/26</v>
          </cell>
        </row>
        <row r="67">
          <cell r="A67" t="str">
            <v>01.02.01.200.57</v>
          </cell>
          <cell r="B67" t="str">
            <v>Sondagem para amostragem de solo - diâmetro de 4" (trado manual)</v>
          </cell>
          <cell r="C67" t="str">
            <v>m</v>
          </cell>
          <cell r="D67">
            <v>145.4</v>
          </cell>
          <cell r="E67">
            <v>117.27698015809001</v>
          </cell>
          <cell r="F67" t="str">
            <v>SIEC Mar/26</v>
          </cell>
        </row>
        <row r="68">
          <cell r="A68" t="str">
            <v>01.02.01.200.16</v>
          </cell>
          <cell r="B68" t="str">
            <v>Sondagem para amostragem de solos - diâmetro de 4" (mecanizada)</v>
          </cell>
          <cell r="C68" t="str">
            <v>m</v>
          </cell>
          <cell r="D68">
            <v>219.86</v>
          </cell>
          <cell r="E68">
            <v>177.33505404097437</v>
          </cell>
          <cell r="F68" t="str">
            <v>SIEC Mar/26</v>
          </cell>
        </row>
        <row r="69">
          <cell r="A69" t="str">
            <v>01.02.01.200.02</v>
          </cell>
          <cell r="B69" t="str">
            <v>Sondagem para amostragem de solos - diâmetro de 8"</v>
          </cell>
          <cell r="C69" t="str">
            <v>m</v>
          </cell>
          <cell r="D69">
            <v>198.9</v>
          </cell>
          <cell r="E69">
            <v>160.42910146797871</v>
          </cell>
          <cell r="F69" t="str">
            <v>SIEC Mar/26</v>
          </cell>
        </row>
        <row r="70">
          <cell r="A70" t="str">
            <v>01.02.01.300</v>
          </cell>
          <cell r="B70" t="str">
            <v>INVESTIGAÇÃO DETALHADA E ANÁLISE DE RISCO À SAÚDE HUMANA</v>
          </cell>
          <cell r="C70" t="str">
            <v/>
          </cell>
          <cell r="E70">
            <v>0</v>
          </cell>
          <cell r="F70" t="str">
            <v>SIEC Mar/26</v>
          </cell>
        </row>
        <row r="71">
          <cell r="A71" t="str">
            <v>01.02.01.300.08</v>
          </cell>
          <cell r="B71" t="str">
            <v>Avaliação de risco (áreas contaminadas)</v>
          </cell>
          <cell r="C71" t="str">
            <v>un</v>
          </cell>
          <cell r="D71">
            <v>10503.08</v>
          </cell>
          <cell r="E71">
            <v>8471.5921922890793</v>
          </cell>
          <cell r="F71" t="str">
            <v>SIEC Mar/26</v>
          </cell>
        </row>
        <row r="72">
          <cell r="A72" t="str">
            <v>01.02.01.300.05</v>
          </cell>
          <cell r="B72" t="str">
            <v>Avaliação dos Estudos existentes e elaboração do Plano de Amostragem</v>
          </cell>
          <cell r="C72" t="str">
            <v>un</v>
          </cell>
          <cell r="D72">
            <v>7759.2</v>
          </cell>
          <cell r="E72">
            <v>6258.4287788352958</v>
          </cell>
          <cell r="F72" t="str">
            <v>SIEC Mar/26</v>
          </cell>
        </row>
        <row r="73">
          <cell r="A73" t="str">
            <v>01.02.01.300.07</v>
          </cell>
          <cell r="B73" t="str">
            <v>Avaliação dos resultados e elaboração do Relatório de Investigação Detalhada</v>
          </cell>
          <cell r="C73" t="str">
            <v>un</v>
          </cell>
          <cell r="D73">
            <v>34310</v>
          </cell>
          <cell r="E73">
            <v>27673.818357799646</v>
          </cell>
          <cell r="F73" t="str">
            <v>SIEC Mar/26</v>
          </cell>
        </row>
        <row r="74">
          <cell r="A74" t="str">
            <v>01.02.02</v>
          </cell>
          <cell r="B74" t="str">
            <v>VEGETAÇÃO</v>
          </cell>
          <cell r="C74" t="str">
            <v/>
          </cell>
          <cell r="E74">
            <v>0</v>
          </cell>
          <cell r="F74" t="str">
            <v>SIEC Mar/26</v>
          </cell>
        </row>
        <row r="75">
          <cell r="A75" t="str">
            <v>01.02.02.100</v>
          </cell>
          <cell r="B75" t="str">
            <v>PROJETO DE MANEJO PARA SUPRESSÃO DE ÁRVORES ISOLADAS DENTRO E FORA DE APP</v>
          </cell>
          <cell r="C75" t="str">
            <v/>
          </cell>
          <cell r="E75">
            <v>0</v>
          </cell>
          <cell r="F75" t="str">
            <v>SIEC Mar/26</v>
          </cell>
        </row>
        <row r="76">
          <cell r="A76" t="str">
            <v>01.02.02.100.12</v>
          </cell>
          <cell r="B76" t="str">
            <v>Cadastramento arbóreo acima de 500 exemplares arbóreos e caracterização de APP</v>
          </cell>
          <cell r="C76" t="str">
            <v>un</v>
          </cell>
          <cell r="D76">
            <v>35795.42</v>
          </cell>
          <cell r="E76">
            <v>28871.930956605902</v>
          </cell>
          <cell r="F76" t="str">
            <v>SIEC Mar/26</v>
          </cell>
        </row>
        <row r="77">
          <cell r="A77" t="str">
            <v>01.02.02.100.10</v>
          </cell>
          <cell r="B77" t="str">
            <v>Cadastramento arbóreo de 101 até 200 exemplares arbóreos e caracterização de APP</v>
          </cell>
          <cell r="C77" t="str">
            <v>un</v>
          </cell>
          <cell r="D77">
            <v>12476.8</v>
          </cell>
          <cell r="E77">
            <v>10063.558638490078</v>
          </cell>
          <cell r="F77" t="str">
            <v>SIEC Mar/26</v>
          </cell>
        </row>
        <row r="78">
          <cell r="A78" t="str">
            <v>01.02.02.100.11</v>
          </cell>
          <cell r="B78" t="str">
            <v>Cadastramento arbóreo de 201 até 500 exemplares arbóreos e caracterização de APP</v>
          </cell>
          <cell r="C78" t="str">
            <v>un</v>
          </cell>
          <cell r="D78">
            <v>20047.09</v>
          </cell>
          <cell r="E78">
            <v>16169.616067107598</v>
          </cell>
          <cell r="F78" t="str">
            <v>SIEC Mar/26</v>
          </cell>
        </row>
        <row r="79">
          <cell r="A79" t="str">
            <v>01.02.02.100.08</v>
          </cell>
          <cell r="B79" t="str">
            <v>Cadastramento arbóreo de 21 até 50 exemplares arbóreos e caracterização de APP</v>
          </cell>
          <cell r="C79" t="str">
            <v>un</v>
          </cell>
          <cell r="D79">
            <v>9544.51</v>
          </cell>
          <cell r="E79">
            <v>7698.4271656718829</v>
          </cell>
          <cell r="F79" t="str">
            <v>SIEC Mar/26</v>
          </cell>
        </row>
        <row r="80">
          <cell r="A80" t="str">
            <v>01.02.02.100.09</v>
          </cell>
          <cell r="B80" t="str">
            <v>Cadastramento arbóreo de 51 até 100 exemplares arbóreos e caracterização de APP</v>
          </cell>
          <cell r="C80" t="str">
            <v>un</v>
          </cell>
          <cell r="D80">
            <v>11395.6</v>
          </cell>
          <cell r="E80">
            <v>9191.4824971769649</v>
          </cell>
          <cell r="F80" t="str">
            <v>SIEC Mar/26</v>
          </cell>
        </row>
        <row r="81">
          <cell r="A81" t="str">
            <v>01.02.02.100.07</v>
          </cell>
          <cell r="B81" t="str">
            <v>Cadastramento arbóreo de até 20 exemplares arbóreos e caracterização de APP</v>
          </cell>
          <cell r="C81" t="str">
            <v>un</v>
          </cell>
          <cell r="D81">
            <v>7211.78</v>
          </cell>
          <cell r="E81">
            <v>5816.8898209388608</v>
          </cell>
          <cell r="F81" t="str">
            <v>SIEC Mar/26</v>
          </cell>
        </row>
        <row r="82">
          <cell r="A82" t="str">
            <v>01.02.02.100.14</v>
          </cell>
          <cell r="B82" t="str">
            <v>Caracterização da APP e fragmento de mata para área acima de 25.000 m²</v>
          </cell>
          <cell r="C82" t="str">
            <v>un</v>
          </cell>
          <cell r="D82">
            <v>8409.7099999999991</v>
          </cell>
          <cell r="E82">
            <v>6783.1182448782056</v>
          </cell>
          <cell r="F82" t="str">
            <v>SIEC Mar/26</v>
          </cell>
        </row>
        <row r="83">
          <cell r="A83" t="str">
            <v>01.02.02.100.13</v>
          </cell>
          <cell r="B83" t="str">
            <v>Caracterização da APP e fragmento de mata para área de até 25.000 m²</v>
          </cell>
          <cell r="C83" t="str">
            <v>un</v>
          </cell>
          <cell r="D83">
            <v>5914.35</v>
          </cell>
          <cell r="E83">
            <v>4770.4065171801903</v>
          </cell>
          <cell r="F83" t="str">
            <v>SIEC Mar/26</v>
          </cell>
        </row>
        <row r="84">
          <cell r="A84" t="str">
            <v>01.02.02.200</v>
          </cell>
          <cell r="B84" t="str">
            <v>MANEJO DA VEGETAÇÃO E RELATÓRIOS</v>
          </cell>
          <cell r="C84" t="str">
            <v/>
          </cell>
          <cell r="E84">
            <v>0</v>
          </cell>
          <cell r="F84" t="str">
            <v>SIEC Mar/26</v>
          </cell>
        </row>
        <row r="85">
          <cell r="A85" t="str">
            <v>01.02.02.200.09</v>
          </cell>
          <cell r="B85" t="str">
            <v>Corte, recorte e remoção de árvore sem destocamento - diâmetro (DAP) &gt;15cm&lt;=30cm</v>
          </cell>
          <cell r="C85" t="str">
            <v>un</v>
          </cell>
          <cell r="D85">
            <v>1207.93</v>
          </cell>
          <cell r="E85">
            <v>974.29424100661402</v>
          </cell>
          <cell r="F85" t="str">
            <v>SIEC Mar/26</v>
          </cell>
        </row>
        <row r="86">
          <cell r="A86" t="str">
            <v>01.02.02.200.11</v>
          </cell>
          <cell r="B86" t="str">
            <v>Corte, recorte e remoção de árvore sem destocamento - diâmetro (DAP) &gt;45cm&lt;=60cm</v>
          </cell>
          <cell r="C86" t="str">
            <v>un</v>
          </cell>
          <cell r="D86">
            <v>3324.97</v>
          </cell>
          <cell r="E86">
            <v>2681.8599774157119</v>
          </cell>
          <cell r="F86" t="str">
            <v>SIEC Mar/26</v>
          </cell>
        </row>
        <row r="87">
          <cell r="A87" t="str">
            <v>01.02.02.200.08</v>
          </cell>
          <cell r="B87" t="str">
            <v>Corte, recorte e remoção de árvore sem destocamento - diâmetro (DAP) &gt;5cm&lt;=15cm</v>
          </cell>
          <cell r="C87" t="str">
            <v>un</v>
          </cell>
          <cell r="D87">
            <v>719.86</v>
          </cell>
          <cell r="E87">
            <v>580.6259074044201</v>
          </cell>
          <cell r="F87" t="str">
            <v>SIEC Mar/26</v>
          </cell>
        </row>
        <row r="88">
          <cell r="A88" t="str">
            <v>01.02.02.200.13</v>
          </cell>
          <cell r="B88" t="str">
            <v>Corte, recorte e remoção de árvore sem destocamento - diâmetro (DAP) acima de 100 cm</v>
          </cell>
          <cell r="C88" t="str">
            <v>un</v>
          </cell>
          <cell r="D88">
            <v>5368.1</v>
          </cell>
          <cell r="E88">
            <v>4329.8112598806265</v>
          </cell>
          <cell r="F88" t="str">
            <v>SIEC Mar/26</v>
          </cell>
        </row>
        <row r="89">
          <cell r="A89" t="str">
            <v>01.02.02.200.10</v>
          </cell>
          <cell r="B89" t="str">
            <v>Corte, recorte e remoção de árvore sem destocamento - diâmetro (DAP)&gt;30cm&lt;=45cm</v>
          </cell>
          <cell r="C89" t="str">
            <v>un</v>
          </cell>
          <cell r="D89">
            <v>2018.21</v>
          </cell>
          <cell r="E89">
            <v>1627.8512663332797</v>
          </cell>
          <cell r="F89" t="str">
            <v>SIEC Mar/26</v>
          </cell>
        </row>
        <row r="90">
          <cell r="A90" t="str">
            <v>01.02.02.200.12</v>
          </cell>
          <cell r="B90" t="str">
            <v>Corte, recorte e remoção de árvore sem destocamento - diâmetro (DAP)&gt;60cm&lt;=100cm</v>
          </cell>
          <cell r="C90" t="str">
            <v>un</v>
          </cell>
          <cell r="D90">
            <v>4052.87</v>
          </cell>
          <cell r="E90">
            <v>3268.9708017422163</v>
          </cell>
          <cell r="F90" t="str">
            <v>SIEC Mar/26</v>
          </cell>
        </row>
        <row r="91">
          <cell r="A91" t="str">
            <v>01.02.02.200.15</v>
          </cell>
          <cell r="B91" t="str">
            <v>Corte, recorte e remoção de árvore sem destocamento, com obstáculos - diâmetro (DAP) &gt;15cm&lt;=30cm</v>
          </cell>
          <cell r="C91" t="str">
            <v>un</v>
          </cell>
          <cell r="D91">
            <v>1980.2</v>
          </cell>
          <cell r="E91">
            <v>1597.1930956605904</v>
          </cell>
          <cell r="F91" t="str">
            <v>SIEC Mar/26</v>
          </cell>
        </row>
        <row r="92">
          <cell r="A92" t="str">
            <v>01.02.02.200.16</v>
          </cell>
          <cell r="B92" t="str">
            <v>Corte, recorte e remoção de árvore sem destocamento, com obstáculos - diâmetro (DAP) &gt;30cm&lt;=45cm</v>
          </cell>
          <cell r="C92" t="str">
            <v>un</v>
          </cell>
          <cell r="D92">
            <v>3425</v>
          </cell>
          <cell r="E92">
            <v>2762.542345539603</v>
          </cell>
          <cell r="F92" t="str">
            <v>SIEC Mar/26</v>
          </cell>
        </row>
        <row r="93">
          <cell r="A93" t="str">
            <v>01.02.02.200.17</v>
          </cell>
          <cell r="B93" t="str">
            <v>Corte, recorte e remoção de árvore sem destocamento, com obstáculos - diâmetro (DAP) &gt;45cm&lt;=60cm</v>
          </cell>
          <cell r="C93" t="str">
            <v>un</v>
          </cell>
          <cell r="D93">
            <v>4831.5</v>
          </cell>
          <cell r="E93">
            <v>3896.9995160509761</v>
          </cell>
          <cell r="F93" t="str">
            <v>SIEC Mar/26</v>
          </cell>
        </row>
        <row r="94">
          <cell r="A94" t="str">
            <v>01.02.02.200.14</v>
          </cell>
          <cell r="B94" t="str">
            <v>Corte, recorte e remoção de árvore sem destocamento, com obstáculos - diâmetro (DAP) &gt;5cm&lt;=15cm</v>
          </cell>
          <cell r="C94" t="str">
            <v>un</v>
          </cell>
          <cell r="D94">
            <v>1345.97</v>
          </cell>
          <cell r="E94">
            <v>1085.6347798031941</v>
          </cell>
          <cell r="F94" t="str">
            <v>SIEC Mar/26</v>
          </cell>
        </row>
        <row r="95">
          <cell r="A95" t="str">
            <v>01.02.02.200.18</v>
          </cell>
          <cell r="B95" t="str">
            <v>Corte, recorte e remoção de árvore sem destocamento, com obstáculos - diâmetro (DAP) &gt;60cm&lt;=100cm</v>
          </cell>
          <cell r="C95" t="str">
            <v>un</v>
          </cell>
          <cell r="D95">
            <v>7947.57</v>
          </cell>
          <cell r="E95">
            <v>6410.3645749314401</v>
          </cell>
          <cell r="F95" t="str">
            <v>SIEC Mar/26</v>
          </cell>
        </row>
        <row r="96">
          <cell r="A96" t="str">
            <v>01.02.02.200.19</v>
          </cell>
          <cell r="B96" t="str">
            <v>Corte, recorte e remoção de árvore sem destocamento, com obstáculos - diâmetro (DAP) acima de 100 cm</v>
          </cell>
          <cell r="C96" t="str">
            <v>un</v>
          </cell>
          <cell r="D96">
            <v>11273.66</v>
          </cell>
          <cell r="E96">
            <v>9093.1279238586867</v>
          </cell>
          <cell r="F96" t="str">
            <v>SIEC Mar/26</v>
          </cell>
        </row>
        <row r="97">
          <cell r="A97" t="str">
            <v>01.02.02.200.35</v>
          </cell>
          <cell r="B97" t="str">
            <v>Corte, recorte e remoção de falsa seringueira (ficus elastica) (DAP &gt;2,00m)</v>
          </cell>
          <cell r="C97" t="str">
            <v>un</v>
          </cell>
          <cell r="D97">
            <v>9777.49</v>
          </cell>
          <cell r="E97">
            <v>7886.3445717051136</v>
          </cell>
          <cell r="F97" t="str">
            <v>SIEC Mar/26</v>
          </cell>
        </row>
        <row r="98">
          <cell r="A98" t="str">
            <v>01.02.02.200.31</v>
          </cell>
          <cell r="B98" t="str">
            <v>Destoca manual</v>
          </cell>
          <cell r="C98" t="str">
            <v>un</v>
          </cell>
          <cell r="D98">
            <v>463.6</v>
          </cell>
          <cell r="E98">
            <v>373.93127923858691</v>
          </cell>
          <cell r="F98" t="str">
            <v>SIEC Mar/26</v>
          </cell>
        </row>
        <row r="99">
          <cell r="A99" t="str">
            <v>01.02.02.200.32</v>
          </cell>
          <cell r="B99" t="str">
            <v>Destoca mecanizada</v>
          </cell>
          <cell r="C99" t="str">
            <v>un</v>
          </cell>
          <cell r="D99">
            <v>217.22</v>
          </cell>
          <cell r="E99">
            <v>175.20567833521537</v>
          </cell>
          <cell r="F99" t="str">
            <v>SIEC Mar/26</v>
          </cell>
        </row>
        <row r="100">
          <cell r="A100" t="str">
            <v>01.02.02.200.07</v>
          </cell>
          <cell r="B100" t="str">
            <v>Poda de árvore, com limpeza de galhos secos e retirada de parasitas, incluindo remoção do entulho</v>
          </cell>
          <cell r="C100" t="str">
            <v>un</v>
          </cell>
          <cell r="D100">
            <v>170.04</v>
          </cell>
          <cell r="E100">
            <v>137.15115341184062</v>
          </cell>
          <cell r="F100" t="str">
            <v>SIEC Mar/26</v>
          </cell>
        </row>
        <row r="101">
          <cell r="A101" t="str">
            <v>01.02.02.200.33</v>
          </cell>
          <cell r="B101" t="str">
            <v>Recorte de árvore tombada de DAP &lt; 50cm</v>
          </cell>
          <cell r="C101" t="str">
            <v>un</v>
          </cell>
          <cell r="D101">
            <v>139.19999999999999</v>
          </cell>
          <cell r="E101">
            <v>112.27617357638327</v>
          </cell>
          <cell r="F101" t="str">
            <v>SIEC Mar/26</v>
          </cell>
        </row>
        <row r="102">
          <cell r="A102" t="str">
            <v>01.02.02.200.34</v>
          </cell>
          <cell r="B102" t="str">
            <v>Recorte de árvore tombada de DAP &gt; 50cm</v>
          </cell>
          <cell r="C102" t="str">
            <v>un</v>
          </cell>
          <cell r="D102">
            <v>278.39999999999998</v>
          </cell>
          <cell r="E102">
            <v>224.55234715276654</v>
          </cell>
          <cell r="F102" t="str">
            <v>SIEC Mar/26</v>
          </cell>
        </row>
        <row r="103">
          <cell r="A103" t="str">
            <v>01.02.02.200.36</v>
          </cell>
          <cell r="B103" t="str">
            <v>Trituração de resíduo lenhoso e espalhamento</v>
          </cell>
          <cell r="C103" t="str">
            <v>m³</v>
          </cell>
          <cell r="D103">
            <v>109.34</v>
          </cell>
          <cell r="E103">
            <v>88.191643813518311</v>
          </cell>
          <cell r="F103" t="str">
            <v>SIEC Mar/26</v>
          </cell>
        </row>
        <row r="104">
          <cell r="A104" t="str">
            <v>01.02.03</v>
          </cell>
          <cell r="B104" t="str">
            <v>ARQUEOLOGIA E PATRIMÔNIO CULTURAL</v>
          </cell>
          <cell r="C104" t="str">
            <v/>
          </cell>
          <cell r="E104">
            <v>0</v>
          </cell>
          <cell r="F104" t="str">
            <v>SIEC Mar/26</v>
          </cell>
        </row>
        <row r="105">
          <cell r="A105" t="str">
            <v>01.02.03.100</v>
          </cell>
          <cell r="B105" t="str">
            <v>ESTUDOS ARQUEOLÓGICOS</v>
          </cell>
          <cell r="C105" t="str">
            <v/>
          </cell>
          <cell r="E105">
            <v>0</v>
          </cell>
          <cell r="F105" t="str">
            <v>SIEC Mar/26</v>
          </cell>
        </row>
        <row r="106">
          <cell r="A106" t="str">
            <v>01.02.03.100.03</v>
          </cell>
          <cell r="B106" t="str">
            <v>Acompanhamento arqueológico para empreendimentos Nível II</v>
          </cell>
          <cell r="C106" t="str">
            <v>un</v>
          </cell>
          <cell r="D106">
            <v>1983.74</v>
          </cell>
          <cell r="E106">
            <v>1600.0483949024035</v>
          </cell>
          <cell r="F106" t="str">
            <v>SIEC Mar/26</v>
          </cell>
        </row>
        <row r="107">
          <cell r="A107" t="str">
            <v>01.02.03.100.02</v>
          </cell>
          <cell r="B107" t="str">
            <v>Enquadramento arqueológico para empreendimentos Nível I</v>
          </cell>
          <cell r="C107" t="str">
            <v>un</v>
          </cell>
          <cell r="D107">
            <v>399.44</v>
          </cell>
          <cell r="E107">
            <v>322.18099693498954</v>
          </cell>
          <cell r="F107" t="str">
            <v>SIEC Mar/26</v>
          </cell>
        </row>
        <row r="108">
          <cell r="A108" t="str">
            <v>01.02.03.400</v>
          </cell>
          <cell r="B108" t="str">
            <v>PROGRAMA DE EDUCAÇÃO PATRIMONIAL</v>
          </cell>
          <cell r="C108" t="str">
            <v/>
          </cell>
          <cell r="E108">
            <v>0</v>
          </cell>
          <cell r="F108" t="str">
            <v>SIEC Mar/26</v>
          </cell>
        </row>
        <row r="109">
          <cell r="A109" t="str">
            <v>01.02.03.400.01</v>
          </cell>
          <cell r="B109" t="str">
            <v>Elaboração de programa de educação patrimonial</v>
          </cell>
          <cell r="C109" t="str">
            <v>un</v>
          </cell>
          <cell r="D109">
            <v>7182.42</v>
          </cell>
          <cell r="E109">
            <v>5793.2085820293596</v>
          </cell>
          <cell r="F109" t="str">
            <v>SIEC Mar/26</v>
          </cell>
        </row>
        <row r="110">
          <cell r="A110" t="str">
            <v>01.02.03.400.02</v>
          </cell>
          <cell r="B110" t="str">
            <v>Implementação do programa de educação patrimonial e emissão de relatório final</v>
          </cell>
          <cell r="C110" t="str">
            <v>un</v>
          </cell>
          <cell r="D110">
            <v>30131.14</v>
          </cell>
          <cell r="E110">
            <v>24303.226326826905</v>
          </cell>
          <cell r="F110" t="str">
            <v>SIEC Mar/26</v>
          </cell>
        </row>
        <row r="111">
          <cell r="A111" t="str">
            <v>01.02.03.600</v>
          </cell>
          <cell r="B111" t="str">
            <v>PATRIMÔNIO EDIFICADO</v>
          </cell>
          <cell r="C111" t="str">
            <v/>
          </cell>
          <cell r="E111">
            <v>0</v>
          </cell>
          <cell r="F111" t="str">
            <v>SIEC Mar/26</v>
          </cell>
        </row>
        <row r="112">
          <cell r="A112" t="str">
            <v>01.02.03.600.18</v>
          </cell>
          <cell r="B112" t="str">
            <v>Inventário e cadastro tipo 1 para edificações de interesse histórico-cultural</v>
          </cell>
          <cell r="C112" t="str">
            <v>m²</v>
          </cell>
          <cell r="D112">
            <v>82.83</v>
          </cell>
          <cell r="E112">
            <v>66.809162768188415</v>
          </cell>
          <cell r="F112" t="str">
            <v>SIEC Mar/26</v>
          </cell>
        </row>
        <row r="113">
          <cell r="A113" t="str">
            <v>01.02.03.600.17</v>
          </cell>
          <cell r="B113" t="str">
            <v>Memorial Descritivo de Restauro</v>
          </cell>
          <cell r="C113" t="str">
            <v>un</v>
          </cell>
          <cell r="D113">
            <v>13119.2</v>
          </cell>
          <cell r="E113">
            <v>10581.706726891434</v>
          </cell>
          <cell r="F113" t="str">
            <v>SIEC Mar/26</v>
          </cell>
        </row>
        <row r="114">
          <cell r="A114" t="str">
            <v>01.02.03.600.02</v>
          </cell>
          <cell r="B114" t="str">
            <v>Memorial descritivo para elaboração de projetos de restauro</v>
          </cell>
          <cell r="C114" t="str">
            <v>un</v>
          </cell>
          <cell r="D114">
            <v>10826.1</v>
          </cell>
          <cell r="E114">
            <v>8732.1342151959998</v>
          </cell>
          <cell r="F114" t="str">
            <v>SIEC Mar/26</v>
          </cell>
        </row>
        <row r="115">
          <cell r="A115" t="str">
            <v>01.02.04</v>
          </cell>
          <cell r="B115" t="str">
            <v>RECURSOS HÍDRICOS</v>
          </cell>
          <cell r="C115" t="str">
            <v/>
          </cell>
          <cell r="E115">
            <v>0</v>
          </cell>
          <cell r="F115" t="str">
            <v>SIEC Mar/26</v>
          </cell>
        </row>
        <row r="116">
          <cell r="A116" t="str">
            <v>01.02.04.100</v>
          </cell>
          <cell r="B116" t="str">
            <v>RECURSOS HÍDRICOS</v>
          </cell>
          <cell r="C116" t="str">
            <v/>
          </cell>
          <cell r="E116">
            <v>0</v>
          </cell>
          <cell r="F116" t="str">
            <v>SIEC Mar/26</v>
          </cell>
        </row>
        <row r="117">
          <cell r="A117" t="str">
            <v>01.02.04.100.01</v>
          </cell>
          <cell r="B117" t="str">
            <v>Elaboração de estudos de recursos hídricos</v>
          </cell>
          <cell r="C117" t="str">
            <v>un</v>
          </cell>
          <cell r="D117">
            <v>15138.36</v>
          </cell>
          <cell r="E117">
            <v>12210.324245846105</v>
          </cell>
          <cell r="F117" t="str">
            <v>SIEC Mar/26</v>
          </cell>
        </row>
        <row r="118">
          <cell r="A118" t="str">
            <v>01.02.06</v>
          </cell>
          <cell r="B118" t="str">
            <v>DIAGNÓSTICO E COMUNICAÇÃO SOCIAL</v>
          </cell>
          <cell r="C118" t="str">
            <v/>
          </cell>
          <cell r="E118">
            <v>0</v>
          </cell>
          <cell r="F118" t="str">
            <v>SIEC Mar/26</v>
          </cell>
        </row>
        <row r="119">
          <cell r="A119" t="str">
            <v>01.02.06.200</v>
          </cell>
          <cell r="B119" t="str">
            <v>ESTUDO DE DIAGNÓSTICO SOCIAL</v>
          </cell>
          <cell r="C119" t="str">
            <v/>
          </cell>
          <cell r="E119">
            <v>0</v>
          </cell>
          <cell r="F119" t="str">
            <v>SIEC Mar/26</v>
          </cell>
        </row>
        <row r="120">
          <cell r="A120" t="str">
            <v>01.02.06.200.01</v>
          </cell>
          <cell r="B120" t="str">
            <v>Diagnóstico Social</v>
          </cell>
          <cell r="C120" t="str">
            <v>un</v>
          </cell>
          <cell r="D120">
            <v>25081.759999999998</v>
          </cell>
          <cell r="E120">
            <v>20230.488788514274</v>
          </cell>
          <cell r="F120" t="str">
            <v>SIEC Mar/26</v>
          </cell>
        </row>
        <row r="121">
          <cell r="A121" t="str">
            <v>01.02.06.300</v>
          </cell>
          <cell r="B121" t="str">
            <v>PROGRAMA DE COMUNICAÇÃO SOCIAL</v>
          </cell>
          <cell r="C121" t="str">
            <v/>
          </cell>
          <cell r="E121">
            <v>0</v>
          </cell>
          <cell r="F121" t="str">
            <v>SIEC Mar/26</v>
          </cell>
        </row>
        <row r="122">
          <cell r="A122" t="str">
            <v>01.02.06.300.08</v>
          </cell>
          <cell r="B122" t="str">
            <v>Operação, Manutenção e Relatório do Programa de Comunicação Social</v>
          </cell>
          <cell r="C122" t="str">
            <v>un</v>
          </cell>
          <cell r="D122">
            <v>12540.88</v>
          </cell>
          <cell r="E122">
            <v>10115.244394257137</v>
          </cell>
          <cell r="F122" t="str">
            <v>SIEC Mar/26</v>
          </cell>
        </row>
        <row r="123">
          <cell r="A123" t="str">
            <v>01.02.06.300.07</v>
          </cell>
          <cell r="B123" t="str">
            <v>Programa de Comunicação Social de Obras</v>
          </cell>
          <cell r="C123" t="str">
            <v>un</v>
          </cell>
          <cell r="D123">
            <v>24598.880000000001</v>
          </cell>
          <cell r="E123">
            <v>19841.006613969996</v>
          </cell>
          <cell r="F123" t="str">
            <v>SIEC Mar/26</v>
          </cell>
        </row>
        <row r="124">
          <cell r="A124" t="str">
            <v>01.02.07</v>
          </cell>
          <cell r="B124" t="str">
            <v>MONITORAMENTO AMBIENTAL</v>
          </cell>
          <cell r="C124" t="str">
            <v/>
          </cell>
          <cell r="E124">
            <v>0</v>
          </cell>
          <cell r="F124" t="str">
            <v>SIEC Mar/26</v>
          </cell>
        </row>
        <row r="125">
          <cell r="A125" t="str">
            <v>01.02.07.120</v>
          </cell>
          <cell r="B125" t="str">
            <v>PREVISÕES DE NÍVEIS DE RUÍDOS E VIBRAÇÕES EM EDIFICAÇÕES LINDEIRAS</v>
          </cell>
          <cell r="C125" t="str">
            <v/>
          </cell>
          <cell r="E125">
            <v>0</v>
          </cell>
          <cell r="F125" t="str">
            <v>SIEC Mar/26</v>
          </cell>
        </row>
        <row r="126">
          <cell r="A126" t="str">
            <v>01.02.07.120.01</v>
          </cell>
          <cell r="B126" t="str">
            <v>Elaboração de estudos de níveis de ruídos e vibrações em edificações</v>
          </cell>
          <cell r="C126" t="str">
            <v>un</v>
          </cell>
          <cell r="D126">
            <v>12414.14</v>
          </cell>
          <cell r="E126">
            <v>10013.018228746572</v>
          </cell>
          <cell r="F126" t="str">
            <v>SIEC Mar/26</v>
          </cell>
        </row>
        <row r="127">
          <cell r="A127" t="str">
            <v>01.02.07.300</v>
          </cell>
          <cell r="B127" t="str">
            <v>IMPLANTAÇÃO DOS MONITORAMENTOS E CONTROLES AMBIENTAIS</v>
          </cell>
          <cell r="C127" t="str">
            <v/>
          </cell>
          <cell r="E127">
            <v>0</v>
          </cell>
          <cell r="F127" t="str">
            <v>SIEC Mar/26</v>
          </cell>
        </row>
        <row r="128">
          <cell r="A128" t="str">
            <v>01.02.07.300.18</v>
          </cell>
          <cell r="B128" t="str">
            <v>Elaboração de modelagem ambiental computacional (simulação) de ruído e vibração com laudo/parecer técnico, com raio de até 250,00 metros a partir do RPC</v>
          </cell>
          <cell r="C128" t="str">
            <v>un</v>
          </cell>
          <cell r="D128">
            <v>2144.92</v>
          </cell>
          <cell r="E128">
            <v>1730.0532343926441</v>
          </cell>
          <cell r="F128" t="str">
            <v>SIEC Mar/26</v>
          </cell>
        </row>
        <row r="129">
          <cell r="A129" t="str">
            <v>01.02.07.300.19</v>
          </cell>
          <cell r="B129" t="str">
            <v>Elaboração de modelagem ambiental computacional (simulação) de ruído e vibração com laudo/parecer técnico, com raio entre 250,00 até 750,00 metros a partir do RPC</v>
          </cell>
          <cell r="C129" t="str">
            <v>un</v>
          </cell>
          <cell r="D129">
            <v>4289.84</v>
          </cell>
          <cell r="E129">
            <v>3460.1064687852881</v>
          </cell>
          <cell r="F129" t="str">
            <v>SIEC Mar/26</v>
          </cell>
        </row>
        <row r="130">
          <cell r="A130" t="str">
            <v>01.02.07.300.01</v>
          </cell>
          <cell r="B130" t="str">
            <v>Relatório de monitoramento e controle de emissões atmosféricas</v>
          </cell>
          <cell r="C130" t="str">
            <v>un</v>
          </cell>
          <cell r="D130">
            <v>1897.04</v>
          </cell>
          <cell r="E130">
            <v>1530.1177609291822</v>
          </cell>
          <cell r="F130" t="str">
            <v>SIEC Mar/26</v>
          </cell>
        </row>
        <row r="131">
          <cell r="A131" t="str">
            <v>01.02.08</v>
          </cell>
          <cell r="B131" t="str">
            <v>SUSTENTABILIDADE</v>
          </cell>
          <cell r="C131" t="str">
            <v/>
          </cell>
          <cell r="E131">
            <v>0</v>
          </cell>
          <cell r="F131" t="str">
            <v>SIEC Mar/26</v>
          </cell>
        </row>
        <row r="132">
          <cell r="A132" t="str">
            <v>01.02.08.400</v>
          </cell>
          <cell r="B132" t="str">
            <v>CARACTERIZAÇÃO DE RESÍDUOS E EFLUENTES</v>
          </cell>
          <cell r="C132" t="str">
            <v/>
          </cell>
          <cell r="E132">
            <v>0</v>
          </cell>
          <cell r="F132" t="str">
            <v>SIEC Mar/26</v>
          </cell>
        </row>
        <row r="133">
          <cell r="A133" t="str">
            <v>01.02.08.400.04</v>
          </cell>
          <cell r="B133" t="str">
            <v>Análise química para caracterização de efluentes segundo os art. 18 e 19 do Regulamento da Lei nº 997/76 aprovado pelo Decreto nº 8468/76, e segundo Resolução CONAMA nº 430/2011</v>
          </cell>
          <cell r="C133" t="str">
            <v>un</v>
          </cell>
          <cell r="D133">
            <v>732.5</v>
          </cell>
          <cell r="E133">
            <v>590.82110017744799</v>
          </cell>
          <cell r="F133" t="str">
            <v>SIEC Mar/26</v>
          </cell>
        </row>
        <row r="134">
          <cell r="A134" t="str">
            <v>01.02.08.400.01</v>
          </cell>
          <cell r="B134" t="str">
            <v>Ensaio para caracterização de resíduos segundo a norma ABNT NBR 10.004/04</v>
          </cell>
          <cell r="C134" t="str">
            <v>un</v>
          </cell>
          <cell r="D134">
            <v>4572.41</v>
          </cell>
          <cell r="E134">
            <v>3688.0222616551055</v>
          </cell>
          <cell r="F134" t="str">
            <v>SIEC Mar/26</v>
          </cell>
        </row>
        <row r="135">
          <cell r="A135" t="str">
            <v>01.02.09</v>
          </cell>
          <cell r="B135" t="str">
            <v>FAUNA</v>
          </cell>
          <cell r="C135" t="str">
            <v/>
          </cell>
          <cell r="E135">
            <v>0</v>
          </cell>
          <cell r="F135" t="str">
            <v>SIEC Mar/26</v>
          </cell>
        </row>
        <row r="136">
          <cell r="A136" t="str">
            <v>01.02.09.100</v>
          </cell>
          <cell r="B136" t="str">
            <v>LEVANTAMENTO DA FAUNA</v>
          </cell>
          <cell r="C136" t="str">
            <v/>
          </cell>
          <cell r="E136">
            <v>0</v>
          </cell>
          <cell r="F136" t="str">
            <v>SIEC Mar/26</v>
          </cell>
        </row>
        <row r="137">
          <cell r="A137" t="str">
            <v>01.02.09.100.01</v>
          </cell>
          <cell r="B137" t="str">
            <v>Elaboração do Programa de Levantamento de Fauna</v>
          </cell>
          <cell r="C137" t="str">
            <v>un</v>
          </cell>
          <cell r="D137">
            <v>23921.439999999999</v>
          </cell>
          <cell r="E137">
            <v>19294.595902564928</v>
          </cell>
          <cell r="F137" t="str">
            <v>SIEC Mar/26</v>
          </cell>
        </row>
        <row r="138">
          <cell r="A138" t="str">
            <v>01.02.09.100.02</v>
          </cell>
          <cell r="B138" t="str">
            <v>Implementação do Programa de Levantamento de Fauna</v>
          </cell>
          <cell r="C138" t="str">
            <v>un</v>
          </cell>
          <cell r="D138">
            <v>24096.95</v>
          </cell>
          <cell r="E138">
            <v>19436.159057912566</v>
          </cell>
          <cell r="F138" t="str">
            <v>SIEC Mar/26</v>
          </cell>
        </row>
        <row r="139">
          <cell r="A139" t="str">
            <v>01.02.09.100.04</v>
          </cell>
          <cell r="B139" t="str">
            <v>Laudo de caracterização da fauna associada à flora</v>
          </cell>
          <cell r="C139" t="str">
            <v>un</v>
          </cell>
          <cell r="D139">
            <v>29716.1</v>
          </cell>
          <cell r="E139">
            <v>23968.462655266976</v>
          </cell>
          <cell r="F139" t="str">
            <v>SIEC Mar/26</v>
          </cell>
        </row>
        <row r="140">
          <cell r="A140" t="str">
            <v>01.02.09.100.03</v>
          </cell>
          <cell r="B140" t="str">
            <v>Relatório técnico mensal de diagnóstico de implementação dos serviços de fauna</v>
          </cell>
          <cell r="C140" t="str">
            <v>un</v>
          </cell>
          <cell r="D140">
            <v>6668.4</v>
          </cell>
          <cell r="E140">
            <v>5378.6094531376029</v>
          </cell>
          <cell r="F140" t="str">
            <v>SIEC Mar/26</v>
          </cell>
        </row>
        <row r="141">
          <cell r="A141" t="str">
            <v>01.02.09.110</v>
          </cell>
          <cell r="B141" t="str">
            <v>MONITORAMENTO DA FAUNA</v>
          </cell>
          <cell r="C141" t="str">
            <v/>
          </cell>
          <cell r="E141">
            <v>0</v>
          </cell>
          <cell r="F141" t="str">
            <v>SIEC Mar/26</v>
          </cell>
        </row>
        <row r="142">
          <cell r="A142" t="str">
            <v>01.02.09.110.01</v>
          </cell>
          <cell r="B142" t="str">
            <v>Elaboração do Programa de Monitoramento de Fauna</v>
          </cell>
          <cell r="C142" t="str">
            <v>un</v>
          </cell>
          <cell r="D142">
            <v>29901.8</v>
          </cell>
          <cell r="E142">
            <v>24118.244878206162</v>
          </cell>
          <cell r="F142" t="str">
            <v>SIEC Mar/26</v>
          </cell>
        </row>
        <row r="143">
          <cell r="A143" t="str">
            <v>01.02.09.110.02</v>
          </cell>
          <cell r="B143" t="str">
            <v>Implementação do Programa de Monitoramento de Fauna</v>
          </cell>
          <cell r="C143" t="str">
            <v>un</v>
          </cell>
          <cell r="D143">
            <v>21655.85</v>
          </cell>
          <cell r="E143">
            <v>17467.212453621549</v>
          </cell>
          <cell r="F143" t="str">
            <v>SIEC Mar/26</v>
          </cell>
        </row>
        <row r="144">
          <cell r="A144" t="str">
            <v>01.02.09.110.03</v>
          </cell>
          <cell r="B144" t="str">
            <v>Relatórios mensais de acompanhamento da implementação do Programa de Monitoramento de Fauna</v>
          </cell>
          <cell r="C144" t="str">
            <v>un</v>
          </cell>
          <cell r="D144">
            <v>4655.5200000000004</v>
          </cell>
          <cell r="E144">
            <v>3755.0572673011779</v>
          </cell>
          <cell r="F144" t="str">
            <v>SIEC Mar/26</v>
          </cell>
        </row>
        <row r="145">
          <cell r="A145" t="str">
            <v>01.02.09.110.04</v>
          </cell>
          <cell r="B145" t="str">
            <v>Relatórios semestrais de acompanhamento da implementação do Programa de Monitoramento de Fauna</v>
          </cell>
          <cell r="C145" t="str">
            <v>un</v>
          </cell>
          <cell r="D145">
            <v>4655.5200000000004</v>
          </cell>
          <cell r="E145">
            <v>3755.0572673011779</v>
          </cell>
          <cell r="F145" t="str">
            <v>SIEC Mar/26</v>
          </cell>
        </row>
        <row r="146">
          <cell r="A146" t="str">
            <v>01.02.09.120</v>
          </cell>
          <cell r="B146" t="str">
            <v>RESGATE E TRANSLOCAÇÃO DE FAUNA</v>
          </cell>
          <cell r="C146" t="str">
            <v/>
          </cell>
          <cell r="E146">
            <v>0</v>
          </cell>
          <cell r="F146" t="str">
            <v>SIEC Mar/26</v>
          </cell>
        </row>
        <row r="147">
          <cell r="A147" t="str">
            <v>01.02.09.120.01</v>
          </cell>
          <cell r="B147" t="str">
            <v>Elaboração do Programa de Resgate e Translocação de Fauna</v>
          </cell>
          <cell r="C147" t="str">
            <v>un</v>
          </cell>
          <cell r="D147">
            <v>24565.279999999999</v>
          </cell>
          <cell r="E147">
            <v>19813.905468623969</v>
          </cell>
          <cell r="F147" t="str">
            <v>SIEC Mar/26</v>
          </cell>
        </row>
        <row r="148">
          <cell r="A148" t="str">
            <v>01.02.09.120.02</v>
          </cell>
          <cell r="B148" t="str">
            <v>Implementação do Programa de Resgate e Translocação de Fauna</v>
          </cell>
          <cell r="C148" t="str">
            <v>un</v>
          </cell>
          <cell r="D148">
            <v>42503.68</v>
          </cell>
          <cell r="E148">
            <v>34282.69075657364</v>
          </cell>
          <cell r="F148" t="str">
            <v>SIEC Mar/26</v>
          </cell>
        </row>
        <row r="149">
          <cell r="A149" t="str">
            <v>01.02.09.120.03</v>
          </cell>
          <cell r="B149" t="str">
            <v>Relatórios mensais de acompanhamento da implementação do Programa de resgate e translocação de Fauna</v>
          </cell>
          <cell r="C149" t="str">
            <v>un</v>
          </cell>
          <cell r="D149">
            <v>6983.28</v>
          </cell>
          <cell r="E149">
            <v>5632.5859009517662</v>
          </cell>
          <cell r="F149" t="str">
            <v>SIEC Mar/26</v>
          </cell>
        </row>
        <row r="150">
          <cell r="A150" t="str">
            <v>01.02.09.120.04</v>
          </cell>
          <cell r="B150" t="str">
            <v>Relatórios semestrais de acompanhamento da implementação do Programa de resgate e translocação de Fauna</v>
          </cell>
          <cell r="C150" t="str">
            <v>un</v>
          </cell>
          <cell r="D150">
            <v>4655.5200000000004</v>
          </cell>
          <cell r="E150">
            <v>3755.0572673011779</v>
          </cell>
          <cell r="F150" t="str">
            <v>SIEC Mar/26</v>
          </cell>
        </row>
        <row r="151">
          <cell r="A151" t="str">
            <v>01.02.11</v>
          </cell>
          <cell r="B151" t="str">
            <v>ESTUDOS AMBIENTAIS</v>
          </cell>
          <cell r="C151" t="str">
            <v/>
          </cell>
          <cell r="E151">
            <v>0</v>
          </cell>
          <cell r="F151" t="str">
            <v>SIEC Mar/26</v>
          </cell>
        </row>
        <row r="152">
          <cell r="A152" t="str">
            <v>01.02.11.000</v>
          </cell>
          <cell r="B152" t="str">
            <v>COMPLEMENTAÇÃO DE ESTUDOS AMBIENTAIS</v>
          </cell>
          <cell r="C152" t="str">
            <v/>
          </cell>
          <cell r="E152">
            <v>0</v>
          </cell>
          <cell r="F152" t="str">
            <v>SIEC Mar/26</v>
          </cell>
        </row>
        <row r="153">
          <cell r="A153" t="str">
            <v>01.02.11.000.08</v>
          </cell>
          <cell r="B153" t="str">
            <v>Acompanhamento da Análise do Órgão Ambiental</v>
          </cell>
          <cell r="C153" t="str">
            <v>un</v>
          </cell>
          <cell r="D153">
            <v>19688.8</v>
          </cell>
          <cell r="E153">
            <v>15880.625907404419</v>
          </cell>
          <cell r="F153" t="str">
            <v>SIEC Mar/26</v>
          </cell>
        </row>
        <row r="154">
          <cell r="A154" t="str">
            <v>01.02.11.000.05</v>
          </cell>
          <cell r="B154" t="str">
            <v>Adequação de Programas Ambientais Existentes - PAE</v>
          </cell>
          <cell r="C154" t="str">
            <v>un</v>
          </cell>
          <cell r="D154">
            <v>27302.48</v>
          </cell>
          <cell r="E154">
            <v>22021.680916276819</v>
          </cell>
          <cell r="F154" t="str">
            <v>SIEC Mar/26</v>
          </cell>
        </row>
        <row r="155">
          <cell r="A155" t="str">
            <v>01.02.11.000.01</v>
          </cell>
          <cell r="B155" t="str">
            <v>Diagnóstico Ambiental - DA</v>
          </cell>
          <cell r="C155" t="str">
            <v>un</v>
          </cell>
          <cell r="D155">
            <v>22873.18</v>
          </cell>
          <cell r="E155">
            <v>18449.088562671397</v>
          </cell>
          <cell r="F155" t="str">
            <v>SIEC Mar/26</v>
          </cell>
        </row>
        <row r="156">
          <cell r="A156" t="str">
            <v>01.02.11.000.02</v>
          </cell>
          <cell r="B156" t="str">
            <v>Diagnóstico Ambiental Inicial - Estações</v>
          </cell>
          <cell r="C156" t="str">
            <v>un</v>
          </cell>
          <cell r="D156">
            <v>70771</v>
          </cell>
          <cell r="E156">
            <v>57082.593966768836</v>
          </cell>
          <cell r="F156" t="str">
            <v>SIEC Mar/26</v>
          </cell>
        </row>
        <row r="157">
          <cell r="A157" t="str">
            <v>01.02.11.000.03</v>
          </cell>
          <cell r="B157" t="str">
            <v>Diagnóstico Ambiental Inicial - Linhas</v>
          </cell>
          <cell r="C157" t="str">
            <v>un</v>
          </cell>
          <cell r="D157">
            <v>141542</v>
          </cell>
          <cell r="E157">
            <v>114165.18793353767</v>
          </cell>
          <cell r="F157" t="str">
            <v>SIEC Mar/26</v>
          </cell>
        </row>
        <row r="158">
          <cell r="A158" t="str">
            <v>01.02.11.000.04</v>
          </cell>
          <cell r="B158" t="str">
            <v>Elaboração de Programas Ambientais - PA</v>
          </cell>
          <cell r="C158" t="str">
            <v>un</v>
          </cell>
          <cell r="D158">
            <v>42240.639999999999</v>
          </cell>
          <cell r="E158">
            <v>34070.527504436199</v>
          </cell>
          <cell r="F158" t="str">
            <v>SIEC Mar/26</v>
          </cell>
        </row>
        <row r="159">
          <cell r="A159" t="str">
            <v>01.02.11.000.09</v>
          </cell>
          <cell r="B159" t="str">
            <v>Estudo Ambiental Simplificado (EAS) - Pátios</v>
          </cell>
          <cell r="C159" t="str">
            <v>un</v>
          </cell>
          <cell r="D159">
            <v>106609.2</v>
          </cell>
          <cell r="E159">
            <v>85989.030488788514</v>
          </cell>
          <cell r="F159" t="str">
            <v>SIEC Mar/26</v>
          </cell>
        </row>
        <row r="160">
          <cell r="A160" t="str">
            <v>01.02.11.000.07</v>
          </cell>
          <cell r="B160" t="str">
            <v>Relatório Síntese de Condicionantes Ambientais</v>
          </cell>
          <cell r="C160" t="str">
            <v>un</v>
          </cell>
          <cell r="D160">
            <v>21033.040000000001</v>
          </cell>
          <cell r="E160">
            <v>16964.865300854977</v>
          </cell>
          <cell r="F160" t="str">
            <v>SIEC Mar/26</v>
          </cell>
        </row>
        <row r="161">
          <cell r="A161" t="str">
            <v>01.02.11.000.06</v>
          </cell>
          <cell r="B161" t="str">
            <v>Requerimento de Licença Ambiental de Instalação - RLI</v>
          </cell>
          <cell r="C161" t="str">
            <v>un</v>
          </cell>
          <cell r="D161">
            <v>73730.58</v>
          </cell>
          <cell r="E161">
            <v>59469.737054363606</v>
          </cell>
          <cell r="F161" t="str">
            <v>SIEC Mar/26</v>
          </cell>
        </row>
        <row r="162">
          <cell r="A162" t="str">
            <v>01.02.80</v>
          </cell>
          <cell r="B162" t="str">
            <v>GESTÃO DE TERRITÓRIO</v>
          </cell>
          <cell r="C162" t="str">
            <v/>
          </cell>
          <cell r="E162">
            <v>0</v>
          </cell>
          <cell r="F162" t="str">
            <v>SIEC Mar/26</v>
          </cell>
        </row>
        <row r="163">
          <cell r="A163" t="str">
            <v>01.02.80.100</v>
          </cell>
          <cell r="B163" t="str">
            <v>AQUISIÇÃO E LIBERAÇÃO DE ÁREA</v>
          </cell>
          <cell r="C163" t="str">
            <v/>
          </cell>
          <cell r="E163">
            <v>0</v>
          </cell>
          <cell r="F163" t="str">
            <v>SIEC Mar/26</v>
          </cell>
        </row>
        <row r="164">
          <cell r="A164" t="str">
            <v>01.02.80.100.02</v>
          </cell>
          <cell r="B164" t="str">
            <v>Subsídio aos Processos de Liberação de Áreas para Implantação de Empreendimentos da CPTM (Cadastro Individual de Propriedades Com Benfeitorias)</v>
          </cell>
          <cell r="C164" t="str">
            <v>m²</v>
          </cell>
          <cell r="D164">
            <v>1.74</v>
          </cell>
          <cell r="E164">
            <v>1.403452169704791</v>
          </cell>
          <cell r="F164" t="str">
            <v>SIEC Mar/26</v>
          </cell>
        </row>
        <row r="165">
          <cell r="A165" t="str">
            <v>01.02.80.100.03</v>
          </cell>
          <cell r="B165" t="str">
            <v>Subsídio aos Processos de Liberação de Áreas para Implantação de Empreendimentos da CPTM (Cadastro Individual de Propriedades Sem Benfeitorias)</v>
          </cell>
          <cell r="C165" t="str">
            <v>m²</v>
          </cell>
          <cell r="D165">
            <v>1.03</v>
          </cell>
          <cell r="E165">
            <v>0.83077915792869816</v>
          </cell>
          <cell r="F165" t="str">
            <v>SIEC Mar/26</v>
          </cell>
        </row>
        <row r="166">
          <cell r="A166" t="str">
            <v>01.02.80.200</v>
          </cell>
          <cell r="B166" t="str">
            <v>PATRIMÔNIO HISTÓRICO</v>
          </cell>
          <cell r="C166" t="str">
            <v/>
          </cell>
          <cell r="E166">
            <v>0</v>
          </cell>
          <cell r="F166" t="str">
            <v>SIEC Mar/26</v>
          </cell>
        </row>
        <row r="167">
          <cell r="A167" t="str">
            <v>01.02.80.200.03</v>
          </cell>
          <cell r="B167" t="str">
            <v>Manual de Manutenção e Conservação para orientação e padronização dos procedimentos de conservação das estruturas e interesse histórico e cultural</v>
          </cell>
          <cell r="C167" t="str">
            <v>un</v>
          </cell>
          <cell r="D167">
            <v>6648.3</v>
          </cell>
          <cell r="E167">
            <v>5362.3971608323927</v>
          </cell>
          <cell r="F167" t="str">
            <v>SIEC Mar/26</v>
          </cell>
        </row>
        <row r="168">
          <cell r="A168" t="str">
            <v>01.02.80.200.04</v>
          </cell>
          <cell r="B168" t="str">
            <v>Prospecção pictórica de até 5 pontos</v>
          </cell>
          <cell r="C168" t="str">
            <v>un</v>
          </cell>
          <cell r="D168">
            <v>7613.9</v>
          </cell>
          <cell r="E168">
            <v>6141.232456847878</v>
          </cell>
          <cell r="F168" t="str">
            <v>SIEC Mar/26</v>
          </cell>
        </row>
        <row r="169">
          <cell r="A169" t="str">
            <v>01.08</v>
          </cell>
          <cell r="B169" t="str">
            <v>TREINAMENTOS, DOCUMENTAÇÃO E PARECERES</v>
          </cell>
          <cell r="C169" t="str">
            <v/>
          </cell>
          <cell r="E169">
            <v>0</v>
          </cell>
          <cell r="F169" t="str">
            <v>SIEC Mar/26</v>
          </cell>
        </row>
        <row r="170">
          <cell r="A170" t="str">
            <v>01.08.01</v>
          </cell>
          <cell r="B170" t="str">
            <v>TREINAMENTOS, DOCUMENTAÇÃO E PARECERES</v>
          </cell>
          <cell r="C170" t="str">
            <v/>
          </cell>
          <cell r="E170">
            <v>0</v>
          </cell>
          <cell r="F170" t="str">
            <v>SIEC Mar/26</v>
          </cell>
        </row>
        <row r="171">
          <cell r="A171" t="str">
            <v>01.08.01.100</v>
          </cell>
          <cell r="B171" t="str">
            <v>TREINAMENTOS, DOCUMENTAÇÃO E PARECERES</v>
          </cell>
          <cell r="C171" t="str">
            <v/>
          </cell>
          <cell r="E171">
            <v>0</v>
          </cell>
          <cell r="F171" t="str">
            <v>SIEC Mar/26</v>
          </cell>
        </row>
        <row r="172">
          <cell r="A172" t="str">
            <v>01.08.01.100.14</v>
          </cell>
          <cell r="B172" t="str">
            <v>Comissionamento, ensaios e testes de aceitação em campo.</v>
          </cell>
          <cell r="C172" t="str">
            <v>cj</v>
          </cell>
          <cell r="D172">
            <v>4384.8</v>
          </cell>
          <cell r="E172">
            <v>3536.6994676560735</v>
          </cell>
          <cell r="F172" t="str">
            <v>SIEC Mar/26</v>
          </cell>
        </row>
        <row r="173">
          <cell r="A173" t="str">
            <v>01.08.01.100.13</v>
          </cell>
          <cell r="B173" t="str">
            <v>Elaboração, organização e fornecimento do prontuário das instalações elétricas.</v>
          </cell>
          <cell r="C173" t="str">
            <v>cj</v>
          </cell>
          <cell r="D173">
            <v>16475.400000000001</v>
          </cell>
          <cell r="E173">
            <v>13288.756251008228</v>
          </cell>
          <cell r="F173" t="str">
            <v>SIEC Mar/26</v>
          </cell>
        </row>
        <row r="174">
          <cell r="A174" t="str">
            <v>01.08.01.100.33</v>
          </cell>
          <cell r="B174" t="str">
            <v>Laudo de avaliação imobiliária para área isolada</v>
          </cell>
          <cell r="C174" t="str">
            <v>un</v>
          </cell>
          <cell r="D174">
            <v>1728.3</v>
          </cell>
          <cell r="E174">
            <v>1394.0151637360864</v>
          </cell>
          <cell r="F174" t="str">
            <v>SIEC Mar/26</v>
          </cell>
        </row>
        <row r="175">
          <cell r="A175" t="str">
            <v>01.08.01.100.32</v>
          </cell>
          <cell r="B175" t="str">
            <v>Laudo de avaliação imobiliária para áreas contíguas</v>
          </cell>
          <cell r="C175" t="str">
            <v>un</v>
          </cell>
          <cell r="D175">
            <v>1422.24</v>
          </cell>
          <cell r="E175">
            <v>1147.152766575254</v>
          </cell>
          <cell r="F175" t="str">
            <v>SIEC Mar/26</v>
          </cell>
        </row>
        <row r="176">
          <cell r="A176" t="str">
            <v>01.09</v>
          </cell>
          <cell r="B176" t="str">
            <v>PROJETOS BIM</v>
          </cell>
          <cell r="C176" t="str">
            <v/>
          </cell>
          <cell r="E176">
            <v>0</v>
          </cell>
          <cell r="F176" t="str">
            <v>SIEC Mar/26</v>
          </cell>
        </row>
        <row r="177">
          <cell r="A177" t="str">
            <v>01.09.01</v>
          </cell>
          <cell r="B177" t="str">
            <v>AS BUILT BIM</v>
          </cell>
          <cell r="C177" t="str">
            <v/>
          </cell>
          <cell r="E177">
            <v>0</v>
          </cell>
          <cell r="F177" t="str">
            <v>SIEC Mar/26</v>
          </cell>
        </row>
        <row r="178">
          <cell r="A178" t="str">
            <v>01.09.01.100</v>
          </cell>
          <cell r="B178" t="str">
            <v>AS BUILT BIM</v>
          </cell>
          <cell r="C178" t="str">
            <v/>
          </cell>
          <cell r="E178">
            <v>0</v>
          </cell>
          <cell r="F178" t="str">
            <v>SIEC Mar/26</v>
          </cell>
        </row>
        <row r="179">
          <cell r="A179" t="str">
            <v>01.09.01.100.02</v>
          </cell>
          <cell r="B179" t="str">
            <v>Desenvolvimento de "As built" em modelo BIM - Edificações com área de 2.000 m² a 5.000 m²</v>
          </cell>
          <cell r="C179" t="str">
            <v>cj</v>
          </cell>
          <cell r="D179">
            <v>44166.239999999998</v>
          </cell>
          <cell r="E179">
            <v>35623.681238909499</v>
          </cell>
          <cell r="F179" t="str">
            <v>SIEC Mar/26</v>
          </cell>
        </row>
        <row r="180">
          <cell r="A180" t="str">
            <v>01.09.01.100.03</v>
          </cell>
          <cell r="B180" t="str">
            <v>Desenvolvimento de "As built" em modelo BIM - Edificações com área de 5.000 m² a 10.000 m²</v>
          </cell>
          <cell r="C180" t="str">
            <v>cj</v>
          </cell>
          <cell r="D180">
            <v>55023.12</v>
          </cell>
          <cell r="E180">
            <v>44380.642039038554</v>
          </cell>
          <cell r="F180" t="str">
            <v>SIEC Mar/26</v>
          </cell>
        </row>
        <row r="181">
          <cell r="A181" t="str">
            <v>01.09.01.100.01</v>
          </cell>
          <cell r="B181" t="str">
            <v>Desenvolvimento de "As built" em modelo BIM - Edificações com área de 500 m² a 2.000 m²</v>
          </cell>
          <cell r="C181" t="str">
            <v>cj</v>
          </cell>
          <cell r="D181">
            <v>32042.240000000002</v>
          </cell>
          <cell r="E181">
            <v>25844.684626552669</v>
          </cell>
          <cell r="F181" t="str">
            <v>SIEC Mar/26</v>
          </cell>
        </row>
        <row r="182">
          <cell r="A182" t="str">
            <v>01.10</v>
          </cell>
          <cell r="B182" t="str">
            <v>ANÁLISE DE PROJETOS</v>
          </cell>
          <cell r="C182" t="str">
            <v/>
          </cell>
          <cell r="E182">
            <v>0</v>
          </cell>
          <cell r="F182" t="str">
            <v>SIEC Mar/26</v>
          </cell>
        </row>
        <row r="183">
          <cell r="A183" t="str">
            <v>01.10.01</v>
          </cell>
          <cell r="B183" t="str">
            <v>ANÁLISE DE PROJETOS</v>
          </cell>
          <cell r="C183" t="str">
            <v/>
          </cell>
          <cell r="E183">
            <v>0</v>
          </cell>
          <cell r="F183" t="str">
            <v>SIEC Mar/26</v>
          </cell>
        </row>
        <row r="184">
          <cell r="A184" t="str">
            <v>01.10.01.100</v>
          </cell>
          <cell r="B184" t="str">
            <v>ANÁLISE DE PROJETOS</v>
          </cell>
          <cell r="C184" t="str">
            <v/>
          </cell>
          <cell r="E184">
            <v>0</v>
          </cell>
          <cell r="F184" t="str">
            <v>SIEC Mar/26</v>
          </cell>
        </row>
        <row r="185">
          <cell r="A185" t="str">
            <v>01.10.01.100.01</v>
          </cell>
          <cell r="B185" t="str">
            <v>Análise de Projetos Civis (Arquitetura, Estrutura, Instalações Hidráulicas, Elétricas e de Sistemas, Via Permanente, Rede Aérea, Drenagem, Terraplenagem)</v>
          </cell>
          <cell r="C185" t="str">
            <v>un</v>
          </cell>
          <cell r="D185">
            <v>1281.69</v>
          </cell>
          <cell r="E185">
            <v>1033.7877076947896</v>
          </cell>
          <cell r="F185" t="str">
            <v>SIEC Mar/26</v>
          </cell>
        </row>
        <row r="186">
          <cell r="A186" t="str">
            <v>01.10.01.100.03</v>
          </cell>
          <cell r="B186" t="str">
            <v>Relatório mensal de supervisão de projetos - Controle de produção</v>
          </cell>
          <cell r="C186" t="str">
            <v>un</v>
          </cell>
          <cell r="D186">
            <v>4515.3599999999997</v>
          </cell>
          <cell r="E186">
            <v>3642.0067752863361</v>
          </cell>
          <cell r="F186" t="str">
            <v>SIEC Mar/26</v>
          </cell>
        </row>
        <row r="187">
          <cell r="A187" t="str">
            <v>01.10.01.100.02</v>
          </cell>
          <cell r="B187" t="str">
            <v>Relatório mensal de supervisão de projetos - Desempenho gerencial</v>
          </cell>
          <cell r="C187" t="str">
            <v>un</v>
          </cell>
          <cell r="D187">
            <v>8477.1200000000008</v>
          </cell>
          <cell r="E187">
            <v>6837.4899177286661</v>
          </cell>
          <cell r="F187" t="str">
            <v>SIEC Mar/26</v>
          </cell>
        </row>
        <row r="188">
          <cell r="A188" t="str">
            <v>01.10.02</v>
          </cell>
          <cell r="B188" t="str">
            <v>LEVANTAMENTO CADASTRAL</v>
          </cell>
          <cell r="C188" t="str">
            <v/>
          </cell>
          <cell r="E188">
            <v>0</v>
          </cell>
          <cell r="F188" t="str">
            <v>SIEC Mar/26</v>
          </cell>
        </row>
        <row r="189">
          <cell r="A189" t="str">
            <v>01.10.02.100</v>
          </cell>
          <cell r="B189" t="str">
            <v>LEVANTAMENTO CADASTRAL</v>
          </cell>
          <cell r="C189" t="str">
            <v/>
          </cell>
          <cell r="E189">
            <v>0</v>
          </cell>
          <cell r="F189" t="str">
            <v>SIEC Mar/26</v>
          </cell>
        </row>
        <row r="190">
          <cell r="A190" t="str">
            <v>01.10.02.100.02</v>
          </cell>
          <cell r="B190" t="str">
            <v>Levantamento cadastral para adequação das instalações elétricas das Estações</v>
          </cell>
          <cell r="C190" t="str">
            <v>un</v>
          </cell>
          <cell r="D190">
            <v>7553.2</v>
          </cell>
          <cell r="E190">
            <v>6092.2729472495557</v>
          </cell>
          <cell r="F190" t="str">
            <v>SIEC Mar/26</v>
          </cell>
        </row>
        <row r="191">
          <cell r="A191" t="str">
            <v>01.10.02.100.01</v>
          </cell>
          <cell r="B191" t="str">
            <v>Levantamento cadastral para adequação das instalações hidráulicas das Estações</v>
          </cell>
          <cell r="C191" t="str">
            <v>un</v>
          </cell>
          <cell r="D191">
            <v>3004.24</v>
          </cell>
          <cell r="E191">
            <v>2423.165026617196</v>
          </cell>
          <cell r="F191" t="str">
            <v>SIEC Mar/26</v>
          </cell>
        </row>
        <row r="192">
          <cell r="A192" t="str">
            <v>02</v>
          </cell>
          <cell r="B192" t="str">
            <v>OBRAS CIVIS E DE INSTALAÇÕES PREDIAIS</v>
          </cell>
          <cell r="C192" t="str">
            <v/>
          </cell>
          <cell r="E192">
            <v>0</v>
          </cell>
          <cell r="F192" t="str">
            <v>SIEC Mar/26</v>
          </cell>
        </row>
        <row r="193">
          <cell r="A193" t="str">
            <v>02.01</v>
          </cell>
          <cell r="B193" t="str">
            <v>URBANIZAÇÃO E EDIFICAÇÕES</v>
          </cell>
          <cell r="C193" t="str">
            <v/>
          </cell>
          <cell r="E193">
            <v>0</v>
          </cell>
          <cell r="F193" t="str">
            <v>SIEC Mar/26</v>
          </cell>
        </row>
        <row r="194">
          <cell r="A194" t="str">
            <v>02.01.00</v>
          </cell>
          <cell r="B194" t="str">
            <v>SERVIÇOS PRELIMINARES</v>
          </cell>
          <cell r="C194" t="str">
            <v/>
          </cell>
          <cell r="E194">
            <v>0</v>
          </cell>
          <cell r="F194" t="str">
            <v>SIEC Mar/26</v>
          </cell>
        </row>
        <row r="195">
          <cell r="A195" t="str">
            <v>02.01.00.100</v>
          </cell>
          <cell r="B195" t="str">
            <v>LIMPEZA DA ÁREA</v>
          </cell>
          <cell r="C195" t="str">
            <v/>
          </cell>
          <cell r="E195">
            <v>0</v>
          </cell>
          <cell r="F195" t="str">
            <v>SIEC Mar/26</v>
          </cell>
        </row>
        <row r="196">
          <cell r="A196" t="str">
            <v>02.01.00.100.04</v>
          </cell>
          <cell r="B196" t="str">
            <v>Capina manual</v>
          </cell>
          <cell r="C196" t="str">
            <v>m²</v>
          </cell>
          <cell r="D196">
            <v>3.44</v>
          </cell>
          <cell r="E196">
            <v>2.7746410711405063</v>
          </cell>
          <cell r="F196" t="str">
            <v>SIEC Mar/26</v>
          </cell>
        </row>
        <row r="197">
          <cell r="A197" t="str">
            <v>02.01.00.100.14</v>
          </cell>
          <cell r="B197" t="str">
            <v>Capina manual em área não operacional</v>
          </cell>
          <cell r="C197" t="str">
            <v>m²</v>
          </cell>
          <cell r="D197">
            <v>1.03</v>
          </cell>
          <cell r="E197">
            <v>0.83077915792869816</v>
          </cell>
          <cell r="F197" t="str">
            <v>SIEC Mar/26</v>
          </cell>
        </row>
        <row r="198">
          <cell r="A198" t="str">
            <v>02.01.00.100.05</v>
          </cell>
          <cell r="B198" t="str">
            <v>Capina seletiva manual com produto de ação foliar</v>
          </cell>
          <cell r="C198" t="str">
            <v>m²</v>
          </cell>
          <cell r="D198">
            <v>1.51</v>
          </cell>
          <cell r="E198">
            <v>1.217938377157606</v>
          </cell>
          <cell r="F198" t="str">
            <v>SIEC Mar/26</v>
          </cell>
        </row>
        <row r="199">
          <cell r="A199" t="str">
            <v>02.01.00.100.06</v>
          </cell>
          <cell r="B199" t="str">
            <v>Capina seletiva manual com produto de ação foliar e residual (não agrícola registrado no IBAMA)</v>
          </cell>
          <cell r="C199" t="str">
            <v>m²</v>
          </cell>
          <cell r="D199">
            <v>0.7</v>
          </cell>
          <cell r="E199">
            <v>0.56460719470882392</v>
          </cell>
          <cell r="F199" t="str">
            <v>SIEC Mar/26</v>
          </cell>
        </row>
        <row r="200">
          <cell r="A200" t="str">
            <v>02.01.00.100.01</v>
          </cell>
          <cell r="B200" t="str">
            <v>Corte de capoeira fina à foice</v>
          </cell>
          <cell r="C200" t="str">
            <v>m²</v>
          </cell>
          <cell r="D200">
            <v>2.41</v>
          </cell>
          <cell r="E200">
            <v>1.9438619132118085</v>
          </cell>
          <cell r="F200" t="str">
            <v>SIEC Mar/26</v>
          </cell>
        </row>
        <row r="201">
          <cell r="A201" t="str">
            <v>02.01.00.100.10</v>
          </cell>
          <cell r="B201" t="str">
            <v>Desmatamento e limpeza mecanizada de terreno com árvores até ø 15 cm, utilizando trator de esteiras</v>
          </cell>
          <cell r="C201" t="str">
            <v>m²</v>
          </cell>
          <cell r="D201">
            <v>10.79</v>
          </cell>
          <cell r="E201">
            <v>8.7030166155831576</v>
          </cell>
          <cell r="F201" t="str">
            <v>SIEC Mar/26</v>
          </cell>
        </row>
        <row r="202">
          <cell r="A202" t="str">
            <v>02.01.00.100.08</v>
          </cell>
          <cell r="B202" t="str">
            <v>Eliminação de vegetação em coberturas e paredes</v>
          </cell>
          <cell r="C202" t="str">
            <v>m²</v>
          </cell>
          <cell r="D202">
            <v>1.55</v>
          </cell>
          <cell r="E202">
            <v>1.2502016454266818</v>
          </cell>
          <cell r="F202" t="str">
            <v>SIEC Mar/26</v>
          </cell>
        </row>
        <row r="203">
          <cell r="A203" t="str">
            <v>02.01.00.100.11</v>
          </cell>
          <cell r="B203" t="str">
            <v>Limpeza manual do terreno (com raspagem superficial)</v>
          </cell>
          <cell r="C203" t="str">
            <v>m²</v>
          </cell>
          <cell r="D203">
            <v>6.23</v>
          </cell>
          <cell r="E203">
            <v>5.0250040329085337</v>
          </cell>
          <cell r="F203" t="str">
            <v>SIEC Mar/26</v>
          </cell>
        </row>
        <row r="204">
          <cell r="A204" t="str">
            <v>02.01.00.100.15</v>
          </cell>
          <cell r="B204" t="str">
            <v>Limpeza Mecanizada De Camada Vegetal, Vegetação E Pequenas Árvores (Diâmetro De Tronco Menor Que 0,20 M), Com Trator De Esteiras.</v>
          </cell>
          <cell r="C204" t="str">
            <v>m²</v>
          </cell>
          <cell r="D204">
            <v>0.52</v>
          </cell>
          <cell r="E204">
            <v>0.41942248749798355</v>
          </cell>
          <cell r="F204" t="str">
            <v>SIEC Mar/26</v>
          </cell>
        </row>
        <row r="205">
          <cell r="A205" t="str">
            <v>02.01.00.110</v>
          </cell>
          <cell r="B205" t="str">
            <v>SERVIÇOS TOPOGRÁFICOS</v>
          </cell>
          <cell r="C205" t="str">
            <v/>
          </cell>
          <cell r="E205">
            <v>0</v>
          </cell>
          <cell r="F205" t="str">
            <v>SIEC Mar/26</v>
          </cell>
        </row>
        <row r="206">
          <cell r="A206" t="str">
            <v>02.01.00.110.12</v>
          </cell>
          <cell r="B206" t="str">
            <v>Elaboração de Estudos Hidrológicos para bacia de área até 1 Km²</v>
          </cell>
          <cell r="C206" t="str">
            <v>un</v>
          </cell>
          <cell r="D206">
            <v>6486.63</v>
          </cell>
          <cell r="E206">
            <v>5231.9970963058558</v>
          </cell>
          <cell r="F206" t="str">
            <v>SIEC Mar/26</v>
          </cell>
        </row>
        <row r="207">
          <cell r="A207" t="str">
            <v>02.01.00.110.11</v>
          </cell>
          <cell r="B207" t="str">
            <v>Estudos Hidrológicos</v>
          </cell>
          <cell r="C207" t="str">
            <v>m²</v>
          </cell>
          <cell r="D207">
            <v>0.21</v>
          </cell>
          <cell r="E207">
            <v>0.1693821584126472</v>
          </cell>
          <cell r="F207" t="str">
            <v>SIEC Mar/26</v>
          </cell>
        </row>
        <row r="208">
          <cell r="A208" t="str">
            <v>02.01.00.110.06</v>
          </cell>
          <cell r="B208" t="str">
            <v>Implantação de marcos de Referência topográficas e de Pontos Notáveis de Via e AMVs - base coordenadas X , Y, Z</v>
          </cell>
          <cell r="C208" t="str">
            <v>un</v>
          </cell>
          <cell r="D208">
            <v>68.930000000000007</v>
          </cell>
          <cell r="E208">
            <v>55.59767704468463</v>
          </cell>
          <cell r="F208" t="str">
            <v>SIEC Mar/26</v>
          </cell>
        </row>
        <row r="209">
          <cell r="A209" t="str">
            <v>02.01.00.110.10</v>
          </cell>
          <cell r="B209" t="str">
            <v>Implantação de marcos geodésicos (pelo Método GPS)</v>
          </cell>
          <cell r="C209" t="str">
            <v>un</v>
          </cell>
          <cell r="D209">
            <v>661.24</v>
          </cell>
          <cell r="E209">
            <v>533.34408775608972</v>
          </cell>
          <cell r="F209" t="str">
            <v>SIEC Mar/26</v>
          </cell>
        </row>
        <row r="210">
          <cell r="A210" t="str">
            <v>02.01.00.110.07</v>
          </cell>
          <cell r="B210" t="str">
            <v>Implantação do projeto geométrico da via</v>
          </cell>
          <cell r="C210" t="str">
            <v>m</v>
          </cell>
          <cell r="D210">
            <v>5.0999999999999996</v>
          </cell>
          <cell r="E210">
            <v>4.1135667043071455</v>
          </cell>
          <cell r="F210" t="str">
            <v>SIEC Mar/26</v>
          </cell>
        </row>
        <row r="211">
          <cell r="A211" t="str">
            <v>02.01.00.110.03</v>
          </cell>
          <cell r="B211" t="str">
            <v>Levantamento cadastral das Estações</v>
          </cell>
          <cell r="C211" t="str">
            <v>m²</v>
          </cell>
          <cell r="D211">
            <v>3.98</v>
          </cell>
          <cell r="E211">
            <v>3.2101951927730279</v>
          </cell>
          <cell r="F211" t="str">
            <v>SIEC Mar/26</v>
          </cell>
        </row>
        <row r="212">
          <cell r="A212" t="str">
            <v>02.01.00.110.01</v>
          </cell>
          <cell r="B212" t="str">
            <v>Levantamento planialtimétrico Cadastral, Classe llPAC, georreferenciado em área não operacional</v>
          </cell>
          <cell r="C212" t="str">
            <v>m²</v>
          </cell>
          <cell r="D212">
            <v>0.85</v>
          </cell>
          <cell r="E212">
            <v>0.68559445071785774</v>
          </cell>
          <cell r="F212" t="str">
            <v>SIEC Mar/26</v>
          </cell>
        </row>
        <row r="213">
          <cell r="A213" t="str">
            <v>02.01.00.110.20</v>
          </cell>
          <cell r="B213" t="str">
            <v>Levantamento planialtimétrico Cadastral, Classe llPAC, georreferenciado em área operacional</v>
          </cell>
          <cell r="C213" t="str">
            <v>m²</v>
          </cell>
          <cell r="D213">
            <v>1.1499999999999999</v>
          </cell>
          <cell r="E213">
            <v>0.92756896273592504</v>
          </cell>
          <cell r="F213" t="str">
            <v>SIEC Mar/26</v>
          </cell>
        </row>
        <row r="214">
          <cell r="A214" t="str">
            <v>02.01.00.110.02</v>
          </cell>
          <cell r="B214" t="str">
            <v>Levantamento planialtimétrico Classe III completo das vias, AMVs e demais instalações para elaboração dos projetos com Estação Total com precisão angular e linear, Classe 3 da Tabela 4 e nivelamento Classe 3 da Tabela 3 da NBR 13133</v>
          </cell>
          <cell r="C214" t="str">
            <v>m²</v>
          </cell>
          <cell r="D214">
            <v>0.68</v>
          </cell>
          <cell r="E214">
            <v>0.54847556057428626</v>
          </cell>
          <cell r="F214" t="str">
            <v>SIEC Mar/26</v>
          </cell>
        </row>
        <row r="215">
          <cell r="A215" t="str">
            <v>02.01.00.110.09</v>
          </cell>
          <cell r="B215" t="str">
            <v>Levantamento topográfico na faixa operacional</v>
          </cell>
          <cell r="C215" t="str">
            <v>m²</v>
          </cell>
          <cell r="D215">
            <v>1.2</v>
          </cell>
          <cell r="E215">
            <v>0.96789804807226965</v>
          </cell>
          <cell r="F215" t="str">
            <v>SIEC Mar/26</v>
          </cell>
        </row>
        <row r="216">
          <cell r="A216" t="str">
            <v>02.01.00.110.04</v>
          </cell>
          <cell r="B216"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16" t="str">
            <v>km</v>
          </cell>
          <cell r="D216">
            <v>1221.07</v>
          </cell>
          <cell r="E216">
            <v>984.89272463300529</v>
          </cell>
          <cell r="F216" t="str">
            <v>SIEC Mar/26</v>
          </cell>
        </row>
        <row r="217">
          <cell r="A217" t="str">
            <v>02.01.00.110.08</v>
          </cell>
          <cell r="B217" t="str">
            <v>Mapeamento de interferências</v>
          </cell>
          <cell r="C217" t="str">
            <v>Eq x Dia</v>
          </cell>
          <cell r="D217">
            <v>1717.74</v>
          </cell>
          <cell r="E217">
            <v>1385.4976609130506</v>
          </cell>
          <cell r="F217" t="str">
            <v>SIEC Mar/26</v>
          </cell>
        </row>
        <row r="218">
          <cell r="A218" t="str">
            <v>02.01.00.110.18</v>
          </cell>
          <cell r="B218" t="str">
            <v>Nivelamento Geométrico de Precisão 4mm V k conforme NBR 13.133</v>
          </cell>
          <cell r="C218" t="str">
            <v>km</v>
          </cell>
          <cell r="D218">
            <v>2258.41</v>
          </cell>
          <cell r="E218">
            <v>1821.5921922890786</v>
          </cell>
          <cell r="F218" t="str">
            <v>SIEC Mar/26</v>
          </cell>
        </row>
        <row r="219">
          <cell r="A219" t="str">
            <v>02.01.00.110.14</v>
          </cell>
          <cell r="B219" t="str">
            <v>Pino de convergência / nivelamento</v>
          </cell>
          <cell r="C219" t="str">
            <v>un</v>
          </cell>
          <cell r="D219">
            <v>199.91</v>
          </cell>
          <cell r="E219">
            <v>161.24374899177286</v>
          </cell>
          <cell r="F219" t="str">
            <v>SIEC Mar/26</v>
          </cell>
        </row>
        <row r="220">
          <cell r="A220" t="str">
            <v>02.01.00.110.19</v>
          </cell>
          <cell r="B220" t="str">
            <v>Pino de convergência/ nivelamento em mastro de OAE</v>
          </cell>
          <cell r="C220" t="str">
            <v>un</v>
          </cell>
          <cell r="D220">
            <v>266.93</v>
          </cell>
          <cell r="E220">
            <v>215.30085497660914</v>
          </cell>
          <cell r="F220" t="str">
            <v>SIEC Mar/26</v>
          </cell>
        </row>
        <row r="221">
          <cell r="A221" t="str">
            <v>02.01.00.110.05</v>
          </cell>
          <cell r="B221" t="str">
            <v>Poligonal de Apoio Classe 3 e Referências de Nível Classe 4 da AK7802</v>
          </cell>
          <cell r="C221" t="str">
            <v>km</v>
          </cell>
          <cell r="D221">
            <v>939.12</v>
          </cell>
          <cell r="E221">
            <v>757.47701242135827</v>
          </cell>
          <cell r="F221" t="str">
            <v>SIEC Mar/26</v>
          </cell>
        </row>
        <row r="222">
          <cell r="A222" t="str">
            <v>02.01.00.120</v>
          </cell>
          <cell r="B222" t="str">
            <v xml:space="preserve">ACESSOS PROVISÓRIOS </v>
          </cell>
          <cell r="C222" t="str">
            <v/>
          </cell>
          <cell r="E222">
            <v>0</v>
          </cell>
          <cell r="F222" t="str">
            <v>SIEC Mar/26</v>
          </cell>
        </row>
        <row r="223">
          <cell r="A223" t="str">
            <v>02.01.00.120.07</v>
          </cell>
          <cell r="B223" t="str">
            <v>Estrutura de Madeira de Plataforma Provisória</v>
          </cell>
          <cell r="C223" t="str">
            <v>m²</v>
          </cell>
          <cell r="D223">
            <v>572.53</v>
          </cell>
          <cell r="E223">
            <v>461.79222455234714</v>
          </cell>
          <cell r="F223" t="str">
            <v>SIEC Mar/26</v>
          </cell>
        </row>
        <row r="224">
          <cell r="A224" t="str">
            <v>02.01.00.120.06</v>
          </cell>
          <cell r="B224" t="str">
            <v>Piso em grade metálica</v>
          </cell>
          <cell r="C224" t="str">
            <v>m²</v>
          </cell>
          <cell r="D224">
            <v>296.02999999999997</v>
          </cell>
          <cell r="E224">
            <v>238.77238264236163</v>
          </cell>
          <cell r="F224" t="str">
            <v>SIEC Mar/26</v>
          </cell>
        </row>
        <row r="225">
          <cell r="A225" t="str">
            <v>02.01.00.120.10</v>
          </cell>
          <cell r="B225" t="str">
            <v>Remoção de passarela em estrutura metálica</v>
          </cell>
          <cell r="C225" t="str">
            <v>m²</v>
          </cell>
          <cell r="D225">
            <v>141.79</v>
          </cell>
          <cell r="E225">
            <v>114.36522019680594</v>
          </cell>
          <cell r="F225" t="str">
            <v>SIEC Mar/26</v>
          </cell>
        </row>
        <row r="226">
          <cell r="A226" t="str">
            <v>02.01.00.130</v>
          </cell>
          <cell r="B226" t="str">
            <v>REMANEJAMENTO DE INTERFERÊNCIAS</v>
          </cell>
          <cell r="C226" t="str">
            <v/>
          </cell>
          <cell r="E226">
            <v>0</v>
          </cell>
          <cell r="F226" t="str">
            <v>SIEC Mar/26</v>
          </cell>
        </row>
        <row r="227">
          <cell r="A227" t="str">
            <v>02.01.00.130.01</v>
          </cell>
          <cell r="B227" t="str">
            <v>DEM.02_Remoção de poste de concreto</v>
          </cell>
          <cell r="C227" t="str">
            <v>un</v>
          </cell>
          <cell r="D227">
            <v>518.48</v>
          </cell>
          <cell r="E227">
            <v>418.19648330375867</v>
          </cell>
          <cell r="F227" t="str">
            <v>SIEC Mar/26</v>
          </cell>
        </row>
        <row r="228">
          <cell r="A228" t="str">
            <v>02.01.00.130.12</v>
          </cell>
          <cell r="B228" t="str">
            <v>DEM.28_Remoção de pilarete metálico</v>
          </cell>
          <cell r="C228" t="str">
            <v>un</v>
          </cell>
          <cell r="D228">
            <v>49.08</v>
          </cell>
          <cell r="E228">
            <v>39.587030166155827</v>
          </cell>
          <cell r="F228" t="str">
            <v>SIEC Mar/26</v>
          </cell>
        </row>
        <row r="229">
          <cell r="A229" t="str">
            <v>02.01.00.130.06</v>
          </cell>
          <cell r="B229" t="str">
            <v>DEM.29_Remoção de placas, suporte e outros elementos de comunicação visual</v>
          </cell>
          <cell r="C229" t="str">
            <v>cj</v>
          </cell>
          <cell r="D229">
            <v>69.02</v>
          </cell>
          <cell r="E229">
            <v>55.670269398290046</v>
          </cell>
          <cell r="F229" t="str">
            <v>SIEC Mar/26</v>
          </cell>
        </row>
        <row r="230">
          <cell r="A230" t="str">
            <v>02.01.00.130.09</v>
          </cell>
          <cell r="B230" t="str">
            <v>DEM.37_Remoção de portão metálico</v>
          </cell>
          <cell r="C230" t="str">
            <v>m²</v>
          </cell>
          <cell r="D230">
            <v>100.52</v>
          </cell>
          <cell r="E230">
            <v>81.077593160187121</v>
          </cell>
          <cell r="F230" t="str">
            <v>SIEC Mar/26</v>
          </cell>
        </row>
        <row r="231">
          <cell r="A231" t="str">
            <v>02.01.00.130.08</v>
          </cell>
          <cell r="B231" t="str">
            <v>DEM.39_Remoção de lixeiras</v>
          </cell>
          <cell r="C231" t="str">
            <v>cj</v>
          </cell>
          <cell r="D231">
            <v>62.3</v>
          </cell>
          <cell r="E231">
            <v>50.250040329085337</v>
          </cell>
          <cell r="F231" t="str">
            <v>SIEC Mar/26</v>
          </cell>
        </row>
        <row r="232">
          <cell r="A232" t="str">
            <v>02.01.00.130.03</v>
          </cell>
          <cell r="B232" t="str">
            <v>DEM.50_Remoção de Luminária</v>
          </cell>
          <cell r="C232" t="str">
            <v>un</v>
          </cell>
          <cell r="D232">
            <v>2.73</v>
          </cell>
          <cell r="E232">
            <v>2.2019680593644138</v>
          </cell>
          <cell r="F232" t="str">
            <v>SIEC Mar/26</v>
          </cell>
        </row>
        <row r="233">
          <cell r="A233" t="str">
            <v>02.01.00.130.07</v>
          </cell>
          <cell r="B233" t="str">
            <v>DEM.66_Remoção de bancos em plataforma</v>
          </cell>
          <cell r="C233" t="str">
            <v>cj</v>
          </cell>
          <cell r="D233">
            <v>32.380000000000003</v>
          </cell>
          <cell r="E233">
            <v>26.117115663816747</v>
          </cell>
          <cell r="F233" t="str">
            <v>SIEC Mar/26</v>
          </cell>
        </row>
        <row r="234">
          <cell r="A234" t="str">
            <v>02.01.00.130.02</v>
          </cell>
          <cell r="B234" t="str">
            <v>DEM.73_Remoção de poste metálico</v>
          </cell>
          <cell r="C234" t="str">
            <v>un</v>
          </cell>
          <cell r="D234">
            <v>398.25</v>
          </cell>
          <cell r="E234">
            <v>321.22116470398453</v>
          </cell>
          <cell r="F234" t="str">
            <v>SIEC Mar/26</v>
          </cell>
        </row>
        <row r="235">
          <cell r="A235" t="str">
            <v>02.01.00.130.40</v>
          </cell>
          <cell r="B235" t="str">
            <v>DEM 91_Remoção de paraciclo simples</v>
          </cell>
          <cell r="C235" t="str">
            <v>un</v>
          </cell>
          <cell r="D235">
            <v>49.08</v>
          </cell>
          <cell r="E235">
            <v>39.587030166155827</v>
          </cell>
          <cell r="F235" t="str">
            <v>SIEC Mar/26</v>
          </cell>
        </row>
        <row r="236">
          <cell r="A236" t="str">
            <v>02.01.00.130.41</v>
          </cell>
          <cell r="B236" t="str">
            <v>DEM 92_Remoção de revestimento térmico de lã de rocha ou fibra de vidro, inclusive materiais de fixação</v>
          </cell>
          <cell r="C236" t="str">
            <v>m²</v>
          </cell>
          <cell r="D236">
            <v>7.36</v>
          </cell>
          <cell r="E236">
            <v>5.936441361509921</v>
          </cell>
          <cell r="F236" t="str">
            <v>SIEC Mar/26</v>
          </cell>
        </row>
        <row r="237">
          <cell r="A237" t="str">
            <v>02.01.00.130.51</v>
          </cell>
          <cell r="B237" t="str">
            <v>DEM.99_Remoção de pilarete de concreto</v>
          </cell>
          <cell r="C237" t="str">
            <v>un</v>
          </cell>
          <cell r="D237">
            <v>29.08</v>
          </cell>
          <cell r="E237">
            <v>23.455396031618001</v>
          </cell>
          <cell r="F237" t="str">
            <v>SIEC Mar/26</v>
          </cell>
        </row>
        <row r="238">
          <cell r="A238" t="str">
            <v>02.01.00.130.36</v>
          </cell>
          <cell r="B238" t="str">
            <v>Desmontagem, remoção e transporte de gradil de fechamento tipo PMSP</v>
          </cell>
          <cell r="C238" t="str">
            <v>m</v>
          </cell>
          <cell r="D238">
            <v>52.12</v>
          </cell>
          <cell r="E238">
            <v>42.039038554605582</v>
          </cell>
          <cell r="F238" t="str">
            <v>SIEC Mar/26</v>
          </cell>
        </row>
        <row r="239">
          <cell r="A239" t="str">
            <v>02.01.00.130.11</v>
          </cell>
          <cell r="B239" t="str">
            <v>Recolocação de gradil metálico</v>
          </cell>
          <cell r="C239" t="str">
            <v>m²</v>
          </cell>
          <cell r="D239">
            <v>100.52</v>
          </cell>
          <cell r="E239">
            <v>81.077593160187121</v>
          </cell>
          <cell r="F239" t="str">
            <v>SIEC Mar/26</v>
          </cell>
        </row>
        <row r="240">
          <cell r="A240" t="str">
            <v>02.01.00.130.17</v>
          </cell>
          <cell r="B240" t="str">
            <v>REM.01_Remanejamento de placa de comunicação visual</v>
          </cell>
          <cell r="C240" t="str">
            <v>m²</v>
          </cell>
          <cell r="D240">
            <v>67.02</v>
          </cell>
          <cell r="E240">
            <v>54.057105984836262</v>
          </cell>
          <cell r="F240" t="str">
            <v>SIEC Mar/26</v>
          </cell>
        </row>
        <row r="241">
          <cell r="A241" t="str">
            <v>02.01.00.130.18</v>
          </cell>
          <cell r="B241" t="str">
            <v>REM.03_Remanejamento de cancela de portaria completa tipo alavanca, com braço em tubo retangular de alumínio</v>
          </cell>
          <cell r="C241" t="str">
            <v>un</v>
          </cell>
          <cell r="D241">
            <v>191.37</v>
          </cell>
          <cell r="E241">
            <v>154.35554121632521</v>
          </cell>
          <cell r="F241" t="str">
            <v>SIEC Mar/26</v>
          </cell>
        </row>
        <row r="242">
          <cell r="A242" t="str">
            <v>02.01.00.130.21</v>
          </cell>
          <cell r="B242" t="str">
            <v>REM.04_Remanejamento de corrimão</v>
          </cell>
          <cell r="C242" t="str">
            <v>m</v>
          </cell>
          <cell r="D242">
            <v>102.21</v>
          </cell>
          <cell r="E242">
            <v>82.440716244555574</v>
          </cell>
          <cell r="F242" t="str">
            <v>SIEC Mar/26</v>
          </cell>
        </row>
        <row r="243">
          <cell r="A243" t="str">
            <v>02.01.00.130.13</v>
          </cell>
          <cell r="B243" t="str">
            <v>REM.05_Remanejamento de Portão</v>
          </cell>
          <cell r="C243" t="str">
            <v>m²</v>
          </cell>
          <cell r="D243">
            <v>105.47</v>
          </cell>
          <cell r="E243">
            <v>85.070172608485237</v>
          </cell>
          <cell r="F243" t="str">
            <v>SIEC Mar/26</v>
          </cell>
        </row>
        <row r="244">
          <cell r="A244" t="str">
            <v>02.01.00.130.25</v>
          </cell>
          <cell r="B244" t="str">
            <v>REM.06_Remanejamento de Gradis</v>
          </cell>
          <cell r="C244" t="str">
            <v>m²</v>
          </cell>
          <cell r="D244">
            <v>98.17</v>
          </cell>
          <cell r="E244">
            <v>79.182126149378931</v>
          </cell>
          <cell r="F244" t="str">
            <v>SIEC Mar/26</v>
          </cell>
        </row>
        <row r="245">
          <cell r="A245" t="str">
            <v>02.01.00.130.26</v>
          </cell>
          <cell r="B245" t="str">
            <v>REM.08_Remanejamento de Assento de Plataforma</v>
          </cell>
          <cell r="C245" t="str">
            <v>un</v>
          </cell>
          <cell r="D245">
            <v>98.17</v>
          </cell>
          <cell r="E245">
            <v>79.182126149378931</v>
          </cell>
          <cell r="F245" t="str">
            <v>SIEC Mar/26</v>
          </cell>
        </row>
        <row r="246">
          <cell r="A246" t="str">
            <v>02.01.00.130.27</v>
          </cell>
          <cell r="B246" t="str">
            <v>REM.09_Remanejamento de banco de madeira</v>
          </cell>
          <cell r="C246" t="str">
            <v>un</v>
          </cell>
          <cell r="D246">
            <v>98.17</v>
          </cell>
          <cell r="E246">
            <v>79.182126149378931</v>
          </cell>
          <cell r="F246" t="str">
            <v>SIEC Mar/26</v>
          </cell>
        </row>
        <row r="247">
          <cell r="A247" t="str">
            <v>02.01.00.130.20</v>
          </cell>
          <cell r="B247" t="str">
            <v>REM.10_Remanejamento de banco de concreto</v>
          </cell>
          <cell r="C247" t="str">
            <v>un</v>
          </cell>
          <cell r="D247">
            <v>32.380000000000003</v>
          </cell>
          <cell r="E247">
            <v>26.117115663816747</v>
          </cell>
          <cell r="F247" t="str">
            <v>SIEC Mar/26</v>
          </cell>
        </row>
        <row r="248">
          <cell r="A248" t="str">
            <v>02.01.00.130.28</v>
          </cell>
          <cell r="B248" t="str">
            <v>REM.11_Remanejamento de Lixeira</v>
          </cell>
          <cell r="C248" t="str">
            <v>un</v>
          </cell>
          <cell r="D248">
            <v>106.69</v>
          </cell>
          <cell r="E248">
            <v>86.054202290692047</v>
          </cell>
          <cell r="F248" t="str">
            <v>SIEC Mar/26</v>
          </cell>
        </row>
        <row r="249">
          <cell r="A249" t="str">
            <v>02.01.00.130.16</v>
          </cell>
          <cell r="B249" t="str">
            <v>REM.12_Remanejamento de Conjunto de 5 Lixeiras de Coleta Seletiva</v>
          </cell>
          <cell r="C249" t="str">
            <v>cj</v>
          </cell>
          <cell r="D249">
            <v>303.3</v>
          </cell>
          <cell r="E249">
            <v>244.63623165026618</v>
          </cell>
          <cell r="F249" t="str">
            <v>SIEC Mar/26</v>
          </cell>
        </row>
        <row r="250">
          <cell r="A250" t="str">
            <v>02.01.00.130.22</v>
          </cell>
          <cell r="B250" t="str">
            <v>REM.14_Remanejamento de esquadria de madeira</v>
          </cell>
          <cell r="C250" t="str">
            <v>m²</v>
          </cell>
          <cell r="D250">
            <v>520.28</v>
          </cell>
          <cell r="E250">
            <v>419.64833037586703</v>
          </cell>
          <cell r="F250" t="str">
            <v>SIEC Mar/26</v>
          </cell>
        </row>
        <row r="251">
          <cell r="A251" t="str">
            <v>02.01.00.130.15</v>
          </cell>
          <cell r="B251" t="str">
            <v>REM.15_Remanejamento de Balizador Cilíndrico</v>
          </cell>
          <cell r="C251" t="str">
            <v>cj</v>
          </cell>
          <cell r="D251">
            <v>75.540000000000006</v>
          </cell>
          <cell r="E251">
            <v>60.929182126149385</v>
          </cell>
          <cell r="F251" t="str">
            <v>SIEC Mar/26</v>
          </cell>
        </row>
        <row r="252">
          <cell r="A252" t="str">
            <v>02.01.00.130.19</v>
          </cell>
          <cell r="B252" t="str">
            <v>REM.16_Remanejamento de ponto de ônibus</v>
          </cell>
          <cell r="C252" t="str">
            <v>un</v>
          </cell>
          <cell r="D252">
            <v>949.26</v>
          </cell>
          <cell r="E252">
            <v>765.65575092756899</v>
          </cell>
          <cell r="F252" t="str">
            <v>SIEC Mar/26</v>
          </cell>
        </row>
        <row r="253">
          <cell r="A253" t="str">
            <v>02.01.00.130.14</v>
          </cell>
          <cell r="B253" t="str">
            <v>REM.17_Remanejamento de sinalização viária</v>
          </cell>
          <cell r="C253" t="str">
            <v>m²</v>
          </cell>
          <cell r="D253">
            <v>102.18</v>
          </cell>
          <cell r="E253">
            <v>82.416518793353774</v>
          </cell>
          <cell r="F253" t="str">
            <v>SIEC Mar/26</v>
          </cell>
        </row>
        <row r="254">
          <cell r="A254" t="str">
            <v>02.01.00.130.05</v>
          </cell>
          <cell r="B254" t="str">
            <v>REM.18_Remanejamento de bandejamento</v>
          </cell>
          <cell r="C254" t="str">
            <v>m</v>
          </cell>
          <cell r="D254">
            <v>71.67</v>
          </cell>
          <cell r="E254">
            <v>57.80771092111631</v>
          </cell>
          <cell r="F254" t="str">
            <v>SIEC Mar/26</v>
          </cell>
        </row>
        <row r="255">
          <cell r="A255" t="str">
            <v>02.01.00.130.04</v>
          </cell>
          <cell r="B255" t="str">
            <v>REM.19_Remanejamento de cabos e eletrodutos</v>
          </cell>
          <cell r="C255" t="str">
            <v>m</v>
          </cell>
          <cell r="D255">
            <v>71.67</v>
          </cell>
          <cell r="E255">
            <v>57.80771092111631</v>
          </cell>
          <cell r="F255" t="str">
            <v>SIEC Mar/26</v>
          </cell>
        </row>
        <row r="256">
          <cell r="A256" t="str">
            <v>02.01.00.130.30</v>
          </cell>
          <cell r="B256" t="str">
            <v>REM.21_Remanejamento de Ar Condicionado</v>
          </cell>
          <cell r="C256" t="str">
            <v>cj</v>
          </cell>
          <cell r="D256">
            <v>231.18</v>
          </cell>
          <cell r="E256">
            <v>186.46555896112275</v>
          </cell>
          <cell r="F256" t="str">
            <v>SIEC Mar/26</v>
          </cell>
        </row>
        <row r="257">
          <cell r="A257" t="str">
            <v>02.01.00.130.29</v>
          </cell>
          <cell r="B257" t="str">
            <v>REM.22_Remanejamento de equipamento de Autoatendimento</v>
          </cell>
          <cell r="C257" t="str">
            <v>cj</v>
          </cell>
          <cell r="D257">
            <v>240.02</v>
          </cell>
          <cell r="E257">
            <v>193.5957412485885</v>
          </cell>
          <cell r="F257" t="str">
            <v>SIEC Mar/26</v>
          </cell>
        </row>
        <row r="258">
          <cell r="A258" t="str">
            <v>02.01.00.130.31</v>
          </cell>
          <cell r="B258" t="str">
            <v>REM.39_Remanejamento de extintor de incêndio com suporte de parede</v>
          </cell>
          <cell r="C258" t="str">
            <v>un</v>
          </cell>
          <cell r="D258">
            <v>100.65</v>
          </cell>
          <cell r="E258">
            <v>81.182448782061627</v>
          </cell>
          <cell r="F258" t="str">
            <v>SIEC Mar/26</v>
          </cell>
        </row>
        <row r="259">
          <cell r="A259" t="str">
            <v>02.01.00.130.32</v>
          </cell>
          <cell r="B259" t="str">
            <v>REM.40_Remanejamento de escada de emergência portátil fixada na parede</v>
          </cell>
          <cell r="C259" t="str">
            <v>un</v>
          </cell>
          <cell r="D259">
            <v>33.5</v>
          </cell>
          <cell r="E259">
            <v>27.020487175350862</v>
          </cell>
          <cell r="F259" t="str">
            <v>SIEC Mar/26</v>
          </cell>
        </row>
        <row r="260">
          <cell r="A260" t="str">
            <v>02.01.00.130.33</v>
          </cell>
          <cell r="B260" t="str">
            <v>REM.41_Remanejamento de maca fixada na parede</v>
          </cell>
          <cell r="C260" t="str">
            <v>un</v>
          </cell>
          <cell r="D260">
            <v>33.5</v>
          </cell>
          <cell r="E260">
            <v>27.020487175350862</v>
          </cell>
          <cell r="F260" t="str">
            <v>SIEC Mar/26</v>
          </cell>
        </row>
        <row r="261">
          <cell r="A261" t="str">
            <v>02.01.00.130.35</v>
          </cell>
          <cell r="B261" t="str">
            <v>REM.42_Remanejamento de esquadrias metálicas em geral</v>
          </cell>
          <cell r="C261" t="str">
            <v>m²</v>
          </cell>
          <cell r="D261">
            <v>295.8</v>
          </cell>
          <cell r="E261">
            <v>238.58686884981449</v>
          </cell>
          <cell r="F261" t="str">
            <v>SIEC Mar/26</v>
          </cell>
        </row>
        <row r="262">
          <cell r="A262" t="str">
            <v>02.01.00.130.48</v>
          </cell>
          <cell r="B262" t="str">
            <v>REM.50_Remanejamento de telefone público em estações</v>
          </cell>
          <cell r="C262" t="str">
            <v>cj</v>
          </cell>
          <cell r="D262">
            <v>960.08</v>
          </cell>
          <cell r="E262">
            <v>774.38296499435398</v>
          </cell>
          <cell r="F262" t="str">
            <v>SIEC Mar/26</v>
          </cell>
        </row>
        <row r="263">
          <cell r="A263" t="str">
            <v>02.01.00.130.10</v>
          </cell>
          <cell r="B263" t="str">
            <v>Retirada de gradil metálico</v>
          </cell>
          <cell r="C263" t="str">
            <v>m²</v>
          </cell>
          <cell r="D263">
            <v>100.52</v>
          </cell>
          <cell r="E263">
            <v>81.077593160187121</v>
          </cell>
          <cell r="F263" t="str">
            <v>SIEC Mar/26</v>
          </cell>
        </row>
        <row r="264">
          <cell r="A264" t="str">
            <v>02.01.01</v>
          </cell>
          <cell r="B264" t="str">
            <v>TRABALHOS EM TERRA E ROCHA</v>
          </cell>
          <cell r="C264" t="str">
            <v/>
          </cell>
          <cell r="E264">
            <v>0</v>
          </cell>
          <cell r="F264" t="str">
            <v>SIEC Mar/26</v>
          </cell>
        </row>
        <row r="265">
          <cell r="A265" t="str">
            <v>02.01.01.100</v>
          </cell>
          <cell r="B265" t="str">
            <v>ESCAVAÇÕES</v>
          </cell>
          <cell r="C265" t="str">
            <v/>
          </cell>
          <cell r="E265">
            <v>0</v>
          </cell>
          <cell r="F265" t="str">
            <v>SIEC Mar/26</v>
          </cell>
        </row>
        <row r="266">
          <cell r="A266" t="str">
            <v>02.01.01.100.12</v>
          </cell>
          <cell r="B266" t="str">
            <v>Corte e espalhamento no local</v>
          </cell>
          <cell r="C266" t="str">
            <v>m³</v>
          </cell>
          <cell r="D266">
            <v>77.87</v>
          </cell>
          <cell r="E266">
            <v>62.808517502823037</v>
          </cell>
          <cell r="F266" t="str">
            <v>SIEC Mar/26</v>
          </cell>
        </row>
        <row r="267">
          <cell r="A267" t="str">
            <v>02.01.01.100.16</v>
          </cell>
          <cell r="B267" t="str">
            <v>Escavação e carga de material de jazida com escavadeira hidráulica de 1,56 m³</v>
          </cell>
          <cell r="C267" t="str">
            <v>m³</v>
          </cell>
          <cell r="D267">
            <v>1.57</v>
          </cell>
          <cell r="E267">
            <v>1.2663332795612197</v>
          </cell>
          <cell r="F267" t="str">
            <v>SIEC Mar/26</v>
          </cell>
        </row>
        <row r="268">
          <cell r="A268" t="str">
            <v>02.01.01.100.14</v>
          </cell>
          <cell r="B268" t="str">
            <v>Escavação manual de tunnel liner em material de 1ª categoria</v>
          </cell>
          <cell r="C268" t="str">
            <v>m³</v>
          </cell>
          <cell r="D268">
            <v>667.37</v>
          </cell>
          <cell r="E268">
            <v>538.28843361832548</v>
          </cell>
          <cell r="F268" t="str">
            <v>SIEC Mar/26</v>
          </cell>
        </row>
        <row r="269">
          <cell r="A269" t="str">
            <v>02.01.01.100.01</v>
          </cell>
          <cell r="B269" t="str">
            <v>Escavação manual de vala em solo</v>
          </cell>
          <cell r="C269" t="str">
            <v>m³</v>
          </cell>
          <cell r="D269">
            <v>123.22</v>
          </cell>
          <cell r="E269">
            <v>99.386997902887558</v>
          </cell>
          <cell r="F269" t="str">
            <v>SIEC Mar/26</v>
          </cell>
        </row>
        <row r="270">
          <cell r="A270" t="str">
            <v>02.01.01.100.02</v>
          </cell>
          <cell r="B270" t="str">
            <v>Escavação manual em solo de qualquer categoria</v>
          </cell>
          <cell r="C270" t="str">
            <v>m³</v>
          </cell>
          <cell r="D270">
            <v>93.45</v>
          </cell>
          <cell r="E270">
            <v>75.375060493628013</v>
          </cell>
          <cell r="F270" t="str">
            <v>SIEC Mar/26</v>
          </cell>
        </row>
        <row r="271">
          <cell r="A271" t="str">
            <v>02.01.01.100.04</v>
          </cell>
          <cell r="B271" t="str">
            <v>Escavação mecanizada de vala em solo.</v>
          </cell>
          <cell r="C271" t="str">
            <v>m³</v>
          </cell>
          <cell r="D271">
            <v>9.2200000000000006</v>
          </cell>
          <cell r="E271">
            <v>7.4366833360219395</v>
          </cell>
          <cell r="F271" t="str">
            <v>SIEC Mar/26</v>
          </cell>
        </row>
        <row r="272">
          <cell r="A272" t="str">
            <v>02.01.01.100.03</v>
          </cell>
          <cell r="B272" t="str">
            <v>Escavação mecanizada em solo de qualquer categoria</v>
          </cell>
          <cell r="C272" t="str">
            <v>m³</v>
          </cell>
          <cell r="D272">
            <v>5.04</v>
          </cell>
          <cell r="E272">
            <v>4.0651718019035332</v>
          </cell>
          <cell r="F272" t="str">
            <v>SIEC Mar/26</v>
          </cell>
        </row>
        <row r="273">
          <cell r="A273" t="str">
            <v>02.01.01.110</v>
          </cell>
          <cell r="B273" t="str">
            <v>TRANSPORTE EM GERAL, CARGA E DESCARGA MECANIZADA DE MATERIAIS</v>
          </cell>
          <cell r="C273" t="str">
            <v/>
          </cell>
          <cell r="E273">
            <v>0</v>
          </cell>
          <cell r="F273" t="str">
            <v>SIEC Mar/26</v>
          </cell>
        </row>
        <row r="274">
          <cell r="A274" t="str">
            <v>02.01.01.110.28</v>
          </cell>
          <cell r="B274" t="str">
            <v>Carga e descarga manual de resíduos classe I - perigosos</v>
          </cell>
          <cell r="C274" t="str">
            <v>T</v>
          </cell>
          <cell r="D274">
            <v>97.2</v>
          </cell>
          <cell r="E274">
            <v>78.399741893853843</v>
          </cell>
          <cell r="F274" t="str">
            <v>SIEC Mar/26</v>
          </cell>
        </row>
        <row r="275">
          <cell r="A275" t="str">
            <v>02.01.01.110.29</v>
          </cell>
          <cell r="B275" t="str">
            <v>Carga e descarga manual de resíduos classe IIA - não perigosos - não inertes ou classe IIB - não perigosos - inertes</v>
          </cell>
          <cell r="C275" t="str">
            <v>T</v>
          </cell>
          <cell r="D275">
            <v>48.6</v>
          </cell>
          <cell r="E275">
            <v>39.199870946926922</v>
          </cell>
          <cell r="F275" t="str">
            <v>SIEC Mar/26</v>
          </cell>
        </row>
        <row r="276">
          <cell r="A276" t="str">
            <v>02.01.01.110.20</v>
          </cell>
          <cell r="B276" t="str">
            <v>Carga e descarga mecanizada de brita / cascalho / pedra / pedrisco e transporte até o 1º km</v>
          </cell>
          <cell r="C276" t="str">
            <v>m³</v>
          </cell>
          <cell r="D276">
            <v>9.42</v>
          </cell>
          <cell r="E276">
            <v>7.5979996773673175</v>
          </cell>
          <cell r="F276" t="str">
            <v>SIEC Mar/26</v>
          </cell>
        </row>
        <row r="277">
          <cell r="A277" t="str">
            <v>02.01.01.110.01</v>
          </cell>
          <cell r="B277" t="str">
            <v>Carga e descarga mecanizada de entulho e transporte até o 1º km</v>
          </cell>
          <cell r="C277" t="str">
            <v>m³</v>
          </cell>
          <cell r="D277">
            <v>13.04</v>
          </cell>
          <cell r="E277">
            <v>10.517825455718663</v>
          </cell>
          <cell r="F277" t="str">
            <v>SIEC Mar/26</v>
          </cell>
        </row>
        <row r="278">
          <cell r="A278" t="str">
            <v>02.01.01.110.22</v>
          </cell>
          <cell r="B278" t="str">
            <v>Carga e descarga mecanizada de entulho em caminhão basculante 18 m³</v>
          </cell>
          <cell r="C278" t="str">
            <v>m³</v>
          </cell>
          <cell r="D278">
            <v>4.9400000000000004</v>
          </cell>
          <cell r="E278">
            <v>3.9845136312308438</v>
          </cell>
          <cell r="F278" t="str">
            <v>SIEC Mar/26</v>
          </cell>
        </row>
        <row r="279">
          <cell r="A279" t="str">
            <v>02.01.01.110.08</v>
          </cell>
          <cell r="B279" t="str">
            <v>Carga e descarga mecanizada de resíduos classe I - perigosos</v>
          </cell>
          <cell r="C279" t="str">
            <v>T</v>
          </cell>
          <cell r="D279">
            <v>17.440000000000001</v>
          </cell>
          <cell r="E279">
            <v>14.066784965316987</v>
          </cell>
          <cell r="F279" t="str">
            <v>SIEC Mar/26</v>
          </cell>
        </row>
        <row r="280">
          <cell r="A280" t="str">
            <v>02.01.01.110.09</v>
          </cell>
          <cell r="B280" t="str">
            <v>Carga e descarga mecanizada de resíduos classe IIA - não perigosos - não inertes ou classe IIB - não perigosos - inertes</v>
          </cell>
          <cell r="C280" t="str">
            <v>T</v>
          </cell>
          <cell r="D280">
            <v>8.7100000000000009</v>
          </cell>
          <cell r="E280">
            <v>7.0253266655912254</v>
          </cell>
          <cell r="F280" t="str">
            <v>SIEC Mar/26</v>
          </cell>
        </row>
        <row r="281">
          <cell r="A281" t="str">
            <v>02.01.01.110.03</v>
          </cell>
          <cell r="B281" t="str">
            <v>Carga e descarga mecanizada de rocha e transporte até o 1° km</v>
          </cell>
          <cell r="C281" t="str">
            <v>m³</v>
          </cell>
          <cell r="D281">
            <v>13.04</v>
          </cell>
          <cell r="E281">
            <v>10.517825455718663</v>
          </cell>
          <cell r="F281" t="str">
            <v>SIEC Mar/26</v>
          </cell>
        </row>
        <row r="282">
          <cell r="A282" t="str">
            <v>02.01.01.110.05</v>
          </cell>
          <cell r="B282" t="str">
            <v>Carga e descarga mecanizada de solo e transporte com caminhão basculante 18 m³, até o 1° km</v>
          </cell>
          <cell r="C282" t="str">
            <v>m³</v>
          </cell>
          <cell r="D282">
            <v>9.42</v>
          </cell>
          <cell r="E282">
            <v>7.5979996773673175</v>
          </cell>
          <cell r="F282" t="str">
            <v>SIEC Mar/26</v>
          </cell>
        </row>
        <row r="283">
          <cell r="A283" t="str">
            <v>02.01.01.110.43</v>
          </cell>
          <cell r="B283" t="str">
            <v>Carga e descarga mecanizada de solo e transporte com caminhão basculante 6 m³, até o 1° km</v>
          </cell>
          <cell r="C283" t="str">
            <v>m³</v>
          </cell>
          <cell r="D283">
            <v>13.63</v>
          </cell>
          <cell r="E283">
            <v>10.993708662687531</v>
          </cell>
          <cell r="F283" t="str">
            <v>SIEC Mar/26</v>
          </cell>
        </row>
        <row r="284">
          <cell r="A284" t="str">
            <v>02.01.01.110.17</v>
          </cell>
          <cell r="B284" t="str">
            <v>Carga, manobra e descarga de concreto com caminhão betoneira - carga em central de concreto de 30 m³/h</v>
          </cell>
          <cell r="C284" t="str">
            <v>T</v>
          </cell>
          <cell r="D284">
            <v>22.63</v>
          </cell>
          <cell r="E284">
            <v>18.252944023229553</v>
          </cell>
          <cell r="F284" t="str">
            <v>SIEC Mar/26</v>
          </cell>
        </row>
        <row r="285">
          <cell r="A285" t="str">
            <v>02.01.01.110.35</v>
          </cell>
          <cell r="B285" t="str">
            <v>Carga, manobra e descarga de entulho em caminhão basculante 18 m³ - carga com escavadeira hidráulica e descarga livre</v>
          </cell>
          <cell r="C285" t="str">
            <v>m³</v>
          </cell>
          <cell r="D285">
            <v>10.91</v>
          </cell>
          <cell r="E285">
            <v>8.7998064203903859</v>
          </cell>
          <cell r="F285" t="str">
            <v>SIEC Mar/26</v>
          </cell>
        </row>
        <row r="286">
          <cell r="A286" t="str">
            <v>02.01.01.110.36</v>
          </cell>
          <cell r="B286" t="str">
            <v>Carga, manobra e descarga de materiais diversos em caminhão carroceria com capacidade de 11 t e com guindauto de 45 t.m</v>
          </cell>
          <cell r="C286" t="str">
            <v>T</v>
          </cell>
          <cell r="D286">
            <v>22.5</v>
          </cell>
          <cell r="E286">
            <v>18.148088401355057</v>
          </cell>
          <cell r="F286" t="str">
            <v>SIEC Mar/26</v>
          </cell>
        </row>
        <row r="287">
          <cell r="A287" t="str">
            <v>02.01.01.110.53</v>
          </cell>
          <cell r="B287" t="str">
            <v>Carga, manobra e descarga de materiais diversos em caminhão carroceria com capacidade de 7 t e com guindauto de 20 t.m</v>
          </cell>
          <cell r="C287" t="str">
            <v>T</v>
          </cell>
          <cell r="D287">
            <v>19.96</v>
          </cell>
          <cell r="E287">
            <v>16.099370866268753</v>
          </cell>
          <cell r="F287" t="str">
            <v>SIEC Mar/26</v>
          </cell>
        </row>
        <row r="288">
          <cell r="A288" t="str">
            <v>02.01.01.110.34</v>
          </cell>
          <cell r="B288" t="str">
            <v>Carga, manobra e descarga de solos e materiais granulares em caminhão basculante 18 m³ - carga com escavadeira hidráulica e descarga livre</v>
          </cell>
          <cell r="C288" t="str">
            <v>m³</v>
          </cell>
          <cell r="D288">
            <v>7.29</v>
          </cell>
          <cell r="E288">
            <v>5.8799806420390386</v>
          </cell>
          <cell r="F288" t="str">
            <v>SIEC Mar/26</v>
          </cell>
        </row>
        <row r="289">
          <cell r="A289" t="str">
            <v>02.01.01.110.15</v>
          </cell>
          <cell r="B289" t="str">
            <v>Carga, manobra e descarga de solos e materiais granulares em caminhão basculante 6 m³ - carga com pá carregadeira (caçamba de 1,7 a 2,8 m³ / 128 hp) e descarga livre</v>
          </cell>
          <cell r="C289" t="str">
            <v>m³</v>
          </cell>
          <cell r="D289">
            <v>10.16</v>
          </cell>
          <cell r="E289">
            <v>8.1948701403452162</v>
          </cell>
          <cell r="F289" t="str">
            <v>SIEC Mar/26</v>
          </cell>
        </row>
        <row r="290">
          <cell r="A290" t="str">
            <v>02.01.01.110.12</v>
          </cell>
          <cell r="B290" t="str">
            <v>Remoção de entulho com caçamba metálica 4m³</v>
          </cell>
          <cell r="C290" t="str">
            <v>un</v>
          </cell>
          <cell r="D290">
            <v>705.63</v>
          </cell>
          <cell r="E290">
            <v>569.14824971769644</v>
          </cell>
          <cell r="F290" t="str">
            <v>SIEC Mar/26</v>
          </cell>
        </row>
        <row r="291">
          <cell r="A291" t="str">
            <v>02.01.01.110.24</v>
          </cell>
          <cell r="B291" t="str">
            <v>Transporte com caminhão basculante de 18 m³, em via urbana pavimentada, dmt acima de 30 km</v>
          </cell>
          <cell r="C291" t="str">
            <v>TXKM</v>
          </cell>
          <cell r="D291">
            <v>0.55000000000000004</v>
          </cell>
          <cell r="E291">
            <v>0.44361993869979033</v>
          </cell>
          <cell r="F291" t="str">
            <v>SIEC Mar/26</v>
          </cell>
        </row>
        <row r="292">
          <cell r="A292" t="str">
            <v>02.01.01.110.23</v>
          </cell>
          <cell r="B292" t="str">
            <v>Transporte com caminhão basculante de 18 m³, em via urbana pavimentada, dmt até 30 km</v>
          </cell>
          <cell r="C292" t="str">
            <v>m³ x km</v>
          </cell>
          <cell r="D292">
            <v>2.13</v>
          </cell>
          <cell r="E292">
            <v>1.7180190353282787</v>
          </cell>
          <cell r="F292" t="str">
            <v>SIEC Mar/26</v>
          </cell>
        </row>
        <row r="293">
          <cell r="A293" t="str">
            <v>02.01.01.110.14</v>
          </cell>
          <cell r="B293" t="str">
            <v>Transporte com caminhão basculante de 6 m³, em via urbana em revestimento primário</v>
          </cell>
          <cell r="C293" t="str">
            <v>m³ x km</v>
          </cell>
          <cell r="D293">
            <v>3.79</v>
          </cell>
          <cell r="E293">
            <v>3.0569446684949186</v>
          </cell>
          <cell r="F293" t="str">
            <v>SIEC Mar/26</v>
          </cell>
        </row>
        <row r="294">
          <cell r="A294" t="str">
            <v>02.01.01.110.38</v>
          </cell>
          <cell r="B294" t="str">
            <v>Transporte com caminhão basculante de 6m³, em via urbana pavimentada, DMT até 30km</v>
          </cell>
          <cell r="C294" t="str">
            <v>m³ x km</v>
          </cell>
          <cell r="D294">
            <v>3.47</v>
          </cell>
          <cell r="E294">
            <v>2.7988385223423133</v>
          </cell>
          <cell r="F294" t="str">
            <v>SIEC Mar/26</v>
          </cell>
        </row>
        <row r="295">
          <cell r="A295" t="str">
            <v>02.01.01.110.18</v>
          </cell>
          <cell r="B295" t="str">
            <v>Transporte com caminhão betoneira - rodovia com revestimento primário</v>
          </cell>
          <cell r="C295" t="str">
            <v>TXKM</v>
          </cell>
          <cell r="D295">
            <v>0.98</v>
          </cell>
          <cell r="E295">
            <v>0.79045007259235356</v>
          </cell>
          <cell r="F295" t="str">
            <v>SIEC Mar/26</v>
          </cell>
        </row>
        <row r="296">
          <cell r="A296" t="str">
            <v>02.01.01.110.19</v>
          </cell>
          <cell r="B296" t="str">
            <v>Transporte com cavalo mecânico de 22 t - rodovia com revestimento primário</v>
          </cell>
          <cell r="C296" t="str">
            <v>TXKM</v>
          </cell>
          <cell r="D296">
            <v>0.93</v>
          </cell>
          <cell r="E296">
            <v>0.75012098725600906</v>
          </cell>
          <cell r="F296" t="str">
            <v>SIEC Mar/26</v>
          </cell>
        </row>
        <row r="297">
          <cell r="A297" t="str">
            <v>02.01.01.110.16</v>
          </cell>
          <cell r="B297" t="str">
            <v>Transporte com cavalo mecânico de 30 t - rodovia pavimentada</v>
          </cell>
          <cell r="C297" t="str">
            <v>TXKM</v>
          </cell>
          <cell r="D297">
            <v>0.64</v>
          </cell>
          <cell r="E297">
            <v>0.51621229230521049</v>
          </cell>
          <cell r="F297" t="str">
            <v>SIEC Mar/26</v>
          </cell>
        </row>
        <row r="298">
          <cell r="A298" t="str">
            <v>02.01.01.110.33</v>
          </cell>
          <cell r="B298" t="str">
            <v>Transporte de brita com caminhão basculante, em via urbana pavimentada, adicional para dmt excedente a 30 km</v>
          </cell>
          <cell r="C298" t="str">
            <v>m³ x km</v>
          </cell>
          <cell r="D298">
            <v>0.87</v>
          </cell>
          <cell r="E298">
            <v>0.70172608485239552</v>
          </cell>
          <cell r="F298" t="str">
            <v>SIEC Mar/26</v>
          </cell>
        </row>
        <row r="299">
          <cell r="A299" t="str">
            <v>02.01.01.110.21</v>
          </cell>
          <cell r="B299" t="str">
            <v>Transporte de brita com caminhão basculante, em via urbana pavimentada, dmt até 30 km</v>
          </cell>
          <cell r="C299" t="str">
            <v>m³ x km</v>
          </cell>
          <cell r="D299">
            <v>2.13</v>
          </cell>
          <cell r="E299">
            <v>1.7180190353282787</v>
          </cell>
          <cell r="F299" t="str">
            <v>SIEC Mar/26</v>
          </cell>
        </row>
        <row r="300">
          <cell r="A300" t="str">
            <v>02.01.01.110.31</v>
          </cell>
          <cell r="B300" t="str">
            <v>Transporte de entulho com caminhão basculante, em via urbana pavimentada, adicional para dmt excedente a 30 km</v>
          </cell>
          <cell r="C300" t="str">
            <v>m³ x km</v>
          </cell>
          <cell r="D300">
            <v>0.87</v>
          </cell>
          <cell r="E300">
            <v>0.70172608485239552</v>
          </cell>
          <cell r="F300" t="str">
            <v>SIEC Mar/26</v>
          </cell>
        </row>
        <row r="301">
          <cell r="A301" t="str">
            <v>02.01.01.110.02</v>
          </cell>
          <cell r="B301" t="str">
            <v>Transporte de entulho com caminhão basculante, em via urbana pavimentada, dmt até 30 km</v>
          </cell>
          <cell r="C301" t="str">
            <v>m³ x km</v>
          </cell>
          <cell r="D301">
            <v>2.13</v>
          </cell>
          <cell r="E301">
            <v>1.7180190353282787</v>
          </cell>
          <cell r="F301" t="str">
            <v>SIEC Mar/26</v>
          </cell>
        </row>
        <row r="302">
          <cell r="A302" t="str">
            <v>02.01.01.110.10</v>
          </cell>
          <cell r="B302" t="str">
            <v>Transporte de resíduos classe I - perigosos com caminhão basculante de 18m³, até o local de destinação final - DMT até 30 km</v>
          </cell>
          <cell r="C302" t="str">
            <v>TXKM</v>
          </cell>
          <cell r="D302">
            <v>1.43</v>
          </cell>
          <cell r="E302">
            <v>1.1534118406194547</v>
          </cell>
          <cell r="F302" t="str">
            <v>SIEC Mar/26</v>
          </cell>
        </row>
        <row r="303">
          <cell r="A303" t="str">
            <v>02.01.01.110.11</v>
          </cell>
          <cell r="B303" t="str">
            <v>Transporte de resíduos classe IIA - não perigosos - não inertes ou classe IIB - não perigosos inertes - com caminhão basculante 18 m³, até o local de armazenamento ou disposição final - DMT até 30 km</v>
          </cell>
          <cell r="C303" t="str">
            <v>TXKM</v>
          </cell>
          <cell r="D303">
            <v>1.43</v>
          </cell>
          <cell r="E303">
            <v>1.1534118406194547</v>
          </cell>
          <cell r="F303" t="str">
            <v>SIEC Mar/26</v>
          </cell>
        </row>
        <row r="304">
          <cell r="A304" t="str">
            <v>02.01.01.110.32</v>
          </cell>
          <cell r="B304" t="str">
            <v>Transporte de rocha com caminhão basculante, em via urbana pavimentada, adicional para dmt excedente a 30 km</v>
          </cell>
          <cell r="C304" t="str">
            <v>m³ x km</v>
          </cell>
          <cell r="D304">
            <v>0.87</v>
          </cell>
          <cell r="E304">
            <v>0.70172608485239552</v>
          </cell>
          <cell r="F304" t="str">
            <v>SIEC Mar/26</v>
          </cell>
        </row>
        <row r="305">
          <cell r="A305" t="str">
            <v>02.01.01.110.04</v>
          </cell>
          <cell r="B305" t="str">
            <v>Transporte de rocha com caminhão basculante, em via urbana pavimentada, dmt até 30 km</v>
          </cell>
          <cell r="C305" t="str">
            <v>m³ x km</v>
          </cell>
          <cell r="D305">
            <v>2.13</v>
          </cell>
          <cell r="E305">
            <v>1.7180190353282787</v>
          </cell>
          <cell r="F305" t="str">
            <v>SIEC Mar/26</v>
          </cell>
        </row>
        <row r="306">
          <cell r="A306" t="str">
            <v>02.01.01.110.06</v>
          </cell>
          <cell r="B306" t="str">
            <v>Transporte de solo com caminhão basculante, em via urbana pavimentada, adicional para dmt excedente a 30km</v>
          </cell>
          <cell r="C306" t="str">
            <v>m³ x km</v>
          </cell>
          <cell r="D306">
            <v>0.87</v>
          </cell>
          <cell r="E306">
            <v>0.70172608485239552</v>
          </cell>
          <cell r="F306" t="str">
            <v>SIEC Mar/26</v>
          </cell>
        </row>
        <row r="307">
          <cell r="A307" t="str">
            <v>02.01.01.110.30</v>
          </cell>
          <cell r="B307" t="str">
            <v>Transporte de solo com caminhão basculante, em via urbana pavimentada, dmt até 30 km</v>
          </cell>
          <cell r="C307" t="str">
            <v>m³ x km</v>
          </cell>
          <cell r="D307">
            <v>2.13</v>
          </cell>
          <cell r="E307">
            <v>1.7180190353282787</v>
          </cell>
          <cell r="F307" t="str">
            <v>SIEC Mar/26</v>
          </cell>
        </row>
        <row r="308">
          <cell r="A308" t="str">
            <v>02.01.01.120</v>
          </cell>
          <cell r="B308" t="str">
            <v>TRANSPORTE EM GERAL, CARGA E DESCARGA MANUAL DE MATERIAIS</v>
          </cell>
          <cell r="C308" t="str">
            <v/>
          </cell>
          <cell r="E308">
            <v>0</v>
          </cell>
          <cell r="F308" t="str">
            <v>SIEC Mar/26</v>
          </cell>
        </row>
        <row r="309">
          <cell r="A309" t="str">
            <v>02.01.01.120.01</v>
          </cell>
          <cell r="B309" t="str">
            <v>Carga e descarga manual de entulho e transporte até o 1º km</v>
          </cell>
          <cell r="C309" t="str">
            <v>m³</v>
          </cell>
          <cell r="D309">
            <v>51.47</v>
          </cell>
          <cell r="E309">
            <v>41.514760445233101</v>
          </cell>
          <cell r="F309" t="str">
            <v>SIEC Mar/26</v>
          </cell>
        </row>
        <row r="310">
          <cell r="A310" t="str">
            <v>02.01.01.120.07</v>
          </cell>
          <cell r="B310" t="str">
            <v>Carga e descarga manual de rocha</v>
          </cell>
          <cell r="C310" t="str">
            <v>m³</v>
          </cell>
          <cell r="D310">
            <v>51.47</v>
          </cell>
          <cell r="E310">
            <v>41.514760445233101</v>
          </cell>
          <cell r="F310" t="str">
            <v>SIEC Mar/26</v>
          </cell>
        </row>
        <row r="311">
          <cell r="A311" t="str">
            <v>02.01.01.120.08</v>
          </cell>
          <cell r="B311" t="str">
            <v>Carga e descarga manual de solo</v>
          </cell>
          <cell r="C311" t="str">
            <v>m³</v>
          </cell>
          <cell r="D311">
            <v>44.62</v>
          </cell>
          <cell r="E311">
            <v>35.989675754153893</v>
          </cell>
          <cell r="F311" t="str">
            <v>SIEC Mar/26</v>
          </cell>
        </row>
        <row r="312">
          <cell r="A312" t="str">
            <v>02.01.01.120.09</v>
          </cell>
          <cell r="B312" t="str">
            <v>Transporte horizontal com jerica de 60 l, de massa/ granel</v>
          </cell>
          <cell r="C312" t="str">
            <v>m³ x km</v>
          </cell>
          <cell r="D312">
            <v>2127.7399999999998</v>
          </cell>
          <cell r="E312">
            <v>1716.1961606710759</v>
          </cell>
          <cell r="F312" t="str">
            <v>SIEC Mar/26</v>
          </cell>
        </row>
        <row r="313">
          <cell r="A313" t="str">
            <v>02.01.01.120.10</v>
          </cell>
          <cell r="B313" t="str">
            <v>Transporte horizontal com jerica de 90 l, de massa/ granel</v>
          </cell>
          <cell r="C313" t="str">
            <v>m³ x km</v>
          </cell>
          <cell r="D313">
            <v>1538</v>
          </cell>
          <cell r="E313">
            <v>1240.5226649459589</v>
          </cell>
          <cell r="F313" t="str">
            <v>SIEC Mar/26</v>
          </cell>
        </row>
        <row r="314">
          <cell r="A314" t="str">
            <v>02.01.01.200</v>
          </cell>
          <cell r="B314" t="str">
            <v>ATERRO OU REATERRO E APILOAMENTO</v>
          </cell>
          <cell r="C314" t="str">
            <v/>
          </cell>
          <cell r="E314">
            <v>0</v>
          </cell>
          <cell r="F314" t="str">
            <v>SIEC Mar/26</v>
          </cell>
        </row>
        <row r="315">
          <cell r="A315" t="str">
            <v>02.01.01.200.04</v>
          </cell>
          <cell r="B315" t="str">
            <v>Apiloamento de fundo de vala</v>
          </cell>
          <cell r="C315" t="str">
            <v>m²</v>
          </cell>
          <cell r="D315">
            <v>7.78</v>
          </cell>
          <cell r="E315">
            <v>6.2752056783352153</v>
          </cell>
          <cell r="F315" t="str">
            <v>SIEC Mar/26</v>
          </cell>
        </row>
        <row r="316">
          <cell r="A316" t="str">
            <v>02.01.01.200.10</v>
          </cell>
          <cell r="B316" t="str">
            <v>Aterro compactado a 100% PN</v>
          </cell>
          <cell r="C316" t="str">
            <v>m³</v>
          </cell>
          <cell r="D316">
            <v>6.96</v>
          </cell>
          <cell r="E316">
            <v>5.6138086788191641</v>
          </cell>
          <cell r="F316" t="str">
            <v>SIEC Mar/26</v>
          </cell>
        </row>
        <row r="317">
          <cell r="A317" t="str">
            <v>02.01.01.200.09</v>
          </cell>
          <cell r="B317" t="str">
            <v>Aterro compactado a 95% PN</v>
          </cell>
          <cell r="C317" t="str">
            <v>m³</v>
          </cell>
          <cell r="D317">
            <v>5.56</v>
          </cell>
          <cell r="E317">
            <v>4.4845942894015156</v>
          </cell>
          <cell r="F317" t="str">
            <v>SIEC Mar/26</v>
          </cell>
        </row>
        <row r="318">
          <cell r="A318" t="str">
            <v>02.01.01.200.08</v>
          </cell>
          <cell r="B318" t="str">
            <v>Aterro compactado a 98% PM</v>
          </cell>
          <cell r="C318" t="str">
            <v>m³</v>
          </cell>
          <cell r="D318">
            <v>14.56</v>
          </cell>
          <cell r="E318">
            <v>11.743829649943539</v>
          </cell>
          <cell r="F318" t="str">
            <v>SIEC Mar/26</v>
          </cell>
        </row>
        <row r="319">
          <cell r="A319" t="str">
            <v>02.01.01.200.11</v>
          </cell>
          <cell r="B319" t="str">
            <v>Aterro de solo-cimento, teor de 6% em peso</v>
          </cell>
          <cell r="C319" t="str">
            <v>m³</v>
          </cell>
          <cell r="D319">
            <v>140.38</v>
          </cell>
          <cell r="E319">
            <v>113.22793999032102</v>
          </cell>
          <cell r="F319" t="str">
            <v>SIEC Mar/26</v>
          </cell>
        </row>
        <row r="320">
          <cell r="A320" t="str">
            <v>02.01.01.200.05</v>
          </cell>
          <cell r="B320" t="str">
            <v>Aterro mecanizado com reaproveitamento de solo</v>
          </cell>
          <cell r="C320" t="str">
            <v>m³</v>
          </cell>
          <cell r="D320">
            <v>16.22</v>
          </cell>
          <cell r="E320">
            <v>13.082755283110178</v>
          </cell>
          <cell r="F320" t="str">
            <v>SIEC Mar/26</v>
          </cell>
        </row>
        <row r="321">
          <cell r="A321" t="str">
            <v>02.01.01.200.15</v>
          </cell>
          <cell r="B321" t="str">
            <v>Blocos EPS para complemento de aterro</v>
          </cell>
          <cell r="C321" t="str">
            <v>m³</v>
          </cell>
          <cell r="D321">
            <v>446.5</v>
          </cell>
          <cell r="E321">
            <v>360.13873205355702</v>
          </cell>
          <cell r="F321" t="str">
            <v>SIEC Mar/26</v>
          </cell>
        </row>
        <row r="322">
          <cell r="A322" t="str">
            <v>02.01.01.200.06</v>
          </cell>
          <cell r="B322" t="str">
            <v>Carga do material proveniente da raspagem do terreno, utilizando pá-carregadeira sobre pneus</v>
          </cell>
          <cell r="C322" t="str">
            <v>m²</v>
          </cell>
          <cell r="D322">
            <v>0.61</v>
          </cell>
          <cell r="E322">
            <v>0.49201484110340377</v>
          </cell>
          <cell r="F322" t="str">
            <v>SIEC Mar/26</v>
          </cell>
        </row>
        <row r="323">
          <cell r="A323" t="str">
            <v>02.01.01.200.19</v>
          </cell>
          <cell r="B323" t="str">
            <v>Compactação de subleito de solo predominantemente arenoso</v>
          </cell>
          <cell r="C323" t="str">
            <v>m²</v>
          </cell>
          <cell r="D323">
            <v>1.0900000000000001</v>
          </cell>
          <cell r="E323">
            <v>0.87917406033231171</v>
          </cell>
          <cell r="F323" t="str">
            <v>SIEC Mar/26</v>
          </cell>
        </row>
        <row r="324">
          <cell r="A324" t="str">
            <v>02.01.01.200.18</v>
          </cell>
          <cell r="B324" t="str">
            <v>Compactação de subleito de solo predominantemente argiloso</v>
          </cell>
          <cell r="C324" t="str">
            <v>m²</v>
          </cell>
          <cell r="D324">
            <v>2</v>
          </cell>
          <cell r="E324">
            <v>1.6131634134537829</v>
          </cell>
          <cell r="F324" t="str">
            <v>SIEC Mar/26</v>
          </cell>
        </row>
        <row r="325">
          <cell r="A325" t="str">
            <v>02.01.01.200.20</v>
          </cell>
          <cell r="B325" t="str">
            <v>Enterramento de animal</v>
          </cell>
          <cell r="C325" t="str">
            <v>un</v>
          </cell>
          <cell r="D325">
            <v>734.16</v>
          </cell>
          <cell r="E325">
            <v>592.16002581061457</v>
          </cell>
          <cell r="F325" t="str">
            <v>SIEC Mar/26</v>
          </cell>
        </row>
        <row r="326">
          <cell r="A326" t="str">
            <v>02.01.01.200.25</v>
          </cell>
          <cell r="B326" t="str">
            <v>Enterramento de animal de pequeno porte</v>
          </cell>
          <cell r="C326" t="str">
            <v>un</v>
          </cell>
          <cell r="D326">
            <v>244.72</v>
          </cell>
          <cell r="E326">
            <v>197.38667527020488</v>
          </cell>
          <cell r="F326" t="str">
            <v>SIEC Mar/26</v>
          </cell>
        </row>
        <row r="327">
          <cell r="A327" t="str">
            <v>02.01.01.200.07</v>
          </cell>
          <cell r="B327" t="str">
            <v>Espalhamento e regularização de terra em camadas no aterro utilizando trator sobre esteiras, distância até 30 m</v>
          </cell>
          <cell r="C327" t="str">
            <v>m³</v>
          </cell>
          <cell r="D327">
            <v>1.33</v>
          </cell>
          <cell r="E327">
            <v>1.0727536699467657</v>
          </cell>
          <cell r="F327" t="str">
            <v>SIEC Mar/26</v>
          </cell>
        </row>
        <row r="328">
          <cell r="A328" t="str">
            <v>02.01.01.200.23</v>
          </cell>
          <cell r="B328" t="str">
            <v>Preparo de fundo de vala com largura menor que 1,5 m, com camada de areia, lançamento manual.</v>
          </cell>
          <cell r="C328" t="str">
            <v>m³</v>
          </cell>
          <cell r="D328">
            <v>334.4</v>
          </cell>
          <cell r="E328">
            <v>269.72092272947248</v>
          </cell>
          <cell r="F328" t="str">
            <v>SIEC Mar/26</v>
          </cell>
        </row>
        <row r="329">
          <cell r="A329" t="str">
            <v>02.01.01.200.22</v>
          </cell>
          <cell r="B329" t="str">
            <v>Preparo de fundo de vala com largura menor que 1,5 m, com camada de brita, lançamento manual.</v>
          </cell>
          <cell r="C329" t="str">
            <v>m³</v>
          </cell>
          <cell r="D329">
            <v>407.87</v>
          </cell>
          <cell r="E329">
            <v>328.98048072269722</v>
          </cell>
          <cell r="F329" t="str">
            <v>SIEC Mar/26</v>
          </cell>
        </row>
        <row r="330">
          <cell r="A330" t="str">
            <v>02.01.01.200.21</v>
          </cell>
          <cell r="B330" t="str">
            <v>Preparo de fundo de vala com largura menor que 1,5 m, com camada de brita, lançamento mecanizado</v>
          </cell>
          <cell r="C330" t="str">
            <v>m³</v>
          </cell>
          <cell r="D330">
            <v>351.21</v>
          </cell>
          <cell r="E330">
            <v>283.27956121955151</v>
          </cell>
          <cell r="F330" t="str">
            <v>SIEC Mar/26</v>
          </cell>
        </row>
        <row r="331">
          <cell r="A331" t="str">
            <v>02.01.01.200.01</v>
          </cell>
          <cell r="B331" t="str">
            <v>Reaterro de valas, inclusive compactação.</v>
          </cell>
          <cell r="C331" t="str">
            <v>m³</v>
          </cell>
          <cell r="D331">
            <v>47.68</v>
          </cell>
          <cell r="E331">
            <v>38.45781577673818</v>
          </cell>
          <cell r="F331" t="str">
            <v>SIEC Mar/26</v>
          </cell>
        </row>
        <row r="332">
          <cell r="A332" t="str">
            <v>02.01.01.200.03</v>
          </cell>
          <cell r="B332" t="str">
            <v>Reaterro manual de vala</v>
          </cell>
          <cell r="C332" t="str">
            <v>m³</v>
          </cell>
          <cell r="D332">
            <v>14.01</v>
          </cell>
          <cell r="E332">
            <v>11.300209711243749</v>
          </cell>
          <cell r="F332" t="str">
            <v>SIEC Mar/26</v>
          </cell>
        </row>
        <row r="333">
          <cell r="A333" t="str">
            <v>02.01.01.200.02</v>
          </cell>
          <cell r="B333" t="str">
            <v>Reaterro manual de vala apiloado</v>
          </cell>
          <cell r="C333" t="str">
            <v>m³</v>
          </cell>
          <cell r="D333">
            <v>46.72</v>
          </cell>
          <cell r="E333">
            <v>37.683497338280368</v>
          </cell>
          <cell r="F333" t="str">
            <v>SIEC Mar/26</v>
          </cell>
        </row>
        <row r="334">
          <cell r="A334" t="str">
            <v>02.01.01.200.16</v>
          </cell>
          <cell r="B334" t="str">
            <v>Reaterro mecanizado de vala com retroescavadeira, inclusive compactação</v>
          </cell>
          <cell r="C334" t="str">
            <v>m³</v>
          </cell>
          <cell r="D334">
            <v>16.579999999999998</v>
          </cell>
          <cell r="E334">
            <v>13.373124697531859</v>
          </cell>
          <cell r="F334" t="str">
            <v>SIEC Mar/26</v>
          </cell>
        </row>
        <row r="335">
          <cell r="A335" t="str">
            <v>02.01.01.200.12</v>
          </cell>
          <cell r="B335" t="str">
            <v>Regularização manual do solo</v>
          </cell>
          <cell r="C335" t="str">
            <v>m²</v>
          </cell>
          <cell r="D335">
            <v>21.28</v>
          </cell>
          <cell r="E335">
            <v>17.164058719148251</v>
          </cell>
          <cell r="F335" t="str">
            <v>SIEC Mar/26</v>
          </cell>
        </row>
        <row r="336">
          <cell r="A336" t="str">
            <v>02.01.01.200.13</v>
          </cell>
          <cell r="B336" t="str">
            <v>Regularização mecanizada do solo</v>
          </cell>
          <cell r="C336" t="str">
            <v>m²</v>
          </cell>
          <cell r="D336">
            <v>4.68</v>
          </cell>
          <cell r="E336">
            <v>3.7748023874818517</v>
          </cell>
          <cell r="F336" t="str">
            <v>SIEC Mar/26</v>
          </cell>
        </row>
        <row r="337">
          <cell r="A337" t="str">
            <v>02.01.01.300</v>
          </cell>
          <cell r="B337" t="str">
            <v>ESCORAMENTOS</v>
          </cell>
          <cell r="C337" t="str">
            <v/>
          </cell>
          <cell r="E337">
            <v>0</v>
          </cell>
          <cell r="F337" t="str">
            <v>SIEC Mar/26</v>
          </cell>
        </row>
        <row r="338">
          <cell r="A338" t="str">
            <v>02.01.01.300.02</v>
          </cell>
          <cell r="B338" t="str">
            <v>Ensecadeira inclusive retirada do madeiramento , parede dupla</v>
          </cell>
          <cell r="C338" t="str">
            <v>m²</v>
          </cell>
          <cell r="D338">
            <v>612.85</v>
          </cell>
          <cell r="E338">
            <v>494.31359896757544</v>
          </cell>
          <cell r="F338" t="str">
            <v>SIEC Mar/26</v>
          </cell>
        </row>
        <row r="339">
          <cell r="A339" t="str">
            <v>02.01.01.300.01</v>
          </cell>
          <cell r="B339" t="str">
            <v>Ensecadeira inclusive retirada do madeiramento , parede simples</v>
          </cell>
          <cell r="C339" t="str">
            <v>m²</v>
          </cell>
          <cell r="D339">
            <v>244.83</v>
          </cell>
          <cell r="E339">
            <v>197.47539925794484</v>
          </cell>
          <cell r="F339" t="str">
            <v>SIEC Mar/26</v>
          </cell>
        </row>
        <row r="340">
          <cell r="A340" t="str">
            <v>02.01.01.300.03</v>
          </cell>
          <cell r="B340" t="str">
            <v>Escoramento de galeria contínuo para galeria moldada e canal, inclusive retirada do madeiramento</v>
          </cell>
          <cell r="C340" t="str">
            <v>m²</v>
          </cell>
          <cell r="D340">
            <v>136.57</v>
          </cell>
          <cell r="E340">
            <v>110.15486368769156</v>
          </cell>
          <cell r="F340" t="str">
            <v>SIEC Mar/26</v>
          </cell>
        </row>
        <row r="341">
          <cell r="A341" t="str">
            <v>02.01.01.300.04</v>
          </cell>
          <cell r="B341" t="str">
            <v>Escoramento de vala tipo contínuo empregando pranchas e longarinas de peroba</v>
          </cell>
          <cell r="C341" t="str">
            <v>m²</v>
          </cell>
          <cell r="D341">
            <v>121.51</v>
          </cell>
          <cell r="E341">
            <v>98.00774318438458</v>
          </cell>
          <cell r="F341" t="str">
            <v>SIEC Mar/26</v>
          </cell>
        </row>
        <row r="342">
          <cell r="A342" t="str">
            <v>02.01.01.300.05</v>
          </cell>
          <cell r="B342" t="str">
            <v>Escoramento de vala tipo descontínuo empregando pranchas e longarinas de peroba</v>
          </cell>
          <cell r="C342" t="str">
            <v>m²</v>
          </cell>
          <cell r="D342">
            <v>90.22</v>
          </cell>
          <cell r="E342">
            <v>72.76980158090015</v>
          </cell>
          <cell r="F342" t="str">
            <v>SIEC Mar/26</v>
          </cell>
        </row>
        <row r="343">
          <cell r="A343" t="str">
            <v>02.01.01.300.09</v>
          </cell>
          <cell r="B343" t="str">
            <v>Escoramento de vala, tipo estaca prancha metálica cravada, com profundidade de 0,0 a 1,5 m</v>
          </cell>
          <cell r="C343" t="str">
            <v>m²</v>
          </cell>
          <cell r="D343">
            <v>553</v>
          </cell>
          <cell r="E343">
            <v>446.03968381997095</v>
          </cell>
          <cell r="F343" t="str">
            <v>SIEC Mar/26</v>
          </cell>
        </row>
        <row r="344">
          <cell r="A344" t="str">
            <v>02.01.01.300.10</v>
          </cell>
          <cell r="B344" t="str">
            <v>Escoramento de vala, tipo estaca prancha metálica cravada, com profundidade de 1,5 a 3,0 m</v>
          </cell>
          <cell r="C344" t="str">
            <v>m²</v>
          </cell>
          <cell r="D344">
            <v>332.32</v>
          </cell>
          <cell r="E344">
            <v>268.04323277948055</v>
          </cell>
          <cell r="F344" t="str">
            <v>SIEC Mar/26</v>
          </cell>
        </row>
        <row r="345">
          <cell r="A345" t="str">
            <v>02.01.01.300.11</v>
          </cell>
          <cell r="B345" t="str">
            <v>Escoramento de vala, tipo estaca prancha metálica cravada, com profundidade de 3,0 a 4,5 m</v>
          </cell>
          <cell r="C345" t="str">
            <v>m²</v>
          </cell>
          <cell r="D345">
            <v>283.29000000000002</v>
          </cell>
          <cell r="E345">
            <v>228.4965316986611</v>
          </cell>
          <cell r="F345" t="str">
            <v>SIEC Mar/26</v>
          </cell>
        </row>
        <row r="346">
          <cell r="A346" t="str">
            <v>02.01.01.400</v>
          </cell>
          <cell r="B346" t="str">
            <v>CONTENÇÃO E PROTEÇÃO DE TALUDES</v>
          </cell>
          <cell r="C346" t="str">
            <v/>
          </cell>
          <cell r="E346">
            <v>0</v>
          </cell>
          <cell r="F346" t="str">
            <v>SIEC Mar/26</v>
          </cell>
        </row>
        <row r="347">
          <cell r="A347" t="str">
            <v>02.01.01.400.62</v>
          </cell>
          <cell r="B347" t="str">
            <v>Carga, manobra e descarga de materiais diversos em caminhão carroceria 5 t - carga e descarga manuais</v>
          </cell>
          <cell r="C347" t="str">
            <v>T</v>
          </cell>
          <cell r="D347">
            <v>38.61</v>
          </cell>
          <cell r="E347">
            <v>31.142119696725278</v>
          </cell>
          <cell r="F347" t="str">
            <v>SIEC Mar/26</v>
          </cell>
        </row>
        <row r="348">
          <cell r="A348" t="str">
            <v>02.01.01.400.56</v>
          </cell>
          <cell r="B348" t="str">
            <v>Carga, manobra e descarga de materiais diversos em caminhão carroceria de 15 t - carga e descarga com caminhão guindauto</v>
          </cell>
          <cell r="C348" t="str">
            <v>T</v>
          </cell>
          <cell r="D348">
            <v>35.39</v>
          </cell>
          <cell r="E348">
            <v>28.544926601064688</v>
          </cell>
          <cell r="F348" t="str">
            <v>SIEC Mar/26</v>
          </cell>
        </row>
        <row r="349">
          <cell r="A349" t="str">
            <v>02.01.01.400.42</v>
          </cell>
          <cell r="B349" t="str">
            <v>Chumbador de aço CA-50 - D = 20 mm - ancorado na rocha com cartucho de cimento - fornecimento, perfuração e instalação</v>
          </cell>
          <cell r="C349" t="str">
            <v>m</v>
          </cell>
          <cell r="D349">
            <v>111.66</v>
          </cell>
          <cell r="E349">
            <v>90.062913373124701</v>
          </cell>
          <cell r="F349" t="str">
            <v>SIEC Mar/26</v>
          </cell>
        </row>
        <row r="350">
          <cell r="A350" t="str">
            <v>02.01.01.400.43</v>
          </cell>
          <cell r="B350" t="str">
            <v>Chumbador de aço CA-50 - D = 20 mm - ancorado na rocha com injeção de nata de cimento - fornecimento, perfuração e instalação</v>
          </cell>
          <cell r="C350" t="str">
            <v>m</v>
          </cell>
          <cell r="D350">
            <v>107.38</v>
          </cell>
          <cell r="E350">
            <v>86.610743668333598</v>
          </cell>
          <cell r="F350" t="str">
            <v>SIEC Mar/26</v>
          </cell>
        </row>
        <row r="351">
          <cell r="A351" t="str">
            <v>02.01.01.400.41</v>
          </cell>
          <cell r="B351" t="str">
            <v>Chumbador de aço CA-50 - D = 22 mm - ancorado na rocha com cartucho de cimento - fornecimento, perfuração e instalação</v>
          </cell>
          <cell r="C351" t="str">
            <v>m</v>
          </cell>
          <cell r="D351">
            <v>116.84</v>
          </cell>
          <cell r="E351">
            <v>94.241006613970001</v>
          </cell>
          <cell r="F351" t="str">
            <v>SIEC Mar/26</v>
          </cell>
        </row>
        <row r="352">
          <cell r="A352" t="str">
            <v>02.01.01.400.40</v>
          </cell>
          <cell r="B352" t="str">
            <v>Chumbador de aço CA-50 - D = 25 mm - ancorado na rocha com cartucho de cimento - fornecimento, perfuração e instalação</v>
          </cell>
          <cell r="C352" t="str">
            <v>m</v>
          </cell>
          <cell r="D352">
            <v>126.02</v>
          </cell>
          <cell r="E352">
            <v>101.64542668172285</v>
          </cell>
          <cell r="F352" t="str">
            <v>SIEC Mar/26</v>
          </cell>
        </row>
        <row r="353">
          <cell r="A353" t="str">
            <v>02.01.01.400.84</v>
          </cell>
          <cell r="B353" t="str">
            <v>Chumbador tipo espera (bengala) 1010/1020 com Rosca - 19,05mm (3/4") x 500</v>
          </cell>
          <cell r="C353" t="str">
            <v>un</v>
          </cell>
          <cell r="D353">
            <v>43.63</v>
          </cell>
          <cell r="E353">
            <v>35.191159864494274</v>
          </cell>
          <cell r="F353" t="str">
            <v>SIEC Mar/26</v>
          </cell>
        </row>
        <row r="354">
          <cell r="A354" t="str">
            <v>02.01.01.400.80</v>
          </cell>
          <cell r="B354" t="str">
            <v>Classificação MCT - inclusive ensaio de perda por imersão e ensaio mini-MCV</v>
          </cell>
          <cell r="C354" t="str">
            <v>cj</v>
          </cell>
          <cell r="D354">
            <v>1549.72</v>
          </cell>
          <cell r="E354">
            <v>1249.9758025487981</v>
          </cell>
          <cell r="F354" t="str">
            <v>SIEC Mar/26</v>
          </cell>
        </row>
        <row r="355">
          <cell r="A355" t="str">
            <v>02.01.01.400.06</v>
          </cell>
          <cell r="B355" t="str">
            <v>Contenção de solo com cortina de placa dupla pré-fabricada, empuxo de 5,5 t/m², espessura de 15 cm, tipo de perfil I 10", distanciamento entre perfis de 1,8 m, com reforço de barra de aço CA-60, Ø=6,30 mm a cada 15 cm</v>
          </cell>
          <cell r="C355" t="str">
            <v>m²</v>
          </cell>
          <cell r="D355">
            <v>300.26</v>
          </cell>
          <cell r="E355">
            <v>242.18422326181641</v>
          </cell>
          <cell r="F355" t="str">
            <v>SIEC Mar/26</v>
          </cell>
        </row>
        <row r="356">
          <cell r="A356" t="str">
            <v>02.01.01.400.26</v>
          </cell>
          <cell r="B356" t="str">
            <v>Enfilagem de tubo de aço carbono galvanizado schedule 40 Ø3''</v>
          </cell>
          <cell r="C356" t="str">
            <v>m</v>
          </cell>
          <cell r="D356">
            <v>706.82</v>
          </cell>
          <cell r="E356">
            <v>570.1080819487014</v>
          </cell>
          <cell r="F356" t="str">
            <v>SIEC Mar/26</v>
          </cell>
        </row>
        <row r="357">
          <cell r="A357" t="str">
            <v>02.01.01.400.52</v>
          </cell>
          <cell r="B357" t="str">
            <v>Ensaio de compactação - amostras não trabalhadas - energia normal - solos.</v>
          </cell>
          <cell r="C357" t="str">
            <v>un</v>
          </cell>
          <cell r="D357">
            <v>356.5</v>
          </cell>
          <cell r="E357">
            <v>287.54637844813681</v>
          </cell>
          <cell r="F357" t="str">
            <v>SIEC Mar/26</v>
          </cell>
        </row>
        <row r="358">
          <cell r="A358" t="str">
            <v>02.01.01.400.72</v>
          </cell>
          <cell r="B358" t="str">
            <v>Ensaio de compactação de solos com equipamentos miniatura - mini-CBR e expansão</v>
          </cell>
          <cell r="C358" t="str">
            <v>un</v>
          </cell>
          <cell r="D358">
            <v>482.39</v>
          </cell>
          <cell r="E358">
            <v>389.08694950798514</v>
          </cell>
          <cell r="F358" t="str">
            <v>SIEC Mar/26</v>
          </cell>
        </row>
        <row r="359">
          <cell r="A359" t="str">
            <v>02.01.01.400.49</v>
          </cell>
          <cell r="B359" t="str">
            <v>Ensaio de densidade real - solos.</v>
          </cell>
          <cell r="C359" t="str">
            <v>un</v>
          </cell>
          <cell r="D359">
            <v>149.91</v>
          </cell>
          <cell r="E359">
            <v>120.91466365542828</v>
          </cell>
          <cell r="F359" t="str">
            <v>SIEC Mar/26</v>
          </cell>
        </row>
        <row r="360">
          <cell r="A360" t="str">
            <v>02.01.01.400.48</v>
          </cell>
          <cell r="B360" t="str">
            <v>Ensaio de determinação de massa específica aparente seca in situ conforme NBR 7185:2016.</v>
          </cell>
          <cell r="C360" t="str">
            <v>un</v>
          </cell>
          <cell r="D360">
            <v>133.25</v>
          </cell>
          <cell r="E360">
            <v>107.47701242135828</v>
          </cell>
          <cell r="F360" t="str">
            <v>SIEC Mar/26</v>
          </cell>
        </row>
        <row r="361">
          <cell r="A361" t="str">
            <v>02.01.01.400.53</v>
          </cell>
          <cell r="B361" t="str">
            <v>Ensaio de expansibilidade - solos.</v>
          </cell>
          <cell r="C361" t="str">
            <v>un</v>
          </cell>
          <cell r="D361">
            <v>241.53</v>
          </cell>
          <cell r="E361">
            <v>194.81367962574609</v>
          </cell>
          <cell r="F361" t="str">
            <v>SIEC Mar/26</v>
          </cell>
        </row>
        <row r="362">
          <cell r="A362" t="str">
            <v>02.01.01.400.22</v>
          </cell>
          <cell r="B362" t="str">
            <v>Ensaio de laboratório - CBR - Próctor simples</v>
          </cell>
          <cell r="C362" t="str">
            <v>un</v>
          </cell>
          <cell r="D362">
            <v>458.46</v>
          </cell>
          <cell r="E362">
            <v>369.78544926601063</v>
          </cell>
          <cell r="F362" t="str">
            <v>SIEC Mar/26</v>
          </cell>
        </row>
        <row r="363">
          <cell r="A363" t="str">
            <v>02.01.01.400.50</v>
          </cell>
          <cell r="B363" t="str">
            <v>Ensaio de limite de liquidez - solos.</v>
          </cell>
          <cell r="C363" t="str">
            <v>un</v>
          </cell>
          <cell r="D363">
            <v>98.19</v>
          </cell>
          <cell r="E363">
            <v>79.198257783513469</v>
          </cell>
          <cell r="F363" t="str">
            <v>SIEC Mar/26</v>
          </cell>
        </row>
        <row r="364">
          <cell r="A364" t="str">
            <v>02.01.01.400.51</v>
          </cell>
          <cell r="B364" t="str">
            <v>Ensaio de limite de plasticidade - solos.</v>
          </cell>
          <cell r="C364" t="str">
            <v>un</v>
          </cell>
          <cell r="D364">
            <v>77.69</v>
          </cell>
          <cell r="E364">
            <v>62.663332795612192</v>
          </cell>
          <cell r="F364" t="str">
            <v>SIEC Mar/26</v>
          </cell>
        </row>
        <row r="365">
          <cell r="A365" t="str">
            <v>02.01.01.400.54</v>
          </cell>
          <cell r="B365" t="str">
            <v>Ensaio de teor de umidade - em laboratório - solos.</v>
          </cell>
          <cell r="C365" t="str">
            <v>un</v>
          </cell>
          <cell r="D365">
            <v>33.49</v>
          </cell>
          <cell r="E365">
            <v>27.012421358283596</v>
          </cell>
          <cell r="F365" t="str">
            <v>SIEC Mar/26</v>
          </cell>
        </row>
        <row r="366">
          <cell r="A366" t="str">
            <v>02.01.01.400.82</v>
          </cell>
          <cell r="B366" t="str">
            <v>Ensaio de umidade natural</v>
          </cell>
          <cell r="C366" t="str">
            <v>un</v>
          </cell>
          <cell r="D366">
            <v>30.71</v>
          </cell>
          <cell r="E366">
            <v>24.770124213582836</v>
          </cell>
          <cell r="F366" t="str">
            <v>SIEC Mar/26</v>
          </cell>
        </row>
        <row r="367">
          <cell r="A367" t="str">
            <v>02.01.01.400.79</v>
          </cell>
          <cell r="B367" t="str">
            <v>Ensaio determinação da umidade ""in situ"" com emprego da frigideira conforme NBR 16097:2012</v>
          </cell>
          <cell r="C367" t="str">
            <v>un</v>
          </cell>
          <cell r="D367">
            <v>71.239999999999995</v>
          </cell>
          <cell r="E367">
            <v>57.460880787223743</v>
          </cell>
          <cell r="F367" t="str">
            <v>SIEC Mar/26</v>
          </cell>
        </row>
        <row r="368">
          <cell r="A368" t="str">
            <v>02.01.01.400.73</v>
          </cell>
          <cell r="B368" t="str">
            <v>Ensaio para determinação da umidade ""in situ"" com emprego do "speedy"</v>
          </cell>
          <cell r="C368" t="str">
            <v>un</v>
          </cell>
          <cell r="D368">
            <v>33.49</v>
          </cell>
          <cell r="E368">
            <v>27.012421358283596</v>
          </cell>
          <cell r="F368" t="str">
            <v>SIEC Mar/26</v>
          </cell>
        </row>
        <row r="369">
          <cell r="A369" t="str">
            <v>02.01.01.400.76</v>
          </cell>
          <cell r="B369" t="str">
            <v>Ensaios de laboratório - Abrasão Los Angeles, conforme ABNT NBR NM 51:2001</v>
          </cell>
          <cell r="C369" t="str">
            <v>un</v>
          </cell>
          <cell r="D369">
            <v>857.83</v>
          </cell>
          <cell r="E369">
            <v>691.90998548152936</v>
          </cell>
          <cell r="F369" t="str">
            <v>SIEC Mar/26</v>
          </cell>
        </row>
        <row r="370">
          <cell r="A370" t="str">
            <v>02.01.01.400.71</v>
          </cell>
          <cell r="B370" t="str">
            <v>Ensaios de laboratório - CBR - Energia modificada</v>
          </cell>
          <cell r="C370" t="str">
            <v>un</v>
          </cell>
          <cell r="D370">
            <v>381.57</v>
          </cell>
          <cell r="E370">
            <v>307.76738183577993</v>
          </cell>
          <cell r="F370" t="str">
            <v>SIEC Mar/26</v>
          </cell>
        </row>
        <row r="371">
          <cell r="A371" t="str">
            <v>02.01.01.400.70</v>
          </cell>
          <cell r="B371" t="str">
            <v>Ensaios de laboratório - Compactação - Energia modificada (Proctor)</v>
          </cell>
          <cell r="C371" t="str">
            <v>un</v>
          </cell>
          <cell r="D371">
            <v>417.25</v>
          </cell>
          <cell r="E371">
            <v>336.54621713179546</v>
          </cell>
          <cell r="F371" t="str">
            <v>SIEC Mar/26</v>
          </cell>
        </row>
        <row r="372">
          <cell r="A372" t="str">
            <v>02.01.01.400.69</v>
          </cell>
          <cell r="B372" t="str">
            <v>Ensaios de laboratório - determinação do coeficiente de conformação superficial das barras de aço.</v>
          </cell>
          <cell r="C372" t="str">
            <v>un</v>
          </cell>
          <cell r="D372">
            <v>2268.02</v>
          </cell>
          <cell r="E372">
            <v>1829.3434424907243</v>
          </cell>
          <cell r="F372" t="str">
            <v>SIEC Mar/26</v>
          </cell>
        </row>
        <row r="373">
          <cell r="A373" t="str">
            <v>02.01.01.400.68</v>
          </cell>
          <cell r="B373" t="str">
            <v>Ensaios de Laboratório - Dobramento em Barras de Aço</v>
          </cell>
          <cell r="C373" t="str">
            <v>un</v>
          </cell>
          <cell r="D373">
            <v>132.05000000000001</v>
          </cell>
          <cell r="E373">
            <v>106.50911437328602</v>
          </cell>
          <cell r="F373" t="str">
            <v>SIEC Mar/26</v>
          </cell>
        </row>
        <row r="374">
          <cell r="A374" t="str">
            <v>02.01.01.400.78</v>
          </cell>
          <cell r="B374" t="str">
            <v>Ensaios de laboratório - Equivalente de areia</v>
          </cell>
          <cell r="C374" t="str">
            <v>un</v>
          </cell>
          <cell r="D374">
            <v>108.4</v>
          </cell>
          <cell r="E374">
            <v>87.433457009195038</v>
          </cell>
          <cell r="F374" t="str">
            <v>SIEC Mar/26</v>
          </cell>
        </row>
        <row r="375">
          <cell r="A375" t="str">
            <v>02.01.01.400.77</v>
          </cell>
          <cell r="B375" t="str">
            <v>Ensaios de laboratório - Granulometria em agregados</v>
          </cell>
          <cell r="C375" t="str">
            <v>un</v>
          </cell>
          <cell r="D375">
            <v>254.62</v>
          </cell>
          <cell r="E375">
            <v>205.37183416680111</v>
          </cell>
          <cell r="F375" t="str">
            <v>SIEC Mar/26</v>
          </cell>
        </row>
        <row r="376">
          <cell r="A376" t="str">
            <v>02.01.01.400.67</v>
          </cell>
          <cell r="B376" t="str">
            <v>Ensaios de Laboratório - Tração em Barras de Aço</v>
          </cell>
          <cell r="C376" t="str">
            <v>un</v>
          </cell>
          <cell r="D376">
            <v>233.16</v>
          </cell>
          <cell r="E376">
            <v>188.062590740442</v>
          </cell>
          <cell r="F376" t="str">
            <v>SIEC Mar/26</v>
          </cell>
        </row>
        <row r="377">
          <cell r="A377" t="str">
            <v>02.01.01.400.01</v>
          </cell>
          <cell r="B377" t="str">
            <v>Estiva - estrutura submersa com gabião-saco malha hexagonal 8 x 10 cm, altura 1 m</v>
          </cell>
          <cell r="C377" t="str">
            <v>m²</v>
          </cell>
          <cell r="D377">
            <v>1636.08</v>
          </cell>
          <cell r="E377">
            <v>1319.6321987417325</v>
          </cell>
          <cell r="F377" t="str">
            <v>SIEC Mar/26</v>
          </cell>
        </row>
        <row r="378">
          <cell r="A378" t="str">
            <v>02.01.01.400.85</v>
          </cell>
          <cell r="B378" t="str">
            <v>Execução de grampo para solo grampeado com comprimento menor ou igual a 4 m, diâmetro de 10 cm, perfuração com equipamento manual e armadura com diâmetro de 20 mm.</v>
          </cell>
          <cell r="C378" t="str">
            <v>m</v>
          </cell>
          <cell r="D378">
            <v>274.31</v>
          </cell>
          <cell r="E378">
            <v>221.25342797225358</v>
          </cell>
          <cell r="F378" t="str">
            <v>SIEC Mar/26</v>
          </cell>
        </row>
        <row r="379">
          <cell r="A379" t="str">
            <v>02.01.01.400.60</v>
          </cell>
          <cell r="B379" t="str">
            <v>Fabricação de escamas de concreto armado em solo reforçado com fita metálica - 2 a 5 chumbadores - areia e brita</v>
          </cell>
          <cell r="C379" t="str">
            <v>m³</v>
          </cell>
          <cell r="D379">
            <v>1416.44</v>
          </cell>
          <cell r="E379">
            <v>1142.4745926762382</v>
          </cell>
          <cell r="F379" t="str">
            <v>SIEC Mar/26</v>
          </cell>
        </row>
        <row r="380">
          <cell r="A380" t="str">
            <v>02.01.01.400.31</v>
          </cell>
          <cell r="B380" t="str">
            <v>Forma em chapa metálica 1/8" para cabeça de tirantes com base de 40 x 40 cm, topo de 20 x 20 cm e altura de 30 cm - utilização de 50 vezes - confecção, instalação e retirada</v>
          </cell>
          <cell r="C380" t="str">
            <v>un</v>
          </cell>
          <cell r="D380">
            <v>31.08</v>
          </cell>
          <cell r="E380">
            <v>25.068559445071784</v>
          </cell>
          <cell r="F380" t="str">
            <v>SIEC Mar/26</v>
          </cell>
        </row>
        <row r="381">
          <cell r="A381" t="str">
            <v>02.01.01.400.02</v>
          </cell>
          <cell r="B381" t="str">
            <v>Gabião colchão , e=30 cm</v>
          </cell>
          <cell r="C381" t="str">
            <v>m²</v>
          </cell>
          <cell r="D381">
            <v>235.57</v>
          </cell>
          <cell r="E381">
            <v>190.00645265365381</v>
          </cell>
          <cell r="F381" t="str">
            <v>SIEC Mar/26</v>
          </cell>
        </row>
        <row r="382">
          <cell r="A382" t="str">
            <v>02.01.01.400.03</v>
          </cell>
          <cell r="B382" t="str">
            <v>Gabião colchão , e=30 cm, para revestimento de talude</v>
          </cell>
          <cell r="C382" t="str">
            <v>m²</v>
          </cell>
          <cell r="D382">
            <v>235.57</v>
          </cell>
          <cell r="E382">
            <v>190.00645265365381</v>
          </cell>
          <cell r="F382" t="str">
            <v>SIEC Mar/26</v>
          </cell>
        </row>
        <row r="383">
          <cell r="A383" t="str">
            <v>02.01.01.400.04</v>
          </cell>
          <cell r="B383" t="str">
            <v>Gabião tipo caixa</v>
          </cell>
          <cell r="C383" t="str">
            <v>m³</v>
          </cell>
          <cell r="D383">
            <v>565.30999999999995</v>
          </cell>
          <cell r="E383">
            <v>455.96870462977893</v>
          </cell>
          <cell r="F383" t="str">
            <v>SIEC Mar/26</v>
          </cell>
        </row>
        <row r="384">
          <cell r="A384" t="str">
            <v>02.01.01.400.44</v>
          </cell>
          <cell r="B384" t="str">
            <v>Grampo de aço CA-50 D = 12,5 mm para solo grampeado com capacidade de 30 kN - fornecimento, perfuração e instalação</v>
          </cell>
          <cell r="C384" t="str">
            <v>m</v>
          </cell>
          <cell r="D384">
            <v>59.94</v>
          </cell>
          <cell r="E384">
            <v>48.346507501209871</v>
          </cell>
          <cell r="F384" t="str">
            <v>SIEC Mar/26</v>
          </cell>
        </row>
        <row r="385">
          <cell r="A385" t="str">
            <v>02.01.01.400.45</v>
          </cell>
          <cell r="B385" t="str">
            <v>Grampo de aço CA-50 D = 16 mm para solo grampeado com capacidade de 50 kN - fornecimento, perfuração e instalação</v>
          </cell>
          <cell r="C385" t="str">
            <v>m</v>
          </cell>
          <cell r="D385">
            <v>63.75</v>
          </cell>
          <cell r="E385">
            <v>51.41958380383933</v>
          </cell>
          <cell r="F385" t="str">
            <v>SIEC Mar/26</v>
          </cell>
        </row>
        <row r="386">
          <cell r="A386" t="str">
            <v>02.01.01.400.46</v>
          </cell>
          <cell r="B386" t="str">
            <v>Grampo de aço CA-50 D = 20 mm para solo grampeado com capacidade de 80 kN - fornecimento, perfuração e instalação</v>
          </cell>
          <cell r="C386" t="str">
            <v>m</v>
          </cell>
          <cell r="D386">
            <v>82.42</v>
          </cell>
          <cell r="E386">
            <v>66.478464268430386</v>
          </cell>
          <cell r="F386" t="str">
            <v>SIEC Mar/26</v>
          </cell>
        </row>
        <row r="387">
          <cell r="A387" t="str">
            <v>02.01.01.400.74</v>
          </cell>
          <cell r="B387" t="str">
            <v>Granulometria por peneiramento e sedimentação em solos, conforme a Norma ABNT NBR 7181/2016 Versão Corrigida 2:2018</v>
          </cell>
          <cell r="C387" t="str">
            <v>un</v>
          </cell>
          <cell r="D387">
            <v>224.88</v>
          </cell>
          <cell r="E387">
            <v>181.38409420874333</v>
          </cell>
          <cell r="F387" t="str">
            <v>SIEC Mar/26</v>
          </cell>
        </row>
        <row r="388">
          <cell r="A388" t="str">
            <v>02.01.01.400.10</v>
          </cell>
          <cell r="B388" t="str">
            <v>Instalação de sacos de 50kg com solo-cimento</v>
          </cell>
          <cell r="C388" t="str">
            <v>m³</v>
          </cell>
          <cell r="D388">
            <v>481.54</v>
          </cell>
          <cell r="E388">
            <v>388.40135505726732</v>
          </cell>
          <cell r="F388" t="str">
            <v>SIEC Mar/26</v>
          </cell>
        </row>
        <row r="389">
          <cell r="A389" t="str">
            <v>02.01.01.400.59</v>
          </cell>
          <cell r="B389" t="str">
            <v>Moldes metálicos para solo reforçado com fita metálica - formato cruciforme de 1,50 x 1,50 m - utilização de 100 vezes</v>
          </cell>
          <cell r="C389" t="str">
            <v>m³</v>
          </cell>
          <cell r="D389">
            <v>10.5</v>
          </cell>
          <cell r="E389">
            <v>8.4691079206323607</v>
          </cell>
          <cell r="F389" t="str">
            <v>SIEC Mar/26</v>
          </cell>
        </row>
        <row r="390">
          <cell r="A390" t="str">
            <v>02.01.01.400.61</v>
          </cell>
          <cell r="B390" t="str">
            <v>Montagem das escamas de concreto armado em solo reforçado com fita metálica.</v>
          </cell>
          <cell r="C390" t="str">
            <v>m²</v>
          </cell>
          <cell r="D390">
            <v>158.1</v>
          </cell>
          <cell r="E390">
            <v>127.52056783352153</v>
          </cell>
          <cell r="F390" t="str">
            <v>SIEC Mar/26</v>
          </cell>
        </row>
        <row r="391">
          <cell r="A391" t="str">
            <v>02.01.01.400.29</v>
          </cell>
          <cell r="B391" t="str">
            <v>Perfuração para tirantes em matacões e rocha decomposta com diâmetro de até 120 mm</v>
          </cell>
          <cell r="C391" t="str">
            <v>m</v>
          </cell>
          <cell r="D391">
            <v>37.29</v>
          </cell>
          <cell r="E391">
            <v>30.07743184384578</v>
          </cell>
          <cell r="F391" t="str">
            <v>SIEC Mar/26</v>
          </cell>
        </row>
        <row r="392">
          <cell r="A392" t="str">
            <v>02.01.01.400.28</v>
          </cell>
          <cell r="B392" t="str">
            <v>Perfuração para tirantes em solo com diâmetro de até 120 mm</v>
          </cell>
          <cell r="C392" t="str">
            <v>m</v>
          </cell>
          <cell r="D392">
            <v>31.05</v>
          </cell>
          <cell r="E392">
            <v>25.04436199386998</v>
          </cell>
          <cell r="F392" t="str">
            <v>SIEC Mar/26</v>
          </cell>
        </row>
        <row r="393">
          <cell r="A393" t="str">
            <v>02.01.01.400.63</v>
          </cell>
          <cell r="B393" t="str">
            <v>Pintura de setas e zebrados - termoplástico por extrusão - espessura de 3,0 mm</v>
          </cell>
          <cell r="C393" t="str">
            <v>m²</v>
          </cell>
          <cell r="D393">
            <v>95.44</v>
          </cell>
          <cell r="E393">
            <v>76.980158090014513</v>
          </cell>
          <cell r="F393" t="str">
            <v>SIEC Mar/26</v>
          </cell>
        </row>
        <row r="394">
          <cell r="A394" t="str">
            <v>02.01.01.400.11</v>
          </cell>
          <cell r="B394" t="str">
            <v>Proteção de talude com lona plástica</v>
          </cell>
          <cell r="C394" t="str">
            <v>m²</v>
          </cell>
          <cell r="D394">
            <v>2.2799999999999998</v>
          </cell>
          <cell r="E394">
            <v>1.8390062913373122</v>
          </cell>
          <cell r="F394" t="str">
            <v>SIEC Mar/26</v>
          </cell>
        </row>
        <row r="395">
          <cell r="A395" t="str">
            <v>02.01.01.400.55</v>
          </cell>
          <cell r="B395" t="str">
            <v>Solda elétrica de perfis metálicos e chapas de aço com eletrodo E60XX</v>
          </cell>
          <cell r="C395" t="str">
            <v>kg</v>
          </cell>
          <cell r="D395">
            <v>114.64</v>
          </cell>
          <cell r="E395">
            <v>92.466526859170827</v>
          </cell>
          <cell r="F395" t="str">
            <v>SIEC Mar/26</v>
          </cell>
        </row>
        <row r="396">
          <cell r="A396" t="str">
            <v>02.01.01.400.57</v>
          </cell>
          <cell r="B396" t="str">
            <v>Travador de madeira para escama de concreto armado - utilização de 10 vezes</v>
          </cell>
          <cell r="C396" t="str">
            <v>un</v>
          </cell>
          <cell r="D396">
            <v>11.02</v>
          </cell>
          <cell r="E396">
            <v>8.8885304081303431</v>
          </cell>
          <cell r="F396" t="str">
            <v>SIEC Mar/26</v>
          </cell>
        </row>
        <row r="397">
          <cell r="A397" t="str">
            <v>02.01.01.400.58</v>
          </cell>
          <cell r="B397" t="str">
            <v>Travamento e nivelamento de escama de concreto armado em solo reforçado com fita metálica</v>
          </cell>
          <cell r="C397" t="str">
            <v>m²</v>
          </cell>
          <cell r="D397">
            <v>20.62</v>
          </cell>
          <cell r="E397">
            <v>16.6317147927085</v>
          </cell>
          <cell r="F397" t="str">
            <v>SIEC Mar/26</v>
          </cell>
        </row>
        <row r="398">
          <cell r="A398" t="str">
            <v>02.01.01.410</v>
          </cell>
          <cell r="B398" t="str">
            <v>PAREDE DE DIAFRAGMA</v>
          </cell>
          <cell r="C398" t="str">
            <v/>
          </cell>
          <cell r="E398">
            <v>0</v>
          </cell>
          <cell r="F398" t="str">
            <v>SIEC Mar/26</v>
          </cell>
        </row>
        <row r="399">
          <cell r="A399" t="str">
            <v>02.01.01.410.03</v>
          </cell>
          <cell r="B399" t="str">
            <v>Execução de parede diafragma (somente serviços de escavação)</v>
          </cell>
          <cell r="C399" t="str">
            <v>m³</v>
          </cell>
          <cell r="D399">
            <v>348.57</v>
          </cell>
          <cell r="E399">
            <v>281.15018551379256</v>
          </cell>
          <cell r="F399" t="str">
            <v>SIEC Mar/26</v>
          </cell>
        </row>
        <row r="400">
          <cell r="A400" t="str">
            <v>02.01.01.420</v>
          </cell>
          <cell r="B400" t="str">
            <v>ESTABILIZAÇÃO DE SOLO</v>
          </cell>
          <cell r="C400" t="str">
            <v/>
          </cell>
          <cell r="E400">
            <v>0</v>
          </cell>
          <cell r="F400" t="str">
            <v>SIEC Mar/26</v>
          </cell>
        </row>
        <row r="401">
          <cell r="A401" t="str">
            <v>02.01.01.420.04</v>
          </cell>
          <cell r="B401" t="str">
            <v>Geogrelha unidirecional com resistência à tração de 90 kN/m - fornecimento e instalação</v>
          </cell>
          <cell r="C401" t="str">
            <v>m²</v>
          </cell>
          <cell r="D401">
            <v>28.51</v>
          </cell>
          <cell r="E401">
            <v>22.995644458783676</v>
          </cell>
          <cell r="F401" t="str">
            <v>SIEC Mar/26</v>
          </cell>
        </row>
        <row r="402">
          <cell r="A402" t="str">
            <v>02.01.01.420.01</v>
          </cell>
          <cell r="B402" t="str">
            <v>Geotêxtil não tecido para estabilização de solos</v>
          </cell>
          <cell r="C402" t="str">
            <v>m²</v>
          </cell>
          <cell r="D402">
            <v>18.2</v>
          </cell>
          <cell r="E402">
            <v>14.679787062429423</v>
          </cell>
          <cell r="F402" t="str">
            <v>SIEC Mar/26</v>
          </cell>
        </row>
        <row r="403">
          <cell r="A403" t="str">
            <v>02.01.01.420.02</v>
          </cell>
          <cell r="B403" t="str">
            <v>Geotêxtil não tecido para estabilização de solos de baixa capacidade de suporte (CBR menor 3%)</v>
          </cell>
          <cell r="C403" t="str">
            <v>m²</v>
          </cell>
          <cell r="D403">
            <v>17.690000000000001</v>
          </cell>
          <cell r="E403">
            <v>14.268430391998711</v>
          </cell>
          <cell r="F403" t="str">
            <v>SIEC Mar/26</v>
          </cell>
        </row>
        <row r="404">
          <cell r="A404" t="str">
            <v>02.01.01.420.03</v>
          </cell>
          <cell r="B404" t="str">
            <v>Geotêxtil tecido para estabilização de solos</v>
          </cell>
          <cell r="C404" t="str">
            <v>m²</v>
          </cell>
          <cell r="D404">
            <v>32.74</v>
          </cell>
          <cell r="E404">
            <v>26.407485078238427</v>
          </cell>
          <cell r="F404" t="str">
            <v>SIEC Mar/26</v>
          </cell>
        </row>
        <row r="405">
          <cell r="A405" t="str">
            <v>02.01.01.500</v>
          </cell>
          <cell r="B405" t="str">
            <v>AQUISIÇÃO DE TERRA</v>
          </cell>
          <cell r="C405" t="str">
            <v/>
          </cell>
          <cell r="E405">
            <v>0</v>
          </cell>
          <cell r="F405" t="str">
            <v>SIEC Mar/26</v>
          </cell>
        </row>
        <row r="406">
          <cell r="A406" t="str">
            <v>02.01.01.500.01</v>
          </cell>
          <cell r="B406" t="str">
            <v>Fornecimento de Solo de Jazida, inclusive transporte até o 1º Km</v>
          </cell>
          <cell r="C406" t="str">
            <v>m³</v>
          </cell>
          <cell r="D406">
            <v>48.18</v>
          </cell>
          <cell r="E406">
            <v>38.861106630101631</v>
          </cell>
          <cell r="F406" t="str">
            <v>SIEC Mar/26</v>
          </cell>
        </row>
        <row r="407">
          <cell r="A407" t="str">
            <v>02.01.01.600</v>
          </cell>
          <cell r="B407" t="str">
            <v>DESTINAÇÃO DE RESÍDUOS</v>
          </cell>
          <cell r="C407" t="str">
            <v/>
          </cell>
          <cell r="E407">
            <v>0</v>
          </cell>
          <cell r="F407" t="str">
            <v>SIEC Mar/26</v>
          </cell>
        </row>
        <row r="408">
          <cell r="A408" t="str">
            <v>02.01.01.600.02</v>
          </cell>
          <cell r="B408" t="str">
            <v>Destinação / tratamento de resíduos classe I - perigoso - por processo de Coprocessamento</v>
          </cell>
          <cell r="C408" t="str">
            <v>T</v>
          </cell>
          <cell r="D408">
            <v>543.54</v>
          </cell>
          <cell r="E408">
            <v>438.40942087433456</v>
          </cell>
          <cell r="F408" t="str">
            <v>SIEC Mar/26</v>
          </cell>
        </row>
        <row r="409">
          <cell r="A409" t="str">
            <v>02.01.01.600.04</v>
          </cell>
          <cell r="B409" t="str">
            <v>Destinação de resíduos classe I - perigoso - por aterramento</v>
          </cell>
          <cell r="C409" t="str">
            <v>T</v>
          </cell>
          <cell r="D409">
            <v>402.97</v>
          </cell>
          <cell r="E409">
            <v>325.02823035973546</v>
          </cell>
          <cell r="F409" t="str">
            <v>SIEC Mar/26</v>
          </cell>
        </row>
        <row r="410">
          <cell r="A410" t="str">
            <v>02.01.01.600.05</v>
          </cell>
          <cell r="B410" t="str">
            <v>Destinação de resíduos classe IIA - não perigoso - não inerte</v>
          </cell>
          <cell r="C410" t="str">
            <v>T</v>
          </cell>
          <cell r="D410">
            <v>178.73</v>
          </cell>
          <cell r="E410">
            <v>144.16034844329729</v>
          </cell>
          <cell r="F410" t="str">
            <v>SIEC Mar/26</v>
          </cell>
        </row>
        <row r="411">
          <cell r="A411" t="str">
            <v>02.01.01.600.06</v>
          </cell>
          <cell r="B411" t="str">
            <v>Destinação de resíduos classe IIB - não perigoso - inerte</v>
          </cell>
          <cell r="C411" t="str">
            <v>T</v>
          </cell>
          <cell r="D411">
            <v>121.17</v>
          </cell>
          <cell r="E411">
            <v>97.733505404097428</v>
          </cell>
          <cell r="F411" t="str">
            <v>SIEC Mar/26</v>
          </cell>
        </row>
        <row r="412">
          <cell r="A412" t="str">
            <v>02.01.01.600.01</v>
          </cell>
          <cell r="B412" t="str">
            <v>Tratamento de resíduos classe I - perigoso - por processo de Dessorção Térmica (TDU)</v>
          </cell>
          <cell r="C412" t="str">
            <v>T</v>
          </cell>
          <cell r="D412">
            <v>305.32</v>
          </cell>
          <cell r="E412">
            <v>246.26552669785448</v>
          </cell>
          <cell r="F412" t="str">
            <v>SIEC Mar/26</v>
          </cell>
        </row>
        <row r="413">
          <cell r="A413" t="str">
            <v>02.01.02</v>
          </cell>
          <cell r="B413" t="str">
            <v>DEMOLIÇÕES E REMOÇÕES</v>
          </cell>
          <cell r="C413" t="str">
            <v/>
          </cell>
          <cell r="E413">
            <v>0</v>
          </cell>
          <cell r="F413" t="str">
            <v>SIEC Mar/26</v>
          </cell>
        </row>
        <row r="414">
          <cell r="A414" t="str">
            <v>02.01.02.310</v>
          </cell>
          <cell r="B414" t="str">
            <v>DEMOLIÇÕES - ALVENARIA, CONCRETO, PAVIMENTOS</v>
          </cell>
          <cell r="C414" t="str">
            <v/>
          </cell>
          <cell r="E414">
            <v>0</v>
          </cell>
          <cell r="F414" t="str">
            <v>SIEC Mar/26</v>
          </cell>
        </row>
        <row r="415">
          <cell r="A415" t="str">
            <v>02.01.02.310.01</v>
          </cell>
          <cell r="B415" t="str">
            <v>DEM.03_Demolição manual de alvenaria de tijolos ou blocos de concreto</v>
          </cell>
          <cell r="C415" t="str">
            <v>m³</v>
          </cell>
          <cell r="D415">
            <v>93.45</v>
          </cell>
          <cell r="E415">
            <v>75.375060493628013</v>
          </cell>
          <cell r="F415" t="str">
            <v>SIEC Mar/26</v>
          </cell>
        </row>
        <row r="416">
          <cell r="A416" t="str">
            <v>02.01.02.310.03</v>
          </cell>
          <cell r="B416" t="str">
            <v>DEM.04_Demolição de alvenaria de tijolo comum</v>
          </cell>
          <cell r="C416" t="str">
            <v>m³</v>
          </cell>
          <cell r="D416">
            <v>93.45</v>
          </cell>
          <cell r="E416">
            <v>75.375060493628013</v>
          </cell>
          <cell r="F416" t="str">
            <v>SIEC Mar/26</v>
          </cell>
        </row>
        <row r="417">
          <cell r="A417" t="str">
            <v>02.01.02.310.26</v>
          </cell>
          <cell r="B417" t="str">
            <v>DEM.08_Demolição de pavimentação com paralelepípedo rejuntado com areia</v>
          </cell>
          <cell r="C417" t="str">
            <v>m²</v>
          </cell>
          <cell r="D417">
            <v>20.84</v>
          </cell>
          <cell r="E417">
            <v>16.809162768188418</v>
          </cell>
          <cell r="F417" t="str">
            <v>SIEC Mar/26</v>
          </cell>
        </row>
        <row r="418">
          <cell r="A418" t="str">
            <v>02.01.02.310.19</v>
          </cell>
          <cell r="B418" t="str">
            <v>DEM.09_Demolição de concreto armado</v>
          </cell>
          <cell r="C418" t="str">
            <v>m³</v>
          </cell>
          <cell r="D418">
            <v>258.47000000000003</v>
          </cell>
          <cell r="E418">
            <v>208.47717373769964</v>
          </cell>
          <cell r="F418" t="str">
            <v>SIEC Mar/26</v>
          </cell>
        </row>
        <row r="419">
          <cell r="A419" t="str">
            <v>02.01.02.310.20</v>
          </cell>
          <cell r="B419" t="str">
            <v>DEM.10_Demolição de concreto simples</v>
          </cell>
          <cell r="C419" t="str">
            <v>m³</v>
          </cell>
          <cell r="D419">
            <v>253.49</v>
          </cell>
          <cell r="E419">
            <v>204.46039683819973</v>
          </cell>
          <cell r="F419" t="str">
            <v>SIEC Mar/26</v>
          </cell>
        </row>
        <row r="420">
          <cell r="A420" t="str">
            <v>02.01.02.310.29</v>
          </cell>
          <cell r="B420" t="str">
            <v>DEM.11_Demolição de piso cimentado sobre lastro de concreto</v>
          </cell>
          <cell r="C420" t="str">
            <v>m²</v>
          </cell>
          <cell r="D420">
            <v>45.15</v>
          </cell>
          <cell r="E420">
            <v>36.417164058719145</v>
          </cell>
          <cell r="F420" t="str">
            <v>SIEC Mar/26</v>
          </cell>
        </row>
        <row r="421">
          <cell r="A421" t="str">
            <v>02.01.02.310.06</v>
          </cell>
          <cell r="B421" t="str">
            <v>DEM.14_Demolição de piso cerâmico inclusive retirada da camada de regularização sobre lastro de concreto</v>
          </cell>
          <cell r="C421" t="str">
            <v>m²</v>
          </cell>
          <cell r="D421">
            <v>48.63</v>
          </cell>
          <cell r="E421">
            <v>39.224068398128729</v>
          </cell>
          <cell r="F421" t="str">
            <v>SIEC Mar/26</v>
          </cell>
        </row>
        <row r="422">
          <cell r="A422" t="str">
            <v>02.01.02.310.05</v>
          </cell>
          <cell r="B422" t="str">
            <v>DEM.16_Demolição de piso cerâmico</v>
          </cell>
          <cell r="C422" t="str">
            <v>m²</v>
          </cell>
          <cell r="D422">
            <v>24.31</v>
          </cell>
          <cell r="E422">
            <v>19.60800129053073</v>
          </cell>
          <cell r="F422" t="str">
            <v>SIEC Mar/26</v>
          </cell>
        </row>
        <row r="423">
          <cell r="A423" t="str">
            <v>02.01.02.310.07</v>
          </cell>
          <cell r="B423" t="str">
            <v>DEM.17_Demolição de piso revestido com granilite</v>
          </cell>
          <cell r="C423" t="str">
            <v>m²</v>
          </cell>
          <cell r="D423">
            <v>48.63</v>
          </cell>
          <cell r="E423">
            <v>39.224068398128729</v>
          </cell>
          <cell r="F423" t="str">
            <v>SIEC Mar/26</v>
          </cell>
        </row>
        <row r="424">
          <cell r="A424" t="str">
            <v>02.01.02.310.17</v>
          </cell>
          <cell r="B424" t="str">
            <v>DEM.22_Demolição de cobertura de telha cerâmica</v>
          </cell>
          <cell r="C424" t="str">
            <v>m²</v>
          </cell>
          <cell r="D424">
            <v>20.84</v>
          </cell>
          <cell r="E424">
            <v>16.809162768188418</v>
          </cell>
          <cell r="F424" t="str">
            <v>SIEC Mar/26</v>
          </cell>
        </row>
        <row r="425">
          <cell r="A425" t="str">
            <v>02.01.02.310.18</v>
          </cell>
          <cell r="B425" t="str">
            <v>DEM.23_Demolição de cobertura de telha, metálica, alumínio ou plástico</v>
          </cell>
          <cell r="C425" t="str">
            <v>m²</v>
          </cell>
          <cell r="D425">
            <v>8.65</v>
          </cell>
          <cell r="E425">
            <v>6.9769317631876113</v>
          </cell>
          <cell r="F425" t="str">
            <v>SIEC Mar/26</v>
          </cell>
        </row>
        <row r="426">
          <cell r="A426" t="str">
            <v>02.01.02.310.47</v>
          </cell>
          <cell r="B426" t="str">
            <v>DEM.24_Demolição de cobertura de telha de fibrocimento, sem reaproveitamento</v>
          </cell>
          <cell r="C426" t="str">
            <v>m²</v>
          </cell>
          <cell r="D426">
            <v>5.0199999999999996</v>
          </cell>
          <cell r="E426">
            <v>4.0490401677689949</v>
          </cell>
          <cell r="F426" t="str">
            <v>SIEC Mar/26</v>
          </cell>
        </row>
        <row r="427">
          <cell r="A427" t="str">
            <v>02.01.02.310.42</v>
          </cell>
          <cell r="B427" t="str">
            <v>DEM.26_Remoção de forro de gesso</v>
          </cell>
          <cell r="C427" t="str">
            <v>m²</v>
          </cell>
          <cell r="D427">
            <v>4.1500000000000004</v>
          </cell>
          <cell r="E427">
            <v>3.3473140829165997</v>
          </cell>
          <cell r="F427" t="str">
            <v>SIEC Mar/26</v>
          </cell>
        </row>
        <row r="428">
          <cell r="A428" t="str">
            <v>02.01.02.310.10</v>
          </cell>
          <cell r="B428" t="str">
            <v>DEM.30_Demolição de revestimento cerâmico</v>
          </cell>
          <cell r="C428" t="str">
            <v>m²</v>
          </cell>
          <cell r="D428">
            <v>7.78</v>
          </cell>
          <cell r="E428">
            <v>6.2752056783352153</v>
          </cell>
          <cell r="F428" t="str">
            <v>SIEC Mar/26</v>
          </cell>
        </row>
        <row r="429">
          <cell r="A429" t="str">
            <v>02.01.02.310.23</v>
          </cell>
          <cell r="B429" t="str">
            <v>DEM.65_Remoção de estrutura de madeira para telhado</v>
          </cell>
          <cell r="C429" t="str">
            <v>m²</v>
          </cell>
          <cell r="D429">
            <v>10.83</v>
          </cell>
          <cell r="E429">
            <v>8.7352798838522343</v>
          </cell>
          <cell r="F429" t="str">
            <v>SIEC Mar/26</v>
          </cell>
        </row>
        <row r="430">
          <cell r="A430" t="str">
            <v>02.01.02.310.14</v>
          </cell>
          <cell r="B430" t="str">
            <v>DEM.71_Demolição de Piso de Madeira (Assoalho e Barrote)</v>
          </cell>
          <cell r="C430" t="str">
            <v>m²</v>
          </cell>
          <cell r="D430">
            <v>33.729999999999997</v>
          </cell>
          <cell r="E430">
            <v>27.206000967898046</v>
          </cell>
          <cell r="F430" t="str">
            <v>SIEC Mar/26</v>
          </cell>
        </row>
        <row r="431">
          <cell r="A431" t="str">
            <v>02.01.02.310.04</v>
          </cell>
          <cell r="B431" t="str">
            <v>DEM.72_Demolição de Estrutura de Madeira</v>
          </cell>
          <cell r="C431" t="str">
            <v>m²</v>
          </cell>
          <cell r="D431">
            <v>43.94</v>
          </cell>
          <cell r="E431">
            <v>35.441200193579604</v>
          </cell>
          <cell r="F431" t="str">
            <v>SIEC Mar/26</v>
          </cell>
        </row>
        <row r="432">
          <cell r="A432" t="str">
            <v>02.01.02.310.09</v>
          </cell>
          <cell r="B432" t="str">
            <v>DEM.77_Demolição de revestimento com argamassa</v>
          </cell>
          <cell r="C432" t="str">
            <v>m²</v>
          </cell>
          <cell r="D432">
            <v>4.62</v>
          </cell>
          <cell r="E432">
            <v>3.7264074850782385</v>
          </cell>
          <cell r="F432" t="str">
            <v>SIEC Mar/26</v>
          </cell>
        </row>
        <row r="433">
          <cell r="A433" t="str">
            <v>02.01.02.310.11</v>
          </cell>
          <cell r="B433" t="str">
            <v>DEM.78_Demolição manual de revestimento sintético, incluindo a base</v>
          </cell>
          <cell r="C433" t="str">
            <v>m²</v>
          </cell>
          <cell r="D433">
            <v>24.31</v>
          </cell>
          <cell r="E433">
            <v>19.60800129053073</v>
          </cell>
          <cell r="F433" t="str">
            <v>SIEC Mar/26</v>
          </cell>
        </row>
        <row r="434">
          <cell r="A434" t="str">
            <v>02.01.02.310.31</v>
          </cell>
          <cell r="B434" t="str">
            <v>DEM.80_Retirada de peitoril de mármore ou granito</v>
          </cell>
          <cell r="C434" t="str">
            <v>m</v>
          </cell>
          <cell r="D434">
            <v>12.46</v>
          </cell>
          <cell r="E434">
            <v>10.050008065817067</v>
          </cell>
          <cell r="F434" t="str">
            <v>SIEC Mar/26</v>
          </cell>
        </row>
        <row r="435">
          <cell r="A435" t="str">
            <v>02.01.02.310.30</v>
          </cell>
          <cell r="B435" t="str">
            <v>DEM.82_Retirada de soleira de mármore ou granito</v>
          </cell>
          <cell r="C435" t="str">
            <v>m</v>
          </cell>
          <cell r="D435">
            <v>9.3699999999999992</v>
          </cell>
          <cell r="E435">
            <v>7.5576705920309717</v>
          </cell>
          <cell r="F435" t="str">
            <v>SIEC Mar/26</v>
          </cell>
        </row>
        <row r="436">
          <cell r="A436" t="str">
            <v>02.01.02.310.25</v>
          </cell>
          <cell r="B436" t="str">
            <v>DEM.83_Demolição de pavimentação asfáltica com utilização de martelo rompedor</v>
          </cell>
          <cell r="C436" t="str">
            <v>m²</v>
          </cell>
          <cell r="D436">
            <v>23.12</v>
          </cell>
          <cell r="E436">
            <v>18.648169059525731</v>
          </cell>
          <cell r="F436" t="str">
            <v>SIEC Mar/26</v>
          </cell>
        </row>
        <row r="437">
          <cell r="A437" t="str">
            <v>02.01.02.310.28</v>
          </cell>
          <cell r="B437" t="str">
            <v>DEM.84_Demolição de pavimento intertravado</v>
          </cell>
          <cell r="C437" t="str">
            <v>m²</v>
          </cell>
          <cell r="D437">
            <v>21.38</v>
          </cell>
          <cell r="E437">
            <v>17.244716889820939</v>
          </cell>
          <cell r="F437" t="str">
            <v>SIEC Mar/26</v>
          </cell>
        </row>
        <row r="438">
          <cell r="A438" t="str">
            <v>02.01.02.310.12</v>
          </cell>
          <cell r="B438" t="str">
            <v>DEM.85_Demolição de sarjeta ou sarjetão de concreto</v>
          </cell>
          <cell r="C438" t="str">
            <v>m²</v>
          </cell>
          <cell r="D438">
            <v>18.690000000000001</v>
          </cell>
          <cell r="E438">
            <v>15.075012098725601</v>
          </cell>
          <cell r="F438" t="str">
            <v>SIEC Mar/26</v>
          </cell>
        </row>
        <row r="439">
          <cell r="A439" t="str">
            <v>02.01.02.310.48</v>
          </cell>
          <cell r="B439" t="str">
            <v>DEM.86_Remoção de tapume/chapas metálicas e de madeira, de forma manual sem reaproveitamento</v>
          </cell>
          <cell r="C439" t="str">
            <v>m²</v>
          </cell>
          <cell r="D439">
            <v>4.13</v>
          </cell>
          <cell r="E439">
            <v>3.3311824487820614</v>
          </cell>
          <cell r="F439" t="str">
            <v>SIEC Mar/26</v>
          </cell>
        </row>
        <row r="440">
          <cell r="A440" t="str">
            <v>02.01.02.310.24</v>
          </cell>
          <cell r="B440" t="str">
            <v>DEM.87_Demolição manual de forro qualquer, inclusive sistema de fixação/tarugamento</v>
          </cell>
          <cell r="C440" t="str">
            <v>m²</v>
          </cell>
          <cell r="D440">
            <v>14.64</v>
          </cell>
          <cell r="E440">
            <v>11.80835618648169</v>
          </cell>
          <cell r="F440" t="str">
            <v>SIEC Mar/26</v>
          </cell>
        </row>
        <row r="441">
          <cell r="A441" t="str">
            <v>02.01.02.310.50</v>
          </cell>
          <cell r="B441" t="str">
            <v>DEM.88_Remoção de caixa d'água de fibra de vidro com capacidade de 10.000 l</v>
          </cell>
          <cell r="C441" t="str">
            <v>un</v>
          </cell>
          <cell r="D441">
            <v>90.14</v>
          </cell>
          <cell r="E441">
            <v>72.705275044361997</v>
          </cell>
          <cell r="F441" t="str">
            <v>SIEC Mar/26</v>
          </cell>
        </row>
        <row r="442">
          <cell r="A442" t="str">
            <v>02.01.02.310.52</v>
          </cell>
          <cell r="B442" t="str">
            <v>DEM.96_Remoção manual de pedra de mão ou pedra rachão</v>
          </cell>
          <cell r="C442" t="str">
            <v>m³</v>
          </cell>
          <cell r="D442">
            <v>155.75</v>
          </cell>
          <cell r="E442">
            <v>125.62510082271334</v>
          </cell>
          <cell r="F442" t="str">
            <v>SIEC Mar/26</v>
          </cell>
        </row>
        <row r="443">
          <cell r="A443" t="str">
            <v>02.01.02.310.02</v>
          </cell>
          <cell r="B443" t="str">
            <v>Demolição de alvenaria de blocos cerâmicos</v>
          </cell>
          <cell r="C443" t="str">
            <v>m³</v>
          </cell>
          <cell r="D443">
            <v>97.84</v>
          </cell>
          <cell r="E443">
            <v>78.915954186159055</v>
          </cell>
          <cell r="F443" t="str">
            <v>SIEC Mar/26</v>
          </cell>
        </row>
        <row r="444">
          <cell r="A444" t="str">
            <v>02.01.02.310.46</v>
          </cell>
          <cell r="B444" t="str">
            <v>Demolição de alvenaria para qualquer tipo de bloco, de forma mecanizada, sem reaproveitamento</v>
          </cell>
          <cell r="C444" t="str">
            <v>m³</v>
          </cell>
          <cell r="D444">
            <v>56.93</v>
          </cell>
          <cell r="E444">
            <v>45.91869656396193</v>
          </cell>
          <cell r="F444" t="str">
            <v>SIEC Mar/26</v>
          </cell>
        </row>
        <row r="445">
          <cell r="A445" t="str">
            <v>02.01.02.310.40</v>
          </cell>
          <cell r="B445" t="str">
            <v>Demolição de concreto projetado</v>
          </cell>
          <cell r="C445" t="str">
            <v>m³</v>
          </cell>
          <cell r="D445">
            <v>253.49</v>
          </cell>
          <cell r="E445">
            <v>204.46039683819973</v>
          </cell>
          <cell r="F445" t="str">
            <v>SIEC Mar/26</v>
          </cell>
        </row>
        <row r="446">
          <cell r="A446" t="str">
            <v>02.01.02.310.21</v>
          </cell>
          <cell r="B446" t="str">
            <v>Demolição de degrau de pedra</v>
          </cell>
          <cell r="C446" t="str">
            <v>m</v>
          </cell>
          <cell r="D446">
            <v>55.57</v>
          </cell>
          <cell r="E446">
            <v>44.821745442813359</v>
          </cell>
          <cell r="F446" t="str">
            <v>SIEC Mar/26</v>
          </cell>
        </row>
        <row r="447">
          <cell r="A447" t="str">
            <v>02.01.02.310.15</v>
          </cell>
          <cell r="B447" t="str">
            <v>Demolição de edificação</v>
          </cell>
          <cell r="C447" t="str">
            <v>m²</v>
          </cell>
          <cell r="D447">
            <v>153.53</v>
          </cell>
          <cell r="E447">
            <v>123.83448943377964</v>
          </cell>
          <cell r="F447" t="str">
            <v>SIEC Mar/26</v>
          </cell>
        </row>
        <row r="448">
          <cell r="A448" t="str">
            <v>02.01.02.310.16</v>
          </cell>
          <cell r="B448" t="str">
            <v>Demolição de edificações incluindo a retirada do entulho proveniente da demolição.</v>
          </cell>
          <cell r="C448" t="str">
            <v>m²</v>
          </cell>
          <cell r="D448">
            <v>284.14999999999998</v>
          </cell>
          <cell r="E448">
            <v>229.19019196644618</v>
          </cell>
          <cell r="F448" t="str">
            <v>SIEC Mar/26</v>
          </cell>
        </row>
        <row r="449">
          <cell r="A449" t="str">
            <v>02.01.02.310.22</v>
          </cell>
          <cell r="B449" t="str">
            <v>Demolição de muro de pedra argamassada</v>
          </cell>
          <cell r="C449" t="str">
            <v>m³</v>
          </cell>
          <cell r="D449">
            <v>161.1</v>
          </cell>
          <cell r="E449">
            <v>129.9403129537022</v>
          </cell>
          <cell r="F449" t="str">
            <v>SIEC Mar/26</v>
          </cell>
        </row>
        <row r="450">
          <cell r="A450" t="str">
            <v>02.01.02.310.27</v>
          </cell>
          <cell r="B450" t="str">
            <v>Demolição de pavimentação com paralelepípedo rejuntado com asfalto e areia</v>
          </cell>
          <cell r="C450" t="str">
            <v>m²</v>
          </cell>
          <cell r="D450">
            <v>27.78</v>
          </cell>
          <cell r="E450">
            <v>22.406839812873045</v>
          </cell>
          <cell r="F450" t="str">
            <v>SIEC Mar/26</v>
          </cell>
        </row>
        <row r="451">
          <cell r="A451" t="str">
            <v>02.01.02.310.08</v>
          </cell>
          <cell r="B451" t="str">
            <v>Demolição de piso revestido com taco comum de madeira</v>
          </cell>
          <cell r="C451" t="str">
            <v>m²</v>
          </cell>
          <cell r="D451">
            <v>36.619999999999997</v>
          </cell>
          <cell r="E451">
            <v>29.537022100338763</v>
          </cell>
          <cell r="F451" t="str">
            <v>SIEC Mar/26</v>
          </cell>
        </row>
        <row r="452">
          <cell r="A452" t="str">
            <v>02.01.02.310.13</v>
          </cell>
          <cell r="B452" t="str">
            <v>Demolição de viga de ferro</v>
          </cell>
          <cell r="C452" t="str">
            <v>kg</v>
          </cell>
          <cell r="D452">
            <v>0.53</v>
          </cell>
          <cell r="E452">
            <v>0.4274883045652525</v>
          </cell>
          <cell r="F452" t="str">
            <v>SIEC Mar/26</v>
          </cell>
        </row>
        <row r="453">
          <cell r="A453" t="str">
            <v>02.01.02.310.45</v>
          </cell>
          <cell r="B453" t="str">
            <v>Demolição mecanizada de concreto armado.</v>
          </cell>
          <cell r="C453" t="str">
            <v>m³</v>
          </cell>
          <cell r="D453">
            <v>62.78</v>
          </cell>
          <cell r="E453">
            <v>50.637199548314243</v>
          </cell>
          <cell r="F453" t="str">
            <v>SIEC Mar/26</v>
          </cell>
        </row>
        <row r="454">
          <cell r="A454" t="str">
            <v>02.01.02.310.44</v>
          </cell>
          <cell r="B454" t="str">
            <v>Quebra em alvenaria para instalação de caixa de tomada (4x4 ou 4x2)</v>
          </cell>
          <cell r="C454" t="str">
            <v>un</v>
          </cell>
          <cell r="D454">
            <v>8.57</v>
          </cell>
          <cell r="E454">
            <v>6.9124052266494598</v>
          </cell>
          <cell r="F454" t="str">
            <v>SIEC Mar/26</v>
          </cell>
        </row>
        <row r="455">
          <cell r="A455" t="str">
            <v>02.01.02.310.43</v>
          </cell>
          <cell r="B455" t="str">
            <v>Quebra em alvenaria para instalação de quadro distribuição pequeno (19x25 cm)</v>
          </cell>
          <cell r="C455" t="str">
            <v>un</v>
          </cell>
          <cell r="D455">
            <v>19.559999999999999</v>
          </cell>
          <cell r="E455">
            <v>15.776738183577995</v>
          </cell>
          <cell r="F455" t="str">
            <v>SIEC Mar/26</v>
          </cell>
        </row>
        <row r="456">
          <cell r="A456" t="str">
            <v>02.01.02.310.49</v>
          </cell>
          <cell r="B456" t="str">
            <v>REM.43_Remanejamento de fechamento lateral em aço inox ou alumínio parafusado</v>
          </cell>
          <cell r="C456" t="str">
            <v>m²</v>
          </cell>
          <cell r="D456">
            <v>4.13</v>
          </cell>
          <cell r="E456">
            <v>3.3311824487820614</v>
          </cell>
          <cell r="F456" t="str">
            <v>SIEC Mar/26</v>
          </cell>
        </row>
        <row r="457">
          <cell r="A457" t="str">
            <v>02.01.02.310.41</v>
          </cell>
          <cell r="B457" t="str">
            <v>Remoção manual de junta de dilatação ou retração, inclusive apoio</v>
          </cell>
          <cell r="C457" t="str">
            <v>m</v>
          </cell>
          <cell r="D457">
            <v>17.36</v>
          </cell>
          <cell r="E457">
            <v>14.002258428778834</v>
          </cell>
          <cell r="F457" t="str">
            <v>SIEC Mar/26</v>
          </cell>
        </row>
        <row r="458">
          <cell r="A458" t="str">
            <v>02.01.02.310.36</v>
          </cell>
          <cell r="B458" t="str">
            <v>Retirada de cumeeira, espigões e rufos de fibrocimento</v>
          </cell>
          <cell r="C458" t="str">
            <v>m</v>
          </cell>
          <cell r="D458">
            <v>15.51</v>
          </cell>
          <cell r="E458">
            <v>12.510082271334086</v>
          </cell>
          <cell r="F458" t="str">
            <v>SIEC Mar/26</v>
          </cell>
        </row>
        <row r="459">
          <cell r="A459" t="str">
            <v>02.01.02.310.37</v>
          </cell>
          <cell r="B459" t="str">
            <v>Retirada de cumeeiras e espigões de cerâmica</v>
          </cell>
          <cell r="C459" t="str">
            <v>m</v>
          </cell>
          <cell r="D459">
            <v>9.34</v>
          </cell>
          <cell r="E459">
            <v>7.533473140829166</v>
          </cell>
          <cell r="F459" t="str">
            <v>SIEC Mar/26</v>
          </cell>
        </row>
        <row r="460">
          <cell r="A460" t="str">
            <v>02.01.02.310.34</v>
          </cell>
          <cell r="B460" t="str">
            <v>Retirada de telhas cerâmicas</v>
          </cell>
          <cell r="C460" t="str">
            <v>m²</v>
          </cell>
          <cell r="D460">
            <v>6.72</v>
          </cell>
          <cell r="E460">
            <v>5.4202290692047104</v>
          </cell>
          <cell r="F460" t="str">
            <v>SIEC Mar/26</v>
          </cell>
        </row>
        <row r="461">
          <cell r="A461" t="str">
            <v>02.01.02.310.32</v>
          </cell>
          <cell r="B461" t="str">
            <v>Retirada de telhas de fibrocimento</v>
          </cell>
          <cell r="C461" t="str">
            <v>m²</v>
          </cell>
          <cell r="D461">
            <v>4.75</v>
          </cell>
          <cell r="E461">
            <v>3.8312631069527341</v>
          </cell>
          <cell r="F461" t="str">
            <v>SIEC Mar/26</v>
          </cell>
        </row>
        <row r="462">
          <cell r="A462" t="str">
            <v>02.01.02.310.35</v>
          </cell>
          <cell r="B462" t="str">
            <v>Retirada de telhas metálicas</v>
          </cell>
          <cell r="C462" t="str">
            <v>m²</v>
          </cell>
          <cell r="D462">
            <v>8.6199999999999992</v>
          </cell>
          <cell r="E462">
            <v>6.9527343119858038</v>
          </cell>
          <cell r="F462" t="str">
            <v>SIEC Mar/26</v>
          </cell>
        </row>
        <row r="463">
          <cell r="A463" t="str">
            <v>02.01.02.310.33</v>
          </cell>
          <cell r="B463" t="str">
            <v>Retirada de telhas translúcidas</v>
          </cell>
          <cell r="C463" t="str">
            <v>m²</v>
          </cell>
          <cell r="D463">
            <v>8.6199999999999992</v>
          </cell>
          <cell r="E463">
            <v>6.9527343119858038</v>
          </cell>
          <cell r="F463" t="str">
            <v>SIEC Mar/26</v>
          </cell>
        </row>
        <row r="464">
          <cell r="A464" t="str">
            <v>02.01.02.320</v>
          </cell>
          <cell r="B464" t="str">
            <v>REMOÇÕES - DIVISÓRIAS, ESQUADRIAS, PISOS, PINTURA, IMPERM.</v>
          </cell>
          <cell r="C464" t="str">
            <v/>
          </cell>
          <cell r="E464">
            <v>0</v>
          </cell>
          <cell r="F464" t="str">
            <v>SIEC Mar/26</v>
          </cell>
        </row>
        <row r="465">
          <cell r="A465" t="str">
            <v>02.01.02.320.18</v>
          </cell>
          <cell r="B465" t="str">
            <v>Arrancamento e Reassentamento de Guias</v>
          </cell>
          <cell r="C465" t="str">
            <v>m</v>
          </cell>
          <cell r="D465">
            <v>45.26</v>
          </cell>
          <cell r="E465">
            <v>36.505888046459106</v>
          </cell>
          <cell r="F465" t="str">
            <v>SIEC Mar/26</v>
          </cell>
        </row>
        <row r="466">
          <cell r="A466" t="str">
            <v>02.01.02.320.36</v>
          </cell>
          <cell r="B466" t="str">
            <v>Arrancamento e remoção de canalização Ø &gt; 60 cm</v>
          </cell>
          <cell r="C466" t="str">
            <v>m</v>
          </cell>
          <cell r="D466">
            <v>352.61</v>
          </cell>
          <cell r="E466">
            <v>284.40877560896922</v>
          </cell>
          <cell r="F466" t="str">
            <v>SIEC Mar/26</v>
          </cell>
        </row>
        <row r="467">
          <cell r="A467" t="str">
            <v>02.01.02.320.02</v>
          </cell>
          <cell r="B467" t="str">
            <v>DEM.05_Remoção de esquadria metálica</v>
          </cell>
          <cell r="C467" t="str">
            <v>m²</v>
          </cell>
          <cell r="D467">
            <v>17.36</v>
          </cell>
          <cell r="E467">
            <v>14.002258428778834</v>
          </cell>
          <cell r="F467" t="str">
            <v>SIEC Mar/26</v>
          </cell>
        </row>
        <row r="468">
          <cell r="A468" t="str">
            <v>02.01.02.320.03</v>
          </cell>
          <cell r="B468" t="str">
            <v>DEM.06_Remoção de guia pré-fabricada de concreto</v>
          </cell>
          <cell r="C468" t="str">
            <v>m</v>
          </cell>
          <cell r="D468">
            <v>17.36</v>
          </cell>
          <cell r="E468">
            <v>14.002258428778834</v>
          </cell>
          <cell r="F468" t="str">
            <v>SIEC Mar/26</v>
          </cell>
        </row>
        <row r="469">
          <cell r="A469" t="str">
            <v>02.01.02.320.28</v>
          </cell>
          <cell r="B469" t="str">
            <v>DEM.12_Retirada de piso elevado</v>
          </cell>
          <cell r="C469" t="str">
            <v>m²</v>
          </cell>
          <cell r="D469">
            <v>72.45</v>
          </cell>
          <cell r="E469">
            <v>58.436844652363284</v>
          </cell>
          <cell r="F469" t="str">
            <v>SIEC Mar/26</v>
          </cell>
        </row>
        <row r="470">
          <cell r="A470" t="str">
            <v>02.01.02.320.10</v>
          </cell>
          <cell r="B470" t="str">
            <v>DEM.18_Remoção de revestimento de piso vinílico</v>
          </cell>
          <cell r="C470" t="str">
            <v>m²</v>
          </cell>
          <cell r="D470">
            <v>31.25</v>
          </cell>
          <cell r="E470">
            <v>25.205678335215357</v>
          </cell>
          <cell r="F470" t="str">
            <v>SIEC Mar/26</v>
          </cell>
        </row>
        <row r="471">
          <cell r="A471" t="str">
            <v>02.01.02.320.21</v>
          </cell>
          <cell r="B471" t="str">
            <v>DEM.19_Remoção de piso de borracha</v>
          </cell>
          <cell r="C471" t="str">
            <v>m²</v>
          </cell>
          <cell r="D471">
            <v>31.25</v>
          </cell>
          <cell r="E471">
            <v>25.205678335215357</v>
          </cell>
          <cell r="F471" t="str">
            <v>SIEC Mar/26</v>
          </cell>
        </row>
        <row r="472">
          <cell r="A472" t="str">
            <v>02.01.02.320.22</v>
          </cell>
          <cell r="B472" t="str">
            <v>DEM.20_Remoção de piso de granito ou mármore</v>
          </cell>
          <cell r="C472" t="str">
            <v>m²</v>
          </cell>
          <cell r="D472">
            <v>121.58</v>
          </cell>
          <cell r="E472">
            <v>98.064203903855457</v>
          </cell>
          <cell r="F472" t="str">
            <v>SIEC Mar/26</v>
          </cell>
        </row>
        <row r="473">
          <cell r="A473" t="str">
            <v>02.01.02.320.31</v>
          </cell>
          <cell r="B473" t="str">
            <v>DEM.21_Remoção de grelha metálica para canaleta</v>
          </cell>
          <cell r="C473" t="str">
            <v>m²</v>
          </cell>
          <cell r="D473">
            <v>33.5</v>
          </cell>
          <cell r="E473">
            <v>27.020487175350862</v>
          </cell>
          <cell r="F473" t="str">
            <v>SIEC Mar/26</v>
          </cell>
        </row>
        <row r="474">
          <cell r="A474" t="str">
            <v>02.01.02.320.26</v>
          </cell>
          <cell r="B474" t="str">
            <v>DEM.25_Retirada de calhas, rufos e condutores</v>
          </cell>
          <cell r="C474" t="str">
            <v>m</v>
          </cell>
          <cell r="D474">
            <v>25.03</v>
          </cell>
          <cell r="E474">
            <v>20.188740119374092</v>
          </cell>
          <cell r="F474" t="str">
            <v>SIEC Mar/26</v>
          </cell>
        </row>
        <row r="475">
          <cell r="A475" t="str">
            <v>02.01.02.320.14</v>
          </cell>
          <cell r="B475" t="str">
            <v>DEM.27_Remoção de estrutura metálica</v>
          </cell>
          <cell r="C475" t="str">
            <v>kg</v>
          </cell>
          <cell r="D475">
            <v>2.75</v>
          </cell>
          <cell r="E475">
            <v>2.2180996934989516</v>
          </cell>
          <cell r="F475" t="str">
            <v>SIEC Mar/26</v>
          </cell>
        </row>
        <row r="476">
          <cell r="A476" t="str">
            <v>02.01.02.320.44</v>
          </cell>
          <cell r="B476" t="str">
            <v>DEM.27_Remoção de estrutura metálica (noturno)</v>
          </cell>
          <cell r="C476" t="str">
            <v>kg</v>
          </cell>
          <cell r="D476">
            <v>3.22</v>
          </cell>
          <cell r="E476">
            <v>2.5971930956605904</v>
          </cell>
          <cell r="F476" t="str">
            <v>SIEC Mar/26</v>
          </cell>
        </row>
        <row r="477">
          <cell r="A477" t="str">
            <v>02.01.02.320.05</v>
          </cell>
          <cell r="B477" t="str">
            <v>DEM.31_Remoção de pintura a látex</v>
          </cell>
          <cell r="C477" t="str">
            <v>m²</v>
          </cell>
          <cell r="D477">
            <v>12.46</v>
          </cell>
          <cell r="E477">
            <v>10.050008065817067</v>
          </cell>
          <cell r="F477" t="str">
            <v>SIEC Mar/26</v>
          </cell>
        </row>
        <row r="478">
          <cell r="A478" t="str">
            <v>02.01.02.320.01</v>
          </cell>
          <cell r="B478" t="str">
            <v>DEM.32_Remoção de divisória leve</v>
          </cell>
          <cell r="C478" t="str">
            <v>m²</v>
          </cell>
          <cell r="D478">
            <v>42.19</v>
          </cell>
          <cell r="E478">
            <v>34.02968220680755</v>
          </cell>
          <cell r="F478" t="str">
            <v>SIEC Mar/26</v>
          </cell>
        </row>
        <row r="479">
          <cell r="A479" t="str">
            <v>02.01.02.320.25</v>
          </cell>
          <cell r="B479" t="str">
            <v>DEM.34_Remoção de corrimão</v>
          </cell>
          <cell r="C479" t="str">
            <v>m</v>
          </cell>
          <cell r="D479">
            <v>18.64</v>
          </cell>
          <cell r="E479">
            <v>15.034683013389257</v>
          </cell>
          <cell r="F479" t="str">
            <v>SIEC Mar/26</v>
          </cell>
        </row>
        <row r="480">
          <cell r="A480" t="str">
            <v>02.01.02.320.15</v>
          </cell>
          <cell r="B480" t="str">
            <v>DEM.35_Retirada de aparelho sanitário incluindo acessórios</v>
          </cell>
          <cell r="C480" t="str">
            <v>un</v>
          </cell>
          <cell r="D480">
            <v>60.73</v>
          </cell>
          <cell r="E480">
            <v>48.983707049524114</v>
          </cell>
          <cell r="F480" t="str">
            <v>SIEC Mar/26</v>
          </cell>
        </row>
        <row r="481">
          <cell r="A481" t="str">
            <v>02.01.02.320.23</v>
          </cell>
          <cell r="B481" t="str">
            <v>DEM.38_Remoção de gradil metálico</v>
          </cell>
          <cell r="C481" t="str">
            <v>m</v>
          </cell>
          <cell r="D481">
            <v>33.5</v>
          </cell>
          <cell r="E481">
            <v>27.020487175350862</v>
          </cell>
          <cell r="F481" t="str">
            <v>SIEC Mar/26</v>
          </cell>
        </row>
        <row r="482">
          <cell r="A482" t="str">
            <v>02.01.02.320.32</v>
          </cell>
          <cell r="B482" t="str">
            <v>DEM.40_Remoção de tampo de madeira de balcão de bilheteria</v>
          </cell>
          <cell r="C482" t="str">
            <v>m²</v>
          </cell>
          <cell r="D482">
            <v>16.739999999999998</v>
          </cell>
          <cell r="E482">
            <v>13.502177770608162</v>
          </cell>
          <cell r="F482" t="str">
            <v>SIEC Mar/26</v>
          </cell>
        </row>
        <row r="483">
          <cell r="A483" t="str">
            <v>02.01.02.320.34</v>
          </cell>
          <cell r="B483" t="str">
            <v>DEM.41_Remoção de Metais Sanitários</v>
          </cell>
          <cell r="C483" t="str">
            <v>un</v>
          </cell>
          <cell r="D483">
            <v>13.57</v>
          </cell>
          <cell r="E483">
            <v>10.945313760283916</v>
          </cell>
          <cell r="F483" t="str">
            <v>SIEC Mar/26</v>
          </cell>
        </row>
        <row r="484">
          <cell r="A484" t="str">
            <v>02.01.02.320.16</v>
          </cell>
          <cell r="B484" t="str">
            <v>DEM.42_Remoção de Louças</v>
          </cell>
          <cell r="C484" t="str">
            <v>un</v>
          </cell>
          <cell r="D484">
            <v>18.61</v>
          </cell>
          <cell r="E484">
            <v>15.01048556218745</v>
          </cell>
          <cell r="F484" t="str">
            <v>SIEC Mar/26</v>
          </cell>
        </row>
        <row r="485">
          <cell r="A485" t="str">
            <v>02.01.02.320.11</v>
          </cell>
          <cell r="B485" t="str">
            <v>DEM.43_Remoção de esquadria de madeira, inclusive batentes</v>
          </cell>
          <cell r="C485" t="str">
            <v>m²</v>
          </cell>
          <cell r="D485">
            <v>13.46</v>
          </cell>
          <cell r="E485">
            <v>10.856589772543959</v>
          </cell>
          <cell r="F485" t="str">
            <v>SIEC Mar/26</v>
          </cell>
        </row>
        <row r="486">
          <cell r="A486" t="str">
            <v>02.01.02.320.37</v>
          </cell>
          <cell r="B486" t="str">
            <v>DEM.44_Remoção de guarda-corpo</v>
          </cell>
          <cell r="C486" t="str">
            <v>m</v>
          </cell>
          <cell r="D486">
            <v>19.63</v>
          </cell>
          <cell r="E486">
            <v>15.833198903048878</v>
          </cell>
          <cell r="F486" t="str">
            <v>SIEC Mar/26</v>
          </cell>
        </row>
        <row r="487">
          <cell r="A487" t="str">
            <v>02.01.02.320.19</v>
          </cell>
          <cell r="B487" t="str">
            <v>DEM.53_Retirada de divisória em placa de madeira ou fibrocimento com montantes metálicos</v>
          </cell>
          <cell r="C487" t="str">
            <v>m²</v>
          </cell>
          <cell r="D487">
            <v>42.19</v>
          </cell>
          <cell r="E487">
            <v>34.02968220680755</v>
          </cell>
          <cell r="F487" t="str">
            <v>SIEC Mar/26</v>
          </cell>
        </row>
        <row r="488">
          <cell r="A488" t="str">
            <v>02.01.02.320.24</v>
          </cell>
          <cell r="B488" t="str">
            <v>DEM.55_Remoção de alambrado</v>
          </cell>
          <cell r="C488" t="str">
            <v>m²</v>
          </cell>
          <cell r="D488">
            <v>3.34</v>
          </cell>
          <cell r="E488">
            <v>2.6939829004678173</v>
          </cell>
          <cell r="F488" t="str">
            <v>SIEC Mar/26</v>
          </cell>
        </row>
        <row r="489">
          <cell r="A489" t="str">
            <v>02.01.02.320.20</v>
          </cell>
          <cell r="B489" t="str">
            <v>DEM.56_Retirada de folha de esquadria metálica/madeira</v>
          </cell>
          <cell r="C489" t="str">
            <v>m²</v>
          </cell>
          <cell r="D489">
            <v>13.46</v>
          </cell>
          <cell r="E489">
            <v>10.856589772543959</v>
          </cell>
          <cell r="F489" t="str">
            <v>SIEC Mar/26</v>
          </cell>
        </row>
        <row r="490">
          <cell r="A490" t="str">
            <v>02.01.02.320.29</v>
          </cell>
          <cell r="B490" t="str">
            <v>DEM.60_Remoção de reservatórios em fibrocimento até 1000 litros</v>
          </cell>
          <cell r="C490" t="str">
            <v>un</v>
          </cell>
          <cell r="D490">
            <v>220.77</v>
          </cell>
          <cell r="E490">
            <v>178.06904339409581</v>
          </cell>
          <cell r="F490" t="str">
            <v>SIEC Mar/26</v>
          </cell>
        </row>
        <row r="491">
          <cell r="A491" t="str">
            <v>02.01.02.320.12</v>
          </cell>
          <cell r="B491" t="str">
            <v>DEM.61_Remoção de tubulação hidráulica em geral, com diâmetro até 150 mm incluindo conexões, caixas e ralos</v>
          </cell>
          <cell r="C491" t="str">
            <v>m</v>
          </cell>
          <cell r="D491">
            <v>0.71</v>
          </cell>
          <cell r="E491">
            <v>0.57267301177609287</v>
          </cell>
          <cell r="F491" t="str">
            <v>SIEC Mar/26</v>
          </cell>
        </row>
        <row r="492">
          <cell r="A492" t="str">
            <v>02.01.02.320.13</v>
          </cell>
          <cell r="B492" t="str">
            <v>DEM.62_Remoção de tubulação hidráulica em geral, com diâmetro de 150 mm a 300 mm, incluindo conexões, caixas e ralos</v>
          </cell>
          <cell r="C492" t="str">
            <v>m</v>
          </cell>
          <cell r="D492">
            <v>0.71</v>
          </cell>
          <cell r="E492">
            <v>0.57267301177609287</v>
          </cell>
          <cell r="F492" t="str">
            <v>SIEC Mar/26</v>
          </cell>
        </row>
        <row r="493">
          <cell r="A493" t="str">
            <v>02.01.02.320.04</v>
          </cell>
          <cell r="B493" t="str">
            <v>DEM.63_Remoção de impermeabilização e proteção mecânica</v>
          </cell>
          <cell r="C493" t="str">
            <v>m²</v>
          </cell>
          <cell r="D493">
            <v>24.92</v>
          </cell>
          <cell r="E493">
            <v>20.100016131634135</v>
          </cell>
          <cell r="F493" t="str">
            <v>SIEC Mar/26</v>
          </cell>
        </row>
        <row r="494">
          <cell r="A494" t="str">
            <v>02.01.02.320.06</v>
          </cell>
          <cell r="B494" t="str">
            <v>DEM.67_Remoção de pintura a cal</v>
          </cell>
          <cell r="C494" t="str">
            <v>m²</v>
          </cell>
          <cell r="D494">
            <v>3.11</v>
          </cell>
          <cell r="E494">
            <v>2.5084691079206323</v>
          </cell>
          <cell r="F494" t="str">
            <v>SIEC Mar/26</v>
          </cell>
        </row>
        <row r="495">
          <cell r="A495" t="str">
            <v>02.01.02.320.07</v>
          </cell>
          <cell r="B495" t="str">
            <v>DEM.68_Remoção de pintura a óleo ou esmalte</v>
          </cell>
          <cell r="C495" t="str">
            <v>m²</v>
          </cell>
          <cell r="D495">
            <v>21.93</v>
          </cell>
          <cell r="E495">
            <v>17.688336828520729</v>
          </cell>
          <cell r="F495" t="str">
            <v>SIEC Mar/26</v>
          </cell>
        </row>
        <row r="496">
          <cell r="A496" t="str">
            <v>02.01.02.320.08</v>
          </cell>
          <cell r="B496" t="str">
            <v>DEM.69_Remoção de pintura a têmpera</v>
          </cell>
          <cell r="C496" t="str">
            <v>m²</v>
          </cell>
          <cell r="D496">
            <v>17.59</v>
          </cell>
          <cell r="E496">
            <v>14.18777222132602</v>
          </cell>
          <cell r="F496" t="str">
            <v>SIEC Mar/26</v>
          </cell>
        </row>
        <row r="497">
          <cell r="A497" t="str">
            <v>02.01.02.320.09</v>
          </cell>
          <cell r="B497" t="str">
            <v>DEM.70_Remoção de revestimento de piso de carpete têxtil</v>
          </cell>
          <cell r="C497" t="str">
            <v>m²</v>
          </cell>
          <cell r="D497">
            <v>9.34</v>
          </cell>
          <cell r="E497">
            <v>7.533473140829166</v>
          </cell>
          <cell r="F497" t="str">
            <v>SIEC Mar/26</v>
          </cell>
        </row>
        <row r="498">
          <cell r="A498" t="str">
            <v>02.01.02.320.27</v>
          </cell>
          <cell r="B498" t="str">
            <v>DEM.79_Retirada de claraboia tipo domos</v>
          </cell>
          <cell r="C498" t="str">
            <v>m²</v>
          </cell>
          <cell r="D498">
            <v>8.6199999999999992</v>
          </cell>
          <cell r="E498">
            <v>6.9527343119858038</v>
          </cell>
          <cell r="F498" t="str">
            <v>SIEC Mar/26</v>
          </cell>
        </row>
        <row r="499">
          <cell r="A499" t="str">
            <v>02.01.02.320.38</v>
          </cell>
          <cell r="B499" t="str">
            <v>DEM.90_Remoção de vidro com espessura de até 4 mm em esquadria de madeira</v>
          </cell>
          <cell r="C499" t="str">
            <v>m²</v>
          </cell>
          <cell r="D499">
            <v>24.57</v>
          </cell>
          <cell r="E499">
            <v>19.817712534279721</v>
          </cell>
          <cell r="F499" t="str">
            <v>SIEC Mar/26</v>
          </cell>
        </row>
        <row r="500">
          <cell r="A500" t="str">
            <v>02.01.02.320.43</v>
          </cell>
          <cell r="B500" t="str">
            <v>DEM.97_Remoção de reservatórios de água (de fibrocimento ou de polietileno) com capacidade até 5000 litros</v>
          </cell>
          <cell r="C500" t="str">
            <v>un</v>
          </cell>
          <cell r="D500">
            <v>73.59</v>
          </cell>
          <cell r="E500">
            <v>59.35634779803194</v>
          </cell>
          <cell r="F500" t="str">
            <v>SIEC Mar/26</v>
          </cell>
        </row>
        <row r="501">
          <cell r="A501" t="str">
            <v>02.01.02.320.46</v>
          </cell>
          <cell r="B501" t="str">
            <v>DEM.100_Remoção de piso tátil existente</v>
          </cell>
          <cell r="C501" t="str">
            <v>m²</v>
          </cell>
          <cell r="D501">
            <v>4.6900000000000004</v>
          </cell>
          <cell r="E501">
            <v>3.7828682045491213</v>
          </cell>
          <cell r="F501" t="str">
            <v>SIEC Mar/26</v>
          </cell>
        </row>
        <row r="502">
          <cell r="A502" t="str">
            <v>02.01.02.320.39</v>
          </cell>
          <cell r="B502" t="str">
            <v>Demolição de totem da estação</v>
          </cell>
          <cell r="C502" t="str">
            <v>un</v>
          </cell>
          <cell r="D502">
            <v>347.48</v>
          </cell>
          <cell r="E502">
            <v>280.27101145346023</v>
          </cell>
          <cell r="F502" t="str">
            <v>SIEC Mar/26</v>
          </cell>
        </row>
        <row r="503">
          <cell r="A503" t="str">
            <v>02.01.02.320.33</v>
          </cell>
          <cell r="B503" t="str">
            <v>Remoção de corrimão duplo e montante fixado no piso (aço inox)</v>
          </cell>
          <cell r="C503" t="str">
            <v>m</v>
          </cell>
          <cell r="D503">
            <v>27.06</v>
          </cell>
          <cell r="E503">
            <v>21.826100984029679</v>
          </cell>
          <cell r="F503" t="str">
            <v>SIEC Mar/26</v>
          </cell>
        </row>
        <row r="504">
          <cell r="A504" t="str">
            <v>02.01.02.320.35</v>
          </cell>
          <cell r="B504" t="str">
            <v>Remoção de estrutura metálica com fechamento em painel de acrílico</v>
          </cell>
          <cell r="C504" t="str">
            <v>m²</v>
          </cell>
          <cell r="D504">
            <v>29.62</v>
          </cell>
          <cell r="E504">
            <v>23.890950153250525</v>
          </cell>
          <cell r="F504" t="str">
            <v>SIEC Mar/26</v>
          </cell>
        </row>
        <row r="505">
          <cell r="A505" t="str">
            <v>02.01.02.320.40</v>
          </cell>
          <cell r="B505" t="str">
            <v>DEM.45_Remoção de vidro laminado com espessura de até 8 mm em perfil ou esquadria metálica.</v>
          </cell>
          <cell r="C505" t="str">
            <v>m²</v>
          </cell>
          <cell r="D505">
            <v>24.57</v>
          </cell>
          <cell r="E505">
            <v>19.817712534279721</v>
          </cell>
          <cell r="F505" t="str">
            <v>SIEC Mar/26</v>
          </cell>
        </row>
        <row r="506">
          <cell r="A506" t="str">
            <v>02.01.02.320.17</v>
          </cell>
          <cell r="B506" t="str">
            <v>Retirada de pia</v>
          </cell>
          <cell r="C506" t="str">
            <v>un</v>
          </cell>
          <cell r="D506">
            <v>65.31</v>
          </cell>
          <cell r="E506">
            <v>52.677851266333278</v>
          </cell>
          <cell r="F506" t="str">
            <v>SIEC Mar/26</v>
          </cell>
        </row>
        <row r="507">
          <cell r="A507" t="str">
            <v>02.01.03</v>
          </cell>
          <cell r="B507" t="str">
            <v>SERVIÇOS PRELIMINARES DO CANTEIRO DE OBRAS</v>
          </cell>
          <cell r="C507" t="str">
            <v/>
          </cell>
          <cell r="E507">
            <v>0</v>
          </cell>
          <cell r="F507" t="str">
            <v>SIEC Mar/26</v>
          </cell>
        </row>
        <row r="508">
          <cell r="A508" t="str">
            <v>02.01.03.100</v>
          </cell>
          <cell r="B508" t="str">
            <v>CANTEIRO E PLACAS DE AVISO</v>
          </cell>
          <cell r="C508" t="str">
            <v/>
          </cell>
          <cell r="E508">
            <v>0</v>
          </cell>
          <cell r="F508" t="str">
            <v>SIEC Mar/26</v>
          </cell>
        </row>
        <row r="509">
          <cell r="A509" t="str">
            <v>02.01.03.100.06</v>
          </cell>
          <cell r="B509" t="str">
            <v>Placa de identificação de instalações e/ou serviço</v>
          </cell>
          <cell r="C509" t="str">
            <v>m²</v>
          </cell>
          <cell r="D509">
            <v>259.72000000000003</v>
          </cell>
          <cell r="E509">
            <v>209.48540087110825</v>
          </cell>
          <cell r="F509" t="str">
            <v>SIEC Mar/26</v>
          </cell>
        </row>
        <row r="510">
          <cell r="A510" t="str">
            <v>02.01.03.110</v>
          </cell>
          <cell r="B510" t="str">
            <v>ABRIGOS TEMPORÁRIOS PARA CANTEIROS</v>
          </cell>
          <cell r="C510" t="str">
            <v/>
          </cell>
          <cell r="E510">
            <v>0</v>
          </cell>
          <cell r="F510" t="str">
            <v>SIEC Mar/26</v>
          </cell>
        </row>
        <row r="511">
          <cell r="A511" t="str">
            <v>02.01.03.110.01</v>
          </cell>
          <cell r="B511" t="str">
            <v>Abrigo provisório de madeira executado na obra para alojamento e depósito de materiais e ferramentas</v>
          </cell>
          <cell r="C511" t="str">
            <v>m²</v>
          </cell>
          <cell r="D511">
            <v>1010.85</v>
          </cell>
          <cell r="E511">
            <v>815.33311824487816</v>
          </cell>
          <cell r="F511" t="str">
            <v>SIEC Mar/26</v>
          </cell>
        </row>
        <row r="512">
          <cell r="A512" t="str">
            <v>02.01.03.110.05</v>
          </cell>
          <cell r="B512" t="str">
            <v>Aluguel de container 2,30 x 6,00 m, alt. 2,50 m, com 1 sanitário, para escritório, completo, sem divisórias internas</v>
          </cell>
          <cell r="C512" t="str">
            <v>un x mês</v>
          </cell>
          <cell r="D512">
            <v>928.75</v>
          </cell>
          <cell r="E512">
            <v>749.11276012260043</v>
          </cell>
          <cell r="F512" t="str">
            <v>SIEC Mar/26</v>
          </cell>
        </row>
        <row r="513">
          <cell r="A513" t="str">
            <v>02.01.03.110.02</v>
          </cell>
          <cell r="B513" t="str">
            <v>Aluguel de container para sanitário, dimensões: 2,30 x 6,00m e altura de 2,50m</v>
          </cell>
          <cell r="C513" t="str">
            <v>un x mês</v>
          </cell>
          <cell r="D513">
            <v>1160.93</v>
          </cell>
          <cell r="E513">
            <v>936.38490079045016</v>
          </cell>
          <cell r="F513" t="str">
            <v>SIEC Mar/26</v>
          </cell>
        </row>
        <row r="514">
          <cell r="A514" t="str">
            <v>02.01.03.110.03</v>
          </cell>
          <cell r="B514" t="str">
            <v>Aluguel de container, dimensões: 2,30 x 6,00m e altura de 2,50m</v>
          </cell>
          <cell r="C514" t="str">
            <v>un x mês</v>
          </cell>
          <cell r="D514">
            <v>725.58</v>
          </cell>
          <cell r="E514">
            <v>585.23955476689787</v>
          </cell>
          <cell r="F514" t="str">
            <v>SIEC Mar/26</v>
          </cell>
        </row>
        <row r="515">
          <cell r="A515" t="str">
            <v>02.01.03.110.27</v>
          </cell>
          <cell r="B515" t="str">
            <v>Composição paramétrica de execução de almoxarifado em canteiro de obras, fora da projeção da laje, em chapa de madeira compensada, não incluso mobiliário e equipamentos.</v>
          </cell>
          <cell r="C515" t="str">
            <v>m²</v>
          </cell>
          <cell r="D515">
            <v>709.39</v>
          </cell>
          <cell r="E515">
            <v>572.18099693498948</v>
          </cell>
          <cell r="F515" t="str">
            <v>SIEC Mar/26</v>
          </cell>
        </row>
        <row r="516">
          <cell r="A516" t="str">
            <v>02.01.03.110.35</v>
          </cell>
          <cell r="B516" t="str">
            <v>Composição paramétrica de execução de central de armadura em canteiro de obras, não incluso mobiliário e equipamentos.</v>
          </cell>
          <cell r="C516" t="str">
            <v>m²</v>
          </cell>
          <cell r="D516">
            <v>898.27</v>
          </cell>
          <cell r="E516">
            <v>724.52814970156476</v>
          </cell>
          <cell r="F516" t="str">
            <v>SIEC Mar/26</v>
          </cell>
        </row>
        <row r="517">
          <cell r="A517" t="str">
            <v>02.01.03.110.32</v>
          </cell>
          <cell r="B517" t="str">
            <v>Composição paramétrica de execução de escritório em canteiro de obras, fora da projeção da laje, em chapa de madeira compensada, não incluso mobiliário e equipamentos</v>
          </cell>
          <cell r="C517" t="str">
            <v>m²</v>
          </cell>
          <cell r="D517">
            <v>1113.1199999999999</v>
          </cell>
          <cell r="E517">
            <v>897.82222939183725</v>
          </cell>
          <cell r="F517" t="str">
            <v>SIEC Mar/26</v>
          </cell>
        </row>
        <row r="518">
          <cell r="A518" t="str">
            <v>02.01.03.110.14</v>
          </cell>
          <cell r="B518" t="str">
            <v>Composição paramétrica de execução de guarita em canteiro de obras, em chapa de madeira compensada, não incluso mobiliário</v>
          </cell>
          <cell r="C518" t="str">
            <v>m²</v>
          </cell>
          <cell r="D518">
            <v>1405.28</v>
          </cell>
          <cell r="E518">
            <v>1133.4731408291659</v>
          </cell>
          <cell r="F518" t="str">
            <v>SIEC Mar/26</v>
          </cell>
        </row>
        <row r="519">
          <cell r="A519" t="str">
            <v>02.01.03.110.29</v>
          </cell>
          <cell r="B519" t="str">
            <v>Composição paramétrica de execução de refeitório em canteiro de obras, fora da projeção da laje, em chapa de madeira compensada, não incluso mobiliário e equipamentos.</v>
          </cell>
          <cell r="C519" t="str">
            <v>m²</v>
          </cell>
          <cell r="D519">
            <v>760.21</v>
          </cell>
          <cell r="E519">
            <v>613.17147927085011</v>
          </cell>
          <cell r="F519" t="str">
            <v>SIEC Mar/26</v>
          </cell>
        </row>
        <row r="520">
          <cell r="A520" t="str">
            <v>02.01.03.110.33</v>
          </cell>
          <cell r="B520" t="str">
            <v>Composição paramétrica de execução de sanitário e vestiário em canteiro de obras, fora da projeção da laje, em chapa de madeira compensada, não incluso mobiliário.</v>
          </cell>
          <cell r="C520" t="str">
            <v>m²</v>
          </cell>
          <cell r="D520">
            <v>1006.56</v>
          </cell>
          <cell r="E520">
            <v>811.87288272301976</v>
          </cell>
          <cell r="F520" t="str">
            <v>SIEC Mar/26</v>
          </cell>
        </row>
        <row r="521">
          <cell r="A521" t="str">
            <v>02.01.03.110.04</v>
          </cell>
          <cell r="B521" t="str">
            <v>Execução de central de formas, produção de argamassa ou concreto</v>
          </cell>
          <cell r="C521" t="str">
            <v>m²</v>
          </cell>
          <cell r="D521">
            <v>719.12</v>
          </cell>
          <cell r="E521">
            <v>580.0290369414422</v>
          </cell>
          <cell r="F521" t="str">
            <v>SIEC Mar/26</v>
          </cell>
        </row>
        <row r="522">
          <cell r="A522" t="str">
            <v>02.01.03.110.37</v>
          </cell>
          <cell r="B522" t="str">
            <v>Fechadura de embutir com cilindro, externa, completa, acabamento padrão popular, incluso execução de furo - fornecimento e instalação</v>
          </cell>
          <cell r="C522" t="str">
            <v>un</v>
          </cell>
          <cell r="D522">
            <v>131.41</v>
          </cell>
          <cell r="E522">
            <v>105.9929020809808</v>
          </cell>
          <cell r="F522" t="str">
            <v>SIEC Mar/26</v>
          </cell>
        </row>
        <row r="523">
          <cell r="A523" t="str">
            <v>02.01.03.110.38</v>
          </cell>
          <cell r="B523" t="str">
            <v>Fechadura de embutir para portas internas, completa, acabamento padrão popular, com execução de furo - fornecimento e instalação</v>
          </cell>
          <cell r="C523" t="str">
            <v>un</v>
          </cell>
          <cell r="D523">
            <v>110.83</v>
          </cell>
          <cell r="E523">
            <v>89.393450556541382</v>
          </cell>
          <cell r="F523" t="str">
            <v>SIEC Mar/26</v>
          </cell>
        </row>
        <row r="524">
          <cell r="A524" t="str">
            <v>02.01.03.110.22</v>
          </cell>
          <cell r="B524" t="str">
            <v>Janela de aço, basculante, fixação com argamassa, sem vidros, padronizada</v>
          </cell>
          <cell r="C524" t="str">
            <v>m²</v>
          </cell>
          <cell r="D524">
            <v>674.44</v>
          </cell>
          <cell r="E524">
            <v>543.99096628488473</v>
          </cell>
          <cell r="F524" t="str">
            <v>SIEC Mar/26</v>
          </cell>
        </row>
        <row r="525">
          <cell r="A525" t="str">
            <v>02.01.03.110.06</v>
          </cell>
          <cell r="B525" t="str">
            <v>Janela de madeira tipo veneziana/guilhotina, de abrir, incluso guarnições - com ferragens</v>
          </cell>
          <cell r="C525" t="str">
            <v>m²</v>
          </cell>
          <cell r="D525">
            <v>900.62</v>
          </cell>
          <cell r="E525">
            <v>726.4236167123729</v>
          </cell>
          <cell r="F525" t="str">
            <v>SIEC Mar/26</v>
          </cell>
        </row>
        <row r="526">
          <cell r="A526" t="str">
            <v>02.01.03.110.12</v>
          </cell>
          <cell r="B526" t="str">
            <v>Lâmpada fluorescente espiral branca 45W, base E27 - Fornecimento e instalação</v>
          </cell>
          <cell r="C526" t="str">
            <v>un</v>
          </cell>
          <cell r="D526">
            <v>52.02</v>
          </cell>
          <cell r="E526">
            <v>41.958380383932898</v>
          </cell>
          <cell r="F526" t="str">
            <v>SIEC Mar/26</v>
          </cell>
        </row>
        <row r="527">
          <cell r="A527" t="str">
            <v>02.01.03.110.39</v>
          </cell>
          <cell r="B527" t="str">
            <v>Luminária spot de sobrepor em alumínio com aleta plástica para 1 lâmpada, base E27, potência máxima 40/60W - lâmpada inclusa - fornecimento e instalação</v>
          </cell>
          <cell r="C527" t="str">
            <v>un</v>
          </cell>
          <cell r="D527">
            <v>119.88</v>
          </cell>
          <cell r="E527">
            <v>96.693015002419742</v>
          </cell>
          <cell r="F527" t="str">
            <v>SIEC Mar/26</v>
          </cell>
        </row>
        <row r="528">
          <cell r="A528" t="str">
            <v>02.01.03.110.16</v>
          </cell>
          <cell r="B528" t="str">
            <v>Locação container depósito com dimensão: 2,30 x 4,00m e altura de 2,50m</v>
          </cell>
          <cell r="C528" t="str">
            <v>un x mês</v>
          </cell>
          <cell r="D528">
            <v>565.82000000000005</v>
          </cell>
          <cell r="E528">
            <v>456.38006130020977</v>
          </cell>
          <cell r="F528" t="str">
            <v>SIEC Mar/26</v>
          </cell>
        </row>
        <row r="529">
          <cell r="A529" t="str">
            <v>02.01.03.110.15</v>
          </cell>
          <cell r="B529" t="str">
            <v>Locação de container 2,30 x 4,30 m, alt. 2,50 m, para sanitário, com 3 bacias, 4 chuveiros, 1 lavatório e 1 mictório.</v>
          </cell>
          <cell r="C529" t="str">
            <v>un x mês</v>
          </cell>
          <cell r="D529">
            <v>1054.51</v>
          </cell>
          <cell r="E529">
            <v>850.54847556057427</v>
          </cell>
          <cell r="F529" t="str">
            <v>SIEC Mar/26</v>
          </cell>
        </row>
        <row r="530">
          <cell r="A530" t="str">
            <v>02.01.03.110.17</v>
          </cell>
          <cell r="B530" t="str">
            <v>Locação de container Escritório com dimensão: 2,30 x 6,00m e altura de 2,50m, com ar condicionado e divisória</v>
          </cell>
          <cell r="C530" t="str">
            <v>un x mês</v>
          </cell>
          <cell r="D530">
            <v>928.75</v>
          </cell>
          <cell r="E530">
            <v>749.11276012260043</v>
          </cell>
          <cell r="F530" t="str">
            <v>SIEC Mar/26</v>
          </cell>
        </row>
        <row r="531">
          <cell r="A531" t="str">
            <v>02.01.03.110.19</v>
          </cell>
          <cell r="B531" t="str">
            <v>Locação de sanitário portátil ou banheiro químico</v>
          </cell>
          <cell r="C531" t="str">
            <v>un x mês</v>
          </cell>
          <cell r="D531">
            <v>1552.86</v>
          </cell>
          <cell r="E531">
            <v>1252.5084691079205</v>
          </cell>
          <cell r="F531" t="str">
            <v>SIEC Mar/26</v>
          </cell>
        </row>
        <row r="532">
          <cell r="A532" t="str">
            <v>02.01.03.110.20</v>
          </cell>
          <cell r="B532" t="str">
            <v>Mobilização e desmobilização de container para Canteiro, incluindo equipe e equipamento</v>
          </cell>
          <cell r="C532" t="str">
            <v>un</v>
          </cell>
          <cell r="D532">
            <v>1503.62</v>
          </cell>
          <cell r="E532">
            <v>1212.7923858686884</v>
          </cell>
          <cell r="F532" t="str">
            <v>SIEC Mar/26</v>
          </cell>
        </row>
        <row r="533">
          <cell r="A533" t="str">
            <v>02.01.03.110.09</v>
          </cell>
          <cell r="B533" t="str">
            <v>Parede de madeira compensada para construção temporária em chapa simples, externa, com área líquida maior ou igual a 6 m², com vão</v>
          </cell>
          <cell r="C533" t="str">
            <v>m²</v>
          </cell>
          <cell r="D533">
            <v>120.5</v>
          </cell>
          <cell r="E533">
            <v>97.193095660590416</v>
          </cell>
          <cell r="F533" t="str">
            <v>SIEC Mar/26</v>
          </cell>
        </row>
        <row r="534">
          <cell r="A534" t="str">
            <v>02.01.03.110.11</v>
          </cell>
          <cell r="B534" t="str">
            <v>Parede de madeira compensada para construção temporária em chapa simples, externa, com área líquida maior ou igual a 6 m², sem vão</v>
          </cell>
          <cell r="C534" t="str">
            <v>m²</v>
          </cell>
          <cell r="D534">
            <v>101.12</v>
          </cell>
          <cell r="E534">
            <v>81.561542184223271</v>
          </cell>
          <cell r="F534" t="str">
            <v>SIEC Mar/26</v>
          </cell>
        </row>
        <row r="535">
          <cell r="A535" t="str">
            <v>02.01.03.110.08</v>
          </cell>
          <cell r="B535" t="str">
            <v>Parede de madeira compensada para construção temporária em chapa simples, externa, com área líquida menor que 6 m², com vão</v>
          </cell>
          <cell r="C535" t="str">
            <v>m²</v>
          </cell>
          <cell r="D535">
            <v>157.28</v>
          </cell>
          <cell r="E535">
            <v>126.85917083400548</v>
          </cell>
          <cell r="F535" t="str">
            <v>SIEC Mar/26</v>
          </cell>
        </row>
        <row r="536">
          <cell r="A536" t="str">
            <v>02.01.03.110.10</v>
          </cell>
          <cell r="B536" t="str">
            <v>Parede de madeira compensada para construção temporária em chapa simples, externa, sem vão</v>
          </cell>
          <cell r="C536" t="str">
            <v>m²</v>
          </cell>
          <cell r="D536">
            <v>101.12</v>
          </cell>
          <cell r="E536">
            <v>81.561542184223271</v>
          </cell>
          <cell r="F536" t="str">
            <v>SIEC Mar/26</v>
          </cell>
        </row>
        <row r="537">
          <cell r="A537" t="str">
            <v>02.01.03.110.25</v>
          </cell>
          <cell r="B537" t="str">
            <v>Parede de madeira compensada resinada e=10mm para construção temporária em chapa simples, interna, com área líquida maior ou igual a 6 m², com vão</v>
          </cell>
          <cell r="C537" t="str">
            <v>m²</v>
          </cell>
          <cell r="D537">
            <v>89.84</v>
          </cell>
          <cell r="E537">
            <v>72.463300532343922</v>
          </cell>
          <cell r="F537" t="str">
            <v>SIEC Mar/26</v>
          </cell>
        </row>
        <row r="538">
          <cell r="A538" t="str">
            <v>02.01.03.110.23</v>
          </cell>
          <cell r="B538" t="str">
            <v>Parede de madeira compensada resinada e=10mm para construção temporária em chapa simples, interna, com área líquida maior ou igual a 6 m², sem vão</v>
          </cell>
          <cell r="C538" t="str">
            <v>m²</v>
          </cell>
          <cell r="D538">
            <v>74.849999999999994</v>
          </cell>
          <cell r="E538">
            <v>60.37264074850782</v>
          </cell>
          <cell r="F538" t="str">
            <v>SIEC Mar/26</v>
          </cell>
        </row>
        <row r="539">
          <cell r="A539" t="str">
            <v>02.01.03.110.26</v>
          </cell>
          <cell r="B539" t="str">
            <v>Parede de madeira compensada resinada e=10mm para construção temporária em chapa simples, interna, com área líquida menor que 6 m², com vão</v>
          </cell>
          <cell r="C539" t="str">
            <v>m²</v>
          </cell>
          <cell r="D539">
            <v>118.49</v>
          </cell>
          <cell r="E539">
            <v>95.571866430069363</v>
          </cell>
          <cell r="F539" t="str">
            <v>SIEC Mar/26</v>
          </cell>
        </row>
        <row r="540">
          <cell r="A540" t="str">
            <v>02.01.03.110.24</v>
          </cell>
          <cell r="B540" t="str">
            <v>Parede de madeira compensada para construção temporária em chapa simples, interna, sem vão</v>
          </cell>
          <cell r="C540" t="str">
            <v>m²</v>
          </cell>
          <cell r="D540">
            <v>74.849999999999994</v>
          </cell>
          <cell r="E540">
            <v>60.37264074850782</v>
          </cell>
          <cell r="F540" t="str">
            <v>SIEC Mar/26</v>
          </cell>
        </row>
        <row r="541">
          <cell r="A541" t="str">
            <v>02.01.03.110.21</v>
          </cell>
          <cell r="B541" t="str">
            <v>Porta de madeira para pintura, semi-oca (leve ou média), 60x210cm, espessura de 3,5cm, incluso dobradiças - fornecimento e instalação</v>
          </cell>
          <cell r="C541" t="str">
            <v>un</v>
          </cell>
          <cell r="D541">
            <v>378.96</v>
          </cell>
          <cell r="E541">
            <v>305.66220358122274</v>
          </cell>
          <cell r="F541" t="str">
            <v>SIEC Mar/26</v>
          </cell>
        </row>
        <row r="542">
          <cell r="A542" t="str">
            <v>02.01.03.110.07</v>
          </cell>
          <cell r="B542" t="str">
            <v>Porta de madeira para pintura, semi-oca (leve ou média), 80x210cm, espessura de 3,5cm, incluso dobradiças - fornecimento e instalação</v>
          </cell>
          <cell r="C542" t="str">
            <v>un</v>
          </cell>
          <cell r="D542">
            <v>414.92</v>
          </cell>
          <cell r="E542">
            <v>334.66688175512178</v>
          </cell>
          <cell r="F542" t="str">
            <v>SIEC Mar/26</v>
          </cell>
        </row>
        <row r="543">
          <cell r="A543" t="str">
            <v>02.01.03.120</v>
          </cell>
          <cell r="B543" t="str">
            <v>ANDAIMES, BANDEJAS E PLATAFORMAS DE OBRA</v>
          </cell>
          <cell r="C543" t="str">
            <v/>
          </cell>
          <cell r="E543">
            <v>0</v>
          </cell>
          <cell r="F543" t="str">
            <v>SIEC Mar/26</v>
          </cell>
        </row>
        <row r="544">
          <cell r="A544" t="str">
            <v>02.01.03.120.17</v>
          </cell>
          <cell r="B544" t="str">
            <v>Andaime metálico - montagem e posterior desmontagem</v>
          </cell>
          <cell r="C544" t="str">
            <v>m³</v>
          </cell>
          <cell r="D544">
            <v>14.56</v>
          </cell>
          <cell r="E544">
            <v>11.743829649943539</v>
          </cell>
          <cell r="F544" t="str">
            <v>SIEC Mar/26</v>
          </cell>
        </row>
        <row r="545">
          <cell r="A545" t="str">
            <v>02.01.03.120.16</v>
          </cell>
          <cell r="B545" t="str">
            <v>Andaime metálico tubular de encaixe, incluindo passadiço metálico ou de madeira, diagonais, barras de ligação, sapatas ou rodízios e demais itens necessários para a montagem - locação</v>
          </cell>
          <cell r="C545" t="str">
            <v>m³ x mês</v>
          </cell>
          <cell r="D545">
            <v>30</v>
          </cell>
          <cell r="E545">
            <v>24.197451201806743</v>
          </cell>
          <cell r="F545" t="str">
            <v>SIEC Mar/26</v>
          </cell>
        </row>
        <row r="546">
          <cell r="A546" t="str">
            <v>02.01.03.120.06</v>
          </cell>
          <cell r="B546" t="str">
            <v>Andaime para 1m² de alvenaria , construção e desmontagem, reaproveitamento dez vezes</v>
          </cell>
          <cell r="C546" t="str">
            <v>m²</v>
          </cell>
          <cell r="D546">
            <v>6.82</v>
          </cell>
          <cell r="E546">
            <v>5.5008872398773994</v>
          </cell>
          <cell r="F546" t="str">
            <v>SIEC Mar/26</v>
          </cell>
        </row>
        <row r="547">
          <cell r="A547" t="str">
            <v>02.01.03.120.05</v>
          </cell>
          <cell r="B547" t="str">
            <v>Andaime para 1m² de alvenaria , construção e desmontagem, reaproveitamento seis vezes</v>
          </cell>
          <cell r="C547" t="str">
            <v>m²</v>
          </cell>
          <cell r="D547">
            <v>14.37</v>
          </cell>
          <cell r="E547">
            <v>11.59057912566543</v>
          </cell>
          <cell r="F547" t="str">
            <v>SIEC Mar/26</v>
          </cell>
        </row>
        <row r="548">
          <cell r="A548" t="str">
            <v>02.01.03.120.07</v>
          </cell>
          <cell r="B548" t="str">
            <v>Andaime para 1m³ concreto armado , construção e desmontagem, reaproveitamento dez vezes</v>
          </cell>
          <cell r="C548" t="str">
            <v>m³</v>
          </cell>
          <cell r="D548">
            <v>35.81</v>
          </cell>
          <cell r="E548">
            <v>28.883690917889982</v>
          </cell>
          <cell r="F548" t="str">
            <v>SIEC Mar/26</v>
          </cell>
        </row>
        <row r="549">
          <cell r="A549" t="str">
            <v>02.01.03.120.11</v>
          </cell>
          <cell r="B549" t="str">
            <v>Andaime tubular fachadeiro com piso metálico e sapatas ajustáveis (noturno)</v>
          </cell>
          <cell r="C549" t="str">
            <v>m² x mês</v>
          </cell>
          <cell r="D549">
            <v>26.41</v>
          </cell>
          <cell r="E549">
            <v>21.301822874657201</v>
          </cell>
          <cell r="F549" t="str">
            <v>SIEC Mar/26</v>
          </cell>
        </row>
        <row r="550">
          <cell r="A550" t="str">
            <v>02.01.03.120.10</v>
          </cell>
          <cell r="B550" t="str">
            <v>Andaime tubular fachadeiro com piso metálico e sapatas ajustáveis.</v>
          </cell>
          <cell r="C550" t="str">
            <v>m² x mês</v>
          </cell>
          <cell r="D550">
            <v>25.61</v>
          </cell>
          <cell r="E550">
            <v>20.656557509275689</v>
          </cell>
          <cell r="F550" t="str">
            <v>SIEC Mar/26</v>
          </cell>
        </row>
        <row r="551">
          <cell r="A551" t="str">
            <v>02.01.03.120.04</v>
          </cell>
          <cell r="B551" t="str">
            <v>Bandeja salva-vidas primária, de madeira - com forro em chapa compensada - largura 2,50 m</v>
          </cell>
          <cell r="C551" t="str">
            <v>m</v>
          </cell>
          <cell r="D551">
            <v>496.28</v>
          </cell>
          <cell r="E551">
            <v>400.29036941442166</v>
          </cell>
          <cell r="F551" t="str">
            <v>SIEC Mar/26</v>
          </cell>
        </row>
        <row r="552">
          <cell r="A552" t="str">
            <v>02.01.03.120.02</v>
          </cell>
          <cell r="B552" t="str">
            <v>Bandeja salva-vidas primária, de madeira - com forro em tábua - largura 2,50 m</v>
          </cell>
          <cell r="C552" t="str">
            <v>m</v>
          </cell>
          <cell r="D552">
            <v>452.73</v>
          </cell>
          <cell r="E552">
            <v>365.16373608646558</v>
          </cell>
          <cell r="F552" t="str">
            <v>SIEC Mar/26</v>
          </cell>
        </row>
        <row r="553">
          <cell r="A553" t="str">
            <v>02.01.03.120.03</v>
          </cell>
          <cell r="B553" t="str">
            <v>Bandeja salva-vidas secundária, de madeira - com forro em chapa compensada - largura 1,40 m</v>
          </cell>
          <cell r="C553" t="str">
            <v>m</v>
          </cell>
          <cell r="D553">
            <v>369.9</v>
          </cell>
          <cell r="E553">
            <v>298.35457331827712</v>
          </cell>
          <cell r="F553" t="str">
            <v>SIEC Mar/26</v>
          </cell>
        </row>
        <row r="554">
          <cell r="A554" t="str">
            <v>02.01.03.120.01</v>
          </cell>
          <cell r="B554" t="str">
            <v>Bandeja salva-vidas secundária, de madeira - com forro em tábua - largura 1,40 m</v>
          </cell>
          <cell r="C554" t="str">
            <v>m</v>
          </cell>
          <cell r="D554">
            <v>305.73</v>
          </cell>
          <cell r="E554">
            <v>246.59622519761254</v>
          </cell>
          <cell r="F554" t="str">
            <v>SIEC Mar/26</v>
          </cell>
        </row>
        <row r="555">
          <cell r="A555" t="str">
            <v>02.01.03.120.12</v>
          </cell>
          <cell r="B555" t="str">
            <v>Escada tubular - Montagem e desmontagem</v>
          </cell>
          <cell r="C555" t="str">
            <v>m³</v>
          </cell>
          <cell r="D555">
            <v>9.7799999999999994</v>
          </cell>
          <cell r="E555">
            <v>7.8883690917889977</v>
          </cell>
          <cell r="F555" t="str">
            <v>SIEC Mar/26</v>
          </cell>
        </row>
        <row r="556">
          <cell r="A556" t="str">
            <v>02.01.03.120.15</v>
          </cell>
          <cell r="B556" t="str">
            <v>Montagem e desmontagem de andaime metálico suspenso para trabalhos em altura</v>
          </cell>
          <cell r="C556" t="str">
            <v>m³</v>
          </cell>
          <cell r="D556">
            <v>14.99</v>
          </cell>
          <cell r="E556">
            <v>12.090659783836102</v>
          </cell>
          <cell r="F556" t="str">
            <v>SIEC Mar/26</v>
          </cell>
        </row>
        <row r="557">
          <cell r="A557" t="str">
            <v>02.01.03.130</v>
          </cell>
          <cell r="B557" t="str">
            <v>BARREIRAS, TAPUMES E ENTELAMENTOS</v>
          </cell>
          <cell r="C557" t="str">
            <v/>
          </cell>
          <cell r="E557">
            <v>0</v>
          </cell>
          <cell r="F557" t="str">
            <v>SIEC Mar/26</v>
          </cell>
        </row>
        <row r="558">
          <cell r="A558" t="str">
            <v>02.01.03.130.02</v>
          </cell>
          <cell r="B558" t="str">
            <v>Tapume com tela de polietileno</v>
          </cell>
          <cell r="C558" t="str">
            <v>m²</v>
          </cell>
          <cell r="D558">
            <v>13.83</v>
          </cell>
          <cell r="E558">
            <v>11.155025004032909</v>
          </cell>
          <cell r="F558" t="str">
            <v>SIEC Mar/26</v>
          </cell>
        </row>
        <row r="559">
          <cell r="A559" t="str">
            <v>02.01.03.130.01</v>
          </cell>
          <cell r="B559" t="str">
            <v>Tela para proteção de fachada em polietileno</v>
          </cell>
          <cell r="C559" t="str">
            <v>m²</v>
          </cell>
          <cell r="D559">
            <v>36.700000000000003</v>
          </cell>
          <cell r="E559">
            <v>29.601548636876917</v>
          </cell>
          <cell r="F559" t="str">
            <v>SIEC Mar/26</v>
          </cell>
        </row>
        <row r="560">
          <cell r="A560" t="str">
            <v>02.01.03.140</v>
          </cell>
          <cell r="B560" t="str">
            <v>TAPUMES E PORTÕES DE OBRA</v>
          </cell>
          <cell r="C560" t="str">
            <v/>
          </cell>
          <cell r="E560">
            <v>0</v>
          </cell>
          <cell r="F560" t="str">
            <v>SIEC Mar/26</v>
          </cell>
        </row>
        <row r="561">
          <cell r="A561" t="str">
            <v>02.01.03.140.04</v>
          </cell>
          <cell r="B561" t="str">
            <v>Portão provisório de madeira em chapa compensada resinada 10 mm, largura 3 m e altura 2 m</v>
          </cell>
          <cell r="C561" t="str">
            <v>un</v>
          </cell>
          <cell r="D561">
            <v>746.03</v>
          </cell>
          <cell r="E561">
            <v>601.73415066946279</v>
          </cell>
          <cell r="F561" t="str">
            <v>SIEC Mar/26</v>
          </cell>
        </row>
        <row r="562">
          <cell r="A562" t="str">
            <v>02.01.03.140.05</v>
          </cell>
          <cell r="B562" t="str">
            <v>Tapume com telha metálica pintada</v>
          </cell>
          <cell r="C562" t="str">
            <v>m²</v>
          </cell>
          <cell r="D562">
            <v>100.23</v>
          </cell>
          <cell r="E562">
            <v>80.843684465236336</v>
          </cell>
          <cell r="F562" t="str">
            <v>SIEC Mar/26</v>
          </cell>
        </row>
        <row r="563">
          <cell r="A563" t="str">
            <v>02.01.03.140.03</v>
          </cell>
          <cell r="B563" t="str">
            <v>Tapume de chapa de madeira compensada, inclusive montagem - madeira compensada resinada e=6 mm</v>
          </cell>
          <cell r="C563" t="str">
            <v>m²</v>
          </cell>
          <cell r="D563">
            <v>95.96</v>
          </cell>
          <cell r="E563">
            <v>77.399580577512495</v>
          </cell>
          <cell r="F563" t="str">
            <v>SIEC Mar/26</v>
          </cell>
        </row>
        <row r="564">
          <cell r="A564" t="str">
            <v>02.01.03.140.01</v>
          </cell>
          <cell r="B564" t="str">
            <v>Tapume de tábua de pinho, inclusive montagem - pinho de 3ª, 1x12", com matajunta de ripa de peroba 5x1 cm, dispondo de abertura e portão</v>
          </cell>
          <cell r="C564" t="str">
            <v>m²</v>
          </cell>
          <cell r="D564">
            <v>159.79</v>
          </cell>
          <cell r="E564">
            <v>128.88369091788996</v>
          </cell>
          <cell r="F564" t="str">
            <v>SIEC Mar/26</v>
          </cell>
        </row>
        <row r="565">
          <cell r="A565" t="str">
            <v>02.01.03.140.02</v>
          </cell>
          <cell r="B565" t="str">
            <v>Tapume de tábua de pinho, inclusive montagem - pinho de 3ª, sobrepostas</v>
          </cell>
          <cell r="C565" t="str">
            <v>m²</v>
          </cell>
          <cell r="D565">
            <v>136.41</v>
          </cell>
          <cell r="E565">
            <v>110.02581061461525</v>
          </cell>
          <cell r="F565" t="str">
            <v>SIEC Mar/26</v>
          </cell>
        </row>
        <row r="566">
          <cell r="A566" t="str">
            <v>02.01.03.150</v>
          </cell>
          <cell r="B566" t="str">
            <v>LOCAÇÃO DE OBRA</v>
          </cell>
          <cell r="C566" t="str">
            <v/>
          </cell>
          <cell r="E566">
            <v>0</v>
          </cell>
          <cell r="F566" t="str">
            <v>SIEC Mar/26</v>
          </cell>
        </row>
        <row r="567">
          <cell r="A567" t="str">
            <v>02.01.03.150.01</v>
          </cell>
          <cell r="B567" t="str">
            <v>Locação da obra</v>
          </cell>
          <cell r="C567" t="str">
            <v>m²</v>
          </cell>
          <cell r="D567">
            <v>19.91</v>
          </cell>
          <cell r="E567">
            <v>16.059041780932407</v>
          </cell>
          <cell r="F567" t="str">
            <v>SIEC Mar/26</v>
          </cell>
        </row>
        <row r="568">
          <cell r="A568" t="str">
            <v>02.01.03.160</v>
          </cell>
          <cell r="B568" t="str">
            <v>SERVIÇOS GERAIS DE CANTEIRO</v>
          </cell>
          <cell r="C568" t="str">
            <v/>
          </cell>
          <cell r="E568">
            <v>0</v>
          </cell>
          <cell r="F568" t="str">
            <v>SIEC Mar/26</v>
          </cell>
        </row>
        <row r="569">
          <cell r="A569" t="str">
            <v>02.01.03.160.06</v>
          </cell>
          <cell r="B569" t="str">
            <v>Caminhonete cabine simples com motor 1.6 flex, câmbio manual, potência 101/104 CV, 2 portas - CHP Diurno</v>
          </cell>
          <cell r="C569" t="str">
            <v>hprod</v>
          </cell>
          <cell r="D569">
            <v>89.41</v>
          </cell>
          <cell r="E569">
            <v>72.116470398451355</v>
          </cell>
          <cell r="F569" t="str">
            <v>SIEC Mar/26</v>
          </cell>
        </row>
        <row r="570">
          <cell r="A570" t="str">
            <v>02.01.03.160.05</v>
          </cell>
          <cell r="B570" t="str">
            <v>Chumbamento linear em alvenaria para ramais/distribuição com diâmetros menores ou iguais a 40 mm</v>
          </cell>
          <cell r="C570" t="str">
            <v>m</v>
          </cell>
          <cell r="D570">
            <v>20.96</v>
          </cell>
          <cell r="E570">
            <v>16.905952572995645</v>
          </cell>
          <cell r="F570" t="str">
            <v>SIEC Mar/26</v>
          </cell>
        </row>
        <row r="571">
          <cell r="A571" t="str">
            <v>02.01.03.160.07</v>
          </cell>
          <cell r="B571" t="str">
            <v>Chumbamento linear em alvenaria para ramais/distribuição de instalações hidráulicas com diâmetros maiores que 40 mm e menores ou iguais a 75 mm</v>
          </cell>
          <cell r="C571" t="str">
            <v>hprod</v>
          </cell>
          <cell r="D571">
            <v>31.45</v>
          </cell>
          <cell r="E571">
            <v>25.366994676560736</v>
          </cell>
          <cell r="F571" t="str">
            <v>SIEC Mar/26</v>
          </cell>
        </row>
        <row r="572">
          <cell r="A572" t="str">
            <v>02.01.03.160.02</v>
          </cell>
          <cell r="B572" t="str">
            <v>DEM.33_Desmontagem e remoção de painéis de madeira</v>
          </cell>
          <cell r="C572" t="str">
            <v>m²</v>
          </cell>
          <cell r="D572">
            <v>42.19</v>
          </cell>
          <cell r="E572">
            <v>34.02968220680755</v>
          </cell>
          <cell r="F572" t="str">
            <v>SIEC Mar/26</v>
          </cell>
        </row>
        <row r="573">
          <cell r="A573" t="str">
            <v>02.01.03.160.04</v>
          </cell>
          <cell r="B573" t="str">
            <v>Fixação de tubos horizontais de PVC, CPVC ou cobre diâmetros menores ou iguais a 40 mm ou eletrocalhas até 150 mm de largura, com abraçadeira metálica rígida tipo d 1/2", fixada em perfilado em laje</v>
          </cell>
          <cell r="C573" t="str">
            <v>m</v>
          </cell>
          <cell r="D573">
            <v>12.91</v>
          </cell>
          <cell r="E573">
            <v>10.412969833844169</v>
          </cell>
          <cell r="F573" t="str">
            <v>SIEC Mar/26</v>
          </cell>
        </row>
        <row r="574">
          <cell r="A574" t="str">
            <v>02.01.03.160.03</v>
          </cell>
          <cell r="B574" t="str">
            <v>Fixação de tubos verticais de PPR diâmetros menores ou iguais a 40 mm com abraçadeira metálica rígida tipo d 1/2", fixada em perfilado em alvenaria</v>
          </cell>
          <cell r="C574" t="str">
            <v>m</v>
          </cell>
          <cell r="D574">
            <v>4.82</v>
          </cell>
          <cell r="E574">
            <v>3.8877238264236169</v>
          </cell>
          <cell r="F574" t="str">
            <v>SIEC Mar/26</v>
          </cell>
        </row>
        <row r="575">
          <cell r="A575" t="str">
            <v>02.01.03.160.01</v>
          </cell>
          <cell r="B575" t="str">
            <v>Ligação de água à rede pública</v>
          </cell>
          <cell r="C575" t="str">
            <v>un</v>
          </cell>
          <cell r="D575">
            <v>790.12</v>
          </cell>
          <cell r="E575">
            <v>637.29633811905148</v>
          </cell>
          <cell r="F575" t="str">
            <v>SIEC Mar/26</v>
          </cell>
        </row>
        <row r="576">
          <cell r="A576" t="str">
            <v>02.01.03.210</v>
          </cell>
          <cell r="B576" t="str">
            <v>FORNECIMENTO DE ÁGUA</v>
          </cell>
          <cell r="C576" t="str">
            <v/>
          </cell>
          <cell r="E576">
            <v>0</v>
          </cell>
          <cell r="F576" t="str">
            <v>SIEC Mar/26</v>
          </cell>
        </row>
        <row r="577">
          <cell r="A577" t="str">
            <v>02.01.03.210.02</v>
          </cell>
          <cell r="B577" t="str">
            <v>Abrigo para cavalete em alvenaria, dimensões 0,65 x 0,85 x 0,30</v>
          </cell>
          <cell r="C577" t="str">
            <v>un</v>
          </cell>
          <cell r="D577">
            <v>1338.47</v>
          </cell>
          <cell r="E577">
            <v>1079.5854170027424</v>
          </cell>
          <cell r="F577" t="str">
            <v>SIEC Mar/26</v>
          </cell>
        </row>
        <row r="578">
          <cell r="A578" t="str">
            <v>02.01.03.210.08</v>
          </cell>
          <cell r="B578" t="str">
            <v>Caixa em concreto pré-moldado para abrigo de hidrômetro com DN 20 (½) fornecimento e instalação.</v>
          </cell>
          <cell r="C578" t="str">
            <v>un</v>
          </cell>
          <cell r="D578">
            <v>153.27000000000001</v>
          </cell>
          <cell r="E578">
            <v>123.62477819003065</v>
          </cell>
          <cell r="F578" t="str">
            <v>SIEC Mar/26</v>
          </cell>
        </row>
        <row r="579">
          <cell r="A579" t="str">
            <v>02.01.03.210.03</v>
          </cell>
          <cell r="B579" t="str">
            <v>Cavalete com tubo de aço galvanizado 20 mm (3/4")</v>
          </cell>
          <cell r="C579" t="str">
            <v>un</v>
          </cell>
          <cell r="D579">
            <v>631.03</v>
          </cell>
          <cell r="E579">
            <v>508.97725439587026</v>
          </cell>
          <cell r="F579" t="str">
            <v>SIEC Mar/26</v>
          </cell>
        </row>
        <row r="580">
          <cell r="A580" t="str">
            <v>02.01.03.210.04</v>
          </cell>
          <cell r="B580" t="str">
            <v>Cavalete com tubo de aço galvanizado 25 mm (1")</v>
          </cell>
          <cell r="C580" t="str">
            <v>un</v>
          </cell>
          <cell r="D580">
            <v>612.86</v>
          </cell>
          <cell r="E580">
            <v>494.32166478464268</v>
          </cell>
          <cell r="F580" t="str">
            <v>SIEC Mar/26</v>
          </cell>
        </row>
        <row r="581">
          <cell r="A581" t="str">
            <v>02.01.03.210.05</v>
          </cell>
          <cell r="B581" t="str">
            <v>Cavalete com tubo de aço galvanizado 32 mm (1 1/4")</v>
          </cell>
          <cell r="C581" t="str">
            <v>un</v>
          </cell>
          <cell r="D581">
            <v>730.46</v>
          </cell>
          <cell r="E581">
            <v>589.17567349572516</v>
          </cell>
          <cell r="F581" t="str">
            <v>SIEC Mar/26</v>
          </cell>
        </row>
        <row r="582">
          <cell r="A582" t="str">
            <v>02.01.03.210.09</v>
          </cell>
          <cell r="B582" t="str">
            <v>Estrutura de madeira provisória para suporte de caixa d água elevada de 1000 litros</v>
          </cell>
          <cell r="C582" t="str">
            <v>un</v>
          </cell>
          <cell r="D582">
            <v>3418.86</v>
          </cell>
          <cell r="E582">
            <v>2757.5899338603003</v>
          </cell>
          <cell r="F582" t="str">
            <v>SIEC Mar/26</v>
          </cell>
        </row>
        <row r="583">
          <cell r="A583" t="str">
            <v>02.01.03.210.10</v>
          </cell>
          <cell r="B583" t="str">
            <v>Execução de reservatório elevado de água (1000 litros) em canteiro, apoiado em estrutura de madeira</v>
          </cell>
          <cell r="C583" t="str">
            <v>un</v>
          </cell>
          <cell r="D583">
            <v>4453.57</v>
          </cell>
          <cell r="E583">
            <v>3592.1680916276814</v>
          </cell>
          <cell r="F583" t="str">
            <v>SIEC Mar/26</v>
          </cell>
        </row>
        <row r="584">
          <cell r="A584" t="str">
            <v>02.01.03.210.06</v>
          </cell>
          <cell r="B584" t="str">
            <v>Kit cavalete de PVC, 20 mm (3/4"), padrão SABESP</v>
          </cell>
          <cell r="C584" t="str">
            <v>un</v>
          </cell>
          <cell r="D584">
            <v>276.88</v>
          </cell>
          <cell r="E584">
            <v>223.32634295854169</v>
          </cell>
          <cell r="F584" t="str">
            <v>SIEC Mar/26</v>
          </cell>
        </row>
        <row r="585">
          <cell r="A585" t="str">
            <v>02.01.03.210.01</v>
          </cell>
          <cell r="B585" t="str">
            <v>Ligação provisória de água e instalação sanitária provisória - instalação mínima</v>
          </cell>
          <cell r="C585" t="str">
            <v>un</v>
          </cell>
          <cell r="D585">
            <v>1030.8900000000001</v>
          </cell>
          <cell r="E585">
            <v>831.4970156476852</v>
          </cell>
          <cell r="F585" t="str">
            <v>SIEC Mar/26</v>
          </cell>
        </row>
        <row r="586">
          <cell r="A586" t="str">
            <v>02.01.03.210.11</v>
          </cell>
          <cell r="B586" t="str">
            <v>Ponto de consumo terminal de água fria (sub-ramal) com tubulação de PVC, DN 25 mm, instalado em ramal de água, incluso rasgo e chumbamento em alvenaria</v>
          </cell>
          <cell r="C586" t="str">
            <v>un</v>
          </cell>
          <cell r="D586">
            <v>153.13</v>
          </cell>
          <cell r="E586">
            <v>123.51185675108889</v>
          </cell>
          <cell r="F586" t="str">
            <v>SIEC Mar/26</v>
          </cell>
        </row>
        <row r="587">
          <cell r="A587" t="str">
            <v>02.01.03.220</v>
          </cell>
          <cell r="B587" t="str">
            <v>FORNECIMENTO DE ENERGIA</v>
          </cell>
          <cell r="C587" t="str">
            <v/>
          </cell>
          <cell r="E587">
            <v>0</v>
          </cell>
          <cell r="F587" t="str">
            <v>SIEC Mar/26</v>
          </cell>
        </row>
        <row r="588">
          <cell r="A588" t="str">
            <v>02.01.03.220.02</v>
          </cell>
          <cell r="B588" t="str">
            <v>Caixa enterrada elétrica retangular, em alvenaria com tijolos cerâmicos maciços, fundo com brita, dimensões internas: 0,3 x 0,3 x 0,3 m</v>
          </cell>
          <cell r="C588" t="str">
            <v>un</v>
          </cell>
          <cell r="D588">
            <v>197.73</v>
          </cell>
          <cell r="E588">
            <v>159.48540087110823</v>
          </cell>
          <cell r="F588" t="str">
            <v>SIEC Mar/26</v>
          </cell>
        </row>
        <row r="589">
          <cell r="A589" t="str">
            <v>02.01.03.220.01</v>
          </cell>
          <cell r="B589" t="str">
            <v>Ligação provisória de energia elétrica - instalação mínima</v>
          </cell>
          <cell r="C589" t="str">
            <v>un</v>
          </cell>
          <cell r="D589">
            <v>2450.06</v>
          </cell>
          <cell r="E589">
            <v>1976.1735763832876</v>
          </cell>
          <cell r="F589" t="str">
            <v>SIEC Mar/26</v>
          </cell>
        </row>
        <row r="590">
          <cell r="A590" t="str">
            <v>02.01.03.510</v>
          </cell>
          <cell r="B590" t="str">
            <v>DRENAGEM</v>
          </cell>
          <cell r="C590" t="str">
            <v/>
          </cell>
          <cell r="E590">
            <v>0</v>
          </cell>
          <cell r="F590" t="str">
            <v>SIEC Mar/26</v>
          </cell>
        </row>
        <row r="591">
          <cell r="A591" t="str">
            <v>02.01.03.510.07</v>
          </cell>
          <cell r="B591" t="str">
            <v>Caixa de inspeção em alvenaria - 1 tijolo comum maciço revestido internamente com argamassa de cimento e areia sem peneirar traço 1:3, lastro de concreto e = 10 cm, tampa e = 5 cm, dimensões 40 x 40 x 60 cm</v>
          </cell>
          <cell r="C591" t="str">
            <v>un</v>
          </cell>
          <cell r="D591">
            <v>724.21</v>
          </cell>
          <cell r="E591">
            <v>584.13453782868203</v>
          </cell>
          <cell r="F591" t="str">
            <v>SIEC Mar/26</v>
          </cell>
        </row>
        <row r="592">
          <cell r="A592" t="str">
            <v>02.01.03.510.08</v>
          </cell>
          <cell r="B592" t="str">
            <v>Caixa de inspeção em alvenaria - 1 tijolo comum maciço revestido internamente com argamassa de cimento e areia sem peneirar traço 1:3, lastro de concreto e = 10 cm, tampa e = 5 cm, dimensões 60 x 60 x 60 cm</v>
          </cell>
          <cell r="C592" t="str">
            <v>un</v>
          </cell>
          <cell r="D592">
            <v>1027.82</v>
          </cell>
          <cell r="E592">
            <v>829.0208098080335</v>
          </cell>
          <cell r="F592" t="str">
            <v>SIEC Mar/26</v>
          </cell>
        </row>
        <row r="593">
          <cell r="A593" t="str">
            <v>02.01.03.510.09</v>
          </cell>
          <cell r="B593" t="str">
            <v>Caixa de inspeção em alvenaria - 1 tijolo comum maciço revestido internamente com argamassa de cimento e areia sem peneirar traço 1:3, lastro de concreto e = 10 cm, tampa e = 5 cm, dimensões 60 x 60 x 80 cm</v>
          </cell>
          <cell r="C593" t="str">
            <v>un</v>
          </cell>
          <cell r="D593">
            <v>1338.74</v>
          </cell>
          <cell r="E593">
            <v>1079.8031940635585</v>
          </cell>
          <cell r="F593" t="str">
            <v>SIEC Mar/26</v>
          </cell>
        </row>
        <row r="594">
          <cell r="A594" t="str">
            <v>02.01.03.510.10</v>
          </cell>
          <cell r="B594" t="str">
            <v>Caixa de inspeção em alvenaria - 1 tijolo comum maciço revestido internamente com argamassa de cimento e areia sem peneirar traço 1:3, lastro de concreto e = 10 cm, tampa e = 5 cm, dimensões 80 x 80 x 60 cm</v>
          </cell>
          <cell r="C594" t="str">
            <v>un</v>
          </cell>
          <cell r="D594">
            <v>1356.66</v>
          </cell>
          <cell r="E594">
            <v>1094.2571382481046</v>
          </cell>
          <cell r="F594" t="str">
            <v>SIEC Mar/26</v>
          </cell>
        </row>
        <row r="595">
          <cell r="A595" t="str">
            <v>02.01.03.510.02</v>
          </cell>
          <cell r="B595" t="str">
            <v>Caixa de inspeção em alvenaria - 1/2 tijolo comum maciço revestido internamente com argamassa de cimento e areia sem peneirar, traço 1:3</v>
          </cell>
          <cell r="C595" t="str">
            <v>m²</v>
          </cell>
          <cell r="D595">
            <v>236.84</v>
          </cell>
          <cell r="E595">
            <v>191.03081142119697</v>
          </cell>
          <cell r="F595" t="str">
            <v>SIEC Mar/26</v>
          </cell>
        </row>
        <row r="596">
          <cell r="A596" t="str">
            <v>02.01.03.510.04</v>
          </cell>
          <cell r="B596" t="str">
            <v>Caixa de inspeção em alvenaria - 1/2 tijolo comum maciço revestido internamente com argamassa de cimento e areia sem peneirar, traço 1:3, lastro de concreto e = 10 cm, tampa e = 5 cm, dimensões 40 x 40 x 60 cm</v>
          </cell>
          <cell r="C596" t="str">
            <v>un</v>
          </cell>
          <cell r="D596">
            <v>430.51</v>
          </cell>
          <cell r="E596">
            <v>347.24149056299404</v>
          </cell>
          <cell r="F596" t="str">
            <v>SIEC Mar/26</v>
          </cell>
        </row>
        <row r="597">
          <cell r="A597" t="str">
            <v>02.01.03.510.05</v>
          </cell>
          <cell r="B597" t="str">
            <v>Caixa de inspeção em alvenaria - 1/2 tijolo comum maciço revestido internamente com argamassa de cimento e areia sem peneirar, traço 1:3, lastro de concreto e = 10 cm, tampa e = 5 cm, dimensões 60 x 60 x 60 cm</v>
          </cell>
          <cell r="C597" t="str">
            <v>un</v>
          </cell>
          <cell r="D597">
            <v>671.36</v>
          </cell>
          <cell r="E597">
            <v>541.50669462816586</v>
          </cell>
          <cell r="F597" t="str">
            <v>SIEC Mar/26</v>
          </cell>
        </row>
        <row r="598">
          <cell r="A598" t="str">
            <v>02.01.03.510.06</v>
          </cell>
          <cell r="B598" t="str">
            <v>Caixa de inspeção em alvenaria - 1/2 tijolo comum maciço revestido internamente com argamassa de cimento e areia sem peneirar, traço 1:3, lastro de concreto e = 10 cm, tampa e = 5 cm, dimensões 80 x 80 x 60 cm</v>
          </cell>
          <cell r="C598" t="str">
            <v>un</v>
          </cell>
          <cell r="D598">
            <v>935.8</v>
          </cell>
          <cell r="E598">
            <v>754.79916115502499</v>
          </cell>
          <cell r="F598" t="str">
            <v>SIEC Mar/26</v>
          </cell>
        </row>
        <row r="599">
          <cell r="A599" t="str">
            <v>02.01.03.510.01</v>
          </cell>
          <cell r="B599" t="str">
            <v>Caixa de inspeção em alvenaria - lastro de concreto, e = 10 cm</v>
          </cell>
          <cell r="C599" t="str">
            <v>m³</v>
          </cell>
          <cell r="D599">
            <v>938.73</v>
          </cell>
          <cell r="E599">
            <v>757.16244555573485</v>
          </cell>
          <cell r="F599" t="str">
            <v>SIEC Mar/26</v>
          </cell>
        </row>
        <row r="600">
          <cell r="A600" t="str">
            <v>02.01.03.510.03</v>
          </cell>
          <cell r="B600" t="str">
            <v>Caixa de inspeção em alvenaria - tijolo comum maciço revestido internamente com argamassa de cimento e areia sem peneirar traço: 1:3</v>
          </cell>
          <cell r="C600" t="str">
            <v>m²</v>
          </cell>
          <cell r="D600">
            <v>363.55</v>
          </cell>
          <cell r="E600">
            <v>293.23277948056136</v>
          </cell>
          <cell r="F600" t="str">
            <v>SIEC Mar/26</v>
          </cell>
        </row>
        <row r="601">
          <cell r="A601" t="str">
            <v>02.01.03.510.15</v>
          </cell>
          <cell r="B601" t="str">
            <v>Caixa de inspeção, em alvenaria - 1 tijolo comum maciço revestido internamente com argamassa de cimento e areia sem peneirar traço 1:3, lastro de concreto e = 10 cm, tampa e = 5 cm, dimensões 160 x 160 x 130 cm</v>
          </cell>
          <cell r="C601" t="str">
            <v>un</v>
          </cell>
          <cell r="D601">
            <v>4178.24</v>
          </cell>
          <cell r="E601">
            <v>3370.0919503145665</v>
          </cell>
          <cell r="F601" t="str">
            <v>SIEC Mar/26</v>
          </cell>
        </row>
        <row r="602">
          <cell r="A602" t="str">
            <v>02.01.03.510.18</v>
          </cell>
          <cell r="B602" t="str">
            <v>Caixa de inspeção, em alvenaria - 1 tijolo comum maciço revestido internamente com argamassa de cimento e areia sem peneirar traço 1:3, lastro de concreto e = 10 cm, tampa e = 5 cm, dimensões 380 x 270 x 350 cm</v>
          </cell>
          <cell r="C602" t="str">
            <v>un</v>
          </cell>
          <cell r="D602">
            <v>22852.42</v>
          </cell>
          <cell r="E602">
            <v>18432.343926439746</v>
          </cell>
          <cell r="F602" t="str">
            <v>SIEC Mar/26</v>
          </cell>
        </row>
        <row r="603">
          <cell r="A603" t="str">
            <v>02.01.03.510.16</v>
          </cell>
          <cell r="B603" t="str">
            <v>Caixa de inspeção, em alvenaria - 1 tijolo comum maciço revestido internamente com argamassa de cimento e areia sem peneirar, traço 1:3, lastro de concreto e = 10 cm, tampa e = 5 cm, dimensões 200 x 200 x 145 cm</v>
          </cell>
          <cell r="C603" t="str">
            <v>un</v>
          </cell>
          <cell r="D603">
            <v>5849.52</v>
          </cell>
          <cell r="E603">
            <v>4718.1158251330862</v>
          </cell>
          <cell r="F603" t="str">
            <v>SIEC Mar/26</v>
          </cell>
        </row>
        <row r="604">
          <cell r="A604" t="str">
            <v>02.01.03.510.17</v>
          </cell>
          <cell r="B604" t="str">
            <v>Caixa de inspeção, em alvenaria -1 tijolo comum maciço revestido internamente com argamassa de cimento e areia sem peneirar traço 1:3, lastro de concreto e = 10 cm, tampa e = 5 cm, dimensões 200 x 310 x 200 cm</v>
          </cell>
          <cell r="C604" t="str">
            <v>un</v>
          </cell>
          <cell r="D604">
            <v>10272.709999999999</v>
          </cell>
          <cell r="E604">
            <v>8285.7799645104042</v>
          </cell>
          <cell r="F604" t="str">
            <v>SIEC Mar/26</v>
          </cell>
        </row>
        <row r="605">
          <cell r="A605" t="str">
            <v>02.01.03.510.11</v>
          </cell>
          <cell r="B605" t="str">
            <v>Caixa de inspeção, em alvenaria -1 tijolo comum maciço revestido internamente com argamassa de cimento e areia sem peneirar traço 1:3, lastro de concreto e = 10 cm, tampa e = 5 cm, dimensões 60 x 60 x 100 cm</v>
          </cell>
          <cell r="C605" t="str">
            <v>un</v>
          </cell>
          <cell r="D605">
            <v>1205.33</v>
          </cell>
          <cell r="E605">
            <v>972.19712856912395</v>
          </cell>
          <cell r="F605" t="str">
            <v>SIEC Mar/26</v>
          </cell>
        </row>
        <row r="606">
          <cell r="A606" t="str">
            <v>02.01.03.510.12</v>
          </cell>
          <cell r="B606" t="str">
            <v>Rebaixamento ou levantamento de tampão de poço de visita existente</v>
          </cell>
          <cell r="C606" t="str">
            <v>un</v>
          </cell>
          <cell r="D606">
            <v>328.02</v>
          </cell>
          <cell r="E606">
            <v>264.57493144055491</v>
          </cell>
          <cell r="F606" t="str">
            <v>SIEC Mar/26</v>
          </cell>
        </row>
        <row r="607">
          <cell r="A607" t="str">
            <v>02.01.03.510.19</v>
          </cell>
          <cell r="B607" t="str">
            <v>Vala para drenagem de terreno: escavação de valeta, largura 50 cm, profundidade 100 cm, preenchimento até 30 cm com brita 2 e 3, incluindo abertura, enchimento e retaerro</v>
          </cell>
          <cell r="C607" t="str">
            <v>m</v>
          </cell>
          <cell r="D607">
            <v>210.49</v>
          </cell>
          <cell r="E607">
            <v>169.7773834489434</v>
          </cell>
          <cell r="F607" t="str">
            <v>SIEC Mar/26</v>
          </cell>
        </row>
        <row r="608">
          <cell r="A608" t="str">
            <v>02.01.03.510.13</v>
          </cell>
          <cell r="B608" t="str">
            <v>Vala para drenagem de terreno: escavação de valeta, largura 50 cm, profundidade 70 cm, preenchimento até 30 cm com brita 2 e 3, incluindo abertura, enchimento e retaerro</v>
          </cell>
          <cell r="C608" t="str">
            <v>m</v>
          </cell>
          <cell r="D608">
            <v>155.25</v>
          </cell>
          <cell r="E608">
            <v>125.22180996934989</v>
          </cell>
          <cell r="F608" t="str">
            <v>SIEC Mar/26</v>
          </cell>
        </row>
        <row r="609">
          <cell r="A609" t="str">
            <v>02.01.03.520</v>
          </cell>
          <cell r="B609" t="str">
            <v>DRENAGEM COM GEOTÊXTIL</v>
          </cell>
          <cell r="C609" t="str">
            <v/>
          </cell>
          <cell r="E609">
            <v>0</v>
          </cell>
          <cell r="F609" t="str">
            <v>SIEC Mar/26</v>
          </cell>
        </row>
        <row r="610">
          <cell r="A610" t="str">
            <v>02.01.03.520.04</v>
          </cell>
          <cell r="B610" t="str">
            <v>Geotêxtil em colchão drenante usado como filtro e distribuidor de carga onde a movimentação do colchão será considerável ao longo do tempo</v>
          </cell>
          <cell r="C610" t="str">
            <v>m²</v>
          </cell>
          <cell r="D610">
            <v>18.18</v>
          </cell>
          <cell r="E610">
            <v>14.663655428294886</v>
          </cell>
          <cell r="F610" t="str">
            <v>SIEC Mar/26</v>
          </cell>
        </row>
        <row r="611">
          <cell r="A611" t="str">
            <v>02.01.03.520.03</v>
          </cell>
          <cell r="B611" t="str">
            <v>Geotêxtil em colchão drenante usado como filtro e distribuidor de carga onde a movimentação do colchão será pequena ao longo do tempo</v>
          </cell>
          <cell r="C611" t="str">
            <v>m²</v>
          </cell>
          <cell r="D611">
            <v>17.07</v>
          </cell>
          <cell r="E611">
            <v>13.768349733828037</v>
          </cell>
          <cell r="F611" t="str">
            <v>SIEC Mar/26</v>
          </cell>
        </row>
        <row r="612">
          <cell r="A612" t="str">
            <v>02.01.03.520.02</v>
          </cell>
          <cell r="B612" t="str">
            <v>Geotêxtil usado como filtro em substituição à transição granulométrica e como proteção à erosão em canais revestidos com gabiões</v>
          </cell>
          <cell r="C612" t="str">
            <v>m²</v>
          </cell>
          <cell r="D612">
            <v>17.690000000000001</v>
          </cell>
          <cell r="E612">
            <v>14.268430391998711</v>
          </cell>
          <cell r="F612" t="str">
            <v>SIEC Mar/26</v>
          </cell>
        </row>
        <row r="613">
          <cell r="A613" t="str">
            <v>02.01.03.520.01</v>
          </cell>
          <cell r="B613" t="str">
            <v>Geotêxtil usado como filtro envolvendo o material drenante</v>
          </cell>
          <cell r="C613" t="str">
            <v>m²</v>
          </cell>
          <cell r="D613">
            <v>18.170000000000002</v>
          </cell>
          <cell r="E613">
            <v>14.655589611227619</v>
          </cell>
          <cell r="F613" t="str">
            <v>SIEC Mar/26</v>
          </cell>
        </row>
        <row r="614">
          <cell r="A614" t="str">
            <v>02.01.03.530</v>
          </cell>
          <cell r="B614" t="str">
            <v>DRENAGEM DE ÁGUAS PLUVIAIS</v>
          </cell>
          <cell r="C614" t="str">
            <v/>
          </cell>
          <cell r="E614">
            <v>0</v>
          </cell>
          <cell r="F614" t="str">
            <v>SIEC Mar/26</v>
          </cell>
        </row>
        <row r="615">
          <cell r="A615" t="str">
            <v>02.01.03.530.32</v>
          </cell>
          <cell r="B615" t="str">
            <v>Acréscimo para poço de visita circular para esgoto, em concreto pré moldado, diâmetro interno = 1 m</v>
          </cell>
          <cell r="C615" t="str">
            <v>m</v>
          </cell>
          <cell r="D615">
            <v>612.41</v>
          </cell>
          <cell r="E615">
            <v>493.95870301661557</v>
          </cell>
          <cell r="F615" t="str">
            <v>SIEC Mar/26</v>
          </cell>
        </row>
        <row r="616">
          <cell r="A616" t="str">
            <v>02.01.03.530.33</v>
          </cell>
          <cell r="B616" t="str">
            <v>Base para poço de visita circular para esgoto, em concreto pré-moldado, diâmetro interno = 1,0 m, profundidade = 1,35 m, excluindo tampão</v>
          </cell>
          <cell r="C616" t="str">
            <v>un</v>
          </cell>
          <cell r="D616">
            <v>1447.49</v>
          </cell>
          <cell r="E616">
            <v>1167.5189546701081</v>
          </cell>
          <cell r="F616" t="str">
            <v>SIEC Mar/26</v>
          </cell>
        </row>
        <row r="617">
          <cell r="A617" t="str">
            <v>02.01.03.530.21</v>
          </cell>
          <cell r="B617" t="str">
            <v>Chaminé de poço de visita com alvenaria de tijolo comum</v>
          </cell>
          <cell r="C617" t="str">
            <v>m</v>
          </cell>
          <cell r="D617">
            <v>931.63</v>
          </cell>
          <cell r="E617">
            <v>751.43571543797384</v>
          </cell>
          <cell r="F617" t="str">
            <v>SIEC Mar/26</v>
          </cell>
        </row>
        <row r="618">
          <cell r="A618" t="str">
            <v>02.01.03.530.43</v>
          </cell>
          <cell r="B618" t="str">
            <v>Filtro Anaeróbio circular, em anéis de concreto pré-moldado, Ø = 3,00 m, H = 1,50 m, Volume útil = 7.817,30 L</v>
          </cell>
          <cell r="C618" t="str">
            <v>un</v>
          </cell>
          <cell r="D618">
            <v>8636.0400000000009</v>
          </cell>
          <cell r="E618">
            <v>6965.6718825617045</v>
          </cell>
          <cell r="F618" t="str">
            <v>SIEC Mar/26</v>
          </cell>
        </row>
        <row r="619">
          <cell r="A619" t="str">
            <v>02.01.03.530.40</v>
          </cell>
          <cell r="B619" t="str">
            <v>Fornecimento e execução da vedação e calafetação de tubos com guarnição de borracha do tipo U.</v>
          </cell>
          <cell r="C619" t="str">
            <v>un</v>
          </cell>
          <cell r="D619">
            <v>87.29</v>
          </cell>
          <cell r="E619">
            <v>70.406517180190363</v>
          </cell>
          <cell r="F619" t="str">
            <v>SIEC Mar/26</v>
          </cell>
        </row>
        <row r="620">
          <cell r="A620" t="str">
            <v>02.01.03.530.14</v>
          </cell>
          <cell r="B620" t="str">
            <v>Fossa séptica pré-moldada - ø 1,20m - altura 2,50m - para 5 contribuintes</v>
          </cell>
          <cell r="C620" t="str">
            <v>un</v>
          </cell>
          <cell r="D620">
            <v>7515.48</v>
          </cell>
          <cell r="E620">
            <v>6061.8486852718179</v>
          </cell>
          <cell r="F620" t="str">
            <v>SIEC Mar/26</v>
          </cell>
        </row>
        <row r="621">
          <cell r="A621" t="str">
            <v>02.01.03.530.15</v>
          </cell>
          <cell r="B621" t="str">
            <v>Fossa séptica pré-moldada - ø 1,50m - altura 2,50m - para 10 contribuintes</v>
          </cell>
          <cell r="C621" t="str">
            <v>un</v>
          </cell>
          <cell r="D621">
            <v>9693.67</v>
          </cell>
          <cell r="E621">
            <v>7818.7368930472658</v>
          </cell>
          <cell r="F621" t="str">
            <v>SIEC Mar/26</v>
          </cell>
        </row>
        <row r="622">
          <cell r="A622" t="str">
            <v>02.01.03.530.16</v>
          </cell>
          <cell r="B622" t="str">
            <v>Fossa séptica pré-moldada - ø 2,12m - altura 2,50m - para 50 contribuintes</v>
          </cell>
          <cell r="C622" t="str">
            <v>un</v>
          </cell>
          <cell r="D622">
            <v>15590.1</v>
          </cell>
          <cell r="E622">
            <v>12574.68946604291</v>
          </cell>
          <cell r="F622" t="str">
            <v>SIEC Mar/26</v>
          </cell>
        </row>
        <row r="623">
          <cell r="A623" t="str">
            <v>02.01.03.530.17</v>
          </cell>
          <cell r="B623" t="str">
            <v>Fossa séptica pré-moldada - ø 2,84m - altura 2,50m</v>
          </cell>
          <cell r="C623" t="str">
            <v>un</v>
          </cell>
          <cell r="D623">
            <v>19409.47</v>
          </cell>
          <cell r="E623">
            <v>15655.323439264399</v>
          </cell>
          <cell r="F623" t="str">
            <v>SIEC Mar/26</v>
          </cell>
        </row>
        <row r="624">
          <cell r="A624" t="str">
            <v>02.01.03.530.13</v>
          </cell>
          <cell r="B624" t="str">
            <v>Junta elástica em PVC tipo O-22</v>
          </cell>
          <cell r="C624" t="str">
            <v>m</v>
          </cell>
          <cell r="D624">
            <v>108.56</v>
          </cell>
          <cell r="E624">
            <v>87.562510082271331</v>
          </cell>
          <cell r="F624" t="str">
            <v>SIEC Mar/26</v>
          </cell>
        </row>
        <row r="625">
          <cell r="A625" t="str">
            <v>02.01.03.530.01</v>
          </cell>
          <cell r="B625" t="str">
            <v>Poço de visita de alvenaria (1 tijolo comum revestido, tampão de ferro fundido) para galeria de águas pluviais , Ø 1 m, profundidade 2 m</v>
          </cell>
          <cell r="C625" t="str">
            <v>un</v>
          </cell>
          <cell r="D625">
            <v>7267.84</v>
          </cell>
          <cell r="E625">
            <v>5862.1067914179703</v>
          </cell>
          <cell r="F625" t="str">
            <v>SIEC Mar/26</v>
          </cell>
        </row>
        <row r="626">
          <cell r="A626" t="str">
            <v>02.01.03.530.02</v>
          </cell>
          <cell r="B626" t="str">
            <v>Poço de visita de alvenaria (1 tijolo comum revestido, tampão de ferro fundido) para galeria de águas pluviais , Ø 1 m, profundidade 4 m</v>
          </cell>
          <cell r="C626" t="str">
            <v>un</v>
          </cell>
          <cell r="D626">
            <v>11271.84</v>
          </cell>
          <cell r="E626">
            <v>9091.6599451524435</v>
          </cell>
          <cell r="F626" t="str">
            <v>SIEC Mar/26</v>
          </cell>
        </row>
        <row r="627">
          <cell r="A627" t="str">
            <v>02.01.03.530.03</v>
          </cell>
          <cell r="B627" t="str">
            <v>Poço de visita de alvenaria (1 tijolo comum revestido, tampão de ferro fundido) para galeria de águas pluviais , Ø 1 m, profundidade 6 m</v>
          </cell>
          <cell r="C627" t="str">
            <v>un</v>
          </cell>
          <cell r="D627">
            <v>15538.88</v>
          </cell>
          <cell r="E627">
            <v>12533.376351024359</v>
          </cell>
          <cell r="F627" t="str">
            <v>SIEC Mar/26</v>
          </cell>
        </row>
        <row r="628">
          <cell r="A628" t="str">
            <v>02.01.03.530.24</v>
          </cell>
          <cell r="B628" t="str">
            <v>Poço de visita de alvenaria (1 tijolo comum revestido, tampão de ferro fundido) para galeria de águas pluviais , Ø 1,20 m, profundidade 2 m</v>
          </cell>
          <cell r="C628" t="str">
            <v>un</v>
          </cell>
          <cell r="D628">
            <v>8607.73</v>
          </cell>
          <cell r="E628">
            <v>6942.8375544442652</v>
          </cell>
          <cell r="F628" t="str">
            <v>SIEC Mar/26</v>
          </cell>
        </row>
        <row r="629">
          <cell r="A629" t="str">
            <v>02.01.03.530.25</v>
          </cell>
          <cell r="B629" t="str">
            <v>Poço de visita de alvenaria (1 tijolo comum revestido, tampão de ferro fundido) para galeria de águas pluviais , Ø 1,80 m, profundidade 2 m</v>
          </cell>
          <cell r="C629" t="str">
            <v>un</v>
          </cell>
          <cell r="D629">
            <v>12627.9</v>
          </cell>
          <cell r="E629">
            <v>10185.433134376512</v>
          </cell>
          <cell r="F629" t="str">
            <v>SIEC Mar/26</v>
          </cell>
        </row>
        <row r="630">
          <cell r="A630" t="str">
            <v>02.01.03.530.28</v>
          </cell>
          <cell r="B630" t="str">
            <v>Poço de visita de alvenaria (tijolo comum revestido) para galeria de águas pluviais, para rede Ø 0,80 m, com parte fixa de 1,00m de altura - não inclui tampão</v>
          </cell>
          <cell r="C630" t="str">
            <v>un</v>
          </cell>
          <cell r="D630">
            <v>5662.4</v>
          </cell>
          <cell r="E630">
            <v>4567.1882561703496</v>
          </cell>
          <cell r="F630" t="str">
            <v>SIEC Mar/26</v>
          </cell>
        </row>
        <row r="631">
          <cell r="A631" t="str">
            <v>02.01.03.530.29</v>
          </cell>
          <cell r="B631" t="str">
            <v>Poço de visita de alvenaria (tijolo comum revestido) para galeria de águas pluviais, para rede Ø 1,00 m, com parte fixa de 1,00m de altura - não inclui tampão</v>
          </cell>
          <cell r="C631" t="str">
            <v>un</v>
          </cell>
          <cell r="D631">
            <v>6522.48</v>
          </cell>
          <cell r="E631">
            <v>5260.913050492014</v>
          </cell>
          <cell r="F631" t="str">
            <v>SIEC Mar/26</v>
          </cell>
        </row>
        <row r="632">
          <cell r="A632" t="str">
            <v>02.01.03.530.18</v>
          </cell>
          <cell r="B632" t="str">
            <v>Poço de visita em concreto e alvenaria (bloco de concreto 19 x 19 x 39 cm) - 1,40 x 1,40 x 1,40m</v>
          </cell>
          <cell r="C632" t="str">
            <v>un</v>
          </cell>
          <cell r="D632">
            <v>5948.67</v>
          </cell>
          <cell r="E632">
            <v>4798.0884013550576</v>
          </cell>
          <cell r="F632" t="str">
            <v>SIEC Mar/26</v>
          </cell>
        </row>
        <row r="633">
          <cell r="A633" t="str">
            <v>02.01.03.530.19</v>
          </cell>
          <cell r="B633" t="str">
            <v>Poço de visita em concreto e alvenaria (bloco de concreto 19 x 19 x 39 cm) - 1,60 x 1,60 x 1,60m</v>
          </cell>
          <cell r="C633" t="str">
            <v>un</v>
          </cell>
          <cell r="D633">
            <v>7197.16</v>
          </cell>
          <cell r="E633">
            <v>5805.0975963865139</v>
          </cell>
          <cell r="F633" t="str">
            <v>SIEC Mar/26</v>
          </cell>
        </row>
        <row r="634">
          <cell r="A634" t="str">
            <v>02.01.03.530.20</v>
          </cell>
          <cell r="B634" t="str">
            <v>Poço de visita em concreto e alvenaria (bloco de concreto 19 x 19 x 39 cm) - 2,20 x 2,20 x 2,20m</v>
          </cell>
          <cell r="C634" t="str">
            <v>un</v>
          </cell>
          <cell r="D634">
            <v>11968.82</v>
          </cell>
          <cell r="E634">
            <v>9653.831263106953</v>
          </cell>
          <cell r="F634" t="str">
            <v>SIEC Mar/26</v>
          </cell>
        </row>
        <row r="635">
          <cell r="A635" t="str">
            <v>02.01.03.530.12</v>
          </cell>
          <cell r="B635" t="str">
            <v>Sumidouro em anéis de concreto, poço Ø 1,50 m</v>
          </cell>
          <cell r="C635" t="str">
            <v>m</v>
          </cell>
          <cell r="D635">
            <v>1612.12</v>
          </cell>
          <cell r="E635">
            <v>1300.3065010485561</v>
          </cell>
          <cell r="F635" t="str">
            <v>SIEC Mar/26</v>
          </cell>
        </row>
        <row r="636">
          <cell r="A636" t="str">
            <v>02.01.03.530.10</v>
          </cell>
          <cell r="B636" t="str">
            <v>Sumidouro em anéis de concreto, poço Ø 2,50 m</v>
          </cell>
          <cell r="C636" t="str">
            <v>m</v>
          </cell>
          <cell r="D636">
            <v>2728.65</v>
          </cell>
          <cell r="E636">
            <v>2200.8791740603324</v>
          </cell>
          <cell r="F636" t="str">
            <v>SIEC Mar/26</v>
          </cell>
        </row>
        <row r="637">
          <cell r="A637" t="str">
            <v>02.01.03.530.11</v>
          </cell>
          <cell r="B637" t="str">
            <v>Sumidouro em anéis de concreto, poço Ø 3,00 m</v>
          </cell>
          <cell r="C637" t="str">
            <v>m</v>
          </cell>
          <cell r="D637">
            <v>3868.47</v>
          </cell>
          <cell r="E637">
            <v>3120.2371350217777</v>
          </cell>
          <cell r="F637" t="str">
            <v>SIEC Mar/26</v>
          </cell>
        </row>
        <row r="638">
          <cell r="A638" t="str">
            <v>02.01.03.530.46</v>
          </cell>
          <cell r="B638" t="str">
            <v>Tampa retangular biarticulada para caixa de passagem/inspeção, em ferro fundido, com sistema de bloqueio a 110%, dimensões externas aproximadas 1043 mm x 1294 mm</v>
          </cell>
          <cell r="C638" t="str">
            <v>un</v>
          </cell>
          <cell r="D638">
            <v>2542.62</v>
          </cell>
          <cell r="E638">
            <v>2050.8307791579286</v>
          </cell>
          <cell r="F638" t="str">
            <v>SIEC Mar/26</v>
          </cell>
        </row>
        <row r="639">
          <cell r="A639" t="str">
            <v>02.01.03.530.05</v>
          </cell>
          <cell r="B639" t="str">
            <v>Tampa de concreto para caixa de inspeção em alvenaria e = 10 cm</v>
          </cell>
          <cell r="C639" t="str">
            <v>m²</v>
          </cell>
          <cell r="D639">
            <v>387.95</v>
          </cell>
          <cell r="E639">
            <v>312.9133731246975</v>
          </cell>
          <cell r="F639" t="str">
            <v>SIEC Mar/26</v>
          </cell>
        </row>
        <row r="640">
          <cell r="A640" t="str">
            <v>02.01.03.530.04</v>
          </cell>
          <cell r="B640" t="str">
            <v>Tampa de concreto para caixa de inspeção em alvenaria e = 5 cm</v>
          </cell>
          <cell r="C640" t="str">
            <v>m²</v>
          </cell>
          <cell r="D640">
            <v>304.66000000000003</v>
          </cell>
          <cell r="E640">
            <v>245.73318277141476</v>
          </cell>
          <cell r="F640" t="str">
            <v>SIEC Mar/26</v>
          </cell>
        </row>
        <row r="641">
          <cell r="A641" t="str">
            <v>02.01.03.530.41</v>
          </cell>
          <cell r="B641" t="str">
            <v>Tampão de ferro fundido de 600 x 600 mm para águas pluviais</v>
          </cell>
          <cell r="C641" t="str">
            <v>un</v>
          </cell>
          <cell r="D641">
            <v>448.33</v>
          </cell>
          <cell r="E641">
            <v>361.6147765768672</v>
          </cell>
          <cell r="F641" t="str">
            <v>SIEC Mar/26</v>
          </cell>
        </row>
        <row r="642">
          <cell r="A642" t="str">
            <v>02.01.03.530.06</v>
          </cell>
          <cell r="B642" t="str">
            <v>Tampão de ferro fundido para poço de visita simples - TD-600, empregando argamassa de cimento e areia sem peneirar, traço 1:3.</v>
          </cell>
          <cell r="C642" t="str">
            <v>un</v>
          </cell>
          <cell r="D642">
            <v>680.38</v>
          </cell>
          <cell r="E642">
            <v>548.78206162284243</v>
          </cell>
          <cell r="F642" t="str">
            <v>SIEC Mar/26</v>
          </cell>
        </row>
        <row r="643">
          <cell r="A643" t="str">
            <v>02.01.03.530.23</v>
          </cell>
          <cell r="B643" t="str">
            <v>Tampão de ferro fundido para poço de visita simples - TD-900, empregando argamassa de cimento e areia sem peneirar</v>
          </cell>
          <cell r="C643" t="str">
            <v>un</v>
          </cell>
          <cell r="D643">
            <v>2169.4499999999998</v>
          </cell>
          <cell r="E643">
            <v>1749.8386836586544</v>
          </cell>
          <cell r="F643" t="str">
            <v>SIEC Mar/26</v>
          </cell>
        </row>
        <row r="644">
          <cell r="A644" t="str">
            <v>02.01.03.530.42</v>
          </cell>
          <cell r="B644" t="str">
            <v>Tanque séptico circular, em anéis de concreto pré-moldado, Ø = 3,00 m, H = 2,50 m, Volume útil = 14.567,40 L</v>
          </cell>
          <cell r="C644" t="str">
            <v>un</v>
          </cell>
          <cell r="D644">
            <v>9929.61</v>
          </cell>
          <cell r="E644">
            <v>8009.041780932409</v>
          </cell>
          <cell r="F644" t="str">
            <v>SIEC Mar/26</v>
          </cell>
        </row>
        <row r="645">
          <cell r="A645" t="str">
            <v>02.01.03.540</v>
          </cell>
          <cell r="B645" t="str">
            <v>DRENOS COLETORES DE ÁGUAS PLUVIAIS</v>
          </cell>
          <cell r="C645" t="str">
            <v/>
          </cell>
          <cell r="E645">
            <v>0</v>
          </cell>
          <cell r="F645" t="str">
            <v>SIEC Mar/26</v>
          </cell>
        </row>
        <row r="646">
          <cell r="A646" t="str">
            <v>02.01.03.540.37</v>
          </cell>
          <cell r="B646" t="str">
            <v>Barbacã de PVC Ø 2" envolto com tela de nylon</v>
          </cell>
          <cell r="C646" t="str">
            <v>m</v>
          </cell>
          <cell r="D646">
            <v>61.02</v>
          </cell>
          <cell r="E646">
            <v>49.217615744474919</v>
          </cell>
          <cell r="F646" t="str">
            <v>SIEC Mar/26</v>
          </cell>
        </row>
        <row r="647">
          <cell r="A647" t="str">
            <v>02.01.03.540.38</v>
          </cell>
          <cell r="B647" t="str">
            <v>Barbacã de PVC Ø 3" envolto com tela de nylon</v>
          </cell>
          <cell r="C647" t="str">
            <v>m</v>
          </cell>
          <cell r="D647">
            <v>65.03</v>
          </cell>
          <cell r="E647">
            <v>52.452008388449748</v>
          </cell>
          <cell r="F647" t="str">
            <v>SIEC Mar/26</v>
          </cell>
        </row>
        <row r="648">
          <cell r="A648" t="str">
            <v>02.01.03.540.39</v>
          </cell>
          <cell r="B648" t="str">
            <v>Barbacã de PVC Ø 4" envolto com tela de nylon</v>
          </cell>
          <cell r="C648" t="str">
            <v>m</v>
          </cell>
          <cell r="D648">
            <v>65.98</v>
          </cell>
          <cell r="E648">
            <v>53.218261009840298</v>
          </cell>
          <cell r="F648" t="str">
            <v>SIEC Mar/26</v>
          </cell>
        </row>
        <row r="649">
          <cell r="A649" t="str">
            <v>02.01.03.540.63</v>
          </cell>
          <cell r="B649" t="str">
            <v>Boca BSTC D = 0,60 m Normal</v>
          </cell>
          <cell r="C649" t="str">
            <v>un</v>
          </cell>
          <cell r="D649">
            <v>1716.46</v>
          </cell>
          <cell r="E649">
            <v>1384.4652363284401</v>
          </cell>
          <cell r="F649" t="str">
            <v>SIEC Mar/26</v>
          </cell>
        </row>
        <row r="650">
          <cell r="A650" t="str">
            <v>02.01.03.540.64</v>
          </cell>
          <cell r="B650" t="str">
            <v>Boca BSTC D = 0,80 m Normal</v>
          </cell>
          <cell r="C650" t="str">
            <v>un</v>
          </cell>
          <cell r="D650">
            <v>2807.95</v>
          </cell>
          <cell r="E650">
            <v>2264.8411034037745</v>
          </cell>
          <cell r="F650" t="str">
            <v>SIEC Mar/26</v>
          </cell>
        </row>
        <row r="651">
          <cell r="A651" t="str">
            <v>02.01.03.540.70</v>
          </cell>
          <cell r="B651" t="str">
            <v>Bueiro Duplo celular de concreto 1,50 x 1,50m - moldado no local - altura do aterro 2,50 a 5,00 m - areia e brita comerciais</v>
          </cell>
          <cell r="C651" t="str">
            <v>m</v>
          </cell>
          <cell r="D651">
            <v>5315.25</v>
          </cell>
          <cell r="E651">
            <v>4287.18341668011</v>
          </cell>
          <cell r="F651" t="str">
            <v>SIEC Mar/26</v>
          </cell>
        </row>
        <row r="652">
          <cell r="A652" t="str">
            <v>02.01.03.540.84</v>
          </cell>
          <cell r="B652" t="str">
            <v>Bueiro metálico sem interrupção de tráfego com D = 1,40 m - chapa com epóxi - escavado em material de 1ª categoria - aterro ferroviário máximo = 11 m</v>
          </cell>
          <cell r="C652" t="str">
            <v>m</v>
          </cell>
          <cell r="D652">
            <v>7003.64</v>
          </cell>
          <cell r="E652">
            <v>5649.007904500726</v>
          </cell>
          <cell r="F652" t="str">
            <v>SIEC Mar/26</v>
          </cell>
        </row>
        <row r="653">
          <cell r="A653" t="str">
            <v>02.01.03.540.85</v>
          </cell>
          <cell r="B653" t="str">
            <v>Bueiro metálico sem interrupção de tráfego com D = 1,60 m - chapa com epóxi - escavado em material de 1ª categoria - aterro ferroviário máximo = 9,6 m</v>
          </cell>
          <cell r="C653" t="str">
            <v>m</v>
          </cell>
          <cell r="D653">
            <v>8400.42</v>
          </cell>
          <cell r="E653">
            <v>6775.6251008227136</v>
          </cell>
          <cell r="F653" t="str">
            <v>SIEC Mar/26</v>
          </cell>
        </row>
        <row r="654">
          <cell r="A654" t="str">
            <v>02.01.03.540.71</v>
          </cell>
          <cell r="B654" t="str">
            <v>Bueiro Triplo celular de concreto 1,50 x 1,50m - moldado no local - altura do aterro 1,00 a 2,50m - areia e brita comerciais</v>
          </cell>
          <cell r="C654" t="str">
            <v>m</v>
          </cell>
          <cell r="D654">
            <v>7171.88</v>
          </cell>
          <cell r="E654">
            <v>5784.7072108404582</v>
          </cell>
          <cell r="F654" t="str">
            <v>SIEC Mar/26</v>
          </cell>
        </row>
        <row r="655">
          <cell r="A655" t="str">
            <v>02.01.03.540.65</v>
          </cell>
          <cell r="B655" t="str">
            <v>Caixa coletora tipo CX-3</v>
          </cell>
          <cell r="C655" t="str">
            <v>m</v>
          </cell>
          <cell r="D655">
            <v>7435.19</v>
          </cell>
          <cell r="E655">
            <v>5997.0882400387154</v>
          </cell>
          <cell r="F655" t="str">
            <v>SIEC Mar/26</v>
          </cell>
        </row>
        <row r="656">
          <cell r="A656" t="str">
            <v>02.01.03.540.41</v>
          </cell>
          <cell r="B656" t="str">
            <v>Canaleta de concreto armado com seção retangular, largura mínima de 40 cm, com grelha de aço</v>
          </cell>
          <cell r="C656" t="str">
            <v>m</v>
          </cell>
          <cell r="D656">
            <v>665.14</v>
          </cell>
          <cell r="E656">
            <v>536.4897564123246</v>
          </cell>
          <cell r="F656" t="str">
            <v>SIEC Mar/26</v>
          </cell>
        </row>
        <row r="657">
          <cell r="A657" t="str">
            <v>02.01.03.540.42</v>
          </cell>
          <cell r="B657" t="str">
            <v>Canaleta de concreto armado com seção retangular, largura mínima de 40 cm, com grelha de concreto</v>
          </cell>
          <cell r="C657" t="str">
            <v>m</v>
          </cell>
          <cell r="D657">
            <v>293.77999999999997</v>
          </cell>
          <cell r="E657">
            <v>236.95757380222614</v>
          </cell>
          <cell r="F657" t="str">
            <v>SIEC Mar/26</v>
          </cell>
        </row>
        <row r="658">
          <cell r="A658" t="str">
            <v>02.01.03.540.43</v>
          </cell>
          <cell r="B658" t="str">
            <v>Canaleta de concreto armado com seção retangular, largura mínima de 40 cm, com tampa de concreto</v>
          </cell>
          <cell r="C658" t="str">
            <v>m</v>
          </cell>
          <cell r="D658">
            <v>305.38</v>
          </cell>
          <cell r="E658">
            <v>246.31392160025811</v>
          </cell>
          <cell r="F658" t="str">
            <v>SIEC Mar/26</v>
          </cell>
        </row>
        <row r="659">
          <cell r="A659" t="str">
            <v>02.01.03.540.100</v>
          </cell>
          <cell r="B659" t="str">
            <v>Canaleta de concreto armado, 80 x 80 cm (interno) espessura das paredes = 15cm</v>
          </cell>
          <cell r="C659" t="str">
            <v>m</v>
          </cell>
          <cell r="D659">
            <v>1309.07</v>
          </cell>
          <cell r="E659">
            <v>1055.8719148249718</v>
          </cell>
          <cell r="F659" t="str">
            <v>SIEC Mar/26</v>
          </cell>
        </row>
        <row r="660">
          <cell r="A660" t="str">
            <v>02.01.03.540.95</v>
          </cell>
          <cell r="B660" t="str">
            <v>Canaleta em tubo de concreto meia cana para águas pluviais, Ø 200 mm</v>
          </cell>
          <cell r="C660" t="str">
            <v>m</v>
          </cell>
          <cell r="D660">
            <v>45.79</v>
          </cell>
          <cell r="E660">
            <v>36.933376351024357</v>
          </cell>
          <cell r="F660" t="str">
            <v>SIEC Mar/26</v>
          </cell>
        </row>
        <row r="661">
          <cell r="A661" t="str">
            <v>02.01.03.540.01</v>
          </cell>
          <cell r="B661" t="str">
            <v>Canaleta em tubo de concreto meia cana para águas pluviais, Ø 300 mm</v>
          </cell>
          <cell r="C661" t="str">
            <v>m</v>
          </cell>
          <cell r="D661">
            <v>66.069999999999993</v>
          </cell>
          <cell r="E661">
            <v>53.290853363445713</v>
          </cell>
          <cell r="F661" t="str">
            <v>SIEC Mar/26</v>
          </cell>
        </row>
        <row r="662">
          <cell r="A662" t="str">
            <v>02.01.03.540.02</v>
          </cell>
          <cell r="B662" t="str">
            <v>Canaleta em tubo de concreto meia cana para águas pluviais, Ø 400 mm</v>
          </cell>
          <cell r="C662" t="str">
            <v>m</v>
          </cell>
          <cell r="D662">
            <v>87.41</v>
          </cell>
          <cell r="E662">
            <v>70.503306984997579</v>
          </cell>
          <cell r="F662" t="str">
            <v>SIEC Mar/26</v>
          </cell>
        </row>
        <row r="663">
          <cell r="A663" t="str">
            <v>02.01.03.540.03</v>
          </cell>
          <cell r="B663" t="str">
            <v>Canaleta em tubo de concreto meia cana para águas pluviais, Ø 500 mm</v>
          </cell>
          <cell r="C663" t="str">
            <v>m</v>
          </cell>
          <cell r="D663">
            <v>126.94</v>
          </cell>
          <cell r="E663">
            <v>102.3874818519116</v>
          </cell>
          <cell r="F663" t="str">
            <v>SIEC Mar/26</v>
          </cell>
        </row>
        <row r="664">
          <cell r="A664" t="str">
            <v>02.01.03.540.04</v>
          </cell>
          <cell r="B664" t="str">
            <v>Canaleta em tubo de concreto meia cana para águas pluviais, Ø 600 mm</v>
          </cell>
          <cell r="C664" t="str">
            <v>m</v>
          </cell>
          <cell r="D664">
            <v>135.58000000000001</v>
          </cell>
          <cell r="E664">
            <v>109.35634779803195</v>
          </cell>
          <cell r="F664" t="str">
            <v>SIEC Mar/26</v>
          </cell>
        </row>
        <row r="665">
          <cell r="A665" t="str">
            <v>02.01.03.540.48</v>
          </cell>
          <cell r="B665" t="str">
            <v>Canaleta moldada in-loco tipo I- AC4073-9</v>
          </cell>
          <cell r="C665" t="str">
            <v>m</v>
          </cell>
          <cell r="D665">
            <v>373.84</v>
          </cell>
          <cell r="E665">
            <v>301.5325052427811</v>
          </cell>
          <cell r="F665" t="str">
            <v>SIEC Mar/26</v>
          </cell>
        </row>
        <row r="666">
          <cell r="A666" t="str">
            <v>02.01.03.540.49</v>
          </cell>
          <cell r="B666" t="str">
            <v>Canaleta moldada in-loco tipo II- AC4073-9</v>
          </cell>
          <cell r="C666" t="str">
            <v>m</v>
          </cell>
          <cell r="D666">
            <v>147.04</v>
          </cell>
          <cell r="E666">
            <v>118.59977415712211</v>
          </cell>
          <cell r="F666" t="str">
            <v>SIEC Mar/26</v>
          </cell>
        </row>
        <row r="667">
          <cell r="A667" t="str">
            <v>02.01.03.540.50</v>
          </cell>
          <cell r="B667" t="str">
            <v>Canaleta moldada in-loco tipo III- AC4073-9</v>
          </cell>
          <cell r="C667" t="str">
            <v>m</v>
          </cell>
          <cell r="D667">
            <v>169.02</v>
          </cell>
          <cell r="E667">
            <v>136.32844007097918</v>
          </cell>
          <cell r="F667" t="str">
            <v>SIEC Mar/26</v>
          </cell>
        </row>
        <row r="668">
          <cell r="A668" t="str">
            <v>02.01.03.540.22</v>
          </cell>
          <cell r="B668" t="str">
            <v>Canaleta retangular de concreto, H=0,40 m, B=0,40 m</v>
          </cell>
          <cell r="C668" t="str">
            <v>m</v>
          </cell>
          <cell r="D668">
            <v>315.94</v>
          </cell>
          <cell r="E668">
            <v>254.83142442329407</v>
          </cell>
          <cell r="F668" t="str">
            <v>SIEC Mar/26</v>
          </cell>
        </row>
        <row r="669">
          <cell r="A669" t="str">
            <v>02.01.03.540.52</v>
          </cell>
          <cell r="B669" t="str">
            <v>Cesto para coleta de sólidos em aço inox 63cm x 67cm x 27cm, com duas barras guia de aço galvanizado 3/4"</v>
          </cell>
          <cell r="C669" t="str">
            <v>cj</v>
          </cell>
          <cell r="D669">
            <v>717.46</v>
          </cell>
          <cell r="E669">
            <v>578.6901113082755</v>
          </cell>
          <cell r="F669" t="str">
            <v>SIEC Mar/26</v>
          </cell>
        </row>
        <row r="670">
          <cell r="A670" t="str">
            <v>02.01.03.540.76</v>
          </cell>
          <cell r="B670" t="str">
            <v>Corpo de BSTC D = 0,60 m CA 2 - areia, brita e pedra de mão comerciais</v>
          </cell>
          <cell r="C670" t="str">
            <v>m</v>
          </cell>
          <cell r="D670">
            <v>473.98</v>
          </cell>
          <cell r="E670">
            <v>382.30359735441203</v>
          </cell>
          <cell r="F670" t="str">
            <v>SIEC Mar/26</v>
          </cell>
        </row>
        <row r="671">
          <cell r="A671" t="str">
            <v>02.01.03.540.77</v>
          </cell>
          <cell r="B671" t="str">
            <v>Corpo de BSTC D = 0,80 m CA 2 - areia, brita e pedra de mão comerciais</v>
          </cell>
          <cell r="C671" t="str">
            <v>m</v>
          </cell>
          <cell r="D671">
            <v>719.4</v>
          </cell>
          <cell r="E671">
            <v>580.25487981932565</v>
          </cell>
          <cell r="F671" t="str">
            <v>SIEC Mar/26</v>
          </cell>
        </row>
        <row r="672">
          <cell r="A672" t="str">
            <v>02.01.03.540.78</v>
          </cell>
          <cell r="B672" t="str">
            <v>Corpo de BSTC D = 1,00 m CA 2 - areia, brita e pedra de mão comerciais</v>
          </cell>
          <cell r="C672" t="str">
            <v>m</v>
          </cell>
          <cell r="D672">
            <v>967.25</v>
          </cell>
          <cell r="E672">
            <v>780.16615583158568</v>
          </cell>
          <cell r="F672" t="str">
            <v>SIEC Mar/26</v>
          </cell>
        </row>
        <row r="673">
          <cell r="A673" t="str">
            <v>02.01.03.540.79</v>
          </cell>
          <cell r="B673" t="str">
            <v>Corpo de BSTC D = 1,20 m CA 2 - areia, brita e pedra de mão comerciais</v>
          </cell>
          <cell r="C673" t="str">
            <v>m</v>
          </cell>
          <cell r="D673">
            <v>1208.94</v>
          </cell>
          <cell r="E673">
            <v>975.10888853040819</v>
          </cell>
          <cell r="F673" t="str">
            <v>SIEC Mar/26</v>
          </cell>
        </row>
        <row r="674">
          <cell r="A674" t="str">
            <v>02.01.03.540.80</v>
          </cell>
          <cell r="B674" t="str">
            <v>Corpo de BSTC D = 1,50 m CA 2 - areia, brita e pedra de mão comerciais</v>
          </cell>
          <cell r="C674" t="str">
            <v>m</v>
          </cell>
          <cell r="D674">
            <v>1787.58</v>
          </cell>
          <cell r="E674">
            <v>1441.8293273108566</v>
          </cell>
          <cell r="F674" t="str">
            <v>SIEC Mar/26</v>
          </cell>
        </row>
        <row r="675">
          <cell r="A675" t="str">
            <v>02.01.03.540.97</v>
          </cell>
          <cell r="B675" t="str">
            <v>Corpo de BSTC D = 1,80 m CA 2 - areia, brita e pedra de mão comerciais</v>
          </cell>
          <cell r="C675" t="str">
            <v>m</v>
          </cell>
          <cell r="D675">
            <v>3987.12</v>
          </cell>
          <cell r="E675">
            <v>3215.9380545249232</v>
          </cell>
          <cell r="F675" t="str">
            <v>SIEC Mar/26</v>
          </cell>
        </row>
        <row r="676">
          <cell r="A676" t="str">
            <v>02.01.03.540.24</v>
          </cell>
          <cell r="B676" t="str">
            <v>Dreno horizontal profundo, incluindo perfuração em solo, tubo de pvc e instalação</v>
          </cell>
          <cell r="C676" t="str">
            <v>m</v>
          </cell>
          <cell r="D676">
            <v>170.23</v>
          </cell>
          <cell r="E676">
            <v>137.30440393611872</v>
          </cell>
          <cell r="F676" t="str">
            <v>SIEC Mar/26</v>
          </cell>
        </row>
        <row r="677">
          <cell r="A677" t="str">
            <v>02.01.03.540.23</v>
          </cell>
          <cell r="B677" t="str">
            <v>Dreno profundo de Brita, d=20 cm, com manta geotêxtil</v>
          </cell>
          <cell r="C677" t="str">
            <v>m</v>
          </cell>
          <cell r="D677">
            <v>241.7</v>
          </cell>
          <cell r="E677">
            <v>194.95079851588966</v>
          </cell>
          <cell r="F677" t="str">
            <v>SIEC Mar/26</v>
          </cell>
        </row>
        <row r="678">
          <cell r="A678" t="str">
            <v>02.01.03.540.25</v>
          </cell>
          <cell r="B678" t="str">
            <v>Dreno profundo longitudinal (Entrevia Ø0,20)</v>
          </cell>
          <cell r="C678" t="str">
            <v>m</v>
          </cell>
          <cell r="D678">
            <v>826.82</v>
          </cell>
          <cell r="E678">
            <v>666.89788675592843</v>
          </cell>
          <cell r="F678" t="str">
            <v>SIEC Mar/26</v>
          </cell>
        </row>
        <row r="679">
          <cell r="A679" t="str">
            <v>02.01.03.540.26</v>
          </cell>
          <cell r="B679" t="str">
            <v>Dreno profundo longitudinal (Entrevia Ø0,30)</v>
          </cell>
          <cell r="C679" t="str">
            <v>m</v>
          </cell>
          <cell r="D679">
            <v>839.91</v>
          </cell>
          <cell r="E679">
            <v>677.45604129698336</v>
          </cell>
          <cell r="F679" t="str">
            <v>SIEC Mar/26</v>
          </cell>
        </row>
        <row r="680">
          <cell r="A680" t="str">
            <v>02.01.03.540.27</v>
          </cell>
          <cell r="B680" t="str">
            <v>Dreno profundo longitudinal (Lateral Ø0,30)</v>
          </cell>
          <cell r="C680" t="str">
            <v>m</v>
          </cell>
          <cell r="D680">
            <v>1063.25</v>
          </cell>
          <cell r="E680">
            <v>857.59799967736728</v>
          </cell>
          <cell r="F680" t="str">
            <v>SIEC Mar/26</v>
          </cell>
        </row>
        <row r="681">
          <cell r="A681" t="str">
            <v>02.01.03.540.68</v>
          </cell>
          <cell r="B681" t="str">
            <v>Dreno profundo longitudinal seção 40 cm X 40 cm, com tubo de PVC corrugado perfurado Ø 100 mm</v>
          </cell>
          <cell r="C681" t="str">
            <v>m</v>
          </cell>
          <cell r="D681">
            <v>120.42</v>
          </cell>
          <cell r="E681">
            <v>97.128569124052262</v>
          </cell>
          <cell r="F681" t="str">
            <v>SIEC Mar/26</v>
          </cell>
        </row>
        <row r="682">
          <cell r="A682" t="str">
            <v>02.01.03.540.51</v>
          </cell>
          <cell r="B682" t="str">
            <v>Execução de escada de dissipação de energia</v>
          </cell>
          <cell r="C682" t="str">
            <v>m</v>
          </cell>
          <cell r="D682">
            <v>1444.51</v>
          </cell>
          <cell r="E682">
            <v>1165.1153411840619</v>
          </cell>
          <cell r="F682" t="str">
            <v>SIEC Mar/26</v>
          </cell>
        </row>
        <row r="683">
          <cell r="A683" t="str">
            <v>02.01.03.540.99</v>
          </cell>
          <cell r="B683" t="str">
            <v>Fornecimento de canaleta metálica aço galvanizado a fogo pintado 5x30mm (corte, dobra e pintura)</v>
          </cell>
          <cell r="C683" t="str">
            <v>m</v>
          </cell>
          <cell r="D683">
            <v>27.37</v>
          </cell>
          <cell r="E683">
            <v>22.07614131311502</v>
          </cell>
          <cell r="F683" t="str">
            <v>SIEC Mar/26</v>
          </cell>
        </row>
        <row r="684">
          <cell r="A684" t="str">
            <v>02.01.03.540.72</v>
          </cell>
          <cell r="B684" t="str">
            <v>Geodreno vertical para tratamento de solos moles</v>
          </cell>
          <cell r="C684" t="str">
            <v>m</v>
          </cell>
          <cell r="D684">
            <v>12.45</v>
          </cell>
          <cell r="E684">
            <v>10.041942248749798</v>
          </cell>
          <cell r="F684" t="str">
            <v>SIEC Mar/26</v>
          </cell>
        </row>
        <row r="685">
          <cell r="A685" t="str">
            <v>02.01.03.540.104</v>
          </cell>
          <cell r="B685" t="str">
            <v>Grelha de concreto armado largura de 40cm e altura de 10cm</v>
          </cell>
          <cell r="C685" t="str">
            <v>m</v>
          </cell>
          <cell r="D685">
            <v>106.32</v>
          </cell>
          <cell r="E685">
            <v>85.755767059203095</v>
          </cell>
          <cell r="F685" t="str">
            <v>SIEC Mar/26</v>
          </cell>
        </row>
        <row r="686">
          <cell r="A686" t="str">
            <v>02.01.03.540.47</v>
          </cell>
          <cell r="B686" t="str">
            <v>Grelha para drenagem em ferro chato de 3/4" x 3/16"</v>
          </cell>
          <cell r="C686" t="str">
            <v>m²</v>
          </cell>
          <cell r="D686">
            <v>1122.7</v>
          </cell>
          <cell r="E686">
            <v>905.54928214228107</v>
          </cell>
          <cell r="F686" t="str">
            <v>SIEC Mar/26</v>
          </cell>
        </row>
        <row r="687">
          <cell r="A687" t="str">
            <v>02.01.03.540.82</v>
          </cell>
          <cell r="B687" t="str">
            <v>Iluminação provisória para tunnel liner</v>
          </cell>
          <cell r="C687" t="str">
            <v>m</v>
          </cell>
          <cell r="D687">
            <v>44.27</v>
          </cell>
          <cell r="E687">
            <v>35.707372156799487</v>
          </cell>
          <cell r="F687" t="str">
            <v>SIEC Mar/26</v>
          </cell>
        </row>
        <row r="688">
          <cell r="A688" t="str">
            <v>02.01.03.540.102</v>
          </cell>
          <cell r="B688" t="str">
            <v>Sistema de escoramento telescópico regulável para tunnel liner</v>
          </cell>
          <cell r="C688" t="str">
            <v>m³</v>
          </cell>
          <cell r="D688">
            <v>8.7799999999999994</v>
          </cell>
          <cell r="E688">
            <v>7.081787385062106</v>
          </cell>
          <cell r="F688" t="str">
            <v>SIEC Mar/26</v>
          </cell>
        </row>
        <row r="689">
          <cell r="A689" t="str">
            <v>02.01.03.540.16</v>
          </cell>
          <cell r="B689" t="str">
            <v>Tubo de concreto armado PA-2, Ø 1000 mm, rejuntado com argamassa de cimento e areia</v>
          </cell>
          <cell r="C689" t="str">
            <v>m</v>
          </cell>
          <cell r="D689">
            <v>719.22</v>
          </cell>
          <cell r="E689">
            <v>580.10969511211488</v>
          </cell>
          <cell r="F689" t="str">
            <v>SIEC Mar/26</v>
          </cell>
        </row>
        <row r="690">
          <cell r="A690" t="str">
            <v>02.01.03.540.18</v>
          </cell>
          <cell r="B690" t="str">
            <v>Tubo de concreto armado PA-2, Ø 1200 mm, rejuntado com argamassa de cimento e areia</v>
          </cell>
          <cell r="C690" t="str">
            <v>m</v>
          </cell>
          <cell r="D690">
            <v>1070.23</v>
          </cell>
          <cell r="E690">
            <v>863.22793999032103</v>
          </cell>
          <cell r="F690" t="str">
            <v>SIEC Mar/26</v>
          </cell>
        </row>
        <row r="691">
          <cell r="A691" t="str">
            <v>02.01.03.540.20</v>
          </cell>
          <cell r="B691" t="str">
            <v>Tubo de concreto armado PA-2, Ø 1500 mm, rejuntado com argamassa de cimento e areia</v>
          </cell>
          <cell r="C691" t="str">
            <v>m</v>
          </cell>
          <cell r="D691">
            <v>1573.31</v>
          </cell>
          <cell r="E691">
            <v>1269.0030650104854</v>
          </cell>
          <cell r="F691" t="str">
            <v>SIEC Mar/26</v>
          </cell>
        </row>
        <row r="692">
          <cell r="A692" t="str">
            <v>02.01.03.540.66</v>
          </cell>
          <cell r="B692" t="str">
            <v>Tubo de concreto armado PA-2, Ø 1800 mm, rejuntado com argamassa de cimento e areia</v>
          </cell>
          <cell r="C692" t="str">
            <v>m</v>
          </cell>
          <cell r="D692">
            <v>3610.83</v>
          </cell>
          <cell r="E692">
            <v>2912.4294241006614</v>
          </cell>
          <cell r="F692" t="str">
            <v>SIEC Mar/26</v>
          </cell>
        </row>
        <row r="693">
          <cell r="A693" t="str">
            <v>02.01.03.540.07</v>
          </cell>
          <cell r="B693" t="str">
            <v>Tubo de concreto armado PA-2, Ø 300 mm, rejuntado com argamassa de cimento e areia</v>
          </cell>
          <cell r="C693" t="str">
            <v>m</v>
          </cell>
          <cell r="D693">
            <v>156.13999999999999</v>
          </cell>
          <cell r="E693">
            <v>125.93966768833681</v>
          </cell>
          <cell r="F693" t="str">
            <v>SIEC Mar/26</v>
          </cell>
        </row>
        <row r="694">
          <cell r="A694" t="str">
            <v>02.01.03.540.09</v>
          </cell>
          <cell r="B694" t="str">
            <v>Tubo de concreto armado PA-2, Ø 400 mm, rejuntado com argamassa de cimento e areia</v>
          </cell>
          <cell r="C694" t="str">
            <v>m</v>
          </cell>
          <cell r="D694">
            <v>254.18</v>
          </cell>
          <cell r="E694">
            <v>205.01693821584126</v>
          </cell>
          <cell r="F694" t="str">
            <v>SIEC Mar/26</v>
          </cell>
        </row>
        <row r="695">
          <cell r="A695" t="str">
            <v>02.01.03.540.11</v>
          </cell>
          <cell r="B695" t="str">
            <v>Tubo de concreto armado PA-2, Ø 500 mm, rejuntado com argamassa de cimento e areia</v>
          </cell>
          <cell r="C695" t="str">
            <v>m</v>
          </cell>
          <cell r="D695">
            <v>222.24</v>
          </cell>
          <cell r="E695">
            <v>179.25471850298436</v>
          </cell>
          <cell r="F695" t="str">
            <v>SIEC Mar/26</v>
          </cell>
        </row>
        <row r="696">
          <cell r="A696" t="str">
            <v>02.01.03.540.12</v>
          </cell>
          <cell r="B696" t="str">
            <v>Tubo de concreto armado PA-2, Ø 600 mm, rejuntado com argamassa de cimento e areia</v>
          </cell>
          <cell r="C696" t="str">
            <v>m</v>
          </cell>
          <cell r="D696">
            <v>282.19</v>
          </cell>
          <cell r="E696">
            <v>227.60929182126148</v>
          </cell>
          <cell r="F696" t="str">
            <v>SIEC Mar/26</v>
          </cell>
        </row>
        <row r="697">
          <cell r="A697" t="str">
            <v>02.01.03.540.14</v>
          </cell>
          <cell r="B697" t="str">
            <v>Tubo de concreto armado PA-2, Ø 800 mm, rejuntado com argamassa de cimento e areia</v>
          </cell>
          <cell r="C697" t="str">
            <v>m</v>
          </cell>
          <cell r="D697">
            <v>514.33000000000004</v>
          </cell>
          <cell r="E697">
            <v>414.8491692208421</v>
          </cell>
          <cell r="F697" t="str">
            <v>SIEC Mar/26</v>
          </cell>
        </row>
        <row r="698">
          <cell r="A698" t="str">
            <v>02.01.03.540.17</v>
          </cell>
          <cell r="B698" t="str">
            <v>Tubo de concreto armado PA-3, Ø 1000 mm, rejuntado com argamassa de cimento e areia</v>
          </cell>
          <cell r="C698" t="str">
            <v>m</v>
          </cell>
          <cell r="D698">
            <v>882.48</v>
          </cell>
          <cell r="E698">
            <v>711.79222455234719</v>
          </cell>
          <cell r="F698" t="str">
            <v>SIEC Mar/26</v>
          </cell>
        </row>
        <row r="699">
          <cell r="A699" t="str">
            <v>02.01.03.540.19</v>
          </cell>
          <cell r="B699" t="str">
            <v>Tubo de concreto armado PA-3, Ø 1200 mm, rejuntado com argamassa de cimento e areia</v>
          </cell>
          <cell r="C699" t="str">
            <v>m</v>
          </cell>
          <cell r="D699">
            <v>960.48</v>
          </cell>
          <cell r="E699">
            <v>774.70559767704469</v>
          </cell>
          <cell r="F699" t="str">
            <v>SIEC Mar/26</v>
          </cell>
        </row>
        <row r="700">
          <cell r="A700" t="str">
            <v>02.01.03.540.21</v>
          </cell>
          <cell r="B700" t="str">
            <v>Tubo de concreto armado PA-3, Ø 1500 mm, rejuntado com argamassa de cimento e areia</v>
          </cell>
          <cell r="C700" t="str">
            <v>m</v>
          </cell>
          <cell r="D700">
            <v>2145</v>
          </cell>
          <cell r="E700">
            <v>1730.1177609291822</v>
          </cell>
          <cell r="F700" t="str">
            <v>SIEC Mar/26</v>
          </cell>
        </row>
        <row r="701">
          <cell r="A701" t="str">
            <v>02.01.03.540.13</v>
          </cell>
          <cell r="B701" t="str">
            <v>Tubo de concreto armado PA-3, Ø 600 mm, rejuntado com argamassa de cimento e areia</v>
          </cell>
          <cell r="C701" t="str">
            <v>m</v>
          </cell>
          <cell r="D701">
            <v>402.2</v>
          </cell>
          <cell r="E701">
            <v>324.40716244555574</v>
          </cell>
          <cell r="F701" t="str">
            <v>SIEC Mar/26</v>
          </cell>
        </row>
        <row r="702">
          <cell r="A702" t="str">
            <v>02.01.03.540.15</v>
          </cell>
          <cell r="B702" t="str">
            <v>Tubo de concreto armado PA-3, Ø 800 mm, rejuntado com argamassa de cimento e areia</v>
          </cell>
          <cell r="C702" t="str">
            <v>m</v>
          </cell>
          <cell r="D702">
            <v>708.34</v>
          </cell>
          <cell r="E702">
            <v>571.33408614292625</v>
          </cell>
          <cell r="F702" t="str">
            <v>SIEC Mar/26</v>
          </cell>
        </row>
        <row r="703">
          <cell r="A703" t="str">
            <v>02.01.03.540.69</v>
          </cell>
          <cell r="B703" t="str">
            <v>Tubo de concreto armado PA-4 Ø 800 mm, rejuntado com argamassa de cimento e areia</v>
          </cell>
          <cell r="C703" t="str">
            <v>m</v>
          </cell>
          <cell r="D703">
            <v>556.05999999999995</v>
          </cell>
          <cell r="E703">
            <v>448.50782384255518</v>
          </cell>
          <cell r="F703" t="str">
            <v>SIEC Mar/26</v>
          </cell>
        </row>
        <row r="704">
          <cell r="A704" t="str">
            <v>02.01.03.540.05</v>
          </cell>
          <cell r="B704" t="str">
            <v>Tubo de concreto poroso, Ø 200 mm</v>
          </cell>
          <cell r="C704" t="str">
            <v>m</v>
          </cell>
          <cell r="D704">
            <v>75.959999999999994</v>
          </cell>
          <cell r="E704">
            <v>61.267946442974669</v>
          </cell>
          <cell r="F704" t="str">
            <v>SIEC Mar/26</v>
          </cell>
        </row>
        <row r="705">
          <cell r="A705" t="str">
            <v>02.01.03.540.06</v>
          </cell>
          <cell r="B705" t="str">
            <v>Tubo de concreto simples PS-1, Ø 300 mm, rejuntado com argamassa de cimento e areia</v>
          </cell>
          <cell r="C705" t="str">
            <v>m</v>
          </cell>
          <cell r="D705">
            <v>84.36</v>
          </cell>
          <cell r="E705">
            <v>68.043232779480562</v>
          </cell>
          <cell r="F705" t="str">
            <v>SIEC Mar/26</v>
          </cell>
        </row>
        <row r="706">
          <cell r="A706" t="str">
            <v>02.01.03.540.08</v>
          </cell>
          <cell r="B706" t="str">
            <v>Tubo de concreto simples PS-1, Ø 400 mm, rejuntado com argamassa de cimento e areia</v>
          </cell>
          <cell r="C706" t="str">
            <v>m</v>
          </cell>
          <cell r="D706">
            <v>124.71</v>
          </cell>
          <cell r="E706">
            <v>100.58880464591063</v>
          </cell>
          <cell r="F706" t="str">
            <v>SIEC Mar/26</v>
          </cell>
        </row>
        <row r="707">
          <cell r="A707" t="str">
            <v>02.01.03.540.10</v>
          </cell>
          <cell r="B707" t="str">
            <v>Tubo de concreto simples PS-1, Ø 500 mm, rejuntado com argamassa de cimento e areia</v>
          </cell>
          <cell r="C707" t="str">
            <v>m</v>
          </cell>
          <cell r="D707">
            <v>157.43</v>
          </cell>
          <cell r="E707">
            <v>126.98015809001453</v>
          </cell>
          <cell r="F707" t="str">
            <v>SIEC Mar/26</v>
          </cell>
        </row>
        <row r="708">
          <cell r="A708" t="str">
            <v>02.01.03.540.53</v>
          </cell>
          <cell r="B708" t="str">
            <v>Valeta de Crista de Corte - (0,40x0,30)</v>
          </cell>
          <cell r="C708" t="str">
            <v>m</v>
          </cell>
          <cell r="D708">
            <v>174.61</v>
          </cell>
          <cell r="E708">
            <v>140.83723181158251</v>
          </cell>
          <cell r="F708" t="str">
            <v>SIEC Mar/26</v>
          </cell>
        </row>
        <row r="709">
          <cell r="A709" t="str">
            <v>02.01.03.540.54</v>
          </cell>
          <cell r="B709" t="str">
            <v>Valeta de Pé de Aterro - (0,40x0,30)</v>
          </cell>
          <cell r="C709" t="str">
            <v>m</v>
          </cell>
          <cell r="D709">
            <v>197.43</v>
          </cell>
          <cell r="E709">
            <v>159.24342635909019</v>
          </cell>
          <cell r="F709" t="str">
            <v>SIEC Mar/26</v>
          </cell>
        </row>
        <row r="710">
          <cell r="A710" t="str">
            <v>02.01.03.540.60</v>
          </cell>
          <cell r="B710" t="str">
            <v>Valeta Retangular de Concreto Armado - VR 2 - 0,40x(0,60-1,45)</v>
          </cell>
          <cell r="C710" t="str">
            <v>m</v>
          </cell>
          <cell r="D710">
            <v>779.54</v>
          </cell>
          <cell r="E710">
            <v>628.76270366188089</v>
          </cell>
          <cell r="F710" t="str">
            <v>SIEC Mar/26</v>
          </cell>
        </row>
        <row r="711">
          <cell r="A711" t="str">
            <v>02.01.03.540.61</v>
          </cell>
          <cell r="B711" t="str">
            <v>Valeta Retangular de Concreto Armado - VR 4 - 0,60x(0,60-1,45)</v>
          </cell>
          <cell r="C711" t="str">
            <v>m</v>
          </cell>
          <cell r="D711">
            <v>829.67</v>
          </cell>
          <cell r="E711">
            <v>669.19664462009996</v>
          </cell>
          <cell r="F711" t="str">
            <v>SIEC Mar/26</v>
          </cell>
        </row>
        <row r="712">
          <cell r="A712" t="str">
            <v>02.01.03.540.55</v>
          </cell>
          <cell r="B712" t="str">
            <v>Valeta Retangular de Concreto Simples - VR 1 - 0,40x(0,20-0,60)</v>
          </cell>
          <cell r="C712" t="str">
            <v>m</v>
          </cell>
          <cell r="D712">
            <v>374.37</v>
          </cell>
          <cell r="E712">
            <v>301.95999354734636</v>
          </cell>
          <cell r="F712" t="str">
            <v>SIEC Mar/26</v>
          </cell>
        </row>
        <row r="713">
          <cell r="A713" t="str">
            <v>02.01.03.540.56</v>
          </cell>
          <cell r="B713" t="str">
            <v>Valeta Retangular de Concreto Simples - VR 3 - 0,60x(0,20-0,60)</v>
          </cell>
          <cell r="C713" t="str">
            <v>m</v>
          </cell>
          <cell r="D713">
            <v>407.91</v>
          </cell>
          <cell r="E713">
            <v>329.01274399096633</v>
          </cell>
          <cell r="F713" t="str">
            <v>SIEC Mar/26</v>
          </cell>
        </row>
        <row r="714">
          <cell r="A714" t="str">
            <v>02.01.03.540.57</v>
          </cell>
          <cell r="B714" t="str">
            <v>Valeta Retangular de Concreto Simples - VR 5 - 0,40x(0,20-0,50) muro x plataforma</v>
          </cell>
          <cell r="C714" t="str">
            <v>m</v>
          </cell>
          <cell r="D714">
            <v>290</v>
          </cell>
          <cell r="E714">
            <v>233.90869495079852</v>
          </cell>
          <cell r="F714" t="str">
            <v>SIEC Mar/26</v>
          </cell>
        </row>
        <row r="715">
          <cell r="A715" t="str">
            <v>02.01.03.540.58</v>
          </cell>
          <cell r="B715" t="str">
            <v>Valeta Retangular de Concreto Simples - VR 6 - 0,40x(0,20-0,50) muro x talude de aterro</v>
          </cell>
          <cell r="C715" t="str">
            <v>m</v>
          </cell>
          <cell r="D715">
            <v>374.37</v>
          </cell>
          <cell r="E715">
            <v>301.95999354734636</v>
          </cell>
          <cell r="F715" t="str">
            <v>SIEC Mar/26</v>
          </cell>
        </row>
        <row r="716">
          <cell r="A716" t="str">
            <v>02.01.03.540.59</v>
          </cell>
          <cell r="B716" t="str">
            <v>Valeta Retangular de Concreto Simples - VR 7 - 0,40x0,40</v>
          </cell>
          <cell r="C716" t="str">
            <v>m</v>
          </cell>
          <cell r="D716">
            <v>374.37</v>
          </cell>
          <cell r="E716">
            <v>301.95999354734636</v>
          </cell>
          <cell r="F716" t="str">
            <v>SIEC Mar/26</v>
          </cell>
        </row>
        <row r="717">
          <cell r="A717" t="str">
            <v>02.01.03.540.83</v>
          </cell>
          <cell r="B717" t="str">
            <v>Ventilação provisória para tunnel liner</v>
          </cell>
          <cell r="C717" t="str">
            <v>m</v>
          </cell>
          <cell r="D717">
            <v>48.4</v>
          </cell>
          <cell r="E717">
            <v>39.038554605581545</v>
          </cell>
          <cell r="F717" t="str">
            <v>SIEC Mar/26</v>
          </cell>
        </row>
        <row r="718">
          <cell r="A718" t="str">
            <v>02.01.03.550</v>
          </cell>
          <cell r="B718" t="str">
            <v>REBAIXAMENTO DE LENÇOL FREÁTICO</v>
          </cell>
          <cell r="C718" t="str">
            <v/>
          </cell>
          <cell r="E718">
            <v>0</v>
          </cell>
          <cell r="F718" t="str">
            <v>SIEC Mar/26</v>
          </cell>
        </row>
        <row r="719">
          <cell r="A719" t="str">
            <v>02.01.03.550.04</v>
          </cell>
          <cell r="B719" t="str">
            <v>Dreno com areia grossa - fornecimento e colocação</v>
          </cell>
          <cell r="C719" t="str">
            <v>m³</v>
          </cell>
          <cell r="D719">
            <v>187.75</v>
          </cell>
          <cell r="E719">
            <v>151.43571543797387</v>
          </cell>
          <cell r="F719" t="str">
            <v>SIEC Mar/26</v>
          </cell>
        </row>
        <row r="720">
          <cell r="A720" t="str">
            <v>02.01.03.550.05</v>
          </cell>
          <cell r="B720" t="str">
            <v>Dreno com brita 2 e 3 - fornecimento e colocação</v>
          </cell>
          <cell r="C720" t="str">
            <v>m³</v>
          </cell>
          <cell r="D720">
            <v>253.01</v>
          </cell>
          <cell r="E720">
            <v>204.07323761897078</v>
          </cell>
          <cell r="F720" t="str">
            <v>SIEC Mar/26</v>
          </cell>
        </row>
        <row r="721">
          <cell r="A721" t="str">
            <v>02.01.03.550.08</v>
          </cell>
          <cell r="B721" t="str">
            <v>Esgotamento de águas de valas com bomba de superfície ou submersa</v>
          </cell>
          <cell r="C721" t="str">
            <v>HP x h</v>
          </cell>
          <cell r="D721">
            <v>2.31</v>
          </cell>
          <cell r="E721">
            <v>1.8632037425391192</v>
          </cell>
          <cell r="F721" t="str">
            <v>SIEC Mar/26</v>
          </cell>
        </row>
        <row r="722">
          <cell r="A722" t="str">
            <v>02.01.03.550.09</v>
          </cell>
          <cell r="B722" t="str">
            <v>Instalação de ponteiras filtrantes</v>
          </cell>
          <cell r="C722" t="str">
            <v>m</v>
          </cell>
          <cell r="D722">
            <v>94.46</v>
          </cell>
          <cell r="E722">
            <v>76.189708017422163</v>
          </cell>
          <cell r="F722" t="str">
            <v>SIEC Mar/26</v>
          </cell>
        </row>
        <row r="723">
          <cell r="A723" t="str">
            <v>02.01.03.560</v>
          </cell>
          <cell r="B723" t="str">
            <v>GUIAS E SARJETAS</v>
          </cell>
          <cell r="C723" t="str">
            <v/>
          </cell>
          <cell r="E723">
            <v>0</v>
          </cell>
          <cell r="F723" t="str">
            <v>SIEC Mar/26</v>
          </cell>
        </row>
        <row r="724">
          <cell r="A724" t="str">
            <v>02.01.03.560.10</v>
          </cell>
          <cell r="B724" t="str">
            <v>Base de concreto, fck=15,00 MPa para guias, sarjetas ou sarjetões</v>
          </cell>
          <cell r="C724" t="str">
            <v>m³</v>
          </cell>
          <cell r="D724">
            <v>511.31</v>
          </cell>
          <cell r="E724">
            <v>412.41329246652685</v>
          </cell>
          <cell r="F724" t="str">
            <v>SIEC Mar/26</v>
          </cell>
        </row>
        <row r="725">
          <cell r="A725" t="str">
            <v>02.01.03.560.09</v>
          </cell>
          <cell r="B725" t="str">
            <v>Boca-de-leão dupla de 19 x 19 x 39cm , exceto o fornecimento da grelha</v>
          </cell>
          <cell r="C725" t="str">
            <v>un</v>
          </cell>
          <cell r="D725">
            <v>3888.57</v>
          </cell>
          <cell r="E725">
            <v>3136.4494273269884</v>
          </cell>
          <cell r="F725" t="str">
            <v>SIEC Mar/26</v>
          </cell>
        </row>
        <row r="726">
          <cell r="A726" t="str">
            <v>02.01.03.560.01</v>
          </cell>
          <cell r="B726" t="str">
            <v>Boca-de-lobo de alvenaria de tijolo comum empregando argamassa mista de cimento, cal hidratada e areia sem peneirar traço 1:2:8, emboço com argamassa de cimento e areia sem peneirar traço 1:3, concreto fck=20 Mpa, controle tipo "B", lastro de brita 3</v>
          </cell>
          <cell r="C726" t="str">
            <v>un</v>
          </cell>
          <cell r="D726">
            <v>1345.5</v>
          </cell>
          <cell r="E726">
            <v>1085.2556864010323</v>
          </cell>
          <cell r="F726" t="str">
            <v>SIEC Mar/26</v>
          </cell>
        </row>
        <row r="727">
          <cell r="A727" t="str">
            <v>02.01.03.560.07</v>
          </cell>
          <cell r="B727" t="str">
            <v>Boca-de-lobo dupla de alvenaria bloco de concreto 19 x 19 x 39cm , empregando argamassa de cimento e areia sem peneirar traço 1:3, lastro de concreto fck=10 Mpa</v>
          </cell>
          <cell r="C727" t="str">
            <v>un</v>
          </cell>
          <cell r="D727">
            <v>4759.1499999999996</v>
          </cell>
          <cell r="E727">
            <v>3838.643329569285</v>
          </cell>
          <cell r="F727" t="str">
            <v>SIEC Mar/26</v>
          </cell>
        </row>
        <row r="728">
          <cell r="A728" t="str">
            <v>02.01.03.560.06</v>
          </cell>
          <cell r="B728" t="str">
            <v>Boca-de-lobo simples de alvenaria bloco de concreto 19 x 19 x 39cm , empregando argamassa de cimento e areia sem peneirar traço 1:3, lastro de concreto fck=10 Mpa</v>
          </cell>
          <cell r="C728" t="str">
            <v>un</v>
          </cell>
          <cell r="D728">
            <v>2512.48</v>
          </cell>
          <cell r="E728">
            <v>2026.5204065171802</v>
          </cell>
          <cell r="F728" t="str">
            <v>SIEC Mar/26</v>
          </cell>
        </row>
        <row r="729">
          <cell r="A729" t="str">
            <v>02.01.03.560.12</v>
          </cell>
          <cell r="B729" t="str">
            <v>Boca-de-lobo tripla de alvenaria de bloco de concreto 19 x 19 x 39 cm, empregando argamassa de cimento e areia sem peneirar, traço 1:3, lastro de concreto fck= 10 Mpa</v>
          </cell>
          <cell r="C729" t="str">
            <v>un</v>
          </cell>
          <cell r="D729">
            <v>7138.78</v>
          </cell>
          <cell r="E729">
            <v>5758.0093563477976</v>
          </cell>
          <cell r="F729" t="str">
            <v>SIEC Mar/26</v>
          </cell>
        </row>
        <row r="730">
          <cell r="A730" t="str">
            <v>02.01.03.560.03</v>
          </cell>
          <cell r="B730" t="str">
            <v>Guia pré-fabricada de concreto, reta ou curva assentada com concreto, fck=15 MPa</v>
          </cell>
          <cell r="C730" t="str">
            <v>m</v>
          </cell>
          <cell r="D730">
            <v>82.77</v>
          </cell>
          <cell r="E730">
            <v>66.7607678657848</v>
          </cell>
          <cell r="F730" t="str">
            <v>SIEC Mar/26</v>
          </cell>
        </row>
        <row r="731">
          <cell r="A731" t="str">
            <v>02.01.03.560.04</v>
          </cell>
          <cell r="B731" t="str">
            <v>REM.53_Arrancamento e reassentamento de guias com reaproveitamento</v>
          </cell>
          <cell r="C731" t="str">
            <v>m</v>
          </cell>
          <cell r="D731">
            <v>53.93</v>
          </cell>
          <cell r="E731">
            <v>43.498951443781252</v>
          </cell>
          <cell r="F731" t="str">
            <v>SIEC Mar/26</v>
          </cell>
        </row>
        <row r="732">
          <cell r="A732" t="str">
            <v>02.01.03.560.02</v>
          </cell>
          <cell r="B732" t="str">
            <v>NEP 11_Guia pré-fabricada em concreto simples padrão PMSP tipo reta, 0,30 x 0,15 x 1,00 m (resistência à compressão &gt;= 20 Mpa)</v>
          </cell>
          <cell r="C732" t="str">
            <v>m</v>
          </cell>
          <cell r="D732">
            <v>58.44</v>
          </cell>
          <cell r="E732">
            <v>47.136634941119532</v>
          </cell>
          <cell r="F732" t="str">
            <v>SIEC Mar/26</v>
          </cell>
        </row>
        <row r="733">
          <cell r="A733" t="str">
            <v>02.01.03.560.11</v>
          </cell>
          <cell r="B733" t="str">
            <v>Passeio em concreto simples, fck = 20 MPa, esp. 6 cm, incluindo lastro de brita com esp. 5 cm</v>
          </cell>
          <cell r="C733" t="str">
            <v>m²</v>
          </cell>
          <cell r="D733">
            <v>56.82</v>
          </cell>
          <cell r="E733">
            <v>45.829972576221969</v>
          </cell>
          <cell r="F733" t="str">
            <v>SIEC Mar/26</v>
          </cell>
        </row>
        <row r="734">
          <cell r="A734" t="str">
            <v>02.01.03.560.14</v>
          </cell>
          <cell r="B734" t="str">
            <v>Rebaixamento de guias de concreto</v>
          </cell>
          <cell r="C734" t="str">
            <v>m</v>
          </cell>
          <cell r="D734">
            <v>20.28</v>
          </cell>
          <cell r="E734">
            <v>16.357477012421359</v>
          </cell>
          <cell r="F734" t="str">
            <v>SIEC Mar/26</v>
          </cell>
        </row>
        <row r="735">
          <cell r="A735" t="str">
            <v>02.01.03.560.05</v>
          </cell>
          <cell r="B735" t="str">
            <v>Sarjeta ou sarjetão de concreto inclusive preparo de caixa concreto fck=20MPa</v>
          </cell>
          <cell r="C735" t="str">
            <v>m³</v>
          </cell>
          <cell r="D735">
            <v>1073.6199999999999</v>
          </cell>
          <cell r="E735">
            <v>865.96225197612512</v>
          </cell>
          <cell r="F735" t="str">
            <v>SIEC Mar/26</v>
          </cell>
        </row>
        <row r="736">
          <cell r="A736" t="str">
            <v>02.01.03.560.08</v>
          </cell>
          <cell r="B736" t="str">
            <v>Tampa de concreto para boca de lobo, dimensões 7 x 70 x 120 cm</v>
          </cell>
          <cell r="C736" t="str">
            <v>un</v>
          </cell>
          <cell r="D736">
            <v>276.36</v>
          </cell>
          <cell r="E736">
            <v>222.90692047104372</v>
          </cell>
          <cell r="F736" t="str">
            <v>SIEC Mar/26</v>
          </cell>
        </row>
        <row r="737">
          <cell r="A737" t="str">
            <v>02.01.03.561</v>
          </cell>
          <cell r="B737" t="str">
            <v>EXECUÇÃO DE PAVIMENTAÇÕES DIVERSAS</v>
          </cell>
          <cell r="C737" t="str">
            <v/>
          </cell>
          <cell r="E737">
            <v>0</v>
          </cell>
          <cell r="F737" t="str">
            <v>SIEC Mar/26</v>
          </cell>
        </row>
        <row r="738">
          <cell r="A738" t="str">
            <v>02.01.03.561.07</v>
          </cell>
          <cell r="B738" t="str">
            <v>Execução de passeio (calçada) ou piso de concreto com concreto moldado in loco, usinado, acabamento convencional, espessura 10 cm, armado.</v>
          </cell>
          <cell r="C738" t="str">
            <v>m²</v>
          </cell>
          <cell r="D738">
            <v>106.85</v>
          </cell>
          <cell r="E738">
            <v>86.183255363768339</v>
          </cell>
          <cell r="F738" t="str">
            <v>SIEC Mar/26</v>
          </cell>
        </row>
        <row r="739">
          <cell r="A739" t="str">
            <v>02.01.03.561.01</v>
          </cell>
          <cell r="B739" t="str">
            <v>Execução de passeio (calçada) ou piso de concreto com concreto moldado in loco, usinado, acabamento convencional, espessura 6 cm, armado.</v>
          </cell>
          <cell r="C739" t="str">
            <v>m²</v>
          </cell>
          <cell r="D739">
            <v>71.150000000000006</v>
          </cell>
          <cell r="E739">
            <v>57.388288433618328</v>
          </cell>
          <cell r="F739" t="str">
            <v>SIEC Mar/26</v>
          </cell>
        </row>
        <row r="740">
          <cell r="A740" t="str">
            <v>02.01.03.561.05</v>
          </cell>
          <cell r="B740" t="str">
            <v>Execução de passeio (calçada) ou piso de concreto com concreto moldado in loco, usinado, acabamento convencional, espessura 7 cm, armado</v>
          </cell>
          <cell r="C740" t="str">
            <v>m²</v>
          </cell>
          <cell r="D740">
            <v>86.77</v>
          </cell>
          <cell r="E740">
            <v>69.987094692692366</v>
          </cell>
          <cell r="F740" t="str">
            <v>SIEC Mar/26</v>
          </cell>
        </row>
        <row r="741">
          <cell r="A741" t="str">
            <v>02.01.03.561.06</v>
          </cell>
          <cell r="B741" t="str">
            <v>Execução de passeio (calçada) ou piso de concreto com concreto moldado in loco, usinado, acabamento convencional, espessura 8 cm, armado.</v>
          </cell>
          <cell r="C741" t="str">
            <v>m²</v>
          </cell>
          <cell r="D741">
            <v>85.46</v>
          </cell>
          <cell r="E741">
            <v>68.930472656880141</v>
          </cell>
          <cell r="F741" t="str">
            <v>SIEC Mar/26</v>
          </cell>
        </row>
        <row r="742">
          <cell r="A742" t="str">
            <v>02.01.03.561.02</v>
          </cell>
          <cell r="B742" t="str">
            <v>Pavimentação em pedrisco, espessura 5cm.</v>
          </cell>
          <cell r="C742" t="str">
            <v>m²</v>
          </cell>
          <cell r="D742">
            <v>16.38</v>
          </cell>
          <cell r="E742">
            <v>13.211808356186481</v>
          </cell>
          <cell r="F742" t="str">
            <v>SIEC Mar/26</v>
          </cell>
        </row>
        <row r="743">
          <cell r="A743" t="str">
            <v>02.01.03.561.03</v>
          </cell>
          <cell r="B743" t="str">
            <v>Rampa acessível para pedestres</v>
          </cell>
          <cell r="C743" t="str">
            <v>un</v>
          </cell>
          <cell r="D743">
            <v>657.3</v>
          </cell>
          <cell r="E743">
            <v>530.16615583158568</v>
          </cell>
          <cell r="F743" t="str">
            <v>SIEC Mar/26</v>
          </cell>
        </row>
        <row r="744">
          <cell r="A744" t="str">
            <v>02.01.03.561.04</v>
          </cell>
          <cell r="B744" t="str">
            <v>Recomposição da pavimentação asfáltica após abertura de valas</v>
          </cell>
          <cell r="C744" t="str">
            <v>m²</v>
          </cell>
          <cell r="D744">
            <v>348.56</v>
          </cell>
          <cell r="E744">
            <v>281.14211969672527</v>
          </cell>
          <cell r="F744" t="str">
            <v>SIEC Mar/26</v>
          </cell>
        </row>
        <row r="745">
          <cell r="A745" t="str">
            <v>02.01.04</v>
          </cell>
          <cell r="B745" t="str">
            <v>FUNDAÇÕES</v>
          </cell>
          <cell r="C745" t="str">
            <v/>
          </cell>
          <cell r="E745">
            <v>0</v>
          </cell>
          <cell r="F745" t="str">
            <v>SIEC Mar/26</v>
          </cell>
        </row>
        <row r="746">
          <cell r="A746" t="str">
            <v>02.01.04.100</v>
          </cell>
          <cell r="B746" t="str">
            <v>BROCAS DE CONCRETO</v>
          </cell>
          <cell r="C746" t="str">
            <v/>
          </cell>
          <cell r="E746">
            <v>0</v>
          </cell>
          <cell r="F746" t="str">
            <v>SIEC Mar/26</v>
          </cell>
        </row>
        <row r="747">
          <cell r="A747" t="str">
            <v>02.01.04.100.01</v>
          </cell>
          <cell r="B747" t="str">
            <v>Broca de concreto armado, fck=20 MPa, Ø 15 cm</v>
          </cell>
          <cell r="C747" t="str">
            <v>m</v>
          </cell>
          <cell r="D747">
            <v>65.88</v>
          </cell>
          <cell r="E747">
            <v>53.137602839167606</v>
          </cell>
          <cell r="F747" t="str">
            <v>SIEC Mar/26</v>
          </cell>
        </row>
        <row r="748">
          <cell r="A748" t="str">
            <v>02.01.04.100.04</v>
          </cell>
          <cell r="B748" t="str">
            <v>Broca de concreto armado, fck=20 MPa, Ø 20 cm</v>
          </cell>
          <cell r="C748" t="str">
            <v>m</v>
          </cell>
          <cell r="D748">
            <v>70.38</v>
          </cell>
          <cell r="E748">
            <v>56.767220519438617</v>
          </cell>
          <cell r="F748" t="str">
            <v>SIEC Mar/26</v>
          </cell>
        </row>
        <row r="749">
          <cell r="A749" t="str">
            <v>02.01.04.100.02</v>
          </cell>
          <cell r="B749" t="str">
            <v>Broca de concreto armado, fck=20 MPa, Ø 25 cm</v>
          </cell>
          <cell r="C749" t="str">
            <v>m</v>
          </cell>
          <cell r="D749">
            <v>99.23</v>
          </cell>
          <cell r="E749">
            <v>80.037102758509434</v>
          </cell>
          <cell r="F749" t="str">
            <v>SIEC Mar/26</v>
          </cell>
        </row>
        <row r="750">
          <cell r="A750" t="str">
            <v>02.01.04.100.05</v>
          </cell>
          <cell r="B750" t="str">
            <v>Broca de concreto armado, fck=20 Mpa, Ø 25 cm para instalação de portões e gradis - Conforme Projeto AL0249-8.</v>
          </cell>
          <cell r="C750" t="str">
            <v>m</v>
          </cell>
          <cell r="D750">
            <v>158.57</v>
          </cell>
          <cell r="E750">
            <v>127.89966123568317</v>
          </cell>
          <cell r="F750" t="str">
            <v>SIEC Mar/26</v>
          </cell>
        </row>
        <row r="751">
          <cell r="A751" t="str">
            <v>02.01.04.100.03</v>
          </cell>
          <cell r="B751" t="str">
            <v>Broca de concreto armado, fck=20 MPa, Ø 30 cm</v>
          </cell>
          <cell r="C751" t="str">
            <v>m</v>
          </cell>
          <cell r="D751">
            <v>146.62</v>
          </cell>
          <cell r="E751">
            <v>118.26100984029682</v>
          </cell>
          <cell r="F751" t="str">
            <v>SIEC Mar/26</v>
          </cell>
        </row>
        <row r="752">
          <cell r="A752" t="str">
            <v>02.01.04.200</v>
          </cell>
          <cell r="B752" t="str">
            <v>ESTACAS METÁLICAS</v>
          </cell>
          <cell r="C752" t="str">
            <v/>
          </cell>
          <cell r="E752">
            <v>0</v>
          </cell>
          <cell r="F752" t="str">
            <v>SIEC Mar/26</v>
          </cell>
        </row>
        <row r="753">
          <cell r="A753" t="str">
            <v>02.01.04.200.16</v>
          </cell>
          <cell r="B753" t="str">
            <v>Corte com maçarico oxiacetileno de chapas de aço com espessura de 12,5 mm</v>
          </cell>
          <cell r="C753" t="str">
            <v>m</v>
          </cell>
          <cell r="D753">
            <v>4.49</v>
          </cell>
          <cell r="E753">
            <v>3.6215518632037429</v>
          </cell>
          <cell r="F753" t="str">
            <v>SIEC Mar/26</v>
          </cell>
        </row>
        <row r="754">
          <cell r="A754" t="str">
            <v>02.01.04.200.17</v>
          </cell>
          <cell r="B754" t="str">
            <v>Corte com maçarico oxiacetileno de chapas de aço com espessura de 16 mm</v>
          </cell>
          <cell r="C754" t="str">
            <v>m</v>
          </cell>
          <cell r="D754">
            <v>6.97</v>
          </cell>
          <cell r="E754">
            <v>5.6218744958864333</v>
          </cell>
          <cell r="F754" t="str">
            <v>SIEC Mar/26</v>
          </cell>
        </row>
        <row r="755">
          <cell r="A755" t="str">
            <v>02.01.04.200.11</v>
          </cell>
          <cell r="B755" t="str">
            <v>Corte com maçarico oxiacetileno de chapas de aço com espessura de 3 mm</v>
          </cell>
          <cell r="C755" t="str">
            <v>m</v>
          </cell>
          <cell r="D755">
            <v>1.84</v>
          </cell>
          <cell r="E755">
            <v>1.4841103403774802</v>
          </cell>
          <cell r="F755" t="str">
            <v>SIEC Mar/26</v>
          </cell>
        </row>
        <row r="756">
          <cell r="A756" t="str">
            <v>02.01.04.200.12</v>
          </cell>
          <cell r="B756" t="str">
            <v>Corte com maçarico oxiacetileno de chapas de aço com espessura de 5 mm</v>
          </cell>
          <cell r="C756" t="str">
            <v>m</v>
          </cell>
          <cell r="D756">
            <v>2.1800000000000002</v>
          </cell>
          <cell r="E756">
            <v>1.7583481206646234</v>
          </cell>
          <cell r="F756" t="str">
            <v>SIEC Mar/26</v>
          </cell>
        </row>
        <row r="757">
          <cell r="A757" t="str">
            <v>02.01.04.200.13</v>
          </cell>
          <cell r="B757" t="str">
            <v>Corte com maçarico oxiacetileno de chapas de aço com espessura de 6,3 mm</v>
          </cell>
          <cell r="C757" t="str">
            <v>m</v>
          </cell>
          <cell r="D757">
            <v>2.44</v>
          </cell>
          <cell r="E757">
            <v>1.9680593644136151</v>
          </cell>
          <cell r="F757" t="str">
            <v>SIEC Mar/26</v>
          </cell>
        </row>
        <row r="758">
          <cell r="A758" t="str">
            <v>02.01.04.200.14</v>
          </cell>
          <cell r="B758" t="str">
            <v>Corte com maçarico oxiacetileno de chapas de aço com espessura de 8 mm</v>
          </cell>
          <cell r="C758" t="str">
            <v>m</v>
          </cell>
          <cell r="D758">
            <v>2.85</v>
          </cell>
          <cell r="E758">
            <v>2.2987578641716406</v>
          </cell>
          <cell r="F758" t="str">
            <v>SIEC Mar/26</v>
          </cell>
        </row>
        <row r="759">
          <cell r="A759" t="str">
            <v>02.01.04.200.15</v>
          </cell>
          <cell r="B759" t="str">
            <v>Corte com maçarico oxiacetileno de chapas de aço com espessura de 9,5 mm</v>
          </cell>
          <cell r="C759" t="str">
            <v>m</v>
          </cell>
          <cell r="D759">
            <v>3.27</v>
          </cell>
          <cell r="E759">
            <v>2.6375221809969349</v>
          </cell>
          <cell r="F759" t="str">
            <v>SIEC Mar/26</v>
          </cell>
        </row>
        <row r="760">
          <cell r="A760" t="str">
            <v>02.01.04.200.18</v>
          </cell>
          <cell r="B760" t="str">
            <v>Corte com maçarico oxiacetileno de perfis metálicos</v>
          </cell>
          <cell r="C760" t="str">
            <v>cm²</v>
          </cell>
          <cell r="D760">
            <v>0.06</v>
          </cell>
          <cell r="E760">
            <v>4.8394902403613486E-2</v>
          </cell>
          <cell r="F760" t="str">
            <v>SIEC Mar/26</v>
          </cell>
        </row>
        <row r="761">
          <cell r="A761" t="str">
            <v>02.01.04.200.19</v>
          </cell>
          <cell r="B761" t="str">
            <v>Estaca prancha metálica - fornecimento e cravação com guindaste equipado com martelo hidráulico, sem reaproveitamento</v>
          </cell>
          <cell r="C761" t="str">
            <v>kg</v>
          </cell>
          <cell r="D761">
            <v>17.18</v>
          </cell>
          <cell r="E761">
            <v>13.857073721567994</v>
          </cell>
          <cell r="F761" t="str">
            <v>SIEC Mar/26</v>
          </cell>
        </row>
        <row r="762">
          <cell r="A762" t="str">
            <v>02.01.04.300</v>
          </cell>
          <cell r="B762" t="str">
            <v>ESTACAS PRÉ-MOLDADAS DE CONCRETO</v>
          </cell>
          <cell r="C762" t="str">
            <v/>
          </cell>
          <cell r="E762">
            <v>0</v>
          </cell>
          <cell r="F762" t="str">
            <v>SIEC Mar/26</v>
          </cell>
        </row>
        <row r="763">
          <cell r="A763" t="str">
            <v>02.01.04.300.10</v>
          </cell>
          <cell r="B763" t="str">
            <v>Corte e preparo de cabeça de estacas</v>
          </cell>
          <cell r="C763" t="str">
            <v>un</v>
          </cell>
          <cell r="D763">
            <v>86.83</v>
          </cell>
          <cell r="E763">
            <v>70.035489595095981</v>
          </cell>
          <cell r="F763" t="str">
            <v>SIEC Mar/26</v>
          </cell>
        </row>
        <row r="764">
          <cell r="A764" t="str">
            <v>02.01.04.300.11</v>
          </cell>
          <cell r="B764" t="str">
            <v>Estaca pré-moldada centrifugada de concreto Ø 60 cm</v>
          </cell>
          <cell r="C764" t="str">
            <v>m</v>
          </cell>
          <cell r="D764">
            <v>1010.05</v>
          </cell>
          <cell r="E764">
            <v>814.68785287949663</v>
          </cell>
          <cell r="F764" t="str">
            <v>SIEC Mar/26</v>
          </cell>
        </row>
        <row r="765">
          <cell r="A765" t="str">
            <v>02.01.04.300.03</v>
          </cell>
          <cell r="B765" t="str">
            <v>Estaca pré-moldada de concreto, carga admissível até 30 tf</v>
          </cell>
          <cell r="C765" t="str">
            <v>m</v>
          </cell>
          <cell r="D765">
            <v>89.93</v>
          </cell>
          <cell r="E765">
            <v>72.535892885949352</v>
          </cell>
          <cell r="F765" t="str">
            <v>SIEC Mar/26</v>
          </cell>
        </row>
        <row r="766">
          <cell r="A766" t="str">
            <v>02.01.04.300.04</v>
          </cell>
          <cell r="B766" t="str">
            <v>Estaca pré-moldada de concreto, carga admissível até 40 tf</v>
          </cell>
          <cell r="C766" t="str">
            <v>m</v>
          </cell>
          <cell r="D766">
            <v>113.84</v>
          </cell>
          <cell r="E766">
            <v>91.821261493789322</v>
          </cell>
          <cell r="F766" t="str">
            <v>SIEC Mar/26</v>
          </cell>
        </row>
        <row r="767">
          <cell r="A767" t="str">
            <v>02.01.04.300.06</v>
          </cell>
          <cell r="B767" t="str">
            <v>Estaca pré-moldada de concreto, carga admissível até 60 tf</v>
          </cell>
          <cell r="C767" t="str">
            <v>m</v>
          </cell>
          <cell r="D767">
            <v>171.75</v>
          </cell>
          <cell r="E767">
            <v>138.5304081303436</v>
          </cell>
          <cell r="F767" t="str">
            <v>SIEC Mar/26</v>
          </cell>
        </row>
        <row r="768">
          <cell r="A768" t="str">
            <v>02.01.04.400</v>
          </cell>
          <cell r="B768" t="str">
            <v>ESTACAS HÉLICE CONTÍNUA</v>
          </cell>
          <cell r="C768" t="str">
            <v/>
          </cell>
          <cell r="E768">
            <v>0</v>
          </cell>
          <cell r="F768" t="str">
            <v>SIEC Mar/26</v>
          </cell>
        </row>
        <row r="769">
          <cell r="A769" t="str">
            <v>02.01.04.400.02</v>
          </cell>
          <cell r="B769" t="str">
            <v>Estaca hélice contínua Ø 25 cm, carga admissível até 30tf em solo</v>
          </cell>
          <cell r="C769" t="str">
            <v>m</v>
          </cell>
          <cell r="D769">
            <v>107.74</v>
          </cell>
          <cell r="E769">
            <v>86.901113082755273</v>
          </cell>
          <cell r="F769" t="str">
            <v>SIEC Mar/26</v>
          </cell>
        </row>
        <row r="770">
          <cell r="A770" t="str">
            <v>02.01.04.400.03</v>
          </cell>
          <cell r="B770" t="str">
            <v>Estaca hélice contínua Ø 30 cm, carga admissível até 45tf em solo</v>
          </cell>
          <cell r="C770" t="str">
            <v>m</v>
          </cell>
          <cell r="D770">
            <v>135.88999999999999</v>
          </cell>
          <cell r="E770">
            <v>109.60638812711727</v>
          </cell>
          <cell r="F770" t="str">
            <v>SIEC Mar/26</v>
          </cell>
        </row>
        <row r="771">
          <cell r="A771" t="str">
            <v>02.01.04.400.04</v>
          </cell>
          <cell r="B771" t="str">
            <v>Estaca hélice contínua Ø 35 cm, carga admissível até 60tf em solo</v>
          </cell>
          <cell r="C771" t="str">
            <v>m</v>
          </cell>
          <cell r="D771">
            <v>164.75</v>
          </cell>
          <cell r="E771">
            <v>132.88433618325536</v>
          </cell>
          <cell r="F771" t="str">
            <v>SIEC Mar/26</v>
          </cell>
        </row>
        <row r="772">
          <cell r="A772" t="str">
            <v>02.01.04.400.05</v>
          </cell>
          <cell r="B772" t="str">
            <v>Estaca hélice contínua Ø 40 cm, carga admissível até 80tf em solo</v>
          </cell>
          <cell r="C772" t="str">
            <v>m</v>
          </cell>
          <cell r="D772">
            <v>194.8</v>
          </cell>
          <cell r="E772">
            <v>157.12211647039845</v>
          </cell>
          <cell r="F772" t="str">
            <v>SIEC Mar/26</v>
          </cell>
        </row>
        <row r="773">
          <cell r="A773" t="str">
            <v>02.01.04.400.06</v>
          </cell>
          <cell r="B773" t="str">
            <v>Estaca hélice contínua Ø 50 cm, carga admissível até 130tf em solo</v>
          </cell>
          <cell r="C773" t="str">
            <v>m</v>
          </cell>
          <cell r="D773">
            <v>251.28</v>
          </cell>
          <cell r="E773">
            <v>202.67785126633328</v>
          </cell>
          <cell r="F773" t="str">
            <v>SIEC Mar/26</v>
          </cell>
        </row>
        <row r="774">
          <cell r="A774" t="str">
            <v>02.01.04.400.07</v>
          </cell>
          <cell r="B774" t="str">
            <v>Estaca hélice contínua Ø 60 cm, carga admissível até 160tf em solo</v>
          </cell>
          <cell r="C774" t="str">
            <v>m</v>
          </cell>
          <cell r="D774">
            <v>292.14</v>
          </cell>
          <cell r="E774">
            <v>235.63477980319405</v>
          </cell>
          <cell r="F774" t="str">
            <v>SIEC Mar/26</v>
          </cell>
        </row>
        <row r="775">
          <cell r="A775" t="str">
            <v>02.01.04.400.08</v>
          </cell>
          <cell r="B775" t="str">
            <v>Estaca hélice contínua Ø 70 cm, carga admissível até 220tf em solo</v>
          </cell>
          <cell r="C775" t="str">
            <v>m</v>
          </cell>
          <cell r="D775">
            <v>409.45</v>
          </cell>
          <cell r="E775">
            <v>330.25487981932571</v>
          </cell>
          <cell r="F775" t="str">
            <v>SIEC Mar/26</v>
          </cell>
        </row>
        <row r="776">
          <cell r="A776" t="str">
            <v>02.01.04.400.09</v>
          </cell>
          <cell r="B776" t="str">
            <v>Estaca hélice contínua Ø 80 cm, carga admissível até 290tf em solo</v>
          </cell>
          <cell r="C776" t="str">
            <v>m</v>
          </cell>
          <cell r="D776">
            <v>539.84</v>
          </cell>
          <cell r="E776">
            <v>435.42506855944509</v>
          </cell>
          <cell r="F776" t="str">
            <v>SIEC Mar/26</v>
          </cell>
        </row>
        <row r="777">
          <cell r="A777" t="str">
            <v>02.01.04.400.10</v>
          </cell>
          <cell r="B777" t="str">
            <v>Estaca hélice contínua Ø 90 cm, carga admissível até 360tf em solo</v>
          </cell>
          <cell r="C777" t="str">
            <v>m</v>
          </cell>
          <cell r="D777">
            <v>619.09</v>
          </cell>
          <cell r="E777">
            <v>499.34666881755123</v>
          </cell>
          <cell r="F777" t="str">
            <v>SIEC Mar/26</v>
          </cell>
        </row>
        <row r="778">
          <cell r="A778" t="str">
            <v>02.01.04.400.01</v>
          </cell>
          <cell r="B778" t="str">
            <v>Mobilização e desmobilização de equipe e equipamento para estaca hélice / pré-furo em solo residual</v>
          </cell>
          <cell r="C778" t="str">
            <v>un</v>
          </cell>
          <cell r="D778">
            <v>45053.9</v>
          </cell>
          <cell r="E778">
            <v>36339.651556702695</v>
          </cell>
          <cell r="F778" t="str">
            <v>SIEC Mar/26</v>
          </cell>
        </row>
        <row r="779">
          <cell r="A779" t="str">
            <v>02.01.04.500</v>
          </cell>
          <cell r="B779" t="str">
            <v>ESTACAS RAIZ</v>
          </cell>
          <cell r="C779" t="str">
            <v/>
          </cell>
          <cell r="E779">
            <v>0</v>
          </cell>
          <cell r="F779" t="str">
            <v>SIEC Mar/26</v>
          </cell>
        </row>
        <row r="780">
          <cell r="A780" t="str">
            <v>02.01.04.500.11</v>
          </cell>
          <cell r="B780" t="str">
            <v>Estaca raiz Ø 16 cm em solo, carga admissível até 35 tf</v>
          </cell>
          <cell r="C780" t="str">
            <v>m</v>
          </cell>
          <cell r="D780">
            <v>202.45</v>
          </cell>
          <cell r="E780">
            <v>163.29246652685916</v>
          </cell>
          <cell r="F780" t="str">
            <v>SIEC Mar/26</v>
          </cell>
        </row>
        <row r="781">
          <cell r="A781" t="str">
            <v>02.01.04.500.12</v>
          </cell>
          <cell r="B781" t="str">
            <v>Estaca raiz Ø 20 cm em solo, carga admissível até 50 tf</v>
          </cell>
          <cell r="C781" t="str">
            <v>m</v>
          </cell>
          <cell r="D781">
            <v>250.69</v>
          </cell>
          <cell r="E781">
            <v>202.20196805936442</v>
          </cell>
          <cell r="F781" t="str">
            <v>SIEC Mar/26</v>
          </cell>
        </row>
        <row r="782">
          <cell r="A782" t="str">
            <v>02.01.04.500.13</v>
          </cell>
          <cell r="B782" t="str">
            <v>Estaca raiz Ø 25 cm em solo, carga admissível até 70 tf</v>
          </cell>
          <cell r="C782" t="str">
            <v>m</v>
          </cell>
          <cell r="D782">
            <v>304.14</v>
          </cell>
          <cell r="E782">
            <v>245.31376028391674</v>
          </cell>
          <cell r="F782" t="str">
            <v>SIEC Mar/26</v>
          </cell>
        </row>
        <row r="783">
          <cell r="A783" t="str">
            <v>02.01.04.500.14</v>
          </cell>
          <cell r="B783" t="str">
            <v>Estaca raiz Ø 31 cm em solo, carga admissível até 100 tf</v>
          </cell>
          <cell r="C783" t="str">
            <v>m</v>
          </cell>
          <cell r="D783">
            <v>428.52</v>
          </cell>
          <cell r="E783">
            <v>345.6363929666075</v>
          </cell>
          <cell r="F783" t="str">
            <v>SIEC Mar/26</v>
          </cell>
        </row>
        <row r="784">
          <cell r="A784" t="str">
            <v>02.01.04.500.15</v>
          </cell>
          <cell r="B784" t="str">
            <v>Estaca raiz Ø 41 cm em solo, carga admissível até 150 tf</v>
          </cell>
          <cell r="C784" t="str">
            <v>m</v>
          </cell>
          <cell r="D784">
            <v>513.17999999999995</v>
          </cell>
          <cell r="E784">
            <v>413.92160025810608</v>
          </cell>
          <cell r="F784" t="str">
            <v>SIEC Mar/26</v>
          </cell>
        </row>
        <row r="785">
          <cell r="A785" t="str">
            <v>02.01.04.500.16</v>
          </cell>
          <cell r="B785" t="str">
            <v>Estaca raiz Ø 45 cm em solo, carga admissível até 200 tf</v>
          </cell>
          <cell r="C785" t="str">
            <v>m</v>
          </cell>
          <cell r="D785">
            <v>610.77</v>
          </cell>
          <cell r="E785">
            <v>492.63590901758346</v>
          </cell>
          <cell r="F785" t="str">
            <v>SIEC Mar/26</v>
          </cell>
        </row>
        <row r="786">
          <cell r="A786" t="str">
            <v>02.01.04.500.01</v>
          </cell>
          <cell r="B786" t="str">
            <v>Mobilização e desmobilização de equipe e equipamento para estaca raiz em solo ou em rocha</v>
          </cell>
          <cell r="C786" t="str">
            <v>un</v>
          </cell>
          <cell r="D786">
            <v>33849</v>
          </cell>
          <cell r="E786">
            <v>27301.984190998548</v>
          </cell>
          <cell r="F786" t="str">
            <v>SIEC Mar/26</v>
          </cell>
        </row>
        <row r="787">
          <cell r="A787" t="str">
            <v>02.01.04.610</v>
          </cell>
          <cell r="B787" t="str">
            <v>ESTACAS ESCAVADAS</v>
          </cell>
          <cell r="C787" t="str">
            <v/>
          </cell>
          <cell r="E787">
            <v>0</v>
          </cell>
          <cell r="F787" t="str">
            <v>SIEC Mar/26</v>
          </cell>
        </row>
        <row r="788">
          <cell r="A788" t="str">
            <v>02.01.04.610.04</v>
          </cell>
          <cell r="B788" t="str">
            <v>Estacão Ø 1,40m (m)</v>
          </cell>
          <cell r="C788" t="str">
            <v>m</v>
          </cell>
          <cell r="D788">
            <v>2591.31</v>
          </cell>
          <cell r="E788">
            <v>2090.103242458461</v>
          </cell>
          <cell r="F788" t="str">
            <v>SIEC Mar/26</v>
          </cell>
        </row>
        <row r="789">
          <cell r="A789" t="str">
            <v>02.01.04.610.05</v>
          </cell>
          <cell r="B789" t="str">
            <v>Estacão Ø 2,00m (m)</v>
          </cell>
          <cell r="C789" t="str">
            <v>m</v>
          </cell>
          <cell r="D789">
            <v>5288.42</v>
          </cell>
          <cell r="E789">
            <v>4265.5428294886269</v>
          </cell>
          <cell r="F789" t="str">
            <v>SIEC Mar/26</v>
          </cell>
        </row>
        <row r="790">
          <cell r="A790" t="str">
            <v>02.01.04.700</v>
          </cell>
          <cell r="B790" t="str">
            <v>TUBULÕES</v>
          </cell>
          <cell r="C790" t="str">
            <v/>
          </cell>
          <cell r="E790">
            <v>0</v>
          </cell>
          <cell r="F790" t="str">
            <v>SIEC Mar/26</v>
          </cell>
        </row>
        <row r="791">
          <cell r="A791" t="str">
            <v>02.01.04.700.02</v>
          </cell>
          <cell r="B791" t="str">
            <v>Anel pré-moldado de concreto para revestimento do fuste Ø 0,80 m</v>
          </cell>
          <cell r="C791" t="str">
            <v>m</v>
          </cell>
          <cell r="D791">
            <v>489.8</v>
          </cell>
          <cell r="E791">
            <v>395.06371995483141</v>
          </cell>
          <cell r="F791" t="str">
            <v>SIEC Mar/26</v>
          </cell>
        </row>
        <row r="792">
          <cell r="A792" t="str">
            <v>02.01.04.700.03</v>
          </cell>
          <cell r="B792" t="str">
            <v>Anel pré-moldado de concreto para revestimento do fuste Ø 1,00 m</v>
          </cell>
          <cell r="C792" t="str">
            <v>m</v>
          </cell>
          <cell r="D792">
            <v>660.77</v>
          </cell>
          <cell r="E792">
            <v>532.96499435392798</v>
          </cell>
          <cell r="F792" t="str">
            <v>SIEC Mar/26</v>
          </cell>
        </row>
        <row r="793">
          <cell r="A793" t="str">
            <v>02.01.04.700.04</v>
          </cell>
          <cell r="B793" t="str">
            <v>Anel pré-moldado de concreto para revestimento do fuste Ø 1,20 m</v>
          </cell>
          <cell r="C793" t="str">
            <v>m</v>
          </cell>
          <cell r="D793">
            <v>873.96</v>
          </cell>
          <cell r="E793">
            <v>704.92014841103401</v>
          </cell>
          <cell r="F793" t="str">
            <v>SIEC Mar/26</v>
          </cell>
        </row>
        <row r="794">
          <cell r="A794" t="str">
            <v>02.01.04.700.05</v>
          </cell>
          <cell r="B794" t="str">
            <v>Anel pré-moldado de concreto para revestimento do fuste Ø 1,50 m</v>
          </cell>
          <cell r="C794" t="str">
            <v>m</v>
          </cell>
          <cell r="D794">
            <v>1170.8900000000001</v>
          </cell>
          <cell r="E794">
            <v>944.41845458944999</v>
          </cell>
          <cell r="F794" t="str">
            <v>SIEC Mar/26</v>
          </cell>
        </row>
        <row r="795">
          <cell r="A795" t="str">
            <v>02.01.04.700.13</v>
          </cell>
          <cell r="B795" t="str">
            <v>Anel pré-moldado de concreto para revestimento do fuste Ø 3,00 m</v>
          </cell>
          <cell r="C795" t="str">
            <v>m</v>
          </cell>
          <cell r="D795">
            <v>3385.44</v>
          </cell>
          <cell r="E795">
            <v>2730.6339732214874</v>
          </cell>
          <cell r="F795" t="str">
            <v>SIEC Mar/26</v>
          </cell>
        </row>
        <row r="796">
          <cell r="A796" t="str">
            <v>02.01.04.700.06</v>
          </cell>
          <cell r="B796" t="str">
            <v>Escavação manual para tubulão a céu aberto</v>
          </cell>
          <cell r="C796" t="str">
            <v>m³</v>
          </cell>
          <cell r="D796">
            <v>662.2</v>
          </cell>
          <cell r="E796">
            <v>534.11840619454756</v>
          </cell>
          <cell r="F796" t="str">
            <v>SIEC Mar/26</v>
          </cell>
        </row>
        <row r="797">
          <cell r="A797" t="str">
            <v>02.01.04.700.07</v>
          </cell>
          <cell r="B797" t="str">
            <v>Estaca em solo Ø 1,00 m</v>
          </cell>
          <cell r="C797" t="str">
            <v>m</v>
          </cell>
          <cell r="D797">
            <v>709.2</v>
          </cell>
          <cell r="E797">
            <v>572.02774641071142</v>
          </cell>
          <cell r="F797" t="str">
            <v>SIEC Mar/26</v>
          </cell>
        </row>
        <row r="798">
          <cell r="A798" t="str">
            <v>02.01.04.700.08</v>
          </cell>
          <cell r="B798" t="str">
            <v>Estaca em solo Ø 1,20 m</v>
          </cell>
          <cell r="C798" t="str">
            <v>m</v>
          </cell>
          <cell r="D798">
            <v>897.77</v>
          </cell>
          <cell r="E798">
            <v>724.12485884820126</v>
          </cell>
          <cell r="F798" t="str">
            <v>SIEC Mar/26</v>
          </cell>
        </row>
        <row r="799">
          <cell r="A799" t="str">
            <v>02.01.04.700.09</v>
          </cell>
          <cell r="B799" t="str">
            <v>Estaca em solo Ø 1,40 m</v>
          </cell>
          <cell r="C799" t="str">
            <v>m</v>
          </cell>
          <cell r="D799">
            <v>1120.72</v>
          </cell>
          <cell r="E799">
            <v>903.95225036296176</v>
          </cell>
          <cell r="F799" t="str">
            <v>SIEC Mar/26</v>
          </cell>
        </row>
        <row r="800">
          <cell r="A800" t="str">
            <v>02.01.04.700.10</v>
          </cell>
          <cell r="B800" t="str">
            <v>Estaca em solo Ø 1,50 m</v>
          </cell>
          <cell r="C800" t="str">
            <v>m</v>
          </cell>
          <cell r="D800">
            <v>1245.17</v>
          </cell>
          <cell r="E800">
            <v>1004.3313437651235</v>
          </cell>
          <cell r="F800" t="str">
            <v>SIEC Mar/26</v>
          </cell>
        </row>
        <row r="801">
          <cell r="A801" t="str">
            <v>02.01.04.700.11</v>
          </cell>
          <cell r="B801" t="str">
            <v>Estaca em solo Ø 1,60 m</v>
          </cell>
          <cell r="C801" t="str">
            <v>m</v>
          </cell>
          <cell r="D801">
            <v>1377.77</v>
          </cell>
          <cell r="E801">
            <v>1111.2840780771091</v>
          </cell>
          <cell r="F801" t="str">
            <v>SIEC Mar/26</v>
          </cell>
        </row>
        <row r="802">
          <cell r="A802" t="str">
            <v>02.01.04.700.12</v>
          </cell>
          <cell r="B802" t="str">
            <v>Estaca em solo Ø 1,80 m</v>
          </cell>
          <cell r="C802" t="str">
            <v>m</v>
          </cell>
          <cell r="D802">
            <v>1668.28</v>
          </cell>
          <cell r="E802">
            <v>1345.6041296983385</v>
          </cell>
          <cell r="F802" t="str">
            <v>SIEC Mar/26</v>
          </cell>
        </row>
        <row r="803">
          <cell r="A803" t="str">
            <v>02.01.04.700.01</v>
          </cell>
          <cell r="B803" t="str">
            <v>Tubulão a céu aberto - empregando concreto, fck = 20 MPa</v>
          </cell>
          <cell r="C803" t="str">
            <v>m³</v>
          </cell>
          <cell r="D803">
            <v>900.63</v>
          </cell>
          <cell r="E803">
            <v>726.4316825294402</v>
          </cell>
          <cell r="F803" t="str">
            <v>SIEC Mar/26</v>
          </cell>
        </row>
        <row r="804">
          <cell r="A804" t="str">
            <v>02.01.04.800</v>
          </cell>
          <cell r="B804" t="str">
            <v>ENSAIOS E PROVAS</v>
          </cell>
          <cell r="C804" t="str">
            <v/>
          </cell>
          <cell r="E804">
            <v>0</v>
          </cell>
          <cell r="F804" t="str">
            <v>SIEC Mar/26</v>
          </cell>
        </row>
        <row r="805">
          <cell r="A805" t="str">
            <v>02.01.04.800.07</v>
          </cell>
          <cell r="B805" t="str">
            <v>Prova de carga estática para carga de ensaio de 301 a 400 tf</v>
          </cell>
          <cell r="C805" t="str">
            <v>un</v>
          </cell>
          <cell r="D805">
            <v>28508.18</v>
          </cell>
          <cell r="E805">
            <v>22994.176480077433</v>
          </cell>
          <cell r="F805" t="str">
            <v>SIEC Mar/26</v>
          </cell>
        </row>
        <row r="806">
          <cell r="A806" t="str">
            <v>02.01.04.800.05</v>
          </cell>
          <cell r="B806" t="str">
            <v>Prova de carga estática para carga de ensaio de até 200 tf</v>
          </cell>
          <cell r="C806" t="str">
            <v>un</v>
          </cell>
          <cell r="D806">
            <v>21253.360000000001</v>
          </cell>
          <cell r="E806">
            <v>17142.571382481045</v>
          </cell>
          <cell r="F806" t="str">
            <v>SIEC Mar/26</v>
          </cell>
        </row>
        <row r="807">
          <cell r="A807" t="str">
            <v>02.01.04.900</v>
          </cell>
          <cell r="B807" t="str">
            <v>LASTROS EM GERAL</v>
          </cell>
          <cell r="C807" t="str">
            <v/>
          </cell>
          <cell r="E807">
            <v>0</v>
          </cell>
          <cell r="F807" t="str">
            <v>SIEC Mar/26</v>
          </cell>
        </row>
        <row r="808">
          <cell r="A808" t="str">
            <v>02.01.04.900.04</v>
          </cell>
          <cell r="B808" t="str">
            <v>Berço de brita nº 2, esp. 5 cm</v>
          </cell>
          <cell r="C808" t="str">
            <v>m³</v>
          </cell>
          <cell r="D808">
            <v>206.36</v>
          </cell>
          <cell r="E808">
            <v>166.44620100016132</v>
          </cell>
          <cell r="F808" t="str">
            <v>SIEC Mar/26</v>
          </cell>
        </row>
        <row r="809">
          <cell r="A809" t="str">
            <v>02.01.04.900.10</v>
          </cell>
          <cell r="B809" t="str">
            <v>Camada de reforço do subleito, CBR&gt;10</v>
          </cell>
          <cell r="C809" t="str">
            <v>m³</v>
          </cell>
          <cell r="D809">
            <v>34.67</v>
          </cell>
          <cell r="E809">
            <v>27.964187772221326</v>
          </cell>
          <cell r="F809" t="str">
            <v>SIEC Mar/26</v>
          </cell>
        </row>
        <row r="810">
          <cell r="A810" t="str">
            <v>02.01.04.900.05</v>
          </cell>
          <cell r="B810" t="str">
            <v>Enchimento de vala com pedra britada Nº 1 e 2</v>
          </cell>
          <cell r="C810" t="str">
            <v>m³</v>
          </cell>
          <cell r="D810">
            <v>173.37</v>
          </cell>
          <cell r="E810">
            <v>139.83707049524116</v>
          </cell>
          <cell r="F810" t="str">
            <v>SIEC Mar/26</v>
          </cell>
        </row>
        <row r="811">
          <cell r="A811" t="str">
            <v>02.01.04.900.03</v>
          </cell>
          <cell r="B811" t="str">
            <v>Enrocamento com Pedra Arrumada Rejuntada</v>
          </cell>
          <cell r="C811" t="str">
            <v>m³</v>
          </cell>
          <cell r="D811">
            <v>185.78</v>
          </cell>
          <cell r="E811">
            <v>149.84674947572188</v>
          </cell>
          <cell r="F811" t="str">
            <v>SIEC Mar/26</v>
          </cell>
        </row>
        <row r="812">
          <cell r="A812" t="str">
            <v>02.01.04.900.13</v>
          </cell>
          <cell r="B812" t="str">
            <v>Lastro com preparo de fundo, largura maior ou igual a 1,5 m, com camada de brita, lançamento mecanizado, em local com nível baixo de interferência</v>
          </cell>
          <cell r="C812" t="str">
            <v>m³</v>
          </cell>
          <cell r="D812">
            <v>291.23</v>
          </cell>
          <cell r="E812">
            <v>234.90079045007261</v>
          </cell>
          <cell r="F812" t="str">
            <v>SIEC Mar/26</v>
          </cell>
        </row>
        <row r="813">
          <cell r="A813" t="str">
            <v>02.01.04.900.01</v>
          </cell>
          <cell r="B813" t="str">
            <v>Lastro de areia grossa</v>
          </cell>
          <cell r="C813" t="str">
            <v>m³</v>
          </cell>
          <cell r="D813">
            <v>255.24</v>
          </cell>
          <cell r="E813">
            <v>205.87191482497178</v>
          </cell>
          <cell r="F813" t="str">
            <v>SIEC Mar/26</v>
          </cell>
        </row>
        <row r="814">
          <cell r="A814" t="str">
            <v>02.01.04.900.02</v>
          </cell>
          <cell r="B814" t="str">
            <v>Lastro de brita comercial</v>
          </cell>
          <cell r="C814" t="str">
            <v>m³</v>
          </cell>
          <cell r="D814">
            <v>186.46</v>
          </cell>
          <cell r="E814">
            <v>150.39522503629618</v>
          </cell>
          <cell r="F814" t="str">
            <v>SIEC Mar/26</v>
          </cell>
        </row>
        <row r="815">
          <cell r="A815" t="str">
            <v>02.01.04.900.14</v>
          </cell>
          <cell r="B815" t="str">
            <v>Lastro de brita n.º 4</v>
          </cell>
          <cell r="C815" t="str">
            <v>m³</v>
          </cell>
          <cell r="D815">
            <v>176.67</v>
          </cell>
          <cell r="E815">
            <v>142.49879012743989</v>
          </cell>
          <cell r="F815" t="str">
            <v>SIEC Mar/26</v>
          </cell>
        </row>
        <row r="816">
          <cell r="A816" t="str">
            <v>02.01.04.900.11</v>
          </cell>
          <cell r="B816" t="str">
            <v>Lastro de concreto magro, aplicado em pisos ou radiers, espessura média de 5 cm</v>
          </cell>
          <cell r="C816" t="str">
            <v>m²</v>
          </cell>
          <cell r="D816">
            <v>37.92</v>
          </cell>
          <cell r="E816">
            <v>30.585578319083723</v>
          </cell>
          <cell r="F816" t="str">
            <v>SIEC Mar/26</v>
          </cell>
        </row>
        <row r="817">
          <cell r="A817" t="str">
            <v>02.01.04.900.15</v>
          </cell>
          <cell r="B817" t="str">
            <v>Lastro de concreto magro, aplicado em pisos, lajes sobre solo ou radiers, espessura de 3 cm</v>
          </cell>
          <cell r="C817" t="str">
            <v>m³</v>
          </cell>
          <cell r="D817">
            <v>22.75</v>
          </cell>
          <cell r="E817">
            <v>18.349733828036779</v>
          </cell>
          <cell r="F817" t="str">
            <v>SIEC Mar/26</v>
          </cell>
        </row>
        <row r="818">
          <cell r="A818" t="str">
            <v>02.01.04.900.09</v>
          </cell>
          <cell r="B818" t="str">
            <v>Lastro de vala com areia média</v>
          </cell>
          <cell r="C818" t="str">
            <v>m³</v>
          </cell>
          <cell r="D818">
            <v>242.02</v>
          </cell>
          <cell r="E818">
            <v>195.20890466204227</v>
          </cell>
          <cell r="F818" t="str">
            <v>SIEC Mar/26</v>
          </cell>
        </row>
        <row r="819">
          <cell r="A819" t="str">
            <v>02.01.04.900.12</v>
          </cell>
          <cell r="B819" t="str">
            <v>Lastro de vala com preparo de fundo, largura menor que 1,5 m, com camada de brita, lançamento manual, em local com nível baixo de interferência</v>
          </cell>
          <cell r="C819" t="str">
            <v>m³</v>
          </cell>
          <cell r="D819">
            <v>415.15</v>
          </cell>
          <cell r="E819">
            <v>334.85239554766895</v>
          </cell>
          <cell r="F819" t="str">
            <v>SIEC Mar/26</v>
          </cell>
        </row>
        <row r="820">
          <cell r="A820" t="str">
            <v>02.01.04.900.06</v>
          </cell>
          <cell r="B820" t="str">
            <v>Melhoramento e preparo do subleito</v>
          </cell>
          <cell r="C820" t="str">
            <v>m²</v>
          </cell>
          <cell r="D820">
            <v>8.5500000000000007</v>
          </cell>
          <cell r="E820">
            <v>6.8962735925149223</v>
          </cell>
          <cell r="F820" t="str">
            <v>SIEC Mar/26</v>
          </cell>
        </row>
        <row r="821">
          <cell r="A821" t="str">
            <v>02.01.04.900.07</v>
          </cell>
          <cell r="B821" t="str">
            <v>Melhoramento e preparo do subleito, 100% PN</v>
          </cell>
          <cell r="C821" t="str">
            <v>m²</v>
          </cell>
          <cell r="D821">
            <v>9.52</v>
          </cell>
          <cell r="E821">
            <v>7.6786578480400056</v>
          </cell>
          <cell r="F821" t="str">
            <v>SIEC Mar/26</v>
          </cell>
        </row>
        <row r="822">
          <cell r="A822" t="str">
            <v>02.01.04.900.08</v>
          </cell>
          <cell r="B822" t="str">
            <v>Reforço do subleito - solo-brita de granulometria descontínua</v>
          </cell>
          <cell r="C822" t="str">
            <v>m³</v>
          </cell>
          <cell r="D822">
            <v>169.43</v>
          </cell>
          <cell r="E822">
            <v>136.65913857073721</v>
          </cell>
          <cell r="F822" t="str">
            <v>SIEC Mar/26</v>
          </cell>
        </row>
        <row r="823">
          <cell r="A823" t="str">
            <v>02.01.04.910</v>
          </cell>
          <cell r="B823" t="str">
            <v>BASES, LASTROS, PAVIMENTOS E COMPLEMENTOS</v>
          </cell>
          <cell r="C823" t="str">
            <v/>
          </cell>
          <cell r="E823">
            <v>0</v>
          </cell>
          <cell r="F823" t="str">
            <v>SIEC Mar/26</v>
          </cell>
        </row>
        <row r="824">
          <cell r="A824" t="str">
            <v>02.01.04.910.02</v>
          </cell>
          <cell r="B824" t="str">
            <v>Concreto magro para lastro, traço 1:4,5:4,5 (cimento / areia média / brita 1) - preparo mecânico com betoneira 400 L</v>
          </cell>
          <cell r="C824" t="str">
            <v>m³</v>
          </cell>
          <cell r="D824">
            <v>465.34</v>
          </cell>
          <cell r="E824">
            <v>375.33473140829165</v>
          </cell>
          <cell r="F824" t="str">
            <v>SIEC Mar/26</v>
          </cell>
        </row>
        <row r="825">
          <cell r="A825" t="str">
            <v>02.01.04.910.04</v>
          </cell>
          <cell r="B825" t="str">
            <v>Concreto magro para lastro, traço 1:4,5:4,5 (em massa seca de cimento/ areia média/ brita 1) - preparo manual. af_05/2021</v>
          </cell>
          <cell r="C825" t="str">
            <v>m³</v>
          </cell>
          <cell r="D825">
            <v>546.94000000000005</v>
          </cell>
          <cell r="E825">
            <v>441.15179867720605</v>
          </cell>
          <cell r="F825" t="str">
            <v>SIEC Mar/26</v>
          </cell>
        </row>
        <row r="826">
          <cell r="A826" t="str">
            <v>02.01.04.910.03</v>
          </cell>
          <cell r="B826" t="str">
            <v>Concreto magro para lastro, traço 1:4,5:4,5 (em massa seca de cimento/ areia média/ brita 1) - preparo mecânico com betoneira 600 l. af_05/2021</v>
          </cell>
          <cell r="C826" t="str">
            <v>m³</v>
          </cell>
          <cell r="D826">
            <v>458.08</v>
          </cell>
          <cell r="E826">
            <v>369.47894821745439</v>
          </cell>
          <cell r="F826" t="str">
            <v>SIEC Mar/26</v>
          </cell>
        </row>
        <row r="827">
          <cell r="A827" t="str">
            <v>02.01.04.910.01</v>
          </cell>
          <cell r="B827" t="str">
            <v>Lastro de concreto magro com seixo, incluindo preparo e lançamento</v>
          </cell>
          <cell r="C827" t="str">
            <v>m³</v>
          </cell>
          <cell r="D827">
            <v>1021.63</v>
          </cell>
          <cell r="E827">
            <v>824.02806904339411</v>
          </cell>
          <cell r="F827" t="str">
            <v>SIEC Mar/26</v>
          </cell>
        </row>
        <row r="828">
          <cell r="A828" t="str">
            <v>02.01.04.920</v>
          </cell>
          <cell r="B828" t="str">
            <v>BASES E LASTROS COM LIGANTE</v>
          </cell>
          <cell r="C828" t="str">
            <v/>
          </cell>
          <cell r="E828">
            <v>0</v>
          </cell>
          <cell r="F828" t="str">
            <v>SIEC Mar/26</v>
          </cell>
        </row>
        <row r="829">
          <cell r="A829" t="str">
            <v>02.01.04.920.01</v>
          </cell>
          <cell r="B829" t="str">
            <v>Base de macadame betuminoso para pavimentação</v>
          </cell>
          <cell r="C829" t="str">
            <v>m³</v>
          </cell>
          <cell r="D829">
            <v>961.62</v>
          </cell>
          <cell r="E829">
            <v>775.62510082271331</v>
          </cell>
          <cell r="F829" t="str">
            <v>SIEC Mar/26</v>
          </cell>
        </row>
        <row r="830">
          <cell r="A830" t="str">
            <v>02.01.04.920.07</v>
          </cell>
          <cell r="B830" t="str">
            <v>Base de macadame hidráulico</v>
          </cell>
          <cell r="C830" t="str">
            <v>m³</v>
          </cell>
          <cell r="D830">
            <v>331.52</v>
          </cell>
          <cell r="E830">
            <v>267.39796741409901</v>
          </cell>
          <cell r="F830" t="str">
            <v>SIEC Mar/26</v>
          </cell>
        </row>
        <row r="831">
          <cell r="A831" t="str">
            <v>02.01.04.920.06</v>
          </cell>
          <cell r="B831" t="str">
            <v>Base de rachão</v>
          </cell>
          <cell r="C831" t="str">
            <v>m³</v>
          </cell>
          <cell r="D831">
            <v>184.27</v>
          </cell>
          <cell r="E831">
            <v>148.62881109856428</v>
          </cell>
          <cell r="F831" t="str">
            <v>SIEC Mar/26</v>
          </cell>
        </row>
        <row r="832">
          <cell r="A832" t="str">
            <v>02.01.04.920.09</v>
          </cell>
          <cell r="B832" t="str">
            <v>Concreto asfáltico - faixa A - massa comercial - BINDER camada intermediária</v>
          </cell>
          <cell r="C832" t="str">
            <v>T</v>
          </cell>
          <cell r="D832">
            <v>469.48</v>
          </cell>
          <cell r="E832">
            <v>378.67397967414098</v>
          </cell>
          <cell r="F832" t="str">
            <v>SIEC Mar/26</v>
          </cell>
        </row>
        <row r="833">
          <cell r="A833" t="str">
            <v>02.01.04.920.04</v>
          </cell>
          <cell r="B833" t="str">
            <v>Execução de imprimação com asfalto diluído CM-30</v>
          </cell>
          <cell r="C833" t="str">
            <v>m²</v>
          </cell>
          <cell r="D833">
            <v>10.87</v>
          </cell>
          <cell r="E833">
            <v>8.7675431521213092</v>
          </cell>
          <cell r="F833" t="str">
            <v>SIEC Mar/26</v>
          </cell>
        </row>
        <row r="834">
          <cell r="A834" t="str">
            <v>02.01.04.920.03</v>
          </cell>
          <cell r="B834" t="str">
            <v>Imprimação ligante betuminosa para pavimentação</v>
          </cell>
          <cell r="C834" t="str">
            <v>m²</v>
          </cell>
          <cell r="D834">
            <v>2.6</v>
          </cell>
          <cell r="E834">
            <v>2.0971124374899177</v>
          </cell>
          <cell r="F834" t="str">
            <v>SIEC Mar/26</v>
          </cell>
        </row>
        <row r="835">
          <cell r="A835" t="str">
            <v>02.01.04.920.05</v>
          </cell>
          <cell r="B835" t="str">
            <v>Lastro de concreto (contra-piso) , incluindo preparo e lançamento</v>
          </cell>
          <cell r="C835" t="str">
            <v>m³</v>
          </cell>
          <cell r="D835">
            <v>824.67</v>
          </cell>
          <cell r="E835">
            <v>665.16373608646552</v>
          </cell>
          <cell r="F835" t="str">
            <v>SIEC Mar/26</v>
          </cell>
        </row>
        <row r="836">
          <cell r="A836" t="str">
            <v>02.01.04.920.10</v>
          </cell>
          <cell r="B836" t="str">
            <v>Pintura de ligação</v>
          </cell>
          <cell r="C836" t="str">
            <v>m²</v>
          </cell>
          <cell r="D836">
            <v>2.15</v>
          </cell>
          <cell r="E836">
            <v>1.7341506694628166</v>
          </cell>
          <cell r="F836" t="str">
            <v>SIEC Mar/26</v>
          </cell>
        </row>
        <row r="837">
          <cell r="A837" t="str">
            <v>02.01.04.930</v>
          </cell>
          <cell r="B837" t="str">
            <v>ALVENARIA DE EMBASAMENTO</v>
          </cell>
          <cell r="C837" t="str">
            <v/>
          </cell>
          <cell r="E837">
            <v>0</v>
          </cell>
          <cell r="F837" t="str">
            <v>SIEC Mar/26</v>
          </cell>
        </row>
        <row r="838">
          <cell r="A838" t="str">
            <v>02.01.04.930.05</v>
          </cell>
          <cell r="B838" t="str">
            <v>Alvenaria de embasamento com blocos cerâmicos de vedação 14 x 19 x 39 empregando argamassa mista de cimento, cal hidratada e areia sem peneirar traço 1:2:8</v>
          </cell>
          <cell r="C838" t="str">
            <v>m³</v>
          </cell>
          <cell r="D838">
            <v>755.54</v>
          </cell>
          <cell r="E838">
            <v>609.40474270043546</v>
          </cell>
          <cell r="F838" t="str">
            <v>SIEC Mar/26</v>
          </cell>
        </row>
        <row r="839">
          <cell r="A839" t="str">
            <v>02.01.04.930.06</v>
          </cell>
          <cell r="B839" t="str">
            <v>Alvenaria de embasamento com blocos cerâmicos laminado 5,5 x 11 x 23,5 empregando argamassa mista de cimento, cal hidratada e areia sem peneirar traço 1:2:8</v>
          </cell>
          <cell r="C839" t="str">
            <v>m³</v>
          </cell>
          <cell r="D839">
            <v>2678.93</v>
          </cell>
          <cell r="E839">
            <v>2160.775931601871</v>
          </cell>
          <cell r="F839" t="str">
            <v>SIEC Mar/26</v>
          </cell>
        </row>
        <row r="840">
          <cell r="A840" t="str">
            <v>02.01.04.930.04</v>
          </cell>
          <cell r="B840" t="str">
            <v>Alvenaria de embasamento com blocos cerâmicos portante 14 x 19 x 39 empregando argamassa mista de cimento, cal hidratada e areia sem peneirar traço 1:2:8</v>
          </cell>
          <cell r="C840" t="str">
            <v>m³</v>
          </cell>
          <cell r="D840">
            <v>771.33</v>
          </cell>
          <cell r="E840">
            <v>622.14066784965314</v>
          </cell>
          <cell r="F840" t="str">
            <v>SIEC Mar/26</v>
          </cell>
        </row>
        <row r="841">
          <cell r="A841" t="str">
            <v>02.01.04.930.01</v>
          </cell>
          <cell r="B841" t="str">
            <v>Alvenaria de embasamento com pedra rachão, empregando argamassa de cimento e areia sem peneirar, traço 1:4</v>
          </cell>
          <cell r="C841" t="str">
            <v>m³</v>
          </cell>
          <cell r="D841">
            <v>779.46</v>
          </cell>
          <cell r="E841">
            <v>628.6981771253428</v>
          </cell>
          <cell r="F841" t="str">
            <v>SIEC Mar/26</v>
          </cell>
        </row>
        <row r="842">
          <cell r="A842" t="str">
            <v>02.01.04.930.02</v>
          </cell>
          <cell r="B842" t="str">
            <v>Alvenaria de embasamento com pedra rachão, empregando argamassa mista de cimento, saibro e areia sem peneirar, traço 1:4:5</v>
          </cell>
          <cell r="C842" t="str">
            <v>m³</v>
          </cell>
          <cell r="D842">
            <v>541.79999999999995</v>
          </cell>
          <cell r="E842">
            <v>437.00596870462977</v>
          </cell>
          <cell r="F842" t="str">
            <v>SIEC Mar/26</v>
          </cell>
        </row>
        <row r="843">
          <cell r="A843" t="str">
            <v>02.01.04.930.03</v>
          </cell>
          <cell r="B843" t="str">
            <v>Alvenaria de embasamento com tijolo comum, empregando argamassa mista de cimento, cal hidratada e areia sem peneirar, traço 1:2:8</v>
          </cell>
          <cell r="C843" t="str">
            <v>m³</v>
          </cell>
          <cell r="D843">
            <v>1132.42</v>
          </cell>
          <cell r="E843">
            <v>913.3892563316665</v>
          </cell>
          <cell r="F843" t="str">
            <v>SIEC Mar/26</v>
          </cell>
        </row>
        <row r="844">
          <cell r="A844" t="str">
            <v>02.01.04.930.07</v>
          </cell>
          <cell r="B844" t="str">
            <v>Alvenaria de embasamento e=20 cm com bloco de concreto</v>
          </cell>
          <cell r="C844" t="str">
            <v>m³</v>
          </cell>
          <cell r="D844">
            <v>585.16999999999996</v>
          </cell>
          <cell r="E844">
            <v>471.98741732537502</v>
          </cell>
          <cell r="F844" t="str">
            <v>SIEC Mar/26</v>
          </cell>
        </row>
        <row r="845">
          <cell r="A845" t="str">
            <v>02.01.05</v>
          </cell>
          <cell r="B845" t="str">
            <v>ESTRUTURAS</v>
          </cell>
          <cell r="C845" t="str">
            <v/>
          </cell>
          <cell r="E845">
            <v>0</v>
          </cell>
          <cell r="F845" t="str">
            <v>SIEC Mar/26</v>
          </cell>
        </row>
        <row r="846">
          <cell r="A846" t="str">
            <v>02.01.05.100</v>
          </cell>
          <cell r="B846" t="str">
            <v>CONCRETOS VIRADOS EM OBRA PARA FUNDAÇÕES E ESTRUTURAS</v>
          </cell>
          <cell r="C846" t="str">
            <v/>
          </cell>
          <cell r="E846">
            <v>0</v>
          </cell>
          <cell r="F846" t="str">
            <v>SIEC Mar/26</v>
          </cell>
        </row>
        <row r="847">
          <cell r="A847" t="str">
            <v>02.01.05.100.03</v>
          </cell>
          <cell r="B847" t="str">
            <v>Concreto estrutural virado em obra, fck 20 MPa</v>
          </cell>
          <cell r="C847" t="str">
            <v>m³</v>
          </cell>
          <cell r="D847">
            <v>651.03</v>
          </cell>
          <cell r="E847">
            <v>525.10888853040808</v>
          </cell>
          <cell r="F847" t="str">
            <v>SIEC Mar/26</v>
          </cell>
        </row>
        <row r="848">
          <cell r="A848" t="str">
            <v>02.01.05.100.04</v>
          </cell>
          <cell r="B848" t="str">
            <v>Concreto estrutural virado em obra, fck 25 MPa</v>
          </cell>
          <cell r="C848" t="str">
            <v>m³</v>
          </cell>
          <cell r="D848">
            <v>668.57</v>
          </cell>
          <cell r="E848">
            <v>539.25633166639784</v>
          </cell>
          <cell r="F848" t="str">
            <v>SIEC Mar/26</v>
          </cell>
        </row>
        <row r="849">
          <cell r="A849" t="str">
            <v>02.01.05.100.05</v>
          </cell>
          <cell r="B849" t="str">
            <v>Concreto estrutural virado em obra, fck 30 MPa</v>
          </cell>
          <cell r="C849" t="str">
            <v>m³</v>
          </cell>
          <cell r="D849">
            <v>683.51</v>
          </cell>
          <cell r="E849">
            <v>551.30666236489753</v>
          </cell>
          <cell r="F849" t="str">
            <v>SIEC Mar/26</v>
          </cell>
        </row>
        <row r="850">
          <cell r="A850" t="str">
            <v>02.01.05.100.09</v>
          </cell>
          <cell r="B850" t="str">
            <v>Concreto fck = 25MPa, traço 1:2,3:2,7 (em massa seca de cimento/ areia média/ brita 1) - preparo mecânico com betoneira 600 l. (sem lançamento e adensamento)</v>
          </cell>
          <cell r="C850" t="str">
            <v>m³</v>
          </cell>
          <cell r="D850">
            <v>527.51</v>
          </cell>
          <cell r="E850">
            <v>425.47991611550248</v>
          </cell>
          <cell r="F850" t="str">
            <v>SIEC Mar/26</v>
          </cell>
        </row>
        <row r="851">
          <cell r="A851" t="str">
            <v>02.01.05.100.08</v>
          </cell>
          <cell r="B851" t="str">
            <v>Concreto fck = 30mpa, traço 1:2,1:2,5 (cimento/areia média/ brita 1) - preparo mecânico com betoneira 600 l</v>
          </cell>
          <cell r="C851" t="str">
            <v>m³</v>
          </cell>
          <cell r="D851">
            <v>539.09</v>
          </cell>
          <cell r="E851">
            <v>434.8201322793999</v>
          </cell>
          <cell r="F851" t="str">
            <v>SIEC Mar/26</v>
          </cell>
        </row>
        <row r="852">
          <cell r="A852" t="str">
            <v>02.01.05.100.01</v>
          </cell>
          <cell r="B852" t="str">
            <v>Concreto virado em obra, fck 10 MPa</v>
          </cell>
          <cell r="C852" t="str">
            <v>m³</v>
          </cell>
          <cell r="D852">
            <v>557.21</v>
          </cell>
          <cell r="E852">
            <v>449.4353928052912</v>
          </cell>
          <cell r="F852" t="str">
            <v>SIEC Mar/26</v>
          </cell>
        </row>
        <row r="853">
          <cell r="A853" t="str">
            <v>02.01.05.100.02</v>
          </cell>
          <cell r="B853" t="str">
            <v>Concreto virado em obra, fck 15 MPa</v>
          </cell>
          <cell r="C853" t="str">
            <v>m³</v>
          </cell>
          <cell r="D853">
            <v>634.72</v>
          </cell>
          <cell r="E853">
            <v>511.95354089369255</v>
          </cell>
          <cell r="F853" t="str">
            <v>SIEC Mar/26</v>
          </cell>
        </row>
        <row r="854">
          <cell r="A854" t="str">
            <v>02.01.05.100.10</v>
          </cell>
          <cell r="B854" t="str">
            <v>Graute fgk=20 mpa; traço 1:0,04:1,8:2,1 (em massa seca de cimento/ cal/ areia grossa/ brita 0) - preparo mecânico com betoneira 400 l.</v>
          </cell>
          <cell r="C854" t="str">
            <v>m³</v>
          </cell>
          <cell r="D854">
            <v>589.46</v>
          </cell>
          <cell r="E854">
            <v>475.44765284723343</v>
          </cell>
          <cell r="F854" t="str">
            <v>SIEC Mar/26</v>
          </cell>
        </row>
        <row r="855">
          <cell r="A855" t="str">
            <v>02.01.05.110</v>
          </cell>
          <cell r="B855" t="str">
            <v>CONCRETOS DOSADOS EM CENTRAL PARA FUNDAÇÕES E ESTRUTURAS</v>
          </cell>
          <cell r="C855" t="str">
            <v/>
          </cell>
          <cell r="E855">
            <v>0</v>
          </cell>
          <cell r="F855" t="str">
            <v>SIEC Mar/26</v>
          </cell>
        </row>
        <row r="856">
          <cell r="A856" t="str">
            <v>02.01.05.110.15</v>
          </cell>
          <cell r="B856" t="str">
            <v>Barra de transferência de aço SAC 50, Ø 2 1/2"</v>
          </cell>
          <cell r="C856" t="str">
            <v>m</v>
          </cell>
          <cell r="D856">
            <v>646.6</v>
          </cell>
          <cell r="E856">
            <v>521.53573156960806</v>
          </cell>
          <cell r="F856" t="str">
            <v>SIEC Mar/26</v>
          </cell>
        </row>
        <row r="857">
          <cell r="A857" t="str">
            <v>02.01.05.110.18</v>
          </cell>
          <cell r="B857" t="str">
            <v>Barras de transferência, aço CA-25 de 32,0 mm, para execução de pavimento de concreto - fornecimento e instalação</v>
          </cell>
          <cell r="C857" t="str">
            <v>kg</v>
          </cell>
          <cell r="D857">
            <v>10.34</v>
          </cell>
          <cell r="E857">
            <v>8.3400548475560576</v>
          </cell>
          <cell r="F857" t="str">
            <v>SIEC Mar/26</v>
          </cell>
        </row>
        <row r="858">
          <cell r="A858" t="str">
            <v>02.01.05.110.20</v>
          </cell>
          <cell r="B858" t="str">
            <v>Carga, manobra e descarga de agregados ou solos em caminhão basculante de 10 m³ - carga com carregadeira de 3,40 m³ (exclusa) e descarga livre</v>
          </cell>
          <cell r="C858" t="str">
            <v>T</v>
          </cell>
          <cell r="D858">
            <v>1.83</v>
          </cell>
          <cell r="E858">
            <v>1.4760445233102113</v>
          </cell>
          <cell r="F858" t="str">
            <v>SIEC Mar/26</v>
          </cell>
        </row>
        <row r="859">
          <cell r="A859" t="str">
            <v>02.01.05.110.19</v>
          </cell>
          <cell r="B859" t="str">
            <v>Concretagem de vigas e lajes, fck=25 MPa, para lajes pré-moldadas com uso de bomba - lançamento, adensamento e acabamento.</v>
          </cell>
          <cell r="C859" t="str">
            <v>m³</v>
          </cell>
          <cell r="D859">
            <v>626.1</v>
          </cell>
          <cell r="E859">
            <v>505.00080658170674</v>
          </cell>
          <cell r="F859" t="str">
            <v>SIEC Mar/26</v>
          </cell>
        </row>
        <row r="860">
          <cell r="A860" t="str">
            <v>02.01.05.110.01</v>
          </cell>
          <cell r="B860" t="str">
            <v>Concreto dosado em central , fck 10 MPa</v>
          </cell>
          <cell r="C860" t="str">
            <v>m³</v>
          </cell>
          <cell r="D860">
            <v>527.16</v>
          </cell>
          <cell r="E860">
            <v>425.19761251814805</v>
          </cell>
          <cell r="F860" t="str">
            <v>SIEC Mar/26</v>
          </cell>
        </row>
        <row r="861">
          <cell r="A861" t="str">
            <v>02.01.05.110.02</v>
          </cell>
          <cell r="B861" t="str">
            <v>Concreto dosado em central , fck 15 MPa</v>
          </cell>
          <cell r="C861" t="str">
            <v>m³</v>
          </cell>
          <cell r="D861">
            <v>534.16</v>
          </cell>
          <cell r="E861">
            <v>430.84368446523632</v>
          </cell>
          <cell r="F861" t="str">
            <v>SIEC Mar/26</v>
          </cell>
        </row>
        <row r="862">
          <cell r="A862" t="str">
            <v>02.01.05.110.12</v>
          </cell>
          <cell r="B862" t="str">
            <v>Concreto estrutural dosado em central, auto-adensável, fck 20 MPa</v>
          </cell>
          <cell r="C862" t="str">
            <v>m³</v>
          </cell>
          <cell r="D862">
            <v>643.86</v>
          </cell>
          <cell r="E862">
            <v>519.32569769317638</v>
          </cell>
          <cell r="F862" t="str">
            <v>SIEC Mar/26</v>
          </cell>
        </row>
        <row r="863">
          <cell r="A863" t="str">
            <v>02.01.05.110.03</v>
          </cell>
          <cell r="B863" t="str">
            <v>Concreto estrutural dosado em central, fck 20 MPa</v>
          </cell>
          <cell r="C863" t="str">
            <v>m³</v>
          </cell>
          <cell r="D863">
            <v>547.45000000000005</v>
          </cell>
          <cell r="E863">
            <v>441.56315534763672</v>
          </cell>
          <cell r="F863" t="str">
            <v>SIEC Mar/26</v>
          </cell>
        </row>
        <row r="864">
          <cell r="A864" t="str">
            <v>02.01.05.110.04</v>
          </cell>
          <cell r="B864" t="str">
            <v>Concreto estrutural dosado em central, fck 25 MPa</v>
          </cell>
          <cell r="C864" t="str">
            <v>m³</v>
          </cell>
          <cell r="D864">
            <v>563.03</v>
          </cell>
          <cell r="E864">
            <v>454.12969833844164</v>
          </cell>
          <cell r="F864" t="str">
            <v>SIEC Mar/26</v>
          </cell>
        </row>
        <row r="865">
          <cell r="A865" t="str">
            <v>02.01.05.110.05</v>
          </cell>
          <cell r="B865" t="str">
            <v>Concreto estrutural dosado em central, fck 30 MPa</v>
          </cell>
          <cell r="C865" t="str">
            <v>m³</v>
          </cell>
          <cell r="D865">
            <v>578.59</v>
          </cell>
          <cell r="E865">
            <v>466.68010969511215</v>
          </cell>
          <cell r="F865" t="str">
            <v>SIEC Mar/26</v>
          </cell>
        </row>
        <row r="866">
          <cell r="A866" t="str">
            <v>02.01.05.110.06</v>
          </cell>
          <cell r="B866" t="str">
            <v>Concreto estrutural dosado em central, fck 35 MPa</v>
          </cell>
          <cell r="C866" t="str">
            <v>m³</v>
          </cell>
          <cell r="D866">
            <v>594.16</v>
          </cell>
          <cell r="E866">
            <v>479.23858686884978</v>
          </cell>
          <cell r="F866" t="str">
            <v>SIEC Mar/26</v>
          </cell>
        </row>
        <row r="867">
          <cell r="A867" t="str">
            <v>02.01.05.110.07</v>
          </cell>
          <cell r="B867" t="str">
            <v>Concreto estrutural dosado em central, fck 40 MPa</v>
          </cell>
          <cell r="C867" t="str">
            <v>m³</v>
          </cell>
          <cell r="D867">
            <v>609.74</v>
          </cell>
          <cell r="E867">
            <v>491.80512985965481</v>
          </cell>
          <cell r="F867" t="str">
            <v>SIEC Mar/26</v>
          </cell>
        </row>
        <row r="868">
          <cell r="A868" t="str">
            <v>02.01.05.110.08</v>
          </cell>
          <cell r="B868" t="str">
            <v>Concreto estrutural dosado em central, fck 45 MPa</v>
          </cell>
          <cell r="C868" t="str">
            <v>m³</v>
          </cell>
          <cell r="D868">
            <v>634.54</v>
          </cell>
          <cell r="E868">
            <v>511.80835618648166</v>
          </cell>
          <cell r="F868" t="str">
            <v>SIEC Mar/26</v>
          </cell>
        </row>
        <row r="869">
          <cell r="A869" t="str">
            <v>02.01.05.110.17</v>
          </cell>
          <cell r="B869" t="str">
            <v>Concreto estrutural dosado em central, fck 50 Mpa</v>
          </cell>
          <cell r="C869" t="str">
            <v>m³</v>
          </cell>
          <cell r="D869">
            <v>716.46</v>
          </cell>
          <cell r="E869">
            <v>577.88352960154862</v>
          </cell>
          <cell r="F869" t="str">
            <v>SIEC Mar/26</v>
          </cell>
        </row>
        <row r="870">
          <cell r="A870" t="str">
            <v>02.01.05.110.21</v>
          </cell>
          <cell r="B870" t="str">
            <v>Concreto fck = 20 MPa para projeção via seca - confecção em betoneira - areia e brita comerciais</v>
          </cell>
          <cell r="C870" t="str">
            <v>m³</v>
          </cell>
          <cell r="D870">
            <v>586.79999999999995</v>
          </cell>
          <cell r="E870">
            <v>473.30214550733984</v>
          </cell>
          <cell r="F870" t="str">
            <v>SIEC Mar/26</v>
          </cell>
        </row>
        <row r="871">
          <cell r="A871" t="str">
            <v>02.01.05.110.22</v>
          </cell>
          <cell r="B871" t="str">
            <v>Concreto fck = 25 MPa para projeção via seca - confecção em betoneira - areia e brita comerciais</v>
          </cell>
          <cell r="C871" t="str">
            <v>m³</v>
          </cell>
          <cell r="D871">
            <v>620.67999999999995</v>
          </cell>
          <cell r="E871">
            <v>500.62913373124695</v>
          </cell>
          <cell r="F871" t="str">
            <v>SIEC Mar/26</v>
          </cell>
        </row>
        <row r="872">
          <cell r="A872" t="str">
            <v>02.01.05.110.23</v>
          </cell>
          <cell r="B872" t="str">
            <v>Concreto fck = 30 MPa para projeção via seca - confecção em betoneira - areia e brita comerciais</v>
          </cell>
          <cell r="C872" t="str">
            <v>m³</v>
          </cell>
          <cell r="D872">
            <v>658.59</v>
          </cell>
          <cell r="E872">
            <v>531.20664623326343</v>
          </cell>
          <cell r="F872" t="str">
            <v>SIEC Mar/26</v>
          </cell>
        </row>
        <row r="873">
          <cell r="A873" t="str">
            <v>02.01.05.110.09</v>
          </cell>
          <cell r="B873" t="str">
            <v>Concreto Projetado, fck=20 MPa</v>
          </cell>
          <cell r="C873" t="str">
            <v>m³</v>
          </cell>
          <cell r="D873">
            <v>1178.3499999999999</v>
          </cell>
          <cell r="E873">
            <v>950.43555412163244</v>
          </cell>
          <cell r="F873" t="str">
            <v>SIEC Mar/26</v>
          </cell>
        </row>
        <row r="874">
          <cell r="A874" t="str">
            <v>02.01.05.110.10</v>
          </cell>
          <cell r="B874" t="str">
            <v>Concreto Projetado, fck=25 MPa</v>
          </cell>
          <cell r="C874" t="str">
            <v>m³</v>
          </cell>
          <cell r="D874">
            <v>1226.75</v>
          </cell>
          <cell r="E874">
            <v>989.474108727214</v>
          </cell>
          <cell r="F874" t="str">
            <v>SIEC Mar/26</v>
          </cell>
        </row>
        <row r="875">
          <cell r="A875" t="str">
            <v>02.01.05.110.11</v>
          </cell>
          <cell r="B875" t="str">
            <v>Concreto Projetado, fck=30 MPa</v>
          </cell>
          <cell r="C875" t="str">
            <v>m³</v>
          </cell>
          <cell r="D875">
            <v>1280.9100000000001</v>
          </cell>
          <cell r="E875">
            <v>1033.1585739635425</v>
          </cell>
          <cell r="F875" t="str">
            <v>SIEC Mar/26</v>
          </cell>
        </row>
        <row r="876">
          <cell r="A876" t="str">
            <v>02.01.05.120</v>
          </cell>
          <cell r="B876" t="str">
            <v>CONCRETOS CICLÓPICOS PARA FUNDAÇÕES E ESTRUTURAS</v>
          </cell>
          <cell r="C876" t="str">
            <v/>
          </cell>
          <cell r="E876">
            <v>0</v>
          </cell>
          <cell r="F876" t="str">
            <v>SIEC Mar/26</v>
          </cell>
        </row>
        <row r="877">
          <cell r="A877" t="str">
            <v>02.01.05.120.01</v>
          </cell>
          <cell r="B877" t="str">
            <v>Concreto ciclópico - fornecimento e aplicação (com 30% de pedra rachão) , fck 15 MPa</v>
          </cell>
          <cell r="C877" t="str">
            <v>m³</v>
          </cell>
          <cell r="D877">
            <v>681.85</v>
          </cell>
          <cell r="E877">
            <v>549.96773673173095</v>
          </cell>
          <cell r="F877" t="str">
            <v>SIEC Mar/26</v>
          </cell>
        </row>
        <row r="878">
          <cell r="A878" t="str">
            <v>02.01.05.120.04</v>
          </cell>
          <cell r="B878" t="str">
            <v>Concreto ciclópico fck = 20 MPa - confecção em betoneira e lançamento manual - areia, brita e pedra de mão comerciais</v>
          </cell>
          <cell r="C878" t="str">
            <v>m³</v>
          </cell>
          <cell r="D878">
            <v>583.05999999999995</v>
          </cell>
          <cell r="E878">
            <v>470.28552992418128</v>
          </cell>
          <cell r="F878" t="str">
            <v>SIEC Mar/26</v>
          </cell>
        </row>
        <row r="879">
          <cell r="A879" t="str">
            <v>02.01.05.120.02</v>
          </cell>
          <cell r="B879" t="str">
            <v>Transporte, lançamento, adensamento e acabamento do concreto em estrutura</v>
          </cell>
          <cell r="C879" t="str">
            <v>m³</v>
          </cell>
          <cell r="D879">
            <v>207.86</v>
          </cell>
          <cell r="E879">
            <v>167.65607356025166</v>
          </cell>
          <cell r="F879" t="str">
            <v>SIEC Mar/26</v>
          </cell>
        </row>
        <row r="880">
          <cell r="A880" t="str">
            <v>02.01.05.120.03</v>
          </cell>
          <cell r="B880" t="str">
            <v>Transporte, lançamento, adensamento e acabamento do concreto em fundação</v>
          </cell>
          <cell r="C880" t="str">
            <v>m³</v>
          </cell>
          <cell r="D880">
            <v>161.13999999999999</v>
          </cell>
          <cell r="E880">
            <v>129.97257622197128</v>
          </cell>
          <cell r="F880" t="str">
            <v>SIEC Mar/26</v>
          </cell>
        </row>
        <row r="881">
          <cell r="A881" t="str">
            <v>02.01.05.130</v>
          </cell>
          <cell r="B881" t="str">
            <v>CONCRETOS NÃO ESTRUTURAIS PARA FUNDAÇÕES E ESTRUTURAS</v>
          </cell>
          <cell r="C881" t="str">
            <v/>
          </cell>
          <cell r="E881">
            <v>0</v>
          </cell>
          <cell r="F881" t="str">
            <v>SIEC Mar/26</v>
          </cell>
        </row>
        <row r="882">
          <cell r="A882" t="str">
            <v>02.01.05.130.04</v>
          </cell>
          <cell r="B882" t="str">
            <v>Concreto graute para blocos de concreto, inclusive lançamento</v>
          </cell>
          <cell r="C882" t="str">
            <v>m³</v>
          </cell>
          <cell r="D882">
            <v>956.82</v>
          </cell>
          <cell r="E882">
            <v>771.75350863042434</v>
          </cell>
          <cell r="F882" t="str">
            <v>SIEC Mar/26</v>
          </cell>
        </row>
        <row r="883">
          <cell r="A883" t="str">
            <v>02.01.05.140</v>
          </cell>
          <cell r="B883" t="str">
            <v>CONCRETOS LEVES PARA FUNDAÇÕES E ESTRUTURAS</v>
          </cell>
          <cell r="C883" t="str">
            <v/>
          </cell>
          <cell r="E883">
            <v>0</v>
          </cell>
          <cell r="F883" t="str">
            <v>SIEC Mar/26</v>
          </cell>
        </row>
        <row r="884">
          <cell r="A884" t="str">
            <v>02.01.05.140.01</v>
          </cell>
          <cell r="B884" t="str">
            <v>Concreto leve, com agregado de argila expandida, fck 10 MPa</v>
          </cell>
          <cell r="C884" t="str">
            <v>m³</v>
          </cell>
          <cell r="D884">
            <v>1209.72</v>
          </cell>
          <cell r="E884">
            <v>975.73802226165515</v>
          </cell>
          <cell r="F884" t="str">
            <v>SIEC Mar/26</v>
          </cell>
        </row>
        <row r="885">
          <cell r="A885" t="str">
            <v>02.01.05.140.02</v>
          </cell>
          <cell r="B885" t="str">
            <v>Concreto leve, com agregado de argila expandida, fck 20 MPa</v>
          </cell>
          <cell r="C885" t="str">
            <v>m³</v>
          </cell>
          <cell r="D885">
            <v>1254.47</v>
          </cell>
          <cell r="E885">
            <v>1011.8325536376835</v>
          </cell>
          <cell r="F885" t="str">
            <v>SIEC Mar/26</v>
          </cell>
        </row>
        <row r="886">
          <cell r="A886" t="str">
            <v>02.01.05.150</v>
          </cell>
          <cell r="B886" t="str">
            <v>ACABAMENTOS ESPECIAIS PARA CONCRETODE FUNDAÇÕES E ESTRUTURAS</v>
          </cell>
          <cell r="C886" t="str">
            <v/>
          </cell>
          <cell r="E886">
            <v>0</v>
          </cell>
          <cell r="F886" t="str">
            <v>SIEC Mar/26</v>
          </cell>
        </row>
        <row r="887">
          <cell r="A887" t="str">
            <v>02.01.05.150.01</v>
          </cell>
          <cell r="B887" t="str">
            <v>Acabamento de superfície de concreto com desempenadeira mecânica elétrica</v>
          </cell>
          <cell r="C887" t="str">
            <v>m²</v>
          </cell>
          <cell r="D887">
            <v>0.72</v>
          </cell>
          <cell r="E887">
            <v>0.58073882884336181</v>
          </cell>
          <cell r="F887" t="str">
            <v>SIEC Mar/26</v>
          </cell>
        </row>
        <row r="888">
          <cell r="A888" t="str">
            <v>02.01.05.200</v>
          </cell>
          <cell r="B888" t="str">
            <v>FÔRMAS DE MADEIRA MACIÇA MOLDADO IN LOCO PARA FUNDAÇÕES E ESTRUTURAS</v>
          </cell>
          <cell r="C888" t="str">
            <v/>
          </cell>
          <cell r="E888">
            <v>0</v>
          </cell>
          <cell r="F888" t="str">
            <v>SIEC Mar/26</v>
          </cell>
        </row>
        <row r="889">
          <cell r="A889" t="str">
            <v>02.01.05.200.06</v>
          </cell>
          <cell r="B889" t="str">
            <v>Fabricação, montagem e desmontagem de fôrma para viga baldrame, em madeira serrada, e=25 mm, 4 utilizações</v>
          </cell>
          <cell r="C889" t="str">
            <v>m²</v>
          </cell>
          <cell r="D889">
            <v>79.87</v>
          </cell>
          <cell r="E889">
            <v>64.421680916276827</v>
          </cell>
          <cell r="F889" t="str">
            <v>SIEC Mar/26</v>
          </cell>
        </row>
        <row r="890">
          <cell r="A890" t="str">
            <v>02.01.05.200.02</v>
          </cell>
          <cell r="B890" t="str">
            <v>Fôrma de madeira comum para estrutura</v>
          </cell>
          <cell r="C890" t="str">
            <v>m²</v>
          </cell>
          <cell r="D890">
            <v>180.05</v>
          </cell>
          <cell r="E890">
            <v>145.2250362961768</v>
          </cell>
          <cell r="F890" t="str">
            <v>SIEC Mar/26</v>
          </cell>
        </row>
        <row r="891">
          <cell r="A891" t="str">
            <v>02.01.05.200.01</v>
          </cell>
          <cell r="B891" t="str">
            <v>Fôrma de madeira comum para fundação</v>
          </cell>
          <cell r="C891" t="str">
            <v>m²</v>
          </cell>
          <cell r="D891">
            <v>79.87</v>
          </cell>
          <cell r="E891">
            <v>64.421680916276827</v>
          </cell>
          <cell r="F891" t="str">
            <v>SIEC Mar/26</v>
          </cell>
        </row>
        <row r="892">
          <cell r="A892" t="str">
            <v>02.01.05.200.07</v>
          </cell>
          <cell r="B892" t="str">
            <v>Fôrma metálica em chapa 1/8" reforçada com nervuras de 40 mm x 1/8" dispostas em grelhas de 40 x 60 cm - utilização de 100 vezes - confecção, instalação e retirada</v>
          </cell>
          <cell r="C892" t="str">
            <v>m²</v>
          </cell>
          <cell r="D892">
            <v>10.44</v>
          </cell>
          <cell r="E892">
            <v>8.4207130182287457</v>
          </cell>
          <cell r="F892" t="str">
            <v>SIEC Mar/26</v>
          </cell>
        </row>
        <row r="893">
          <cell r="A893" t="str">
            <v>02.01.05.200.03</v>
          </cell>
          <cell r="B893" t="str">
            <v>Fôrma metálica para aduelas de bueiros celulares de concreto pré-moldados - utilização de 100 vezes - confecção, instalação e retirada.</v>
          </cell>
          <cell r="C893" t="str">
            <v>m²</v>
          </cell>
          <cell r="D893">
            <v>17.93</v>
          </cell>
          <cell r="E893">
            <v>14.462010001613162</v>
          </cell>
          <cell r="F893" t="str">
            <v>SIEC Mar/26</v>
          </cell>
        </row>
        <row r="894">
          <cell r="A894" t="str">
            <v>02.01.05.200.04</v>
          </cell>
          <cell r="B894" t="str">
            <v>Formas de tábuas de pinho para dispositivos de drenagem - utilização de 3 vezes - confecção, instalação e retirada</v>
          </cell>
          <cell r="C894" t="str">
            <v>m²</v>
          </cell>
          <cell r="D894">
            <v>91.62</v>
          </cell>
          <cell r="E894">
            <v>73.899015970317791</v>
          </cell>
          <cell r="F894" t="str">
            <v>SIEC Mar/26</v>
          </cell>
        </row>
        <row r="895">
          <cell r="A895" t="str">
            <v>02.01.05.200.05</v>
          </cell>
          <cell r="B895" t="str">
            <v>Retirada de formas de madeira comum para estrutura</v>
          </cell>
          <cell r="C895" t="str">
            <v>m²</v>
          </cell>
          <cell r="D895">
            <v>29.57</v>
          </cell>
          <cell r="E895">
            <v>23.850621067914179</v>
          </cell>
          <cell r="F895" t="str">
            <v>SIEC Mar/26</v>
          </cell>
        </row>
        <row r="896">
          <cell r="A896" t="str">
            <v>02.01.05.220</v>
          </cell>
          <cell r="B896" t="str">
            <v>FÔRMAS PRÉ FABRICADAS PARA FUNDAÇÕES E ESTRUTURAS</v>
          </cell>
          <cell r="C896" t="str">
            <v/>
          </cell>
          <cell r="E896">
            <v>0</v>
          </cell>
          <cell r="F896" t="str">
            <v>SIEC Mar/26</v>
          </cell>
        </row>
        <row r="897">
          <cell r="A897" t="str">
            <v>02.01.05.220.04</v>
          </cell>
          <cell r="B897" t="str">
            <v>Forma de chapas plastificadas (10mm) - Curva</v>
          </cell>
          <cell r="C897" t="str">
            <v>m²</v>
          </cell>
          <cell r="D897">
            <v>138.81</v>
          </cell>
          <cell r="E897">
            <v>111.9616067107598</v>
          </cell>
          <cell r="F897" t="str">
            <v>SIEC Mar/26</v>
          </cell>
        </row>
        <row r="898">
          <cell r="A898" t="str">
            <v>02.01.05.220.01</v>
          </cell>
          <cell r="B898" t="str">
            <v>Forma de chapas plastificadas (10mm) - Plana</v>
          </cell>
          <cell r="C898" t="str">
            <v>m²</v>
          </cell>
          <cell r="D898">
            <v>138.81</v>
          </cell>
          <cell r="E898">
            <v>111.9616067107598</v>
          </cell>
          <cell r="F898" t="str">
            <v>SIEC Mar/26</v>
          </cell>
        </row>
        <row r="899">
          <cell r="A899" t="str">
            <v>02.01.05.220.06</v>
          </cell>
          <cell r="B899" t="str">
            <v>Forma de chapas plastificadas (12mm) - Plana</v>
          </cell>
          <cell r="C899" t="str">
            <v>m²</v>
          </cell>
          <cell r="D899">
            <v>107.43</v>
          </cell>
          <cell r="E899">
            <v>86.651072753669951</v>
          </cell>
          <cell r="F899" t="str">
            <v>SIEC Mar/26</v>
          </cell>
        </row>
        <row r="900">
          <cell r="A900" t="str">
            <v>02.01.05.220.03</v>
          </cell>
          <cell r="B900" t="str">
            <v>Forma de chapas resinadas (10mm) - Curva</v>
          </cell>
          <cell r="C900" t="str">
            <v>m²</v>
          </cell>
          <cell r="D900">
            <v>129.33000000000001</v>
          </cell>
          <cell r="E900">
            <v>104.31521213098888</v>
          </cell>
          <cell r="F900" t="str">
            <v>SIEC Mar/26</v>
          </cell>
        </row>
        <row r="901">
          <cell r="A901" t="str">
            <v>02.01.05.220.02</v>
          </cell>
          <cell r="B901" t="str">
            <v>Forma de chapas resinadas (10mm) - Plana</v>
          </cell>
          <cell r="C901" t="str">
            <v>m²</v>
          </cell>
          <cell r="D901">
            <v>92.9</v>
          </cell>
          <cell r="E901">
            <v>74.931440554928216</v>
          </cell>
          <cell r="F901" t="str">
            <v>SIEC Mar/26</v>
          </cell>
        </row>
        <row r="902">
          <cell r="A902" t="str">
            <v>02.01.05.220.05</v>
          </cell>
          <cell r="B902" t="str">
            <v>Forma de chapas resinadas (12mm) - Plana</v>
          </cell>
          <cell r="C902" t="str">
            <v>m²</v>
          </cell>
          <cell r="D902">
            <v>92.94</v>
          </cell>
          <cell r="E902">
            <v>74.963703823197292</v>
          </cell>
          <cell r="F902" t="str">
            <v>SIEC Mar/26</v>
          </cell>
        </row>
        <row r="903">
          <cell r="A903" t="str">
            <v>02.01.05.260</v>
          </cell>
          <cell r="B903" t="str">
            <v>FÔRMAS PERMANENTES PARA FUNDAÇÕES E ESTRUTURA</v>
          </cell>
          <cell r="C903" t="str">
            <v/>
          </cell>
          <cell r="E903">
            <v>0</v>
          </cell>
          <cell r="F903" t="str">
            <v>SIEC Mar/26</v>
          </cell>
        </row>
        <row r="904">
          <cell r="A904" t="str">
            <v>02.01.05.260.01</v>
          </cell>
          <cell r="B904" t="str">
            <v>Fôrma tipo caixão perdido com poliestireno expandido</v>
          </cell>
          <cell r="C904" t="str">
            <v>m³</v>
          </cell>
          <cell r="D904">
            <v>471.07</v>
          </cell>
          <cell r="E904">
            <v>379.95644458783676</v>
          </cell>
          <cell r="F904" t="str">
            <v>SIEC Mar/26</v>
          </cell>
        </row>
        <row r="905">
          <cell r="A905" t="str">
            <v>02.01.05.270</v>
          </cell>
          <cell r="B905" t="str">
            <v>CIMBRAMENTOS / ESCORAMENTOSPARA FUNDAÇÕES E ESTRUTURA</v>
          </cell>
          <cell r="C905" t="str">
            <v/>
          </cell>
          <cell r="E905">
            <v>0</v>
          </cell>
          <cell r="F905" t="str">
            <v>SIEC Mar/26</v>
          </cell>
        </row>
        <row r="906">
          <cell r="A906" t="str">
            <v>02.01.05.270.04</v>
          </cell>
          <cell r="B906" t="str">
            <v>Cimbramento de madeira para ponte ou viaduto, fornecimento e montagem</v>
          </cell>
          <cell r="C906" t="str">
            <v>m³</v>
          </cell>
          <cell r="D906">
            <v>64</v>
          </cell>
          <cell r="E906">
            <v>51.621229230521053</v>
          </cell>
          <cell r="F906" t="str">
            <v>SIEC Mar/26</v>
          </cell>
        </row>
        <row r="907">
          <cell r="A907" t="str">
            <v>02.01.05.270.06</v>
          </cell>
          <cell r="B907" t="str">
            <v>Escoramento em madeira para lajes de edificação, com pontaletes (7,5 x 7,5cm) para pé direito de 3,00 a 3,50m</v>
          </cell>
          <cell r="C907" t="str">
            <v>m²</v>
          </cell>
          <cell r="D907">
            <v>48.15</v>
          </cell>
          <cell r="E907">
            <v>38.836909178899823</v>
          </cell>
          <cell r="F907" t="str">
            <v>SIEC Mar/26</v>
          </cell>
        </row>
        <row r="908">
          <cell r="A908" t="str">
            <v>02.01.05.270.07</v>
          </cell>
          <cell r="B908" t="str">
            <v>Estroncamento e travamento com perfil metálico - com reaproveitamento.</v>
          </cell>
          <cell r="C908" t="str">
            <v>kg</v>
          </cell>
          <cell r="D908">
            <v>17.190000000000001</v>
          </cell>
          <cell r="E908">
            <v>13.865139538635265</v>
          </cell>
          <cell r="F908" t="str">
            <v>SIEC Mar/26</v>
          </cell>
        </row>
        <row r="909">
          <cell r="A909" t="str">
            <v>02.01.05.270.12</v>
          </cell>
          <cell r="B909" t="str">
            <v>Fabricação de escoras do tipo pontalete, em madeira, para pé-direito simples</v>
          </cell>
          <cell r="C909" t="str">
            <v>m³</v>
          </cell>
          <cell r="D909">
            <v>16.39</v>
          </cell>
          <cell r="E909">
            <v>13.219874173253752</v>
          </cell>
          <cell r="F909" t="str">
            <v>SIEC Mar/26</v>
          </cell>
        </row>
        <row r="910">
          <cell r="A910" t="str">
            <v>02.01.05.270.02</v>
          </cell>
          <cell r="B910" t="str">
            <v>Locação de Cimbramento tubular metálico, para ponte ou viaduto, edificação civil e industrial, materiais (entre 3 e 7m)</v>
          </cell>
          <cell r="C910" t="str">
            <v>m³ x mês</v>
          </cell>
          <cell r="D910">
            <v>11.83</v>
          </cell>
          <cell r="E910">
            <v>9.541861590579126</v>
          </cell>
          <cell r="F910" t="str">
            <v>SIEC Mar/26</v>
          </cell>
        </row>
        <row r="911">
          <cell r="A911" t="str">
            <v>02.01.05.270.03</v>
          </cell>
          <cell r="B911" t="str">
            <v>Locação de Cimbramento tubular metálico, para ponte ou viaduto, edificação civil e industrial, materiais (h&gt;7m)</v>
          </cell>
          <cell r="C911" t="str">
            <v>m³ x mês</v>
          </cell>
          <cell r="D911">
            <v>11.83</v>
          </cell>
          <cell r="E911">
            <v>9.541861590579126</v>
          </cell>
          <cell r="F911" t="str">
            <v>SIEC Mar/26</v>
          </cell>
        </row>
        <row r="912">
          <cell r="A912" t="str">
            <v>02.01.05.270.01</v>
          </cell>
          <cell r="B912" t="str">
            <v>Montagem / Desmontagem de Cimbramento tubular metálico, para ponte ou viaduto, edificação civil e industrial</v>
          </cell>
          <cell r="C912" t="str">
            <v>m³</v>
          </cell>
          <cell r="D912">
            <v>14.56</v>
          </cell>
          <cell r="E912">
            <v>11.743829649943539</v>
          </cell>
          <cell r="F912" t="str">
            <v>SIEC Mar/26</v>
          </cell>
        </row>
        <row r="913">
          <cell r="A913" t="str">
            <v>02.01.05.270.11</v>
          </cell>
          <cell r="B913" t="str">
            <v>Montagem / Desmontagem de Cimbramento tubular metálico, para ponte ou viaduto, edificação civil e industrial (noturno)</v>
          </cell>
          <cell r="C913" t="str">
            <v>m³</v>
          </cell>
          <cell r="D913">
            <v>19.25</v>
          </cell>
          <cell r="E913">
            <v>15.52669785449266</v>
          </cell>
          <cell r="F913" t="str">
            <v>SIEC Mar/26</v>
          </cell>
        </row>
        <row r="914">
          <cell r="A914" t="str">
            <v>02.01.05.300</v>
          </cell>
          <cell r="B914" t="str">
            <v>ARMADURAS EM GERAL PARA FUNDAÇÃO E ESTRUTURA</v>
          </cell>
          <cell r="C914" t="str">
            <v/>
          </cell>
          <cell r="E914">
            <v>0</v>
          </cell>
          <cell r="F914" t="str">
            <v>SIEC Mar/26</v>
          </cell>
        </row>
        <row r="915">
          <cell r="A915" t="str">
            <v>02.01.05.300.51</v>
          </cell>
          <cell r="B915" t="str">
            <v>Armação de cinta de alvenaria estrutural; diâmetro de 10,0 mm</v>
          </cell>
          <cell r="C915" t="str">
            <v>kg</v>
          </cell>
          <cell r="D915">
            <v>9.1</v>
          </cell>
          <cell r="E915">
            <v>7.3398935312147113</v>
          </cell>
          <cell r="F915" t="str">
            <v>SIEC Mar/26</v>
          </cell>
        </row>
        <row r="916">
          <cell r="A916" t="str">
            <v>02.01.05.300.31</v>
          </cell>
          <cell r="B916" t="str">
            <v>Armação de estruturas de concreto armado, utilizando Aço CA-50 de 10,0 mm</v>
          </cell>
          <cell r="C916" t="str">
            <v>kg</v>
          </cell>
          <cell r="D916">
            <v>9.58</v>
          </cell>
          <cell r="E916">
            <v>7.7270527504436197</v>
          </cell>
          <cell r="F916" t="str">
            <v>SIEC Mar/26</v>
          </cell>
        </row>
        <row r="917">
          <cell r="A917" t="str">
            <v>02.01.05.300.32</v>
          </cell>
          <cell r="B917" t="str">
            <v>Armação de estruturas de concreto armado, utilizando Aço CA-50 de 12,5 mm</v>
          </cell>
          <cell r="C917" t="str">
            <v>kg</v>
          </cell>
          <cell r="D917">
            <v>7.9</v>
          </cell>
          <cell r="E917">
            <v>6.3719954831424426</v>
          </cell>
          <cell r="F917" t="str">
            <v>SIEC Mar/26</v>
          </cell>
        </row>
        <row r="918">
          <cell r="A918" t="str">
            <v>02.01.05.300.33</v>
          </cell>
          <cell r="B918" t="str">
            <v>Armação de estruturas de concreto armado, utilizando Aço CA-50 de 16,0 mm</v>
          </cell>
          <cell r="C918" t="str">
            <v>kg</v>
          </cell>
          <cell r="D918">
            <v>7.49</v>
          </cell>
          <cell r="E918">
            <v>6.0412969833844166</v>
          </cell>
          <cell r="F918" t="str">
            <v>SIEC Mar/26</v>
          </cell>
        </row>
        <row r="919">
          <cell r="A919" t="str">
            <v>02.01.05.300.34</v>
          </cell>
          <cell r="B919" t="str">
            <v>Armação de estruturas de concreto armado, utilizando Aço CA-50 de 20,0 mm</v>
          </cell>
          <cell r="C919" t="str">
            <v>kg</v>
          </cell>
          <cell r="D919">
            <v>8.3699999999999992</v>
          </cell>
          <cell r="E919">
            <v>6.7510888853040809</v>
          </cell>
          <cell r="F919" t="str">
            <v>SIEC Mar/26</v>
          </cell>
        </row>
        <row r="920">
          <cell r="A920" t="str">
            <v>02.01.05.300.35</v>
          </cell>
          <cell r="B920" t="str">
            <v>Armação de estruturas de concreto armado, utilizando Aço CA-50 de 25,0 mm</v>
          </cell>
          <cell r="C920" t="str">
            <v>kg</v>
          </cell>
          <cell r="D920">
            <v>8.2100000000000009</v>
          </cell>
          <cell r="E920">
            <v>6.6220358122277796</v>
          </cell>
          <cell r="F920" t="str">
            <v>SIEC Mar/26</v>
          </cell>
        </row>
        <row r="921">
          <cell r="A921" t="str">
            <v>02.01.05.300.29</v>
          </cell>
          <cell r="B921" t="str">
            <v>Armação de estruturas de concreto armado, utilizando Aço CA-50 de 6,3 mm</v>
          </cell>
          <cell r="C921" t="str">
            <v>kg</v>
          </cell>
          <cell r="D921">
            <v>12.35</v>
          </cell>
          <cell r="E921">
            <v>9.9612840780771084</v>
          </cell>
          <cell r="F921" t="str">
            <v>SIEC Mar/26</v>
          </cell>
        </row>
        <row r="922">
          <cell r="A922" t="str">
            <v>02.01.05.300.30</v>
          </cell>
          <cell r="B922" t="str">
            <v>Armação de estruturas de concreto armado, utilizando Aço CA-50 de 8,0 mm</v>
          </cell>
          <cell r="C922" t="str">
            <v>kg</v>
          </cell>
          <cell r="D922">
            <v>11.04</v>
          </cell>
          <cell r="E922">
            <v>8.9046620422648814</v>
          </cell>
          <cell r="F922" t="str">
            <v>SIEC Mar/26</v>
          </cell>
        </row>
        <row r="923">
          <cell r="A923" t="str">
            <v>02.01.05.300.28</v>
          </cell>
          <cell r="B923" t="str">
            <v>Armação de estruturas de concreto armado, utilizando Aço CA-60 de 5,0 mm</v>
          </cell>
          <cell r="C923" t="str">
            <v>kg</v>
          </cell>
          <cell r="D923">
            <v>13.91</v>
          </cell>
          <cell r="E923">
            <v>11.219551540571059</v>
          </cell>
          <cell r="F923" t="str">
            <v>SIEC Mar/26</v>
          </cell>
        </row>
        <row r="924">
          <cell r="A924" t="str">
            <v>02.01.05.300.20</v>
          </cell>
          <cell r="B924" t="str">
            <v>Armação de laje de uma estrutura convencional de concreto armado em uma edificação térrea ou sobrado utilizando aço CA-60 de 4,2 mm - montagem</v>
          </cell>
          <cell r="C924" t="str">
            <v>kg</v>
          </cell>
          <cell r="D924">
            <v>15.65</v>
          </cell>
          <cell r="E924">
            <v>12.623003710275851</v>
          </cell>
          <cell r="F924" t="str">
            <v>SIEC Mar/26</v>
          </cell>
        </row>
        <row r="925">
          <cell r="A925" t="str">
            <v>02.01.05.300.37</v>
          </cell>
          <cell r="B925" t="str">
            <v>Armação de laje de uma estrutura convencional de concreto armado em uma edificação térrea ou sobrado utilizando aço CA-60 de 5,0 mm - montagem</v>
          </cell>
          <cell r="C925" t="str">
            <v>kg</v>
          </cell>
          <cell r="D925">
            <v>13.15</v>
          </cell>
          <cell r="E925">
            <v>10.606549443458622</v>
          </cell>
          <cell r="F925" t="str">
            <v>SIEC Mar/26</v>
          </cell>
        </row>
        <row r="926">
          <cell r="A926" t="str">
            <v>02.01.05.300.38</v>
          </cell>
          <cell r="B926" t="str">
            <v>Armação em aço CA-50 - fornecimento, preparo e colocação</v>
          </cell>
          <cell r="C926" t="str">
            <v>kg</v>
          </cell>
          <cell r="D926">
            <v>13.23</v>
          </cell>
          <cell r="E926">
            <v>10.671075979996774</v>
          </cell>
          <cell r="F926" t="str">
            <v>SIEC Mar/26</v>
          </cell>
        </row>
        <row r="927">
          <cell r="A927" t="str">
            <v>02.01.05.300.01</v>
          </cell>
          <cell r="B927" t="str">
            <v>Armadura de aço CA-25 (média das bitolas)</v>
          </cell>
          <cell r="C927" t="str">
            <v>kg</v>
          </cell>
          <cell r="D927">
            <v>11.65</v>
          </cell>
          <cell r="E927">
            <v>9.3966768833682845</v>
          </cell>
          <cell r="F927" t="str">
            <v>SIEC Mar/26</v>
          </cell>
        </row>
        <row r="928">
          <cell r="A928" t="str">
            <v>02.01.05.300.02</v>
          </cell>
          <cell r="B928" t="str">
            <v>Armadura de aço CA-50 (média das bitolas)</v>
          </cell>
          <cell r="C928" t="str">
            <v>kg</v>
          </cell>
          <cell r="D928">
            <v>11.13</v>
          </cell>
          <cell r="E928">
            <v>8.9772543958703022</v>
          </cell>
          <cell r="F928" t="str">
            <v>SIEC Mar/26</v>
          </cell>
        </row>
        <row r="929">
          <cell r="A929" t="str">
            <v>02.01.05.300.03</v>
          </cell>
          <cell r="B929" t="str">
            <v>Armadura de aço CA-60 (média das bitolas)</v>
          </cell>
          <cell r="C929" t="str">
            <v>kg</v>
          </cell>
          <cell r="D929">
            <v>11.3</v>
          </cell>
          <cell r="E929">
            <v>9.1143732860138744</v>
          </cell>
          <cell r="F929" t="str">
            <v>SIEC Mar/26</v>
          </cell>
        </row>
        <row r="930">
          <cell r="A930" t="str">
            <v>02.01.05.300.04</v>
          </cell>
          <cell r="B930" t="str">
            <v>Armadura de tela de aço CA-60</v>
          </cell>
          <cell r="C930" t="str">
            <v>kg</v>
          </cell>
          <cell r="D930">
            <v>9.86</v>
          </cell>
          <cell r="E930">
            <v>7.9528956283271492</v>
          </cell>
          <cell r="F930" t="str">
            <v>SIEC Mar/26</v>
          </cell>
        </row>
        <row r="931">
          <cell r="A931" t="str">
            <v>02.01.05.300.12</v>
          </cell>
          <cell r="B931" t="str">
            <v>Cambota metálica treliçada (CA-50).</v>
          </cell>
          <cell r="C931" t="str">
            <v>kg</v>
          </cell>
          <cell r="D931">
            <v>40.51</v>
          </cell>
          <cell r="E931">
            <v>32.674624939506373</v>
          </cell>
          <cell r="F931" t="str">
            <v>SIEC Mar/26</v>
          </cell>
        </row>
        <row r="932">
          <cell r="A932" t="str">
            <v>02.01.05.300.14</v>
          </cell>
          <cell r="B932" t="str">
            <v>Cordoalha CP 190 RB D = 12,7 mm - fornecimento e instalação</v>
          </cell>
          <cell r="C932" t="str">
            <v>kg</v>
          </cell>
          <cell r="D932">
            <v>9.31</v>
          </cell>
          <cell r="E932">
            <v>7.5092756896273594</v>
          </cell>
          <cell r="F932" t="str">
            <v>SIEC Mar/26</v>
          </cell>
        </row>
        <row r="933">
          <cell r="A933" t="str">
            <v>02.01.05.300.16</v>
          </cell>
          <cell r="B933" t="str">
            <v>Cordoalha engraxada CP 190 RB D = 12,7 mm - fornecimento, preparo e colocação</v>
          </cell>
          <cell r="C933" t="str">
            <v>kg</v>
          </cell>
          <cell r="D933">
            <v>13.72</v>
          </cell>
          <cell r="E933">
            <v>11.06630101629295</v>
          </cell>
          <cell r="F933" t="str">
            <v>SIEC Mar/26</v>
          </cell>
        </row>
        <row r="934">
          <cell r="A934" t="str">
            <v>02.01.05.300.17</v>
          </cell>
          <cell r="B934" t="str">
            <v>Cordoalha engraxada CP 190 RB D = 15,2 mm - fornecimento, preparo e colocação</v>
          </cell>
          <cell r="C934" t="str">
            <v>kg</v>
          </cell>
          <cell r="D934">
            <v>13.72</v>
          </cell>
          <cell r="E934">
            <v>11.06630101629295</v>
          </cell>
          <cell r="F934" t="str">
            <v>SIEC Mar/26</v>
          </cell>
        </row>
        <row r="935">
          <cell r="A935" t="str">
            <v>02.01.05.300.23</v>
          </cell>
          <cell r="B935" t="str">
            <v>Corte e dobra de aço CA-50, diâmetro de 10,0 mm, utilizado em estruturas diversas, incluso o fornecimento do aço</v>
          </cell>
          <cell r="C935" t="str">
            <v>kg</v>
          </cell>
          <cell r="D935">
            <v>7.33</v>
          </cell>
          <cell r="E935">
            <v>5.9122439103081144</v>
          </cell>
          <cell r="F935" t="str">
            <v>SIEC Mar/26</v>
          </cell>
        </row>
        <row r="936">
          <cell r="A936" t="str">
            <v>02.01.05.300.24</v>
          </cell>
          <cell r="B936" t="str">
            <v>Corte e dobra de aço CA-50, diâmetro de 12,5 mm, utilizado em estruturas diversas, incluso o fornecimento do aço</v>
          </cell>
          <cell r="C936" t="str">
            <v>kg</v>
          </cell>
          <cell r="D936">
            <v>6.23</v>
          </cell>
          <cell r="E936">
            <v>5.0250040329085337</v>
          </cell>
          <cell r="F936" t="str">
            <v>SIEC Mar/26</v>
          </cell>
        </row>
        <row r="937">
          <cell r="A937" t="str">
            <v>02.01.05.300.25</v>
          </cell>
          <cell r="B937" t="str">
            <v>Corte e dobra de aço CA-50, diâmetro de 16,0 mm, utilizado em estruturas diversas, incluso o fornecimento do aço</v>
          </cell>
          <cell r="C937" t="str">
            <v>kg</v>
          </cell>
          <cell r="D937">
            <v>6.12</v>
          </cell>
          <cell r="E937">
            <v>4.9362800451685755</v>
          </cell>
          <cell r="F937" t="str">
            <v>SIEC Mar/26</v>
          </cell>
        </row>
        <row r="938">
          <cell r="A938" t="str">
            <v>02.01.05.300.26</v>
          </cell>
          <cell r="B938" t="str">
            <v>Corte e dobra de aço CA-50, diâmetro de 20,0 mm, utilizado em estruturas diversas, incluso o fornecimento do aço</v>
          </cell>
          <cell r="C938" t="str">
            <v>kg</v>
          </cell>
          <cell r="D938">
            <v>7.19</v>
          </cell>
          <cell r="E938">
            <v>5.7993224713663496</v>
          </cell>
          <cell r="F938" t="str">
            <v>SIEC Mar/26</v>
          </cell>
        </row>
        <row r="939">
          <cell r="A939" t="str">
            <v>02.01.05.300.27</v>
          </cell>
          <cell r="B939" t="str">
            <v>Corte e dobra de aço CA-50, diâmetro de 25,0 mm, utilizado em estruturas diversas, incluso o fornecimento do aço</v>
          </cell>
          <cell r="C939" t="str">
            <v>kg</v>
          </cell>
          <cell r="D939">
            <v>7.18</v>
          </cell>
          <cell r="E939">
            <v>5.7912566542990804</v>
          </cell>
          <cell r="F939" t="str">
            <v>SIEC Mar/26</v>
          </cell>
        </row>
        <row r="940">
          <cell r="A940" t="str">
            <v>02.01.05.300.45</v>
          </cell>
          <cell r="B940" t="str">
            <v>Corte e dobra de aço CA-50, diâmetro de 6,3 mm, utilizado em estribo contínuo helicoidal</v>
          </cell>
          <cell r="C940" t="str">
            <v>kg</v>
          </cell>
          <cell r="D940">
            <v>8.36</v>
          </cell>
          <cell r="E940">
            <v>6.7430230682368117</v>
          </cell>
          <cell r="F940" t="str">
            <v>SIEC Mar/26</v>
          </cell>
        </row>
        <row r="941">
          <cell r="A941" t="str">
            <v>02.01.05.300.22</v>
          </cell>
          <cell r="B941" t="str">
            <v>Corte e dobra de aço CA-50, diâmetro de 6,3 mm, utilizado em estruturas diversas, incluso o fornecimento do aço</v>
          </cell>
          <cell r="C941" t="str">
            <v>kg</v>
          </cell>
          <cell r="D941">
            <v>8.36</v>
          </cell>
          <cell r="E941">
            <v>6.7430230682368117</v>
          </cell>
          <cell r="F941" t="str">
            <v>SIEC Mar/26</v>
          </cell>
        </row>
        <row r="942">
          <cell r="A942" t="str">
            <v>02.01.05.300.44</v>
          </cell>
          <cell r="B942" t="str">
            <v>Corte e dobra de aço ca-50, diâmetro de 8,0 mm, utilizado em estribo contínuo helicoidal</v>
          </cell>
          <cell r="C942" t="str">
            <v>kg</v>
          </cell>
          <cell r="D942">
            <v>7.69</v>
          </cell>
          <cell r="E942">
            <v>6.2026133247297954</v>
          </cell>
          <cell r="F942" t="str">
            <v>SIEC Mar/26</v>
          </cell>
        </row>
        <row r="943">
          <cell r="A943" t="str">
            <v>02.01.05.300.18</v>
          </cell>
          <cell r="B943" t="str">
            <v>Corte e dobra de aço CA-50, diâmetro de 8,0 mm, utilizado em estruturas diversas, incluso o fornecimento do aço</v>
          </cell>
          <cell r="C943" t="str">
            <v>kg</v>
          </cell>
          <cell r="D943">
            <v>8.0500000000000007</v>
          </cell>
          <cell r="E943">
            <v>6.4929827391514765</v>
          </cell>
          <cell r="F943" t="str">
            <v>SIEC Mar/26</v>
          </cell>
        </row>
        <row r="944">
          <cell r="A944" t="str">
            <v>02.01.05.300.19</v>
          </cell>
          <cell r="B944" t="str">
            <v>Corte e dobra de aço CA-60, diâmetro de 4,2 mm, utilizado em laje, incluso o fornecimento do aço</v>
          </cell>
          <cell r="C944" t="str">
            <v>kg</v>
          </cell>
          <cell r="D944">
            <v>10.18</v>
          </cell>
          <cell r="E944">
            <v>8.2110017744797545</v>
          </cell>
          <cell r="F944" t="str">
            <v>SIEC Mar/26</v>
          </cell>
        </row>
        <row r="945">
          <cell r="A945" t="str">
            <v>02.01.05.300.39</v>
          </cell>
          <cell r="B945" t="str">
            <v>Corte e dobra de aço CA-60, diâmetro de 5,0 mm, utilizado em estribo contínuo helicoidal</v>
          </cell>
          <cell r="C945" t="str">
            <v>kg</v>
          </cell>
          <cell r="D945">
            <v>8.73</v>
          </cell>
          <cell r="E945">
            <v>7.0414582997257629</v>
          </cell>
          <cell r="F945" t="str">
            <v>SIEC Mar/26</v>
          </cell>
        </row>
        <row r="946">
          <cell r="A946" t="str">
            <v>02.01.05.300.21</v>
          </cell>
          <cell r="B946" t="str">
            <v>Corte e dobra de aço CA-60, diâmetro de 5,0 mm, utilizado em estruturas diversas, incluso o fornecimento do aço</v>
          </cell>
          <cell r="C946" t="str">
            <v>kg</v>
          </cell>
          <cell r="D946">
            <v>8.73</v>
          </cell>
          <cell r="E946">
            <v>7.0414582997257629</v>
          </cell>
          <cell r="F946" t="str">
            <v>SIEC Mar/26</v>
          </cell>
        </row>
        <row r="947">
          <cell r="A947" t="str">
            <v>02.01.05.300.36</v>
          </cell>
          <cell r="B947" t="str">
            <v>Corte e dobra de aço CA-60, diâmetro de 5,0 mm, utilizado em laje, incluso o fornecimento do aço</v>
          </cell>
          <cell r="C947" t="str">
            <v>kg</v>
          </cell>
          <cell r="D947">
            <v>8.73</v>
          </cell>
          <cell r="E947">
            <v>7.0414582997257629</v>
          </cell>
          <cell r="F947" t="str">
            <v>SIEC Mar/26</v>
          </cell>
        </row>
        <row r="948">
          <cell r="A948" t="str">
            <v>02.01.05.300.13</v>
          </cell>
          <cell r="B948" t="str">
            <v>Gaiola metálica em cantoneira para contenção de cordoalha</v>
          </cell>
          <cell r="C948" t="str">
            <v>kg</v>
          </cell>
          <cell r="D948">
            <v>10.92</v>
          </cell>
          <cell r="E948">
            <v>8.807872237457655</v>
          </cell>
          <cell r="F948" t="str">
            <v>SIEC Mar/26</v>
          </cell>
        </row>
        <row r="949">
          <cell r="A949" t="str">
            <v>02.01.05.300.48</v>
          </cell>
          <cell r="B949" t="str">
            <v>Montagem de armadura longitudinal de estacas de seção circular, diâmetro = 16 mm</v>
          </cell>
          <cell r="C949" t="str">
            <v>kg</v>
          </cell>
          <cell r="D949">
            <v>7.03</v>
          </cell>
          <cell r="E949">
            <v>5.6702693982900465</v>
          </cell>
          <cell r="F949" t="str">
            <v>SIEC Mar/26</v>
          </cell>
        </row>
        <row r="950">
          <cell r="A950" t="str">
            <v>02.01.05.300.41</v>
          </cell>
          <cell r="B950" t="str">
            <v>Montagem de armadura longitudinal de estacas de seção circular, diâmetro = 20,0 mm</v>
          </cell>
          <cell r="C950" t="str">
            <v>kg</v>
          </cell>
          <cell r="D950">
            <v>7.99</v>
          </cell>
          <cell r="E950">
            <v>6.4445878367478624</v>
          </cell>
          <cell r="F950" t="str">
            <v>SIEC Mar/26</v>
          </cell>
        </row>
        <row r="951">
          <cell r="A951" t="str">
            <v>02.01.05.300.40</v>
          </cell>
          <cell r="B951" t="str">
            <v>Montagem de armadura transversal de estacas de seção circular, diâmetro = 5,0 mm</v>
          </cell>
          <cell r="C951" t="str">
            <v>kg</v>
          </cell>
          <cell r="D951">
            <v>16.399999999999999</v>
          </cell>
          <cell r="E951">
            <v>13.227939990321019</v>
          </cell>
          <cell r="F951" t="str">
            <v>SIEC Mar/26</v>
          </cell>
        </row>
        <row r="952">
          <cell r="A952" t="str">
            <v>02.01.05.300.46</v>
          </cell>
          <cell r="B952" t="str">
            <v>Montagem de armadura transversal de estacas de seção circular, diâmetro = 6,3 mm</v>
          </cell>
          <cell r="C952" t="str">
            <v>kg</v>
          </cell>
          <cell r="D952">
            <v>13.39</v>
          </cell>
          <cell r="E952">
            <v>10.800129053073077</v>
          </cell>
          <cell r="F952" t="str">
            <v>SIEC Mar/26</v>
          </cell>
        </row>
        <row r="953">
          <cell r="A953" t="str">
            <v>02.01.05.300.47</v>
          </cell>
          <cell r="B953" t="str">
            <v>Montagem de armadura transversal de estacas de seção circular, diâmetro = 8 mm</v>
          </cell>
          <cell r="C953" t="str">
            <v>kg</v>
          </cell>
          <cell r="D953">
            <v>11.36</v>
          </cell>
          <cell r="E953">
            <v>9.1627681884174859</v>
          </cell>
          <cell r="F953" t="str">
            <v>SIEC Mar/26</v>
          </cell>
        </row>
        <row r="954">
          <cell r="A954" t="str">
            <v>02.01.05.300.43</v>
          </cell>
          <cell r="B954" t="str">
            <v>Remoção de Cordoalha para estais CP 190 RB D = 15,7 mm</v>
          </cell>
          <cell r="C954" t="str">
            <v>kg</v>
          </cell>
          <cell r="D954">
            <v>1.85</v>
          </cell>
          <cell r="E954">
            <v>1.4921761574447492</v>
          </cell>
          <cell r="F954" t="str">
            <v>SIEC Mar/26</v>
          </cell>
        </row>
        <row r="955">
          <cell r="A955" t="str">
            <v>02.01.05.400</v>
          </cell>
          <cell r="B955" t="str">
            <v>APARELHOS DE ANCORAGEM</v>
          </cell>
          <cell r="C955" t="str">
            <v/>
          </cell>
          <cell r="E955">
            <v>0</v>
          </cell>
          <cell r="F955" t="str">
            <v>SIEC Mar/26</v>
          </cell>
        </row>
        <row r="956">
          <cell r="A956" t="str">
            <v>02.01.05.400.01</v>
          </cell>
          <cell r="B956" t="str">
            <v>Ancoragem de barras de aço , com resina base de poliéster</v>
          </cell>
          <cell r="C956" t="str">
            <v>dm³</v>
          </cell>
          <cell r="D956">
            <v>116.3</v>
          </cell>
          <cell r="E956">
            <v>93.805452492337466</v>
          </cell>
          <cell r="F956" t="str">
            <v>SIEC Mar/26</v>
          </cell>
        </row>
        <row r="957">
          <cell r="A957" t="str">
            <v>02.01.05.400.03</v>
          </cell>
          <cell r="B957" t="str">
            <v>Chumbador de expansão controlada por torque para concreto D = 12,5 mm - fornecimento e instalação</v>
          </cell>
          <cell r="C957" t="str">
            <v>un</v>
          </cell>
          <cell r="D957">
            <v>8.3800000000000008</v>
          </cell>
          <cell r="E957">
            <v>6.759154702371351</v>
          </cell>
          <cell r="F957" t="str">
            <v>SIEC Mar/26</v>
          </cell>
        </row>
        <row r="958">
          <cell r="A958" t="str">
            <v>02.01.05.400.40</v>
          </cell>
          <cell r="B958" t="str">
            <v>Chumbador de expansão controlada por torque para concreto D = 16 mm - fornecimento e instalação</v>
          </cell>
          <cell r="C958" t="str">
            <v>un</v>
          </cell>
          <cell r="D958">
            <v>12.55</v>
          </cell>
          <cell r="E958">
            <v>10.122600419422488</v>
          </cell>
          <cell r="F958" t="str">
            <v>SIEC Mar/26</v>
          </cell>
        </row>
        <row r="959">
          <cell r="A959" t="str">
            <v>02.01.05.400.04</v>
          </cell>
          <cell r="B959" t="str">
            <v>Chumbador de expansão controlada por torque para concreto D = 20 mm - fornecimento e instalação</v>
          </cell>
          <cell r="C959" t="str">
            <v>un</v>
          </cell>
          <cell r="D959">
            <v>16.440000000000001</v>
          </cell>
          <cell r="E959">
            <v>13.260203258590096</v>
          </cell>
          <cell r="F959" t="str">
            <v>SIEC Mar/26</v>
          </cell>
        </row>
        <row r="960">
          <cell r="A960" t="str">
            <v>02.01.05.400.02</v>
          </cell>
          <cell r="B960" t="str">
            <v>Chumbador de expansão controlada por torque para concreto D = 6,3 mm - fornecimento e instalação</v>
          </cell>
          <cell r="C960" t="str">
            <v>un</v>
          </cell>
          <cell r="D960">
            <v>3.52</v>
          </cell>
          <cell r="E960">
            <v>2.8391676076786578</v>
          </cell>
          <cell r="F960" t="str">
            <v>SIEC Mar/26</v>
          </cell>
        </row>
        <row r="961">
          <cell r="A961" t="str">
            <v>02.01.05.400.61</v>
          </cell>
          <cell r="B961" t="str">
            <v>Chumbador de expansão, tipo parabolt (diâmetro 5/8") I = 125mm, Sistema HLS4-G Hilti ou equivalente, inclui barra roscada, porca e arruela</v>
          </cell>
          <cell r="C961" t="str">
            <v>un</v>
          </cell>
          <cell r="D961">
            <v>25.47</v>
          </cell>
          <cell r="E961">
            <v>20.543636070333925</v>
          </cell>
          <cell r="F961" t="str">
            <v>SIEC Mar/26</v>
          </cell>
        </row>
        <row r="962">
          <cell r="A962" t="str">
            <v>02.01.05.400.43</v>
          </cell>
          <cell r="B962" t="str">
            <v>Chumbador químico (diâmetro: 1 1/4 ") l = 305 mm Sistema HVU Hilti ou equivalente, inclui barra roscada, porca e arruela</v>
          </cell>
          <cell r="C962" t="str">
            <v>un</v>
          </cell>
          <cell r="D962">
            <v>148.97</v>
          </cell>
          <cell r="E962">
            <v>120.15647685110501</v>
          </cell>
          <cell r="F962" t="str">
            <v>SIEC Mar/26</v>
          </cell>
        </row>
        <row r="963">
          <cell r="A963" t="str">
            <v>02.01.05.400.06</v>
          </cell>
          <cell r="B963" t="str">
            <v>Chumbador químico (diâmetro: 1/2 ") l = 160 mm</v>
          </cell>
          <cell r="C963" t="str">
            <v>un</v>
          </cell>
          <cell r="D963">
            <v>37.369999999999997</v>
          </cell>
          <cell r="E963">
            <v>30.141958380383929</v>
          </cell>
          <cell r="F963" t="str">
            <v>SIEC Mar/26</v>
          </cell>
        </row>
        <row r="964">
          <cell r="A964" t="str">
            <v>02.01.05.400.07</v>
          </cell>
          <cell r="B964" t="str">
            <v>Chumbador químico (diâmetro: 3/4 ") l = 235 mm</v>
          </cell>
          <cell r="C964" t="str">
            <v>un</v>
          </cell>
          <cell r="D964">
            <v>94.09</v>
          </cell>
          <cell r="E964">
            <v>75.891272785933211</v>
          </cell>
          <cell r="F964" t="str">
            <v>SIEC Mar/26</v>
          </cell>
        </row>
        <row r="965">
          <cell r="A965" t="str">
            <v>02.01.05.400.05</v>
          </cell>
          <cell r="B965" t="str">
            <v>Chumbador químico (diâmetro: 3/8 ") l = 120 mm</v>
          </cell>
          <cell r="C965" t="str">
            <v>un</v>
          </cell>
          <cell r="D965">
            <v>27.57</v>
          </cell>
          <cell r="E965">
            <v>22.237457654460396</v>
          </cell>
          <cell r="F965" t="str">
            <v>SIEC Mar/26</v>
          </cell>
        </row>
        <row r="966">
          <cell r="A966" t="str">
            <v>02.01.05.400.08</v>
          </cell>
          <cell r="B966" t="str">
            <v>Chumbador químico (diâmetro: 5/8") l = 240mm</v>
          </cell>
          <cell r="C966" t="str">
            <v>un</v>
          </cell>
          <cell r="D966">
            <v>49.01</v>
          </cell>
          <cell r="E966">
            <v>39.53056944668495</v>
          </cell>
          <cell r="F966" t="str">
            <v>SIEC Mar/26</v>
          </cell>
        </row>
        <row r="967">
          <cell r="A967" t="str">
            <v>02.01.05.400.23</v>
          </cell>
          <cell r="B967" t="str">
            <v>Injeção de nata de cimento</v>
          </cell>
          <cell r="C967" t="str">
            <v>kg</v>
          </cell>
          <cell r="D967">
            <v>0.87</v>
          </cell>
          <cell r="E967">
            <v>0.70172608485239552</v>
          </cell>
          <cell r="F967" t="str">
            <v>SIEC Mar/26</v>
          </cell>
        </row>
        <row r="968">
          <cell r="A968" t="str">
            <v>02.01.05.400.45</v>
          </cell>
          <cell r="B968" t="str">
            <v>Montagem e Desmontagem de Ancoragem (sem fornecimento) para estais, regulável, injeção de cera e regulagem final</v>
          </cell>
          <cell r="C968" t="str">
            <v>un</v>
          </cell>
          <cell r="D968">
            <v>2608.12</v>
          </cell>
          <cell r="E968">
            <v>2103.6618809485399</v>
          </cell>
          <cell r="F968" t="str">
            <v>SIEC Mar/26</v>
          </cell>
        </row>
        <row r="969">
          <cell r="A969" t="str">
            <v>02.01.05.400.39</v>
          </cell>
          <cell r="B969" t="str">
            <v>Nicho de madeira para dispositivo de ancoragem de protensão - confecção e instalação</v>
          </cell>
          <cell r="C969" t="str">
            <v>m²</v>
          </cell>
          <cell r="D969">
            <v>171.52</v>
          </cell>
          <cell r="E969">
            <v>138.34489433779643</v>
          </cell>
          <cell r="F969" t="str">
            <v>SIEC Mar/26</v>
          </cell>
        </row>
        <row r="970">
          <cell r="A970" t="str">
            <v>02.01.05.450</v>
          </cell>
          <cell r="B970" t="str">
            <v>REGULARIZAÇÃO DE BASE PARA PISO</v>
          </cell>
          <cell r="C970" t="str">
            <v/>
          </cell>
          <cell r="E970">
            <v>0</v>
          </cell>
          <cell r="F970" t="str">
            <v>SIEC Mar/26</v>
          </cell>
        </row>
        <row r="971">
          <cell r="A971" t="str">
            <v>02.01.05.450.05</v>
          </cell>
          <cell r="B971" t="str">
            <v>Regularização com nata de cimento</v>
          </cell>
          <cell r="C971" t="str">
            <v>m²</v>
          </cell>
          <cell r="D971">
            <v>35.549999999999997</v>
          </cell>
          <cell r="E971">
            <v>28.673979674140988</v>
          </cell>
          <cell r="F971" t="str">
            <v>SIEC Mar/26</v>
          </cell>
        </row>
        <row r="972">
          <cell r="A972" t="str">
            <v>02.01.05.450.03</v>
          </cell>
          <cell r="B972" t="str">
            <v>Regularização desempenada de base para revestimento de piso com argamassa de cimento e areia sem peneirar traço 1:3, com aditivo impermeabilizante, e=3 cm</v>
          </cell>
          <cell r="C972" t="str">
            <v>m²</v>
          </cell>
          <cell r="D972">
            <v>48.21</v>
          </cell>
          <cell r="E972">
            <v>38.885304081303438</v>
          </cell>
          <cell r="F972" t="str">
            <v>SIEC Mar/26</v>
          </cell>
        </row>
        <row r="973">
          <cell r="A973" t="str">
            <v>02.01.05.450.01</v>
          </cell>
          <cell r="B973" t="str">
            <v>Regularização desempenada de base para revestimento de piso com argamassa de cimento e areia sem peneirar traço 1:3, e=3 cm</v>
          </cell>
          <cell r="C973" t="str">
            <v>m²</v>
          </cell>
          <cell r="D973">
            <v>43.64</v>
          </cell>
          <cell r="E973">
            <v>35.199225681561543</v>
          </cell>
          <cell r="F973" t="str">
            <v>SIEC Mar/26</v>
          </cell>
        </row>
        <row r="974">
          <cell r="A974" t="str">
            <v>02.01.05.450.04</v>
          </cell>
          <cell r="B974" t="str">
            <v>Regularização sarrafeada de base para revestimento de piso com argamassa de cimento e areia sem peneirar traço 1:5, com aditivo impermeabilizante, e=3 cm</v>
          </cell>
          <cell r="C974" t="str">
            <v>m²</v>
          </cell>
          <cell r="D974">
            <v>40.67</v>
          </cell>
          <cell r="E974">
            <v>32.803678012582672</v>
          </cell>
          <cell r="F974" t="str">
            <v>SIEC Mar/26</v>
          </cell>
        </row>
        <row r="975">
          <cell r="A975" t="str">
            <v>02.01.05.450.02</v>
          </cell>
          <cell r="B975" t="str">
            <v>Regularização sarrafeada de base para revestimento de piso com argamassa de cimento e areia sem peneirar traço 1:5, e=3 cm</v>
          </cell>
          <cell r="C975" t="str">
            <v>m²</v>
          </cell>
          <cell r="D975">
            <v>36.619999999999997</v>
          </cell>
          <cell r="E975">
            <v>29.537022100338763</v>
          </cell>
          <cell r="F975" t="str">
            <v>SIEC Mar/26</v>
          </cell>
        </row>
        <row r="976">
          <cell r="A976" t="str">
            <v>02.01.05.500</v>
          </cell>
          <cell r="B976" t="str">
            <v>LAJES PRÉ-FABRICADAS</v>
          </cell>
          <cell r="C976" t="str">
            <v/>
          </cell>
          <cell r="E976">
            <v>0</v>
          </cell>
          <cell r="F976" t="str">
            <v>SIEC Mar/26</v>
          </cell>
        </row>
        <row r="977">
          <cell r="A977" t="str">
            <v>02.01.05.500.01</v>
          </cell>
          <cell r="B977" t="str">
            <v>Laje pré-fabricada comum para forro, e=10 cm (capeamento 2 cm e elemento de enchimento cerâmico 8 cm)</v>
          </cell>
          <cell r="C977" t="str">
            <v>m²</v>
          </cell>
          <cell r="D977">
            <v>195.33</v>
          </cell>
          <cell r="E977">
            <v>157.54960477496371</v>
          </cell>
          <cell r="F977" t="str">
            <v>SIEC Mar/26</v>
          </cell>
        </row>
        <row r="978">
          <cell r="A978" t="str">
            <v>02.01.05.500.02</v>
          </cell>
          <cell r="B978" t="str">
            <v>Laje pré-fabricada comum para piso ou cobertura, e=12 cm (capeamento 4 cm e elemento de enchimento cerâmico 8 cm)</v>
          </cell>
          <cell r="C978" t="str">
            <v>m²</v>
          </cell>
          <cell r="D978">
            <v>189.78</v>
          </cell>
          <cell r="E978">
            <v>153.07307630262946</v>
          </cell>
          <cell r="F978" t="str">
            <v>SIEC Mar/26</v>
          </cell>
        </row>
        <row r="979">
          <cell r="A979" t="str">
            <v>02.01.05.500.27</v>
          </cell>
          <cell r="B979" t="str">
            <v>Laje pré-fabricada STEEL DECK para piso, chapa e=0,80 mm, zincada por imersão a quente (exceto concreto, armadura de aço e stud bolt)</v>
          </cell>
          <cell r="C979" t="str">
            <v>m²</v>
          </cell>
          <cell r="D979">
            <v>154.88</v>
          </cell>
          <cell r="E979">
            <v>124.92337473786094</v>
          </cell>
          <cell r="F979" t="str">
            <v>SIEC Mar/26</v>
          </cell>
        </row>
        <row r="980">
          <cell r="A980" t="str">
            <v>02.01.05.500.28</v>
          </cell>
          <cell r="B980" t="str">
            <v>Laje pré-fabricada STEEL DECK para piso, chapa e=0,95 mm, zincada por imersão a quente (exceto concreto, armadura de aço e stud bolt)</v>
          </cell>
          <cell r="C980" t="str">
            <v>m²</v>
          </cell>
          <cell r="D980">
            <v>156.13999999999999</v>
          </cell>
          <cell r="E980">
            <v>125.93966768833681</v>
          </cell>
          <cell r="F980" t="str">
            <v>SIEC Mar/26</v>
          </cell>
        </row>
        <row r="981">
          <cell r="A981" t="str">
            <v>02.01.05.500.29</v>
          </cell>
          <cell r="B981" t="str">
            <v>Laje pré-fabricada STEEL DECK para piso, chapa e=1,25 mm, zincada por imersão a quente (exceto concreto, armadura de aço e stud bolt)</v>
          </cell>
          <cell r="C981" t="str">
            <v>m²</v>
          </cell>
          <cell r="D981">
            <v>231.22</v>
          </cell>
          <cell r="E981">
            <v>186.49782222939183</v>
          </cell>
          <cell r="F981" t="str">
            <v>SIEC Mar/26</v>
          </cell>
        </row>
        <row r="982">
          <cell r="A982" t="str">
            <v>02.01.05.500.05</v>
          </cell>
          <cell r="B982" t="str">
            <v>Laje pré-fabricada treliçada para piso ou cobertura, e=25 cm (capeamento 5 cm e elemento de enchimento 20 cm)</v>
          </cell>
          <cell r="C982" t="str">
            <v>m²</v>
          </cell>
          <cell r="D982">
            <v>226.8</v>
          </cell>
          <cell r="E982">
            <v>182.93273108565899</v>
          </cell>
          <cell r="F982" t="str">
            <v>SIEC Mar/26</v>
          </cell>
        </row>
        <row r="983">
          <cell r="A983" t="str">
            <v>02.01.05.500.33</v>
          </cell>
          <cell r="B983" t="str">
            <v>Laje pré-moldada unidirecional com vãos maiores que 3,0 m, biapoiada, enchimento em EPS, vigota treliçada, altura total da laje - LT (enchimento + capa) = (16 + 4)</v>
          </cell>
          <cell r="C983" t="str">
            <v>m²</v>
          </cell>
          <cell r="D983">
            <v>201.46</v>
          </cell>
          <cell r="E983">
            <v>162.49395063719956</v>
          </cell>
          <cell r="F983" t="str">
            <v>SIEC Mar/26</v>
          </cell>
        </row>
        <row r="984">
          <cell r="A984" t="str">
            <v>02.01.05.500.34</v>
          </cell>
          <cell r="B984" t="str">
            <v>Laje pré-moldada unidirecional com vãos maiores que 3,0 m, biapoiada, enchimento em EPS, vigota treliçada, altura total da laje - LT (enchimento + capa) = (20 + 5)</v>
          </cell>
          <cell r="C984" t="str">
            <v>m²</v>
          </cell>
          <cell r="D984">
            <v>206.59</v>
          </cell>
          <cell r="E984">
            <v>166.63171479270849</v>
          </cell>
          <cell r="F984" t="str">
            <v>SIEC Mar/26</v>
          </cell>
        </row>
        <row r="985">
          <cell r="A985" t="str">
            <v>02.01.05.500.09</v>
          </cell>
          <cell r="B985" t="str">
            <v>Pré-laje pré-fabricada treliçada para piso ou cobertura, largura 25 cm, e=12 cm (capeamento 4 cm, elemento de enchimento 5 cm e pré-laje 3 cm)</v>
          </cell>
          <cell r="C985" t="str">
            <v>m²</v>
          </cell>
          <cell r="D985">
            <v>228.36</v>
          </cell>
          <cell r="E985">
            <v>184.19099854815295</v>
          </cell>
          <cell r="F985" t="str">
            <v>SIEC Mar/26</v>
          </cell>
        </row>
        <row r="986">
          <cell r="A986" t="str">
            <v>02.01.05.500.35</v>
          </cell>
          <cell r="B986" t="str">
            <v>Stud Bolt de Ø 3/4" x 4 3/4"</v>
          </cell>
          <cell r="C986" t="str">
            <v>un</v>
          </cell>
          <cell r="D986">
            <v>36.22</v>
          </cell>
          <cell r="E986">
            <v>29.214389417648007</v>
          </cell>
          <cell r="F986" t="str">
            <v>SIEC Mar/26</v>
          </cell>
        </row>
        <row r="987">
          <cell r="A987" t="str">
            <v>02.01.05.500.30</v>
          </cell>
          <cell r="B987" t="str">
            <v>Stud Bolt de Ø 3/4" x 5 3/8"</v>
          </cell>
          <cell r="C987" t="str">
            <v>un</v>
          </cell>
          <cell r="D987">
            <v>36.659999999999997</v>
          </cell>
          <cell r="E987">
            <v>29.569285368607837</v>
          </cell>
          <cell r="F987" t="str">
            <v>SIEC Mar/26</v>
          </cell>
        </row>
        <row r="988">
          <cell r="A988" t="str">
            <v>02.01.05.610</v>
          </cell>
          <cell r="B988" t="str">
            <v>PAINÉIS PRÉ-FABRICADOS</v>
          </cell>
          <cell r="C988" t="str">
            <v/>
          </cell>
          <cell r="E988">
            <v>0</v>
          </cell>
          <cell r="F988" t="str">
            <v>SIEC Mar/26</v>
          </cell>
        </row>
        <row r="989">
          <cell r="A989" t="str">
            <v>02.01.05.610.03</v>
          </cell>
          <cell r="B989" t="str">
            <v>Painel pré-fabricado de concreto alveolar protendido, sobrecarga 500 kgf/m², e= (15+6) cm, capeamento concreto fck 35 MPa, para vãos de até 6,85m</v>
          </cell>
          <cell r="C989" t="str">
            <v>m²</v>
          </cell>
          <cell r="D989">
            <v>378.12</v>
          </cell>
          <cell r="E989">
            <v>304.98467494757222</v>
          </cell>
          <cell r="F989" t="str">
            <v>SIEC Mar/26</v>
          </cell>
        </row>
        <row r="990">
          <cell r="A990" t="str">
            <v>02.01.05.610.08</v>
          </cell>
          <cell r="B990" t="str">
            <v>Painel pré-fabricado de concreto alveolar protendido, sobrecarga 500 kgf/m², e= (20+6) cm, capeamento concreto fck 30 MPa, para vãos de até 10,0m</v>
          </cell>
          <cell r="C990" t="str">
            <v>m²</v>
          </cell>
          <cell r="D990">
            <v>410.42</v>
          </cell>
          <cell r="E990">
            <v>331.03726407485078</v>
          </cell>
          <cell r="F990" t="str">
            <v>SIEC Mar/26</v>
          </cell>
        </row>
        <row r="991">
          <cell r="A991" t="str">
            <v>02.01.05.610.04</v>
          </cell>
          <cell r="B991" t="str">
            <v>Painel pré-fabricado de concreto alveolar protendido, sobrecarga 500 kgf/m², e= (20+6) cm, capeamento concreto fck 35 MPa, para vãos de até 10,0m</v>
          </cell>
          <cell r="C991" t="str">
            <v>m²</v>
          </cell>
          <cell r="D991">
            <v>411.45</v>
          </cell>
          <cell r="E991">
            <v>331.86804323277948</v>
          </cell>
          <cell r="F991" t="str">
            <v>SIEC Mar/26</v>
          </cell>
        </row>
        <row r="992">
          <cell r="A992" t="str">
            <v>02.01.05.610.05</v>
          </cell>
          <cell r="B992" t="str">
            <v>Painel pré-fabricado de concreto alveolar protendido, sobrecarga 500 kgf/m², e= (25+6) cm, capeamento concreto fck 35 MPa, para vãos de até 11,0m</v>
          </cell>
          <cell r="C992" t="str">
            <v>m²</v>
          </cell>
          <cell r="D992">
            <v>531.19000000000005</v>
          </cell>
          <cell r="E992">
            <v>428.44813679625747</v>
          </cell>
          <cell r="F992" t="str">
            <v>SIEC Mar/26</v>
          </cell>
        </row>
        <row r="993">
          <cell r="A993" t="str">
            <v>02.01.05.610.06</v>
          </cell>
          <cell r="B993" t="str">
            <v>Placas pré-moldadas de concreto armado, fck=35MPa, 50x50x10cm</v>
          </cell>
          <cell r="C993" t="str">
            <v>m²</v>
          </cell>
          <cell r="D993">
            <v>479.32</v>
          </cell>
          <cell r="E993">
            <v>386.61074366833361</v>
          </cell>
          <cell r="F993" t="str">
            <v>SIEC Mar/26</v>
          </cell>
        </row>
        <row r="994">
          <cell r="A994" t="str">
            <v>02.01.05.700</v>
          </cell>
          <cell r="B994" t="str">
            <v>JUNTAS, EMBUTIDOS E APARELHOS DE APOIO</v>
          </cell>
          <cell r="C994" t="str">
            <v/>
          </cell>
          <cell r="E994">
            <v>0</v>
          </cell>
          <cell r="F994" t="str">
            <v>SIEC Mar/26</v>
          </cell>
        </row>
        <row r="995">
          <cell r="A995" t="str">
            <v>02.01.05.700.08</v>
          </cell>
          <cell r="B995" t="str">
            <v>Aparelho de apoio de Neoprene fretado</v>
          </cell>
          <cell r="C995" t="str">
            <v>dm³</v>
          </cell>
          <cell r="D995">
            <v>127.88</v>
          </cell>
          <cell r="E995">
            <v>103.14566865623488</v>
          </cell>
          <cell r="F995" t="str">
            <v>SIEC Mar/26</v>
          </cell>
        </row>
        <row r="996">
          <cell r="A996" t="str">
            <v>02.01.05.700.33</v>
          </cell>
          <cell r="B996" t="str">
            <v>Aparelho de apoio metálico esférico fixo com capacidade de 1.000 kN - fornecimento e instalação</v>
          </cell>
          <cell r="C996" t="str">
            <v>un</v>
          </cell>
          <cell r="D996">
            <v>8514.84</v>
          </cell>
          <cell r="E996">
            <v>6867.914179706404</v>
          </cell>
          <cell r="F996" t="str">
            <v>SIEC Mar/26</v>
          </cell>
        </row>
        <row r="997">
          <cell r="A997" t="str">
            <v>02.01.05.700.34</v>
          </cell>
          <cell r="B997" t="str">
            <v>Aparelho de apoio metálico esférico fixo com capacidade de 1.500 kN - fornecimento e instalação</v>
          </cell>
          <cell r="C997" t="str">
            <v>un</v>
          </cell>
          <cell r="D997">
            <v>12017.63</v>
          </cell>
          <cell r="E997">
            <v>9693.2005162122914</v>
          </cell>
          <cell r="F997" t="str">
            <v>SIEC Mar/26</v>
          </cell>
        </row>
        <row r="998">
          <cell r="A998" t="str">
            <v>02.01.05.700.16</v>
          </cell>
          <cell r="B998" t="str">
            <v>Aparelho de apoio metálico esférico fixo com capacidade de 3.000 kN</v>
          </cell>
          <cell r="C998" t="str">
            <v>un</v>
          </cell>
          <cell r="D998">
            <v>21040.93</v>
          </cell>
          <cell r="E998">
            <v>16971.22923052105</v>
          </cell>
          <cell r="F998" t="str">
            <v>SIEC Mar/26</v>
          </cell>
        </row>
        <row r="999">
          <cell r="A999" t="str">
            <v>02.01.05.700.15</v>
          </cell>
          <cell r="B999" t="str">
            <v>Aparelho de apoio metálico esférico fixo com capacidade de 5.000 kN</v>
          </cell>
          <cell r="C999" t="str">
            <v>un</v>
          </cell>
          <cell r="D999">
            <v>40166.49</v>
          </cell>
          <cell r="E999">
            <v>32397.556057428614</v>
          </cell>
          <cell r="F999" t="str">
            <v>SIEC Mar/26</v>
          </cell>
        </row>
        <row r="1000">
          <cell r="A1000" t="str">
            <v>02.01.05.700.36</v>
          </cell>
          <cell r="B1000" t="str">
            <v>Aparelho de apoio metálico esférico multidirecional com capacidade de 1.000 kN - fornecimento e instalação</v>
          </cell>
          <cell r="C1000" t="str">
            <v>un</v>
          </cell>
          <cell r="D1000">
            <v>8454.2000000000007</v>
          </cell>
          <cell r="E1000">
            <v>6819.0030650104864</v>
          </cell>
          <cell r="F1000" t="str">
            <v>SIEC Mar/26</v>
          </cell>
        </row>
        <row r="1001">
          <cell r="A1001" t="str">
            <v>02.01.05.700.14</v>
          </cell>
          <cell r="B1001" t="str">
            <v>Aparelho de apoio metálico esférico multidirecional com capacidade de 3.000 kN</v>
          </cell>
          <cell r="C1001" t="str">
            <v>un</v>
          </cell>
          <cell r="D1001">
            <v>22878.55</v>
          </cell>
          <cell r="E1001">
            <v>18453.41990643652</v>
          </cell>
          <cell r="F1001" t="str">
            <v>SIEC Mar/26</v>
          </cell>
        </row>
        <row r="1002">
          <cell r="A1002" t="str">
            <v>02.01.05.700.13</v>
          </cell>
          <cell r="B1002" t="str">
            <v>Aparelho de apoio metálico esférico multidirecional com capacidade de 5.000 kN</v>
          </cell>
          <cell r="C1002" t="str">
            <v>un</v>
          </cell>
          <cell r="D1002">
            <v>37602.32</v>
          </cell>
          <cell r="E1002">
            <v>30329.343442490725</v>
          </cell>
          <cell r="F1002" t="str">
            <v>SIEC Mar/26</v>
          </cell>
        </row>
        <row r="1003">
          <cell r="A1003" t="str">
            <v>02.01.05.700.12</v>
          </cell>
          <cell r="B1003" t="str">
            <v>Aparelho de apoio metálico esférico unidirecional com capacidade de 3.000 kN</v>
          </cell>
          <cell r="C1003" t="str">
            <v>un</v>
          </cell>
          <cell r="D1003">
            <v>27223.78</v>
          </cell>
          <cell r="E1003">
            <v>21958.202935957412</v>
          </cell>
          <cell r="F1003" t="str">
            <v>SIEC Mar/26</v>
          </cell>
        </row>
        <row r="1004">
          <cell r="A1004" t="str">
            <v>02.01.05.700.11</v>
          </cell>
          <cell r="B1004" t="str">
            <v>Aparelho de apoio metálico esférico unidirecional com capacidade de 5.000 kN</v>
          </cell>
          <cell r="C1004" t="str">
            <v>un</v>
          </cell>
          <cell r="D1004">
            <v>49167.37</v>
          </cell>
          <cell r="E1004">
            <v>39657.501209872564</v>
          </cell>
          <cell r="F1004" t="str">
            <v>SIEC Mar/26</v>
          </cell>
        </row>
        <row r="1005">
          <cell r="A1005" t="str">
            <v>02.01.05.700.10</v>
          </cell>
          <cell r="B1005" t="str">
            <v>Cantoneira de proteção - perfil "L" de alumínio, 1"X1"X1/8" (Reparo e chumbamento de cantoneira em juntas de dilatação</v>
          </cell>
          <cell r="C1005" t="str">
            <v>m</v>
          </cell>
          <cell r="D1005">
            <v>44.95</v>
          </cell>
          <cell r="E1005">
            <v>36.255847717373769</v>
          </cell>
          <cell r="F1005" t="str">
            <v>SIEC Mar/26</v>
          </cell>
        </row>
        <row r="1006">
          <cell r="A1006" t="str">
            <v>02.01.05.700.05</v>
          </cell>
          <cell r="B1006" t="str">
            <v>Junta de dilatação, em perfil extrudado de borracha vulcanizada de 20 x 40 mm - fornecimento e instalação, sem lábios poliméricos, tipo Jeene JJ 2030VV ou equivalente</v>
          </cell>
          <cell r="C1006" t="str">
            <v>m</v>
          </cell>
          <cell r="D1006">
            <v>247.04</v>
          </cell>
          <cell r="E1006">
            <v>199.25794482981127</v>
          </cell>
          <cell r="F1006" t="str">
            <v>SIEC Mar/26</v>
          </cell>
        </row>
        <row r="1007">
          <cell r="A1007" t="str">
            <v>02.01.05.700.01</v>
          </cell>
          <cell r="B1007" t="str">
            <v>Junta de dilatação, em perfil extrudado de borracha vulcanizada de 25 x 50 mm - fornecimento e instalação, sem lábios poliméricos, tipo Jeene JJ 2540VV ou equivalente</v>
          </cell>
          <cell r="C1007" t="str">
            <v>m</v>
          </cell>
          <cell r="D1007">
            <v>283.56</v>
          </cell>
          <cell r="E1007">
            <v>228.71430875947735</v>
          </cell>
          <cell r="F1007" t="str">
            <v>SIEC Mar/26</v>
          </cell>
        </row>
        <row r="1008">
          <cell r="A1008" t="str">
            <v>02.01.05.700.02</v>
          </cell>
          <cell r="B1008" t="str">
            <v>Junta de dilatação, em perfil extrudado de borracha vulcanizada de 35 x 60 mm - fornecimento e instalação, sem lábios poliméricos, tipo Jeene JJ 3550VV ou equivalente</v>
          </cell>
          <cell r="C1008" t="str">
            <v>m</v>
          </cell>
          <cell r="D1008">
            <v>410.63</v>
          </cell>
          <cell r="E1008">
            <v>331.20664623326343</v>
          </cell>
          <cell r="F1008" t="str">
            <v>SIEC Mar/26</v>
          </cell>
        </row>
        <row r="1009">
          <cell r="A1009" t="str">
            <v>02.01.05.700.07</v>
          </cell>
          <cell r="B1009" t="str">
            <v>Junta de dilatação, em perfil extrudado de borracha vulcanizada de 50 x 80 mm - fornecimento e instalação, sem lábios poliméricos, tipo Jeene JJ 5070VV ou equivalente</v>
          </cell>
          <cell r="C1009" t="str">
            <v>m</v>
          </cell>
          <cell r="D1009">
            <v>496.18</v>
          </cell>
          <cell r="E1009">
            <v>400.20971124374898</v>
          </cell>
          <cell r="F1009" t="str">
            <v>SIEC Mar/26</v>
          </cell>
        </row>
        <row r="1010">
          <cell r="A1010" t="str">
            <v>02.01.05.700.17</v>
          </cell>
          <cell r="B1010" t="str">
            <v>Junta de Dilatação, tipo Fungenband O-22</v>
          </cell>
          <cell r="C1010" t="str">
            <v>m</v>
          </cell>
          <cell r="D1010">
            <v>136.77000000000001</v>
          </cell>
          <cell r="E1010">
            <v>110.31618002903694</v>
          </cell>
          <cell r="F1010" t="str">
            <v>SIEC Mar/26</v>
          </cell>
        </row>
        <row r="1011">
          <cell r="A1011" t="str">
            <v>02.01.05.700.20</v>
          </cell>
          <cell r="B1011" t="str">
            <v>Junta para piso de concreto - Junta de concreto</v>
          </cell>
          <cell r="C1011" t="str">
            <v>m</v>
          </cell>
          <cell r="D1011">
            <v>26.48</v>
          </cell>
          <cell r="E1011">
            <v>21.358283594128086</v>
          </cell>
          <cell r="F1011" t="str">
            <v>SIEC Mar/26</v>
          </cell>
        </row>
        <row r="1012">
          <cell r="A1012" t="str">
            <v>02.01.05.700.22</v>
          </cell>
          <cell r="B1012" t="str">
            <v>Junta para piso de concreto - junta de construção</v>
          </cell>
          <cell r="C1012" t="str">
            <v>m</v>
          </cell>
          <cell r="D1012">
            <v>62.36</v>
          </cell>
          <cell r="E1012">
            <v>50.298435231488952</v>
          </cell>
          <cell r="F1012" t="str">
            <v>SIEC Mar/26</v>
          </cell>
        </row>
        <row r="1013">
          <cell r="A1013" t="str">
            <v>02.01.05.700.23</v>
          </cell>
          <cell r="B1013" t="str">
            <v>Junta para piso de concreto - junta de encontro</v>
          </cell>
          <cell r="C1013" t="str">
            <v>m</v>
          </cell>
          <cell r="D1013">
            <v>26.58</v>
          </cell>
          <cell r="E1013">
            <v>21.438941764800774</v>
          </cell>
          <cell r="F1013" t="str">
            <v>SIEC Mar/26</v>
          </cell>
        </row>
        <row r="1014">
          <cell r="A1014" t="str">
            <v>02.01.05.700.21</v>
          </cell>
          <cell r="B1014" t="str">
            <v>Junta para piso de concreto - junta transversal de retração serrada</v>
          </cell>
          <cell r="C1014" t="str">
            <v>m</v>
          </cell>
          <cell r="D1014">
            <v>32.049999999999997</v>
          </cell>
          <cell r="E1014">
            <v>25.850943700596869</v>
          </cell>
          <cell r="F1014" t="str">
            <v>SIEC Mar/26</v>
          </cell>
        </row>
        <row r="1015">
          <cell r="A1015" t="str">
            <v>02.01.05.700.18</v>
          </cell>
          <cell r="B1015" t="str">
            <v>Lábios poliméricos 20 x 30 mm em junta de pavimento de concreto - confecção e assentamento</v>
          </cell>
          <cell r="C1015" t="str">
            <v>m</v>
          </cell>
          <cell r="D1015">
            <v>34.909999999999997</v>
          </cell>
          <cell r="E1015">
            <v>28.157767381835775</v>
          </cell>
          <cell r="F1015" t="str">
            <v>SIEC Mar/26</v>
          </cell>
        </row>
        <row r="1016">
          <cell r="A1016" t="str">
            <v>02.01.05.700.19</v>
          </cell>
          <cell r="B1016" t="str">
            <v>Limpeza em junta de dilatação</v>
          </cell>
          <cell r="C1016" t="str">
            <v>m</v>
          </cell>
          <cell r="D1016">
            <v>7.89</v>
          </cell>
          <cell r="E1016">
            <v>6.3639296660751734</v>
          </cell>
          <cell r="F1016" t="str">
            <v>SIEC Mar/26</v>
          </cell>
        </row>
        <row r="1017">
          <cell r="A1017" t="str">
            <v>02.01.05.700.37</v>
          </cell>
          <cell r="B1017" t="str">
            <v>Manutenção das juntas de dilatação das lajes Jeene JJ5070VV - noturno</v>
          </cell>
          <cell r="C1017" t="str">
            <v>m</v>
          </cell>
          <cell r="D1017">
            <v>765.25</v>
          </cell>
          <cell r="E1017">
            <v>617.23665107275372</v>
          </cell>
          <cell r="F1017" t="str">
            <v>SIEC Mar/26</v>
          </cell>
        </row>
        <row r="1018">
          <cell r="A1018" t="str">
            <v>02.01.05.700.09</v>
          </cell>
          <cell r="B1018" t="str">
            <v>Mastique elástico a base de poliuretano em juntas de dilatação</v>
          </cell>
          <cell r="C1018" t="str">
            <v>m</v>
          </cell>
          <cell r="D1018">
            <v>44.44</v>
          </cell>
          <cell r="E1018">
            <v>35.844491046943055</v>
          </cell>
          <cell r="F1018" t="str">
            <v>SIEC Mar/26</v>
          </cell>
        </row>
        <row r="1019">
          <cell r="A1019" t="str">
            <v>02.01.05.700.38</v>
          </cell>
          <cell r="B1019" t="str">
            <v>Mastique elástico a base de poliuretano em juntas de dilatação (noturno)</v>
          </cell>
          <cell r="C1019" t="str">
            <v>m</v>
          </cell>
          <cell r="D1019">
            <v>53.26</v>
          </cell>
          <cell r="E1019">
            <v>42.958541700274239</v>
          </cell>
          <cell r="F1019" t="str">
            <v>SIEC Mar/26</v>
          </cell>
        </row>
        <row r="1020">
          <cell r="A1020" t="str">
            <v>02.01.05.800</v>
          </cell>
          <cell r="B1020" t="str">
            <v>INTERVENÇÕES E RECUPERAÇÃO ESTRUTURAL</v>
          </cell>
          <cell r="C1020" t="str">
            <v/>
          </cell>
          <cell r="E1020">
            <v>0</v>
          </cell>
          <cell r="F1020" t="str">
            <v>SIEC Mar/26</v>
          </cell>
        </row>
        <row r="1021">
          <cell r="A1021" t="str">
            <v>02.01.05.800.79</v>
          </cell>
          <cell r="B1021" t="str">
            <v>Aplicação de adesivo estrutural à base de resina epoxi de alta viscosidade e tixotrópico (superfícies secas)</v>
          </cell>
          <cell r="C1021" t="str">
            <v>m</v>
          </cell>
          <cell r="D1021">
            <v>19.78</v>
          </cell>
          <cell r="E1021">
            <v>15.954186159057913</v>
          </cell>
          <cell r="F1021" t="str">
            <v>SIEC Mar/26</v>
          </cell>
        </row>
        <row r="1022">
          <cell r="A1022" t="str">
            <v>02.01.05.800.11</v>
          </cell>
          <cell r="B1022" t="str">
            <v>Corte em concreto para estruturas, com fio diamantado</v>
          </cell>
          <cell r="C1022" t="str">
            <v>m²</v>
          </cell>
          <cell r="D1022">
            <v>2180.61</v>
          </cell>
          <cell r="E1022">
            <v>1758.8401355057267</v>
          </cell>
          <cell r="F1022" t="str">
            <v>SIEC Mar/26</v>
          </cell>
        </row>
        <row r="1023">
          <cell r="A1023" t="str">
            <v>02.01.05.800.10</v>
          </cell>
          <cell r="B1023" t="str">
            <v>Corte em concreto para paredes e muros, com disco diamantado (espessura do corte: até 68 cm)</v>
          </cell>
          <cell r="C1023" t="str">
            <v>m</v>
          </cell>
          <cell r="D1023">
            <v>727.96</v>
          </cell>
          <cell r="E1023">
            <v>587.15921922890789</v>
          </cell>
          <cell r="F1023" t="str">
            <v>SIEC Mar/26</v>
          </cell>
        </row>
        <row r="1024">
          <cell r="A1024" t="str">
            <v>02.01.05.800.04</v>
          </cell>
          <cell r="B1024" t="str">
            <v>Corte em concreto para passagem de tubulação, sem utilização de equipamentos , 1/2" à 1" (faixa de diâmetro: de 15 a 25 mm)</v>
          </cell>
          <cell r="C1024" t="str">
            <v>m</v>
          </cell>
          <cell r="D1024">
            <v>29.12</v>
          </cell>
          <cell r="E1024">
            <v>23.487659299887078</v>
          </cell>
          <cell r="F1024" t="str">
            <v>SIEC Mar/26</v>
          </cell>
        </row>
        <row r="1025">
          <cell r="A1025" t="str">
            <v>02.01.05.800.05</v>
          </cell>
          <cell r="B1025" t="str">
            <v>Corte em concreto para passagem de tubulação, sem utilização de equipamentos, 1 1/4" à 2" (faixa de diâmetro: de 32 a 50 mm)</v>
          </cell>
          <cell r="C1025" t="str">
            <v>m</v>
          </cell>
          <cell r="D1025">
            <v>45.37</v>
          </cell>
          <cell r="E1025">
            <v>36.594612034199059</v>
          </cell>
          <cell r="F1025" t="str">
            <v>SIEC Mar/26</v>
          </cell>
        </row>
        <row r="1026">
          <cell r="A1026" t="str">
            <v>02.01.05.800.06</v>
          </cell>
          <cell r="B1026" t="str">
            <v>Corte em concreto para passagem de tubulação, sem utilização de equipamentos, 2 1/2" à 4" (faixa de diâmetro: de 65 a 100 mm)</v>
          </cell>
          <cell r="C1026" t="str">
            <v>m</v>
          </cell>
          <cell r="D1026">
            <v>64.47</v>
          </cell>
          <cell r="E1026">
            <v>52.000322632682689</v>
          </cell>
          <cell r="F1026" t="str">
            <v>SIEC Mar/26</v>
          </cell>
        </row>
        <row r="1027">
          <cell r="A1027" t="str">
            <v>02.01.05.800.07</v>
          </cell>
          <cell r="B1027" t="str">
            <v>Corte em concreto para pisos e lajes, com discos diamantados, utilizando cortadora de piso (espessura do corte: 13 cm)</v>
          </cell>
          <cell r="C1027" t="str">
            <v>m</v>
          </cell>
          <cell r="D1027">
            <v>104.56</v>
          </cell>
          <cell r="E1027">
            <v>84.336183255363764</v>
          </cell>
          <cell r="F1027" t="str">
            <v>SIEC Mar/26</v>
          </cell>
        </row>
        <row r="1028">
          <cell r="A1028" t="str">
            <v>02.01.05.800.08</v>
          </cell>
          <cell r="B1028" t="str">
            <v>Corte em concreto para pisos e lajes, com discos diamantados, utilizando cortadora de piso (espessura do corte: 20 cm)</v>
          </cell>
          <cell r="C1028" t="str">
            <v>m</v>
          </cell>
          <cell r="D1028">
            <v>112.31</v>
          </cell>
          <cell r="E1028">
            <v>90.587191482497175</v>
          </cell>
          <cell r="F1028" t="str">
            <v>SIEC Mar/26</v>
          </cell>
        </row>
        <row r="1029">
          <cell r="A1029" t="str">
            <v>02.01.05.800.09</v>
          </cell>
          <cell r="B1029" t="str">
            <v>Corte em concreto para pisos e lajes, com discos diamantados, utilizando cortadora de piso (espessura do corte: 50 cm)</v>
          </cell>
          <cell r="C1029" t="str">
            <v>m</v>
          </cell>
          <cell r="D1029">
            <v>402.14</v>
          </cell>
          <cell r="E1029">
            <v>324.35876754315211</v>
          </cell>
          <cell r="F1029" t="str">
            <v>SIEC Mar/26</v>
          </cell>
        </row>
        <row r="1030">
          <cell r="A1030" t="str">
            <v>02.01.05.800.12</v>
          </cell>
          <cell r="B1030" t="str">
            <v>Corte em concreto para pisos e lajes, com discos diamantados, utilizando cortadora de piso, profundidade de 5 cm</v>
          </cell>
          <cell r="C1030" t="str">
            <v>m</v>
          </cell>
          <cell r="D1030">
            <v>58.01</v>
          </cell>
          <cell r="E1030">
            <v>46.789804807226972</v>
          </cell>
          <cell r="F1030" t="str">
            <v>SIEC Mar/26</v>
          </cell>
        </row>
        <row r="1031">
          <cell r="A1031" t="str">
            <v>02.01.05.800.35</v>
          </cell>
          <cell r="B1031" t="str">
            <v>Definição e demarcação da área de reparo de estruturas, utilizando disco de corte</v>
          </cell>
          <cell r="C1031" t="str">
            <v>m</v>
          </cell>
          <cell r="D1031">
            <v>6.21</v>
          </cell>
          <cell r="E1031">
            <v>5.0088723987739954</v>
          </cell>
          <cell r="F1031" t="str">
            <v>SIEC Mar/26</v>
          </cell>
        </row>
        <row r="1032">
          <cell r="A1032" t="str">
            <v>02.01.05.800.18</v>
          </cell>
          <cell r="B1032" t="str">
            <v>Demolição de concreto com martelo rompedor até 5,0 cm de profundidade</v>
          </cell>
          <cell r="C1032" t="str">
            <v>m²</v>
          </cell>
          <cell r="D1032">
            <v>12.66</v>
          </cell>
          <cell r="E1032">
            <v>10.211324407162445</v>
          </cell>
          <cell r="F1032" t="str">
            <v>SIEC Mar/26</v>
          </cell>
        </row>
        <row r="1033">
          <cell r="A1033" t="str">
            <v>02.01.05.800.89</v>
          </cell>
          <cell r="B1033" t="str">
            <v>Demolição de lábio polimérico</v>
          </cell>
          <cell r="C1033" t="str">
            <v>m</v>
          </cell>
          <cell r="D1033">
            <v>56.03</v>
          </cell>
          <cell r="E1033">
            <v>45.192773027907727</v>
          </cell>
          <cell r="F1033" t="str">
            <v>SIEC Mar/26</v>
          </cell>
        </row>
        <row r="1034">
          <cell r="A1034" t="str">
            <v>02.01.05.800.16</v>
          </cell>
          <cell r="B1034" t="str">
            <v>Enchimento de juntas de movimentação com elastômero à base de borracha de poliuretano ou borracha de silicone com seção transversal 2x2 cm</v>
          </cell>
          <cell r="C1034" t="str">
            <v>L</v>
          </cell>
          <cell r="D1034">
            <v>42.19</v>
          </cell>
          <cell r="E1034">
            <v>34.02968220680755</v>
          </cell>
          <cell r="F1034" t="str">
            <v>SIEC Mar/26</v>
          </cell>
        </row>
        <row r="1035">
          <cell r="A1035" t="str">
            <v>02.01.05.800.01</v>
          </cell>
          <cell r="B1035" t="str">
            <v>Enchimento de rasgo em concreto com argamassa mista traço 1:4, para tubulação com diâmetro de 15 mm (1/2") a 25 mm (1")</v>
          </cell>
          <cell r="C1035" t="str">
            <v>m</v>
          </cell>
          <cell r="D1035">
            <v>8.5500000000000007</v>
          </cell>
          <cell r="E1035">
            <v>6.8962735925149223</v>
          </cell>
          <cell r="F1035" t="str">
            <v>SIEC Mar/26</v>
          </cell>
        </row>
        <row r="1036">
          <cell r="A1036" t="str">
            <v>02.01.05.800.02</v>
          </cell>
          <cell r="B1036" t="str">
            <v>Enchimento de rasgo em concreto com argamassa mista traço 1:4, para tubulação com diâmetro de 32 mm (1 1/4") a 50 mm (2")</v>
          </cell>
          <cell r="C1036" t="str">
            <v>m</v>
          </cell>
          <cell r="D1036">
            <v>12</v>
          </cell>
          <cell r="E1036">
            <v>9.6789804807226965</v>
          </cell>
          <cell r="F1036" t="str">
            <v>SIEC Mar/26</v>
          </cell>
        </row>
        <row r="1037">
          <cell r="A1037" t="str">
            <v>02.01.05.800.03</v>
          </cell>
          <cell r="B1037" t="str">
            <v>Enchimento de rasgo em concreto com argamassa mista traço 1:4, para tubulação com diâmetro de 65 mm (2 1/2") a 100 mm (4")</v>
          </cell>
          <cell r="C1037" t="str">
            <v>m</v>
          </cell>
          <cell r="D1037">
            <v>18.88</v>
          </cell>
          <cell r="E1037">
            <v>15.22826262300371</v>
          </cell>
          <cell r="F1037" t="str">
            <v>SIEC Mar/26</v>
          </cell>
        </row>
        <row r="1038">
          <cell r="A1038" t="str">
            <v>02.01.05.800.19</v>
          </cell>
          <cell r="B1038" t="str">
            <v>Escarificação manual , corte de concreto até 3,0 cm de profundidade</v>
          </cell>
          <cell r="C1038" t="str">
            <v>m²</v>
          </cell>
          <cell r="D1038">
            <v>311.5</v>
          </cell>
          <cell r="E1038">
            <v>251.25020164542667</v>
          </cell>
          <cell r="F1038" t="str">
            <v>SIEC Mar/26</v>
          </cell>
        </row>
        <row r="1039">
          <cell r="A1039" t="str">
            <v>02.01.05.800.20</v>
          </cell>
          <cell r="B1039" t="str">
            <v>Escarificação mecânica com disco de desbaste, corte de concreto até 0,5 cm de profundidade</v>
          </cell>
          <cell r="C1039" t="str">
            <v>m²</v>
          </cell>
          <cell r="D1039">
            <v>15.57</v>
          </cell>
          <cell r="E1039">
            <v>12.5584771737377</v>
          </cell>
          <cell r="F1039" t="str">
            <v>SIEC Mar/26</v>
          </cell>
        </row>
        <row r="1040">
          <cell r="A1040" t="str">
            <v>02.01.05.800.21</v>
          </cell>
          <cell r="B1040" t="str">
            <v>Escarificação mecânica com rebarbador elétrico, corte de concreto até 3,0 cm de profundidade</v>
          </cell>
          <cell r="C1040" t="str">
            <v>m²</v>
          </cell>
          <cell r="D1040">
            <v>77.87</v>
          </cell>
          <cell r="E1040">
            <v>62.808517502823037</v>
          </cell>
          <cell r="F1040" t="str">
            <v>SIEC Mar/26</v>
          </cell>
        </row>
        <row r="1041">
          <cell r="A1041" t="str">
            <v>02.01.05.800.22</v>
          </cell>
          <cell r="B1041" t="str">
            <v>Escarificação mecânica com rebarbador elétrico, corte de concreto até 5 cm de profundidade</v>
          </cell>
          <cell r="C1041" t="str">
            <v>m²</v>
          </cell>
          <cell r="D1041">
            <v>93.45</v>
          </cell>
          <cell r="E1041">
            <v>75.375060493628013</v>
          </cell>
          <cell r="F1041" t="str">
            <v>SIEC Mar/26</v>
          </cell>
        </row>
        <row r="1042">
          <cell r="A1042" t="str">
            <v>02.01.05.800.23</v>
          </cell>
          <cell r="B1042" t="str">
            <v>Escovamento manual do substrato</v>
          </cell>
          <cell r="C1042" t="str">
            <v>m²</v>
          </cell>
          <cell r="D1042">
            <v>12.23</v>
          </cell>
          <cell r="E1042">
            <v>9.8644942732698819</v>
          </cell>
          <cell r="F1042" t="str">
            <v>SIEC Mar/26</v>
          </cell>
        </row>
        <row r="1043">
          <cell r="A1043" t="str">
            <v>02.01.05.800.78</v>
          </cell>
          <cell r="B1043" t="str">
            <v>Execução de abertura de sulco sobre e ao longo da fissura com seção retangular, sendo 10,0mm de espessura e 5,0mm de profundidade. Inclusive limpeza por jateamento</v>
          </cell>
          <cell r="C1043" t="str">
            <v>m</v>
          </cell>
          <cell r="D1043">
            <v>31.56</v>
          </cell>
          <cell r="E1043">
            <v>25.455718664300694</v>
          </cell>
          <cell r="F1043" t="str">
            <v>SIEC Mar/26</v>
          </cell>
        </row>
        <row r="1044">
          <cell r="A1044" t="str">
            <v>02.01.05.800.59</v>
          </cell>
          <cell r="B1044" t="str">
            <v>Execução de rasgo em alvenaria</v>
          </cell>
          <cell r="C1044" t="str">
            <v>m</v>
          </cell>
          <cell r="D1044">
            <v>12.98</v>
          </cell>
          <cell r="E1044">
            <v>10.469430553315052</v>
          </cell>
          <cell r="F1044" t="str">
            <v>SIEC Mar/26</v>
          </cell>
        </row>
        <row r="1045">
          <cell r="A1045" t="str">
            <v>02.01.05.800.36</v>
          </cell>
          <cell r="B1045" t="str">
            <v>Fôrma para reparo profundo em estrutura espessura superior a 3 cm</v>
          </cell>
          <cell r="C1045" t="str">
            <v>m²</v>
          </cell>
          <cell r="D1045">
            <v>457.98</v>
          </cell>
          <cell r="E1045">
            <v>369.39829004678177</v>
          </cell>
          <cell r="F1045" t="str">
            <v>SIEC Mar/26</v>
          </cell>
        </row>
        <row r="1046">
          <cell r="A1046" t="str">
            <v>02.01.05.800.55</v>
          </cell>
          <cell r="B1046" t="str">
            <v>Furação em concreto armado - diâmetro 2"</v>
          </cell>
          <cell r="C1046" t="str">
            <v>m</v>
          </cell>
          <cell r="D1046">
            <v>116.21</v>
          </cell>
          <cell r="E1046">
            <v>93.73286013873205</v>
          </cell>
          <cell r="F1046" t="str">
            <v>SIEC Mar/26</v>
          </cell>
        </row>
        <row r="1047">
          <cell r="A1047" t="str">
            <v>02.01.05.800.56</v>
          </cell>
          <cell r="B1047" t="str">
            <v>Furação em concreto armado - diâmetro 3"</v>
          </cell>
          <cell r="C1047" t="str">
            <v>m</v>
          </cell>
          <cell r="D1047">
            <v>170.68</v>
          </cell>
          <cell r="E1047">
            <v>137.66736570414582</v>
          </cell>
          <cell r="F1047" t="str">
            <v>SIEC Mar/26</v>
          </cell>
        </row>
        <row r="1048">
          <cell r="A1048" t="str">
            <v>02.01.05.800.57</v>
          </cell>
          <cell r="B1048" t="str">
            <v>Furação em concreto armado - diâmetro 4"</v>
          </cell>
          <cell r="C1048" t="str">
            <v>m</v>
          </cell>
          <cell r="D1048">
            <v>175.23</v>
          </cell>
          <cell r="E1048">
            <v>141.33731246975319</v>
          </cell>
          <cell r="F1048" t="str">
            <v>SIEC Mar/26</v>
          </cell>
        </row>
        <row r="1049">
          <cell r="A1049" t="str">
            <v>02.01.05.800.146</v>
          </cell>
          <cell r="B1049" t="str">
            <v>Furação em concreto, com perfuratriz elétrica. Faixa de diâmetro: 3/4 a 2"</v>
          </cell>
          <cell r="C1049" t="str">
            <v>m</v>
          </cell>
          <cell r="D1049">
            <v>96.69</v>
          </cell>
          <cell r="E1049">
            <v>77.988385223423137</v>
          </cell>
          <cell r="F1049" t="str">
            <v>SIEC Mar/26</v>
          </cell>
        </row>
        <row r="1050">
          <cell r="A1050" t="str">
            <v>02.01.05.800.68</v>
          </cell>
          <cell r="B1050" t="str">
            <v>Furo em alvenaria para diâmetros menores ou iguais a 40 mm</v>
          </cell>
          <cell r="C1050" t="str">
            <v>un</v>
          </cell>
          <cell r="D1050">
            <v>21.75</v>
          </cell>
          <cell r="E1050">
            <v>17.543152121309888</v>
          </cell>
          <cell r="F1050" t="str">
            <v>SIEC Mar/26</v>
          </cell>
        </row>
        <row r="1051">
          <cell r="A1051" t="str">
            <v>02.01.05.800.134</v>
          </cell>
          <cell r="B1051" t="str">
            <v>Furo em caixa d'água com espessura de 2 até 5 mm e diâmetro de 32 mm</v>
          </cell>
          <cell r="C1051" t="str">
            <v>un</v>
          </cell>
          <cell r="D1051">
            <v>7.11</v>
          </cell>
          <cell r="E1051">
            <v>5.734795934828198</v>
          </cell>
          <cell r="F1051" t="str">
            <v>SIEC Mar/26</v>
          </cell>
        </row>
        <row r="1052">
          <cell r="A1052" t="str">
            <v>02.01.05.800.135</v>
          </cell>
          <cell r="B1052" t="str">
            <v>Furo em caixa d'água com espessura de 2 até 5 mm e diâmetro de 40 mm</v>
          </cell>
          <cell r="C1052" t="str">
            <v>un</v>
          </cell>
          <cell r="D1052">
            <v>8.0299999999999994</v>
          </cell>
          <cell r="E1052">
            <v>6.4768511050169373</v>
          </cell>
          <cell r="F1052" t="str">
            <v>SIEC Mar/26</v>
          </cell>
        </row>
        <row r="1053">
          <cell r="A1053" t="str">
            <v>02.01.05.800.136</v>
          </cell>
          <cell r="B1053" t="str">
            <v>Furo em caixa d'água com espessura de 2 até 5 mm e diâmetro de 50 mm</v>
          </cell>
          <cell r="C1053" t="str">
            <v>un</v>
          </cell>
          <cell r="D1053">
            <v>9.1999999999999993</v>
          </cell>
          <cell r="E1053">
            <v>7.4205517018874003</v>
          </cell>
          <cell r="F1053" t="str">
            <v>SIEC Mar/26</v>
          </cell>
        </row>
        <row r="1054">
          <cell r="A1054" t="str">
            <v>02.01.05.800.128</v>
          </cell>
          <cell r="B1054" t="str">
            <v>Furo em concreto para diâmetros maiores que 40 mm e menores ou iguais a 75 mm. af_05/2015 - (noturno)</v>
          </cell>
          <cell r="C1054" t="str">
            <v>un</v>
          </cell>
          <cell r="D1054">
            <v>176.4</v>
          </cell>
          <cell r="E1054">
            <v>142.28101306662364</v>
          </cell>
          <cell r="F1054" t="str">
            <v>SIEC Mar/26</v>
          </cell>
        </row>
        <row r="1055">
          <cell r="A1055" t="str">
            <v>02.01.05.800.72</v>
          </cell>
          <cell r="B1055" t="str">
            <v>Furo em concreto para diâmetros maiores que 40 mm e menores ou iguais a 75 mm. af_05/2015.</v>
          </cell>
          <cell r="C1055" t="str">
            <v>un</v>
          </cell>
          <cell r="D1055">
            <v>35.61</v>
          </cell>
          <cell r="E1055">
            <v>28.722374576544603</v>
          </cell>
          <cell r="F1055" t="str">
            <v>SIEC Mar/26</v>
          </cell>
        </row>
        <row r="1056">
          <cell r="A1056" t="str">
            <v>02.01.05.800.14</v>
          </cell>
          <cell r="B1056" t="str">
            <v>Furo em estrutura de concreto existente para chumbamento de ferragem, incluindo elemento de fixação à base de epoxi</v>
          </cell>
          <cell r="C1056" t="str">
            <v>un</v>
          </cell>
          <cell r="D1056">
            <v>31.21</v>
          </cell>
          <cell r="E1056">
            <v>25.173415066946284</v>
          </cell>
          <cell r="F1056" t="str">
            <v>SIEC Mar/26</v>
          </cell>
        </row>
        <row r="1057">
          <cell r="A1057" t="str">
            <v>02.01.05.800.81</v>
          </cell>
          <cell r="B1057" t="str">
            <v>Furo em estrutura de concreto existente, com a utilização de broca de vídia, com diâmetro até 15 mm e profundidade até 200,0 mm</v>
          </cell>
          <cell r="C1057" t="str">
            <v>un</v>
          </cell>
          <cell r="D1057">
            <v>15.6</v>
          </cell>
          <cell r="E1057">
            <v>12.582674624939505</v>
          </cell>
          <cell r="F1057" t="str">
            <v>SIEC Mar/26</v>
          </cell>
        </row>
        <row r="1058">
          <cell r="A1058" t="str">
            <v>02.01.05.800.69</v>
          </cell>
          <cell r="B1058" t="str">
            <v>Furo manual em alvenaria, para instalações hidráulicas, diâmetros maiores que 40 mm e menores ou iguais a 75 mm.</v>
          </cell>
          <cell r="C1058" t="str">
            <v>un</v>
          </cell>
          <cell r="D1058">
            <v>57.99</v>
          </cell>
          <cell r="E1058">
            <v>46.773673173092433</v>
          </cell>
          <cell r="F1058" t="str">
            <v>SIEC Mar/26</v>
          </cell>
        </row>
        <row r="1059">
          <cell r="A1059" t="str">
            <v>02.01.05.800.70</v>
          </cell>
          <cell r="B1059" t="str">
            <v>Furo manual em alvenaria, para instalações hidráulicas, diâmetros maiores que 75 mm e menores ou iguais a 100 mm</v>
          </cell>
          <cell r="C1059" t="str">
            <v>un</v>
          </cell>
          <cell r="D1059">
            <v>84.68</v>
          </cell>
          <cell r="E1059">
            <v>68.301338925633175</v>
          </cell>
          <cell r="F1059" t="str">
            <v>SIEC Mar/26</v>
          </cell>
        </row>
        <row r="1060">
          <cell r="A1060" t="str">
            <v>02.01.05.800.73</v>
          </cell>
          <cell r="B1060" t="str">
            <v>Furo mecanizado em concreto, com martelo demolidor, para instalações hidráulicas, diâmetros maiores que 75 mm e menores ou iguais a 150 mm</v>
          </cell>
          <cell r="C1060" t="str">
            <v>un</v>
          </cell>
          <cell r="D1060">
            <v>52</v>
          </cell>
          <cell r="E1060">
            <v>41.942248749798352</v>
          </cell>
          <cell r="F1060" t="str">
            <v>SIEC Mar/26</v>
          </cell>
        </row>
        <row r="1061">
          <cell r="A1061" t="str">
            <v>02.01.05.800.71</v>
          </cell>
          <cell r="B1061" t="str">
            <v>Furo mecanizado em concreto, com martelo demolidor, para instalações hidráulicas, diâmetros menores ou iguais a 40 mm</v>
          </cell>
          <cell r="C1061" t="str">
            <v>un</v>
          </cell>
          <cell r="D1061">
            <v>13.35</v>
          </cell>
          <cell r="E1061">
            <v>10.767865784804</v>
          </cell>
          <cell r="F1061" t="str">
            <v>SIEC Mar/26</v>
          </cell>
        </row>
        <row r="1062">
          <cell r="A1062" t="str">
            <v>02.01.05.800.26</v>
          </cell>
          <cell r="B1062" t="str">
            <v>Limpeza do substrato com aplicação de jato de água fria</v>
          </cell>
          <cell r="C1062" t="str">
            <v>m²</v>
          </cell>
          <cell r="D1062">
            <v>2.83</v>
          </cell>
          <cell r="E1062">
            <v>2.2826262300371027</v>
          </cell>
          <cell r="F1062" t="str">
            <v>SIEC Mar/26</v>
          </cell>
        </row>
        <row r="1063">
          <cell r="A1063" t="str">
            <v>02.01.05.800.27</v>
          </cell>
          <cell r="B1063" t="str">
            <v>Limpeza do substrato com aplicação de jato de água quente</v>
          </cell>
          <cell r="C1063" t="str">
            <v>m²</v>
          </cell>
          <cell r="D1063">
            <v>2.83</v>
          </cell>
          <cell r="E1063">
            <v>2.2826262300371027</v>
          </cell>
          <cell r="F1063" t="str">
            <v>SIEC Mar/26</v>
          </cell>
        </row>
        <row r="1064">
          <cell r="A1064" t="str">
            <v>02.01.05.800.28</v>
          </cell>
          <cell r="B1064" t="str">
            <v>Limpeza do substrato com jato de ar comprimido</v>
          </cell>
          <cell r="C1064" t="str">
            <v>m²</v>
          </cell>
          <cell r="D1064">
            <v>2.83</v>
          </cell>
          <cell r="E1064">
            <v>2.2826262300371027</v>
          </cell>
          <cell r="F1064" t="str">
            <v>SIEC Mar/26</v>
          </cell>
        </row>
        <row r="1065">
          <cell r="A1065" t="str">
            <v>02.01.05.800.67</v>
          </cell>
          <cell r="B1065" t="str">
            <v>Memorial Descritivo de Adequações Técnicas nos Projetos</v>
          </cell>
          <cell r="C1065" t="str">
            <v>un</v>
          </cell>
          <cell r="D1065">
            <v>4975.8</v>
          </cell>
          <cell r="E1065">
            <v>4013.3892563316667</v>
          </cell>
          <cell r="F1065" t="str">
            <v>SIEC Mar/26</v>
          </cell>
        </row>
        <row r="1066">
          <cell r="A1066" t="str">
            <v>02.01.05.800.58</v>
          </cell>
          <cell r="B1066" t="str">
            <v>Perfuração de pisos de concreto, para passagem de tubos - diâmetro aprox. 80 mm</v>
          </cell>
          <cell r="C1066" t="str">
            <v>m</v>
          </cell>
          <cell r="D1066">
            <v>48.39</v>
          </cell>
          <cell r="E1066">
            <v>39.030488788514276</v>
          </cell>
          <cell r="F1066" t="str">
            <v>SIEC Mar/26</v>
          </cell>
        </row>
        <row r="1067">
          <cell r="A1067" t="str">
            <v>02.01.05.800.77</v>
          </cell>
          <cell r="B1067" t="str">
            <v>Ponte de aderência à base de pasta de cimento aditivada com polímero acrílico na proporção de 1 de adesivo base acrílica para 3 de cimento</v>
          </cell>
          <cell r="C1067" t="str">
            <v>m²</v>
          </cell>
          <cell r="D1067">
            <v>40.83</v>
          </cell>
          <cell r="E1067">
            <v>32.932731085658979</v>
          </cell>
          <cell r="F1067" t="str">
            <v>SIEC Mar/26</v>
          </cell>
        </row>
        <row r="1068">
          <cell r="A1068" t="str">
            <v>02.01.05.800.32</v>
          </cell>
          <cell r="B1068" t="str">
            <v>Preparação do substrato para reparo em estrutura de concreto por apicoamento manual da superfície</v>
          </cell>
          <cell r="C1068" t="str">
            <v>m²</v>
          </cell>
          <cell r="D1068">
            <v>26.66</v>
          </cell>
          <cell r="E1068">
            <v>21.503468301338927</v>
          </cell>
          <cell r="F1068" t="str">
            <v>SIEC Mar/26</v>
          </cell>
        </row>
        <row r="1069">
          <cell r="A1069" t="str">
            <v>02.01.05.800.33</v>
          </cell>
          <cell r="B1069" t="str">
            <v>Preparação do substrato para reparo em estrutura de concreto por saturação com água</v>
          </cell>
          <cell r="C1069" t="str">
            <v>m²</v>
          </cell>
          <cell r="D1069">
            <v>8.65</v>
          </cell>
          <cell r="E1069">
            <v>6.9769317631876113</v>
          </cell>
          <cell r="F1069" t="str">
            <v>SIEC Mar/26</v>
          </cell>
        </row>
        <row r="1070">
          <cell r="A1070" t="str">
            <v>02.01.05.800.34</v>
          </cell>
          <cell r="B1070" t="str">
            <v>Queima controlada para preparo do substrato para reparo estrutural</v>
          </cell>
          <cell r="C1070" t="str">
            <v>m²</v>
          </cell>
          <cell r="D1070">
            <v>53.14</v>
          </cell>
          <cell r="E1070">
            <v>42.861751895467009</v>
          </cell>
          <cell r="F1070" t="str">
            <v>SIEC Mar/26</v>
          </cell>
        </row>
        <row r="1071">
          <cell r="A1071" t="str">
            <v>02.01.05.800.133</v>
          </cell>
          <cell r="B1071" t="str">
            <v>Rasgo linear manual em alvenaria, para ramais/ distribuição de instalações hidráulicas, diâmetros menores ou iguais a 40 mm</v>
          </cell>
          <cell r="C1071" t="str">
            <v>m</v>
          </cell>
          <cell r="D1071">
            <v>11.68</v>
          </cell>
          <cell r="E1071">
            <v>9.420874334570092</v>
          </cell>
          <cell r="F1071" t="str">
            <v>SIEC Mar/26</v>
          </cell>
        </row>
        <row r="1072">
          <cell r="A1072" t="str">
            <v>02.01.05.800.61</v>
          </cell>
          <cell r="B1072" t="str">
            <v>Recuperação estrutural com graute à base de cimento e aditivos para espessuras de 3 a 7 cm, inclusive formas para concreto aparente</v>
          </cell>
          <cell r="C1072" t="str">
            <v>m²</v>
          </cell>
          <cell r="D1072">
            <v>740.28</v>
          </cell>
          <cell r="E1072">
            <v>597.09630585578316</v>
          </cell>
          <cell r="F1072" t="str">
            <v>SIEC Mar/26</v>
          </cell>
        </row>
        <row r="1073">
          <cell r="A1073" t="str">
            <v>02.01.05.800.51</v>
          </cell>
          <cell r="B1073" t="str">
            <v>Reforço estrutural com emenda por solda , para reconstituição da seção da armadura</v>
          </cell>
          <cell r="C1073" t="str">
            <v>un</v>
          </cell>
          <cell r="D1073">
            <v>18.73</v>
          </cell>
          <cell r="E1073">
            <v>15.107275366994676</v>
          </cell>
          <cell r="F1073" t="str">
            <v>SIEC Mar/26</v>
          </cell>
        </row>
        <row r="1074">
          <cell r="A1074" t="str">
            <v>02.01.05.800.52</v>
          </cell>
          <cell r="B1074" t="str">
            <v>Reforço estrutural com emenda por transpasse , para reconstituição da seção da armadura</v>
          </cell>
          <cell r="C1074" t="str">
            <v>kg</v>
          </cell>
          <cell r="D1074">
            <v>17.190000000000001</v>
          </cell>
          <cell r="E1074">
            <v>13.865139538635265</v>
          </cell>
          <cell r="F1074" t="str">
            <v>SIEC Mar/26</v>
          </cell>
        </row>
        <row r="1075">
          <cell r="A1075" t="str">
            <v>02.01.05.800.64</v>
          </cell>
          <cell r="B1075" t="str">
            <v>Relatório mensal de leituras diárias (2x ao dia) dos instrumentos de monitoração</v>
          </cell>
          <cell r="C1075" t="str">
            <v>un</v>
          </cell>
          <cell r="D1075">
            <v>24445.8</v>
          </cell>
          <cell r="E1075">
            <v>19717.53508630424</v>
          </cell>
          <cell r="F1075" t="str">
            <v>SIEC Mar/26</v>
          </cell>
        </row>
        <row r="1076">
          <cell r="A1076" t="str">
            <v>02.01.05.800.60</v>
          </cell>
          <cell r="B1076" t="str">
            <v>Reparo em rejunte de cerâmica com argamassa de cimento</v>
          </cell>
          <cell r="C1076" t="str">
            <v>m</v>
          </cell>
          <cell r="D1076">
            <v>0.88</v>
          </cell>
          <cell r="E1076">
            <v>0.70979190191966446</v>
          </cell>
          <cell r="F1076" t="str">
            <v>SIEC Mar/26</v>
          </cell>
        </row>
        <row r="1077">
          <cell r="A1077" t="str">
            <v>02.01.05.800.41</v>
          </cell>
          <cell r="B1077" t="str">
            <v>Reparo profundo em estrutura com aplicação de membrana de cura química</v>
          </cell>
          <cell r="C1077" t="str">
            <v>m²</v>
          </cell>
          <cell r="D1077">
            <v>14.7</v>
          </cell>
          <cell r="E1077">
            <v>11.856751088885304</v>
          </cell>
          <cell r="F1077" t="str">
            <v>SIEC Mar/26</v>
          </cell>
        </row>
        <row r="1078">
          <cell r="A1078" t="str">
            <v>02.01.05.800.42</v>
          </cell>
          <cell r="B1078" t="str">
            <v>Reparo superficial em grandes áreas com argamassa base cimento com polímeros, e=1 a 5 cm</v>
          </cell>
          <cell r="C1078" t="str">
            <v>m²</v>
          </cell>
          <cell r="D1078">
            <v>554.95000000000005</v>
          </cell>
          <cell r="E1078">
            <v>447.61251814808844</v>
          </cell>
          <cell r="F1078" t="str">
            <v>SIEC Mar/26</v>
          </cell>
        </row>
        <row r="1079">
          <cell r="A1079" t="str">
            <v>02.01.05.800.45</v>
          </cell>
          <cell r="B1079" t="str">
            <v>Reparo superficial localizado, com argamassa de cimento com polímeros, e=1 a 3 cm</v>
          </cell>
          <cell r="C1079" t="str">
            <v>m²</v>
          </cell>
          <cell r="D1079">
            <v>407.45</v>
          </cell>
          <cell r="E1079">
            <v>328.64171640587188</v>
          </cell>
          <cell r="F1079" t="str">
            <v>SIEC Mar/26</v>
          </cell>
        </row>
        <row r="1080">
          <cell r="A1080" t="str">
            <v>02.01.05.800.75</v>
          </cell>
          <cell r="B1080" t="str">
            <v>Reparo/colagem de estruturas de concreto com adesivo estrutural à base de epóxi, e=2 mm</v>
          </cell>
          <cell r="C1080" t="str">
            <v>m²</v>
          </cell>
          <cell r="D1080">
            <v>235.28</v>
          </cell>
          <cell r="E1080">
            <v>189.77254395870301</v>
          </cell>
          <cell r="F1080" t="str">
            <v>SIEC Mar/26</v>
          </cell>
        </row>
        <row r="1081">
          <cell r="A1081" t="str">
            <v>02.01.05.800.88</v>
          </cell>
          <cell r="B1081" t="str">
            <v>Resina epóxi para ancoragem das armaduras</v>
          </cell>
          <cell r="C1081" t="str">
            <v>kg</v>
          </cell>
          <cell r="D1081">
            <v>181.23</v>
          </cell>
          <cell r="E1081">
            <v>146.17680271011452</v>
          </cell>
          <cell r="F1081" t="str">
            <v>SIEC Mar/26</v>
          </cell>
        </row>
        <row r="1082">
          <cell r="A1082" t="str">
            <v>02.01.05.905</v>
          </cell>
          <cell r="B1082" t="str">
            <v>PAREDES DE GESSO</v>
          </cell>
          <cell r="C1082" t="str">
            <v/>
          </cell>
          <cell r="E1082">
            <v>0</v>
          </cell>
          <cell r="F1082" t="str">
            <v>SIEC Mar/26</v>
          </cell>
        </row>
        <row r="1083">
          <cell r="A1083" t="str">
            <v>02.01.05.905.02</v>
          </cell>
          <cell r="B1083" t="str">
            <v>Parede de gesso acartonado dupla interna, espessura final 125 mm, pé-direito máximo 3,75 m</v>
          </cell>
          <cell r="C1083" t="str">
            <v>m²</v>
          </cell>
          <cell r="D1083">
            <v>84.56</v>
          </cell>
          <cell r="E1083">
            <v>68.204549120825945</v>
          </cell>
          <cell r="F1083" t="str">
            <v>SIEC Mar/26</v>
          </cell>
        </row>
        <row r="1084">
          <cell r="A1084" t="str">
            <v>02.01.05.905.03</v>
          </cell>
          <cell r="B1084" t="str">
            <v>Parede de gesso acartonado para parede interna em local úmido, espessura final 100 mm, pé-direito máximo 3,15 m</v>
          </cell>
          <cell r="C1084" t="str">
            <v>m²</v>
          </cell>
          <cell r="D1084">
            <v>90.91</v>
          </cell>
          <cell r="E1084">
            <v>73.326342958541701</v>
          </cell>
          <cell r="F1084" t="str">
            <v>SIEC Mar/26</v>
          </cell>
        </row>
        <row r="1085">
          <cell r="A1085" t="str">
            <v>02.01.05.905.01</v>
          </cell>
          <cell r="B1085" t="str">
            <v>Parede de gesso acartonado simples interna, espessura final 100 mm, pé-direito máximo 3,15 m</v>
          </cell>
          <cell r="C1085" t="str">
            <v>m²</v>
          </cell>
          <cell r="D1085">
            <v>84.56</v>
          </cell>
          <cell r="E1085">
            <v>68.204549120825945</v>
          </cell>
          <cell r="F1085" t="str">
            <v>SIEC Mar/26</v>
          </cell>
        </row>
        <row r="1086">
          <cell r="A1086" t="str">
            <v>02.01.05.910</v>
          </cell>
          <cell r="B1086" t="str">
            <v>ESTRUTURAS DE MADEIRA</v>
          </cell>
          <cell r="C1086" t="str">
            <v/>
          </cell>
          <cell r="E1086">
            <v>0</v>
          </cell>
          <cell r="F1086" t="str">
            <v>SIEC Mar/26</v>
          </cell>
        </row>
        <row r="1087">
          <cell r="A1087" t="str">
            <v>02.01.05.910.05</v>
          </cell>
          <cell r="B1087" t="str">
            <v>Estrutura de madeira para telha cerâmica ou de concreto , ancorada em laje ou parede</v>
          </cell>
          <cell r="C1087" t="str">
            <v>m²</v>
          </cell>
          <cell r="D1087">
            <v>207.25</v>
          </cell>
          <cell r="E1087">
            <v>167.16405871914824</v>
          </cell>
          <cell r="F1087" t="str">
            <v>SIEC Mar/26</v>
          </cell>
        </row>
        <row r="1088">
          <cell r="A1088" t="str">
            <v>02.01.05.910.04</v>
          </cell>
          <cell r="B1088" t="str">
            <v>Estrutura de madeira para telha cerâmica ou de concreto , vão de 10 a 13 m</v>
          </cell>
          <cell r="C1088" t="str">
            <v>m²</v>
          </cell>
          <cell r="D1088">
            <v>562.77</v>
          </cell>
          <cell r="E1088">
            <v>453.91998709469266</v>
          </cell>
          <cell r="F1088" t="str">
            <v>SIEC Mar/26</v>
          </cell>
        </row>
        <row r="1089">
          <cell r="A1089" t="str">
            <v>02.01.05.910.01</v>
          </cell>
          <cell r="B1089" t="str">
            <v>Estrutura de madeira para telha cerâmica ou de concreto , vão de 3 a 7 m</v>
          </cell>
          <cell r="C1089" t="str">
            <v>m²</v>
          </cell>
          <cell r="D1089">
            <v>272.07</v>
          </cell>
          <cell r="E1089">
            <v>219.44668494918534</v>
          </cell>
          <cell r="F1089" t="str">
            <v>SIEC Mar/26</v>
          </cell>
        </row>
        <row r="1090">
          <cell r="A1090" t="str">
            <v>02.01.05.910.03</v>
          </cell>
          <cell r="B1090" t="str">
            <v>Estrutura de madeira para telha cerâmica ou de concreto , vão de 7 a 10 m</v>
          </cell>
          <cell r="C1090" t="str">
            <v>m²</v>
          </cell>
          <cell r="D1090">
            <v>411.91</v>
          </cell>
          <cell r="E1090">
            <v>332.23907081787388</v>
          </cell>
          <cell r="F1090" t="str">
            <v>SIEC Mar/26</v>
          </cell>
        </row>
        <row r="1091">
          <cell r="A1091" t="str">
            <v>02.01.05.910.06</v>
          </cell>
          <cell r="B1091" t="str">
            <v>Estrutura de madeira para telha estrutural de fibrocimento , ancorada em laje ou parede</v>
          </cell>
          <cell r="C1091" t="str">
            <v>m²</v>
          </cell>
          <cell r="D1091">
            <v>68.98</v>
          </cell>
          <cell r="E1091">
            <v>55.638006130020976</v>
          </cell>
          <cell r="F1091" t="str">
            <v>SIEC Mar/26</v>
          </cell>
        </row>
        <row r="1092">
          <cell r="A1092" t="str">
            <v>02.01.05.910.11</v>
          </cell>
          <cell r="B1092" t="str">
            <v>Estrutura de madeira para telha ondulada de fibrocimento, alumínio ou plástica , ancorada em laje ou parede</v>
          </cell>
          <cell r="C1092" t="str">
            <v>m²</v>
          </cell>
          <cell r="D1092">
            <v>122.34</v>
          </cell>
          <cell r="E1092">
            <v>98.6772060009679</v>
          </cell>
          <cell r="F1092" t="str">
            <v>SIEC Mar/26</v>
          </cell>
        </row>
        <row r="1093">
          <cell r="A1093" t="str">
            <v>02.01.05.910.07</v>
          </cell>
          <cell r="B1093" t="str">
            <v>Estrutura de madeira para telha ondulada de fibrocimento, alumínio ou plástica , vão de 10 m</v>
          </cell>
          <cell r="C1093" t="str">
            <v>m²</v>
          </cell>
          <cell r="D1093">
            <v>319.83</v>
          </cell>
          <cell r="E1093">
            <v>257.96902726246168</v>
          </cell>
          <cell r="F1093" t="str">
            <v>SIEC Mar/26</v>
          </cell>
        </row>
        <row r="1094">
          <cell r="A1094" t="str">
            <v>02.01.05.910.09</v>
          </cell>
          <cell r="B1094" t="str">
            <v>Estrutura de madeira para telha ondulada de fibrocimento, alumínio ou plástica , vão de 15 m</v>
          </cell>
          <cell r="C1094" t="str">
            <v>m²</v>
          </cell>
          <cell r="D1094">
            <v>365.93</v>
          </cell>
          <cell r="E1094">
            <v>295.15244394257138</v>
          </cell>
          <cell r="F1094" t="str">
            <v>SIEC Mar/26</v>
          </cell>
        </row>
        <row r="1095">
          <cell r="A1095" t="str">
            <v>02.01.05.910.10</v>
          </cell>
          <cell r="B1095" t="str">
            <v>Estrutura de madeira para telha ondulada de fibrocimento, alumínio ou plástica , vão de 20 m</v>
          </cell>
          <cell r="C1095" t="str">
            <v>m²</v>
          </cell>
          <cell r="D1095">
            <v>428.9</v>
          </cell>
          <cell r="E1095">
            <v>345.94289401516369</v>
          </cell>
          <cell r="F1095" t="str">
            <v>SIEC Mar/26</v>
          </cell>
        </row>
        <row r="1096">
          <cell r="A1096" t="str">
            <v>02.01.05.910.08</v>
          </cell>
          <cell r="B1096" t="str">
            <v>Estrutura de madeira para telha ondulada de fibrocimento, alumínio ou plástica , vão de 5 m</v>
          </cell>
          <cell r="C1096" t="str">
            <v>m²</v>
          </cell>
          <cell r="D1096">
            <v>243.91</v>
          </cell>
          <cell r="E1096">
            <v>196.73334408775608</v>
          </cell>
          <cell r="F1096" t="str">
            <v>SIEC Mar/26</v>
          </cell>
        </row>
        <row r="1097">
          <cell r="A1097" t="str">
            <v>02.01.05.910.02</v>
          </cell>
          <cell r="B1097" t="str">
            <v>Estrutura de madeira Pontaletada</v>
          </cell>
          <cell r="C1097" t="str">
            <v>m²</v>
          </cell>
          <cell r="D1097">
            <v>241.39</v>
          </cell>
          <cell r="E1097">
            <v>194.70075818680431</v>
          </cell>
          <cell r="F1097" t="str">
            <v>SIEC Mar/26</v>
          </cell>
        </row>
        <row r="1098">
          <cell r="A1098" t="str">
            <v>02.01.05.910.18</v>
          </cell>
          <cell r="B1098" t="str">
            <v>Fabricação e instalação de tesoura inteira em madeira não aparelhada, vão de 3 m, para telha ondulada de fibrocimento, metálica, plástica ou termoacústica, incluso içamento</v>
          </cell>
          <cell r="C1098" t="str">
            <v>un</v>
          </cell>
          <cell r="D1098">
            <v>1247.5</v>
          </cell>
          <cell r="E1098">
            <v>1006.2106791417971</v>
          </cell>
          <cell r="F1098" t="str">
            <v>SIEC Mar/26</v>
          </cell>
        </row>
        <row r="1099">
          <cell r="A1099" t="str">
            <v>02.01.05.910.15</v>
          </cell>
          <cell r="B1099" t="str">
            <v>Fabricação e instalação de tesoura inteira em madeira não aparelhada, vão de 4 m, para telha ondulada de fibrocimento, metálica, plástica ou termoacústica, incluso içamento</v>
          </cell>
          <cell r="C1099" t="str">
            <v>un</v>
          </cell>
          <cell r="D1099">
            <v>1534.23</v>
          </cell>
          <cell r="E1099">
            <v>1237.4818519115986</v>
          </cell>
          <cell r="F1099" t="str">
            <v>SIEC Mar/26</v>
          </cell>
        </row>
        <row r="1100">
          <cell r="A1100" t="str">
            <v>02.01.05.910.16</v>
          </cell>
          <cell r="B1100" t="str">
            <v>Fabricação e instalação de tesoura inteira em madeira não aparelhada, vão de 5 m, para telha ondulada de fibrocimento, metálica, plástica ou termoacústica, incluso içamento</v>
          </cell>
          <cell r="C1100" t="str">
            <v>un</v>
          </cell>
          <cell r="D1100">
            <v>1620.88</v>
          </cell>
          <cell r="E1100">
            <v>1307.3721567994839</v>
          </cell>
          <cell r="F1100" t="str">
            <v>SIEC Mar/26</v>
          </cell>
        </row>
        <row r="1101">
          <cell r="A1101" t="str">
            <v>02.01.05.910.17</v>
          </cell>
          <cell r="B1101" t="str">
            <v>Fabricação e instalação de tesoura inteira em madeira não aparelhada, vão de 6 m, para telha ondulada de fibrocimento, metálica, plástica ou termoacústica, incluso içamento</v>
          </cell>
          <cell r="C1101" t="str">
            <v>un</v>
          </cell>
          <cell r="D1101">
            <v>1823.88</v>
          </cell>
          <cell r="E1101">
            <v>1471.1082432650428</v>
          </cell>
          <cell r="F1101" t="str">
            <v>SIEC Mar/26</v>
          </cell>
        </row>
        <row r="1102">
          <cell r="A1102" t="str">
            <v>02.01.05.910.13</v>
          </cell>
          <cell r="B1102" t="str">
            <v>Instalação de tesoura (inteira ou meia), biapoiada, em madeira não aparelhada, para vãos maiores ou iguais a 3,0 m e menores que 6,0 m, incluso içamento.</v>
          </cell>
          <cell r="C1102" t="str">
            <v>un</v>
          </cell>
          <cell r="D1102">
            <v>570.24</v>
          </cell>
          <cell r="E1102">
            <v>459.94515244394256</v>
          </cell>
          <cell r="F1102" t="str">
            <v>SIEC Mar/26</v>
          </cell>
        </row>
        <row r="1103">
          <cell r="A1103" t="str">
            <v>02.01.05.910.14</v>
          </cell>
          <cell r="B1103" t="str">
            <v>Instalação de tesoura (inteira ou meia), biapoiada, em madeira não aparelhada, para vãos maiores ou iguais a 6,0 m e menores que 8,0 m, incluso içamento.</v>
          </cell>
          <cell r="C1103" t="str">
            <v>un</v>
          </cell>
          <cell r="D1103">
            <v>655.78</v>
          </cell>
          <cell r="E1103">
            <v>528.94015163736083</v>
          </cell>
          <cell r="F1103" t="str">
            <v>SIEC Mar/26</v>
          </cell>
        </row>
        <row r="1104">
          <cell r="A1104" t="str">
            <v>02.01.05.910.12</v>
          </cell>
          <cell r="B1104" t="str">
            <v>Trama de madeira composta por terças para telhados de até 2 águas para telha ondulada de fibrocimento, metálica, plástica ou termo acústica, incluso transporte vertical</v>
          </cell>
          <cell r="C1104" t="str">
            <v>m²</v>
          </cell>
          <cell r="D1104">
            <v>29.18</v>
          </cell>
          <cell r="E1104">
            <v>23.536054202290693</v>
          </cell>
          <cell r="F1104" t="str">
            <v>SIEC Mar/26</v>
          </cell>
        </row>
        <row r="1105">
          <cell r="A1105" t="str">
            <v>02.01.05.920</v>
          </cell>
          <cell r="B1105" t="str">
            <v>ESTRUTURAS METÁLICAS</v>
          </cell>
          <cell r="C1105" t="str">
            <v/>
          </cell>
          <cell r="E1105">
            <v>0</v>
          </cell>
          <cell r="F1105" t="str">
            <v>SIEC Mar/26</v>
          </cell>
        </row>
        <row r="1106">
          <cell r="A1106" t="str">
            <v>02.01.05.920.12</v>
          </cell>
          <cell r="B1106" t="str">
            <v>Estrutura metálica em Aço Estrutural ASTM A-36 galvanizado, incluindo tratamento superficial e pintura de 175 micra</v>
          </cell>
          <cell r="C1106" t="str">
            <v>kg</v>
          </cell>
          <cell r="D1106">
            <v>35.700000000000003</v>
          </cell>
          <cell r="E1106">
            <v>28.794966930150025</v>
          </cell>
          <cell r="F1106" t="str">
            <v>SIEC Mar/26</v>
          </cell>
        </row>
        <row r="1107">
          <cell r="A1107" t="str">
            <v>02.01.05.920.14</v>
          </cell>
          <cell r="B1107" t="str">
            <v>Estrutura metálica em Aço Estrutural ASTM A-36, sem pintura</v>
          </cell>
          <cell r="C1107" t="str">
            <v>kg</v>
          </cell>
          <cell r="D1107">
            <v>16.52</v>
          </cell>
          <cell r="E1107">
            <v>13.324729795128246</v>
          </cell>
          <cell r="F1107" t="str">
            <v>SIEC Mar/26</v>
          </cell>
        </row>
        <row r="1108">
          <cell r="A1108" t="str">
            <v>02.01.05.920.15</v>
          </cell>
          <cell r="B1108" t="str">
            <v>Estrutura metálica em Aço Estrutural ASTM A-572 G50, sem pintura</v>
          </cell>
          <cell r="C1108" t="str">
            <v>kg</v>
          </cell>
          <cell r="D1108">
            <v>16.010000000000002</v>
          </cell>
          <cell r="E1108">
            <v>12.913373124697532</v>
          </cell>
          <cell r="F1108" t="str">
            <v>SIEC Mar/26</v>
          </cell>
        </row>
        <row r="1109">
          <cell r="A1109" t="str">
            <v>02.01.05.920.11</v>
          </cell>
          <cell r="B1109" t="str">
            <v>Estrutura metálica em Aço Estrutural ASTM A-572 galvanizado, incluindo tratamento superficial e pintura de 175 micra</v>
          </cell>
          <cell r="C1109" t="str">
            <v>kg</v>
          </cell>
          <cell r="D1109">
            <v>36.14</v>
          </cell>
          <cell r="E1109">
            <v>29.149862881109858</v>
          </cell>
          <cell r="F1109" t="str">
            <v>SIEC Mar/26</v>
          </cell>
        </row>
        <row r="1110">
          <cell r="A1110" t="str">
            <v>02.01.05.920.19</v>
          </cell>
          <cell r="B1110" t="str">
            <v>Lixamento de superfície de aço carbono com lixadeira elétrica, para preparação e conservação</v>
          </cell>
          <cell r="C1110" t="str">
            <v>m²</v>
          </cell>
          <cell r="D1110">
            <v>3.96</v>
          </cell>
          <cell r="E1110">
            <v>3.19406355863849</v>
          </cell>
          <cell r="F1110" t="str">
            <v>SIEC Mar/26</v>
          </cell>
        </row>
        <row r="1111">
          <cell r="A1111" t="str">
            <v>02.01.05.920.21</v>
          </cell>
          <cell r="B1111" t="str">
            <v>Lixamento de superfície de aço carbono com lixadeira elétrica, para preparação e conservação (noturno)</v>
          </cell>
          <cell r="C1111" t="str">
            <v>m²</v>
          </cell>
          <cell r="D1111">
            <v>4.8499999999999996</v>
          </cell>
          <cell r="E1111">
            <v>3.9119212776254231</v>
          </cell>
          <cell r="F1111" t="str">
            <v>SIEC Mar/26</v>
          </cell>
        </row>
        <row r="1112">
          <cell r="A1112" t="str">
            <v>02.01.05.920.05</v>
          </cell>
          <cell r="B1112" t="str">
            <v>Montagem de Estrutura metálica em Aço Estrutural ASTM A-36 galvanizado, incluindo recuperação, tratamento superficial e pintura</v>
          </cell>
          <cell r="C1112" t="str">
            <v>kg</v>
          </cell>
          <cell r="D1112">
            <v>7.07</v>
          </cell>
          <cell r="E1112">
            <v>5.7025326665591223</v>
          </cell>
          <cell r="F1112" t="str">
            <v>SIEC Mar/26</v>
          </cell>
        </row>
        <row r="1113">
          <cell r="A1113" t="str">
            <v>02.01.05.920.10</v>
          </cell>
          <cell r="B1113" t="str">
            <v>Tratamento superficial e pintura de acabamento em estrutura metálica galvanizada, espessura final 175 micra</v>
          </cell>
          <cell r="C1113" t="str">
            <v>kg</v>
          </cell>
          <cell r="D1113">
            <v>5.68</v>
          </cell>
          <cell r="E1113">
            <v>4.5813840942087429</v>
          </cell>
          <cell r="F1113" t="str">
            <v>SIEC Mar/26</v>
          </cell>
        </row>
        <row r="1114">
          <cell r="A1114" t="str">
            <v>02.01.05.920.07</v>
          </cell>
          <cell r="B1114" t="str">
            <v>Tratamento superficial e pintura em estrutura metálica galvanizada, espessura final 60 micra</v>
          </cell>
          <cell r="C1114" t="str">
            <v>kg</v>
          </cell>
          <cell r="D1114">
            <v>2.93</v>
          </cell>
          <cell r="E1114">
            <v>2.3632844007097922</v>
          </cell>
          <cell r="F1114" t="str">
            <v>SIEC Mar/26</v>
          </cell>
        </row>
        <row r="1115">
          <cell r="A1115" t="str">
            <v>02.01.05.930</v>
          </cell>
          <cell r="B1115" t="str">
            <v>ESTRUTURAS DE CONCRETO</v>
          </cell>
          <cell r="C1115" t="str">
            <v/>
          </cell>
          <cell r="E1115">
            <v>0</v>
          </cell>
          <cell r="F1115" t="str">
            <v>SIEC Mar/26</v>
          </cell>
        </row>
        <row r="1116">
          <cell r="A1116" t="str">
            <v>02.01.05.930.10</v>
          </cell>
          <cell r="B1116" t="str">
            <v>Carga, descarga e manobra de vigas pré-moldadas de 500 a 750 kN em cavalo mecânico com dollys de 3 e 4 eixos com capacidade de 77 t</v>
          </cell>
          <cell r="C1116" t="str">
            <v>un</v>
          </cell>
          <cell r="D1116">
            <v>5612.95</v>
          </cell>
          <cell r="E1116">
            <v>4527.3027907727055</v>
          </cell>
          <cell r="F1116" t="str">
            <v>SIEC Mar/26</v>
          </cell>
        </row>
        <row r="1117">
          <cell r="A1117" t="str">
            <v>02.01.05.930.05</v>
          </cell>
          <cell r="B1117" t="str">
            <v>Lançamento de peça pré fabricada de concreto, até 2.000 Kg</v>
          </cell>
          <cell r="C1117" t="str">
            <v>un</v>
          </cell>
          <cell r="D1117">
            <v>371.93</v>
          </cell>
          <cell r="E1117">
            <v>299.99193418293271</v>
          </cell>
          <cell r="F1117" t="str">
            <v>SIEC Mar/26</v>
          </cell>
        </row>
        <row r="1118">
          <cell r="A1118" t="str">
            <v>02.01.05.930.06</v>
          </cell>
          <cell r="B1118" t="str">
            <v>Lançamento de peça pré fabricada de concreto, de 2001Kg até 10000 Kg (UN)</v>
          </cell>
          <cell r="C1118" t="str">
            <v>un</v>
          </cell>
          <cell r="D1118">
            <v>1185.6300000000001</v>
          </cell>
          <cell r="E1118">
            <v>956.30746894660433</v>
          </cell>
          <cell r="F1118" t="str">
            <v>SIEC Mar/26</v>
          </cell>
        </row>
        <row r="1119">
          <cell r="A1119" t="str">
            <v>02.01.05.930.04</v>
          </cell>
          <cell r="B1119" t="str">
            <v>Lançamento de viga pré moldada de 1.000 a 1.250 kN com utilização de guindaste</v>
          </cell>
          <cell r="C1119" t="str">
            <v>un</v>
          </cell>
          <cell r="D1119">
            <v>8419.3700000000008</v>
          </cell>
          <cell r="E1119">
            <v>6790.9098241651882</v>
          </cell>
          <cell r="F1119" t="str">
            <v>SIEC Mar/26</v>
          </cell>
        </row>
        <row r="1120">
          <cell r="A1120" t="str">
            <v>02.01.05.930.01</v>
          </cell>
          <cell r="B1120" t="str">
            <v>Lançamento de viga pré moldada de 500 a 750 kN com utilização de guindaste</v>
          </cell>
          <cell r="C1120" t="str">
            <v>un</v>
          </cell>
          <cell r="D1120">
            <v>4753.05</v>
          </cell>
          <cell r="E1120">
            <v>3833.7231811582515</v>
          </cell>
          <cell r="F1120" t="str">
            <v>SIEC Mar/26</v>
          </cell>
        </row>
        <row r="1121">
          <cell r="A1121" t="str">
            <v>02.01.05.930.03</v>
          </cell>
          <cell r="B1121" t="str">
            <v>Lançamento de viga pré moldada de 750 a 1.000 kN com utilização de guindaste</v>
          </cell>
          <cell r="C1121" t="str">
            <v>un</v>
          </cell>
          <cell r="D1121">
            <v>7577.44</v>
          </cell>
          <cell r="E1121">
            <v>6111.824487820616</v>
          </cell>
          <cell r="F1121" t="str">
            <v>SIEC Mar/26</v>
          </cell>
        </row>
        <row r="1122">
          <cell r="A1122" t="str">
            <v>02.01.05.930.07</v>
          </cell>
          <cell r="B1122" t="str">
            <v>Lançamento de viga pré moldada de até 500 kN com utilização de guindaste</v>
          </cell>
          <cell r="C1122" t="str">
            <v>un</v>
          </cell>
          <cell r="D1122">
            <v>4158.93</v>
          </cell>
          <cell r="E1122">
            <v>3354.5168575576708</v>
          </cell>
          <cell r="F1122" t="str">
            <v>SIEC Mar/26</v>
          </cell>
        </row>
        <row r="1123">
          <cell r="A1123" t="str">
            <v>02.01.05.930.09</v>
          </cell>
          <cell r="B1123" t="str">
            <v>Placas, vigas e pilares em concreto armado pré-moldado - FCK= 30 mpa</v>
          </cell>
          <cell r="C1123" t="str">
            <v>m³</v>
          </cell>
          <cell r="D1123">
            <v>4094.18</v>
          </cell>
          <cell r="E1123">
            <v>3302.2906920471041</v>
          </cell>
          <cell r="F1123" t="str">
            <v>SIEC Mar/26</v>
          </cell>
        </row>
        <row r="1124">
          <cell r="A1124" t="str">
            <v>02.01.05.930.02</v>
          </cell>
          <cell r="B1124" t="str">
            <v>Remoção de viga 50 &lt; P &lt;= 80 T com Guindaste</v>
          </cell>
          <cell r="C1124" t="str">
            <v>un</v>
          </cell>
          <cell r="D1124">
            <v>5212.93</v>
          </cell>
          <cell r="E1124">
            <v>4204.6539764478148</v>
          </cell>
          <cell r="F1124" t="str">
            <v>SIEC Mar/26</v>
          </cell>
        </row>
        <row r="1125">
          <cell r="A1125" t="str">
            <v>02.01.06</v>
          </cell>
          <cell r="B1125" t="str">
            <v>COBERTURAS</v>
          </cell>
          <cell r="C1125" t="str">
            <v/>
          </cell>
          <cell r="E1125">
            <v>0</v>
          </cell>
          <cell r="F1125" t="str">
            <v>SIEC Mar/26</v>
          </cell>
        </row>
        <row r="1126">
          <cell r="A1126" t="str">
            <v>02.01.06.100</v>
          </cell>
          <cell r="B1126" t="str">
            <v>TELHAS, PAINÉIS E ACABAMENTOS</v>
          </cell>
          <cell r="C1126" t="str">
            <v/>
          </cell>
          <cell r="E1126">
            <v>0</v>
          </cell>
          <cell r="F1126" t="str">
            <v>SIEC Mar/26</v>
          </cell>
        </row>
        <row r="1127">
          <cell r="A1127" t="str">
            <v>02.01.06.100.75</v>
          </cell>
          <cell r="B1127" t="str">
            <v>Chapa plana de policarbonato alveolar de 10mm</v>
          </cell>
          <cell r="C1127" t="str">
            <v>m²</v>
          </cell>
          <cell r="D1127">
            <v>304.49</v>
          </cell>
          <cell r="E1127">
            <v>245.59606388127116</v>
          </cell>
          <cell r="F1127" t="str">
            <v>SIEC Mar/26</v>
          </cell>
        </row>
        <row r="1128">
          <cell r="A1128" t="str">
            <v>02.01.06.100.04</v>
          </cell>
          <cell r="B1128" t="str">
            <v>Cobertura com telha de fibrocimento estrutural, com recobrimento longitudinal, perfil trapezoidal, e = 8 mm, altura 250 mm, largura útil 908 mm e largura nominal 1.008 mm</v>
          </cell>
          <cell r="C1128" t="str">
            <v>m²</v>
          </cell>
          <cell r="D1128">
            <v>134.66</v>
          </cell>
          <cell r="E1128">
            <v>108.6142926278432</v>
          </cell>
          <cell r="F1128" t="str">
            <v>SIEC Mar/26</v>
          </cell>
        </row>
        <row r="1129">
          <cell r="A1129" t="str">
            <v>02.01.06.100.05</v>
          </cell>
          <cell r="B1129" t="str">
            <v>Cobertura com telha de fibrocimento estrutural, perfil trapezoidal, e = 8 mm, altura 181 mm, largura útil 490 mm e largura nominal 521 mm, inclinação 3%</v>
          </cell>
          <cell r="C1129" t="str">
            <v>m²</v>
          </cell>
          <cell r="D1129">
            <v>194.02</v>
          </cell>
          <cell r="E1129">
            <v>156.49298273915147</v>
          </cell>
          <cell r="F1129" t="str">
            <v>SIEC Mar/26</v>
          </cell>
        </row>
        <row r="1130">
          <cell r="A1130" t="str">
            <v>02.01.06.100.06</v>
          </cell>
          <cell r="B1130" t="str">
            <v>Cobertura com telha de fibrocimento estrutural, sem recobrimento longitudinal, perfil trapezoidal, e = 8 mm, altura 250 mm, largura útil 908 mm e largura nominal 1.008 mm</v>
          </cell>
          <cell r="C1130" t="str">
            <v>m²</v>
          </cell>
          <cell r="D1130">
            <v>135.44999999999999</v>
          </cell>
          <cell r="E1130">
            <v>109.25149217615744</v>
          </cell>
          <cell r="F1130" t="str">
            <v>SIEC Mar/26</v>
          </cell>
        </row>
        <row r="1131">
          <cell r="A1131" t="str">
            <v>02.01.06.100.01</v>
          </cell>
          <cell r="B1131" t="str">
            <v>Cobertura com telha de fibrocimento, e = 6 mm</v>
          </cell>
          <cell r="C1131" t="str">
            <v>m²</v>
          </cell>
          <cell r="D1131">
            <v>48.7</v>
          </cell>
          <cell r="E1131">
            <v>39.280529117599613</v>
          </cell>
          <cell r="F1131" t="str">
            <v>SIEC Mar/26</v>
          </cell>
        </row>
        <row r="1132">
          <cell r="A1132" t="str">
            <v>02.01.06.100.07</v>
          </cell>
          <cell r="B1132" t="str">
            <v>Cobertura com telha de poliéster reforçada com fibra de vidro, uma água, perfil ondulado, e = 1 mm, altura 510 mm, largura útil 1.050 mm e largura nominal 1.100 mm, inclinação 27%</v>
          </cell>
          <cell r="C1132" t="str">
            <v>m²</v>
          </cell>
          <cell r="D1132">
            <v>74.11</v>
          </cell>
          <cell r="E1132">
            <v>59.775770285529923</v>
          </cell>
          <cell r="F1132" t="str">
            <v>SIEC Mar/26</v>
          </cell>
        </row>
        <row r="1133">
          <cell r="A1133" t="str">
            <v>02.01.06.100.19</v>
          </cell>
          <cell r="B1133" t="str">
            <v>Cobertura com telha termoacústica de galvalume, perfil trapezoidal, e=30 mm, altura 70 mm, largura útil 1000 mm e largura nominal 1056 mm</v>
          </cell>
          <cell r="C1133" t="str">
            <v>m²</v>
          </cell>
          <cell r="D1133">
            <v>213.39</v>
          </cell>
          <cell r="E1133">
            <v>172.11647039845136</v>
          </cell>
          <cell r="F1133" t="str">
            <v>SIEC Mar/26</v>
          </cell>
        </row>
        <row r="1134">
          <cell r="A1134" t="str">
            <v>02.01.06.100.30</v>
          </cell>
          <cell r="B1134" t="str">
            <v>Cobertura em chapa de Policarbonato Compacto de 5mm</v>
          </cell>
          <cell r="C1134" t="str">
            <v>m²</v>
          </cell>
          <cell r="D1134">
            <v>536.95000000000005</v>
          </cell>
          <cell r="E1134">
            <v>433.0940474270044</v>
          </cell>
          <cell r="F1134" t="str">
            <v>SIEC Mar/26</v>
          </cell>
        </row>
        <row r="1135">
          <cell r="A1135" t="str">
            <v>02.01.06.100.09</v>
          </cell>
          <cell r="B1135" t="str">
            <v>Cumeeira normal de fibrocimento para telha estrutural largura útil 440 mm</v>
          </cell>
          <cell r="C1135" t="str">
            <v>m</v>
          </cell>
          <cell r="D1135">
            <v>119.66</v>
          </cell>
          <cell r="E1135">
            <v>96.51556702693982</v>
          </cell>
          <cell r="F1135" t="str">
            <v>SIEC Mar/26</v>
          </cell>
        </row>
        <row r="1136">
          <cell r="A1136" t="str">
            <v>02.01.06.100.10</v>
          </cell>
          <cell r="B1136" t="str">
            <v>Cumeeira normal de fibrocimento para telha estrutural largura útil 490 mm</v>
          </cell>
          <cell r="C1136" t="str">
            <v>m</v>
          </cell>
          <cell r="D1136">
            <v>144.97999999999999</v>
          </cell>
          <cell r="E1136">
            <v>116.93821584126471</v>
          </cell>
          <cell r="F1136" t="str">
            <v>SIEC Mar/26</v>
          </cell>
        </row>
        <row r="1137">
          <cell r="A1137" t="str">
            <v>02.01.06.100.12</v>
          </cell>
          <cell r="B1137" t="str">
            <v>Cumeeira normal ou articulada de fibrocimento para telha perfil ondulado e=6</v>
          </cell>
          <cell r="C1137" t="str">
            <v>m</v>
          </cell>
          <cell r="D1137">
            <v>75.02</v>
          </cell>
          <cell r="E1137">
            <v>60.509759638651389</v>
          </cell>
          <cell r="F1137" t="str">
            <v>SIEC Mar/26</v>
          </cell>
        </row>
        <row r="1138">
          <cell r="A1138" t="str">
            <v>02.01.06.100.45</v>
          </cell>
          <cell r="B1138" t="str">
            <v>Cumeeira para telha de barro tipo Romana</v>
          </cell>
          <cell r="C1138" t="str">
            <v>m</v>
          </cell>
          <cell r="D1138">
            <v>59.43</v>
          </cell>
          <cell r="E1138">
            <v>47.935150830779158</v>
          </cell>
          <cell r="F1138" t="str">
            <v>SIEC Mar/26</v>
          </cell>
        </row>
        <row r="1139">
          <cell r="A1139" t="str">
            <v>02.01.06.100.54</v>
          </cell>
          <cell r="B1139" t="str">
            <v>Cumeeira para telha de fibrocimento Maxiplac espessura 6 mm</v>
          </cell>
          <cell r="C1139" t="str">
            <v>m</v>
          </cell>
          <cell r="D1139">
            <v>64.63</v>
          </cell>
          <cell r="E1139">
            <v>52.129375705758989</v>
          </cell>
          <cell r="F1139" t="str">
            <v>SIEC Mar/26</v>
          </cell>
        </row>
        <row r="1140">
          <cell r="A1140" t="str">
            <v>02.01.06.100.47</v>
          </cell>
          <cell r="B1140" t="str">
            <v>Cumeeira para telha metálica (aço)</v>
          </cell>
          <cell r="C1140" t="str">
            <v>m</v>
          </cell>
          <cell r="D1140">
            <v>99.07</v>
          </cell>
          <cell r="E1140">
            <v>79.908049685433127</v>
          </cell>
          <cell r="F1140" t="str">
            <v>SIEC Mar/26</v>
          </cell>
        </row>
        <row r="1141">
          <cell r="A1141" t="str">
            <v>02.01.06.100.46</v>
          </cell>
          <cell r="B1141" t="str">
            <v>Emboçamento de cumeeira para telha cerâmica tipo Francesa</v>
          </cell>
          <cell r="C1141" t="str">
            <v>m</v>
          </cell>
          <cell r="D1141">
            <v>69.67</v>
          </cell>
          <cell r="E1141">
            <v>56.194547507662527</v>
          </cell>
          <cell r="F1141" t="str">
            <v>SIEC Mar/26</v>
          </cell>
        </row>
        <row r="1142">
          <cell r="A1142" t="str">
            <v>02.01.06.100.13</v>
          </cell>
          <cell r="B1142" t="str">
            <v>Fechamento lateral com telha de fibrocimento , perfil ondulado, espessura 6 mm, altura 510 mm, largura útil 1050 mm e largura nominal 1100 mm</v>
          </cell>
          <cell r="C1142" t="str">
            <v>m²</v>
          </cell>
          <cell r="D1142">
            <v>50.21</v>
          </cell>
          <cell r="E1142">
            <v>40.498467494757222</v>
          </cell>
          <cell r="F1142" t="str">
            <v>SIEC Mar/26</v>
          </cell>
        </row>
        <row r="1143">
          <cell r="A1143" t="str">
            <v>02.01.06.100.79</v>
          </cell>
          <cell r="B1143" t="str">
            <v>NED 65_Rufo tabeira (aço galvanizado pintado), chapa n° 28, corte 33 cm</v>
          </cell>
          <cell r="C1143" t="str">
            <v>m</v>
          </cell>
          <cell r="D1143">
            <v>69.11</v>
          </cell>
          <cell r="E1143">
            <v>55.742861751895468</v>
          </cell>
          <cell r="F1143" t="str">
            <v>SIEC Mar/26</v>
          </cell>
        </row>
        <row r="1144">
          <cell r="A1144" t="str">
            <v>02.01.06.100.80</v>
          </cell>
          <cell r="B1144" t="str">
            <v>NED 66_Rufo externo embutido em alvenaria (aço galvanizado pintado), chapa nº 28, corte 33 cm</v>
          </cell>
          <cell r="C1144" t="str">
            <v>m</v>
          </cell>
          <cell r="D1144">
            <v>52.71</v>
          </cell>
          <cell r="E1144">
            <v>42.514921761574449</v>
          </cell>
          <cell r="F1144" t="str">
            <v>SIEC Mar/26</v>
          </cell>
        </row>
        <row r="1145">
          <cell r="A1145" t="str">
            <v>02.01.06.100.16</v>
          </cell>
          <cell r="B1145" t="str">
            <v>Rufo de fibrocimento, para telha perfil ondulado e=6 ou 8 mm</v>
          </cell>
          <cell r="C1145" t="str">
            <v>m</v>
          </cell>
          <cell r="D1145">
            <v>90.65</v>
          </cell>
          <cell r="E1145">
            <v>73.116631714792717</v>
          </cell>
          <cell r="F1145" t="str">
            <v>SIEC Mar/26</v>
          </cell>
        </row>
        <row r="1146">
          <cell r="A1146" t="str">
            <v>02.01.06.100.44</v>
          </cell>
          <cell r="B1146" t="str">
            <v>Telha cerâmica tipo Francesa</v>
          </cell>
          <cell r="C1146" t="str">
            <v>m²</v>
          </cell>
          <cell r="D1146">
            <v>80.760000000000005</v>
          </cell>
          <cell r="E1146">
            <v>65.139538635263762</v>
          </cell>
          <cell r="F1146" t="str">
            <v>SIEC Mar/26</v>
          </cell>
        </row>
        <row r="1147">
          <cell r="A1147" t="str">
            <v>02.01.06.100.43</v>
          </cell>
          <cell r="B1147" t="str">
            <v>Telha de barro tipo Romana</v>
          </cell>
          <cell r="C1147" t="str">
            <v>m²</v>
          </cell>
          <cell r="D1147">
            <v>80.760000000000005</v>
          </cell>
          <cell r="E1147">
            <v>65.139538635263762</v>
          </cell>
          <cell r="F1147" t="str">
            <v>SIEC Mar/26</v>
          </cell>
        </row>
        <row r="1148">
          <cell r="A1148" t="str">
            <v>02.01.06.100.52</v>
          </cell>
          <cell r="B1148" t="str">
            <v>Telha metálica (aço galvanizada, e = 0,43mm) ondulada</v>
          </cell>
          <cell r="C1148" t="str">
            <v>m²</v>
          </cell>
          <cell r="D1148">
            <v>68.66</v>
          </cell>
          <cell r="E1148">
            <v>55.379899983868363</v>
          </cell>
          <cell r="F1148" t="str">
            <v>SIEC Mar/26</v>
          </cell>
        </row>
        <row r="1149">
          <cell r="A1149" t="str">
            <v>02.01.06.100.28</v>
          </cell>
          <cell r="B1149" t="str">
            <v>Telha ondulada em aço galvanizado, espessura 0,43mm</v>
          </cell>
          <cell r="C1149" t="str">
            <v>m²</v>
          </cell>
          <cell r="D1149">
            <v>64.72</v>
          </cell>
          <cell r="E1149">
            <v>52.201968059364411</v>
          </cell>
          <cell r="F1149" t="str">
            <v>SIEC Mar/26</v>
          </cell>
        </row>
        <row r="1150">
          <cell r="A1150" t="str">
            <v>02.01.06.100.53</v>
          </cell>
          <cell r="B1150" t="str">
            <v>Telha translúcida ondulada</v>
          </cell>
          <cell r="C1150" t="str">
            <v>m²</v>
          </cell>
          <cell r="D1150">
            <v>62.45</v>
          </cell>
          <cell r="E1150">
            <v>50.371027585094375</v>
          </cell>
          <cell r="F1150" t="str">
            <v>SIEC Mar/26</v>
          </cell>
        </row>
        <row r="1151">
          <cell r="A1151" t="str">
            <v>02.01.06.100.23</v>
          </cell>
          <cell r="B1151" t="str">
            <v>Telha trapezoidal em aço galvanizado, pré pintada nas duas faces, e = 0,50 mm</v>
          </cell>
          <cell r="C1151" t="str">
            <v>m²</v>
          </cell>
          <cell r="D1151">
            <v>97.31</v>
          </cell>
          <cell r="E1151">
            <v>78.488465881593811</v>
          </cell>
          <cell r="F1151" t="str">
            <v>SIEC Mar/26</v>
          </cell>
        </row>
        <row r="1152">
          <cell r="A1152" t="str">
            <v>02.01.06.100.24</v>
          </cell>
          <cell r="B1152" t="str">
            <v>Telha trapezoidal em aço galvanizado, pré pintada nas duas faces, e = 0,65 mm</v>
          </cell>
          <cell r="C1152" t="str">
            <v>m²</v>
          </cell>
          <cell r="D1152">
            <v>107.26</v>
          </cell>
          <cell r="E1152">
            <v>86.513953863526382</v>
          </cell>
          <cell r="F1152" t="str">
            <v>SIEC Mar/26</v>
          </cell>
        </row>
        <row r="1153">
          <cell r="A1153" t="str">
            <v>02.01.06.100.25</v>
          </cell>
          <cell r="B1153" t="str">
            <v>Telha trapezoidal em aço galvanizado, pré pintada nas duas faces, e = 0,80 mm</v>
          </cell>
          <cell r="C1153" t="str">
            <v>m²</v>
          </cell>
          <cell r="D1153">
            <v>162.24</v>
          </cell>
          <cell r="E1153">
            <v>130.85981609937087</v>
          </cell>
          <cell r="F1153" t="str">
            <v>SIEC Mar/26</v>
          </cell>
        </row>
        <row r="1154">
          <cell r="A1154" t="str">
            <v>02.01.06.100.42</v>
          </cell>
          <cell r="B1154" t="str">
            <v>Telhado com telhas de barro e estrutura de madeira, inclinação até 40%</v>
          </cell>
          <cell r="C1154" t="str">
            <v>m²</v>
          </cell>
          <cell r="D1154">
            <v>454.14</v>
          </cell>
          <cell r="E1154">
            <v>366.30101629295046</v>
          </cell>
          <cell r="F1154" t="str">
            <v>SIEC Mar/26</v>
          </cell>
        </row>
        <row r="1155">
          <cell r="A1155" t="str">
            <v>02.01.06.100.50</v>
          </cell>
          <cell r="B1155" t="str">
            <v>Telhado com telhas metálicas (aço galvanizado, onduladas, e=0,65mm, pintado nas 2 faces), em estrutura de aço, com vão até 5,0 m e inclinação até 10%</v>
          </cell>
          <cell r="C1155" t="str">
            <v>m²</v>
          </cell>
          <cell r="D1155">
            <v>120.72</v>
          </cell>
          <cell r="E1155">
            <v>97.370543636070337</v>
          </cell>
          <cell r="F1155" t="str">
            <v>SIEC Mar/26</v>
          </cell>
        </row>
        <row r="1156">
          <cell r="A1156" t="str">
            <v>02.01.06.100.49</v>
          </cell>
          <cell r="B1156" t="str">
            <v>Telhado com telhas metálicas (aço) onduladas, estrutura de madeira, com vão até 5,0 m e inclinação acima de 10%</v>
          </cell>
          <cell r="C1156" t="str">
            <v>m²</v>
          </cell>
          <cell r="D1156">
            <v>120.72</v>
          </cell>
          <cell r="E1156">
            <v>97.370543636070337</v>
          </cell>
          <cell r="F1156" t="str">
            <v>SIEC Mar/26</v>
          </cell>
        </row>
        <row r="1157">
          <cell r="A1157" t="str">
            <v>02.01.06.100.48</v>
          </cell>
          <cell r="B1157" t="str">
            <v>Telhado com telhas metálicas (aço) onduladas, estrutura de madeira, com vão até 5,0 m e inclinação até 10%</v>
          </cell>
          <cell r="C1157" t="str">
            <v>m²</v>
          </cell>
          <cell r="D1157">
            <v>120.72</v>
          </cell>
          <cell r="E1157">
            <v>97.370543636070337</v>
          </cell>
          <cell r="F1157" t="str">
            <v>SIEC Mar/26</v>
          </cell>
        </row>
        <row r="1158">
          <cell r="A1158" t="str">
            <v>02.01.06.200</v>
          </cell>
          <cell r="B1158" t="str">
            <v>CALHAS, RUFOS E CONDUTORES</v>
          </cell>
          <cell r="C1158" t="str">
            <v/>
          </cell>
          <cell r="E1158">
            <v>0</v>
          </cell>
          <cell r="F1158" t="str">
            <v>SIEC Mar/26</v>
          </cell>
        </row>
        <row r="1159">
          <cell r="A1159" t="str">
            <v>02.01.06.200.03</v>
          </cell>
          <cell r="B1159" t="str">
            <v>Bocal para calha em chapa galvanizada nº24 para tubo de Ø 100mm</v>
          </cell>
          <cell r="C1159" t="str">
            <v>un</v>
          </cell>
          <cell r="D1159">
            <v>114.38</v>
          </cell>
          <cell r="E1159">
            <v>92.256815615421843</v>
          </cell>
          <cell r="F1159" t="str">
            <v>SIEC Mar/26</v>
          </cell>
        </row>
        <row r="1160">
          <cell r="A1160" t="str">
            <v>02.01.06.200.04</v>
          </cell>
          <cell r="B1160" t="str">
            <v>Bocal para calha em chapa galvanizada nº24 para tubo de Ø 150mm</v>
          </cell>
          <cell r="C1160" t="str">
            <v>un</v>
          </cell>
          <cell r="D1160">
            <v>70.42</v>
          </cell>
          <cell r="E1160">
            <v>56.799483787707693</v>
          </cell>
          <cell r="F1160" t="str">
            <v>SIEC Mar/26</v>
          </cell>
        </row>
        <row r="1161">
          <cell r="A1161" t="str">
            <v>02.01.06.200.02</v>
          </cell>
          <cell r="B1161" t="str">
            <v>Bocal para calha em chapa galvanizada nº24 para tubo de Ø 75mm</v>
          </cell>
          <cell r="C1161" t="str">
            <v>un</v>
          </cell>
          <cell r="D1161">
            <v>87.92</v>
          </cell>
          <cell r="E1161">
            <v>70.914663655428299</v>
          </cell>
          <cell r="F1161" t="str">
            <v>SIEC Mar/26</v>
          </cell>
        </row>
        <row r="1162">
          <cell r="A1162" t="str">
            <v>02.01.06.200.05</v>
          </cell>
          <cell r="B1162" t="str">
            <v>Calha em PVC 125&lt;=diam&lt;=150mm</v>
          </cell>
          <cell r="C1162" t="str">
            <v>m</v>
          </cell>
          <cell r="D1162">
            <v>123.64</v>
          </cell>
          <cell r="E1162">
            <v>99.725762219712863</v>
          </cell>
          <cell r="F1162" t="str">
            <v>SIEC Mar/26</v>
          </cell>
        </row>
        <row r="1163">
          <cell r="A1163" t="str">
            <v>02.01.06.200.47</v>
          </cell>
          <cell r="B1163" t="str">
            <v>Calha, rufo e afins em chapa de aço galvanizado - nº 28 - corte 33 cm</v>
          </cell>
          <cell r="C1163" t="str">
            <v>m</v>
          </cell>
          <cell r="D1163">
            <v>100.97</v>
          </cell>
          <cell r="E1163">
            <v>81.440554928214226</v>
          </cell>
          <cell r="F1163" t="str">
            <v>SIEC Mar/26</v>
          </cell>
        </row>
        <row r="1164">
          <cell r="A1164" t="str">
            <v>02.01.06.200.42</v>
          </cell>
          <cell r="B1164" t="str">
            <v>Calha, rufo e afins em chapa de aço galvanizado com pintura eletrostática nº22 - corte 100 cm</v>
          </cell>
          <cell r="C1164" t="str">
            <v>m</v>
          </cell>
          <cell r="D1164">
            <v>184.99</v>
          </cell>
          <cell r="E1164">
            <v>149.20954992740766</v>
          </cell>
          <cell r="F1164" t="str">
            <v>SIEC Mar/26</v>
          </cell>
        </row>
        <row r="1165">
          <cell r="A1165" t="str">
            <v>02.01.06.200.43</v>
          </cell>
          <cell r="B1165" t="str">
            <v>Calha, rufo e afins em chapa de aço galvanizado nº 24 - corte 80 cm</v>
          </cell>
          <cell r="C1165" t="str">
            <v>m</v>
          </cell>
          <cell r="D1165">
            <v>173.68</v>
          </cell>
          <cell r="E1165">
            <v>140.08711082432652</v>
          </cell>
          <cell r="F1165" t="str">
            <v>SIEC Mar/26</v>
          </cell>
        </row>
        <row r="1166">
          <cell r="A1166" t="str">
            <v>02.01.06.200.40</v>
          </cell>
          <cell r="B1166" t="str">
            <v>Calha, rufo e afins em chapa de aço galvanizado nº16 - corte 100 cm</v>
          </cell>
          <cell r="C1166" t="str">
            <v>m</v>
          </cell>
          <cell r="D1166">
            <v>237.87</v>
          </cell>
          <cell r="E1166">
            <v>191.86159057912568</v>
          </cell>
          <cell r="F1166" t="str">
            <v>SIEC Mar/26</v>
          </cell>
        </row>
        <row r="1167">
          <cell r="A1167" t="str">
            <v>02.01.06.200.41</v>
          </cell>
          <cell r="B1167" t="str">
            <v>Calha, rufo e afins em chapa de aço galvanizado nº16 - corte 150 cm</v>
          </cell>
          <cell r="C1167" t="str">
            <v>m</v>
          </cell>
          <cell r="D1167">
            <v>250.85</v>
          </cell>
          <cell r="E1167">
            <v>202.3310211324407</v>
          </cell>
          <cell r="F1167" t="str">
            <v>SIEC Mar/26</v>
          </cell>
        </row>
        <row r="1168">
          <cell r="A1168" t="str">
            <v>02.01.06.200.38</v>
          </cell>
          <cell r="B1168" t="str">
            <v>Calha, rufo e afins em chapa de aço galvanizado nº16 - corte 33 cm</v>
          </cell>
          <cell r="C1168" t="str">
            <v>m</v>
          </cell>
          <cell r="D1168">
            <v>159.38</v>
          </cell>
          <cell r="E1168">
            <v>128.55299241813196</v>
          </cell>
          <cell r="F1168" t="str">
            <v>SIEC Mar/26</v>
          </cell>
        </row>
        <row r="1169">
          <cell r="A1169" t="str">
            <v>02.01.06.200.39</v>
          </cell>
          <cell r="B1169" t="str">
            <v>Calha, rufo e afins em chapa de aço galvanizado nº16 - corte 50 cm</v>
          </cell>
          <cell r="C1169" t="str">
            <v>m</v>
          </cell>
          <cell r="D1169">
            <v>224.9</v>
          </cell>
          <cell r="E1169">
            <v>181.40022584287789</v>
          </cell>
          <cell r="F1169" t="str">
            <v>SIEC Mar/26</v>
          </cell>
        </row>
        <row r="1170">
          <cell r="A1170" t="str">
            <v>02.01.06.200.36</v>
          </cell>
          <cell r="B1170" t="str">
            <v>Calha, rufo e afins em chapa de aço galvanizado nº22 - corte 100 cm</v>
          </cell>
          <cell r="C1170" t="str">
            <v>m</v>
          </cell>
          <cell r="D1170">
            <v>184.99</v>
          </cell>
          <cell r="E1170">
            <v>149.20954992740766</v>
          </cell>
          <cell r="F1170" t="str">
            <v>SIEC Mar/26</v>
          </cell>
        </row>
        <row r="1171">
          <cell r="A1171" t="str">
            <v>02.01.06.200.37</v>
          </cell>
          <cell r="B1171" t="str">
            <v>Calha, rufo e afins em chapa de aço galvanizado nº22 - corte 150 cm</v>
          </cell>
          <cell r="C1171" t="str">
            <v>m</v>
          </cell>
          <cell r="D1171">
            <v>197.97</v>
          </cell>
          <cell r="E1171">
            <v>159.67898048072269</v>
          </cell>
          <cell r="F1171" t="str">
            <v>SIEC Mar/26</v>
          </cell>
        </row>
        <row r="1172">
          <cell r="A1172" t="str">
            <v>02.01.06.200.34</v>
          </cell>
          <cell r="B1172" t="str">
            <v>Calha, rufo e afins em chapa de aço galvanizado nº22 - corte 33 cm</v>
          </cell>
          <cell r="C1172" t="str">
            <v>m</v>
          </cell>
          <cell r="D1172">
            <v>130.47</v>
          </cell>
          <cell r="E1172">
            <v>105.23471527665752</v>
          </cell>
          <cell r="F1172" t="str">
            <v>SIEC Mar/26</v>
          </cell>
        </row>
        <row r="1173">
          <cell r="A1173" t="str">
            <v>02.01.06.200.35</v>
          </cell>
          <cell r="B1173" t="str">
            <v>Calha, rufo e afins em chapa de aço galvanizado nº22 - corte 50 cm</v>
          </cell>
          <cell r="C1173" t="str">
            <v>m</v>
          </cell>
          <cell r="D1173">
            <v>172.02</v>
          </cell>
          <cell r="E1173">
            <v>138.74818519115988</v>
          </cell>
          <cell r="F1173" t="str">
            <v>SIEC Mar/26</v>
          </cell>
        </row>
        <row r="1174">
          <cell r="A1174" t="str">
            <v>02.01.06.200.32</v>
          </cell>
          <cell r="B1174" t="str">
            <v>Calha, rufo e afins em chapa de aço galvanizado nº24 - corte 100 cm</v>
          </cell>
          <cell r="C1174" t="str">
            <v>m</v>
          </cell>
          <cell r="D1174">
            <v>194.25</v>
          </cell>
          <cell r="E1174">
            <v>156.67849653169867</v>
          </cell>
          <cell r="F1174" t="str">
            <v>SIEC Mar/26</v>
          </cell>
        </row>
        <row r="1175">
          <cell r="A1175" t="str">
            <v>02.01.06.200.33</v>
          </cell>
          <cell r="B1175" t="str">
            <v>Calha, rufo e afins em chapa de aço galvanizado nº24 - corte 150 cm</v>
          </cell>
          <cell r="C1175" t="str">
            <v>m</v>
          </cell>
          <cell r="D1175">
            <v>303.16000000000003</v>
          </cell>
          <cell r="E1175">
            <v>244.52331021132443</v>
          </cell>
          <cell r="F1175" t="str">
            <v>SIEC Mar/26</v>
          </cell>
        </row>
        <row r="1176">
          <cell r="A1176" t="str">
            <v>02.01.06.200.27</v>
          </cell>
          <cell r="B1176" t="str">
            <v>Calha, rufo e afins em chapa de aço galvanizado nº24 - corte 18 cm</v>
          </cell>
          <cell r="C1176" t="str">
            <v>m</v>
          </cell>
          <cell r="D1176">
            <v>107.57</v>
          </cell>
          <cell r="E1176">
            <v>86.763994192611705</v>
          </cell>
          <cell r="F1176" t="str">
            <v>SIEC Mar/26</v>
          </cell>
        </row>
        <row r="1177">
          <cell r="A1177" t="str">
            <v>02.01.06.200.28</v>
          </cell>
          <cell r="B1177" t="str">
            <v>Calha, rufo e afins em chapa de aço galvanizado nº24 - corte 33 cm</v>
          </cell>
          <cell r="C1177" t="str">
            <v>m</v>
          </cell>
          <cell r="D1177">
            <v>114.83</v>
          </cell>
          <cell r="E1177">
            <v>92.619777383448934</v>
          </cell>
          <cell r="F1177" t="str">
            <v>SIEC Mar/26</v>
          </cell>
        </row>
        <row r="1178">
          <cell r="A1178" t="str">
            <v>02.01.06.200.29</v>
          </cell>
          <cell r="B1178" t="str">
            <v>Calha, rufo e afins em chapa de aço galvanizado nº24 - corte 50 cm</v>
          </cell>
          <cell r="C1178" t="str">
            <v>m</v>
          </cell>
          <cell r="D1178">
            <v>76.260000000000005</v>
          </cell>
          <cell r="E1178">
            <v>61.509920954992744</v>
          </cell>
          <cell r="F1178" t="str">
            <v>SIEC Mar/26</v>
          </cell>
        </row>
        <row r="1179">
          <cell r="A1179" t="str">
            <v>02.01.06.200.30</v>
          </cell>
          <cell r="B1179" t="str">
            <v>Calha, rufo e afins em chapa de aço galvanizado nº24 - corte 66 cm</v>
          </cell>
          <cell r="C1179" t="str">
            <v>m</v>
          </cell>
          <cell r="D1179">
            <v>205.77</v>
          </cell>
          <cell r="E1179">
            <v>165.97031779319246</v>
          </cell>
          <cell r="F1179" t="str">
            <v>SIEC Mar/26</v>
          </cell>
        </row>
        <row r="1180">
          <cell r="A1180" t="str">
            <v>02.01.06.200.31</v>
          </cell>
          <cell r="B1180" t="str">
            <v>Calha, rufo e afins em chapa de aço galvanizado nº24 - corte 70 cm</v>
          </cell>
          <cell r="C1180" t="str">
            <v>m</v>
          </cell>
          <cell r="D1180">
            <v>205.95</v>
          </cell>
          <cell r="E1180">
            <v>166.11550250040327</v>
          </cell>
          <cell r="F1180" t="str">
            <v>SIEC Mar/26</v>
          </cell>
        </row>
        <row r="1181">
          <cell r="A1181" t="str">
            <v>02.01.06.200.25</v>
          </cell>
          <cell r="B1181" t="str">
            <v>Calha, rufo e afins em chapa de cobre nº24 - corte 100 cm</v>
          </cell>
          <cell r="C1181" t="str">
            <v>m</v>
          </cell>
          <cell r="D1181">
            <v>968.86</v>
          </cell>
          <cell r="E1181">
            <v>781.46475237941604</v>
          </cell>
          <cell r="F1181" t="str">
            <v>SIEC Mar/26</v>
          </cell>
        </row>
        <row r="1182">
          <cell r="A1182" t="str">
            <v>02.01.06.200.26</v>
          </cell>
          <cell r="B1182" t="str">
            <v>Calha, rufo e afins em chapa de cobre nº24 - corte 110 cm</v>
          </cell>
          <cell r="C1182" t="str">
            <v>m</v>
          </cell>
          <cell r="D1182">
            <v>1052.67</v>
          </cell>
          <cell r="E1182">
            <v>849.06436522019681</v>
          </cell>
          <cell r="F1182" t="str">
            <v>SIEC Mar/26</v>
          </cell>
        </row>
        <row r="1183">
          <cell r="A1183" t="str">
            <v>02.01.06.200.21</v>
          </cell>
          <cell r="B1183" t="str">
            <v>Calha, rufo e afins em chapa de cobre nº24 - corte 25 cm</v>
          </cell>
          <cell r="C1183" t="str">
            <v>m</v>
          </cell>
          <cell r="D1183">
            <v>303.05</v>
          </cell>
          <cell r="E1183">
            <v>244.43458622358446</v>
          </cell>
          <cell r="F1183" t="str">
            <v>SIEC Mar/26</v>
          </cell>
        </row>
        <row r="1184">
          <cell r="A1184" t="str">
            <v>02.01.06.200.22</v>
          </cell>
          <cell r="B1184" t="str">
            <v>Calha, rufo e afins em chapa de cobre nº24 - corte 33 cm</v>
          </cell>
          <cell r="C1184" t="str">
            <v>m</v>
          </cell>
          <cell r="D1184">
            <v>375.27</v>
          </cell>
          <cell r="E1184">
            <v>302.68591708340051</v>
          </cell>
          <cell r="F1184" t="str">
            <v>SIEC Mar/26</v>
          </cell>
        </row>
        <row r="1185">
          <cell r="A1185" t="str">
            <v>02.01.06.200.23</v>
          </cell>
          <cell r="B1185" t="str">
            <v>Calha, rufo e afins em chapa de cobre nº24 - corte 50 cm</v>
          </cell>
          <cell r="C1185" t="str">
            <v>m</v>
          </cell>
          <cell r="D1185">
            <v>528.03</v>
          </cell>
          <cell r="E1185">
            <v>425.89933860300044</v>
          </cell>
          <cell r="F1185" t="str">
            <v>SIEC Mar/26</v>
          </cell>
        </row>
        <row r="1186">
          <cell r="A1186" t="str">
            <v>02.01.06.200.24</v>
          </cell>
          <cell r="B1186" t="str">
            <v>Calha, rufo e afins em chapa de cobre nº24 - corte 80 cm</v>
          </cell>
          <cell r="C1186" t="str">
            <v>m</v>
          </cell>
          <cell r="D1186">
            <v>798.3</v>
          </cell>
          <cell r="E1186">
            <v>643.89417648007736</v>
          </cell>
          <cell r="F1186" t="str">
            <v>SIEC Mar/26</v>
          </cell>
        </row>
        <row r="1187">
          <cell r="A1187" t="str">
            <v>02.01.06.200.14</v>
          </cell>
          <cell r="B1187" t="str">
            <v>Condutor de chapa galvanizada n.º 24, diâmetro 75mm, para águas pluviais</v>
          </cell>
          <cell r="C1187" t="str">
            <v>m</v>
          </cell>
          <cell r="D1187">
            <v>73.14</v>
          </cell>
          <cell r="E1187">
            <v>58.993386030004842</v>
          </cell>
          <cell r="F1187" t="str">
            <v>SIEC Mar/26</v>
          </cell>
        </row>
        <row r="1188">
          <cell r="A1188" t="str">
            <v>02.01.06.200.13</v>
          </cell>
          <cell r="B1188" t="str">
            <v>Condutor de chapa galvanizada nº 24 Ø 100 mm (4")</v>
          </cell>
          <cell r="C1188" t="str">
            <v>m</v>
          </cell>
          <cell r="D1188">
            <v>70.5</v>
          </cell>
          <cell r="E1188">
            <v>56.864010324245847</v>
          </cell>
          <cell r="F1188" t="str">
            <v>SIEC Mar/26</v>
          </cell>
        </row>
        <row r="1189">
          <cell r="A1189" t="str">
            <v>02.01.06.200.10</v>
          </cell>
          <cell r="B1189" t="str">
            <v>Condutor de ferro fundido ponta e ponta (TP SMU), Ø 100mm, para águas pluviais, inclusive conexões, Linha Predial SMU</v>
          </cell>
          <cell r="C1189" t="str">
            <v>m</v>
          </cell>
          <cell r="D1189">
            <v>490.78</v>
          </cell>
          <cell r="E1189">
            <v>395.85417002742378</v>
          </cell>
          <cell r="F1189" t="str">
            <v>SIEC Mar/26</v>
          </cell>
        </row>
        <row r="1190">
          <cell r="A1190" t="str">
            <v>02.01.06.200.11</v>
          </cell>
          <cell r="B1190" t="str">
            <v>Condutor de ferro fundido ponta e ponta (TP SMU), Ø 150mm, para águas pluviais, inclusive conexões, Linha Predial SMU</v>
          </cell>
          <cell r="C1190" t="str">
            <v>m</v>
          </cell>
          <cell r="D1190">
            <v>638.07000000000005</v>
          </cell>
          <cell r="E1190">
            <v>514.6555896112277</v>
          </cell>
          <cell r="F1190" t="str">
            <v>SIEC Mar/26</v>
          </cell>
        </row>
        <row r="1191">
          <cell r="A1191" t="str">
            <v>02.01.06.200.09</v>
          </cell>
          <cell r="B1191" t="str">
            <v>Condutor de ferro fundido ponta e ponta (TP SMU), Ø 75mm, águas pluviais, inclusive conexões, Linha Predial SMU</v>
          </cell>
          <cell r="C1191" t="str">
            <v>m</v>
          </cell>
          <cell r="D1191">
            <v>480.15</v>
          </cell>
          <cell r="E1191">
            <v>387.2802064849169</v>
          </cell>
          <cell r="F1191" t="str">
            <v>SIEC Mar/26</v>
          </cell>
        </row>
        <row r="1192">
          <cell r="A1192" t="str">
            <v>02.01.06.200.07</v>
          </cell>
          <cell r="B1192" t="str">
            <v>Condutor de PVC, diâmetro 100mm, para águas pluviais</v>
          </cell>
          <cell r="C1192" t="str">
            <v>m</v>
          </cell>
          <cell r="D1192">
            <v>57.81</v>
          </cell>
          <cell r="E1192">
            <v>46.628488465881595</v>
          </cell>
          <cell r="F1192" t="str">
            <v>SIEC Mar/26</v>
          </cell>
        </row>
        <row r="1193">
          <cell r="A1193" t="str">
            <v>02.01.06.200.08</v>
          </cell>
          <cell r="B1193" t="str">
            <v>Condutor de PVC, diâmetro 150mm, para águas pluviais</v>
          </cell>
          <cell r="C1193" t="str">
            <v>m</v>
          </cell>
          <cell r="D1193">
            <v>100.75</v>
          </cell>
          <cell r="E1193">
            <v>81.263106952734304</v>
          </cell>
          <cell r="F1193" t="str">
            <v>SIEC Mar/26</v>
          </cell>
        </row>
        <row r="1194">
          <cell r="A1194" t="str">
            <v>02.01.06.200.44</v>
          </cell>
          <cell r="B1194" t="str">
            <v>Condutor de PVC, diâmetro 200mm, para águas pluviais</v>
          </cell>
          <cell r="C1194" t="str">
            <v>m</v>
          </cell>
          <cell r="D1194">
            <v>220.45</v>
          </cell>
          <cell r="E1194">
            <v>177.8109372479432</v>
          </cell>
          <cell r="F1194" t="str">
            <v>SIEC Mar/26</v>
          </cell>
        </row>
        <row r="1195">
          <cell r="A1195" t="str">
            <v>02.01.06.200.45</v>
          </cell>
          <cell r="B1195" t="str">
            <v>Condutor de PVC, diâmetro 250mm, para águas pluviais</v>
          </cell>
          <cell r="C1195" t="str">
            <v>m</v>
          </cell>
          <cell r="D1195">
            <v>320.01</v>
          </cell>
          <cell r="E1195">
            <v>258.11421196967251</v>
          </cell>
          <cell r="F1195" t="str">
            <v>SIEC Mar/26</v>
          </cell>
        </row>
        <row r="1196">
          <cell r="A1196" t="str">
            <v>02.01.06.200.46</v>
          </cell>
          <cell r="B1196" t="str">
            <v>Condutor de PVC, diâmetro 300mm, para águas pluviais</v>
          </cell>
          <cell r="C1196" t="str">
            <v>m</v>
          </cell>
          <cell r="D1196">
            <v>468.5</v>
          </cell>
          <cell r="E1196">
            <v>377.88352960154862</v>
          </cell>
          <cell r="F1196" t="str">
            <v>SIEC Mar/26</v>
          </cell>
        </row>
        <row r="1197">
          <cell r="A1197" t="str">
            <v>02.01.06.200.06</v>
          </cell>
          <cell r="B1197" t="str">
            <v>Condutor de PVC, diâmetro 75mm, para águas pluviais</v>
          </cell>
          <cell r="C1197" t="str">
            <v>m</v>
          </cell>
          <cell r="D1197">
            <v>49.04</v>
          </cell>
          <cell r="E1197">
            <v>39.554766897886758</v>
          </cell>
          <cell r="F1197" t="str">
            <v>SIEC Mar/26</v>
          </cell>
        </row>
        <row r="1198">
          <cell r="A1198" t="str">
            <v>02.01.06.200.57</v>
          </cell>
          <cell r="B1198"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198" t="str">
            <v>m</v>
          </cell>
          <cell r="D1198">
            <v>627.75</v>
          </cell>
          <cell r="E1198">
            <v>506.33166639780609</v>
          </cell>
          <cell r="F1198" t="str">
            <v>SIEC Mar/26</v>
          </cell>
        </row>
        <row r="1199">
          <cell r="A1199" t="str">
            <v>02.01.06.200.18</v>
          </cell>
          <cell r="B1199" t="str">
            <v>Grelha hemisférica de ferro fundido Ø 100 mm (4")</v>
          </cell>
          <cell r="C1199" t="str">
            <v>un</v>
          </cell>
          <cell r="D1199">
            <v>25.18</v>
          </cell>
          <cell r="E1199">
            <v>20.309727375383126</v>
          </cell>
          <cell r="F1199" t="str">
            <v>SIEC Mar/26</v>
          </cell>
        </row>
        <row r="1200">
          <cell r="A1200" t="str">
            <v>02.01.06.200.19</v>
          </cell>
          <cell r="B1200" t="str">
            <v>Grelha hemisférica de ferro fundido Ø 150 mm (6")</v>
          </cell>
          <cell r="C1200" t="str">
            <v>un</v>
          </cell>
          <cell r="D1200">
            <v>53.22</v>
          </cell>
          <cell r="E1200">
            <v>42.926278432005162</v>
          </cell>
          <cell r="F1200" t="str">
            <v>SIEC Mar/26</v>
          </cell>
        </row>
        <row r="1201">
          <cell r="A1201" t="str">
            <v>02.01.06.200.20</v>
          </cell>
          <cell r="B1201" t="str">
            <v>Grelha hemisférica de ferro fundido Ø 200 mm (8")</v>
          </cell>
          <cell r="C1201" t="str">
            <v>un</v>
          </cell>
          <cell r="D1201">
            <v>54.93</v>
          </cell>
          <cell r="E1201">
            <v>44.305533150508147</v>
          </cell>
          <cell r="F1201" t="str">
            <v>SIEC Mar/26</v>
          </cell>
        </row>
        <row r="1202">
          <cell r="A1202" t="str">
            <v>02.01.06.200.17</v>
          </cell>
          <cell r="B1202" t="str">
            <v>Grelha hemisférica de ferro fundido Ø 75 mm (3")</v>
          </cell>
          <cell r="C1202" t="str">
            <v>un</v>
          </cell>
          <cell r="D1202">
            <v>15.09</v>
          </cell>
          <cell r="E1202">
            <v>12.171317954508792</v>
          </cell>
          <cell r="F1202" t="str">
            <v>SIEC Mar/26</v>
          </cell>
        </row>
        <row r="1203">
          <cell r="A1203" t="str">
            <v>02.01.06.200.48</v>
          </cell>
          <cell r="B1203" t="str">
            <v>NED 61/01_Rufo pingadeira (aço galvanizado pintado) nº 28 - corte 33 cm</v>
          </cell>
          <cell r="C1203" t="str">
            <v>m</v>
          </cell>
          <cell r="D1203">
            <v>74</v>
          </cell>
          <cell r="E1203">
            <v>59.687046297789962</v>
          </cell>
          <cell r="F1203" t="str">
            <v>SIEC Mar/26</v>
          </cell>
        </row>
        <row r="1204">
          <cell r="A1204" t="str">
            <v>02.01.06.200.56</v>
          </cell>
          <cell r="B1204" t="str">
            <v>NED 61/02_Rufo pingadeira com aba longa (aço galvanizado pintado) nº 28 - corte 33, cor cinza Munsell N4</v>
          </cell>
          <cell r="C1204" t="str">
            <v>m</v>
          </cell>
          <cell r="D1204">
            <v>53.79</v>
          </cell>
          <cell r="E1204">
            <v>43.38603000483949</v>
          </cell>
          <cell r="F1204" t="str">
            <v>SIEC Mar/26</v>
          </cell>
        </row>
        <row r="1205">
          <cell r="A1205" t="str">
            <v>02.01.06.200.49</v>
          </cell>
          <cell r="B1205" t="str">
            <v>NED 62_Rufo externo em chapa de aço galvanizado pintado n° 28 - corte 33 cm</v>
          </cell>
          <cell r="C1205" t="str">
            <v>m</v>
          </cell>
          <cell r="D1205">
            <v>74</v>
          </cell>
          <cell r="E1205">
            <v>59.687046297789962</v>
          </cell>
          <cell r="F1205" t="str">
            <v>SIEC Mar/26</v>
          </cell>
        </row>
        <row r="1206">
          <cell r="A1206" t="str">
            <v>02.01.06.200.50</v>
          </cell>
          <cell r="B1206" t="str">
            <v>NED 63_Contra-rufo embutido em alvenaria (aço galvanizado pintado), chapa nº 28 - corte 33 cm</v>
          </cell>
          <cell r="C1206" t="str">
            <v>m</v>
          </cell>
          <cell r="D1206">
            <v>51.67</v>
          </cell>
          <cell r="E1206">
            <v>41.676076786578484</v>
          </cell>
          <cell r="F1206" t="str">
            <v>SIEC Mar/26</v>
          </cell>
        </row>
        <row r="1207">
          <cell r="A1207" t="str">
            <v>02.01.06.200.55</v>
          </cell>
          <cell r="B1207" t="str">
            <v>NED 64_Rufo interno (aço galvanizado pintado), chapa nº 28, corte 33</v>
          </cell>
          <cell r="C1207" t="str">
            <v>m</v>
          </cell>
          <cell r="D1207">
            <v>76.8</v>
          </cell>
          <cell r="E1207">
            <v>61.945475076625257</v>
          </cell>
          <cell r="F1207" t="str">
            <v>SIEC Mar/26</v>
          </cell>
        </row>
        <row r="1208">
          <cell r="A1208" t="str">
            <v>02.01.06.200.59</v>
          </cell>
          <cell r="B1208" t="str">
            <v>Rufo externo (aço galvanizado pintado), chapa n° 24 - corte 70 cm</v>
          </cell>
          <cell r="C1208" t="str">
            <v>m</v>
          </cell>
          <cell r="D1208">
            <v>110.77</v>
          </cell>
          <cell r="E1208">
            <v>89.345055654137767</v>
          </cell>
          <cell r="F1208" t="str">
            <v>SIEC Mar/26</v>
          </cell>
        </row>
        <row r="1209">
          <cell r="A1209" t="str">
            <v>02.01.06.200.61</v>
          </cell>
          <cell r="B1209" t="str">
            <v>Rufo externo (aço galvanizado pintado), chapa n° 26 - corte 40 cm</v>
          </cell>
          <cell r="C1209" t="str">
            <v>m</v>
          </cell>
          <cell r="D1209">
            <v>77.78</v>
          </cell>
          <cell r="E1209">
            <v>62.735925149217614</v>
          </cell>
          <cell r="F1209" t="str">
            <v>SIEC Mar/26</v>
          </cell>
        </row>
        <row r="1210">
          <cell r="A1210" t="str">
            <v>02.01.06.200.60</v>
          </cell>
          <cell r="B1210" t="str">
            <v>Rufo externo de fechamento em "U" (aço galvanizado pintado), chapa n° 26 - corte 27 cm</v>
          </cell>
          <cell r="C1210" t="str">
            <v>m</v>
          </cell>
          <cell r="D1210">
            <v>73.89</v>
          </cell>
          <cell r="E1210">
            <v>59.598322310050008</v>
          </cell>
          <cell r="F1210" t="str">
            <v>SIEC Mar/26</v>
          </cell>
        </row>
        <row r="1211">
          <cell r="A1211" t="str">
            <v>02.01.06.200.58</v>
          </cell>
          <cell r="B1211" t="str">
            <v>Rufo externo embutido em alvenaria (aço galvanizado pintado), chapa n° 26 - corte 52 cm</v>
          </cell>
          <cell r="C1211" t="str">
            <v>m</v>
          </cell>
          <cell r="D1211">
            <v>85.26</v>
          </cell>
          <cell r="E1211">
            <v>68.769156315534772</v>
          </cell>
          <cell r="F1211" t="str">
            <v>SIEC Mar/26</v>
          </cell>
        </row>
        <row r="1212">
          <cell r="A1212" t="str">
            <v>02.01.07</v>
          </cell>
          <cell r="B1212" t="str">
            <v>ALVENARIAS, DIVISÓRIAS E ARGAMASSAS</v>
          </cell>
          <cell r="C1212" t="str">
            <v/>
          </cell>
          <cell r="E1212">
            <v>0</v>
          </cell>
          <cell r="F1212" t="str">
            <v>SIEC Mar/26</v>
          </cell>
        </row>
        <row r="1213">
          <cell r="A1213" t="str">
            <v>02.01.07.100</v>
          </cell>
          <cell r="B1213" t="str">
            <v>ALVENARIA COM TIJOLOS CERÂMICOS</v>
          </cell>
          <cell r="C1213" t="str">
            <v/>
          </cell>
          <cell r="E1213">
            <v>0</v>
          </cell>
          <cell r="F1213" t="str">
            <v>SIEC Mar/26</v>
          </cell>
        </row>
        <row r="1214">
          <cell r="A1214" t="str">
            <v>02.01.07.100.08</v>
          </cell>
          <cell r="B1214" t="str">
            <v>Alvenaria de vedação com tijolo cerâmico laminado 5,5 x 11 x 23,5 cm, espessura da parede 11 cm, juntas de 10 mm com argamassa industrializada</v>
          </cell>
          <cell r="C1214" t="str">
            <v>m²</v>
          </cell>
          <cell r="D1214">
            <v>314.39999999999998</v>
          </cell>
          <cell r="E1214">
            <v>253.58928859493466</v>
          </cell>
          <cell r="F1214" t="str">
            <v>SIEC Mar/26</v>
          </cell>
        </row>
        <row r="1215">
          <cell r="A1215" t="str">
            <v>02.01.07.100.07</v>
          </cell>
          <cell r="B1215" t="str">
            <v>Alvenaria de vedação com tijolo cerâmico laminado 5,5 x 11 x 23,5 cm, espessura da parede 23,5 cm, juntas de 10 mm com argamassa industrializada</v>
          </cell>
          <cell r="C1215" t="str">
            <v>m²</v>
          </cell>
          <cell r="D1215">
            <v>538.92999999999995</v>
          </cell>
          <cell r="E1215">
            <v>434.69107920632354</v>
          </cell>
          <cell r="F1215" t="str">
            <v>SIEC Mar/26</v>
          </cell>
        </row>
        <row r="1216">
          <cell r="A1216" t="str">
            <v>02.01.07.100.04</v>
          </cell>
          <cell r="B1216" t="str">
            <v>Alvenaria de vedação com tijolo maciço de barro comum espessura da parede 9 cm, juntas de 12 mm com argamassa industrializada</v>
          </cell>
          <cell r="C1216" t="str">
            <v>m²</v>
          </cell>
          <cell r="D1216">
            <v>183.12</v>
          </cell>
          <cell r="E1216">
            <v>147.70124213582835</v>
          </cell>
          <cell r="F1216" t="str">
            <v>SIEC Mar/26</v>
          </cell>
        </row>
        <row r="1217">
          <cell r="A1217" t="str">
            <v>02.01.07.100.05</v>
          </cell>
          <cell r="B1217" t="str">
            <v>Alvenaria de vedação com tijolo maciço de barro comum, espessura da parede 18 cm, juntas de 12 mm com argamassa industrializada</v>
          </cell>
          <cell r="C1217" t="str">
            <v>m²</v>
          </cell>
          <cell r="D1217">
            <v>337.31</v>
          </cell>
          <cell r="E1217">
            <v>272.06807549604775</v>
          </cell>
          <cell r="F1217" t="str">
            <v>SIEC Mar/26</v>
          </cell>
        </row>
        <row r="1218">
          <cell r="A1218" t="str">
            <v>02.01.07.100.06</v>
          </cell>
          <cell r="B1218" t="str">
            <v>Alvenaria de vedação com tijolo maciço de barro comum, espessura da parede 28 cm, juntas de 12 mm com argamassa industrializada</v>
          </cell>
          <cell r="C1218" t="str">
            <v>m²</v>
          </cell>
          <cell r="D1218">
            <v>447.21</v>
          </cell>
          <cell r="E1218">
            <v>360.71140506533311</v>
          </cell>
          <cell r="F1218" t="str">
            <v>SIEC Mar/26</v>
          </cell>
        </row>
        <row r="1219">
          <cell r="A1219" t="str">
            <v>02.01.07.100.03</v>
          </cell>
          <cell r="B1219" t="str">
            <v>Alvenaria de vedação com tijolo maciço de barro comum, espessura da parede 4 cm, juntas de 12 mm com argamassa industrializada</v>
          </cell>
          <cell r="C1219" t="str">
            <v>m²</v>
          </cell>
          <cell r="D1219">
            <v>105.6</v>
          </cell>
          <cell r="E1219">
            <v>85.175028230359729</v>
          </cell>
          <cell r="F1219" t="str">
            <v>SIEC Mar/26</v>
          </cell>
        </row>
        <row r="1220">
          <cell r="A1220" t="str">
            <v>02.01.07.100.09</v>
          </cell>
          <cell r="B1220" t="str">
            <v>NEA 21_Alvenaria de tijolos de barro laminado 5,5 x 11 x 23,5 cm, e= 11 cm</v>
          </cell>
          <cell r="C1220" t="str">
            <v>m²</v>
          </cell>
          <cell r="D1220">
            <v>270.02</v>
          </cell>
          <cell r="E1220">
            <v>217.7931924503952</v>
          </cell>
          <cell r="F1220" t="str">
            <v>SIEC Mar/26</v>
          </cell>
        </row>
        <row r="1221">
          <cell r="A1221" t="str">
            <v>02.01.07.100.02</v>
          </cell>
          <cell r="B1221" t="str">
            <v>NEA 51_Alvenaria de tijolos de barro comum, 5,5 x 11 x 23 cm, e= 11 cm</v>
          </cell>
          <cell r="C1221" t="str">
            <v>m²</v>
          </cell>
          <cell r="D1221">
            <v>184.63</v>
          </cell>
          <cell r="E1221">
            <v>148.91918051298595</v>
          </cell>
          <cell r="F1221" t="str">
            <v>SIEC Mar/26</v>
          </cell>
        </row>
        <row r="1222">
          <cell r="A1222" t="str">
            <v>02.01.07.110</v>
          </cell>
          <cell r="B1222" t="str">
            <v>ALVENARIA COM TIJOLOS COMUNS</v>
          </cell>
          <cell r="C1222" t="str">
            <v/>
          </cell>
          <cell r="E1222">
            <v>0</v>
          </cell>
          <cell r="F1222" t="str">
            <v>SIEC Mar/26</v>
          </cell>
        </row>
        <row r="1223">
          <cell r="A1223" t="str">
            <v>02.01.07.110.03</v>
          </cell>
          <cell r="B1223" t="str">
            <v>Fornecimento e execução de alvenaria de tijolo comum, espessura de parede 19 cm</v>
          </cell>
          <cell r="C1223" t="str">
            <v>m²</v>
          </cell>
          <cell r="D1223">
            <v>263.33999999999997</v>
          </cell>
          <cell r="E1223">
            <v>212.40522664945956</v>
          </cell>
          <cell r="F1223" t="str">
            <v>SIEC Mar/26</v>
          </cell>
        </row>
        <row r="1224">
          <cell r="A1224" t="str">
            <v>02.01.07.110.01</v>
          </cell>
          <cell r="B1224" t="str">
            <v>Fornecimento e execução de alvenaria de tijolo comum, espessura de parede 6 cm</v>
          </cell>
          <cell r="C1224" t="str">
            <v>m²</v>
          </cell>
          <cell r="D1224">
            <v>87.14</v>
          </cell>
          <cell r="E1224">
            <v>70.285529924181319</v>
          </cell>
          <cell r="F1224" t="str">
            <v>SIEC Mar/26</v>
          </cell>
        </row>
        <row r="1225">
          <cell r="A1225" t="str">
            <v>02.01.07.110.02</v>
          </cell>
          <cell r="B1225" t="str">
            <v>Fornecimento e execução de alvenaria de tijolo comum, espessura de parede 9 cm</v>
          </cell>
          <cell r="C1225" t="str">
            <v>m²</v>
          </cell>
          <cell r="D1225">
            <v>157.38</v>
          </cell>
          <cell r="E1225">
            <v>126.93982900467817</v>
          </cell>
          <cell r="F1225" t="str">
            <v>SIEC Mar/26</v>
          </cell>
        </row>
        <row r="1226">
          <cell r="A1226" t="str">
            <v>02.01.07.200</v>
          </cell>
          <cell r="B1226" t="str">
            <v>ALVENARIA COM BLOCOS DE CONCRETO</v>
          </cell>
          <cell r="C1226" t="str">
            <v/>
          </cell>
          <cell r="E1226">
            <v>0</v>
          </cell>
          <cell r="F1226" t="str">
            <v>SIEC Mar/26</v>
          </cell>
        </row>
        <row r="1227">
          <cell r="A1227" t="str">
            <v>02.01.07.200.24</v>
          </cell>
          <cell r="B1227" t="str">
            <v>Alvenaria de blocos de concreto estrutural 14x19x39 cm (espessura 14 cm), fbk = 4,5 mpa, utilizando palheta</v>
          </cell>
          <cell r="C1227" t="str">
            <v>m²</v>
          </cell>
          <cell r="D1227">
            <v>94.69</v>
          </cell>
          <cell r="E1227">
            <v>76.375221809969347</v>
          </cell>
          <cell r="F1227" t="str">
            <v>SIEC Mar/26</v>
          </cell>
        </row>
        <row r="1228">
          <cell r="A1228" t="str">
            <v>02.01.07.200.16</v>
          </cell>
          <cell r="B1228" t="str">
            <v>Alvenaria de vedação com blocos de concreto aparente, 14 x 19 x 39 cm, espessura da parede 14 cm, juntas de 10 mm com argamassa industrializada</v>
          </cell>
          <cell r="C1228" t="str">
            <v>m²</v>
          </cell>
          <cell r="D1228">
            <v>129.34</v>
          </cell>
          <cell r="E1228">
            <v>104.32327794805614</v>
          </cell>
          <cell r="F1228" t="str">
            <v>SIEC Mar/26</v>
          </cell>
        </row>
        <row r="1229">
          <cell r="A1229" t="str">
            <v>02.01.07.200.17</v>
          </cell>
          <cell r="B1229" t="str">
            <v>Alvenaria de vedação com blocos de concreto aparente, 19 x 19 x 39 cm, espessura da parede 19 cm, juntas de 10 mm com argamassa industrializada</v>
          </cell>
          <cell r="C1229" t="str">
            <v>m²</v>
          </cell>
          <cell r="D1229">
            <v>152.47</v>
          </cell>
          <cell r="E1229">
            <v>122.97951282464913</v>
          </cell>
          <cell r="F1229" t="str">
            <v>SIEC Mar/26</v>
          </cell>
        </row>
        <row r="1230">
          <cell r="A1230" t="str">
            <v>02.01.07.200.15</v>
          </cell>
          <cell r="B1230" t="str">
            <v>Alvenaria de vedação com blocos de concreto aparente, 9 x 19 x 39 cm, espessura da parede 9 cm, juntas de 10 mm com argamassa industrializada</v>
          </cell>
          <cell r="C1230" t="str">
            <v>m²</v>
          </cell>
          <cell r="D1230">
            <v>108.93</v>
          </cell>
          <cell r="E1230">
            <v>87.860945313760283</v>
          </cell>
          <cell r="F1230" t="str">
            <v>SIEC Mar/26</v>
          </cell>
        </row>
        <row r="1231">
          <cell r="A1231" t="str">
            <v>02.01.07.200.11</v>
          </cell>
          <cell r="B1231" t="str">
            <v>Alvenaria de vedação com blocos de concreto, 11,5 x 19 x 39 cm, espessura da parede 11,5 cm, juntas de 10 mm com argamassa industrializada</v>
          </cell>
          <cell r="C1231" t="str">
            <v>m²</v>
          </cell>
          <cell r="D1231">
            <v>111.45</v>
          </cell>
          <cell r="E1231">
            <v>89.893531214712056</v>
          </cell>
          <cell r="F1231" t="str">
            <v>SIEC Mar/26</v>
          </cell>
        </row>
        <row r="1232">
          <cell r="A1232" t="str">
            <v>02.01.07.200.12</v>
          </cell>
          <cell r="B1232" t="str">
            <v>Alvenaria de vedação com blocos de concreto, 14 x 19 x 39 cm, espessura da parede 14 cm, juntas de 10 mm com argamassa industrializada</v>
          </cell>
          <cell r="C1232" t="str">
            <v>m²</v>
          </cell>
          <cell r="D1232">
            <v>112.66</v>
          </cell>
          <cell r="E1232">
            <v>90.869495079851589</v>
          </cell>
          <cell r="F1232" t="str">
            <v>SIEC Mar/26</v>
          </cell>
        </row>
        <row r="1233">
          <cell r="A1233" t="str">
            <v>02.01.07.200.13</v>
          </cell>
          <cell r="B1233" t="str">
            <v>Alvenaria de vedação com blocos de concreto, 19 x 19 x 39 cm, espessura da parede 19 cm, juntas de 10 mm com argamassa industrializada</v>
          </cell>
          <cell r="C1233" t="str">
            <v>m²</v>
          </cell>
          <cell r="D1233">
            <v>133.19</v>
          </cell>
          <cell r="E1233">
            <v>107.42861751895467</v>
          </cell>
          <cell r="F1233" t="str">
            <v>SIEC Mar/26</v>
          </cell>
        </row>
        <row r="1234">
          <cell r="A1234" t="str">
            <v>02.01.07.200.10</v>
          </cell>
          <cell r="B1234" t="str">
            <v>Alvenaria de vedação com blocos de concreto, 6,7 x 19 x 39 cm, espessura da parede 6,7 cm, juntas de 10 mm com argamassa industrializada</v>
          </cell>
          <cell r="C1234" t="str">
            <v>m²</v>
          </cell>
          <cell r="D1234">
            <v>87.99</v>
          </cell>
          <cell r="E1234">
            <v>70.971124374899176</v>
          </cell>
          <cell r="F1234" t="str">
            <v>SIEC Mar/26</v>
          </cell>
        </row>
        <row r="1235">
          <cell r="A1235" t="str">
            <v>02.01.07.200.14</v>
          </cell>
          <cell r="B1235" t="str">
            <v>Alvenaria de vedação com blocos de concreto, 9 x 19 x 39 cm, espessura da parede 9 cm, juntas de 10 mm com argamassa industrializada</v>
          </cell>
          <cell r="C1235" t="str">
            <v>m²</v>
          </cell>
          <cell r="D1235">
            <v>94.07</v>
          </cell>
          <cell r="E1235">
            <v>75.875141151798672</v>
          </cell>
          <cell r="F1235" t="str">
            <v>SIEC Mar/26</v>
          </cell>
        </row>
        <row r="1236">
          <cell r="A1236" t="str">
            <v>02.01.07.200.18</v>
          </cell>
          <cell r="B1236" t="str">
            <v>Alvenaria estrutural com blocos de concreto, 14 x 19 x 39 cm, resistência média 4,5 MPa, espessura da parede 14 cm, juntas de 10 mm com argamassa industrializada</v>
          </cell>
          <cell r="C1236" t="str">
            <v>m²</v>
          </cell>
          <cell r="D1236">
            <v>127.64</v>
          </cell>
          <cell r="E1236">
            <v>102.95208904662042</v>
          </cell>
          <cell r="F1236" t="str">
            <v>SIEC Mar/26</v>
          </cell>
        </row>
        <row r="1237">
          <cell r="A1237" t="str">
            <v>02.01.07.200.19</v>
          </cell>
          <cell r="B1237" t="str">
            <v>Alvenaria estrutural com blocos de concreto, 19 x 19 x 39 cm, resistência média 4,5 MPa, espessura da parede 19 cm, juntas de 10 mm com argamassa industrializada</v>
          </cell>
          <cell r="C1237" t="str">
            <v>m²</v>
          </cell>
          <cell r="D1237">
            <v>148.33000000000001</v>
          </cell>
          <cell r="E1237">
            <v>119.64026455879981</v>
          </cell>
          <cell r="F1237" t="str">
            <v>SIEC Mar/26</v>
          </cell>
        </row>
        <row r="1238">
          <cell r="A1238" t="str">
            <v>02.01.07.200.21</v>
          </cell>
          <cell r="B1238" t="str">
            <v>Cinta de amarração de alvenaria moldada in loco com utilização de blocos canaleta</v>
          </cell>
          <cell r="C1238" t="str">
            <v>m</v>
          </cell>
          <cell r="D1238">
            <v>65.11</v>
          </cell>
          <cell r="E1238">
            <v>52.516534924987901</v>
          </cell>
          <cell r="F1238" t="str">
            <v>SIEC Mar/26</v>
          </cell>
        </row>
        <row r="1239">
          <cell r="A1239" t="str">
            <v>02.01.07.200.20</v>
          </cell>
          <cell r="B1239" t="str">
            <v>Cinta em bloco de concreto tipo "U", nas medidas 19cm x 19cm x 39cm.</v>
          </cell>
          <cell r="C1239" t="str">
            <v>m</v>
          </cell>
          <cell r="D1239">
            <v>61.77</v>
          </cell>
          <cell r="E1239">
            <v>49.822552024520085</v>
          </cell>
          <cell r="F1239" t="str">
            <v>SIEC Mar/26</v>
          </cell>
        </row>
        <row r="1240">
          <cell r="A1240" t="str">
            <v>02.01.07.200.23</v>
          </cell>
          <cell r="B1240" t="str">
            <v>Grauteamento de cinta superior ou de verga em alvenaria estrutural</v>
          </cell>
          <cell r="C1240" t="str">
            <v>m³</v>
          </cell>
          <cell r="D1240">
            <v>1129.06</v>
          </cell>
          <cell r="E1240">
            <v>910.67914179706395</v>
          </cell>
          <cell r="F1240" t="str">
            <v>SIEC Mar/26</v>
          </cell>
        </row>
        <row r="1241">
          <cell r="A1241" t="str">
            <v>02.01.07.200.01</v>
          </cell>
          <cell r="B1241" t="str">
            <v>NEA 11/01_Alvenaria com blocos de concreto nas dimensões de 6,7 x 19 x 39 cm</v>
          </cell>
          <cell r="C1241" t="str">
            <v>m²</v>
          </cell>
          <cell r="D1241">
            <v>83.79</v>
          </cell>
          <cell r="E1241">
            <v>67.58348120664624</v>
          </cell>
          <cell r="F1241" t="str">
            <v>SIEC Mar/26</v>
          </cell>
        </row>
        <row r="1242">
          <cell r="A1242" t="str">
            <v>02.01.07.200.02</v>
          </cell>
          <cell r="B1242" t="str">
            <v>NEA 11/02_Alvenaria de blocos de concreto 11,5 x 19 x 39 cm</v>
          </cell>
          <cell r="C1242" t="str">
            <v>m²</v>
          </cell>
          <cell r="D1242">
            <v>103.41</v>
          </cell>
          <cell r="E1242">
            <v>83.408614292627846</v>
          </cell>
          <cell r="F1242" t="str">
            <v>SIEC Mar/26</v>
          </cell>
        </row>
        <row r="1243">
          <cell r="A1243" t="str">
            <v>02.01.07.200.03</v>
          </cell>
          <cell r="B1243" t="str">
            <v>NEA 11/03_Alvenaria de blocos de concreto 14 x 19 x 39 cm</v>
          </cell>
          <cell r="C1243" t="str">
            <v>m²</v>
          </cell>
          <cell r="D1243">
            <v>101.69</v>
          </cell>
          <cell r="E1243">
            <v>82.021293757057592</v>
          </cell>
          <cell r="F1243" t="str">
            <v>SIEC Mar/26</v>
          </cell>
        </row>
        <row r="1244">
          <cell r="A1244" t="str">
            <v>02.01.07.200.04</v>
          </cell>
          <cell r="B1244" t="str">
            <v>NEA 11/04_Alvenaria de blocos de concreto 19 x 19 x 39 cm</v>
          </cell>
          <cell r="C1244" t="str">
            <v>m²</v>
          </cell>
          <cell r="D1244">
            <v>119.28</v>
          </cell>
          <cell r="E1244">
            <v>96.209065978383606</v>
          </cell>
          <cell r="F1244" t="str">
            <v>SIEC Mar/26</v>
          </cell>
        </row>
        <row r="1245">
          <cell r="A1245" t="str">
            <v>02.01.07.200.06</v>
          </cell>
          <cell r="B1245" t="str">
            <v>NEA 11/05_Alvenaria de blocos de concreto 6,7 x 19 x 39 cm grauteada</v>
          </cell>
          <cell r="C1245" t="str">
            <v>m²</v>
          </cell>
          <cell r="D1245">
            <v>94.76</v>
          </cell>
          <cell r="E1245">
            <v>76.431682529440238</v>
          </cell>
          <cell r="F1245" t="str">
            <v>SIEC Mar/26</v>
          </cell>
        </row>
        <row r="1246">
          <cell r="A1246" t="str">
            <v>02.01.07.200.07</v>
          </cell>
          <cell r="B1246" t="str">
            <v>NEA 11/06_Alvenaria de blocos de concreto 11,5 x 19 x 39 cm, grauteada</v>
          </cell>
          <cell r="C1246" t="str">
            <v>m²</v>
          </cell>
          <cell r="D1246">
            <v>114.34</v>
          </cell>
          <cell r="E1246">
            <v>92.224552347152766</v>
          </cell>
          <cell r="F1246" t="str">
            <v>SIEC Mar/26</v>
          </cell>
        </row>
        <row r="1247">
          <cell r="A1247" t="str">
            <v>02.01.07.200.08</v>
          </cell>
          <cell r="B1247" t="str">
            <v>NEA 11/07_Alvenaria de blocos de concreto 14 x 19 x 39 cm, grauteada</v>
          </cell>
          <cell r="C1247" t="str">
            <v>m²</v>
          </cell>
          <cell r="D1247">
            <v>112.6</v>
          </cell>
          <cell r="E1247">
            <v>90.821100177447974</v>
          </cell>
          <cell r="F1247" t="str">
            <v>SIEC Mar/26</v>
          </cell>
        </row>
        <row r="1248">
          <cell r="A1248" t="str">
            <v>02.01.07.200.09</v>
          </cell>
          <cell r="B1248" t="str">
            <v>NEA 11/08_Alvenaria de blocos de concreto 19 x 19 x 39 cm, grauteada</v>
          </cell>
          <cell r="C1248" t="str">
            <v>m²</v>
          </cell>
          <cell r="D1248">
            <v>171.22</v>
          </cell>
          <cell r="E1248">
            <v>138.10291982577834</v>
          </cell>
          <cell r="F1248" t="str">
            <v>SIEC Mar/26</v>
          </cell>
        </row>
        <row r="1249">
          <cell r="A1249" t="str">
            <v>02.01.07.300</v>
          </cell>
          <cell r="B1249" t="str">
            <v>ALVENARIA COM BLOCOS CERÂMICOS</v>
          </cell>
          <cell r="C1249" t="str">
            <v/>
          </cell>
          <cell r="E1249">
            <v>0</v>
          </cell>
          <cell r="F1249" t="str">
            <v>SIEC Mar/26</v>
          </cell>
        </row>
        <row r="1250">
          <cell r="A1250" t="str">
            <v>02.01.07.300.01</v>
          </cell>
          <cell r="B1250" t="str">
            <v>Alvenaria de vedação com blocos cerâmico 14 x 9 x 19 cm, espessura da parede 9 cm, juntas de 12 mm com argamassa industrializada</v>
          </cell>
          <cell r="C1250" t="str">
            <v>m²</v>
          </cell>
          <cell r="D1250">
            <v>104.3</v>
          </cell>
          <cell r="E1250">
            <v>84.12647201161478</v>
          </cell>
          <cell r="F1250" t="str">
            <v>SIEC Mar/26</v>
          </cell>
        </row>
        <row r="1251">
          <cell r="A1251" t="str">
            <v>02.01.07.300.03</v>
          </cell>
          <cell r="B1251" t="str">
            <v>Alvenaria de vedação com blocos cerâmico 9 x 19 x 19 cm, espessura da parede 19 cm, juntas de 12 mm com argamassa industrializada</v>
          </cell>
          <cell r="C1251" t="str">
            <v>m²</v>
          </cell>
          <cell r="D1251">
            <v>196.54</v>
          </cell>
          <cell r="E1251">
            <v>158.52556864010324</v>
          </cell>
          <cell r="F1251" t="str">
            <v>SIEC Mar/26</v>
          </cell>
        </row>
        <row r="1252">
          <cell r="A1252" t="str">
            <v>02.01.07.300.02</v>
          </cell>
          <cell r="B1252" t="str">
            <v>Alvenaria de vedação com blocos cerâmico 9 x 19 x 19 cm, espessura da parede 9 cm, juntas de 12 mm com argamassa industrializada</v>
          </cell>
          <cell r="C1252" t="str">
            <v>m²</v>
          </cell>
          <cell r="D1252">
            <v>105.53</v>
          </cell>
          <cell r="E1252">
            <v>85.118567510888852</v>
          </cell>
          <cell r="F1252" t="str">
            <v>SIEC Mar/26</v>
          </cell>
        </row>
        <row r="1253">
          <cell r="A1253" t="str">
            <v>02.01.07.300.04</v>
          </cell>
          <cell r="B1253" t="str">
            <v>Alvenaria de vedação com blocos cerâmicos furados, 14 x 19 x 39 cm, espessura da parede 14 cm, juntas de 12 mm com argamassa industrializada</v>
          </cell>
          <cell r="C1253" t="str">
            <v>m²</v>
          </cell>
          <cell r="D1253">
            <v>100.39</v>
          </cell>
          <cell r="E1253">
            <v>80.972737538312629</v>
          </cell>
          <cell r="F1253" t="str">
            <v>SIEC Mar/26</v>
          </cell>
        </row>
        <row r="1254">
          <cell r="A1254" t="str">
            <v>02.01.07.300.07</v>
          </cell>
          <cell r="B1254" t="str">
            <v>Alvenaria estrutural com blocos cerâmicos, 14 x 19 x 29 cm, espessura da parede 14 cm, juntas de 10 mm com argamassa industrializada</v>
          </cell>
          <cell r="C1254" t="str">
            <v>m²</v>
          </cell>
          <cell r="D1254">
            <v>102.51</v>
          </cell>
          <cell r="E1254">
            <v>82.682690756573649</v>
          </cell>
          <cell r="F1254" t="str">
            <v>SIEC Mar/26</v>
          </cell>
        </row>
        <row r="1255">
          <cell r="A1255" t="str">
            <v>02.01.07.300.08</v>
          </cell>
          <cell r="B1255" t="str">
            <v>Alvenaria estrutural com blocos cerâmicos, 14 x 19 x 34 cm, espessura da parede 14 cm, juntas de 10 mm com argamassa industrializada</v>
          </cell>
          <cell r="C1255" t="str">
            <v>m²</v>
          </cell>
          <cell r="D1255">
            <v>101.82</v>
          </cell>
          <cell r="E1255">
            <v>82.126149378932084</v>
          </cell>
          <cell r="F1255" t="str">
            <v>SIEC Mar/26</v>
          </cell>
        </row>
        <row r="1256">
          <cell r="A1256" t="str">
            <v>02.01.07.300.05</v>
          </cell>
          <cell r="B1256" t="str">
            <v>Alvenaria estrutural com blocos cerâmicos, 14 x 19 x 39 cm, espessura da parede 14 cm, juntas de 10 mm com argamassa industrializada</v>
          </cell>
          <cell r="C1256" t="str">
            <v>m²</v>
          </cell>
          <cell r="D1256">
            <v>101.35</v>
          </cell>
          <cell r="E1256">
            <v>81.74705597677044</v>
          </cell>
          <cell r="F1256" t="str">
            <v>SIEC Mar/26</v>
          </cell>
        </row>
        <row r="1257">
          <cell r="A1257" t="str">
            <v>02.01.07.300.06</v>
          </cell>
          <cell r="B1257" t="str">
            <v>Alvenaria estrutural com blocos cerâmicos, 19 x 19 x 39 cm, espessura da parede 19 cm, juntas de 10 com argamassa industrializada</v>
          </cell>
          <cell r="C1257" t="str">
            <v>m²</v>
          </cell>
          <cell r="D1257">
            <v>118.27</v>
          </cell>
          <cell r="E1257">
            <v>95.394418454589442</v>
          </cell>
          <cell r="F1257" t="str">
            <v>SIEC Mar/26</v>
          </cell>
        </row>
        <row r="1258">
          <cell r="A1258" t="str">
            <v>02.01.07.300.09</v>
          </cell>
          <cell r="B1258" t="str">
            <v>Amarração da alvenaria existente com a nova alvenaria</v>
          </cell>
          <cell r="C1258" t="str">
            <v>m</v>
          </cell>
          <cell r="D1258">
            <v>61.37</v>
          </cell>
          <cell r="E1258">
            <v>49.499919341829326</v>
          </cell>
          <cell r="F1258" t="str">
            <v>SIEC Mar/26</v>
          </cell>
        </row>
        <row r="1259">
          <cell r="A1259" t="str">
            <v>02.01.07.400</v>
          </cell>
          <cell r="B1259" t="str">
            <v>ALVENARIA COM BLOCOS DE CONCRETO CELULAR</v>
          </cell>
          <cell r="C1259" t="str">
            <v/>
          </cell>
          <cell r="E1259">
            <v>0</v>
          </cell>
          <cell r="F1259" t="str">
            <v>SIEC Mar/26</v>
          </cell>
        </row>
        <row r="1260">
          <cell r="A1260" t="str">
            <v>02.01.07.400.02</v>
          </cell>
          <cell r="B1260" t="str">
            <v>Alvenaria de vedação com blocos de concreto celular autoclavado, sem função estrutural, 10 x 30 x 60 cm, espessura da parede 10 cm, juntas de 10 mm com argamassa industrializada</v>
          </cell>
          <cell r="C1260" t="str">
            <v>m²</v>
          </cell>
          <cell r="D1260">
            <v>135.26</v>
          </cell>
          <cell r="E1260">
            <v>109.09824165187932</v>
          </cell>
          <cell r="F1260" t="str">
            <v>SIEC Mar/26</v>
          </cell>
        </row>
        <row r="1261">
          <cell r="A1261" t="str">
            <v>02.01.07.400.03</v>
          </cell>
          <cell r="B1261" t="str">
            <v>Alvenaria de vedação com blocos de concreto celular autoclavado, sem função estrutural, 15 x 30 x 60 cm, espessura da parede 15 cm, juntas de 10 mm com argamassa industrializada</v>
          </cell>
          <cell r="C1261" t="str">
            <v>m²</v>
          </cell>
          <cell r="D1261">
            <v>188.92</v>
          </cell>
          <cell r="E1261">
            <v>152.37941603484433</v>
          </cell>
          <cell r="F1261" t="str">
            <v>SIEC Mar/26</v>
          </cell>
        </row>
        <row r="1262">
          <cell r="A1262" t="str">
            <v>02.01.07.400.04</v>
          </cell>
          <cell r="B1262" t="str">
            <v>Alvenaria de vedação com blocos de concreto celular autoclavado, sem função estrutural, 20 x 30 x 60 cm, espessura da parede 20 cm, juntas de 10 mm com argamassa industrializada</v>
          </cell>
          <cell r="C1262" t="str">
            <v>m²</v>
          </cell>
          <cell r="D1262">
            <v>275.57</v>
          </cell>
          <cell r="E1262">
            <v>222.26972092272948</v>
          </cell>
          <cell r="F1262" t="str">
            <v>SIEC Mar/26</v>
          </cell>
        </row>
        <row r="1263">
          <cell r="A1263" t="str">
            <v>02.01.07.600</v>
          </cell>
          <cell r="B1263" t="str">
            <v>ALVENARIA DE ELEMENTOS VAZADOS</v>
          </cell>
          <cell r="C1263" t="str">
            <v/>
          </cell>
          <cell r="E1263">
            <v>0</v>
          </cell>
          <cell r="F1263" t="str">
            <v>SIEC Mar/26</v>
          </cell>
        </row>
        <row r="1264">
          <cell r="A1264" t="str">
            <v>02.01.07.600.06</v>
          </cell>
          <cell r="B1264" t="str">
            <v>Alvenaria de Elementos Vazados de Concreto, tipo Neo-Rex Nº 72A ( 39 x 39 x 10) cm ou equivalente</v>
          </cell>
          <cell r="C1264" t="str">
            <v>m²</v>
          </cell>
          <cell r="D1264">
            <v>322.07</v>
          </cell>
          <cell r="E1264">
            <v>259.77577028552992</v>
          </cell>
          <cell r="F1264" t="str">
            <v>SIEC Mar/26</v>
          </cell>
        </row>
        <row r="1265">
          <cell r="A1265" t="str">
            <v>02.01.07.600.04</v>
          </cell>
          <cell r="B1265" t="str">
            <v>Elemento vazado de concreto 6 x 29 x 29 cm, espessura da parede 6 cm, juntas de 15 mm com argamassa industrializada</v>
          </cell>
          <cell r="C1265" t="str">
            <v>m²</v>
          </cell>
          <cell r="D1265">
            <v>355.15</v>
          </cell>
          <cell r="E1265">
            <v>286.45749314405549</v>
          </cell>
          <cell r="F1265" t="str">
            <v>SIEC Mar/26</v>
          </cell>
        </row>
        <row r="1266">
          <cell r="A1266" t="str">
            <v>02.01.07.620</v>
          </cell>
          <cell r="B1266" t="str">
            <v>ALVENARIA EM BLOCOS DE GESSO</v>
          </cell>
          <cell r="C1266" t="str">
            <v/>
          </cell>
          <cell r="E1266">
            <v>0</v>
          </cell>
          <cell r="F1266" t="str">
            <v>SIEC Mar/26</v>
          </cell>
        </row>
        <row r="1267">
          <cell r="A1267" t="str">
            <v>02.01.07.620.01</v>
          </cell>
          <cell r="B1267" t="str">
            <v>Alvenaria de vedação com blocos de gesso, 7,5 x 50 x 67 cm, espessura da parede 7,5 cm</v>
          </cell>
          <cell r="C1267" t="str">
            <v>m²</v>
          </cell>
          <cell r="D1267">
            <v>56.64</v>
          </cell>
          <cell r="E1267">
            <v>45.684787869011132</v>
          </cell>
          <cell r="F1267" t="str">
            <v>SIEC Mar/26</v>
          </cell>
        </row>
        <row r="1268">
          <cell r="A1268" t="str">
            <v>02.01.07.650</v>
          </cell>
          <cell r="B1268" t="str">
            <v>MUROS EXTERNOS</v>
          </cell>
          <cell r="C1268" t="str">
            <v/>
          </cell>
          <cell r="E1268">
            <v>0</v>
          </cell>
          <cell r="F1268" t="str">
            <v>SIEC Mar/26</v>
          </cell>
        </row>
        <row r="1269">
          <cell r="A1269" t="str">
            <v>02.01.07.650.04</v>
          </cell>
          <cell r="B1269" t="str">
            <v>Mureta de concreto armado para fixação de portões e gradis 30 x 25 cm - Conforme Projeto AL0249-8, inclusive fundação</v>
          </cell>
          <cell r="C1269" t="str">
            <v>m</v>
          </cell>
          <cell r="D1269">
            <v>329.12</v>
          </cell>
          <cell r="E1269">
            <v>265.46217131795453</v>
          </cell>
          <cell r="F1269" t="str">
            <v>SIEC Mar/26</v>
          </cell>
        </row>
        <row r="1270">
          <cell r="A1270" t="str">
            <v>02.01.07.650.07</v>
          </cell>
          <cell r="B1270" t="str">
            <v>Mureta de concreto armado para fixação de portões e gradis 30 x 25 cm - Conforme Projeto AL0249-8.</v>
          </cell>
          <cell r="C1270" t="str">
            <v>m</v>
          </cell>
          <cell r="D1270">
            <v>210.2</v>
          </cell>
          <cell r="E1270">
            <v>169.54347475399257</v>
          </cell>
          <cell r="F1270" t="str">
            <v>SIEC Mar/26</v>
          </cell>
        </row>
        <row r="1271">
          <cell r="A1271" t="str">
            <v>02.01.07.650.05</v>
          </cell>
          <cell r="B1271" t="str">
            <v>Muro de fechamento Padrão CPTM, e=15 cm, altura H=2,50m (variável) de concreto armado, conforme desenho AC0640-9 Revisão 01, estruturas com fundação</v>
          </cell>
          <cell r="C1271" t="str">
            <v>m</v>
          </cell>
          <cell r="D1271">
            <v>807.81</v>
          </cell>
          <cell r="E1271">
            <v>651.56476851105015</v>
          </cell>
          <cell r="F1271" t="str">
            <v>SIEC Mar/26</v>
          </cell>
        </row>
        <row r="1272">
          <cell r="A1272" t="str">
            <v>02.01.07.650.06</v>
          </cell>
          <cell r="B1272" t="str">
            <v>Muro de fechamento Padrão CPTM, e=15 cm, altura H=2,50m (variável) de concreto armado, conforme Projeto BE6111-9, sem as estruturas de fundação e baldrame, sobre muro de arrimo</v>
          </cell>
          <cell r="C1272" t="str">
            <v>m</v>
          </cell>
          <cell r="D1272">
            <v>505.63</v>
          </cell>
          <cell r="E1272">
            <v>407.83190837231808</v>
          </cell>
          <cell r="F1272" t="str">
            <v>SIEC Mar/26</v>
          </cell>
        </row>
        <row r="1273">
          <cell r="A1273" t="str">
            <v>02.01.07.700</v>
          </cell>
          <cell r="B1273" t="str">
            <v>DIVISÓRIAS E PAINÉIS PREMOLDADOS</v>
          </cell>
          <cell r="C1273" t="str">
            <v/>
          </cell>
          <cell r="E1273">
            <v>0</v>
          </cell>
          <cell r="F1273" t="str">
            <v>SIEC Mar/26</v>
          </cell>
        </row>
        <row r="1274">
          <cell r="A1274" t="str">
            <v>02.01.07.700.05</v>
          </cell>
          <cell r="B1274" t="str">
            <v>NEA 01_Divisória de bancada para fraldário (granito polido preto São Gabriel ou Aracruz), espessura 2,00 cm</v>
          </cell>
          <cell r="C1274" t="str">
            <v>cj</v>
          </cell>
          <cell r="D1274">
            <v>457.33</v>
          </cell>
          <cell r="E1274">
            <v>368.87401193740925</v>
          </cell>
          <cell r="F1274" t="str">
            <v>SIEC Mar/26</v>
          </cell>
        </row>
        <row r="1275">
          <cell r="A1275" t="str">
            <v>02.01.07.700.06</v>
          </cell>
          <cell r="B1275" t="str">
            <v>NEA 04_Divisória para mictórios (granito polido preto São Gabriel ou Aracruz), espessura 2,00 cm</v>
          </cell>
          <cell r="C1275" t="str">
            <v>cj</v>
          </cell>
          <cell r="D1275">
            <v>720.49</v>
          </cell>
          <cell r="E1275">
            <v>581.13405387965804</v>
          </cell>
          <cell r="F1275" t="str">
            <v>SIEC Mar/26</v>
          </cell>
        </row>
        <row r="1276">
          <cell r="A1276" t="str">
            <v>02.01.07.700.01</v>
          </cell>
          <cell r="B1276" t="str">
            <v>Tapa vistas de mictório de 0,40 x 0,80m, elevados 0,50m do piso e com prateleiras de 25 x 27,5cm em chapa simples de TS-10mm</v>
          </cell>
          <cell r="C1276" t="str">
            <v>un</v>
          </cell>
          <cell r="D1276">
            <v>594.79999999999995</v>
          </cell>
          <cell r="E1276">
            <v>479.75479916115501</v>
          </cell>
          <cell r="F1276" t="str">
            <v>SIEC Mar/26</v>
          </cell>
        </row>
        <row r="1277">
          <cell r="A1277" t="str">
            <v>02.01.07.800</v>
          </cell>
          <cell r="B1277" t="str">
            <v>ELEMENTOS COMPLEMENTARES</v>
          </cell>
          <cell r="C1277" t="str">
            <v/>
          </cell>
          <cell r="E1277">
            <v>0</v>
          </cell>
          <cell r="F1277" t="str">
            <v>SIEC Mar/26</v>
          </cell>
        </row>
        <row r="1278">
          <cell r="A1278" t="str">
            <v>02.01.07.800.06</v>
          </cell>
          <cell r="B1278" t="str">
            <v>NEA 66_Parede de gesso acartonado (dry-wall) para área seca, e= 12,5 cm, (perfil montante metálico)</v>
          </cell>
          <cell r="C1278" t="str">
            <v>m²</v>
          </cell>
          <cell r="D1278">
            <v>93.6</v>
          </cell>
          <cell r="E1278">
            <v>75.496047749637029</v>
          </cell>
          <cell r="F1278" t="str">
            <v>SIEC Mar/26</v>
          </cell>
        </row>
        <row r="1279">
          <cell r="A1279" t="str">
            <v>02.01.07.800.07</v>
          </cell>
          <cell r="B1279" t="str">
            <v>NEA 70_Parede de gesso acartonado (dry-wall) para área úmida, e= 12,5 cm, (perfil montante metálico)</v>
          </cell>
          <cell r="C1279" t="str">
            <v>m²</v>
          </cell>
          <cell r="D1279">
            <v>106.41</v>
          </cell>
          <cell r="E1279">
            <v>85.82835941280851</v>
          </cell>
          <cell r="F1279" t="str">
            <v>SIEC Mar/26</v>
          </cell>
        </row>
        <row r="1280">
          <cell r="A1280" t="str">
            <v>02.01.07.800.08</v>
          </cell>
          <cell r="B1280" t="str">
            <v>NEB 12_Revestimento em placa cimentícia, e= 12 mm, lisa ou texturizada, face única e junta aparente</v>
          </cell>
          <cell r="C1280" t="str">
            <v>m²</v>
          </cell>
          <cell r="D1280">
            <v>93.99</v>
          </cell>
          <cell r="E1280">
            <v>75.810614615260519</v>
          </cell>
          <cell r="F1280" t="str">
            <v>SIEC Mar/26</v>
          </cell>
        </row>
        <row r="1281">
          <cell r="A1281" t="str">
            <v>02.01.07.800.05</v>
          </cell>
          <cell r="B1281" t="str">
            <v>Peça circular pré-moldada, volume de concreto acima de 100 litros, taxa de aço aproximada de 30kg/m³</v>
          </cell>
          <cell r="C1281" t="str">
            <v>m³</v>
          </cell>
          <cell r="D1281">
            <v>2174.4299999999998</v>
          </cell>
          <cell r="E1281">
            <v>1753.8554605581544</v>
          </cell>
          <cell r="F1281" t="str">
            <v>SIEC Mar/26</v>
          </cell>
        </row>
        <row r="1282">
          <cell r="A1282" t="str">
            <v>02.01.07.800.04</v>
          </cell>
          <cell r="B1282" t="str">
            <v>Peça circular pré-moldada, volume de concreto de 10 a 30 litros, taxa de fibra de polipropileno aproximada de 6 kg/m³</v>
          </cell>
          <cell r="C1282" t="str">
            <v>m³</v>
          </cell>
          <cell r="D1282">
            <v>5644.08</v>
          </cell>
          <cell r="E1282">
            <v>4552.4116793031135</v>
          </cell>
          <cell r="F1282" t="str">
            <v>SIEC Mar/26</v>
          </cell>
        </row>
        <row r="1283">
          <cell r="A1283" t="str">
            <v>02.01.07.800.03</v>
          </cell>
          <cell r="B1283" t="str">
            <v>Peça retangular pré-moldada, volume de concreto de 10 a 30 litros, taxa de aço aproximada de 30kg/m³</v>
          </cell>
          <cell r="C1283" t="str">
            <v>m³</v>
          </cell>
          <cell r="D1283">
            <v>3605.5</v>
          </cell>
          <cell r="E1283">
            <v>2908.130343603807</v>
          </cell>
          <cell r="F1283" t="str">
            <v>SIEC Mar/26</v>
          </cell>
        </row>
        <row r="1284">
          <cell r="A1284" t="str">
            <v>02.01.07.800.02</v>
          </cell>
          <cell r="B1284" t="str">
            <v>Placa cimentícia CRFS para carga de 500kg/ m², e=40mm, L=1,20m, C=3,05m, impermeabilizada em todas as faces</v>
          </cell>
          <cell r="C1284" t="str">
            <v>m²</v>
          </cell>
          <cell r="D1284">
            <v>227.28</v>
          </cell>
          <cell r="E1284">
            <v>183.31989030488788</v>
          </cell>
          <cell r="F1284" t="str">
            <v>SIEC Mar/26</v>
          </cell>
        </row>
        <row r="1285">
          <cell r="A1285" t="str">
            <v>02.01.08</v>
          </cell>
          <cell r="B1285" t="str">
            <v>ESQUADRIAS E ACESSÓRIOS</v>
          </cell>
          <cell r="C1285" t="str">
            <v/>
          </cell>
          <cell r="E1285">
            <v>0</v>
          </cell>
          <cell r="F1285" t="str">
            <v>SIEC Mar/26</v>
          </cell>
        </row>
        <row r="1286">
          <cell r="A1286" t="str">
            <v>02.01.08.100</v>
          </cell>
          <cell r="B1286" t="str">
            <v>PORTAS</v>
          </cell>
          <cell r="C1286" t="str">
            <v/>
          </cell>
          <cell r="E1286">
            <v>0</v>
          </cell>
          <cell r="F1286" t="str">
            <v>SIEC Mar/26</v>
          </cell>
        </row>
        <row r="1287">
          <cell r="A1287" t="str">
            <v>02.01.08.100.132</v>
          </cell>
          <cell r="B1287" t="str">
            <v>Alçapão em chapa de aço inox antiderrapante chapa 14, 0,28x0,28m, completo</v>
          </cell>
          <cell r="C1287" t="str">
            <v>cj</v>
          </cell>
          <cell r="D1287">
            <v>531.92999999999995</v>
          </cell>
          <cell r="E1287">
            <v>429.04500725923532</v>
          </cell>
          <cell r="F1287" t="str">
            <v>SIEC Mar/26</v>
          </cell>
        </row>
        <row r="1288">
          <cell r="A1288" t="str">
            <v>02.01.08.100.215</v>
          </cell>
          <cell r="B1288" t="str">
            <v>Bandeira veneziana de alumínio anodizado para porta</v>
          </cell>
          <cell r="C1288" t="str">
            <v>m²</v>
          </cell>
          <cell r="D1288">
            <v>522.82000000000005</v>
          </cell>
          <cell r="E1288">
            <v>421.69704791095342</v>
          </cell>
          <cell r="F1288" t="str">
            <v>SIEC Mar/26</v>
          </cell>
        </row>
        <row r="1289">
          <cell r="A1289" t="str">
            <v>02.01.08.100.265</v>
          </cell>
          <cell r="B1289" t="str">
            <v>DEM 93_Remoção de Porta corta fogo</v>
          </cell>
          <cell r="C1289" t="str">
            <v>m²</v>
          </cell>
          <cell r="D1289">
            <v>100.52</v>
          </cell>
          <cell r="E1289">
            <v>81.077593160187121</v>
          </cell>
          <cell r="F1289" t="str">
            <v>SIEC Mar/26</v>
          </cell>
        </row>
        <row r="1290">
          <cell r="A1290" t="str">
            <v>02.01.08.100.125</v>
          </cell>
          <cell r="B1290" t="str">
            <v>Fechamento para hidrante em chapa de ferro nº16 galvanizada e pintada com vidro</v>
          </cell>
          <cell r="C1290" t="str">
            <v>un</v>
          </cell>
          <cell r="D1290">
            <v>584.34</v>
          </cell>
          <cell r="E1290">
            <v>471.31795450879179</v>
          </cell>
          <cell r="F1290" t="str">
            <v>SIEC Mar/26</v>
          </cell>
        </row>
        <row r="1291">
          <cell r="A1291" t="str">
            <v>02.01.08.100.121</v>
          </cell>
          <cell r="B1291" t="str">
            <v>NEE 138_Painel fixo para torneira de lavagem (alumínio anodizado fosco) L= 38 cm x H= 10 cm</v>
          </cell>
          <cell r="C1291" t="str">
            <v>cj</v>
          </cell>
          <cell r="D1291">
            <v>150.29</v>
          </cell>
          <cell r="E1291">
            <v>121.2211647039845</v>
          </cell>
          <cell r="F1291" t="str">
            <v>SIEC Mar/26</v>
          </cell>
        </row>
        <row r="1292">
          <cell r="A1292" t="str">
            <v>02.01.08.100.237</v>
          </cell>
          <cell r="B1292" t="str">
            <v>NEF 104_Alçapão (aço galvanizado pintado), com encaixe para revestimento de piso em granito ou granilite, conforme ambiente (NEC 10, NEC 11, NEC 17, NEC 18, NEC 19 ou NEC 64 - conforme especificado em projeto), com encaixe p/ puxador de alavanca NCE 20</v>
          </cell>
          <cell r="C1292" t="str">
            <v>m²</v>
          </cell>
          <cell r="D1292">
            <v>1805.02</v>
          </cell>
          <cell r="E1292">
            <v>1455.8961122761737</v>
          </cell>
          <cell r="F1292" t="str">
            <v>SIEC Mar/26</v>
          </cell>
        </row>
        <row r="1293">
          <cell r="A1293" t="str">
            <v>02.01.08.100.102</v>
          </cell>
          <cell r="B1293" t="str">
            <v>NEF 117_Alçapão para futuro bloqueio em aço inox (a ser removido na instalação do bloqueio)</v>
          </cell>
          <cell r="C1293" t="str">
            <v>cj</v>
          </cell>
          <cell r="D1293">
            <v>1259.93</v>
          </cell>
          <cell r="E1293">
            <v>1016.2364897564123</v>
          </cell>
          <cell r="F1293" t="str">
            <v>SIEC Mar/26</v>
          </cell>
        </row>
        <row r="1294">
          <cell r="A1294" t="str">
            <v>02.01.08.100.238</v>
          </cell>
          <cell r="B1294" t="str">
            <v>NEF 73_Alçapão (chapa antiderrapante de aço galvanizado pintado) L &lt;= 100 cm; C &lt;= 235 cm; com encaixe p/ puxador NCE 20</v>
          </cell>
          <cell r="C1294" t="str">
            <v>m²</v>
          </cell>
          <cell r="D1294">
            <v>1100.46</v>
          </cell>
          <cell r="E1294">
            <v>887.61090498467502</v>
          </cell>
          <cell r="F1294" t="str">
            <v>SIEC Mar/26</v>
          </cell>
        </row>
        <row r="1295">
          <cell r="A1295" t="str">
            <v>02.01.08.100.76</v>
          </cell>
          <cell r="B1295" t="str">
            <v>NEF 76_Alçapão em chapa de aço galvanizado antiderrapante L &lt;= 200 cm; 25 cm &lt;= C1 &lt;= 30 cm; C &lt;= 300 cm, com encaixe p/ puxador de alavanca NCE 20</v>
          </cell>
          <cell r="C1295" t="str">
            <v>m²</v>
          </cell>
          <cell r="D1295">
            <v>1389.48</v>
          </cell>
          <cell r="E1295">
            <v>1120.7291498628811</v>
          </cell>
          <cell r="F1295" t="str">
            <v>SIEC Mar/26</v>
          </cell>
        </row>
        <row r="1296">
          <cell r="A1296" t="str">
            <v>02.01.08.100.239</v>
          </cell>
          <cell r="B1296" t="str">
            <v>NEF 88_Alçapão com vedação (chapa antiderrapante de aço galvanizado pintado) C &lt;= 235 cm; L &lt;= 100 cm; com encaixe p/ puxador NCE 20</v>
          </cell>
          <cell r="C1296" t="str">
            <v>m²</v>
          </cell>
          <cell r="D1296">
            <v>1110.8399999999999</v>
          </cell>
          <cell r="E1296">
            <v>895.98322310050003</v>
          </cell>
          <cell r="F1296" t="str">
            <v>SIEC Mar/26</v>
          </cell>
        </row>
        <row r="1297">
          <cell r="A1297" t="str">
            <v>02.01.08.100.236</v>
          </cell>
          <cell r="B1297" t="str">
            <v>NEF 91_Alçapão (aço galvanizado pintado), com encaixe para revestimento de piso conforme ambiente (NEC 10, NEC 11, NEC 17, NEC 18, NEC 19 ou NEC 64 - conforme especificado em projeto) C &lt;= 100 cm; L/N &lt;= 50 cm; L=_cm; com encaixe p/ puxador NCE 20</v>
          </cell>
          <cell r="C1297" t="str">
            <v>m²</v>
          </cell>
          <cell r="D1297">
            <v>1700.18</v>
          </cell>
          <cell r="E1297">
            <v>1371.3340861429263</v>
          </cell>
          <cell r="F1297" t="str">
            <v>SIEC Mar/26</v>
          </cell>
        </row>
        <row r="1298">
          <cell r="A1298" t="str">
            <v>02.01.08.100.204</v>
          </cell>
          <cell r="B1298"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298" t="str">
            <v>un</v>
          </cell>
          <cell r="D1298">
            <v>1533.89</v>
          </cell>
          <cell r="E1298">
            <v>1237.2076141313116</v>
          </cell>
          <cell r="F1298" t="str">
            <v>SIEC Mar/26</v>
          </cell>
        </row>
        <row r="1299">
          <cell r="A1299" t="str">
            <v>02.01.08.100.209</v>
          </cell>
          <cell r="B1299" t="str">
            <v>NEH 54_Porta de abrir - 2 folhas (madeira revestida com laminado) e batente em alumínio anodizado</v>
          </cell>
          <cell r="C1299" t="str">
            <v>m²</v>
          </cell>
          <cell r="D1299">
            <v>387.28</v>
          </cell>
          <cell r="E1299">
            <v>312.37296338119052</v>
          </cell>
          <cell r="F1299" t="str">
            <v>SIEC Mar/26</v>
          </cell>
        </row>
        <row r="1300">
          <cell r="A1300" t="str">
            <v>02.01.08.100.212</v>
          </cell>
          <cell r="B1300" t="str">
            <v>NEH 61_Porta de abrir - 1 folha (aço galvanizado pintado)</v>
          </cell>
          <cell r="C1300" t="str">
            <v>m²</v>
          </cell>
          <cell r="D1300">
            <v>1797.32</v>
          </cell>
          <cell r="E1300">
            <v>1449.6854331343764</v>
          </cell>
          <cell r="F1300" t="str">
            <v>SIEC Mar/26</v>
          </cell>
        </row>
        <row r="1301">
          <cell r="A1301" t="str">
            <v>02.01.08.100.243</v>
          </cell>
          <cell r="B1301" t="str">
            <v>NEH 69_Porta de abrir tipo veneziana com bandeira, 1 folha (alumínio anodizado fosco) 80 x 210 cm; H &lt;= 320 cm</v>
          </cell>
          <cell r="C1301" t="str">
            <v>cj</v>
          </cell>
          <cell r="D1301">
            <v>1759.67</v>
          </cell>
          <cell r="E1301">
            <v>1419.3176318761091</v>
          </cell>
          <cell r="F1301" t="str">
            <v>SIEC Mar/26</v>
          </cell>
        </row>
        <row r="1302">
          <cell r="A1302" t="str">
            <v>02.01.08.100.257</v>
          </cell>
          <cell r="B1302" t="str">
            <v>NEH 70/01_Porta de abrir tipo veneziana com bandeira, 2 folhas (alumínio anodizado fosco) 160 x 210 cm; H &lt;= 320 cm</v>
          </cell>
          <cell r="C1302" t="str">
            <v>cj</v>
          </cell>
          <cell r="D1302">
            <v>8422.91</v>
          </cell>
          <cell r="E1302">
            <v>6793.7651234070008</v>
          </cell>
          <cell r="F1302" t="str">
            <v>SIEC Mar/26</v>
          </cell>
        </row>
        <row r="1303">
          <cell r="A1303" t="str">
            <v>02.01.08.100.258</v>
          </cell>
          <cell r="B1303" t="str">
            <v>NEH 70/02_Porta de abrir tipo veneziana com bandeira, 2 folhas (alumínio anodizado fosco) 180 x 210 cm; H &lt;= 320 cm</v>
          </cell>
          <cell r="C1303" t="str">
            <v>cj</v>
          </cell>
          <cell r="D1303">
            <v>9431.66</v>
          </cell>
          <cell r="E1303">
            <v>7607.4044200677527</v>
          </cell>
          <cell r="F1303" t="str">
            <v>SIEC Mar/26</v>
          </cell>
        </row>
        <row r="1304">
          <cell r="A1304" t="str">
            <v>02.01.08.100.259</v>
          </cell>
          <cell r="B1304" t="str">
            <v>NEH 70/03_Porta de abrir tipo veneziana com bandeira, 2 folhas (alumínio anodizado fosco) 200 x 210 cm; H &lt;= 320 cm</v>
          </cell>
          <cell r="C1304" t="str">
            <v>cj</v>
          </cell>
          <cell r="D1304">
            <v>10442.73</v>
          </cell>
          <cell r="E1304">
            <v>8422.9149862881113</v>
          </cell>
          <cell r="F1304" t="str">
            <v>SIEC Mar/26</v>
          </cell>
        </row>
        <row r="1305">
          <cell r="A1305" t="str">
            <v>02.01.08.100.260</v>
          </cell>
          <cell r="B1305" t="str">
            <v>NEH 70/04_Porta de abrir tipo veneziana com bandeira, 2 folhas (alumínio anodizado fosco) 220 x 210 cm; H &lt;= 320 cm</v>
          </cell>
          <cell r="C1305" t="str">
            <v>cj</v>
          </cell>
          <cell r="D1305">
            <v>11451.54</v>
          </cell>
          <cell r="E1305">
            <v>9236.6026778512678</v>
          </cell>
          <cell r="F1305" t="str">
            <v>SIEC Mar/26</v>
          </cell>
        </row>
        <row r="1306">
          <cell r="A1306" t="str">
            <v>02.01.08.100.218</v>
          </cell>
          <cell r="B1306" t="str">
            <v>NEH 71_Porta de abrir tipo veneziana, 1 folha (alumínio anodizado fosco) 80 x 210 cm</v>
          </cell>
          <cell r="C1306" t="str">
            <v>cj</v>
          </cell>
          <cell r="D1306">
            <v>1329.74</v>
          </cell>
          <cell r="E1306">
            <v>1072.5439587030166</v>
          </cell>
          <cell r="F1306" t="str">
            <v>SIEC Mar/26</v>
          </cell>
        </row>
        <row r="1307">
          <cell r="A1307" t="str">
            <v>02.01.08.100.244</v>
          </cell>
          <cell r="B1307" t="str">
            <v>NEH 72/01_Porta de abrir tipo veneziana, 2 folhas (alumínio anodizado fosco), 160 x 210 cm</v>
          </cell>
          <cell r="C1307" t="str">
            <v>cj</v>
          </cell>
          <cell r="D1307">
            <v>2212.41</v>
          </cell>
          <cell r="E1307">
            <v>1784.4894337796418</v>
          </cell>
          <cell r="F1307" t="str">
            <v>SIEC Mar/26</v>
          </cell>
        </row>
        <row r="1308">
          <cell r="A1308" t="str">
            <v>02.01.08.100.245</v>
          </cell>
          <cell r="B1308" t="str">
            <v>NEH 72/02_Porta de abrir tipo veneziana, 2 folhas (alumínio anodizado fosco), 180 x 210 cm</v>
          </cell>
          <cell r="C1308" t="str">
            <v>cj</v>
          </cell>
          <cell r="D1308">
            <v>2487.36</v>
          </cell>
          <cell r="E1308">
            <v>2006.2590740442008</v>
          </cell>
          <cell r="F1308" t="str">
            <v>SIEC Mar/26</v>
          </cell>
        </row>
        <row r="1309">
          <cell r="A1309" t="str">
            <v>02.01.08.100.246</v>
          </cell>
          <cell r="B1309" t="str">
            <v>NEH 72/03_Porta de abrir tipo veneziana, 2 folhas (alumínio anodizado fosco), 200 x 210 cm</v>
          </cell>
          <cell r="C1309" t="str">
            <v>cj</v>
          </cell>
          <cell r="D1309">
            <v>2762.31</v>
          </cell>
          <cell r="E1309">
            <v>2228.0287143087594</v>
          </cell>
          <cell r="F1309" t="str">
            <v>SIEC Mar/26</v>
          </cell>
        </row>
        <row r="1310">
          <cell r="A1310" t="str">
            <v>02.01.08.100.247</v>
          </cell>
          <cell r="B1310" t="str">
            <v>NEH 72/04_Porta de abrir tipo veneziana, 2 folhas (alumínio anodizado fosco), 220 x 210 cm</v>
          </cell>
          <cell r="C1310" t="str">
            <v>cj</v>
          </cell>
          <cell r="D1310">
            <v>3072.16</v>
          </cell>
          <cell r="E1310">
            <v>2477.9480561380865</v>
          </cell>
          <cell r="F1310" t="str">
            <v>SIEC Mar/26</v>
          </cell>
        </row>
        <row r="1311">
          <cell r="A1311" t="str">
            <v>02.01.08.100.261</v>
          </cell>
          <cell r="B1311" t="str">
            <v>NEH 72/05_Porta de abrir tipo veneziana, 2 folhas (alumínio anodizado fosco), 200 x 250 cm - para Salas Técnicas</v>
          </cell>
          <cell r="C1311" t="str">
            <v>cj</v>
          </cell>
          <cell r="D1311">
            <v>10492.5</v>
          </cell>
          <cell r="E1311">
            <v>8463.0585578319078</v>
          </cell>
          <cell r="F1311" t="str">
            <v>SIEC Mar/26</v>
          </cell>
        </row>
        <row r="1312">
          <cell r="A1312" t="str">
            <v>02.01.08.100.140</v>
          </cell>
          <cell r="B1312" t="str">
            <v>NEH 73_Porta 2 folhas com batente e ferragens (aço galvanizado pintado)</v>
          </cell>
          <cell r="C1312" t="str">
            <v>m²</v>
          </cell>
          <cell r="D1312">
            <v>1933.9</v>
          </cell>
          <cell r="E1312">
            <v>1559.8483626391353</v>
          </cell>
          <cell r="F1312" t="str">
            <v>SIEC Mar/26</v>
          </cell>
        </row>
        <row r="1313">
          <cell r="A1313" t="str">
            <v>02.01.08.100.248</v>
          </cell>
          <cell r="B1313" t="str">
            <v>NEH 76_Porta de abrir tipo veneziana, 1 folha, 80 x 210 cm, com revestimento inferior resistente à impactos e barra de apoio horizontal (NEG 01/03) associado à maçaneta tipo alavanca, bandeira superior (alumínio anodizado fosco) H2 &lt;= 110 cm; H &lt;= 320 cm</v>
          </cell>
          <cell r="C1313" t="str">
            <v>cj</v>
          </cell>
          <cell r="D1313">
            <v>1859.34</v>
          </cell>
          <cell r="E1313">
            <v>1499.7096305855782</v>
          </cell>
          <cell r="F1313" t="str">
            <v>SIEC Mar/26</v>
          </cell>
        </row>
        <row r="1314">
          <cell r="A1314" t="str">
            <v>02.01.08.100.249</v>
          </cell>
          <cell r="B1314" t="str">
            <v>NEH 77_Porta de abrir tipo veneziana, 1 folha, com revestimento inferior resistente à impactos e barra de apoio horizontal (NEG 01/03) associado à maçaneta tipo alavanca (alumínio anodizado fosco), 80 x 210 cm</v>
          </cell>
          <cell r="C1314" t="str">
            <v>cj</v>
          </cell>
          <cell r="D1314">
            <v>1210.1600000000001</v>
          </cell>
          <cell r="E1314">
            <v>976.09291821261502</v>
          </cell>
          <cell r="F1314" t="str">
            <v>SIEC Mar/26</v>
          </cell>
        </row>
        <row r="1315">
          <cell r="A1315" t="str">
            <v>02.01.08.100.223</v>
          </cell>
          <cell r="B1315" t="str">
            <v>NEH 82_Porta de abrir tipo veneziana - 1 folha (alumínio anodizado fosco), para DML e sala de lixo</v>
          </cell>
          <cell r="C1315" t="str">
            <v>m²</v>
          </cell>
          <cell r="D1315">
            <v>552.66999999999996</v>
          </cell>
          <cell r="E1315">
            <v>445.77351185675104</v>
          </cell>
          <cell r="F1315" t="str">
            <v>SIEC Mar/26</v>
          </cell>
        </row>
        <row r="1316">
          <cell r="A1316" t="str">
            <v>02.01.08.100.262</v>
          </cell>
          <cell r="B1316"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16" t="str">
            <v>cj</v>
          </cell>
          <cell r="D1316">
            <v>1885.75</v>
          </cell>
          <cell r="E1316">
            <v>1521.0114534602355</v>
          </cell>
          <cell r="F1316" t="str">
            <v>SIEC Mar/26</v>
          </cell>
        </row>
        <row r="1317">
          <cell r="A1317" t="str">
            <v>02.01.08.100.225</v>
          </cell>
          <cell r="B1317" t="str">
            <v>NEH 84_Porta de abrir - 2 folhas (aço galvanizado pintado) com barra antipânico</v>
          </cell>
          <cell r="C1317" t="str">
            <v>m²</v>
          </cell>
          <cell r="D1317">
            <v>1899.74</v>
          </cell>
          <cell r="E1317">
            <v>1532.2955315373447</v>
          </cell>
          <cell r="F1317" t="str">
            <v>SIEC Mar/26</v>
          </cell>
        </row>
        <row r="1318">
          <cell r="A1318" t="str">
            <v>02.01.08.100.226</v>
          </cell>
          <cell r="B1318" t="str">
            <v>NEI 103_Porta de correr - 1 folha (aço galvanizado pintado)</v>
          </cell>
          <cell r="C1318" t="str">
            <v>m²</v>
          </cell>
          <cell r="D1318">
            <v>1531.52</v>
          </cell>
          <cell r="E1318">
            <v>1235.2960154863688</v>
          </cell>
          <cell r="F1318" t="str">
            <v>SIEC Mar/26</v>
          </cell>
        </row>
        <row r="1319">
          <cell r="A1319" t="str">
            <v>02.01.08.100.263</v>
          </cell>
          <cell r="B1319" t="str">
            <v>NEI 109_Porta de abrir, 2 folhas com chapa perfurada, 200 x 210 cm (alumínio anodizado fosco)</v>
          </cell>
          <cell r="C1319" t="str">
            <v>cj</v>
          </cell>
          <cell r="D1319">
            <v>8859.82</v>
          </cell>
          <cell r="E1319">
            <v>7146.168736893047</v>
          </cell>
          <cell r="F1319" t="str">
            <v>SIEC Mar/26</v>
          </cell>
        </row>
        <row r="1320">
          <cell r="A1320" t="str">
            <v>02.01.08.100.228</v>
          </cell>
          <cell r="B1320" t="str">
            <v>NEI 180_Painel de abrir (alumínio anodizado fosco)</v>
          </cell>
          <cell r="C1320" t="str">
            <v>m²</v>
          </cell>
          <cell r="D1320">
            <v>2249.4299999999998</v>
          </cell>
          <cell r="E1320">
            <v>1814.3490885626713</v>
          </cell>
          <cell r="F1320" t="str">
            <v>SIEC Mar/26</v>
          </cell>
        </row>
        <row r="1321">
          <cell r="A1321" t="str">
            <v>02.01.08.100.229</v>
          </cell>
          <cell r="B1321" t="str">
            <v>NEI 188_Painel de abrir (aço galvanizado pintado com enchimento em lã de vidro) L &lt;= 120 cm; H &lt;= 220 cm</v>
          </cell>
          <cell r="C1321" t="str">
            <v>m²</v>
          </cell>
          <cell r="D1321">
            <v>2298.0500000000002</v>
          </cell>
          <cell r="E1321">
            <v>1853.5650911437331</v>
          </cell>
          <cell r="F1321" t="str">
            <v>SIEC Mar/26</v>
          </cell>
        </row>
        <row r="1322">
          <cell r="A1322" t="str">
            <v>02.01.08.100.264</v>
          </cell>
          <cell r="B1322" t="str">
            <v>NEI 203_Porta de abrir - 1 folha - 80 x 210 cm - alumínio anodizado fosco - excluso placa de fechamento (NCI 06, NCI 07, NCI 08 e NCI 09)</v>
          </cell>
          <cell r="C1322" t="str">
            <v>cj</v>
          </cell>
          <cell r="D1322">
            <v>2783.8</v>
          </cell>
          <cell r="E1322">
            <v>2245.3621551863207</v>
          </cell>
          <cell r="F1322" t="str">
            <v>SIEC Mar/26</v>
          </cell>
        </row>
        <row r="1323">
          <cell r="A1323" t="str">
            <v>02.01.08.100.250</v>
          </cell>
          <cell r="B1323" t="str">
            <v>NEI 204/01_Porta de abrir, 2 folhas (alumínio anodizado fosco), 175 x 210 cm</v>
          </cell>
          <cell r="C1323" t="str">
            <v>cj</v>
          </cell>
          <cell r="D1323">
            <v>700.4</v>
          </cell>
          <cell r="E1323">
            <v>564.92982739151478</v>
          </cell>
          <cell r="F1323" t="str">
            <v>SIEC Mar/26</v>
          </cell>
        </row>
        <row r="1324">
          <cell r="A1324" t="str">
            <v>02.01.08.100.251</v>
          </cell>
          <cell r="B1324" t="str">
            <v>NEI 204/02_Porta de abrir, 2 folhas (alumínio anodizado fosco), 200 x 210 cm</v>
          </cell>
          <cell r="C1324" t="str">
            <v>cj</v>
          </cell>
          <cell r="D1324">
            <v>837.38</v>
          </cell>
          <cell r="E1324">
            <v>675.41538957896432</v>
          </cell>
          <cell r="F1324" t="str">
            <v>SIEC Mar/26</v>
          </cell>
        </row>
        <row r="1325">
          <cell r="A1325" t="str">
            <v>02.01.08.100.252</v>
          </cell>
          <cell r="B1325" t="str">
            <v>NEI 205_Porta de abrir, 1 folha, 80 x 210 cm, com bandeira fixa (alumínio anodizado fosco), 270 &lt;= H &lt;= 300 cm</v>
          </cell>
          <cell r="C1325" t="str">
            <v>cj</v>
          </cell>
          <cell r="D1325">
            <v>445.34</v>
          </cell>
          <cell r="E1325">
            <v>359.20309727375383</v>
          </cell>
          <cell r="F1325" t="str">
            <v>SIEC Mar/26</v>
          </cell>
        </row>
        <row r="1326">
          <cell r="A1326" t="str">
            <v>02.01.08.100.21</v>
          </cell>
          <cell r="B1326" t="str">
            <v>NEI 206/01_Porta de abrir, 2 folhas, 175 x 210 cm, com bandeira fixa (alumínio anodizado fosco), 250 &lt;= H &lt;= 300 cm - para fechamento(s) NCI 06, NCI 07, NCI 08 ou NCI 09</v>
          </cell>
          <cell r="C1326" t="str">
            <v>cj</v>
          </cell>
          <cell r="D1326">
            <v>6795.79</v>
          </cell>
          <cell r="E1326">
            <v>5481.3598967575417</v>
          </cell>
          <cell r="F1326" t="str">
            <v>SIEC Mar/26</v>
          </cell>
        </row>
        <row r="1327">
          <cell r="A1327" t="str">
            <v>02.01.08.100.22</v>
          </cell>
          <cell r="B1327" t="str">
            <v>NEI 206/02_Porta de abrir, 2 folhas, 200 x 210 cm, com bandeira fixa (alumínio anodizado fosco), 250 &lt;= H &lt;= 300 cm - para fechamento(s) NCI 06, NCI 07, NCI 08 ou NCI 09</v>
          </cell>
          <cell r="C1327" t="str">
            <v>cj</v>
          </cell>
          <cell r="D1327">
            <v>7716.08</v>
          </cell>
          <cell r="E1327">
            <v>6223.648975641232</v>
          </cell>
          <cell r="F1327" t="str">
            <v>SIEC Mar/26</v>
          </cell>
        </row>
        <row r="1328">
          <cell r="A1328" t="str">
            <v>02.01.08.100.23</v>
          </cell>
          <cell r="B1328" t="str">
            <v>NEI 206/03_Porta de abrir, 2 folhas, 200 x 210 cm, com bandeira removível e fechamento NCI 06 (alumínio anodizado fosco), H= 250 cm - para Salas Técnicas</v>
          </cell>
          <cell r="C1328" t="str">
            <v>cj</v>
          </cell>
          <cell r="D1328">
            <v>9808.31</v>
          </cell>
          <cell r="E1328">
            <v>7911.2034199064365</v>
          </cell>
          <cell r="F1328" t="str">
            <v>SIEC Mar/26</v>
          </cell>
        </row>
        <row r="1329">
          <cell r="A1329" t="str">
            <v>02.01.08.100.255</v>
          </cell>
          <cell r="B1329" t="str">
            <v>NEJ 149_Porta de abrir 1 folha com vidro laminado e= 10 mm e bandeira fixa (alumínio anodizado fosco)</v>
          </cell>
          <cell r="C1329" t="str">
            <v>m²</v>
          </cell>
          <cell r="D1329">
            <v>1627.75</v>
          </cell>
          <cell r="E1329">
            <v>1312.9133731246975</v>
          </cell>
          <cell r="F1329" t="str">
            <v>SIEC Mar/26</v>
          </cell>
        </row>
        <row r="1330">
          <cell r="A1330" t="str">
            <v>02.01.08.100.256</v>
          </cell>
          <cell r="B1330" t="str">
            <v>NEJ 150_Porta de abrir 2 folhas com vidro laminado e= 10 mm e bandeira fixa (alumínio anodizado fosco)</v>
          </cell>
          <cell r="C1330" t="str">
            <v>m²</v>
          </cell>
          <cell r="D1330">
            <v>1489.63</v>
          </cell>
          <cell r="E1330">
            <v>1201.5083077915795</v>
          </cell>
          <cell r="F1330" t="str">
            <v>SIEC Mar/26</v>
          </cell>
        </row>
        <row r="1331">
          <cell r="A1331" t="str">
            <v>02.01.08.100.195</v>
          </cell>
          <cell r="B1331" t="str">
            <v>Porta de madeira maciça, tipo mexicana, com batente, 0,80x2,10m</v>
          </cell>
          <cell r="C1331" t="str">
            <v>un</v>
          </cell>
          <cell r="D1331">
            <v>1738.87</v>
          </cell>
          <cell r="E1331">
            <v>1402.5407323761897</v>
          </cell>
          <cell r="F1331" t="str">
            <v>SIEC Mar/26</v>
          </cell>
        </row>
        <row r="1332">
          <cell r="A1332" t="str">
            <v>02.01.08.100.269</v>
          </cell>
          <cell r="B1332" t="str">
            <v>Porta de madeira para pintura, semi-oca (leve ou média), 70x210cm, espessura de 3,5cm, incluso dobradiças - fornecimento e instalação</v>
          </cell>
          <cell r="C1332" t="str">
            <v>un</v>
          </cell>
          <cell r="D1332">
            <v>387.77</v>
          </cell>
          <cell r="E1332">
            <v>312.76818841748667</v>
          </cell>
          <cell r="F1332" t="str">
            <v>SIEC Mar/26</v>
          </cell>
        </row>
        <row r="1333">
          <cell r="A1333" t="str">
            <v>02.01.08.100.185</v>
          </cell>
          <cell r="B1333" t="str">
            <v>Porta de madeira, com batente, em madeira e pintada com esmalte sintético, 0,60x2,10m</v>
          </cell>
          <cell r="C1333" t="str">
            <v>un</v>
          </cell>
          <cell r="D1333">
            <v>1101.19</v>
          </cell>
          <cell r="E1333">
            <v>888.19970963058563</v>
          </cell>
          <cell r="F1333" t="str">
            <v>SIEC Mar/26</v>
          </cell>
        </row>
        <row r="1334">
          <cell r="A1334" t="str">
            <v>02.01.08.100.186</v>
          </cell>
          <cell r="B1334" t="str">
            <v>Porta de madeira, com batente, em madeira e pintada com esmalte sintético, 0,70x2,10m</v>
          </cell>
          <cell r="C1334" t="str">
            <v>un</v>
          </cell>
          <cell r="D1334">
            <v>878.61</v>
          </cell>
          <cell r="E1334">
            <v>708.67075334731408</v>
          </cell>
          <cell r="F1334" t="str">
            <v>SIEC Mar/26</v>
          </cell>
        </row>
        <row r="1335">
          <cell r="A1335" t="str">
            <v>02.01.08.100.187</v>
          </cell>
          <cell r="B1335" t="str">
            <v>Porta de madeira, com batente, em madeira e pintada com esmalte sintético, 0,80x2,10m</v>
          </cell>
          <cell r="C1335" t="str">
            <v>un</v>
          </cell>
          <cell r="D1335">
            <v>1101.19</v>
          </cell>
          <cell r="E1335">
            <v>888.19970963058563</v>
          </cell>
          <cell r="F1335" t="str">
            <v>SIEC Mar/26</v>
          </cell>
        </row>
        <row r="1336">
          <cell r="A1336" t="str">
            <v>02.01.08.100.188</v>
          </cell>
          <cell r="B1336" t="str">
            <v>Porta de madeira, com batente, em madeira e pintada com esmalte sintético, 0,90x2,10m</v>
          </cell>
          <cell r="C1336" t="str">
            <v>un</v>
          </cell>
          <cell r="D1336">
            <v>1176.98</v>
          </cell>
          <cell r="E1336">
            <v>949.33053718341671</v>
          </cell>
          <cell r="F1336" t="str">
            <v>SIEC Mar/26</v>
          </cell>
        </row>
        <row r="1337">
          <cell r="A1337" t="str">
            <v>02.01.08.100.190</v>
          </cell>
          <cell r="B1337" t="str">
            <v>Porta de madeira, com batente, em madeira e pintada com esmalte sintético, 1,00x2,10m</v>
          </cell>
          <cell r="C1337" t="str">
            <v>un</v>
          </cell>
          <cell r="D1337">
            <v>1183.7</v>
          </cell>
          <cell r="E1337">
            <v>954.75076625262136</v>
          </cell>
          <cell r="F1337" t="str">
            <v>SIEC Mar/26</v>
          </cell>
        </row>
        <row r="1338">
          <cell r="A1338" t="str">
            <v>02.01.08.100.131</v>
          </cell>
          <cell r="B1338" t="str">
            <v>Porta em aço de abrir tipo veneziana</v>
          </cell>
          <cell r="C1338" t="str">
            <v>m²</v>
          </cell>
          <cell r="D1338">
            <v>388.11</v>
          </cell>
          <cell r="E1338">
            <v>313.04242619777386</v>
          </cell>
          <cell r="F1338" t="str">
            <v>SIEC Mar/26</v>
          </cell>
        </row>
        <row r="1339">
          <cell r="A1339" t="str">
            <v>02.01.08.100.270</v>
          </cell>
          <cell r="B1339" t="str">
            <v>Porta em alumínio de abrir tipo veneziana com guarnição, fixação com parafusos - fornecimento e instalação</v>
          </cell>
          <cell r="C1339" t="str">
            <v>m²</v>
          </cell>
          <cell r="D1339">
            <v>696.84</v>
          </cell>
          <cell r="E1339">
            <v>562.0583965155671</v>
          </cell>
          <cell r="F1339" t="str">
            <v>SIEC Mar/26</v>
          </cell>
        </row>
        <row r="1340">
          <cell r="A1340" t="str">
            <v>02.01.08.100.191</v>
          </cell>
          <cell r="B1340" t="str">
            <v>Porta sólida de madeira tipo encabeçada, com batente, guarnição, ferragens e acessórios, pintada com esmalte sintético, 0,70x2,10m</v>
          </cell>
          <cell r="C1340" t="str">
            <v>un</v>
          </cell>
          <cell r="D1340">
            <v>878.61</v>
          </cell>
          <cell r="E1340">
            <v>708.67075334731408</v>
          </cell>
          <cell r="F1340" t="str">
            <v>SIEC Mar/26</v>
          </cell>
        </row>
        <row r="1341">
          <cell r="A1341" t="str">
            <v>02.01.08.100.192</v>
          </cell>
          <cell r="B1341" t="str">
            <v>Porta sólida de madeira tipo encabeçada, com batente, guarnição, ferragens e acessórios, pintada com esmalte sintético, 0,80x2,10m</v>
          </cell>
          <cell r="C1341" t="str">
            <v>un</v>
          </cell>
          <cell r="D1341">
            <v>936.02</v>
          </cell>
          <cell r="E1341">
            <v>754.97660913050493</v>
          </cell>
          <cell r="F1341" t="str">
            <v>SIEC Mar/26</v>
          </cell>
        </row>
        <row r="1342">
          <cell r="A1342" t="str">
            <v>02.01.08.100.193</v>
          </cell>
          <cell r="B1342" t="str">
            <v>Porta sólida de madeira tipo encabeçada, com batente, guarnição, ferragens e acessórios, pintada com esmalte sintético, 0,90x2,10m</v>
          </cell>
          <cell r="C1342" t="str">
            <v>un</v>
          </cell>
          <cell r="D1342">
            <v>978.87</v>
          </cell>
          <cell r="E1342">
            <v>789.53863526375221</v>
          </cell>
          <cell r="F1342" t="str">
            <v>SIEC Mar/26</v>
          </cell>
        </row>
        <row r="1343">
          <cell r="A1343" t="str">
            <v>02.01.08.100.194</v>
          </cell>
          <cell r="B1343" t="str">
            <v>Porta sólida de madeira tipo encabeçada, com batente, guarnição, ferragens e acessórios, pintada com esmalte sintético, 1,00x2,10m</v>
          </cell>
          <cell r="C1343" t="str">
            <v>un</v>
          </cell>
          <cell r="D1343">
            <v>1003.07</v>
          </cell>
          <cell r="E1343">
            <v>809.057912566543</v>
          </cell>
          <cell r="F1343" t="str">
            <v>SIEC Mar/26</v>
          </cell>
        </row>
        <row r="1344">
          <cell r="A1344" t="str">
            <v>02.01.08.101</v>
          </cell>
          <cell r="B1344" t="str">
            <v>JANELAS METÁLICAS</v>
          </cell>
          <cell r="C1344" t="str">
            <v/>
          </cell>
          <cell r="E1344">
            <v>0</v>
          </cell>
          <cell r="F1344" t="str">
            <v>SIEC Mar/26</v>
          </cell>
        </row>
        <row r="1345">
          <cell r="A1345" t="str">
            <v>02.01.08.101.131</v>
          </cell>
          <cell r="B1345" t="str">
            <v>Caixilho (alumínio anodizado fosco) com fechamento superior de correr com vidro laminado 6mm e fechamento inferior com veneziana de ventilação permanente</v>
          </cell>
          <cell r="C1345" t="str">
            <v>m²</v>
          </cell>
          <cell r="D1345">
            <v>626.34</v>
          </cell>
          <cell r="E1345">
            <v>505.1943861913212</v>
          </cell>
          <cell r="F1345" t="str">
            <v>SIEC Mar/26</v>
          </cell>
        </row>
        <row r="1346">
          <cell r="A1346" t="str">
            <v>02.01.08.101.130</v>
          </cell>
          <cell r="B1346" t="str">
            <v>Caixilho (alumínio anodizado fosco) com fechamento superior fixo em vidro laminado 6mm e fechamento inferior com veneziana de ventilação permanente</v>
          </cell>
          <cell r="C1346" t="str">
            <v>m²</v>
          </cell>
          <cell r="D1346">
            <v>507.53</v>
          </cell>
          <cell r="E1346">
            <v>409.36441361509918</v>
          </cell>
          <cell r="F1346" t="str">
            <v>SIEC Mar/26</v>
          </cell>
        </row>
        <row r="1347">
          <cell r="A1347" t="str">
            <v>02.01.08.101.129</v>
          </cell>
          <cell r="B1347" t="str">
            <v>Caixilho (alumínio anodizado fosco) com fechamento superior maxim ar com vidro laminado 6mm e fechamento inferior com veneziana de ventilação permanente</v>
          </cell>
          <cell r="C1347" t="str">
            <v>m²</v>
          </cell>
          <cell r="D1347">
            <v>543.95000000000005</v>
          </cell>
          <cell r="E1347">
            <v>438.74011937409261</v>
          </cell>
          <cell r="F1347" t="str">
            <v>SIEC Mar/26</v>
          </cell>
        </row>
        <row r="1348">
          <cell r="A1348" t="str">
            <v>02.01.08.101.128</v>
          </cell>
          <cell r="B1348" t="str">
            <v>Caixilho basculante (aço galvanizado pintado) em perfil tubular 5 x 5 cm (esp. 2mm) com vidro laminado 6mm</v>
          </cell>
          <cell r="C1348" t="str">
            <v>m²</v>
          </cell>
          <cell r="D1348">
            <v>1225.4000000000001</v>
          </cell>
          <cell r="E1348">
            <v>988.38522342313286</v>
          </cell>
          <cell r="F1348" t="str">
            <v>SIEC Mar/26</v>
          </cell>
        </row>
        <row r="1349">
          <cell r="A1349" t="str">
            <v>02.01.08.101.24</v>
          </cell>
          <cell r="B1349" t="str">
            <v>Caixilho de alumínio basculante / vidro 4 mm. "Maxim-Ar"</v>
          </cell>
          <cell r="C1349" t="str">
            <v>m²</v>
          </cell>
          <cell r="D1349">
            <v>824.94</v>
          </cell>
          <cell r="E1349">
            <v>665.38151314728191</v>
          </cell>
          <cell r="F1349" t="str">
            <v>SIEC Mar/26</v>
          </cell>
        </row>
        <row r="1350">
          <cell r="A1350" t="str">
            <v>02.01.08.101.25</v>
          </cell>
          <cell r="B1350" t="str">
            <v>Caixilho de alumínio tipo maxim-ar com vidro laminado de 10 mm</v>
          </cell>
          <cell r="C1350" t="str">
            <v>m²</v>
          </cell>
          <cell r="D1350">
            <v>1229.8800000000001</v>
          </cell>
          <cell r="E1350">
            <v>991.99870946926933</v>
          </cell>
          <cell r="F1350" t="str">
            <v>SIEC Mar/26</v>
          </cell>
        </row>
        <row r="1351">
          <cell r="A1351" t="str">
            <v>02.01.08.101.132</v>
          </cell>
          <cell r="B1351" t="str">
            <v>Caixilho de correr (alumínio anodizado fosco) com fechamento superior e inferior com vidro laminado 6mm</v>
          </cell>
          <cell r="C1351" t="str">
            <v>m²</v>
          </cell>
          <cell r="D1351">
            <v>786.66</v>
          </cell>
          <cell r="E1351">
            <v>634.50556541377637</v>
          </cell>
          <cell r="F1351" t="str">
            <v>SIEC Mar/26</v>
          </cell>
        </row>
        <row r="1352">
          <cell r="A1352" t="str">
            <v>02.01.08.101.140</v>
          </cell>
          <cell r="B1352" t="str">
            <v>Caixilho fixo (aço galvanizado pintado) em perfil tubular 3 x 3 cm (esp.1,5 mm) com fechamento em chapa de aço galvanizado lisa e= 3 mm, fixado em vigas e pilares metálicos</v>
          </cell>
          <cell r="C1352" t="str">
            <v>m²</v>
          </cell>
          <cell r="D1352">
            <v>1352.8</v>
          </cell>
          <cell r="E1352">
            <v>1091.1437328601387</v>
          </cell>
          <cell r="F1352" t="str">
            <v>SIEC Mar/26</v>
          </cell>
        </row>
        <row r="1353">
          <cell r="A1353" t="str">
            <v>02.01.08.101.133</v>
          </cell>
          <cell r="B1353" t="str">
            <v>Caixilho fixo (aço galvanizado pintado) em perfil tubular 3 x 3 cm (esp.1,5 mm) com fechamento em NCE 14, fixado em vigas e pilares metálicos</v>
          </cell>
          <cell r="C1353" t="str">
            <v>m²</v>
          </cell>
          <cell r="D1353">
            <v>757.66</v>
          </cell>
          <cell r="E1353">
            <v>611.1146959186965</v>
          </cell>
          <cell r="F1353" t="str">
            <v>SIEC Mar/26</v>
          </cell>
        </row>
        <row r="1354">
          <cell r="A1354" t="str">
            <v>02.01.08.101.135</v>
          </cell>
          <cell r="B1354" t="str">
            <v>Caixilho fixo (aço galvanizado pintado) em perfil tubular 5 x 5 cm (esp. 2mm) fechamento com veneziana de ventilação permanente</v>
          </cell>
          <cell r="C1354" t="str">
            <v>m²</v>
          </cell>
          <cell r="D1354">
            <v>949.93</v>
          </cell>
          <cell r="E1354">
            <v>766.19616067107597</v>
          </cell>
          <cell r="F1354" t="str">
            <v>SIEC Mar/26</v>
          </cell>
        </row>
        <row r="1355">
          <cell r="A1355" t="str">
            <v>02.01.08.101.156</v>
          </cell>
          <cell r="B1355" t="str">
            <v>Caixilho fixo (alumínio anodizado fosco) de vidro aramado translúcido, incolor, 6mm, conforme NBR NM 295</v>
          </cell>
          <cell r="C1355" t="str">
            <v>m²</v>
          </cell>
          <cell r="D1355">
            <v>1125.3699999999999</v>
          </cell>
          <cell r="E1355">
            <v>907.70285529924172</v>
          </cell>
          <cell r="F1355" t="str">
            <v>SIEC Mar/26</v>
          </cell>
        </row>
        <row r="1356">
          <cell r="A1356" t="str">
            <v>02.01.08.101.105</v>
          </cell>
          <cell r="B1356" t="str">
            <v>Caixilho fixo em alumínio anodizado fosco, sem ventilação, com vidro laminado de 8 mm</v>
          </cell>
          <cell r="C1356" t="str">
            <v>m²</v>
          </cell>
          <cell r="D1356">
            <v>1576.22</v>
          </cell>
          <cell r="E1356">
            <v>1271.3502177770608</v>
          </cell>
          <cell r="F1356" t="str">
            <v>SIEC Mar/26</v>
          </cell>
        </row>
        <row r="1357">
          <cell r="A1357" t="str">
            <v>02.01.08.101.03</v>
          </cell>
          <cell r="B1357" t="str">
            <v>Caixilho tipo veneziana com tela (alumínio anodizado fosco) de 1,00 a 1,99 m².</v>
          </cell>
          <cell r="C1357" t="str">
            <v>cj</v>
          </cell>
          <cell r="D1357">
            <v>2551.46</v>
          </cell>
          <cell r="E1357">
            <v>2057.9609614453943</v>
          </cell>
          <cell r="F1357" t="str">
            <v>SIEC Mar/26</v>
          </cell>
        </row>
        <row r="1358">
          <cell r="A1358" t="str">
            <v>02.01.08.101.04</v>
          </cell>
          <cell r="B1358" t="str">
            <v>Caixilho tipo veneziana com tela (alumínio anodizado fosco) de 8,00 a 8,99 m².</v>
          </cell>
          <cell r="C1358" t="str">
            <v>cj</v>
          </cell>
          <cell r="D1358">
            <v>13727.54</v>
          </cell>
          <cell r="E1358">
            <v>11072.382642361672</v>
          </cell>
          <cell r="F1358" t="str">
            <v>SIEC Mar/26</v>
          </cell>
        </row>
        <row r="1359">
          <cell r="A1359" t="str">
            <v>02.01.08.101.158</v>
          </cell>
          <cell r="B1359" t="str">
            <v>Janela de alumínio de correr com 2 folhas para vidros, com vidros, batente, acabamento com acetato ou brilhante e ferragens</v>
          </cell>
          <cell r="C1359" t="str">
            <v>m²</v>
          </cell>
          <cell r="D1359">
            <v>358.77</v>
          </cell>
          <cell r="E1359">
            <v>289.3773189224068</v>
          </cell>
          <cell r="F1359" t="str">
            <v>SIEC Mar/26</v>
          </cell>
        </row>
        <row r="1360">
          <cell r="A1360" t="str">
            <v>02.01.08.101.159</v>
          </cell>
          <cell r="B1360" t="str">
            <v>Janela de alumínio tipo maxim-ar, com vidros, batente e ferragens - Fornecimento e instalação</v>
          </cell>
          <cell r="C1360" t="str">
            <v>m²</v>
          </cell>
          <cell r="D1360">
            <v>702.63</v>
          </cell>
          <cell r="E1360">
            <v>566.72850459751567</v>
          </cell>
          <cell r="F1360" t="str">
            <v>SIEC Mar/26</v>
          </cell>
        </row>
        <row r="1361">
          <cell r="A1361" t="str">
            <v>02.01.08.101.136</v>
          </cell>
          <cell r="B1361" t="str">
            <v>NCJ 01_Componente do NEJ 86 (alumínio anodizado fosco), 10 cm &lt;= L &lt;= 15 cm</v>
          </cell>
          <cell r="C1361" t="str">
            <v>m²</v>
          </cell>
          <cell r="D1361">
            <v>599.89</v>
          </cell>
          <cell r="E1361">
            <v>483.86030004839489</v>
          </cell>
          <cell r="F1361" t="str">
            <v>SIEC Mar/26</v>
          </cell>
        </row>
        <row r="1362">
          <cell r="A1362" t="str">
            <v>02.01.08.101.137</v>
          </cell>
          <cell r="B1362" t="str">
            <v>NCJ 02_Componente do NEJ 86 (alumínio anodizado fosco), 10 cm &lt;= L &lt;= 15 cm</v>
          </cell>
          <cell r="C1362" t="str">
            <v>m²</v>
          </cell>
          <cell r="D1362">
            <v>625.45000000000005</v>
          </cell>
          <cell r="E1362">
            <v>504.47652847233428</v>
          </cell>
          <cell r="F1362" t="str">
            <v>SIEC Mar/26</v>
          </cell>
        </row>
        <row r="1363">
          <cell r="A1363" t="str">
            <v>02.01.08.101.148</v>
          </cell>
          <cell r="B1363" t="str">
            <v>NEJ 102_Caixilho fixo com vidro laminado para balcão (alumínio anodizado fosco)</v>
          </cell>
          <cell r="C1363" t="str">
            <v>m²</v>
          </cell>
          <cell r="D1363">
            <v>2220.2600000000002</v>
          </cell>
          <cell r="E1363">
            <v>1790.8211001774482</v>
          </cell>
          <cell r="F1363" t="str">
            <v>SIEC Mar/26</v>
          </cell>
        </row>
        <row r="1364">
          <cell r="A1364" t="str">
            <v>02.01.08.101.149</v>
          </cell>
          <cell r="B1364" t="str">
            <v>NEJ 134_ Caixilho (alumínio anodizado fosco) com fechamento superior "maxim ar" em vidro laminado e= 10 mm e fechamento inferior fixo em vidro laminado e= 10 mm</v>
          </cell>
          <cell r="C1364" t="str">
            <v>m²</v>
          </cell>
          <cell r="D1364">
            <v>1146.02</v>
          </cell>
          <cell r="E1364">
            <v>924.35876754315211</v>
          </cell>
          <cell r="F1364" t="str">
            <v>SIEC Mar/26</v>
          </cell>
        </row>
        <row r="1365">
          <cell r="A1365" t="str">
            <v>02.01.08.101.150</v>
          </cell>
          <cell r="B1365" t="str">
            <v>NEJ 139_Caixilho basculante com vidro laminado (alumínio anodizado fosco)</v>
          </cell>
          <cell r="C1365" t="str">
            <v>m²</v>
          </cell>
          <cell r="D1365">
            <v>912.03</v>
          </cell>
          <cell r="E1365">
            <v>735.62671398612679</v>
          </cell>
          <cell r="F1365" t="str">
            <v>SIEC Mar/26</v>
          </cell>
        </row>
        <row r="1366">
          <cell r="A1366" t="str">
            <v>02.01.08.101.151</v>
          </cell>
          <cell r="B1366" t="str">
            <v>NEJ 140_Caixilho de correr, 3 folhas, com bandeira basculante (alumínio anodizado fosco)</v>
          </cell>
          <cell r="C1366" t="str">
            <v>m²</v>
          </cell>
          <cell r="D1366">
            <v>1622.54</v>
          </cell>
          <cell r="E1366">
            <v>1308.7110824326503</v>
          </cell>
          <cell r="F1366" t="str">
            <v>SIEC Mar/26</v>
          </cell>
        </row>
        <row r="1367">
          <cell r="A1367" t="str">
            <v>02.01.08.101.152</v>
          </cell>
          <cell r="B1367" t="str">
            <v>NEJ 146_Caixilho "maxim ar" com bandeira fixa (alumínio anodizado fosco)</v>
          </cell>
          <cell r="C1367" t="str">
            <v>m²</v>
          </cell>
          <cell r="D1367">
            <v>1101.58</v>
          </cell>
          <cell r="E1367">
            <v>888.51427649620905</v>
          </cell>
          <cell r="F1367" t="str">
            <v>SIEC Mar/26</v>
          </cell>
        </row>
        <row r="1368">
          <cell r="A1368" t="str">
            <v>02.01.08.101.153</v>
          </cell>
          <cell r="B1368" t="str">
            <v>NEJ 147_Caixilho "maxim-ar" com basculante superior com alavanca (alumínio anodizado fosco)</v>
          </cell>
          <cell r="C1368" t="str">
            <v>m²</v>
          </cell>
          <cell r="D1368">
            <v>1165.97</v>
          </cell>
          <cell r="E1368">
            <v>940.45007259235365</v>
          </cell>
          <cell r="F1368" t="str">
            <v>SIEC Mar/26</v>
          </cell>
        </row>
        <row r="1369">
          <cell r="A1369" t="str">
            <v>02.01.08.101.154</v>
          </cell>
          <cell r="B1369" t="str">
            <v>NEJ 148_Caixilho com basculante superior com alavanca (alumínio anodizado fosco)</v>
          </cell>
          <cell r="C1369" t="str">
            <v>m²</v>
          </cell>
          <cell r="D1369">
            <v>1123.05</v>
          </cell>
          <cell r="E1369">
            <v>905.83158573963533</v>
          </cell>
          <cell r="F1369" t="str">
            <v>SIEC Mar/26</v>
          </cell>
        </row>
        <row r="1370">
          <cell r="A1370" t="str">
            <v>02.01.08.101.123</v>
          </cell>
          <cell r="B1370" t="str">
            <v>NEJ 157_Caixilho fixo com tela mosquiteira (alumínio anodizado fosco) L/N &lt;= 120 cm; L=_ cm; H &lt;= 110 cm</v>
          </cell>
          <cell r="C1370" t="str">
            <v>m²</v>
          </cell>
          <cell r="D1370">
            <v>783.62</v>
          </cell>
          <cell r="E1370">
            <v>632.05355702532665</v>
          </cell>
          <cell r="F1370" t="str">
            <v>SIEC Mar/26</v>
          </cell>
        </row>
        <row r="1371">
          <cell r="A1371" t="str">
            <v>02.01.08.101.142</v>
          </cell>
          <cell r="B1371" t="str">
            <v>NEJ 159_Caixilho de correr, 2 folhas, com bandeira basculante (alumínio anodizado fosco), com fechamento de vidro laminado espessura = 12 mm</v>
          </cell>
          <cell r="C1371" t="str">
            <v>m²</v>
          </cell>
          <cell r="D1371">
            <v>2978.65</v>
          </cell>
          <cell r="E1371">
            <v>2402.5246007420551</v>
          </cell>
          <cell r="F1371" t="str">
            <v>SIEC Mar/26</v>
          </cell>
        </row>
        <row r="1372">
          <cell r="A1372" t="str">
            <v>02.01.08.101.143</v>
          </cell>
          <cell r="B1372" t="str">
            <v>NEJ 160_Caixilho de correr, 4 folhas, com bandeira basculante (alumínio anodizado fosco), com fechamento de vidro laminado espessura = 12 mm</v>
          </cell>
          <cell r="C1372" t="str">
            <v>m²</v>
          </cell>
          <cell r="D1372">
            <v>3155.65</v>
          </cell>
          <cell r="E1372">
            <v>2545.2895628327151</v>
          </cell>
          <cell r="F1372" t="str">
            <v>SIEC Mar/26</v>
          </cell>
        </row>
        <row r="1373">
          <cell r="A1373" t="str">
            <v>02.01.08.101.144</v>
          </cell>
          <cell r="B1373" t="str">
            <v>NEJ 161_Caixilho de correr, 3 folhas, com bandeira basculante (alumínio anodizado fosco), com fechamento de vidro laminado espessura = 12 mm</v>
          </cell>
          <cell r="C1373" t="str">
            <v>m²</v>
          </cell>
          <cell r="D1373">
            <v>3156.45</v>
          </cell>
          <cell r="E1373">
            <v>2545.9348281980965</v>
          </cell>
          <cell r="F1373" t="str">
            <v>SIEC Mar/26</v>
          </cell>
        </row>
        <row r="1374">
          <cell r="A1374" t="str">
            <v>02.01.08.101.125</v>
          </cell>
          <cell r="B1374" t="str">
            <v>NEJ 162_Caixilho fixo tipo veneziana (alumínio anodizado fosco) L &lt;= 150 cm; H &lt;= 122 cm</v>
          </cell>
          <cell r="C1374" t="str">
            <v>m²</v>
          </cell>
          <cell r="D1374">
            <v>2864.29</v>
          </cell>
          <cell r="E1374">
            <v>2310.2839167607676</v>
          </cell>
          <cell r="F1374" t="str">
            <v>SIEC Mar/26</v>
          </cell>
        </row>
        <row r="1375">
          <cell r="A1375" t="str">
            <v>02.01.08.101.145</v>
          </cell>
          <cell r="B1375" t="str">
            <v>NEJ 170_Porta de abrir com fechamento de vidro laminado, 1 folha (alumínio anodizado fosco); com fechamento de vidro laminado espessura = 10 mm</v>
          </cell>
          <cell r="C1375" t="str">
            <v>m²</v>
          </cell>
          <cell r="D1375">
            <v>1358.11</v>
          </cell>
          <cell r="E1375">
            <v>1095.4266817228583</v>
          </cell>
          <cell r="F1375" t="str">
            <v>SIEC Mar/26</v>
          </cell>
        </row>
        <row r="1376">
          <cell r="A1376" t="str">
            <v>02.01.08.101.97</v>
          </cell>
          <cell r="B1376" t="str">
            <v>NEJ 171_Caixilho de correr com vidro laminado transparente de 6 mm (alumínio anodizado fosco)</v>
          </cell>
          <cell r="C1376" t="str">
            <v>m²</v>
          </cell>
          <cell r="D1376">
            <v>447.43</v>
          </cell>
          <cell r="E1376">
            <v>360.88885304081305</v>
          </cell>
          <cell r="F1376" t="str">
            <v>SIEC Mar/26</v>
          </cell>
        </row>
        <row r="1377">
          <cell r="A1377" t="str">
            <v>02.01.08.101.146</v>
          </cell>
          <cell r="B1377" t="str">
            <v>NEJ 171_Caixilho de correr, 3 folhas (alumínio anodizado fosco), com vidro laminado espessura = 10 mm</v>
          </cell>
          <cell r="C1377" t="str">
            <v>m²</v>
          </cell>
          <cell r="D1377">
            <v>1417.24</v>
          </cell>
          <cell r="E1377">
            <v>1143.1198580416196</v>
          </cell>
          <cell r="F1377" t="str">
            <v>SIEC Mar/26</v>
          </cell>
        </row>
        <row r="1378">
          <cell r="A1378" t="str">
            <v>02.01.08.101.37</v>
          </cell>
          <cell r="B1378" t="str">
            <v>NEJ 172_Caixilho fixo (alumínio anodizado natural), com vidro laminado de 10 mm</v>
          </cell>
          <cell r="C1378" t="str">
            <v>m²</v>
          </cell>
          <cell r="D1378">
            <v>1164.47</v>
          </cell>
          <cell r="E1378">
            <v>939.24020003226326</v>
          </cell>
          <cell r="F1378" t="str">
            <v>SIEC Mar/26</v>
          </cell>
        </row>
        <row r="1379">
          <cell r="A1379" t="str">
            <v>02.01.08.101.147</v>
          </cell>
          <cell r="B1379" t="str">
            <v>NEJ 172_Caixilho fixo com vidro (alumínio anodizado fosco), com vidro laminado espessura de 12 mm</v>
          </cell>
          <cell r="C1379" t="str">
            <v>m²</v>
          </cell>
          <cell r="D1379">
            <v>2545.21</v>
          </cell>
          <cell r="E1379">
            <v>2052.9198257783514</v>
          </cell>
          <cell r="F1379" t="str">
            <v>SIEC Mar/26</v>
          </cell>
        </row>
        <row r="1380">
          <cell r="A1380" t="str">
            <v>02.01.08.101.114</v>
          </cell>
          <cell r="B1380" t="str">
            <v>NEJ 173_Janela basculante (2 basculantes) com alavanca baixa, vidro laminado 6 mm (alumínio anodizado fosco), 40 cm &lt;= H &lt;= 60 cm, L &gt;= 63 cm</v>
          </cell>
          <cell r="C1380" t="str">
            <v>m²</v>
          </cell>
          <cell r="D1380">
            <v>968.87</v>
          </cell>
          <cell r="E1380">
            <v>781.47281819648333</v>
          </cell>
          <cell r="F1380" t="str">
            <v>SIEC Mar/26</v>
          </cell>
        </row>
        <row r="1381">
          <cell r="A1381" t="str">
            <v>02.01.08.101.116</v>
          </cell>
          <cell r="B1381" t="str">
            <v>NEJ 174_Janela basculante (3 basculantes) com alavanca baixa, vidro laminado 6 mm (alumínio anodizado fosco), 60 cm &lt;= H &lt;= 90 cm, L &gt;= 63 cm</v>
          </cell>
          <cell r="C1381" t="str">
            <v>m²</v>
          </cell>
          <cell r="D1381">
            <v>1025.99</v>
          </cell>
          <cell r="E1381">
            <v>827.54476528472333</v>
          </cell>
          <cell r="F1381" t="str">
            <v>SIEC Mar/26</v>
          </cell>
        </row>
        <row r="1382">
          <cell r="A1382" t="str">
            <v>02.01.08.101.117</v>
          </cell>
          <cell r="B1382" t="str">
            <v>NEJ 175_Janela basculante (4 basculantes) com alavanca baixa, vidro laminado 6 mm (alumínio anodizado fosco), 90 cm &lt;= H &lt;= 120 cm, L &gt;= 63 cm</v>
          </cell>
          <cell r="C1382" t="str">
            <v>m²</v>
          </cell>
          <cell r="D1382">
            <v>1083.0999999999999</v>
          </cell>
          <cell r="E1382">
            <v>873.60864655589603</v>
          </cell>
          <cell r="F1382" t="str">
            <v>SIEC Mar/26</v>
          </cell>
        </row>
        <row r="1383">
          <cell r="A1383" t="str">
            <v>02.01.08.101.118</v>
          </cell>
          <cell r="B1383" t="str">
            <v>NEJ 37_Caixilho com veneziana de abrir, 2 folhas, (alumínio anodizado fosco) L &lt;= 240 cm; H &lt;= 200 cm</v>
          </cell>
          <cell r="C1383" t="str">
            <v>m²</v>
          </cell>
          <cell r="D1383">
            <v>526.73</v>
          </cell>
          <cell r="E1383">
            <v>424.85078238425552</v>
          </cell>
          <cell r="F1383" t="str">
            <v>SIEC Mar/26</v>
          </cell>
        </row>
        <row r="1384">
          <cell r="A1384" t="str">
            <v>02.01.08.101.104</v>
          </cell>
          <cell r="B1384" t="str">
            <v>NEJ 38_Caixilho com veneziana fixa de ventilação permanente com tela metálica (alumínio anodizado fosco) L &lt;= 180 cm; H &lt;= 80 cm</v>
          </cell>
          <cell r="C1384" t="str">
            <v>m²</v>
          </cell>
          <cell r="D1384">
            <v>919.21</v>
          </cell>
          <cell r="E1384">
            <v>741.41797064042589</v>
          </cell>
          <cell r="F1384" t="str">
            <v>SIEC Mar/26</v>
          </cell>
        </row>
        <row r="1385">
          <cell r="A1385" t="str">
            <v>02.01.08.101.119</v>
          </cell>
          <cell r="B1385" t="str">
            <v>NEJ 39_Caixilho com veneziana fixa de ventilação permanente (alumínio anodizado fosco) L &lt;= 120 cm; H &lt;= 80 cm</v>
          </cell>
          <cell r="C1385" t="str">
            <v>m²</v>
          </cell>
          <cell r="D1385">
            <v>2877.28</v>
          </cell>
          <cell r="E1385">
            <v>2320.7614131311502</v>
          </cell>
          <cell r="F1385" t="str">
            <v>SIEC Mar/26</v>
          </cell>
        </row>
        <row r="1386">
          <cell r="A1386" t="str">
            <v>02.01.08.101.34</v>
          </cell>
          <cell r="B1386" t="str">
            <v>NEJ 65_Caixilho "maxim ar" (alumínio anodizado fosco)</v>
          </cell>
          <cell r="C1386" t="str">
            <v>m²</v>
          </cell>
          <cell r="D1386">
            <v>1119.9100000000001</v>
          </cell>
          <cell r="E1386">
            <v>903.29891918051305</v>
          </cell>
          <cell r="F1386" t="str">
            <v>SIEC Mar/26</v>
          </cell>
        </row>
        <row r="1387">
          <cell r="A1387" t="str">
            <v>02.01.08.101.109</v>
          </cell>
          <cell r="B1387" t="str">
            <v>NEJ 72_Caixilho removível com tela metálica (alumínio anodizado fosco)</v>
          </cell>
          <cell r="C1387" t="str">
            <v>m²</v>
          </cell>
          <cell r="D1387">
            <v>713.26</v>
          </cell>
          <cell r="E1387">
            <v>575.3024681400226</v>
          </cell>
          <cell r="F1387" t="str">
            <v>SIEC Mar/26</v>
          </cell>
        </row>
        <row r="1388">
          <cell r="A1388" t="str">
            <v>02.01.08.101.120</v>
          </cell>
          <cell r="B1388" t="str">
            <v>NEJ 73_Caixilho fixo tipo veneziana com tela metálica (alumínio anodizado fosco) L/2 &lt;= 120 cm; H &lt;= 200 cm</v>
          </cell>
          <cell r="C1388" t="str">
            <v>m²</v>
          </cell>
          <cell r="D1388">
            <v>1666.08</v>
          </cell>
          <cell r="E1388">
            <v>1343.8296499435392</v>
          </cell>
          <cell r="F1388" t="str">
            <v>SIEC Mar/26</v>
          </cell>
        </row>
        <row r="1389">
          <cell r="A1389" t="str">
            <v>02.01.08.101.115</v>
          </cell>
          <cell r="B1389" t="str">
            <v>NEJ 75_Caixilho com veneziana de abrir 1 folha (alumínio anodizado fosco)</v>
          </cell>
          <cell r="C1389" t="str">
            <v>m²</v>
          </cell>
          <cell r="D1389">
            <v>621.02</v>
          </cell>
          <cell r="E1389">
            <v>500.90337151153409</v>
          </cell>
          <cell r="F1389" t="str">
            <v>SIEC Mar/26</v>
          </cell>
        </row>
        <row r="1390">
          <cell r="A1390" t="str">
            <v>02.01.08.101.141</v>
          </cell>
          <cell r="B1390" t="str">
            <v>NEJ 86_Caixilho fixo com grade de metal expandido (alumínio anodizado natural) L/N &lt;= 150 cm; L = _ cm; H &lt;= 100 cm; excluso componente NCJ 01 ou NCJ 02</v>
          </cell>
          <cell r="C1390" t="str">
            <v>m²</v>
          </cell>
          <cell r="D1390">
            <v>709.98</v>
          </cell>
          <cell r="E1390">
            <v>572.65688014195837</v>
          </cell>
          <cell r="F1390" t="str">
            <v>SIEC Mar/26</v>
          </cell>
        </row>
        <row r="1391">
          <cell r="A1391" t="str">
            <v>02.01.08.101.23</v>
          </cell>
          <cell r="B1391" t="str">
            <v>Veneziana de alumínio com pintura elestrostática a pó, cor à definir.</v>
          </cell>
          <cell r="C1391" t="str">
            <v>m²</v>
          </cell>
          <cell r="D1391">
            <v>700.62</v>
          </cell>
          <cell r="E1391">
            <v>565.10727536699471</v>
          </cell>
          <cell r="F1391" t="str">
            <v>SIEC Mar/26</v>
          </cell>
        </row>
        <row r="1392">
          <cell r="A1392" t="str">
            <v>02.01.08.102</v>
          </cell>
          <cell r="B1392" t="str">
            <v>PORTÕES METÁLICOS</v>
          </cell>
          <cell r="C1392" t="str">
            <v/>
          </cell>
          <cell r="E1392">
            <v>0</v>
          </cell>
          <cell r="F1392" t="str">
            <v>SIEC Mar/26</v>
          </cell>
        </row>
        <row r="1393">
          <cell r="A1393" t="str">
            <v>02.01.08.102.105</v>
          </cell>
          <cell r="B1393" t="str">
            <v>NEE 252_Portão tipo PMSP de abrir 2 folhas (aço galvanizado pintado)</v>
          </cell>
          <cell r="C1393" t="str">
            <v>m²</v>
          </cell>
          <cell r="D1393">
            <v>1066.4000000000001</v>
          </cell>
          <cell r="E1393">
            <v>860.13873205355708</v>
          </cell>
          <cell r="F1393" t="str">
            <v>SIEC Mar/26</v>
          </cell>
        </row>
        <row r="1394">
          <cell r="A1394" t="str">
            <v>02.01.08.102.106</v>
          </cell>
          <cell r="B1394" t="str">
            <v>NEE 253_Portão tipo PMSP de abrir 1 folha (aço galvanizado pintado)</v>
          </cell>
          <cell r="C1394" t="str">
            <v>m²</v>
          </cell>
          <cell r="D1394">
            <v>1136.21</v>
          </cell>
          <cell r="E1394">
            <v>916.4462010001613</v>
          </cell>
          <cell r="F1394" t="str">
            <v>SIEC Mar/26</v>
          </cell>
        </row>
        <row r="1395">
          <cell r="A1395" t="str">
            <v>02.01.08.102.102</v>
          </cell>
          <cell r="B1395" t="str">
            <v>NEE 267_Portão de abrir para área operacional e técnica - 2 folhas (tubo de aço e tela galvanizado pintado) com barra antipânico</v>
          </cell>
          <cell r="C1395" t="str">
            <v>m²</v>
          </cell>
          <cell r="D1395">
            <v>1403.24</v>
          </cell>
          <cell r="E1395">
            <v>1131.8277141474432</v>
          </cell>
          <cell r="F1395" t="str">
            <v>SIEC Mar/26</v>
          </cell>
        </row>
        <row r="1396">
          <cell r="A1396" t="str">
            <v>02.01.08.102.112</v>
          </cell>
          <cell r="B1396" t="str">
            <v>NEE 268_Portão de abrir para área operacional e técnica - 2 folhas (tubo de aço e tela galvanizado pintado)</v>
          </cell>
          <cell r="C1396" t="str">
            <v>m²</v>
          </cell>
          <cell r="D1396">
            <v>1517.5</v>
          </cell>
          <cell r="E1396">
            <v>1223.9877399580578</v>
          </cell>
          <cell r="F1396" t="str">
            <v>SIEC Mar/26</v>
          </cell>
        </row>
        <row r="1397">
          <cell r="A1397" t="str">
            <v>02.01.08.102.113</v>
          </cell>
          <cell r="B1397" t="str">
            <v>NEE 354_Portão de correr tipo PMSP (aço galvanizado pintado)</v>
          </cell>
          <cell r="C1397" t="str">
            <v>m²</v>
          </cell>
          <cell r="D1397">
            <v>1072.49</v>
          </cell>
          <cell r="E1397">
            <v>865.05081464752379</v>
          </cell>
          <cell r="F1397" t="str">
            <v>SIEC Mar/26</v>
          </cell>
        </row>
        <row r="1398">
          <cell r="A1398" t="str">
            <v>02.01.08.102.114</v>
          </cell>
          <cell r="B1398" t="str">
            <v>NEE 359_Portão de correr eletrofundido (aço galvanizado pintado)</v>
          </cell>
          <cell r="C1398" t="str">
            <v>m²</v>
          </cell>
          <cell r="D1398">
            <v>1102.5899999999999</v>
          </cell>
          <cell r="E1398">
            <v>889.32892402000311</v>
          </cell>
          <cell r="F1398" t="str">
            <v>SIEC Mar/26</v>
          </cell>
        </row>
        <row r="1399">
          <cell r="A1399" t="str">
            <v>02.01.08.102.107</v>
          </cell>
          <cell r="B1399" t="str">
            <v>NEE 360_Portão eletrofundido de abrir 2 folhas (aço galvanizado pintado)</v>
          </cell>
          <cell r="C1399" t="str">
            <v>m²</v>
          </cell>
          <cell r="D1399">
            <v>1609.84</v>
          </cell>
          <cell r="E1399">
            <v>1298.4674947572189</v>
          </cell>
          <cell r="F1399" t="str">
            <v>SIEC Mar/26</v>
          </cell>
        </row>
        <row r="1400">
          <cell r="A1400" t="str">
            <v>02.01.08.102.108</v>
          </cell>
          <cell r="B1400" t="str">
            <v>NEE 361_Portão eletrofundido de abrir, 1 folha, com montante de fixação no piso (aço galvanizado pintado)</v>
          </cell>
          <cell r="C1400" t="str">
            <v>m²</v>
          </cell>
          <cell r="D1400">
            <v>1472.64</v>
          </cell>
          <cell r="E1400">
            <v>1187.8044845942895</v>
          </cell>
          <cell r="F1400" t="str">
            <v>SIEC Mar/26</v>
          </cell>
        </row>
        <row r="1401">
          <cell r="A1401" t="str">
            <v>02.01.08.102.118</v>
          </cell>
          <cell r="B1401" t="str">
            <v>NEI 106_Portão duplo de abrir central (alumínio)</v>
          </cell>
          <cell r="C1401" t="str">
            <v>m²</v>
          </cell>
          <cell r="D1401">
            <v>1894.39</v>
          </cell>
          <cell r="E1401">
            <v>1527.9803194063559</v>
          </cell>
          <cell r="F1401" t="str">
            <v>SIEC Mar/26</v>
          </cell>
        </row>
        <row r="1402">
          <cell r="A1402" t="str">
            <v>02.01.08.102.119</v>
          </cell>
          <cell r="B1402" t="str">
            <v>NEI 151_Portão duplo de abrir - fixado na parede (alumínio)</v>
          </cell>
          <cell r="C1402" t="str">
            <v>m²</v>
          </cell>
          <cell r="D1402">
            <v>1892.36</v>
          </cell>
          <cell r="E1402">
            <v>1526.3429585417002</v>
          </cell>
          <cell r="F1402" t="str">
            <v>SIEC Mar/26</v>
          </cell>
        </row>
        <row r="1403">
          <cell r="A1403" t="str">
            <v>02.01.08.102.120</v>
          </cell>
          <cell r="B1403" t="str">
            <v>NEI 152_Portão simples de abrir - 1 folha (alumínio)</v>
          </cell>
          <cell r="C1403" t="str">
            <v>m²</v>
          </cell>
          <cell r="D1403">
            <v>1923.32</v>
          </cell>
          <cell r="E1403">
            <v>1551.3147281819647</v>
          </cell>
          <cell r="F1403" t="str">
            <v>SIEC Mar/26</v>
          </cell>
        </row>
        <row r="1404">
          <cell r="A1404" t="str">
            <v>02.01.08.102.121</v>
          </cell>
          <cell r="B1404" t="str">
            <v>NEI 160_Portão com gradil eletrofundido 1 folha (aço galvanizado pintado)</v>
          </cell>
          <cell r="C1404" t="str">
            <v>m²</v>
          </cell>
          <cell r="D1404">
            <v>1264.78</v>
          </cell>
          <cell r="E1404">
            <v>1020.1484110340377</v>
          </cell>
          <cell r="F1404" t="str">
            <v>SIEC Mar/26</v>
          </cell>
        </row>
        <row r="1405">
          <cell r="A1405" t="str">
            <v>02.01.08.102.122</v>
          </cell>
          <cell r="B1405" t="str">
            <v>NEI 171_Portão com gradil eletrofundido 2 folhas (aço galvanizado pintado)</v>
          </cell>
          <cell r="C1405" t="str">
            <v>m²</v>
          </cell>
          <cell r="D1405">
            <v>1232.7</v>
          </cell>
          <cell r="E1405">
            <v>994.27326988223911</v>
          </cell>
          <cell r="F1405" t="str">
            <v>SIEC Mar/26</v>
          </cell>
        </row>
        <row r="1406">
          <cell r="A1406" t="str">
            <v>02.01.08.102.124</v>
          </cell>
          <cell r="B1406" t="str">
            <v>NEI 186_Portão duplo de correr (alumínio anodizado fosco)</v>
          </cell>
          <cell r="C1406" t="str">
            <v>m²</v>
          </cell>
          <cell r="D1406">
            <v>1704.94</v>
          </cell>
          <cell r="E1406">
            <v>1375.1734150669463</v>
          </cell>
          <cell r="F1406" t="str">
            <v>SIEC Mar/26</v>
          </cell>
        </row>
        <row r="1407">
          <cell r="A1407" t="str">
            <v>02.01.08.102.103</v>
          </cell>
          <cell r="B1407" t="str">
            <v>NEI 187_Portão de correr com gradil eletrofundido (aço galvanizado a fogo pintado) L/N &lt;= 165 cm; 100 cm &lt;= L &lt;= 400 cm; L1 &lt;= 165 cm; H=_cm</v>
          </cell>
          <cell r="C1407" t="str">
            <v>m²</v>
          </cell>
          <cell r="D1407">
            <v>1063.03</v>
          </cell>
          <cell r="E1407">
            <v>857.42055170188735</v>
          </cell>
          <cell r="F1407" t="str">
            <v>SIEC Mar/26</v>
          </cell>
        </row>
        <row r="1408">
          <cell r="A1408" t="str">
            <v>02.01.08.102.125</v>
          </cell>
          <cell r="B1408" t="str">
            <v>NEI 197_Portão de correr para fechamento de estação (alumínio anodizado fosco) L &lt;= 400 cm; H &lt;= 250 cm</v>
          </cell>
          <cell r="C1408" t="str">
            <v>m²</v>
          </cell>
          <cell r="D1408">
            <v>1696.56</v>
          </cell>
          <cell r="E1408">
            <v>1368.4142603645748</v>
          </cell>
          <cell r="F1408" t="str">
            <v>SIEC Mar/26</v>
          </cell>
        </row>
        <row r="1409">
          <cell r="A1409" t="str">
            <v>02.01.08.102.116</v>
          </cell>
          <cell r="B1409" t="str">
            <v>NEI 51_Portão de tela - 2 folhas (aço galvanizado pintado)</v>
          </cell>
          <cell r="C1409" t="str">
            <v>m²</v>
          </cell>
          <cell r="D1409">
            <v>841.92</v>
          </cell>
          <cell r="E1409">
            <v>679.07727052750442</v>
          </cell>
          <cell r="F1409" t="str">
            <v>SIEC Mar/26</v>
          </cell>
        </row>
        <row r="1410">
          <cell r="A1410" t="str">
            <v>02.01.08.102.101</v>
          </cell>
          <cell r="B1410" t="str">
            <v>Portão basculante para fechamento da estação em perfil tubular de aço galvanizado</v>
          </cell>
          <cell r="C1410" t="str">
            <v>m²</v>
          </cell>
          <cell r="D1410">
            <v>1121.6300000000001</v>
          </cell>
          <cell r="E1410">
            <v>904.68623971608326</v>
          </cell>
          <cell r="F1410" t="str">
            <v>SIEC Mar/26</v>
          </cell>
        </row>
        <row r="1411">
          <cell r="A1411" t="str">
            <v>02.01.08.102.130</v>
          </cell>
          <cell r="B1411" t="str">
            <v>Portão de abrir para área operacional e técnica - 1 folha, com barra antipânico (tubo de aço galvanizado pintado e tela galvanizada pintada)</v>
          </cell>
          <cell r="C1411" t="str">
            <v>m²</v>
          </cell>
          <cell r="D1411">
            <v>1252.4100000000001</v>
          </cell>
          <cell r="E1411">
            <v>1010.1709953218261</v>
          </cell>
          <cell r="F1411" t="str">
            <v>SIEC Mar/26</v>
          </cell>
        </row>
        <row r="1412">
          <cell r="A1412" t="str">
            <v>02.01.08.102.02</v>
          </cell>
          <cell r="B1412" t="str">
            <v>Portão de chapa (aço galvanizado pintado)</v>
          </cell>
          <cell r="C1412" t="str">
            <v>m²</v>
          </cell>
          <cell r="D1412">
            <v>708.24</v>
          </cell>
          <cell r="E1412">
            <v>571.25342797225358</v>
          </cell>
          <cell r="F1412" t="str">
            <v>SIEC Mar/26</v>
          </cell>
        </row>
        <row r="1413">
          <cell r="A1413" t="str">
            <v>02.01.08.102.56</v>
          </cell>
          <cell r="B1413" t="str">
            <v>Portão de correr com 3 folhas em veneziana de alumínio anodizado.</v>
          </cell>
          <cell r="C1413" t="str">
            <v>m²</v>
          </cell>
          <cell r="D1413">
            <v>2736.26</v>
          </cell>
          <cell r="E1413">
            <v>2207.0172608485241</v>
          </cell>
          <cell r="F1413" t="str">
            <v>SIEC Mar/26</v>
          </cell>
        </row>
        <row r="1414">
          <cell r="A1414" t="str">
            <v>02.01.08.102.131</v>
          </cell>
          <cell r="B1414" t="str">
            <v>Portão de correr eletrofundido (aço galvanizado pintado), deslizante com altura de 2,50 m x 5,00 m de largura</v>
          </cell>
          <cell r="C1414" t="str">
            <v>m²</v>
          </cell>
          <cell r="D1414">
            <v>1372.04</v>
          </cell>
          <cell r="E1414">
            <v>1106.662364897564</v>
          </cell>
          <cell r="F1414" t="str">
            <v>SIEC Mar/26</v>
          </cell>
        </row>
        <row r="1415">
          <cell r="A1415" t="str">
            <v>02.01.08.102.52</v>
          </cell>
          <cell r="B1415" t="str">
            <v>Portão duplo de correr, em Alumínio com 2 folhas tipo veneziana com pintura eletrostática, medida 5.70x2.60cm.</v>
          </cell>
          <cell r="C1415" t="str">
            <v>cj</v>
          </cell>
          <cell r="D1415">
            <v>2216.0300000000002</v>
          </cell>
          <cell r="E1415">
            <v>1787.4092595579934</v>
          </cell>
          <cell r="F1415" t="str">
            <v>SIEC Mar/26</v>
          </cell>
        </row>
        <row r="1416">
          <cell r="A1416" t="str">
            <v>02.01.08.103</v>
          </cell>
          <cell r="B1416" t="str">
            <v>GRADIS E GRADES METÁLICOS</v>
          </cell>
          <cell r="C1416" t="str">
            <v/>
          </cell>
          <cell r="E1416">
            <v>0</v>
          </cell>
          <cell r="F1416" t="str">
            <v>SIEC Mar/26</v>
          </cell>
        </row>
        <row r="1417">
          <cell r="A1417" t="str">
            <v>02.01.08.103.34</v>
          </cell>
          <cell r="B1417" t="str">
            <v>Colocação de gradil eletrofundido malha 65x132mm, barra 25x2mm fixado sob muro de concreto</v>
          </cell>
          <cell r="C1417" t="str">
            <v>m²</v>
          </cell>
          <cell r="D1417">
            <v>87.74</v>
          </cell>
          <cell r="E1417">
            <v>70.769478948217454</v>
          </cell>
          <cell r="F1417" t="str">
            <v>SIEC Mar/26</v>
          </cell>
        </row>
        <row r="1418">
          <cell r="A1418" t="str">
            <v>02.01.08.103.32</v>
          </cell>
          <cell r="B1418" t="str">
            <v>Gradil de fechamento com tela expandida galvanizada malha 50x100, espessura = 4,75 mm, altura H= 1,00m sobre muro. Projeto BE6639-0</v>
          </cell>
          <cell r="C1418" t="str">
            <v>m</v>
          </cell>
          <cell r="D1418">
            <v>319.91000000000003</v>
          </cell>
          <cell r="E1418">
            <v>258.03355379899983</v>
          </cell>
          <cell r="F1418" t="str">
            <v>SIEC Mar/26</v>
          </cell>
        </row>
        <row r="1419">
          <cell r="A1419" t="str">
            <v>02.01.08.103.33</v>
          </cell>
          <cell r="B1419" t="str">
            <v>Gradil de fechamento com tela expandida galvanizada malha 50x100, espessura = 4,75 mm, altura H= 2,00m sobre muro. Projeto BE6639-0</v>
          </cell>
          <cell r="C1419" t="str">
            <v>m</v>
          </cell>
          <cell r="D1419">
            <v>517.41999999999996</v>
          </cell>
          <cell r="E1419">
            <v>417.34150669462815</v>
          </cell>
          <cell r="F1419" t="str">
            <v>SIEC Mar/26</v>
          </cell>
        </row>
        <row r="1420">
          <cell r="A1420" t="str">
            <v>02.01.08.103.35</v>
          </cell>
          <cell r="B1420" t="str">
            <v>Gradil de fechamento tipo PMSP (aço galvanizado pintado) h = 1,39 m</v>
          </cell>
          <cell r="C1420" t="str">
            <v>m</v>
          </cell>
          <cell r="D1420">
            <v>948.85</v>
          </cell>
          <cell r="E1420">
            <v>765.32505242781099</v>
          </cell>
          <cell r="F1420" t="str">
            <v>SIEC Mar/26</v>
          </cell>
        </row>
        <row r="1421">
          <cell r="A1421" t="str">
            <v>02.01.08.103.22</v>
          </cell>
          <cell r="B1421" t="str">
            <v>Gradil eletrofundido fixado no piso, da Orsograd, modelo Orsoseg. H=0,5m</v>
          </cell>
          <cell r="C1421" t="str">
            <v>m²</v>
          </cell>
          <cell r="D1421">
            <v>555.80999999999995</v>
          </cell>
          <cell r="E1421">
            <v>448.30617841587349</v>
          </cell>
          <cell r="F1421" t="str">
            <v>SIEC Mar/26</v>
          </cell>
        </row>
        <row r="1422">
          <cell r="A1422" t="str">
            <v>02.01.08.103.05</v>
          </cell>
          <cell r="B1422" t="str">
            <v>Gradil metálico com parafusos e buchas metálicas, requadro e reforço central em ferro chato, acabamento em fundo antioxidante, espaçamento entre barras 60mm, tipo ORSOGRAD ou equivalente</v>
          </cell>
          <cell r="C1422" t="str">
            <v>m²</v>
          </cell>
          <cell r="D1422">
            <v>1444.31</v>
          </cell>
          <cell r="E1422">
            <v>1164.9540248427165</v>
          </cell>
          <cell r="F1422" t="str">
            <v>SIEC Mar/26</v>
          </cell>
        </row>
        <row r="1423">
          <cell r="A1423" t="str">
            <v>02.01.08.103.40</v>
          </cell>
          <cell r="B1423" t="str">
            <v>Gradil metálico ordenador de fluxo de passageiros - 1,65 x 1,10 m em aço galvanizado pintado</v>
          </cell>
          <cell r="C1423" t="str">
            <v>cj</v>
          </cell>
          <cell r="D1423">
            <v>738.4</v>
          </cell>
          <cell r="E1423">
            <v>595.57993224713664</v>
          </cell>
          <cell r="F1423" t="str">
            <v>SIEC Mar/26</v>
          </cell>
        </row>
        <row r="1424">
          <cell r="A1424" t="str">
            <v>02.01.08.103.02</v>
          </cell>
          <cell r="B1424" t="str">
            <v>NEE 07_Gradil com Montantes de Aço Pintado e Grade Eletrofundida, h= 1,10 m</v>
          </cell>
          <cell r="C1424" t="str">
            <v>m</v>
          </cell>
          <cell r="D1424">
            <v>1109.29</v>
          </cell>
          <cell r="E1424">
            <v>894.73302145507341</v>
          </cell>
          <cell r="F1424" t="str">
            <v>SIEC Mar/26</v>
          </cell>
        </row>
        <row r="1425">
          <cell r="A1425" t="str">
            <v>02.01.08.103.21</v>
          </cell>
          <cell r="B1425" t="str">
            <v>NEE 241_ Gradil fixo eletrofundido malha 65 x 132 mm, barra 25x 2mm (aço galvanizado pintado)</v>
          </cell>
          <cell r="C1425" t="str">
            <v>m²</v>
          </cell>
          <cell r="D1425">
            <v>446.31</v>
          </cell>
          <cell r="E1425">
            <v>359.9854815292789</v>
          </cell>
          <cell r="F1425" t="str">
            <v>SIEC Mar/26</v>
          </cell>
        </row>
        <row r="1426">
          <cell r="A1426" t="str">
            <v>02.01.08.103.15</v>
          </cell>
          <cell r="B1426" t="str">
            <v>NEE 246_Gradil de fechamento tipo "PMSP" (aço galvanizado pintado), H= 250 cm</v>
          </cell>
          <cell r="C1426" t="str">
            <v>m</v>
          </cell>
          <cell r="D1426">
            <v>1495.43</v>
          </cell>
          <cell r="E1426">
            <v>1206.1864816905952</v>
          </cell>
          <cell r="F1426" t="str">
            <v>SIEC Mar/26</v>
          </cell>
        </row>
        <row r="1427">
          <cell r="A1427" t="str">
            <v>02.01.08.103.18</v>
          </cell>
          <cell r="B1427" t="str">
            <v>NEE 251_Alça (aço galvanizado pintado)</v>
          </cell>
          <cell r="C1427" t="str">
            <v>un</v>
          </cell>
          <cell r="D1427">
            <v>279.77</v>
          </cell>
          <cell r="E1427">
            <v>225.65736409098241</v>
          </cell>
          <cell r="F1427" t="str">
            <v>SIEC Mar/26</v>
          </cell>
        </row>
        <row r="1428">
          <cell r="A1428" t="str">
            <v>02.01.08.103.38</v>
          </cell>
          <cell r="B1428" t="str">
            <v>NEE 279_Gradil removível para área restrita (aço eletrofundido galvanizado pintado) H= 127,40 cm</v>
          </cell>
          <cell r="C1428" t="str">
            <v>m²</v>
          </cell>
          <cell r="D1428">
            <v>494.92</v>
          </cell>
          <cell r="E1428">
            <v>399.19341829327311</v>
          </cell>
          <cell r="F1428" t="str">
            <v>SIEC Mar/26</v>
          </cell>
        </row>
        <row r="1429">
          <cell r="A1429" t="str">
            <v>02.01.08.103.39</v>
          </cell>
          <cell r="B1429" t="str">
            <v>NEE 300_Gradil curvo sobre mureta (aço galvanizado pintado), H= 200 cm; R &gt;= 60 cm</v>
          </cell>
          <cell r="C1429" t="str">
            <v>m²</v>
          </cell>
          <cell r="D1429">
            <v>1628.43</v>
          </cell>
          <cell r="E1429">
            <v>1313.4618486852719</v>
          </cell>
          <cell r="F1429" t="str">
            <v>SIEC Mar/26</v>
          </cell>
        </row>
        <row r="1430">
          <cell r="A1430" t="str">
            <v>02.01.08.103.20</v>
          </cell>
          <cell r="B1430" t="str">
            <v>NEE 306_Gradil tipo "PMSP" (aço galvanizado pintado), H= 200 cm, fixado sobre mureta</v>
          </cell>
          <cell r="C1430" t="str">
            <v>m²</v>
          </cell>
          <cell r="D1430">
            <v>628.15</v>
          </cell>
          <cell r="E1430">
            <v>506.65429908049686</v>
          </cell>
          <cell r="F1430" t="str">
            <v>SIEC Mar/26</v>
          </cell>
        </row>
        <row r="1431">
          <cell r="A1431" t="str">
            <v>02.01.08.103.24</v>
          </cell>
          <cell r="B1431" t="str">
            <v>NEE 357_Gradil eletrofundido malha 65 x 132 mm, barra 25 x 2 mm fixado no piso (aço galvanizado pintado)</v>
          </cell>
          <cell r="C1431" t="str">
            <v>m²</v>
          </cell>
          <cell r="D1431">
            <v>447.17</v>
          </cell>
          <cell r="E1431">
            <v>360.67914179706406</v>
          </cell>
          <cell r="F1431" t="str">
            <v>SIEC Mar/26</v>
          </cell>
        </row>
        <row r="1432">
          <cell r="A1432" t="str">
            <v>02.01.08.103.25</v>
          </cell>
          <cell r="B1432" t="str">
            <v>NEE 358_Gradil eletrofundido malha 65 x 132 mm, barra 25 x 2 mm fixado na mureta (aço galvanizado pintado)</v>
          </cell>
          <cell r="C1432" t="str">
            <v>m²</v>
          </cell>
          <cell r="D1432">
            <v>528.45000000000005</v>
          </cell>
          <cell r="E1432">
            <v>426.23810291982579</v>
          </cell>
          <cell r="F1432" t="str">
            <v>SIEC Mar/26</v>
          </cell>
        </row>
        <row r="1433">
          <cell r="A1433" t="str">
            <v>02.01.08.103.16</v>
          </cell>
          <cell r="B1433" t="str">
            <v>NEE 60_Guarda-corpo de fechamento fixado sobre via elevada em aço galvanizado pintado sem fechamento de guarda-corpo (NCE 14 ou NCE 15) H= 130 cm</v>
          </cell>
          <cell r="C1433" t="str">
            <v>m</v>
          </cell>
          <cell r="D1433">
            <v>408.86</v>
          </cell>
          <cell r="E1433">
            <v>329.77899661235682</v>
          </cell>
          <cell r="F1433" t="str">
            <v>SIEC Mar/26</v>
          </cell>
        </row>
        <row r="1434">
          <cell r="A1434" t="str">
            <v>02.01.08.103.37</v>
          </cell>
          <cell r="B1434" t="str">
            <v>NEI 207_Gradil fixo (alumínio anodizado fosco) 410 cm &gt;= L2 &gt;= L1, H &lt;= 350 cm</v>
          </cell>
          <cell r="C1434" t="str">
            <v>m²</v>
          </cell>
          <cell r="D1434">
            <v>521.19000000000005</v>
          </cell>
          <cell r="E1434">
            <v>420.38231972898859</v>
          </cell>
          <cell r="F1434" t="str">
            <v>SIEC Mar/26</v>
          </cell>
        </row>
        <row r="1435">
          <cell r="A1435" t="str">
            <v>02.01.08.104</v>
          </cell>
          <cell r="B1435" t="str">
            <v>GUARDA CORPOS E CORRIMÃOS METÁLICOS</v>
          </cell>
          <cell r="C1435" t="str">
            <v/>
          </cell>
          <cell r="E1435">
            <v>0</v>
          </cell>
          <cell r="F1435" t="str">
            <v>SIEC Mar/26</v>
          </cell>
        </row>
        <row r="1436">
          <cell r="A1436" t="str">
            <v>02.01.08.104.104</v>
          </cell>
          <cell r="B1436" t="str">
            <v>Adequação de corrimão duplo fixado no piso (aço inox)</v>
          </cell>
          <cell r="C1436" t="str">
            <v>m</v>
          </cell>
          <cell r="D1436">
            <v>528.29999999999995</v>
          </cell>
          <cell r="E1436">
            <v>426.11711566381672</v>
          </cell>
          <cell r="F1436" t="str">
            <v>SIEC Mar/26</v>
          </cell>
        </row>
        <row r="1437">
          <cell r="A1437" t="str">
            <v>02.01.08.104.126</v>
          </cell>
          <cell r="B1437" t="str">
            <v>Corrimão duplo em aço inox para escada e tabuleiro de passarela, fixado em guarda-corpo metálico</v>
          </cell>
          <cell r="C1437" t="str">
            <v>m</v>
          </cell>
          <cell r="D1437">
            <v>458.63</v>
          </cell>
          <cell r="E1437">
            <v>369.92256815615423</v>
          </cell>
          <cell r="F1437" t="str">
            <v>SIEC Mar/26</v>
          </cell>
        </row>
        <row r="1438">
          <cell r="A1438" t="str">
            <v>02.01.08.104.105</v>
          </cell>
          <cell r="B1438" t="str">
            <v>Guarda corpo tubular fixado no piso em aço galvanizado pintado Ø 2"</v>
          </cell>
          <cell r="C1438" t="str">
            <v>m</v>
          </cell>
          <cell r="D1438">
            <v>762.73</v>
          </cell>
          <cell r="E1438">
            <v>615.20406517180186</v>
          </cell>
          <cell r="F1438" t="str">
            <v>SIEC Mar/26</v>
          </cell>
        </row>
        <row r="1439">
          <cell r="A1439" t="str">
            <v>02.01.08.104.112</v>
          </cell>
          <cell r="B1439" t="str">
            <v>Guarda-corpo com corrimão sobre mureta de 50 cm para rampas (aço galvanizado a fogo pintado) H = 1,30 m com a placa de fechamento NCE 14</v>
          </cell>
          <cell r="C1439" t="str">
            <v>m</v>
          </cell>
          <cell r="D1439">
            <v>1191.1300000000001</v>
          </cell>
          <cell r="E1439">
            <v>960.74366833360227</v>
          </cell>
          <cell r="F1439" t="str">
            <v>SIEC Mar/26</v>
          </cell>
        </row>
        <row r="1440">
          <cell r="A1440" t="str">
            <v>02.01.08.104.111</v>
          </cell>
          <cell r="B1440" t="str">
            <v>Guarda-corpo com corrimãos sobre mureta de 50 cm para escadas H = 1,30 m (aço galvanizado a fogo pintado) - com a placa de fechamento NCE 14</v>
          </cell>
          <cell r="C1440" t="str">
            <v>m</v>
          </cell>
          <cell r="D1440">
            <v>1154.82</v>
          </cell>
          <cell r="E1440">
            <v>931.45668656234875</v>
          </cell>
          <cell r="F1440" t="str">
            <v>SIEC Mar/26</v>
          </cell>
        </row>
        <row r="1441">
          <cell r="A1441" t="str">
            <v>02.01.08.104.113</v>
          </cell>
          <cell r="B1441" t="str">
            <v>Guarda-corpo sobre mureta de 50 cm para área plana de travessia (aço galvanizado a fogo pintado) H = 1,30 m, fechamento do guarda-corpo com NCE 14</v>
          </cell>
          <cell r="C1441" t="str">
            <v>m</v>
          </cell>
          <cell r="D1441">
            <v>1116.0899999999999</v>
          </cell>
          <cell r="E1441">
            <v>900.21777706081616</v>
          </cell>
          <cell r="F1441" t="str">
            <v>SIEC Mar/26</v>
          </cell>
        </row>
        <row r="1442">
          <cell r="A1442" t="str">
            <v>02.01.08.104.114</v>
          </cell>
          <cell r="B1442" t="str">
            <v>Guarda-corpo sobre mureta de 50 cm para área sobre vias aéreas (aço galvanizado a fogo pintado) H = 2,10 m com a placa de fechamento NCE 14</v>
          </cell>
          <cell r="C1442" t="str">
            <v>m</v>
          </cell>
          <cell r="D1442">
            <v>2683.88</v>
          </cell>
          <cell r="E1442">
            <v>2164.7685110501693</v>
          </cell>
          <cell r="F1442" t="str">
            <v>SIEC Mar/26</v>
          </cell>
        </row>
        <row r="1443">
          <cell r="A1443" t="str">
            <v>02.01.08.104.120</v>
          </cell>
          <cell r="B1443" t="str">
            <v>Guarda-corpo sobre mureta para área sobre vias aéreas (aço galvanizado pintado) fechamento com placas removíveis de chapa de aço galvanizado pintado lisa e=3 mm e com suporte para passagem de tubulações e cabos, h =1,10 m</v>
          </cell>
          <cell r="C1443" t="str">
            <v>m</v>
          </cell>
          <cell r="D1443">
            <v>3615.37</v>
          </cell>
          <cell r="E1443">
            <v>2916.0913050492013</v>
          </cell>
          <cell r="F1443" t="str">
            <v>SIEC Mar/26</v>
          </cell>
        </row>
        <row r="1444">
          <cell r="A1444" t="str">
            <v>02.01.08.104.119</v>
          </cell>
          <cell r="B1444" t="str">
            <v>Guarda-corpo sobre mureta para área sobre vias aéreas (aço galvanizado pintado) fechamento superior com NCE.14 e inferior com placas removíveis de chapa de aço galvanizado pintado lisa e=3 mm e com suporte para passagem de tubulações e cabos, h =2,10 m</v>
          </cell>
          <cell r="C1444" t="str">
            <v>m</v>
          </cell>
          <cell r="D1444">
            <v>4704.8</v>
          </cell>
          <cell r="E1444">
            <v>3794.805613808679</v>
          </cell>
          <cell r="F1444" t="str">
            <v>SIEC Mar/26</v>
          </cell>
        </row>
        <row r="1445">
          <cell r="A1445" t="str">
            <v>02.01.08.104.05</v>
          </cell>
          <cell r="B1445" t="str">
            <v>NEE 02_Guarda-Corpo vazado para área embaixo de escadas (aço inox)</v>
          </cell>
          <cell r="C1445" t="str">
            <v>m</v>
          </cell>
          <cell r="D1445">
            <v>876.15</v>
          </cell>
          <cell r="E1445">
            <v>706.68656234876596</v>
          </cell>
          <cell r="F1445" t="str">
            <v>SIEC Mar/26</v>
          </cell>
        </row>
        <row r="1446">
          <cell r="A1446" t="str">
            <v>02.01.08.104.122</v>
          </cell>
          <cell r="B1446" t="str">
            <v>NEE 06_Guarda-corpo com portão para área embaixo de escadas (aço inox e vidro laminado 12 mm) H = 110 cm</v>
          </cell>
          <cell r="C1446" t="str">
            <v>m</v>
          </cell>
          <cell r="D1446">
            <v>3074.19</v>
          </cell>
          <cell r="E1446">
            <v>2479.5854170027424</v>
          </cell>
          <cell r="F1446" t="str">
            <v>SIEC Mar/26</v>
          </cell>
        </row>
        <row r="1447">
          <cell r="A1447" t="str">
            <v>02.01.08.104.123</v>
          </cell>
          <cell r="B1447" t="str">
            <v>NEE 08_Guarda-corpo para área embaixo de escadas (aço inox e vidro laminado 12 mm) H = 110 cm</v>
          </cell>
          <cell r="C1447" t="str">
            <v>m</v>
          </cell>
          <cell r="D1447">
            <v>3074.19</v>
          </cell>
          <cell r="E1447">
            <v>2479.5854170027424</v>
          </cell>
          <cell r="F1447" t="str">
            <v>SIEC Mar/26</v>
          </cell>
        </row>
        <row r="1448">
          <cell r="A1448" t="str">
            <v>02.01.08.104.30</v>
          </cell>
          <cell r="B1448" t="str">
            <v>NEE 191_Guarda-corpo tubular organizador de filas (aço inox) H= 110 cm</v>
          </cell>
          <cell r="C1448" t="str">
            <v>m</v>
          </cell>
          <cell r="D1448">
            <v>760.84</v>
          </cell>
          <cell r="E1448">
            <v>613.67962574608805</v>
          </cell>
          <cell r="F1448" t="str">
            <v>SIEC Mar/26</v>
          </cell>
        </row>
        <row r="1449">
          <cell r="A1449" t="str">
            <v>02.01.08.104.99</v>
          </cell>
          <cell r="B1449" t="str">
            <v>NEE 334_Guarda-corpo com corrimão fixado sobre mureta para escadas ou patamares intermediários em aço galvanizado pintado e fechamento (NCE 14) H= 130 cm</v>
          </cell>
          <cell r="C1449" t="str">
            <v>m</v>
          </cell>
          <cell r="D1449">
            <v>1397.43</v>
          </cell>
          <cell r="E1449">
            <v>1127.1414744313599</v>
          </cell>
          <cell r="F1449" t="str">
            <v>SIEC Mar/26</v>
          </cell>
        </row>
        <row r="1450">
          <cell r="A1450" t="str">
            <v>02.01.08.104.86</v>
          </cell>
          <cell r="B1450" t="str">
            <v>NEE 338_Guarda-corpo com corrimão sobre mureta para rampas em aço galvanizado pintado e fechamento (NCE 14) H= 130 cm</v>
          </cell>
          <cell r="C1450" t="str">
            <v>m</v>
          </cell>
          <cell r="D1450">
            <v>1397.43</v>
          </cell>
          <cell r="E1450">
            <v>1127.1414744313599</v>
          </cell>
          <cell r="F1450" t="str">
            <v>SIEC Mar/26</v>
          </cell>
        </row>
        <row r="1451">
          <cell r="A1451" t="str">
            <v>02.01.08.104.29</v>
          </cell>
          <cell r="B1451" t="str">
            <v>NEE 342_Guarda-corpo fixado sobre mureta para área plana de travessia em aço galvanizado pintado e fechamento (NCE 14) H= 130 cm</v>
          </cell>
          <cell r="C1451" t="str">
            <v>m</v>
          </cell>
          <cell r="D1451">
            <v>1115.51</v>
          </cell>
          <cell r="E1451">
            <v>899.74995967091468</v>
          </cell>
          <cell r="F1451" t="str">
            <v>SIEC Mar/26</v>
          </cell>
        </row>
        <row r="1452">
          <cell r="A1452" t="str">
            <v>02.01.08.104.63</v>
          </cell>
          <cell r="B1452" t="str">
            <v>NEE 370_Corrimão para escada, fixado na parede (aço inox)</v>
          </cell>
          <cell r="C1452" t="str">
            <v>m</v>
          </cell>
          <cell r="D1452">
            <v>249.65</v>
          </cell>
          <cell r="E1452">
            <v>201.36312308436845</v>
          </cell>
          <cell r="F1452" t="str">
            <v>SIEC Mar/26</v>
          </cell>
        </row>
        <row r="1453">
          <cell r="A1453" t="str">
            <v>02.01.08.104.67</v>
          </cell>
          <cell r="B1453" t="str">
            <v>NEE 371_Corrimão para escada, fixado na parede (aço galvanizado a fogo pintado)</v>
          </cell>
          <cell r="C1453" t="str">
            <v>m</v>
          </cell>
          <cell r="D1453">
            <v>192.48</v>
          </cell>
          <cell r="E1453">
            <v>155.25084691079206</v>
          </cell>
          <cell r="F1453" t="str">
            <v>SIEC Mar/26</v>
          </cell>
        </row>
        <row r="1454">
          <cell r="A1454" t="str">
            <v>02.01.08.104.121</v>
          </cell>
          <cell r="B1454" t="str">
            <v>NEE 372_Guarda-corpo com corrimão simples em aço inox para escada de serviço e de uso restrito, fixado no piso e fechamento (NCE 17) H= 110 cm</v>
          </cell>
          <cell r="C1454" t="str">
            <v>m</v>
          </cell>
          <cell r="D1454">
            <v>3149.94</v>
          </cell>
          <cell r="E1454">
            <v>2540.6839812873045</v>
          </cell>
          <cell r="F1454" t="str">
            <v>SIEC Mar/26</v>
          </cell>
        </row>
        <row r="1455">
          <cell r="A1455" t="str">
            <v>02.01.08.104.54</v>
          </cell>
          <cell r="B1455" t="str">
            <v>NEE 373_Guarda-corpo para escada com corrimão, fixado no piso (aço galvanizado a fogo pintado) sem a placa de fechamento</v>
          </cell>
          <cell r="C1455" t="str">
            <v>m</v>
          </cell>
          <cell r="D1455">
            <v>690.88</v>
          </cell>
          <cell r="E1455">
            <v>557.2511695434747</v>
          </cell>
          <cell r="F1455" t="str">
            <v>SIEC Mar/26</v>
          </cell>
        </row>
        <row r="1456">
          <cell r="A1456" t="str">
            <v>02.01.08.104.70</v>
          </cell>
          <cell r="B1456" t="str">
            <v>NEE 374_Corrimão central para escada, fixado no piso (aço inox)</v>
          </cell>
          <cell r="C1456" t="str">
            <v>m</v>
          </cell>
          <cell r="D1456">
            <v>1189.1600000000001</v>
          </cell>
          <cell r="E1456">
            <v>959.15470237135025</v>
          </cell>
          <cell r="F1456" t="str">
            <v>SIEC Mar/26</v>
          </cell>
        </row>
        <row r="1457">
          <cell r="A1457" t="str">
            <v>02.01.08.104.72</v>
          </cell>
          <cell r="B1457" t="str">
            <v>NEE 375_Corrimão central para escada, fixado no piso (aço galvanizado a fogo pintado)</v>
          </cell>
          <cell r="C1457" t="str">
            <v>m</v>
          </cell>
          <cell r="D1457">
            <v>661.1</v>
          </cell>
          <cell r="E1457">
            <v>533.23116631714799</v>
          </cell>
          <cell r="F1457" t="str">
            <v>SIEC Mar/26</v>
          </cell>
        </row>
        <row r="1458">
          <cell r="A1458" t="str">
            <v>02.01.08.104.39</v>
          </cell>
          <cell r="B1458" t="str">
            <v>NEE 376_Guarda-corpo sobre mureta com corrimão para escada (aço inox)</v>
          </cell>
          <cell r="C1458" t="str">
            <v>m</v>
          </cell>
          <cell r="D1458">
            <v>644.87</v>
          </cell>
          <cell r="E1458">
            <v>520.14034521697045</v>
          </cell>
          <cell r="F1458" t="str">
            <v>SIEC Mar/26</v>
          </cell>
        </row>
        <row r="1459">
          <cell r="A1459" t="str">
            <v>02.01.08.104.41</v>
          </cell>
          <cell r="B1459" t="str">
            <v>NEE 377_Guarda-corpo sobre mureta com corrimão para escada (aço galvanizado a fogo pintado)</v>
          </cell>
          <cell r="C1459" t="str">
            <v>m</v>
          </cell>
          <cell r="D1459">
            <v>463.6</v>
          </cell>
          <cell r="E1459">
            <v>373.93127923858691</v>
          </cell>
          <cell r="F1459" t="str">
            <v>SIEC Mar/26</v>
          </cell>
        </row>
        <row r="1460">
          <cell r="A1460" t="str">
            <v>02.01.08.104.64</v>
          </cell>
          <cell r="B1460" t="str">
            <v>NEE 378_Corrimão duplo (aço inox) fixado na parede, para rampas e escadas coletivas e de uso público</v>
          </cell>
          <cell r="C1460" t="str">
            <v>m</v>
          </cell>
          <cell r="D1460">
            <v>499.42</v>
          </cell>
          <cell r="E1460">
            <v>402.82303597354411</v>
          </cell>
          <cell r="F1460" t="str">
            <v>SIEC Mar/26</v>
          </cell>
        </row>
        <row r="1461">
          <cell r="A1461" t="str">
            <v>02.01.08.104.68</v>
          </cell>
          <cell r="B1461" t="str">
            <v>NEE 379_Corrimão duplo para rampa e escada coletiva e de uso público, fixado na parede (aço galvanizado a fogo pintado)</v>
          </cell>
          <cell r="C1461" t="str">
            <v>m</v>
          </cell>
          <cell r="D1461">
            <v>384.94</v>
          </cell>
          <cell r="E1461">
            <v>310.4855621874496</v>
          </cell>
          <cell r="F1461" t="str">
            <v>SIEC Mar/26</v>
          </cell>
        </row>
        <row r="1462">
          <cell r="A1462" t="str">
            <v>02.01.08.104.46</v>
          </cell>
          <cell r="B1462" t="str">
            <v>NEE 380_Guarda-corpo com corrimão duplo em aço inox fixado sobre mureta para rampa e escada coletiva e de uso público, H = 130 cm (sem fechamento NCE 13 ou NCE 17)</v>
          </cell>
          <cell r="C1462" t="str">
            <v>m</v>
          </cell>
          <cell r="D1462">
            <v>1217.73</v>
          </cell>
          <cell r="E1462">
            <v>982.19874173253754</v>
          </cell>
          <cell r="F1462" t="str">
            <v>SIEC Mar/26</v>
          </cell>
        </row>
        <row r="1463">
          <cell r="A1463" t="str">
            <v>02.01.08.104.49</v>
          </cell>
          <cell r="B1463" t="str">
            <v>NEE 381_Guarda-corpo com corrimão duplo em aço galvanizado pintado fixado sobre mureta para rampa e escada coletiva e de uso público H = 130 cm (sem fechamento NCE 13, NCE 14 ou NCE 15)</v>
          </cell>
          <cell r="C1463" t="str">
            <v>m</v>
          </cell>
          <cell r="D1463">
            <v>763.75</v>
          </cell>
          <cell r="E1463">
            <v>616.02677851266333</v>
          </cell>
          <cell r="F1463" t="str">
            <v>SIEC Mar/26</v>
          </cell>
        </row>
        <row r="1464">
          <cell r="A1464" t="str">
            <v>02.01.08.104.117</v>
          </cell>
          <cell r="B1464" t="str">
            <v>NEE 386_Corrimão central fixado no piso para rampa e escada coletiva e de uso público (aço inox)</v>
          </cell>
          <cell r="C1464" t="str">
            <v>m</v>
          </cell>
          <cell r="D1464">
            <v>1800.11</v>
          </cell>
          <cell r="E1464">
            <v>1451.9357960961445</v>
          </cell>
          <cell r="F1464" t="str">
            <v>SIEC Mar/26</v>
          </cell>
        </row>
        <row r="1465">
          <cell r="A1465" t="str">
            <v>02.01.08.104.118</v>
          </cell>
          <cell r="B1465" t="str">
            <v>NEE 387_Corrimão central fixado no piso para rampa e escada coletiva e de uso público  (aço galvanizado pintado)</v>
          </cell>
          <cell r="C1465" t="str">
            <v>m</v>
          </cell>
          <cell r="D1465">
            <v>1044.77</v>
          </cell>
          <cell r="E1465">
            <v>842.69236973705438</v>
          </cell>
          <cell r="F1465" t="str">
            <v>SIEC Mar/26</v>
          </cell>
        </row>
        <row r="1466">
          <cell r="A1466" t="str">
            <v>02.01.08.104.31</v>
          </cell>
          <cell r="B1466" t="str">
            <v>NEE 404_Guarda-corpo sobre mureta de alvenaria em aço inox</v>
          </cell>
          <cell r="C1466" t="str">
            <v>m</v>
          </cell>
          <cell r="D1466">
            <v>383.79</v>
          </cell>
          <cell r="E1466">
            <v>309.5579932247137</v>
          </cell>
          <cell r="F1466" t="str">
            <v>SIEC Mar/26</v>
          </cell>
        </row>
        <row r="1467">
          <cell r="A1467" t="str">
            <v>02.01.08.104.115</v>
          </cell>
          <cell r="B1467" t="str">
            <v>NEE 405_Guarda-corpo sobre mureta de alvenaria em aço galvanizado pintado</v>
          </cell>
          <cell r="C1467" t="str">
            <v>m</v>
          </cell>
          <cell r="D1467">
            <v>259.67</v>
          </cell>
          <cell r="E1467">
            <v>209.44507178577192</v>
          </cell>
          <cell r="F1467" t="str">
            <v>SIEC Mar/26</v>
          </cell>
        </row>
        <row r="1468">
          <cell r="A1468" t="str">
            <v>02.01.08.104.37</v>
          </cell>
          <cell r="B1468" t="str">
            <v>NEE 406_Guarda-corpo fixado no piso em aço inox H= 130 cm, sem fechamento</v>
          </cell>
          <cell r="C1468" t="str">
            <v>m</v>
          </cell>
          <cell r="D1468">
            <v>1162.8599999999999</v>
          </cell>
          <cell r="E1468">
            <v>937.9416034844329</v>
          </cell>
          <cell r="F1468" t="str">
            <v>SIEC Mar/26</v>
          </cell>
        </row>
        <row r="1469">
          <cell r="A1469" t="str">
            <v>02.01.08.104.53</v>
          </cell>
          <cell r="B1469" t="str">
            <v>NEE 407_Guarda-corpo fixado no piso em aço galvanizado pintado H= 130 cm, sem fechamento</v>
          </cell>
          <cell r="C1469" t="str">
            <v>m</v>
          </cell>
          <cell r="D1469">
            <v>689.37</v>
          </cell>
          <cell r="E1469">
            <v>556.03323116631714</v>
          </cell>
          <cell r="F1469" t="str">
            <v>SIEC Mar/26</v>
          </cell>
        </row>
        <row r="1470">
          <cell r="A1470" t="str">
            <v>02.01.08.104.35</v>
          </cell>
          <cell r="B1470" t="str">
            <v>NEE 410_Guarda-corpo tubular fixado no piso em aço inox H= 130 cm, sem fechamento</v>
          </cell>
          <cell r="C1470" t="str">
            <v>m</v>
          </cell>
          <cell r="D1470">
            <v>689.37</v>
          </cell>
          <cell r="E1470">
            <v>556.03323116631714</v>
          </cell>
          <cell r="F1470" t="str">
            <v>SIEC Mar/26</v>
          </cell>
        </row>
        <row r="1471">
          <cell r="A1471" t="str">
            <v>02.01.08.104.36</v>
          </cell>
          <cell r="B1471" t="str">
            <v>NEE 411_Guarda-corpo tubular fixado no piso em aço galvanizado pintado H= 130 cm, sem fechamento</v>
          </cell>
          <cell r="C1471" t="str">
            <v>m</v>
          </cell>
          <cell r="D1471">
            <v>416.83</v>
          </cell>
          <cell r="E1471">
            <v>336.20745281497017</v>
          </cell>
          <cell r="F1471" t="str">
            <v>SIEC Mar/26</v>
          </cell>
        </row>
        <row r="1472">
          <cell r="A1472" t="str">
            <v>02.01.08.104.110</v>
          </cell>
          <cell r="B1472" t="str">
            <v>NEE 415_Guarda-corpo com corrimão sobre mureta para área sobre vias aéreas (aço galvanizado a fogo pintado) H= 2,10 m com a placa de fechamento NCE 14</v>
          </cell>
          <cell r="C1472" t="str">
            <v>m</v>
          </cell>
          <cell r="D1472">
            <v>2705.55</v>
          </cell>
          <cell r="E1472">
            <v>2182.2471366349414</v>
          </cell>
          <cell r="F1472" t="str">
            <v>SIEC Mar/26</v>
          </cell>
        </row>
        <row r="1473">
          <cell r="A1473" t="str">
            <v>02.01.08.104.96</v>
          </cell>
          <cell r="B1473" t="str">
            <v>NEE 424_Guarda-corpo sobre mureta de alvenaria com corrimão duplo para rampa e escada coletiva e de uso público (aço inox) H = 130 cm</v>
          </cell>
          <cell r="C1473" t="str">
            <v>m</v>
          </cell>
          <cell r="D1473">
            <v>942.09</v>
          </cell>
          <cell r="E1473">
            <v>759.87256009033717</v>
          </cell>
          <cell r="F1473" t="str">
            <v>SIEC Mar/26</v>
          </cell>
        </row>
        <row r="1474">
          <cell r="A1474" t="str">
            <v>02.01.08.104.97</v>
          </cell>
          <cell r="B1474" t="str">
            <v>NEE 425_Guarda-corpo sobre mureta de alvenaria com corrimão duplo para rampa e escada coletiva e de uso público (aço galvanizado a fogo pintado) H = 130 cm</v>
          </cell>
          <cell r="C1474" t="str">
            <v>m</v>
          </cell>
          <cell r="D1474">
            <v>535.46</v>
          </cell>
          <cell r="E1474">
            <v>431.8922406839813</v>
          </cell>
          <cell r="F1474" t="str">
            <v>SIEC Mar/26</v>
          </cell>
        </row>
        <row r="1475">
          <cell r="A1475" t="str">
            <v>02.01.08.104.100</v>
          </cell>
          <cell r="B1475" t="str">
            <v>NEE 429_Corrimão duplo para rampa e escada coletiva e de uso público, fixado no piso (aço inox), sem fechamento</v>
          </cell>
          <cell r="C1475" t="str">
            <v>m</v>
          </cell>
          <cell r="D1475">
            <v>1177.6400000000001</v>
          </cell>
          <cell r="E1475">
            <v>949.86288110985652</v>
          </cell>
          <cell r="F1475" t="str">
            <v>SIEC Mar/26</v>
          </cell>
        </row>
        <row r="1476">
          <cell r="A1476" t="str">
            <v>02.01.08.104.101</v>
          </cell>
          <cell r="B1476" t="str">
            <v>NEE 430_Corrimão duplo para rampa e escada coletiva e de uso público, fixado no piso (aço galvanizado a fogo, pintado), sem fechamento</v>
          </cell>
          <cell r="C1476" t="str">
            <v>m</v>
          </cell>
          <cell r="D1476">
            <v>647.15</v>
          </cell>
          <cell r="E1476">
            <v>521.97935150830779</v>
          </cell>
          <cell r="F1476" t="str">
            <v>SIEC Mar/26</v>
          </cell>
        </row>
        <row r="1477">
          <cell r="A1477" t="str">
            <v>02.01.08.104.108</v>
          </cell>
          <cell r="B1477" t="str">
            <v>NEE 431_Corrimão para degrau isolado fixado no piso (aço galvanizado pintado)</v>
          </cell>
          <cell r="C1477" t="str">
            <v>m</v>
          </cell>
          <cell r="D1477">
            <v>491.72</v>
          </cell>
          <cell r="E1477">
            <v>396.61235683174709</v>
          </cell>
          <cell r="F1477" t="str">
            <v>SIEC Mar/26</v>
          </cell>
        </row>
        <row r="1478">
          <cell r="A1478" t="str">
            <v>02.01.08.104.125</v>
          </cell>
          <cell r="B1478" t="str">
            <v>NEE 432_Corrimão para degrau isolado fixado no piso (aço inox)</v>
          </cell>
          <cell r="C1478" t="str">
            <v>m</v>
          </cell>
          <cell r="D1478">
            <v>801.58</v>
          </cell>
          <cell r="E1478">
            <v>646.53976447814171</v>
          </cell>
          <cell r="F1478" t="str">
            <v>SIEC Mar/26</v>
          </cell>
        </row>
        <row r="1479">
          <cell r="A1479" t="str">
            <v>02.01.08.104.103</v>
          </cell>
          <cell r="B1479" t="str">
            <v>NEE 433_Barra para degrau isolado fixada na parede (aço galvanizado pintado) C &gt;= 30</v>
          </cell>
          <cell r="C1479" t="str">
            <v>m</v>
          </cell>
          <cell r="D1479">
            <v>285.66000000000003</v>
          </cell>
          <cell r="E1479">
            <v>230.40813034360383</v>
          </cell>
          <cell r="F1479" t="str">
            <v>SIEC Mar/26</v>
          </cell>
        </row>
        <row r="1480">
          <cell r="A1480" t="str">
            <v>02.01.08.104.124</v>
          </cell>
          <cell r="B1480" t="str">
            <v>NEJ 114_Caixilho tipo veneziana removível (alumínio anodizado fosco)</v>
          </cell>
          <cell r="C1480" t="str">
            <v>m²</v>
          </cell>
          <cell r="D1480">
            <v>801.58</v>
          </cell>
          <cell r="E1480">
            <v>646.53976447814171</v>
          </cell>
          <cell r="F1480" t="str">
            <v>SIEC Mar/26</v>
          </cell>
        </row>
        <row r="1481">
          <cell r="A1481" t="str">
            <v>02.01.08.105</v>
          </cell>
          <cell r="B1481" t="str">
            <v>CERCAS E ALAMBRADOS METÁLICOS</v>
          </cell>
          <cell r="C1481" t="str">
            <v/>
          </cell>
          <cell r="E1481">
            <v>0</v>
          </cell>
          <cell r="F1481" t="str">
            <v>SIEC Mar/26</v>
          </cell>
        </row>
        <row r="1482">
          <cell r="A1482" t="str">
            <v>02.01.08.105.11</v>
          </cell>
          <cell r="B1482" t="str">
            <v>Alambrado (tela eletrosoldada aço galvanizado pintado)</v>
          </cell>
          <cell r="C1482" t="str">
            <v>m²</v>
          </cell>
          <cell r="D1482">
            <v>403.99</v>
          </cell>
          <cell r="E1482">
            <v>325.85094370059687</v>
          </cell>
          <cell r="F1482" t="str">
            <v>SIEC Mar/26</v>
          </cell>
        </row>
        <row r="1483">
          <cell r="A1483" t="str">
            <v>02.01.08.105.17</v>
          </cell>
          <cell r="B1483" t="str">
            <v>Alambrado em mourões de concreto, com tela de arame galvanizado (inclusive mureta em concreto armado 0,20 x 0,20 m)</v>
          </cell>
          <cell r="C1483" t="str">
            <v>m</v>
          </cell>
          <cell r="D1483">
            <v>319.68</v>
          </cell>
          <cell r="E1483">
            <v>257.84804000645266</v>
          </cell>
          <cell r="F1483" t="str">
            <v>SIEC Mar/26</v>
          </cell>
        </row>
        <row r="1484">
          <cell r="A1484" t="str">
            <v>02.01.08.105.12</v>
          </cell>
          <cell r="B1484" t="str">
            <v>Alambrado, estruturado por tubos de aço galvanizado, (montantes com diâmetro 2", travessas e escoras com diâmetro 1 ¼"), com tela de arame galvanizado revestido em PVC, fio 12 BWG e malha quadrada 5x5cm</v>
          </cell>
          <cell r="C1484" t="str">
            <v>m²</v>
          </cell>
          <cell r="D1484">
            <v>206.33</v>
          </cell>
          <cell r="E1484">
            <v>166.42200354895951</v>
          </cell>
          <cell r="F1484" t="str">
            <v>SIEC Mar/26</v>
          </cell>
        </row>
        <row r="1485">
          <cell r="A1485" t="str">
            <v>02.01.08.105.14</v>
          </cell>
          <cell r="B1485" t="str">
            <v>NEJ 106_Fechamento com grade de metal expandido (alumínio anodizado fosco) L/N &lt;= 100 cm; L=_ cm; H &lt;= 300 cm</v>
          </cell>
          <cell r="C1485" t="str">
            <v>m²</v>
          </cell>
          <cell r="D1485">
            <v>942.59</v>
          </cell>
          <cell r="E1485">
            <v>760.27585094370056</v>
          </cell>
          <cell r="F1485" t="str">
            <v>SIEC Mar/26</v>
          </cell>
        </row>
        <row r="1486">
          <cell r="A1486" t="str">
            <v>02.01.08.105.15</v>
          </cell>
          <cell r="B1486" t="str">
            <v>NEJ 110_Caixilho de abrir com veneziana, 2 folhas (alumínio anodizado fosco) L &lt;= 300 cm; H &lt;= 270 cm</v>
          </cell>
          <cell r="C1486" t="str">
            <v>m²</v>
          </cell>
          <cell r="D1486">
            <v>523.14</v>
          </cell>
          <cell r="E1486">
            <v>421.95515405710597</v>
          </cell>
          <cell r="F1486" t="str">
            <v>SIEC Mar/26</v>
          </cell>
        </row>
        <row r="1487">
          <cell r="A1487" t="str">
            <v>02.01.08.106</v>
          </cell>
          <cell r="B1487" t="str">
            <v>CANCELAS, TORNIQUETES E BLOQUEIOS METÁLICOS</v>
          </cell>
          <cell r="C1487" t="str">
            <v/>
          </cell>
          <cell r="E1487">
            <v>0</v>
          </cell>
          <cell r="F1487" t="str">
            <v>SIEC Mar/26</v>
          </cell>
        </row>
        <row r="1488">
          <cell r="A1488" t="str">
            <v>02.01.08.106.08</v>
          </cell>
          <cell r="B1488" t="str">
            <v>NEI 182_Cancela de plataforma com aviso de perigo de morte (alumínio anodizado fosco)</v>
          </cell>
          <cell r="C1488" t="str">
            <v>m²</v>
          </cell>
          <cell r="D1488">
            <v>1360.24</v>
          </cell>
          <cell r="E1488">
            <v>1097.1447007581869</v>
          </cell>
          <cell r="F1488" t="str">
            <v>SIEC Mar/26</v>
          </cell>
        </row>
        <row r="1489">
          <cell r="A1489" t="str">
            <v>02.01.08.106.07</v>
          </cell>
          <cell r="B1489" t="str">
            <v>REM.36_Remanejamento de bloqueio de saída tipo torniquete</v>
          </cell>
          <cell r="C1489" t="str">
            <v>cj</v>
          </cell>
          <cell r="D1489">
            <v>588.78</v>
          </cell>
          <cell r="E1489">
            <v>474.8991772866591</v>
          </cell>
          <cell r="F1489" t="str">
            <v>SIEC Mar/26</v>
          </cell>
        </row>
        <row r="1490">
          <cell r="A1490" t="str">
            <v>02.01.08.106.09</v>
          </cell>
          <cell r="B1490" t="str">
            <v>Retirada de bloqueio de saída tipo torniquete</v>
          </cell>
          <cell r="C1490" t="str">
            <v>cj</v>
          </cell>
          <cell r="D1490">
            <v>294.39</v>
          </cell>
          <cell r="E1490">
            <v>237.44958864332955</v>
          </cell>
          <cell r="F1490" t="str">
            <v>SIEC Mar/26</v>
          </cell>
        </row>
        <row r="1491">
          <cell r="A1491" t="str">
            <v>02.01.08.200</v>
          </cell>
          <cell r="B1491" t="str">
            <v>DOMOS</v>
          </cell>
          <cell r="C1491" t="str">
            <v/>
          </cell>
          <cell r="E1491">
            <v>0</v>
          </cell>
          <cell r="F1491" t="str">
            <v>SIEC Mar/26</v>
          </cell>
        </row>
        <row r="1492">
          <cell r="A1492" t="str">
            <v>02.01.08.200.02</v>
          </cell>
          <cell r="B1492" t="str">
            <v>Domo contínuo de iluminação natural com chapa de policarbonato alveolar branco leitoso refletivo de 6mm, instalado em arco, estruturado com montantes metálicos em aço galvanizado e terminal em policarbonato; arremates transversais em aço galvanizado</v>
          </cell>
          <cell r="C1492" t="str">
            <v>m²</v>
          </cell>
          <cell r="D1492">
            <v>627.75</v>
          </cell>
          <cell r="E1492">
            <v>506.33166639780609</v>
          </cell>
          <cell r="F1492" t="str">
            <v>SIEC Mar/26</v>
          </cell>
        </row>
        <row r="1493">
          <cell r="A1493" t="str">
            <v>02.01.08.200.12</v>
          </cell>
          <cell r="B1493" t="str">
            <v>Fornecimento e instalação de vidro aramado de 6/7 mm, assentado com massa em estrutura de ferro, em clarabóia de telhado.</v>
          </cell>
          <cell r="C1493" t="str">
            <v>m²</v>
          </cell>
          <cell r="D1493">
            <v>573.46</v>
          </cell>
          <cell r="E1493">
            <v>462.54234553960316</v>
          </cell>
          <cell r="F1493" t="str">
            <v>SIEC Mar/26</v>
          </cell>
        </row>
        <row r="1494">
          <cell r="A1494" t="str">
            <v>02.01.08.200.14</v>
          </cell>
          <cell r="B1494" t="str">
            <v>NED 04_Domo sem ventilação (fiberglass / sistema de fixação em alumínio)</v>
          </cell>
          <cell r="C1494" t="str">
            <v>m²</v>
          </cell>
          <cell r="D1494">
            <v>864.91</v>
          </cell>
          <cell r="E1494">
            <v>697.62058396515567</v>
          </cell>
          <cell r="F1494" t="str">
            <v>SIEC Mar/26</v>
          </cell>
        </row>
        <row r="1495">
          <cell r="A1495" t="str">
            <v>02.01.08.300</v>
          </cell>
          <cell r="B1495" t="str">
            <v>CAIXILHOS</v>
          </cell>
          <cell r="C1495" t="str">
            <v/>
          </cell>
          <cell r="E1495">
            <v>0</v>
          </cell>
          <cell r="F1495" t="str">
            <v>SIEC Mar/26</v>
          </cell>
        </row>
        <row r="1496">
          <cell r="A1496" t="str">
            <v>02.01.08.300.103</v>
          </cell>
          <cell r="B1496" t="str">
            <v>Caixilho em ferro perfilado fixo, com ventilação permanente, vidro e = 6/7mm.</v>
          </cell>
          <cell r="C1496" t="str">
            <v>m²</v>
          </cell>
          <cell r="D1496">
            <v>1076.97</v>
          </cell>
          <cell r="E1496">
            <v>868.66430069366027</v>
          </cell>
          <cell r="F1496" t="str">
            <v>SIEC Mar/26</v>
          </cell>
        </row>
        <row r="1497">
          <cell r="A1497" t="str">
            <v>02.01.08.300.104</v>
          </cell>
          <cell r="B1497" t="str">
            <v>Caixilho tipo veneziana com tela (alumínio anodizado fosco) de 0,20 a 0,49 m²</v>
          </cell>
          <cell r="C1497" t="str">
            <v>cj</v>
          </cell>
          <cell r="D1497">
            <v>638.54</v>
          </cell>
          <cell r="E1497">
            <v>515.03468301338921</v>
          </cell>
          <cell r="F1497" t="str">
            <v>SIEC Mar/26</v>
          </cell>
        </row>
        <row r="1498">
          <cell r="A1498" t="str">
            <v>02.01.08.300.105</v>
          </cell>
          <cell r="B1498" t="str">
            <v>Caixilho tipo veneziana com tela (alumínio anodizado fosco) de 0,50 a 0,99 m²</v>
          </cell>
          <cell r="C1498" t="str">
            <v>cj</v>
          </cell>
          <cell r="D1498">
            <v>1272.05</v>
          </cell>
          <cell r="E1498">
            <v>1026.0122600419422</v>
          </cell>
          <cell r="F1498" t="str">
            <v>SIEC Mar/26</v>
          </cell>
        </row>
        <row r="1499">
          <cell r="A1499" t="str">
            <v>02.01.08.400</v>
          </cell>
          <cell r="B1499" t="str">
            <v>CAIXILHOS ESPECIAIS</v>
          </cell>
          <cell r="C1499" t="str">
            <v/>
          </cell>
          <cell r="E1499">
            <v>0</v>
          </cell>
          <cell r="F1499" t="str">
            <v>SIEC Mar/26</v>
          </cell>
        </row>
        <row r="1500">
          <cell r="A1500" t="str">
            <v>02.01.08.400.03</v>
          </cell>
          <cell r="B1500" t="str">
            <v>Caixilho de vidro temperado 10 mm com bandeira fixa e porta de 1 folha de 9,08 m² a 11,31 m²</v>
          </cell>
          <cell r="C1500" t="str">
            <v>cj</v>
          </cell>
          <cell r="D1500">
            <v>5717.25</v>
          </cell>
          <cell r="E1500">
            <v>4611.4292627843197</v>
          </cell>
          <cell r="F1500" t="str">
            <v>SIEC Mar/26</v>
          </cell>
        </row>
        <row r="1501">
          <cell r="A1501" t="str">
            <v>02.01.08.400.09</v>
          </cell>
          <cell r="B1501" t="str">
            <v>Fechamento com caixilho de vidro temperado com bandeira fixa e porta 2 folhas (alumínio anodizado) de 4,39 a 5,09 m²</v>
          </cell>
          <cell r="C1501" t="str">
            <v>cj</v>
          </cell>
          <cell r="D1501">
            <v>3258.08</v>
          </cell>
          <cell r="E1501">
            <v>2627.9077270527505</v>
          </cell>
          <cell r="F1501" t="str">
            <v>SIEC Mar/26</v>
          </cell>
        </row>
        <row r="1502">
          <cell r="A1502" t="str">
            <v>02.01.08.400.01</v>
          </cell>
          <cell r="B1502" t="str">
            <v>Porta de vidro temperado transparente, e = 10mm</v>
          </cell>
          <cell r="C1502" t="str">
            <v>m²</v>
          </cell>
          <cell r="D1502">
            <v>717.56</v>
          </cell>
          <cell r="E1502">
            <v>578.77076947894818</v>
          </cell>
          <cell r="F1502" t="str">
            <v>SIEC Mar/26</v>
          </cell>
        </row>
        <row r="1503">
          <cell r="A1503" t="str">
            <v>02.01.08.500</v>
          </cell>
          <cell r="B1503" t="str">
            <v>PORTAS CORTA FOGO</v>
          </cell>
          <cell r="C1503" t="str">
            <v/>
          </cell>
          <cell r="E1503">
            <v>0</v>
          </cell>
          <cell r="F1503" t="str">
            <v>SIEC Mar/26</v>
          </cell>
        </row>
        <row r="1504">
          <cell r="A1504" t="str">
            <v>02.01.08.500.10</v>
          </cell>
          <cell r="B1504" t="str">
            <v>NEE 412_Porta corta fogo com 1 folha em chapa de aço galvanizado pintado com revestimento termo acústico</v>
          </cell>
          <cell r="C1504" t="str">
            <v>m²</v>
          </cell>
          <cell r="D1504">
            <v>852.37</v>
          </cell>
          <cell r="E1504">
            <v>687.50604936280047</v>
          </cell>
          <cell r="F1504" t="str">
            <v>SIEC Mar/26</v>
          </cell>
        </row>
        <row r="1505">
          <cell r="A1505" t="str">
            <v>02.01.08.600</v>
          </cell>
          <cell r="B1505" t="str">
            <v>ESCADAS</v>
          </cell>
          <cell r="C1505" t="str">
            <v/>
          </cell>
          <cell r="E1505">
            <v>0</v>
          </cell>
          <cell r="F1505" t="str">
            <v>SIEC Mar/26</v>
          </cell>
        </row>
        <row r="1506">
          <cell r="A1506" t="str">
            <v>02.01.08.600.42</v>
          </cell>
          <cell r="B1506" t="str">
            <v>ESCA 01_Escada marinheiro piso/forro (aço galvanizado pintado) completa, l= 40 cm</v>
          </cell>
          <cell r="C1506" t="str">
            <v>m</v>
          </cell>
          <cell r="D1506">
            <v>619.23</v>
          </cell>
          <cell r="E1506">
            <v>499.45959025649302</v>
          </cell>
          <cell r="F1506" t="str">
            <v>SIEC Mar/26</v>
          </cell>
        </row>
        <row r="1507">
          <cell r="A1507" t="str">
            <v>02.01.08.600.43</v>
          </cell>
          <cell r="B1507" t="str">
            <v>ESCA 02_Escada marinheiro de parede (aço galvanizado pintado) completa, l= 40 cm</v>
          </cell>
          <cell r="C1507" t="str">
            <v>m</v>
          </cell>
          <cell r="D1507">
            <v>684.73</v>
          </cell>
          <cell r="E1507">
            <v>552.29069204710436</v>
          </cell>
          <cell r="F1507" t="str">
            <v>SIEC Mar/26</v>
          </cell>
        </row>
        <row r="1508">
          <cell r="A1508" t="str">
            <v>02.01.08.600.45</v>
          </cell>
          <cell r="B1508" t="str">
            <v>ESCA 04_Escada marinheiro piso/parede (aço galvanizado pintado) completa, l= 40 cm</v>
          </cell>
          <cell r="C1508" t="str">
            <v>m</v>
          </cell>
          <cell r="D1508">
            <v>661.83</v>
          </cell>
          <cell r="E1508">
            <v>533.81997096305861</v>
          </cell>
          <cell r="F1508" t="str">
            <v>SIEC Mar/26</v>
          </cell>
        </row>
        <row r="1509">
          <cell r="A1509" t="str">
            <v>02.01.08.600.47</v>
          </cell>
          <cell r="B1509" t="str">
            <v>ESCA 06_Escada marinheiro de parede em balanço (aço galvanizado pintado) completa, l= 40 cm</v>
          </cell>
          <cell r="C1509" t="str">
            <v>m</v>
          </cell>
          <cell r="D1509">
            <v>852.53</v>
          </cell>
          <cell r="E1509">
            <v>687.63510243587677</v>
          </cell>
          <cell r="F1509" t="str">
            <v>SIEC Mar/26</v>
          </cell>
        </row>
        <row r="1510">
          <cell r="A1510" t="str">
            <v>02.01.08.600.48</v>
          </cell>
          <cell r="B1510" t="str">
            <v>ESCA 07_Pega mão para escada marinheiro (aço galvanizado pintado)</v>
          </cell>
          <cell r="C1510" t="str">
            <v>m</v>
          </cell>
          <cell r="D1510">
            <v>786</v>
          </cell>
          <cell r="E1510">
            <v>633.97322148733667</v>
          </cell>
          <cell r="F1510" t="str">
            <v>SIEC Mar/26</v>
          </cell>
        </row>
        <row r="1511">
          <cell r="A1511" t="str">
            <v>02.01.08.600.49</v>
          </cell>
          <cell r="B1511" t="str">
            <v>ESCA 08_Escada marinheiro removível com pega mão (alumínio anodizado), l= 50 cm</v>
          </cell>
          <cell r="C1511" t="str">
            <v>m</v>
          </cell>
          <cell r="D1511">
            <v>464.33</v>
          </cell>
          <cell r="E1511">
            <v>374.52008388449747</v>
          </cell>
          <cell r="F1511" t="str">
            <v>SIEC Mar/26</v>
          </cell>
        </row>
        <row r="1512">
          <cell r="A1512" t="str">
            <v>02.01.08.600.50</v>
          </cell>
          <cell r="B1512" t="str">
            <v>ESCA 09_Escada marinheiro em tubo (aço galvanizado pintado) com gaiola - h &gt; 3 m</v>
          </cell>
          <cell r="C1512" t="str">
            <v>m</v>
          </cell>
          <cell r="D1512">
            <v>787.63</v>
          </cell>
          <cell r="E1512">
            <v>635.2879496693015</v>
          </cell>
          <cell r="F1512" t="str">
            <v>SIEC Mar/26</v>
          </cell>
        </row>
        <row r="1513">
          <cell r="A1513" t="str">
            <v>02.01.08.600.51</v>
          </cell>
          <cell r="B1513" t="str">
            <v>ESCA 10_Escada marinheiro em tubo (aço galvanizado pintado) sem gaiola - h &lt;= 3 m</v>
          </cell>
          <cell r="C1513" t="str">
            <v>m</v>
          </cell>
          <cell r="D1513">
            <v>472.62</v>
          </cell>
          <cell r="E1513">
            <v>381.20664623326343</v>
          </cell>
          <cell r="F1513" t="str">
            <v>SIEC Mar/26</v>
          </cell>
        </row>
        <row r="1514">
          <cell r="A1514" t="str">
            <v>02.01.08.600.14</v>
          </cell>
          <cell r="B1514" t="str">
            <v>Escada "marinheiro" para piso/laje, completa, em aço galvanizado a fogo - L=60 cm</v>
          </cell>
          <cell r="C1514" t="str">
            <v>m</v>
          </cell>
          <cell r="D1514">
            <v>575.44000000000005</v>
          </cell>
          <cell r="E1514">
            <v>464.13937731892247</v>
          </cell>
          <cell r="F1514" t="str">
            <v>SIEC Mar/26</v>
          </cell>
        </row>
        <row r="1515">
          <cell r="A1515" t="str">
            <v>02.01.08.600.15</v>
          </cell>
          <cell r="B1515" t="str">
            <v>Escada "marinheiro" para piso/laje, completa, em aço galvanizado a fogo - L=70 cm</v>
          </cell>
          <cell r="C1515" t="str">
            <v>m</v>
          </cell>
          <cell r="D1515">
            <v>582.36</v>
          </cell>
          <cell r="E1515">
            <v>469.72092272947248</v>
          </cell>
          <cell r="F1515" t="str">
            <v>SIEC Mar/26</v>
          </cell>
        </row>
        <row r="1516">
          <cell r="A1516" t="str">
            <v>02.01.08.600.26</v>
          </cell>
          <cell r="B1516" t="str">
            <v>Fornecimento e instalação de chapa metálica estampada xadrez, e = 1/4" para piso e espelho de escada metálica</v>
          </cell>
          <cell r="C1516" t="str">
            <v>m²</v>
          </cell>
          <cell r="D1516">
            <v>781.31</v>
          </cell>
          <cell r="E1516">
            <v>630.19035328278744</v>
          </cell>
          <cell r="F1516" t="str">
            <v>SIEC Mar/26</v>
          </cell>
        </row>
        <row r="1517">
          <cell r="A1517" t="str">
            <v>02.01.08.600.40</v>
          </cell>
          <cell r="B1517" t="str">
            <v>GPQ 01_Gaiola interna protetora para escada marinheiro com guarda-corpo (aço galvanizado pintado)</v>
          </cell>
          <cell r="C1517" t="str">
            <v>m</v>
          </cell>
          <cell r="D1517">
            <v>562.96</v>
          </cell>
          <cell r="E1517">
            <v>454.07323761897084</v>
          </cell>
          <cell r="F1517" t="str">
            <v>SIEC Mar/26</v>
          </cell>
        </row>
        <row r="1518">
          <cell r="A1518" t="str">
            <v>02.01.08.600.39</v>
          </cell>
          <cell r="B1518" t="str">
            <v>GPQ 02_Gaiola interna protetora para escada marinheiro (aço galvanizado pintado)</v>
          </cell>
          <cell r="C1518" t="str">
            <v>m</v>
          </cell>
          <cell r="D1518">
            <v>534.72</v>
          </cell>
          <cell r="E1518">
            <v>431.2953702210034</v>
          </cell>
          <cell r="F1518" t="str">
            <v>SIEC Mar/26</v>
          </cell>
        </row>
        <row r="1519">
          <cell r="A1519" t="str">
            <v>02.01.08.600.38</v>
          </cell>
          <cell r="B1519" t="str">
            <v>GPQ 03_Gaiola interna protetora para escada marinheiro (aço inoxidável)</v>
          </cell>
          <cell r="C1519" t="str">
            <v>m</v>
          </cell>
          <cell r="D1519">
            <v>661.02</v>
          </cell>
          <cell r="E1519">
            <v>533.16663978060978</v>
          </cell>
          <cell r="F1519" t="str">
            <v>SIEC Mar/26</v>
          </cell>
        </row>
        <row r="1520">
          <cell r="A1520" t="str">
            <v>02.01.08.600.37</v>
          </cell>
          <cell r="B1520" t="str">
            <v>GPQ 04_Gaiola protetora para escada marinheiro entre paredes (aço galvanizado pintado)</v>
          </cell>
          <cell r="C1520" t="str">
            <v>m</v>
          </cell>
          <cell r="D1520">
            <v>310.02</v>
          </cell>
          <cell r="E1520">
            <v>250.05646071947086</v>
          </cell>
          <cell r="F1520" t="str">
            <v>SIEC Mar/26</v>
          </cell>
        </row>
        <row r="1521">
          <cell r="A1521" t="str">
            <v>02.01.08.600.36</v>
          </cell>
          <cell r="B1521" t="str">
            <v>GPQ 05_Gaiola protetora para escada marinheiro de canto (aço galvanizado pintado)</v>
          </cell>
          <cell r="C1521" t="str">
            <v>m</v>
          </cell>
          <cell r="D1521">
            <v>618.61</v>
          </cell>
          <cell r="E1521">
            <v>498.95950959832231</v>
          </cell>
          <cell r="F1521" t="str">
            <v>SIEC Mar/26</v>
          </cell>
        </row>
        <row r="1522">
          <cell r="A1522" t="str">
            <v>02.01.08.600.35</v>
          </cell>
          <cell r="B1522" t="str">
            <v>GPQ 06_Gaiola protetora para escada marinheiro de canto (aço inoxidável)</v>
          </cell>
          <cell r="C1522" t="str">
            <v>m</v>
          </cell>
          <cell r="D1522">
            <v>1365.53</v>
          </cell>
          <cell r="E1522">
            <v>1101.411517986772</v>
          </cell>
          <cell r="F1522" t="str">
            <v>SIEC Mar/26</v>
          </cell>
        </row>
        <row r="1523">
          <cell r="A1523" t="str">
            <v>02.01.08.600.41</v>
          </cell>
          <cell r="B1523" t="str">
            <v>PLAT 01_Plataforma de descanso de aço galvanizado pintado, com piso grade, guarda-corpo e sistema de retenção de queda, fixada com chumbador mecânico</v>
          </cell>
          <cell r="C1523" t="str">
            <v>cj</v>
          </cell>
          <cell r="D1523">
            <v>3981.29</v>
          </cell>
          <cell r="E1523">
            <v>3211.2356831747056</v>
          </cell>
          <cell r="F1523" t="str">
            <v>SIEC Mar/26</v>
          </cell>
        </row>
        <row r="1524">
          <cell r="A1524" t="str">
            <v>02.01.08.900</v>
          </cell>
          <cell r="B1524" t="str">
            <v>FERRAGENS E COMPLEMENTOS PARA ESQUADRIAS EM GERAL</v>
          </cell>
          <cell r="C1524" t="str">
            <v/>
          </cell>
          <cell r="E1524">
            <v>0</v>
          </cell>
          <cell r="F1524" t="str">
            <v>SIEC Mar/26</v>
          </cell>
        </row>
        <row r="1525">
          <cell r="A1525" t="str">
            <v>02.01.08.900.79</v>
          </cell>
          <cell r="B1525" t="str">
            <v>Barreira de proteção para vedação de faixa (tipo espinhaço - Barra de 3,00 m)</v>
          </cell>
          <cell r="C1525" t="str">
            <v>un</v>
          </cell>
          <cell r="D1525">
            <v>1011.9</v>
          </cell>
          <cell r="E1525">
            <v>816.18002903694139</v>
          </cell>
          <cell r="F1525" t="str">
            <v>SIEC Mar/26</v>
          </cell>
        </row>
        <row r="1526">
          <cell r="A1526" t="str">
            <v>02.01.08.900.03</v>
          </cell>
          <cell r="B1526" t="str">
            <v>Concertina em aço galvanizado</v>
          </cell>
          <cell r="C1526" t="str">
            <v>m</v>
          </cell>
          <cell r="D1526">
            <v>25.8</v>
          </cell>
          <cell r="E1526">
            <v>20.8098080335538</v>
          </cell>
          <cell r="F1526" t="str">
            <v>SIEC Mar/26</v>
          </cell>
        </row>
        <row r="1527">
          <cell r="A1527" t="str">
            <v>02.01.08.900.82</v>
          </cell>
          <cell r="B1527" t="str">
            <v>Fechamento com chapa de aço carbono perfurada, e = 3 mm, furo oblongo 8 x 44mm - AA &gt; 45% - disposição alternada lateral longitudinal, pintura com tinta epóxi bicomponente</v>
          </cell>
          <cell r="C1527" t="str">
            <v>m²</v>
          </cell>
          <cell r="D1527">
            <v>454.23</v>
          </cell>
          <cell r="E1527">
            <v>366.37360864655591</v>
          </cell>
          <cell r="F1527" t="str">
            <v>SIEC Mar/26</v>
          </cell>
        </row>
        <row r="1528">
          <cell r="A1528" t="str">
            <v>02.01.08.900.83</v>
          </cell>
          <cell r="B1528" t="str">
            <v>Fechamento com chapa de aço lisa, e= 3 mm, pintura com tinta epóxi bicomponente</v>
          </cell>
          <cell r="C1528" t="str">
            <v>m²</v>
          </cell>
          <cell r="D1528">
            <v>327.96</v>
          </cell>
          <cell r="E1528">
            <v>264.52653653815128</v>
          </cell>
          <cell r="F1528" t="str">
            <v>SIEC Mar/26</v>
          </cell>
        </row>
        <row r="1529">
          <cell r="A1529" t="str">
            <v>02.01.08.900.92</v>
          </cell>
          <cell r="B1529" t="str">
            <v>Fechamento em chapa de aço galvanizado lisa e= 3 mm incluindo moldura</v>
          </cell>
          <cell r="C1529" t="str">
            <v>m²</v>
          </cell>
          <cell r="D1529">
            <v>613.25</v>
          </cell>
          <cell r="E1529">
            <v>494.63623165026615</v>
          </cell>
          <cell r="F1529" t="str">
            <v>SIEC Mar/26</v>
          </cell>
        </row>
        <row r="1530">
          <cell r="A1530" t="str">
            <v>02.01.08.900.69</v>
          </cell>
          <cell r="B1530" t="str">
            <v>Fechamento em tela quadrada ondulada de aço galvanizado pintado malha de 1 1/2"</v>
          </cell>
          <cell r="C1530" t="str">
            <v>m²</v>
          </cell>
          <cell r="D1530">
            <v>134.43</v>
          </cell>
          <cell r="E1530">
            <v>108.42877883529601</v>
          </cell>
          <cell r="F1530" t="str">
            <v>SIEC Mar/26</v>
          </cell>
        </row>
        <row r="1531">
          <cell r="A1531" t="str">
            <v>02.01.08.900.42</v>
          </cell>
          <cell r="B1531" t="str">
            <v>Fechamento em tela quadrada ondulada de arame galvanizado 50x50 (2")</v>
          </cell>
          <cell r="C1531" t="str">
            <v>m²</v>
          </cell>
          <cell r="D1531">
            <v>64.92</v>
          </cell>
          <cell r="E1531">
            <v>52.363284400709794</v>
          </cell>
          <cell r="F1531" t="str">
            <v>SIEC Mar/26</v>
          </cell>
        </row>
        <row r="1532">
          <cell r="A1532" t="str">
            <v>02.01.08.900.47</v>
          </cell>
          <cell r="B1532"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32" t="str">
            <v>m²</v>
          </cell>
          <cell r="D1532">
            <v>1190.3399999999999</v>
          </cell>
          <cell r="E1532">
            <v>960.10646878528792</v>
          </cell>
          <cell r="F1532" t="str">
            <v>SIEC Mar/26</v>
          </cell>
        </row>
        <row r="1533">
          <cell r="A1533" t="str">
            <v>02.01.08.900.46</v>
          </cell>
          <cell r="B1533"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33" t="str">
            <v>m²</v>
          </cell>
          <cell r="D1533">
            <v>1345.6</v>
          </cell>
          <cell r="E1533">
            <v>1085.336344571705</v>
          </cell>
          <cell r="F1533" t="str">
            <v>SIEC Mar/26</v>
          </cell>
        </row>
        <row r="1534">
          <cell r="A1534" t="str">
            <v>02.01.08.900.63</v>
          </cell>
          <cell r="B1534" t="str">
            <v>Fechamento em vidro, com caixilho de alumínio, vidro laminado de 10mm, estruturado com montantes e barras horizontais em chapa de aço esp.= 5/8" L=3,75m H=2,75m</v>
          </cell>
          <cell r="C1534" t="str">
            <v>m²</v>
          </cell>
          <cell r="D1534">
            <v>1344.01</v>
          </cell>
          <cell r="E1534">
            <v>1084.0538796580092</v>
          </cell>
          <cell r="F1534" t="str">
            <v>SIEC Mar/26</v>
          </cell>
        </row>
        <row r="1535">
          <cell r="A1535" t="str">
            <v>02.01.08.900.81</v>
          </cell>
          <cell r="B1535" t="str">
            <v>Montante em perfil metálico "T" em aço galvanizado pintado 1 1/2" x 1/8" com cantoneiras em "L" de aço galvanizado pintado 1 1/4" x 1/8", soldados em viga metálica fixação de fechamento NCE.14</v>
          </cell>
          <cell r="C1535" t="str">
            <v>m²</v>
          </cell>
          <cell r="D1535">
            <v>454.23</v>
          </cell>
          <cell r="E1535">
            <v>366.37360864655591</v>
          </cell>
          <cell r="F1535" t="str">
            <v>SIEC Mar/26</v>
          </cell>
        </row>
        <row r="1536">
          <cell r="A1536" t="str">
            <v>02.01.08.900.87</v>
          </cell>
          <cell r="B1536" t="str">
            <v>NCE 02_Montante para NEE 241 (gradil fixo eletrofundido), fixação sobre mureta (aço galvanizado pintado) H &lt;= 251 cm</v>
          </cell>
          <cell r="C1536" t="str">
            <v>m</v>
          </cell>
          <cell r="D1536">
            <v>271.06</v>
          </cell>
          <cell r="E1536">
            <v>218.63203742539119</v>
          </cell>
          <cell r="F1536" t="str">
            <v>SIEC Mar/26</v>
          </cell>
        </row>
        <row r="1537">
          <cell r="A1537" t="str">
            <v>02.01.08.900.91</v>
          </cell>
          <cell r="B1537" t="str">
            <v>NCE 03_Montante para NEE 241 (gradil fixo eletrofundido), fixação piso-teto (aço galvanizado pintado) H &lt;= 251 cm</v>
          </cell>
          <cell r="C1537" t="str">
            <v>m</v>
          </cell>
          <cell r="D1537">
            <v>270.01</v>
          </cell>
          <cell r="E1537">
            <v>217.78512663332793</v>
          </cell>
          <cell r="F1537" t="str">
            <v>SIEC Mar/26</v>
          </cell>
        </row>
        <row r="1538">
          <cell r="A1538" t="str">
            <v>02.01.08.900.88</v>
          </cell>
          <cell r="B1538" t="str">
            <v>NCE 04_Montante para NEE 241 (gradil fixo eletrofundido), fixação em alvenaria (aço galvanizado pintado) H &lt;= 251 cm</v>
          </cell>
          <cell r="C1538" t="str">
            <v>m</v>
          </cell>
          <cell r="D1538">
            <v>264.08999999999997</v>
          </cell>
          <cell r="E1538">
            <v>213.01016292950473</v>
          </cell>
          <cell r="F1538" t="str">
            <v>SIEC Mar/26</v>
          </cell>
        </row>
        <row r="1539">
          <cell r="A1539" t="str">
            <v>02.01.08.900.86</v>
          </cell>
          <cell r="B1539" t="str">
            <v>NCE 06_Montante para portão NEE 267, fixação no piso (aço galvanizado pintado) 170 cm &lt;= H &lt;= 260 cm</v>
          </cell>
          <cell r="C1539" t="str">
            <v>m</v>
          </cell>
          <cell r="D1539">
            <v>247.54</v>
          </cell>
          <cell r="E1539">
            <v>199.66123568317471</v>
          </cell>
          <cell r="F1539" t="str">
            <v>SIEC Mar/26</v>
          </cell>
        </row>
        <row r="1540">
          <cell r="A1540" t="str">
            <v>02.01.08.900.90</v>
          </cell>
          <cell r="B1540" t="str">
            <v>NCE 12_Montante para NEE 241 (gradil fixo eletrofundido), fixação no piso (aço galvanizado pintado) H &lt;= 211 cm</v>
          </cell>
          <cell r="C1540" t="str">
            <v>m</v>
          </cell>
          <cell r="D1540">
            <v>264.08999999999997</v>
          </cell>
          <cell r="E1540">
            <v>213.01016292950473</v>
          </cell>
          <cell r="F1540" t="str">
            <v>SIEC Mar/26</v>
          </cell>
        </row>
        <row r="1541">
          <cell r="A1541" t="str">
            <v>02.01.08.900.95</v>
          </cell>
          <cell r="B1541" t="str">
            <v>NCE 13_Fechamento em vidro laminado liso transparente com espessura mín. 12 mm, composto de 2 (duas) lâminas de 6 mm interligadas por película polivinil butiral transparente para guarda-corpos NEE, fixado com baguete</v>
          </cell>
          <cell r="C1541" t="str">
            <v>m²</v>
          </cell>
          <cell r="D1541">
            <v>2071.2600000000002</v>
          </cell>
          <cell r="E1541">
            <v>1670.6404258751413</v>
          </cell>
          <cell r="F1541" t="str">
            <v>SIEC Mar/26</v>
          </cell>
        </row>
        <row r="1542">
          <cell r="A1542" t="str">
            <v>02.01.08.900.60</v>
          </cell>
          <cell r="B1542" t="str">
            <v>NCE 14_Fechamento de chapa perfurada em aço carbono, tipo SAE 1006 - galvanizado com duas camadas de zinco puro pintado e espessura mínima de 69 micrômetros (NBR6323), e= 2 mm, furo redondo Ø6,35 mm - AA 45% (para guarda-corpos NEE com indicação deste fechamento)</v>
          </cell>
          <cell r="C1542" t="str">
            <v>m²</v>
          </cell>
          <cell r="D1542">
            <v>469.36</v>
          </cell>
          <cell r="E1542">
            <v>378.57718986933378</v>
          </cell>
          <cell r="F1542" t="str">
            <v>SIEC Mar/26</v>
          </cell>
        </row>
        <row r="1543">
          <cell r="A1543" t="str">
            <v>02.01.08.900.41</v>
          </cell>
          <cell r="B1543" t="str">
            <v>NCE 15_Fechamento de guarda-corpo em tela de aço eletrofundido (aço galvanizado pintado)</v>
          </cell>
          <cell r="C1543" t="str">
            <v>m²</v>
          </cell>
          <cell r="D1543">
            <v>161.65</v>
          </cell>
          <cell r="E1543">
            <v>130.38393289240202</v>
          </cell>
          <cell r="F1543" t="str">
            <v>SIEC Mar/26</v>
          </cell>
        </row>
        <row r="1544">
          <cell r="A1544" t="str">
            <v>02.01.08.900.93</v>
          </cell>
          <cell r="B1544" t="str">
            <v>NCE 17_Fechamento de chapa perfurada em aço inox, e= 2 mm, furo redondo Ø 6,35 mm - AA 45% (para guarda-corpos NEE com indicação deste fechamento)</v>
          </cell>
          <cell r="C1544" t="str">
            <v>m²</v>
          </cell>
          <cell r="D1544">
            <v>2196.4</v>
          </cell>
          <cell r="E1544">
            <v>1771.5760606549445</v>
          </cell>
          <cell r="F1544" t="str">
            <v>SIEC Mar/26</v>
          </cell>
        </row>
        <row r="1545">
          <cell r="A1545" t="str">
            <v>02.01.08.900.43</v>
          </cell>
          <cell r="B1545" t="str">
            <v>NCI 06_Fechamento com chapa de alumínio lisa</v>
          </cell>
          <cell r="C1545" t="str">
            <v>m²</v>
          </cell>
          <cell r="D1545">
            <v>366.99</v>
          </cell>
          <cell r="E1545">
            <v>296.0074205517019</v>
          </cell>
          <cell r="F1545" t="str">
            <v>SIEC Mar/26</v>
          </cell>
        </row>
        <row r="1546">
          <cell r="A1546" t="str">
            <v>02.01.08.900.44</v>
          </cell>
          <cell r="B1546" t="str">
            <v>NCI 07_Fechamento com chapa de alumínio perfurada, e= 2 mm, furo redondo Ø 12,7 mm - 1/2" EC 20 mm - AA 36% (para portas NEI 203 a NEI 206)</v>
          </cell>
          <cell r="C1546" t="str">
            <v>m²</v>
          </cell>
          <cell r="D1546">
            <v>476.06</v>
          </cell>
          <cell r="E1546">
            <v>383.98128730440391</v>
          </cell>
          <cell r="F1546" t="str">
            <v>SIEC Mar/26</v>
          </cell>
        </row>
        <row r="1547">
          <cell r="A1547" t="str">
            <v>02.01.08.900.94</v>
          </cell>
          <cell r="B1547" t="str">
            <v>NCI 08_Fechamento com vidro laminado liso transparente (para portas NEI 203 a NEI 206), espessura = 10mm</v>
          </cell>
          <cell r="C1547" t="str">
            <v>m²</v>
          </cell>
          <cell r="D1547">
            <v>467.4</v>
          </cell>
          <cell r="E1547">
            <v>376.99628972414905</v>
          </cell>
          <cell r="F1547" t="str">
            <v>SIEC Mar/26</v>
          </cell>
        </row>
        <row r="1548">
          <cell r="A1548" t="str">
            <v>02.01.08.900.58</v>
          </cell>
          <cell r="B1548" t="str">
            <v>NCI 09_Fechamento com tela mosquiteiro aço inox malha 2 mm</v>
          </cell>
          <cell r="C1548" t="str">
            <v>m²</v>
          </cell>
          <cell r="D1548">
            <v>95.51</v>
          </cell>
          <cell r="E1548">
            <v>77.036618809485404</v>
          </cell>
          <cell r="F1548" t="str">
            <v>SIEC Mar/26</v>
          </cell>
        </row>
        <row r="1549">
          <cell r="A1549" t="str">
            <v>02.01.08.900.73</v>
          </cell>
          <cell r="B1549" t="str">
            <v>Película protetora transparente, antirrisco e antipichação para aplicação em vidros</v>
          </cell>
          <cell r="C1549" t="str">
            <v>m²</v>
          </cell>
          <cell r="D1549">
            <v>120.67</v>
          </cell>
          <cell r="E1549">
            <v>97.330214550733984</v>
          </cell>
          <cell r="F1549" t="str">
            <v>SIEC Mar/26</v>
          </cell>
        </row>
        <row r="1550">
          <cell r="A1550" t="str">
            <v>02.01.08.900.96</v>
          </cell>
          <cell r="B1550" t="str">
            <v>REM 54_Remanejamento de montante em aço inox para ajuste de guarda-corpo existente</v>
          </cell>
          <cell r="C1550" t="str">
            <v>un</v>
          </cell>
          <cell r="D1550">
            <v>361.06</v>
          </cell>
          <cell r="E1550">
            <v>291.22439103081143</v>
          </cell>
          <cell r="F1550" t="str">
            <v>SIEC Mar/26</v>
          </cell>
        </row>
        <row r="1551">
          <cell r="A1551" t="str">
            <v>02.01.08.900.52</v>
          </cell>
          <cell r="B1551" t="str">
            <v>Vidro laminado incolor de 10mm</v>
          </cell>
          <cell r="C1551" t="str">
            <v>m²</v>
          </cell>
          <cell r="D1551">
            <v>498.25</v>
          </cell>
          <cell r="E1551">
            <v>401.87933537667368</v>
          </cell>
          <cell r="F1551" t="str">
            <v>SIEC Mar/26</v>
          </cell>
        </row>
        <row r="1552">
          <cell r="A1552" t="str">
            <v>02.01.08.902</v>
          </cell>
          <cell r="B1552" t="str">
            <v>ALÇAPÕES</v>
          </cell>
          <cell r="C1552" t="str">
            <v/>
          </cell>
          <cell r="E1552">
            <v>0</v>
          </cell>
          <cell r="F1552" t="str">
            <v>SIEC Mar/26</v>
          </cell>
        </row>
        <row r="1553">
          <cell r="A1553" t="str">
            <v>02.01.08.902.17</v>
          </cell>
          <cell r="B1553" t="str">
            <v>Alçapão (concreto), circular - raio 0,5m; com puxador NCE 20</v>
          </cell>
          <cell r="C1553" t="str">
            <v>un</v>
          </cell>
          <cell r="D1553">
            <v>916.02</v>
          </cell>
          <cell r="E1553">
            <v>738.84497499596705</v>
          </cell>
          <cell r="F1553" t="str">
            <v>SIEC Mar/26</v>
          </cell>
        </row>
        <row r="1554">
          <cell r="A1554" t="str">
            <v>02.01.08.902.08</v>
          </cell>
          <cell r="B1554" t="str">
            <v>NEF 02_Alçapão em concreto com puxador NCE 20</v>
          </cell>
          <cell r="C1554" t="str">
            <v>m²</v>
          </cell>
          <cell r="D1554">
            <v>1423.21</v>
          </cell>
          <cell r="E1554">
            <v>1147.9351508307791</v>
          </cell>
          <cell r="F1554" t="str">
            <v>SIEC Mar/26</v>
          </cell>
        </row>
        <row r="1555">
          <cell r="A1555" t="str">
            <v>02.01.08.902.23</v>
          </cell>
          <cell r="B1555" t="str">
            <v>NEF 102_Alçapão (chapa de aço galvanizado pintado), com encaixe para revestimento de piso em vinil (NEC10) C &lt;= 110 cm; L &lt;= 180 cm, com encaixe p/ puxador de alavanca NCE 20</v>
          </cell>
          <cell r="C1555" t="str">
            <v>m²</v>
          </cell>
          <cell r="D1555">
            <v>2020.1</v>
          </cell>
          <cell r="E1555">
            <v>1629.3757057589933</v>
          </cell>
          <cell r="F1555" t="str">
            <v>SIEC Mar/26</v>
          </cell>
        </row>
        <row r="1556">
          <cell r="A1556" t="str">
            <v>02.01.08.902.01</v>
          </cell>
          <cell r="B1556" t="str">
            <v>NEF 24_Alçapão em chapa de aço galvanizado pintado, chapa 14, com puxador, completo</v>
          </cell>
          <cell r="C1556" t="str">
            <v>m²</v>
          </cell>
          <cell r="D1556">
            <v>1040.6300000000001</v>
          </cell>
          <cell r="E1556">
            <v>839.3531214712051</v>
          </cell>
          <cell r="F1556" t="str">
            <v>SIEC Mar/26</v>
          </cell>
        </row>
        <row r="1557">
          <cell r="A1557" t="str">
            <v>02.01.08.903</v>
          </cell>
          <cell r="B1557" t="str">
            <v>DIVISÓRIAS</v>
          </cell>
          <cell r="C1557" t="str">
            <v/>
          </cell>
          <cell r="E1557">
            <v>0</v>
          </cell>
          <cell r="F1557" t="str">
            <v>SIEC Mar/26</v>
          </cell>
        </row>
        <row r="1558">
          <cell r="A1558" t="str">
            <v>02.01.08.903.29</v>
          </cell>
          <cell r="B1558" t="str">
            <v>Divisória de painel de vidro laminado com perfis em Alumínio anodizado acetinado fosco, e = 6 mm</v>
          </cell>
          <cell r="C1558" t="str">
            <v>m²</v>
          </cell>
          <cell r="D1558">
            <v>666.72</v>
          </cell>
          <cell r="E1558">
            <v>537.76415550895308</v>
          </cell>
          <cell r="F1558" t="str">
            <v>SIEC Mar/26</v>
          </cell>
        </row>
        <row r="1559">
          <cell r="A1559" t="str">
            <v>02.01.08.903.09</v>
          </cell>
          <cell r="B1559" t="str">
            <v>Divisória em chapas de MDF em ambos os lados, com isolante térmico em lã de vidro com revestimento em polietileno preto auto extinguível, e = 225mm, incluso acessórios</v>
          </cell>
          <cell r="C1559" t="str">
            <v>m²</v>
          </cell>
          <cell r="D1559">
            <v>357.36</v>
          </cell>
          <cell r="E1559">
            <v>288.24003871592191</v>
          </cell>
          <cell r="F1559" t="str">
            <v>SIEC Mar/26</v>
          </cell>
        </row>
        <row r="1560">
          <cell r="A1560" t="str">
            <v>02.01.08.903.25</v>
          </cell>
          <cell r="B1560" t="str">
            <v>Divisória em laminado melamínico, com montantes em perfis metálicos.</v>
          </cell>
          <cell r="C1560" t="str">
            <v>m²</v>
          </cell>
          <cell r="D1560">
            <v>865.69</v>
          </cell>
          <cell r="E1560">
            <v>698.24971769640263</v>
          </cell>
          <cell r="F1560" t="str">
            <v>SIEC Mar/26</v>
          </cell>
        </row>
        <row r="1561">
          <cell r="A1561" t="str">
            <v>02.01.08.903.20</v>
          </cell>
          <cell r="B1561" t="str">
            <v>Divisória painel/ vidro/ vidro tipo naval, acabamento em laminado fenólico melamínico, com 3,5 cm de espessura</v>
          </cell>
          <cell r="C1561" t="str">
            <v>m²</v>
          </cell>
          <cell r="D1561">
            <v>245.61</v>
          </cell>
          <cell r="E1561">
            <v>198.10453298919182</v>
          </cell>
          <cell r="F1561" t="str">
            <v>SIEC Mar/26</v>
          </cell>
        </row>
        <row r="1562">
          <cell r="A1562" t="str">
            <v>02.01.08.903.02</v>
          </cell>
          <cell r="B1562" t="str">
            <v>NEA 03_Divisória para sanitário (estrutura em alumínio e divisórias em laminado fenólico melamínico texturizado)</v>
          </cell>
          <cell r="C1562" t="str">
            <v>m²</v>
          </cell>
          <cell r="D1562">
            <v>336.23</v>
          </cell>
          <cell r="E1562">
            <v>271.19696725278271</v>
          </cell>
          <cell r="F1562" t="str">
            <v>SIEC Mar/26</v>
          </cell>
        </row>
        <row r="1563">
          <cell r="A1563" t="str">
            <v>02.01.08.903.04</v>
          </cell>
          <cell r="B1563" t="str">
            <v>NEA 23_Divisória para cabine sanitária com porta (estrutura em alumínio e divisórias em laminado fenólico melamínico de alta pressão texturizado)</v>
          </cell>
          <cell r="C1563" t="str">
            <v>m²</v>
          </cell>
          <cell r="D1563">
            <v>249.85</v>
          </cell>
          <cell r="E1563">
            <v>201.52443942571381</v>
          </cell>
          <cell r="F1563" t="str">
            <v>SIEC Mar/26</v>
          </cell>
        </row>
        <row r="1564">
          <cell r="A1564" t="str">
            <v>02.01.08.903.05</v>
          </cell>
          <cell r="B1564" t="str">
            <v>NEA 35_Divisória removível a prova de fogo com bandeira cega (alumínio anodizado e revestimento laminado)</v>
          </cell>
          <cell r="C1564" t="str">
            <v>m²</v>
          </cell>
          <cell r="D1564">
            <v>369.23</v>
          </cell>
          <cell r="E1564">
            <v>297.81416357477013</v>
          </cell>
          <cell r="F1564" t="str">
            <v>SIEC Mar/26</v>
          </cell>
        </row>
        <row r="1565">
          <cell r="A1565" t="str">
            <v>02.01.08.903.10</v>
          </cell>
          <cell r="B1565" t="str">
            <v>NEA 36_Porta para divisória a prova de fogo com bandeira cega (alumínio anodizado e revestimento laminado)</v>
          </cell>
          <cell r="C1565" t="str">
            <v>m²</v>
          </cell>
          <cell r="D1565">
            <v>623.35</v>
          </cell>
          <cell r="E1565">
            <v>502.78270688820777</v>
          </cell>
          <cell r="F1565" t="str">
            <v>SIEC Mar/26</v>
          </cell>
        </row>
        <row r="1566">
          <cell r="A1566" t="str">
            <v>02.01.08.903.06</v>
          </cell>
          <cell r="B1566" t="str">
            <v>NEA 37_Divisória removível a prova de fogo com bandeira para vidro (alumínio anodizado e revestimento laminado)</v>
          </cell>
          <cell r="C1566" t="str">
            <v>m²</v>
          </cell>
          <cell r="D1566">
            <v>400.1</v>
          </cell>
          <cell r="E1566">
            <v>322.71334086142929</v>
          </cell>
          <cell r="F1566" t="str">
            <v>SIEC Mar/26</v>
          </cell>
        </row>
        <row r="1567">
          <cell r="A1567" t="str">
            <v>02.01.08.903.19</v>
          </cell>
          <cell r="B1567" t="str">
            <v>NEA 38_Porta para divisória à prova de fogo com bandeira (alumínio anodizado e revestimento laminado)</v>
          </cell>
          <cell r="C1567" t="str">
            <v>m²</v>
          </cell>
          <cell r="D1567">
            <v>680.04</v>
          </cell>
          <cell r="E1567">
            <v>548.50782384255524</v>
          </cell>
          <cell r="F1567" t="str">
            <v>SIEC Mar/26</v>
          </cell>
        </row>
        <row r="1568">
          <cell r="A1568" t="str">
            <v>02.01.08.903.07</v>
          </cell>
          <cell r="B1568" t="str">
            <v>NEA 39_Divisória removível à prova de fogo com bandeira e peitoril para vidro (alumínio anodizado e revestimento laminado)</v>
          </cell>
          <cell r="C1568" t="str">
            <v>m²</v>
          </cell>
          <cell r="D1568">
            <v>382.19</v>
          </cell>
          <cell r="E1568">
            <v>308.26746249395063</v>
          </cell>
          <cell r="F1568" t="str">
            <v>SIEC Mar/26</v>
          </cell>
        </row>
        <row r="1569">
          <cell r="A1569" t="str">
            <v>02.01.08.903.11</v>
          </cell>
          <cell r="B1569" t="str">
            <v>NEA 40_Porta para divisória à prova de fogo com bandeira e peitoril para vidro (alumínio anodizado e revestimento laminado)</v>
          </cell>
          <cell r="C1569" t="str">
            <v>m²</v>
          </cell>
          <cell r="D1569">
            <v>657.78</v>
          </cell>
          <cell r="E1569">
            <v>530.5533150508146</v>
          </cell>
          <cell r="F1569" t="str">
            <v>SIEC Mar/26</v>
          </cell>
        </row>
        <row r="1570">
          <cell r="A1570" t="str">
            <v>02.01.08.903.08</v>
          </cell>
          <cell r="B1570" t="str">
            <v>NEA 41_Divisória removível à prova de fogo (alumínio anodizado e revestimento laminado)</v>
          </cell>
          <cell r="C1570" t="str">
            <v>m²</v>
          </cell>
          <cell r="D1570">
            <v>372.14</v>
          </cell>
          <cell r="E1570">
            <v>300.16131634134535</v>
          </cell>
          <cell r="F1570" t="str">
            <v>SIEC Mar/26</v>
          </cell>
        </row>
        <row r="1571">
          <cell r="A1571" t="str">
            <v>02.01.08.903.12</v>
          </cell>
          <cell r="B1571" t="str">
            <v>NEA 42_Porta para divisória à prova de fogo (alumínio anodizado e revestimento laminado)</v>
          </cell>
          <cell r="C1571" t="str">
            <v>m²</v>
          </cell>
          <cell r="D1571">
            <v>637.26</v>
          </cell>
          <cell r="E1571">
            <v>514.00225842877887</v>
          </cell>
          <cell r="F1571" t="str">
            <v>SIEC Mar/26</v>
          </cell>
        </row>
        <row r="1572">
          <cell r="A1572" t="str">
            <v>02.01.08.903.13</v>
          </cell>
          <cell r="B1572" t="str">
            <v>NEA 43_Divisória removível à prova de fogo com peitoril para vidro (alumínio anodizado e revestimento laminado)</v>
          </cell>
          <cell r="C1572" t="str">
            <v>m²</v>
          </cell>
          <cell r="D1572">
            <v>406.66</v>
          </cell>
          <cell r="E1572">
            <v>328.00451685755769</v>
          </cell>
          <cell r="F1572" t="str">
            <v>SIEC Mar/26</v>
          </cell>
        </row>
        <row r="1573">
          <cell r="A1573" t="str">
            <v>02.01.08.903.14</v>
          </cell>
          <cell r="B1573" t="str">
            <v>NEA 44_Porta para divisória à prova de fogo com peitoril para vidro (alumínio anodizado e revestimento laminado)</v>
          </cell>
          <cell r="C1573" t="str">
            <v>m²</v>
          </cell>
          <cell r="D1573">
            <v>689.21</v>
          </cell>
          <cell r="E1573">
            <v>555.90417809324083</v>
          </cell>
          <cell r="F1573" t="str">
            <v>SIEC Mar/26</v>
          </cell>
        </row>
        <row r="1574">
          <cell r="A1574" t="str">
            <v>02.01.08.903.15</v>
          </cell>
          <cell r="B1574" t="str">
            <v>NEA 59_Porta para divisória à prova de fogo com bandeira para ventilação permanente (alumínio anodizado e revestimento laminado)</v>
          </cell>
          <cell r="C1574" t="str">
            <v>m²</v>
          </cell>
          <cell r="D1574">
            <v>563.96</v>
          </cell>
          <cell r="E1574">
            <v>454.87981932569772</v>
          </cell>
          <cell r="F1574" t="str">
            <v>SIEC Mar/26</v>
          </cell>
        </row>
        <row r="1575">
          <cell r="A1575" t="str">
            <v>02.01.08.903.16</v>
          </cell>
          <cell r="B1575" t="str">
            <v>NEA 60_Divisória removível à prova de fogo com bandeira para ventilação permanente (alumínio anodizado e revestimento laminado)</v>
          </cell>
          <cell r="C1575" t="str">
            <v>m²</v>
          </cell>
          <cell r="D1575">
            <v>319.86</v>
          </cell>
          <cell r="E1575">
            <v>257.99322471366349</v>
          </cell>
          <cell r="F1575" t="str">
            <v>SIEC Mar/26</v>
          </cell>
        </row>
        <row r="1576">
          <cell r="A1576" t="str">
            <v>02.01.08.903.17</v>
          </cell>
          <cell r="B1576" t="str">
            <v>NEA 61_Divisória removível à prova de fogo com bandeira para ventilação permanente e peitoril para vidro (alumínio anodizado e revestimento laminado)</v>
          </cell>
          <cell r="C1576" t="str">
            <v>m²</v>
          </cell>
          <cell r="D1576">
            <v>378.01</v>
          </cell>
          <cell r="E1576">
            <v>304.89595095983225</v>
          </cell>
          <cell r="F1576" t="str">
            <v>SIEC Mar/26</v>
          </cell>
        </row>
        <row r="1577">
          <cell r="A1577" t="str">
            <v>02.01.08.903.18</v>
          </cell>
          <cell r="B1577" t="str">
            <v>NEA 62_Porta para divisória à prova de fogo com bandeira para ventilação permanente e peitoril para vidro (alumínio anodizado e revestimento laminado)</v>
          </cell>
          <cell r="C1577" t="str">
            <v>m²</v>
          </cell>
          <cell r="D1577">
            <v>651.34</v>
          </cell>
          <cell r="E1577">
            <v>525.35892885949352</v>
          </cell>
          <cell r="F1577" t="str">
            <v>SIEC Mar/26</v>
          </cell>
        </row>
        <row r="1578">
          <cell r="A1578" t="str">
            <v>02.01.08.903.01</v>
          </cell>
          <cell r="B1578" t="str">
            <v>NEA 68_Porta para cabine sanitária em alvenaria (estrutura em alumínio e divisórias em laminado fenólico melamínico de alta pressão texturizado)</v>
          </cell>
          <cell r="C1578" t="str">
            <v>m²</v>
          </cell>
          <cell r="D1578">
            <v>356.05</v>
          </cell>
          <cell r="E1578">
            <v>287.1834166801097</v>
          </cell>
          <cell r="F1578" t="str">
            <v>SIEC Mar/26</v>
          </cell>
        </row>
        <row r="1579">
          <cell r="A1579" t="str">
            <v>02.01.08.903.03</v>
          </cell>
          <cell r="B1579" t="str">
            <v>NEA 69_Divisória para sanitário (estrutura em alumínio e divisórias em laminado fenólico melamínico texturizado - TS).</v>
          </cell>
          <cell r="C1579" t="str">
            <v>m²</v>
          </cell>
          <cell r="D1579">
            <v>372.69</v>
          </cell>
          <cell r="E1579">
            <v>300.60493628004514</v>
          </cell>
          <cell r="F1579" t="str">
            <v>SIEC Mar/26</v>
          </cell>
        </row>
        <row r="1580">
          <cell r="A1580" t="str">
            <v>02.01.08.903.24</v>
          </cell>
          <cell r="B1580" t="str">
            <v>Porta para divisória em laminado melamínico, com perfis de aço pintado, sem vidro, 0,80 x 2,10 m.</v>
          </cell>
          <cell r="C1580" t="str">
            <v>cj</v>
          </cell>
          <cell r="D1580">
            <v>835.68</v>
          </cell>
          <cell r="E1580">
            <v>674.04420067752858</v>
          </cell>
          <cell r="F1580" t="str">
            <v>SIEC Mar/26</v>
          </cell>
        </row>
        <row r="1581">
          <cell r="A1581" t="str">
            <v>02.01.09</v>
          </cell>
          <cell r="B1581" t="str">
            <v>REVESTIMENTOS DE PAREDES, TETOS E PISOS</v>
          </cell>
          <cell r="C1581" t="str">
            <v/>
          </cell>
          <cell r="E1581">
            <v>0</v>
          </cell>
          <cell r="F1581" t="str">
            <v>SIEC Mar/26</v>
          </cell>
        </row>
        <row r="1582">
          <cell r="A1582" t="str">
            <v>02.01.09.100</v>
          </cell>
          <cell r="B1582" t="str">
            <v>REVESTIMENTOS PAREDES INTERNAS</v>
          </cell>
          <cell r="C1582" t="str">
            <v/>
          </cell>
          <cell r="E1582">
            <v>0</v>
          </cell>
          <cell r="F1582" t="str">
            <v>SIEC Mar/26</v>
          </cell>
        </row>
        <row r="1583">
          <cell r="A1583" t="str">
            <v>02.01.09.100.32</v>
          </cell>
          <cell r="B1583" t="str">
            <v>Aplicação de primer epóxi em estrutura de aço carbono com uma demão, e=25 micra, à revólver</v>
          </cell>
          <cell r="C1583" t="str">
            <v>m²</v>
          </cell>
          <cell r="D1583">
            <v>23.59</v>
          </cell>
          <cell r="E1583">
            <v>19.027262461687368</v>
          </cell>
          <cell r="F1583" t="str">
            <v>SIEC Mar/26</v>
          </cell>
        </row>
        <row r="1584">
          <cell r="A1584" t="str">
            <v>02.01.09.100.33</v>
          </cell>
          <cell r="B1584" t="str">
            <v>Aplicação de primer epóxi em estrutura de aço carbono com uma demão, e=60 micra, à revólver</v>
          </cell>
          <cell r="C1584" t="str">
            <v>m²</v>
          </cell>
          <cell r="D1584">
            <v>56.09</v>
          </cell>
          <cell r="E1584">
            <v>45.241167930311342</v>
          </cell>
          <cell r="F1584" t="str">
            <v>SIEC Mar/26</v>
          </cell>
        </row>
        <row r="1585">
          <cell r="A1585" t="str">
            <v>02.01.09.100.35</v>
          </cell>
          <cell r="B1585" t="str">
            <v>Aplicação de primer sintético em estrutura de aço carbono com uma demão, e=25 micra, à revólver</v>
          </cell>
          <cell r="C1585" t="str">
            <v>m²</v>
          </cell>
          <cell r="D1585">
            <v>10</v>
          </cell>
          <cell r="E1585">
            <v>8.0658170672689149</v>
          </cell>
          <cell r="F1585" t="str">
            <v>SIEC Mar/26</v>
          </cell>
        </row>
        <row r="1586">
          <cell r="A1586" t="str">
            <v>02.01.09.100.12</v>
          </cell>
          <cell r="B1586" t="str">
            <v>Azulejo assentado com argamassa pré-fabricada de cimento colante, juntas a prumo</v>
          </cell>
          <cell r="C1586" t="str">
            <v>m²</v>
          </cell>
          <cell r="D1586">
            <v>61.54</v>
          </cell>
          <cell r="E1586">
            <v>49.637038231972895</v>
          </cell>
          <cell r="F1586" t="str">
            <v>SIEC Mar/26</v>
          </cell>
        </row>
        <row r="1587">
          <cell r="A1587" t="str">
            <v>02.01.09.100.09</v>
          </cell>
          <cell r="B1587" t="str">
            <v>Azulejo assentado com cola especial à base de PVA, juntas a prumo</v>
          </cell>
          <cell r="C1587" t="str">
            <v>m²</v>
          </cell>
          <cell r="D1587">
            <v>95.39</v>
          </cell>
          <cell r="E1587">
            <v>76.939829004678174</v>
          </cell>
          <cell r="F1587" t="str">
            <v>SIEC Mar/26</v>
          </cell>
        </row>
        <row r="1588">
          <cell r="A1588" t="str">
            <v>02.01.09.100.46</v>
          </cell>
          <cell r="B1588" t="str">
            <v>Barra lisa traço 1:3 (cimento e areia media), espessura 1,0 cm, preparo manual da argamassa</v>
          </cell>
          <cell r="C1588" t="str">
            <v>m²</v>
          </cell>
          <cell r="D1588">
            <v>67.98</v>
          </cell>
          <cell r="E1588">
            <v>54.831424423294081</v>
          </cell>
          <cell r="F1588" t="str">
            <v>SIEC Mar/26</v>
          </cell>
        </row>
        <row r="1589">
          <cell r="A1589" t="str">
            <v>02.01.09.100.14</v>
          </cell>
          <cell r="B1589" t="str">
            <v>Cerâmica comum em placa 20 x 20 cm, assentada com argamassa pré-fabricada de cimento colante e rejuntamento com cimento branco</v>
          </cell>
          <cell r="C1589" t="str">
            <v>m²</v>
          </cell>
          <cell r="D1589">
            <v>52.89</v>
          </cell>
          <cell r="E1589">
            <v>42.660106468785287</v>
          </cell>
          <cell r="F1589" t="str">
            <v>SIEC Mar/26</v>
          </cell>
        </row>
        <row r="1590">
          <cell r="A1590" t="str">
            <v>02.01.09.100.13</v>
          </cell>
          <cell r="B1590" t="str">
            <v>Cerâmica extrudada em placa de alta resistência em placa, com garras de fixação, assentada com argamassa pré-fabricada de cimento colante, inclusive rejuntamento de juntas de 8 mm (altura: 11,50 cm / espessura: 9 mm / largura: 24,00 cm)</v>
          </cell>
          <cell r="C1590" t="str">
            <v>m²</v>
          </cell>
          <cell r="D1590">
            <v>240.11</v>
          </cell>
          <cell r="E1590">
            <v>193.66833360219391</v>
          </cell>
          <cell r="F1590" t="str">
            <v>SIEC Mar/26</v>
          </cell>
        </row>
        <row r="1591">
          <cell r="A1591" t="str">
            <v>02.01.09.100.45</v>
          </cell>
          <cell r="B1591" t="str">
            <v>Chapisco aplicado em alvenarias e estruturas de concreto internas, com rolo para textura acrílica, argamassa industrializada com preparo em misturador 300 kg</v>
          </cell>
          <cell r="C1591" t="str">
            <v>m²</v>
          </cell>
          <cell r="D1591">
            <v>9.8699999999999992</v>
          </cell>
          <cell r="E1591">
            <v>7.9609614453944175</v>
          </cell>
          <cell r="F1591" t="str">
            <v>SIEC Mar/26</v>
          </cell>
        </row>
        <row r="1592">
          <cell r="A1592" t="str">
            <v>02.01.09.100.01</v>
          </cell>
          <cell r="B1592" t="str">
            <v>Chapisco para parede interna ou externa com argamassa de cimento e areia sem peneirar traço 1:3, e=5 mm</v>
          </cell>
          <cell r="C1592" t="str">
            <v>m²</v>
          </cell>
          <cell r="D1592">
            <v>5.16</v>
          </cell>
          <cell r="E1592">
            <v>4.1619616067107597</v>
          </cell>
          <cell r="F1592" t="str">
            <v>SIEC Mar/26</v>
          </cell>
        </row>
        <row r="1593">
          <cell r="A1593" t="str">
            <v>02.01.09.100.02</v>
          </cell>
          <cell r="B1593" t="str">
            <v>Chapisco rolado com mistura de cimento, areia e adesivo à base acrílica, traço 1:3</v>
          </cell>
          <cell r="C1593" t="str">
            <v>m²</v>
          </cell>
          <cell r="D1593">
            <v>29.63</v>
          </cell>
          <cell r="E1593">
            <v>23.899015970317791</v>
          </cell>
          <cell r="F1593" t="str">
            <v>SIEC Mar/26</v>
          </cell>
        </row>
        <row r="1594">
          <cell r="A1594" t="str">
            <v>02.01.09.100.28</v>
          </cell>
          <cell r="B1594" t="str">
            <v>Emassamento de esquadria de madeira com massa corrida com duas demãos, para pintura a óleo ou esmalte</v>
          </cell>
          <cell r="C1594" t="str">
            <v>m²</v>
          </cell>
          <cell r="D1594">
            <v>31.62</v>
          </cell>
          <cell r="E1594">
            <v>25.504113566704309</v>
          </cell>
          <cell r="F1594" t="str">
            <v>SIEC Mar/26</v>
          </cell>
        </row>
        <row r="1595">
          <cell r="A1595" t="str">
            <v>02.01.09.100.30</v>
          </cell>
          <cell r="B1595" t="str">
            <v>Emassamento de parede interna com massa corrida à base de óleo com duas demãos, para pintura a óleo</v>
          </cell>
          <cell r="C1595" t="str">
            <v>m²</v>
          </cell>
          <cell r="D1595">
            <v>31.96</v>
          </cell>
          <cell r="E1595">
            <v>25.77835134699145</v>
          </cell>
          <cell r="F1595" t="str">
            <v>SIEC Mar/26</v>
          </cell>
        </row>
        <row r="1596">
          <cell r="A1596" t="str">
            <v>02.01.09.100.29</v>
          </cell>
          <cell r="B1596" t="str">
            <v>Emassamento de parede interna com massa corrida à base de PVA com duas demãos, para pintura látex</v>
          </cell>
          <cell r="C1596" t="str">
            <v>m²</v>
          </cell>
          <cell r="D1596">
            <v>21.63</v>
          </cell>
          <cell r="E1596">
            <v>17.446362316502661</v>
          </cell>
          <cell r="F1596" t="str">
            <v>SIEC Mar/26</v>
          </cell>
        </row>
        <row r="1597">
          <cell r="A1597" t="str">
            <v>02.01.09.100.04</v>
          </cell>
          <cell r="B1597" t="str">
            <v>Emboço para parede interna com argamassa de cimento e areia sem peneirar traço 1:4, e=20 mm</v>
          </cell>
          <cell r="C1597" t="str">
            <v>m²</v>
          </cell>
          <cell r="D1597">
            <v>54.31</v>
          </cell>
          <cell r="E1597">
            <v>43.805452492337473</v>
          </cell>
          <cell r="F1597" t="str">
            <v>SIEC Mar/26</v>
          </cell>
        </row>
        <row r="1598">
          <cell r="A1598" t="str">
            <v>02.01.09.100.03</v>
          </cell>
          <cell r="B1598" t="str">
            <v>Emboço para parede interna com argamassa mista de cimento, cal hidratada e areia sem peneirar traço 1:2:8, e = 20 mm</v>
          </cell>
          <cell r="C1598" t="str">
            <v>m²</v>
          </cell>
          <cell r="D1598">
            <v>47.52</v>
          </cell>
          <cell r="E1598">
            <v>38.32876270366188</v>
          </cell>
          <cell r="F1598" t="str">
            <v>SIEC Mar/26</v>
          </cell>
        </row>
        <row r="1599">
          <cell r="A1599" t="str">
            <v>02.01.09.100.38</v>
          </cell>
          <cell r="B1599" t="str">
            <v>Jateamento comercial em estrutura de aço carbono (SSPC-SP6)</v>
          </cell>
          <cell r="C1599" t="str">
            <v>m²</v>
          </cell>
          <cell r="D1599">
            <v>16.64</v>
          </cell>
          <cell r="E1599">
            <v>13.421519599935474</v>
          </cell>
          <cell r="F1599" t="str">
            <v>SIEC Mar/26</v>
          </cell>
        </row>
        <row r="1600">
          <cell r="A1600" t="str">
            <v>02.01.09.100.36</v>
          </cell>
          <cell r="B1600" t="str">
            <v>Jateamento em estrutura de aço carbono ao metal branco (SSPC-SP5)</v>
          </cell>
          <cell r="C1600" t="str">
            <v>m²</v>
          </cell>
          <cell r="D1600">
            <v>44.33</v>
          </cell>
          <cell r="E1600">
            <v>35.755767059203095</v>
          </cell>
          <cell r="F1600" t="str">
            <v>SIEC Mar/26</v>
          </cell>
        </row>
        <row r="1601">
          <cell r="A1601" t="str">
            <v>02.01.09.100.37</v>
          </cell>
          <cell r="B1601" t="str">
            <v>Jateamento em estrutura de aço carbono ao metal quase branco (SSPC-SP10)</v>
          </cell>
          <cell r="C1601" t="str">
            <v>m²</v>
          </cell>
          <cell r="D1601">
            <v>22.76</v>
          </cell>
          <cell r="E1601">
            <v>18.357799645104048</v>
          </cell>
          <cell r="F1601" t="str">
            <v>SIEC Mar/26</v>
          </cell>
        </row>
        <row r="1602">
          <cell r="A1602" t="str">
            <v>02.01.09.100.18</v>
          </cell>
          <cell r="B1602" t="str">
            <v>Limpeza de superfície revestida com material cerâmico , utilizando solução 1:6 de ácido muriático e solução neutralizadora 1:4 de amônia, ambas diluídas em água</v>
          </cell>
          <cell r="C1602" t="str">
            <v>m²</v>
          </cell>
          <cell r="D1602">
            <v>17.170000000000002</v>
          </cell>
          <cell r="E1602">
            <v>13.849007904500727</v>
          </cell>
          <cell r="F1602" t="str">
            <v>SIEC Mar/26</v>
          </cell>
        </row>
        <row r="1603">
          <cell r="A1603" t="str">
            <v>02.01.09.100.39</v>
          </cell>
          <cell r="B1603" t="str">
            <v>Lixamento de superfície de concreto grosso ou fino com lixadeira elétrica, para preparação e conservação</v>
          </cell>
          <cell r="C1603" t="str">
            <v>m²</v>
          </cell>
          <cell r="D1603">
            <v>10.7</v>
          </cell>
          <cell r="E1603">
            <v>8.6304242619777369</v>
          </cell>
          <cell r="F1603" t="str">
            <v>SIEC Mar/26</v>
          </cell>
        </row>
        <row r="1604">
          <cell r="A1604" t="str">
            <v>02.01.09.100.48</v>
          </cell>
          <cell r="B1604" t="str">
            <v>Lixamento de superfície de concreto grosso ou fino com lixadeira elétrica, para preparação e conservação (noturno)</v>
          </cell>
          <cell r="C1604" t="str">
            <v>m²</v>
          </cell>
          <cell r="D1604">
            <v>13.5</v>
          </cell>
          <cell r="E1604">
            <v>10.888853040813034</v>
          </cell>
          <cell r="F1604" t="str">
            <v>SIEC Mar/26</v>
          </cell>
        </row>
        <row r="1605">
          <cell r="A1605" t="str">
            <v>02.01.09.100.40</v>
          </cell>
          <cell r="B1605" t="str">
            <v>Lixamento manual de superfície de concreto para preparação e conservação</v>
          </cell>
          <cell r="C1605" t="str">
            <v>m²</v>
          </cell>
          <cell r="D1605">
            <v>15.57</v>
          </cell>
          <cell r="E1605">
            <v>12.5584771737377</v>
          </cell>
          <cell r="F1605" t="str">
            <v>SIEC Mar/26</v>
          </cell>
        </row>
        <row r="1606">
          <cell r="A1606" t="str">
            <v>02.01.09.100.51</v>
          </cell>
          <cell r="B1606" t="str">
            <v>NEB 08/01_Revestimento cerâmico prensado e esmaltado 10 x 10 cm para interior, com rejunte, chapisco e impermeabilização</v>
          </cell>
          <cell r="C1606" t="str">
            <v>m²</v>
          </cell>
          <cell r="D1606">
            <v>228.8</v>
          </cell>
          <cell r="E1606">
            <v>184.54589449911276</v>
          </cell>
          <cell r="F1606" t="str">
            <v>SIEC Mar/26</v>
          </cell>
        </row>
        <row r="1607">
          <cell r="A1607" t="str">
            <v>02.01.09.100.52</v>
          </cell>
          <cell r="B1607" t="str">
            <v>NEB 08/02_Revestimento cerâmico prensado e esmaltado colorido 7,5 x 7,5 cm para interior, com rejunte, chapisco e impermeabilização</v>
          </cell>
          <cell r="C1607" t="str">
            <v>m²</v>
          </cell>
          <cell r="D1607">
            <v>228.8</v>
          </cell>
          <cell r="E1607">
            <v>184.54589449911276</v>
          </cell>
          <cell r="F1607" t="str">
            <v>SIEC Mar/26</v>
          </cell>
        </row>
        <row r="1608">
          <cell r="A1608" t="str">
            <v>02.01.09.100.53</v>
          </cell>
          <cell r="B1608" t="str">
            <v>NEB 08/03_Revestimento cerâmico prensado e esmaltado 10 x 5 cm para interior, com rejunte, chapisco e impermeabilização</v>
          </cell>
          <cell r="C1608" t="str">
            <v>m²</v>
          </cell>
          <cell r="D1608">
            <v>228.8</v>
          </cell>
          <cell r="E1608">
            <v>184.54589449911276</v>
          </cell>
          <cell r="F1608" t="str">
            <v>SIEC Mar/26</v>
          </cell>
        </row>
        <row r="1609">
          <cell r="A1609" t="str">
            <v>02.01.09.100.54</v>
          </cell>
          <cell r="B1609" t="str">
            <v>NEB 09/01_Revestimento cerâmico de porcelana 5 x 5 cm para exterior, com rejunte, chapisco e impermeabilização</v>
          </cell>
          <cell r="C1609" t="str">
            <v>m²</v>
          </cell>
          <cell r="D1609">
            <v>374.99</v>
          </cell>
          <cell r="E1609">
            <v>302.460074205517</v>
          </cell>
          <cell r="F1609" t="str">
            <v>SIEC Mar/26</v>
          </cell>
        </row>
        <row r="1610">
          <cell r="A1610" t="str">
            <v>02.01.09.100.47</v>
          </cell>
          <cell r="B1610" t="str">
            <v>NEB 14_Revestimento em laminado melamínico texturizado, e= 1,3 mm</v>
          </cell>
          <cell r="C1610" t="str">
            <v>m²</v>
          </cell>
          <cell r="D1610">
            <v>168.97</v>
          </cell>
          <cell r="E1610">
            <v>136.28811098564285</v>
          </cell>
          <cell r="F1610" t="str">
            <v>SIEC Mar/26</v>
          </cell>
        </row>
        <row r="1611">
          <cell r="A1611" t="str">
            <v>02.01.09.100.55</v>
          </cell>
          <cell r="B1611" t="str">
            <v>NEB 34_Pastilha cerâmica de porcelana esmaltada ou equivalente, 10 x 10 cm, com rejunte, chapisco e impermeabilização</v>
          </cell>
          <cell r="C1611" t="str">
            <v>m²</v>
          </cell>
          <cell r="D1611">
            <v>201.05</v>
          </cell>
          <cell r="E1611">
            <v>162.16325213744153</v>
          </cell>
          <cell r="F1611" t="str">
            <v>SIEC Mar/26</v>
          </cell>
        </row>
        <row r="1612">
          <cell r="A1612" t="str">
            <v>02.01.09.100.56</v>
          </cell>
          <cell r="B1612" t="str">
            <v>NEB 39_Acabamento imitação de concreto aparente sobre parede existente</v>
          </cell>
          <cell r="C1612" t="str">
            <v>m²</v>
          </cell>
          <cell r="D1612">
            <v>258.27</v>
          </cell>
          <cell r="E1612">
            <v>208.31585739635423</v>
          </cell>
          <cell r="F1612" t="str">
            <v>SIEC Mar/26</v>
          </cell>
        </row>
        <row r="1613">
          <cell r="A1613" t="str">
            <v>02.01.09.100.06</v>
          </cell>
          <cell r="B1613" t="str">
            <v>Reboco para parede interna ou externa, com argamassa pré-fabricada composta de cal virgem micro pulverizada, e=2 mm</v>
          </cell>
          <cell r="C1613" t="str">
            <v>m²</v>
          </cell>
          <cell r="D1613">
            <v>6.62</v>
          </cell>
          <cell r="E1613">
            <v>5.3395708985320214</v>
          </cell>
          <cell r="F1613" t="str">
            <v>SIEC Mar/26</v>
          </cell>
        </row>
        <row r="1614">
          <cell r="A1614" t="str">
            <v>02.01.09.100.05</v>
          </cell>
          <cell r="B1614" t="str">
            <v>Reboco para parede interna ou externa, com argamassa pré-fabricada, base para epóxi, borracha clorada, massa corrida acrílica e colagem de laminados, adesivo de alta resistência, e=5 mm</v>
          </cell>
          <cell r="C1614" t="str">
            <v>m²</v>
          </cell>
          <cell r="D1614">
            <v>40.36</v>
          </cell>
          <cell r="E1614">
            <v>32.553637683497335</v>
          </cell>
          <cell r="F1614" t="str">
            <v>SIEC Mar/26</v>
          </cell>
        </row>
        <row r="1615">
          <cell r="A1615" t="str">
            <v>02.01.09.100.07</v>
          </cell>
          <cell r="B1615" t="str">
            <v>Reboco para parede interna ou externa, com argamassa pré-fabricada, e=5 mm</v>
          </cell>
          <cell r="C1615" t="str">
            <v>m²</v>
          </cell>
          <cell r="D1615">
            <v>41.25</v>
          </cell>
          <cell r="E1615">
            <v>33.27149540248427</v>
          </cell>
          <cell r="F1615" t="str">
            <v>SIEC Mar/26</v>
          </cell>
        </row>
        <row r="1616">
          <cell r="A1616" t="str">
            <v>02.01.09.100.08</v>
          </cell>
          <cell r="B1616" t="str">
            <v>Reboco para parede interna, com argamassa de cimento e areia peneirada traço 1:3, e=20 mm</v>
          </cell>
          <cell r="C1616" t="str">
            <v>m²</v>
          </cell>
          <cell r="D1616">
            <v>50.15</v>
          </cell>
          <cell r="E1616">
            <v>40.450072592353607</v>
          </cell>
          <cell r="F1616" t="str">
            <v>SIEC Mar/26</v>
          </cell>
        </row>
        <row r="1617">
          <cell r="A1617" t="str">
            <v>02.01.09.100.17</v>
          </cell>
          <cell r="B1617" t="str">
            <v>Rejuntamento de azulejo 15 x 15 cm, com argamassa pré-fabricada, para juntas até 3 mm</v>
          </cell>
          <cell r="C1617" t="str">
            <v>m²</v>
          </cell>
          <cell r="D1617">
            <v>17.59</v>
          </cell>
          <cell r="E1617">
            <v>14.18777222132602</v>
          </cell>
          <cell r="F1617" t="str">
            <v>SIEC Mar/26</v>
          </cell>
        </row>
        <row r="1618">
          <cell r="A1618" t="str">
            <v>02.01.09.100.16</v>
          </cell>
          <cell r="B1618" t="str">
            <v>Rejuntamento de azulejo 15 x 15 cm, com cimento branco, para juntas até 3 mm</v>
          </cell>
          <cell r="C1618" t="str">
            <v>m²</v>
          </cell>
          <cell r="D1618">
            <v>16.29</v>
          </cell>
          <cell r="E1618">
            <v>13.13921600258106</v>
          </cell>
          <cell r="F1618" t="str">
            <v>SIEC Mar/26</v>
          </cell>
        </row>
        <row r="1619">
          <cell r="A1619" t="str">
            <v>02.01.09.200</v>
          </cell>
          <cell r="B1619" t="str">
            <v>REVESTIMENTOS DE PAREDES EXTERNAS</v>
          </cell>
          <cell r="C1619" t="str">
            <v/>
          </cell>
          <cell r="E1619">
            <v>0</v>
          </cell>
          <cell r="F1619" t="str">
            <v>SIEC Mar/26</v>
          </cell>
        </row>
        <row r="1620">
          <cell r="A1620" t="str">
            <v>02.01.09.200.02</v>
          </cell>
          <cell r="B1620" t="str">
            <v>Chapisco para parede externa com argamasa de cimento e areia sem peneirar traço 1:3, e=5 mm</v>
          </cell>
          <cell r="C1620" t="str">
            <v>m²</v>
          </cell>
          <cell r="D1620">
            <v>10.57</v>
          </cell>
          <cell r="E1620">
            <v>8.5255686401032431</v>
          </cell>
          <cell r="F1620" t="str">
            <v>SIEC Mar/26</v>
          </cell>
        </row>
        <row r="1621">
          <cell r="A1621" t="str">
            <v>02.01.09.200.01</v>
          </cell>
          <cell r="B1621" t="str">
            <v>Chapisco para parede externa com argamassa de cimento e pedrisco traço 1:4, e=7 mm</v>
          </cell>
          <cell r="C1621" t="str">
            <v>m²</v>
          </cell>
          <cell r="D1621">
            <v>15.15</v>
          </cell>
          <cell r="E1621">
            <v>12.219712856912405</v>
          </cell>
          <cell r="F1621" t="str">
            <v>SIEC Mar/26</v>
          </cell>
        </row>
        <row r="1622">
          <cell r="A1622" t="str">
            <v>02.01.09.200.07</v>
          </cell>
          <cell r="B1622" t="str">
            <v>Emassamento de parede externa com massa acrílica com duas demãos, para pintura látex</v>
          </cell>
          <cell r="C1622" t="str">
            <v>m²</v>
          </cell>
          <cell r="D1622">
            <v>27.63</v>
          </cell>
          <cell r="E1622">
            <v>22.285852556864008</v>
          </cell>
          <cell r="F1622" t="str">
            <v>SIEC Mar/26</v>
          </cell>
        </row>
        <row r="1623">
          <cell r="A1623" t="str">
            <v>02.01.09.200.03</v>
          </cell>
          <cell r="B1623" t="str">
            <v>Emboço para parede externa com argamassa mista de cimento, cal hidratada e areia sem peneirar traço 1:2:6, e=20 mm</v>
          </cell>
          <cell r="C1623" t="str">
            <v>m²</v>
          </cell>
          <cell r="D1623">
            <v>63.59</v>
          </cell>
          <cell r="E1623">
            <v>51.290530730763031</v>
          </cell>
          <cell r="F1623" t="str">
            <v>SIEC Mar/26</v>
          </cell>
        </row>
        <row r="1624">
          <cell r="A1624" t="str">
            <v>02.01.09.200.06</v>
          </cell>
          <cell r="B1624" t="str">
            <v>Massa Única impermeável para parede externa com argamassa pré-fabricada, e=10 mm</v>
          </cell>
          <cell r="C1624" t="str">
            <v>m²</v>
          </cell>
          <cell r="D1624">
            <v>31.9</v>
          </cell>
          <cell r="E1624">
            <v>25.729956444587835</v>
          </cell>
          <cell r="F1624" t="str">
            <v>SIEC Mar/26</v>
          </cell>
        </row>
        <row r="1625">
          <cell r="A1625" t="str">
            <v>02.01.09.200.11</v>
          </cell>
          <cell r="B1625" t="str">
            <v>NEB 09/02_Revestimento cerâmico de porcelana 10 x 5 cm para exterior, com rejunte, chapisco e impermeabilização</v>
          </cell>
          <cell r="C1625" t="str">
            <v>m²</v>
          </cell>
          <cell r="D1625">
            <v>262.82</v>
          </cell>
          <cell r="E1625">
            <v>211.9858041619616</v>
          </cell>
          <cell r="F1625" t="str">
            <v>SIEC Mar/26</v>
          </cell>
        </row>
        <row r="1626">
          <cell r="A1626" t="str">
            <v>02.01.09.200.08</v>
          </cell>
          <cell r="B1626" t="str">
            <v>NEB 63_Textura acrílica pigmentada</v>
          </cell>
          <cell r="C1626" t="str">
            <v>m²</v>
          </cell>
          <cell r="D1626">
            <v>73.459999999999994</v>
          </cell>
          <cell r="E1626">
            <v>59.251492176157441</v>
          </cell>
          <cell r="F1626" t="str">
            <v>SIEC Mar/26</v>
          </cell>
        </row>
        <row r="1627">
          <cell r="A1627" t="str">
            <v>02.01.09.200.05</v>
          </cell>
          <cell r="B1627" t="str">
            <v>Reboco para parede externa, hidrófugo tipo massa raspada, com argamassa pré-fabricada, e=7 mm</v>
          </cell>
          <cell r="C1627" t="str">
            <v>m²</v>
          </cell>
          <cell r="D1627">
            <v>183.37</v>
          </cell>
          <cell r="E1627">
            <v>147.90288756251007</v>
          </cell>
          <cell r="F1627" t="str">
            <v>SIEC Mar/26</v>
          </cell>
        </row>
        <row r="1628">
          <cell r="A1628" t="str">
            <v>02.01.09.300</v>
          </cell>
          <cell r="B1628" t="str">
            <v>REVESTIMENTOS DE TETOS E BEIRAIS</v>
          </cell>
          <cell r="C1628" t="str">
            <v/>
          </cell>
          <cell r="E1628">
            <v>0</v>
          </cell>
          <cell r="F1628" t="str">
            <v>SIEC Mar/26</v>
          </cell>
        </row>
        <row r="1629">
          <cell r="A1629" t="str">
            <v>02.01.09.300.03</v>
          </cell>
          <cell r="B1629" t="str">
            <v>Chapisco em teto com argamassa de cimento e areia sem peneirar traço 1:3, com adição de adesivo à base de resina sintética, e=5 mm</v>
          </cell>
          <cell r="C1629" t="str">
            <v>m²</v>
          </cell>
          <cell r="D1629">
            <v>24.47</v>
          </cell>
          <cell r="E1629">
            <v>19.737054363607033</v>
          </cell>
          <cell r="F1629" t="str">
            <v>SIEC Mar/26</v>
          </cell>
        </row>
        <row r="1630">
          <cell r="A1630" t="str">
            <v>02.01.09.300.04</v>
          </cell>
          <cell r="B1630" t="str">
            <v>Chapisco em teto de concreto com argamassa pré-fabricada adesiva de cimento colante</v>
          </cell>
          <cell r="C1630" t="str">
            <v>m²</v>
          </cell>
          <cell r="D1630">
            <v>17.059999999999999</v>
          </cell>
          <cell r="E1630">
            <v>13.760283916760766</v>
          </cell>
          <cell r="F1630" t="str">
            <v>SIEC Mar/26</v>
          </cell>
        </row>
        <row r="1631">
          <cell r="A1631" t="str">
            <v>02.01.09.300.05</v>
          </cell>
          <cell r="B1631" t="str">
            <v>Emboço em teto com argamassa mista de cimento, cal hidratada e areia sem peneirar traço 1:2:8, e=20 mm</v>
          </cell>
          <cell r="C1631" t="str">
            <v>m²</v>
          </cell>
          <cell r="D1631">
            <v>43.89</v>
          </cell>
          <cell r="E1631">
            <v>35.400871108243265</v>
          </cell>
          <cell r="F1631" t="str">
            <v>SIEC Mar/26</v>
          </cell>
        </row>
        <row r="1632">
          <cell r="A1632" t="str">
            <v>02.01.09.300.01</v>
          </cell>
          <cell r="B1632" t="str">
            <v>Gesso aplicado em parede ou teto interno - desempenado</v>
          </cell>
          <cell r="C1632" t="str">
            <v>m²</v>
          </cell>
          <cell r="D1632">
            <v>21.55</v>
          </cell>
          <cell r="E1632">
            <v>17.381835779964511</v>
          </cell>
          <cell r="F1632" t="str">
            <v>SIEC Mar/26</v>
          </cell>
        </row>
        <row r="1633">
          <cell r="A1633" t="str">
            <v>02.01.09.300.02</v>
          </cell>
          <cell r="B1633" t="str">
            <v>Gesso aplicado em parede ou teto interno através de projeção mecânica - sarrafeado</v>
          </cell>
          <cell r="C1633" t="str">
            <v>m²</v>
          </cell>
          <cell r="D1633">
            <v>31.36</v>
          </cell>
          <cell r="E1633">
            <v>25.294402322955314</v>
          </cell>
          <cell r="F1633" t="str">
            <v>SIEC Mar/26</v>
          </cell>
        </row>
        <row r="1634">
          <cell r="A1634" t="str">
            <v>02.01.09.300.16</v>
          </cell>
          <cell r="B1634" t="str">
            <v>NED 50_Camada de argila expandida sobre laje impermeabilizada</v>
          </cell>
          <cell r="C1634" t="str">
            <v>m³</v>
          </cell>
          <cell r="D1634">
            <v>862.5</v>
          </cell>
          <cell r="E1634">
            <v>695.6767220519439</v>
          </cell>
          <cell r="F1634" t="str">
            <v>SIEC Mar/26</v>
          </cell>
        </row>
        <row r="1635">
          <cell r="A1635" t="str">
            <v>02.01.09.300.08</v>
          </cell>
          <cell r="B1635" t="str">
            <v>Reboco em teto com argamassa de cal hidratada e areia peneirada traço 1:2, e=5 mm</v>
          </cell>
          <cell r="C1635" t="str">
            <v>m²</v>
          </cell>
          <cell r="D1635">
            <v>44.29</v>
          </cell>
          <cell r="E1635">
            <v>35.723503790934018</v>
          </cell>
          <cell r="F1635" t="str">
            <v>SIEC Mar/26</v>
          </cell>
        </row>
        <row r="1636">
          <cell r="A1636" t="str">
            <v>02.01.09.300.09</v>
          </cell>
          <cell r="B1636" t="str">
            <v>Reboco em teto com argamassa de cal hidratada e areia peneirada traço 1:3, e=5 mm</v>
          </cell>
          <cell r="C1636" t="str">
            <v>m²</v>
          </cell>
          <cell r="D1636">
            <v>43.73</v>
          </cell>
          <cell r="E1636">
            <v>35.271818035166959</v>
          </cell>
          <cell r="F1636" t="str">
            <v>SIEC Mar/26</v>
          </cell>
        </row>
        <row r="1637">
          <cell r="A1637" t="str">
            <v>02.01.09.310</v>
          </cell>
          <cell r="B1637" t="str">
            <v>PISOS</v>
          </cell>
          <cell r="C1637" t="str">
            <v/>
          </cell>
          <cell r="E1637">
            <v>0</v>
          </cell>
          <cell r="F1637" t="str">
            <v>SIEC Mar/26</v>
          </cell>
        </row>
        <row r="1638">
          <cell r="A1638" t="str">
            <v>02.01.09.310.93</v>
          </cell>
          <cell r="B1638" t="str">
            <v>Fita adesiva antiderrapante emborrachada, composta por laminado elastoplástico, na cor preta, espessura mínima de 2mm, largura 5cm</v>
          </cell>
          <cell r="C1638" t="str">
            <v>m</v>
          </cell>
          <cell r="D1638">
            <v>1.36</v>
          </cell>
          <cell r="E1638">
            <v>1.0969511211485725</v>
          </cell>
          <cell r="F1638" t="str">
            <v>SIEC Mar/26</v>
          </cell>
        </row>
        <row r="1639">
          <cell r="A1639" t="str">
            <v>02.01.09.310.151</v>
          </cell>
          <cell r="B1639" t="str">
            <v>Fornecimento e instalação de piso em chapa de madeira compensada naval e=15mm</v>
          </cell>
          <cell r="C1639" t="str">
            <v>m²</v>
          </cell>
          <cell r="D1639">
            <v>199.21</v>
          </cell>
          <cell r="E1639">
            <v>160.67914179706403</v>
          </cell>
          <cell r="F1639" t="str">
            <v>SIEC Mar/26</v>
          </cell>
        </row>
        <row r="1640">
          <cell r="A1640" t="str">
            <v>02.01.09.310.86</v>
          </cell>
          <cell r="B1640" t="str">
            <v>Frisos antiderrapantes em piso ou degraus de granito (processo mecânico)</v>
          </cell>
          <cell r="C1640" t="str">
            <v>m</v>
          </cell>
          <cell r="D1640">
            <v>11.36</v>
          </cell>
          <cell r="E1640">
            <v>9.1627681884174859</v>
          </cell>
          <cell r="F1640" t="str">
            <v>SIEC Mar/26</v>
          </cell>
        </row>
        <row r="1641">
          <cell r="A1641" t="str">
            <v>02.01.09.310.136</v>
          </cell>
          <cell r="B1641" t="str">
            <v>NEB 16_Porcelanato esmaltado, retificado, acabamento acetinado, esp. 9mm, 30 x 60 cm para interior, com rejunte, chapisco e impermeabilização</v>
          </cell>
          <cell r="C1641" t="str">
            <v>m²</v>
          </cell>
          <cell r="D1641">
            <v>284.42</v>
          </cell>
          <cell r="E1641">
            <v>229.40796902726248</v>
          </cell>
          <cell r="F1641" t="str">
            <v>SIEC Mar/26</v>
          </cell>
        </row>
        <row r="1642">
          <cell r="A1642" t="str">
            <v>02.01.09.310.100</v>
          </cell>
          <cell r="B1642" t="str">
            <v>NEC 01_Soleira de plataforma (granito apicoado) - L= 50 cm; C= 100 cm; e= 30 mm</v>
          </cell>
          <cell r="C1642" t="str">
            <v>m²</v>
          </cell>
          <cell r="D1642">
            <v>732.79</v>
          </cell>
          <cell r="E1642">
            <v>591.05500887239873</v>
          </cell>
          <cell r="F1642" t="str">
            <v>SIEC Mar/26</v>
          </cell>
        </row>
        <row r="1643">
          <cell r="A1643" t="str">
            <v>02.01.09.310.05</v>
          </cell>
          <cell r="B1643" t="str">
            <v>NEC 08_Piso cimentado desempenado, e &gt;= 7,0 cm com juntas de dilatação formando painéis de 2,00 m em 2,00 m (máx)</v>
          </cell>
          <cell r="C1643" t="str">
            <v>m²</v>
          </cell>
          <cell r="D1643">
            <v>52.31</v>
          </cell>
          <cell r="E1643">
            <v>42.19228907888369</v>
          </cell>
          <cell r="F1643" t="str">
            <v>SIEC Mar/26</v>
          </cell>
        </row>
        <row r="1644">
          <cell r="A1644" t="str">
            <v>02.01.09.310.03</v>
          </cell>
          <cell r="B1644" t="str">
            <v>NEC 10_Piso em ladrilho vinílico semiflexível em placas de 30 x 30 cm, e= 2 mm</v>
          </cell>
          <cell r="C1644" t="str">
            <v>m²</v>
          </cell>
          <cell r="D1644">
            <v>125.37</v>
          </cell>
          <cell r="E1644">
            <v>101.12114857235038</v>
          </cell>
          <cell r="F1644" t="str">
            <v>SIEC Mar/26</v>
          </cell>
        </row>
        <row r="1645">
          <cell r="A1645" t="str">
            <v>02.01.09.310.40</v>
          </cell>
          <cell r="B1645" t="str">
            <v>NEC 11_Placa (granito apicoado) 50 x 50 cm</v>
          </cell>
          <cell r="C1645" t="str">
            <v>m²</v>
          </cell>
          <cell r="D1645">
            <v>458.41</v>
          </cell>
          <cell r="E1645">
            <v>369.74512018067429</v>
          </cell>
          <cell r="F1645" t="str">
            <v>SIEC Mar/26</v>
          </cell>
        </row>
        <row r="1646">
          <cell r="A1646" t="str">
            <v>02.01.09.310.134</v>
          </cell>
          <cell r="B1646" t="str">
            <v>NEC 13_Peitoril (granito polido)</v>
          </cell>
          <cell r="C1646" t="str">
            <v>m²</v>
          </cell>
          <cell r="D1646">
            <v>487.84</v>
          </cell>
          <cell r="E1646">
            <v>393.48281980964668</v>
          </cell>
          <cell r="F1646" t="str">
            <v>SIEC Mar/26</v>
          </cell>
        </row>
        <row r="1647">
          <cell r="A1647" t="str">
            <v>02.01.09.310.137</v>
          </cell>
          <cell r="B1647" t="str">
            <v>NEC 16/01_Soleira (granito levigado), L = 15 cm; C = _ cm; e = 3 cm</v>
          </cell>
          <cell r="C1647" t="str">
            <v>m</v>
          </cell>
          <cell r="D1647">
            <v>122.48</v>
          </cell>
          <cell r="E1647">
            <v>98.790127439909668</v>
          </cell>
          <cell r="F1647" t="str">
            <v>SIEC Mar/26</v>
          </cell>
        </row>
        <row r="1648">
          <cell r="A1648" t="str">
            <v>02.01.09.310.41</v>
          </cell>
          <cell r="B1648" t="str">
            <v>NEC 16/02_Soleira (granito levigado), L = 20 cm; C = _ cm; e = 3 cm</v>
          </cell>
          <cell r="C1648" t="str">
            <v>m</v>
          </cell>
          <cell r="D1648">
            <v>231.88</v>
          </cell>
          <cell r="E1648">
            <v>187.03016615583158</v>
          </cell>
          <cell r="F1648" t="str">
            <v>SIEC Mar/26</v>
          </cell>
        </row>
        <row r="1649">
          <cell r="A1649" t="str">
            <v>02.01.09.310.43</v>
          </cell>
          <cell r="B1649" t="str">
            <v>NEC 17_Placa (granito levigado) 50 x 50 cm</v>
          </cell>
          <cell r="C1649" t="str">
            <v>m²</v>
          </cell>
          <cell r="D1649">
            <v>458.41</v>
          </cell>
          <cell r="E1649">
            <v>369.74512018067429</v>
          </cell>
          <cell r="F1649" t="str">
            <v>SIEC Mar/26</v>
          </cell>
        </row>
        <row r="1650">
          <cell r="A1650" t="str">
            <v>02.01.09.310.105</v>
          </cell>
          <cell r="B1650" t="str">
            <v>NEC 19_Piso granilite em lavado/escovado - vibro prensado de alta resistência tipo granito reconstituído em placas de 40 x 40 x 3 cm, incluso rejunte cimentício e aplicação de resina acrílica</v>
          </cell>
          <cell r="C1650" t="str">
            <v>m²</v>
          </cell>
          <cell r="D1650">
            <v>162.9</v>
          </cell>
          <cell r="E1650">
            <v>131.39216002581063</v>
          </cell>
          <cell r="F1650" t="str">
            <v>SIEC Mar/26</v>
          </cell>
        </row>
        <row r="1651">
          <cell r="A1651" t="str">
            <v>02.01.09.310.110</v>
          </cell>
          <cell r="B1651" t="str">
            <v>NEC 20_Rodapé em granilite polido - vibro prensado de alta resistência tipo granito reconstituído em placas de 40 x 10, espessura de 1,8 a 3,0 cm, incluso rejunte cimentício e aplicação de resina acrílica</v>
          </cell>
          <cell r="C1651" t="str">
            <v>m</v>
          </cell>
          <cell r="D1651">
            <v>68.06</v>
          </cell>
          <cell r="E1651">
            <v>54.895950959832234</v>
          </cell>
          <cell r="F1651" t="str">
            <v>SIEC Mar/26</v>
          </cell>
        </row>
        <row r="1652">
          <cell r="A1652" t="str">
            <v>02.01.09.310.127</v>
          </cell>
          <cell r="B1652" t="str">
            <v>NEC 21_Rodapé granito levigado, L &lt;= 50 cm; 10 &lt;= H &lt;= 20 cm; e= 1,5 cm - cor cinza Mauá ou Andorinha</v>
          </cell>
          <cell r="C1652" t="str">
            <v>m</v>
          </cell>
          <cell r="D1652">
            <v>88.5</v>
          </cell>
          <cell r="E1652">
            <v>71.382481045329897</v>
          </cell>
          <cell r="F1652" t="str">
            <v>SIEC Mar/26</v>
          </cell>
        </row>
        <row r="1653">
          <cell r="A1653" t="str">
            <v>02.01.09.310.68</v>
          </cell>
          <cell r="B1653" t="str">
            <v>NEC 25_Ladrilho hidráulico (argamassa vibroprensada), 30 x 30 cm ou 25 x 25 cm, e= 3 cm, especificar cor do piso e rejunte, desenho e ou textura</v>
          </cell>
          <cell r="C1653" t="str">
            <v>m²</v>
          </cell>
          <cell r="D1653">
            <v>207.93</v>
          </cell>
          <cell r="E1653">
            <v>167.71253427972255</v>
          </cell>
          <cell r="F1653" t="str">
            <v>SIEC Mar/26</v>
          </cell>
        </row>
        <row r="1654">
          <cell r="A1654" t="str">
            <v>02.01.09.310.82</v>
          </cell>
          <cell r="B1654" t="str">
            <v>NEC 29_Rodapé vinílico, altura de 7 cm</v>
          </cell>
          <cell r="C1654" t="str">
            <v>m</v>
          </cell>
          <cell r="D1654">
            <v>36.93</v>
          </cell>
          <cell r="E1654">
            <v>29.7870624294241</v>
          </cell>
          <cell r="F1654" t="str">
            <v>SIEC Mar/26</v>
          </cell>
        </row>
        <row r="1655">
          <cell r="A1655" t="str">
            <v>02.01.09.310.33</v>
          </cell>
          <cell r="B1655" t="str">
            <v>NEC 31_Conjunto degrau de escada interna (granito levigado), incluso cantoneira de reforço</v>
          </cell>
          <cell r="C1655" t="str">
            <v>m</v>
          </cell>
          <cell r="D1655">
            <v>374.02</v>
          </cell>
          <cell r="E1655">
            <v>301.67768994999193</v>
          </cell>
          <cell r="F1655" t="str">
            <v>SIEC Mar/26</v>
          </cell>
        </row>
        <row r="1656">
          <cell r="A1656" t="str">
            <v>02.01.09.310.138</v>
          </cell>
          <cell r="B1656" t="str">
            <v>NEC 35/01_Soleira (granito apicoado) L = 15 cm; C = _ cm; e = 3 cm</v>
          </cell>
          <cell r="C1656" t="str">
            <v>m</v>
          </cell>
          <cell r="D1656">
            <v>122.48</v>
          </cell>
          <cell r="E1656">
            <v>98.790127439909668</v>
          </cell>
          <cell r="F1656" t="str">
            <v>SIEC Mar/26</v>
          </cell>
        </row>
        <row r="1657">
          <cell r="A1657" t="str">
            <v>02.01.09.310.44</v>
          </cell>
          <cell r="B1657" t="str">
            <v>NEC 35/02_Soleira (granito apicoado) L = 20 cm; C = _ cm; e = 3 cm</v>
          </cell>
          <cell r="C1657" t="str">
            <v>m</v>
          </cell>
          <cell r="D1657">
            <v>200.86</v>
          </cell>
          <cell r="E1657">
            <v>162.01000161316341</v>
          </cell>
          <cell r="F1657" t="str">
            <v>SIEC Mar/26</v>
          </cell>
        </row>
        <row r="1658">
          <cell r="A1658" t="str">
            <v>02.01.09.310.111</v>
          </cell>
          <cell r="B1658" t="str">
            <v>NEC 36_Conjunto degrau de escada (granilite lavado/escovado), incluso cantoneira de reforço</v>
          </cell>
          <cell r="C1658" t="str">
            <v>m</v>
          </cell>
          <cell r="D1658">
            <v>118.56</v>
          </cell>
          <cell r="E1658">
            <v>95.628327149540254</v>
          </cell>
          <cell r="F1658" t="str">
            <v>SIEC Mar/26</v>
          </cell>
        </row>
        <row r="1659">
          <cell r="A1659" t="str">
            <v>02.01.09.310.45</v>
          </cell>
          <cell r="B1659" t="str">
            <v>NEC 37_Conjunto degrau de escada externa (granito apicoado), incluso cantoneira de reforço</v>
          </cell>
          <cell r="C1659" t="str">
            <v>m</v>
          </cell>
          <cell r="D1659">
            <v>387.42</v>
          </cell>
          <cell r="E1659">
            <v>312.4858848201323</v>
          </cell>
          <cell r="F1659" t="str">
            <v>SIEC Mar/26</v>
          </cell>
        </row>
        <row r="1660">
          <cell r="A1660" t="str">
            <v>02.01.09.310.34</v>
          </cell>
          <cell r="B1660" t="str">
            <v>NEC 41_Rodapé para degraus (granito)</v>
          </cell>
          <cell r="C1660" t="str">
            <v>m</v>
          </cell>
          <cell r="D1660">
            <v>88.5</v>
          </cell>
          <cell r="E1660">
            <v>71.382481045329897</v>
          </cell>
          <cell r="F1660" t="str">
            <v>SIEC Mar/26</v>
          </cell>
        </row>
        <row r="1661">
          <cell r="A1661" t="str">
            <v>02.01.09.310.124</v>
          </cell>
          <cell r="B1661" t="str">
            <v>NEC 53_Rodapé para degraus (granilite polido), e= 1,8 cm - cor Cinza Andorinha composto de massa 100% cimento cinza e agregados de guinais</v>
          </cell>
          <cell r="C1661" t="str">
            <v>m</v>
          </cell>
          <cell r="D1661">
            <v>76.25</v>
          </cell>
          <cell r="E1661">
            <v>61.501855137925475</v>
          </cell>
          <cell r="F1661" t="str">
            <v>SIEC Mar/26</v>
          </cell>
        </row>
        <row r="1662">
          <cell r="A1662" t="str">
            <v>02.01.09.310.97</v>
          </cell>
          <cell r="B1662" t="str">
            <v>NEC 64_Revestimento cerâmico extrudado tipo industrial de alta resistência para piso (verso com garras), 30 cm &lt;= L &lt;= 40 cm</v>
          </cell>
          <cell r="C1662" t="str">
            <v>m²</v>
          </cell>
          <cell r="D1662">
            <v>78.72</v>
          </cell>
          <cell r="E1662">
            <v>63.494111953540894</v>
          </cell>
          <cell r="F1662" t="str">
            <v>SIEC Mar/26</v>
          </cell>
        </row>
        <row r="1663">
          <cell r="A1663" t="str">
            <v>02.01.09.310.58</v>
          </cell>
          <cell r="B1663" t="str">
            <v>NEC 65_Rodapé de cerâmico extrudado tipo industrial de alta resistência (verso com garras), 30 cm &lt;= L &lt;= 40 cm, 10 cm &lt;= H &lt;= 20 cm</v>
          </cell>
          <cell r="C1663" t="str">
            <v>m</v>
          </cell>
          <cell r="D1663">
            <v>67.95</v>
          </cell>
          <cell r="E1663">
            <v>54.807226972092273</v>
          </cell>
          <cell r="F1663" t="str">
            <v>SIEC Mar/26</v>
          </cell>
        </row>
        <row r="1664">
          <cell r="A1664" t="str">
            <v>02.01.09.310.17</v>
          </cell>
          <cell r="B1664" t="str">
            <v>NEC 75_Piso tátil de alerta de borracha conforme ABNT NBR 16537, 25 x 25 cm (e= 12 mm), assentado com argamassa</v>
          </cell>
          <cell r="C1664" t="str">
            <v>m²</v>
          </cell>
          <cell r="D1664">
            <v>626.42999999999995</v>
          </cell>
          <cell r="E1664">
            <v>505.26697854492653</v>
          </cell>
          <cell r="F1664" t="str">
            <v>SIEC Mar/26</v>
          </cell>
        </row>
        <row r="1665">
          <cell r="A1665" t="str">
            <v>02.01.09.310.19</v>
          </cell>
          <cell r="B1665" t="str">
            <v>NEC 76_Piso tátil direcional de borracha conforme ABNT NBR 16537, 25 x 25 cm (e= 12 mm), assentado com argamassa</v>
          </cell>
          <cell r="C1665" t="str">
            <v>m²</v>
          </cell>
          <cell r="D1665">
            <v>690.93</v>
          </cell>
          <cell r="E1665">
            <v>557.29149862881104</v>
          </cell>
          <cell r="F1665" t="str">
            <v>SIEC Mar/26</v>
          </cell>
        </row>
        <row r="1666">
          <cell r="A1666" t="str">
            <v>02.01.09.310.20</v>
          </cell>
          <cell r="B1666" t="str">
            <v>NEC 77_Piso tátil de alerta, conforme NBR 9050 (argamassa prensada, ladrilho hidráulico) 25 x 25 cm, na cor azul Munsell 10B5/10, para uso externo</v>
          </cell>
          <cell r="C1666" t="str">
            <v>m²</v>
          </cell>
          <cell r="D1666">
            <v>191.68</v>
          </cell>
          <cell r="E1666">
            <v>154.60558154541056</v>
          </cell>
          <cell r="F1666" t="str">
            <v>SIEC Mar/26</v>
          </cell>
        </row>
        <row r="1667">
          <cell r="A1667" t="str">
            <v>02.01.09.310.21</v>
          </cell>
          <cell r="B1667" t="str">
            <v>NEC 78_Piso tátil direcional, conforme NBR 9050 (argamassa prensada, ladrilho hidráulico) 25 x 25 cm, na cor azul Munsell 10B5/10 , para uso externo</v>
          </cell>
          <cell r="C1667" t="str">
            <v>m²</v>
          </cell>
          <cell r="D1667">
            <v>191.68</v>
          </cell>
          <cell r="E1667">
            <v>154.60558154541056</v>
          </cell>
          <cell r="F1667" t="str">
            <v>SIEC Mar/26</v>
          </cell>
        </row>
        <row r="1668">
          <cell r="A1668" t="str">
            <v>02.01.09.310.92</v>
          </cell>
          <cell r="B1668" t="str">
            <v>NEC 79_Piso tátil de alerta, conforme NBR 9050 (argamassa prensada, ladrilho hidráulico) 25 x 25 cm, na cor amarelo Munsell 19 Yr7/12, para uso externo</v>
          </cell>
          <cell r="C1668" t="str">
            <v>m²</v>
          </cell>
          <cell r="D1668">
            <v>191.68</v>
          </cell>
          <cell r="E1668">
            <v>154.60558154541056</v>
          </cell>
          <cell r="F1668" t="str">
            <v>SIEC Mar/26</v>
          </cell>
        </row>
        <row r="1669">
          <cell r="A1669" t="str">
            <v>02.01.09.310.121</v>
          </cell>
          <cell r="B1669" t="str">
            <v>NEC 82_Piso tátil de alerta de borracha, assentado com cola epóxi, e= 5 mm cor Azul Munsell 10 B5/10</v>
          </cell>
          <cell r="C1669" t="str">
            <v>m²</v>
          </cell>
          <cell r="D1669">
            <v>269.76</v>
          </cell>
          <cell r="E1669">
            <v>217.58348120664621</v>
          </cell>
          <cell r="F1669" t="str">
            <v>SIEC Mar/26</v>
          </cell>
        </row>
        <row r="1670">
          <cell r="A1670" t="str">
            <v>02.01.09.310.13</v>
          </cell>
          <cell r="B1670" t="str">
            <v>NEC 83_Piso tátil direcional de borracha, assentado com cola epóxi, e= 5 mm cor Azul Munsell 10 B5/10</v>
          </cell>
          <cell r="C1670" t="str">
            <v>m²</v>
          </cell>
          <cell r="D1670">
            <v>269.76</v>
          </cell>
          <cell r="E1670">
            <v>217.58348120664621</v>
          </cell>
          <cell r="F1670" t="str">
            <v>SIEC Mar/26</v>
          </cell>
        </row>
        <row r="1671">
          <cell r="A1671" t="str">
            <v>02.01.09.310.38</v>
          </cell>
          <cell r="B1671" t="str">
            <v>Peitoril em concreto L=27cm H=6/4cm C=200cm</v>
          </cell>
          <cell r="C1671" t="str">
            <v>m</v>
          </cell>
          <cell r="D1671">
            <v>126.44</v>
          </cell>
          <cell r="E1671">
            <v>101.98419099854814</v>
          </cell>
          <cell r="F1671" t="str">
            <v>SIEC Mar/26</v>
          </cell>
        </row>
        <row r="1672">
          <cell r="A1672" t="str">
            <v>02.01.09.310.47</v>
          </cell>
          <cell r="B1672" t="str">
            <v>Peitoril em granito polido (L=20 cm)</v>
          </cell>
          <cell r="C1672" t="str">
            <v>m</v>
          </cell>
          <cell r="D1672">
            <v>123.09</v>
          </cell>
          <cell r="E1672">
            <v>99.282142281013066</v>
          </cell>
          <cell r="F1672" t="str">
            <v>SIEC Mar/26</v>
          </cell>
        </row>
        <row r="1673">
          <cell r="A1673" t="str">
            <v>02.01.09.310.72</v>
          </cell>
          <cell r="B1673" t="str">
            <v>Piso cerâmico 30 x 30cm PEI-5</v>
          </cell>
          <cell r="C1673" t="str">
            <v>m²</v>
          </cell>
          <cell r="D1673">
            <v>94.49</v>
          </cell>
          <cell r="E1673">
            <v>76.213905468623963</v>
          </cell>
          <cell r="F1673" t="str">
            <v>SIEC Mar/26</v>
          </cell>
        </row>
        <row r="1674">
          <cell r="A1674" t="str">
            <v>02.01.09.310.02</v>
          </cell>
          <cell r="B1674" t="str">
            <v>Piso Cimentado com argamassa de cimento e areia sem peneirar, traço 1:3, com impermeabilizante, e = 1,5 cm</v>
          </cell>
          <cell r="C1674" t="str">
            <v>m²</v>
          </cell>
          <cell r="D1674">
            <v>36.24</v>
          </cell>
          <cell r="E1674">
            <v>29.230521051782546</v>
          </cell>
          <cell r="F1674" t="str">
            <v>SIEC Mar/26</v>
          </cell>
        </row>
        <row r="1675">
          <cell r="A1675" t="str">
            <v>02.01.09.310.90</v>
          </cell>
          <cell r="B1675" t="str">
            <v>Piso Cimentado com argamassa de cimento e areia sem peneirar, traço 1:4, e = 3,0 cm</v>
          </cell>
          <cell r="C1675" t="str">
            <v>m²</v>
          </cell>
          <cell r="D1675">
            <v>25.45</v>
          </cell>
          <cell r="E1675">
            <v>20.527504436199386</v>
          </cell>
          <cell r="F1675" t="str">
            <v>SIEC Mar/26</v>
          </cell>
        </row>
        <row r="1676">
          <cell r="A1676" t="str">
            <v>02.01.09.310.01</v>
          </cell>
          <cell r="B1676" t="str">
            <v>Piso cimentado com argamassa de cimento e areia sem peneirar, traço 1:4, e=1,5 cm</v>
          </cell>
          <cell r="C1676" t="str">
            <v>m²</v>
          </cell>
          <cell r="D1676">
            <v>19.54</v>
          </cell>
          <cell r="E1676">
            <v>15.760606549443457</v>
          </cell>
          <cell r="F1676" t="str">
            <v>SIEC Mar/26</v>
          </cell>
        </row>
        <row r="1677">
          <cell r="A1677" t="str">
            <v>02.01.09.310.04</v>
          </cell>
          <cell r="B1677" t="str">
            <v>Piso Cimentado Desempenado Pigmentado e= 7 cm</v>
          </cell>
          <cell r="C1677" t="str">
            <v>m²</v>
          </cell>
          <cell r="D1677">
            <v>55.4</v>
          </cell>
          <cell r="E1677">
            <v>44.684626552669783</v>
          </cell>
          <cell r="F1677" t="str">
            <v>SIEC Mar/26</v>
          </cell>
        </row>
        <row r="1678">
          <cell r="A1678" t="str">
            <v>02.01.09.310.96</v>
          </cell>
          <cell r="B1678" t="str">
            <v>Piso cimentado, traço 1:3 (cimento e areia), acabamento liso, e = 2,0 cm, preparo mecânico da argamassa</v>
          </cell>
          <cell r="C1678" t="str">
            <v>m²</v>
          </cell>
          <cell r="D1678">
            <v>41.82</v>
          </cell>
          <cell r="E1678">
            <v>33.731246975318598</v>
          </cell>
          <cell r="F1678" t="str">
            <v>SIEC Mar/26</v>
          </cell>
        </row>
        <row r="1679">
          <cell r="A1679" t="str">
            <v>02.01.09.310.07</v>
          </cell>
          <cell r="B1679" t="str">
            <v>Piso de Concreto Rolado</v>
          </cell>
          <cell r="C1679" t="str">
            <v>m³</v>
          </cell>
          <cell r="D1679">
            <v>621.12</v>
          </cell>
          <cell r="E1679">
            <v>500.98402968220682</v>
          </cell>
          <cell r="F1679" t="str">
            <v>SIEC Mar/26</v>
          </cell>
        </row>
        <row r="1680">
          <cell r="A1680" t="str">
            <v>02.01.09.310.52</v>
          </cell>
          <cell r="B1680" t="str">
            <v>Piso de granito amêndoa levigado, e=2 cm</v>
          </cell>
          <cell r="C1680" t="str">
            <v>m²</v>
          </cell>
          <cell r="D1680">
            <v>511.84</v>
          </cell>
          <cell r="E1680">
            <v>412.84078077109211</v>
          </cell>
          <cell r="F1680" t="str">
            <v>SIEC Mar/26</v>
          </cell>
        </row>
        <row r="1681">
          <cell r="A1681" t="str">
            <v>02.01.09.310.77</v>
          </cell>
          <cell r="B1681" t="str">
            <v>Piso de pedra Miracema</v>
          </cell>
          <cell r="C1681" t="str">
            <v>m²</v>
          </cell>
          <cell r="D1681">
            <v>114.19</v>
          </cell>
          <cell r="E1681">
            <v>92.103565091143736</v>
          </cell>
          <cell r="F1681" t="str">
            <v>SIEC Mar/26</v>
          </cell>
        </row>
        <row r="1682">
          <cell r="A1682" t="str">
            <v>02.01.09.310.67</v>
          </cell>
          <cell r="B1682" t="str">
            <v>Piso em concreto armado, e = 12cm, regularizado com acabadora de superficie</v>
          </cell>
          <cell r="C1682" t="str">
            <v>m²</v>
          </cell>
          <cell r="D1682">
            <v>150.9</v>
          </cell>
          <cell r="E1682">
            <v>121.71317954508793</v>
          </cell>
          <cell r="F1682" t="str">
            <v>SIEC Mar/26</v>
          </cell>
        </row>
        <row r="1683">
          <cell r="A1683" t="str">
            <v>02.01.09.310.65</v>
          </cell>
          <cell r="B1683" t="str">
            <v>Piso em concreto armado, e = 8cm, desempenado e com junta de dilatação</v>
          </cell>
          <cell r="C1683" t="str">
            <v>m²</v>
          </cell>
          <cell r="D1683">
            <v>133.51</v>
          </cell>
          <cell r="E1683">
            <v>107.68672366510727</v>
          </cell>
          <cell r="F1683" t="str">
            <v>SIEC Mar/26</v>
          </cell>
        </row>
        <row r="1684">
          <cell r="A1684" t="str">
            <v>02.01.09.310.66</v>
          </cell>
          <cell r="B1684" t="str">
            <v>Piso em concreto armado, e = 8cm, regularizado com acabadora de superficie</v>
          </cell>
          <cell r="C1684" t="str">
            <v>m²</v>
          </cell>
          <cell r="D1684">
            <v>132.38</v>
          </cell>
          <cell r="E1684">
            <v>106.77528633650589</v>
          </cell>
          <cell r="F1684" t="str">
            <v>SIEC Mar/26</v>
          </cell>
        </row>
        <row r="1685">
          <cell r="A1685" t="str">
            <v>02.01.09.310.88</v>
          </cell>
          <cell r="B1685" t="str">
            <v>Piso em concreto armado, fck = 20 MPa, esp. 8 cm, incluindo lastro de brita com esp. 5 cm</v>
          </cell>
          <cell r="C1685" t="str">
            <v>m²</v>
          </cell>
          <cell r="D1685">
            <v>91.65</v>
          </cell>
          <cell r="E1685">
            <v>73.923213421519606</v>
          </cell>
          <cell r="F1685" t="str">
            <v>SIEC Mar/26</v>
          </cell>
        </row>
        <row r="1686">
          <cell r="A1686" t="str">
            <v>02.01.09.310.109</v>
          </cell>
          <cell r="B1686" t="str">
            <v>Piso em concreto armado, usinado, moldado in-loco, e = 10 cm, acabamento convencional ou escovado</v>
          </cell>
          <cell r="C1686" t="str">
            <v>m²</v>
          </cell>
          <cell r="D1686">
            <v>109.92</v>
          </cell>
          <cell r="E1686">
            <v>88.659461203419909</v>
          </cell>
          <cell r="F1686" t="str">
            <v>SIEC Mar/26</v>
          </cell>
        </row>
        <row r="1687">
          <cell r="A1687" t="str">
            <v>02.01.09.310.139</v>
          </cell>
          <cell r="B1687" t="str">
            <v>Piso em concreto simples, e = 6cm, regularizado com acabadora de superficie</v>
          </cell>
          <cell r="C1687" t="str">
            <v>m²</v>
          </cell>
          <cell r="D1687">
            <v>106.7</v>
          </cell>
          <cell r="E1687">
            <v>86.062268107759323</v>
          </cell>
          <cell r="F1687" t="str">
            <v>SIEC Mar/26</v>
          </cell>
        </row>
        <row r="1688">
          <cell r="A1688" t="str">
            <v>02.01.09.310.74</v>
          </cell>
          <cell r="B1688" t="str">
            <v>Piso em granilite, marmorite ou granitina espessura 8 mm, incluso juntas de dilatação plásticas</v>
          </cell>
          <cell r="C1688" t="str">
            <v>m²</v>
          </cell>
          <cell r="D1688">
            <v>165.89</v>
          </cell>
          <cell r="E1688">
            <v>133.803839328924</v>
          </cell>
          <cell r="F1688" t="str">
            <v>SIEC Mar/26</v>
          </cell>
        </row>
        <row r="1689">
          <cell r="A1689" t="str">
            <v>02.01.09.310.69</v>
          </cell>
          <cell r="B1689" t="str">
            <v>Piso em ladrilho hidráulico sulcado, tipo mapa de São Paulo, e = 2 cm</v>
          </cell>
          <cell r="C1689" t="str">
            <v>m²</v>
          </cell>
          <cell r="D1689">
            <v>210.77</v>
          </cell>
          <cell r="E1689">
            <v>170.0032263268269</v>
          </cell>
          <cell r="F1689" t="str">
            <v>SIEC Mar/26</v>
          </cell>
        </row>
        <row r="1690">
          <cell r="A1690" t="str">
            <v>02.01.09.310.28</v>
          </cell>
          <cell r="B1690" t="str">
            <v>Piso em Placas de Borracha Lisa para Piso, 500 x 500 mm, 7,00mm</v>
          </cell>
          <cell r="C1690" t="str">
            <v>m²</v>
          </cell>
          <cell r="D1690">
            <v>271.12</v>
          </cell>
          <cell r="E1690">
            <v>218.68043232779482</v>
          </cell>
          <cell r="F1690" t="str">
            <v>SIEC Mar/26</v>
          </cell>
        </row>
        <row r="1691">
          <cell r="A1691" t="str">
            <v>02.01.09.310.132</v>
          </cell>
          <cell r="B1691" t="str">
            <v>Piso estrutural em concreto armado - 12 cm</v>
          </cell>
          <cell r="C1691" t="str">
            <v>m²</v>
          </cell>
          <cell r="D1691">
            <v>173.32</v>
          </cell>
          <cell r="E1691">
            <v>139.79674140990483</v>
          </cell>
          <cell r="F1691" t="str">
            <v>SIEC Mar/26</v>
          </cell>
        </row>
        <row r="1692">
          <cell r="A1692" t="str">
            <v>02.01.09.310.62</v>
          </cell>
          <cell r="B1692" t="str">
            <v>Piso estrutural em concreto armado - 15 cm</v>
          </cell>
          <cell r="C1692" t="str">
            <v>m²</v>
          </cell>
          <cell r="D1692">
            <v>186.93</v>
          </cell>
          <cell r="E1692">
            <v>150.77431843845781</v>
          </cell>
          <cell r="F1692" t="str">
            <v>SIEC Mar/26</v>
          </cell>
        </row>
        <row r="1693">
          <cell r="A1693" t="str">
            <v>02.01.09.310.63</v>
          </cell>
          <cell r="B1693" t="str">
            <v>Piso estrutural em concreto armado - 20 cm</v>
          </cell>
          <cell r="C1693" t="str">
            <v>m²</v>
          </cell>
          <cell r="D1693">
            <v>209.6</v>
          </cell>
          <cell r="E1693">
            <v>169.05952572995645</v>
          </cell>
          <cell r="F1693" t="str">
            <v>SIEC Mar/26</v>
          </cell>
        </row>
        <row r="1694">
          <cell r="A1694" t="str">
            <v>02.01.09.310.64</v>
          </cell>
          <cell r="B1694" t="str">
            <v>Piso estrutural em concreto armado - 25 cm</v>
          </cell>
          <cell r="C1694" t="str">
            <v>m²</v>
          </cell>
          <cell r="D1694">
            <v>234.56</v>
          </cell>
          <cell r="E1694">
            <v>189.19180512985966</v>
          </cell>
          <cell r="F1694" t="str">
            <v>SIEC Mar/26</v>
          </cell>
        </row>
        <row r="1695">
          <cell r="A1695" t="str">
            <v>02.01.09.310.140</v>
          </cell>
          <cell r="B1695" t="str">
            <v>Piso vinílico espessura 3,2 mm, tráfego comercial pesado. Estampa madeira Ref.: Tarkett ou equivalente</v>
          </cell>
          <cell r="C1695" t="str">
            <v>m²</v>
          </cell>
          <cell r="D1695">
            <v>199.32</v>
          </cell>
          <cell r="E1695">
            <v>160.767865784804</v>
          </cell>
          <cell r="F1695" t="str">
            <v>SIEC Mar/26</v>
          </cell>
        </row>
        <row r="1696">
          <cell r="A1696" t="str">
            <v>02.01.09.310.39</v>
          </cell>
          <cell r="B1696" t="str">
            <v>Placa (granito apicoado) 40 x 40 cm</v>
          </cell>
          <cell r="C1696" t="str">
            <v>m²</v>
          </cell>
          <cell r="D1696">
            <v>458.41</v>
          </cell>
          <cell r="E1696">
            <v>369.74512018067429</v>
          </cell>
          <cell r="F1696" t="str">
            <v>SIEC Mar/26</v>
          </cell>
        </row>
        <row r="1697">
          <cell r="A1697" t="str">
            <v>02.01.09.310.42</v>
          </cell>
          <cell r="B1697" t="str">
            <v>Placa (granito levigado) 40 x 40 cm</v>
          </cell>
          <cell r="C1697" t="str">
            <v>m²</v>
          </cell>
          <cell r="D1697">
            <v>458.41</v>
          </cell>
          <cell r="E1697">
            <v>369.74512018067429</v>
          </cell>
          <cell r="F1697" t="str">
            <v>SIEC Mar/26</v>
          </cell>
        </row>
        <row r="1698">
          <cell r="A1698" t="str">
            <v>02.01.09.310.99</v>
          </cell>
          <cell r="B1698" t="str">
            <v>Regularização de superfície com nata de cimento com adição de cola PVA, esp. média de 4,5mm</v>
          </cell>
          <cell r="C1698" t="str">
            <v>m²</v>
          </cell>
          <cell r="D1698">
            <v>36.950000000000003</v>
          </cell>
          <cell r="E1698">
            <v>29.803194063558639</v>
          </cell>
          <cell r="F1698" t="str">
            <v>SIEC Mar/26</v>
          </cell>
        </row>
        <row r="1699">
          <cell r="A1699" t="str">
            <v>02.01.09.310.85</v>
          </cell>
          <cell r="B1699" t="str">
            <v>Rejuntamento de piso cerâmico tipo porcelanato e rodapé cerâmico tipo porcelanato, com rejunte flexível e base de apoio, espessura de 5mm</v>
          </cell>
          <cell r="C1699" t="str">
            <v>m²</v>
          </cell>
          <cell r="D1699">
            <v>31.95</v>
          </cell>
          <cell r="E1699">
            <v>25.77028552992418</v>
          </cell>
          <cell r="F1699" t="str">
            <v>SIEC Mar/26</v>
          </cell>
        </row>
        <row r="1700">
          <cell r="A1700" t="str">
            <v>02.01.09.310.84</v>
          </cell>
          <cell r="B1700" t="str">
            <v>Rejuntamento de rodapé em placas cerâmicas até 10cm de altura com argamassa industrializada para rejunte, juntas acima de 3 até 5 mm</v>
          </cell>
          <cell r="C1700" t="str">
            <v>m</v>
          </cell>
          <cell r="D1700">
            <v>17.59</v>
          </cell>
          <cell r="E1700">
            <v>14.18777222132602</v>
          </cell>
          <cell r="F1700" t="str">
            <v>SIEC Mar/26</v>
          </cell>
        </row>
        <row r="1701">
          <cell r="A1701" t="str">
            <v>02.01.09.310.153</v>
          </cell>
          <cell r="B1701" t="str">
            <v>Revestimento cerâmico para piso com placas tipo esmaltada padrão popular de dimensões 35x35 cm aplicada em ambientes de área menor que 5 m²</v>
          </cell>
          <cell r="C1701" t="str">
            <v>m²</v>
          </cell>
          <cell r="D1701">
            <v>69.709999999999994</v>
          </cell>
          <cell r="E1701">
            <v>56.226810775931597</v>
          </cell>
          <cell r="F1701" t="str">
            <v>SIEC Mar/26</v>
          </cell>
        </row>
        <row r="1702">
          <cell r="A1702" t="str">
            <v>02.01.09.310.83</v>
          </cell>
          <cell r="B1702" t="str">
            <v>Ripa de madeira, h=5cm</v>
          </cell>
          <cell r="C1702" t="str">
            <v>m</v>
          </cell>
          <cell r="D1702">
            <v>4.46</v>
          </cell>
          <cell r="E1702">
            <v>3.5973544120019358</v>
          </cell>
          <cell r="F1702" t="str">
            <v>SIEC Mar/26</v>
          </cell>
        </row>
        <row r="1703">
          <cell r="A1703" t="str">
            <v>02.01.09.310.76</v>
          </cell>
          <cell r="B1703" t="str">
            <v>Rodapé cerâmico esmaltado PEI-5 resistência química A, para áreas internas com saída para o exterior, assentado com argamassa colante industrializada.</v>
          </cell>
          <cell r="C1703" t="str">
            <v>m</v>
          </cell>
          <cell r="D1703">
            <v>79.64</v>
          </cell>
          <cell r="E1703">
            <v>64.236167123729629</v>
          </cell>
          <cell r="F1703" t="str">
            <v>SIEC Mar/26</v>
          </cell>
        </row>
        <row r="1704">
          <cell r="A1704" t="str">
            <v>02.01.09.310.59</v>
          </cell>
          <cell r="B1704" t="str">
            <v>Rodapé de argamassa de cimento e areia 1:3 - 10 cm</v>
          </cell>
          <cell r="C1704" t="str">
            <v>m</v>
          </cell>
          <cell r="D1704">
            <v>65.63</v>
          </cell>
          <cell r="E1704">
            <v>52.935957412485884</v>
          </cell>
          <cell r="F1704" t="str">
            <v>SIEC Mar/26</v>
          </cell>
        </row>
        <row r="1705">
          <cell r="A1705" t="str">
            <v>02.01.09.310.75</v>
          </cell>
          <cell r="B1705" t="str">
            <v>Rodapé de granilite moldado in-loco</v>
          </cell>
          <cell r="C1705" t="str">
            <v>m</v>
          </cell>
          <cell r="D1705">
            <v>49.83</v>
          </cell>
          <cell r="E1705">
            <v>40.191966446201</v>
          </cell>
          <cell r="F1705" t="str">
            <v>SIEC Mar/26</v>
          </cell>
        </row>
        <row r="1706">
          <cell r="A1706" t="str">
            <v>02.01.09.310.150</v>
          </cell>
          <cell r="B1706" t="str">
            <v>Rodapé de poliestireno reciclado, altura de 5 cm</v>
          </cell>
          <cell r="C1706" t="str">
            <v>m</v>
          </cell>
          <cell r="D1706">
            <v>47.67</v>
          </cell>
          <cell r="E1706">
            <v>38.449749959670918</v>
          </cell>
          <cell r="F1706" t="str">
            <v>SIEC Mar/26</v>
          </cell>
        </row>
        <row r="1707">
          <cell r="A1707" t="str">
            <v>02.01.09.310.60</v>
          </cell>
          <cell r="B1707" t="str">
            <v>Rodapé em borracha sintética preta, até 7 cm - colado</v>
          </cell>
          <cell r="C1707" t="str">
            <v>m</v>
          </cell>
          <cell r="D1707">
            <v>44.53</v>
          </cell>
          <cell r="E1707">
            <v>35.917083400548478</v>
          </cell>
          <cell r="F1707" t="str">
            <v>SIEC Mar/26</v>
          </cell>
        </row>
        <row r="1708">
          <cell r="A1708" t="str">
            <v>02.01.09.310.102</v>
          </cell>
          <cell r="B1708" t="str">
            <v>Rodapé em granito - h = 7cm e= 2cm</v>
          </cell>
          <cell r="C1708" t="str">
            <v>m</v>
          </cell>
          <cell r="D1708">
            <v>68.63</v>
          </cell>
          <cell r="E1708">
            <v>55.355702532666555</v>
          </cell>
          <cell r="F1708" t="str">
            <v>SIEC Mar/26</v>
          </cell>
        </row>
        <row r="1709">
          <cell r="A1709" t="str">
            <v>02.01.09.310.103</v>
          </cell>
          <cell r="B1709" t="str">
            <v>Rodapé plano para piso vinílico, h = 5 cm</v>
          </cell>
          <cell r="C1709" t="str">
            <v>m</v>
          </cell>
          <cell r="D1709">
            <v>33.35</v>
          </cell>
          <cell r="E1709">
            <v>26.899499919341832</v>
          </cell>
          <cell r="F1709" t="str">
            <v>SIEC Mar/26</v>
          </cell>
        </row>
        <row r="1710">
          <cell r="A1710" t="str">
            <v>02.01.09.310.101</v>
          </cell>
          <cell r="B1710" t="str">
            <v>Soleira de madeira fixada com cola a base de PVA</v>
          </cell>
          <cell r="C1710" t="str">
            <v>m</v>
          </cell>
          <cell r="D1710">
            <v>45.11</v>
          </cell>
          <cell r="E1710">
            <v>36.384900790450075</v>
          </cell>
          <cell r="F1710" t="str">
            <v>SIEC Mar/26</v>
          </cell>
        </row>
        <row r="1711">
          <cell r="A1711" t="str">
            <v>02.01.09.400</v>
          </cell>
          <cell r="B1711" t="str">
            <v>FORROS REBAIXADOS</v>
          </cell>
          <cell r="C1711" t="str">
            <v/>
          </cell>
          <cell r="E1711">
            <v>0</v>
          </cell>
          <cell r="F1711" t="str">
            <v>SIEC Mar/26</v>
          </cell>
        </row>
        <row r="1712">
          <cell r="A1712" t="str">
            <v>02.01.09.400.11</v>
          </cell>
          <cell r="B1712" t="str">
            <v>Acabamentos para forro (Moldura de gesso)</v>
          </cell>
          <cell r="C1712" t="str">
            <v>m</v>
          </cell>
          <cell r="D1712">
            <v>3.57</v>
          </cell>
          <cell r="E1712">
            <v>2.8794966930150023</v>
          </cell>
          <cell r="F1712" t="str">
            <v>SIEC Mar/26</v>
          </cell>
        </row>
        <row r="1713">
          <cell r="A1713" t="str">
            <v>02.01.09.400.01</v>
          </cell>
          <cell r="B1713" t="str">
            <v>Aplicação de estuque e preparo de pasta em superfície de concreto</v>
          </cell>
          <cell r="C1713" t="str">
            <v>m²</v>
          </cell>
          <cell r="D1713">
            <v>30.16</v>
          </cell>
          <cell r="E1713">
            <v>24.326504274883046</v>
          </cell>
          <cell r="F1713" t="str">
            <v>SIEC Mar/26</v>
          </cell>
        </row>
        <row r="1714">
          <cell r="A1714" t="str">
            <v>02.01.09.400.14</v>
          </cell>
          <cell r="B1714" t="str">
            <v>Forro de fibra mineral em placas de 1250 x 625 mm, e = 15 mm, borda reta, com pintura antimofo, apoiado em perfil de aço galvanizado com 24 mm de base - instalado</v>
          </cell>
          <cell r="C1714" t="str">
            <v>m²</v>
          </cell>
          <cell r="D1714">
            <v>126.31</v>
          </cell>
          <cell r="E1714">
            <v>101.87933537667365</v>
          </cell>
          <cell r="F1714" t="str">
            <v>SIEC Mar/26</v>
          </cell>
        </row>
        <row r="1715">
          <cell r="A1715" t="str">
            <v>02.01.09.400.13</v>
          </cell>
          <cell r="B1715" t="str">
            <v>Forro de fibra mineral em placas de 625 x 625 mm, e = 15 mm, borda reta, com pintura antimofo, apoiado em perfil de aço galvanizado com 24 mm de base - instalado</v>
          </cell>
          <cell r="C1715" t="str">
            <v>m²</v>
          </cell>
          <cell r="D1715">
            <v>137.77000000000001</v>
          </cell>
          <cell r="E1715">
            <v>111.12276173576385</v>
          </cell>
          <cell r="F1715" t="str">
            <v>SIEC Mar/26</v>
          </cell>
        </row>
        <row r="1716">
          <cell r="A1716" t="str">
            <v>02.01.09.400.24</v>
          </cell>
          <cell r="B1716" t="str">
            <v>Forro de gesso acartonado fixo monolítico, suspensos por pendurais de arame galvanizado nº 18 painel, e=12,5 mm</v>
          </cell>
          <cell r="C1716" t="str">
            <v>m²</v>
          </cell>
          <cell r="D1716">
            <v>56.56</v>
          </cell>
          <cell r="E1716">
            <v>45.620261332472978</v>
          </cell>
          <cell r="F1716" t="str">
            <v>SIEC Mar/26</v>
          </cell>
        </row>
        <row r="1717">
          <cell r="A1717" t="str">
            <v>02.01.09.400.23</v>
          </cell>
          <cell r="B1717" t="str">
            <v>Forro de gesso acartonado fixo, monolítico, aparafusado em perfis metálicos suspensos por pendurais rígidos reguláveis (espessura: 12,5 mm)</v>
          </cell>
          <cell r="C1717" t="str">
            <v>m²</v>
          </cell>
          <cell r="D1717">
            <v>86.88</v>
          </cell>
          <cell r="E1717">
            <v>70.07581868043232</v>
          </cell>
          <cell r="F1717" t="str">
            <v>SIEC Mar/26</v>
          </cell>
        </row>
        <row r="1718">
          <cell r="A1718" t="str">
            <v>02.01.09.400.19</v>
          </cell>
          <cell r="B1718" t="str">
            <v>Forro de gesso com película de PVC lavável</v>
          </cell>
          <cell r="C1718" t="str">
            <v>m²</v>
          </cell>
          <cell r="D1718">
            <v>119.79</v>
          </cell>
          <cell r="E1718">
            <v>96.620422648814326</v>
          </cell>
          <cell r="F1718" t="str">
            <v>SIEC Mar/26</v>
          </cell>
        </row>
        <row r="1719">
          <cell r="A1719" t="str">
            <v>02.01.09.400.20</v>
          </cell>
          <cell r="B1719" t="str">
            <v>Forro de gesso fixo monolítico com placa pré-moldada, encaixe macho-fêmea (espessura: 30 mm)</v>
          </cell>
          <cell r="C1719" t="str">
            <v>m²</v>
          </cell>
          <cell r="D1719">
            <v>94.89</v>
          </cell>
          <cell r="E1719">
            <v>76.53653815131473</v>
          </cell>
          <cell r="F1719" t="str">
            <v>SIEC Mar/26</v>
          </cell>
        </row>
        <row r="1720">
          <cell r="A1720" t="str">
            <v>02.01.09.400.15</v>
          </cell>
          <cell r="B1720" t="str">
            <v>Forro de madeira com tábua de pinho de 10 x 1 cm, fixada em caibros de 5 x 6 cm</v>
          </cell>
          <cell r="C1720" t="str">
            <v>m²</v>
          </cell>
          <cell r="D1720">
            <v>236.28</v>
          </cell>
          <cell r="E1720">
            <v>190.5791256654299</v>
          </cell>
          <cell r="F1720" t="str">
            <v>SIEC Mar/26</v>
          </cell>
        </row>
        <row r="1721">
          <cell r="A1721" t="str">
            <v>02.01.09.400.16</v>
          </cell>
          <cell r="B1721" t="str">
            <v>Forro de madeira com tábua de pinho de 10 x 1 cm, fixada em sarrafos de 10 x 2,5 cm</v>
          </cell>
          <cell r="C1721" t="str">
            <v>m²</v>
          </cell>
          <cell r="D1721">
            <v>224.84</v>
          </cell>
          <cell r="E1721">
            <v>181.35183094047426</v>
          </cell>
          <cell r="F1721" t="str">
            <v>SIEC Mar/26</v>
          </cell>
        </row>
        <row r="1722">
          <cell r="A1722" t="str">
            <v>02.01.09.400.17</v>
          </cell>
          <cell r="B1722" t="str">
            <v>Forro de PVC em painéis lineares encaixados entre si e fixados em estrutura de madeira, dimensões 100 x 6000 mm</v>
          </cell>
          <cell r="C1722" t="str">
            <v>m²</v>
          </cell>
          <cell r="D1722">
            <v>109.55</v>
          </cell>
          <cell r="E1722">
            <v>88.361025971930957</v>
          </cell>
          <cell r="F1722" t="str">
            <v>SIEC Mar/26</v>
          </cell>
        </row>
        <row r="1723">
          <cell r="A1723" t="str">
            <v>02.01.09.400.18</v>
          </cell>
          <cell r="B1723" t="str">
            <v>Forro de PVC em painéis lineares encaixados entre si e fixados em estrutura de madeira, dimensões 200 x 6000 mm</v>
          </cell>
          <cell r="C1723" t="str">
            <v>m²</v>
          </cell>
          <cell r="D1723">
            <v>98.32</v>
          </cell>
          <cell r="E1723">
            <v>79.303113405387961</v>
          </cell>
          <cell r="F1723" t="str">
            <v>SIEC Mar/26</v>
          </cell>
        </row>
        <row r="1724">
          <cell r="A1724" t="str">
            <v>02.01.09.400.37</v>
          </cell>
          <cell r="B1724" t="str">
            <v>Forro em chapa de aço blindado</v>
          </cell>
          <cell r="C1724" t="str">
            <v>m²</v>
          </cell>
          <cell r="D1724">
            <v>4192.6400000000003</v>
          </cell>
          <cell r="E1724">
            <v>3381.7067268914343</v>
          </cell>
          <cell r="F1724" t="str">
            <v>SIEC Mar/26</v>
          </cell>
        </row>
        <row r="1725">
          <cell r="A1725" t="str">
            <v>02.01.09.400.25</v>
          </cell>
          <cell r="B1725" t="str">
            <v>Forro em Placas de Gesso Acartonado, para áreas molhadas (verde)</v>
          </cell>
          <cell r="C1725" t="str">
            <v>m²</v>
          </cell>
          <cell r="D1725">
            <v>95.12</v>
          </cell>
          <cell r="E1725">
            <v>76.722051943861914</v>
          </cell>
          <cell r="F1725" t="str">
            <v>SIEC Mar/26</v>
          </cell>
        </row>
        <row r="1726">
          <cell r="A1726" t="str">
            <v>02.01.09.400.45</v>
          </cell>
          <cell r="B1726" t="str">
            <v>Forro em réguas de PVC, liso, para ambientes comerciais, inclusive estrutura bidirecional de fixação</v>
          </cell>
          <cell r="C1726" t="str">
            <v>m²</v>
          </cell>
          <cell r="D1726">
            <v>77.17</v>
          </cell>
          <cell r="E1726">
            <v>62.243910308114209</v>
          </cell>
          <cell r="F1726" t="str">
            <v>SIEC Mar/26</v>
          </cell>
        </row>
        <row r="1727">
          <cell r="A1727" t="str">
            <v>02.01.09.400.02</v>
          </cell>
          <cell r="B1727" t="str">
            <v>Forro metálico, sistema aberto vertical , constituído de duas lâminas lisas de alumínio justapostas, formadas em perfiladeiras especiais, com tratamento termoacústico</v>
          </cell>
          <cell r="C1727" t="str">
            <v>m²</v>
          </cell>
          <cell r="D1727">
            <v>675.76</v>
          </cell>
          <cell r="E1727">
            <v>545.05565413776412</v>
          </cell>
          <cell r="F1727" t="str">
            <v>SIEC Mar/26</v>
          </cell>
        </row>
        <row r="1728">
          <cell r="A1728" t="str">
            <v>02.01.09.400.04</v>
          </cell>
          <cell r="B1728" t="str">
            <v>Forro metálico, sistema linear interlocking, constituído de lâminas perfuradas lineares de alumínio, com tratamento termoacústico</v>
          </cell>
          <cell r="C1728" t="str">
            <v>m²</v>
          </cell>
          <cell r="D1728">
            <v>235.05</v>
          </cell>
          <cell r="E1728">
            <v>189.58703016615584</v>
          </cell>
          <cell r="F1728" t="str">
            <v>SIEC Mar/26</v>
          </cell>
        </row>
        <row r="1729">
          <cell r="A1729" t="str">
            <v>02.01.09.400.29</v>
          </cell>
          <cell r="B1729" t="str">
            <v>Forro modular com placas de EPS</v>
          </cell>
          <cell r="C1729" t="str">
            <v>m²</v>
          </cell>
          <cell r="D1729">
            <v>67.239999999999995</v>
          </cell>
          <cell r="E1729">
            <v>54.234553960316177</v>
          </cell>
          <cell r="F1729" t="str">
            <v>SIEC Mar/26</v>
          </cell>
        </row>
        <row r="1730">
          <cell r="A1730" t="str">
            <v>02.01.09.400.35</v>
          </cell>
          <cell r="B1730" t="str">
            <v>NED 02_Forro vertical tipo "Baffle", em aluzinc, espessura mín. = 0,4 mm, com pintura poliéster, liso, H= 200 mm, espaçamento = 350 mm</v>
          </cell>
          <cell r="C1730" t="str">
            <v>m²</v>
          </cell>
          <cell r="D1730">
            <v>628.73</v>
          </cell>
          <cell r="E1730">
            <v>507.12211647039845</v>
          </cell>
          <cell r="F1730" t="str">
            <v>SIEC Mar/26</v>
          </cell>
        </row>
        <row r="1731">
          <cell r="A1731" t="str">
            <v>02.01.09.400.32</v>
          </cell>
          <cell r="B1731" t="str">
            <v>NED 26_Forro em chapas (fibra mineral com estrutura em perfis de aço galvanizado; pintura em tinta acrílica; referência Owa - Constellation ou equivalente)</v>
          </cell>
          <cell r="C1731" t="str">
            <v>m²</v>
          </cell>
          <cell r="D1731">
            <v>160.85</v>
          </cell>
          <cell r="E1731">
            <v>129.73866752702048</v>
          </cell>
          <cell r="F1731" t="str">
            <v>SIEC Mar/26</v>
          </cell>
        </row>
        <row r="1732">
          <cell r="A1732" t="str">
            <v>02.01.09.400.40</v>
          </cell>
          <cell r="B1732" t="str">
            <v>NED 45_Forro de gesso acartonado fixo, monolítico, aparafusado em perfis metálicos suspensos por pendurais rígidos reguláveis (espessura: 12,5 mm), com pintura anti-mofo</v>
          </cell>
          <cell r="C1732" t="str">
            <v>m²</v>
          </cell>
          <cell r="D1732">
            <v>141.52000000000001</v>
          </cell>
          <cell r="E1732">
            <v>114.14744313598969</v>
          </cell>
          <cell r="F1732" t="str">
            <v>SIEC Mar/26</v>
          </cell>
        </row>
        <row r="1733">
          <cell r="A1733" t="str">
            <v>02.01.09.400.41</v>
          </cell>
          <cell r="B1733" t="str">
            <v>NED 46_Forro de gesso fixo monolítico com placa pré-moldada, encaixe macho-fêmea (espessura: 30 mm), com pintura anti-mofo</v>
          </cell>
          <cell r="C1733" t="str">
            <v>m²</v>
          </cell>
          <cell r="D1733">
            <v>135.04</v>
          </cell>
          <cell r="E1733">
            <v>108.92079367639941</v>
          </cell>
          <cell r="F1733" t="str">
            <v>SIEC Mar/26</v>
          </cell>
        </row>
        <row r="1734">
          <cell r="A1734" t="str">
            <v>02.01.09.400.12</v>
          </cell>
          <cell r="B1734" t="str">
            <v>Polimento de estuque com lixamento fino manual da superfície de concreto</v>
          </cell>
          <cell r="C1734" t="str">
            <v>m²</v>
          </cell>
          <cell r="D1734">
            <v>8.9700000000000006</v>
          </cell>
          <cell r="E1734">
            <v>7.2350379093402166</v>
          </cell>
          <cell r="F1734" t="str">
            <v>SIEC Mar/26</v>
          </cell>
        </row>
        <row r="1735">
          <cell r="A1735" t="str">
            <v>02.01.09.400.10</v>
          </cell>
          <cell r="B1735" t="str">
            <v>Sanca de gesso, reta</v>
          </cell>
          <cell r="C1735" t="str">
            <v>m</v>
          </cell>
          <cell r="D1735">
            <v>71.930000000000007</v>
          </cell>
          <cell r="E1735">
            <v>58.017422164865309</v>
          </cell>
          <cell r="F1735" t="str">
            <v>SIEC Mar/26</v>
          </cell>
        </row>
        <row r="1736">
          <cell r="A1736" t="str">
            <v>02.01.09.500</v>
          </cell>
          <cell r="B1736" t="str">
            <v>PISOS ELEVADOS</v>
          </cell>
          <cell r="C1736" t="str">
            <v/>
          </cell>
          <cell r="E1736">
            <v>0</v>
          </cell>
          <cell r="F1736" t="str">
            <v>SIEC Mar/26</v>
          </cell>
        </row>
        <row r="1737">
          <cell r="A1737" t="str">
            <v>02.01.09.500.01</v>
          </cell>
          <cell r="B1737" t="str">
            <v>NEC 58_Piso elevado (placas moduladas com revestimento de borda, acabamento superior em vinil (cor cinza claro - ref. Munsell 5Y 6/1), estrutura de suporte regulável telescópica em aço estampado bicromatizado) - sobrecarga= 200 kg/m²</v>
          </cell>
          <cell r="C1737" t="str">
            <v>m²</v>
          </cell>
          <cell r="D1737">
            <v>502.36</v>
          </cell>
          <cell r="E1737">
            <v>405.1943861913212</v>
          </cell>
          <cell r="F1737" t="str">
            <v>SIEC Mar/26</v>
          </cell>
        </row>
        <row r="1738">
          <cell r="A1738" t="str">
            <v>02.01.09.900</v>
          </cell>
          <cell r="B1738" t="str">
            <v>ARREMATES EM GERAL</v>
          </cell>
          <cell r="C1738" t="str">
            <v/>
          </cell>
          <cell r="E1738">
            <v>0</v>
          </cell>
          <cell r="F1738" t="str">
            <v>SIEC Mar/26</v>
          </cell>
        </row>
        <row r="1739">
          <cell r="A1739" t="str">
            <v>02.01.09.900.03</v>
          </cell>
          <cell r="B1739" t="str">
            <v>NEB 05_Cantoneira de proteção (aço galvanizado pintado)</v>
          </cell>
          <cell r="C1739" t="str">
            <v>m</v>
          </cell>
          <cell r="D1739">
            <v>44.95</v>
          </cell>
          <cell r="E1739">
            <v>36.255847717373769</v>
          </cell>
          <cell r="F1739" t="str">
            <v>SIEC Mar/26</v>
          </cell>
        </row>
        <row r="1740">
          <cell r="A1740" t="str">
            <v>02.01.09.900.08</v>
          </cell>
          <cell r="B1740" t="str">
            <v>NEB 07_Junta de dessolidarização (isopor) - e = 1 cm</v>
          </cell>
          <cell r="C1740" t="str">
            <v>m</v>
          </cell>
          <cell r="D1740">
            <v>10.64</v>
          </cell>
          <cell r="E1740">
            <v>8.5820293595741255</v>
          </cell>
          <cell r="F1740" t="str">
            <v>SIEC Mar/26</v>
          </cell>
        </row>
        <row r="1741">
          <cell r="A1741" t="str">
            <v>02.01.09.900.02</v>
          </cell>
          <cell r="B1741" t="str">
            <v>NEB 30_Cantoneira de proteção (alumínio tipo 2848 para revestimentos cerâmicos)</v>
          </cell>
          <cell r="C1741" t="str">
            <v>m</v>
          </cell>
          <cell r="D1741">
            <v>40.369999999999997</v>
          </cell>
          <cell r="E1741">
            <v>32.561703500564604</v>
          </cell>
          <cell r="F1741" t="str">
            <v>SIEC Mar/26</v>
          </cell>
        </row>
        <row r="1742">
          <cell r="A1742" t="str">
            <v>02.01.09.900.09</v>
          </cell>
          <cell r="B1742" t="str">
            <v>NEB 37_Junta de movimentação ou dilatação (isopor) - e = 4 cm</v>
          </cell>
          <cell r="C1742" t="str">
            <v>m</v>
          </cell>
          <cell r="D1742">
            <v>14.61</v>
          </cell>
          <cell r="E1742">
            <v>11.784158735279883</v>
          </cell>
          <cell r="F1742" t="str">
            <v>SIEC Mar/26</v>
          </cell>
        </row>
        <row r="1743">
          <cell r="A1743" t="str">
            <v>02.01.09.900.04</v>
          </cell>
          <cell r="B1743" t="str">
            <v>NEB 46_Cantoneira de proteção (alumínio MA-A4)</v>
          </cell>
          <cell r="C1743" t="str">
            <v>m</v>
          </cell>
          <cell r="D1743">
            <v>42.9</v>
          </cell>
          <cell r="E1743">
            <v>34.602355218583639</v>
          </cell>
          <cell r="F1743" t="str">
            <v>SIEC Mar/26</v>
          </cell>
        </row>
        <row r="1744">
          <cell r="A1744" t="str">
            <v>02.01.09.900.18</v>
          </cell>
          <cell r="B1744" t="str">
            <v>NEB 53_Arremate vertical (alumínio anodizado fosco) e = 0,5 mm</v>
          </cell>
          <cell r="C1744" t="str">
            <v>m</v>
          </cell>
          <cell r="D1744">
            <v>36.6</v>
          </cell>
          <cell r="E1744">
            <v>29.520890466204229</v>
          </cell>
          <cell r="F1744" t="str">
            <v>SIEC Mar/26</v>
          </cell>
        </row>
        <row r="1745">
          <cell r="A1745" t="str">
            <v>02.01.09.900.05</v>
          </cell>
          <cell r="B1745" t="str">
            <v>NEB 54_Arremate em perfil metálico para revestimento cerâmico</v>
          </cell>
          <cell r="C1745" t="str">
            <v>m</v>
          </cell>
          <cell r="D1745">
            <v>68.38</v>
          </cell>
          <cell r="E1745">
            <v>55.154057105984833</v>
          </cell>
          <cell r="F1745" t="str">
            <v>SIEC Mar/26</v>
          </cell>
        </row>
        <row r="1746">
          <cell r="A1746" t="str">
            <v>02.01.09.900.19</v>
          </cell>
          <cell r="B1746" t="str">
            <v>NEB 64_Batente (alumínio anodizado fosco) C = _ cm; L = _ cm; e = 4 mm</v>
          </cell>
          <cell r="C1746" t="str">
            <v>m</v>
          </cell>
          <cell r="D1746">
            <v>77.14</v>
          </cell>
          <cell r="E1746">
            <v>62.219712856912402</v>
          </cell>
          <cell r="F1746" t="str">
            <v>SIEC Mar/26</v>
          </cell>
        </row>
        <row r="1747">
          <cell r="A1747" t="str">
            <v>02.01.09.900.14</v>
          </cell>
          <cell r="B1747" t="str">
            <v>NEC 03_Juntas de dilatação de isopor com mastique e perfil "L"</v>
          </cell>
          <cell r="C1747" t="str">
            <v>m</v>
          </cell>
          <cell r="D1747">
            <v>56.11</v>
          </cell>
          <cell r="E1747">
            <v>45.25729956444588</v>
          </cell>
          <cell r="F1747" t="str">
            <v>SIEC Mar/26</v>
          </cell>
        </row>
        <row r="1748">
          <cell r="A1748" t="str">
            <v>02.01.09.900.13</v>
          </cell>
          <cell r="B1748" t="str">
            <v>NEC 05_Juntas de dilatação (perfil de PVC)</v>
          </cell>
          <cell r="C1748" t="str">
            <v>m</v>
          </cell>
          <cell r="D1748">
            <v>62.49</v>
          </cell>
          <cell r="E1748">
            <v>50.403290853363444</v>
          </cell>
          <cell r="F1748" t="str">
            <v>SIEC Mar/26</v>
          </cell>
        </row>
        <row r="1749">
          <cell r="A1749" t="str">
            <v>02.01.09.900.16</v>
          </cell>
          <cell r="B1749" t="str">
            <v>NEC 22/00_Cantoneira de proteção de degrau de embutir (alumínio extrudado)</v>
          </cell>
          <cell r="C1749" t="str">
            <v>m</v>
          </cell>
          <cell r="D1749">
            <v>82.19</v>
          </cell>
          <cell r="E1749">
            <v>66.292950475883202</v>
          </cell>
          <cell r="F1749" t="str">
            <v>SIEC Mar/26</v>
          </cell>
        </row>
        <row r="1750">
          <cell r="A1750" t="str">
            <v>02.01.10</v>
          </cell>
          <cell r="B1750" t="str">
            <v>PINTURAS EM GERAL</v>
          </cell>
          <cell r="C1750" t="str">
            <v/>
          </cell>
          <cell r="E1750">
            <v>0</v>
          </cell>
          <cell r="F1750" t="str">
            <v>SIEC Mar/26</v>
          </cell>
        </row>
        <row r="1751">
          <cell r="A1751" t="str">
            <v>02.01.10.100</v>
          </cell>
          <cell r="B1751" t="str">
            <v>PINTURA EM PAREDES / TETOS</v>
          </cell>
          <cell r="C1751" t="str">
            <v/>
          </cell>
          <cell r="E1751">
            <v>0</v>
          </cell>
          <cell r="F1751" t="str">
            <v>SIEC Mar/26</v>
          </cell>
        </row>
        <row r="1752">
          <cell r="A1752" t="str">
            <v>02.01.10.100.36</v>
          </cell>
          <cell r="B1752" t="str">
            <v>NEB 10_Pintura com tinta epóxi à base de água monocomponente, com duas demãos, sobre massa corrida, para áreas molhadas, incluindo chapisco e impermeabilização com revestimento de argamassa aditivada</v>
          </cell>
          <cell r="C1752" t="str">
            <v>m²</v>
          </cell>
          <cell r="D1752">
            <v>196.23</v>
          </cell>
          <cell r="E1752">
            <v>158.27552831101789</v>
          </cell>
          <cell r="F1752" t="str">
            <v>SIEC Mar/26</v>
          </cell>
        </row>
        <row r="1753">
          <cell r="A1753" t="str">
            <v>02.01.10.100.37</v>
          </cell>
          <cell r="B1753" t="str">
            <v>NEB 13_Pintura com tinta epóxi à base de água monocomponente, com duas demãos (incluindo preparo de base - lixamento, emassamento e limpeza), para áreas molhadas</v>
          </cell>
          <cell r="C1753" t="str">
            <v>m²</v>
          </cell>
          <cell r="D1753">
            <v>141.47999999999999</v>
          </cell>
          <cell r="E1753">
            <v>114.11517986772058</v>
          </cell>
          <cell r="F1753" t="str">
            <v>SIEC Mar/26</v>
          </cell>
        </row>
        <row r="1754">
          <cell r="A1754" t="str">
            <v>02.01.10.100.22</v>
          </cell>
          <cell r="B1754" t="str">
            <v>NEB 15_NED 21_Verniz incolor fosco sobre concreto aparente incluindo estucamento e lixamento de superfície</v>
          </cell>
          <cell r="C1754" t="str">
            <v>m²</v>
          </cell>
          <cell r="D1754">
            <v>60.65</v>
          </cell>
          <cell r="E1754">
            <v>48.91918051298596</v>
          </cell>
          <cell r="F1754" t="str">
            <v>SIEC Mar/26</v>
          </cell>
        </row>
        <row r="1755">
          <cell r="A1755" t="str">
            <v>02.01.10.100.35</v>
          </cell>
          <cell r="B1755" t="str">
            <v>NEB 15_NED 21_Verniz incolor fosco sobre concreto aparente, incluindo estucamento e lixamento de superfície (noturno)</v>
          </cell>
          <cell r="C1755" t="str">
            <v>m²</v>
          </cell>
          <cell r="D1755">
            <v>67.33</v>
          </cell>
          <cell r="E1755">
            <v>54.307146313921599</v>
          </cell>
          <cell r="F1755" t="str">
            <v>SIEC Mar/26</v>
          </cell>
        </row>
        <row r="1756">
          <cell r="A1756" t="str">
            <v>02.01.10.100.33</v>
          </cell>
          <cell r="B1756" t="str">
            <v>NEB 35_Pintura em tinta acrílica à base de água sobre massa acrílica, duas demãos.</v>
          </cell>
          <cell r="C1756" t="str">
            <v>m²</v>
          </cell>
          <cell r="D1756">
            <v>164.88</v>
          </cell>
          <cell r="E1756">
            <v>132.98919180512985</v>
          </cell>
          <cell r="F1756" t="str">
            <v>SIEC Mar/26</v>
          </cell>
        </row>
        <row r="1757">
          <cell r="A1757" t="str">
            <v>02.01.10.100.39</v>
          </cell>
          <cell r="B1757" t="str">
            <v>NEB 36_Acabamento imitação de concreto aparente, chapisco e impermeabilização</v>
          </cell>
          <cell r="C1757" t="str">
            <v>m²</v>
          </cell>
          <cell r="D1757">
            <v>313.02</v>
          </cell>
          <cell r="E1757">
            <v>252.47620583965153</v>
          </cell>
          <cell r="F1757" t="str">
            <v>SIEC Mar/26</v>
          </cell>
        </row>
        <row r="1758">
          <cell r="A1758" t="str">
            <v>02.01.10.100.38</v>
          </cell>
          <cell r="B1758" t="str">
            <v>NEB 38_Pintura com tinta acrílica à base de água, duas demãos - incluso preparo da superfície, lixamento e limpeza</v>
          </cell>
          <cell r="C1758" t="str">
            <v>m²</v>
          </cell>
          <cell r="D1758">
            <v>39.85</v>
          </cell>
          <cell r="E1758">
            <v>32.142281013066622</v>
          </cell>
          <cell r="F1758" t="str">
            <v>SIEC Mar/26</v>
          </cell>
        </row>
        <row r="1759">
          <cell r="A1759" t="str">
            <v>02.01.10.100.23</v>
          </cell>
          <cell r="B1759" t="str">
            <v>NEB 60_NED 20_Verniz incolor antipichação para superfícies de concreto, incluindo estucamento e lixamento de superfície</v>
          </cell>
          <cell r="C1759" t="str">
            <v>m²</v>
          </cell>
          <cell r="D1759">
            <v>112.97</v>
          </cell>
          <cell r="E1759">
            <v>91.119535408936926</v>
          </cell>
          <cell r="F1759" t="str">
            <v>SIEC Mar/26</v>
          </cell>
        </row>
        <row r="1760">
          <cell r="A1760" t="str">
            <v>02.01.10.100.31</v>
          </cell>
          <cell r="B1760" t="str">
            <v>NEB 60_NED 20_Verniz incolor antipichação para superfícies de concreto, incluindo estucamento e lixamento de superfície (noturno)</v>
          </cell>
          <cell r="C1760" t="str">
            <v>m²</v>
          </cell>
          <cell r="D1760">
            <v>128.71</v>
          </cell>
          <cell r="E1760">
            <v>103.81513147281821</v>
          </cell>
          <cell r="F1760" t="str">
            <v>SIEC Mar/26</v>
          </cell>
        </row>
        <row r="1761">
          <cell r="A1761" t="str">
            <v>02.01.10.100.34</v>
          </cell>
          <cell r="B1761" t="str">
            <v>NEB 62_Pintura com tinta esmalte à base de água em superfície metálica, inclusive preparo</v>
          </cell>
          <cell r="C1761" t="str">
            <v>m²</v>
          </cell>
          <cell r="D1761">
            <v>68.959999999999994</v>
          </cell>
          <cell r="E1761">
            <v>55.621874495886431</v>
          </cell>
          <cell r="F1761" t="str">
            <v>SIEC Mar/26</v>
          </cell>
        </row>
        <row r="1762">
          <cell r="A1762" t="str">
            <v>02.01.10.100.40</v>
          </cell>
          <cell r="B1762" t="str">
            <v>NED 09_Pintura acrílica antimofo à base de água, duas demãos, para áreas molhadas (incluindo preparo de base - emassamento, lixamento e limpeza) - cor branca</v>
          </cell>
          <cell r="C1762" t="str">
            <v>m²</v>
          </cell>
          <cell r="D1762">
            <v>67.709999999999994</v>
          </cell>
          <cell r="E1762">
            <v>54.613647362477813</v>
          </cell>
          <cell r="F1762" t="str">
            <v>SIEC Mar/26</v>
          </cell>
        </row>
        <row r="1763">
          <cell r="A1763" t="str">
            <v>02.01.10.100.27</v>
          </cell>
          <cell r="B1763" t="str">
            <v>NED 10_Pintura acrílica antimofo sobre massa corrida acrílica, duas demãos, para áreas molhadas - cor branca</v>
          </cell>
          <cell r="C1763" t="str">
            <v>m²</v>
          </cell>
          <cell r="D1763">
            <v>148</v>
          </cell>
          <cell r="E1763">
            <v>119.37409259557992</v>
          </cell>
          <cell r="F1763" t="str">
            <v>SIEC Mar/26</v>
          </cell>
        </row>
        <row r="1764">
          <cell r="A1764" t="str">
            <v>02.01.10.100.26</v>
          </cell>
          <cell r="B1764" t="str">
            <v>NED 47_Pintura em teto com tinta látex à base de PVA, duas demãos (incluindo preparo de base - emassamento, lixamento e limpeza)</v>
          </cell>
          <cell r="C1764" t="str">
            <v>m²</v>
          </cell>
          <cell r="D1764">
            <v>45.22</v>
          </cell>
          <cell r="E1764">
            <v>36.473624778190029</v>
          </cell>
          <cell r="F1764" t="str">
            <v>SIEC Mar/26</v>
          </cell>
        </row>
        <row r="1765">
          <cell r="A1765" t="str">
            <v>02.01.10.100.28</v>
          </cell>
          <cell r="B1765" t="str">
            <v>NED 48_Pintura em teto com tinta látex à base de PVA, duas demãos, sobre massa corrida</v>
          </cell>
          <cell r="C1765" t="str">
            <v>m²</v>
          </cell>
          <cell r="D1765">
            <v>155.22</v>
          </cell>
          <cell r="E1765">
            <v>125.19761251814809</v>
          </cell>
          <cell r="F1765" t="str">
            <v>SIEC Mar/26</v>
          </cell>
        </row>
        <row r="1766">
          <cell r="A1766" t="str">
            <v>02.01.10.100.24</v>
          </cell>
          <cell r="B1766" t="str">
            <v>Pintura com tinta acrílica à base de água sobre massa corrida, duas demãos - incluso preparo da superfície, lixamento e limpeza</v>
          </cell>
          <cell r="C1766" t="str">
            <v>m²</v>
          </cell>
          <cell r="D1766">
            <v>54.88</v>
          </cell>
          <cell r="E1766">
            <v>44.265204065171801</v>
          </cell>
          <cell r="F1766" t="str">
            <v>SIEC Mar/26</v>
          </cell>
        </row>
        <row r="1767">
          <cell r="A1767" t="str">
            <v>02.01.10.100.06</v>
          </cell>
          <cell r="B1767" t="str">
            <v>Pintura com tinta epóxi em parede interna, com duas demãos, incluindo emassamento e lixamento</v>
          </cell>
          <cell r="C1767" t="str">
            <v>m²</v>
          </cell>
          <cell r="D1767">
            <v>266.41000000000003</v>
          </cell>
          <cell r="E1767">
            <v>214.88143248911118</v>
          </cell>
          <cell r="F1767" t="str">
            <v>SIEC Mar/26</v>
          </cell>
        </row>
        <row r="1768">
          <cell r="A1768" t="str">
            <v>02.01.10.100.09</v>
          </cell>
          <cell r="B1768" t="str">
            <v>Pintura com tinta impermeável mineral em pó em parede externa, com três demãos</v>
          </cell>
          <cell r="C1768" t="str">
            <v>m²</v>
          </cell>
          <cell r="D1768">
            <v>17.399999999999999</v>
          </cell>
          <cell r="E1768">
            <v>14.034521697047909</v>
          </cell>
          <cell r="F1768" t="str">
            <v>SIEC Mar/26</v>
          </cell>
        </row>
        <row r="1769">
          <cell r="A1769" t="str">
            <v>02.01.10.100.05</v>
          </cell>
          <cell r="B1769" t="str">
            <v>Pintura com tinta látex acrílica em parede externa, com duas demãos, sem massa corrida</v>
          </cell>
          <cell r="C1769" t="str">
            <v>m²</v>
          </cell>
          <cell r="D1769">
            <v>15.55</v>
          </cell>
          <cell r="E1769">
            <v>12.542345539603163</v>
          </cell>
          <cell r="F1769" t="str">
            <v>SIEC Mar/26</v>
          </cell>
        </row>
        <row r="1770">
          <cell r="A1770" t="str">
            <v>02.01.10.100.03</v>
          </cell>
          <cell r="B1770" t="str">
            <v>Pintura com tinta látex PVA em parede interna, com duas demãos, sem massa corrida</v>
          </cell>
          <cell r="C1770" t="str">
            <v>m²</v>
          </cell>
          <cell r="D1770">
            <v>17.559999999999999</v>
          </cell>
          <cell r="E1770">
            <v>14.163574770124212</v>
          </cell>
          <cell r="F1770" t="str">
            <v>SIEC Mar/26</v>
          </cell>
        </row>
        <row r="1771">
          <cell r="A1771" t="str">
            <v>02.01.10.100.32</v>
          </cell>
          <cell r="B1771" t="str">
            <v>Pintura com tinta látex PVA em parede interna, com duas demãos, sem massa corrida (noturno)</v>
          </cell>
          <cell r="C1771" t="str">
            <v>m²</v>
          </cell>
          <cell r="D1771">
            <v>19.2</v>
          </cell>
          <cell r="E1771">
            <v>15.486368769156314</v>
          </cell>
          <cell r="F1771" t="str">
            <v>SIEC Mar/26</v>
          </cell>
        </row>
        <row r="1772">
          <cell r="A1772" t="str">
            <v>02.01.10.100.04</v>
          </cell>
          <cell r="B1772" t="str">
            <v>Pintura com tinta látex PVA em parede interna, com três demãos, sem massa corrida</v>
          </cell>
          <cell r="C1772" t="str">
            <v>m²</v>
          </cell>
          <cell r="D1772">
            <v>39.89</v>
          </cell>
          <cell r="E1772">
            <v>32.174544281335699</v>
          </cell>
          <cell r="F1772" t="str">
            <v>SIEC Mar/26</v>
          </cell>
        </row>
        <row r="1773">
          <cell r="A1773" t="str">
            <v>02.01.10.100.11</v>
          </cell>
          <cell r="B1773" t="str">
            <v>Pintura hidrofugante sobre superfície de concreto com duas demãos de silicone base solvente</v>
          </cell>
          <cell r="C1773" t="str">
            <v>m²</v>
          </cell>
          <cell r="D1773">
            <v>41.89</v>
          </cell>
          <cell r="E1773">
            <v>33.787707694789482</v>
          </cell>
          <cell r="F1773" t="str">
            <v>SIEC Mar/26</v>
          </cell>
        </row>
        <row r="1774">
          <cell r="A1774" t="str">
            <v>02.01.10.100.12</v>
          </cell>
          <cell r="B1774" t="str">
            <v>Pintura hidrofugante sobre superfície de concreto com duas demãos de siloxano oligomérico base solvente</v>
          </cell>
          <cell r="C1774" t="str">
            <v>m²</v>
          </cell>
          <cell r="D1774">
            <v>41.89</v>
          </cell>
          <cell r="E1774">
            <v>33.787707694789482</v>
          </cell>
          <cell r="F1774" t="str">
            <v>SIEC Mar/26</v>
          </cell>
        </row>
        <row r="1775">
          <cell r="A1775" t="str">
            <v>02.01.10.100.13</v>
          </cell>
          <cell r="B1775" t="str">
            <v>Pintura hidrofugante sobre superfície de tijolo à vista com uma demão de silicone</v>
          </cell>
          <cell r="C1775" t="str">
            <v>m²</v>
          </cell>
          <cell r="D1775">
            <v>38.76</v>
          </cell>
          <cell r="E1775">
            <v>31.263106952734312</v>
          </cell>
          <cell r="F1775" t="str">
            <v>SIEC Mar/26</v>
          </cell>
        </row>
        <row r="1776">
          <cell r="A1776" t="str">
            <v>02.01.10.100.17</v>
          </cell>
          <cell r="B1776" t="str">
            <v>Pintura impermeabilizante sobre superfície de concreto com duas demãos de borracha clorada à base de solvente</v>
          </cell>
          <cell r="C1776" t="str">
            <v>m²</v>
          </cell>
          <cell r="D1776">
            <v>66.599999999999994</v>
          </cell>
          <cell r="E1776">
            <v>53.718341668010964</v>
          </cell>
          <cell r="F1776" t="str">
            <v>SIEC Mar/26</v>
          </cell>
        </row>
        <row r="1777">
          <cell r="A1777" t="str">
            <v>02.01.10.100.18</v>
          </cell>
          <cell r="B1777" t="str">
            <v>Pintura impermeabilizante sobre superfície de concreto com duas demãos de sistema duplo epóxi-poliuretano</v>
          </cell>
          <cell r="C1777" t="str">
            <v>m²</v>
          </cell>
          <cell r="D1777">
            <v>81.87</v>
          </cell>
          <cell r="E1777">
            <v>66.034844329730603</v>
          </cell>
          <cell r="F1777" t="str">
            <v>SIEC Mar/26</v>
          </cell>
        </row>
        <row r="1778">
          <cell r="A1778" t="str">
            <v>02.01.10.100.19</v>
          </cell>
          <cell r="B1778" t="str">
            <v>Pintura impermeabilizante sobre superfície de concreto com duas demãos de sistema duplo silano-siloxano</v>
          </cell>
          <cell r="C1778" t="str">
            <v>m²</v>
          </cell>
          <cell r="D1778">
            <v>56.34</v>
          </cell>
          <cell r="E1778">
            <v>45.442813356993064</v>
          </cell>
          <cell r="F1778" t="str">
            <v>SIEC Mar/26</v>
          </cell>
        </row>
        <row r="1779">
          <cell r="A1779" t="str">
            <v>02.01.10.100.16</v>
          </cell>
          <cell r="B1779" t="str">
            <v>Pintura impermeabilizante sobre superfície de concreto com duas demãos de verniz acrílico à base de solvente</v>
          </cell>
          <cell r="C1779" t="str">
            <v>m²</v>
          </cell>
          <cell r="D1779">
            <v>49.81</v>
          </cell>
          <cell r="E1779">
            <v>40.175834812066462</v>
          </cell>
          <cell r="F1779" t="str">
            <v>SIEC Mar/26</v>
          </cell>
        </row>
        <row r="1780">
          <cell r="A1780" t="str">
            <v>02.01.10.100.20</v>
          </cell>
          <cell r="B1780" t="str">
            <v>Pintura impermeabilizante sobre superfície de concreto com duas demãos de verniz epóxi bicomponente</v>
          </cell>
          <cell r="C1780" t="str">
            <v>m²</v>
          </cell>
          <cell r="D1780">
            <v>52.81</v>
          </cell>
          <cell r="E1780">
            <v>42.595579932247141</v>
          </cell>
          <cell r="F1780" t="str">
            <v>SIEC Mar/26</v>
          </cell>
        </row>
        <row r="1781">
          <cell r="A1781" t="str">
            <v>02.01.10.100.15</v>
          </cell>
          <cell r="B1781" t="str">
            <v>Pintura impermeabilizante sobre superfície de concreto com duas demãos de verniz poliuretano alifático bicomponente</v>
          </cell>
          <cell r="C1781" t="str">
            <v>m²</v>
          </cell>
          <cell r="D1781">
            <v>64.28</v>
          </cell>
          <cell r="E1781">
            <v>51.847072108404582</v>
          </cell>
          <cell r="F1781" t="str">
            <v>SIEC Mar/26</v>
          </cell>
        </row>
        <row r="1782">
          <cell r="A1782" t="str">
            <v>02.01.10.100.14</v>
          </cell>
          <cell r="B1782" t="str">
            <v>Pintura impermeabilizante sobre superfície de concreto com primer e duas demãos de verniz acrílico à base de água</v>
          </cell>
          <cell r="C1782" t="str">
            <v>m²</v>
          </cell>
          <cell r="D1782">
            <v>47.4</v>
          </cell>
          <cell r="E1782">
            <v>38.23197289885465</v>
          </cell>
          <cell r="F1782" t="str">
            <v>SIEC Mar/26</v>
          </cell>
        </row>
        <row r="1783">
          <cell r="A1783" t="str">
            <v>02.01.10.100.41</v>
          </cell>
          <cell r="B1783" t="str">
            <v>Pintura látex acrílica econômica, aplicação manual em paredes, duas demãos</v>
          </cell>
          <cell r="C1783" t="str">
            <v>m²</v>
          </cell>
          <cell r="D1783">
            <v>11.58</v>
          </cell>
          <cell r="E1783">
            <v>9.3402161638974022</v>
          </cell>
          <cell r="F1783" t="str">
            <v>SIEC Mar/26</v>
          </cell>
        </row>
        <row r="1784">
          <cell r="A1784" t="str">
            <v>02.01.10.100.01</v>
          </cell>
          <cell r="B1784" t="str">
            <v>Pintura tipo caiação em parede externa com três demãos</v>
          </cell>
          <cell r="C1784" t="str">
            <v>m²</v>
          </cell>
          <cell r="D1784">
            <v>18.010000000000002</v>
          </cell>
          <cell r="E1784">
            <v>14.526536538151316</v>
          </cell>
          <cell r="F1784" t="str">
            <v>SIEC Mar/26</v>
          </cell>
        </row>
        <row r="1785">
          <cell r="A1785" t="str">
            <v>02.01.10.100.02</v>
          </cell>
          <cell r="B1785" t="str">
            <v>Pintura tipo caiação em parede interna com três demãos</v>
          </cell>
          <cell r="C1785" t="str">
            <v>m²</v>
          </cell>
          <cell r="D1785">
            <v>14.26</v>
          </cell>
          <cell r="E1785">
            <v>11.501855137925471</v>
          </cell>
          <cell r="F1785" t="str">
            <v>SIEC Mar/26</v>
          </cell>
        </row>
        <row r="1786">
          <cell r="A1786" t="str">
            <v>02.01.10.300</v>
          </cell>
          <cell r="B1786" t="str">
            <v>PINTURA EM PISOS</v>
          </cell>
          <cell r="C1786" t="str">
            <v/>
          </cell>
          <cell r="E1786">
            <v>0</v>
          </cell>
          <cell r="F1786" t="str">
            <v>SIEC Mar/26</v>
          </cell>
        </row>
        <row r="1787">
          <cell r="A1787" t="str">
            <v>02.01.10.300.06</v>
          </cell>
          <cell r="B1787" t="str">
            <v>DEM.48_Remoção de demarcação viária de material termoplástico retro</v>
          </cell>
          <cell r="C1787" t="str">
            <v>m²</v>
          </cell>
          <cell r="D1787">
            <v>79.06</v>
          </cell>
          <cell r="E1787">
            <v>63.768349733828039</v>
          </cell>
          <cell r="F1787" t="str">
            <v>SIEC Mar/26</v>
          </cell>
        </row>
        <row r="1788">
          <cell r="A1788" t="str">
            <v>02.01.10.300.05</v>
          </cell>
          <cell r="B1788" t="str">
            <v>Demarcação e pinturas de faixa até 10 cm com borracha clorada</v>
          </cell>
          <cell r="C1788" t="str">
            <v>m</v>
          </cell>
          <cell r="D1788">
            <v>13.72</v>
          </cell>
          <cell r="E1788">
            <v>11.06630101629295</v>
          </cell>
          <cell r="F1788" t="str">
            <v>SIEC Mar/26</v>
          </cell>
        </row>
        <row r="1789">
          <cell r="A1789" t="str">
            <v>02.01.10.300.04</v>
          </cell>
          <cell r="B1789" t="str">
            <v>Pintura a base de resina acrílica de alto desempenho, refletiva, para asfalto, branco/amarela, largura 10 cm, 2 demãos</v>
          </cell>
          <cell r="C1789" t="str">
            <v>m</v>
          </cell>
          <cell r="D1789">
            <v>9.74</v>
          </cell>
          <cell r="E1789">
            <v>7.8561058235199228</v>
          </cell>
          <cell r="F1789" t="str">
            <v>SIEC Mar/26</v>
          </cell>
        </row>
        <row r="1790">
          <cell r="A1790" t="str">
            <v>02.01.10.300.02</v>
          </cell>
          <cell r="B1790" t="str">
            <v>Pintura com tinta acrílica em piso de concreto, duas demãos, aplicada com rolo de lã</v>
          </cell>
          <cell r="C1790" t="str">
            <v>m²</v>
          </cell>
          <cell r="D1790">
            <v>25.66</v>
          </cell>
          <cell r="E1790">
            <v>20.696886594612035</v>
          </cell>
          <cell r="F1790" t="str">
            <v>SIEC Mar/26</v>
          </cell>
        </row>
        <row r="1791">
          <cell r="A1791" t="str">
            <v>02.01.10.300.08</v>
          </cell>
          <cell r="B1791" t="str">
            <v>Pintura com tinta acrílica em piso, para faixas de demarcação, com faixas de 10 cm de largura, aplicada com trincha</v>
          </cell>
          <cell r="C1791" t="str">
            <v>m²</v>
          </cell>
          <cell r="D1791">
            <v>5.58</v>
          </cell>
          <cell r="E1791">
            <v>4.5007259235360539</v>
          </cell>
          <cell r="F1791" t="str">
            <v>SIEC Mar/26</v>
          </cell>
        </row>
        <row r="1792">
          <cell r="A1792" t="str">
            <v>02.01.10.300.09</v>
          </cell>
          <cell r="B1792" t="str">
            <v>Pintura com tinta acrílica em piso, para faixas de demarcação, com faixas de 15 cm de largura, aplicada com trincha</v>
          </cell>
          <cell r="C1792" t="str">
            <v>m²</v>
          </cell>
          <cell r="D1792">
            <v>6.07</v>
          </cell>
          <cell r="E1792">
            <v>4.8959509598322315</v>
          </cell>
          <cell r="F1792" t="str">
            <v>SIEC Mar/26</v>
          </cell>
        </row>
        <row r="1793">
          <cell r="A1793" t="str">
            <v>02.01.10.300.01</v>
          </cell>
          <cell r="B1793" t="str">
            <v>Pintura com tinta acrílica em piso, para faixas de demarcação, com faixas de 5 cm de largura, aplicada com trincha</v>
          </cell>
          <cell r="C1793" t="str">
            <v>m</v>
          </cell>
          <cell r="D1793">
            <v>5.09</v>
          </cell>
          <cell r="E1793">
            <v>4.1055008872398773</v>
          </cell>
          <cell r="F1793" t="str">
            <v>SIEC Mar/26</v>
          </cell>
        </row>
        <row r="1794">
          <cell r="A1794" t="str">
            <v>02.01.10.300.03</v>
          </cell>
          <cell r="B1794" t="str">
            <v>Pintura de pavimento a base de resina acrílica antiderrapante, 2 demãos</v>
          </cell>
          <cell r="C1794" t="str">
            <v>m²</v>
          </cell>
          <cell r="D1794">
            <v>37.64</v>
          </cell>
          <cell r="E1794">
            <v>30.359735441200193</v>
          </cell>
          <cell r="F1794" t="str">
            <v>SIEC Mar/26</v>
          </cell>
        </row>
        <row r="1795">
          <cell r="A1795" t="str">
            <v>02.01.10.300.10</v>
          </cell>
          <cell r="B1795" t="str">
            <v>Resina fosca à base de água para piso de granilite</v>
          </cell>
          <cell r="C1795" t="str">
            <v>m²</v>
          </cell>
          <cell r="D1795">
            <v>44.37</v>
          </cell>
          <cell r="E1795">
            <v>35.788030327472171</v>
          </cell>
          <cell r="F1795" t="str">
            <v>SIEC Mar/26</v>
          </cell>
        </row>
        <row r="1796">
          <cell r="A1796" t="str">
            <v>02.01.10.300.07</v>
          </cell>
          <cell r="B1796" t="str">
            <v>Resina fosca à base de água para piso de granito</v>
          </cell>
          <cell r="C1796" t="str">
            <v>m²</v>
          </cell>
          <cell r="D1796">
            <v>44.37</v>
          </cell>
          <cell r="E1796">
            <v>35.788030327472171</v>
          </cell>
          <cell r="F1796" t="str">
            <v>SIEC Mar/26</v>
          </cell>
        </row>
        <row r="1797">
          <cell r="A1797" t="str">
            <v>02.01.10.400</v>
          </cell>
          <cell r="B1797" t="str">
            <v>PINTURA EM PEÇAS METÁLICAS</v>
          </cell>
          <cell r="C1797" t="str">
            <v/>
          </cell>
          <cell r="E1797">
            <v>0</v>
          </cell>
          <cell r="F1797" t="str">
            <v>SIEC Mar/26</v>
          </cell>
        </row>
        <row r="1798">
          <cell r="A1798" t="str">
            <v>02.01.10.400.13</v>
          </cell>
          <cell r="B1798" t="str">
            <v>Aplicação de fundo óxido de ferro em superfície metálica</v>
          </cell>
          <cell r="C1798" t="str">
            <v>m²</v>
          </cell>
          <cell r="D1798">
            <v>36.42</v>
          </cell>
          <cell r="E1798">
            <v>29.375705758993387</v>
          </cell>
          <cell r="F1798" t="str">
            <v>SIEC Mar/26</v>
          </cell>
        </row>
        <row r="1799">
          <cell r="A1799" t="str">
            <v>02.01.10.400.14</v>
          </cell>
          <cell r="B1799" t="str">
            <v>Aplicação de fundo protetor de superfície metálica - galvanização à frio</v>
          </cell>
          <cell r="C1799" t="str">
            <v>m²</v>
          </cell>
          <cell r="D1799">
            <v>31.02</v>
          </cell>
          <cell r="E1799">
            <v>25.020164542668173</v>
          </cell>
          <cell r="F1799" t="str">
            <v>SIEC Mar/26</v>
          </cell>
        </row>
        <row r="1800">
          <cell r="A1800" t="str">
            <v>02.01.10.400.19</v>
          </cell>
          <cell r="B1800" t="str">
            <v>Fornecimento e instalação de placa metálica para identificação de poste com pintura refletiva</v>
          </cell>
          <cell r="C1800" t="str">
            <v>un</v>
          </cell>
          <cell r="D1800">
            <v>155.52000000000001</v>
          </cell>
          <cell r="E1800">
            <v>125.43958703016617</v>
          </cell>
          <cell r="F1800" t="str">
            <v>SIEC Mar/26</v>
          </cell>
        </row>
        <row r="1801">
          <cell r="A1801" t="str">
            <v>02.01.10.400.02</v>
          </cell>
          <cell r="B1801" t="str">
            <v>Pintura com esmalte sintético para metais ferrosos em rufo, calha e condutor, com uma demão</v>
          </cell>
          <cell r="C1801" t="str">
            <v>m</v>
          </cell>
          <cell r="D1801">
            <v>32.6</v>
          </cell>
          <cell r="E1801">
            <v>26.294563639296662</v>
          </cell>
          <cell r="F1801" t="str">
            <v>SIEC Mar/26</v>
          </cell>
        </row>
        <row r="1802">
          <cell r="A1802" t="str">
            <v>02.01.10.400.12</v>
          </cell>
          <cell r="B1802" t="str">
            <v>Pintura com tinta à base de epóxi em superfície metálica, 2 demãos, inclusive primer base epóxi</v>
          </cell>
          <cell r="C1802" t="str">
            <v>m²</v>
          </cell>
          <cell r="D1802">
            <v>72.02</v>
          </cell>
          <cell r="E1802">
            <v>58.090014518470717</v>
          </cell>
          <cell r="F1802" t="str">
            <v>SIEC Mar/26</v>
          </cell>
        </row>
        <row r="1803">
          <cell r="A1803" t="str">
            <v>02.01.10.400.23</v>
          </cell>
          <cell r="B1803" t="str">
            <v>Pintura com tinta alquídica de fundo e acabamento (esmalte sintético grafite) aplicada a rolo ou pincel sobre superfícies metálicas (exceto perfil) executado em obra (por demão)</v>
          </cell>
          <cell r="C1803" t="str">
            <v>m²</v>
          </cell>
          <cell r="D1803">
            <v>34.96</v>
          </cell>
          <cell r="E1803">
            <v>28.198096467172125</v>
          </cell>
          <cell r="F1803" t="str">
            <v>SIEC Mar/26</v>
          </cell>
        </row>
        <row r="1804">
          <cell r="A1804" t="str">
            <v>02.01.10.400.01</v>
          </cell>
          <cell r="B1804" t="str">
            <v>Pintura com tinta antiflama em esquadria de ferro com duas demãos</v>
          </cell>
          <cell r="C1804" t="str">
            <v>m²</v>
          </cell>
          <cell r="D1804">
            <v>154.28</v>
          </cell>
          <cell r="E1804">
            <v>124.4394257138248</v>
          </cell>
          <cell r="F1804" t="str">
            <v>SIEC Mar/26</v>
          </cell>
        </row>
        <row r="1805">
          <cell r="A1805" t="str">
            <v>02.01.10.400.09</v>
          </cell>
          <cell r="B1805" t="str">
            <v>Pintura com tinta betuminosa em rufo e calha, com uma demão</v>
          </cell>
          <cell r="C1805" t="str">
            <v>m</v>
          </cell>
          <cell r="D1805">
            <v>16.309999999999999</v>
          </cell>
          <cell r="E1805">
            <v>13.155347636715598</v>
          </cell>
          <cell r="F1805" t="str">
            <v>SIEC Mar/26</v>
          </cell>
        </row>
        <row r="1806">
          <cell r="A1806" t="str">
            <v>02.01.10.400.18</v>
          </cell>
          <cell r="B1806" t="str">
            <v>Pintura com tinta epóxi alcatrão de hulha de fundo e acabamento, aplicada a rolo/pincel em superfície metálica, duas demãos, espessura final 400 micra</v>
          </cell>
          <cell r="C1806" t="str">
            <v>m²</v>
          </cell>
          <cell r="D1806">
            <v>79.739999999999995</v>
          </cell>
          <cell r="E1806">
            <v>64.316825294402321</v>
          </cell>
          <cell r="F1806" t="str">
            <v>SIEC Mar/26</v>
          </cell>
        </row>
        <row r="1807">
          <cell r="A1807" t="str">
            <v>02.01.10.400.05</v>
          </cell>
          <cell r="B1807" t="str">
            <v>Pintura com tinta esmalte em esquadria de ferro, com duas demãos</v>
          </cell>
          <cell r="C1807" t="str">
            <v>m²</v>
          </cell>
          <cell r="D1807">
            <v>73.38</v>
          </cell>
          <cell r="E1807">
            <v>59.186965639619288</v>
          </cell>
          <cell r="F1807" t="str">
            <v>SIEC Mar/26</v>
          </cell>
        </row>
        <row r="1808">
          <cell r="A1808" t="str">
            <v>02.01.10.400.06</v>
          </cell>
          <cell r="B1808" t="str">
            <v>Pintura com tinta esmalte em rufo, calha e condutor, com uma demão</v>
          </cell>
          <cell r="C1808" t="str">
            <v>m</v>
          </cell>
          <cell r="D1808">
            <v>17.27</v>
          </cell>
          <cell r="E1808">
            <v>13.929666075173415</v>
          </cell>
          <cell r="F1808" t="str">
            <v>SIEC Mar/26</v>
          </cell>
        </row>
        <row r="1809">
          <cell r="A1809" t="str">
            <v>02.01.10.400.10</v>
          </cell>
          <cell r="B1809" t="str">
            <v>Pintura com tinta esmalte poliuretano em estrutura de aço carbono com três demãos, a revólver (espessura: 90 micra)</v>
          </cell>
          <cell r="C1809" t="str">
            <v>m²</v>
          </cell>
          <cell r="D1809">
            <v>63.39</v>
          </cell>
          <cell r="E1809">
            <v>51.129214389417648</v>
          </cell>
          <cell r="F1809" t="str">
            <v>SIEC Mar/26</v>
          </cell>
        </row>
        <row r="1810">
          <cell r="A1810" t="str">
            <v>02.01.10.400.04</v>
          </cell>
          <cell r="B1810" t="str">
            <v>Pintura com tinta esmalte sintético em estrutura de aço carbono com duas demãos, a revólver (espessura: 50 micra)</v>
          </cell>
          <cell r="C1810" t="str">
            <v>m²</v>
          </cell>
          <cell r="D1810">
            <v>16.329999999999998</v>
          </cell>
          <cell r="E1810">
            <v>13.171479270850135</v>
          </cell>
          <cell r="F1810" t="str">
            <v>SIEC Mar/26</v>
          </cell>
        </row>
        <row r="1811">
          <cell r="A1811" t="str">
            <v>02.01.10.400.03</v>
          </cell>
          <cell r="B1811" t="str">
            <v>Pintura com tinta esmalte sintético em estrutura de aço carbono com duas demãos, com trincha (espessura: 50 micra)</v>
          </cell>
          <cell r="C1811" t="str">
            <v>m²</v>
          </cell>
          <cell r="D1811">
            <v>30.82</v>
          </cell>
          <cell r="E1811">
            <v>24.858848201322793</v>
          </cell>
          <cell r="F1811" t="str">
            <v>SIEC Mar/26</v>
          </cell>
        </row>
        <row r="1812">
          <cell r="A1812" t="str">
            <v>02.01.10.400.17</v>
          </cell>
          <cell r="B1812" t="str">
            <v>Pintura com tinta esmalte sintético em estrutura de aço carbono com duas demãos, com trincha (espessura: 50 micra) (noturno)</v>
          </cell>
          <cell r="C1812" t="str">
            <v>m²</v>
          </cell>
          <cell r="D1812">
            <v>36.46</v>
          </cell>
          <cell r="E1812">
            <v>29.40796902726246</v>
          </cell>
          <cell r="F1812" t="str">
            <v>SIEC Mar/26</v>
          </cell>
        </row>
        <row r="1813">
          <cell r="A1813" t="str">
            <v>02.01.10.400.07</v>
          </cell>
          <cell r="B1813" t="str">
            <v>Pintura com tinta óleo em esquadria de ferro com duas demãos</v>
          </cell>
          <cell r="C1813" t="str">
            <v>m²</v>
          </cell>
          <cell r="D1813">
            <v>70.86</v>
          </cell>
          <cell r="E1813">
            <v>57.154379738667529</v>
          </cell>
          <cell r="F1813" t="str">
            <v>SIEC Mar/26</v>
          </cell>
        </row>
        <row r="1814">
          <cell r="A1814" t="str">
            <v>02.01.10.400.08</v>
          </cell>
          <cell r="B1814" t="str">
            <v>Pintura com tinta óleo em rufo, calha e condutor com uma demão</v>
          </cell>
          <cell r="C1814" t="str">
            <v>m</v>
          </cell>
          <cell r="D1814">
            <v>30.68</v>
          </cell>
          <cell r="E1814">
            <v>24.745926762381028</v>
          </cell>
          <cell r="F1814" t="str">
            <v>SIEC Mar/26</v>
          </cell>
        </row>
        <row r="1815">
          <cell r="A1815" t="str">
            <v>02.01.10.400.20</v>
          </cell>
          <cell r="B1815" t="str">
            <v>Pintura com tinta PU automotiva com fundo (primer), espessura final entre 90 e 130 mícrons, 60% de brilho</v>
          </cell>
          <cell r="C1815" t="str">
            <v>m²</v>
          </cell>
          <cell r="D1815">
            <v>49.15</v>
          </cell>
          <cell r="E1815">
            <v>39.643490885626711</v>
          </cell>
          <cell r="F1815" t="str">
            <v>SIEC Mar/26</v>
          </cell>
        </row>
        <row r="1816">
          <cell r="A1816" t="str">
            <v>02.01.10.400.15</v>
          </cell>
          <cell r="B1816" t="str">
            <v>Primer à base de óleo para proteção anticorrosiva</v>
          </cell>
          <cell r="C1816" t="str">
            <v>m²</v>
          </cell>
          <cell r="D1816">
            <v>33.979999999999997</v>
          </cell>
          <cell r="E1816">
            <v>27.407646394579768</v>
          </cell>
          <cell r="F1816" t="str">
            <v>SIEC Mar/26</v>
          </cell>
        </row>
        <row r="1817">
          <cell r="A1817" t="str">
            <v>02.01.10.500</v>
          </cell>
          <cell r="B1817" t="str">
            <v>PINTURAS EM PEÇAS DE MADEIRA</v>
          </cell>
          <cell r="C1817" t="str">
            <v/>
          </cell>
          <cell r="E1817">
            <v>0</v>
          </cell>
          <cell r="F1817" t="str">
            <v>SIEC Mar/26</v>
          </cell>
        </row>
        <row r="1818">
          <cell r="A1818" t="str">
            <v>02.01.10.500.07</v>
          </cell>
          <cell r="B1818" t="str">
            <v>Aplicação de líquido selador acrílico</v>
          </cell>
          <cell r="C1818" t="str">
            <v>m²</v>
          </cell>
          <cell r="D1818">
            <v>5.26</v>
          </cell>
          <cell r="E1818">
            <v>4.2426197773834486</v>
          </cell>
          <cell r="F1818" t="str">
            <v>SIEC Mar/26</v>
          </cell>
        </row>
        <row r="1819">
          <cell r="A1819" t="str">
            <v>02.01.10.500.06</v>
          </cell>
          <cell r="B1819" t="str">
            <v>Pintura com tinta asfáltica em fôrmas de madeira, com duas demãos, aplicada a broxa</v>
          </cell>
          <cell r="C1819" t="str">
            <v>m²</v>
          </cell>
          <cell r="D1819">
            <v>24.99</v>
          </cell>
          <cell r="E1819">
            <v>20.156476851105015</v>
          </cell>
          <cell r="F1819" t="str">
            <v>SIEC Mar/26</v>
          </cell>
        </row>
        <row r="1820">
          <cell r="A1820" t="str">
            <v>02.01.10.500.01</v>
          </cell>
          <cell r="B1820" t="str">
            <v>Pintura com tinta esmalte em esquadria de madeira, com duas demãos, sem massa corrida</v>
          </cell>
          <cell r="C1820" t="str">
            <v>m²</v>
          </cell>
          <cell r="D1820">
            <v>21.33</v>
          </cell>
          <cell r="E1820">
            <v>17.204387804484593</v>
          </cell>
          <cell r="F1820" t="str">
            <v>SIEC Mar/26</v>
          </cell>
        </row>
        <row r="1821">
          <cell r="A1821" t="str">
            <v>02.01.10.500.09</v>
          </cell>
          <cell r="B1821" t="str">
            <v>Pintura com verniz em superfície de madeira, duas demãos</v>
          </cell>
          <cell r="C1821" t="str">
            <v>m²</v>
          </cell>
          <cell r="D1821">
            <v>30.71</v>
          </cell>
          <cell r="E1821">
            <v>24.770124213582836</v>
          </cell>
          <cell r="F1821" t="str">
            <v>SIEC Mar/26</v>
          </cell>
        </row>
        <row r="1822">
          <cell r="A1822" t="str">
            <v>02.01.10.500.10</v>
          </cell>
          <cell r="B1822" t="str">
            <v>Pintura imunizante para madeira, 1 demão</v>
          </cell>
          <cell r="C1822" t="str">
            <v>m²</v>
          </cell>
          <cell r="D1822">
            <v>12.38</v>
          </cell>
          <cell r="E1822">
            <v>9.9854815292789159</v>
          </cell>
          <cell r="F1822" t="str">
            <v>SIEC Mar/26</v>
          </cell>
        </row>
        <row r="1823">
          <cell r="A1823" t="str">
            <v>02.01.10.500.11</v>
          </cell>
          <cell r="B1823" t="str">
            <v>Pintura imunizante para madeira, 2 demãos</v>
          </cell>
          <cell r="C1823" t="str">
            <v>m²</v>
          </cell>
          <cell r="D1823">
            <v>24.77</v>
          </cell>
          <cell r="E1823">
            <v>19.979028875625101</v>
          </cell>
          <cell r="F1823" t="str">
            <v>SIEC Mar/26</v>
          </cell>
        </row>
        <row r="1824">
          <cell r="A1824" t="str">
            <v>02.01.10.500.12</v>
          </cell>
          <cell r="B1824" t="str">
            <v>Pintura tinta de acabamento (pigmentada) esmalte sintético fosco em madeira, 2 demãos.</v>
          </cell>
          <cell r="C1824" t="str">
            <v>m²</v>
          </cell>
          <cell r="D1824">
            <v>20.69</v>
          </cell>
          <cell r="E1824">
            <v>16.688175512179384</v>
          </cell>
          <cell r="F1824" t="str">
            <v>SIEC Mar/26</v>
          </cell>
        </row>
        <row r="1825">
          <cell r="A1825" t="str">
            <v>02.01.12</v>
          </cell>
          <cell r="B1825" t="str">
            <v>IMPERMEABILIZAÇÕES E ISOLAMENTOS</v>
          </cell>
          <cell r="C1825" t="str">
            <v/>
          </cell>
          <cell r="E1825">
            <v>0</v>
          </cell>
          <cell r="F1825" t="str">
            <v>SIEC Mar/26</v>
          </cell>
        </row>
        <row r="1826">
          <cell r="A1826" t="str">
            <v>02.01.12.110</v>
          </cell>
          <cell r="B1826" t="str">
            <v>IMPERMEABILIZAÇÃO COM MATERIAL BETUMINOSO E ARGAMASSA EM LOCAIS ÚMIDOS</v>
          </cell>
          <cell r="C1826" t="str">
            <v/>
          </cell>
          <cell r="E1826">
            <v>0</v>
          </cell>
          <cell r="F1826" t="str">
            <v>SIEC Mar/26</v>
          </cell>
        </row>
        <row r="1827">
          <cell r="A1827" t="str">
            <v>02.01.12.110.13</v>
          </cell>
          <cell r="B1827" t="str">
            <v>Impermeabilização com pintura a base de emulsão asfáltica de alta resistência</v>
          </cell>
          <cell r="C1827" t="str">
            <v>m²</v>
          </cell>
          <cell r="D1827">
            <v>32.17</v>
          </cell>
          <cell r="E1827">
            <v>25.947733505404099</v>
          </cell>
          <cell r="F1827" t="str">
            <v>SIEC Mar/26</v>
          </cell>
        </row>
        <row r="1828">
          <cell r="A1828" t="str">
            <v>02.01.12.110.08</v>
          </cell>
          <cell r="B1828" t="str">
            <v>Impermeabilização de alicerce com tinta betuminosa em parede de 1 1/2 tijolo</v>
          </cell>
          <cell r="C1828" t="str">
            <v>m</v>
          </cell>
          <cell r="D1828">
            <v>21.29</v>
          </cell>
          <cell r="E1828">
            <v>17.172124536215517</v>
          </cell>
          <cell r="F1828" t="str">
            <v>SIEC Mar/26</v>
          </cell>
        </row>
        <row r="1829">
          <cell r="A1829" t="str">
            <v>02.01.12.110.01</v>
          </cell>
          <cell r="B1829" t="str">
            <v>Impermeabilização de alvenaria de embasamento com argamassa de cimento e areia traço 1:3, com aditivo impermeabilizante, e=2 cm</v>
          </cell>
          <cell r="C1829" t="str">
            <v>m²</v>
          </cell>
          <cell r="D1829">
            <v>66.45</v>
          </cell>
          <cell r="E1829">
            <v>53.597354412001934</v>
          </cell>
          <cell r="F1829" t="str">
            <v>SIEC Mar/26</v>
          </cell>
        </row>
        <row r="1830">
          <cell r="A1830" t="str">
            <v>02.01.12.110.03</v>
          </cell>
          <cell r="B1830" t="str">
            <v>Impermeabilização de cobertura não sujeita a fissurações e a trânsito à base de emulsão acrílica estruturada com véu de poliéster</v>
          </cell>
          <cell r="C1830" t="str">
            <v>m²</v>
          </cell>
          <cell r="D1830">
            <v>93</v>
          </cell>
          <cell r="E1830">
            <v>75.012098725600907</v>
          </cell>
          <cell r="F1830" t="str">
            <v>SIEC Mar/26</v>
          </cell>
        </row>
        <row r="1831">
          <cell r="A1831" t="str">
            <v>02.01.12.110.02</v>
          </cell>
          <cell r="B1831" t="str">
            <v>Impermeabilização de cobertura não sujeita a fissurações e a trânsito à base de emulsão asfáltica estruturada com véu de poliéster e acabamento com pintura refletiva</v>
          </cell>
          <cell r="C1831" t="str">
            <v>m²</v>
          </cell>
          <cell r="D1831">
            <v>110.86</v>
          </cell>
          <cell r="E1831">
            <v>89.417648007743182</v>
          </cell>
          <cell r="F1831" t="str">
            <v>SIEC Mar/26</v>
          </cell>
        </row>
        <row r="1832">
          <cell r="A1832" t="str">
            <v>02.01.12.110.12</v>
          </cell>
          <cell r="B1832" t="str">
            <v>Impermeabilização de estruturas enterradas, com tinta asfáltica, duas demãos</v>
          </cell>
          <cell r="C1832" t="str">
            <v>m²</v>
          </cell>
          <cell r="D1832">
            <v>16.5</v>
          </cell>
          <cell r="E1832">
            <v>13.308598160993709</v>
          </cell>
          <cell r="F1832" t="str">
            <v>SIEC Mar/26</v>
          </cell>
        </row>
        <row r="1833">
          <cell r="A1833" t="str">
            <v>02.01.12.110.05</v>
          </cell>
          <cell r="B1833" t="str">
            <v>Impermeabilização de jardineira até 30 m² através de pintura com massa betuminosa para impermeabilização</v>
          </cell>
          <cell r="C1833" t="str">
            <v>m²</v>
          </cell>
          <cell r="D1833">
            <v>194</v>
          </cell>
          <cell r="E1833">
            <v>156.47685110501695</v>
          </cell>
          <cell r="F1833" t="str">
            <v>SIEC Mar/26</v>
          </cell>
        </row>
        <row r="1834">
          <cell r="A1834" t="str">
            <v>02.01.12.110.09</v>
          </cell>
          <cell r="B1834" t="str">
            <v>Impermeabilização de parede sujeita a umidade de solo com aditivo hidrófugo e tinta asfáltica</v>
          </cell>
          <cell r="C1834" t="str">
            <v>m²</v>
          </cell>
          <cell r="D1834">
            <v>95.96</v>
          </cell>
          <cell r="E1834">
            <v>77.399580577512495</v>
          </cell>
          <cell r="F1834" t="str">
            <v>SIEC Mar/26</v>
          </cell>
        </row>
        <row r="1835">
          <cell r="A1835" t="str">
            <v>02.01.12.110.06</v>
          </cell>
          <cell r="B1835" t="str">
            <v>Impermeabilização de piso com três demãos de emulsão asfáltica</v>
          </cell>
          <cell r="C1835" t="str">
            <v>m²</v>
          </cell>
          <cell r="D1835">
            <v>58.82</v>
          </cell>
          <cell r="E1835">
            <v>47.443135989675753</v>
          </cell>
          <cell r="F1835" t="str">
            <v>SIEC Mar/26</v>
          </cell>
        </row>
        <row r="1836">
          <cell r="A1836" t="str">
            <v>02.01.12.110.07</v>
          </cell>
          <cell r="B1836" t="str">
            <v>Impermeabilização de piso sujeito à umidade de terra com aditivo hidrófugo</v>
          </cell>
          <cell r="C1836" t="str">
            <v>m²</v>
          </cell>
          <cell r="D1836">
            <v>91.15</v>
          </cell>
          <cell r="E1836">
            <v>73.519922568156161</v>
          </cell>
          <cell r="F1836" t="str">
            <v>SIEC Mar/26</v>
          </cell>
        </row>
        <row r="1837">
          <cell r="A1837" t="str">
            <v>02.01.12.110.04</v>
          </cell>
          <cell r="B1837" t="str">
            <v>Impermeabilização do respaldo da fundação - Argamassa Impermeável</v>
          </cell>
          <cell r="C1837" t="str">
            <v>m²</v>
          </cell>
          <cell r="D1837">
            <v>112.85</v>
          </cell>
          <cell r="E1837">
            <v>91.022745604129696</v>
          </cell>
          <cell r="F1837" t="str">
            <v>SIEC Mar/26</v>
          </cell>
        </row>
        <row r="1838">
          <cell r="A1838" t="str">
            <v>02.01.12.110.11</v>
          </cell>
          <cell r="B1838" t="str">
            <v>NEM 07_Impermeabilização com hidrofugante a base de silano siloxano para paredes externas expostas a intempéries, tipo BlokSeal ou equivalente</v>
          </cell>
          <cell r="C1838" t="str">
            <v>m²</v>
          </cell>
          <cell r="D1838">
            <v>40.78</v>
          </cell>
          <cell r="E1838">
            <v>32.892402000322633</v>
          </cell>
          <cell r="F1838" t="str">
            <v>SIEC Mar/26</v>
          </cell>
        </row>
        <row r="1839">
          <cell r="A1839" t="str">
            <v>02.01.12.110.14</v>
          </cell>
          <cell r="B1839" t="str">
            <v>NEM 09_Impermeabilização com argamassa polimérica para áreas molhadas e/ou em contato com solo, tipo MC-PROOF 500 ou equivalente</v>
          </cell>
          <cell r="C1839" t="str">
            <v>m²</v>
          </cell>
          <cell r="D1839">
            <v>51.36</v>
          </cell>
          <cell r="E1839">
            <v>41.42603645749314</v>
          </cell>
          <cell r="F1839" t="str">
            <v>SIEC Mar/26</v>
          </cell>
        </row>
        <row r="1840">
          <cell r="A1840" t="str">
            <v>02.01.12.120</v>
          </cell>
          <cell r="B1840" t="str">
            <v>IMPERMEABILIZAÇÃO ASFÁLTICA QUANDO EM CONTATO DIRETO COM A ÁGUA</v>
          </cell>
          <cell r="C1840" t="str">
            <v/>
          </cell>
          <cell r="E1840">
            <v>0</v>
          </cell>
          <cell r="F1840" t="str">
            <v>SIEC Mar/26</v>
          </cell>
        </row>
        <row r="1841">
          <cell r="A1841" t="str">
            <v>02.01.12.120.01</v>
          </cell>
          <cell r="B1841" t="str">
            <v>Impermeabilização de reservatório elevado, composta de revestimento com argamassa rígida e de manta asfáltica</v>
          </cell>
          <cell r="C1841" t="str">
            <v>m²</v>
          </cell>
          <cell r="D1841">
            <v>276.58</v>
          </cell>
          <cell r="E1841">
            <v>223.08436844652363</v>
          </cell>
          <cell r="F1841" t="str">
            <v>SIEC Mar/26</v>
          </cell>
        </row>
        <row r="1842">
          <cell r="A1842" t="str">
            <v>02.01.12.120.02</v>
          </cell>
          <cell r="B1842" t="str">
            <v>Impermeabilização de reservatório enterrado na superfície interna de reservatório, não sujeito à pressão freática, à base de argamassa rígida</v>
          </cell>
          <cell r="C1842" t="str">
            <v>m²</v>
          </cell>
          <cell r="D1842">
            <v>76.62</v>
          </cell>
          <cell r="E1842">
            <v>61.800290369414427</v>
          </cell>
          <cell r="F1842" t="str">
            <v>SIEC Mar/26</v>
          </cell>
        </row>
        <row r="1843">
          <cell r="A1843" t="str">
            <v>02.01.12.120.04</v>
          </cell>
          <cell r="B1843" t="str">
            <v>Preparo de superfície interna de reservatório para impermeabilização , aplicando uma camada de argamassa preparada com cimento, areia, água e adesivo</v>
          </cell>
          <cell r="C1843" t="str">
            <v>m²</v>
          </cell>
          <cell r="D1843">
            <v>36.58</v>
          </cell>
          <cell r="E1843">
            <v>29.504758832069687</v>
          </cell>
          <cell r="F1843" t="str">
            <v>SIEC Mar/26</v>
          </cell>
        </row>
        <row r="1844">
          <cell r="A1844" t="str">
            <v>02.01.12.120.05</v>
          </cell>
          <cell r="B1844" t="str">
            <v>Regularização de superfície de concreto aparente</v>
          </cell>
          <cell r="C1844" t="str">
            <v>m²</v>
          </cell>
          <cell r="D1844">
            <v>17.32</v>
          </cell>
          <cell r="E1844">
            <v>13.969995160509759</v>
          </cell>
          <cell r="F1844" t="str">
            <v>SIEC Mar/26</v>
          </cell>
        </row>
        <row r="1845">
          <cell r="A1845" t="str">
            <v>02.01.12.130</v>
          </cell>
          <cell r="B1845" t="str">
            <v>IMPERMEABILIZAÇÃO COM MANTAS</v>
          </cell>
          <cell r="C1845" t="str">
            <v/>
          </cell>
          <cell r="E1845">
            <v>0</v>
          </cell>
          <cell r="F1845" t="str">
            <v>SIEC Mar/26</v>
          </cell>
        </row>
        <row r="1846">
          <cell r="A1846" t="str">
            <v>02.01.12.130.12</v>
          </cell>
          <cell r="B1846" t="str">
            <v>Aplicação de manta asfáltica aluminizada auto adesiva</v>
          </cell>
          <cell r="C1846" t="str">
            <v>m²</v>
          </cell>
          <cell r="D1846">
            <v>120.67</v>
          </cell>
          <cell r="E1846">
            <v>97.330214550733984</v>
          </cell>
          <cell r="F1846" t="str">
            <v>SIEC Mar/26</v>
          </cell>
        </row>
        <row r="1847">
          <cell r="A1847" t="str">
            <v>02.01.12.130.05</v>
          </cell>
          <cell r="B1847" t="str">
            <v>NEP 13_Manta geotextil</v>
          </cell>
          <cell r="C1847" t="str">
            <v>m²</v>
          </cell>
          <cell r="D1847">
            <v>10.94</v>
          </cell>
          <cell r="E1847">
            <v>8.8240038715921916</v>
          </cell>
          <cell r="F1847" t="str">
            <v>SIEC Mar/26</v>
          </cell>
        </row>
        <row r="1848">
          <cell r="A1848" t="str">
            <v>02.01.12.130.08</v>
          </cell>
          <cell r="B1848" t="str">
            <v>Impermeabilização com manta asfáltica polimérica, e = 3,00 mm, inclusive limpeza, preparo da base e emassamento dos cantos e arestas, não inclui proteção mecânica</v>
          </cell>
          <cell r="C1848" t="str">
            <v>m²</v>
          </cell>
          <cell r="D1848">
            <v>101.79</v>
          </cell>
          <cell r="E1848">
            <v>82.101951927730283</v>
          </cell>
          <cell r="F1848" t="str">
            <v>SIEC Mar/26</v>
          </cell>
        </row>
        <row r="1849">
          <cell r="A1849" t="str">
            <v>02.01.12.130.04</v>
          </cell>
          <cell r="B1849" t="str">
            <v>Impermeabilização de cobertura com asfalto oxidado e véu de poliéster</v>
          </cell>
          <cell r="C1849" t="str">
            <v>m²</v>
          </cell>
          <cell r="D1849">
            <v>233.87</v>
          </cell>
          <cell r="E1849">
            <v>188.63526375221809</v>
          </cell>
          <cell r="F1849" t="str">
            <v>SIEC Mar/26</v>
          </cell>
        </row>
        <row r="1850">
          <cell r="A1850" t="str">
            <v>02.01.12.130.07</v>
          </cell>
          <cell r="B1850" t="str">
            <v>Impermeabilização de cobertura plana, utilizando manta asfáltica polímérica, e = 3,00 mm</v>
          </cell>
          <cell r="C1850" t="str">
            <v>m²</v>
          </cell>
          <cell r="D1850">
            <v>101.23</v>
          </cell>
          <cell r="E1850">
            <v>81.650266171963224</v>
          </cell>
          <cell r="F1850" t="str">
            <v>SIEC Mar/26</v>
          </cell>
        </row>
        <row r="1851">
          <cell r="A1851" t="str">
            <v>02.01.12.130.09</v>
          </cell>
          <cell r="B1851" t="str">
            <v>NEM 03_Impermeabilização com manta asfáltica tipo III - classe B para lajes expostas e telhados verdes, entre outros, inclui proteção mecânica</v>
          </cell>
          <cell r="C1851" t="str">
            <v>m²</v>
          </cell>
          <cell r="D1851">
            <v>119.85</v>
          </cell>
          <cell r="E1851">
            <v>96.668817551217927</v>
          </cell>
          <cell r="F1851" t="str">
            <v>SIEC Mar/26</v>
          </cell>
        </row>
        <row r="1852">
          <cell r="A1852" t="str">
            <v>02.01.12.140</v>
          </cell>
          <cell r="B1852" t="str">
            <v>IMPERMEABILIZAÇÃO COM PRODUTOS FLUIDOS</v>
          </cell>
          <cell r="C1852" t="str">
            <v/>
          </cell>
          <cell r="E1852">
            <v>0</v>
          </cell>
          <cell r="F1852" t="str">
            <v>SIEC Mar/26</v>
          </cell>
        </row>
        <row r="1853">
          <cell r="A1853" t="str">
            <v>02.01.12.140.03</v>
          </cell>
          <cell r="B1853" t="str">
            <v>Impermeabilização de reservatório, com aplicação pintura polimérica estruturada com tela de poliéster</v>
          </cell>
          <cell r="C1853" t="str">
            <v>m²</v>
          </cell>
          <cell r="D1853">
            <v>67.64</v>
          </cell>
          <cell r="E1853">
            <v>54.557186643006936</v>
          </cell>
          <cell r="F1853" t="str">
            <v>SIEC Mar/26</v>
          </cell>
        </row>
        <row r="1854">
          <cell r="A1854" t="str">
            <v>02.01.12.140.02</v>
          </cell>
          <cell r="B1854" t="str">
            <v>Impermeabilização de superfície de concreto com 6 demãos de emulsão acrílica</v>
          </cell>
          <cell r="C1854" t="str">
            <v>m²</v>
          </cell>
          <cell r="D1854">
            <v>105.91</v>
          </cell>
          <cell r="E1854">
            <v>85.425068559445066</v>
          </cell>
          <cell r="F1854" t="str">
            <v>SIEC Mar/26</v>
          </cell>
        </row>
        <row r="1855">
          <cell r="A1855" t="str">
            <v>02.01.12.140.07</v>
          </cell>
          <cell r="B1855" t="str">
            <v>Impermeabilização de tijolos aparentes, com aplicação de pintura hidrofugante</v>
          </cell>
          <cell r="C1855" t="str">
            <v>m²</v>
          </cell>
          <cell r="D1855">
            <v>34.15</v>
          </cell>
          <cell r="E1855">
            <v>27.54476528472334</v>
          </cell>
          <cell r="F1855" t="str">
            <v>SIEC Mar/26</v>
          </cell>
        </row>
        <row r="1856">
          <cell r="A1856" t="str">
            <v>02.01.12.140.09</v>
          </cell>
          <cell r="B1856" t="str">
            <v>NEM 01_Argamassa Aditivada com Impermeabilizante Hidrófugo, tipo Sika 1 ou equivalente, para Impermeabilização de Áreas Molhadas, entre outros</v>
          </cell>
          <cell r="C1856" t="str">
            <v>m²</v>
          </cell>
          <cell r="D1856">
            <v>49.59</v>
          </cell>
          <cell r="E1856">
            <v>39.998386836586548</v>
          </cell>
          <cell r="F1856" t="str">
            <v>SIEC Mar/26</v>
          </cell>
        </row>
        <row r="1857">
          <cell r="A1857" t="str">
            <v>02.01.12.210</v>
          </cell>
          <cell r="B1857" t="str">
            <v>IMPERMEABILIZAÇÃO COM CIMENTO ESTRUTURAL</v>
          </cell>
          <cell r="C1857" t="str">
            <v/>
          </cell>
          <cell r="E1857">
            <v>0</v>
          </cell>
          <cell r="F1857" t="str">
            <v>SIEC Mar/26</v>
          </cell>
        </row>
        <row r="1858">
          <cell r="A1858" t="str">
            <v>02.01.12.210.01</v>
          </cell>
          <cell r="B1858" t="str">
            <v>Impermeabilização de calha, viga-calha e jardineira , através de aplicação direta na estrutura de impermeabilizante estrutural e proteção mecânica</v>
          </cell>
          <cell r="C1858" t="str">
            <v>m²</v>
          </cell>
          <cell r="D1858">
            <v>79.06</v>
          </cell>
          <cell r="E1858">
            <v>63.768349733828039</v>
          </cell>
          <cell r="F1858" t="str">
            <v>SIEC Mar/26</v>
          </cell>
        </row>
        <row r="1859">
          <cell r="A1859" t="str">
            <v>02.01.12.210.02</v>
          </cell>
          <cell r="B1859" t="str">
            <v>Impermeabilização de piscina ou reservatório elevado , sujeitos à fissuração através de aplicação direta na estrutura de impermeabilizante estrutural e membrana elástica</v>
          </cell>
          <cell r="C1859" t="str">
            <v>m²</v>
          </cell>
          <cell r="D1859">
            <v>49.06</v>
          </cell>
          <cell r="E1859">
            <v>39.570898532021296</v>
          </cell>
          <cell r="F1859" t="str">
            <v>SIEC Mar/26</v>
          </cell>
        </row>
        <row r="1860">
          <cell r="A1860" t="str">
            <v>02.01.12.210.03</v>
          </cell>
          <cell r="B1860" t="str">
            <v>Impermeabilização de superfície sujeita à infiltração por lençol freático (pressão negativa) aplicando argamassa com aditivo impermeabilizante de pega rápida</v>
          </cell>
          <cell r="C1860" t="str">
            <v>m²</v>
          </cell>
          <cell r="D1860">
            <v>47.7</v>
          </cell>
          <cell r="E1860">
            <v>38.473947410872725</v>
          </cell>
          <cell r="F1860" t="str">
            <v>SIEC Mar/26</v>
          </cell>
        </row>
        <row r="1861">
          <cell r="A1861" t="str">
            <v>02.01.12.210.07</v>
          </cell>
          <cell r="B1861" t="str">
            <v>Impermeabilização de superfície sujeita à umidade de terra aplicando impermeabilizante estrutural com emulsão adesiva</v>
          </cell>
          <cell r="C1861" t="str">
            <v>m²</v>
          </cell>
          <cell r="D1861">
            <v>29.38</v>
          </cell>
          <cell r="E1861">
            <v>23.697370543636069</v>
          </cell>
          <cell r="F1861" t="str">
            <v>SIEC Mar/26</v>
          </cell>
        </row>
        <row r="1862">
          <cell r="A1862" t="str">
            <v>02.01.12.210.04</v>
          </cell>
          <cell r="B1862" t="str">
            <v>Impermeabilização interna de piscina enterrada aplicando na estrutura de concreto quatro demãos de cimento impermeabilizante estrutural com emulsão adesiva</v>
          </cell>
          <cell r="C1862" t="str">
            <v>m²</v>
          </cell>
          <cell r="D1862">
            <v>41.59</v>
          </cell>
          <cell r="E1862">
            <v>33.545733182771414</v>
          </cell>
          <cell r="F1862" t="str">
            <v>SIEC Mar/26</v>
          </cell>
        </row>
        <row r="1863">
          <cell r="A1863" t="str">
            <v>02.01.12.210.05</v>
          </cell>
          <cell r="B1863" t="str">
            <v>Impermeabilização interna de reservatório aplicando na estrutura de concreto três demãos de cimento impermeabilizante estrutural com emulsão adesiva</v>
          </cell>
          <cell r="C1863" t="str">
            <v>m²</v>
          </cell>
          <cell r="D1863">
            <v>23.31</v>
          </cell>
          <cell r="E1863">
            <v>18.801419583803838</v>
          </cell>
          <cell r="F1863" t="str">
            <v>SIEC Mar/26</v>
          </cell>
        </row>
        <row r="1864">
          <cell r="A1864" t="str">
            <v>02.01.12.310</v>
          </cell>
          <cell r="B1864" t="str">
            <v>ISOLAMENTO TÉRMICO DE EDIFICAÇÕES</v>
          </cell>
          <cell r="C1864" t="str">
            <v/>
          </cell>
          <cell r="E1864">
            <v>0</v>
          </cell>
          <cell r="F1864" t="str">
            <v>SIEC Mar/26</v>
          </cell>
        </row>
        <row r="1865">
          <cell r="A1865" t="str">
            <v>02.01.12.310.02</v>
          </cell>
          <cell r="B1865" t="str">
            <v>Isolamento térmico de parede interna empregando painel flexível de fibra de vidro, e=5 cm, fixados com adesivo hidro asfáltico</v>
          </cell>
          <cell r="C1865" t="str">
            <v>m²</v>
          </cell>
          <cell r="D1865">
            <v>64.19</v>
          </cell>
          <cell r="E1865">
            <v>51.77447975479916</v>
          </cell>
          <cell r="F1865" t="str">
            <v>SIEC Mar/26</v>
          </cell>
        </row>
        <row r="1866">
          <cell r="A1866" t="str">
            <v>02.01.12.310.03</v>
          </cell>
          <cell r="B1866" t="str">
            <v>Isolamento térmico de parede interna empregando painel semi-rígido de fibra de vidro, e=5 cm, fixado com arame e tela</v>
          </cell>
          <cell r="C1866" t="str">
            <v>m²</v>
          </cell>
          <cell r="D1866">
            <v>107.45</v>
          </cell>
          <cell r="E1866">
            <v>86.667204387804489</v>
          </cell>
          <cell r="F1866" t="str">
            <v>SIEC Mar/26</v>
          </cell>
        </row>
        <row r="1867">
          <cell r="A1867" t="str">
            <v>02.01.12.320</v>
          </cell>
          <cell r="B1867" t="str">
            <v>ISOLAMENTO TÉRMICO DE COBERTURA E LAJES</v>
          </cell>
          <cell r="C1867" t="str">
            <v/>
          </cell>
          <cell r="E1867">
            <v>0</v>
          </cell>
          <cell r="F1867" t="str">
            <v>SIEC Mar/26</v>
          </cell>
        </row>
        <row r="1868">
          <cell r="A1868" t="str">
            <v>02.01.12.320.03</v>
          </cell>
          <cell r="B1868" t="str">
            <v>Isolamento térmico com manta de lã de vidro, espessura 2,5cm</v>
          </cell>
          <cell r="C1868" t="str">
            <v>m²</v>
          </cell>
          <cell r="D1868">
            <v>111.99</v>
          </cell>
          <cell r="E1868">
            <v>90.329085336344562</v>
          </cell>
          <cell r="F1868" t="str">
            <v>SIEC Mar/26</v>
          </cell>
        </row>
        <row r="1869">
          <cell r="A1869" t="str">
            <v>02.01.12.320.05</v>
          </cell>
          <cell r="B1869" t="str">
            <v>Isolamento térmico em laje ou piso empregando argila expandida com cimento e areia, e = 5cm</v>
          </cell>
          <cell r="C1869" t="str">
            <v>m²</v>
          </cell>
          <cell r="D1869">
            <v>62.59</v>
          </cell>
          <cell r="E1869">
            <v>50.483949024036136</v>
          </cell>
          <cell r="F1869" t="str">
            <v>SIEC Mar/26</v>
          </cell>
        </row>
        <row r="1870">
          <cell r="A1870" t="str">
            <v>02.01.12.320.04</v>
          </cell>
          <cell r="B1870" t="str">
            <v>Isolamento térmico em laje ou piso empregando argila expandida com cimento e areia, e=20 cm</v>
          </cell>
          <cell r="C1870" t="str">
            <v>m²</v>
          </cell>
          <cell r="D1870">
            <v>250.47</v>
          </cell>
          <cell r="E1870">
            <v>202.02452008388448</v>
          </cell>
          <cell r="F1870" t="str">
            <v>SIEC Mar/26</v>
          </cell>
        </row>
        <row r="1871">
          <cell r="A1871" t="str">
            <v>02.01.12.320.07</v>
          </cell>
          <cell r="B1871" t="str">
            <v>Isolamento térmico em laje ou piso empregando pedra britada solta, sobre arg. de proteção para a impermeabilização, e=25 cm</v>
          </cell>
          <cell r="C1871" t="str">
            <v>m²</v>
          </cell>
          <cell r="D1871">
            <v>61.56</v>
          </cell>
          <cell r="E1871">
            <v>49.65316986610744</v>
          </cell>
          <cell r="F1871" t="str">
            <v>SIEC Mar/26</v>
          </cell>
        </row>
        <row r="1872">
          <cell r="A1872" t="str">
            <v>02.01.12.320.08</v>
          </cell>
          <cell r="B1872" t="str">
            <v>Isolamento térmico em laje ou piso empregando poliestireno expandido em placas de 5 cm</v>
          </cell>
          <cell r="C1872" t="str">
            <v>m²</v>
          </cell>
          <cell r="D1872">
            <v>40.31</v>
          </cell>
          <cell r="E1872">
            <v>32.513308598160997</v>
          </cell>
          <cell r="F1872" t="str">
            <v>SIEC Mar/26</v>
          </cell>
        </row>
        <row r="1873">
          <cell r="A1873" t="str">
            <v>02.01.12.320.09</v>
          </cell>
          <cell r="B1873" t="str">
            <v>Isolamento térmico em laje ou piso empregando vermiculita aglomerada com cimento e areia, sobre arg. de proteção para a impermeabilização, e=15 cm</v>
          </cell>
          <cell r="C1873" t="str">
            <v>m²</v>
          </cell>
          <cell r="D1873">
            <v>261.83</v>
          </cell>
          <cell r="E1873">
            <v>211.18728827230197</v>
          </cell>
          <cell r="F1873" t="str">
            <v>SIEC Mar/26</v>
          </cell>
        </row>
        <row r="1874">
          <cell r="A1874" t="str">
            <v>02.01.12.330</v>
          </cell>
          <cell r="B1874" t="str">
            <v>PROTEÇÃO MECÂNICA</v>
          </cell>
          <cell r="C1874" t="str">
            <v/>
          </cell>
          <cell r="E1874">
            <v>0</v>
          </cell>
          <cell r="F1874" t="str">
            <v>SIEC Mar/26</v>
          </cell>
        </row>
        <row r="1875">
          <cell r="A1875" t="str">
            <v>02.01.12.330.02</v>
          </cell>
          <cell r="B1875" t="str">
            <v>Papel Kraft betumado duplo</v>
          </cell>
          <cell r="C1875" t="str">
            <v>m²</v>
          </cell>
          <cell r="D1875">
            <v>9.4600000000000009</v>
          </cell>
          <cell r="E1875">
            <v>7.6302629456363933</v>
          </cell>
          <cell r="F1875" t="str">
            <v>SIEC Mar/26</v>
          </cell>
        </row>
        <row r="1876">
          <cell r="A1876" t="str">
            <v>02.01.12.330.01</v>
          </cell>
          <cell r="B1876" t="str">
            <v>Proteção mecânica de superfície sujeita a trânsito com arg. de cimento e areia traço 1:7, e=3 cm</v>
          </cell>
          <cell r="C1876" t="str">
            <v>m²</v>
          </cell>
          <cell r="D1876">
            <v>58.43</v>
          </cell>
          <cell r="E1876">
            <v>47.128569124052262</v>
          </cell>
          <cell r="F1876" t="str">
            <v>SIEC Mar/26</v>
          </cell>
        </row>
        <row r="1877">
          <cell r="A1877" t="str">
            <v>02.01.12.330.03</v>
          </cell>
          <cell r="B1877" t="str">
            <v>Separação de camadas de concretagem de lajes com lona plástica preta</v>
          </cell>
          <cell r="C1877" t="str">
            <v>m²</v>
          </cell>
          <cell r="D1877">
            <v>4.8</v>
          </cell>
          <cell r="E1877">
            <v>3.8715921922890786</v>
          </cell>
          <cell r="F1877" t="str">
            <v>SIEC Mar/26</v>
          </cell>
        </row>
        <row r="1878">
          <cell r="A1878" t="str">
            <v>02.01.13</v>
          </cell>
          <cell r="B1878" t="str">
            <v>AMBIENTES INTEGRADOS</v>
          </cell>
          <cell r="C1878" t="str">
            <v/>
          </cell>
          <cell r="E1878">
            <v>0</v>
          </cell>
          <cell r="F1878" t="str">
            <v>SIEC Mar/26</v>
          </cell>
        </row>
        <row r="1879">
          <cell r="A1879" t="str">
            <v>02.01.13.300</v>
          </cell>
          <cell r="B1879" t="str">
            <v>BILHETERIAS</v>
          </cell>
          <cell r="C1879" t="str">
            <v/>
          </cell>
          <cell r="E1879">
            <v>0</v>
          </cell>
          <cell r="F1879" t="str">
            <v>SIEC Mar/26</v>
          </cell>
        </row>
        <row r="1880">
          <cell r="A1880" t="str">
            <v>02.01.13.300.14</v>
          </cell>
          <cell r="B1880" t="str">
            <v>Divisória Blindada, instalada, com acabamento primer</v>
          </cell>
          <cell r="C1880" t="str">
            <v>m²</v>
          </cell>
          <cell r="D1880">
            <v>3544.95</v>
          </cell>
          <cell r="E1880">
            <v>2859.2918212614936</v>
          </cell>
          <cell r="F1880" t="str">
            <v>SIEC Mar/26</v>
          </cell>
        </row>
        <row r="1881">
          <cell r="A1881" t="str">
            <v>02.01.13.300.11</v>
          </cell>
          <cell r="B1881" t="str">
            <v>Fornecimento e instalação de elemento(s) pré-moldado(s) de concreto armado, Fck 35 Mpa</v>
          </cell>
          <cell r="C1881" t="str">
            <v>m³</v>
          </cell>
          <cell r="D1881">
            <v>3690.38</v>
          </cell>
          <cell r="E1881">
            <v>2976.5929988707858</v>
          </cell>
          <cell r="F1881" t="str">
            <v>SIEC Mar/26</v>
          </cell>
        </row>
        <row r="1882">
          <cell r="A1882" t="str">
            <v>02.01.13.300.20</v>
          </cell>
          <cell r="B1882" t="str">
            <v>Fornecimento e instalação de elemento(s) pré-moldado(s) de concreto armado, Fck 40 Mpa</v>
          </cell>
          <cell r="C1882" t="str">
            <v>m³</v>
          </cell>
          <cell r="D1882">
            <v>3705.96</v>
          </cell>
          <cell r="E1882">
            <v>2989.1595418615907</v>
          </cell>
          <cell r="F1882" t="str">
            <v>SIEC Mar/26</v>
          </cell>
        </row>
        <row r="1883">
          <cell r="A1883" t="str">
            <v>02.01.13.300.10</v>
          </cell>
          <cell r="B1883" t="str">
            <v>Vidro de segurança blindado liso transparente multilaminado com película antifragmentação na face interna esp. mín. de 20 mm - Certificado pelo Exército - ReTEx/RAT - nível III-A</v>
          </cell>
          <cell r="C1883" t="str">
            <v>m²</v>
          </cell>
          <cell r="D1883">
            <v>3765.09</v>
          </cell>
          <cell r="E1883">
            <v>3036.8527181803515</v>
          </cell>
          <cell r="F1883" t="str">
            <v>SIEC Mar/26</v>
          </cell>
        </row>
        <row r="1884">
          <cell r="A1884" t="str">
            <v>02.02</v>
          </cell>
          <cell r="B1884" t="str">
            <v>SISTEMAS HIDRÁULICOS, PREDIAIS E DE RENOVAÇÃO</v>
          </cell>
          <cell r="C1884" t="str">
            <v/>
          </cell>
          <cell r="E1884">
            <v>0</v>
          </cell>
          <cell r="F1884" t="str">
            <v>SIEC Mar/26</v>
          </cell>
        </row>
        <row r="1885">
          <cell r="A1885" t="str">
            <v>02.02.01</v>
          </cell>
          <cell r="B1885" t="str">
            <v>HIDRÁULICA - ÁGUA FRIA, GASES E VAPORES</v>
          </cell>
          <cell r="C1885" t="str">
            <v/>
          </cell>
          <cell r="E1885">
            <v>0</v>
          </cell>
          <cell r="F1885" t="str">
            <v>SIEC Mar/26</v>
          </cell>
        </row>
        <row r="1886">
          <cell r="A1886" t="str">
            <v>02.02.01.200</v>
          </cell>
          <cell r="B1886" t="str">
            <v>TUBOS E CONEXÕES DE AÇO GALVANIZADO</v>
          </cell>
          <cell r="C1886" t="str">
            <v/>
          </cell>
          <cell r="E1886">
            <v>0</v>
          </cell>
          <cell r="F1886" t="str">
            <v>SIEC Mar/26</v>
          </cell>
        </row>
        <row r="1887">
          <cell r="A1887" t="str">
            <v>02.02.01.200.09</v>
          </cell>
          <cell r="B1887" t="str">
            <v>Tubo de aço galvanizado, com conexões com costura, Ø 100 mm (4")</v>
          </cell>
          <cell r="C1887" t="str">
            <v>m</v>
          </cell>
          <cell r="D1887">
            <v>365.36</v>
          </cell>
          <cell r="E1887">
            <v>294.69269236973707</v>
          </cell>
          <cell r="F1887" t="str">
            <v>SIEC Mar/26</v>
          </cell>
        </row>
        <row r="1888">
          <cell r="A1888" t="str">
            <v>02.02.01.200.01</v>
          </cell>
          <cell r="B1888" t="str">
            <v>Tubo de aço galvanizado, com conexões com costura, Ø 15 mm (1/2")</v>
          </cell>
          <cell r="C1888" t="str">
            <v>m</v>
          </cell>
          <cell r="D1888">
            <v>80.790000000000006</v>
          </cell>
          <cell r="E1888">
            <v>65.163736086465562</v>
          </cell>
          <cell r="F1888" t="str">
            <v>SIEC Mar/26</v>
          </cell>
        </row>
        <row r="1889">
          <cell r="A1889" t="str">
            <v>02.02.01.200.10</v>
          </cell>
          <cell r="B1889" t="str">
            <v>Tubo de aço galvanizado, com conexões com costura, Ø 150 mm (6")</v>
          </cell>
          <cell r="C1889" t="str">
            <v>m</v>
          </cell>
          <cell r="D1889">
            <v>555.45000000000005</v>
          </cell>
          <cell r="E1889">
            <v>448.01580900145188</v>
          </cell>
          <cell r="F1889" t="str">
            <v>SIEC Mar/26</v>
          </cell>
        </row>
        <row r="1890">
          <cell r="A1890" t="str">
            <v>02.02.01.200.02</v>
          </cell>
          <cell r="B1890" t="str">
            <v>Tubo de aço galvanizado, com conexões com costura, Ø 20 mm (3/4")</v>
          </cell>
          <cell r="C1890" t="str">
            <v>m</v>
          </cell>
          <cell r="D1890">
            <v>96.97</v>
          </cell>
          <cell r="E1890">
            <v>78.214228101306659</v>
          </cell>
          <cell r="F1890" t="str">
            <v>SIEC Mar/26</v>
          </cell>
        </row>
        <row r="1891">
          <cell r="A1891" t="str">
            <v>02.02.01.200.03</v>
          </cell>
          <cell r="B1891" t="str">
            <v>Tubo de aço galvanizado, com conexões com costura, Ø 25 mm (1")</v>
          </cell>
          <cell r="C1891" t="str">
            <v>m</v>
          </cell>
          <cell r="D1891">
            <v>128.93</v>
          </cell>
          <cell r="E1891">
            <v>103.99257944829812</v>
          </cell>
          <cell r="F1891" t="str">
            <v>SIEC Mar/26</v>
          </cell>
        </row>
        <row r="1892">
          <cell r="A1892" t="str">
            <v>02.02.01.200.04</v>
          </cell>
          <cell r="B1892" t="str">
            <v>Tubo de aço galvanizado, com conexões com costura, Ø 32 mm (1 1/4")</v>
          </cell>
          <cell r="C1892" t="str">
            <v>m</v>
          </cell>
          <cell r="D1892">
            <v>158.19</v>
          </cell>
          <cell r="E1892">
            <v>127.59316018712695</v>
          </cell>
          <cell r="F1892" t="str">
            <v>SIEC Mar/26</v>
          </cell>
        </row>
        <row r="1893">
          <cell r="A1893" t="str">
            <v>02.02.01.200.05</v>
          </cell>
          <cell r="B1893" t="str">
            <v>Tubo de aço galvanizado, com conexões com costura, Ø 40 mm (1 1/2")</v>
          </cell>
          <cell r="C1893" t="str">
            <v>m</v>
          </cell>
          <cell r="D1893">
            <v>175.17</v>
          </cell>
          <cell r="E1893">
            <v>141.28891756734956</v>
          </cell>
          <cell r="F1893" t="str">
            <v>SIEC Mar/26</v>
          </cell>
        </row>
        <row r="1894">
          <cell r="A1894" t="str">
            <v>02.02.01.200.06</v>
          </cell>
          <cell r="B1894" t="str">
            <v>Tubo de aço galvanizado, com conexões com costura, Ø 50 mm (2")</v>
          </cell>
          <cell r="C1894" t="str">
            <v>m</v>
          </cell>
          <cell r="D1894">
            <v>221.79</v>
          </cell>
          <cell r="E1894">
            <v>178.89175673495726</v>
          </cell>
          <cell r="F1894" t="str">
            <v>SIEC Mar/26</v>
          </cell>
        </row>
        <row r="1895">
          <cell r="A1895" t="str">
            <v>02.02.01.200.07</v>
          </cell>
          <cell r="B1895" t="str">
            <v>Tubo de aço galvanizado, com conexões com costura, Ø 65 mm (2 1/2")</v>
          </cell>
          <cell r="C1895" t="str">
            <v>m</v>
          </cell>
          <cell r="D1895">
            <v>264.08999999999997</v>
          </cell>
          <cell r="E1895">
            <v>213.01016292950473</v>
          </cell>
          <cell r="F1895" t="str">
            <v>SIEC Mar/26</v>
          </cell>
        </row>
        <row r="1896">
          <cell r="A1896" t="str">
            <v>02.02.01.200.08</v>
          </cell>
          <cell r="B1896" t="str">
            <v>Tubo de aço galvanizado, com conexões com costura, Ø 80 mm (3")</v>
          </cell>
          <cell r="C1896" t="str">
            <v>m</v>
          </cell>
          <cell r="D1896">
            <v>287.64</v>
          </cell>
          <cell r="E1896">
            <v>232.00516212292302</v>
          </cell>
          <cell r="F1896" t="str">
            <v>SIEC Mar/26</v>
          </cell>
        </row>
        <row r="1897">
          <cell r="A1897" t="str">
            <v>02.02.01.200.20</v>
          </cell>
          <cell r="B1897" t="str">
            <v>Tubo de aço galvanizado, com conexões sem costura, Ø 100 mm (4")</v>
          </cell>
          <cell r="C1897" t="str">
            <v>m</v>
          </cell>
          <cell r="D1897">
            <v>566.44000000000005</v>
          </cell>
          <cell r="E1897">
            <v>456.88014195838042</v>
          </cell>
          <cell r="F1897" t="str">
            <v>SIEC Mar/26</v>
          </cell>
        </row>
        <row r="1898">
          <cell r="A1898" t="str">
            <v>02.02.01.200.11</v>
          </cell>
          <cell r="B1898" t="str">
            <v>Tubo de aço galvanizado, com conexões sem costura, Ø 15 mm (1/2")</v>
          </cell>
          <cell r="C1898" t="str">
            <v>m</v>
          </cell>
          <cell r="D1898">
            <v>119.53</v>
          </cell>
          <cell r="E1898">
            <v>96.410711405065328</v>
          </cell>
          <cell r="F1898" t="str">
            <v>SIEC Mar/26</v>
          </cell>
        </row>
        <row r="1899">
          <cell r="A1899" t="str">
            <v>02.02.01.200.13</v>
          </cell>
          <cell r="B1899" t="str">
            <v>Tubo de aço galvanizado, com conexões sem costura, Ø 20 mm (3/4")</v>
          </cell>
          <cell r="C1899" t="str">
            <v>m</v>
          </cell>
          <cell r="D1899">
            <v>149.93</v>
          </cell>
          <cell r="E1899">
            <v>120.93079528956284</v>
          </cell>
          <cell r="F1899" t="str">
            <v>SIEC Mar/26</v>
          </cell>
        </row>
        <row r="1900">
          <cell r="A1900" t="str">
            <v>02.02.01.200.14</v>
          </cell>
          <cell r="B1900" t="str">
            <v>Tubo de aço galvanizado, com conexões sem costura, Ø 25 mm (1")</v>
          </cell>
          <cell r="C1900" t="str">
            <v>m</v>
          </cell>
          <cell r="D1900">
            <v>176.1</v>
          </cell>
          <cell r="E1900">
            <v>142.03903855460558</v>
          </cell>
          <cell r="F1900" t="str">
            <v>SIEC Mar/26</v>
          </cell>
        </row>
        <row r="1901">
          <cell r="A1901" t="str">
            <v>02.02.01.200.15</v>
          </cell>
          <cell r="B1901" t="str">
            <v>Tubo de aço galvanizado, com conexões sem costura, Ø 32 mm (1 1/4")</v>
          </cell>
          <cell r="C1901" t="str">
            <v>m</v>
          </cell>
          <cell r="D1901">
            <v>215.75</v>
          </cell>
          <cell r="E1901">
            <v>174.02000322632682</v>
          </cell>
          <cell r="F1901" t="str">
            <v>SIEC Mar/26</v>
          </cell>
        </row>
        <row r="1902">
          <cell r="A1902" t="str">
            <v>02.02.01.200.16</v>
          </cell>
          <cell r="B1902" t="str">
            <v>Tubo de aço galvanizado, com conexões sem costura, Ø 40 mm (1 1/2")</v>
          </cell>
          <cell r="C1902" t="str">
            <v>m</v>
          </cell>
          <cell r="D1902">
            <v>233.34</v>
          </cell>
          <cell r="E1902">
            <v>188.20777544765284</v>
          </cell>
          <cell r="F1902" t="str">
            <v>SIEC Mar/26</v>
          </cell>
        </row>
        <row r="1903">
          <cell r="A1903" t="str">
            <v>02.02.01.200.17</v>
          </cell>
          <cell r="B1903" t="str">
            <v>Tubo de aço galvanizado, com conexões sem costura, Ø 50 mm (2")</v>
          </cell>
          <cell r="C1903" t="str">
            <v>m</v>
          </cell>
          <cell r="D1903">
            <v>275.14999999999998</v>
          </cell>
          <cell r="E1903">
            <v>221.93095660590416</v>
          </cell>
          <cell r="F1903" t="str">
            <v>SIEC Mar/26</v>
          </cell>
        </row>
        <row r="1904">
          <cell r="A1904" t="str">
            <v>02.02.01.200.18</v>
          </cell>
          <cell r="B1904" t="str">
            <v>Tubo de aço galvanizado, com conexões sem costura, Ø 65 mm (2 1/2")</v>
          </cell>
          <cell r="C1904" t="str">
            <v>m</v>
          </cell>
          <cell r="D1904">
            <v>377.02</v>
          </cell>
          <cell r="E1904">
            <v>304.09743507017259</v>
          </cell>
          <cell r="F1904" t="str">
            <v>SIEC Mar/26</v>
          </cell>
        </row>
        <row r="1905">
          <cell r="A1905" t="str">
            <v>02.02.01.200.19</v>
          </cell>
          <cell r="B1905" t="str">
            <v>Tubo de aço galvanizado, com conexões sem costura, Ø 80 mm (3")</v>
          </cell>
          <cell r="C1905" t="str">
            <v>m</v>
          </cell>
          <cell r="D1905">
            <v>436.42</v>
          </cell>
          <cell r="E1905">
            <v>352.00838844974999</v>
          </cell>
          <cell r="F1905" t="str">
            <v>SIEC Mar/26</v>
          </cell>
        </row>
        <row r="1906">
          <cell r="A1906" t="str">
            <v>02.02.01.300</v>
          </cell>
          <cell r="B1906" t="str">
            <v>TUBOS DE PVC MARRON SOLDÁVEIS</v>
          </cell>
          <cell r="C1906" t="str">
            <v/>
          </cell>
          <cell r="E1906">
            <v>0</v>
          </cell>
          <cell r="F1906" t="str">
            <v>SIEC Mar/26</v>
          </cell>
        </row>
        <row r="1907">
          <cell r="A1907" t="str">
            <v>02.02.01.300.33</v>
          </cell>
          <cell r="B1907" t="str">
            <v>Curva 90 PBA PB de PVC marrom com JE - junta elástica, ø 50 mm</v>
          </cell>
          <cell r="C1907" t="str">
            <v>un</v>
          </cell>
          <cell r="D1907">
            <v>58.43</v>
          </cell>
          <cell r="E1907">
            <v>47.128569124052262</v>
          </cell>
          <cell r="F1907" t="str">
            <v>SIEC Mar/26</v>
          </cell>
        </row>
        <row r="1908">
          <cell r="A1908" t="str">
            <v>02.02.01.300.34</v>
          </cell>
          <cell r="B1908" t="str">
            <v>Curva 90 PBA PB de PVC marrom com JE - junta elástica, ø 75 mm</v>
          </cell>
          <cell r="C1908" t="str">
            <v>un</v>
          </cell>
          <cell r="D1908">
            <v>127.34</v>
          </cell>
          <cell r="E1908">
            <v>102.71011453460235</v>
          </cell>
          <cell r="F1908" t="str">
            <v>SIEC Mar/26</v>
          </cell>
        </row>
        <row r="1909">
          <cell r="A1909" t="str">
            <v>02.02.01.300.52</v>
          </cell>
          <cell r="B1909" t="str">
            <v>Luva de correr PBA de PVC JE marrom, ø 100 mm</v>
          </cell>
          <cell r="C1909" t="str">
            <v>un</v>
          </cell>
          <cell r="D1909">
            <v>85.87</v>
          </cell>
          <cell r="E1909">
            <v>69.26117115663817</v>
          </cell>
          <cell r="F1909" t="str">
            <v>SIEC Mar/26</v>
          </cell>
        </row>
        <row r="1910">
          <cell r="A1910" t="str">
            <v>02.02.01.300.49</v>
          </cell>
          <cell r="B1910" t="str">
            <v>Luva de correr PBA de PVC JE marrom, ø 50 mm</v>
          </cell>
          <cell r="C1910" t="str">
            <v>un</v>
          </cell>
          <cell r="D1910">
            <v>28.13</v>
          </cell>
          <cell r="E1910">
            <v>22.689143410227455</v>
          </cell>
          <cell r="F1910" t="str">
            <v>SIEC Mar/26</v>
          </cell>
        </row>
        <row r="1911">
          <cell r="A1911" t="str">
            <v>02.02.01.300.51</v>
          </cell>
          <cell r="B1911" t="str">
            <v>Luva de correr PBA de PVC JE marrom, ø 75 mm</v>
          </cell>
          <cell r="C1911" t="str">
            <v>un</v>
          </cell>
          <cell r="D1911">
            <v>58.95</v>
          </cell>
          <cell r="E1911">
            <v>47.547991611550252</v>
          </cell>
          <cell r="F1911" t="str">
            <v>SIEC Mar/26</v>
          </cell>
        </row>
        <row r="1912">
          <cell r="A1912" t="str">
            <v>02.02.01.300.45</v>
          </cell>
          <cell r="B1912" t="str">
            <v>Redução PBA PB de PVC marrom com JE - junta elástica, 85 x 60 mm</v>
          </cell>
          <cell r="C1912" t="str">
            <v>un</v>
          </cell>
          <cell r="D1912">
            <v>79.540000000000006</v>
          </cell>
          <cell r="E1912">
            <v>64.155508953056952</v>
          </cell>
          <cell r="F1912" t="str">
            <v>SIEC Mar/26</v>
          </cell>
        </row>
        <row r="1913">
          <cell r="A1913" t="str">
            <v>02.02.01.300.39</v>
          </cell>
          <cell r="B1913" t="str">
            <v>Tê de redução PBA BBB de PVC marrom com JE - junta elástica, DN 100 x 50 mm</v>
          </cell>
          <cell r="C1913" t="str">
            <v>un</v>
          </cell>
          <cell r="D1913">
            <v>181.09</v>
          </cell>
          <cell r="E1913">
            <v>146.06388127117276</v>
          </cell>
          <cell r="F1913" t="str">
            <v>SIEC Mar/26</v>
          </cell>
        </row>
        <row r="1914">
          <cell r="A1914" t="str">
            <v>02.02.01.300.38</v>
          </cell>
          <cell r="B1914" t="str">
            <v>Tê de redução PBA BBB de PVC marrom com JE - junta elástica, DN 100 x 75 mm</v>
          </cell>
          <cell r="C1914" t="str">
            <v>un</v>
          </cell>
          <cell r="D1914">
            <v>167.23</v>
          </cell>
          <cell r="E1914">
            <v>134.88465881593805</v>
          </cell>
          <cell r="F1914" t="str">
            <v>SIEC Mar/26</v>
          </cell>
        </row>
        <row r="1915">
          <cell r="A1915" t="str">
            <v>02.02.01.300.40</v>
          </cell>
          <cell r="B1915" t="str">
            <v>Tê de redução PBA BBB de PVC marrom com JE - junta elástica, DN 75 x 50 mm</v>
          </cell>
          <cell r="C1915" t="str">
            <v>un</v>
          </cell>
          <cell r="D1915">
            <v>98.17</v>
          </cell>
          <cell r="E1915">
            <v>79.182126149378931</v>
          </cell>
          <cell r="F1915" t="str">
            <v>SIEC Mar/26</v>
          </cell>
        </row>
        <row r="1916">
          <cell r="A1916" t="str">
            <v>02.02.01.300.36</v>
          </cell>
          <cell r="B1916" t="str">
            <v>Tê PBA BBB de PVC marrom com JE - junta elástica, ø 100 mm</v>
          </cell>
          <cell r="C1916" t="str">
            <v>un</v>
          </cell>
          <cell r="D1916">
            <v>200.75</v>
          </cell>
          <cell r="E1916">
            <v>161.92127762542344</v>
          </cell>
          <cell r="F1916" t="str">
            <v>SIEC Mar/26</v>
          </cell>
        </row>
        <row r="1917">
          <cell r="A1917" t="str">
            <v>02.02.01.300.35</v>
          </cell>
          <cell r="B1917" t="str">
            <v>Tê PBA BBB de PVC marrom com JE - junta elástica, ø 50 mm</v>
          </cell>
          <cell r="C1917" t="str">
            <v>un</v>
          </cell>
          <cell r="D1917">
            <v>54.64</v>
          </cell>
          <cell r="E1917">
            <v>44.071624455557348</v>
          </cell>
          <cell r="F1917" t="str">
            <v>SIEC Mar/26</v>
          </cell>
        </row>
        <row r="1918">
          <cell r="A1918" t="str">
            <v>02.02.01.300.37</v>
          </cell>
          <cell r="B1918" t="str">
            <v>Tê PBA BBB de PVC marrom com JE - junta elástica, ø 75 mm</v>
          </cell>
          <cell r="C1918" t="str">
            <v>un</v>
          </cell>
          <cell r="D1918">
            <v>102.87</v>
          </cell>
          <cell r="E1918">
            <v>82.973060170995325</v>
          </cell>
          <cell r="F1918" t="str">
            <v>SIEC Mar/26</v>
          </cell>
        </row>
        <row r="1919">
          <cell r="A1919" t="str">
            <v>02.02.01.300.19</v>
          </cell>
          <cell r="B1919" t="str">
            <v>Tubo de PEAD, Ø de 32mm, para condução de água, inclusive conexões</v>
          </cell>
          <cell r="C1919" t="str">
            <v>m</v>
          </cell>
          <cell r="D1919">
            <v>43.99</v>
          </cell>
          <cell r="E1919">
            <v>35.481529278915957</v>
          </cell>
          <cell r="F1919" t="str">
            <v>SIEC Mar/26</v>
          </cell>
        </row>
        <row r="1920">
          <cell r="A1920" t="str">
            <v>02.02.01.300.29</v>
          </cell>
          <cell r="B1920" t="str">
            <v>Tubo de PEAD, Ø de 50 mm, para condução de água, inclusive conexões</v>
          </cell>
          <cell r="C1920" t="str">
            <v>m</v>
          </cell>
          <cell r="D1920">
            <v>51.35</v>
          </cell>
          <cell r="E1920">
            <v>41.417970640425878</v>
          </cell>
          <cell r="F1920" t="str">
            <v>SIEC Mar/26</v>
          </cell>
        </row>
        <row r="1921">
          <cell r="A1921" t="str">
            <v>02.02.01.300.30</v>
          </cell>
          <cell r="B1921" t="str">
            <v>Tubo de PEAD, Ø de 75 mm, para condução de água, inclusive conexões</v>
          </cell>
          <cell r="C1921" t="str">
            <v>m</v>
          </cell>
          <cell r="D1921">
            <v>88.14</v>
          </cell>
          <cell r="E1921">
            <v>71.092111630908207</v>
          </cell>
          <cell r="F1921" t="str">
            <v>SIEC Mar/26</v>
          </cell>
        </row>
        <row r="1922">
          <cell r="A1922" t="str">
            <v>02.02.01.300.14</v>
          </cell>
          <cell r="B1922" t="str">
            <v>Tubo de PVC branco roscável Ø 1 1/2", com conexões</v>
          </cell>
          <cell r="C1922" t="str">
            <v>m</v>
          </cell>
          <cell r="D1922">
            <v>61.08</v>
          </cell>
          <cell r="E1922">
            <v>49.266010646878527</v>
          </cell>
          <cell r="F1922" t="str">
            <v>SIEC Mar/26</v>
          </cell>
        </row>
        <row r="1923">
          <cell r="A1923" t="str">
            <v>02.02.01.300.13</v>
          </cell>
          <cell r="B1923" t="str">
            <v>Tubo de PVC branco roscável Ø 1 1/4", com conexões</v>
          </cell>
          <cell r="C1923" t="str">
            <v>m</v>
          </cell>
          <cell r="D1923">
            <v>48.88</v>
          </cell>
          <cell r="E1923">
            <v>39.425713824810458</v>
          </cell>
          <cell r="F1923" t="str">
            <v>SIEC Mar/26</v>
          </cell>
        </row>
        <row r="1924">
          <cell r="A1924" t="str">
            <v>02.02.01.300.12</v>
          </cell>
          <cell r="B1924" t="str">
            <v>Tubo de PVC branco roscável Ø 1", com conexões</v>
          </cell>
          <cell r="C1924" t="str">
            <v>m</v>
          </cell>
          <cell r="D1924">
            <v>38.69</v>
          </cell>
          <cell r="E1924">
            <v>31.206646233263427</v>
          </cell>
          <cell r="F1924" t="str">
            <v>SIEC Mar/26</v>
          </cell>
        </row>
        <row r="1925">
          <cell r="A1925" t="str">
            <v>02.02.01.300.10</v>
          </cell>
          <cell r="B1925" t="str">
            <v>Tubo de PVC branco roscável Ø 1/2", com conexões</v>
          </cell>
          <cell r="C1925" t="str">
            <v>m</v>
          </cell>
          <cell r="D1925">
            <v>18.21</v>
          </cell>
          <cell r="E1925">
            <v>14.687852879496694</v>
          </cell>
          <cell r="F1925" t="str">
            <v>SIEC Mar/26</v>
          </cell>
        </row>
        <row r="1926">
          <cell r="A1926" t="str">
            <v>02.02.01.300.16</v>
          </cell>
          <cell r="B1926" t="str">
            <v>Tubo de PVC branco roscável Ø 2 1/2", com conexões</v>
          </cell>
          <cell r="C1926" t="str">
            <v>m</v>
          </cell>
          <cell r="D1926">
            <v>113.88</v>
          </cell>
          <cell r="E1926">
            <v>91.853524762058399</v>
          </cell>
          <cell r="F1926" t="str">
            <v>SIEC Mar/26</v>
          </cell>
        </row>
        <row r="1927">
          <cell r="A1927" t="str">
            <v>02.02.01.300.15</v>
          </cell>
          <cell r="B1927" t="str">
            <v>Tubo de PVC branco roscável Ø 2", com conexões</v>
          </cell>
          <cell r="C1927" t="str">
            <v>m</v>
          </cell>
          <cell r="D1927">
            <v>83.3</v>
          </cell>
          <cell r="E1927">
            <v>67.188256170350058</v>
          </cell>
          <cell r="F1927" t="str">
            <v>SIEC Mar/26</v>
          </cell>
        </row>
        <row r="1928">
          <cell r="A1928" t="str">
            <v>02.02.01.300.17</v>
          </cell>
          <cell r="B1928" t="str">
            <v>Tubo de PVC branco roscável Ø 3", com conexões</v>
          </cell>
          <cell r="C1928" t="str">
            <v>m</v>
          </cell>
          <cell r="D1928">
            <v>224.33</v>
          </cell>
          <cell r="E1928">
            <v>180.94047427004355</v>
          </cell>
          <cell r="F1928" t="str">
            <v>SIEC Mar/26</v>
          </cell>
        </row>
        <row r="1929">
          <cell r="A1929" t="str">
            <v>02.02.01.300.11</v>
          </cell>
          <cell r="B1929" t="str">
            <v>Tubo de PVC branco roscável Ø 3/4", com conexões</v>
          </cell>
          <cell r="C1929" t="str">
            <v>m</v>
          </cell>
          <cell r="D1929">
            <v>23.96</v>
          </cell>
          <cell r="E1929">
            <v>19.32569769317632</v>
          </cell>
          <cell r="F1929" t="str">
            <v>SIEC Mar/26</v>
          </cell>
        </row>
        <row r="1930">
          <cell r="A1930" t="str">
            <v>02.02.01.300.18</v>
          </cell>
          <cell r="B1930" t="str">
            <v>Tubo de PVC branco roscável Ø 4", com conexões</v>
          </cell>
          <cell r="C1930" t="str">
            <v>m</v>
          </cell>
          <cell r="D1930">
            <v>170.62</v>
          </cell>
          <cell r="E1930">
            <v>137.61897080174222</v>
          </cell>
          <cell r="F1930" t="str">
            <v>SIEC Mar/26</v>
          </cell>
        </row>
        <row r="1931">
          <cell r="A1931" t="str">
            <v>02.02.01.300.09</v>
          </cell>
          <cell r="B1931" t="str">
            <v>Tubo de PVC soldável, com conexões Ø 110 mm</v>
          </cell>
          <cell r="C1931" t="str">
            <v>m</v>
          </cell>
          <cell r="D1931">
            <v>217.94</v>
          </cell>
          <cell r="E1931">
            <v>175.78641716405872</v>
          </cell>
          <cell r="F1931" t="str">
            <v>SIEC Mar/26</v>
          </cell>
        </row>
        <row r="1932">
          <cell r="A1932" t="str">
            <v>02.02.01.300.01</v>
          </cell>
          <cell r="B1932" t="str">
            <v>Tubo de PVC soldável, com conexões Ø 20 mm</v>
          </cell>
          <cell r="C1932" t="str">
            <v>m</v>
          </cell>
          <cell r="D1932">
            <v>32.549999999999997</v>
          </cell>
          <cell r="E1932">
            <v>26.254234553960313</v>
          </cell>
          <cell r="F1932" t="str">
            <v>SIEC Mar/26</v>
          </cell>
        </row>
        <row r="1933">
          <cell r="A1933" t="str">
            <v>02.02.01.300.02</v>
          </cell>
          <cell r="B1933" t="str">
            <v>Tubo de PVC soldável, com conexões Ø 25 mm</v>
          </cell>
          <cell r="C1933" t="str">
            <v>m</v>
          </cell>
          <cell r="D1933">
            <v>37.11</v>
          </cell>
          <cell r="E1933">
            <v>29.932247136634942</v>
          </cell>
          <cell r="F1933" t="str">
            <v>SIEC Mar/26</v>
          </cell>
        </row>
        <row r="1934">
          <cell r="A1934" t="str">
            <v>02.02.01.300.03</v>
          </cell>
          <cell r="B1934" t="str">
            <v>Tubo de PVC soldável, com conexões Ø 32 mm</v>
          </cell>
          <cell r="C1934" t="str">
            <v>m</v>
          </cell>
          <cell r="D1934">
            <v>48.6</v>
          </cell>
          <cell r="E1934">
            <v>39.199870946926922</v>
          </cell>
          <cell r="F1934" t="str">
            <v>SIEC Mar/26</v>
          </cell>
        </row>
        <row r="1935">
          <cell r="A1935" t="str">
            <v>02.02.01.300.04</v>
          </cell>
          <cell r="B1935" t="str">
            <v>Tubo de PVC soldável, com conexões Ø 40 mm</v>
          </cell>
          <cell r="C1935" t="str">
            <v>m</v>
          </cell>
          <cell r="D1935">
            <v>61.08</v>
          </cell>
          <cell r="E1935">
            <v>49.266010646878527</v>
          </cell>
          <cell r="F1935" t="str">
            <v>SIEC Mar/26</v>
          </cell>
        </row>
        <row r="1936">
          <cell r="A1936" t="str">
            <v>02.02.01.300.05</v>
          </cell>
          <cell r="B1936" t="str">
            <v>Tubo de PVC soldável, com conexões Ø 50 mm</v>
          </cell>
          <cell r="C1936" t="str">
            <v>m</v>
          </cell>
          <cell r="D1936">
            <v>69.05</v>
          </cell>
          <cell r="E1936">
            <v>55.694466849491853</v>
          </cell>
          <cell r="F1936" t="str">
            <v>SIEC Mar/26</v>
          </cell>
        </row>
        <row r="1937">
          <cell r="A1937" t="str">
            <v>02.02.01.300.06</v>
          </cell>
          <cell r="B1937" t="str">
            <v>Tubo de PVC soldável, com conexões Ø 60 mm</v>
          </cell>
          <cell r="C1937" t="str">
            <v>m</v>
          </cell>
          <cell r="D1937">
            <v>92.44</v>
          </cell>
          <cell r="E1937">
            <v>74.560412969833848</v>
          </cell>
          <cell r="F1937" t="str">
            <v>SIEC Mar/26</v>
          </cell>
        </row>
        <row r="1938">
          <cell r="A1938" t="str">
            <v>02.02.01.300.07</v>
          </cell>
          <cell r="B1938" t="str">
            <v>Tubo de PVC soldável, com conexões Ø 75 mm</v>
          </cell>
          <cell r="C1938" t="str">
            <v>m</v>
          </cell>
          <cell r="D1938">
            <v>134.01</v>
          </cell>
          <cell r="E1938">
            <v>108.09001451847071</v>
          </cell>
          <cell r="F1938" t="str">
            <v>SIEC Mar/26</v>
          </cell>
        </row>
        <row r="1939">
          <cell r="A1939" t="str">
            <v>02.02.01.300.08</v>
          </cell>
          <cell r="B1939" t="str">
            <v>Tubo de PVC soldável, com conexões Ø 85 mm</v>
          </cell>
          <cell r="C1939" t="str">
            <v>m</v>
          </cell>
          <cell r="D1939">
            <v>161.11000000000001</v>
          </cell>
          <cell r="E1939">
            <v>129.94837877076949</v>
          </cell>
          <cell r="F1939" t="str">
            <v>SIEC Mar/26</v>
          </cell>
        </row>
        <row r="1940">
          <cell r="A1940" t="str">
            <v>02.02.01.300.32</v>
          </cell>
          <cell r="B1940" t="str">
            <v>Tubo PBA de PVC marrom com JEI - junta elástica integrada, sem conexões, ø 75 mm, classe de pressão 20</v>
          </cell>
          <cell r="C1940" t="str">
            <v>m</v>
          </cell>
          <cell r="D1940">
            <v>91.58</v>
          </cell>
          <cell r="E1940">
            <v>73.866752702048714</v>
          </cell>
          <cell r="F1940" t="str">
            <v>SIEC Mar/26</v>
          </cell>
        </row>
        <row r="1941">
          <cell r="A1941" t="str">
            <v>02.02.01.300.23</v>
          </cell>
          <cell r="B1941" t="str">
            <v>Tubo PBS de PVC marrom, sem conexões, dn 100mm / de 110mm, classe de pressão 20</v>
          </cell>
          <cell r="C1941" t="str">
            <v>m</v>
          </cell>
          <cell r="D1941">
            <v>149.93</v>
          </cell>
          <cell r="E1941">
            <v>120.93079528956284</v>
          </cell>
          <cell r="F1941" t="str">
            <v>SIEC Mar/26</v>
          </cell>
        </row>
        <row r="1942">
          <cell r="A1942" t="str">
            <v>02.02.01.300.20</v>
          </cell>
          <cell r="B1942" t="str">
            <v>Tubo PBS de PVC marrom, sem conexões, dn 50mm / de 60mm, classe de pressão 20</v>
          </cell>
          <cell r="C1942" t="str">
            <v>m</v>
          </cell>
          <cell r="D1942">
            <v>50.74</v>
          </cell>
          <cell r="E1942">
            <v>40.925955799322473</v>
          </cell>
          <cell r="F1942" t="str">
            <v>SIEC Mar/26</v>
          </cell>
        </row>
        <row r="1943">
          <cell r="A1943" t="str">
            <v>02.02.01.300.21</v>
          </cell>
          <cell r="B1943" t="str">
            <v>Tubo PBS de PVC marrom, sem conexões, dn 65mm / de 75mm, classe de pressão 20</v>
          </cell>
          <cell r="C1943" t="str">
            <v>m</v>
          </cell>
          <cell r="D1943">
            <v>67.64</v>
          </cell>
          <cell r="E1943">
            <v>54.557186643006936</v>
          </cell>
          <cell r="F1943" t="str">
            <v>SIEC Mar/26</v>
          </cell>
        </row>
        <row r="1944">
          <cell r="A1944" t="str">
            <v>02.02.02</v>
          </cell>
          <cell r="B1944" t="str">
            <v>HIDRÁULICA - ÁGUA QUENTE, GASES E VAPORES</v>
          </cell>
          <cell r="C1944" t="str">
            <v/>
          </cell>
          <cell r="E1944">
            <v>0</v>
          </cell>
          <cell r="F1944" t="str">
            <v>SIEC Mar/26</v>
          </cell>
        </row>
        <row r="1945">
          <cell r="A1945" t="str">
            <v>02.02.02.100</v>
          </cell>
          <cell r="B1945" t="str">
            <v>TUBOS SOLDÁVEIS DE COBRE, CLASSE E</v>
          </cell>
          <cell r="C1945" t="str">
            <v/>
          </cell>
          <cell r="E1945">
            <v>0</v>
          </cell>
          <cell r="F1945" t="str">
            <v>SIEC Mar/26</v>
          </cell>
        </row>
        <row r="1946">
          <cell r="A1946" t="str">
            <v>02.02.02.100.01</v>
          </cell>
          <cell r="B1946" t="str">
            <v>Tubo de cobre soldável, com conexões (1/4")</v>
          </cell>
          <cell r="C1946" t="str">
            <v>m</v>
          </cell>
          <cell r="D1946">
            <v>62.06</v>
          </cell>
          <cell r="E1946">
            <v>50.056460719470884</v>
          </cell>
          <cell r="F1946" t="str">
            <v>SIEC Mar/26</v>
          </cell>
        </row>
        <row r="1947">
          <cell r="A1947" t="str">
            <v>02.02.02.100.11</v>
          </cell>
          <cell r="B1947" t="str">
            <v>Tubo de cobre soldável, com conexões Ø 10 mm (3/8")</v>
          </cell>
          <cell r="C1947" t="str">
            <v>m</v>
          </cell>
          <cell r="D1947">
            <v>82.1</v>
          </cell>
          <cell r="E1947">
            <v>66.220358122277787</v>
          </cell>
          <cell r="F1947" t="str">
            <v>SIEC Mar/26</v>
          </cell>
        </row>
        <row r="1948">
          <cell r="A1948" t="str">
            <v>02.02.02.100.10</v>
          </cell>
          <cell r="B1948" t="str">
            <v>Tubo de cobre soldável, com conexões Ø 104 mm (4")</v>
          </cell>
          <cell r="C1948" t="str">
            <v>m</v>
          </cell>
          <cell r="D1948">
            <v>946.34</v>
          </cell>
          <cell r="E1948">
            <v>763.30053234392642</v>
          </cell>
          <cell r="F1948" t="str">
            <v>SIEC Mar/26</v>
          </cell>
        </row>
        <row r="1949">
          <cell r="A1949" t="str">
            <v>02.02.02.100.02</v>
          </cell>
          <cell r="B1949" t="str">
            <v>Tubo de cobre soldável, com conexões Ø 15 mm (1/2")</v>
          </cell>
          <cell r="C1949" t="str">
            <v>m</v>
          </cell>
          <cell r="D1949">
            <v>83.79</v>
          </cell>
          <cell r="E1949">
            <v>67.58348120664624</v>
          </cell>
          <cell r="F1949" t="str">
            <v>SIEC Mar/26</v>
          </cell>
        </row>
        <row r="1950">
          <cell r="A1950" t="str">
            <v>02.02.02.100.03</v>
          </cell>
          <cell r="B1950" t="str">
            <v>Tubo de cobre soldável, com conexões Ø 22 mm (3/4")</v>
          </cell>
          <cell r="C1950" t="str">
            <v>m</v>
          </cell>
          <cell r="D1950">
            <v>123.33</v>
          </cell>
          <cell r="E1950">
            <v>99.475721890627511</v>
          </cell>
          <cell r="F1950" t="str">
            <v>SIEC Mar/26</v>
          </cell>
        </row>
        <row r="1951">
          <cell r="A1951" t="str">
            <v>02.02.02.100.04</v>
          </cell>
          <cell r="B1951" t="str">
            <v>Tubo de cobre soldável, com conexões Ø 28 mm (1")</v>
          </cell>
          <cell r="C1951" t="str">
            <v>m</v>
          </cell>
          <cell r="D1951">
            <v>148.86000000000001</v>
          </cell>
          <cell r="E1951">
            <v>120.06775286336507</v>
          </cell>
          <cell r="F1951" t="str">
            <v>SIEC Mar/26</v>
          </cell>
        </row>
        <row r="1952">
          <cell r="A1952" t="str">
            <v>02.02.02.100.05</v>
          </cell>
          <cell r="B1952" t="str">
            <v>Tubo de cobre soldável, com conexões Ø 35 mm (1 1/4")</v>
          </cell>
          <cell r="C1952" t="str">
            <v>m</v>
          </cell>
          <cell r="D1952">
            <v>205.29</v>
          </cell>
          <cell r="E1952">
            <v>165.58315857396354</v>
          </cell>
          <cell r="F1952" t="str">
            <v>SIEC Mar/26</v>
          </cell>
        </row>
        <row r="1953">
          <cell r="A1953" t="str">
            <v>02.02.02.100.06</v>
          </cell>
          <cell r="B1953" t="str">
            <v>Tubo de cobre soldável, com conexões Ø 42 mm (1 1/2")</v>
          </cell>
          <cell r="C1953" t="str">
            <v>m</v>
          </cell>
          <cell r="D1953">
            <v>251.4</v>
          </cell>
          <cell r="E1953">
            <v>202.77464107114051</v>
          </cell>
          <cell r="F1953" t="str">
            <v>SIEC Mar/26</v>
          </cell>
        </row>
        <row r="1954">
          <cell r="A1954" t="str">
            <v>02.02.02.100.07</v>
          </cell>
          <cell r="B1954" t="str">
            <v>Tubo de cobre soldável, com conexões Ø 54 mm (2")</v>
          </cell>
          <cell r="C1954" t="str">
            <v>m</v>
          </cell>
          <cell r="D1954">
            <v>360.74</v>
          </cell>
          <cell r="E1954">
            <v>290.96628488465882</v>
          </cell>
          <cell r="F1954" t="str">
            <v>SIEC Mar/26</v>
          </cell>
        </row>
        <row r="1955">
          <cell r="A1955" t="str">
            <v>02.02.02.100.08</v>
          </cell>
          <cell r="B1955" t="str">
            <v>Tubo de cobre soldável, com conexões Ø 66 mm (2 1/2")</v>
          </cell>
          <cell r="C1955" t="str">
            <v>m</v>
          </cell>
          <cell r="D1955">
            <v>495.56</v>
          </cell>
          <cell r="E1955">
            <v>399.70963058557834</v>
          </cell>
          <cell r="F1955" t="str">
            <v>SIEC Mar/26</v>
          </cell>
        </row>
        <row r="1956">
          <cell r="A1956" t="str">
            <v>02.02.02.100.09</v>
          </cell>
          <cell r="B1956" t="str">
            <v>Tubo de cobre soldável, com conexões Ø 79 mm (3")</v>
          </cell>
          <cell r="C1956" t="str">
            <v>m</v>
          </cell>
          <cell r="D1956">
            <v>657.56</v>
          </cell>
          <cell r="E1956">
            <v>530.37586707533467</v>
          </cell>
          <cell r="F1956" t="str">
            <v>SIEC Mar/26</v>
          </cell>
        </row>
        <row r="1957">
          <cell r="A1957" t="str">
            <v>02.02.02.200</v>
          </cell>
          <cell r="B1957" t="str">
            <v>TUBOS SOLDÁVEIS DE CPVC, BEGE CLARO</v>
          </cell>
          <cell r="C1957" t="str">
            <v/>
          </cell>
          <cell r="E1957">
            <v>0</v>
          </cell>
          <cell r="F1957" t="str">
            <v>SIEC Mar/26</v>
          </cell>
        </row>
        <row r="1958">
          <cell r="A1958" t="str">
            <v>02.02.02.200.01</v>
          </cell>
          <cell r="B1958" t="str">
            <v>Tubo de CPVC bege claro soldável, Ø 15 mm - com conexões</v>
          </cell>
          <cell r="C1958" t="str">
            <v>m</v>
          </cell>
          <cell r="D1958">
            <v>26.66</v>
          </cell>
          <cell r="E1958">
            <v>21.503468301338927</v>
          </cell>
          <cell r="F1958" t="str">
            <v>SIEC Mar/26</v>
          </cell>
        </row>
        <row r="1959">
          <cell r="A1959" t="str">
            <v>02.02.02.200.02</v>
          </cell>
          <cell r="B1959" t="str">
            <v>Tubo de CPVC bege claro soldável, Ø 22 mm - com conexões</v>
          </cell>
          <cell r="C1959" t="str">
            <v>m</v>
          </cell>
          <cell r="D1959">
            <v>40.81</v>
          </cell>
          <cell r="E1959">
            <v>32.916599451524441</v>
          </cell>
          <cell r="F1959" t="str">
            <v>SIEC Mar/26</v>
          </cell>
        </row>
        <row r="1960">
          <cell r="A1960" t="str">
            <v>02.02.02.200.03</v>
          </cell>
          <cell r="B1960" t="str">
            <v>Tubo de CPVC bege claro soldável, Ø 28 mm - com conexões</v>
          </cell>
          <cell r="C1960" t="str">
            <v>m</v>
          </cell>
          <cell r="D1960">
            <v>61.19</v>
          </cell>
          <cell r="E1960">
            <v>49.354734634618481</v>
          </cell>
          <cell r="F1960" t="str">
            <v>SIEC Mar/26</v>
          </cell>
        </row>
        <row r="1961">
          <cell r="A1961" t="str">
            <v>02.02.02.200.04</v>
          </cell>
          <cell r="B1961" t="str">
            <v>Tubo de CPVC bege claro soldável, Ø 35 mm - com conexões</v>
          </cell>
          <cell r="C1961" t="str">
            <v>m</v>
          </cell>
          <cell r="D1961">
            <v>79.239999999999995</v>
          </cell>
          <cell r="E1961">
            <v>63.91353444103887</v>
          </cell>
          <cell r="F1961" t="str">
            <v>SIEC Mar/26</v>
          </cell>
        </row>
        <row r="1962">
          <cell r="A1962" t="str">
            <v>02.02.02.200.05</v>
          </cell>
          <cell r="B1962" t="str">
            <v>Tubo de CPVC bege claro soldável, Ø 42 mm - com conexões</v>
          </cell>
          <cell r="C1962" t="str">
            <v>m</v>
          </cell>
          <cell r="D1962">
            <v>98.28</v>
          </cell>
          <cell r="E1962">
            <v>79.270850137118885</v>
          </cell>
          <cell r="F1962" t="str">
            <v>SIEC Mar/26</v>
          </cell>
        </row>
        <row r="1963">
          <cell r="A1963" t="str">
            <v>02.02.02.200.06</v>
          </cell>
          <cell r="B1963" t="str">
            <v>Tubo de CPVC bege claro soldável, Ø 54 mm - com conexões</v>
          </cell>
          <cell r="C1963" t="str">
            <v>m</v>
          </cell>
          <cell r="D1963">
            <v>141.72999999999999</v>
          </cell>
          <cell r="E1963">
            <v>114.31682529440231</v>
          </cell>
          <cell r="F1963" t="str">
            <v>SIEC Mar/26</v>
          </cell>
        </row>
        <row r="1964">
          <cell r="A1964" t="str">
            <v>02.02.02.310</v>
          </cell>
          <cell r="B1964" t="str">
            <v>AQUECEDORES DOMÉSTICOS DE ÁGUA, COMPLETOS</v>
          </cell>
          <cell r="C1964" t="str">
            <v/>
          </cell>
          <cell r="E1964">
            <v>0</v>
          </cell>
          <cell r="F1964" t="str">
            <v>SIEC Mar/26</v>
          </cell>
        </row>
        <row r="1965">
          <cell r="A1965" t="str">
            <v>02.02.02.310.02</v>
          </cell>
          <cell r="B1965" t="str">
            <v>Chuveiro (ducha) com acionador antivandalismo</v>
          </cell>
          <cell r="C1965" t="str">
            <v>un</v>
          </cell>
          <cell r="D1965">
            <v>1229.77</v>
          </cell>
          <cell r="E1965">
            <v>991.90998548152925</v>
          </cell>
          <cell r="F1965" t="str">
            <v>SIEC Mar/26</v>
          </cell>
        </row>
        <row r="1966">
          <cell r="A1966" t="str">
            <v>02.02.02.310.01</v>
          </cell>
          <cell r="B1966" t="str">
            <v>Chuveiro elétrico com resistência blindada, 5500 W, 110 V</v>
          </cell>
          <cell r="C1966" t="str">
            <v>un</v>
          </cell>
          <cell r="D1966">
            <v>367.66</v>
          </cell>
          <cell r="E1966">
            <v>296.54783029520894</v>
          </cell>
          <cell r="F1966" t="str">
            <v>SIEC Mar/26</v>
          </cell>
        </row>
        <row r="1967">
          <cell r="A1967" t="str">
            <v>02.02.02.310.03</v>
          </cell>
          <cell r="B1967" t="str">
            <v>Chuveiro elétrico comum corpo plástico tipo ducha, fornecimento e instalação</v>
          </cell>
          <cell r="C1967" t="str">
            <v>un</v>
          </cell>
          <cell r="D1967">
            <v>133.04</v>
          </cell>
          <cell r="E1967">
            <v>107.30763026294562</v>
          </cell>
          <cell r="F1967" t="str">
            <v>SIEC Mar/26</v>
          </cell>
        </row>
        <row r="1968">
          <cell r="A1968" t="str">
            <v>02.02.02.311</v>
          </cell>
          <cell r="B1968" t="str">
            <v>TUBOS PPR</v>
          </cell>
          <cell r="C1968" t="str">
            <v/>
          </cell>
          <cell r="E1968">
            <v>0</v>
          </cell>
          <cell r="F1968" t="str">
            <v>SIEC Mar/26</v>
          </cell>
        </row>
        <row r="1969">
          <cell r="A1969" t="str">
            <v>02.02.02.311.12</v>
          </cell>
          <cell r="B1969" t="str">
            <v>Bucha de redução PPR 50 x 32, fornecimento e instalação</v>
          </cell>
          <cell r="C1969" t="str">
            <v>un</v>
          </cell>
          <cell r="D1969">
            <v>27.45</v>
          </cell>
          <cell r="E1969">
            <v>22.14066784965317</v>
          </cell>
          <cell r="F1969" t="str">
            <v>SIEC Mar/26</v>
          </cell>
        </row>
        <row r="1970">
          <cell r="A1970" t="str">
            <v>02.02.02.311.13</v>
          </cell>
          <cell r="B1970" t="str">
            <v>Bucha de redução PPR 63 x 40, fornecimento e instalação</v>
          </cell>
          <cell r="C1970" t="str">
            <v>un</v>
          </cell>
          <cell r="D1970">
            <v>37.700000000000003</v>
          </cell>
          <cell r="E1970">
            <v>30.408130343603808</v>
          </cell>
          <cell r="F1970" t="str">
            <v>SIEC Mar/26</v>
          </cell>
        </row>
        <row r="1971">
          <cell r="A1971" t="str">
            <v>02.02.02.311.40</v>
          </cell>
          <cell r="B1971" t="str">
            <v>Bucha de redução PPR 63 x 50, fornecimento e instalação</v>
          </cell>
          <cell r="C1971" t="str">
            <v>un</v>
          </cell>
          <cell r="D1971">
            <v>37.700000000000003</v>
          </cell>
          <cell r="E1971">
            <v>30.408130343603808</v>
          </cell>
          <cell r="F1971" t="str">
            <v>SIEC Mar/26</v>
          </cell>
        </row>
        <row r="1972">
          <cell r="A1972" t="str">
            <v>02.02.02.311.14</v>
          </cell>
          <cell r="B1972" t="str">
            <v>Bucha de redução PPR 75 x 50, fornecimento e instalação</v>
          </cell>
          <cell r="C1972" t="str">
            <v>un</v>
          </cell>
          <cell r="D1972">
            <v>67.37</v>
          </cell>
          <cell r="E1972">
            <v>54.339409582190676</v>
          </cell>
          <cell r="F1972" t="str">
            <v>SIEC Mar/26</v>
          </cell>
        </row>
        <row r="1973">
          <cell r="A1973" t="str">
            <v>02.02.02.311.15</v>
          </cell>
          <cell r="B1973" t="str">
            <v>Bucha de redução PPR 75 x 63, fornecimento e instalação</v>
          </cell>
          <cell r="C1973" t="str">
            <v>un</v>
          </cell>
          <cell r="D1973">
            <v>67.37</v>
          </cell>
          <cell r="E1973">
            <v>54.339409582190676</v>
          </cell>
          <cell r="F1973" t="str">
            <v>SIEC Mar/26</v>
          </cell>
        </row>
        <row r="1974">
          <cell r="A1974" t="str">
            <v>02.02.02.311.16</v>
          </cell>
          <cell r="B1974" t="str">
            <v>Conector fêmea PPR 32 x 1 pol, fornecimento e instalação</v>
          </cell>
          <cell r="C1974" t="str">
            <v>un</v>
          </cell>
          <cell r="D1974">
            <v>31.66</v>
          </cell>
          <cell r="E1974">
            <v>25.536376834973382</v>
          </cell>
          <cell r="F1974" t="str">
            <v>SIEC Mar/26</v>
          </cell>
        </row>
        <row r="1975">
          <cell r="A1975" t="str">
            <v>02.02.02.311.17</v>
          </cell>
          <cell r="B1975" t="str">
            <v>Conector fêmea PPR 32 x 3/4 pol, fornecimento e instalação</v>
          </cell>
          <cell r="C1975" t="str">
            <v>un</v>
          </cell>
          <cell r="D1975">
            <v>37</v>
          </cell>
          <cell r="E1975">
            <v>29.843523148894981</v>
          </cell>
          <cell r="F1975" t="str">
            <v>SIEC Mar/26</v>
          </cell>
        </row>
        <row r="1976">
          <cell r="A1976" t="str">
            <v>02.02.02.311.18</v>
          </cell>
          <cell r="B1976" t="str">
            <v>Joelho 90 graus PPR DN 25, instalado em ramal, fornecimento e instalação</v>
          </cell>
          <cell r="C1976" t="str">
            <v>un</v>
          </cell>
          <cell r="D1976">
            <v>12.02</v>
          </cell>
          <cell r="E1976">
            <v>9.6951121148572348</v>
          </cell>
          <cell r="F1976" t="str">
            <v>SIEC Mar/26</v>
          </cell>
        </row>
        <row r="1977">
          <cell r="A1977" t="str">
            <v>02.02.02.311.19</v>
          </cell>
          <cell r="B1977" t="str">
            <v>Joelho 90 graus PPR DN 32, instalado em ramal, fornecimento e instalação</v>
          </cell>
          <cell r="C1977" t="str">
            <v>un</v>
          </cell>
          <cell r="D1977">
            <v>13.99</v>
          </cell>
          <cell r="E1977">
            <v>11.284078077109211</v>
          </cell>
          <cell r="F1977" t="str">
            <v>SIEC Mar/26</v>
          </cell>
        </row>
        <row r="1978">
          <cell r="A1978" t="str">
            <v>02.02.02.311.21</v>
          </cell>
          <cell r="B1978" t="str">
            <v>Joelho 90 graus PPR DN 40, instalado em prumada, fornecimento e instalação</v>
          </cell>
          <cell r="C1978" t="str">
            <v>un</v>
          </cell>
          <cell r="D1978">
            <v>28.61</v>
          </cell>
          <cell r="E1978">
            <v>23.076302629456364</v>
          </cell>
          <cell r="F1978" t="str">
            <v>SIEC Mar/26</v>
          </cell>
        </row>
        <row r="1979">
          <cell r="A1979" t="str">
            <v>02.02.02.311.20</v>
          </cell>
          <cell r="B1979" t="str">
            <v>Joelho 90 graus PPR DN 40, instalado em ramal, fornecimento e instalação</v>
          </cell>
          <cell r="C1979" t="str">
            <v>un</v>
          </cell>
          <cell r="D1979">
            <v>19.98</v>
          </cell>
          <cell r="E1979">
            <v>16.115502500403291</v>
          </cell>
          <cell r="F1979" t="str">
            <v>SIEC Mar/26</v>
          </cell>
        </row>
        <row r="1980">
          <cell r="A1980" t="str">
            <v>02.02.02.311.22</v>
          </cell>
          <cell r="B1980" t="str">
            <v>Joelho 90 graus PPR DN 50, instalado em prumada, fornecimento e instalação</v>
          </cell>
          <cell r="C1980" t="str">
            <v>un</v>
          </cell>
          <cell r="D1980">
            <v>39.06</v>
          </cell>
          <cell r="E1980">
            <v>31.505081464752379</v>
          </cell>
          <cell r="F1980" t="str">
            <v>SIEC Mar/26</v>
          </cell>
        </row>
        <row r="1981">
          <cell r="A1981" t="str">
            <v>02.02.02.311.35</v>
          </cell>
          <cell r="B1981" t="str">
            <v>Joelho 90 graus PPR DN 50, instalado em ramal, fornecimento e instalação</v>
          </cell>
          <cell r="C1981" t="str">
            <v>un</v>
          </cell>
          <cell r="D1981">
            <v>26.41</v>
          </cell>
          <cell r="E1981">
            <v>21.301822874657201</v>
          </cell>
          <cell r="F1981" t="str">
            <v>SIEC Mar/26</v>
          </cell>
        </row>
        <row r="1982">
          <cell r="A1982" t="str">
            <v>02.02.02.311.23</v>
          </cell>
          <cell r="B1982" t="str">
            <v>Joelho 90 graus PPR DN 63, instalado em prumada, fornecimento e instalação</v>
          </cell>
          <cell r="C1982" t="str">
            <v>un</v>
          </cell>
          <cell r="D1982">
            <v>49.15</v>
          </cell>
          <cell r="E1982">
            <v>39.643490885626711</v>
          </cell>
          <cell r="F1982" t="str">
            <v>SIEC Mar/26</v>
          </cell>
        </row>
        <row r="1983">
          <cell r="A1983" t="str">
            <v>02.02.02.311.36</v>
          </cell>
          <cell r="B1983" t="str">
            <v>Joelho 90 graus PPR DN 63, instalado em ramal, fornecimento e instalação</v>
          </cell>
          <cell r="C1983" t="str">
            <v>un</v>
          </cell>
          <cell r="D1983">
            <v>36.5</v>
          </cell>
          <cell r="E1983">
            <v>29.440232295531537</v>
          </cell>
          <cell r="F1983" t="str">
            <v>SIEC Mar/26</v>
          </cell>
        </row>
        <row r="1984">
          <cell r="A1984" t="str">
            <v>02.02.02.311.24</v>
          </cell>
          <cell r="B1984" t="str">
            <v>Joelho 90 graus PPR DN 75, instalado em prumada, fornecimento e instalação</v>
          </cell>
          <cell r="C1984" t="str">
            <v>un</v>
          </cell>
          <cell r="D1984">
            <v>109.26</v>
          </cell>
          <cell r="E1984">
            <v>88.127117276980158</v>
          </cell>
          <cell r="F1984" t="str">
            <v>SIEC Mar/26</v>
          </cell>
        </row>
        <row r="1985">
          <cell r="A1985" t="str">
            <v>02.02.02.311.37</v>
          </cell>
          <cell r="B1985" t="str">
            <v>Joelho 90 graus PPR DN 75, instalado em ramal, fornecimento e instalação</v>
          </cell>
          <cell r="C1985" t="str">
            <v>un</v>
          </cell>
          <cell r="D1985">
            <v>86.48</v>
          </cell>
          <cell r="E1985">
            <v>69.753185997741568</v>
          </cell>
          <cell r="F1985" t="str">
            <v>SIEC Mar/26</v>
          </cell>
        </row>
        <row r="1986">
          <cell r="A1986" t="str">
            <v>02.02.02.311.25</v>
          </cell>
          <cell r="B1986" t="str">
            <v>Registro de esfera PPR DN 32, fornecimento e instalação</v>
          </cell>
          <cell r="C1986" t="str">
            <v>un</v>
          </cell>
          <cell r="D1986">
            <v>151.49</v>
          </cell>
          <cell r="E1986">
            <v>122.18906275205678</v>
          </cell>
          <cell r="F1986" t="str">
            <v>SIEC Mar/26</v>
          </cell>
        </row>
        <row r="1987">
          <cell r="A1987" t="str">
            <v>02.02.02.311.38</v>
          </cell>
          <cell r="B1987" t="str">
            <v>Registro de esfera PPR DN 40, fornecimento e instalação</v>
          </cell>
          <cell r="C1987" t="str">
            <v>un</v>
          </cell>
          <cell r="D1987">
            <v>199.28</v>
          </cell>
          <cell r="E1987">
            <v>160.73560251653493</v>
          </cell>
          <cell r="F1987" t="str">
            <v>SIEC Mar/26</v>
          </cell>
        </row>
        <row r="1988">
          <cell r="A1988" t="str">
            <v>02.02.02.311.39</v>
          </cell>
          <cell r="B1988" t="str">
            <v>Registro de esfera PPR DN 50, fornecimento e instalação</v>
          </cell>
          <cell r="C1988" t="str">
            <v>un</v>
          </cell>
          <cell r="D1988">
            <v>360.68</v>
          </cell>
          <cell r="E1988">
            <v>290.91788998225519</v>
          </cell>
          <cell r="F1988" t="str">
            <v>SIEC Mar/26</v>
          </cell>
        </row>
        <row r="1989">
          <cell r="A1989" t="str">
            <v>02.02.02.311.26</v>
          </cell>
          <cell r="B1989" t="str">
            <v>Tê de redução central PPR DN 50 x 32, fornecimento e instalação</v>
          </cell>
          <cell r="C1989" t="str">
            <v>un</v>
          </cell>
          <cell r="D1989">
            <v>60.99</v>
          </cell>
          <cell r="E1989">
            <v>49.193418293273112</v>
          </cell>
          <cell r="F1989" t="str">
            <v>SIEC Mar/26</v>
          </cell>
        </row>
        <row r="1990">
          <cell r="A1990" t="str">
            <v>02.02.02.311.27</v>
          </cell>
          <cell r="B1990" t="str">
            <v>Tê de redução central PPR DN 75 x 50, fornecimento e instalação</v>
          </cell>
          <cell r="C1990" t="str">
            <v>un</v>
          </cell>
          <cell r="D1990">
            <v>146.86000000000001</v>
          </cell>
          <cell r="E1990">
            <v>118.45458944991128</v>
          </cell>
          <cell r="F1990" t="str">
            <v>SIEC Mar/26</v>
          </cell>
        </row>
        <row r="1991">
          <cell r="A1991" t="str">
            <v>02.02.02.311.28</v>
          </cell>
          <cell r="B1991" t="str">
            <v>Tê normal PPR DN 25 instalado em ramal, fornecimento e instalação</v>
          </cell>
          <cell r="C1991" t="str">
            <v>un</v>
          </cell>
          <cell r="D1991">
            <v>15.72</v>
          </cell>
          <cell r="E1991">
            <v>12.679464429746734</v>
          </cell>
          <cell r="F1991" t="str">
            <v>SIEC Mar/26</v>
          </cell>
        </row>
        <row r="1992">
          <cell r="A1992" t="str">
            <v>02.02.02.311.29</v>
          </cell>
          <cell r="B1992" t="str">
            <v>Tê normal PPR DN 32 instalado em ramal, fornecimento e instalação</v>
          </cell>
          <cell r="C1992" t="str">
            <v>un</v>
          </cell>
          <cell r="D1992">
            <v>21.55</v>
          </cell>
          <cell r="E1992">
            <v>17.381835779964511</v>
          </cell>
          <cell r="F1992" t="str">
            <v>SIEC Mar/26</v>
          </cell>
        </row>
        <row r="1993">
          <cell r="A1993" t="str">
            <v>02.02.02.311.30</v>
          </cell>
          <cell r="B1993" t="str">
            <v>Tê normal PPR DN 40 instalado em ramal, fornecimento e instalação</v>
          </cell>
          <cell r="C1993" t="str">
            <v>un</v>
          </cell>
          <cell r="D1993">
            <v>28.7</v>
          </cell>
          <cell r="E1993">
            <v>23.148894983061783</v>
          </cell>
          <cell r="F1993" t="str">
            <v>SIEC Mar/26</v>
          </cell>
        </row>
        <row r="1994">
          <cell r="A1994" t="str">
            <v>02.02.02.311.31</v>
          </cell>
          <cell r="B1994" t="str">
            <v>Tê normal PPR DN 50 instalado em prumada, fornecimento e instalação</v>
          </cell>
          <cell r="C1994" t="str">
            <v>un</v>
          </cell>
          <cell r="D1994">
            <v>60.99</v>
          </cell>
          <cell r="E1994">
            <v>49.193418293273112</v>
          </cell>
          <cell r="F1994" t="str">
            <v>SIEC Mar/26</v>
          </cell>
        </row>
        <row r="1995">
          <cell r="A1995" t="str">
            <v>02.02.02.311.33</v>
          </cell>
          <cell r="B1995" t="str">
            <v>Tê normal PPR DN 50 instalado em ramal, fornecimento e instalação</v>
          </cell>
          <cell r="C1995" t="str">
            <v>un</v>
          </cell>
          <cell r="D1995">
            <v>44.11</v>
          </cell>
          <cell r="E1995">
            <v>35.57831908372318</v>
          </cell>
          <cell r="F1995" t="str">
            <v>SIEC Mar/26</v>
          </cell>
        </row>
        <row r="1996">
          <cell r="A1996" t="str">
            <v>02.02.02.311.32</v>
          </cell>
          <cell r="B1996" t="str">
            <v>Tê normal PPR DN 63 instalado em prumada, fornecimento e instalação</v>
          </cell>
          <cell r="C1996" t="str">
            <v>un</v>
          </cell>
          <cell r="D1996">
            <v>85.4</v>
          </cell>
          <cell r="E1996">
            <v>68.882077754476526</v>
          </cell>
          <cell r="F1996" t="str">
            <v>SIEC Mar/26</v>
          </cell>
        </row>
        <row r="1997">
          <cell r="A1997" t="str">
            <v>02.02.02.311.34</v>
          </cell>
          <cell r="B1997" t="str">
            <v>Tê normal PPR DN 63 instalado em ramal, fornecimento e instalação</v>
          </cell>
          <cell r="C1997" t="str">
            <v>un</v>
          </cell>
          <cell r="D1997">
            <v>61.56</v>
          </cell>
          <cell r="E1997">
            <v>49.65316986610744</v>
          </cell>
          <cell r="F1997" t="str">
            <v>SIEC Mar/26</v>
          </cell>
        </row>
        <row r="1998">
          <cell r="A1998" t="str">
            <v>02.02.02.311.01</v>
          </cell>
          <cell r="B1998" t="str">
            <v>Tubo PPR DN 25 instalado em ramal, fornecimento e instalação</v>
          </cell>
          <cell r="C1998" t="str">
            <v>m</v>
          </cell>
          <cell r="D1998">
            <v>30.69</v>
          </cell>
          <cell r="E1998">
            <v>24.753992579448298</v>
          </cell>
          <cell r="F1998" t="str">
            <v>SIEC Mar/26</v>
          </cell>
        </row>
        <row r="1999">
          <cell r="A1999" t="str">
            <v>02.02.02.311.07</v>
          </cell>
          <cell r="B1999" t="str">
            <v>Tubo PPR DN 32 instalado em prumada, fornecimento e instalação</v>
          </cell>
          <cell r="C1999" t="str">
            <v>m</v>
          </cell>
          <cell r="D1999">
            <v>35.479999999999997</v>
          </cell>
          <cell r="E1999">
            <v>28.617518954670107</v>
          </cell>
          <cell r="F1999" t="str">
            <v>SIEC Mar/26</v>
          </cell>
        </row>
        <row r="2000">
          <cell r="A2000" t="str">
            <v>02.02.02.311.02</v>
          </cell>
          <cell r="B2000" t="str">
            <v>Tubo PPR DN 32 instalado em ramal, fornecimento e instalação</v>
          </cell>
          <cell r="C2000" t="str">
            <v>m</v>
          </cell>
          <cell r="D2000">
            <v>37.340000000000003</v>
          </cell>
          <cell r="E2000">
            <v>30.117760929182129</v>
          </cell>
          <cell r="F2000" t="str">
            <v>SIEC Mar/26</v>
          </cell>
        </row>
        <row r="2001">
          <cell r="A2001" t="str">
            <v>02.02.02.311.08</v>
          </cell>
          <cell r="B2001" t="str">
            <v>Tubo PPR DN 40 instalado em prumada, fornecimento e instalação</v>
          </cell>
          <cell r="C2001" t="str">
            <v>m</v>
          </cell>
          <cell r="D2001">
            <v>48.4</v>
          </cell>
          <cell r="E2001">
            <v>39.038554605581545</v>
          </cell>
          <cell r="F2001" t="str">
            <v>SIEC Mar/26</v>
          </cell>
        </row>
        <row r="2002">
          <cell r="A2002" t="str">
            <v>02.02.02.311.03</v>
          </cell>
          <cell r="B2002" t="str">
            <v>Tubo PPR DN 40 instalado em ramal, fornecimento e instalação</v>
          </cell>
          <cell r="C2002" t="str">
            <v>m</v>
          </cell>
          <cell r="D2002">
            <v>48.6</v>
          </cell>
          <cell r="E2002">
            <v>39.199870946926922</v>
          </cell>
          <cell r="F2002" t="str">
            <v>SIEC Mar/26</v>
          </cell>
        </row>
        <row r="2003">
          <cell r="A2003" t="str">
            <v>02.02.02.311.09</v>
          </cell>
          <cell r="B2003" t="str">
            <v>Tubo PPR DN 50 instalado em prumada, fornecimento e instalação</v>
          </cell>
          <cell r="C2003" t="str">
            <v>m</v>
          </cell>
          <cell r="D2003">
            <v>71.239999999999995</v>
          </cell>
          <cell r="E2003">
            <v>57.460880787223743</v>
          </cell>
          <cell r="F2003" t="str">
            <v>SIEC Mar/26</v>
          </cell>
        </row>
        <row r="2004">
          <cell r="A2004" t="str">
            <v>02.02.02.311.04</v>
          </cell>
          <cell r="B2004" t="str">
            <v>Tubo PPR DN 50 instalado em ramal, fornecimento e instalação</v>
          </cell>
          <cell r="C2004" t="str">
            <v>m</v>
          </cell>
          <cell r="D2004">
            <v>68.349999999999994</v>
          </cell>
          <cell r="E2004">
            <v>55.129859654783026</v>
          </cell>
          <cell r="F2004" t="str">
            <v>SIEC Mar/26</v>
          </cell>
        </row>
        <row r="2005">
          <cell r="A2005" t="str">
            <v>02.02.02.311.10</v>
          </cell>
          <cell r="B2005" t="str">
            <v>Tubo PPR DN 63 instalado em prumada, fornecimento e instalação</v>
          </cell>
          <cell r="C2005" t="str">
            <v>m</v>
          </cell>
          <cell r="D2005">
            <v>116.17</v>
          </cell>
          <cell r="E2005">
            <v>93.700596870462974</v>
          </cell>
          <cell r="F2005" t="str">
            <v>SIEC Mar/26</v>
          </cell>
        </row>
        <row r="2006">
          <cell r="A2006" t="str">
            <v>02.02.02.311.05</v>
          </cell>
          <cell r="B2006" t="str">
            <v>Tubo PPR DN 63 instalado em ramal, fornecimento e instalação</v>
          </cell>
          <cell r="C2006" t="str">
            <v>m</v>
          </cell>
          <cell r="D2006">
            <v>109.36</v>
          </cell>
          <cell r="E2006">
            <v>88.20777544765285</v>
          </cell>
          <cell r="F2006" t="str">
            <v>SIEC Mar/26</v>
          </cell>
        </row>
        <row r="2007">
          <cell r="A2007" t="str">
            <v>02.02.02.311.11</v>
          </cell>
          <cell r="B2007" t="str">
            <v>Tubo PPR DN 75 instalado em prumada, fornecimento e instalação</v>
          </cell>
          <cell r="C2007" t="str">
            <v>m</v>
          </cell>
          <cell r="D2007">
            <v>155.44</v>
          </cell>
          <cell r="E2007">
            <v>125.375060493628</v>
          </cell>
          <cell r="F2007" t="str">
            <v>SIEC Mar/26</v>
          </cell>
        </row>
        <row r="2008">
          <cell r="A2008" t="str">
            <v>02.02.02.311.06</v>
          </cell>
          <cell r="B2008" t="str">
            <v>Tubo PPR DN 75 instalado em ramal, fornecimento e instalação</v>
          </cell>
          <cell r="C2008" t="str">
            <v>m</v>
          </cell>
          <cell r="D2008">
            <v>144.91</v>
          </cell>
          <cell r="E2008">
            <v>116.88175512179383</v>
          </cell>
          <cell r="F2008" t="str">
            <v>SIEC Mar/26</v>
          </cell>
        </row>
        <row r="2009">
          <cell r="A2009" t="str">
            <v>02.02.03</v>
          </cell>
          <cell r="B2009" t="str">
            <v>HIDRÁULICA - ESGOTO SANITÁRIO</v>
          </cell>
          <cell r="C2009" t="str">
            <v/>
          </cell>
          <cell r="E2009">
            <v>0</v>
          </cell>
          <cell r="F2009" t="str">
            <v>SIEC Mar/26</v>
          </cell>
        </row>
        <row r="2010">
          <cell r="A2010" t="str">
            <v>02.02.03.110</v>
          </cell>
          <cell r="B2010" t="str">
            <v>TUBOS E CONEXÕES DE FERRO FUNDIDO DÚCTIL - ESGOTO</v>
          </cell>
          <cell r="C2010" t="str">
            <v/>
          </cell>
          <cell r="E2010">
            <v>0</v>
          </cell>
          <cell r="F2010" t="str">
            <v>SIEC Mar/26</v>
          </cell>
        </row>
        <row r="2011">
          <cell r="A2011" t="str">
            <v>02.02.03.110.03</v>
          </cell>
          <cell r="B2011" t="str">
            <v>Tubo de ferro fundido ponta e ponta (TP SMU), Ø 100mm, para esgoto, inclusive conexões, Linha Predial SMU</v>
          </cell>
          <cell r="C2011" t="str">
            <v>m</v>
          </cell>
          <cell r="D2011">
            <v>614.25</v>
          </cell>
          <cell r="E2011">
            <v>495.44281335699304</v>
          </cell>
          <cell r="F2011" t="str">
            <v>SIEC Mar/26</v>
          </cell>
        </row>
        <row r="2012">
          <cell r="A2012" t="str">
            <v>02.02.03.110.04</v>
          </cell>
          <cell r="B2012" t="str">
            <v>Tubo de ferro fundido ponta e ponta (TP SMU), Ø 150mm, para esgoto, inclusive conexões, Linha Predial SMU</v>
          </cell>
          <cell r="C2012" t="str">
            <v>m</v>
          </cell>
          <cell r="D2012">
            <v>721.59</v>
          </cell>
          <cell r="E2012">
            <v>582.02129375705761</v>
          </cell>
          <cell r="F2012" t="str">
            <v>SIEC Mar/26</v>
          </cell>
        </row>
        <row r="2013">
          <cell r="A2013" t="str">
            <v>02.02.03.110.05</v>
          </cell>
          <cell r="B2013" t="str">
            <v>Tubo de ferro fundido ponta e ponta (TP SMU), Ø 200mm, para esgoto, inclusive conexões, Linha Predial SMU</v>
          </cell>
          <cell r="C2013" t="str">
            <v>m</v>
          </cell>
          <cell r="D2013">
            <v>1108.42</v>
          </cell>
          <cell r="E2013">
            <v>894.03129537022107</v>
          </cell>
          <cell r="F2013" t="str">
            <v>SIEC Mar/26</v>
          </cell>
        </row>
        <row r="2014">
          <cell r="A2014" t="str">
            <v>02.02.03.110.01</v>
          </cell>
          <cell r="B2014" t="str">
            <v>Tubo de ferro fundido ponta e ponta (TP SMU), Ø 50mm, para esgoto, inclusive conexões, Linha Predial SMU</v>
          </cell>
          <cell r="C2014" t="str">
            <v>m</v>
          </cell>
          <cell r="D2014">
            <v>410.28</v>
          </cell>
          <cell r="E2014">
            <v>330.924342635909</v>
          </cell>
          <cell r="F2014" t="str">
            <v>SIEC Mar/26</v>
          </cell>
        </row>
        <row r="2015">
          <cell r="A2015" t="str">
            <v>02.02.03.110.02</v>
          </cell>
          <cell r="B2015" t="str">
            <v>Tubo de ferro fundido ponta e ponta (TP SMU), Ø 75mm, para esgoto, inclusive conexões, Linha Predial SMU</v>
          </cell>
          <cell r="C2015" t="str">
            <v>m</v>
          </cell>
          <cell r="D2015">
            <v>568.46</v>
          </cell>
          <cell r="E2015">
            <v>458.50943700596872</v>
          </cell>
          <cell r="F2015" t="str">
            <v>SIEC Mar/26</v>
          </cell>
        </row>
        <row r="2016">
          <cell r="A2016" t="str">
            <v>02.02.03.210</v>
          </cell>
          <cell r="B2016" t="str">
            <v>TUBOS DE PVC - ESGOTO (SÉRIE NORMAL)</v>
          </cell>
          <cell r="C2016" t="str">
            <v/>
          </cell>
          <cell r="E2016">
            <v>0</v>
          </cell>
          <cell r="F2016" t="str">
            <v>SIEC Mar/26</v>
          </cell>
        </row>
        <row r="2017">
          <cell r="A2017" t="str">
            <v>02.02.03.210.08</v>
          </cell>
          <cell r="B2017" t="str">
            <v>Terminal de ventilação Ø 50 mm</v>
          </cell>
          <cell r="C2017" t="str">
            <v>un</v>
          </cell>
          <cell r="D2017">
            <v>12.94</v>
          </cell>
          <cell r="E2017">
            <v>10.437167285045975</v>
          </cell>
          <cell r="F2017" t="str">
            <v>SIEC Mar/26</v>
          </cell>
        </row>
        <row r="2018">
          <cell r="A2018" t="str">
            <v>02.02.03.210.09</v>
          </cell>
          <cell r="B2018" t="str">
            <v>Terminal de ventilação Ø 75 mm</v>
          </cell>
          <cell r="C2018" t="str">
            <v>un</v>
          </cell>
          <cell r="D2018">
            <v>26.9</v>
          </cell>
          <cell r="E2018">
            <v>21.69704791095338</v>
          </cell>
          <cell r="F2018" t="str">
            <v>SIEC Mar/26</v>
          </cell>
        </row>
        <row r="2019">
          <cell r="A2019" t="str">
            <v>02.02.03.210.04</v>
          </cell>
          <cell r="B2019" t="str">
            <v>Tubo de PVC branco, com conexões , ponta bolsa e virola, Ø 100 mm</v>
          </cell>
          <cell r="C2019" t="str">
            <v>m</v>
          </cell>
          <cell r="D2019">
            <v>59.27</v>
          </cell>
          <cell r="E2019">
            <v>47.806097757702858</v>
          </cell>
          <cell r="F2019" t="str">
            <v>SIEC Mar/26</v>
          </cell>
        </row>
        <row r="2020">
          <cell r="A2020" t="str">
            <v>02.02.03.210.05</v>
          </cell>
          <cell r="B2020" t="str">
            <v>Tubo de PVC branco, com conexões , ponta bolsa e virola, Ø 150 mm</v>
          </cell>
          <cell r="C2020" t="str">
            <v>m</v>
          </cell>
          <cell r="D2020">
            <v>95.94</v>
          </cell>
          <cell r="E2020">
            <v>77.383448943377957</v>
          </cell>
          <cell r="F2020" t="str">
            <v>SIEC Mar/26</v>
          </cell>
        </row>
        <row r="2021">
          <cell r="A2021" t="str">
            <v>02.02.03.210.02</v>
          </cell>
          <cell r="B2021" t="str">
            <v>Tubo de PVC branco, com conexões , ponta bolsa e virola, Ø 50 mm</v>
          </cell>
          <cell r="C2021" t="str">
            <v>m</v>
          </cell>
          <cell r="D2021">
            <v>37.01</v>
          </cell>
          <cell r="E2021">
            <v>29.85158896596225</v>
          </cell>
          <cell r="F2021" t="str">
            <v>SIEC Mar/26</v>
          </cell>
        </row>
        <row r="2022">
          <cell r="A2022" t="str">
            <v>02.02.03.210.03</v>
          </cell>
          <cell r="B2022" t="str">
            <v>Tubo de PVC branco, com conexões , ponta bolsa e virola, Ø 75 mm</v>
          </cell>
          <cell r="C2022" t="str">
            <v>m</v>
          </cell>
          <cell r="D2022">
            <v>54.87</v>
          </cell>
          <cell r="E2022">
            <v>44.257138248104532</v>
          </cell>
          <cell r="F2022" t="str">
            <v>SIEC Mar/26</v>
          </cell>
        </row>
        <row r="2023">
          <cell r="A2023" t="str">
            <v>02.02.03.210.01</v>
          </cell>
          <cell r="B2023" t="str">
            <v>Tubo de PVC branco, com conexões , ponta e bolsa soldável, Ø 40 mm</v>
          </cell>
          <cell r="C2023" t="str">
            <v>m</v>
          </cell>
          <cell r="D2023">
            <v>27.02</v>
          </cell>
          <cell r="E2023">
            <v>21.793837715760606</v>
          </cell>
          <cell r="F2023" t="str">
            <v>SIEC Mar/26</v>
          </cell>
        </row>
        <row r="2024">
          <cell r="A2024" t="str">
            <v>02.02.03.210.07</v>
          </cell>
          <cell r="B2024" t="str">
            <v>Tubo de PVC perfurado, Ø 100 mm</v>
          </cell>
          <cell r="C2024" t="str">
            <v>m</v>
          </cell>
          <cell r="D2024">
            <v>52.33</v>
          </cell>
          <cell r="E2024">
            <v>42.208420713018228</v>
          </cell>
          <cell r="F2024" t="str">
            <v>SIEC Mar/26</v>
          </cell>
        </row>
        <row r="2025">
          <cell r="A2025" t="str">
            <v>02.02.03.210.06</v>
          </cell>
          <cell r="B2025" t="str">
            <v>Tubo de PVC perfurado, Ø 150 mm</v>
          </cell>
          <cell r="C2025" t="str">
            <v>m</v>
          </cell>
          <cell r="D2025">
            <v>56.67</v>
          </cell>
          <cell r="E2025">
            <v>45.708985320212939</v>
          </cell>
          <cell r="F2025" t="str">
            <v>SIEC Mar/26</v>
          </cell>
        </row>
        <row r="2026">
          <cell r="A2026" t="str">
            <v>02.02.03.310</v>
          </cell>
          <cell r="B2026" t="str">
            <v>TUBOS DE PVC - ESGOTO (SÉRIE REFORÇADA)</v>
          </cell>
          <cell r="C2026" t="str">
            <v/>
          </cell>
          <cell r="E2026">
            <v>0</v>
          </cell>
          <cell r="F2026" t="str">
            <v>SIEC Mar/26</v>
          </cell>
        </row>
        <row r="2027">
          <cell r="A2027" t="str">
            <v>02.02.03.310.22</v>
          </cell>
          <cell r="B2027" t="str">
            <v>Adaptador PVC BSA PBA x PTA FOFO, DN 100 x 100 mm</v>
          </cell>
          <cell r="C2027" t="str">
            <v>un</v>
          </cell>
          <cell r="D2027">
            <v>118.26</v>
          </cell>
          <cell r="E2027">
            <v>95.38635263752218</v>
          </cell>
          <cell r="F2027" t="str">
            <v>SIEC Mar/26</v>
          </cell>
        </row>
        <row r="2028">
          <cell r="A2028" t="str">
            <v>02.02.03.310.19</v>
          </cell>
          <cell r="B2028" t="str">
            <v>Adaptador PVC BSA PBA x PTA FOFO, DN 50 x 50 mm</v>
          </cell>
          <cell r="C2028" t="str">
            <v>un</v>
          </cell>
          <cell r="D2028">
            <v>28.98</v>
          </cell>
          <cell r="E2028">
            <v>23.374737860945313</v>
          </cell>
          <cell r="F2028" t="str">
            <v>SIEC Mar/26</v>
          </cell>
        </row>
        <row r="2029">
          <cell r="A2029" t="str">
            <v>02.02.03.310.20</v>
          </cell>
          <cell r="B2029" t="str">
            <v>Adaptador PVC BSA PBA x PTA FOFO, DN 75 x 75 mm</v>
          </cell>
          <cell r="C2029" t="str">
            <v>un</v>
          </cell>
          <cell r="D2029">
            <v>73.19</v>
          </cell>
          <cell r="E2029">
            <v>59.033715115341181</v>
          </cell>
          <cell r="F2029" t="str">
            <v>SIEC Mar/26</v>
          </cell>
        </row>
        <row r="2030">
          <cell r="A2030" t="str">
            <v>02.02.03.310.14</v>
          </cell>
          <cell r="B2030" t="str">
            <v>Tubo de PVC para rede coletora de esgoto de parede maciça, DN 100 mm, junta elástica, instalado em local com nível alto de interferências - fornecimento e assentamento</v>
          </cell>
          <cell r="C2030" t="str">
            <v>m</v>
          </cell>
          <cell r="D2030">
            <v>57.41</v>
          </cell>
          <cell r="E2030">
            <v>46.305855783190836</v>
          </cell>
          <cell r="F2030" t="str">
            <v>SIEC Mar/26</v>
          </cell>
        </row>
        <row r="2031">
          <cell r="A2031" t="str">
            <v>02.02.03.310.15</v>
          </cell>
          <cell r="B2031" t="str">
            <v>Tubo de PVC para rede coletora de esgoto de parede maciça, DN 150 mm, junta elástica, instalado em local com nível alto de interferências - fornecimento e assentamento</v>
          </cell>
          <cell r="C2031" t="str">
            <v>m</v>
          </cell>
          <cell r="D2031">
            <v>106.8</v>
          </cell>
          <cell r="E2031">
            <v>86.142926278432</v>
          </cell>
          <cell r="F2031" t="str">
            <v>SIEC Mar/26</v>
          </cell>
        </row>
        <row r="2032">
          <cell r="A2032" t="str">
            <v>02.02.03.310.16</v>
          </cell>
          <cell r="B2032" t="str">
            <v>Tubo de PVC para rede coletora de esgoto de parede maciça, DN 200 mm, junta elástica, instalado em local com nível alto de interferências - fornecimento e assentamento</v>
          </cell>
          <cell r="C2032" t="str">
            <v>m</v>
          </cell>
          <cell r="D2032">
            <v>176.72</v>
          </cell>
          <cell r="E2032">
            <v>142.53911921277626</v>
          </cell>
          <cell r="F2032" t="str">
            <v>SIEC Mar/26</v>
          </cell>
        </row>
        <row r="2033">
          <cell r="A2033" t="str">
            <v>02.02.03.310.17</v>
          </cell>
          <cell r="B2033" t="str">
            <v>Tubo de PVC para rede coletora de esgoto de parede maciça, DN 250 mm, junta elástica, instalado em local com nível alto de interferências - fornecimento e assentamento</v>
          </cell>
          <cell r="C2033" t="str">
            <v>m</v>
          </cell>
          <cell r="D2033">
            <v>272.68</v>
          </cell>
          <cell r="E2033">
            <v>219.93869979028875</v>
          </cell>
          <cell r="F2033" t="str">
            <v>SIEC Mar/26</v>
          </cell>
        </row>
        <row r="2034">
          <cell r="A2034" t="str">
            <v>02.02.03.310.13</v>
          </cell>
          <cell r="B2034" t="str">
            <v>Tubo de PVC para rede coletora de esgoto de parede maciça, DN 300 mm, junta elástica, instalado em local com nível alto de interferências - fornecimento e assentamento</v>
          </cell>
          <cell r="C2034" t="str">
            <v>m</v>
          </cell>
          <cell r="D2034">
            <v>415.39</v>
          </cell>
          <cell r="E2034">
            <v>335.04597515728341</v>
          </cell>
          <cell r="F2034" t="str">
            <v>SIEC Mar/26</v>
          </cell>
        </row>
        <row r="2035">
          <cell r="A2035" t="str">
            <v>02.02.03.310.18</v>
          </cell>
          <cell r="B2035" t="str">
            <v>Tubo de PVC para rede coletora de esgoto de parede maciça, DN 350 mm, junta elástica, instalado em local com nível alto de interferências - fornecimento e assentamento</v>
          </cell>
          <cell r="C2035" t="str">
            <v>m</v>
          </cell>
          <cell r="D2035">
            <v>583.54</v>
          </cell>
          <cell r="E2035">
            <v>470.6726891434102</v>
          </cell>
          <cell r="F2035" t="str">
            <v>SIEC Mar/26</v>
          </cell>
        </row>
        <row r="2036">
          <cell r="A2036" t="str">
            <v>02.02.03.310.06</v>
          </cell>
          <cell r="B2036" t="str">
            <v>Tubo de PVC Vinilfort ou equivalente - DN 100, inclusive conexões</v>
          </cell>
          <cell r="C2036" t="str">
            <v>m</v>
          </cell>
          <cell r="D2036">
            <v>135.13999999999999</v>
          </cell>
          <cell r="E2036">
            <v>109.00145184707209</v>
          </cell>
          <cell r="F2036" t="str">
            <v>SIEC Mar/26</v>
          </cell>
        </row>
        <row r="2037">
          <cell r="A2037" t="str">
            <v>02.02.03.310.07</v>
          </cell>
          <cell r="B2037" t="str">
            <v>Tubo de PVC Vinilfort ou equivalente - DN 150, inclusive conexões</v>
          </cell>
          <cell r="C2037" t="str">
            <v>m</v>
          </cell>
          <cell r="D2037">
            <v>208.34</v>
          </cell>
          <cell r="E2037">
            <v>168.04323277948058</v>
          </cell>
          <cell r="F2037" t="str">
            <v>SIEC Mar/26</v>
          </cell>
        </row>
        <row r="2038">
          <cell r="A2038" t="str">
            <v>02.02.03.310.08</v>
          </cell>
          <cell r="B2038" t="str">
            <v>Tubo de PVC Vinilfort ou equivalente - DN 200, inclusive conexões</v>
          </cell>
          <cell r="C2038" t="str">
            <v>m</v>
          </cell>
          <cell r="D2038">
            <v>205.53</v>
          </cell>
          <cell r="E2038">
            <v>165.776738183578</v>
          </cell>
          <cell r="F2038" t="str">
            <v>SIEC Mar/26</v>
          </cell>
        </row>
        <row r="2039">
          <cell r="A2039" t="str">
            <v>02.02.03.310.09</v>
          </cell>
          <cell r="B2039" t="str">
            <v>Tubo de PVC Vinilfort ou equivalente - DN 250, inclusive conexões</v>
          </cell>
          <cell r="C2039" t="str">
            <v>m</v>
          </cell>
          <cell r="D2039">
            <v>291.77999999999997</v>
          </cell>
          <cell r="E2039">
            <v>235.34441038877236</v>
          </cell>
          <cell r="F2039" t="str">
            <v>SIEC Mar/26</v>
          </cell>
        </row>
        <row r="2040">
          <cell r="A2040" t="str">
            <v>02.02.03.310.10</v>
          </cell>
          <cell r="B2040" t="str">
            <v>Tubo de PVC Vinilfort ou equivalente - DN 300, inclusive conexões</v>
          </cell>
          <cell r="C2040" t="str">
            <v>m</v>
          </cell>
          <cell r="D2040">
            <v>395.73</v>
          </cell>
          <cell r="E2040">
            <v>319.18857880303278</v>
          </cell>
          <cell r="F2040" t="str">
            <v>SIEC Mar/26</v>
          </cell>
        </row>
        <row r="2041">
          <cell r="A2041" t="str">
            <v>02.02.03.310.12</v>
          </cell>
          <cell r="B2041" t="str">
            <v>Tubo de PVC Vinilfort ou equivalente - DN 400, inclusive conexões</v>
          </cell>
          <cell r="C2041" t="str">
            <v>m</v>
          </cell>
          <cell r="D2041">
            <v>443.47</v>
          </cell>
          <cell r="E2041">
            <v>357.69478948217454</v>
          </cell>
          <cell r="F2041" t="str">
            <v>SIEC Mar/26</v>
          </cell>
        </row>
        <row r="2042">
          <cell r="A2042" t="str">
            <v>02.02.03.310.04</v>
          </cell>
          <cell r="B2042" t="str">
            <v>Tubo PBV de PVC reforçado bege pérola, com conexões , Ø 100 mm</v>
          </cell>
          <cell r="C2042" t="str">
            <v>m</v>
          </cell>
          <cell r="D2042">
            <v>64.39</v>
          </cell>
          <cell r="E2042">
            <v>51.935796096144543</v>
          </cell>
          <cell r="F2042" t="str">
            <v>SIEC Mar/26</v>
          </cell>
        </row>
        <row r="2043">
          <cell r="A2043" t="str">
            <v>02.02.03.310.05</v>
          </cell>
          <cell r="B2043" t="str">
            <v>Tubo PBV de PVC reforçado bege pérola, com conexões , Ø 150 mm</v>
          </cell>
          <cell r="C2043" t="str">
            <v>m</v>
          </cell>
          <cell r="D2043">
            <v>83.19</v>
          </cell>
          <cell r="E2043">
            <v>67.099532182610091</v>
          </cell>
          <cell r="F2043" t="str">
            <v>SIEC Mar/26</v>
          </cell>
        </row>
        <row r="2044">
          <cell r="A2044" t="str">
            <v>02.02.03.310.01</v>
          </cell>
          <cell r="B2044" t="str">
            <v>Tubo PBV de PVC reforçado bege pérola, com conexões , Ø 40 mm</v>
          </cell>
          <cell r="C2044" t="str">
            <v>m</v>
          </cell>
          <cell r="D2044">
            <v>22.17</v>
          </cell>
          <cell r="E2044">
            <v>17.881916438135185</v>
          </cell>
          <cell r="F2044" t="str">
            <v>SIEC Mar/26</v>
          </cell>
        </row>
        <row r="2045">
          <cell r="A2045" t="str">
            <v>02.02.03.310.02</v>
          </cell>
          <cell r="B2045" t="str">
            <v>Tubo PBV de PVC reforçado bege pérola, com conexões , Ø 50 mm</v>
          </cell>
          <cell r="C2045" t="str">
            <v>m</v>
          </cell>
          <cell r="D2045">
            <v>29.84</v>
          </cell>
          <cell r="E2045">
            <v>24.06839812873044</v>
          </cell>
          <cell r="F2045" t="str">
            <v>SIEC Mar/26</v>
          </cell>
        </row>
        <row r="2046">
          <cell r="A2046" t="str">
            <v>02.02.03.310.03</v>
          </cell>
          <cell r="B2046" t="str">
            <v>Tubo PBV de PVC reforçado bege pérola, com conexões , Ø 75 mm</v>
          </cell>
          <cell r="C2046" t="str">
            <v>m</v>
          </cell>
          <cell r="D2046">
            <v>50.43</v>
          </cell>
          <cell r="E2046">
            <v>40.675915470237136</v>
          </cell>
          <cell r="F2046" t="str">
            <v>SIEC Mar/26</v>
          </cell>
        </row>
        <row r="2047">
          <cell r="A2047" t="str">
            <v>02.02.03.410</v>
          </cell>
          <cell r="B2047" t="str">
            <v>TUBOS E CONEXÕES CERÂMICOS - ESGOTO</v>
          </cell>
          <cell r="C2047" t="str">
            <v/>
          </cell>
          <cell r="E2047">
            <v>0</v>
          </cell>
          <cell r="F2047" t="str">
            <v>SIEC Mar/26</v>
          </cell>
        </row>
        <row r="2048">
          <cell r="A2048" t="str">
            <v>02.02.03.410.20</v>
          </cell>
          <cell r="B2048" t="str">
            <v>Tubo cerâmico, sem conexões, Ø 300 mm (12")</v>
          </cell>
          <cell r="C2048" t="str">
            <v>m</v>
          </cell>
          <cell r="D2048">
            <v>228.02</v>
          </cell>
          <cell r="E2048">
            <v>183.91676076786578</v>
          </cell>
          <cell r="F2048" t="str">
            <v>SIEC Mar/26</v>
          </cell>
        </row>
        <row r="2049">
          <cell r="A2049" t="str">
            <v>02.02.03.801</v>
          </cell>
          <cell r="B2049" t="str">
            <v xml:space="preserve">TUBOS DE PEAD </v>
          </cell>
          <cell r="C2049" t="str">
            <v/>
          </cell>
          <cell r="E2049">
            <v>0</v>
          </cell>
          <cell r="F2049" t="str">
            <v>SIEC Mar/26</v>
          </cell>
        </row>
        <row r="2050">
          <cell r="A2050" t="str">
            <v>02.02.03.801.05</v>
          </cell>
          <cell r="B2050" t="str">
            <v>Tubo de PEAD corrugado de dupla parede para rede coletora de esgoto, Ø 300mm, junta elástica integrada, instalado em local com nível alto de interferências</v>
          </cell>
          <cell r="C2050" t="str">
            <v>m</v>
          </cell>
          <cell r="D2050">
            <v>214.52</v>
          </cell>
          <cell r="E2050">
            <v>173.02790772705276</v>
          </cell>
          <cell r="F2050" t="str">
            <v>SIEC Mar/26</v>
          </cell>
        </row>
        <row r="2051">
          <cell r="A2051" t="str">
            <v>02.02.03.801.01</v>
          </cell>
          <cell r="B2051" t="str">
            <v>Tubo de PEAD corrugado de dupla parede para rede coletora de esgoto, Ø 400mm, junta elástica integrada, instalado em local com nível alto de interferências</v>
          </cell>
          <cell r="C2051" t="str">
            <v>m</v>
          </cell>
          <cell r="D2051">
            <v>350.25</v>
          </cell>
          <cell r="E2051">
            <v>282.50524278109373</v>
          </cell>
          <cell r="F2051" t="str">
            <v>SIEC Mar/26</v>
          </cell>
        </row>
        <row r="2052">
          <cell r="A2052" t="str">
            <v>02.02.03.801.04</v>
          </cell>
          <cell r="B2052" t="str">
            <v>Tubo PEAD Ø 500 mm para drenagem</v>
          </cell>
          <cell r="C2052" t="str">
            <v>m</v>
          </cell>
          <cell r="D2052">
            <v>379.53</v>
          </cell>
          <cell r="E2052">
            <v>306.1219551540571</v>
          </cell>
          <cell r="F2052" t="str">
            <v>SIEC Mar/26</v>
          </cell>
        </row>
        <row r="2053">
          <cell r="A2053" t="str">
            <v>02.02.03.700</v>
          </cell>
          <cell r="B2053" t="str">
            <v>ACESSÓRIOS PARA ESGOTO SANITÁRIO, E GRELHAS</v>
          </cell>
          <cell r="C2053" t="str">
            <v/>
          </cell>
          <cell r="E2053">
            <v>0</v>
          </cell>
          <cell r="F2053" t="str">
            <v>SIEC Mar/26</v>
          </cell>
        </row>
        <row r="2054">
          <cell r="A2054" t="str">
            <v>02.02.03.700.23</v>
          </cell>
          <cell r="B2054" t="str">
            <v>Caixa de gordura de polietileno , Ø 50 x 100 mm</v>
          </cell>
          <cell r="C2054" t="str">
            <v>un</v>
          </cell>
          <cell r="D2054">
            <v>439.28</v>
          </cell>
          <cell r="E2054">
            <v>354.31521213098887</v>
          </cell>
          <cell r="F2054" t="str">
            <v>SIEC Mar/26</v>
          </cell>
        </row>
        <row r="2055">
          <cell r="A2055" t="str">
            <v>02.02.03.700.32</v>
          </cell>
          <cell r="B2055" t="str">
            <v>Caixa de gordura simples, circular, em concreto pré-moldado, diâmetro interno = 0,4 m, altura interna = 0,4 m</v>
          </cell>
          <cell r="C2055" t="str">
            <v>un</v>
          </cell>
          <cell r="D2055">
            <v>210.3</v>
          </cell>
          <cell r="E2055">
            <v>169.62413292466528</v>
          </cell>
          <cell r="F2055" t="str">
            <v>SIEC Mar/26</v>
          </cell>
        </row>
        <row r="2056">
          <cell r="A2056" t="str">
            <v>02.02.03.700.22</v>
          </cell>
          <cell r="B2056" t="str">
            <v>Caixa seca de PVC rígido, 100 x 100 x 40 mm</v>
          </cell>
          <cell r="C2056" t="str">
            <v>un</v>
          </cell>
          <cell r="D2056">
            <v>75.59</v>
          </cell>
          <cell r="E2056">
            <v>60.969511211485724</v>
          </cell>
          <cell r="F2056" t="str">
            <v>SIEC Mar/26</v>
          </cell>
        </row>
        <row r="2057">
          <cell r="A2057" t="str">
            <v>02.02.03.700.01</v>
          </cell>
          <cell r="B2057" t="str">
            <v>Caixa sifonada em PVC rígido 100 x 100 x 50 mm com junta elástica, incluso grelha em PVC branco</v>
          </cell>
          <cell r="C2057" t="str">
            <v>un</v>
          </cell>
          <cell r="D2057">
            <v>59.47</v>
          </cell>
          <cell r="E2057">
            <v>47.967414099048234</v>
          </cell>
          <cell r="F2057" t="str">
            <v>SIEC Mar/26</v>
          </cell>
        </row>
        <row r="2058">
          <cell r="A2058" t="str">
            <v>02.02.03.700.03</v>
          </cell>
          <cell r="B2058" t="str">
            <v>Caixa sifonada em PVC rígido 150 x 150 x 50 mm com junta elástica, incluso grelha em PVC branco</v>
          </cell>
          <cell r="C2058" t="str">
            <v>un</v>
          </cell>
          <cell r="D2058">
            <v>103.49</v>
          </cell>
          <cell r="E2058">
            <v>83.473140829165985</v>
          </cell>
          <cell r="F2058" t="str">
            <v>SIEC Mar/26</v>
          </cell>
        </row>
        <row r="2059">
          <cell r="A2059" t="str">
            <v>02.02.03.700.05</v>
          </cell>
          <cell r="B2059" t="str">
            <v>Caixa sifonada em PVC rígido 150 x 185 x 75 mm com junta elástica, incluso grelha em PVC branco</v>
          </cell>
          <cell r="C2059" t="str">
            <v>un</v>
          </cell>
          <cell r="D2059">
            <v>118.94</v>
          </cell>
          <cell r="E2059">
            <v>95.934828198096469</v>
          </cell>
          <cell r="F2059" t="str">
            <v>SIEC Mar/26</v>
          </cell>
        </row>
        <row r="2060">
          <cell r="A2060" t="str">
            <v>02.02.03.700.07</v>
          </cell>
          <cell r="B2060" t="str">
            <v>Caixa sifonada em PVC rígido 100 x 100 x 50 mm com junta elástica, incluso grelha em alumínio</v>
          </cell>
          <cell r="C2060" t="str">
            <v>un</v>
          </cell>
          <cell r="D2060">
            <v>59.47</v>
          </cell>
          <cell r="E2060">
            <v>47.967414099048234</v>
          </cell>
          <cell r="F2060" t="str">
            <v>SIEC Mar/26</v>
          </cell>
        </row>
        <row r="2061">
          <cell r="A2061" t="str">
            <v>02.02.03.700.08</v>
          </cell>
          <cell r="B2061" t="str">
            <v>Caixa sifonada em PVC rígido 150 x 150 x 50 mm com junta elástica, incluso grelha em alumínio</v>
          </cell>
          <cell r="C2061" t="str">
            <v>un</v>
          </cell>
          <cell r="D2061">
            <v>103.49</v>
          </cell>
          <cell r="E2061">
            <v>83.473140829165985</v>
          </cell>
          <cell r="F2061" t="str">
            <v>SIEC Mar/26</v>
          </cell>
        </row>
        <row r="2062">
          <cell r="A2062" t="str">
            <v>02.02.03.700.09</v>
          </cell>
          <cell r="B2062" t="str">
            <v>Caixa sifonada em PVC rígido 150 x 185 x 75 mm com junta elástica, incluso grelha em alumínio</v>
          </cell>
          <cell r="C2062" t="str">
            <v>un</v>
          </cell>
          <cell r="D2062">
            <v>118.94</v>
          </cell>
          <cell r="E2062">
            <v>95.934828198096469</v>
          </cell>
          <cell r="F2062" t="str">
            <v>SIEC Mar/26</v>
          </cell>
        </row>
        <row r="2063">
          <cell r="A2063" t="str">
            <v>02.02.03.700.27</v>
          </cell>
          <cell r="B2063" t="str">
            <v>Flange com sextavado de ferro maleável galvanizado para líquidos, gases e vapores Ø 2"</v>
          </cell>
          <cell r="C2063" t="str">
            <v>un</v>
          </cell>
          <cell r="D2063">
            <v>102.22</v>
          </cell>
          <cell r="E2063">
            <v>82.448782061622836</v>
          </cell>
          <cell r="F2063" t="str">
            <v>SIEC Mar/26</v>
          </cell>
        </row>
        <row r="2064">
          <cell r="A2064" t="str">
            <v>02.02.03.700.10</v>
          </cell>
          <cell r="B2064" t="str">
            <v>Grelha em ferro fundido para canaleta, largura=20 cm</v>
          </cell>
          <cell r="C2064" t="str">
            <v>m</v>
          </cell>
          <cell r="D2064">
            <v>266.13</v>
          </cell>
          <cell r="E2064">
            <v>214.65558961122761</v>
          </cell>
          <cell r="F2064" t="str">
            <v>SIEC Mar/26</v>
          </cell>
        </row>
        <row r="2065">
          <cell r="A2065" t="str">
            <v>02.02.03.700.12</v>
          </cell>
          <cell r="B2065" t="str">
            <v>Grelha em ferro fundido para canaleta, largura=30 cm</v>
          </cell>
          <cell r="C2065" t="str">
            <v>m</v>
          </cell>
          <cell r="D2065">
            <v>282.60000000000002</v>
          </cell>
          <cell r="E2065">
            <v>227.93999032101954</v>
          </cell>
          <cell r="F2065" t="str">
            <v>SIEC Mar/26</v>
          </cell>
        </row>
        <row r="2066">
          <cell r="A2066" t="str">
            <v>02.02.03.700.42</v>
          </cell>
          <cell r="B2066" t="str">
            <v>Grelha em ferro fundido para ralo, 10 cm x 10 cm</v>
          </cell>
          <cell r="C2066" t="str">
            <v>un</v>
          </cell>
          <cell r="D2066">
            <v>92.46</v>
          </cell>
          <cell r="E2066">
            <v>74.576544603968372</v>
          </cell>
          <cell r="F2066" t="str">
            <v>SIEC Mar/26</v>
          </cell>
        </row>
        <row r="2067">
          <cell r="A2067" t="str">
            <v>02.02.03.700.41</v>
          </cell>
          <cell r="B2067" t="str">
            <v>Grelha em ferro fundido para ralo, 15 cm x 15 cm</v>
          </cell>
          <cell r="C2067" t="str">
            <v>un</v>
          </cell>
          <cell r="D2067">
            <v>96.58</v>
          </cell>
          <cell r="E2067">
            <v>77.899661235683169</v>
          </cell>
          <cell r="F2067" t="str">
            <v>SIEC Mar/26</v>
          </cell>
        </row>
        <row r="2068">
          <cell r="A2068" t="str">
            <v>02.02.03.700.31</v>
          </cell>
          <cell r="B2068" t="str">
            <v>Grelha em ferro fundido para ralo, 20 x 20cm</v>
          </cell>
          <cell r="C2068" t="str">
            <v>un</v>
          </cell>
          <cell r="D2068">
            <v>90.25</v>
          </cell>
          <cell r="E2068">
            <v>72.793999032101951</v>
          </cell>
          <cell r="F2068" t="str">
            <v>SIEC Mar/26</v>
          </cell>
        </row>
        <row r="2069">
          <cell r="A2069" t="str">
            <v>02.02.03.700.37</v>
          </cell>
          <cell r="B2069" t="str">
            <v>NEF 65_Grade para passadiço de pedestres (aço galvanizado a fogo), sobrecarga máx. 500 kgf/m², malha 30 x 50 mm, barra portante 30 x 3 mm, barra secundária Ø 6,35 mm, L &lt;= 120 cm, C/N &lt;= 150 cm</v>
          </cell>
          <cell r="C2069" t="str">
            <v>m²</v>
          </cell>
          <cell r="D2069">
            <v>1088.6300000000001</v>
          </cell>
          <cell r="E2069">
            <v>878.06904339409596</v>
          </cell>
          <cell r="F2069" t="str">
            <v>SIEC Mar/26</v>
          </cell>
        </row>
        <row r="2070">
          <cell r="A2070" t="str">
            <v>02.02.03.700.38</v>
          </cell>
          <cell r="B2070" t="str">
            <v>NEF 66_Grade para canaleta com passagem de caminhões ou carretas com até 12 t/eixo (aço galvanizado a fogo), malha 30 x 50 mm, barra portante 45 x 4,76 mm, barra secundária Ø 6,35 mm, L &lt;= 35 cm, C/N &lt;= 100 cm</v>
          </cell>
          <cell r="C2070" t="str">
            <v>m²</v>
          </cell>
          <cell r="D2070">
            <v>1666.42</v>
          </cell>
          <cell r="E2070">
            <v>1344.1038877238266</v>
          </cell>
          <cell r="F2070" t="str">
            <v>SIEC Mar/26</v>
          </cell>
        </row>
        <row r="2071">
          <cell r="A2071" t="str">
            <v>02.02.03.700.39</v>
          </cell>
          <cell r="B2071" t="str">
            <v>NEF 68_Grade para canaleta com passagem de caminhões ou carretas com até 15 t/eixo (aço galvanizado a fogo), malha 30 x 50 mm, barra portante 50 x 4,76 mm, barra secundária Ø 6,35 mm, L &lt;= 35 cm, C/N &lt;= 100 cm</v>
          </cell>
          <cell r="C2071" t="str">
            <v>m²</v>
          </cell>
          <cell r="D2071">
            <v>1825.73</v>
          </cell>
          <cell r="E2071">
            <v>1472.6004194224874</v>
          </cell>
          <cell r="F2071" t="str">
            <v>SIEC Mar/26</v>
          </cell>
        </row>
        <row r="2072">
          <cell r="A2072" t="str">
            <v>02.02.03.700.35</v>
          </cell>
          <cell r="B2072" t="str">
            <v>NEF 87_Grelha para canaleta em ferro fundido nodular com veios paralelos ao comprimento e requadro</v>
          </cell>
          <cell r="C2072" t="str">
            <v>m²</v>
          </cell>
          <cell r="D2072">
            <v>1223.77</v>
          </cell>
          <cell r="E2072">
            <v>987.07049524116792</v>
          </cell>
          <cell r="F2072" t="str">
            <v>SIEC Mar/26</v>
          </cell>
        </row>
        <row r="2073">
          <cell r="A2073" t="str">
            <v>02.02.03.700.29</v>
          </cell>
          <cell r="B2073" t="str">
            <v>NEF 89_Grelha para canaleta em ferro fundido nodular com veios perpendiculares ao comprimento e requadro</v>
          </cell>
          <cell r="C2073" t="str">
            <v>m²</v>
          </cell>
          <cell r="D2073">
            <v>1223.77</v>
          </cell>
          <cell r="E2073">
            <v>987.07049524116792</v>
          </cell>
          <cell r="F2073" t="str">
            <v>SIEC Mar/26</v>
          </cell>
        </row>
        <row r="2074">
          <cell r="A2074" t="str">
            <v>02.02.03.700.17</v>
          </cell>
          <cell r="B2074" t="str">
            <v>Ralo de ferro fundido sifonado para banheiro, com grelha cromada, Ø 150 mm</v>
          </cell>
          <cell r="C2074" t="str">
            <v>un</v>
          </cell>
          <cell r="D2074">
            <v>172.36</v>
          </cell>
          <cell r="E2074">
            <v>139.02242297144701</v>
          </cell>
          <cell r="F2074" t="str">
            <v>SIEC Mar/26</v>
          </cell>
        </row>
        <row r="2075">
          <cell r="A2075" t="str">
            <v>02.02.03.700.18</v>
          </cell>
          <cell r="B2075" t="str">
            <v>Ralo de PVC rígido seco , 100 x 50 x 40 mm</v>
          </cell>
          <cell r="C2075" t="str">
            <v>un</v>
          </cell>
          <cell r="D2075">
            <v>43.44</v>
          </cell>
          <cell r="E2075">
            <v>35.03790934021616</v>
          </cell>
          <cell r="F2075" t="str">
            <v>SIEC Mar/26</v>
          </cell>
        </row>
        <row r="2076">
          <cell r="A2076" t="str">
            <v>02.02.03.700.20</v>
          </cell>
          <cell r="B2076" t="str">
            <v>Ralo de PVC rígido sifonado, 100 x 53 x 40 mm</v>
          </cell>
          <cell r="C2076" t="str">
            <v>un</v>
          </cell>
          <cell r="D2076">
            <v>46.18</v>
          </cell>
          <cell r="E2076">
            <v>37.247943216647847</v>
          </cell>
          <cell r="F2076" t="str">
            <v>SIEC Mar/26</v>
          </cell>
        </row>
        <row r="2077">
          <cell r="A2077" t="str">
            <v>02.02.03.700.19</v>
          </cell>
          <cell r="B2077" t="str">
            <v>Ralo de PVC rígido sifonado, 100 x 70 x 40 mm</v>
          </cell>
          <cell r="C2077" t="str">
            <v>un</v>
          </cell>
          <cell r="D2077">
            <v>41.1</v>
          </cell>
          <cell r="E2077">
            <v>33.150508146475239</v>
          </cell>
          <cell r="F2077" t="str">
            <v>SIEC Mar/26</v>
          </cell>
        </row>
        <row r="2078">
          <cell r="A2078" t="str">
            <v>02.02.03.700.36</v>
          </cell>
          <cell r="B2078" t="str">
            <v>Ralo linear inox 100 x 5 cm</v>
          </cell>
          <cell r="C2078" t="str">
            <v>un</v>
          </cell>
          <cell r="D2078">
            <v>204.87</v>
          </cell>
          <cell r="E2078">
            <v>165.24439425713825</v>
          </cell>
          <cell r="F2078" t="str">
            <v>SIEC Mar/26</v>
          </cell>
        </row>
        <row r="2079">
          <cell r="A2079" t="str">
            <v>02.02.03.700.33</v>
          </cell>
          <cell r="B2079" t="str">
            <v>Ralo linear, com grelha / tampa "oculta", perfil e tampa em aço inoxidável, largura 70 a 120 mm; comprimento 2,00 a 2,20 m</v>
          </cell>
          <cell r="C2079" t="str">
            <v>un</v>
          </cell>
          <cell r="D2079">
            <v>2758.65</v>
          </cell>
          <cell r="E2079">
            <v>2225.0766252621393</v>
          </cell>
          <cell r="F2079" t="str">
            <v>SIEC Mar/26</v>
          </cell>
        </row>
        <row r="2080">
          <cell r="A2080" t="str">
            <v>02.02.03.700.40</v>
          </cell>
          <cell r="B2080" t="str">
            <v>Ralo seco, PVC, DN 100 x 40 mm, junta soldável, fornecido e instalado em ramal de descarga ou em ramal de esgoto sanitário</v>
          </cell>
          <cell r="C2080" t="str">
            <v>un</v>
          </cell>
          <cell r="D2080">
            <v>23</v>
          </cell>
          <cell r="E2080">
            <v>18.551379254718501</v>
          </cell>
          <cell r="F2080" t="str">
            <v>SIEC Mar/26</v>
          </cell>
        </row>
        <row r="2081">
          <cell r="A2081" t="str">
            <v>02.02.03.800</v>
          </cell>
          <cell r="B2081" t="str">
            <v>CAIXAS DE INSPEÇÃO</v>
          </cell>
          <cell r="C2081" t="str">
            <v/>
          </cell>
          <cell r="E2081">
            <v>0</v>
          </cell>
          <cell r="F2081" t="str">
            <v>SIEC Mar/26</v>
          </cell>
        </row>
        <row r="2082">
          <cell r="A2082" t="str">
            <v>02.02.03.800.01</v>
          </cell>
          <cell r="B2082" t="str">
            <v>Caixa de Inspeção 0,60 x 0,60 x 0,60 m, em alvenaria 1 tijolo com tampa de concreto</v>
          </cell>
          <cell r="C2082" t="str">
            <v>un</v>
          </cell>
          <cell r="D2082">
            <v>1056.92</v>
          </cell>
          <cell r="E2082">
            <v>852.49233747378616</v>
          </cell>
          <cell r="F2082" t="str">
            <v>SIEC Mar/26</v>
          </cell>
        </row>
        <row r="2083">
          <cell r="A2083" t="str">
            <v>02.02.03.800.02</v>
          </cell>
          <cell r="B2083" t="str">
            <v>Caixa de Inspeção 0,80 X 0,80 X 0,80 m, em alvenaria 1 tijolo com tampa de concreto</v>
          </cell>
          <cell r="C2083" t="str">
            <v>un</v>
          </cell>
          <cell r="D2083">
            <v>1714.5</v>
          </cell>
          <cell r="E2083">
            <v>1382.8843361832553</v>
          </cell>
          <cell r="F2083" t="str">
            <v>SIEC Mar/26</v>
          </cell>
        </row>
        <row r="2084">
          <cell r="A2084" t="str">
            <v>02.02.03.800.03</v>
          </cell>
          <cell r="B2084" t="str">
            <v>Caixa de Inspeção 1,00 X 1,00 X 1,00 m, em alvenaria 1 tijolo com tampa de concreto</v>
          </cell>
          <cell r="C2084" t="str">
            <v>un</v>
          </cell>
          <cell r="D2084">
            <v>2629.52</v>
          </cell>
          <cell r="E2084">
            <v>2120.9227294724956</v>
          </cell>
          <cell r="F2084" t="str">
            <v>SIEC Mar/26</v>
          </cell>
        </row>
        <row r="2085">
          <cell r="A2085" t="str">
            <v>02.02.03.800.09</v>
          </cell>
          <cell r="B2085" t="str">
            <v>Coletor predial de esgoto da caixa até a rede (distância = 10 m, largura da vala = 0,65 m)</v>
          </cell>
          <cell r="C2085" t="str">
            <v>un</v>
          </cell>
          <cell r="D2085">
            <v>1034.1600000000001</v>
          </cell>
          <cell r="E2085">
            <v>834.13453782868214</v>
          </cell>
          <cell r="F2085" t="str">
            <v>SIEC Mar/26</v>
          </cell>
        </row>
        <row r="2086">
          <cell r="A2086" t="str">
            <v>02.02.03.800.04</v>
          </cell>
          <cell r="B2086" t="str">
            <v>Poço de Inspeção em Concreto, d=1,20 m e Prof.=1,45 m</v>
          </cell>
          <cell r="C2086" t="str">
            <v>un</v>
          </cell>
          <cell r="D2086">
            <v>2109.4</v>
          </cell>
          <cell r="E2086">
            <v>1701.4034521697049</v>
          </cell>
          <cell r="F2086" t="str">
            <v>SIEC Mar/26</v>
          </cell>
        </row>
        <row r="2087">
          <cell r="A2087" t="str">
            <v>02.02.03.800.08</v>
          </cell>
          <cell r="B2087" t="str">
            <v>Poço de visita de alvenaria (1 tijolo comum revestido, tampão de ferro fundido) para esgoto, Ø 1,20 m, profundidade 2 m</v>
          </cell>
          <cell r="C2087" t="str">
            <v>un</v>
          </cell>
          <cell r="D2087">
            <v>8607.73</v>
          </cell>
          <cell r="E2087">
            <v>6942.8375544442652</v>
          </cell>
          <cell r="F2087" t="str">
            <v>SIEC Mar/26</v>
          </cell>
        </row>
        <row r="2088">
          <cell r="A2088" t="str">
            <v>02.02.03.800.11</v>
          </cell>
          <cell r="B2088" t="str">
            <v>Poço de visita em concreto, d = 1,50 m, Prof. = 1,10 m</v>
          </cell>
          <cell r="C2088" t="str">
            <v>un</v>
          </cell>
          <cell r="D2088">
            <v>1850.88</v>
          </cell>
          <cell r="E2088">
            <v>1492.8859493466689</v>
          </cell>
          <cell r="F2088" t="str">
            <v>SIEC Mar/26</v>
          </cell>
        </row>
        <row r="2089">
          <cell r="A2089" t="str">
            <v>02.02.03.800.05</v>
          </cell>
          <cell r="B2089" t="str">
            <v>Poço de visita em concreto, d=1,50 m, Prof.=1,60 m</v>
          </cell>
          <cell r="C2089" t="str">
            <v>un</v>
          </cell>
          <cell r="D2089">
            <v>2776.33</v>
          </cell>
          <cell r="E2089">
            <v>2239.3369898370706</v>
          </cell>
          <cell r="F2089" t="str">
            <v>SIEC Mar/26</v>
          </cell>
        </row>
        <row r="2090">
          <cell r="A2090" t="str">
            <v>02.02.03.800.06</v>
          </cell>
          <cell r="B2090" t="str">
            <v>Poço de visita em concreto, d=1,50 m, Prof.=2,50 m</v>
          </cell>
          <cell r="C2090" t="str">
            <v>un</v>
          </cell>
          <cell r="D2090">
            <v>4240.26</v>
          </cell>
          <cell r="E2090">
            <v>3420.1161477657688</v>
          </cell>
          <cell r="F2090" t="str">
            <v>SIEC Mar/26</v>
          </cell>
        </row>
        <row r="2091">
          <cell r="A2091" t="str">
            <v>02.02.03.800.10</v>
          </cell>
          <cell r="B2091" t="str">
            <v>Tampão de ferro fundido de 600 x 600 mm para esgoto</v>
          </cell>
          <cell r="C2091" t="str">
            <v>un</v>
          </cell>
          <cell r="D2091">
            <v>448.33</v>
          </cell>
          <cell r="E2091">
            <v>361.6147765768672</v>
          </cell>
          <cell r="F2091" t="str">
            <v>SIEC Mar/26</v>
          </cell>
        </row>
        <row r="2092">
          <cell r="A2092" t="str">
            <v>02.02.03.802</v>
          </cell>
          <cell r="B2092" t="str">
            <v>EXECUÇÃO TUBULAÇÃO - ESGOTO MND</v>
          </cell>
          <cell r="C2092" t="str">
            <v/>
          </cell>
          <cell r="E2092">
            <v>0</v>
          </cell>
          <cell r="F2092" t="str">
            <v>SIEC Mar/26</v>
          </cell>
        </row>
        <row r="2093">
          <cell r="A2093" t="str">
            <v>02.02.03.802.06</v>
          </cell>
          <cell r="B2093" t="str">
            <v>Tubo de PVC corrugado de dupla parede para rede coletora de esgoto, DN 150 mm, junta elástica - fornecimento e assentamento</v>
          </cell>
          <cell r="C2093" t="str">
            <v>m</v>
          </cell>
          <cell r="D2093">
            <v>82.05</v>
          </cell>
          <cell r="E2093">
            <v>66.180029036941434</v>
          </cell>
          <cell r="F2093" t="str">
            <v>SIEC Mar/26</v>
          </cell>
        </row>
        <row r="2094">
          <cell r="A2094" t="str">
            <v>02.02.04</v>
          </cell>
          <cell r="B2094" t="str">
            <v>APARELHOS SANITÁRIOS E SEUS ACESSÓRIOS</v>
          </cell>
          <cell r="C2094" t="str">
            <v/>
          </cell>
          <cell r="E2094">
            <v>0</v>
          </cell>
          <cell r="F2094" t="str">
            <v>SIEC Mar/26</v>
          </cell>
        </row>
        <row r="2095">
          <cell r="A2095" t="str">
            <v>02.02.04.100</v>
          </cell>
          <cell r="B2095" t="str">
            <v>APARELHOS SANITÁRIOS</v>
          </cell>
          <cell r="C2095" t="str">
            <v/>
          </cell>
          <cell r="E2095">
            <v>0</v>
          </cell>
          <cell r="F2095" t="str">
            <v>SIEC Mar/26</v>
          </cell>
        </row>
        <row r="2096">
          <cell r="A2096" t="str">
            <v>02.02.04.100.53</v>
          </cell>
          <cell r="B2096" t="str">
            <v>Bancada de mármore sintético 120 x 60 cm, com cuba integrada - fornecimento e instalação</v>
          </cell>
          <cell r="C2096" t="str">
            <v>un</v>
          </cell>
          <cell r="D2096">
            <v>420.23</v>
          </cell>
          <cell r="E2096">
            <v>338.9498306178416</v>
          </cell>
          <cell r="F2096" t="str">
            <v>SIEC Mar/26</v>
          </cell>
        </row>
        <row r="2097">
          <cell r="A2097" t="str">
            <v>02.02.04.100.54</v>
          </cell>
          <cell r="B2097" t="str">
            <v>Bancada de mármore sintético 120 x 60 cm, com cuba integrada, incluso sifão tipo flexível em PVC, válvula em plástico cromado tipo americana e torneira cromada longa, de parede, padrão popular - fornecimento e instalação</v>
          </cell>
          <cell r="C2097" t="str">
            <v>un</v>
          </cell>
          <cell r="D2097">
            <v>541.04999999999995</v>
          </cell>
          <cell r="E2097">
            <v>436.40103242458457</v>
          </cell>
          <cell r="F2097" t="str">
            <v>SIEC Mar/26</v>
          </cell>
        </row>
        <row r="2098">
          <cell r="A2098" t="str">
            <v>02.02.04.100.38</v>
          </cell>
          <cell r="B2098" t="str">
            <v>Coluna suspensa para lavatório de semi-encaixe</v>
          </cell>
          <cell r="C2098" t="str">
            <v>un</v>
          </cell>
          <cell r="D2098">
            <v>155</v>
          </cell>
          <cell r="E2098">
            <v>125.02016454266817</v>
          </cell>
          <cell r="F2098" t="str">
            <v>SIEC Mar/26</v>
          </cell>
        </row>
        <row r="2099">
          <cell r="A2099" t="str">
            <v>02.02.04.100.36</v>
          </cell>
          <cell r="B2099" t="str">
            <v>Cuba de aço inox, dimensões 400x340x125 mm</v>
          </cell>
          <cell r="C2099" t="str">
            <v>un</v>
          </cell>
          <cell r="D2099">
            <v>519.42999999999995</v>
          </cell>
          <cell r="E2099">
            <v>418.96273592514916</v>
          </cell>
          <cell r="F2099" t="str">
            <v>SIEC Mar/26</v>
          </cell>
        </row>
        <row r="2100">
          <cell r="A2100" t="str">
            <v>02.02.04.100.34</v>
          </cell>
          <cell r="B2100" t="str">
            <v>Cuba de louça de sobrepor redonda acabamento esmalte branco</v>
          </cell>
          <cell r="C2100" t="str">
            <v>un</v>
          </cell>
          <cell r="D2100">
            <v>572.89</v>
          </cell>
          <cell r="E2100">
            <v>462.0825939667688</v>
          </cell>
          <cell r="F2100" t="str">
            <v>SIEC Mar/26</v>
          </cell>
        </row>
        <row r="2101">
          <cell r="A2101" t="str">
            <v>02.02.04.100.39</v>
          </cell>
          <cell r="B2101" t="str">
            <v>Lavatório de louça branca, com coluna</v>
          </cell>
          <cell r="C2101" t="str">
            <v>un</v>
          </cell>
          <cell r="D2101">
            <v>810.98</v>
          </cell>
          <cell r="E2101">
            <v>654.12163252137441</v>
          </cell>
          <cell r="F2101" t="str">
            <v>SIEC Mar/26</v>
          </cell>
        </row>
        <row r="2102">
          <cell r="A2102" t="str">
            <v>02.02.04.100.37</v>
          </cell>
          <cell r="B2102" t="str">
            <v>Lavatório de louça branca, de semi-encaixe</v>
          </cell>
          <cell r="C2102" t="str">
            <v>un</v>
          </cell>
          <cell r="D2102">
            <v>1143.6199999999999</v>
          </cell>
          <cell r="E2102">
            <v>922.42297144700751</v>
          </cell>
          <cell r="F2102" t="str">
            <v>SIEC Mar/26</v>
          </cell>
        </row>
        <row r="2103">
          <cell r="A2103" t="str">
            <v>02.02.04.100.40</v>
          </cell>
          <cell r="B2103" t="str">
            <v>Lavatório de louça branca, sem coluna</v>
          </cell>
          <cell r="C2103" t="str">
            <v>un</v>
          </cell>
          <cell r="D2103">
            <v>262.17</v>
          </cell>
          <cell r="E2103">
            <v>211.46152605258914</v>
          </cell>
          <cell r="F2103" t="str">
            <v>SIEC Mar/26</v>
          </cell>
        </row>
        <row r="2104">
          <cell r="A2104" t="str">
            <v>02.02.04.100.08</v>
          </cell>
          <cell r="B2104" t="str">
            <v>Mictório individual (aço inox) de 0,40m de comprimento</v>
          </cell>
          <cell r="C2104" t="str">
            <v>un</v>
          </cell>
          <cell r="D2104">
            <v>875.83</v>
          </cell>
          <cell r="E2104">
            <v>706.42845620261335</v>
          </cell>
          <cell r="F2104" t="str">
            <v>SIEC Mar/26</v>
          </cell>
        </row>
        <row r="2105">
          <cell r="A2105" t="str">
            <v>02.02.04.100.07</v>
          </cell>
          <cell r="B2105" t="str">
            <v>NEG 03_Mictório de louça esmaltada branca sifonado</v>
          </cell>
          <cell r="C2105" t="str">
            <v>un</v>
          </cell>
          <cell r="D2105">
            <v>649.86</v>
          </cell>
          <cell r="E2105">
            <v>524.16518793353771</v>
          </cell>
          <cell r="F2105" t="str">
            <v>SIEC Mar/26</v>
          </cell>
        </row>
        <row r="2106">
          <cell r="A2106" t="str">
            <v>02.02.04.100.52</v>
          </cell>
          <cell r="B2106" t="str">
            <v>NEG 04_Lavatório de louça branca, com coluna suspensa</v>
          </cell>
          <cell r="C2106" t="str">
            <v>un</v>
          </cell>
          <cell r="D2106">
            <v>810.98</v>
          </cell>
          <cell r="E2106">
            <v>654.12163252137441</v>
          </cell>
          <cell r="F2106" t="str">
            <v>SIEC Mar/26</v>
          </cell>
        </row>
        <row r="2107">
          <cell r="A2107" t="str">
            <v>02.02.04.100.59</v>
          </cell>
          <cell r="B2107" t="str">
            <v>NEG 17_Bancada para copa / refeitório (granito polido preto São Gabriel ou Aracruz)</v>
          </cell>
          <cell r="C2107" t="str">
            <v>m</v>
          </cell>
          <cell r="D2107">
            <v>726.59</v>
          </cell>
          <cell r="E2107">
            <v>586.05420229069205</v>
          </cell>
          <cell r="F2107" t="str">
            <v>SIEC Mar/26</v>
          </cell>
        </row>
        <row r="2108">
          <cell r="A2108" t="str">
            <v>02.02.04.100.60</v>
          </cell>
          <cell r="B2108" t="str">
            <v>NEG 23_Cuba de embutir (aço inox AISI 304, e= 0,6 mm), dimensões 56 x 34 x 17 cm para bancada de copa / refeitório (NEG 17)</v>
          </cell>
          <cell r="C2108" t="str">
            <v>un</v>
          </cell>
          <cell r="D2108">
            <v>479.64</v>
          </cell>
          <cell r="E2108">
            <v>386.86884981448617</v>
          </cell>
          <cell r="F2108" t="str">
            <v>SIEC Mar/26</v>
          </cell>
        </row>
        <row r="2109">
          <cell r="A2109" t="str">
            <v>02.02.04.100.62</v>
          </cell>
          <cell r="B2109" t="str">
            <v>NEG 28_Bancada para sanitário (granito polido preto São Gabriel ou Aracruz), espessura 2,00 cm</v>
          </cell>
          <cell r="C2109" t="str">
            <v>m</v>
          </cell>
          <cell r="D2109">
            <v>481.11</v>
          </cell>
          <cell r="E2109">
            <v>388.05452492337474</v>
          </cell>
          <cell r="F2109" t="str">
            <v>SIEC Mar/26</v>
          </cell>
        </row>
        <row r="2110">
          <cell r="A2110" t="str">
            <v>02.02.04.100.58</v>
          </cell>
          <cell r="B2110" t="str">
            <v>NEG 29_Cuba de embutir (louça esmaltada branca) para bancada de sanitário (NEG 28)</v>
          </cell>
          <cell r="C2110" t="str">
            <v>un</v>
          </cell>
          <cell r="D2110">
            <v>482.37</v>
          </cell>
          <cell r="E2110">
            <v>389.07081787385061</v>
          </cell>
          <cell r="F2110" t="str">
            <v>SIEC Mar/26</v>
          </cell>
        </row>
        <row r="2111">
          <cell r="A2111" t="str">
            <v>02.02.04.100.24</v>
          </cell>
          <cell r="B2111" t="str">
            <v>NEG 30_Pia de apoio em aço inox (AISI 304, e= 7 mm), 200 x 55 cm, com cuba central (56 x 40 x 16 cm), tipo monobloco, para copa/refeitório</v>
          </cell>
          <cell r="C2111" t="str">
            <v>cj</v>
          </cell>
          <cell r="D2111">
            <v>1994.85</v>
          </cell>
          <cell r="E2111">
            <v>1609.0095176641394</v>
          </cell>
          <cell r="F2111" t="str">
            <v>SIEC Mar/26</v>
          </cell>
        </row>
        <row r="2112">
          <cell r="A2112" t="str">
            <v>02.02.04.100.63</v>
          </cell>
          <cell r="B2112" t="str">
            <v>NEG 31_Bancada para fraldário (granito polido preto São Gabriel ou Aracruz), espessura 2,00 cm</v>
          </cell>
          <cell r="C2112" t="str">
            <v>m</v>
          </cell>
          <cell r="D2112">
            <v>546.13</v>
          </cell>
          <cell r="E2112">
            <v>440.49846749475722</v>
          </cell>
          <cell r="F2112" t="str">
            <v>SIEC Mar/26</v>
          </cell>
        </row>
        <row r="2113">
          <cell r="A2113" t="str">
            <v>02.02.04.100.29</v>
          </cell>
          <cell r="B2113" t="str">
            <v>Pia 1 cuba para refeitório (granito) C=200 cm</v>
          </cell>
          <cell r="C2113" t="str">
            <v>cj</v>
          </cell>
          <cell r="D2113">
            <v>2016.68</v>
          </cell>
          <cell r="E2113">
            <v>1626.6171963219874</v>
          </cell>
          <cell r="F2113" t="str">
            <v>SIEC Mar/26</v>
          </cell>
        </row>
        <row r="2114">
          <cell r="A2114" t="str">
            <v>02.02.04.100.21</v>
          </cell>
          <cell r="B2114" t="str">
            <v>Tampo de granito com 1 Cuba de Aço Inox de Embutir 2,75 X 0,50 m</v>
          </cell>
          <cell r="C2114" t="str">
            <v>cj</v>
          </cell>
          <cell r="D2114">
            <v>1228.95</v>
          </cell>
          <cell r="E2114">
            <v>991.24858848201325</v>
          </cell>
          <cell r="F2114" t="str">
            <v>SIEC Mar/26</v>
          </cell>
        </row>
        <row r="2115">
          <cell r="A2115" t="str">
            <v>02.02.04.100.22</v>
          </cell>
          <cell r="B2115" t="str">
            <v>Tampo de granito com 1 Cuba de Aço Inox de Embutir 3,55 x 0,60m</v>
          </cell>
          <cell r="C2115" t="str">
            <v>cj</v>
          </cell>
          <cell r="D2115">
            <v>1482.5</v>
          </cell>
          <cell r="E2115">
            <v>1195.7573802226166</v>
          </cell>
          <cell r="F2115" t="str">
            <v>SIEC Mar/26</v>
          </cell>
        </row>
        <row r="2116">
          <cell r="A2116" t="str">
            <v>02.02.04.100.42</v>
          </cell>
          <cell r="B2116" t="str">
            <v>Tampo de granito com 1 Cuba de Louça de Embutir 0,70 x 0,60m</v>
          </cell>
          <cell r="C2116" t="str">
            <v>un</v>
          </cell>
          <cell r="D2116">
            <v>946.58</v>
          </cell>
          <cell r="E2116">
            <v>763.49411195354094</v>
          </cell>
          <cell r="F2116" t="str">
            <v>SIEC Mar/26</v>
          </cell>
        </row>
        <row r="2117">
          <cell r="A2117" t="str">
            <v>02.02.04.100.16</v>
          </cell>
          <cell r="B2117" t="str">
            <v>Tampo de granito com 1 Cuba de Louça de Embutir 1,80 x 0,60 m</v>
          </cell>
          <cell r="C2117" t="str">
            <v>un</v>
          </cell>
          <cell r="D2117">
            <v>873.38</v>
          </cell>
          <cell r="E2117">
            <v>704.45233102113241</v>
          </cell>
          <cell r="F2117" t="str">
            <v>SIEC Mar/26</v>
          </cell>
        </row>
        <row r="2118">
          <cell r="A2118" t="str">
            <v>02.02.04.100.12</v>
          </cell>
          <cell r="B2118" t="str">
            <v>Tampo de granito com 1 Cuba de Louça de Embutir 2,60 X 0,55 m</v>
          </cell>
          <cell r="C2118" t="str">
            <v>un</v>
          </cell>
          <cell r="D2118">
            <v>1054.0899999999999</v>
          </cell>
          <cell r="E2118">
            <v>850.20971124374887</v>
          </cell>
          <cell r="F2118" t="str">
            <v>SIEC Mar/26</v>
          </cell>
        </row>
        <row r="2119">
          <cell r="A2119" t="str">
            <v>02.02.04.100.27</v>
          </cell>
          <cell r="B2119" t="str">
            <v>Tampo de granito com 2 Cubas de Aço Inox de Embutir 3,70 x 0,60 m</v>
          </cell>
          <cell r="C2119" t="str">
            <v>cj</v>
          </cell>
          <cell r="D2119">
            <v>1921.46</v>
          </cell>
          <cell r="E2119">
            <v>1549.8144862074528</v>
          </cell>
          <cell r="F2119" t="str">
            <v>SIEC Mar/26</v>
          </cell>
        </row>
        <row r="2120">
          <cell r="A2120" t="str">
            <v>02.02.04.100.26</v>
          </cell>
          <cell r="B2120" t="str">
            <v>Tampo de granito com 2 Cubas de Aço Inox de Embutir 4,00 x 0,60m</v>
          </cell>
          <cell r="C2120" t="str">
            <v>un</v>
          </cell>
          <cell r="D2120">
            <v>1894.04</v>
          </cell>
          <cell r="E2120">
            <v>1527.6980158090014</v>
          </cell>
          <cell r="F2120" t="str">
            <v>SIEC Mar/26</v>
          </cell>
        </row>
        <row r="2121">
          <cell r="A2121" t="str">
            <v>02.02.04.100.43</v>
          </cell>
          <cell r="B2121" t="str">
            <v>Tampo de granito com 2 Cubas de Louça de Embutir 1,40 x 0,60m</v>
          </cell>
          <cell r="C2121" t="str">
            <v>un</v>
          </cell>
          <cell r="D2121">
            <v>1891.88</v>
          </cell>
          <cell r="E2121">
            <v>1525.9557993224714</v>
          </cell>
          <cell r="F2121" t="str">
            <v>SIEC Mar/26</v>
          </cell>
        </row>
        <row r="2122">
          <cell r="A2122" t="str">
            <v>02.02.04.100.13</v>
          </cell>
          <cell r="B2122" t="str">
            <v>Tampo de granito com 2 Cubas de Louça de Embutir 1,60 x 0,60 m</v>
          </cell>
          <cell r="C2122" t="str">
            <v>un</v>
          </cell>
          <cell r="D2122">
            <v>1213.56</v>
          </cell>
          <cell r="E2122">
            <v>978.83529601548628</v>
          </cell>
          <cell r="F2122" t="str">
            <v>SIEC Mar/26</v>
          </cell>
        </row>
        <row r="2123">
          <cell r="A2123" t="str">
            <v>02.02.04.100.14</v>
          </cell>
          <cell r="B2123" t="str">
            <v>Tampo de granito com 2 Cubas de Louça de Embutir 1,80 x 0,60 m</v>
          </cell>
          <cell r="C2123" t="str">
            <v>un</v>
          </cell>
          <cell r="D2123">
            <v>1253.8599999999999</v>
          </cell>
          <cell r="E2123">
            <v>1011.3405387965799</v>
          </cell>
          <cell r="F2123" t="str">
            <v>SIEC Mar/26</v>
          </cell>
        </row>
        <row r="2124">
          <cell r="A2124" t="str">
            <v>02.02.04.100.44</v>
          </cell>
          <cell r="B2124" t="str">
            <v>Tampo de granito com 2 Cubas de Louça de Embutir 1,90 x 0,60m</v>
          </cell>
          <cell r="C2124" t="str">
            <v>un</v>
          </cell>
          <cell r="D2124">
            <v>2296.34</v>
          </cell>
          <cell r="E2124">
            <v>1852.18583642523</v>
          </cell>
          <cell r="F2124" t="str">
            <v>SIEC Mar/26</v>
          </cell>
        </row>
        <row r="2125">
          <cell r="A2125" t="str">
            <v>02.02.04.100.15</v>
          </cell>
          <cell r="B2125" t="str">
            <v>Tampo de granito com 2 Cubas de Louça de Embutir 2,40 x 0,60 m</v>
          </cell>
          <cell r="C2125" t="str">
            <v>un</v>
          </cell>
          <cell r="D2125">
            <v>825.85</v>
          </cell>
          <cell r="E2125">
            <v>666.1155025004033</v>
          </cell>
          <cell r="F2125" t="str">
            <v>SIEC Mar/26</v>
          </cell>
        </row>
        <row r="2126">
          <cell r="A2126" t="str">
            <v>02.02.04.100.45</v>
          </cell>
          <cell r="B2126" t="str">
            <v>Tampo de granito com 3 Cubas de Louça de Embutir 1,90 x 0,60m</v>
          </cell>
          <cell r="C2126" t="str">
            <v>un</v>
          </cell>
          <cell r="D2126">
            <v>2677.07</v>
          </cell>
          <cell r="E2126">
            <v>2159.2756896273595</v>
          </cell>
          <cell r="F2126" t="str">
            <v>SIEC Mar/26</v>
          </cell>
        </row>
        <row r="2127">
          <cell r="A2127" t="str">
            <v>02.02.04.100.17</v>
          </cell>
          <cell r="B2127" t="str">
            <v>Tampo de granito com 3 Cubas de Louça de Embutir 2,70 x 0,60 m</v>
          </cell>
          <cell r="C2127" t="str">
            <v>un</v>
          </cell>
          <cell r="D2127">
            <v>1905.1</v>
          </cell>
          <cell r="E2127">
            <v>1536.6188094854008</v>
          </cell>
          <cell r="F2127" t="str">
            <v>SIEC Mar/26</v>
          </cell>
        </row>
        <row r="2128">
          <cell r="A2128" t="str">
            <v>02.02.04.100.46</v>
          </cell>
          <cell r="B2128" t="str">
            <v>Tampo de granito com 4 Cubas de Louça de Embutir 2,80 x 0,60m</v>
          </cell>
          <cell r="C2128" t="str">
            <v>un</v>
          </cell>
          <cell r="D2128">
            <v>3784.87</v>
          </cell>
          <cell r="E2128">
            <v>3052.8069043394094</v>
          </cell>
          <cell r="F2128" t="str">
            <v>SIEC Mar/26</v>
          </cell>
        </row>
        <row r="2129">
          <cell r="A2129" t="str">
            <v>02.02.04.100.18</v>
          </cell>
          <cell r="B2129" t="str">
            <v>Tampo de granito com 4 Cubas de Louça de Embutir 3,20 x 0,50 m</v>
          </cell>
          <cell r="C2129" t="str">
            <v>un</v>
          </cell>
          <cell r="D2129">
            <v>2276.42</v>
          </cell>
          <cell r="E2129">
            <v>1836.1187288272301</v>
          </cell>
          <cell r="F2129" t="str">
            <v>SIEC Mar/26</v>
          </cell>
        </row>
        <row r="2130">
          <cell r="A2130" t="str">
            <v>02.02.04.100.47</v>
          </cell>
          <cell r="B2130" t="str">
            <v>Tampo de granito com 4 Cubas de Louça de Embutir 3,70 x 0,60m</v>
          </cell>
          <cell r="C2130" t="str">
            <v>un</v>
          </cell>
          <cell r="D2130">
            <v>4511.8999999999996</v>
          </cell>
          <cell r="E2130">
            <v>3639.2160025810613</v>
          </cell>
          <cell r="F2130" t="str">
            <v>SIEC Mar/26</v>
          </cell>
        </row>
        <row r="2131">
          <cell r="A2131" t="str">
            <v>02.02.04.100.48</v>
          </cell>
          <cell r="B2131" t="str">
            <v>Tampo de granito com 5 Cubas de Louça de Embutir 3,50 x 0,60m</v>
          </cell>
          <cell r="C2131" t="str">
            <v>un</v>
          </cell>
          <cell r="D2131">
            <v>4731.07</v>
          </cell>
          <cell r="E2131">
            <v>3815.9945152443938</v>
          </cell>
          <cell r="F2131" t="str">
            <v>SIEC Mar/26</v>
          </cell>
        </row>
        <row r="2132">
          <cell r="A2132" t="str">
            <v>02.02.04.100.49</v>
          </cell>
          <cell r="B2132" t="str">
            <v>Tampo de granito com 5 Cubas de Louça de Embutir 4,90 x 0,60m</v>
          </cell>
          <cell r="C2132" t="str">
            <v>un</v>
          </cell>
          <cell r="D2132">
            <v>5862.04</v>
          </cell>
          <cell r="E2132">
            <v>4728.2142281013066</v>
          </cell>
          <cell r="F2132" t="str">
            <v>SIEC Mar/26</v>
          </cell>
        </row>
        <row r="2133">
          <cell r="A2133" t="str">
            <v>02.02.04.100.50</v>
          </cell>
          <cell r="B2133" t="str">
            <v>Tampo de granito com 6 Cubas de Louça de Embutir 4,90 x 0,60m</v>
          </cell>
          <cell r="C2133" t="str">
            <v>un</v>
          </cell>
          <cell r="D2133">
            <v>6242.77</v>
          </cell>
          <cell r="E2133">
            <v>5035.3040813034368</v>
          </cell>
          <cell r="F2133" t="str">
            <v>SIEC Mar/26</v>
          </cell>
        </row>
        <row r="2134">
          <cell r="A2134" t="str">
            <v>02.02.04.100.20</v>
          </cell>
          <cell r="B2134" t="str">
            <v>Tampo de granito e=3cm</v>
          </cell>
          <cell r="C2134" t="str">
            <v>m²</v>
          </cell>
          <cell r="D2134">
            <v>806.78</v>
          </cell>
          <cell r="E2134">
            <v>650.73398935312139</v>
          </cell>
          <cell r="F2134" t="str">
            <v>SIEC Mar/26</v>
          </cell>
        </row>
        <row r="2135">
          <cell r="A2135" t="str">
            <v>02.02.04.100.19</v>
          </cell>
          <cell r="B2135" t="str">
            <v>Tampo de granito sem cuba 2,80 x 0,60 m</v>
          </cell>
          <cell r="C2135" t="str">
            <v>un</v>
          </cell>
          <cell r="D2135">
            <v>791.17</v>
          </cell>
          <cell r="E2135">
            <v>638.14324891111471</v>
          </cell>
          <cell r="F2135" t="str">
            <v>SIEC Mar/26</v>
          </cell>
        </row>
        <row r="2136">
          <cell r="A2136" t="str">
            <v>02.02.04.110</v>
          </cell>
          <cell r="B2136" t="str">
            <v>APARELHOS SANITÁRIOS - BACIA</v>
          </cell>
          <cell r="C2136" t="str">
            <v/>
          </cell>
          <cell r="E2136">
            <v>0</v>
          </cell>
          <cell r="F2136" t="str">
            <v>SIEC Mar/26</v>
          </cell>
        </row>
        <row r="2137">
          <cell r="A2137" t="str">
            <v>02.02.04.110.11</v>
          </cell>
          <cell r="B2137" t="str">
            <v>Assento plástico com tampa para bacia sanitária</v>
          </cell>
          <cell r="C2137" t="str">
            <v>un</v>
          </cell>
          <cell r="D2137">
            <v>46.15</v>
          </cell>
          <cell r="E2137">
            <v>37.22374576544604</v>
          </cell>
          <cell r="F2137" t="str">
            <v>SIEC Mar/26</v>
          </cell>
        </row>
        <row r="2138">
          <cell r="A2138" t="str">
            <v>02.02.04.110.12</v>
          </cell>
          <cell r="B2138" t="str">
            <v>Assento sem abertura para bacia adaptada à portadores de necessidades especiais</v>
          </cell>
          <cell r="C2138" t="str">
            <v>un</v>
          </cell>
          <cell r="D2138">
            <v>128.08000000000001</v>
          </cell>
          <cell r="E2138">
            <v>103.30698499758026</v>
          </cell>
          <cell r="F2138" t="str">
            <v>SIEC Mar/26</v>
          </cell>
        </row>
        <row r="2139">
          <cell r="A2139" t="str">
            <v>02.02.04.110.07</v>
          </cell>
          <cell r="B2139" t="str">
            <v>Bacia sanitária de louça branca esmaltada sifonada</v>
          </cell>
          <cell r="C2139" t="str">
            <v>un</v>
          </cell>
          <cell r="D2139">
            <v>467.84</v>
          </cell>
          <cell r="E2139">
            <v>377.35118567510887</v>
          </cell>
          <cell r="F2139" t="str">
            <v>SIEC Mar/26</v>
          </cell>
        </row>
        <row r="2140">
          <cell r="A2140" t="str">
            <v>02.02.04.110.01</v>
          </cell>
          <cell r="B2140" t="str">
            <v>Bacia sanitária de louça branca esmaltada sifonada, com tampa e acessórios</v>
          </cell>
          <cell r="C2140" t="str">
            <v>un</v>
          </cell>
          <cell r="D2140">
            <v>498.58</v>
          </cell>
          <cell r="E2140">
            <v>402.14550733989353</v>
          </cell>
          <cell r="F2140" t="str">
            <v>SIEC Mar/26</v>
          </cell>
        </row>
        <row r="2141">
          <cell r="A2141" t="str">
            <v>02.02.04.110.10</v>
          </cell>
          <cell r="B2141" t="str">
            <v>Bacia sanitária de louça branca, adaptada para portadores de necessidades especiais, sem abertura, h = 44cm</v>
          </cell>
          <cell r="C2141" t="str">
            <v>un</v>
          </cell>
          <cell r="D2141">
            <v>943.19</v>
          </cell>
          <cell r="E2141">
            <v>760.75979996773674</v>
          </cell>
          <cell r="F2141" t="str">
            <v>SIEC Mar/26</v>
          </cell>
        </row>
        <row r="2142">
          <cell r="A2142" t="str">
            <v>02.02.04.110.08</v>
          </cell>
          <cell r="B2142" t="str">
            <v>Bacia sanitária de louça sifonada com caixa acoplada</v>
          </cell>
          <cell r="C2142" t="str">
            <v>un</v>
          </cell>
          <cell r="D2142">
            <v>544.49</v>
          </cell>
          <cell r="E2142">
            <v>439.17567349572511</v>
          </cell>
          <cell r="F2142" t="str">
            <v>SIEC Mar/26</v>
          </cell>
        </row>
        <row r="2143">
          <cell r="A2143" t="str">
            <v>02.02.04.110.03</v>
          </cell>
          <cell r="B2143" t="str">
            <v>Caixa de descarga acoplada em louça para bacia sanitária</v>
          </cell>
          <cell r="C2143" t="str">
            <v>un</v>
          </cell>
          <cell r="D2143">
            <v>223.22</v>
          </cell>
          <cell r="E2143">
            <v>180.0451685755767</v>
          </cell>
          <cell r="F2143" t="str">
            <v>SIEC Mar/26</v>
          </cell>
        </row>
        <row r="2144">
          <cell r="A2144" t="str">
            <v>02.02.04.110.04</v>
          </cell>
          <cell r="B2144" t="str">
            <v>Caixa de descarga de plástico</v>
          </cell>
          <cell r="C2144" t="str">
            <v>un</v>
          </cell>
          <cell r="D2144">
            <v>123.59</v>
          </cell>
          <cell r="E2144">
            <v>99.68543313437651</v>
          </cell>
          <cell r="F2144" t="str">
            <v>SIEC Mar/26</v>
          </cell>
        </row>
        <row r="2145">
          <cell r="A2145" t="str">
            <v>02.02.04.110.05</v>
          </cell>
          <cell r="B2145" t="str">
            <v>Caixa de descarga embutida para bacia sanitária tipo montana ou equivalente</v>
          </cell>
          <cell r="C2145" t="str">
            <v>un</v>
          </cell>
          <cell r="D2145">
            <v>1208.28</v>
          </cell>
          <cell r="E2145">
            <v>974.57654460396839</v>
          </cell>
          <cell r="F2145" t="str">
            <v>SIEC Mar/26</v>
          </cell>
        </row>
        <row r="2146">
          <cell r="A2146" t="str">
            <v>02.02.04.110.06</v>
          </cell>
          <cell r="B2146" t="str">
            <v>NEG 42_Bacia sanitária sifonada com caixa acoplada, inclusive pertences e assento com tampa (louça esmaltada branca) para sanitários operacionais</v>
          </cell>
          <cell r="C2146" t="str">
            <v>un</v>
          </cell>
          <cell r="D2146">
            <v>724.55</v>
          </cell>
          <cell r="E2146">
            <v>584.40877560896911</v>
          </cell>
          <cell r="F2146" t="str">
            <v>SIEC Mar/26</v>
          </cell>
        </row>
        <row r="2147">
          <cell r="A2147" t="str">
            <v>02.02.04.110.18</v>
          </cell>
          <cell r="B2147" t="str">
            <v>NEG 44_Bacia sanitária elevada para pessoas com deficiência, sifonada, com caixa acoplada, (louça esmaltada branca), inclusive pertences e assento com tampa para sanitários operacionais</v>
          </cell>
          <cell r="C2147" t="str">
            <v>un</v>
          </cell>
          <cell r="D2147">
            <v>1287.73</v>
          </cell>
          <cell r="E2147">
            <v>1038.6594612034198</v>
          </cell>
          <cell r="F2147" t="str">
            <v>SIEC Mar/26</v>
          </cell>
        </row>
        <row r="2148">
          <cell r="A2148" t="str">
            <v>02.02.04.120</v>
          </cell>
          <cell r="B2148" t="str">
            <v>APARELHOS SANITÁRIOS - TANQUE</v>
          </cell>
          <cell r="C2148" t="str">
            <v/>
          </cell>
          <cell r="E2148">
            <v>0</v>
          </cell>
          <cell r="F2148" t="str">
            <v>SIEC Mar/26</v>
          </cell>
        </row>
        <row r="2149">
          <cell r="A2149" t="str">
            <v>02.02.04.120.02</v>
          </cell>
          <cell r="B2149" t="str">
            <v>NEG 32_Tanque de lavar duplo (aço inox - espessura mínima da chapa = 19 mm), capacidade 30 litros</v>
          </cell>
          <cell r="C2149" t="str">
            <v>un</v>
          </cell>
          <cell r="D2149">
            <v>2863.67</v>
          </cell>
          <cell r="E2149">
            <v>2309.7838361025974</v>
          </cell>
          <cell r="F2149" t="str">
            <v>SIEC Mar/26</v>
          </cell>
        </row>
        <row r="2150">
          <cell r="A2150" t="str">
            <v>02.02.04.120.03</v>
          </cell>
          <cell r="B2150" t="str">
            <v>NEG 40_Tanque de louça, branca, com coluna, capacidade 25 litros</v>
          </cell>
          <cell r="C2150" t="str">
            <v>un</v>
          </cell>
          <cell r="D2150">
            <v>808.69</v>
          </cell>
          <cell r="E2150">
            <v>652.27456041296989</v>
          </cell>
          <cell r="F2150" t="str">
            <v>SIEC Mar/26</v>
          </cell>
        </row>
        <row r="2151">
          <cell r="A2151" t="str">
            <v>02.02.04.240</v>
          </cell>
          <cell r="B2151" t="str">
            <v>APARELHOS SANITÁRIOS - TORNEIRA DE BÓIA</v>
          </cell>
          <cell r="C2151" t="str">
            <v/>
          </cell>
          <cell r="E2151">
            <v>0</v>
          </cell>
          <cell r="F2151" t="str">
            <v>SIEC Mar/26</v>
          </cell>
        </row>
        <row r="2152">
          <cell r="A2152" t="str">
            <v>02.02.04.240.01</v>
          </cell>
          <cell r="B2152" t="str">
            <v>Torneira de bóia alta pressão Ø 15 mm (1/2")</v>
          </cell>
          <cell r="C2152" t="str">
            <v>un</v>
          </cell>
          <cell r="D2152">
            <v>78.239999999999995</v>
          </cell>
          <cell r="E2152">
            <v>63.106952734311982</v>
          </cell>
          <cell r="F2152" t="str">
            <v>SIEC Mar/26</v>
          </cell>
        </row>
        <row r="2153">
          <cell r="A2153" t="str">
            <v>02.02.04.240.02</v>
          </cell>
          <cell r="B2153" t="str">
            <v>Torneira de bóia alta pressão Ø 20 mm (3/4")</v>
          </cell>
          <cell r="C2153" t="str">
            <v>un</v>
          </cell>
          <cell r="D2153">
            <v>95.3</v>
          </cell>
          <cell r="E2153">
            <v>76.867236651072744</v>
          </cell>
          <cell r="F2153" t="str">
            <v>SIEC Mar/26</v>
          </cell>
        </row>
        <row r="2154">
          <cell r="A2154" t="str">
            <v>02.02.04.240.03</v>
          </cell>
          <cell r="B2154" t="str">
            <v>Torneira de bóia alta pressão Ø 25 mm (1")</v>
          </cell>
          <cell r="C2154" t="str">
            <v>un</v>
          </cell>
          <cell r="D2154">
            <v>130.19</v>
          </cell>
          <cell r="E2154">
            <v>105.00887239877399</v>
          </cell>
          <cell r="F2154" t="str">
            <v>SIEC Mar/26</v>
          </cell>
        </row>
        <row r="2155">
          <cell r="A2155" t="str">
            <v>02.02.04.240.04</v>
          </cell>
          <cell r="B2155" t="str">
            <v>Torneira de bóia alta pressão Ø 32 mm (1 1/4")</v>
          </cell>
          <cell r="C2155" t="str">
            <v>un</v>
          </cell>
          <cell r="D2155">
            <v>215.42</v>
          </cell>
          <cell r="E2155">
            <v>173.75383126310695</v>
          </cell>
          <cell r="F2155" t="str">
            <v>SIEC Mar/26</v>
          </cell>
        </row>
        <row r="2156">
          <cell r="A2156" t="str">
            <v>02.02.04.240.05</v>
          </cell>
          <cell r="B2156" t="str">
            <v>Torneira de bóia alta pressão Ø 40 mm (1 1/2")</v>
          </cell>
          <cell r="C2156" t="str">
            <v>un</v>
          </cell>
          <cell r="D2156">
            <v>264.56</v>
          </cell>
          <cell r="E2156">
            <v>213.38925633166639</v>
          </cell>
          <cell r="F2156" t="str">
            <v>SIEC Mar/26</v>
          </cell>
        </row>
        <row r="2157">
          <cell r="A2157" t="str">
            <v>02.02.04.240.06</v>
          </cell>
          <cell r="B2157" t="str">
            <v>Torneira de bóia alta pressão Ø 50 mm (2")</v>
          </cell>
          <cell r="C2157" t="str">
            <v>un</v>
          </cell>
          <cell r="D2157">
            <v>336.17</v>
          </cell>
          <cell r="E2157">
            <v>271.14857235037908</v>
          </cell>
          <cell r="F2157" t="str">
            <v>SIEC Mar/26</v>
          </cell>
        </row>
        <row r="2158">
          <cell r="A2158" t="str">
            <v>02.02.04.240.07</v>
          </cell>
          <cell r="B2158" t="str">
            <v>Torneira de boia alta pressão Ø 60 mm (2 1/2")</v>
          </cell>
          <cell r="C2158" t="str">
            <v>un</v>
          </cell>
          <cell r="D2158">
            <v>346.16</v>
          </cell>
          <cell r="E2158">
            <v>279.20632360058073</v>
          </cell>
          <cell r="F2158" t="str">
            <v>SIEC Mar/26</v>
          </cell>
        </row>
        <row r="2159">
          <cell r="A2159" t="str">
            <v>02.02.04.240.09</v>
          </cell>
          <cell r="B2159" t="str">
            <v>Torneira de boia elétrica - controlador / realimentador automático de água potável com adaptador de 20 ou 25 mm</v>
          </cell>
          <cell r="C2159" t="str">
            <v>un</v>
          </cell>
          <cell r="D2159">
            <v>569.45000000000005</v>
          </cell>
          <cell r="E2159">
            <v>459.30795289562838</v>
          </cell>
          <cell r="F2159" t="str">
            <v>SIEC Mar/26</v>
          </cell>
        </row>
        <row r="2160">
          <cell r="A2160" t="str">
            <v>02.02.04.250</v>
          </cell>
          <cell r="B2160" t="str">
            <v>APARELHOS SANITÁRIOS - TORNEIRA</v>
          </cell>
          <cell r="C2160" t="str">
            <v/>
          </cell>
          <cell r="E2160">
            <v>0</v>
          </cell>
          <cell r="F2160" t="str">
            <v>SIEC Mar/26</v>
          </cell>
        </row>
        <row r="2161">
          <cell r="A2161" t="str">
            <v>02.02.04.250.19</v>
          </cell>
          <cell r="B2161" t="str">
            <v>Ducha simples em aço inoxidável, interligada a sistema de aquecimento solar/elétrico</v>
          </cell>
          <cell r="C2161" t="str">
            <v>un</v>
          </cell>
          <cell r="D2161">
            <v>173.17</v>
          </cell>
          <cell r="E2161">
            <v>139.67575415389578</v>
          </cell>
          <cell r="F2161" t="str">
            <v>SIEC Mar/26</v>
          </cell>
        </row>
        <row r="2162">
          <cell r="A2162" t="str">
            <v>02.02.04.250.17</v>
          </cell>
          <cell r="B2162" t="str">
            <v>Fornecimento e instalação de ducha higiênica</v>
          </cell>
          <cell r="C2162" t="str">
            <v>un</v>
          </cell>
          <cell r="D2162">
            <v>187.26</v>
          </cell>
          <cell r="E2162">
            <v>151.04049040167769</v>
          </cell>
          <cell r="F2162" t="str">
            <v>SIEC Mar/26</v>
          </cell>
        </row>
        <row r="2163">
          <cell r="A2163" t="str">
            <v>02.02.04.250.15</v>
          </cell>
          <cell r="B2163" t="str">
            <v>Misturador de mesa para lavatório - 1/2"</v>
          </cell>
          <cell r="C2163" t="str">
            <v>un</v>
          </cell>
          <cell r="D2163">
            <v>349.43</v>
          </cell>
          <cell r="E2163">
            <v>281.84384578157767</v>
          </cell>
          <cell r="F2163" t="str">
            <v>SIEC Mar/26</v>
          </cell>
        </row>
        <row r="2164">
          <cell r="A2164" t="str">
            <v>02.02.04.250.23</v>
          </cell>
          <cell r="B2164" t="str">
            <v>Torneira cromada 1/2 ou 3/4" para tanque, padrão popular - fornecimento e instalação</v>
          </cell>
          <cell r="C2164" t="str">
            <v>un</v>
          </cell>
          <cell r="D2164">
            <v>49.46</v>
          </cell>
          <cell r="E2164">
            <v>39.893531214712048</v>
          </cell>
          <cell r="F2164" t="str">
            <v>SIEC Mar/26</v>
          </cell>
        </row>
        <row r="2165">
          <cell r="A2165" t="str">
            <v>02.02.04.250.21</v>
          </cell>
          <cell r="B2165" t="str">
            <v>Torneira cromada longa, de parede, 1/2 ou 3/4, para pia de cozinha, padrão popular - fornecimento e instalação</v>
          </cell>
          <cell r="C2165" t="str">
            <v>un</v>
          </cell>
          <cell r="D2165">
            <v>76.03</v>
          </cell>
          <cell r="E2165">
            <v>61.324407162445553</v>
          </cell>
          <cell r="F2165" t="str">
            <v>SIEC Mar/26</v>
          </cell>
        </row>
        <row r="2166">
          <cell r="A2166" t="str">
            <v>02.02.04.250.16</v>
          </cell>
          <cell r="B2166" t="str">
            <v>Torneira de jardim (com rosca de saída 3/4" para mangueira), tipo curta, em liga de cobre/latão, acabamento não cromado, com chaveta (volante) removível de polietileno ou equivalente, diâmetro de entrada da torneira de 1/2", com bucha de redução metálica 3/4" X 1/2"</v>
          </cell>
          <cell r="C2166" t="str">
            <v>un</v>
          </cell>
          <cell r="D2166">
            <v>86.07</v>
          </cell>
          <cell r="E2166">
            <v>69.422487497983539</v>
          </cell>
          <cell r="F2166" t="str">
            <v>SIEC Mar/26</v>
          </cell>
        </row>
        <row r="2167">
          <cell r="A2167" t="str">
            <v>02.02.04.250.10</v>
          </cell>
          <cell r="B2167" t="str">
            <v>Torneira de metal não cromada, de pressão, haste atarraxada, topo em T, com ligação macho, diâmetro ½", para uso geral</v>
          </cell>
          <cell r="C2167" t="str">
            <v>un</v>
          </cell>
          <cell r="D2167">
            <v>97.43</v>
          </cell>
          <cell r="E2167">
            <v>78.585255686401041</v>
          </cell>
          <cell r="F2167" t="str">
            <v>SIEC Mar/26</v>
          </cell>
        </row>
        <row r="2168">
          <cell r="A2168" t="str">
            <v>02.02.04.250.09</v>
          </cell>
          <cell r="B2168" t="str">
            <v>Torneira de parede de metal cromada, para pia, com bica móvel, haste atarraxada, volante em cruz, diâmetro ¾"</v>
          </cell>
          <cell r="C2168" t="str">
            <v>un</v>
          </cell>
          <cell r="D2168">
            <v>140.68</v>
          </cell>
          <cell r="E2168">
            <v>113.46991450233909</v>
          </cell>
          <cell r="F2168" t="str">
            <v>SIEC Mar/26</v>
          </cell>
        </row>
        <row r="2169">
          <cell r="A2169" t="str">
            <v>02.02.04.250.01</v>
          </cell>
          <cell r="B2169" t="str">
            <v>Torneira de parede de metal cromada, para pia, de pressão com bico união, haste atarraxada, volante em cruz, diâmetro ¾", 18cm</v>
          </cell>
          <cell r="C2169" t="str">
            <v>un</v>
          </cell>
          <cell r="D2169">
            <v>109.82</v>
          </cell>
          <cell r="E2169">
            <v>88.578803032747217</v>
          </cell>
          <cell r="F2169" t="str">
            <v>SIEC Mar/26</v>
          </cell>
        </row>
        <row r="2170">
          <cell r="A2170" t="str">
            <v>02.02.04.250.06</v>
          </cell>
          <cell r="B2170" t="str">
            <v>Torneira metálica de lavatório, diâmetro ½" com acionamento sob pressão e fechamento automático</v>
          </cell>
          <cell r="C2170" t="str">
            <v>un</v>
          </cell>
          <cell r="D2170">
            <v>196.79</v>
          </cell>
          <cell r="E2170">
            <v>158.72721406678497</v>
          </cell>
          <cell r="F2170" t="str">
            <v>SIEC Mar/26</v>
          </cell>
        </row>
        <row r="2171">
          <cell r="A2171" t="str">
            <v>02.02.04.250.04</v>
          </cell>
          <cell r="B2171" t="str">
            <v>Torneira para Lavatório de mesa, tipo bica alta, acionamento por alavanca, acabamento cromado</v>
          </cell>
          <cell r="C2171" t="str">
            <v>un</v>
          </cell>
          <cell r="D2171">
            <v>147.55000000000001</v>
          </cell>
          <cell r="E2171">
            <v>119.01113082755283</v>
          </cell>
          <cell r="F2171" t="str">
            <v>SIEC Mar/26</v>
          </cell>
        </row>
        <row r="2172">
          <cell r="A2172" t="str">
            <v>02.02.04.250.03</v>
          </cell>
          <cell r="B2172" t="str">
            <v>Torneira para Lavatório de pressão metálica com arejador 1/2" e acabamento cromado</v>
          </cell>
          <cell r="C2172" t="str">
            <v>un</v>
          </cell>
          <cell r="D2172">
            <v>64.89</v>
          </cell>
          <cell r="E2172">
            <v>52.339086949507987</v>
          </cell>
          <cell r="F2172" t="str">
            <v>SIEC Mar/26</v>
          </cell>
        </row>
        <row r="2173">
          <cell r="A2173" t="str">
            <v>02.02.04.250.02</v>
          </cell>
          <cell r="B2173" t="str">
            <v>Torneira para Pia, corpo longo com aerador 3/4"</v>
          </cell>
          <cell r="C2173" t="str">
            <v>un</v>
          </cell>
          <cell r="D2173">
            <v>85.87</v>
          </cell>
          <cell r="E2173">
            <v>69.26117115663817</v>
          </cell>
          <cell r="F2173" t="str">
            <v>SIEC Mar/26</v>
          </cell>
        </row>
        <row r="2174">
          <cell r="A2174" t="str">
            <v>02.02.04.250.05</v>
          </cell>
          <cell r="B2174" t="str">
            <v>Torneira para Tanque de Lavar 1/2" cromada</v>
          </cell>
          <cell r="C2174" t="str">
            <v>un</v>
          </cell>
          <cell r="D2174">
            <v>85.87</v>
          </cell>
          <cell r="E2174">
            <v>69.26117115663817</v>
          </cell>
          <cell r="F2174" t="str">
            <v>SIEC Mar/26</v>
          </cell>
        </row>
        <row r="2175">
          <cell r="A2175" t="str">
            <v>02.02.04.300</v>
          </cell>
          <cell r="B2175" t="str">
            <v>ACESSÓRIOS PARA SANITÁRIOS</v>
          </cell>
          <cell r="C2175" t="str">
            <v/>
          </cell>
          <cell r="E2175">
            <v>0</v>
          </cell>
          <cell r="F2175" t="str">
            <v>SIEC Mar/26</v>
          </cell>
        </row>
        <row r="2176">
          <cell r="A2176" t="str">
            <v>02.02.04.300.17</v>
          </cell>
          <cell r="B2176" t="str">
            <v>Barra de apoio de aço inox para lavatório de canto</v>
          </cell>
          <cell r="C2176" t="str">
            <v>cj</v>
          </cell>
          <cell r="D2176">
            <v>247.75</v>
          </cell>
          <cell r="E2176">
            <v>199.83061784158735</v>
          </cell>
          <cell r="F2176" t="str">
            <v>SIEC Mar/26</v>
          </cell>
        </row>
        <row r="2177">
          <cell r="A2177" t="str">
            <v>02.02.04.300.26</v>
          </cell>
          <cell r="B2177" t="str">
            <v>Barra de apoio em "L" para sanitários e vestiários (aço inox), L= 80 cm</v>
          </cell>
          <cell r="C2177" t="str">
            <v>un</v>
          </cell>
          <cell r="D2177">
            <v>499.62</v>
          </cell>
          <cell r="E2177">
            <v>402.98435231488952</v>
          </cell>
          <cell r="F2177" t="str">
            <v>SIEC Mar/26</v>
          </cell>
        </row>
        <row r="2178">
          <cell r="A2178" t="str">
            <v>02.02.04.300.12</v>
          </cell>
          <cell r="B2178" t="str">
            <v>Cabide de aço inox</v>
          </cell>
          <cell r="C2178" t="str">
            <v>un</v>
          </cell>
          <cell r="D2178">
            <v>28.37</v>
          </cell>
          <cell r="E2178">
            <v>22.882723019841912</v>
          </cell>
          <cell r="F2178" t="str">
            <v>SIEC Mar/26</v>
          </cell>
        </row>
        <row r="2179">
          <cell r="A2179" t="str">
            <v>02.02.04.300.07</v>
          </cell>
          <cell r="B2179" t="str">
            <v>Dispenser para papel higiênico</v>
          </cell>
          <cell r="C2179" t="str">
            <v>un</v>
          </cell>
          <cell r="D2179">
            <v>78.52</v>
          </cell>
          <cell r="E2179">
            <v>63.332795612195511</v>
          </cell>
          <cell r="F2179" t="str">
            <v>SIEC Mar/26</v>
          </cell>
        </row>
        <row r="2180">
          <cell r="A2180" t="str">
            <v>02.02.04.300.08</v>
          </cell>
          <cell r="B2180" t="str">
            <v>Dispenser para papel toalha</v>
          </cell>
          <cell r="C2180" t="str">
            <v>un</v>
          </cell>
          <cell r="D2180">
            <v>78.52</v>
          </cell>
          <cell r="E2180">
            <v>63.332795612195511</v>
          </cell>
          <cell r="F2180" t="str">
            <v>SIEC Mar/26</v>
          </cell>
        </row>
        <row r="2181">
          <cell r="A2181" t="str">
            <v>02.02.04.300.01</v>
          </cell>
          <cell r="B2181" t="str">
            <v>Dispenser toalheiro em ABS para folhas, sistema 2 ou 3 dobras</v>
          </cell>
          <cell r="C2181" t="str">
            <v>un</v>
          </cell>
          <cell r="D2181">
            <v>72.680000000000007</v>
          </cell>
          <cell r="E2181">
            <v>58.622358444910475</v>
          </cell>
          <cell r="F2181" t="str">
            <v>SIEC Mar/26</v>
          </cell>
        </row>
        <row r="2182">
          <cell r="A2182" t="str">
            <v>02.02.04.300.16</v>
          </cell>
          <cell r="B2182" t="str">
            <v>EE.316_Barra de Apoio para Mictório (aço inox)</v>
          </cell>
          <cell r="C2182" t="str">
            <v>cj</v>
          </cell>
          <cell r="D2182">
            <v>229.13</v>
          </cell>
          <cell r="E2182">
            <v>184.81206646233264</v>
          </cell>
          <cell r="F2182" t="str">
            <v>SIEC Mar/26</v>
          </cell>
        </row>
        <row r="2183">
          <cell r="A2183" t="str">
            <v>02.02.04.300.21</v>
          </cell>
          <cell r="B2183" t="str">
            <v>NEG 01/01_Barra de apoio para sanitários e vestiários (aço inox), conforme NBR9050, L= 80 cm</v>
          </cell>
          <cell r="C2183" t="str">
            <v>un</v>
          </cell>
          <cell r="D2183">
            <v>260.14</v>
          </cell>
          <cell r="E2183">
            <v>209.82416518793352</v>
          </cell>
          <cell r="F2183" t="str">
            <v>SIEC Mar/26</v>
          </cell>
        </row>
        <row r="2184">
          <cell r="A2184" t="str">
            <v>02.02.04.300.22</v>
          </cell>
          <cell r="B2184" t="str">
            <v>NEG 01/02_Barra de apoio para sanitários e vestiários (aço inox), conforme NBR9050, L= 70 cm</v>
          </cell>
          <cell r="C2184" t="str">
            <v>un</v>
          </cell>
          <cell r="D2184">
            <v>247.75</v>
          </cell>
          <cell r="E2184">
            <v>199.83061784158735</v>
          </cell>
          <cell r="F2184" t="str">
            <v>SIEC Mar/26</v>
          </cell>
        </row>
        <row r="2185">
          <cell r="A2185" t="str">
            <v>02.02.04.300.23</v>
          </cell>
          <cell r="B2185" t="str">
            <v>NEG 01/03_Barra de apoio para sanitários e vestiários (aço inox), conforme NBR9050, L= 40 cm</v>
          </cell>
          <cell r="C2185" t="str">
            <v>un</v>
          </cell>
          <cell r="D2185">
            <v>160.46</v>
          </cell>
          <cell r="E2185">
            <v>129.42410066139701</v>
          </cell>
          <cell r="F2185" t="str">
            <v>SIEC Mar/26</v>
          </cell>
        </row>
        <row r="2186">
          <cell r="A2186" t="str">
            <v>02.02.04.300.15</v>
          </cell>
          <cell r="B2186" t="str">
            <v>NEG 02_Barra de apoio lateral para lavatório (aço inox), conforme NBR9050</v>
          </cell>
          <cell r="C2186" t="str">
            <v>un</v>
          </cell>
          <cell r="D2186">
            <v>229.13</v>
          </cell>
          <cell r="E2186">
            <v>184.81206646233264</v>
          </cell>
          <cell r="F2186" t="str">
            <v>SIEC Mar/26</v>
          </cell>
        </row>
        <row r="2187">
          <cell r="A2187" t="str">
            <v>02.02.04.300.20</v>
          </cell>
          <cell r="B2187" t="str">
            <v>NEG 06_Barra de apoio horizontal para sanitários acessíveis (aço inox), conforme NBR 9050, 15 cm &lt;= C &lt;= 90 cm; H &gt;= 10 cm; L1 &gt;= 10 cm; L2 &lt;= 30 cm.</v>
          </cell>
          <cell r="C2187" t="str">
            <v>m</v>
          </cell>
          <cell r="D2187">
            <v>292.83999999999997</v>
          </cell>
          <cell r="E2187">
            <v>236.19938699790288</v>
          </cell>
          <cell r="F2187" t="str">
            <v>SIEC Mar/26</v>
          </cell>
        </row>
        <row r="2188">
          <cell r="A2188" t="str">
            <v>02.02.04.300.25</v>
          </cell>
          <cell r="B2188" t="str">
            <v>NEG 09_Barra de apoio em "L" para sanitários e vestiários (aço inox), conforme NBR 9050, L= 70 cm</v>
          </cell>
          <cell r="C2188" t="str">
            <v>un</v>
          </cell>
          <cell r="D2188">
            <v>443.16</v>
          </cell>
          <cell r="E2188">
            <v>357.44474915308922</v>
          </cell>
          <cell r="F2188" t="str">
            <v>SIEC Mar/26</v>
          </cell>
        </row>
        <row r="2189">
          <cell r="A2189" t="str">
            <v>02.02.04.300.18</v>
          </cell>
          <cell r="B2189" t="str">
            <v>NEG 10_Saboneteira de parede em aço inox escovado com acionamento de pressão, capacidade 1.100 ml, tipo Draco ou equivalente</v>
          </cell>
          <cell r="C2189" t="str">
            <v>un</v>
          </cell>
          <cell r="D2189">
            <v>313.04000000000002</v>
          </cell>
          <cell r="E2189">
            <v>252.49233747378611</v>
          </cell>
          <cell r="F2189" t="str">
            <v>SIEC Mar/26</v>
          </cell>
        </row>
        <row r="2190">
          <cell r="A2190" t="str">
            <v>02.02.04.300.10</v>
          </cell>
          <cell r="B2190" t="str">
            <v>NEG 11_Saboneteira plástica, do tipo refil, bico dosador</v>
          </cell>
          <cell r="C2190" t="str">
            <v>un</v>
          </cell>
          <cell r="D2190">
            <v>68.790000000000006</v>
          </cell>
          <cell r="E2190">
            <v>55.484755605742869</v>
          </cell>
          <cell r="F2190" t="str">
            <v>SIEC Mar/26</v>
          </cell>
        </row>
        <row r="2191">
          <cell r="A2191" t="str">
            <v>02.02.04.300.19</v>
          </cell>
          <cell r="B2191" t="str">
            <v>NEG 12_Dispenser para papel toalha interfolhado em inox com acabamento escovado; com visor frontal e articulação para carregamento das folhas acionada por chave de segurança; fixação através de buchas e parafusos inclusas.</v>
          </cell>
          <cell r="C2191" t="str">
            <v>un</v>
          </cell>
          <cell r="D2191">
            <v>131.56</v>
          </cell>
          <cell r="E2191">
            <v>106.11388933698984</v>
          </cell>
          <cell r="F2191" t="str">
            <v>SIEC Mar/26</v>
          </cell>
        </row>
        <row r="2192">
          <cell r="A2192" t="str">
            <v>02.02.04.300.04</v>
          </cell>
          <cell r="B2192" t="str">
            <v>Saboneteira de embutir de aço inox (15 x 15 cm)</v>
          </cell>
          <cell r="C2192" t="str">
            <v>un</v>
          </cell>
          <cell r="D2192">
            <v>114.14</v>
          </cell>
          <cell r="E2192">
            <v>92.063236005807383</v>
          </cell>
          <cell r="F2192" t="str">
            <v>SIEC Mar/26</v>
          </cell>
        </row>
        <row r="2193">
          <cell r="A2193" t="str">
            <v>02.02.05</v>
          </cell>
          <cell r="B2193" t="str">
            <v>SISTEMA DE DETECÇÃO E PREVENÇÃO DE INCÊNDIOS</v>
          </cell>
          <cell r="C2193" t="str">
            <v/>
          </cell>
          <cell r="E2193">
            <v>0</v>
          </cell>
          <cell r="F2193" t="str">
            <v>SIEC Mar/26</v>
          </cell>
        </row>
        <row r="2194">
          <cell r="A2194" t="str">
            <v>02.02.05.210</v>
          </cell>
          <cell r="B2194" t="str">
            <v>EXTINÇÃO DE FOGO POR DIÓXIDO DE CARBONO</v>
          </cell>
          <cell r="C2194" t="str">
            <v/>
          </cell>
          <cell r="E2194">
            <v>0</v>
          </cell>
          <cell r="F2194" t="str">
            <v>SIEC Mar/26</v>
          </cell>
        </row>
        <row r="2195">
          <cell r="A2195" t="str">
            <v>02.02.05.210.01</v>
          </cell>
          <cell r="B2195" t="str">
            <v>Extintor de gás carbônico , capacidade 6 kg</v>
          </cell>
          <cell r="C2195" t="str">
            <v>un</v>
          </cell>
          <cell r="D2195">
            <v>711.24</v>
          </cell>
          <cell r="E2195">
            <v>573.67317309243424</v>
          </cell>
          <cell r="F2195" t="str">
            <v>SIEC Mar/26</v>
          </cell>
        </row>
        <row r="2196">
          <cell r="A2196" t="str">
            <v>02.02.05.220</v>
          </cell>
          <cell r="B2196" t="str">
            <v>EXTINÇÃO DE FOGO POR ÁGUA PRESSURIZADA</v>
          </cell>
          <cell r="C2196" t="str">
            <v/>
          </cell>
          <cell r="E2196">
            <v>0</v>
          </cell>
          <cell r="F2196" t="str">
            <v>SIEC Mar/26</v>
          </cell>
        </row>
        <row r="2197">
          <cell r="A2197" t="str">
            <v>02.02.05.220.01</v>
          </cell>
          <cell r="B2197" t="str">
            <v>Extintor de água pressurizada , capacidade 10 litros</v>
          </cell>
          <cell r="C2197" t="str">
            <v>un</v>
          </cell>
          <cell r="D2197">
            <v>235.89</v>
          </cell>
          <cell r="E2197">
            <v>190.26455879980639</v>
          </cell>
          <cell r="F2197" t="str">
            <v>SIEC Mar/26</v>
          </cell>
        </row>
        <row r="2198">
          <cell r="A2198" t="str">
            <v>02.02.05.230</v>
          </cell>
          <cell r="B2198" t="str">
            <v>EXTINÇÃO DE FOGO POR PÓ QUÍMICO</v>
          </cell>
          <cell r="C2198" t="str">
            <v/>
          </cell>
          <cell r="E2198">
            <v>0</v>
          </cell>
          <cell r="F2198" t="str">
            <v>SIEC Mar/26</v>
          </cell>
        </row>
        <row r="2199">
          <cell r="A2199" t="str">
            <v>02.02.05.230.04</v>
          </cell>
          <cell r="B2199" t="str">
            <v>Extintor de Pó Químico Seco - ABC 12 KG</v>
          </cell>
          <cell r="C2199" t="str">
            <v>un</v>
          </cell>
          <cell r="D2199">
            <v>320.36</v>
          </cell>
          <cell r="E2199">
            <v>258.39651556702694</v>
          </cell>
          <cell r="F2199" t="str">
            <v>SIEC Mar/26</v>
          </cell>
        </row>
        <row r="2200">
          <cell r="A2200" t="str">
            <v>02.02.05.230.01</v>
          </cell>
          <cell r="B2200" t="str">
            <v>Extintor de Pó Químico Seco - ABC 4 KG</v>
          </cell>
          <cell r="C2200" t="str">
            <v>un</v>
          </cell>
          <cell r="D2200">
            <v>163.53</v>
          </cell>
          <cell r="E2200">
            <v>131.90030650104856</v>
          </cell>
          <cell r="F2200" t="str">
            <v>SIEC Mar/26</v>
          </cell>
        </row>
        <row r="2201">
          <cell r="A2201" t="str">
            <v>02.02.05.230.02</v>
          </cell>
          <cell r="B2201" t="str">
            <v>Extintor de Pó Químico Seco - ABC 6 KG</v>
          </cell>
          <cell r="C2201" t="str">
            <v>un</v>
          </cell>
          <cell r="D2201">
            <v>215.06</v>
          </cell>
          <cell r="E2201">
            <v>173.46346184868528</v>
          </cell>
          <cell r="F2201" t="str">
            <v>SIEC Mar/26</v>
          </cell>
        </row>
        <row r="2202">
          <cell r="A2202" t="str">
            <v>02.02.05.230.03</v>
          </cell>
          <cell r="B2202" t="str">
            <v>Extintor de Pó Químico Seco - ABC 8 KG</v>
          </cell>
          <cell r="C2202" t="str">
            <v>un</v>
          </cell>
          <cell r="D2202">
            <v>255.94</v>
          </cell>
          <cell r="E2202">
            <v>206.43652201968058</v>
          </cell>
          <cell r="F2202" t="str">
            <v>SIEC Mar/26</v>
          </cell>
        </row>
        <row r="2203">
          <cell r="A2203" t="str">
            <v>02.02.05.230.05</v>
          </cell>
          <cell r="B2203" t="str">
            <v>Extintor de Pó Químico Seco, em Carreta - 50 KG</v>
          </cell>
          <cell r="C2203" t="str">
            <v>un</v>
          </cell>
          <cell r="D2203">
            <v>2797.72</v>
          </cell>
          <cell r="E2203">
            <v>2256.5897725439586</v>
          </cell>
          <cell r="F2203" t="str">
            <v>SIEC Mar/26</v>
          </cell>
        </row>
        <row r="2204">
          <cell r="A2204" t="str">
            <v>02.02.05.300</v>
          </cell>
          <cell r="B2204" t="str">
            <v>HIDRANTES, MANGUEIRAS, ESGUICHOS, REGISTROS</v>
          </cell>
          <cell r="C2204" t="str">
            <v/>
          </cell>
          <cell r="E2204">
            <v>0</v>
          </cell>
          <cell r="F2204" t="str">
            <v>SIEC Mar/26</v>
          </cell>
        </row>
        <row r="2205">
          <cell r="A2205" t="str">
            <v>02.02.05.300.15</v>
          </cell>
          <cell r="B2205" t="str">
            <v>Abrigo de extintor manual</v>
          </cell>
          <cell r="C2205" t="str">
            <v>un</v>
          </cell>
          <cell r="D2205">
            <v>489.48</v>
          </cell>
          <cell r="E2205">
            <v>394.80561380867886</v>
          </cell>
          <cell r="F2205" t="str">
            <v>SIEC Mar/26</v>
          </cell>
        </row>
        <row r="2206">
          <cell r="A2206" t="str">
            <v>02.02.05.300.04</v>
          </cell>
          <cell r="B2206" t="str">
            <v>Abrigo para cavalete em alvenaria, dimensões 2,30 x 1,07 x 0,60</v>
          </cell>
          <cell r="C2206" t="str">
            <v>un</v>
          </cell>
          <cell r="D2206">
            <v>1460.22</v>
          </cell>
          <cell r="E2206">
            <v>1177.7867397967414</v>
          </cell>
          <cell r="F2206" t="str">
            <v>SIEC Mar/26</v>
          </cell>
        </row>
        <row r="2207">
          <cell r="A2207" t="str">
            <v>02.02.05.300.02</v>
          </cell>
          <cell r="B2207" t="str">
            <v>Abrigo para mangueira de incêndio, 90 x 60 x 30 cm</v>
          </cell>
          <cell r="C2207" t="str">
            <v>un</v>
          </cell>
          <cell r="D2207">
            <v>858.25</v>
          </cell>
          <cell r="E2207">
            <v>692.24874979835454</v>
          </cell>
          <cell r="F2207" t="str">
            <v>SIEC Mar/26</v>
          </cell>
        </row>
        <row r="2208">
          <cell r="A2208" t="str">
            <v>02.02.05.300.64</v>
          </cell>
          <cell r="B2208" t="str">
            <v>Abrigo para torneira de lavagem (alumínio anodizado fosco) L= 25 x H= 17 cm.</v>
          </cell>
          <cell r="C2208" t="str">
            <v>cj</v>
          </cell>
          <cell r="D2208">
            <v>132.15</v>
          </cell>
          <cell r="E2208">
            <v>106.5897725439587</v>
          </cell>
          <cell r="F2208" t="str">
            <v>SIEC Mar/26</v>
          </cell>
        </row>
        <row r="2209">
          <cell r="A2209" t="str">
            <v>02.02.05.300.03</v>
          </cell>
          <cell r="B2209" t="str">
            <v>Abrigo para válvula de emergência em alvenaria, dimensões 0,60 x 1,07 x 0,60</v>
          </cell>
          <cell r="C2209" t="str">
            <v>un</v>
          </cell>
          <cell r="D2209">
            <v>600.28</v>
          </cell>
          <cell r="E2209">
            <v>484.17486691401837</v>
          </cell>
          <cell r="F2209" t="str">
            <v>SIEC Mar/26</v>
          </cell>
        </row>
        <row r="2210">
          <cell r="A2210" t="str">
            <v>02.02.05.300.29</v>
          </cell>
          <cell r="B2210" t="str">
            <v>Adaptador de engate rápido em latão de 2 1/2" x 2 1/2"</v>
          </cell>
          <cell r="C2210" t="str">
            <v>un</v>
          </cell>
          <cell r="D2210">
            <v>168.52</v>
          </cell>
          <cell r="E2210">
            <v>135.92514921761574</v>
          </cell>
          <cell r="F2210" t="str">
            <v>SIEC Mar/26</v>
          </cell>
        </row>
        <row r="2211">
          <cell r="A2211" t="str">
            <v>02.02.05.300.30</v>
          </cell>
          <cell r="B2211" t="str">
            <v>Adaptador tipo Storz 1 1/2", engate rápido</v>
          </cell>
          <cell r="C2211" t="str">
            <v>un</v>
          </cell>
          <cell r="D2211">
            <v>121.97</v>
          </cell>
          <cell r="E2211">
            <v>98.378770769478947</v>
          </cell>
          <cell r="F2211" t="str">
            <v>SIEC Mar/26</v>
          </cell>
        </row>
        <row r="2212">
          <cell r="A2212" t="str">
            <v>02.02.05.300.39</v>
          </cell>
          <cell r="B2212" t="str">
            <v>Armário metálico com cesto basculante para mangueira 900x600x170mm</v>
          </cell>
          <cell r="C2212" t="str">
            <v>un</v>
          </cell>
          <cell r="D2212">
            <v>1198.48</v>
          </cell>
          <cell r="E2212">
            <v>966.67204387804486</v>
          </cell>
          <cell r="F2212" t="str">
            <v>SIEC Mar/26</v>
          </cell>
        </row>
        <row r="2213">
          <cell r="A2213" t="str">
            <v>02.02.05.300.32</v>
          </cell>
          <cell r="B2213" t="str">
            <v>Central para conexão de engate rápido</v>
          </cell>
          <cell r="C2213" t="str">
            <v>un</v>
          </cell>
          <cell r="D2213">
            <v>40.1</v>
          </cell>
          <cell r="E2213">
            <v>32.343926439748344</v>
          </cell>
          <cell r="F2213" t="str">
            <v>SIEC Mar/26</v>
          </cell>
        </row>
        <row r="2214">
          <cell r="A2214" t="str">
            <v>02.02.05.300.31</v>
          </cell>
          <cell r="B2214" t="str">
            <v>Chave tipo Storz para engate e conexão de mangueira de incêdio</v>
          </cell>
          <cell r="C2214" t="str">
            <v>un</v>
          </cell>
          <cell r="D2214">
            <v>31.83</v>
          </cell>
          <cell r="E2214">
            <v>25.673495725116954</v>
          </cell>
          <cell r="F2214" t="str">
            <v>SIEC Mar/26</v>
          </cell>
        </row>
        <row r="2215">
          <cell r="A2215" t="str">
            <v>02.02.05.300.59</v>
          </cell>
          <cell r="B2215" t="str">
            <v>Conjunto com (02) registros globo angular 45°, Ø 65 mm (2.1/2") para mangueira de 1.1/2" (Caixa de hidrante)</v>
          </cell>
          <cell r="C2215" t="str">
            <v>cj</v>
          </cell>
          <cell r="D2215">
            <v>1915.21</v>
          </cell>
          <cell r="E2215">
            <v>1544.7733505404099</v>
          </cell>
          <cell r="F2215" t="str">
            <v>SIEC Mar/26</v>
          </cell>
        </row>
        <row r="2216">
          <cell r="A2216" t="str">
            <v>02.02.05.300.53</v>
          </cell>
          <cell r="B2216" t="str">
            <v>Curva 45° com extremidades ranhuradas - Ferro dúctil 75 mm (diâmetro nominal de 2.1/2")</v>
          </cell>
          <cell r="C2216" t="str">
            <v>un</v>
          </cell>
          <cell r="D2216">
            <v>130.66</v>
          </cell>
          <cell r="E2216">
            <v>105.38796580093563</v>
          </cell>
          <cell r="F2216" t="str">
            <v>SIEC Mar/26</v>
          </cell>
        </row>
        <row r="2217">
          <cell r="A2217" t="str">
            <v>02.02.05.300.66</v>
          </cell>
          <cell r="B2217" t="str">
            <v>Curva 45° com extremidades ranhuradas - Ferro dúctil 89 mm (diâmetro nominal de 3")</v>
          </cell>
          <cell r="C2217" t="str">
            <v>un</v>
          </cell>
          <cell r="D2217">
            <v>142.49</v>
          </cell>
          <cell r="E2217">
            <v>114.92982739151476</v>
          </cell>
          <cell r="F2217" t="str">
            <v>SIEC Mar/26</v>
          </cell>
        </row>
        <row r="2218">
          <cell r="A2218" t="str">
            <v>02.02.05.300.52</v>
          </cell>
          <cell r="B2218" t="str">
            <v>Curva 90° com extremidades ranhuradas - Ferro dúctil 75 mm (diâmetro nominal de 2.1/2")</v>
          </cell>
          <cell r="C2218" t="str">
            <v>un</v>
          </cell>
          <cell r="D2218">
            <v>134</v>
          </cell>
          <cell r="E2218">
            <v>108.08194870140345</v>
          </cell>
          <cell r="F2218" t="str">
            <v>SIEC Mar/26</v>
          </cell>
        </row>
        <row r="2219">
          <cell r="A2219" t="str">
            <v>02.02.05.300.67</v>
          </cell>
          <cell r="B2219" t="str">
            <v>Curva 90° com extremidades ranhuradas - Ferro dúctil 89 mm (diâmetro nominal de 3")</v>
          </cell>
          <cell r="C2219" t="str">
            <v>un</v>
          </cell>
          <cell r="D2219">
            <v>146.07</v>
          </cell>
          <cell r="E2219">
            <v>117.81738990159702</v>
          </cell>
          <cell r="F2219" t="str">
            <v>SIEC Mar/26</v>
          </cell>
        </row>
        <row r="2220">
          <cell r="A2220" t="str">
            <v>02.02.05.300.69</v>
          </cell>
          <cell r="B2220" t="str">
            <v>Derivação 45º com extremidades ranhuradas - Ferro dúctil 89 mm (diâmetro nominal de 3")</v>
          </cell>
          <cell r="C2220" t="str">
            <v>un</v>
          </cell>
          <cell r="D2220">
            <v>209.7</v>
          </cell>
          <cell r="E2220">
            <v>169.14018390062913</v>
          </cell>
          <cell r="F2220" t="str">
            <v>SIEC Mar/26</v>
          </cell>
        </row>
        <row r="2221">
          <cell r="A2221" t="str">
            <v>02.02.05.300.33</v>
          </cell>
          <cell r="B2221" t="str">
            <v>Esguicho de latão com engate rápido, DN=2 1/2", requinte fixo</v>
          </cell>
          <cell r="C2221" t="str">
            <v>un</v>
          </cell>
          <cell r="D2221">
            <v>204.75</v>
          </cell>
          <cell r="E2221">
            <v>165.14760445233102</v>
          </cell>
          <cell r="F2221" t="str">
            <v>SIEC Mar/26</v>
          </cell>
        </row>
        <row r="2222">
          <cell r="A2222" t="str">
            <v>02.02.05.300.11</v>
          </cell>
          <cell r="B2222" t="str">
            <v>Esguicho regulável 1 1/2" x 13 mm de Engate Rápido</v>
          </cell>
          <cell r="C2222" t="str">
            <v>un</v>
          </cell>
          <cell r="D2222">
            <v>127.19</v>
          </cell>
          <cell r="E2222">
            <v>102.58912727859332</v>
          </cell>
          <cell r="F2222" t="str">
            <v>SIEC Mar/26</v>
          </cell>
        </row>
        <row r="2223">
          <cell r="A2223" t="str">
            <v>02.02.05.300.12</v>
          </cell>
          <cell r="B2223" t="str">
            <v>Esguicho regulável 1" x 13 mm de Engate Rápido</v>
          </cell>
          <cell r="C2223" t="str">
            <v>un</v>
          </cell>
          <cell r="D2223">
            <v>127.19</v>
          </cell>
          <cell r="E2223">
            <v>102.58912727859332</v>
          </cell>
          <cell r="F2223" t="str">
            <v>SIEC Mar/26</v>
          </cell>
        </row>
        <row r="2224">
          <cell r="A2224" t="str">
            <v>02.02.05.300.73</v>
          </cell>
          <cell r="B2224" t="str">
            <v>HID 01_Abrigo de hidrante simples de embutir com registro globo angular 45°, Ø 65 mm (2.1/2") para mangueira de 1.1/2"</v>
          </cell>
          <cell r="C2224" t="str">
            <v>cj</v>
          </cell>
          <cell r="D2224">
            <v>2873.49</v>
          </cell>
          <cell r="E2224">
            <v>2317.7044684626549</v>
          </cell>
          <cell r="F2224" t="str">
            <v>SIEC Mar/26</v>
          </cell>
        </row>
        <row r="2225">
          <cell r="A2225" t="str">
            <v>02.02.05.300.06</v>
          </cell>
          <cell r="B2225" t="str">
            <v>Hidrante com registro globo angular 45°, Ø 65 mm (2 1/2") para mangueira de 1 1/2"</v>
          </cell>
          <cell r="C2225" t="str">
            <v>un</v>
          </cell>
          <cell r="D2225">
            <v>709.11</v>
          </cell>
          <cell r="E2225">
            <v>571.95515405710603</v>
          </cell>
          <cell r="F2225" t="str">
            <v>SIEC Mar/26</v>
          </cell>
        </row>
        <row r="2226">
          <cell r="A2226" t="str">
            <v>02.02.05.300.05</v>
          </cell>
          <cell r="B2226" t="str">
            <v>Hidrante com registro globo angular 45°, Ø 65 mm (2 1/2") para mangueira de 2 1/2"</v>
          </cell>
          <cell r="C2226" t="str">
            <v>un</v>
          </cell>
          <cell r="D2226">
            <v>740.94</v>
          </cell>
          <cell r="E2226">
            <v>597.62864978222296</v>
          </cell>
          <cell r="F2226" t="str">
            <v>SIEC Mar/26</v>
          </cell>
        </row>
        <row r="2227">
          <cell r="A2227" t="str">
            <v>02.02.05.300.60</v>
          </cell>
          <cell r="B2227" t="str">
            <v>Hidrante com registro globo angular 45°, Ø 65 mm (2.1/2") para mangueira de 1.1/2"</v>
          </cell>
          <cell r="C2227" t="str">
            <v>un</v>
          </cell>
          <cell r="D2227">
            <v>903.36</v>
          </cell>
          <cell r="E2227">
            <v>728.6336505888047</v>
          </cell>
          <cell r="F2227" t="str">
            <v>SIEC Mar/26</v>
          </cell>
        </row>
        <row r="2228">
          <cell r="A2228" t="str">
            <v>02.02.05.300.34</v>
          </cell>
          <cell r="B2228" t="str">
            <v>Mangotinho de borracha semi-rígida, 1 " x 45 m com conexões fixas 1" - engate rápido</v>
          </cell>
          <cell r="C2228" t="str">
            <v>un</v>
          </cell>
          <cell r="D2228">
            <v>2166.9699999999998</v>
          </cell>
          <cell r="E2228">
            <v>1747.8383610259718</v>
          </cell>
          <cell r="F2228" t="str">
            <v>SIEC Mar/26</v>
          </cell>
        </row>
        <row r="2229">
          <cell r="A2229" t="str">
            <v>02.02.05.300.14</v>
          </cell>
          <cell r="B2229" t="str">
            <v>Mangueira cristal convencional (diâmetro da seção: 1/2 " / espessura: 2,00 mm)</v>
          </cell>
          <cell r="C2229" t="str">
            <v>m</v>
          </cell>
          <cell r="D2229">
            <v>18.57</v>
          </cell>
          <cell r="E2229">
            <v>14.978222293918375</v>
          </cell>
          <cell r="F2229" t="str">
            <v>SIEC Mar/26</v>
          </cell>
        </row>
        <row r="2230">
          <cell r="A2230" t="str">
            <v>02.02.05.300.08</v>
          </cell>
          <cell r="B2230" t="str">
            <v>Mangueira para Incêndio 1 1/2", com conexões ; engate rapido - 15 m-Articulada</v>
          </cell>
          <cell r="C2230" t="str">
            <v>un</v>
          </cell>
          <cell r="D2230">
            <v>583.32000000000005</v>
          </cell>
          <cell r="E2230">
            <v>470.49524116793037</v>
          </cell>
          <cell r="F2230" t="str">
            <v>SIEC Mar/26</v>
          </cell>
        </row>
        <row r="2231">
          <cell r="A2231" t="str">
            <v>02.02.05.300.09</v>
          </cell>
          <cell r="B2231" t="str">
            <v>Mangueira para Incêndio 1 1/2", com conexões ; engate rapido - 45 m-Articulada</v>
          </cell>
          <cell r="C2231" t="str">
            <v>un</v>
          </cell>
          <cell r="D2231">
            <v>931.8</v>
          </cell>
          <cell r="E2231">
            <v>751.57283432811744</v>
          </cell>
          <cell r="F2231" t="str">
            <v>SIEC Mar/26</v>
          </cell>
        </row>
        <row r="2232">
          <cell r="A2232" t="str">
            <v>02.02.05.300.10</v>
          </cell>
          <cell r="B2232" t="str">
            <v>Mangueira para Incêndio 2 1/2", com conexões ; engate rapido - 15 m-Articulada</v>
          </cell>
          <cell r="C2232" t="str">
            <v>un</v>
          </cell>
          <cell r="D2232">
            <v>779.5</v>
          </cell>
          <cell r="E2232">
            <v>628.73044039361184</v>
          </cell>
          <cell r="F2232" t="str">
            <v>SIEC Mar/26</v>
          </cell>
        </row>
        <row r="2233">
          <cell r="A2233" t="str">
            <v>02.02.05.300.43</v>
          </cell>
          <cell r="B2233" t="str">
            <v>Manômetro com mostrador de 4", escalas: 0-4/0-7/0-10/0-17/0-21/0-28 kg/cm²</v>
          </cell>
          <cell r="C2233" t="str">
            <v>un</v>
          </cell>
          <cell r="D2233">
            <v>620.24</v>
          </cell>
          <cell r="E2233">
            <v>500.27423778028714</v>
          </cell>
          <cell r="F2233" t="str">
            <v>SIEC Mar/26</v>
          </cell>
        </row>
        <row r="2234">
          <cell r="A2234" t="str">
            <v>02.02.05.300.62</v>
          </cell>
          <cell r="B2234" t="str">
            <v>NEE 224_Porta de sobrepor para abrigo de hidrante (aço galvanizado laminado pintado com acabamento texturizado)</v>
          </cell>
          <cell r="C2234" t="str">
            <v>m²</v>
          </cell>
          <cell r="D2234">
            <v>725.31</v>
          </cell>
          <cell r="E2234">
            <v>585.02177770608159</v>
          </cell>
          <cell r="F2234" t="str">
            <v>SIEC Mar/26</v>
          </cell>
        </row>
        <row r="2235">
          <cell r="A2235" t="str">
            <v>02.02.05.300.72</v>
          </cell>
          <cell r="B2235" t="str">
            <v>Portinhola em chapa de alumínio para abrigo de cavalete (altura: 0.60 m / largura: 0.80 m)</v>
          </cell>
          <cell r="C2235" t="str">
            <v>cj</v>
          </cell>
          <cell r="D2235">
            <v>738.35</v>
          </cell>
          <cell r="E2235">
            <v>595.5396031618003</v>
          </cell>
          <cell r="F2235" t="str">
            <v>SIEC Mar/26</v>
          </cell>
        </row>
        <row r="2236">
          <cell r="A2236" t="str">
            <v>02.02.05.300.42</v>
          </cell>
          <cell r="B2236" t="str">
            <v>Pressostato (válvula de fluxo) com sensor diafragma</v>
          </cell>
          <cell r="C2236" t="str">
            <v>un</v>
          </cell>
          <cell r="D2236">
            <v>3359.19</v>
          </cell>
          <cell r="E2236">
            <v>2709.4612034199063</v>
          </cell>
          <cell r="F2236" t="str">
            <v>SIEC Mar/26</v>
          </cell>
        </row>
        <row r="2237">
          <cell r="A2237" t="str">
            <v>02.02.05.300.07</v>
          </cell>
          <cell r="B2237" t="str">
            <v>Registro de recalque no passeio, Ø 65 mm (2 1/2")</v>
          </cell>
          <cell r="C2237" t="str">
            <v>un</v>
          </cell>
          <cell r="D2237">
            <v>1440.56</v>
          </cell>
          <cell r="E2237">
            <v>1161.9293434424906</v>
          </cell>
          <cell r="F2237" t="str">
            <v>SIEC Mar/26</v>
          </cell>
        </row>
        <row r="2238">
          <cell r="A2238" t="str">
            <v>02.02.05.300.75</v>
          </cell>
          <cell r="B2238" t="str">
            <v>Registro Esférico Ø 3"</v>
          </cell>
          <cell r="C2238" t="str">
            <v>un</v>
          </cell>
          <cell r="D2238">
            <v>964.65</v>
          </cell>
          <cell r="E2238">
            <v>778.06904339409584</v>
          </cell>
          <cell r="F2238" t="str">
            <v>SIEC Mar/26</v>
          </cell>
        </row>
        <row r="2239">
          <cell r="A2239" t="str">
            <v>02.02.05.300.50</v>
          </cell>
          <cell r="B2239" t="str">
            <v>Registro globo angular 45°, Ø 65 mm (2.1/2") para mangueira de 1.1/2". (Caixa de hidrante)</v>
          </cell>
          <cell r="C2239" t="str">
            <v>un</v>
          </cell>
          <cell r="D2239">
            <v>1048.01</v>
          </cell>
          <cell r="E2239">
            <v>845.30569446684945</v>
          </cell>
          <cell r="F2239" t="str">
            <v>SIEC Mar/26</v>
          </cell>
        </row>
        <row r="2240">
          <cell r="A2240" t="str">
            <v>02.02.05.300.19</v>
          </cell>
          <cell r="B2240" t="str">
            <v>Suporte de piso com abrigo para 1 extintor de incêndio (aço galvanizado pintado + laminado texturizado) L=56 x H=180 cm</v>
          </cell>
          <cell r="C2240" t="str">
            <v>cj</v>
          </cell>
          <cell r="D2240">
            <v>2074.0100000000002</v>
          </cell>
          <cell r="E2240">
            <v>1672.8585255686403</v>
          </cell>
          <cell r="F2240" t="str">
            <v>SIEC Mar/26</v>
          </cell>
        </row>
        <row r="2241">
          <cell r="A2241" t="str">
            <v>02.02.05.300.35</v>
          </cell>
          <cell r="B2241" t="str">
            <v>Tampão de engate rápido em latão, DN= 2 1/2"</v>
          </cell>
          <cell r="C2241" t="str">
            <v>un</v>
          </cell>
          <cell r="D2241">
            <v>197.18</v>
          </cell>
          <cell r="E2241">
            <v>159.04178093240844</v>
          </cell>
          <cell r="F2241" t="str">
            <v>SIEC Mar/26</v>
          </cell>
        </row>
        <row r="2242">
          <cell r="A2242" t="str">
            <v>02.02.05.300.37</v>
          </cell>
          <cell r="B2242" t="str">
            <v>Tampão de ferro fundido de 400x600mm padrão Corpo de Bombeiros</v>
          </cell>
          <cell r="C2242" t="str">
            <v>un</v>
          </cell>
          <cell r="D2242">
            <v>383.61</v>
          </cell>
          <cell r="E2242">
            <v>309.41280851750281</v>
          </cell>
          <cell r="F2242" t="str">
            <v>SIEC Mar/26</v>
          </cell>
        </row>
        <row r="2243">
          <cell r="A2243" t="str">
            <v>02.02.05.300.36</v>
          </cell>
          <cell r="B2243" t="str">
            <v>Tampão tipo Storz 1 1/2", engate rápido</v>
          </cell>
          <cell r="C2243" t="str">
            <v>un</v>
          </cell>
          <cell r="D2243">
            <v>137.88999999999999</v>
          </cell>
          <cell r="E2243">
            <v>111.21955154057105</v>
          </cell>
          <cell r="F2243" t="str">
            <v>SIEC Mar/26</v>
          </cell>
        </row>
        <row r="2244">
          <cell r="A2244" t="str">
            <v>02.02.05.300.55</v>
          </cell>
          <cell r="B2244" t="str">
            <v>Tê com extremidades ranhuradas - Ferro dúctil 75 mm (diâmetro nominal de 2.1/2")</v>
          </cell>
          <cell r="C2244" t="str">
            <v>un</v>
          </cell>
          <cell r="D2244">
            <v>198.92</v>
          </cell>
          <cell r="E2244">
            <v>160.44523310211324</v>
          </cell>
          <cell r="F2244" t="str">
            <v>SIEC Mar/26</v>
          </cell>
        </row>
        <row r="2245">
          <cell r="A2245" t="str">
            <v>02.02.05.300.68</v>
          </cell>
          <cell r="B2245" t="str">
            <v>Tê com extremidades ranhuradas - Ferro dúctil 89 mm (diâmetro nominal de 3")</v>
          </cell>
          <cell r="C2245" t="str">
            <v>un</v>
          </cell>
          <cell r="D2245">
            <v>209.7</v>
          </cell>
          <cell r="E2245">
            <v>169.14018390062913</v>
          </cell>
          <cell r="F2245" t="str">
            <v>SIEC Mar/26</v>
          </cell>
        </row>
        <row r="2246">
          <cell r="A2246" t="str">
            <v>02.02.05.300.51</v>
          </cell>
          <cell r="B2246" t="str">
            <v>Tubulação de aço carbono ranhurado de 75 mm (diâmetro nominal de 2.1/2")</v>
          </cell>
          <cell r="C2246" t="str">
            <v>m</v>
          </cell>
          <cell r="D2246">
            <v>214.2</v>
          </cell>
          <cell r="E2246">
            <v>172.76980158090012</v>
          </cell>
          <cell r="F2246" t="str">
            <v>SIEC Mar/26</v>
          </cell>
        </row>
        <row r="2247">
          <cell r="A2247" t="str">
            <v>02.02.05.300.70</v>
          </cell>
          <cell r="B2247" t="str">
            <v>Tubulação de aço carbono ranhurado de 89 mm (diâmetro nominal de 3 polegadas)</v>
          </cell>
          <cell r="C2247" t="str">
            <v>m</v>
          </cell>
          <cell r="D2247">
            <v>263.10000000000002</v>
          </cell>
          <cell r="E2247">
            <v>212.21164703984516</v>
          </cell>
          <cell r="F2247" t="str">
            <v>SIEC Mar/26</v>
          </cell>
        </row>
        <row r="2248">
          <cell r="A2248" t="str">
            <v>02.02.06</v>
          </cell>
          <cell r="B2248" t="str">
            <v>HIDRÁULICA - RESERVAÇÃO EM GERAL</v>
          </cell>
          <cell r="C2248" t="str">
            <v/>
          </cell>
          <cell r="E2248">
            <v>0</v>
          </cell>
          <cell r="F2248" t="str">
            <v>SIEC Mar/26</v>
          </cell>
        </row>
        <row r="2249">
          <cell r="A2249" t="str">
            <v>02.02.06.110</v>
          </cell>
          <cell r="B2249" t="str">
            <v>RESERVATÓRIOS DE ÁGUA POTÁVEL, COMPLETOS - FIBRA DE VIDRO</v>
          </cell>
          <cell r="C2249" t="str">
            <v/>
          </cell>
          <cell r="E2249">
            <v>0</v>
          </cell>
          <cell r="F2249" t="str">
            <v>SIEC Mar/26</v>
          </cell>
        </row>
        <row r="2250">
          <cell r="A2250" t="str">
            <v>02.02.06.110.03</v>
          </cell>
          <cell r="B2250" t="str">
            <v>Caixa d´água em poliéster reforçado com fibra de vidro, 7000 litros - fornecimento e instalação</v>
          </cell>
          <cell r="C2250" t="str">
            <v>un</v>
          </cell>
          <cell r="D2250">
            <v>4161.1499999999996</v>
          </cell>
          <cell r="E2250">
            <v>3356.3074689466039</v>
          </cell>
          <cell r="F2250" t="str">
            <v>SIEC Mar/26</v>
          </cell>
        </row>
        <row r="2251">
          <cell r="A2251" t="str">
            <v>02.02.06.110.02</v>
          </cell>
          <cell r="B2251" t="str">
            <v>Reservatório dágua de fibra de vidro cilíndrico, capacidade 1000 litros</v>
          </cell>
          <cell r="C2251" t="str">
            <v>un</v>
          </cell>
          <cell r="D2251">
            <v>1798.4</v>
          </cell>
          <cell r="E2251">
            <v>1450.5565413776417</v>
          </cell>
          <cell r="F2251" t="str">
            <v>SIEC Mar/26</v>
          </cell>
        </row>
        <row r="2252">
          <cell r="A2252" t="str">
            <v>02.02.06.110.01</v>
          </cell>
          <cell r="B2252" t="str">
            <v>Reservatório dágua de fibra de vidro cilíndrico, capacidade 500 litros</v>
          </cell>
          <cell r="C2252" t="str">
            <v>un</v>
          </cell>
          <cell r="D2252">
            <v>1618.05</v>
          </cell>
          <cell r="E2252">
            <v>1305.0895305694467</v>
          </cell>
          <cell r="F2252" t="str">
            <v>SIEC Mar/26</v>
          </cell>
        </row>
        <row r="2253">
          <cell r="A2253" t="str">
            <v>02.02.06.210</v>
          </cell>
          <cell r="B2253" t="str">
            <v>RESERVATÓRIOS DE ÁGUA POTÁVEL, COMPLETOS - PVC/POLIETILENO</v>
          </cell>
          <cell r="C2253" t="str">
            <v/>
          </cell>
          <cell r="E2253">
            <v>0</v>
          </cell>
          <cell r="F2253" t="str">
            <v>SIEC Mar/26</v>
          </cell>
        </row>
        <row r="2254">
          <cell r="A2254" t="str">
            <v>02.02.06.210.22</v>
          </cell>
          <cell r="B2254" t="str">
            <v>Cisterna de polietileno de alta densidade, cilíndrica, com tampa rosca, capacidade 3000 litros, para armazenamento de água de chuva</v>
          </cell>
          <cell r="C2254" t="str">
            <v>un</v>
          </cell>
          <cell r="D2254">
            <v>3981.95</v>
          </cell>
          <cell r="E2254">
            <v>3211.768027101145</v>
          </cell>
          <cell r="F2254" t="str">
            <v>SIEC Mar/26</v>
          </cell>
        </row>
        <row r="2255">
          <cell r="A2255" t="str">
            <v>02.02.06.210.21</v>
          </cell>
          <cell r="B2255" t="str">
            <v>Reservatório d'água de polietileno, cilíndrico, capacidade 150 litros</v>
          </cell>
          <cell r="C2255" t="str">
            <v>un</v>
          </cell>
          <cell r="D2255">
            <v>930.84</v>
          </cell>
          <cell r="E2255">
            <v>750.7985158896596</v>
          </cell>
          <cell r="F2255" t="str">
            <v>SIEC Mar/26</v>
          </cell>
        </row>
        <row r="2256">
          <cell r="A2256" t="str">
            <v>02.02.06.210.19</v>
          </cell>
          <cell r="B2256" t="str">
            <v>Reservatório/ tanque d'água de polietileno de alta densidade, cilíndrico, capacidade 10.000 litros</v>
          </cell>
          <cell r="C2256" t="str">
            <v>un</v>
          </cell>
          <cell r="D2256">
            <v>5753.03</v>
          </cell>
          <cell r="E2256">
            <v>4640.2887562510077</v>
          </cell>
          <cell r="F2256" t="str">
            <v>SIEC Mar/26</v>
          </cell>
        </row>
        <row r="2257">
          <cell r="A2257" t="str">
            <v>02.02.06.210.09</v>
          </cell>
          <cell r="B2257" t="str">
            <v>Reservatório/ tanque d'água de polietileno de alta densidade, cilíndrico, capacidade 7500 litros</v>
          </cell>
          <cell r="C2257" t="str">
            <v>un</v>
          </cell>
          <cell r="D2257">
            <v>5170.8900000000003</v>
          </cell>
          <cell r="E2257">
            <v>4170.7452814970156</v>
          </cell>
          <cell r="F2257" t="str">
            <v>SIEC Mar/26</v>
          </cell>
        </row>
        <row r="2258">
          <cell r="A2258" t="str">
            <v>02.02.06.210.17</v>
          </cell>
          <cell r="B2258" t="str">
            <v>Reservatório/ tanque d'água de polietileno de alta densidade, cilíndrico, com tampa rosca, capacidade 5000 litros</v>
          </cell>
          <cell r="C2258" t="str">
            <v>un</v>
          </cell>
          <cell r="D2258">
            <v>3482.31</v>
          </cell>
          <cell r="E2258">
            <v>2808.7675431521211</v>
          </cell>
          <cell r="F2258" t="str">
            <v>SIEC Mar/26</v>
          </cell>
        </row>
        <row r="2259">
          <cell r="A2259" t="str">
            <v>02.02.07</v>
          </cell>
          <cell r="B2259" t="str">
            <v>HIDRÁULICA - REGISTRO E VÁVULAS EM GERAL</v>
          </cell>
          <cell r="C2259" t="str">
            <v/>
          </cell>
          <cell r="E2259">
            <v>0</v>
          </cell>
          <cell r="F2259" t="str">
            <v>SIEC Mar/26</v>
          </cell>
        </row>
        <row r="2260">
          <cell r="A2260" t="str">
            <v>02.02.07.110</v>
          </cell>
          <cell r="B2260" t="str">
            <v>REGISTROS DE GAVETA</v>
          </cell>
          <cell r="C2260" t="str">
            <v/>
          </cell>
          <cell r="E2260">
            <v>0</v>
          </cell>
          <cell r="F2260" t="str">
            <v>SIEC Mar/26</v>
          </cell>
        </row>
        <row r="2261">
          <cell r="A2261" t="str">
            <v>02.02.07.110.05</v>
          </cell>
          <cell r="B2261" t="str">
            <v>Registro de gaveta bruto com adaptador soldável para CPVC, Ø 15 mm (1/2")</v>
          </cell>
          <cell r="C2261" t="str">
            <v>un</v>
          </cell>
          <cell r="D2261">
            <v>104.83</v>
          </cell>
          <cell r="E2261">
            <v>84.553960316180024</v>
          </cell>
          <cell r="F2261" t="str">
            <v>SIEC Mar/26</v>
          </cell>
        </row>
        <row r="2262">
          <cell r="A2262" t="str">
            <v>02.02.07.110.06</v>
          </cell>
          <cell r="B2262" t="str">
            <v>Registro de gaveta bruto com adaptador soldável para CPVC, Ø 20 mm (3/4")</v>
          </cell>
          <cell r="C2262" t="str">
            <v>un</v>
          </cell>
          <cell r="D2262">
            <v>117.09</v>
          </cell>
          <cell r="E2262">
            <v>94.442652040651723</v>
          </cell>
          <cell r="F2262" t="str">
            <v>SIEC Mar/26</v>
          </cell>
        </row>
        <row r="2263">
          <cell r="A2263" t="str">
            <v>02.02.07.110.04</v>
          </cell>
          <cell r="B2263" t="str">
            <v>Registro de gaveta bruto com adaptador soldável para PVC, Ø 20 mm (3/4")</v>
          </cell>
          <cell r="C2263" t="str">
            <v>un</v>
          </cell>
          <cell r="D2263">
            <v>71.45</v>
          </cell>
          <cell r="E2263">
            <v>57.630262945636396</v>
          </cell>
          <cell r="F2263" t="str">
            <v>SIEC Mar/26</v>
          </cell>
        </row>
        <row r="2264">
          <cell r="A2264" t="str">
            <v>02.02.07.110.02</v>
          </cell>
          <cell r="B2264" t="str">
            <v>Registro de gaveta com canopla Ø 15 mm (1/2")</v>
          </cell>
          <cell r="C2264" t="str">
            <v>un</v>
          </cell>
          <cell r="D2264">
            <v>110.56</v>
          </cell>
          <cell r="E2264">
            <v>89.175673495725121</v>
          </cell>
          <cell r="F2264" t="str">
            <v>SIEC Mar/26</v>
          </cell>
        </row>
        <row r="2265">
          <cell r="A2265" t="str">
            <v>02.02.07.110.20</v>
          </cell>
          <cell r="B2265" t="str">
            <v>Registro de gaveta cromado Ø 32 mm (1 1/4")</v>
          </cell>
          <cell r="C2265" t="str">
            <v>un</v>
          </cell>
          <cell r="D2265">
            <v>196.15</v>
          </cell>
          <cell r="E2265">
            <v>158.21100177447977</v>
          </cell>
          <cell r="F2265" t="str">
            <v>SIEC Mar/26</v>
          </cell>
        </row>
        <row r="2266">
          <cell r="A2266" t="str">
            <v>02.02.07.110.21</v>
          </cell>
          <cell r="B2266" t="str">
            <v>Registro de gaveta cromado Ø 40 mm (1 1/2")</v>
          </cell>
          <cell r="C2266" t="str">
            <v>un</v>
          </cell>
          <cell r="D2266">
            <v>201.93</v>
          </cell>
          <cell r="E2266">
            <v>162.87304403936119</v>
          </cell>
          <cell r="F2266" t="str">
            <v>SIEC Mar/26</v>
          </cell>
        </row>
        <row r="2267">
          <cell r="A2267" t="str">
            <v>02.02.07.110.14</v>
          </cell>
          <cell r="B2267" t="str">
            <v>Registro de gaveta em bronze bruto Ø 100 mm (4")</v>
          </cell>
          <cell r="C2267" t="str">
            <v>un</v>
          </cell>
          <cell r="D2267">
            <v>709.72</v>
          </cell>
          <cell r="E2267">
            <v>572.44716889820938</v>
          </cell>
          <cell r="F2267" t="str">
            <v>SIEC Mar/26</v>
          </cell>
        </row>
        <row r="2268">
          <cell r="A2268" t="str">
            <v>02.02.07.110.01</v>
          </cell>
          <cell r="B2268" t="str">
            <v>Registro de gaveta em bronze bruto Ø 15 mm (1/2")</v>
          </cell>
          <cell r="C2268" t="str">
            <v>un</v>
          </cell>
          <cell r="D2268">
            <v>68.62</v>
          </cell>
          <cell r="E2268">
            <v>55.347636715599293</v>
          </cell>
          <cell r="F2268" t="str">
            <v>SIEC Mar/26</v>
          </cell>
        </row>
        <row r="2269">
          <cell r="A2269" t="str">
            <v>02.02.07.110.07</v>
          </cell>
          <cell r="B2269" t="str">
            <v>Registro de gaveta em bronze bruto Ø 20 mm (3/4")</v>
          </cell>
          <cell r="C2269" t="str">
            <v>un</v>
          </cell>
          <cell r="D2269">
            <v>70.319999999999993</v>
          </cell>
          <cell r="E2269">
            <v>56.718825617035002</v>
          </cell>
          <cell r="F2269" t="str">
            <v>SIEC Mar/26</v>
          </cell>
        </row>
        <row r="2270">
          <cell r="A2270" t="str">
            <v>02.02.07.110.08</v>
          </cell>
          <cell r="B2270" t="str">
            <v>Registro de gaveta em bronze bruto Ø 25 mm (1")</v>
          </cell>
          <cell r="C2270" t="str">
            <v>un</v>
          </cell>
          <cell r="D2270">
            <v>87.92</v>
          </cell>
          <cell r="E2270">
            <v>70.914663655428299</v>
          </cell>
          <cell r="F2270" t="str">
            <v>SIEC Mar/26</v>
          </cell>
        </row>
        <row r="2271">
          <cell r="A2271" t="str">
            <v>02.02.07.110.09</v>
          </cell>
          <cell r="B2271" t="str">
            <v>Registro de gaveta em bronze bruto Ø 32 mm (1 1/4")</v>
          </cell>
          <cell r="C2271" t="str">
            <v>un</v>
          </cell>
          <cell r="D2271">
            <v>128.18</v>
          </cell>
          <cell r="E2271">
            <v>103.38764316825295</v>
          </cell>
          <cell r="F2271" t="str">
            <v>SIEC Mar/26</v>
          </cell>
        </row>
        <row r="2272">
          <cell r="A2272" t="str">
            <v>02.02.07.110.10</v>
          </cell>
          <cell r="B2272" t="str">
            <v>Registro de gaveta em bronze bruto Ø 40 mm (1 1/2")</v>
          </cell>
          <cell r="C2272" t="str">
            <v>un</v>
          </cell>
          <cell r="D2272">
            <v>145.41</v>
          </cell>
          <cell r="E2272">
            <v>117.28504597515727</v>
          </cell>
          <cell r="F2272" t="str">
            <v>SIEC Mar/26</v>
          </cell>
        </row>
        <row r="2273">
          <cell r="A2273" t="str">
            <v>02.02.07.110.11</v>
          </cell>
          <cell r="B2273" t="str">
            <v>Registro de gaveta em bronze bruto Ø 50 mm (2")</v>
          </cell>
          <cell r="C2273" t="str">
            <v>un</v>
          </cell>
          <cell r="D2273">
            <v>177.85</v>
          </cell>
          <cell r="E2273">
            <v>143.45055654137764</v>
          </cell>
          <cell r="F2273" t="str">
            <v>SIEC Mar/26</v>
          </cell>
        </row>
        <row r="2274">
          <cell r="A2274" t="str">
            <v>02.02.07.110.12</v>
          </cell>
          <cell r="B2274" t="str">
            <v>Registro de gaveta em bronze bruto Ø 65 mm (2 1/2")</v>
          </cell>
          <cell r="C2274" t="str">
            <v>un</v>
          </cell>
          <cell r="D2274">
            <v>323.17</v>
          </cell>
          <cell r="E2274">
            <v>260.66301016292954</v>
          </cell>
          <cell r="F2274" t="str">
            <v>SIEC Mar/26</v>
          </cell>
        </row>
        <row r="2275">
          <cell r="A2275" t="str">
            <v>02.02.07.110.13</v>
          </cell>
          <cell r="B2275" t="str">
            <v>Registro de gaveta em bronze bruto Ø 80 mm (3")</v>
          </cell>
          <cell r="C2275" t="str">
            <v>un</v>
          </cell>
          <cell r="D2275">
            <v>373.36</v>
          </cell>
          <cell r="E2275">
            <v>301.14534602355218</v>
          </cell>
          <cell r="F2275" t="str">
            <v>SIEC Mar/26</v>
          </cell>
        </row>
        <row r="2276">
          <cell r="A2276" t="str">
            <v>02.02.07.110.18</v>
          </cell>
          <cell r="B2276" t="str">
            <v>Registro de gaveta em bronze com acabamento (1 1/2")</v>
          </cell>
          <cell r="C2276" t="str">
            <v>un</v>
          </cell>
          <cell r="D2276">
            <v>202.05</v>
          </cell>
          <cell r="E2276">
            <v>162.96983384416842</v>
          </cell>
          <cell r="F2276" t="str">
            <v>SIEC Mar/26</v>
          </cell>
        </row>
        <row r="2277">
          <cell r="A2277" t="str">
            <v>02.02.07.110.17</v>
          </cell>
          <cell r="B2277" t="str">
            <v>Registro de gaveta em bronze com acabamento (1 1/4")</v>
          </cell>
          <cell r="C2277" t="str">
            <v>un</v>
          </cell>
          <cell r="D2277">
            <v>149.07</v>
          </cell>
          <cell r="E2277">
            <v>120.2371350217777</v>
          </cell>
          <cell r="F2277" t="str">
            <v>SIEC Mar/26</v>
          </cell>
        </row>
        <row r="2278">
          <cell r="A2278" t="str">
            <v>02.02.07.110.16</v>
          </cell>
          <cell r="B2278" t="str">
            <v>Registro de gaveta em bronze com acabamento (1")</v>
          </cell>
          <cell r="C2278" t="str">
            <v>un</v>
          </cell>
          <cell r="D2278">
            <v>109.75</v>
          </cell>
          <cell r="E2278">
            <v>88.52234231327634</v>
          </cell>
          <cell r="F2278" t="str">
            <v>SIEC Mar/26</v>
          </cell>
        </row>
        <row r="2279">
          <cell r="A2279" t="str">
            <v>02.02.07.110.15</v>
          </cell>
          <cell r="B2279" t="str">
            <v>Registro de gaveta em bronze com acabamento (3/4")</v>
          </cell>
          <cell r="C2279" t="str">
            <v>un</v>
          </cell>
          <cell r="D2279">
            <v>119.08</v>
          </cell>
          <cell r="E2279">
            <v>96.047749637038223</v>
          </cell>
          <cell r="F2279" t="str">
            <v>SIEC Mar/26</v>
          </cell>
        </row>
        <row r="2280">
          <cell r="A2280" t="str">
            <v>02.02.07.210</v>
          </cell>
          <cell r="B2280" t="str">
            <v>REGISTROS DE PRESSÃO</v>
          </cell>
          <cell r="C2280" t="str">
            <v/>
          </cell>
          <cell r="E2280">
            <v>0</v>
          </cell>
          <cell r="F2280" t="str">
            <v>SIEC Mar/26</v>
          </cell>
        </row>
        <row r="2281">
          <cell r="A2281" t="str">
            <v>02.02.07.210.01</v>
          </cell>
          <cell r="B2281" t="str">
            <v>Registro de pressão cromado com canopla Ø 15 mm (1/2")</v>
          </cell>
          <cell r="C2281" t="str">
            <v>un</v>
          </cell>
          <cell r="D2281">
            <v>112.48</v>
          </cell>
          <cell r="E2281">
            <v>90.724310372640744</v>
          </cell>
          <cell r="F2281" t="str">
            <v>SIEC Mar/26</v>
          </cell>
        </row>
        <row r="2282">
          <cell r="A2282" t="str">
            <v>02.02.07.210.02</v>
          </cell>
          <cell r="B2282" t="str">
            <v>Registro de pressão cromado com canopla Ø 20 mm (3/4")</v>
          </cell>
          <cell r="C2282" t="str">
            <v>un</v>
          </cell>
          <cell r="D2282">
            <v>86.13</v>
          </cell>
          <cell r="E2282">
            <v>69.470882400387154</v>
          </cell>
          <cell r="F2282" t="str">
            <v>SIEC Mar/26</v>
          </cell>
        </row>
        <row r="2283">
          <cell r="A2283" t="str">
            <v>02.02.07.210.03</v>
          </cell>
          <cell r="B2283" t="str">
            <v>Registro de pressão cromado com canopla Ø 25 mm (1")</v>
          </cell>
          <cell r="C2283" t="str">
            <v>un</v>
          </cell>
          <cell r="D2283">
            <v>135.72</v>
          </cell>
          <cell r="E2283">
            <v>109.4692692369737</v>
          </cell>
          <cell r="F2283" t="str">
            <v>SIEC Mar/26</v>
          </cell>
        </row>
        <row r="2284">
          <cell r="A2284" t="str">
            <v>02.02.07.220</v>
          </cell>
          <cell r="B2284" t="str">
            <v>REGISTROS DE PRESSÃO EM PVC</v>
          </cell>
          <cell r="C2284" t="str">
            <v/>
          </cell>
          <cell r="E2284">
            <v>0</v>
          </cell>
          <cell r="F2284" t="str">
            <v>SIEC Mar/26</v>
          </cell>
        </row>
        <row r="2285">
          <cell r="A2285" t="str">
            <v>02.02.07.220.03</v>
          </cell>
          <cell r="B2285" t="str">
            <v>Registro de pressão bruto com adaptador soldável para CPVC, Ø 15 mm (1/2)"</v>
          </cell>
          <cell r="C2285" t="str">
            <v>un</v>
          </cell>
          <cell r="D2285">
            <v>143.54</v>
          </cell>
          <cell r="E2285">
            <v>115.77673818357799</v>
          </cell>
          <cell r="F2285" t="str">
            <v>SIEC Mar/26</v>
          </cell>
        </row>
        <row r="2286">
          <cell r="A2286" t="str">
            <v>02.02.07.220.04</v>
          </cell>
          <cell r="B2286" t="str">
            <v>Registro de pressão bruto com adaptador soldável para CPVC, Ø 20 mm (3/4")</v>
          </cell>
          <cell r="C2286" t="str">
            <v>un</v>
          </cell>
          <cell r="D2286">
            <v>155.80000000000001</v>
          </cell>
          <cell r="E2286">
            <v>125.66542990804969</v>
          </cell>
          <cell r="F2286" t="str">
            <v>SIEC Mar/26</v>
          </cell>
        </row>
        <row r="2287">
          <cell r="A2287" t="str">
            <v>02.02.07.220.02</v>
          </cell>
          <cell r="B2287" t="str">
            <v>Registro de pressão bruto com adaptador soldável para PVC, Ø 20 mm (3/4")</v>
          </cell>
          <cell r="C2287" t="str">
            <v>un</v>
          </cell>
          <cell r="D2287">
            <v>110.16</v>
          </cell>
          <cell r="E2287">
            <v>88.853040813034355</v>
          </cell>
          <cell r="F2287" t="str">
            <v>SIEC Mar/26</v>
          </cell>
        </row>
        <row r="2288">
          <cell r="A2288" t="str">
            <v>02.02.07.310</v>
          </cell>
          <cell r="B2288" t="str">
            <v>REGISTROS DE ESFERA EM PVC</v>
          </cell>
          <cell r="C2288" t="str">
            <v/>
          </cell>
          <cell r="E2288">
            <v>0</v>
          </cell>
          <cell r="F2288" t="str">
            <v>SIEC Mar/26</v>
          </cell>
        </row>
        <row r="2289">
          <cell r="A2289" t="str">
            <v>02.02.07.310.08</v>
          </cell>
          <cell r="B2289" t="str">
            <v>Registro de esfera em PVC roscável, Ø 1 1/2"</v>
          </cell>
          <cell r="C2289" t="str">
            <v>un</v>
          </cell>
          <cell r="D2289">
            <v>73.87</v>
          </cell>
          <cell r="E2289">
            <v>59.58219067591547</v>
          </cell>
          <cell r="F2289" t="str">
            <v>SIEC Mar/26</v>
          </cell>
        </row>
        <row r="2290">
          <cell r="A2290" t="str">
            <v>02.02.07.310.07</v>
          </cell>
          <cell r="B2290" t="str">
            <v>Registro de esfera em PVC roscável, Ø 1 1/4"</v>
          </cell>
          <cell r="C2290" t="str">
            <v>un</v>
          </cell>
          <cell r="D2290">
            <v>71.14</v>
          </cell>
          <cell r="E2290">
            <v>57.380222616551059</v>
          </cell>
          <cell r="F2290" t="str">
            <v>SIEC Mar/26</v>
          </cell>
        </row>
        <row r="2291">
          <cell r="A2291" t="str">
            <v>02.02.07.310.06</v>
          </cell>
          <cell r="B2291" t="str">
            <v>Registro de esfera em PVC roscável, Ø 1"</v>
          </cell>
          <cell r="C2291" t="str">
            <v>un</v>
          </cell>
          <cell r="D2291">
            <v>57.93</v>
          </cell>
          <cell r="E2291">
            <v>46.725278270688818</v>
          </cell>
          <cell r="F2291" t="str">
            <v>SIEC Mar/26</v>
          </cell>
        </row>
        <row r="2292">
          <cell r="A2292" t="str">
            <v>02.02.07.310.01</v>
          </cell>
          <cell r="B2292" t="str">
            <v>Registro de esfera em PVC roscável, Ø 1/2"</v>
          </cell>
          <cell r="C2292" t="str">
            <v>un</v>
          </cell>
          <cell r="D2292">
            <v>38.67</v>
          </cell>
          <cell r="E2292">
            <v>31.190514599128893</v>
          </cell>
          <cell r="F2292" t="str">
            <v>SIEC Mar/26</v>
          </cell>
        </row>
        <row r="2293">
          <cell r="A2293" t="str">
            <v>02.02.07.310.09</v>
          </cell>
          <cell r="B2293" t="str">
            <v>Registro de esfera em PVC roscável, Ø 2"</v>
          </cell>
          <cell r="C2293" t="str">
            <v>un</v>
          </cell>
          <cell r="D2293">
            <v>103.1</v>
          </cell>
          <cell r="E2293">
            <v>83.158573963542494</v>
          </cell>
          <cell r="F2293" t="str">
            <v>SIEC Mar/26</v>
          </cell>
        </row>
        <row r="2294">
          <cell r="A2294" t="str">
            <v>02.02.07.310.05</v>
          </cell>
          <cell r="B2294" t="str">
            <v>Registro de esfera em PVC roscável, Ø 3/4"</v>
          </cell>
          <cell r="C2294" t="str">
            <v>un</v>
          </cell>
          <cell r="D2294">
            <v>42.71</v>
          </cell>
          <cell r="E2294">
            <v>34.449104694305532</v>
          </cell>
          <cell r="F2294" t="str">
            <v>SIEC Mar/26</v>
          </cell>
        </row>
        <row r="2295">
          <cell r="A2295" t="str">
            <v>02.02.07.310.10</v>
          </cell>
          <cell r="B2295" t="str">
            <v>Registro de esfera em PVC soldável, Ø 20 mm</v>
          </cell>
          <cell r="C2295" t="str">
            <v>un</v>
          </cell>
          <cell r="D2295">
            <v>32.11</v>
          </cell>
          <cell r="E2295">
            <v>25.899338603000484</v>
          </cell>
          <cell r="F2295" t="str">
            <v>SIEC Mar/26</v>
          </cell>
        </row>
        <row r="2296">
          <cell r="A2296" t="str">
            <v>02.02.07.310.11</v>
          </cell>
          <cell r="B2296" t="str">
            <v>Registro de esfera em PVC soldável, Ø 25 mm</v>
          </cell>
          <cell r="C2296" t="str">
            <v>un</v>
          </cell>
          <cell r="D2296">
            <v>37.729999999999997</v>
          </cell>
          <cell r="E2296">
            <v>30.432327794805612</v>
          </cell>
          <cell r="F2296" t="str">
            <v>SIEC Mar/26</v>
          </cell>
        </row>
        <row r="2297">
          <cell r="A2297" t="str">
            <v>02.02.07.310.12</v>
          </cell>
          <cell r="B2297" t="str">
            <v>Registro de esfera em PVC soldável, Ø 32 mm</v>
          </cell>
          <cell r="C2297" t="str">
            <v>un</v>
          </cell>
          <cell r="D2297">
            <v>45.99</v>
          </cell>
          <cell r="E2297">
            <v>37.09469269236974</v>
          </cell>
          <cell r="F2297" t="str">
            <v>SIEC Mar/26</v>
          </cell>
        </row>
        <row r="2298">
          <cell r="A2298" t="str">
            <v>02.02.07.310.02</v>
          </cell>
          <cell r="B2298" t="str">
            <v>Registro de esfera em PVC soldável, Ø 40 mm</v>
          </cell>
          <cell r="C2298" t="str">
            <v>un</v>
          </cell>
          <cell r="D2298">
            <v>62.52</v>
          </cell>
          <cell r="E2298">
            <v>50.427488304565252</v>
          </cell>
          <cell r="F2298" t="str">
            <v>SIEC Mar/26</v>
          </cell>
        </row>
        <row r="2299">
          <cell r="A2299" t="str">
            <v>02.02.07.310.03</v>
          </cell>
          <cell r="B2299" t="str">
            <v>Registro de esfera em PVC soldável, Ø 50 mm</v>
          </cell>
          <cell r="C2299" t="str">
            <v>un</v>
          </cell>
          <cell r="D2299">
            <v>68.290000000000006</v>
          </cell>
          <cell r="E2299">
            <v>55.081464752379418</v>
          </cell>
          <cell r="F2299" t="str">
            <v>SIEC Mar/26</v>
          </cell>
        </row>
        <row r="2300">
          <cell r="A2300" t="str">
            <v>02.02.07.310.04</v>
          </cell>
          <cell r="B2300" t="str">
            <v>Registro de esfera em PVC soldável, Ø 60 mm</v>
          </cell>
          <cell r="C2300" t="str">
            <v>un</v>
          </cell>
          <cell r="D2300">
            <v>113.46</v>
          </cell>
          <cell r="E2300">
            <v>91.514760445233094</v>
          </cell>
          <cell r="F2300" t="str">
            <v>SIEC Mar/26</v>
          </cell>
        </row>
        <row r="2301">
          <cell r="A2301" t="str">
            <v>02.02.07.310.16</v>
          </cell>
          <cell r="B2301" t="str">
            <v>Registro de pressão em PVC soldável para chuveiro, Ø 25 mm</v>
          </cell>
          <cell r="C2301" t="str">
            <v>un</v>
          </cell>
          <cell r="D2301">
            <v>21.59</v>
          </cell>
          <cell r="E2301">
            <v>17.414099048233584</v>
          </cell>
          <cell r="F2301" t="str">
            <v>SIEC Mar/26</v>
          </cell>
        </row>
        <row r="2302">
          <cell r="A2302" t="str">
            <v>02.02.07.410</v>
          </cell>
          <cell r="B2302" t="str">
            <v>VÁLVULAS DE DESCARGA</v>
          </cell>
          <cell r="C2302" t="str">
            <v/>
          </cell>
          <cell r="E2302">
            <v>0</v>
          </cell>
          <cell r="F2302" t="str">
            <v>SIEC Mar/26</v>
          </cell>
        </row>
        <row r="2303">
          <cell r="A2303" t="str">
            <v>02.02.07.410.01</v>
          </cell>
          <cell r="B2303" t="str">
            <v>Válvula de descarga metálica com registro acoplado e canopla, Ø 32 mm (1 1/4") ou 40 mm (1 1/2")</v>
          </cell>
          <cell r="C2303" t="str">
            <v>un</v>
          </cell>
          <cell r="D2303">
            <v>566.25</v>
          </cell>
          <cell r="E2303">
            <v>456.72689143410224</v>
          </cell>
          <cell r="F2303" t="str">
            <v>SIEC Mar/26</v>
          </cell>
        </row>
        <row r="2304">
          <cell r="A2304" t="str">
            <v>02.02.07.410.04</v>
          </cell>
          <cell r="B2304" t="str">
            <v>Válvula de descarga pressmatic para mictório individual</v>
          </cell>
          <cell r="C2304" t="str">
            <v>un</v>
          </cell>
          <cell r="D2304">
            <v>481.11</v>
          </cell>
          <cell r="E2304">
            <v>388.05452492337474</v>
          </cell>
          <cell r="F2304" t="str">
            <v>SIEC Mar/26</v>
          </cell>
        </row>
        <row r="2305">
          <cell r="A2305" t="str">
            <v>02.02.07.410.05</v>
          </cell>
          <cell r="B2305" t="str">
            <v>Válvula para Mictório com sistema anti-vandalismo</v>
          </cell>
          <cell r="C2305" t="str">
            <v>un</v>
          </cell>
          <cell r="D2305">
            <v>864.49</v>
          </cell>
          <cell r="E2305">
            <v>697.28181964833038</v>
          </cell>
          <cell r="F2305" t="str">
            <v>SIEC Mar/26</v>
          </cell>
        </row>
        <row r="2306">
          <cell r="A2306" t="str">
            <v>02.02.07.510</v>
          </cell>
          <cell r="B2306" t="str">
            <v>VÁLVULAS DE RETENÇÃO</v>
          </cell>
          <cell r="C2306" t="str">
            <v/>
          </cell>
          <cell r="E2306">
            <v>0</v>
          </cell>
          <cell r="F2306" t="str">
            <v>SIEC Mar/26</v>
          </cell>
        </row>
        <row r="2307">
          <cell r="A2307" t="str">
            <v>02.02.07.510.33</v>
          </cell>
          <cell r="B2307" t="str">
            <v>Válvula de retenção de latão, diâmetro ¾", extremidade rosca, ref. Docol ou equivalente</v>
          </cell>
          <cell r="C2307" t="str">
            <v>un</v>
          </cell>
          <cell r="D2307">
            <v>138.91999999999999</v>
          </cell>
          <cell r="E2307">
            <v>112.05033069849975</v>
          </cell>
          <cell r="F2307" t="str">
            <v>SIEC Mar/26</v>
          </cell>
        </row>
        <row r="2308">
          <cell r="A2308" t="str">
            <v>02.02.07.510.38</v>
          </cell>
          <cell r="B2308" t="str">
            <v>Válvula de retenção de latão, diâmetro 2½", extremidade rosca, modelo Europa, ref. ITAP ou equivalente</v>
          </cell>
          <cell r="C2308" t="str">
            <v>un</v>
          </cell>
          <cell r="D2308">
            <v>521.21</v>
          </cell>
          <cell r="E2308">
            <v>420.39845136312312</v>
          </cell>
          <cell r="F2308" t="str">
            <v>SIEC Mar/26</v>
          </cell>
        </row>
        <row r="2309">
          <cell r="A2309" t="str">
            <v>02.02.07.510.10</v>
          </cell>
          <cell r="B2309" t="str">
            <v>Válvula de retenção de pé com crivo FoFo, Ø 150mm (6")</v>
          </cell>
          <cell r="C2309" t="str">
            <v>un</v>
          </cell>
          <cell r="D2309">
            <v>2312.89</v>
          </cell>
          <cell r="E2309">
            <v>1865.5347636715599</v>
          </cell>
          <cell r="F2309" t="str">
            <v>SIEC Mar/26</v>
          </cell>
        </row>
        <row r="2310">
          <cell r="A2310" t="str">
            <v>02.02.07.510.09</v>
          </cell>
          <cell r="B2310" t="str">
            <v>Válvula de retenção de pé com crivo, Ø 100 mm (4")</v>
          </cell>
          <cell r="C2310" t="str">
            <v>un</v>
          </cell>
          <cell r="D2310">
            <v>1290.8699999999999</v>
          </cell>
          <cell r="E2310">
            <v>1041.1921277625422</v>
          </cell>
          <cell r="F2310" t="str">
            <v>SIEC Mar/26</v>
          </cell>
        </row>
        <row r="2311">
          <cell r="A2311" t="str">
            <v>02.02.07.510.02</v>
          </cell>
          <cell r="B2311" t="str">
            <v>Válvula de retenção de pé com crivo, Ø 20 mm (3/4")</v>
          </cell>
          <cell r="C2311" t="str">
            <v>un</v>
          </cell>
          <cell r="D2311">
            <v>136.54</v>
          </cell>
          <cell r="E2311">
            <v>110.13066623648974</v>
          </cell>
          <cell r="F2311" t="str">
            <v>SIEC Mar/26</v>
          </cell>
        </row>
        <row r="2312">
          <cell r="A2312" t="str">
            <v>02.02.07.510.03</v>
          </cell>
          <cell r="B2312" t="str">
            <v>Válvula de retenção de pé com crivo, Ø 25 mm (1")</v>
          </cell>
          <cell r="C2312" t="str">
            <v>un</v>
          </cell>
          <cell r="D2312">
            <v>146.83000000000001</v>
          </cell>
          <cell r="E2312">
            <v>118.43039199870948</v>
          </cell>
          <cell r="F2312" t="str">
            <v>SIEC Mar/26</v>
          </cell>
        </row>
        <row r="2313">
          <cell r="A2313" t="str">
            <v>02.02.07.510.04</v>
          </cell>
          <cell r="B2313" t="str">
            <v>Válvula de retenção de pé com crivo, Ø 32 mm (1 1/4")</v>
          </cell>
          <cell r="C2313" t="str">
            <v>un</v>
          </cell>
          <cell r="D2313">
            <v>232.43</v>
          </cell>
          <cell r="E2313">
            <v>187.47378609453139</v>
          </cell>
          <cell r="F2313" t="str">
            <v>SIEC Mar/26</v>
          </cell>
        </row>
        <row r="2314">
          <cell r="A2314" t="str">
            <v>02.02.07.510.05</v>
          </cell>
          <cell r="B2314" t="str">
            <v>Válvula de retenção de pé com crivo, Ø 40 mm (1 1/2")</v>
          </cell>
          <cell r="C2314" t="str">
            <v>un</v>
          </cell>
          <cell r="D2314">
            <v>243.92</v>
          </cell>
          <cell r="E2314">
            <v>196.74140990482334</v>
          </cell>
          <cell r="F2314" t="str">
            <v>SIEC Mar/26</v>
          </cell>
        </row>
        <row r="2315">
          <cell r="A2315" t="str">
            <v>02.02.07.510.06</v>
          </cell>
          <cell r="B2315" t="str">
            <v>Válvula de retenção de pé com crivo, Ø 50 mm (2")</v>
          </cell>
          <cell r="C2315" t="str">
            <v>un</v>
          </cell>
          <cell r="D2315">
            <v>554.67999999999995</v>
          </cell>
          <cell r="E2315">
            <v>447.39474108727211</v>
          </cell>
          <cell r="F2315" t="str">
            <v>SIEC Mar/26</v>
          </cell>
        </row>
        <row r="2316">
          <cell r="A2316" t="str">
            <v>02.02.07.510.07</v>
          </cell>
          <cell r="B2316" t="str">
            <v>Válvula de retenção de pé com crivo, Ø 65 mm (2 1/2")</v>
          </cell>
          <cell r="C2316" t="str">
            <v>un</v>
          </cell>
          <cell r="D2316">
            <v>574.88</v>
          </cell>
          <cell r="E2316">
            <v>463.68769156315534</v>
          </cell>
          <cell r="F2316" t="str">
            <v>SIEC Mar/26</v>
          </cell>
        </row>
        <row r="2317">
          <cell r="A2317" t="str">
            <v>02.02.07.510.08</v>
          </cell>
          <cell r="B2317" t="str">
            <v>Válvula de retenção de pé com crivo, Ø 80 mm (3")</v>
          </cell>
          <cell r="C2317" t="str">
            <v>un</v>
          </cell>
          <cell r="D2317">
            <v>1056.27</v>
          </cell>
          <cell r="E2317">
            <v>851.96805936441365</v>
          </cell>
          <cell r="F2317" t="str">
            <v>SIEC Mar/26</v>
          </cell>
        </row>
        <row r="2318">
          <cell r="A2318" t="str">
            <v>02.02.07.510.31</v>
          </cell>
          <cell r="B2318" t="str">
            <v>Válvula de retenção de PVC branco, diâmetro 100mm (4")</v>
          </cell>
          <cell r="C2318" t="str">
            <v>un</v>
          </cell>
          <cell r="D2318">
            <v>160.52000000000001</v>
          </cell>
          <cell r="E2318">
            <v>129.47249556380061</v>
          </cell>
          <cell r="F2318" t="str">
            <v>SIEC Mar/26</v>
          </cell>
        </row>
        <row r="2319">
          <cell r="A2319" t="str">
            <v>02.02.07.510.56</v>
          </cell>
          <cell r="B2319" t="str">
            <v>Válvula de retenção horizontal em bronze, Ø 100 mm (4")</v>
          </cell>
          <cell r="C2319" t="str">
            <v>un</v>
          </cell>
          <cell r="D2319">
            <v>1559.35</v>
          </cell>
          <cell r="E2319">
            <v>1257.7431843845782</v>
          </cell>
          <cell r="F2319" t="str">
            <v>SIEC Mar/26</v>
          </cell>
        </row>
        <row r="2320">
          <cell r="A2320" t="str">
            <v>02.02.07.510.49</v>
          </cell>
          <cell r="B2320" t="str">
            <v>Válvula de retenção horizontal em bronze, Ø 20 mm (3/4")</v>
          </cell>
          <cell r="C2320" t="str">
            <v>un</v>
          </cell>
          <cell r="D2320">
            <v>162.53</v>
          </cell>
          <cell r="E2320">
            <v>131.09372479432167</v>
          </cell>
          <cell r="F2320" t="str">
            <v>SIEC Mar/26</v>
          </cell>
        </row>
        <row r="2321">
          <cell r="A2321" t="str">
            <v>02.02.07.510.50</v>
          </cell>
          <cell r="B2321" t="str">
            <v>Válvula de retenção horizontal em bronze, Ø 25 mm (1")</v>
          </cell>
          <cell r="C2321" t="str">
            <v>un</v>
          </cell>
          <cell r="D2321">
            <v>220.79</v>
          </cell>
          <cell r="E2321">
            <v>178.08517502823034</v>
          </cell>
          <cell r="F2321" t="str">
            <v>SIEC Mar/26</v>
          </cell>
        </row>
        <row r="2322">
          <cell r="A2322" t="str">
            <v>02.02.07.510.51</v>
          </cell>
          <cell r="B2322" t="str">
            <v>Válvula de retenção horizontal em bronze, Ø 32 mm (1 1/4")</v>
          </cell>
          <cell r="C2322" t="str">
            <v>un</v>
          </cell>
          <cell r="D2322">
            <v>328.99</v>
          </cell>
          <cell r="E2322">
            <v>265.35731569608004</v>
          </cell>
          <cell r="F2322" t="str">
            <v>SIEC Mar/26</v>
          </cell>
        </row>
        <row r="2323">
          <cell r="A2323" t="str">
            <v>02.02.07.510.52</v>
          </cell>
          <cell r="B2323" t="str">
            <v>Válvula de retenção horizontal em bronze, Ø 40 mm (1 1/2")</v>
          </cell>
          <cell r="C2323" t="str">
            <v>un</v>
          </cell>
          <cell r="D2323">
            <v>370.44</v>
          </cell>
          <cell r="E2323">
            <v>298.79012743990967</v>
          </cell>
          <cell r="F2323" t="str">
            <v>SIEC Mar/26</v>
          </cell>
        </row>
        <row r="2324">
          <cell r="A2324" t="str">
            <v>02.02.07.510.53</v>
          </cell>
          <cell r="B2324" t="str">
            <v>Válvula de retenção horizontal em bronze, Ø 50 mm (2")</v>
          </cell>
          <cell r="C2324" t="str">
            <v>un</v>
          </cell>
          <cell r="D2324">
            <v>516.79999999999995</v>
          </cell>
          <cell r="E2324">
            <v>416.84142603645745</v>
          </cell>
          <cell r="F2324" t="str">
            <v>SIEC Mar/26</v>
          </cell>
        </row>
        <row r="2325">
          <cell r="A2325" t="str">
            <v>02.02.07.510.54</v>
          </cell>
          <cell r="B2325" t="str">
            <v>Válvula de retenção horizontal em bronze, Ø 65 mm (2 1/2")</v>
          </cell>
          <cell r="C2325" t="str">
            <v>un</v>
          </cell>
          <cell r="D2325">
            <v>736.67</v>
          </cell>
          <cell r="E2325">
            <v>594.18454589449902</v>
          </cell>
          <cell r="F2325" t="str">
            <v>SIEC Mar/26</v>
          </cell>
        </row>
        <row r="2326">
          <cell r="A2326" t="str">
            <v>02.02.07.510.55</v>
          </cell>
          <cell r="B2326" t="str">
            <v>Válvula de retenção horizontal em bronze, Ø 80 mm (3")</v>
          </cell>
          <cell r="C2326" t="str">
            <v>un</v>
          </cell>
          <cell r="D2326">
            <v>1013.1</v>
          </cell>
          <cell r="E2326">
            <v>817.14792708501375</v>
          </cell>
          <cell r="F2326" t="str">
            <v>SIEC Mar/26</v>
          </cell>
        </row>
        <row r="2327">
          <cell r="A2327" t="str">
            <v>02.02.07.510.48</v>
          </cell>
          <cell r="B2327" t="str">
            <v>Válvula de retenção vertical em bronze, Ø 100 mm (4")</v>
          </cell>
          <cell r="C2327" t="str">
            <v>un</v>
          </cell>
          <cell r="D2327">
            <v>1087.19</v>
          </cell>
          <cell r="E2327">
            <v>876.90756573640908</v>
          </cell>
          <cell r="F2327" t="str">
            <v>SIEC Mar/26</v>
          </cell>
        </row>
        <row r="2328">
          <cell r="A2328" t="str">
            <v>02.02.07.510.42</v>
          </cell>
          <cell r="B2328" t="str">
            <v>Válvula de retenção vertical em bronze, Ø 20 mm (3/4")</v>
          </cell>
          <cell r="C2328" t="str">
            <v>un</v>
          </cell>
          <cell r="D2328">
            <v>107.16</v>
          </cell>
          <cell r="E2328">
            <v>86.433295692853676</v>
          </cell>
          <cell r="F2328" t="str">
            <v>SIEC Mar/26</v>
          </cell>
        </row>
        <row r="2329">
          <cell r="A2329" t="str">
            <v>02.02.07.510.43</v>
          </cell>
          <cell r="B2329" t="str">
            <v>Válvula de retenção vertical em bronze, Ø 25 mm (1")</v>
          </cell>
          <cell r="C2329" t="str">
            <v>un</v>
          </cell>
          <cell r="D2329">
            <v>119.17</v>
          </cell>
          <cell r="E2329">
            <v>96.120341990643652</v>
          </cell>
          <cell r="F2329" t="str">
            <v>SIEC Mar/26</v>
          </cell>
        </row>
        <row r="2330">
          <cell r="A2330" t="str">
            <v>02.02.07.510.44</v>
          </cell>
          <cell r="B2330" t="str">
            <v>Válvula de retenção vertical em bronze, Ø 32 mm (1 1/4")</v>
          </cell>
          <cell r="C2330" t="str">
            <v>un</v>
          </cell>
          <cell r="D2330">
            <v>177.22</v>
          </cell>
          <cell r="E2330">
            <v>142.9424100661397</v>
          </cell>
          <cell r="F2330" t="str">
            <v>SIEC Mar/26</v>
          </cell>
        </row>
        <row r="2331">
          <cell r="A2331" t="str">
            <v>02.02.07.510.45</v>
          </cell>
          <cell r="B2331" t="str">
            <v>Válvula de retenção vertical em bronze, Ø 40 mm (1 1/2")</v>
          </cell>
          <cell r="C2331" t="str">
            <v>un</v>
          </cell>
          <cell r="D2331">
            <v>206.41</v>
          </cell>
          <cell r="E2331">
            <v>166.48653008549766</v>
          </cell>
          <cell r="F2331" t="str">
            <v>SIEC Mar/26</v>
          </cell>
        </row>
        <row r="2332">
          <cell r="A2332" t="str">
            <v>02.02.07.510.46</v>
          </cell>
          <cell r="B2332" t="str">
            <v>Válvula de retenção vertical em bronze, Ø 50 mm (2")</v>
          </cell>
          <cell r="C2332" t="str">
            <v>un</v>
          </cell>
          <cell r="D2332">
            <v>297.45999999999998</v>
          </cell>
          <cell r="E2332">
            <v>239.9257944829811</v>
          </cell>
          <cell r="F2332" t="str">
            <v>SIEC Mar/26</v>
          </cell>
        </row>
        <row r="2333">
          <cell r="A2333" t="str">
            <v>02.02.07.510.47</v>
          </cell>
          <cell r="B2333" t="str">
            <v>Válvula de retenção vertical em bronze, Ø 80 mm (3")</v>
          </cell>
          <cell r="C2333" t="str">
            <v>un</v>
          </cell>
          <cell r="D2333">
            <v>637.84</v>
          </cell>
          <cell r="E2333">
            <v>514.47007581868047</v>
          </cell>
          <cell r="F2333" t="str">
            <v>SIEC Mar/26</v>
          </cell>
        </row>
        <row r="2334">
          <cell r="A2334" t="str">
            <v>02.02.07.900</v>
          </cell>
          <cell r="B2334" t="str">
            <v>VÁLVULAS SOLENÓIDES</v>
          </cell>
          <cell r="C2334" t="str">
            <v/>
          </cell>
          <cell r="E2334">
            <v>0</v>
          </cell>
          <cell r="F2334" t="str">
            <v>SIEC Mar/26</v>
          </cell>
        </row>
        <row r="2335">
          <cell r="A2335" t="str">
            <v>02.02.07.900.01</v>
          </cell>
          <cell r="B2335" t="str">
            <v>Válvula solenóide 2 vias, uso geral - Ø 1"</v>
          </cell>
          <cell r="C2335" t="str">
            <v>un</v>
          </cell>
          <cell r="D2335">
            <v>321.48</v>
          </cell>
          <cell r="E2335">
            <v>259.29988707856108</v>
          </cell>
          <cell r="F2335" t="str">
            <v>SIEC Mar/26</v>
          </cell>
        </row>
        <row r="2336">
          <cell r="A2336" t="str">
            <v>02.02.08</v>
          </cell>
          <cell r="B2336" t="str">
            <v>SERVIÇOS DIVERSOS</v>
          </cell>
          <cell r="C2336" t="str">
            <v/>
          </cell>
          <cell r="E2336">
            <v>0</v>
          </cell>
          <cell r="F2336" t="str">
            <v>SIEC Mar/26</v>
          </cell>
        </row>
        <row r="2337">
          <cell r="A2337" t="str">
            <v>02.02.08.100</v>
          </cell>
          <cell r="B2337" t="str">
            <v>SERVIÇOS DIVERSOS</v>
          </cell>
          <cell r="C2337" t="str">
            <v/>
          </cell>
          <cell r="E2337">
            <v>0</v>
          </cell>
          <cell r="F2337" t="str">
            <v>SIEC Mar/26</v>
          </cell>
        </row>
        <row r="2338">
          <cell r="A2338" t="str">
            <v>02.02.08.100.03</v>
          </cell>
          <cell r="B2338" t="str">
            <v>Kit chuva filtro ciclo 500 em polietileno com tratamento de radiação UV, para área de captação de até 800 m² e fator de ediciência de 90%</v>
          </cell>
          <cell r="C2338" t="str">
            <v>cj</v>
          </cell>
          <cell r="D2338">
            <v>3508.78</v>
          </cell>
          <cell r="E2338">
            <v>2830.1177609291822</v>
          </cell>
          <cell r="F2338" t="str">
            <v>SIEC Mar/26</v>
          </cell>
        </row>
        <row r="2339">
          <cell r="A2339" t="str">
            <v>02.02.08.100.01</v>
          </cell>
          <cell r="B2339" t="str">
            <v>Suporte para tubulação aparente tipo gota Ø 2 1/2"</v>
          </cell>
          <cell r="C2339" t="str">
            <v>un</v>
          </cell>
          <cell r="D2339">
            <v>56.32</v>
          </cell>
          <cell r="E2339">
            <v>45.426681722858525</v>
          </cell>
          <cell r="F2339" t="str">
            <v>SIEC Mar/26</v>
          </cell>
        </row>
        <row r="2340">
          <cell r="A2340" t="str">
            <v>02.02.08.100.02</v>
          </cell>
          <cell r="B2340" t="str">
            <v>Suporte para tubulação aparente tipo união horizontal Ø 2 1/2"</v>
          </cell>
          <cell r="C2340" t="str">
            <v>un</v>
          </cell>
          <cell r="D2340">
            <v>48.82</v>
          </cell>
          <cell r="E2340">
            <v>39.377318922406843</v>
          </cell>
          <cell r="F2340" t="str">
            <v>SIEC Mar/26</v>
          </cell>
        </row>
        <row r="2341">
          <cell r="A2341" t="str">
            <v>02.03</v>
          </cell>
          <cell r="B2341" t="str">
            <v>INSTALAÇÕES ELÉTRICAS PREDIAIS</v>
          </cell>
          <cell r="C2341" t="str">
            <v/>
          </cell>
          <cell r="E2341">
            <v>0</v>
          </cell>
          <cell r="F2341" t="str">
            <v>SIEC Mar/26</v>
          </cell>
        </row>
        <row r="2342">
          <cell r="A2342" t="str">
            <v>02.03.01</v>
          </cell>
          <cell r="B2342" t="str">
            <v>VENTILAÇÃO ARTIFICIAL</v>
          </cell>
          <cell r="C2342" t="str">
            <v/>
          </cell>
          <cell r="E2342">
            <v>0</v>
          </cell>
          <cell r="F2342" t="str">
            <v>SIEC Mar/26</v>
          </cell>
        </row>
        <row r="2343">
          <cell r="A2343" t="str">
            <v>02.03.01.110</v>
          </cell>
          <cell r="B2343" t="str">
            <v>DISPOSITIVOS PARA SISTEMAS DE AR</v>
          </cell>
          <cell r="C2343" t="str">
            <v/>
          </cell>
          <cell r="E2343">
            <v>0</v>
          </cell>
          <cell r="F2343" t="str">
            <v>SIEC Mar/26</v>
          </cell>
        </row>
        <row r="2344">
          <cell r="A2344" t="str">
            <v>02.03.01.110.19</v>
          </cell>
          <cell r="B2344"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44" t="str">
            <v>cj</v>
          </cell>
          <cell r="D2344">
            <v>8530.69</v>
          </cell>
          <cell r="E2344">
            <v>6880.6984997580257</v>
          </cell>
          <cell r="F2344" t="str">
            <v>SIEC Mar/26</v>
          </cell>
        </row>
        <row r="2345">
          <cell r="A2345" t="str">
            <v>02.03.01.110.18</v>
          </cell>
          <cell r="B2345"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45" t="str">
            <v>cj</v>
          </cell>
          <cell r="D2345">
            <v>4059.08</v>
          </cell>
          <cell r="E2345">
            <v>3273.9796741409905</v>
          </cell>
          <cell r="F2345" t="str">
            <v>SIEC Mar/26</v>
          </cell>
        </row>
        <row r="2346">
          <cell r="A2346" t="str">
            <v>02.03.01.110.20</v>
          </cell>
          <cell r="B2346"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 com religamento (restart) automático (em caso de falta e retorno do fornecimento de energia elétrica)</v>
          </cell>
          <cell r="C2346" t="str">
            <v>cj</v>
          </cell>
          <cell r="D2346">
            <v>5657.76</v>
          </cell>
          <cell r="E2346">
            <v>4563.4457170511378</v>
          </cell>
          <cell r="F2346" t="str">
            <v>SIEC Mar/26</v>
          </cell>
        </row>
        <row r="2347">
          <cell r="A2347" t="str">
            <v>02.03.01.110.04</v>
          </cell>
          <cell r="B2347" t="str">
            <v>Damper de lâminas opostas em aço galvanizado, com buchas de nylon 700 x 400 mm</v>
          </cell>
          <cell r="C2347" t="str">
            <v>un</v>
          </cell>
          <cell r="D2347">
            <v>154.65</v>
          </cell>
          <cell r="E2347">
            <v>124.73786094531377</v>
          </cell>
          <cell r="F2347" t="str">
            <v>SIEC Mar/26</v>
          </cell>
        </row>
        <row r="2348">
          <cell r="A2348" t="str">
            <v>02.03.01.110.28</v>
          </cell>
          <cell r="B2348" t="str">
            <v>Damper de regulagem de vazão, conforme Especificação Técnica CPTM AO1299-3 e CPTM AT3499-0, dimensões 200 x 150 mm.</v>
          </cell>
          <cell r="C2348" t="str">
            <v>un</v>
          </cell>
          <cell r="D2348">
            <v>141.49</v>
          </cell>
          <cell r="E2348">
            <v>114.12324568478788</v>
          </cell>
          <cell r="F2348" t="str">
            <v>SIEC Mar/26</v>
          </cell>
        </row>
        <row r="2349">
          <cell r="A2349" t="str">
            <v>02.03.01.110.37</v>
          </cell>
          <cell r="B2349"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49" t="str">
            <v>cj</v>
          </cell>
          <cell r="D2349">
            <v>10006.9</v>
          </cell>
          <cell r="E2349">
            <v>8071.3824810453298</v>
          </cell>
          <cell r="F2349" t="str">
            <v>SIEC Mar/26</v>
          </cell>
        </row>
        <row r="2350">
          <cell r="A2350" t="str">
            <v>02.03.01.110.26</v>
          </cell>
          <cell r="B2350" t="str">
            <v>Grelha de exaustão com registro, com lâminas reguláveis, para insuflamento ou retorno de ar limpo, dimensões 400 x 200 mm</v>
          </cell>
          <cell r="C2350" t="str">
            <v>un</v>
          </cell>
          <cell r="D2350">
            <v>196.07</v>
          </cell>
          <cell r="E2350">
            <v>158.14647523794159</v>
          </cell>
          <cell r="F2350" t="str">
            <v>SIEC Mar/26</v>
          </cell>
        </row>
        <row r="2351">
          <cell r="A2351" t="str">
            <v>02.03.01.110.24</v>
          </cell>
          <cell r="B2351" t="str">
            <v>Grelha de ventilação com registro, com lâminas reguláveis, para insuflamento ou retorno de ar limpo, dimensões 300 x 100 mm</v>
          </cell>
          <cell r="C2351" t="str">
            <v>un</v>
          </cell>
          <cell r="D2351">
            <v>183.55</v>
          </cell>
          <cell r="E2351">
            <v>148.04807226972093</v>
          </cell>
          <cell r="F2351" t="str">
            <v>SIEC Mar/26</v>
          </cell>
        </row>
        <row r="2352">
          <cell r="A2352" t="str">
            <v>02.03.01.110.25</v>
          </cell>
          <cell r="B2352" t="str">
            <v>Grelha de ventilação com registro, com lâminas reguláveis, para insuflamento ou retorno de ar limpo, dimensões 300 x 200 mm</v>
          </cell>
          <cell r="C2352" t="str">
            <v>un</v>
          </cell>
          <cell r="D2352">
            <v>226.05</v>
          </cell>
          <cell r="E2352">
            <v>182.32779480561382</v>
          </cell>
          <cell r="F2352" t="str">
            <v>SIEC Mar/26</v>
          </cell>
        </row>
        <row r="2353">
          <cell r="A2353" t="str">
            <v>02.03.01.110.27</v>
          </cell>
          <cell r="B2353" t="str">
            <v>Grelha metálica quadrada, 15 x15cm</v>
          </cell>
          <cell r="C2353" t="str">
            <v>un</v>
          </cell>
          <cell r="D2353">
            <v>42.57</v>
          </cell>
          <cell r="E2353">
            <v>34.336183255363771</v>
          </cell>
          <cell r="F2353" t="str">
            <v>SIEC Mar/26</v>
          </cell>
        </row>
        <row r="2354">
          <cell r="A2354" t="str">
            <v>02.03.01.110.17</v>
          </cell>
          <cell r="B2354" t="str">
            <v>Mini-exaustor do tipo "para banheiro"; vazão mínima 27 m³/h; nível de ruído igual ou menor do que 60 dB(A); tensão 127 a 220 Vca; potência máxima 30 W; acionado por interruptor, incluindo suportes, elementos de fixação, manuais e garantia de 12 meses</v>
          </cell>
          <cell r="C2354" t="str">
            <v>un</v>
          </cell>
          <cell r="D2354">
            <v>309.82</v>
          </cell>
          <cell r="E2354">
            <v>249.89514437812551</v>
          </cell>
          <cell r="F2354" t="str">
            <v>SIEC Mar/26</v>
          </cell>
        </row>
        <row r="2355">
          <cell r="A2355" t="str">
            <v>02.03.01.110.178</v>
          </cell>
          <cell r="B2355" t="str">
            <v>Operação assistida para sistemas auxiliares</v>
          </cell>
          <cell r="C2355" t="str">
            <v>mês</v>
          </cell>
          <cell r="D2355">
            <v>968.64</v>
          </cell>
          <cell r="E2355">
            <v>781.2873044039361</v>
          </cell>
          <cell r="F2355" t="str">
            <v>SIEC Mar/26</v>
          </cell>
        </row>
        <row r="2356">
          <cell r="A2356" t="str">
            <v>02.03.01.110.141</v>
          </cell>
          <cell r="B2356" t="str">
            <v>Tampão Ø 1.1/2", ferro maleável galvanizado, Classe 10, com rosca BSP</v>
          </cell>
          <cell r="C2356" t="str">
            <v>un</v>
          </cell>
          <cell r="D2356">
            <v>27.51</v>
          </cell>
          <cell r="E2356">
            <v>22.189062752056785</v>
          </cell>
          <cell r="F2356" t="str">
            <v>SIEC Mar/26</v>
          </cell>
        </row>
        <row r="2357">
          <cell r="A2357" t="str">
            <v>02.03.01.110.142</v>
          </cell>
          <cell r="B2357" t="str">
            <v>Tê de redução, ferro maleável galvanizado, Classe 10, Ø 1.1/2 x 1" e bucha de redução 1" x 1/2", com rosca BSP</v>
          </cell>
          <cell r="C2357" t="str">
            <v>un</v>
          </cell>
          <cell r="D2357">
            <v>88.71</v>
          </cell>
          <cell r="E2357">
            <v>71.551863203742528</v>
          </cell>
          <cell r="F2357" t="str">
            <v>SIEC Mar/26</v>
          </cell>
        </row>
        <row r="2358">
          <cell r="A2358" t="str">
            <v>02.03.01.110.143</v>
          </cell>
          <cell r="B2358" t="str">
            <v>Tê normal, ferro maleável galvanizado, Classe 10, Ø 1.1/2", com rosca BSP</v>
          </cell>
          <cell r="C2358" t="str">
            <v>un</v>
          </cell>
          <cell r="D2358">
            <v>155.52000000000001</v>
          </cell>
          <cell r="E2358">
            <v>125.43958703016617</v>
          </cell>
          <cell r="F2358" t="str">
            <v>SIEC Mar/26</v>
          </cell>
        </row>
        <row r="2359">
          <cell r="A2359" t="str">
            <v>02.03.01.110.123</v>
          </cell>
          <cell r="B2359" t="str">
            <v>Tubo de cobre para rede frigorígena com isolamento em espuma elastométrica Ø 12,70mm (1/2")</v>
          </cell>
          <cell r="C2359" t="str">
            <v>m</v>
          </cell>
          <cell r="D2359">
            <v>93.04</v>
          </cell>
          <cell r="E2359">
            <v>75.044361993869984</v>
          </cell>
          <cell r="F2359" t="str">
            <v>SIEC Mar/26</v>
          </cell>
        </row>
        <row r="2360">
          <cell r="A2360" t="str">
            <v>02.03.01.110.121</v>
          </cell>
          <cell r="B2360" t="str">
            <v>Tubo de cobre para rede frigorígena com isolamento em espuma elastométrica Ø 6,40mm (1/4")</v>
          </cell>
          <cell r="C2360" t="str">
            <v>m</v>
          </cell>
          <cell r="D2360">
            <v>56.17</v>
          </cell>
          <cell r="E2360">
            <v>45.305694466849495</v>
          </cell>
          <cell r="F2360" t="str">
            <v>SIEC Mar/26</v>
          </cell>
        </row>
        <row r="2361">
          <cell r="A2361" t="str">
            <v>02.03.01.110.122</v>
          </cell>
          <cell r="B2361" t="str">
            <v>Tubo de cobre para rede frigorígena com isolamento em espuma elastométrica Ø 9,50mm (3/8")</v>
          </cell>
          <cell r="C2361" t="str">
            <v>m</v>
          </cell>
          <cell r="D2361">
            <v>76.81</v>
          </cell>
          <cell r="E2361">
            <v>61.953540893692534</v>
          </cell>
          <cell r="F2361" t="str">
            <v>SIEC Mar/26</v>
          </cell>
        </row>
        <row r="2362">
          <cell r="A2362" t="str">
            <v>02.03.01.110.144</v>
          </cell>
          <cell r="B2362" t="str">
            <v>Válvula esfera, tipo monobloco, rosca BSP Ø1.1/2" c/ alavanca defasada, em bronze, passagem Reduzida, 150 lb., esf. Inox</v>
          </cell>
          <cell r="C2362" t="str">
            <v>un</v>
          </cell>
          <cell r="D2362">
            <v>178.78</v>
          </cell>
          <cell r="E2362">
            <v>144.20067752863366</v>
          </cell>
          <cell r="F2362" t="str">
            <v>SIEC Mar/26</v>
          </cell>
        </row>
        <row r="2363">
          <cell r="A2363" t="str">
            <v>02.03.01.110.145</v>
          </cell>
          <cell r="B2363" t="str">
            <v>Válvula esfera, tipo monobloco, rosca BSP Ø1/2" c/ alavanca defasada, em bronze, pass. Reduzida, 150 lb., esf. Inox</v>
          </cell>
          <cell r="C2363" t="str">
            <v>un</v>
          </cell>
          <cell r="D2363">
            <v>114.86</v>
          </cell>
          <cell r="E2363">
            <v>92.643974834650749</v>
          </cell>
          <cell r="F2363" t="str">
            <v>SIEC Mar/26</v>
          </cell>
        </row>
        <row r="2364">
          <cell r="A2364" t="str">
            <v>02.03.01.110.34</v>
          </cell>
          <cell r="B2364" t="str">
            <v>Veneziana com Tela de Proteção para Descarga de Ar, conforme Especificação Técnica CPTM AO1299-3 e CPTM AT3499-0, dimensões 500 x 400 mm.</v>
          </cell>
          <cell r="C2364" t="str">
            <v>un</v>
          </cell>
          <cell r="D2364">
            <v>237.98</v>
          </cell>
          <cell r="E2364">
            <v>191.95031456686561</v>
          </cell>
          <cell r="F2364" t="str">
            <v>SIEC Mar/26</v>
          </cell>
        </row>
        <row r="2365">
          <cell r="A2365" t="str">
            <v>02.03.01.110.09</v>
          </cell>
          <cell r="B2365" t="str">
            <v>Veneziana em alumínio anodizado, 500 x 300 mm</v>
          </cell>
          <cell r="C2365" t="str">
            <v>un</v>
          </cell>
          <cell r="D2365">
            <v>364.06</v>
          </cell>
          <cell r="E2365">
            <v>293.6441361509921</v>
          </cell>
          <cell r="F2365" t="str">
            <v>SIEC Mar/26</v>
          </cell>
        </row>
        <row r="2366">
          <cell r="A2366" t="str">
            <v>02.03.01.130</v>
          </cell>
          <cell r="B2366" t="str">
            <v>DUTOS PARA AR CONDICIONADO</v>
          </cell>
          <cell r="C2366" t="str">
            <v/>
          </cell>
          <cell r="E2366">
            <v>0</v>
          </cell>
          <cell r="F2366" t="str">
            <v>SIEC Mar/26</v>
          </cell>
        </row>
        <row r="2367">
          <cell r="A2367" t="str">
            <v>02.03.01.130.01</v>
          </cell>
          <cell r="B2367" t="str">
            <v>Duto flexível isolado termicamente com lã de vidro, para ar-condicionado, espessura 25 mm e Ø 14"</v>
          </cell>
          <cell r="C2367" t="str">
            <v>m</v>
          </cell>
          <cell r="D2367">
            <v>74.38</v>
          </cell>
          <cell r="E2367">
            <v>59.993547346346183</v>
          </cell>
          <cell r="F2367" t="str">
            <v>SIEC Mar/26</v>
          </cell>
        </row>
        <row r="2368">
          <cell r="A2368" t="str">
            <v>02.03.01.130.07</v>
          </cell>
          <cell r="B2368" t="str">
            <v>Rede de dutos para ar-condicionado com chapa de aço galvanizada nº 24, com isolamento térmico</v>
          </cell>
          <cell r="C2368" t="str">
            <v>m²</v>
          </cell>
          <cell r="D2368">
            <v>257.12</v>
          </cell>
          <cell r="E2368">
            <v>207.38828843361833</v>
          </cell>
          <cell r="F2368" t="str">
            <v>SIEC Mar/26</v>
          </cell>
        </row>
        <row r="2369">
          <cell r="A2369" t="str">
            <v>02.03.01.130.06</v>
          </cell>
          <cell r="B2369" t="str">
            <v>Rede de dutos para ar-condicionado com chapa de aço galvanizada nº 24, sem isolamento térmico</v>
          </cell>
          <cell r="C2369" t="str">
            <v>m²</v>
          </cell>
          <cell r="D2369">
            <v>62.62</v>
          </cell>
          <cell r="E2369">
            <v>50.508146475237936</v>
          </cell>
          <cell r="F2369" t="str">
            <v>SIEC Mar/26</v>
          </cell>
        </row>
        <row r="2370">
          <cell r="A2370" t="str">
            <v>02.03.01.130.05</v>
          </cell>
          <cell r="B2370" t="str">
            <v>Tubo esponjoso Ø 1/2 polegada, para isolamento de tubulação de cobre para sistemas de ar condicionado</v>
          </cell>
          <cell r="C2370" t="str">
            <v>m</v>
          </cell>
          <cell r="D2370">
            <v>13.71</v>
          </cell>
          <cell r="E2370">
            <v>11.058235199225683</v>
          </cell>
          <cell r="F2370" t="str">
            <v>SIEC Mar/26</v>
          </cell>
        </row>
        <row r="2371">
          <cell r="A2371" t="str">
            <v>02.03.01.210</v>
          </cell>
          <cell r="B2371" t="str">
            <v>AR CONDICIONADO</v>
          </cell>
          <cell r="C2371" t="str">
            <v/>
          </cell>
          <cell r="E2371">
            <v>0</v>
          </cell>
          <cell r="F2371" t="str">
            <v>SIEC Mar/26</v>
          </cell>
        </row>
        <row r="2372">
          <cell r="A2372" t="str">
            <v>02.03.01.210.27</v>
          </cell>
          <cell r="B2372"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72" t="str">
            <v>un</v>
          </cell>
          <cell r="D2372">
            <v>3796.52</v>
          </cell>
          <cell r="E2372">
            <v>3062.2035812227778</v>
          </cell>
          <cell r="F2372" t="str">
            <v>SIEC Mar/26</v>
          </cell>
        </row>
        <row r="2373">
          <cell r="A2373" t="str">
            <v>02.03.01.210.04</v>
          </cell>
          <cell r="B2373" t="str">
            <v>Condicionador de ar tipo "multi split high-wall", capacidade total de refrigeração 24.000 BTU / h, ciclo frio ou quente/frio, incluindo 02 unidades evaporadoras e 01 condensadora, com controle remoto sem fio, tensão 220 V / monofásico / 60 Hz. Garantia 12 meses</v>
          </cell>
          <cell r="C2373" t="str">
            <v>cj</v>
          </cell>
          <cell r="D2373">
            <v>14896.67</v>
          </cell>
          <cell r="E2373">
            <v>12015.381513147282</v>
          </cell>
          <cell r="F2373" t="str">
            <v>SIEC Mar/26</v>
          </cell>
        </row>
        <row r="2374">
          <cell r="A2374" t="str">
            <v>02.03.01.210.25</v>
          </cell>
          <cell r="B2374" t="str">
            <v>Condicionador de ar tipo "split cassette" 04 vias, capacidade de refrigeração 48.000 BTU/h, ciclo frio, com contole remoto sem fio, tensão 220 V/monofásico/60 Hz. Garantia 12 meses</v>
          </cell>
          <cell r="C2374" t="str">
            <v>un</v>
          </cell>
          <cell r="D2374">
            <v>11120.18</v>
          </cell>
          <cell r="E2374">
            <v>8969.3337635102434</v>
          </cell>
          <cell r="F2374" t="str">
            <v>SIEC Mar/26</v>
          </cell>
        </row>
        <row r="2375">
          <cell r="A2375" t="str">
            <v>02.03.01.210.02</v>
          </cell>
          <cell r="B2375" t="str">
            <v>Condicionador de ar tipo "Split High-Wall", capacidade de refrigeração 12.000 BTU / h, ciclo frio ou quente/frio, com controle remoto sem fio, tensão 220 V / monofásico / 60 Hz. Garantia 12 meses</v>
          </cell>
          <cell r="C2375" t="str">
            <v>un</v>
          </cell>
          <cell r="D2375">
            <v>8437.5300000000007</v>
          </cell>
          <cell r="E2375">
            <v>6805.5573479593486</v>
          </cell>
          <cell r="F2375" t="str">
            <v>SIEC Mar/26</v>
          </cell>
        </row>
        <row r="2376">
          <cell r="A2376" t="str">
            <v>02.03.01.210.08</v>
          </cell>
          <cell r="B2376" t="str">
            <v>Condicionador de ar tipo "Split", piso-teto / "Underceiling", capacidade de refrigeração 36.000 BTU / h, ciclo frio ou quente/frio, com controle remoto sem fio, tensão 220 V / monofásico / 60 Hz. Garantia 12 meses</v>
          </cell>
          <cell r="C2376" t="str">
            <v>un</v>
          </cell>
          <cell r="D2376">
            <v>29176.799999999999</v>
          </cell>
          <cell r="E2376">
            <v>23533.473140829166</v>
          </cell>
          <cell r="F2376" t="str">
            <v>SIEC Mar/26</v>
          </cell>
        </row>
        <row r="2377">
          <cell r="A2377" t="str">
            <v>02.03.03</v>
          </cell>
          <cell r="B2377" t="str">
            <v>CABINE PRIMÁRIA DE ENTRADA DE ENERGIA E TRANSFORMAÇÃO</v>
          </cell>
          <cell r="C2377" t="str">
            <v/>
          </cell>
          <cell r="E2377">
            <v>0</v>
          </cell>
          <cell r="F2377" t="str">
            <v>SIEC Mar/26</v>
          </cell>
        </row>
        <row r="2378">
          <cell r="A2378" t="str">
            <v>02.03.03.100</v>
          </cell>
          <cell r="B2378" t="str">
            <v>ENTRADA DE ENERGIA</v>
          </cell>
          <cell r="C2378" t="str">
            <v/>
          </cell>
          <cell r="E2378">
            <v>0</v>
          </cell>
          <cell r="F2378" t="str">
            <v>SIEC Mar/26</v>
          </cell>
        </row>
        <row r="2379">
          <cell r="A2379" t="str">
            <v>02.03.03.100.03</v>
          </cell>
          <cell r="B2379" t="str">
            <v>Cabine Primária de Entrada de Energia, Medição e Proteção, com disjuntor SF6/Vácuo, relés secundários e demais acessórios para um Transformador de 500kVA - Blindada - Conforme Especificações Técnicas CPTM AV6684-0 e AV6685-8</v>
          </cell>
          <cell r="C2379" t="str">
            <v>cj</v>
          </cell>
          <cell r="D2379">
            <v>143232.21</v>
          </cell>
          <cell r="E2379">
            <v>115528.48040006452</v>
          </cell>
          <cell r="F2379" t="str">
            <v>SIEC Mar/26</v>
          </cell>
        </row>
        <row r="2380">
          <cell r="A2380" t="str">
            <v>02.03.03.200</v>
          </cell>
          <cell r="B2380" t="str">
            <v>TRANSFORMADORES</v>
          </cell>
          <cell r="C2380" t="str">
            <v/>
          </cell>
          <cell r="E2380">
            <v>0</v>
          </cell>
          <cell r="F2380" t="str">
            <v>SIEC Mar/26</v>
          </cell>
        </row>
        <row r="2381">
          <cell r="A2381" t="str">
            <v>02.03.03.200.33</v>
          </cell>
          <cell r="B2381" t="str">
            <v>Mufla terminal classe 15kV para cabo de 35mm²</v>
          </cell>
          <cell r="C2381" t="str">
            <v>un</v>
          </cell>
          <cell r="D2381">
            <v>387.78</v>
          </cell>
          <cell r="E2381">
            <v>312.77625423455396</v>
          </cell>
          <cell r="F2381" t="str">
            <v>SIEC Mar/26</v>
          </cell>
        </row>
        <row r="2382">
          <cell r="A2382" t="str">
            <v>02.03.03.200.23</v>
          </cell>
          <cell r="B2382" t="str">
            <v>Teste em fábrica e inspeção de Cubículo de energia e acessórios para alimentação 900 Vca - 90 Hz</v>
          </cell>
          <cell r="C2382" t="str">
            <v>un</v>
          </cell>
          <cell r="D2382">
            <v>8037.84</v>
          </cell>
          <cell r="E2382">
            <v>6483.1747055976775</v>
          </cell>
          <cell r="F2382" t="str">
            <v>SIEC Mar/26</v>
          </cell>
        </row>
        <row r="2383">
          <cell r="A2383" t="str">
            <v>02.03.03.200.22</v>
          </cell>
          <cell r="B2383" t="str">
            <v>Testes integrados dos equipamentos do SCT em campo</v>
          </cell>
          <cell r="C2383" t="str">
            <v>cj</v>
          </cell>
          <cell r="D2383">
            <v>13396.4</v>
          </cell>
          <cell r="E2383">
            <v>10805.291175996128</v>
          </cell>
          <cell r="F2383" t="str">
            <v>SIEC Mar/26</v>
          </cell>
        </row>
        <row r="2384">
          <cell r="A2384" t="str">
            <v>02.03.03.200.15</v>
          </cell>
          <cell r="B2384" t="str">
            <v>Transformador à seco, trifásico, 500kVA 13800-220 / 127V, montado em cubículo metálico - Conforme Especificações Técnicas de Sistemas de Alimentação e Equipamentos Elétricos- AV6684-0, Especificação Técnica de Requisitos Gerais -AV6685-8.</v>
          </cell>
          <cell r="C2384" t="str">
            <v>cj</v>
          </cell>
          <cell r="D2384">
            <v>88119.16</v>
          </cell>
          <cell r="E2384">
            <v>71075.302468140027</v>
          </cell>
          <cell r="F2384" t="str">
            <v>SIEC Mar/26</v>
          </cell>
        </row>
        <row r="2385">
          <cell r="A2385" t="str">
            <v>02.03.05</v>
          </cell>
          <cell r="B2385" t="str">
            <v>INSTALAÇÕES ELETRO-ELETRÔNICAS - INFRAESTRUTURA</v>
          </cell>
          <cell r="C2385" t="str">
            <v/>
          </cell>
          <cell r="E2385">
            <v>0</v>
          </cell>
          <cell r="F2385" t="str">
            <v>SIEC Mar/26</v>
          </cell>
        </row>
        <row r="2386">
          <cell r="A2386" t="str">
            <v>02.03.05.100</v>
          </cell>
          <cell r="B2386" t="str">
            <v>ELETRODUTOS DE AÇO-CARBONO E CONEXÕES</v>
          </cell>
          <cell r="C2386" t="str">
            <v/>
          </cell>
          <cell r="E2386">
            <v>0</v>
          </cell>
          <cell r="F2386" t="str">
            <v>SIEC Mar/26</v>
          </cell>
        </row>
        <row r="2387">
          <cell r="A2387" t="str">
            <v>02.03.05.100.34</v>
          </cell>
          <cell r="B2387" t="str">
            <v>Eletroduto de aço carbono com costura galvanizado a fogo, Ø 80 mm (3")</v>
          </cell>
          <cell r="C2387" t="str">
            <v>m</v>
          </cell>
          <cell r="D2387">
            <v>103.83</v>
          </cell>
          <cell r="E2387">
            <v>83.747378609453136</v>
          </cell>
          <cell r="F2387" t="str">
            <v>SIEC Mar/26</v>
          </cell>
        </row>
        <row r="2388">
          <cell r="A2388" t="str">
            <v>02.03.05.100.40</v>
          </cell>
          <cell r="B2388" t="str">
            <v>Eletroduto de aço carbono, com costura galvanizado a fogo, sem conexões, DN Ø 100 mm (4") conforme norma ABNT NBR 5598</v>
          </cell>
          <cell r="C2388" t="str">
            <v>m</v>
          </cell>
          <cell r="D2388">
            <v>133.31</v>
          </cell>
          <cell r="E2388">
            <v>107.5254073237619</v>
          </cell>
          <cell r="F2388" t="str">
            <v>SIEC Mar/26</v>
          </cell>
        </row>
        <row r="2389">
          <cell r="A2389" t="str">
            <v>02.03.05.100.28</v>
          </cell>
          <cell r="B2389" t="str">
            <v>Eletroduto de aço carbono, com costura galvanizado a fogo, sem conexões, DN Ø 20 mm (3/4") conforme norma ABNT NBR 5598</v>
          </cell>
          <cell r="C2389" t="str">
            <v>m</v>
          </cell>
          <cell r="D2389">
            <v>32.68</v>
          </cell>
          <cell r="E2389">
            <v>26.359090175834812</v>
          </cell>
          <cell r="F2389" t="str">
            <v>SIEC Mar/26</v>
          </cell>
        </row>
        <row r="2390">
          <cell r="A2390" t="str">
            <v>02.03.05.100.29</v>
          </cell>
          <cell r="B2390" t="str">
            <v>Eletroduto de aço carbono, com costura galvanizado a fogo, sem conexões, DN Ø 25 mm (1") conforme norma ABNT NBR 5598</v>
          </cell>
          <cell r="C2390" t="str">
            <v>m</v>
          </cell>
          <cell r="D2390">
            <v>38.67</v>
          </cell>
          <cell r="E2390">
            <v>31.190514599128893</v>
          </cell>
          <cell r="F2390" t="str">
            <v>SIEC Mar/26</v>
          </cell>
        </row>
        <row r="2391">
          <cell r="A2391" t="str">
            <v>02.03.05.100.30</v>
          </cell>
          <cell r="B2391" t="str">
            <v>Eletroduto de aço carbono, com costura galvanizado a fogo, sem conexões, DN Ø 32 mm (1 1/4") conforme norma ABNT NBR 5598</v>
          </cell>
          <cell r="C2391" t="str">
            <v>m</v>
          </cell>
          <cell r="D2391">
            <v>43.21</v>
          </cell>
          <cell r="E2391">
            <v>34.852395547668976</v>
          </cell>
          <cell r="F2391" t="str">
            <v>SIEC Mar/26</v>
          </cell>
        </row>
        <row r="2392">
          <cell r="A2392" t="str">
            <v>02.03.05.100.32</v>
          </cell>
          <cell r="B2392" t="str">
            <v>Eletroduto de aço carbono, com costura galvanizado a fogo, sem conexões, DN Ø 50 mm (2") conforme norma ABNT NBR 5598</v>
          </cell>
          <cell r="C2392" t="str">
            <v>m</v>
          </cell>
          <cell r="D2392">
            <v>61.63</v>
          </cell>
          <cell r="E2392">
            <v>49.709630585578317</v>
          </cell>
          <cell r="F2392" t="str">
            <v>SIEC Mar/26</v>
          </cell>
        </row>
        <row r="2393">
          <cell r="A2393" t="str">
            <v>02.03.05.100.33</v>
          </cell>
          <cell r="B2393" t="str">
            <v>Eletroduto de aço carbono, com costura galvanizado a fogo, sem conexões, DN Ø 65 mm (2 1/2") conforme norma ABNT NBR 5598</v>
          </cell>
          <cell r="C2393" t="str">
            <v>m</v>
          </cell>
          <cell r="D2393">
            <v>96.16</v>
          </cell>
          <cell r="E2393">
            <v>77.560896918857878</v>
          </cell>
          <cell r="F2393" t="str">
            <v>SIEC Mar/26</v>
          </cell>
        </row>
        <row r="2394">
          <cell r="A2394" t="str">
            <v>02.03.05.100.35</v>
          </cell>
          <cell r="B2394" t="str">
            <v>Eletroduto de aço galvanizado a fogo (interno e externo), tipo semipesado, com costura removida, rosca BSP nas duas pontas, sem conexões, DN Ø 20mm (3/4")</v>
          </cell>
          <cell r="C2394" t="str">
            <v>m</v>
          </cell>
          <cell r="D2394">
            <v>37.81</v>
          </cell>
          <cell r="E2394">
            <v>30.496854331343766</v>
          </cell>
          <cell r="F2394" t="str">
            <v>SIEC Mar/26</v>
          </cell>
        </row>
        <row r="2395">
          <cell r="A2395" t="str">
            <v>02.03.05.100.36</v>
          </cell>
          <cell r="B2395" t="str">
            <v>Eletroduto de aço galvanizado a fogo (interno e externo), tipo semipesado, com costura removida, rosca BSP nas duas pontas, sem conexões, DN Ø 25mm (1")</v>
          </cell>
          <cell r="C2395" t="str">
            <v>m</v>
          </cell>
          <cell r="D2395">
            <v>38.67</v>
          </cell>
          <cell r="E2395">
            <v>31.190514599128893</v>
          </cell>
          <cell r="F2395" t="str">
            <v>SIEC Mar/26</v>
          </cell>
        </row>
        <row r="2396">
          <cell r="A2396" t="str">
            <v>02.03.05.100.37</v>
          </cell>
          <cell r="B2396" t="str">
            <v>Eletroduto de aço galvanizado a fogo (interno e externo), tipo semipesado, com costura removida, rosca BSP nas duas pontas, sem conexões, DN Ø 40 mm (1 1/2")</v>
          </cell>
          <cell r="C2396" t="str">
            <v>m</v>
          </cell>
          <cell r="D2396">
            <v>71.31</v>
          </cell>
          <cell r="E2396">
            <v>57.517341506694628</v>
          </cell>
          <cell r="F2396" t="str">
            <v>SIEC Mar/26</v>
          </cell>
        </row>
        <row r="2397">
          <cell r="A2397" t="str">
            <v>02.03.05.100.42</v>
          </cell>
          <cell r="B2397" t="str">
            <v>Eletroduto de aço galvanizado a fogo (interno e externo),com costura removida, rosca BSP nas duas pontas, sem conexões, DN Ø 50 mm (2") conforme norma ABNT NBR 5598</v>
          </cell>
          <cell r="C2397" t="str">
            <v>m</v>
          </cell>
          <cell r="D2397">
            <v>60.13</v>
          </cell>
          <cell r="E2397">
            <v>48.499758025487985</v>
          </cell>
          <cell r="F2397" t="str">
            <v>SIEC Mar/26</v>
          </cell>
        </row>
        <row r="2398">
          <cell r="A2398" t="str">
            <v>02.03.05.100.43</v>
          </cell>
          <cell r="B2398" t="str">
            <v>Eletroduto de aço galvanizado a fogo (interno e externo),com costura removida, rosca BSP nas duas pontas, sem conexões, DN Ø 75 mm (3") conforme norma ABNT NBR 5598</v>
          </cell>
          <cell r="C2398" t="str">
            <v>m</v>
          </cell>
          <cell r="D2398">
            <v>103.83</v>
          </cell>
          <cell r="E2398">
            <v>83.747378609453136</v>
          </cell>
          <cell r="F2398" t="str">
            <v>SIEC Mar/26</v>
          </cell>
        </row>
        <row r="2399">
          <cell r="A2399" t="str">
            <v>02.03.05.150</v>
          </cell>
          <cell r="B2399" t="str">
            <v>ELETRODUTOS DE ALUMÍNIO E CONEXÕES</v>
          </cell>
          <cell r="C2399" t="str">
            <v/>
          </cell>
          <cell r="E2399">
            <v>0</v>
          </cell>
          <cell r="F2399" t="str">
            <v>SIEC Mar/26</v>
          </cell>
        </row>
        <row r="2400">
          <cell r="A2400" t="str">
            <v>02.03.05.150.30</v>
          </cell>
          <cell r="B2400" t="str">
            <v>Bucha em alumínio, com rosca, de 3", para eletroduto</v>
          </cell>
          <cell r="C2400" t="str">
            <v>un</v>
          </cell>
          <cell r="D2400">
            <v>25.8</v>
          </cell>
          <cell r="E2400">
            <v>20.8098080335538</v>
          </cell>
          <cell r="F2400" t="str">
            <v>SIEC Mar/26</v>
          </cell>
        </row>
        <row r="2401">
          <cell r="A2401" t="str">
            <v>02.03.05.150.11</v>
          </cell>
          <cell r="B2401" t="str">
            <v>Curva 90º em Alumínio Ø 1 1/2", fabricada em Alumínio Incorrosível</v>
          </cell>
          <cell r="C2401" t="str">
            <v>un</v>
          </cell>
          <cell r="D2401">
            <v>98.09</v>
          </cell>
          <cell r="E2401">
            <v>79.117599612840777</v>
          </cell>
          <cell r="F2401" t="str">
            <v>SIEC Mar/26</v>
          </cell>
        </row>
        <row r="2402">
          <cell r="A2402" t="str">
            <v>02.03.05.150.10</v>
          </cell>
          <cell r="B2402" t="str">
            <v>Curva 90º em Alumínio Ø 1", fabricada em Alumínio Incorrosível</v>
          </cell>
          <cell r="C2402" t="str">
            <v>un</v>
          </cell>
          <cell r="D2402">
            <v>59.42</v>
          </cell>
          <cell r="E2402">
            <v>47.927085013711888</v>
          </cell>
          <cell r="F2402" t="str">
            <v>SIEC Mar/26</v>
          </cell>
        </row>
        <row r="2403">
          <cell r="A2403" t="str">
            <v>02.03.05.150.12</v>
          </cell>
          <cell r="B2403" t="str">
            <v>Curva 90º em Alumínio Ø 3", fabricada em Alumínio Incorrosível</v>
          </cell>
          <cell r="C2403" t="str">
            <v>un</v>
          </cell>
          <cell r="D2403">
            <v>205.81</v>
          </cell>
          <cell r="E2403">
            <v>166.00258106146151</v>
          </cell>
          <cell r="F2403" t="str">
            <v>SIEC Mar/26</v>
          </cell>
        </row>
        <row r="2404">
          <cell r="A2404" t="str">
            <v>02.03.05.150.23</v>
          </cell>
          <cell r="B2404" t="str">
            <v>Eletroduto de Alumínio Ø 1 1/2", fabricado em Alumínio incorrosível extrudado em Liga ALCAN 50-S, com rosca nas duas pontas, sem acessórios</v>
          </cell>
          <cell r="C2404" t="str">
            <v>m</v>
          </cell>
          <cell r="D2404">
            <v>86.25</v>
          </cell>
          <cell r="E2404">
            <v>69.567672205194384</v>
          </cell>
          <cell r="F2404" t="str">
            <v>SIEC Mar/26</v>
          </cell>
        </row>
        <row r="2405">
          <cell r="A2405" t="str">
            <v>02.03.05.150.22</v>
          </cell>
          <cell r="B2405" t="str">
            <v>Eletroduto de Alumínio Ø 1 1/4", fabricado em Alumínio incorrosível extrudado em Liga ALCAN 50-S, com rosca nas duas pontas, sem acessórios</v>
          </cell>
          <cell r="C2405" t="str">
            <v>m</v>
          </cell>
          <cell r="D2405">
            <v>71.48</v>
          </cell>
          <cell r="E2405">
            <v>57.654460396838203</v>
          </cell>
          <cell r="F2405" t="str">
            <v>SIEC Mar/26</v>
          </cell>
        </row>
        <row r="2406">
          <cell r="A2406" t="str">
            <v>02.03.05.150.21</v>
          </cell>
          <cell r="B2406" t="str">
            <v>Eletroduto de Alumínio Ø 1", fabricado em Alumínio incorrosível extrudado em Liga ALCAN 50-S, com rosca nas duas pontas, sem acessórios</v>
          </cell>
          <cell r="C2406" t="str">
            <v>m</v>
          </cell>
          <cell r="D2406">
            <v>56.07</v>
          </cell>
          <cell r="E2406">
            <v>45.225036296176803</v>
          </cell>
          <cell r="F2406" t="str">
            <v>SIEC Mar/26</v>
          </cell>
        </row>
        <row r="2407">
          <cell r="A2407" t="str">
            <v>02.03.05.150.19</v>
          </cell>
          <cell r="B2407" t="str">
            <v>Eletroduto de Alumínio Ø 1/2", fabricado em Alumínio incorrosível extrudado em Liga ALCAN 50-S, com rosca nas duas pontas, sem acessórios</v>
          </cell>
          <cell r="C2407" t="str">
            <v>m</v>
          </cell>
          <cell r="D2407">
            <v>34.380000000000003</v>
          </cell>
          <cell r="E2407">
            <v>27.730279077270531</v>
          </cell>
          <cell r="F2407" t="str">
            <v>SIEC Mar/26</v>
          </cell>
        </row>
        <row r="2408">
          <cell r="A2408" t="str">
            <v>02.03.05.150.24</v>
          </cell>
          <cell r="B2408" t="str">
            <v>Eletroduto de Alumínio Ø 2", fabricado em Alumínio incorrosível extrudado em Liga ALCAN 50-S, com rosca nas duas pontas, sem acessórios</v>
          </cell>
          <cell r="C2408" t="str">
            <v>m</v>
          </cell>
          <cell r="D2408">
            <v>111.9</v>
          </cell>
          <cell r="E2408">
            <v>90.256492982739161</v>
          </cell>
          <cell r="F2408" t="str">
            <v>SIEC Mar/26</v>
          </cell>
        </row>
        <row r="2409">
          <cell r="A2409" t="str">
            <v>02.03.05.150.26</v>
          </cell>
          <cell r="B2409" t="str">
            <v>Eletroduto de Alumínio Ø 3", fabricado em Alumínio incorrosível extrudado em Liga ALCAN 50-S, com rosca nas duas pontas, sem acessórios</v>
          </cell>
          <cell r="C2409" t="str">
            <v>m</v>
          </cell>
          <cell r="D2409">
            <v>220.52</v>
          </cell>
          <cell r="E2409">
            <v>177.86739796741409</v>
          </cell>
          <cell r="F2409" t="str">
            <v>SIEC Mar/26</v>
          </cell>
        </row>
        <row r="2410">
          <cell r="A2410" t="str">
            <v>02.03.05.150.20</v>
          </cell>
          <cell r="B2410" t="str">
            <v>Eletroduto de Alumínio Ø 3/4", fabricado em Alumínio incorrosível extrudado em Liga ALCAN 50-S, com rosca nas duas pontas, sem acessórios</v>
          </cell>
          <cell r="C2410" t="str">
            <v>m</v>
          </cell>
          <cell r="D2410">
            <v>42.83</v>
          </cell>
          <cell r="E2410">
            <v>34.545894499112755</v>
          </cell>
          <cell r="F2410" t="str">
            <v>SIEC Mar/26</v>
          </cell>
        </row>
        <row r="2411">
          <cell r="A2411" t="str">
            <v>02.03.05.150.27</v>
          </cell>
          <cell r="B2411" t="str">
            <v>Eletroduto de Alumínio Ø 4", fabricado em Alumínio incorrosível extrudado em Liga ALCAN 50-S, com rosca nas duas pontas, sem acessórios</v>
          </cell>
          <cell r="C2411" t="str">
            <v>m</v>
          </cell>
          <cell r="D2411">
            <v>348.27</v>
          </cell>
          <cell r="E2411">
            <v>280.90821100177448</v>
          </cell>
          <cell r="F2411" t="str">
            <v>SIEC Mar/26</v>
          </cell>
        </row>
        <row r="2412">
          <cell r="A2412" t="str">
            <v>02.03.05.160</v>
          </cell>
          <cell r="B2412" t="str">
            <v>ELETRODUTOS METÁLICOS FLEXÍVEIS</v>
          </cell>
          <cell r="C2412" t="str">
            <v/>
          </cell>
          <cell r="E2412">
            <v>0</v>
          </cell>
          <cell r="F2412" t="str">
            <v>SIEC Mar/26</v>
          </cell>
        </row>
        <row r="2413">
          <cell r="A2413" t="str">
            <v>02.03.05.160.04</v>
          </cell>
          <cell r="B2413" t="str">
            <v>Eletroduto Flexível Metálico de Ø 1 1/4" com revestimento exterior por extrusão sob pressão em PVC antichama, com acessórios.</v>
          </cell>
          <cell r="C2413" t="str">
            <v>m</v>
          </cell>
          <cell r="D2413">
            <v>41.66</v>
          </cell>
          <cell r="E2413">
            <v>33.602193902242291</v>
          </cell>
          <cell r="F2413" t="str">
            <v>SIEC Mar/26</v>
          </cell>
        </row>
        <row r="2414">
          <cell r="A2414" t="str">
            <v>02.03.05.160.03</v>
          </cell>
          <cell r="B2414" t="str">
            <v>Eletroduto Flexível Metálico de Ø 1" com revestimento exterior por extrusão sob pressão em PVC antichama, com acessórios.</v>
          </cell>
          <cell r="C2414" t="str">
            <v>m</v>
          </cell>
          <cell r="D2414">
            <v>33.64</v>
          </cell>
          <cell r="E2414">
            <v>27.133408614292627</v>
          </cell>
          <cell r="F2414" t="str">
            <v>SIEC Mar/26</v>
          </cell>
        </row>
        <row r="2415">
          <cell r="A2415" t="str">
            <v>02.03.05.160.01</v>
          </cell>
          <cell r="B2415" t="str">
            <v>Eletroduto Flexível Metálico de Ø 1/2" com revestimento exterior por extrusão sob pressão em PVC antichama, com acessórios.</v>
          </cell>
          <cell r="C2415" t="str">
            <v>m</v>
          </cell>
          <cell r="D2415">
            <v>27.08</v>
          </cell>
          <cell r="E2415">
            <v>21.842232618164218</v>
          </cell>
          <cell r="F2415" t="str">
            <v>SIEC Mar/26</v>
          </cell>
        </row>
        <row r="2416">
          <cell r="A2416" t="str">
            <v>02.03.05.160.07</v>
          </cell>
          <cell r="B2416" t="str">
            <v>Eletroduto Flexível Metálico de Ø 2" com revestimento exterior por extrusão sob pressão em PVC antichama, com acessórios</v>
          </cell>
          <cell r="C2416" t="str">
            <v>m</v>
          </cell>
          <cell r="D2416">
            <v>65.17</v>
          </cell>
          <cell r="E2416">
            <v>52.564929827391516</v>
          </cell>
          <cell r="F2416" t="str">
            <v>SIEC Mar/26</v>
          </cell>
        </row>
        <row r="2417">
          <cell r="A2417" t="str">
            <v>02.03.05.160.02</v>
          </cell>
          <cell r="B2417" t="str">
            <v>Eletroduto Flexível Metálico de Ø 3/4" com revestimento exterior por extrusão sob pressão em PVC antichama, com acessórios.</v>
          </cell>
          <cell r="C2417" t="str">
            <v>m</v>
          </cell>
          <cell r="D2417">
            <v>30.9</v>
          </cell>
          <cell r="E2417">
            <v>24.923374737860943</v>
          </cell>
          <cell r="F2417" t="str">
            <v>SIEC Mar/26</v>
          </cell>
        </row>
        <row r="2418">
          <cell r="A2418" t="str">
            <v>02.03.05.200</v>
          </cell>
          <cell r="B2418" t="str">
            <v>CONDULETES DE ALUMÍNIO E CONEXÕES</v>
          </cell>
          <cell r="C2418" t="str">
            <v/>
          </cell>
          <cell r="E2418">
            <v>0</v>
          </cell>
          <cell r="F2418" t="str">
            <v>SIEC Mar/26</v>
          </cell>
        </row>
        <row r="2419">
          <cell r="A2419" t="str">
            <v>02.03.05.200.59</v>
          </cell>
          <cell r="B2419" t="str">
            <v>Caixa de Ligação Dupla, fabricada em Liga de Alumínio Fundido, sem Rosca, Ø 1" Tipo "E"</v>
          </cell>
          <cell r="C2419" t="str">
            <v>cj</v>
          </cell>
          <cell r="D2419">
            <v>102.99</v>
          </cell>
          <cell r="E2419">
            <v>83.069849975802541</v>
          </cell>
          <cell r="F2419" t="str">
            <v>SIEC Mar/26</v>
          </cell>
        </row>
        <row r="2420">
          <cell r="A2420" t="str">
            <v>02.03.05.200.86</v>
          </cell>
          <cell r="B2420" t="str">
            <v>Caixa de passagem de alumínio IP65, dimensões 200x200x100mm</v>
          </cell>
          <cell r="C2420" t="str">
            <v>un</v>
          </cell>
          <cell r="D2420">
            <v>180.69</v>
          </cell>
          <cell r="E2420">
            <v>145.74124858848202</v>
          </cell>
          <cell r="F2420" t="str">
            <v>SIEC Mar/26</v>
          </cell>
        </row>
        <row r="2421">
          <cell r="A2421" t="str">
            <v>02.03.05.200.87</v>
          </cell>
          <cell r="B2421" t="str">
            <v>Caixa de passagem de alumínio IP65, dimensões 300x300x120mm</v>
          </cell>
          <cell r="C2421" t="str">
            <v>un</v>
          </cell>
          <cell r="D2421">
            <v>278.77</v>
          </cell>
          <cell r="E2421">
            <v>224.8507823842555</v>
          </cell>
          <cell r="F2421" t="str">
            <v>SIEC Mar/26</v>
          </cell>
        </row>
        <row r="2422">
          <cell r="A2422" t="str">
            <v>02.03.05.200.88</v>
          </cell>
          <cell r="B2422" t="str">
            <v>Caixa de passagem de alumínio IP65, dimensões 400x400x200mm</v>
          </cell>
          <cell r="C2422" t="str">
            <v>un</v>
          </cell>
          <cell r="D2422">
            <v>549.54</v>
          </cell>
          <cell r="E2422">
            <v>443.24891111469589</v>
          </cell>
          <cell r="F2422" t="str">
            <v>SIEC Mar/26</v>
          </cell>
        </row>
        <row r="2423">
          <cell r="A2423" t="str">
            <v>02.03.05.200.90</v>
          </cell>
          <cell r="B2423" t="str">
            <v>Condulete em liga de alumínio fundido duplo tipo "E" Ø 1" - roscável, com tampa</v>
          </cell>
          <cell r="C2423" t="str">
            <v>un</v>
          </cell>
          <cell r="D2423">
            <v>115.72</v>
          </cell>
          <cell r="E2423">
            <v>93.337635102435868</v>
          </cell>
          <cell r="F2423" t="str">
            <v>SIEC Mar/26</v>
          </cell>
        </row>
        <row r="2424">
          <cell r="A2424" t="str">
            <v>02.03.05.200.44</v>
          </cell>
          <cell r="B2424" t="str">
            <v>Condulete em liga de alumínio fundido tipo "TB" Ø 1 1/2" - roscável, com tampa</v>
          </cell>
          <cell r="C2424" t="str">
            <v>un</v>
          </cell>
          <cell r="D2424">
            <v>94.01</v>
          </cell>
          <cell r="E2424">
            <v>75.826746249395072</v>
          </cell>
          <cell r="F2424" t="str">
            <v>SIEC Mar/26</v>
          </cell>
        </row>
        <row r="2425">
          <cell r="A2425" t="str">
            <v>02.03.05.200.89</v>
          </cell>
          <cell r="B2425" t="str">
            <v>Condulete em liga de alumínio fundido tipo "TB" Ø 1" - roscável, com tampa</v>
          </cell>
          <cell r="C2425" t="str">
            <v>un</v>
          </cell>
          <cell r="D2425">
            <v>62.38</v>
          </cell>
          <cell r="E2425">
            <v>50.31456686562349</v>
          </cell>
          <cell r="F2425" t="str">
            <v>SIEC Mar/26</v>
          </cell>
        </row>
        <row r="2426">
          <cell r="A2426" t="str">
            <v>02.03.05.200.81</v>
          </cell>
          <cell r="B2426" t="str">
            <v>Condulete em liga de alumínio fundido tipo "TB" Ø 3/4" - roscável, com tampa</v>
          </cell>
          <cell r="C2426" t="str">
            <v>un</v>
          </cell>
          <cell r="D2426">
            <v>49.78</v>
          </cell>
          <cell r="E2426">
            <v>40.151637360864655</v>
          </cell>
          <cell r="F2426" t="str">
            <v>SIEC Mar/26</v>
          </cell>
        </row>
        <row r="2427">
          <cell r="A2427" t="str">
            <v>02.03.05.200.12</v>
          </cell>
          <cell r="B2427" t="str">
            <v>Condulete em liga de alumínio tipo "C" ø 1 " com rosca e tampa, IP 54, conforme categoria II da NBR 15.701</v>
          </cell>
          <cell r="C2427" t="str">
            <v>un</v>
          </cell>
          <cell r="D2427">
            <v>46.24</v>
          </cell>
          <cell r="E2427">
            <v>37.296338119051462</v>
          </cell>
          <cell r="F2427" t="str">
            <v>SIEC Mar/26</v>
          </cell>
        </row>
        <row r="2428">
          <cell r="A2428" t="str">
            <v>02.03.05.200.32</v>
          </cell>
          <cell r="B2428" t="str">
            <v>Condulete em liga de alumínio tipo "C" ø 1 1/2" com rosca e tampa, IP 54, conforme categoria II da NBR 15.701</v>
          </cell>
          <cell r="C2428" t="str">
            <v>un</v>
          </cell>
          <cell r="D2428">
            <v>88.49</v>
          </cell>
          <cell r="E2428">
            <v>71.37441522826262</v>
          </cell>
          <cell r="F2428" t="str">
            <v>SIEC Mar/26</v>
          </cell>
        </row>
        <row r="2429">
          <cell r="A2429" t="str">
            <v>02.03.05.200.22</v>
          </cell>
          <cell r="B2429" t="str">
            <v>Condulete em liga de alumínio tipo "C" ø 1 1/4" com rosca e tampa, IP 54, conforme categoria II da NBR 15.701</v>
          </cell>
          <cell r="C2429" t="str">
            <v>un</v>
          </cell>
          <cell r="D2429">
            <v>75.599999999999994</v>
          </cell>
          <cell r="E2429">
            <v>60.977577028552986</v>
          </cell>
          <cell r="F2429" t="str">
            <v>SIEC Mar/26</v>
          </cell>
        </row>
        <row r="2430">
          <cell r="A2430" t="str">
            <v>02.03.05.200.39</v>
          </cell>
          <cell r="B2430" t="str">
            <v>Condulete em liga de alumínio tipo "C" Ø 2 1/2" com rosca e tampa, IP 54, conforme categoria ll da NBR15.701</v>
          </cell>
          <cell r="C2430" t="str">
            <v>un</v>
          </cell>
          <cell r="D2430">
            <v>268.18</v>
          </cell>
          <cell r="E2430">
            <v>216.30908211001775</v>
          </cell>
          <cell r="F2430" t="str">
            <v>SIEC Mar/26</v>
          </cell>
        </row>
        <row r="2431">
          <cell r="A2431" t="str">
            <v>02.03.05.200.38</v>
          </cell>
          <cell r="B2431" t="str">
            <v>Condulete em liga de alumínio tipo "C" ø 2" com rosca e tampa, IP 54, conforme categoria II da NBR 15.701</v>
          </cell>
          <cell r="C2431" t="str">
            <v>un</v>
          </cell>
          <cell r="D2431">
            <v>110.89</v>
          </cell>
          <cell r="E2431">
            <v>89.441845458944996</v>
          </cell>
          <cell r="F2431" t="str">
            <v>SIEC Mar/26</v>
          </cell>
        </row>
        <row r="2432">
          <cell r="A2432" t="str">
            <v>02.03.05.200.40</v>
          </cell>
          <cell r="B2432" t="str">
            <v>Condulete em liga de alumínio tipo "C" Ø 3" com rosca e tampa, IP 54, conforme categoria ll da NBR15.701</v>
          </cell>
          <cell r="C2432" t="str">
            <v>un</v>
          </cell>
          <cell r="D2432">
            <v>327.01</v>
          </cell>
          <cell r="E2432">
            <v>263.76028391676078</v>
          </cell>
          <cell r="F2432" t="str">
            <v>SIEC Mar/26</v>
          </cell>
        </row>
        <row r="2433">
          <cell r="A2433" t="str">
            <v>02.03.05.200.01</v>
          </cell>
          <cell r="B2433" t="str">
            <v>Condulete em liga de alumínio tipo "C" Ø 3/4" com rosca e tampa, IP 54, conforme categoria ll da NBR15.701</v>
          </cell>
          <cell r="C2433" t="str">
            <v>un</v>
          </cell>
          <cell r="D2433">
            <v>38.19</v>
          </cell>
          <cell r="E2433">
            <v>30.803355379899983</v>
          </cell>
          <cell r="F2433" t="str">
            <v>SIEC Mar/26</v>
          </cell>
        </row>
        <row r="2434">
          <cell r="A2434" t="str">
            <v>02.03.05.200.41</v>
          </cell>
          <cell r="B2434" t="str">
            <v>Condulete em liga de alumínio tipo "C" Ø 4" com rosca e tampa, IP 54, conforme categoria ll da NBR15.701</v>
          </cell>
          <cell r="C2434" t="str">
            <v>un</v>
          </cell>
          <cell r="D2434">
            <v>309.7</v>
          </cell>
          <cell r="E2434">
            <v>249.79835457331828</v>
          </cell>
          <cell r="F2434" t="str">
            <v>SIEC Mar/26</v>
          </cell>
        </row>
        <row r="2435">
          <cell r="A2435" t="str">
            <v>02.03.05.200.05</v>
          </cell>
          <cell r="B2435" t="str">
            <v>Condulete em liga de alumínio tipo "E" ø 1 1/2" com rosca e tampa, IP 54, conforme categoria II da NBR 15.701</v>
          </cell>
          <cell r="C2435" t="str">
            <v>un</v>
          </cell>
          <cell r="D2435">
            <v>67.45</v>
          </cell>
          <cell r="E2435">
            <v>54.403936118728829</v>
          </cell>
          <cell r="F2435" t="str">
            <v>SIEC Mar/26</v>
          </cell>
        </row>
        <row r="2436">
          <cell r="A2436" t="str">
            <v>02.03.05.200.04</v>
          </cell>
          <cell r="B2436" t="str">
            <v>Condulete em liga de alumínio tipo "E" ø 1 1/4" com rosca e tampa, IP 54, conforme categoria II da NBR 15.701</v>
          </cell>
          <cell r="C2436" t="str">
            <v>un</v>
          </cell>
          <cell r="D2436">
            <v>57.11</v>
          </cell>
          <cell r="E2436">
            <v>46.063881271172768</v>
          </cell>
          <cell r="F2436" t="str">
            <v>SIEC Mar/26</v>
          </cell>
        </row>
        <row r="2437">
          <cell r="A2437" t="str">
            <v>02.03.05.200.03</v>
          </cell>
          <cell r="B2437" t="str">
            <v>Condulete em liga de alumínio tipo "E" ø 1" com rosca e tampa, IP 54, conforme categoria II da NBR 15.701</v>
          </cell>
          <cell r="C2437" t="str">
            <v>un</v>
          </cell>
          <cell r="D2437">
            <v>42.66</v>
          </cell>
          <cell r="E2437">
            <v>34.408775608969187</v>
          </cell>
          <cell r="F2437" t="str">
            <v>SIEC Mar/26</v>
          </cell>
        </row>
        <row r="2438">
          <cell r="A2438" t="str">
            <v>02.03.05.200.06</v>
          </cell>
          <cell r="B2438" t="str">
            <v>Condulete em liga de alumínio tipo "E" ø 2" com rosca e tampa, IP 54, conforme categoria II da NBR 15.701</v>
          </cell>
          <cell r="C2438" t="str">
            <v>un</v>
          </cell>
          <cell r="D2438">
            <v>85.75</v>
          </cell>
          <cell r="E2438">
            <v>69.16438135183094</v>
          </cell>
          <cell r="F2438" t="str">
            <v>SIEC Mar/26</v>
          </cell>
        </row>
        <row r="2439">
          <cell r="A2439" t="str">
            <v>02.03.05.200.08</v>
          </cell>
          <cell r="B2439" t="str">
            <v>Condulete em liga de alumínio tipo "E" Ø 3" com rosca e tampa, IP 54, conforme categoria ll da NBR15.701</v>
          </cell>
          <cell r="C2439" t="str">
            <v>un</v>
          </cell>
          <cell r="D2439">
            <v>186.25</v>
          </cell>
          <cell r="E2439">
            <v>150.22584287788354</v>
          </cell>
          <cell r="F2439" t="str">
            <v>SIEC Mar/26</v>
          </cell>
        </row>
        <row r="2440">
          <cell r="A2440" t="str">
            <v>02.03.05.200.02</v>
          </cell>
          <cell r="B2440" t="str">
            <v>Condulete em liga de alumínio tipo "E" Ø 3/4" com rosca e tampa, IP 54, conforme categoria ll da NBR15.701</v>
          </cell>
          <cell r="C2440" t="str">
            <v>un</v>
          </cell>
          <cell r="D2440">
            <v>31.71</v>
          </cell>
          <cell r="E2440">
            <v>25.576705920309728</v>
          </cell>
          <cell r="F2440" t="str">
            <v>SIEC Mar/26</v>
          </cell>
        </row>
        <row r="2441">
          <cell r="A2441" t="str">
            <v>02.03.05.200.09</v>
          </cell>
          <cell r="B2441" t="str">
            <v>Condulete em liga de alumínio tipo "E" Ø 4" com rosca e tampa, IP 54, conforme categoria ll da NBR15.701</v>
          </cell>
          <cell r="C2441" t="str">
            <v>un</v>
          </cell>
          <cell r="D2441">
            <v>284.77999999999997</v>
          </cell>
          <cell r="E2441">
            <v>229.69833844168411</v>
          </cell>
          <cell r="F2441" t="str">
            <v>SIEC Mar/26</v>
          </cell>
        </row>
        <row r="2442">
          <cell r="A2442" t="str">
            <v>02.03.05.200.94</v>
          </cell>
          <cell r="B2442" t="str">
            <v>Condulete em liga de alumínio tipo "especial B" ø 1" com rosca e tampa, IP 54, conforme categoria II da NBR 15.701</v>
          </cell>
          <cell r="C2442" t="str">
            <v>un</v>
          </cell>
          <cell r="D2442">
            <v>48.1</v>
          </cell>
          <cell r="E2442">
            <v>38.796580093563477</v>
          </cell>
          <cell r="F2442" t="str">
            <v>SIEC Mar/26</v>
          </cell>
        </row>
        <row r="2443">
          <cell r="A2443" t="str">
            <v>02.03.05.200.93</v>
          </cell>
          <cell r="B2443" t="str">
            <v>Condulete em liga de alumínio tipo "especial B" ø 3/4" com rosca e tampa, IP 54, conforme categoria II da NBR 15.701</v>
          </cell>
          <cell r="C2443" t="str">
            <v>un</v>
          </cell>
          <cell r="D2443">
            <v>42.7</v>
          </cell>
          <cell r="E2443">
            <v>34.441038877238263</v>
          </cell>
          <cell r="F2443" t="str">
            <v>SIEC Mar/26</v>
          </cell>
        </row>
        <row r="2444">
          <cell r="A2444" t="str">
            <v>02.03.05.200.68</v>
          </cell>
          <cell r="B2444" t="str">
            <v>Condulete em liga de alumínio tipo "LR", "LL" ou "LB", ø 1 1/2" com rosca e tampa, IP 54, conforme categoria II da NBR 15.701</v>
          </cell>
          <cell r="C2444" t="str">
            <v>un</v>
          </cell>
          <cell r="D2444">
            <v>77.95</v>
          </cell>
          <cell r="E2444">
            <v>62.87304403936119</v>
          </cell>
          <cell r="F2444" t="str">
            <v>SIEC Mar/26</v>
          </cell>
        </row>
        <row r="2445">
          <cell r="A2445" t="str">
            <v>02.03.05.200.67</v>
          </cell>
          <cell r="B2445" t="str">
            <v>Condulete em liga de alumínio tipo "LR", "LL" ou "LB", ø 1 1/4" com rosca e tampa, IP 54, conforme categoria II da NBR 15.701</v>
          </cell>
          <cell r="C2445" t="str">
            <v>un</v>
          </cell>
          <cell r="D2445">
            <v>67.17</v>
          </cell>
          <cell r="E2445">
            <v>54.1780932408453</v>
          </cell>
          <cell r="F2445" t="str">
            <v>SIEC Mar/26</v>
          </cell>
        </row>
        <row r="2446">
          <cell r="A2446" t="str">
            <v>02.03.05.200.66</v>
          </cell>
          <cell r="B2446" t="str">
            <v>Condulete em liga de alumínio tipo "LR", "LL" ou "LB", ø 1" com rosca e tampa, IP 54, conforme categoria II da NBR 15.701</v>
          </cell>
          <cell r="C2446" t="str">
            <v>un</v>
          </cell>
          <cell r="D2446">
            <v>52.69</v>
          </cell>
          <cell r="E2446">
            <v>42.498790127439911</v>
          </cell>
          <cell r="F2446" t="str">
            <v>SIEC Mar/26</v>
          </cell>
        </row>
        <row r="2447">
          <cell r="A2447" t="str">
            <v>02.03.05.200.69</v>
          </cell>
          <cell r="B2447" t="str">
            <v>Condulete em liga de alumínio tipo "LR", "LL" ou "LB", ø 2" com rosca e tampa, IP 54, conforme categoria II da NBR 15.701</v>
          </cell>
          <cell r="C2447" t="str">
            <v>un</v>
          </cell>
          <cell r="D2447">
            <v>102.12</v>
          </cell>
          <cell r="E2447">
            <v>82.368123890950159</v>
          </cell>
          <cell r="F2447" t="str">
            <v>SIEC Mar/26</v>
          </cell>
        </row>
        <row r="2448">
          <cell r="A2448" t="str">
            <v>02.03.05.200.71</v>
          </cell>
          <cell r="B2448" t="str">
            <v>Condulete em liga de alumínio tipo "LR", "LL", ou "LB", Ø 3" com rosca e tampa, IP 54, conforme categoria ll da NBR15.701</v>
          </cell>
          <cell r="C2448" t="str">
            <v>un</v>
          </cell>
          <cell r="D2448">
            <v>227.86</v>
          </cell>
          <cell r="E2448">
            <v>183.7877076947895</v>
          </cell>
          <cell r="F2448" t="str">
            <v>SIEC Mar/26</v>
          </cell>
        </row>
        <row r="2449">
          <cell r="A2449" t="str">
            <v>02.03.05.200.65</v>
          </cell>
          <cell r="B2449" t="str">
            <v>Condulete em liga de alumínio tipo "LR", "LL", ou "LB", Ø 3/4" com rosca e tampa, IP 54, conforme categoria ll da NBR15.701</v>
          </cell>
          <cell r="C2449" t="str">
            <v>un</v>
          </cell>
          <cell r="D2449">
            <v>38.94</v>
          </cell>
          <cell r="E2449">
            <v>31.408291659945149</v>
          </cell>
          <cell r="F2449" t="str">
            <v>SIEC Mar/26</v>
          </cell>
        </row>
        <row r="2450">
          <cell r="A2450" t="str">
            <v>02.03.05.200.72</v>
          </cell>
          <cell r="B2450" t="str">
            <v>Condulete em liga de alumínio tipo "LR", "LL", ou "LB", Ø 4" com rosca e tampa, IP 54, conforme categoria ll da NBR15.701</v>
          </cell>
          <cell r="C2450" t="str">
            <v>un</v>
          </cell>
          <cell r="D2450">
            <v>333.2</v>
          </cell>
          <cell r="E2450">
            <v>268.75302468140023</v>
          </cell>
          <cell r="F2450" t="str">
            <v>SIEC Mar/26</v>
          </cell>
        </row>
        <row r="2451">
          <cell r="A2451" t="str">
            <v>02.03.05.200.24</v>
          </cell>
          <cell r="B2451" t="str">
            <v>Condulete em liga de alumínio tipo "T" ou "TB", ø 1 1/2" com rosca e tampa, IP 54, conforme categoria II da NBR 15.701</v>
          </cell>
          <cell r="C2451" t="str">
            <v>un</v>
          </cell>
          <cell r="D2451">
            <v>94.16</v>
          </cell>
          <cell r="E2451">
            <v>75.947733505404088</v>
          </cell>
          <cell r="F2451" t="str">
            <v>SIEC Mar/26</v>
          </cell>
        </row>
        <row r="2452">
          <cell r="A2452" t="str">
            <v>02.03.05.200.23</v>
          </cell>
          <cell r="B2452" t="str">
            <v>Condulete em liga de alumínio tipo "T" ou "TB", ø 1 1/4" com rosca e tampa, IP 54, conforme categoria II da NBR 15.701</v>
          </cell>
          <cell r="C2452" t="str">
            <v>un</v>
          </cell>
          <cell r="D2452">
            <v>78.38</v>
          </cell>
          <cell r="E2452">
            <v>63.219874173253743</v>
          </cell>
          <cell r="F2452" t="str">
            <v>SIEC Mar/26</v>
          </cell>
        </row>
        <row r="2453">
          <cell r="A2453" t="str">
            <v>02.03.05.200.21</v>
          </cell>
          <cell r="B2453" t="str">
            <v>Condulete em liga de alumínio tipo "T" ou "TB", ø 1" com rosca e tampa, IP 54, conforme categoria II da NBR 15.701</v>
          </cell>
          <cell r="C2453" t="str">
            <v>un</v>
          </cell>
          <cell r="D2453">
            <v>61.97</v>
          </cell>
          <cell r="E2453">
            <v>49.983868365865462</v>
          </cell>
          <cell r="F2453" t="str">
            <v>SIEC Mar/26</v>
          </cell>
        </row>
        <row r="2454">
          <cell r="A2454" t="str">
            <v>02.03.05.200.26</v>
          </cell>
          <cell r="B2454" t="str">
            <v>Condulete em liga de alumínio tipo "T" ou "TB", Ø 2 1/2" com rosca e tampa, IP 54, conforme categoria ll da NBR15.701</v>
          </cell>
          <cell r="C2454" t="str">
            <v>un</v>
          </cell>
          <cell r="D2454">
            <v>205.78</v>
          </cell>
          <cell r="E2454">
            <v>165.97838361025973</v>
          </cell>
          <cell r="F2454" t="str">
            <v>SIEC Mar/26</v>
          </cell>
        </row>
        <row r="2455">
          <cell r="A2455" t="str">
            <v>02.03.05.200.25</v>
          </cell>
          <cell r="B2455" t="str">
            <v>Condulete em liga de alumínio tipo "T" ou "TB", ø 2" com rosca e tampa, IP 54, conforme categoria II da NBR 15.701</v>
          </cell>
          <cell r="C2455" t="str">
            <v>un</v>
          </cell>
          <cell r="D2455">
            <v>115.55</v>
          </cell>
          <cell r="E2455">
            <v>93.2005162122923</v>
          </cell>
          <cell r="F2455" t="str">
            <v>SIEC Mar/26</v>
          </cell>
        </row>
        <row r="2456">
          <cell r="A2456" t="str">
            <v>02.03.05.200.27</v>
          </cell>
          <cell r="B2456" t="str">
            <v>Condulete em liga de alumínio tipo "T" ou "TB", Ø 3" com rosca e tampa, IP 54, conforme categoria ll da NBR15.701</v>
          </cell>
          <cell r="C2456" t="str">
            <v>un</v>
          </cell>
          <cell r="D2456">
            <v>259.36</v>
          </cell>
          <cell r="E2456">
            <v>209.19503145668656</v>
          </cell>
          <cell r="F2456" t="str">
            <v>SIEC Mar/26</v>
          </cell>
        </row>
        <row r="2457">
          <cell r="A2457" t="str">
            <v>02.03.05.200.20</v>
          </cell>
          <cell r="B2457" t="str">
            <v>Condulete em liga de alumínio tipo "T" ou "TB", Ø 3/4" com rosca e tampa, IP 54, conforme categoria ll da NBR15.701</v>
          </cell>
          <cell r="C2457" t="str">
            <v>un</v>
          </cell>
          <cell r="D2457">
            <v>44.42</v>
          </cell>
          <cell r="E2457">
            <v>35.828359412808517</v>
          </cell>
          <cell r="F2457" t="str">
            <v>SIEC Mar/26</v>
          </cell>
        </row>
        <row r="2458">
          <cell r="A2458" t="str">
            <v>02.03.05.200.28</v>
          </cell>
          <cell r="B2458" t="str">
            <v>Condulete em liga de alumínio tipo "T" ou "TB", Ø 4" com rosca e tampa, IP 54, conforme categoria ll da NBR15.701</v>
          </cell>
          <cell r="C2458" t="str">
            <v>un</v>
          </cell>
          <cell r="D2458">
            <v>338.12</v>
          </cell>
          <cell r="E2458">
            <v>272.72140667849652</v>
          </cell>
          <cell r="F2458" t="str">
            <v>SIEC Mar/26</v>
          </cell>
        </row>
        <row r="2459">
          <cell r="A2459" t="str">
            <v>02.03.05.200.15</v>
          </cell>
          <cell r="B2459" t="str">
            <v>Condulete em liga de alumínio tipo "X" ø 1 1/2" com rosca e tampa, IP 54, conforme categoria II da NBR 15.701</v>
          </cell>
          <cell r="C2459" t="str">
            <v>un</v>
          </cell>
          <cell r="D2459">
            <v>98.52</v>
          </cell>
          <cell r="E2459">
            <v>79.464429746733344</v>
          </cell>
          <cell r="F2459" t="str">
            <v>SIEC Mar/26</v>
          </cell>
        </row>
        <row r="2460">
          <cell r="A2460" t="str">
            <v>02.03.05.200.14</v>
          </cell>
          <cell r="B2460" t="str">
            <v>Condulete em liga de alumínio tipo "X" ø 1 1/4" com rosca e tampa, IP 54, conforme categoria II da NBR 15.701</v>
          </cell>
          <cell r="C2460" t="str">
            <v>un</v>
          </cell>
          <cell r="D2460">
            <v>87.31</v>
          </cell>
          <cell r="E2460">
            <v>70.422648814324887</v>
          </cell>
          <cell r="F2460" t="str">
            <v>SIEC Mar/26</v>
          </cell>
        </row>
        <row r="2461">
          <cell r="A2461" t="str">
            <v>02.03.05.200.13</v>
          </cell>
          <cell r="B2461" t="str">
            <v>Condulete em liga de alumínio tipo "X" ø 1" com rosca e tampa, IP 54, conforme categoria II da NBR 15.701</v>
          </cell>
          <cell r="C2461" t="str">
            <v>un</v>
          </cell>
          <cell r="D2461">
            <v>66.260000000000005</v>
          </cell>
          <cell r="E2461">
            <v>53.444103887723827</v>
          </cell>
          <cell r="F2461" t="str">
            <v>SIEC Mar/26</v>
          </cell>
        </row>
        <row r="2462">
          <cell r="A2462" t="str">
            <v>02.03.05.200.11</v>
          </cell>
          <cell r="B2462" t="str">
            <v>Condulete em liga de alumínio tipo "X" ø 1/2" com rosca e tampa, IP 54, conforme categoria II da NBR 15.701</v>
          </cell>
          <cell r="C2462" t="str">
            <v>un</v>
          </cell>
          <cell r="D2462">
            <v>55</v>
          </cell>
          <cell r="E2462">
            <v>44.361993869979031</v>
          </cell>
          <cell r="F2462" t="str">
            <v>SIEC Mar/26</v>
          </cell>
        </row>
        <row r="2463">
          <cell r="A2463" t="str">
            <v>02.03.05.200.17</v>
          </cell>
          <cell r="B2463" t="str">
            <v>Condulete em liga de alumínio tipo "X" Ø 2 1/2" com rosca e tampa, IP 54, conforme categoria ll da NBR15.701</v>
          </cell>
          <cell r="C2463" t="str">
            <v>un</v>
          </cell>
          <cell r="D2463">
            <v>242.57</v>
          </cell>
          <cell r="E2463">
            <v>195.65252460074205</v>
          </cell>
          <cell r="F2463" t="str">
            <v>SIEC Mar/26</v>
          </cell>
        </row>
        <row r="2464">
          <cell r="A2464" t="str">
            <v>02.03.05.200.16</v>
          </cell>
          <cell r="B2464" t="str">
            <v>Condulete em liga de alumínio tipo "X" ø 2" com rosca e tampa, IP 54, conforme categoria II da NBR 15.701</v>
          </cell>
          <cell r="C2464" t="str">
            <v>un</v>
          </cell>
          <cell r="D2464">
            <v>127.38</v>
          </cell>
          <cell r="E2464">
            <v>102.74237780287143</v>
          </cell>
          <cell r="F2464" t="str">
            <v>SIEC Mar/26</v>
          </cell>
        </row>
        <row r="2465">
          <cell r="A2465" t="str">
            <v>02.03.05.200.18</v>
          </cell>
          <cell r="B2465" t="str">
            <v>Condulete em liga de alumínio tipo "X" Ø 3" com rosca e tampa, IP 54, conforme categoria ll da NBR15.701</v>
          </cell>
          <cell r="C2465" t="str">
            <v>un</v>
          </cell>
          <cell r="D2465">
            <v>229.98</v>
          </cell>
          <cell r="E2465">
            <v>185.49766091305048</v>
          </cell>
          <cell r="F2465" t="str">
            <v>SIEC Mar/26</v>
          </cell>
        </row>
        <row r="2466">
          <cell r="A2466" t="str">
            <v>02.03.05.200.10</v>
          </cell>
          <cell r="B2466" t="str">
            <v>Condulete em liga de alumínio tipo "X" Ø 3/4" com rosca e tampa, IP 54, conforme categoria ll da NBR15.701</v>
          </cell>
          <cell r="C2466" t="str">
            <v>un</v>
          </cell>
          <cell r="D2466">
            <v>52.86</v>
          </cell>
          <cell r="E2466">
            <v>42.635909017583479</v>
          </cell>
          <cell r="F2466" t="str">
            <v>SIEC Mar/26</v>
          </cell>
        </row>
        <row r="2467">
          <cell r="A2467" t="str">
            <v>02.03.05.200.19</v>
          </cell>
          <cell r="B2467" t="str">
            <v>Condulete em liga de alumínio tipo "X" Ø 4" com rosca e tampa, IP 54, conforme categoria ll da NBR15.701</v>
          </cell>
          <cell r="C2467" t="str">
            <v>un</v>
          </cell>
          <cell r="D2467">
            <v>345.79</v>
          </cell>
          <cell r="E2467">
            <v>278.90788836909178</v>
          </cell>
          <cell r="F2467" t="str">
            <v>SIEC Mar/26</v>
          </cell>
        </row>
        <row r="2468">
          <cell r="A2468" t="str">
            <v>02.03.05.200.46</v>
          </cell>
          <cell r="B2468" t="str">
            <v>Uniduto Cônico Ø 1 1/2", sem rosca</v>
          </cell>
          <cell r="C2468" t="str">
            <v>un</v>
          </cell>
          <cell r="D2468">
            <v>22.27</v>
          </cell>
          <cell r="E2468">
            <v>17.96257460880787</v>
          </cell>
          <cell r="F2468" t="str">
            <v>SIEC Mar/26</v>
          </cell>
        </row>
        <row r="2469">
          <cell r="A2469" t="str">
            <v>02.03.05.200.45</v>
          </cell>
          <cell r="B2469" t="str">
            <v>Uniduto Cônico Ø 1", sem rosca</v>
          </cell>
          <cell r="C2469" t="str">
            <v>un</v>
          </cell>
          <cell r="D2469">
            <v>15.22</v>
          </cell>
          <cell r="E2469">
            <v>12.276173576383288</v>
          </cell>
          <cell r="F2469" t="str">
            <v>SIEC Mar/26</v>
          </cell>
        </row>
        <row r="2470">
          <cell r="A2470" t="str">
            <v>02.03.05.200.47</v>
          </cell>
          <cell r="B2470" t="str">
            <v>Uniduto Cônico Ø 2", sem rosca</v>
          </cell>
          <cell r="C2470" t="str">
            <v>un</v>
          </cell>
          <cell r="D2470">
            <v>26.37</v>
          </cell>
          <cell r="E2470">
            <v>21.269559606388128</v>
          </cell>
          <cell r="F2470" t="str">
            <v>SIEC Mar/26</v>
          </cell>
        </row>
        <row r="2471">
          <cell r="A2471" t="str">
            <v>02.03.05.200.48</v>
          </cell>
          <cell r="B2471" t="str">
            <v>Uniduto Cônico Ø 3", sem rosca</v>
          </cell>
          <cell r="C2471" t="str">
            <v>un</v>
          </cell>
          <cell r="D2471">
            <v>40.46</v>
          </cell>
          <cell r="E2471">
            <v>32.634295854170027</v>
          </cell>
          <cell r="F2471" t="str">
            <v>SIEC Mar/26</v>
          </cell>
        </row>
        <row r="2472">
          <cell r="A2472" t="str">
            <v>02.03.05.200.49</v>
          </cell>
          <cell r="B2472" t="str">
            <v>Uniduto Cônico Ø 3/4", sem rosca</v>
          </cell>
          <cell r="C2472" t="str">
            <v>un</v>
          </cell>
          <cell r="D2472">
            <v>14.54</v>
          </cell>
          <cell r="E2472">
            <v>11.727698015809001</v>
          </cell>
          <cell r="F2472" t="str">
            <v>SIEC Mar/26</v>
          </cell>
        </row>
        <row r="2473">
          <cell r="A2473" t="str">
            <v>02.03.05.200.80</v>
          </cell>
          <cell r="B2473" t="str">
            <v>Uniduto Cônico Ø 4", sem rosca</v>
          </cell>
          <cell r="C2473" t="str">
            <v>un</v>
          </cell>
          <cell r="D2473">
            <v>56.74</v>
          </cell>
          <cell r="E2473">
            <v>45.765446039683823</v>
          </cell>
          <cell r="F2473" t="str">
            <v>SIEC Mar/26</v>
          </cell>
        </row>
        <row r="2474">
          <cell r="A2474" t="str">
            <v>02.03.05.200.50</v>
          </cell>
          <cell r="B2474" t="str">
            <v>Uniduto Reto Ø 1 1/2", sem rosca</v>
          </cell>
          <cell r="C2474" t="str">
            <v>un</v>
          </cell>
          <cell r="D2474">
            <v>20.079999999999998</v>
          </cell>
          <cell r="E2474">
            <v>16.19616067107598</v>
          </cell>
          <cell r="F2474" t="str">
            <v>SIEC Mar/26</v>
          </cell>
        </row>
        <row r="2475">
          <cell r="A2475" t="str">
            <v>02.03.05.200.75</v>
          </cell>
          <cell r="B2475" t="str">
            <v>Uniduto reto Ø 1 1/4", sem rosca</v>
          </cell>
          <cell r="C2475" t="str">
            <v>un</v>
          </cell>
          <cell r="D2475">
            <v>21.06</v>
          </cell>
          <cell r="E2475">
            <v>16.986610743668333</v>
          </cell>
          <cell r="F2475" t="str">
            <v>SIEC Mar/26</v>
          </cell>
        </row>
        <row r="2476">
          <cell r="A2476" t="str">
            <v>02.03.05.200.51</v>
          </cell>
          <cell r="B2476" t="str">
            <v>Uniduto Reto Ø 1", sem rosca</v>
          </cell>
          <cell r="C2476" t="str">
            <v>un</v>
          </cell>
          <cell r="D2476">
            <v>16.649999999999999</v>
          </cell>
          <cell r="E2476">
            <v>13.429585417002741</v>
          </cell>
          <cell r="F2476" t="str">
            <v>SIEC Mar/26</v>
          </cell>
        </row>
        <row r="2477">
          <cell r="A2477" t="str">
            <v>02.03.05.200.76</v>
          </cell>
          <cell r="B2477" t="str">
            <v>Uniduto Reto Ø 2 1/2", sem rosca</v>
          </cell>
          <cell r="C2477" t="str">
            <v>un</v>
          </cell>
          <cell r="D2477">
            <v>41.32</v>
          </cell>
          <cell r="E2477">
            <v>33.327956121955154</v>
          </cell>
          <cell r="F2477" t="str">
            <v>SIEC Mar/26</v>
          </cell>
        </row>
        <row r="2478">
          <cell r="A2478" t="str">
            <v>02.03.05.200.52</v>
          </cell>
          <cell r="B2478" t="str">
            <v>Uniduto Reto Ø 2", sem rosca</v>
          </cell>
          <cell r="C2478" t="str">
            <v>un</v>
          </cell>
          <cell r="D2478">
            <v>24.01</v>
          </cell>
          <cell r="E2478">
            <v>19.366026778512666</v>
          </cell>
          <cell r="F2478" t="str">
            <v>SIEC Mar/26</v>
          </cell>
        </row>
        <row r="2479">
          <cell r="A2479" t="str">
            <v>02.03.05.200.53</v>
          </cell>
          <cell r="B2479" t="str">
            <v>Uniduto Reto Ø 3", sem rosca</v>
          </cell>
          <cell r="C2479" t="str">
            <v>un</v>
          </cell>
          <cell r="D2479">
            <v>42.73</v>
          </cell>
          <cell r="E2479">
            <v>34.465236328440071</v>
          </cell>
          <cell r="F2479" t="str">
            <v>SIEC Mar/26</v>
          </cell>
        </row>
        <row r="2480">
          <cell r="A2480" t="str">
            <v>02.03.05.200.54</v>
          </cell>
          <cell r="B2480" t="str">
            <v>Uniduto Reto Ø 3/4", sem rosca</v>
          </cell>
          <cell r="C2480" t="str">
            <v>un</v>
          </cell>
          <cell r="D2480">
            <v>14.95</v>
          </cell>
          <cell r="E2480">
            <v>12.058396515567026</v>
          </cell>
          <cell r="F2480" t="str">
            <v>SIEC Mar/26</v>
          </cell>
        </row>
        <row r="2481">
          <cell r="A2481" t="str">
            <v>02.03.05.300</v>
          </cell>
          <cell r="B2481" t="str">
            <v>ELETROCALHAS, PERFILADOS E ACESSÓRIOS</v>
          </cell>
          <cell r="C2481" t="str">
            <v/>
          </cell>
          <cell r="E2481">
            <v>0</v>
          </cell>
          <cell r="F2481" t="str">
            <v>SIEC Mar/26</v>
          </cell>
        </row>
        <row r="2482">
          <cell r="A2482" t="str">
            <v>02.03.05.300.18</v>
          </cell>
          <cell r="B2482" t="str">
            <v>Base com 4 furos para fixação externa em chapa de aço para perfilado</v>
          </cell>
          <cell r="C2482" t="str">
            <v>un</v>
          </cell>
          <cell r="D2482">
            <v>32.479999999999997</v>
          </cell>
          <cell r="E2482">
            <v>26.197773834489432</v>
          </cell>
          <cell r="F2482" t="str">
            <v>SIEC Mar/26</v>
          </cell>
        </row>
        <row r="2483">
          <cell r="A2483" t="str">
            <v>02.03.05.300.43</v>
          </cell>
          <cell r="B2483" t="str">
            <v>Braço de fixação de luminária equivalente ao Mod. "CJ-20/15" , com 2 abraçadeira de fixação REF. "JB-20", da Trópico.</v>
          </cell>
          <cell r="C2483" t="str">
            <v>un</v>
          </cell>
          <cell r="D2483">
            <v>278.18</v>
          </cell>
          <cell r="E2483">
            <v>224.37489917728666</v>
          </cell>
          <cell r="F2483" t="str">
            <v>SIEC Mar/26</v>
          </cell>
        </row>
        <row r="2484">
          <cell r="A2484" t="str">
            <v>02.03.05.300.19</v>
          </cell>
          <cell r="B2484" t="str">
            <v>Caixa de derivação "C" em chapa de aço para perfilado</v>
          </cell>
          <cell r="C2484" t="str">
            <v>un</v>
          </cell>
          <cell r="D2484">
            <v>44.02</v>
          </cell>
          <cell r="E2484">
            <v>35.505726730117765</v>
          </cell>
          <cell r="F2484" t="str">
            <v>SIEC Mar/26</v>
          </cell>
        </row>
        <row r="2485">
          <cell r="A2485" t="str">
            <v>02.03.05.300.20</v>
          </cell>
          <cell r="B2485" t="str">
            <v>Caixa de derivação "L" em chapa de aço para perfilado</v>
          </cell>
          <cell r="C2485" t="str">
            <v>un</v>
          </cell>
          <cell r="D2485">
            <v>110.1</v>
          </cell>
          <cell r="E2485">
            <v>88.80464591063074</v>
          </cell>
          <cell r="F2485" t="str">
            <v>SIEC Mar/26</v>
          </cell>
        </row>
        <row r="2486">
          <cell r="A2486" t="str">
            <v>02.03.05.300.51</v>
          </cell>
          <cell r="B2486" t="str">
            <v>Caixa para Tomada Fixo, perfil em chapa de aço galvanizado à fogo, base com 2 furos para fixação, equipada com 1 Tomada 2P+T (universal), 25A-250V</v>
          </cell>
          <cell r="C2486" t="str">
            <v>un</v>
          </cell>
          <cell r="D2486">
            <v>41.87</v>
          </cell>
          <cell r="E2486">
            <v>33.771576060654944</v>
          </cell>
          <cell r="F2486" t="str">
            <v>SIEC Mar/26</v>
          </cell>
        </row>
        <row r="2487">
          <cell r="A2487" t="str">
            <v>02.03.05.300.74</v>
          </cell>
          <cell r="B2487" t="str">
            <v>Curva horizontal 90° para eletrocalha em aço galvanizado, 200x100</v>
          </cell>
          <cell r="C2487" t="str">
            <v>un</v>
          </cell>
          <cell r="D2487">
            <v>102.24</v>
          </cell>
          <cell r="E2487">
            <v>82.464913695757375</v>
          </cell>
          <cell r="F2487" t="str">
            <v>SIEC Mar/26</v>
          </cell>
        </row>
        <row r="2488">
          <cell r="A2488" t="str">
            <v>02.03.05.300.75</v>
          </cell>
          <cell r="B2488" t="str">
            <v>Curva horizontal 90° para eletrocalha em aço galvanizado, 300x100</v>
          </cell>
          <cell r="C2488" t="str">
            <v>un</v>
          </cell>
          <cell r="D2488">
            <v>144.63999999999999</v>
          </cell>
          <cell r="E2488">
            <v>116.66397806097757</v>
          </cell>
          <cell r="F2488" t="str">
            <v>SIEC Mar/26</v>
          </cell>
        </row>
        <row r="2489">
          <cell r="A2489" t="str">
            <v>02.03.05.300.104</v>
          </cell>
          <cell r="B2489" t="str">
            <v>Curva vertical externa 90° para eletrocalha perfurada em chapa de aço galvanizado a fogo, 300 x 100mm</v>
          </cell>
          <cell r="C2489" t="str">
            <v>un</v>
          </cell>
          <cell r="D2489">
            <v>142.66999999999999</v>
          </cell>
          <cell r="E2489">
            <v>115.07501209872559</v>
          </cell>
          <cell r="F2489" t="str">
            <v>SIEC Mar/26</v>
          </cell>
        </row>
        <row r="2490">
          <cell r="A2490" t="str">
            <v>02.03.05.300.05</v>
          </cell>
          <cell r="B2490" t="str">
            <v>Derivação lateral para eletroduto de 3/4" em chapa de aço com lateral dupla para perfilado</v>
          </cell>
          <cell r="C2490" t="str">
            <v>un</v>
          </cell>
          <cell r="D2490">
            <v>18.920000000000002</v>
          </cell>
          <cell r="E2490">
            <v>15.260525891272787</v>
          </cell>
          <cell r="F2490" t="str">
            <v>SIEC Mar/26</v>
          </cell>
        </row>
        <row r="2491">
          <cell r="A2491" t="str">
            <v>02.03.05.300.34</v>
          </cell>
          <cell r="B2491" t="str">
            <v>Eletrocalha lisa com tampa, 200 x 100 mm com emenda</v>
          </cell>
          <cell r="C2491" t="str">
            <v>m</v>
          </cell>
          <cell r="D2491">
            <v>120.94</v>
          </cell>
          <cell r="E2491">
            <v>97.547991611550245</v>
          </cell>
          <cell r="F2491" t="str">
            <v>SIEC Mar/26</v>
          </cell>
        </row>
        <row r="2492">
          <cell r="A2492" t="str">
            <v>02.03.05.300.36</v>
          </cell>
          <cell r="B2492" t="str">
            <v>Eletrocalha lisa com tampa, 300 x 100 mm com emenda</v>
          </cell>
          <cell r="C2492" t="str">
            <v>m</v>
          </cell>
          <cell r="D2492">
            <v>135.26</v>
          </cell>
          <cell r="E2492">
            <v>109.09824165187932</v>
          </cell>
          <cell r="F2492" t="str">
            <v>SIEC Mar/26</v>
          </cell>
        </row>
        <row r="2493">
          <cell r="A2493" t="str">
            <v>02.03.05.300.26</v>
          </cell>
          <cell r="B2493" t="str">
            <v>Eletrocalha perfurada com tampa, 150 x 100 mm com emenda</v>
          </cell>
          <cell r="C2493" t="str">
            <v>m</v>
          </cell>
          <cell r="D2493">
            <v>75.22</v>
          </cell>
          <cell r="E2493">
            <v>60.671075979996772</v>
          </cell>
          <cell r="F2493" t="str">
            <v>SIEC Mar/26</v>
          </cell>
        </row>
        <row r="2494">
          <cell r="A2494" t="str">
            <v>02.03.05.300.27</v>
          </cell>
          <cell r="B2494" t="str">
            <v>Eletrocalha perfurada com tampa, 300 x 100 mm com emenda</v>
          </cell>
          <cell r="C2494" t="str">
            <v>m</v>
          </cell>
          <cell r="D2494">
            <v>172.2</v>
          </cell>
          <cell r="E2494">
            <v>138.89336989837071</v>
          </cell>
          <cell r="F2494" t="str">
            <v>SIEC Mar/26</v>
          </cell>
        </row>
        <row r="2495">
          <cell r="A2495" t="str">
            <v>02.03.05.300.52</v>
          </cell>
          <cell r="B2495" t="str">
            <v>Grampo C completo com Balanceador</v>
          </cell>
          <cell r="C2495" t="str">
            <v>un</v>
          </cell>
          <cell r="D2495">
            <v>130.4</v>
          </cell>
          <cell r="E2495">
            <v>105.17825455718665</v>
          </cell>
          <cell r="F2495" t="str">
            <v>SIEC Mar/26</v>
          </cell>
        </row>
        <row r="2496">
          <cell r="A2496" t="str">
            <v>02.03.05.300.07</v>
          </cell>
          <cell r="B2496" t="str">
            <v>Junção angular dupla alta em chapa de aço para perfilado</v>
          </cell>
          <cell r="C2496" t="str">
            <v>un</v>
          </cell>
          <cell r="D2496">
            <v>18.03</v>
          </cell>
          <cell r="E2496">
            <v>14.542668172285854</v>
          </cell>
          <cell r="F2496" t="str">
            <v>SIEC Mar/26</v>
          </cell>
        </row>
        <row r="2497">
          <cell r="A2497" t="str">
            <v>02.03.05.300.53</v>
          </cell>
          <cell r="B2497" t="str">
            <v>Mão francesa dupla - comprimento 300 mm</v>
          </cell>
          <cell r="C2497" t="str">
            <v>un</v>
          </cell>
          <cell r="D2497">
            <v>41.61</v>
          </cell>
          <cell r="E2497">
            <v>33.561864816905953</v>
          </cell>
          <cell r="F2497" t="str">
            <v>SIEC Mar/26</v>
          </cell>
        </row>
        <row r="2498">
          <cell r="A2498" t="str">
            <v>02.03.05.300.54</v>
          </cell>
          <cell r="B2498" t="str">
            <v>Mão francesa dupla - comprimento 500 mm</v>
          </cell>
          <cell r="C2498" t="str">
            <v>un</v>
          </cell>
          <cell r="D2498">
            <v>62.08</v>
          </cell>
          <cell r="E2498">
            <v>50.072592353605415</v>
          </cell>
          <cell r="F2498" t="str">
            <v>SIEC Mar/26</v>
          </cell>
        </row>
        <row r="2499">
          <cell r="A2499" t="str">
            <v>02.03.05.300.55</v>
          </cell>
          <cell r="B2499" t="str">
            <v>Mão francesa dupla - comprimento 700 mm</v>
          </cell>
          <cell r="C2499" t="str">
            <v>un</v>
          </cell>
          <cell r="D2499">
            <v>120.66</v>
          </cell>
          <cell r="E2499">
            <v>97.322148733666722</v>
          </cell>
          <cell r="F2499" t="str">
            <v>SIEC Mar/26</v>
          </cell>
        </row>
        <row r="2500">
          <cell r="A2500" t="str">
            <v>02.03.05.300.03</v>
          </cell>
          <cell r="B2500" t="str">
            <v>Perfilado liso em chapa de aço galvanizado a fogo, com tampa , dimensões 38 x 38 mm</v>
          </cell>
          <cell r="C2500" t="str">
            <v>m</v>
          </cell>
          <cell r="D2500">
            <v>84.98</v>
          </cell>
          <cell r="E2500">
            <v>68.543313437651236</v>
          </cell>
          <cell r="F2500" t="str">
            <v>SIEC Mar/26</v>
          </cell>
        </row>
        <row r="2501">
          <cell r="A2501" t="str">
            <v>02.03.05.300.01</v>
          </cell>
          <cell r="B2501" t="str">
            <v>Perfilado liso em chapa de aço galvanizado a fogo, sem tampa, dimensões 19 x 38 mm</v>
          </cell>
          <cell r="C2501" t="str">
            <v>m</v>
          </cell>
          <cell r="D2501">
            <v>52.1</v>
          </cell>
          <cell r="E2501">
            <v>42.022906920471044</v>
          </cell>
          <cell r="F2501" t="str">
            <v>SIEC Mar/26</v>
          </cell>
        </row>
        <row r="2502">
          <cell r="A2502" t="str">
            <v>02.03.05.300.02</v>
          </cell>
          <cell r="B2502" t="str">
            <v>Perfilado liso em chapa de aço galvanizado a fogo, sem tampa, dimensões 38 x 38 mm</v>
          </cell>
          <cell r="C2502" t="str">
            <v>m</v>
          </cell>
          <cell r="D2502">
            <v>61.64</v>
          </cell>
          <cell r="E2502">
            <v>49.717696402645586</v>
          </cell>
          <cell r="F2502" t="str">
            <v>SIEC Mar/26</v>
          </cell>
        </row>
        <row r="2503">
          <cell r="A2503" t="str">
            <v>02.03.05.300.15</v>
          </cell>
          <cell r="B2503" t="str">
            <v>Perfilado perfurado conjugado em chapa de aço galvanizado a fogo, com tampa, dimensões 76 x 38 mm</v>
          </cell>
          <cell r="C2503" t="str">
            <v>m</v>
          </cell>
          <cell r="D2503">
            <v>117.03</v>
          </cell>
          <cell r="E2503">
            <v>94.394257138248108</v>
          </cell>
          <cell r="F2503" t="str">
            <v>SIEC Mar/26</v>
          </cell>
        </row>
        <row r="2504">
          <cell r="A2504" t="str">
            <v>02.03.05.300.14</v>
          </cell>
          <cell r="B2504" t="str">
            <v>Perfilado perfurado em chapa de aço com tampa, dimensões 38 x 38 mm</v>
          </cell>
          <cell r="C2504" t="str">
            <v>m</v>
          </cell>
          <cell r="D2504">
            <v>83.4</v>
          </cell>
          <cell r="E2504">
            <v>67.26891434102275</v>
          </cell>
          <cell r="F2504" t="str">
            <v>SIEC Mar/26</v>
          </cell>
        </row>
        <row r="2505">
          <cell r="A2505" t="str">
            <v>02.03.05.300.40</v>
          </cell>
          <cell r="B2505" t="str">
            <v>Perfilado perfurado em chapa de aço galvanizado a fogo, sem tampa , dimensões 19 x 38 mm</v>
          </cell>
          <cell r="C2505" t="str">
            <v>m</v>
          </cell>
          <cell r="D2505">
            <v>52.12</v>
          </cell>
          <cell r="E2505">
            <v>42.039038554605582</v>
          </cell>
          <cell r="F2505" t="str">
            <v>SIEC Mar/26</v>
          </cell>
        </row>
        <row r="2506">
          <cell r="A2506" t="str">
            <v>02.03.05.300.16</v>
          </cell>
          <cell r="B2506" t="str">
            <v>Perfilado perfurado em chapa de aço galvanizado a fogo, sem tampa , dimensões 38 x 38 mm</v>
          </cell>
          <cell r="C2506" t="str">
            <v>m</v>
          </cell>
          <cell r="D2506">
            <v>60.07</v>
          </cell>
          <cell r="E2506">
            <v>48.45136312308437</v>
          </cell>
          <cell r="F2506" t="str">
            <v>SIEC Mar/26</v>
          </cell>
        </row>
        <row r="2507">
          <cell r="A2507" t="str">
            <v>02.03.05.300.17</v>
          </cell>
          <cell r="B2507" t="str">
            <v>Perfilado perfurado em chapa de aço galvanizado a fogo, sem tampa , dimensões 76 x 38 mm</v>
          </cell>
          <cell r="C2507" t="str">
            <v>m</v>
          </cell>
          <cell r="D2507">
            <v>97.2</v>
          </cell>
          <cell r="E2507">
            <v>78.399741893853843</v>
          </cell>
          <cell r="F2507" t="str">
            <v>SIEC Mar/26</v>
          </cell>
        </row>
        <row r="2508">
          <cell r="A2508" t="str">
            <v>02.03.05.300.57</v>
          </cell>
          <cell r="B2508" t="str">
            <v>Septo divisor "L" perfurado, galvanizado à fogo, para eletrocalha de altura 100mm, com acessórios</v>
          </cell>
          <cell r="C2508" t="str">
            <v>m</v>
          </cell>
          <cell r="D2508">
            <v>16.600000000000001</v>
          </cell>
          <cell r="E2508">
            <v>13.389256331666399</v>
          </cell>
          <cell r="F2508" t="str">
            <v>SIEC Mar/26</v>
          </cell>
        </row>
        <row r="2509">
          <cell r="A2509" t="str">
            <v>02.03.05.300.10</v>
          </cell>
          <cell r="B2509" t="str">
            <v>Suporte central, Ø 76,2 mm, para 1 luminária Ø 60,0 mm, topo do poste Ø 60,3 mm, fabricado em tubo de aço SAE 1010/20, zincado a fogo, para encaixe em poste reto</v>
          </cell>
          <cell r="C2509" t="str">
            <v>un</v>
          </cell>
          <cell r="D2509">
            <v>85.53</v>
          </cell>
          <cell r="E2509">
            <v>68.986933376351018</v>
          </cell>
          <cell r="F2509" t="str">
            <v>SIEC Mar/26</v>
          </cell>
        </row>
        <row r="2510">
          <cell r="A2510" t="str">
            <v>02.03.05.300.11</v>
          </cell>
          <cell r="B2510" t="str">
            <v>Suporte central, Ø 76,2 mm, para 2 luminárias Ø 60,0 mm, topo do poste Ø 60,3 mm, fabricado em tubo de aço SAE 1010/20, zincado a fogo, para encaixe em poste reto</v>
          </cell>
          <cell r="C2510" t="str">
            <v>un</v>
          </cell>
          <cell r="D2510">
            <v>109.79</v>
          </cell>
          <cell r="E2510">
            <v>88.554605581545417</v>
          </cell>
          <cell r="F2510" t="str">
            <v>SIEC Mar/26</v>
          </cell>
        </row>
        <row r="2511">
          <cell r="A2511" t="str">
            <v>02.03.05.300.45</v>
          </cell>
          <cell r="B2511" t="str">
            <v>Suporte para Eletrocalha Perfurada, 150 x 100 mm</v>
          </cell>
          <cell r="C2511" t="str">
            <v>pç</v>
          </cell>
          <cell r="D2511">
            <v>33.22</v>
          </cell>
          <cell r="E2511">
            <v>26.794644297467332</v>
          </cell>
          <cell r="F2511" t="str">
            <v>SIEC Mar/26</v>
          </cell>
        </row>
        <row r="2512">
          <cell r="A2512" t="str">
            <v>02.03.05.300.46</v>
          </cell>
          <cell r="B2512" t="str">
            <v>Suporte para Eletrocalha Perfurada, 300 x 100 mm</v>
          </cell>
          <cell r="C2512" t="str">
            <v>pç</v>
          </cell>
          <cell r="D2512">
            <v>44.53</v>
          </cell>
          <cell r="E2512">
            <v>35.917083400548478</v>
          </cell>
          <cell r="F2512" t="str">
            <v>SIEC Mar/26</v>
          </cell>
        </row>
        <row r="2513">
          <cell r="A2513" t="str">
            <v>02.03.05.300.47</v>
          </cell>
          <cell r="B2513" t="str">
            <v>Suporte para Eletrocalha Perfurada, 400 x 100 mm</v>
          </cell>
          <cell r="C2513" t="str">
            <v>pç</v>
          </cell>
          <cell r="D2513">
            <v>50.44</v>
          </cell>
          <cell r="E2513">
            <v>40.683981287304398</v>
          </cell>
          <cell r="F2513" t="str">
            <v>SIEC Mar/26</v>
          </cell>
        </row>
        <row r="2514">
          <cell r="A2514" t="str">
            <v>02.03.05.300.48</v>
          </cell>
          <cell r="B2514" t="str">
            <v>Suporte para Eletrocalha Perfurada, 500 x 100 mm</v>
          </cell>
          <cell r="C2514" t="str">
            <v>pç</v>
          </cell>
          <cell r="D2514">
            <v>59.11</v>
          </cell>
          <cell r="E2514">
            <v>47.677044684626551</v>
          </cell>
          <cell r="F2514" t="str">
            <v>SIEC Mar/26</v>
          </cell>
        </row>
        <row r="2515">
          <cell r="A2515" t="str">
            <v>02.03.05.300.08</v>
          </cell>
          <cell r="B2515" t="str">
            <v>Suporte para luminária em chapa de aço curto, para perfilado</v>
          </cell>
          <cell r="C2515" t="str">
            <v>un</v>
          </cell>
          <cell r="D2515">
            <v>13.53</v>
          </cell>
          <cell r="E2515">
            <v>10.91305049201484</v>
          </cell>
          <cell r="F2515" t="str">
            <v>SIEC Mar/26</v>
          </cell>
        </row>
        <row r="2516">
          <cell r="A2516" t="str">
            <v>02.03.05.300.09</v>
          </cell>
          <cell r="B2516" t="str">
            <v>Suporte para luminária em chapa de aço longo, para perfilado</v>
          </cell>
          <cell r="C2516" t="str">
            <v>un</v>
          </cell>
          <cell r="D2516">
            <v>18.43</v>
          </cell>
          <cell r="E2516">
            <v>14.865300854976608</v>
          </cell>
          <cell r="F2516" t="str">
            <v>SIEC Mar/26</v>
          </cell>
        </row>
        <row r="2517">
          <cell r="A2517" t="str">
            <v>02.03.05.300.80</v>
          </cell>
          <cell r="B2517" t="str">
            <v>Tê horizontal 90° para eletrocalha em aço galvanizado, 200x100</v>
          </cell>
          <cell r="C2517" t="str">
            <v>un</v>
          </cell>
          <cell r="D2517">
            <v>137.01</v>
          </cell>
          <cell r="E2517">
            <v>110.50975963865139</v>
          </cell>
          <cell r="F2517" t="str">
            <v>SIEC Mar/26</v>
          </cell>
        </row>
        <row r="2518">
          <cell r="A2518" t="str">
            <v>02.03.05.300.100</v>
          </cell>
          <cell r="B2518" t="str">
            <v>Tê vertical 90° perfurado para eletrocalha em aço galvanizado, 300x100</v>
          </cell>
          <cell r="C2518" t="str">
            <v>un</v>
          </cell>
          <cell r="D2518">
            <v>183.89</v>
          </cell>
          <cell r="E2518">
            <v>148.32231005000804</v>
          </cell>
          <cell r="F2518" t="str">
            <v>SIEC Mar/26</v>
          </cell>
        </row>
        <row r="2519">
          <cell r="A2519" t="str">
            <v>02.03.05.300.13</v>
          </cell>
          <cell r="B2519" t="str">
            <v>Vergalhão de aço com rosca total para perfilado (diâmetro: 1/4 ")</v>
          </cell>
          <cell r="C2519" t="str">
            <v>m</v>
          </cell>
          <cell r="D2519">
            <v>27.43</v>
          </cell>
          <cell r="E2519">
            <v>22.124536215518631</v>
          </cell>
          <cell r="F2519" t="str">
            <v>SIEC Mar/26</v>
          </cell>
        </row>
        <row r="2520">
          <cell r="A2520" t="str">
            <v>02.03.05.300.50</v>
          </cell>
          <cell r="B2520" t="str">
            <v>Vergalhão em aço galvanizado com rosca total (diâmetro: 3/8") (Tirante)</v>
          </cell>
          <cell r="C2520" t="str">
            <v>m</v>
          </cell>
          <cell r="D2520">
            <v>37.44</v>
          </cell>
          <cell r="E2520">
            <v>30.198419099854814</v>
          </cell>
          <cell r="F2520" t="str">
            <v>SIEC Mar/26</v>
          </cell>
        </row>
        <row r="2521">
          <cell r="A2521" t="str">
            <v>02.03.05.400</v>
          </cell>
          <cell r="B2521" t="str">
            <v>LEITO PARA CABOS</v>
          </cell>
          <cell r="C2521" t="str">
            <v/>
          </cell>
          <cell r="E2521">
            <v>0</v>
          </cell>
          <cell r="F2521" t="str">
            <v>SIEC Mar/26</v>
          </cell>
        </row>
        <row r="2522">
          <cell r="A2522" t="str">
            <v>02.03.05.400.01</v>
          </cell>
          <cell r="B2522" t="str">
            <v>Leito para cabos, aba externa, em aço galvanizado, 100 x 400 mm, com acessórios conforme norma ABNT NBR IEC 61537</v>
          </cell>
          <cell r="C2522" t="str">
            <v>m</v>
          </cell>
          <cell r="D2522">
            <v>320.85000000000002</v>
          </cell>
          <cell r="E2522">
            <v>258.79174060332315</v>
          </cell>
          <cell r="F2522" t="str">
            <v>SIEC Mar/26</v>
          </cell>
        </row>
        <row r="2523">
          <cell r="A2523" t="str">
            <v>02.03.05.400.02</v>
          </cell>
          <cell r="B2523" t="str">
            <v>Leito para cabos, aba externa, em aço galvanizado, 100 x 600 mm, com acessórios conforme norma ABNT NBR IEC 61537</v>
          </cell>
          <cell r="C2523" t="str">
            <v>m</v>
          </cell>
          <cell r="D2523">
            <v>364.76</v>
          </cell>
          <cell r="E2523">
            <v>294.2087433457009</v>
          </cell>
          <cell r="F2523" t="str">
            <v>SIEC Mar/26</v>
          </cell>
        </row>
        <row r="2524">
          <cell r="A2524" t="str">
            <v>02.03.05.500</v>
          </cell>
          <cell r="B2524" t="str">
            <v>ELETRODUTOS DE PVC</v>
          </cell>
          <cell r="C2524" t="str">
            <v/>
          </cell>
          <cell r="E2524">
            <v>0</v>
          </cell>
          <cell r="F2524" t="str">
            <v>SIEC Mar/26</v>
          </cell>
        </row>
        <row r="2525">
          <cell r="A2525" t="str">
            <v>02.03.05.500.17</v>
          </cell>
          <cell r="B2525" t="str">
            <v>Caixa de ligação de PVC para eletroduto flexível , octogonal com fundo fixo, dimensões 4 x 4"</v>
          </cell>
          <cell r="C2525" t="str">
            <v>un</v>
          </cell>
          <cell r="D2525">
            <v>17.27</v>
          </cell>
          <cell r="E2525">
            <v>13.929666075173415</v>
          </cell>
          <cell r="F2525" t="str">
            <v>SIEC Mar/26</v>
          </cell>
        </row>
        <row r="2526">
          <cell r="A2526" t="str">
            <v>02.03.05.500.16</v>
          </cell>
          <cell r="B2526" t="str">
            <v>Caixa de ligação de PVC para eletroduto flexível , octogonal com fundo móvel, dimensões 4 x 4"</v>
          </cell>
          <cell r="C2526" t="str">
            <v>un</v>
          </cell>
          <cell r="D2526">
            <v>17.27</v>
          </cell>
          <cell r="E2526">
            <v>13.929666075173415</v>
          </cell>
          <cell r="F2526" t="str">
            <v>SIEC Mar/26</v>
          </cell>
        </row>
        <row r="2527">
          <cell r="A2527" t="str">
            <v>02.03.05.500.18</v>
          </cell>
          <cell r="B2527" t="str">
            <v>Caixa de ligação de PVC para eletroduto flexível, octogonal com anel deslizante, dimensões 3 x 3"</v>
          </cell>
          <cell r="C2527" t="str">
            <v>un</v>
          </cell>
          <cell r="D2527">
            <v>21.28</v>
          </cell>
          <cell r="E2527">
            <v>17.164058719148251</v>
          </cell>
          <cell r="F2527" t="str">
            <v>SIEC Mar/26</v>
          </cell>
        </row>
        <row r="2528">
          <cell r="A2528" t="str">
            <v>02.03.05.500.15</v>
          </cell>
          <cell r="B2528" t="str">
            <v>Caixa de ligação de PVC para eletroduto flexível, quadrada, dimensões 4 x 4"</v>
          </cell>
          <cell r="C2528" t="str">
            <v>un</v>
          </cell>
          <cell r="D2528">
            <v>27.21</v>
          </cell>
          <cell r="E2528">
            <v>21.947088240038717</v>
          </cell>
          <cell r="F2528" t="str">
            <v>SIEC Mar/26</v>
          </cell>
        </row>
        <row r="2529">
          <cell r="A2529" t="str">
            <v>02.03.05.500.14</v>
          </cell>
          <cell r="B2529" t="str">
            <v>Caixa de ligação de PVC para eletroduto flexível, retangular, dimensões 4" x 2"</v>
          </cell>
          <cell r="C2529" t="str">
            <v>un</v>
          </cell>
          <cell r="D2529">
            <v>25.68</v>
          </cell>
          <cell r="E2529">
            <v>20.71301822874657</v>
          </cell>
          <cell r="F2529" t="str">
            <v>SIEC Mar/26</v>
          </cell>
        </row>
        <row r="2530">
          <cell r="A2530" t="str">
            <v>02.03.05.500.37</v>
          </cell>
          <cell r="B2530" t="str">
            <v>Caixa de ligação de PVC rígido para eletroduto roscável, quadrada, dimensões 4 x 4"</v>
          </cell>
          <cell r="C2530" t="str">
            <v>un</v>
          </cell>
          <cell r="D2530">
            <v>27.21</v>
          </cell>
          <cell r="E2530">
            <v>21.947088240038717</v>
          </cell>
          <cell r="F2530" t="str">
            <v>SIEC Mar/26</v>
          </cell>
        </row>
        <row r="2531">
          <cell r="A2531" t="str">
            <v>02.03.05.500.36</v>
          </cell>
          <cell r="B2531" t="str">
            <v>Caixa de ligação de PVC rígido para eletroduto roscável, retangular, dimensões 4 x 2"</v>
          </cell>
          <cell r="C2531" t="str">
            <v>un</v>
          </cell>
          <cell r="D2531">
            <v>22.18</v>
          </cell>
          <cell r="E2531">
            <v>17.889982255202451</v>
          </cell>
          <cell r="F2531" t="str">
            <v>SIEC Mar/26</v>
          </cell>
        </row>
        <row r="2532">
          <cell r="A2532" t="str">
            <v>02.03.05.500.81</v>
          </cell>
          <cell r="B2532" t="str">
            <v>Condulete de PVC rígido sem tampa para eletroduto, de encaixe, tipo "B" Ø 3/4"</v>
          </cell>
          <cell r="C2532" t="str">
            <v>un</v>
          </cell>
          <cell r="D2532">
            <v>31.69</v>
          </cell>
          <cell r="E2532">
            <v>25.560574286175189</v>
          </cell>
          <cell r="F2532" t="str">
            <v>SIEC Mar/26</v>
          </cell>
        </row>
        <row r="2533">
          <cell r="A2533" t="str">
            <v>02.03.05.500.39</v>
          </cell>
          <cell r="B2533" t="str">
            <v>Condulete de PVC rígido sem tampa para eletroduto, de encaixe, tipo "X" Ø 1"</v>
          </cell>
          <cell r="C2533" t="str">
            <v>un</v>
          </cell>
          <cell r="D2533">
            <v>54.54</v>
          </cell>
          <cell r="E2533">
            <v>43.990966284884657</v>
          </cell>
          <cell r="F2533" t="str">
            <v>SIEC Mar/26</v>
          </cell>
        </row>
        <row r="2534">
          <cell r="A2534" t="str">
            <v>02.03.05.500.38</v>
          </cell>
          <cell r="B2534" t="str">
            <v>Condulete de PVC rígido sem tampa para eletroduto, de encaixe, tipo "X" Ø 3/4"</v>
          </cell>
          <cell r="C2534" t="str">
            <v>un</v>
          </cell>
          <cell r="D2534">
            <v>46.94</v>
          </cell>
          <cell r="E2534">
            <v>37.860945313760283</v>
          </cell>
          <cell r="F2534" t="str">
            <v>SIEC Mar/26</v>
          </cell>
        </row>
        <row r="2535">
          <cell r="A2535" t="str">
            <v>02.03.05.500.82</v>
          </cell>
          <cell r="B2535" t="str">
            <v>Condulete de PVC rígido sem tampa para eletroduto, soldável, tipo "LB" Ø 3/4"</v>
          </cell>
          <cell r="C2535" t="str">
            <v>un</v>
          </cell>
          <cell r="D2535">
            <v>16.920000000000002</v>
          </cell>
          <cell r="E2535">
            <v>13.647362477819005</v>
          </cell>
          <cell r="F2535" t="str">
            <v>SIEC Mar/26</v>
          </cell>
        </row>
        <row r="2536">
          <cell r="A2536" t="str">
            <v>02.03.05.500.52</v>
          </cell>
          <cell r="B2536" t="str">
            <v>Curva 135º para eletroduto de PVC rígido roscável, Ø 25 mm (3/4")</v>
          </cell>
          <cell r="C2536" t="str">
            <v>un</v>
          </cell>
          <cell r="D2536">
            <v>21.18</v>
          </cell>
          <cell r="E2536">
            <v>17.083400548475559</v>
          </cell>
          <cell r="F2536" t="str">
            <v>SIEC Mar/26</v>
          </cell>
        </row>
        <row r="2537">
          <cell r="A2537" t="str">
            <v>02.03.05.500.53</v>
          </cell>
          <cell r="B2537" t="str">
            <v>Curva 135º para eletroduto de PVC rígido roscável, Ø 32 mm (1")</v>
          </cell>
          <cell r="C2537" t="str">
            <v>un</v>
          </cell>
          <cell r="D2537">
            <v>24.5</v>
          </cell>
          <cell r="E2537">
            <v>19.761251814808841</v>
          </cell>
          <cell r="F2537" t="str">
            <v>SIEC Mar/26</v>
          </cell>
        </row>
        <row r="2538">
          <cell r="A2538" t="str">
            <v>02.03.05.500.60</v>
          </cell>
          <cell r="B2538" t="str">
            <v>Curva 180º para eletroduto de PVC rígido roscável, Ø 20 mm (1/2")</v>
          </cell>
          <cell r="C2538" t="str">
            <v>un</v>
          </cell>
          <cell r="D2538">
            <v>19.170000000000002</v>
          </cell>
          <cell r="E2538">
            <v>15.46217131795451</v>
          </cell>
          <cell r="F2538" t="str">
            <v>SIEC Mar/26</v>
          </cell>
        </row>
        <row r="2539">
          <cell r="A2539" t="str">
            <v>02.03.05.500.61</v>
          </cell>
          <cell r="B2539" t="str">
            <v>Curva 180º para eletroduto de PVC rígido roscável, Ø 25 mm (3/4")</v>
          </cell>
          <cell r="C2539" t="str">
            <v>un</v>
          </cell>
          <cell r="D2539">
            <v>23.04</v>
          </cell>
          <cell r="E2539">
            <v>18.583642522987578</v>
          </cell>
          <cell r="F2539" t="str">
            <v>SIEC Mar/26</v>
          </cell>
        </row>
        <row r="2540">
          <cell r="A2540" t="str">
            <v>02.03.05.500.62</v>
          </cell>
          <cell r="B2540" t="str">
            <v>Curva 180º para eletroduto de PVC rígido roscável, Ø 32 mm (1")</v>
          </cell>
          <cell r="C2540" t="str">
            <v>un</v>
          </cell>
          <cell r="D2540">
            <v>26.97</v>
          </cell>
          <cell r="E2540">
            <v>21.75350863042426</v>
          </cell>
          <cell r="F2540" t="str">
            <v>SIEC Mar/26</v>
          </cell>
        </row>
        <row r="2541">
          <cell r="A2541" t="str">
            <v>02.03.05.500.63</v>
          </cell>
          <cell r="B2541" t="str">
            <v>Curva 180º para eletroduto de PVC rígido roscável, Ø 40 mm (1 1/4")</v>
          </cell>
          <cell r="C2541" t="str">
            <v>un</v>
          </cell>
          <cell r="D2541">
            <v>30.66</v>
          </cell>
          <cell r="E2541">
            <v>24.72979512824649</v>
          </cell>
          <cell r="F2541" t="str">
            <v>SIEC Mar/26</v>
          </cell>
        </row>
        <row r="2542">
          <cell r="A2542" t="str">
            <v>02.03.05.500.64</v>
          </cell>
          <cell r="B2542" t="str">
            <v>Curva 180º para eletroduto de PVC rígido roscável, Ø 50 mm (1 1/2")</v>
          </cell>
          <cell r="C2542" t="str">
            <v>un</v>
          </cell>
          <cell r="D2542">
            <v>35.61</v>
          </cell>
          <cell r="E2542">
            <v>28.722374576544603</v>
          </cell>
          <cell r="F2542" t="str">
            <v>SIEC Mar/26</v>
          </cell>
        </row>
        <row r="2543">
          <cell r="A2543" t="str">
            <v>02.03.05.500.65</v>
          </cell>
          <cell r="B2543" t="str">
            <v>Curva 180º para eletroduto de PVC rígido roscável, Ø 60 mm (2")</v>
          </cell>
          <cell r="C2543" t="str">
            <v>un</v>
          </cell>
          <cell r="D2543">
            <v>44.98</v>
          </cell>
          <cell r="E2543">
            <v>36.280045168575576</v>
          </cell>
          <cell r="F2543" t="str">
            <v>SIEC Mar/26</v>
          </cell>
        </row>
        <row r="2544">
          <cell r="A2544" t="str">
            <v>02.03.05.500.88</v>
          </cell>
          <cell r="B2544" t="str">
            <v>Curva 90 graus para eletroduto, PVC, roscável, DN 75 mm (2 1/2"), para rede enterrada de distribuição de energia elétrica - fornecimento e instalação</v>
          </cell>
          <cell r="C2544" t="str">
            <v>m</v>
          </cell>
          <cell r="D2544">
            <v>56.91</v>
          </cell>
          <cell r="E2544">
            <v>45.902564929827385</v>
          </cell>
          <cell r="F2544" t="str">
            <v>SIEC Mar/26</v>
          </cell>
        </row>
        <row r="2545">
          <cell r="A2545" t="str">
            <v>02.03.05.500.51</v>
          </cell>
          <cell r="B2545" t="str">
            <v>Curva 90º para eletroduto de PVC rígido roscável, Ø 110 mm (4")</v>
          </cell>
          <cell r="C2545" t="str">
            <v>un</v>
          </cell>
          <cell r="D2545">
            <v>91.29</v>
          </cell>
          <cell r="E2545">
            <v>73.63284400709793</v>
          </cell>
          <cell r="F2545" t="str">
            <v>SIEC Mar/26</v>
          </cell>
        </row>
        <row r="2546">
          <cell r="A2546" t="str">
            <v>02.03.05.500.43</v>
          </cell>
          <cell r="B2546" t="str">
            <v>Curva 90º para eletroduto de PVC rígido roscável, Ø 20 mm (1/2")</v>
          </cell>
          <cell r="C2546" t="str">
            <v>un</v>
          </cell>
          <cell r="D2546">
            <v>19.420000000000002</v>
          </cell>
          <cell r="E2546">
            <v>15.663816744636232</v>
          </cell>
          <cell r="F2546" t="str">
            <v>SIEC Mar/26</v>
          </cell>
        </row>
        <row r="2547">
          <cell r="A2547" t="str">
            <v>02.03.05.500.44</v>
          </cell>
          <cell r="B2547" t="str">
            <v>Curva 90º para eletroduto de PVC rígido roscável, Ø 25 mm (3/4")</v>
          </cell>
          <cell r="C2547" t="str">
            <v>un</v>
          </cell>
          <cell r="D2547">
            <v>21.37</v>
          </cell>
          <cell r="E2547">
            <v>17.23665107275367</v>
          </cell>
          <cell r="F2547" t="str">
            <v>SIEC Mar/26</v>
          </cell>
        </row>
        <row r="2548">
          <cell r="A2548" t="str">
            <v>02.03.05.500.45</v>
          </cell>
          <cell r="B2548" t="str">
            <v>Curva 90º para eletroduto de PVC rígido roscável, Ø 32 mm (1")</v>
          </cell>
          <cell r="C2548" t="str">
            <v>un</v>
          </cell>
          <cell r="D2548">
            <v>25.27</v>
          </cell>
          <cell r="E2548">
            <v>20.382319728988545</v>
          </cell>
          <cell r="F2548" t="str">
            <v>SIEC Mar/26</v>
          </cell>
        </row>
        <row r="2549">
          <cell r="A2549" t="str">
            <v>02.03.05.500.46</v>
          </cell>
          <cell r="B2549" t="str">
            <v>Curva 90º para eletroduto de PVC rígido roscável, Ø 40 mm (1 1/4")</v>
          </cell>
          <cell r="C2549" t="str">
            <v>un</v>
          </cell>
          <cell r="D2549">
            <v>28.84</v>
          </cell>
          <cell r="E2549">
            <v>23.261816422003548</v>
          </cell>
          <cell r="F2549" t="str">
            <v>SIEC Mar/26</v>
          </cell>
        </row>
        <row r="2550">
          <cell r="A2550" t="str">
            <v>02.03.05.500.47</v>
          </cell>
          <cell r="B2550" t="str">
            <v>Curva 90º para eletroduto de PVC rígido roscável, Ø 50 mm (1 1/2")</v>
          </cell>
          <cell r="C2550" t="str">
            <v>un</v>
          </cell>
          <cell r="D2550">
            <v>31.59</v>
          </cell>
          <cell r="E2550">
            <v>25.479916115502501</v>
          </cell>
          <cell r="F2550" t="str">
            <v>SIEC Mar/26</v>
          </cell>
        </row>
        <row r="2551">
          <cell r="A2551" t="str">
            <v>02.03.05.500.48</v>
          </cell>
          <cell r="B2551" t="str">
            <v>Curva 90º para eletroduto de PVC rígido roscável, Ø 60 mm (2")</v>
          </cell>
          <cell r="C2551" t="str">
            <v>un</v>
          </cell>
          <cell r="D2551">
            <v>38.69</v>
          </cell>
          <cell r="E2551">
            <v>31.206646233263427</v>
          </cell>
          <cell r="F2551" t="str">
            <v>SIEC Mar/26</v>
          </cell>
        </row>
        <row r="2552">
          <cell r="A2552" t="str">
            <v>02.03.05.500.50</v>
          </cell>
          <cell r="B2552" t="str">
            <v>Curva 90º para eletroduto de PVC rígido roscável, Ø 85 mm (3")</v>
          </cell>
          <cell r="C2552" t="str">
            <v>un</v>
          </cell>
          <cell r="D2552">
            <v>60.96</v>
          </cell>
          <cell r="E2552">
            <v>49.169220842071304</v>
          </cell>
          <cell r="F2552" t="str">
            <v>SIEC Mar/26</v>
          </cell>
        </row>
        <row r="2553">
          <cell r="A2553" t="str">
            <v>02.03.05.500.33</v>
          </cell>
          <cell r="B2553" t="str">
            <v>Eletroduto de PVC flexível corrugado Ø 20 mm (1/2")</v>
          </cell>
          <cell r="C2553" t="str">
            <v>m</v>
          </cell>
          <cell r="D2553">
            <v>12.45</v>
          </cell>
          <cell r="E2553">
            <v>10.041942248749798</v>
          </cell>
          <cell r="F2553" t="str">
            <v>SIEC Mar/26</v>
          </cell>
        </row>
        <row r="2554">
          <cell r="A2554" t="str">
            <v>02.03.05.500.34</v>
          </cell>
          <cell r="B2554" t="str">
            <v>Eletroduto de PVC flexível corrugado Ø 25 mm (3/4")</v>
          </cell>
          <cell r="C2554" t="str">
            <v>m</v>
          </cell>
          <cell r="D2554">
            <v>13.82</v>
          </cell>
          <cell r="E2554">
            <v>11.14695918696564</v>
          </cell>
          <cell r="F2554" t="str">
            <v>SIEC Mar/26</v>
          </cell>
        </row>
        <row r="2555">
          <cell r="A2555" t="str">
            <v>02.03.05.500.35</v>
          </cell>
          <cell r="B2555" t="str">
            <v>Eletroduto de PVC flexível corrugado Ø 32 mm (1")</v>
          </cell>
          <cell r="C2555" t="str">
            <v>m</v>
          </cell>
          <cell r="D2555">
            <v>17.100000000000001</v>
          </cell>
          <cell r="E2555">
            <v>13.792547185029845</v>
          </cell>
          <cell r="F2555" t="str">
            <v>SIEC Mar/26</v>
          </cell>
        </row>
        <row r="2556">
          <cell r="A2556" t="str">
            <v>02.03.05.500.83</v>
          </cell>
          <cell r="B2556" t="str">
            <v>Eletroduto de PVC flexível corrugado Ø 50 mm (1 1/2")</v>
          </cell>
          <cell r="C2556" t="str">
            <v>m</v>
          </cell>
          <cell r="D2556">
            <v>21.21</v>
          </cell>
          <cell r="E2556">
            <v>17.107597999677367</v>
          </cell>
          <cell r="F2556" t="str">
            <v>SIEC Mar/26</v>
          </cell>
        </row>
        <row r="2557">
          <cell r="A2557" t="str">
            <v>02.03.05.500.84</v>
          </cell>
          <cell r="B2557" t="str">
            <v>Eletroduto de PVC flexível corrugado Ø 63 mm (2")</v>
          </cell>
          <cell r="C2557" t="str">
            <v>m</v>
          </cell>
          <cell r="D2557">
            <v>24.04</v>
          </cell>
          <cell r="E2557">
            <v>19.39022422971447</v>
          </cell>
          <cell r="F2557" t="str">
            <v>SIEC Mar/26</v>
          </cell>
        </row>
        <row r="2558">
          <cell r="A2558" t="str">
            <v>02.03.05.500.41</v>
          </cell>
          <cell r="B2558" t="str">
            <v>Eletroduto de PVC rígido de encaixe, sem conexões, Ø 25 mm (3/4")</v>
          </cell>
          <cell r="C2558" t="str">
            <v>m</v>
          </cell>
          <cell r="D2558">
            <v>31.61</v>
          </cell>
          <cell r="E2558">
            <v>25.496047749637036</v>
          </cell>
          <cell r="F2558" t="str">
            <v>SIEC Mar/26</v>
          </cell>
        </row>
        <row r="2559">
          <cell r="A2559" t="str">
            <v>02.03.05.500.42</v>
          </cell>
          <cell r="B2559" t="str">
            <v>Eletroduto de PVC rígido de encaixe, sem conexões, Ø 32 mm (1")</v>
          </cell>
          <cell r="C2559" t="str">
            <v>m</v>
          </cell>
          <cell r="D2559">
            <v>20.85</v>
          </cell>
          <cell r="E2559">
            <v>16.817228585255688</v>
          </cell>
          <cell r="F2559" t="str">
            <v>SIEC Mar/26</v>
          </cell>
        </row>
        <row r="2560">
          <cell r="A2560" t="str">
            <v>02.03.05.500.09</v>
          </cell>
          <cell r="B2560" t="str">
            <v>Eletroduto de PVC rígido roscável, sem conexões Ø 110 mm (4")</v>
          </cell>
          <cell r="C2560" t="str">
            <v>m</v>
          </cell>
          <cell r="D2560">
            <v>69.48</v>
          </cell>
          <cell r="E2560">
            <v>56.04129698338442</v>
          </cell>
          <cell r="F2560" t="str">
            <v>SIEC Mar/26</v>
          </cell>
        </row>
        <row r="2561">
          <cell r="A2561" t="str">
            <v>02.03.05.500.01</v>
          </cell>
          <cell r="B2561" t="str">
            <v>Eletroduto de PVC rígido roscável, sem conexões Ø 20 mm (1/2")</v>
          </cell>
          <cell r="C2561" t="str">
            <v>m</v>
          </cell>
          <cell r="D2561">
            <v>15.72</v>
          </cell>
          <cell r="E2561">
            <v>12.679464429746734</v>
          </cell>
          <cell r="F2561" t="str">
            <v>SIEC Mar/26</v>
          </cell>
        </row>
        <row r="2562">
          <cell r="A2562" t="str">
            <v>02.03.05.500.02</v>
          </cell>
          <cell r="B2562" t="str">
            <v>Eletroduto de PVC rígido roscável, sem conexões Ø 25 mm (3/4")</v>
          </cell>
          <cell r="C2562" t="str">
            <v>m</v>
          </cell>
          <cell r="D2562">
            <v>18.04</v>
          </cell>
          <cell r="E2562">
            <v>14.550733989353121</v>
          </cell>
          <cell r="F2562" t="str">
            <v>SIEC Mar/26</v>
          </cell>
        </row>
        <row r="2563">
          <cell r="A2563" t="str">
            <v>02.03.05.500.03</v>
          </cell>
          <cell r="B2563" t="str">
            <v>Eletroduto de PVC rígido roscável, sem conexões Ø 32 mm (1")</v>
          </cell>
          <cell r="C2563" t="str">
            <v>m</v>
          </cell>
          <cell r="D2563">
            <v>22.47</v>
          </cell>
          <cell r="E2563">
            <v>18.12389095015325</v>
          </cell>
          <cell r="F2563" t="str">
            <v>SIEC Mar/26</v>
          </cell>
        </row>
        <row r="2564">
          <cell r="A2564" t="str">
            <v>02.03.05.500.04</v>
          </cell>
          <cell r="B2564" t="str">
            <v>Eletroduto de PVC rígido roscável, sem conexões Ø 40 mm (1 1/4")</v>
          </cell>
          <cell r="C2564" t="str">
            <v>m</v>
          </cell>
          <cell r="D2564">
            <v>26.97</v>
          </cell>
          <cell r="E2564">
            <v>21.75350863042426</v>
          </cell>
          <cell r="F2564" t="str">
            <v>SIEC Mar/26</v>
          </cell>
        </row>
        <row r="2565">
          <cell r="A2565" t="str">
            <v>02.03.05.500.05</v>
          </cell>
          <cell r="B2565" t="str">
            <v>Eletroduto de PVC rígido roscável, sem conexões Ø 50 mm (1 1/2")</v>
          </cell>
          <cell r="C2565" t="str">
            <v>m</v>
          </cell>
          <cell r="D2565">
            <v>20.05</v>
          </cell>
          <cell r="E2565">
            <v>16.171963219874172</v>
          </cell>
          <cell r="F2565" t="str">
            <v>SIEC Mar/26</v>
          </cell>
        </row>
        <row r="2566">
          <cell r="A2566" t="str">
            <v>02.03.05.500.06</v>
          </cell>
          <cell r="B2566" t="str">
            <v>Eletroduto de PVC rígido roscável, sem conexões Ø 60 mm (2")</v>
          </cell>
          <cell r="C2566" t="str">
            <v>m</v>
          </cell>
          <cell r="D2566">
            <v>28.48</v>
          </cell>
          <cell r="E2566">
            <v>22.971447007581869</v>
          </cell>
          <cell r="F2566" t="str">
            <v>SIEC Mar/26</v>
          </cell>
        </row>
        <row r="2567">
          <cell r="A2567" t="str">
            <v>02.03.05.500.07</v>
          </cell>
          <cell r="B2567" t="str">
            <v>Eletroduto de PVC rígido roscável, sem conexões Ø 75 mm (2 1/2")</v>
          </cell>
          <cell r="C2567" t="str">
            <v>m</v>
          </cell>
          <cell r="D2567">
            <v>38.840000000000003</v>
          </cell>
          <cell r="E2567">
            <v>31.327633489272465</v>
          </cell>
          <cell r="F2567" t="str">
            <v>SIEC Mar/26</v>
          </cell>
        </row>
        <row r="2568">
          <cell r="A2568" t="str">
            <v>02.03.05.500.08</v>
          </cell>
          <cell r="B2568" t="str">
            <v>Eletroduto de PVC rígido roscável, sem conexões Ø 85 mm (3")</v>
          </cell>
          <cell r="C2568" t="str">
            <v>m</v>
          </cell>
          <cell r="D2568">
            <v>46.95</v>
          </cell>
          <cell r="E2568">
            <v>37.869011130827552</v>
          </cell>
          <cell r="F2568" t="str">
            <v>SIEC Mar/26</v>
          </cell>
        </row>
        <row r="2569">
          <cell r="A2569" t="str">
            <v>02.03.05.500.87</v>
          </cell>
          <cell r="B2569" t="str">
            <v>Eletroduto flexível liso, pead, DN 40 mm (1 1/4"), para circuitos terminais, instalado em laje - fornecimento e instalação</v>
          </cell>
          <cell r="C2569" t="str">
            <v>m</v>
          </cell>
          <cell r="D2569">
            <v>12.17</v>
          </cell>
          <cell r="E2569">
            <v>9.8160993708662687</v>
          </cell>
          <cell r="F2569" t="str">
            <v>SIEC Mar/26</v>
          </cell>
        </row>
        <row r="2570">
          <cell r="A2570" t="str">
            <v>02.03.05.500.75</v>
          </cell>
          <cell r="B2570" t="str">
            <v>Luva para eletroduto de PVC rígido de encaixe, Ø 20 mm (1/2")</v>
          </cell>
          <cell r="C2570" t="str">
            <v>un</v>
          </cell>
          <cell r="D2570">
            <v>9.39</v>
          </cell>
          <cell r="E2570">
            <v>7.5738022261655109</v>
          </cell>
          <cell r="F2570" t="str">
            <v>SIEC Mar/26</v>
          </cell>
        </row>
        <row r="2571">
          <cell r="A2571" t="str">
            <v>02.03.05.500.77</v>
          </cell>
          <cell r="B2571" t="str">
            <v>Luva para eletroduto de PVC rígido de encaixe, Ø 32 mm (1")</v>
          </cell>
          <cell r="C2571" t="str">
            <v>un</v>
          </cell>
          <cell r="D2571">
            <v>12.6</v>
          </cell>
          <cell r="E2571">
            <v>10.162929504758832</v>
          </cell>
          <cell r="F2571" t="str">
            <v>SIEC Mar/26</v>
          </cell>
        </row>
        <row r="2572">
          <cell r="A2572" t="str">
            <v>02.03.05.500.74</v>
          </cell>
          <cell r="B2572" t="str">
            <v>Luva para eletroduto de PVC rígido roscável, Ø 110 mm (4")</v>
          </cell>
          <cell r="C2572" t="str">
            <v>un</v>
          </cell>
          <cell r="D2572">
            <v>56.88</v>
          </cell>
          <cell r="E2572">
            <v>45.878367478625584</v>
          </cell>
          <cell r="F2572" t="str">
            <v>SIEC Mar/26</v>
          </cell>
        </row>
        <row r="2573">
          <cell r="A2573" t="str">
            <v>02.03.05.500.66</v>
          </cell>
          <cell r="B2573" t="str">
            <v>Luva para eletroduto de PVC rígido roscável, Ø 20 mm (1/2")</v>
          </cell>
          <cell r="C2573" t="str">
            <v>un</v>
          </cell>
          <cell r="D2573">
            <v>12.06</v>
          </cell>
          <cell r="E2573">
            <v>9.7273753831263114</v>
          </cell>
          <cell r="F2573" t="str">
            <v>SIEC Mar/26</v>
          </cell>
        </row>
        <row r="2574">
          <cell r="A2574" t="str">
            <v>02.03.05.500.67</v>
          </cell>
          <cell r="B2574" t="str">
            <v>Luva para eletroduto de PVC rígido roscável, Ø 25 mm (3/4")</v>
          </cell>
          <cell r="C2574" t="str">
            <v>un</v>
          </cell>
          <cell r="D2574">
            <v>13.66</v>
          </cell>
          <cell r="E2574">
            <v>11.017906113889337</v>
          </cell>
          <cell r="F2574" t="str">
            <v>SIEC Mar/26</v>
          </cell>
        </row>
        <row r="2575">
          <cell r="A2575" t="str">
            <v>02.03.05.500.68</v>
          </cell>
          <cell r="B2575" t="str">
            <v>Luva para eletroduto de PVC rígido roscável, Ø 32 mm (1")</v>
          </cell>
          <cell r="C2575" t="str">
            <v>un</v>
          </cell>
          <cell r="D2575">
            <v>15.89</v>
          </cell>
          <cell r="E2575">
            <v>12.816583319890306</v>
          </cell>
          <cell r="F2575" t="str">
            <v>SIEC Mar/26</v>
          </cell>
        </row>
        <row r="2576">
          <cell r="A2576" t="str">
            <v>02.03.05.500.69</v>
          </cell>
          <cell r="B2576" t="str">
            <v>Luva para eletroduto de PVC rígido roscável, Ø 40 mm (1 1/4")</v>
          </cell>
          <cell r="C2576" t="str">
            <v>un</v>
          </cell>
          <cell r="D2576">
            <v>18.760000000000002</v>
          </cell>
          <cell r="E2576">
            <v>15.131472818196485</v>
          </cell>
          <cell r="F2576" t="str">
            <v>SIEC Mar/26</v>
          </cell>
        </row>
        <row r="2577">
          <cell r="A2577" t="str">
            <v>02.03.05.500.70</v>
          </cell>
          <cell r="B2577" t="str">
            <v>Luva para eletroduto de PVC rígido roscável, Ø 50 mm (1 1/2")</v>
          </cell>
          <cell r="C2577" t="str">
            <v>un</v>
          </cell>
          <cell r="D2577">
            <v>20.3</v>
          </cell>
          <cell r="E2577">
            <v>16.373608646555898</v>
          </cell>
          <cell r="F2577" t="str">
            <v>SIEC Mar/26</v>
          </cell>
        </row>
        <row r="2578">
          <cell r="A2578" t="str">
            <v>02.03.05.500.71</v>
          </cell>
          <cell r="B2578" t="str">
            <v>Luva para eletroduto de PVC rígido roscável, Ø 60 mm (2")</v>
          </cell>
          <cell r="C2578" t="str">
            <v>un</v>
          </cell>
          <cell r="D2578">
            <v>24.1</v>
          </cell>
          <cell r="E2578">
            <v>19.438619132118085</v>
          </cell>
          <cell r="F2578" t="str">
            <v>SIEC Mar/26</v>
          </cell>
        </row>
        <row r="2579">
          <cell r="A2579" t="str">
            <v>02.03.05.500.72</v>
          </cell>
          <cell r="B2579" t="str">
            <v>Luva para eletroduto de PVC rígido roscável, Ø 75 mm (2 1/2")</v>
          </cell>
          <cell r="C2579" t="str">
            <v>un</v>
          </cell>
          <cell r="D2579">
            <v>34.29</v>
          </cell>
          <cell r="E2579">
            <v>27.657686723665105</v>
          </cell>
          <cell r="F2579" t="str">
            <v>SIEC Mar/26</v>
          </cell>
        </row>
        <row r="2580">
          <cell r="A2580" t="str">
            <v>02.03.05.500.73</v>
          </cell>
          <cell r="B2580" t="str">
            <v>Luva para eletroduto de PVC rígido roscável, Ø 85 mm (3")</v>
          </cell>
          <cell r="C2580" t="str">
            <v>un</v>
          </cell>
          <cell r="D2580">
            <v>40.29</v>
          </cell>
          <cell r="E2580">
            <v>32.497176964026458</v>
          </cell>
          <cell r="F2580" t="str">
            <v>SIEC Mar/26</v>
          </cell>
        </row>
        <row r="2581">
          <cell r="A2581" t="str">
            <v>02.03.05.600</v>
          </cell>
          <cell r="B2581" t="str">
            <v>DUTOS E CONEXÕES DE POLIETILENO DE ALTA DENSIDADE</v>
          </cell>
          <cell r="C2581" t="str">
            <v/>
          </cell>
          <cell r="E2581">
            <v>0</v>
          </cell>
          <cell r="F2581" t="str">
            <v>SIEC Mar/26</v>
          </cell>
        </row>
        <row r="2582">
          <cell r="A2582" t="str">
            <v>02.03.05.600.01</v>
          </cell>
          <cell r="B2582" t="str">
            <v>Duto corrugado em PEAD (polietileno de alta densidade), para proteção de cabos subterrâneos Ø 1 1/2" (40 mm)</v>
          </cell>
          <cell r="C2582" t="str">
            <v>m</v>
          </cell>
          <cell r="D2582">
            <v>9.8000000000000007</v>
          </cell>
          <cell r="E2582">
            <v>7.9045007259235369</v>
          </cell>
          <cell r="F2582" t="str">
            <v>SIEC Mar/26</v>
          </cell>
        </row>
        <row r="2583">
          <cell r="A2583" t="str">
            <v>02.03.05.600.09</v>
          </cell>
          <cell r="B2583" t="str">
            <v>Duto corrugado em PEAD (polietileno de alta densidade), para proteção de cabos subterrâneos Ø 1 1/4" (32 mm)</v>
          </cell>
          <cell r="C2583" t="str">
            <v>m</v>
          </cell>
          <cell r="D2583">
            <v>9.17</v>
          </cell>
          <cell r="E2583">
            <v>7.3963542506855946</v>
          </cell>
          <cell r="F2583" t="str">
            <v>SIEC Mar/26</v>
          </cell>
        </row>
        <row r="2584">
          <cell r="A2584" t="str">
            <v>02.03.05.600.11</v>
          </cell>
          <cell r="B2584" t="str">
            <v>Duto corrugado em PEAD (polietileno de alta densidade), para proteção de cabos subterrâneos Ø 1" (25 mm)</v>
          </cell>
          <cell r="C2584" t="str">
            <v>m</v>
          </cell>
          <cell r="D2584">
            <v>7.89</v>
          </cell>
          <cell r="E2584">
            <v>6.3639296660751734</v>
          </cell>
          <cell r="F2584" t="str">
            <v>SIEC Mar/26</v>
          </cell>
        </row>
        <row r="2585">
          <cell r="A2585" t="str">
            <v>02.03.05.600.02</v>
          </cell>
          <cell r="B2585" t="str">
            <v>Duto corrugado em PEAD (polietileno de alta densidade), para proteção de cabos subterrâneos Ø 2" (50 mm)</v>
          </cell>
          <cell r="C2585" t="str">
            <v>m</v>
          </cell>
          <cell r="D2585">
            <v>15.35</v>
          </cell>
          <cell r="E2585">
            <v>12.381029198257783</v>
          </cell>
          <cell r="F2585" t="str">
            <v>SIEC Mar/26</v>
          </cell>
        </row>
        <row r="2586">
          <cell r="A2586" t="str">
            <v>02.03.05.600.03</v>
          </cell>
          <cell r="B2586" t="str">
            <v>Duto corrugado em PEAD (polietileno de alta densidade), para proteção de cabos subterrâneos Ø 3" (75 mm)</v>
          </cell>
          <cell r="C2586" t="str">
            <v>m</v>
          </cell>
          <cell r="D2586">
            <v>25.39</v>
          </cell>
          <cell r="E2586">
            <v>20.479109533795775</v>
          </cell>
          <cell r="F2586" t="str">
            <v>SIEC Mar/26</v>
          </cell>
        </row>
        <row r="2587">
          <cell r="A2587" t="str">
            <v>02.03.05.600.04</v>
          </cell>
          <cell r="B2587" t="str">
            <v>Duto corrugado em PEAD (polietileno de alta densidade), para proteção de cabos subterrâneos Ø 4" (100 mm) - execução em período diurno</v>
          </cell>
          <cell r="C2587" t="str">
            <v>m</v>
          </cell>
          <cell r="D2587">
            <v>31.96</v>
          </cell>
          <cell r="E2587">
            <v>25.77835134699145</v>
          </cell>
          <cell r="F2587" t="str">
            <v>SIEC Mar/26</v>
          </cell>
        </row>
        <row r="2588">
          <cell r="A2588" t="str">
            <v>02.03.05.600.05</v>
          </cell>
          <cell r="B2588" t="str">
            <v>Duto corrugado em PEAD (polietileno de alta densidade), para proteção de cabos subterrâneos Ø 5" (125 mm)</v>
          </cell>
          <cell r="C2588" t="str">
            <v>m</v>
          </cell>
          <cell r="D2588">
            <v>41.28</v>
          </cell>
          <cell r="E2588">
            <v>33.295692853686077</v>
          </cell>
          <cell r="F2588" t="str">
            <v>SIEC Mar/26</v>
          </cell>
        </row>
        <row r="2589">
          <cell r="A2589" t="str">
            <v>02.03.05.600.06</v>
          </cell>
          <cell r="B2589" t="str">
            <v>Duto corrugado em PEAD (polietileno de alta densidade), para proteção de cabos subterrâneos Ø 6" (150 mm)</v>
          </cell>
          <cell r="C2589" t="str">
            <v>m</v>
          </cell>
          <cell r="D2589">
            <v>52.41</v>
          </cell>
          <cell r="E2589">
            <v>42.272947249556374</v>
          </cell>
          <cell r="F2589" t="str">
            <v>SIEC Mar/26</v>
          </cell>
        </row>
        <row r="2590">
          <cell r="A2590" t="str">
            <v>02.03.05.600.08</v>
          </cell>
          <cell r="B2590" t="str">
            <v>Duto corrugado em PEAD (polietileno de alta densidade), para proteção de cabos subterrâneos Ø 8" (200 mm)</v>
          </cell>
          <cell r="C2590" t="str">
            <v>m</v>
          </cell>
          <cell r="D2590">
            <v>60.33</v>
          </cell>
          <cell r="E2590">
            <v>48.661074366833361</v>
          </cell>
          <cell r="F2590" t="str">
            <v>SIEC Mar/26</v>
          </cell>
        </row>
        <row r="2591">
          <cell r="A2591" t="str">
            <v>02.03.05.700</v>
          </cell>
          <cell r="B2591" t="str">
            <v>CAIXAS EM CHAPA DE AÇO</v>
          </cell>
          <cell r="C2591" t="str">
            <v/>
          </cell>
          <cell r="E2591">
            <v>0</v>
          </cell>
          <cell r="F2591" t="str">
            <v>SIEC Mar/26</v>
          </cell>
        </row>
        <row r="2592">
          <cell r="A2592" t="str">
            <v>02.03.05.700.36</v>
          </cell>
          <cell r="B2592" t="str">
            <v>Caixa de equalização de potencial com 11 terminais para uso interno e externo</v>
          </cell>
          <cell r="C2592" t="str">
            <v>un</v>
          </cell>
          <cell r="D2592">
            <v>507.33</v>
          </cell>
          <cell r="E2592">
            <v>409.20309727375383</v>
          </cell>
          <cell r="F2592" t="str">
            <v>SIEC Mar/26</v>
          </cell>
        </row>
        <row r="2593">
          <cell r="A2593" t="str">
            <v>02.03.05.700.20</v>
          </cell>
          <cell r="B2593" t="str">
            <v>Caixa de ligação estampada em chapa de aço, quadrada, dimensões 4 x 4"</v>
          </cell>
          <cell r="C2593" t="str">
            <v>un</v>
          </cell>
          <cell r="D2593">
            <v>26.02</v>
          </cell>
          <cell r="E2593">
            <v>20.987256009033715</v>
          </cell>
          <cell r="F2593" t="str">
            <v>SIEC Mar/26</v>
          </cell>
        </row>
        <row r="2594">
          <cell r="A2594" t="str">
            <v>02.03.05.700.19</v>
          </cell>
          <cell r="B2594" t="str">
            <v>Caixa de ligação estampada em chapa de aço, retangular, dimensões 4 x 2"</v>
          </cell>
          <cell r="C2594" t="str">
            <v>un</v>
          </cell>
          <cell r="D2594">
            <v>21.49</v>
          </cell>
          <cell r="E2594">
            <v>17.333440877560896</v>
          </cell>
          <cell r="F2594" t="str">
            <v>SIEC Mar/26</v>
          </cell>
        </row>
        <row r="2595">
          <cell r="A2595" t="str">
            <v>02.03.05.700.10</v>
          </cell>
          <cell r="B2595" t="str">
            <v>Caixa de passagem em chapa de aço com tampa parafusada, dimensões 102 x 102 x 82 mm</v>
          </cell>
          <cell r="C2595" t="str">
            <v>un</v>
          </cell>
          <cell r="D2595">
            <v>47.98</v>
          </cell>
          <cell r="E2595">
            <v>38.699790288756247</v>
          </cell>
          <cell r="F2595" t="str">
            <v>SIEC Mar/26</v>
          </cell>
        </row>
        <row r="2596">
          <cell r="A2596" t="str">
            <v>02.03.05.700.11</v>
          </cell>
          <cell r="B2596" t="str">
            <v>Caixa de passagem em chapa de aço com tampa parafusada, dimensões 152 x 152 x 82 mm</v>
          </cell>
          <cell r="C2596" t="str">
            <v>un</v>
          </cell>
          <cell r="D2596">
            <v>75.040000000000006</v>
          </cell>
          <cell r="E2596">
            <v>60.525891272785941</v>
          </cell>
          <cell r="F2596" t="str">
            <v>SIEC Mar/26</v>
          </cell>
        </row>
        <row r="2597">
          <cell r="A2597" t="str">
            <v>02.03.05.700.12</v>
          </cell>
          <cell r="B2597" t="str">
            <v>Caixa de passagem em chapa de aço com tampa parafusada, dimensões 202 x 202 x 102 mm</v>
          </cell>
          <cell r="C2597" t="str">
            <v>un</v>
          </cell>
          <cell r="D2597">
            <v>133.1</v>
          </cell>
          <cell r="E2597">
            <v>107.35602516534924</v>
          </cell>
          <cell r="F2597" t="str">
            <v>SIEC Mar/26</v>
          </cell>
        </row>
        <row r="2598">
          <cell r="A2598" t="str">
            <v>02.03.05.700.14</v>
          </cell>
          <cell r="B2598" t="str">
            <v>Caixa de passagem em chapa de aço com tampa parafusada, dimensões 302 x 302 x 122 mm</v>
          </cell>
          <cell r="C2598" t="str">
            <v>un</v>
          </cell>
          <cell r="D2598">
            <v>188.3</v>
          </cell>
          <cell r="E2598">
            <v>151.87933537667365</v>
          </cell>
          <cell r="F2598" t="str">
            <v>SIEC Mar/26</v>
          </cell>
        </row>
        <row r="2599">
          <cell r="A2599" t="str">
            <v>02.03.05.700.15</v>
          </cell>
          <cell r="B2599" t="str">
            <v>Caixa de passagem em chapa de aço com tampa parafusada, dimensões 350 x 350 x 120 mm</v>
          </cell>
          <cell r="C2599" t="str">
            <v>un</v>
          </cell>
          <cell r="D2599">
            <v>181.86</v>
          </cell>
          <cell r="E2599">
            <v>146.68494918535248</v>
          </cell>
          <cell r="F2599" t="str">
            <v>SIEC Mar/26</v>
          </cell>
        </row>
        <row r="2600">
          <cell r="A2600" t="str">
            <v>02.03.05.700.18</v>
          </cell>
          <cell r="B2600" t="str">
            <v>Caixa de passagem em chapa de aço com tampa parafusada, dimensões 502 x 502 x 152 mm</v>
          </cell>
          <cell r="C2600" t="str">
            <v>un</v>
          </cell>
          <cell r="D2600">
            <v>315.13</v>
          </cell>
          <cell r="E2600">
            <v>254.1780932408453</v>
          </cell>
          <cell r="F2600" t="str">
            <v>SIEC Mar/26</v>
          </cell>
        </row>
        <row r="2601">
          <cell r="A2601" t="str">
            <v>02.03.05.700.33</v>
          </cell>
          <cell r="B2601" t="str">
            <v>Caixa de passagem em chapa de aço galvanizada para perfilado 38X38mm, tipo "L", referência Dispan DP550 ou equivalente</v>
          </cell>
          <cell r="C2601" t="str">
            <v>un</v>
          </cell>
          <cell r="D2601">
            <v>114.58</v>
          </cell>
          <cell r="E2601">
            <v>92.418131956767212</v>
          </cell>
          <cell r="F2601" t="str">
            <v>SIEC Mar/26</v>
          </cell>
        </row>
        <row r="2602">
          <cell r="A2602" t="str">
            <v>02.03.05.700.34</v>
          </cell>
          <cell r="B2602" t="str">
            <v>Caixa de passagem em chapa de aço galvanizada para perfilado 38X38mm, tipo "T", referência Dispan DP547 ou equivalente</v>
          </cell>
          <cell r="C2602" t="str">
            <v>un</v>
          </cell>
          <cell r="D2602">
            <v>51.38</v>
          </cell>
          <cell r="E2602">
            <v>41.442168091627686</v>
          </cell>
          <cell r="F2602" t="str">
            <v>SIEC Mar/26</v>
          </cell>
        </row>
        <row r="2603">
          <cell r="A2603" t="str">
            <v>02.03.05.700.35</v>
          </cell>
          <cell r="B2603" t="str">
            <v>Caixa de passagem em chapa de aço galvanizada para perfilado 38X38mm, tipo "X", referência Dispan DP552 ou equivalente</v>
          </cell>
          <cell r="C2603" t="str">
            <v>un</v>
          </cell>
          <cell r="D2603">
            <v>59.48</v>
          </cell>
          <cell r="E2603">
            <v>47.975479916115496</v>
          </cell>
          <cell r="F2603" t="str">
            <v>SIEC Mar/26</v>
          </cell>
        </row>
        <row r="2604">
          <cell r="A2604" t="str">
            <v>02.03.05.700.37</v>
          </cell>
          <cell r="B2604" t="str">
            <v>Caixa de passagem em chapa de aço galvanizado a fogo 1500x1500x190mm, referência 900511 da Cemar ou equivalente</v>
          </cell>
          <cell r="C2604" t="str">
            <v>un</v>
          </cell>
          <cell r="D2604">
            <v>4560.34</v>
          </cell>
          <cell r="E2604">
            <v>3678.2868204549122</v>
          </cell>
          <cell r="F2604" t="str">
            <v>SIEC Mar/26</v>
          </cell>
        </row>
        <row r="2605">
          <cell r="A2605" t="str">
            <v>02.03.05.700.38</v>
          </cell>
          <cell r="B2605" t="str">
            <v>Caixa de passagem em chapa de aço galvanizado a fogo, com 02 portas , com flanges nas bases, dimensões 1400 x 1000 x 300 mm</v>
          </cell>
          <cell r="C2605" t="str">
            <v>un</v>
          </cell>
          <cell r="D2605">
            <v>5036.2</v>
          </cell>
          <cell r="E2605">
            <v>4062.1067914179703</v>
          </cell>
          <cell r="F2605" t="str">
            <v>SIEC Mar/26</v>
          </cell>
        </row>
        <row r="2606">
          <cell r="A2606" t="str">
            <v>02.03.05.700.46</v>
          </cell>
          <cell r="B2606" t="str">
            <v>Caixa de passagem para telefone 15x15x10cm (sobrepor), fornecimento e instalação</v>
          </cell>
          <cell r="C2606" t="str">
            <v>un</v>
          </cell>
          <cell r="D2606">
            <v>46.55</v>
          </cell>
          <cell r="E2606">
            <v>37.546378448136792</v>
          </cell>
          <cell r="F2606" t="str">
            <v>SIEC Mar/26</v>
          </cell>
        </row>
        <row r="2607">
          <cell r="A2607" t="str">
            <v>02.03.05.700.24</v>
          </cell>
          <cell r="B2607" t="str">
            <v>Caixa de telefone em chapa de aço padrão Telebrás , dimensões internas 1500 x 1500 x 150 mm</v>
          </cell>
          <cell r="C2607" t="str">
            <v>un</v>
          </cell>
          <cell r="D2607">
            <v>1972.26</v>
          </cell>
          <cell r="E2607">
            <v>1590.7888369091788</v>
          </cell>
          <cell r="F2607" t="str">
            <v>SIEC Mar/26</v>
          </cell>
        </row>
        <row r="2608">
          <cell r="A2608" t="str">
            <v>02.03.05.700.25</v>
          </cell>
          <cell r="B2608" t="str">
            <v>Caixa de telefone em chapa de aço padrão Telebrás , dimensões internas 400 x 400 x 120 mm</v>
          </cell>
          <cell r="C2608" t="str">
            <v>un</v>
          </cell>
          <cell r="D2608">
            <v>302.68</v>
          </cell>
          <cell r="E2608">
            <v>244.13615099209551</v>
          </cell>
          <cell r="F2608" t="str">
            <v>SIEC Mar/26</v>
          </cell>
        </row>
        <row r="2609">
          <cell r="A2609" t="str">
            <v>02.03.05.700.27</v>
          </cell>
          <cell r="B2609" t="str">
            <v>Caixa de telefone em chapa de aço padrão Telebrás , dimensões internas 600 x 600 x 120 mm</v>
          </cell>
          <cell r="C2609" t="str">
            <v>un</v>
          </cell>
          <cell r="D2609">
            <v>568.67999999999995</v>
          </cell>
          <cell r="E2609">
            <v>458.6868849814486</v>
          </cell>
          <cell r="F2609" t="str">
            <v>SIEC Mar/26</v>
          </cell>
        </row>
        <row r="2610">
          <cell r="A2610" t="str">
            <v>02.03.05.700.29</v>
          </cell>
          <cell r="B2610" t="str">
            <v>Caixa de telefone em chapa de aço padrão Telebrás , dimensões internas 800 x 800 x 120 mm</v>
          </cell>
          <cell r="C2610" t="str">
            <v>un</v>
          </cell>
          <cell r="D2610">
            <v>865.8</v>
          </cell>
          <cell r="E2610">
            <v>698.33844168414259</v>
          </cell>
          <cell r="F2610" t="str">
            <v>SIEC Mar/26</v>
          </cell>
        </row>
        <row r="2611">
          <cell r="A2611" t="str">
            <v>02.03.05.700.30</v>
          </cell>
          <cell r="B2611" t="str">
            <v>Caixa de telefone em chapa de aço padrão Telebrás , dimensões internas 800 x 800 x 150 mm</v>
          </cell>
          <cell r="C2611" t="str">
            <v>un</v>
          </cell>
          <cell r="D2611">
            <v>562.08000000000004</v>
          </cell>
          <cell r="E2611">
            <v>453.36344571705115</v>
          </cell>
          <cell r="F2611" t="str">
            <v>SIEC Mar/26</v>
          </cell>
        </row>
        <row r="2612">
          <cell r="A2612" t="str">
            <v>02.03.05.700.41</v>
          </cell>
          <cell r="B2612" t="str">
            <v>Caixa externa em chapa de aço de entrada de energia para medidor tipo N (1200mm x 1300mm x 250mm), com cabos para ramais individuais, padrão da concessionária local</v>
          </cell>
          <cell r="C2612" t="str">
            <v>un</v>
          </cell>
          <cell r="D2612">
            <v>3544.99</v>
          </cell>
          <cell r="E2612">
            <v>2859.3240845297628</v>
          </cell>
          <cell r="F2612" t="str">
            <v>SIEC Mar/26</v>
          </cell>
        </row>
        <row r="2613">
          <cell r="A2613" t="str">
            <v>02.03.05.700.07</v>
          </cell>
          <cell r="B2613" t="str">
            <v>Entrada de energia em caixa de chapa de aço, potência de 40 a 47 kVA</v>
          </cell>
          <cell r="C2613" t="str">
            <v>un</v>
          </cell>
          <cell r="D2613">
            <v>12050.66</v>
          </cell>
          <cell r="E2613">
            <v>9719.8419099854818</v>
          </cell>
          <cell r="F2613" t="str">
            <v>SIEC Mar/26</v>
          </cell>
        </row>
        <row r="2614">
          <cell r="A2614" t="str">
            <v>02.03.05.800</v>
          </cell>
          <cell r="B2614" t="str">
            <v>DUTOS, CANALETAS E ACESSÓRIOS</v>
          </cell>
          <cell r="C2614" t="str">
            <v/>
          </cell>
          <cell r="E2614">
            <v>0</v>
          </cell>
          <cell r="F2614" t="str">
            <v>SIEC Mar/26</v>
          </cell>
        </row>
        <row r="2615">
          <cell r="A2615" t="str">
            <v>02.03.05.800.21</v>
          </cell>
          <cell r="B2615" t="str">
            <v>Canaleta em PVC Mod."DLP-150X50" 3 vias / Evolutiva-(Pial Legrand)-Barras de 2,00 m ou equivalente</v>
          </cell>
          <cell r="C2615" t="str">
            <v>m</v>
          </cell>
          <cell r="D2615">
            <v>151.80000000000001</v>
          </cell>
          <cell r="E2615">
            <v>122.43910308114212</v>
          </cell>
          <cell r="F2615" t="str">
            <v>SIEC Mar/26</v>
          </cell>
        </row>
        <row r="2616">
          <cell r="A2616" t="str">
            <v>02.03.05.900</v>
          </cell>
          <cell r="B2616" t="str">
            <v>CAIXAS DE PASSAGENS EM ALVENARIA</v>
          </cell>
          <cell r="C2616" t="str">
            <v/>
          </cell>
          <cell r="E2616">
            <v>0</v>
          </cell>
          <cell r="F2616" t="str">
            <v>SIEC Mar/26</v>
          </cell>
        </row>
        <row r="2617">
          <cell r="A2617" t="str">
            <v>02.03.05.900.01</v>
          </cell>
          <cell r="B2617" t="str">
            <v>Caixa de passagem em alvenaria com tampa de concreto com dispositivo para lacres 1,00 x 1,00 x 1,20 m - para passagem de cabos de MT (Alimentação em 13,8 kV)</v>
          </cell>
          <cell r="C2617" t="str">
            <v>un</v>
          </cell>
          <cell r="D2617">
            <v>1810.92</v>
          </cell>
          <cell r="E2617">
            <v>1460.6549443458623</v>
          </cell>
          <cell r="F2617" t="str">
            <v>SIEC Mar/26</v>
          </cell>
        </row>
        <row r="2618">
          <cell r="A2618" t="str">
            <v>02.03.05.900.14</v>
          </cell>
          <cell r="B2618" t="str">
            <v>Caixa de passagem em alvenaria de 0,30 x 0,30 x 0,30 m com tampa de concreto</v>
          </cell>
          <cell r="C2618" t="str">
            <v>un</v>
          </cell>
          <cell r="D2618">
            <v>197.73</v>
          </cell>
          <cell r="E2618">
            <v>159.48540087110823</v>
          </cell>
          <cell r="F2618" t="str">
            <v>SIEC Mar/26</v>
          </cell>
        </row>
        <row r="2619">
          <cell r="A2619" t="str">
            <v>02.03.05.900.03</v>
          </cell>
          <cell r="B2619" t="str">
            <v>Caixa de passagem em alvenaria de 0,40 x 0,40 x 0,50 m com tampa de concreto</v>
          </cell>
          <cell r="C2619" t="str">
            <v>un</v>
          </cell>
          <cell r="D2619">
            <v>513.09</v>
          </cell>
          <cell r="E2619">
            <v>413.84900790450075</v>
          </cell>
          <cell r="F2619" t="str">
            <v>SIEC Mar/26</v>
          </cell>
        </row>
        <row r="2620">
          <cell r="A2620" t="str">
            <v>02.03.05.900.04</v>
          </cell>
          <cell r="B2620" t="str">
            <v>Caixa de passagem em alvenaria de 0,50 x 0,50 x 0,50 m com tampa de concreto</v>
          </cell>
          <cell r="C2620" t="str">
            <v>un</v>
          </cell>
          <cell r="D2620">
            <v>626.76</v>
          </cell>
          <cell r="E2620">
            <v>505.53315050814643</v>
          </cell>
          <cell r="F2620" t="str">
            <v>SIEC Mar/26</v>
          </cell>
        </row>
        <row r="2621">
          <cell r="A2621" t="str">
            <v>02.03.05.900.05</v>
          </cell>
          <cell r="B2621" t="str">
            <v>Caixa de passagem em alvenaria de 0,60 x 0,60 x 0,60 m com tampa de concreto</v>
          </cell>
          <cell r="C2621" t="str">
            <v>un</v>
          </cell>
          <cell r="D2621">
            <v>1014.54</v>
          </cell>
          <cell r="E2621">
            <v>818.30940474270039</v>
          </cell>
          <cell r="F2621" t="str">
            <v>SIEC Mar/26</v>
          </cell>
        </row>
        <row r="2622">
          <cell r="A2622" t="str">
            <v>02.03.05.900.13</v>
          </cell>
          <cell r="B2622" t="str">
            <v>Caixa de passagem em alvenaria de 0,70 x 0,70 x 0,70 m com tampa de concreto</v>
          </cell>
          <cell r="C2622" t="str">
            <v>un</v>
          </cell>
          <cell r="D2622">
            <v>1192.56</v>
          </cell>
          <cell r="E2622">
            <v>961.89708017422163</v>
          </cell>
          <cell r="F2622" t="str">
            <v>SIEC Mar/26</v>
          </cell>
        </row>
        <row r="2623">
          <cell r="A2623" t="str">
            <v>02.03.05.900.06</v>
          </cell>
          <cell r="B2623" t="str">
            <v>Caixa de passagem em alvenaria de 0,70 x 1,00 x 0,80 m</v>
          </cell>
          <cell r="C2623" t="str">
            <v>un</v>
          </cell>
          <cell r="D2623">
            <v>1844.41</v>
          </cell>
          <cell r="E2623">
            <v>1487.6673657041458</v>
          </cell>
          <cell r="F2623" t="str">
            <v>SIEC Mar/26</v>
          </cell>
        </row>
        <row r="2624">
          <cell r="A2624" t="str">
            <v>02.03.05.900.07</v>
          </cell>
          <cell r="B2624" t="str">
            <v>Caixa de passagem em alvenaria de 0,80 x 0,80 x 1,00 m com tampa de concreto</v>
          </cell>
          <cell r="C2624" t="str">
            <v>un</v>
          </cell>
          <cell r="D2624">
            <v>2042.36</v>
          </cell>
          <cell r="E2624">
            <v>1647.3302145507339</v>
          </cell>
          <cell r="F2624" t="str">
            <v>SIEC Mar/26</v>
          </cell>
        </row>
        <row r="2625">
          <cell r="A2625" t="str">
            <v>02.03.05.900.08</v>
          </cell>
          <cell r="B2625" t="str">
            <v>Caixa de passagem em alvenaria de 1,00 x 1,00 x 0,70 m com tampa de concreto</v>
          </cell>
          <cell r="C2625" t="str">
            <v>un</v>
          </cell>
          <cell r="D2625">
            <v>2103.81</v>
          </cell>
          <cell r="E2625">
            <v>1696.8946604291014</v>
          </cell>
          <cell r="F2625" t="str">
            <v>SIEC Mar/26</v>
          </cell>
        </row>
        <row r="2626">
          <cell r="A2626" t="str">
            <v>02.03.05.900.11</v>
          </cell>
          <cell r="B2626" t="str">
            <v>Caixa de passagem em alvenaria de 1,00 x 1,00 x 1,20 m com tampa de concreto</v>
          </cell>
          <cell r="C2626" t="str">
            <v>un</v>
          </cell>
          <cell r="D2626">
            <v>2793.93</v>
          </cell>
          <cell r="E2626">
            <v>2253.5328278754637</v>
          </cell>
          <cell r="F2626" t="str">
            <v>SIEC Mar/26</v>
          </cell>
        </row>
        <row r="2627">
          <cell r="A2627" t="str">
            <v>02.03.05.900.12</v>
          </cell>
          <cell r="B2627" t="str">
            <v>Caixa de passagem em alvenaria de 1,00 x 1,30 x 1,90 m com tampa de concreto</v>
          </cell>
          <cell r="C2627" t="str">
            <v>un</v>
          </cell>
          <cell r="D2627">
            <v>5749.26</v>
          </cell>
          <cell r="E2627">
            <v>4637.2479432166483</v>
          </cell>
          <cell r="F2627" t="str">
            <v>SIEC Mar/26</v>
          </cell>
        </row>
        <row r="2628">
          <cell r="A2628" t="str">
            <v>02.03.05.900.10</v>
          </cell>
          <cell r="B2628" t="str">
            <v>Caixa de passagem em alvenaria de 1,20 x 1,20 x 1,50 m om tampa de concreto</v>
          </cell>
          <cell r="C2628" t="str">
            <v>un</v>
          </cell>
          <cell r="D2628">
            <v>3063.45</v>
          </cell>
          <cell r="E2628">
            <v>2470.9227294724956</v>
          </cell>
          <cell r="F2628" t="str">
            <v>SIEC Mar/26</v>
          </cell>
        </row>
        <row r="2629">
          <cell r="A2629" t="str">
            <v>02.03.05.900.09</v>
          </cell>
          <cell r="B2629" t="str">
            <v>Caixa de passagem em alvenaria de 1,50 x 1,50 x 1,80 m com tampa de concreto</v>
          </cell>
          <cell r="C2629" t="str">
            <v>un</v>
          </cell>
          <cell r="D2629">
            <v>4187.96</v>
          </cell>
          <cell r="E2629">
            <v>3377.9319245039524</v>
          </cell>
          <cell r="F2629" t="str">
            <v>SIEC Mar/26</v>
          </cell>
        </row>
        <row r="2630">
          <cell r="A2630" t="str">
            <v>02.03.05.900.02</v>
          </cell>
          <cell r="B2630" t="str">
            <v>Caixa de Passagem em concreto com Tampa de Concreto com Dispositivo para Lacres 1,00 x 1,00 x 1,00 m</v>
          </cell>
          <cell r="C2630" t="str">
            <v>un</v>
          </cell>
          <cell r="D2630">
            <v>1507.8</v>
          </cell>
          <cell r="E2630">
            <v>1216.1638974028069</v>
          </cell>
          <cell r="F2630" t="str">
            <v>SIEC Mar/26</v>
          </cell>
        </row>
        <row r="2631">
          <cell r="A2631" t="str">
            <v>02.03.06</v>
          </cell>
          <cell r="B2631" t="str">
            <v>PAINÉIS E QUADROS GERAIS DE DISTRIBUIÇÃO E CONTROLE</v>
          </cell>
          <cell r="C2631" t="str">
            <v/>
          </cell>
          <cell r="E2631">
            <v>0</v>
          </cell>
          <cell r="F2631" t="str">
            <v>SIEC Mar/26</v>
          </cell>
        </row>
        <row r="2632">
          <cell r="A2632" t="str">
            <v>02.03.06.100</v>
          </cell>
          <cell r="B2632" t="str">
            <v>PAINÉIS E QUADROS EM ESTAÇÃO E SALA TÉCNICA</v>
          </cell>
          <cell r="C2632" t="str">
            <v/>
          </cell>
          <cell r="E2632">
            <v>0</v>
          </cell>
          <cell r="F2632" t="str">
            <v>SIEC Mar/26</v>
          </cell>
        </row>
        <row r="2633">
          <cell r="A2633" t="str">
            <v>02.03.06.100.39</v>
          </cell>
          <cell r="B2633" t="str">
            <v>Caixa Porta Fusível (CPF), conforme Especificações Técnicas de Sistemas Alimentação e Equipamentos Elétricos</v>
          </cell>
          <cell r="C2633" t="str">
            <v>cj</v>
          </cell>
          <cell r="D2633">
            <v>8202.23</v>
          </cell>
          <cell r="E2633">
            <v>6615.7686723665101</v>
          </cell>
          <cell r="F2633" t="str">
            <v>SIEC Mar/26</v>
          </cell>
        </row>
        <row r="2634">
          <cell r="A2634" t="str">
            <v>02.03.06.100.01</v>
          </cell>
          <cell r="B2634" t="str">
            <v>Painel de Alimentação de Bloqueios (PAB)</v>
          </cell>
          <cell r="C2634" t="str">
            <v>cj</v>
          </cell>
          <cell r="D2634">
            <v>18736.68</v>
          </cell>
          <cell r="E2634">
            <v>15112.663332795611</v>
          </cell>
          <cell r="F2634" t="str">
            <v>SIEC Mar/26</v>
          </cell>
        </row>
        <row r="2635">
          <cell r="A2635" t="str">
            <v>02.03.06.100.04</v>
          </cell>
          <cell r="B2635" t="str">
            <v>Painel de Cargas Essenciais (PESS)</v>
          </cell>
          <cell r="C2635" t="str">
            <v>cj</v>
          </cell>
          <cell r="D2635">
            <v>18313.060000000001</v>
          </cell>
          <cell r="E2635">
            <v>14770.979190191967</v>
          </cell>
          <cell r="F2635" t="str">
            <v>SIEC Mar/26</v>
          </cell>
        </row>
        <row r="2636">
          <cell r="A2636" t="str">
            <v>02.03.06.100.31</v>
          </cell>
          <cell r="B2636" t="str">
            <v>Painel Elétrico Local para o Conjunto Moto-Ventilador - PCL-V</v>
          </cell>
          <cell r="C2636" t="str">
            <v>cj</v>
          </cell>
          <cell r="D2636">
            <v>20908.099999999999</v>
          </cell>
          <cell r="E2636">
            <v>16864.090982416517</v>
          </cell>
          <cell r="F2636" t="str">
            <v>SIEC Mar/26</v>
          </cell>
        </row>
        <row r="2637">
          <cell r="A2637" t="str">
            <v>02.03.06.100.21</v>
          </cell>
          <cell r="B2637" t="str">
            <v>Quadro de Distribuição Bombas de Incêndio (QDBI) e respectivo Sistema Digital de Comando, Controle e Aquisição de Dados (SDCCAD) conforme especificação técnica CPTM AV6684-0</v>
          </cell>
          <cell r="C2637" t="str">
            <v>cj</v>
          </cell>
          <cell r="D2637">
            <v>81966.63</v>
          </cell>
          <cell r="E2637">
            <v>66112.784320051622</v>
          </cell>
          <cell r="F2637" t="str">
            <v>SIEC Mar/26</v>
          </cell>
        </row>
        <row r="2638">
          <cell r="A2638" t="str">
            <v>02.03.06.100.41</v>
          </cell>
          <cell r="B2638" t="str">
            <v>Quadro de transferência do Diesel Móvel (QTDM)</v>
          </cell>
          <cell r="C2638" t="str">
            <v>cj</v>
          </cell>
          <cell r="D2638">
            <v>22447.64</v>
          </cell>
          <cell r="E2638">
            <v>18105.855783190837</v>
          </cell>
          <cell r="F2638" t="str">
            <v>SIEC Mar/26</v>
          </cell>
        </row>
        <row r="2639">
          <cell r="A2639" t="str">
            <v>02.03.06.100.26</v>
          </cell>
          <cell r="B2639" t="str">
            <v>Quadro Geral de Distribuição Essencial e Não Essencial (QGD) E/N e respectivo Sistema Digital de Comando, Controle e Aquisição de Dados (SDCCAD) conforme especificação técnica CPTM AV6684-0</v>
          </cell>
          <cell r="C2639" t="str">
            <v>cj</v>
          </cell>
          <cell r="D2639">
            <v>589355.82999999996</v>
          </cell>
          <cell r="E2639">
            <v>475363.63123084366</v>
          </cell>
          <cell r="F2639" t="str">
            <v>SIEC Mar/26</v>
          </cell>
        </row>
        <row r="2640">
          <cell r="A2640" t="str">
            <v>02.03.06.100.35</v>
          </cell>
          <cell r="B2640" t="str">
            <v>Sinaleiro monobloco Ø 22 mm, 220 Vca, colorido, para painéis e máquinas.</v>
          </cell>
          <cell r="C2640" t="str">
            <v>cj</v>
          </cell>
          <cell r="D2640">
            <v>44.62</v>
          </cell>
          <cell r="E2640">
            <v>35.989675754153893</v>
          </cell>
          <cell r="F2640" t="str">
            <v>SIEC Mar/26</v>
          </cell>
        </row>
        <row r="2641">
          <cell r="A2641" t="str">
            <v>02.03.06.110</v>
          </cell>
          <cell r="B2641" t="str">
            <v>QUADROS COMUNS EM CHAPA DE AÇO</v>
          </cell>
          <cell r="C2641" t="str">
            <v/>
          </cell>
          <cell r="E2641">
            <v>0</v>
          </cell>
          <cell r="F2641" t="str">
            <v>SIEC Mar/26</v>
          </cell>
        </row>
        <row r="2642">
          <cell r="A2642" t="str">
            <v>02.03.06.110.01</v>
          </cell>
          <cell r="B2642" t="str">
            <v>Quadro de distribuição com barramento trifásico, de embutir, em chapa de aço galvanizado, para 28 disjuntores DIN</v>
          </cell>
          <cell r="C2642" t="str">
            <v>un</v>
          </cell>
          <cell r="D2642">
            <v>863.89</v>
          </cell>
          <cell r="E2642">
            <v>696.79787062429421</v>
          </cell>
          <cell r="F2642" t="str">
            <v>SIEC Mar/26</v>
          </cell>
        </row>
        <row r="2643">
          <cell r="A2643" t="str">
            <v>02.03.06.110.08</v>
          </cell>
          <cell r="B2643" t="str">
            <v>Quadro de distribuição com barramento trifásico, de embutir, em chapa de aço galvanizado, para 40 disjuntores DIN</v>
          </cell>
          <cell r="C2643" t="str">
            <v>un</v>
          </cell>
          <cell r="D2643">
            <v>1067.3900000000001</v>
          </cell>
          <cell r="E2643">
            <v>860.93724794321668</v>
          </cell>
          <cell r="F2643" t="str">
            <v>SIEC Mar/26</v>
          </cell>
        </row>
        <row r="2644">
          <cell r="A2644" t="str">
            <v>02.03.06.110.10</v>
          </cell>
          <cell r="B2644" t="str">
            <v>Quadro de distribuição com barramento trifásico, de sobrepor, em chapa de aço galvanizado, para 18 disjuntores DIN</v>
          </cell>
          <cell r="C2644" t="str">
            <v>un</v>
          </cell>
          <cell r="D2644">
            <v>591.01</v>
          </cell>
          <cell r="E2644">
            <v>476.6978544926601</v>
          </cell>
          <cell r="F2644" t="str">
            <v>SIEC Mar/26</v>
          </cell>
        </row>
        <row r="2645">
          <cell r="A2645" t="str">
            <v>02.03.06.110.11</v>
          </cell>
          <cell r="B2645" t="str">
            <v>Quadro de distribuição com barramento trifásico, de sobrepor, em chapa de aço galvanizado, para 32 disjuntores DIN</v>
          </cell>
          <cell r="C2645" t="str">
            <v>un</v>
          </cell>
          <cell r="D2645">
            <v>1709.8</v>
          </cell>
          <cell r="E2645">
            <v>1379.093402161639</v>
          </cell>
          <cell r="F2645" t="str">
            <v>SIEC Mar/26</v>
          </cell>
        </row>
        <row r="2646">
          <cell r="A2646" t="str">
            <v>02.03.06.110.12</v>
          </cell>
          <cell r="B2646" t="str">
            <v>Quadro de distribuição com barramento trifásico, de sobrepor, em chapa de aço galvanizado, para 64 disjuntores DIN</v>
          </cell>
          <cell r="C2646" t="str">
            <v>un</v>
          </cell>
          <cell r="D2646">
            <v>2240.84</v>
          </cell>
          <cell r="E2646">
            <v>1807.4205517018875</v>
          </cell>
          <cell r="F2646" t="str">
            <v>SIEC Mar/26</v>
          </cell>
        </row>
        <row r="2647">
          <cell r="A2647" t="str">
            <v>02.03.06.110.22</v>
          </cell>
          <cell r="B2647" t="str">
            <v>Quadro de distribuição de energia em chapa de aço galvanizado, de embutir, com barramento trifásico, para 18 disjuntores DIN 100A - fornecimento e instalação</v>
          </cell>
          <cell r="C2647" t="str">
            <v>un</v>
          </cell>
          <cell r="D2647">
            <v>476.63</v>
          </cell>
          <cell r="E2647">
            <v>384.44103887723827</v>
          </cell>
          <cell r="F2647" t="str">
            <v>SIEC Mar/26</v>
          </cell>
        </row>
        <row r="2648">
          <cell r="A2648" t="str">
            <v>02.03.06.110.21</v>
          </cell>
          <cell r="B2648" t="str">
            <v>Quadro de distribuição de energia em chapa de aço galvanizado, de embutir, com barramento trifásico, para 24 disjuntores DIN 100A - fornecimento e instalação</v>
          </cell>
          <cell r="C2648" t="str">
            <v>un</v>
          </cell>
          <cell r="D2648">
            <v>499.07</v>
          </cell>
          <cell r="E2648">
            <v>402.54073237618968</v>
          </cell>
          <cell r="F2648" t="str">
            <v>SIEC Mar/26</v>
          </cell>
        </row>
        <row r="2649">
          <cell r="A2649" t="str">
            <v>02.03.06.120</v>
          </cell>
          <cell r="B2649" t="str">
            <v>QUADROS COMUNS EM PVC</v>
          </cell>
          <cell r="C2649" t="str">
            <v/>
          </cell>
          <cell r="E2649">
            <v>0</v>
          </cell>
          <cell r="F2649" t="str">
            <v>SIEC Mar/26</v>
          </cell>
        </row>
        <row r="2650">
          <cell r="A2650" t="str">
            <v>02.03.06.120.01</v>
          </cell>
          <cell r="B2650" t="str">
            <v>Quadro de distribuição com barramento trifásico, de embutir, em PVC, para 8 disjuntores DIN</v>
          </cell>
          <cell r="C2650" t="str">
            <v>un</v>
          </cell>
          <cell r="D2650">
            <v>199.67</v>
          </cell>
          <cell r="E2650">
            <v>161.0501693821584</v>
          </cell>
          <cell r="F2650" t="str">
            <v>SIEC Mar/26</v>
          </cell>
        </row>
        <row r="2651">
          <cell r="A2651" t="str">
            <v>02.03.06.310</v>
          </cell>
          <cell r="B2651" t="str">
            <v>DISPOSITIVOS DE PROTEÇÃO</v>
          </cell>
          <cell r="C2651" t="str">
            <v/>
          </cell>
          <cell r="E2651">
            <v>0</v>
          </cell>
          <cell r="F2651" t="str">
            <v>SIEC Mar/26</v>
          </cell>
        </row>
        <row r="2652">
          <cell r="A2652" t="str">
            <v>02.03.06.310.25</v>
          </cell>
          <cell r="B2652" t="str">
            <v>Disjuntor bipolar termomagnético de 1 A em quadro de distribuição</v>
          </cell>
          <cell r="C2652" t="str">
            <v>un</v>
          </cell>
          <cell r="D2652">
            <v>463.67</v>
          </cell>
          <cell r="E2652">
            <v>373.98773995805777</v>
          </cell>
          <cell r="F2652" t="str">
            <v>SIEC Mar/26</v>
          </cell>
        </row>
        <row r="2653">
          <cell r="A2653" t="str">
            <v>02.03.06.310.31</v>
          </cell>
          <cell r="B2653" t="str">
            <v>Disjuntor bipolar termomagnético de 10 A em quadro de distribuição</v>
          </cell>
          <cell r="C2653" t="str">
            <v>un</v>
          </cell>
          <cell r="D2653">
            <v>52.67</v>
          </cell>
          <cell r="E2653">
            <v>42.482658493305372</v>
          </cell>
          <cell r="F2653" t="str">
            <v>SIEC Mar/26</v>
          </cell>
        </row>
        <row r="2654">
          <cell r="A2654" t="str">
            <v>02.03.06.310.32</v>
          </cell>
          <cell r="B2654" t="str">
            <v>Disjuntor bipolar termomagnético de 16 A em quadro de distribuição</v>
          </cell>
          <cell r="C2654" t="str">
            <v>un</v>
          </cell>
          <cell r="D2654">
            <v>54.67</v>
          </cell>
          <cell r="E2654">
            <v>44.095821906759156</v>
          </cell>
          <cell r="F2654" t="str">
            <v>SIEC Mar/26</v>
          </cell>
        </row>
        <row r="2655">
          <cell r="A2655" t="str">
            <v>02.03.06.310.28</v>
          </cell>
          <cell r="B2655" t="str">
            <v>Disjuntor bipolar termomagnético de 2 A em quadro de distribuição</v>
          </cell>
          <cell r="C2655" t="str">
            <v>un</v>
          </cell>
          <cell r="D2655">
            <v>124.23</v>
          </cell>
          <cell r="E2655">
            <v>100.20164542668172</v>
          </cell>
          <cell r="F2655" t="str">
            <v>SIEC Mar/26</v>
          </cell>
        </row>
        <row r="2656">
          <cell r="A2656" t="str">
            <v>02.03.06.310.33</v>
          </cell>
          <cell r="B2656" t="str">
            <v>Disjuntor bipolar termomagnético de 20 A em quadro de distribuição</v>
          </cell>
          <cell r="C2656" t="str">
            <v>un</v>
          </cell>
          <cell r="D2656">
            <v>58.28</v>
          </cell>
          <cell r="E2656">
            <v>47.007581868043232</v>
          </cell>
          <cell r="F2656" t="str">
            <v>SIEC Mar/26</v>
          </cell>
        </row>
        <row r="2657">
          <cell r="A2657" t="str">
            <v>02.03.06.310.34</v>
          </cell>
          <cell r="B2657" t="str">
            <v>Disjuntor bipolar termomagnético de 25 A em quadro de distribuição</v>
          </cell>
          <cell r="C2657" t="str">
            <v>un</v>
          </cell>
          <cell r="D2657">
            <v>58.28</v>
          </cell>
          <cell r="E2657">
            <v>47.007581868043232</v>
          </cell>
          <cell r="F2657" t="str">
            <v>SIEC Mar/26</v>
          </cell>
        </row>
        <row r="2658">
          <cell r="A2658" t="str">
            <v>02.03.06.310.35</v>
          </cell>
          <cell r="B2658" t="str">
            <v>Disjuntor bipolar termomagnético de 32 A em quadro de distribuição</v>
          </cell>
          <cell r="C2658" t="str">
            <v>un</v>
          </cell>
          <cell r="D2658">
            <v>62.75</v>
          </cell>
          <cell r="E2658">
            <v>50.613002097112435</v>
          </cell>
          <cell r="F2658" t="str">
            <v>SIEC Mar/26</v>
          </cell>
        </row>
        <row r="2659">
          <cell r="A2659" t="str">
            <v>02.03.06.310.29</v>
          </cell>
          <cell r="B2659" t="str">
            <v>Disjuntor bipolar termomagnético de 4 A em quadro de distribuição</v>
          </cell>
          <cell r="C2659" t="str">
            <v>un</v>
          </cell>
          <cell r="D2659">
            <v>117.11</v>
          </cell>
          <cell r="E2659">
            <v>94.458783674786261</v>
          </cell>
          <cell r="F2659" t="str">
            <v>SIEC Mar/26</v>
          </cell>
        </row>
        <row r="2660">
          <cell r="A2660" t="str">
            <v>02.03.06.310.26</v>
          </cell>
          <cell r="B2660" t="str">
            <v>Disjuntor bipolar termomagnético de 40 A em quadro de distribuição</v>
          </cell>
          <cell r="C2660" t="str">
            <v>un</v>
          </cell>
          <cell r="D2660">
            <v>69.34</v>
          </cell>
          <cell r="E2660">
            <v>55.928375544442652</v>
          </cell>
          <cell r="F2660" t="str">
            <v>SIEC Mar/26</v>
          </cell>
        </row>
        <row r="2661">
          <cell r="A2661" t="str">
            <v>02.03.06.310.27</v>
          </cell>
          <cell r="B2661" t="str">
            <v>Disjuntor bipolar termomagnético de 50 A em quadro de distribuição</v>
          </cell>
          <cell r="C2661" t="str">
            <v>un</v>
          </cell>
          <cell r="D2661">
            <v>78.599999999999994</v>
          </cell>
          <cell r="E2661">
            <v>63.397322148733664</v>
          </cell>
          <cell r="F2661" t="str">
            <v>SIEC Mar/26</v>
          </cell>
        </row>
        <row r="2662">
          <cell r="A2662" t="str">
            <v>02.03.06.310.30</v>
          </cell>
          <cell r="B2662" t="str">
            <v>Disjuntor bipolar termomagnético de 6 A em quadro de distribuição</v>
          </cell>
          <cell r="C2662" t="str">
            <v>un</v>
          </cell>
          <cell r="D2662">
            <v>51.08</v>
          </cell>
          <cell r="E2662">
            <v>41.200193579609611</v>
          </cell>
          <cell r="F2662" t="str">
            <v>SIEC Mar/26</v>
          </cell>
        </row>
        <row r="2663">
          <cell r="A2663" t="str">
            <v>02.03.06.310.84</v>
          </cell>
          <cell r="B2663" t="str">
            <v>Disjuntor caixa moldada tripolar de 200 A</v>
          </cell>
          <cell r="C2663" t="str">
            <v>un</v>
          </cell>
          <cell r="D2663">
            <v>479.78</v>
          </cell>
          <cell r="E2663">
            <v>386.98177125342795</v>
          </cell>
          <cell r="F2663" t="str">
            <v>SIEC Mar/26</v>
          </cell>
        </row>
        <row r="2664">
          <cell r="A2664" t="str">
            <v>02.03.06.310.77</v>
          </cell>
          <cell r="B2664" t="str">
            <v>Disjuntor caixa moldada, tripolar, 250 A , térmico ajustável e magnético fixo, 220V, tensão max. operação 690Vca, 250Vcc, capacidade de interrupção 30 kA</v>
          </cell>
          <cell r="C2664" t="str">
            <v>un</v>
          </cell>
          <cell r="D2664">
            <v>833.85</v>
          </cell>
          <cell r="E2664">
            <v>672.5681561542184</v>
          </cell>
          <cell r="F2664" t="str">
            <v>SIEC Mar/26</v>
          </cell>
        </row>
        <row r="2665">
          <cell r="A2665" t="str">
            <v>02.03.06.310.47</v>
          </cell>
          <cell r="B2665" t="str">
            <v>Disjuntor com proteção diferencial residual bipolar (F+N ou F+F), tipo AC, de 25A, corrente residual 30mA, capacidade de interrupção 15kA</v>
          </cell>
          <cell r="C2665" t="str">
            <v>un</v>
          </cell>
          <cell r="D2665">
            <v>1871.35</v>
          </cell>
          <cell r="E2665">
            <v>1509.3966768833682</v>
          </cell>
          <cell r="F2665" t="str">
            <v>SIEC Mar/26</v>
          </cell>
        </row>
        <row r="2666">
          <cell r="A2666" t="str">
            <v>02.03.06.310.49</v>
          </cell>
          <cell r="B2666" t="str">
            <v>Disjuntor com proteção diferencial residual bipolar (F+N ou F+F), tipo AC, de 32A, corrente residual 30mA, capacidade de interrupção 15kA</v>
          </cell>
          <cell r="C2666" t="str">
            <v>un</v>
          </cell>
          <cell r="D2666">
            <v>1500.69</v>
          </cell>
          <cell r="E2666">
            <v>1210.4291014679786</v>
          </cell>
          <cell r="F2666" t="str">
            <v>SIEC Mar/26</v>
          </cell>
        </row>
        <row r="2667">
          <cell r="A2667" t="str">
            <v>02.03.06.310.20</v>
          </cell>
          <cell r="B2667" t="str">
            <v>Disjuntor monopolar termomagnético de 10 A em quadro de distribuição</v>
          </cell>
          <cell r="C2667" t="str">
            <v>un</v>
          </cell>
          <cell r="D2667">
            <v>11.68</v>
          </cell>
          <cell r="E2667">
            <v>9.420874334570092</v>
          </cell>
          <cell r="F2667" t="str">
            <v>SIEC Mar/26</v>
          </cell>
        </row>
        <row r="2668">
          <cell r="A2668" t="str">
            <v>02.03.06.310.21</v>
          </cell>
          <cell r="B2668" t="str">
            <v>Disjuntor monopolar termomagnético de 16 A em quadro de distribuição</v>
          </cell>
          <cell r="C2668" t="str">
            <v>un</v>
          </cell>
          <cell r="D2668">
            <v>12.68</v>
          </cell>
          <cell r="E2668">
            <v>10.227456041296984</v>
          </cell>
          <cell r="F2668" t="str">
            <v>SIEC Mar/26</v>
          </cell>
        </row>
        <row r="2669">
          <cell r="A2669" t="str">
            <v>02.03.06.310.17</v>
          </cell>
          <cell r="B2669" t="str">
            <v>Disjuntor monopolar termomagnético de 2 A em quadro de distribuição</v>
          </cell>
          <cell r="C2669" t="str">
            <v>un</v>
          </cell>
          <cell r="D2669">
            <v>25.98</v>
          </cell>
          <cell r="E2669">
            <v>20.954992740764638</v>
          </cell>
          <cell r="F2669" t="str">
            <v>SIEC Mar/26</v>
          </cell>
        </row>
        <row r="2670">
          <cell r="A2670" t="str">
            <v>02.03.06.310.22</v>
          </cell>
          <cell r="B2670" t="str">
            <v>Disjuntor monopolar termomagnético de 20 A em quadro de distribuição</v>
          </cell>
          <cell r="C2670" t="str">
            <v>un</v>
          </cell>
          <cell r="D2670">
            <v>14.46</v>
          </cell>
          <cell r="E2670">
            <v>11.663171479270851</v>
          </cell>
          <cell r="F2670" t="str">
            <v>SIEC Mar/26</v>
          </cell>
        </row>
        <row r="2671">
          <cell r="A2671" t="str">
            <v>02.03.06.310.23</v>
          </cell>
          <cell r="B2671" t="str">
            <v>Disjuntor monopolar termomagnético de 25 A em quadro de distribuição</v>
          </cell>
          <cell r="C2671" t="str">
            <v>un</v>
          </cell>
          <cell r="D2671">
            <v>14.46</v>
          </cell>
          <cell r="E2671">
            <v>11.663171479270851</v>
          </cell>
          <cell r="F2671" t="str">
            <v>SIEC Mar/26</v>
          </cell>
        </row>
        <row r="2672">
          <cell r="A2672" t="str">
            <v>02.03.06.310.24</v>
          </cell>
          <cell r="B2672" t="str">
            <v>Disjuntor monopolar termomagnético de 32 A em quadro de distribuição</v>
          </cell>
          <cell r="C2672" t="str">
            <v>un</v>
          </cell>
          <cell r="D2672">
            <v>16.72</v>
          </cell>
          <cell r="E2672">
            <v>13.486046136473623</v>
          </cell>
          <cell r="F2672" t="str">
            <v>SIEC Mar/26</v>
          </cell>
        </row>
        <row r="2673">
          <cell r="A2673" t="str">
            <v>02.03.06.310.18</v>
          </cell>
          <cell r="B2673" t="str">
            <v>Disjuntor monopolar termomagnético de 4 A em quadro de distribuição</v>
          </cell>
          <cell r="C2673" t="str">
            <v>un</v>
          </cell>
          <cell r="D2673">
            <v>45.93</v>
          </cell>
          <cell r="E2673">
            <v>37.046297789966125</v>
          </cell>
          <cell r="F2673" t="str">
            <v>SIEC Mar/26</v>
          </cell>
        </row>
        <row r="2674">
          <cell r="A2674" t="str">
            <v>02.03.06.310.81</v>
          </cell>
          <cell r="B2674" t="str">
            <v>Disjuntor monopolar termomagnético de 40 A em quadro de distribuição padrão europeu/din, corrente nominal</v>
          </cell>
          <cell r="C2674" t="str">
            <v>un</v>
          </cell>
          <cell r="D2674">
            <v>24.14</v>
          </cell>
          <cell r="E2674">
            <v>19.470882400387161</v>
          </cell>
          <cell r="F2674" t="str">
            <v>SIEC Mar/26</v>
          </cell>
        </row>
        <row r="2675">
          <cell r="A2675" t="str">
            <v>02.03.06.310.82</v>
          </cell>
          <cell r="B2675" t="str">
            <v>Disjuntor monopolar termomagnético de 50 A em quadro de distribuição padrão europeu/din, corrente nominal</v>
          </cell>
          <cell r="C2675" t="str">
            <v>un</v>
          </cell>
          <cell r="D2675">
            <v>28.77</v>
          </cell>
          <cell r="E2675">
            <v>23.205355702532668</v>
          </cell>
          <cell r="F2675" t="str">
            <v>SIEC Mar/26</v>
          </cell>
        </row>
        <row r="2676">
          <cell r="A2676" t="str">
            <v>02.03.06.310.19</v>
          </cell>
          <cell r="B2676" t="str">
            <v>Disjuntor monopolar termomagnético de 6 A em quadro de distribuição</v>
          </cell>
          <cell r="C2676" t="str">
            <v>un</v>
          </cell>
          <cell r="D2676">
            <v>10.88</v>
          </cell>
          <cell r="E2676">
            <v>8.7756089691885801</v>
          </cell>
          <cell r="F2676" t="str">
            <v>SIEC Mar/26</v>
          </cell>
        </row>
        <row r="2677">
          <cell r="A2677" t="str">
            <v>02.03.06.310.02</v>
          </cell>
          <cell r="B2677" t="str">
            <v>Disjuntor tripolar compacto até 100 A com acionamento na porta do quadro de distribuição</v>
          </cell>
          <cell r="C2677" t="str">
            <v>un</v>
          </cell>
          <cell r="D2677">
            <v>981.49</v>
          </cell>
          <cell r="E2677">
            <v>791.65187933537663</v>
          </cell>
          <cell r="F2677" t="str">
            <v>SIEC Mar/26</v>
          </cell>
        </row>
        <row r="2678">
          <cell r="A2678" t="str">
            <v>02.03.06.310.11</v>
          </cell>
          <cell r="B2678" t="str">
            <v>Disjuntor tripolar compacto até 16 A com acionamento na porta do quadro de distribuição</v>
          </cell>
          <cell r="C2678" t="str">
            <v>un</v>
          </cell>
          <cell r="D2678">
            <v>448.69</v>
          </cell>
          <cell r="E2678">
            <v>361.90514599128892</v>
          </cell>
          <cell r="F2678" t="str">
            <v>SIEC Mar/26</v>
          </cell>
        </row>
        <row r="2679">
          <cell r="A2679" t="str">
            <v>02.03.06.310.03</v>
          </cell>
          <cell r="B2679" t="str">
            <v>Disjuntor tripolar compacto até 160 A com acionamento na porta do quadro de distribuição</v>
          </cell>
          <cell r="C2679" t="str">
            <v>un</v>
          </cell>
          <cell r="D2679">
            <v>1718.88</v>
          </cell>
          <cell r="E2679">
            <v>1386.4171640587192</v>
          </cell>
          <cell r="F2679" t="str">
            <v>SIEC Mar/26</v>
          </cell>
        </row>
        <row r="2680">
          <cell r="A2680" t="str">
            <v>02.03.06.310.04</v>
          </cell>
          <cell r="B2680" t="str">
            <v>Disjuntor tripolar compacto até 250 A com acionamento na porta do quadro de distribuição</v>
          </cell>
          <cell r="C2680" t="str">
            <v>un</v>
          </cell>
          <cell r="D2680">
            <v>4986.57</v>
          </cell>
          <cell r="E2680">
            <v>4022.0761413131149</v>
          </cell>
          <cell r="F2680" t="str">
            <v>SIEC Mar/26</v>
          </cell>
        </row>
        <row r="2681">
          <cell r="A2681" t="str">
            <v>02.03.06.310.12</v>
          </cell>
          <cell r="B2681" t="str">
            <v>Disjuntor tripolar compacto até 32 A com acionamento na porta do quadro de distribuição</v>
          </cell>
          <cell r="C2681" t="str">
            <v>un</v>
          </cell>
          <cell r="D2681">
            <v>782.88</v>
          </cell>
          <cell r="E2681">
            <v>631.45668656234875</v>
          </cell>
          <cell r="F2681" t="str">
            <v>SIEC Mar/26</v>
          </cell>
        </row>
        <row r="2682">
          <cell r="A2682" t="str">
            <v>02.03.06.310.13</v>
          </cell>
          <cell r="B2682" t="str">
            <v>Disjuntor tripolar compacto até 63 A com acionamento na porta do quadro de distribuição</v>
          </cell>
          <cell r="C2682" t="str">
            <v>un</v>
          </cell>
          <cell r="D2682">
            <v>1437.23</v>
          </cell>
          <cell r="E2682">
            <v>1159.2434263590901</v>
          </cell>
          <cell r="F2682" t="str">
            <v>SIEC Mar/26</v>
          </cell>
        </row>
        <row r="2683">
          <cell r="A2683" t="str">
            <v>02.03.06.310.42</v>
          </cell>
          <cell r="B2683" t="str">
            <v>Disjuntor tripolar termomagnético de 10 A em quadro de distribuição</v>
          </cell>
          <cell r="C2683" t="str">
            <v>un</v>
          </cell>
          <cell r="D2683">
            <v>66.650000000000006</v>
          </cell>
          <cell r="E2683">
            <v>53.758670753347317</v>
          </cell>
          <cell r="F2683" t="str">
            <v>SIEC Mar/26</v>
          </cell>
        </row>
        <row r="2684">
          <cell r="A2684" t="str">
            <v>02.03.06.310.43</v>
          </cell>
          <cell r="B2684" t="str">
            <v>Disjuntor tripolar termomagnético de 16 A em quadro de distribuição</v>
          </cell>
          <cell r="C2684" t="str">
            <v>un</v>
          </cell>
          <cell r="D2684">
            <v>69.66</v>
          </cell>
          <cell r="E2684">
            <v>56.186481690595251</v>
          </cell>
          <cell r="F2684" t="str">
            <v>SIEC Mar/26</v>
          </cell>
        </row>
        <row r="2685">
          <cell r="A2685" t="str">
            <v>02.03.06.310.44</v>
          </cell>
          <cell r="B2685" t="str">
            <v>Disjuntor tripolar termomagnético de 20 A em quadro de distribuição</v>
          </cell>
          <cell r="C2685" t="str">
            <v>un</v>
          </cell>
          <cell r="D2685">
            <v>75.06</v>
          </cell>
          <cell r="E2685">
            <v>60.542022906920472</v>
          </cell>
          <cell r="F2685" t="str">
            <v>SIEC Mar/26</v>
          </cell>
        </row>
        <row r="2686">
          <cell r="A2686" t="str">
            <v>02.03.06.310.45</v>
          </cell>
          <cell r="B2686" t="str">
            <v>Disjuntor tripolar termomagnético de 25 A em quadro de distribuição</v>
          </cell>
          <cell r="C2686" t="str">
            <v>un</v>
          </cell>
          <cell r="D2686">
            <v>75.05</v>
          </cell>
          <cell r="E2686">
            <v>60.533957089853196</v>
          </cell>
          <cell r="F2686" t="str">
            <v>SIEC Mar/26</v>
          </cell>
        </row>
        <row r="2687">
          <cell r="A2687" t="str">
            <v>02.03.06.310.46</v>
          </cell>
          <cell r="B2687" t="str">
            <v>Disjuntor tripolar termomagnético de 32 A em quadro de distribuição</v>
          </cell>
          <cell r="C2687" t="str">
            <v>un</v>
          </cell>
          <cell r="D2687">
            <v>81.760000000000005</v>
          </cell>
          <cell r="E2687">
            <v>65.94612034199065</v>
          </cell>
          <cell r="F2687" t="str">
            <v>SIEC Mar/26</v>
          </cell>
        </row>
        <row r="2688">
          <cell r="A2688" t="str">
            <v>02.03.06.310.37</v>
          </cell>
          <cell r="B2688" t="str">
            <v>Disjuntor tripolar termomagnético de 40 A em quadro de distribuição</v>
          </cell>
          <cell r="C2688" t="str">
            <v>un</v>
          </cell>
          <cell r="D2688">
            <v>92.73</v>
          </cell>
          <cell r="E2688">
            <v>74.794321664784647</v>
          </cell>
          <cell r="F2688" t="str">
            <v>SIEC Mar/26</v>
          </cell>
        </row>
        <row r="2689">
          <cell r="A2689" t="str">
            <v>02.03.06.310.38</v>
          </cell>
          <cell r="B2689" t="str">
            <v>Disjuntor tripolar termomagnético de 50 A em quadro de distribuição</v>
          </cell>
          <cell r="C2689" t="str">
            <v>un</v>
          </cell>
          <cell r="D2689">
            <v>106.61</v>
          </cell>
          <cell r="E2689">
            <v>85.989675754153893</v>
          </cell>
          <cell r="F2689" t="str">
            <v>SIEC Mar/26</v>
          </cell>
        </row>
        <row r="2690">
          <cell r="A2690" t="str">
            <v>02.03.06.310.83</v>
          </cell>
          <cell r="B2690" t="str">
            <v>Disjuntor tripolar termomagnético de 63 A, padrão europeu/din, corrente nominal, em quadro de distribuição</v>
          </cell>
          <cell r="C2690" t="str">
            <v>un</v>
          </cell>
          <cell r="D2690">
            <v>134.16</v>
          </cell>
          <cell r="E2690">
            <v>108.21100177447975</v>
          </cell>
          <cell r="F2690" t="str">
            <v>SIEC Mar/26</v>
          </cell>
        </row>
        <row r="2691">
          <cell r="A2691" t="str">
            <v>02.03.06.310.54</v>
          </cell>
          <cell r="B2691" t="str">
            <v>Disjuntor tripolar termomagnético de 70 A em quadro de distribuição</v>
          </cell>
          <cell r="C2691" t="str">
            <v>un</v>
          </cell>
          <cell r="D2691">
            <v>148.5</v>
          </cell>
          <cell r="E2691">
            <v>119.77738344894338</v>
          </cell>
          <cell r="F2691" t="str">
            <v>SIEC Mar/26</v>
          </cell>
        </row>
        <row r="2692">
          <cell r="A2692" t="str">
            <v>02.03.06.310.69</v>
          </cell>
          <cell r="B2692" t="str">
            <v>Disjuntor tripolar termomagnético de 80 A, padrão europeu, em quadro de distribuição</v>
          </cell>
          <cell r="C2692" t="str">
            <v>un</v>
          </cell>
          <cell r="D2692">
            <v>272.62</v>
          </cell>
          <cell r="E2692">
            <v>219.89030488788515</v>
          </cell>
          <cell r="F2692" t="str">
            <v>SIEC Mar/26</v>
          </cell>
        </row>
        <row r="2693">
          <cell r="A2693" t="str">
            <v>02.03.06.310.52</v>
          </cell>
          <cell r="B2693" t="str">
            <v>Dispositivo de Proteção contra Surtos elétricos (DPS) modular plugável Classe I e II, 20 KA, 275V</v>
          </cell>
          <cell r="C2693" t="str">
            <v>un</v>
          </cell>
          <cell r="D2693">
            <v>107.55</v>
          </cell>
          <cell r="E2693">
            <v>86.747862558477166</v>
          </cell>
          <cell r="F2693" t="str">
            <v>SIEC Mar/26</v>
          </cell>
        </row>
        <row r="2694">
          <cell r="A2694" t="str">
            <v>02.03.06.310.67</v>
          </cell>
          <cell r="B2694" t="str">
            <v>Dispositivo de proteção contra surtos elétricos (DPS) monopolar, 30 kA, 275V, classe II</v>
          </cell>
          <cell r="C2694" t="str">
            <v>un</v>
          </cell>
          <cell r="D2694">
            <v>146.88999999999999</v>
          </cell>
          <cell r="E2694">
            <v>118.47878690111307</v>
          </cell>
          <cell r="F2694" t="str">
            <v>SIEC Mar/26</v>
          </cell>
        </row>
        <row r="2695">
          <cell r="A2695" t="str">
            <v>02.03.06.310.90</v>
          </cell>
          <cell r="B2695" t="str">
            <v>Dispositivo de proteção contra surtos elétricos (DPS) monopolar, 30 kA, 275V, classe II - somente fornecimento</v>
          </cell>
          <cell r="C2695" t="str">
            <v>un</v>
          </cell>
          <cell r="D2695">
            <v>75.22</v>
          </cell>
          <cell r="E2695">
            <v>60.671075979996772</v>
          </cell>
          <cell r="F2695" t="str">
            <v>SIEC Mar/26</v>
          </cell>
        </row>
        <row r="2696">
          <cell r="A2696" t="str">
            <v>02.03.06.310.61</v>
          </cell>
          <cell r="B2696" t="str">
            <v>Interruptor diferencial, IDR, bipolar, corrente nominal residual 300mA, corrente nominal 25A</v>
          </cell>
          <cell r="C2696" t="str">
            <v>un</v>
          </cell>
          <cell r="D2696">
            <v>208.58</v>
          </cell>
          <cell r="E2696">
            <v>168.23681238909504</v>
          </cell>
          <cell r="F2696" t="str">
            <v>SIEC Mar/26</v>
          </cell>
        </row>
        <row r="2697">
          <cell r="A2697" t="str">
            <v>02.03.06.310.62</v>
          </cell>
          <cell r="B2697" t="str">
            <v>Interruptor diferencial, IDR, bipolar, corrente nominal residual 300mA, corrente nominal 40A</v>
          </cell>
          <cell r="C2697" t="str">
            <v>un</v>
          </cell>
          <cell r="D2697">
            <v>220.99</v>
          </cell>
          <cell r="E2697">
            <v>178.24649136957575</v>
          </cell>
          <cell r="F2697" t="str">
            <v>SIEC Mar/26</v>
          </cell>
        </row>
        <row r="2698">
          <cell r="A2698" t="str">
            <v>02.03.06.310.55</v>
          </cell>
          <cell r="B2698" t="str">
            <v>Interruptor diferencial, IDR, bipolar, corrente nominal residual 30mA, corrente nominal 25A</v>
          </cell>
          <cell r="C2698" t="str">
            <v>un</v>
          </cell>
          <cell r="D2698">
            <v>192.58</v>
          </cell>
          <cell r="E2698">
            <v>155.33150508146477</v>
          </cell>
          <cell r="F2698" t="str">
            <v>SIEC Mar/26</v>
          </cell>
        </row>
        <row r="2699">
          <cell r="A2699" t="str">
            <v>02.03.06.310.56</v>
          </cell>
          <cell r="B2699" t="str">
            <v>Interruptor diferencial, IDR, bipolar, corrente nominal residual 30mA, corrente nominal 40A</v>
          </cell>
          <cell r="C2699" t="str">
            <v>un</v>
          </cell>
          <cell r="D2699">
            <v>194.73</v>
          </cell>
          <cell r="E2699">
            <v>157.06565575092756</v>
          </cell>
          <cell r="F2699" t="str">
            <v>SIEC Mar/26</v>
          </cell>
        </row>
        <row r="2700">
          <cell r="A2700" t="str">
            <v>02.03.06.310.57</v>
          </cell>
          <cell r="B2700" t="str">
            <v>Interruptor diferencial, IDR, bipolar, corrente nominal residual 30mA, corrente nominal 63A</v>
          </cell>
          <cell r="C2700" t="str">
            <v>un</v>
          </cell>
          <cell r="D2700">
            <v>203.26</v>
          </cell>
          <cell r="E2700">
            <v>163.94579770930795</v>
          </cell>
          <cell r="F2700" t="str">
            <v>SIEC Mar/26</v>
          </cell>
        </row>
        <row r="2701">
          <cell r="A2701" t="str">
            <v>02.03.06.310.63</v>
          </cell>
          <cell r="B2701" t="str">
            <v>Interruptor diferencial, IDR, tetrapolar, corrente nominal residual 300mA, corrente nominal 63A</v>
          </cell>
          <cell r="C2701" t="str">
            <v>un</v>
          </cell>
          <cell r="D2701">
            <v>264.83</v>
          </cell>
          <cell r="E2701">
            <v>213.60703339248263</v>
          </cell>
          <cell r="F2701" t="str">
            <v>SIEC Mar/26</v>
          </cell>
        </row>
        <row r="2702">
          <cell r="A2702" t="str">
            <v>02.03.06.310.58</v>
          </cell>
          <cell r="B2702" t="str">
            <v>Interruptor diferencial, IDR, tetrapolar, corrente nominal residual 30mA, corrente nominal 25A</v>
          </cell>
          <cell r="C2702" t="str">
            <v>un</v>
          </cell>
          <cell r="D2702">
            <v>209.42</v>
          </cell>
          <cell r="E2702">
            <v>168.91434102274559</v>
          </cell>
          <cell r="F2702" t="str">
            <v>SIEC Mar/26</v>
          </cell>
        </row>
        <row r="2703">
          <cell r="A2703" t="str">
            <v>02.03.06.310.59</v>
          </cell>
          <cell r="B2703" t="str">
            <v>Interruptor diferencial, IDR, tetrapolar, corrente nominal residual 30mA, corrente nominal 40A</v>
          </cell>
          <cell r="C2703" t="str">
            <v>un</v>
          </cell>
          <cell r="D2703">
            <v>209.53</v>
          </cell>
          <cell r="E2703">
            <v>169.00306501048556</v>
          </cell>
          <cell r="F2703" t="str">
            <v>SIEC Mar/26</v>
          </cell>
        </row>
        <row r="2704">
          <cell r="A2704" t="str">
            <v>02.03.06.310.60</v>
          </cell>
          <cell r="B2704" t="str">
            <v>Interruptor diferencial, IDR, tetrapolar, corrente nominal residual 30mA, corrente nominal 63A</v>
          </cell>
          <cell r="C2704" t="str">
            <v>un</v>
          </cell>
          <cell r="D2704">
            <v>221.96</v>
          </cell>
          <cell r="E2704">
            <v>179.02887562510082</v>
          </cell>
          <cell r="F2704" t="str">
            <v>SIEC Mar/26</v>
          </cell>
        </row>
        <row r="2705">
          <cell r="A2705" t="str">
            <v>02.03.06.310.86</v>
          </cell>
          <cell r="B2705" t="str">
            <v>Interruptor diferencial, IDR, tetrapolar, corrente nominal residual 30mA, corrente nominal 80A</v>
          </cell>
          <cell r="C2705" t="str">
            <v>un</v>
          </cell>
          <cell r="D2705">
            <v>541.1</v>
          </cell>
          <cell r="E2705">
            <v>436.44136150992097</v>
          </cell>
          <cell r="F2705" t="str">
            <v>SIEC Mar/26</v>
          </cell>
        </row>
        <row r="2706">
          <cell r="A2706" t="str">
            <v>02.03.06.320</v>
          </cell>
          <cell r="B2706" t="str">
            <v>BASES E CHAVES</v>
          </cell>
          <cell r="C2706" t="str">
            <v/>
          </cell>
          <cell r="E2706">
            <v>0</v>
          </cell>
          <cell r="F2706" t="str">
            <v>SIEC Mar/26</v>
          </cell>
        </row>
        <row r="2707">
          <cell r="A2707" t="str">
            <v>02.03.06.320.26</v>
          </cell>
          <cell r="B2707" t="str">
            <v>Chave de nível flutuante, tipo basculante (pêra), com contato de micro-switch (sem mercúrio), proteção IP-68, com cabo flexível de neoprene de 5m</v>
          </cell>
          <cell r="C2707" t="str">
            <v>un</v>
          </cell>
          <cell r="D2707">
            <v>501.93</v>
          </cell>
          <cell r="E2707">
            <v>404.84755605742862</v>
          </cell>
          <cell r="F2707" t="str">
            <v>SIEC Mar/26</v>
          </cell>
        </row>
        <row r="2708">
          <cell r="A2708" t="str">
            <v>02.03.06.320.25</v>
          </cell>
          <cell r="B2708" t="str">
            <v>Chave seccionadora fusivel monopolar, tipo MATHEUS 15 kV</v>
          </cell>
          <cell r="C2708" t="str">
            <v>un</v>
          </cell>
          <cell r="D2708">
            <v>988.35</v>
          </cell>
          <cell r="E2708">
            <v>797.18502984352313</v>
          </cell>
          <cell r="F2708" t="str">
            <v>SIEC Mar/26</v>
          </cell>
        </row>
        <row r="2709">
          <cell r="A2709" t="str">
            <v>02.03.06.320.23</v>
          </cell>
          <cell r="B2709" t="str">
            <v>Seccionador fusível tipo "NH" tripolar até 400 A, manobra com carga, com porta fusível, em quadro de distribuição</v>
          </cell>
          <cell r="C2709" t="str">
            <v>un</v>
          </cell>
          <cell r="D2709">
            <v>1859.62</v>
          </cell>
          <cell r="E2709">
            <v>1499.9354734634617</v>
          </cell>
          <cell r="F2709" t="str">
            <v>SIEC Mar/26</v>
          </cell>
        </row>
        <row r="2710">
          <cell r="A2710" t="str">
            <v>02.03.07</v>
          </cell>
          <cell r="B2710" t="str">
            <v>BOMBAS, NO-BREAKS, GERADORES, DETECÇÃO E ALARMES</v>
          </cell>
          <cell r="C2710" t="str">
            <v/>
          </cell>
          <cell r="E2710">
            <v>0</v>
          </cell>
          <cell r="F2710" t="str">
            <v>SIEC Mar/26</v>
          </cell>
        </row>
        <row r="2711">
          <cell r="A2711" t="str">
            <v>02.03.07.110</v>
          </cell>
          <cell r="B2711" t="str">
            <v>BOMBAS CONJUNTO ELEVATÓRIO</v>
          </cell>
          <cell r="C2711" t="str">
            <v/>
          </cell>
          <cell r="E2711">
            <v>0</v>
          </cell>
          <cell r="F2711" t="str">
            <v>SIEC Mar/26</v>
          </cell>
        </row>
        <row r="2712">
          <cell r="A2712" t="str">
            <v>02.03.07.110.21</v>
          </cell>
          <cell r="B2712" t="str">
            <v>Bomba centrífuga horizontal / incêndio, Q=12 m3/h, H=50 mca, P=7,5 cv</v>
          </cell>
          <cell r="C2712" t="str">
            <v>un</v>
          </cell>
          <cell r="D2712">
            <v>11577.59</v>
          </cell>
          <cell r="E2712">
            <v>9338.2723019841906</v>
          </cell>
          <cell r="F2712" t="str">
            <v>SIEC Mar/26</v>
          </cell>
        </row>
        <row r="2713">
          <cell r="A2713" t="str">
            <v>02.03.07.110.11</v>
          </cell>
          <cell r="B2713" t="str">
            <v>Bomba centrífuga horizontal / recalque, Q=6,00 m3/h; H=25 mca; P=2,0 cv</v>
          </cell>
          <cell r="C2713" t="str">
            <v>un</v>
          </cell>
          <cell r="D2713">
            <v>3419.18</v>
          </cell>
          <cell r="E2713">
            <v>2757.8480400064523</v>
          </cell>
          <cell r="F2713" t="str">
            <v>SIEC Mar/26</v>
          </cell>
        </row>
        <row r="2714">
          <cell r="A2714" t="str">
            <v>02.03.07.110.46</v>
          </cell>
          <cell r="B2714" t="str">
            <v>Bomba centrífuga horizontal Q=8,32 m³/h; H=37mca; P=3,0cv</v>
          </cell>
          <cell r="C2714" t="str">
            <v>un</v>
          </cell>
          <cell r="D2714">
            <v>2376.96</v>
          </cell>
          <cell r="E2714">
            <v>1917.212453621552</v>
          </cell>
          <cell r="F2714" t="str">
            <v>SIEC Mar/26</v>
          </cell>
        </row>
        <row r="2715">
          <cell r="A2715" t="str">
            <v>02.03.07.110.15</v>
          </cell>
          <cell r="B2715" t="str">
            <v>Bomba centrífuga horizontal, Q=4,0 m3/h, H=20 mca, P=1 cv</v>
          </cell>
          <cell r="C2715" t="str">
            <v>un</v>
          </cell>
          <cell r="D2715">
            <v>1784.25</v>
          </cell>
          <cell r="E2715">
            <v>1439.1434102274561</v>
          </cell>
          <cell r="F2715" t="str">
            <v>SIEC Mar/26</v>
          </cell>
        </row>
        <row r="2716">
          <cell r="A2716" t="str">
            <v>02.03.07.110.09</v>
          </cell>
          <cell r="B2716" t="str">
            <v>Bomba centrífuga horizontal, Q=4,3 m3/h; H=28,31 mca; P=1,5 cv</v>
          </cell>
          <cell r="C2716" t="str">
            <v>un</v>
          </cell>
          <cell r="D2716">
            <v>2715.51</v>
          </cell>
          <cell r="E2716">
            <v>2190.2806904339409</v>
          </cell>
          <cell r="F2716" t="str">
            <v>SIEC Mar/26</v>
          </cell>
        </row>
        <row r="2717">
          <cell r="A2717" t="str">
            <v>02.03.07.110.65</v>
          </cell>
          <cell r="B2717" t="str">
            <v>Bomba centrífuga pressurizadora (Jockey) Q = 1,2 m³/h; H = 56 mca; P = 2,0 cv</v>
          </cell>
          <cell r="C2717" t="str">
            <v>un</v>
          </cell>
          <cell r="D2717">
            <v>2376.96</v>
          </cell>
          <cell r="E2717">
            <v>1917.212453621552</v>
          </cell>
          <cell r="F2717" t="str">
            <v>SIEC Mar/26</v>
          </cell>
        </row>
        <row r="2718">
          <cell r="A2718" t="str">
            <v>02.03.07.110.26</v>
          </cell>
          <cell r="B2718" t="str">
            <v>Bomba de recalque , monofásica, potência 1 CV, sucção Ø 1", recalque Ø 1", 10 mca</v>
          </cell>
          <cell r="C2718" t="str">
            <v>un</v>
          </cell>
          <cell r="D2718">
            <v>1784.25</v>
          </cell>
          <cell r="E2718">
            <v>1439.1434102274561</v>
          </cell>
          <cell r="F2718" t="str">
            <v>SIEC Mar/26</v>
          </cell>
        </row>
        <row r="2719">
          <cell r="A2719" t="str">
            <v>02.03.07.110.16</v>
          </cell>
          <cell r="B2719" t="str">
            <v>Bomba de recalque KSB ou equivalente, Q=3,2 m3/h, H=29 mca, P=1,5 cv (Água Potável)</v>
          </cell>
          <cell r="C2719" t="str">
            <v>un</v>
          </cell>
          <cell r="D2719">
            <v>2715.51</v>
          </cell>
          <cell r="E2719">
            <v>2190.2806904339409</v>
          </cell>
          <cell r="F2719" t="str">
            <v>SIEC Mar/26</v>
          </cell>
        </row>
        <row r="2720">
          <cell r="A2720" t="str">
            <v>02.03.07.110.13</v>
          </cell>
          <cell r="B2720" t="str">
            <v>Bomba dosadora de cloro</v>
          </cell>
          <cell r="C2720" t="str">
            <v>un</v>
          </cell>
          <cell r="D2720">
            <v>2171.02</v>
          </cell>
          <cell r="E2720">
            <v>1751.1050169382158</v>
          </cell>
          <cell r="F2720" t="str">
            <v>SIEC Mar/26</v>
          </cell>
        </row>
        <row r="2721">
          <cell r="A2721" t="str">
            <v>02.03.07.110.17</v>
          </cell>
          <cell r="B2721" t="str">
            <v>Bomba motor-bomba (Centrífuga) Q=4,10 m3/h, H=11 mca</v>
          </cell>
          <cell r="C2721" t="str">
            <v>un</v>
          </cell>
          <cell r="D2721">
            <v>1297.95</v>
          </cell>
          <cell r="E2721">
            <v>1046.9027262461689</v>
          </cell>
          <cell r="F2721" t="str">
            <v>SIEC Mar/26</v>
          </cell>
        </row>
        <row r="2722">
          <cell r="A2722" t="str">
            <v>02.03.07.110.25</v>
          </cell>
          <cell r="B2722" t="str">
            <v>Bomba recalque d'água trifásica 3,0 HP</v>
          </cell>
          <cell r="C2722" t="str">
            <v>un</v>
          </cell>
          <cell r="D2722">
            <v>2237.13</v>
          </cell>
          <cell r="E2722">
            <v>1804.4281335699307</v>
          </cell>
          <cell r="F2722" t="str">
            <v>SIEC Mar/26</v>
          </cell>
        </row>
        <row r="2723">
          <cell r="A2723" t="str">
            <v>02.03.07.110.18</v>
          </cell>
          <cell r="B2723" t="str">
            <v>Bomba submersível de drenagem Q=30,98m3/h; H=11mca; P=3cv</v>
          </cell>
          <cell r="C2723" t="str">
            <v>un</v>
          </cell>
          <cell r="D2723">
            <v>6672.15</v>
          </cell>
          <cell r="E2723">
            <v>5381.6341345378287</v>
          </cell>
          <cell r="F2723" t="str">
            <v>SIEC Mar/26</v>
          </cell>
        </row>
        <row r="2724">
          <cell r="A2724" t="str">
            <v>02.03.07.110.12</v>
          </cell>
          <cell r="B2724" t="str">
            <v>Bomba submersível de drenagem Q=8,0 m3/h; H=8 mca; P=1 cv</v>
          </cell>
          <cell r="C2724" t="str">
            <v>un</v>
          </cell>
          <cell r="D2724">
            <v>5319.23</v>
          </cell>
          <cell r="E2724">
            <v>4290.3936118728825</v>
          </cell>
          <cell r="F2724" t="str">
            <v>SIEC Mar/26</v>
          </cell>
        </row>
        <row r="2725">
          <cell r="A2725" t="str">
            <v>02.03.07.110.60</v>
          </cell>
          <cell r="B2725" t="str">
            <v>Bomba submersível para esgoto/elevatória de esgoto P = 0,5 cv</v>
          </cell>
          <cell r="C2725" t="str">
            <v>un</v>
          </cell>
          <cell r="D2725">
            <v>916.89</v>
          </cell>
          <cell r="E2725">
            <v>739.5467010808195</v>
          </cell>
          <cell r="F2725" t="str">
            <v>SIEC Mar/26</v>
          </cell>
        </row>
        <row r="2726">
          <cell r="A2726" t="str">
            <v>02.03.07.110.66</v>
          </cell>
          <cell r="B2726" t="str">
            <v>Bomba submersível Q = 36,6 m³/h; H = 20 mca; P = 4 cv</v>
          </cell>
          <cell r="C2726" t="str">
            <v>un</v>
          </cell>
          <cell r="D2726">
            <v>10244.969999999999</v>
          </cell>
          <cell r="E2726">
            <v>8263.4053879658004</v>
          </cell>
          <cell r="F2726" t="str">
            <v>SIEC Mar/26</v>
          </cell>
        </row>
        <row r="2727">
          <cell r="A2727" t="str">
            <v>02.03.07.110.44</v>
          </cell>
          <cell r="B2727" t="str">
            <v>Bomba submersível Q=38,00m³/h; H=9mca; P=3cv</v>
          </cell>
          <cell r="C2727" t="str">
            <v>un</v>
          </cell>
          <cell r="D2727">
            <v>6672.15</v>
          </cell>
          <cell r="E2727">
            <v>5381.6341345378287</v>
          </cell>
          <cell r="F2727" t="str">
            <v>SIEC Mar/26</v>
          </cell>
        </row>
        <row r="2728">
          <cell r="A2728" t="str">
            <v>02.03.07.110.37</v>
          </cell>
          <cell r="B2728" t="str">
            <v>Bomba Submersível Q=5,00m3/H; H=2mca; P=0,33cv.</v>
          </cell>
          <cell r="C2728" t="str">
            <v>un</v>
          </cell>
          <cell r="D2728">
            <v>1762.02</v>
          </cell>
          <cell r="E2728">
            <v>1421.2130988869171</v>
          </cell>
          <cell r="F2728" t="str">
            <v>SIEC Mar/26</v>
          </cell>
        </row>
        <row r="2729">
          <cell r="A2729" t="str">
            <v>02.03.07.110.42</v>
          </cell>
          <cell r="B2729" t="str">
            <v>Bomba submersível Q=53,00m³/h; H=27mca; P=11cv</v>
          </cell>
          <cell r="C2729" t="str">
            <v>un</v>
          </cell>
          <cell r="D2729">
            <v>35619.040000000001</v>
          </cell>
          <cell r="E2729">
            <v>28729.666075173416</v>
          </cell>
          <cell r="F2729" t="str">
            <v>SIEC Mar/26</v>
          </cell>
        </row>
        <row r="2730">
          <cell r="A2730" t="str">
            <v>02.03.07.110.43</v>
          </cell>
          <cell r="B2730" t="str">
            <v>Bomba submersível Q=53,00m3/h; H=9mca; P=7,5cv</v>
          </cell>
          <cell r="C2730" t="str">
            <v>un</v>
          </cell>
          <cell r="D2730">
            <v>35619.040000000001</v>
          </cell>
          <cell r="E2730">
            <v>28729.666075173416</v>
          </cell>
          <cell r="F2730" t="str">
            <v>SIEC Mar/26</v>
          </cell>
        </row>
        <row r="2731">
          <cell r="A2731" t="str">
            <v>02.03.07.110.52</v>
          </cell>
          <cell r="B2731" t="str">
            <v>Bomba submersível, elétrica, trifásica, potencia 0,99 HP, diâmetro rotor 98 mm semiaberto, bocal de saída diâmetro 2", hm/Q = 2 m / 28,90 m³/h a 14 m / 7 m³/h</v>
          </cell>
          <cell r="C2731" t="str">
            <v>un</v>
          </cell>
          <cell r="D2731">
            <v>5444.36</v>
          </cell>
          <cell r="E2731">
            <v>4391.3211808356182</v>
          </cell>
          <cell r="F2731" t="str">
            <v>SIEC Mar/26</v>
          </cell>
        </row>
        <row r="2732">
          <cell r="A2732" t="str">
            <v>02.03.07.110.14</v>
          </cell>
          <cell r="B2732" t="str">
            <v>Bomba submersível, Q=5,0 m3/h; H=5,0mca; P=1/2 cv</v>
          </cell>
          <cell r="C2732" t="str">
            <v>un</v>
          </cell>
          <cell r="D2732">
            <v>3844.32</v>
          </cell>
          <cell r="E2732">
            <v>3100.7581868043235</v>
          </cell>
          <cell r="F2732" t="str">
            <v>SIEC Mar/26</v>
          </cell>
        </row>
        <row r="2733">
          <cell r="A2733" t="str">
            <v>02.03.07.110.02</v>
          </cell>
          <cell r="B2733" t="str">
            <v>Conjunto elevatório motor-bomba (centrífuga) de 1/2 HP</v>
          </cell>
          <cell r="C2733" t="str">
            <v>un</v>
          </cell>
          <cell r="D2733">
            <v>1297.95</v>
          </cell>
          <cell r="E2733">
            <v>1046.9027262461689</v>
          </cell>
          <cell r="F2733" t="str">
            <v>SIEC Mar/26</v>
          </cell>
        </row>
        <row r="2734">
          <cell r="A2734" t="str">
            <v>02.03.07.110.01</v>
          </cell>
          <cell r="B2734" t="str">
            <v>Conjunto elevatório motor-bomba (centrífuga) de 1/3 HP</v>
          </cell>
          <cell r="C2734" t="str">
            <v>un</v>
          </cell>
          <cell r="D2734">
            <v>1317.45</v>
          </cell>
          <cell r="E2734">
            <v>1062.6310695273432</v>
          </cell>
          <cell r="F2734" t="str">
            <v>SIEC Mar/26</v>
          </cell>
        </row>
        <row r="2735">
          <cell r="A2735" t="str">
            <v>02.03.07.110.05</v>
          </cell>
          <cell r="B2735" t="str">
            <v>Conjunto elevatório motor-bomba (centrífuga) de 3 HP</v>
          </cell>
          <cell r="C2735" t="str">
            <v>un</v>
          </cell>
          <cell r="D2735">
            <v>2376.96</v>
          </cell>
          <cell r="E2735">
            <v>1917.212453621552</v>
          </cell>
          <cell r="F2735" t="str">
            <v>SIEC Mar/26</v>
          </cell>
        </row>
        <row r="2736">
          <cell r="A2736" t="str">
            <v>02.03.07.110.03</v>
          </cell>
          <cell r="B2736" t="str">
            <v>Conjunto elevatório motor-bomba (centrífuga) de 3/4 HP</v>
          </cell>
          <cell r="C2736" t="str">
            <v>un</v>
          </cell>
          <cell r="D2736">
            <v>1784.25</v>
          </cell>
          <cell r="E2736">
            <v>1439.1434102274561</v>
          </cell>
          <cell r="F2736" t="str">
            <v>SIEC Mar/26</v>
          </cell>
        </row>
        <row r="2737">
          <cell r="A2737" t="str">
            <v>02.03.07.110.06</v>
          </cell>
          <cell r="B2737" t="str">
            <v>Conjunto elevatório motor-bomba (centrífuga) de 5 HP</v>
          </cell>
          <cell r="C2737" t="str">
            <v>un</v>
          </cell>
          <cell r="D2737">
            <v>4378.8900000000003</v>
          </cell>
          <cell r="E2737">
            <v>3531.932569769318</v>
          </cell>
          <cell r="F2737" t="str">
            <v>SIEC Mar/26</v>
          </cell>
        </row>
        <row r="2738">
          <cell r="A2738" t="str">
            <v>02.03.07.110.51</v>
          </cell>
          <cell r="B2738" t="str">
            <v>Conjunto motor-bomba submersível vertical, Q=20l/s, H 11mca, potência 5CV</v>
          </cell>
          <cell r="C2738" t="str">
            <v>un</v>
          </cell>
          <cell r="D2738">
            <v>9187.5499999999993</v>
          </cell>
          <cell r="E2738">
            <v>7410.5097596386504</v>
          </cell>
          <cell r="F2738" t="str">
            <v>SIEC Mar/26</v>
          </cell>
        </row>
        <row r="2739">
          <cell r="A2739" t="str">
            <v>02.03.07.110.64</v>
          </cell>
          <cell r="B2739" t="str">
            <v>Moto bomba centrífuga de prevenção contra incêndio, Q = 18 m³/h; H = 42 mca; P = 7,5 cv</v>
          </cell>
          <cell r="C2739" t="str">
            <v>un</v>
          </cell>
          <cell r="D2739">
            <v>5312.96</v>
          </cell>
          <cell r="E2739">
            <v>4285.336344571705</v>
          </cell>
          <cell r="F2739" t="str">
            <v>SIEC Mar/26</v>
          </cell>
        </row>
        <row r="2740">
          <cell r="A2740" t="str">
            <v>02.03.07.110.30</v>
          </cell>
          <cell r="B2740" t="str">
            <v>Motobomba de recalque de 15cv</v>
          </cell>
          <cell r="C2740" t="str">
            <v>un</v>
          </cell>
          <cell r="D2740">
            <v>11118.8</v>
          </cell>
          <cell r="E2740">
            <v>8968.2206807549592</v>
          </cell>
          <cell r="F2740" t="str">
            <v>SIEC Mar/26</v>
          </cell>
        </row>
        <row r="2741">
          <cell r="A2741" t="str">
            <v>02.03.07.110.49</v>
          </cell>
          <cell r="B2741" t="str">
            <v>Sensor eletrônico de nível com eletrodo pêndulo, haste em aço inoxidável, 220 V, 60 Hz, completo, com acessórios</v>
          </cell>
          <cell r="C2741" t="str">
            <v>un</v>
          </cell>
          <cell r="D2741">
            <v>128.11000000000001</v>
          </cell>
          <cell r="E2741">
            <v>103.33118244878207</v>
          </cell>
          <cell r="F2741" t="str">
            <v>SIEC Mar/26</v>
          </cell>
        </row>
        <row r="2742">
          <cell r="A2742" t="str">
            <v>02.03.07.200</v>
          </cell>
          <cell r="B2742" t="str">
            <v>NO-BREAKS</v>
          </cell>
          <cell r="C2742" t="str">
            <v/>
          </cell>
          <cell r="E2742">
            <v>0</v>
          </cell>
          <cell r="F2742" t="str">
            <v>SIEC Mar/26</v>
          </cell>
        </row>
        <row r="2743">
          <cell r="A2743" t="str">
            <v>02.03.07.200.02</v>
          </cell>
          <cell r="B2743" t="str">
            <v>Retificador Carregador de Baterias 125VCC CB</v>
          </cell>
          <cell r="C2743" t="str">
            <v>cj</v>
          </cell>
          <cell r="D2743">
            <v>259575.74</v>
          </cell>
          <cell r="E2743">
            <v>209369.04339409582</v>
          </cell>
          <cell r="F2743" t="str">
            <v>SIEC Mar/26</v>
          </cell>
        </row>
        <row r="2744">
          <cell r="A2744" t="str">
            <v>02.03.07.200.28</v>
          </cell>
          <cell r="B2744" t="str">
            <v>Sistema de Alimentação Elétrica Ininterrupta (SAEI) 15kVA, trifásico, autonomia mínima de 30 minutos a plena carga, fator de potência de 0,8</v>
          </cell>
          <cell r="C2744" t="str">
            <v>un</v>
          </cell>
          <cell r="D2744">
            <v>60144.73</v>
          </cell>
          <cell r="E2744">
            <v>48511.638974028072</v>
          </cell>
          <cell r="F2744" t="str">
            <v>SIEC Mar/26</v>
          </cell>
        </row>
        <row r="2745">
          <cell r="A2745" t="str">
            <v>02.03.07.200.14</v>
          </cell>
          <cell r="B2745" t="str">
            <v>Sistema de Alimentação Elétrica Ininterrupta (SAEI) 2kVA</v>
          </cell>
          <cell r="C2745" t="str">
            <v>un</v>
          </cell>
          <cell r="D2745">
            <v>5853</v>
          </cell>
          <cell r="E2745">
            <v>4720.9227294724951</v>
          </cell>
          <cell r="F2745" t="str">
            <v>SIEC Mar/26</v>
          </cell>
        </row>
        <row r="2746">
          <cell r="A2746" t="str">
            <v>02.03.07.300</v>
          </cell>
          <cell r="B2746" t="str">
            <v>GERADORES</v>
          </cell>
          <cell r="C2746" t="str">
            <v/>
          </cell>
          <cell r="E2746">
            <v>0</v>
          </cell>
          <cell r="F2746" t="str">
            <v>SIEC Mar/26</v>
          </cell>
        </row>
        <row r="2747">
          <cell r="A2747" t="str">
            <v>02.03.07.300.05</v>
          </cell>
          <cell r="B2747"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47" t="str">
            <v>cj</v>
          </cell>
          <cell r="D2747">
            <v>214003.57</v>
          </cell>
          <cell r="E2747">
            <v>172611.36473624778</v>
          </cell>
          <cell r="F2747" t="str">
            <v>SIEC Mar/26</v>
          </cell>
        </row>
        <row r="2748">
          <cell r="A2748" t="str">
            <v>02.03.07.400</v>
          </cell>
          <cell r="B2748" t="str">
            <v>DETECÇÃO E ALARME DE INCÊNDIO</v>
          </cell>
          <cell r="C2748" t="str">
            <v/>
          </cell>
          <cell r="E2748">
            <v>0</v>
          </cell>
          <cell r="F2748" t="str">
            <v>SIEC Mar/26</v>
          </cell>
        </row>
        <row r="2749">
          <cell r="A2749" t="str">
            <v>02.03.07.400.01</v>
          </cell>
          <cell r="B2749" t="str">
            <v>Acionador manual de alarme de incêndio</v>
          </cell>
          <cell r="C2749" t="str">
            <v>un</v>
          </cell>
          <cell r="D2749">
            <v>102.86</v>
          </cell>
          <cell r="E2749">
            <v>82.964994353928049</v>
          </cell>
          <cell r="F2749" t="str">
            <v>SIEC Mar/26</v>
          </cell>
        </row>
        <row r="2750">
          <cell r="A2750" t="str">
            <v>02.03.07.400.06</v>
          </cell>
          <cell r="B2750" t="str">
            <v>Acionador Manual de Alarme, Microprocessado e Endereçável</v>
          </cell>
          <cell r="C2750" t="str">
            <v>pç</v>
          </cell>
          <cell r="D2750">
            <v>500.6</v>
          </cell>
          <cell r="E2750">
            <v>403.77480238748188</v>
          </cell>
          <cell r="F2750" t="str">
            <v>SIEC Mar/26</v>
          </cell>
        </row>
        <row r="2751">
          <cell r="A2751" t="str">
            <v>02.03.07.400.22</v>
          </cell>
          <cell r="B2751" t="str">
            <v>Acionador Manual de Alarme, Microprocessado e Endereçável - somente fornecimento</v>
          </cell>
          <cell r="C2751" t="str">
            <v>un</v>
          </cell>
          <cell r="D2751">
            <v>182</v>
          </cell>
          <cell r="E2751">
            <v>146.79787062429423</v>
          </cell>
          <cell r="F2751" t="str">
            <v>SIEC Mar/26</v>
          </cell>
        </row>
        <row r="2752">
          <cell r="A2752" t="str">
            <v>02.03.07.400.02</v>
          </cell>
          <cell r="B2752" t="str">
            <v>Central de alarme de incêndio para 24 pontos</v>
          </cell>
          <cell r="C2752" t="str">
            <v>un</v>
          </cell>
          <cell r="D2752">
            <v>885.42</v>
          </cell>
          <cell r="E2752">
            <v>714.16357477012423</v>
          </cell>
          <cell r="F2752" t="str">
            <v>SIEC Mar/26</v>
          </cell>
        </row>
        <row r="2753">
          <cell r="A2753" t="str">
            <v>02.03.07.400.03</v>
          </cell>
          <cell r="B2753"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53" t="str">
            <v>un</v>
          </cell>
          <cell r="D2753">
            <v>28936.48</v>
          </cell>
          <cell r="E2753">
            <v>23339.635425068558</v>
          </cell>
          <cell r="F2753" t="str">
            <v>SIEC Mar/26</v>
          </cell>
        </row>
        <row r="2754">
          <cell r="A2754" t="str">
            <v>02.03.07.400.04</v>
          </cell>
          <cell r="B2754" t="str">
            <v>Detector de Incêndio tipo Multicritério, combinando a Detecção Óptica de Fumaça com a Detecção de Temperatura Fixa e Termovelocimetria, Microprocessado, inclusive a base</v>
          </cell>
          <cell r="C2754" t="str">
            <v>un</v>
          </cell>
          <cell r="D2754">
            <v>222.78</v>
          </cell>
          <cell r="E2754">
            <v>179.69027262461688</v>
          </cell>
          <cell r="F2754" t="str">
            <v>SIEC Mar/26</v>
          </cell>
        </row>
        <row r="2755">
          <cell r="A2755" t="str">
            <v>02.03.07.400.23</v>
          </cell>
          <cell r="B2755" t="str">
            <v>Detector de Incêndio tipo Multicritério, combinando a Detecção Óptica de Fumaça com a Detecção de Temperatura Fixa e Termovelocimetria, Microprocessado, inclusive a base - somente fornecimento</v>
          </cell>
          <cell r="C2755" t="str">
            <v>un</v>
          </cell>
          <cell r="D2755">
            <v>182.96</v>
          </cell>
          <cell r="E2755">
            <v>147.57218906275207</v>
          </cell>
          <cell r="F2755" t="str">
            <v>SIEC Mar/26</v>
          </cell>
        </row>
        <row r="2756">
          <cell r="A2756" t="str">
            <v>02.03.07.400.08</v>
          </cell>
          <cell r="B2756" t="str">
            <v>Detector óptico de fumaça, completo, com base, tensão alimentação 17 a 28 Vcc</v>
          </cell>
          <cell r="C2756" t="str">
            <v>un</v>
          </cell>
          <cell r="D2756">
            <v>231.58</v>
          </cell>
          <cell r="E2756">
            <v>186.78819164381352</v>
          </cell>
          <cell r="F2756" t="str">
            <v>SIEC Mar/26</v>
          </cell>
        </row>
        <row r="2757">
          <cell r="A2757" t="str">
            <v>02.03.07.400.24</v>
          </cell>
          <cell r="B2757" t="str">
            <v>Detector óptico de fumaça, completo, com base, tensão alimentação 17 a 28 Vcc - somente fornecimento</v>
          </cell>
          <cell r="C2757" t="str">
            <v>un</v>
          </cell>
          <cell r="D2757">
            <v>191.76</v>
          </cell>
          <cell r="E2757">
            <v>154.67010808194868</v>
          </cell>
          <cell r="F2757" t="str">
            <v>SIEC Mar/26</v>
          </cell>
        </row>
        <row r="2758">
          <cell r="A2758" t="str">
            <v>02.03.07.400.07</v>
          </cell>
          <cell r="B2758" t="str">
            <v>Sinalizador Áudio Visual tipo Sirene Eletrônica, Endereçável, com Sinais Sonoros Sincronizados entre as Diversas Unidades (saída de até 100 DB a 1 Metro de Distância)</v>
          </cell>
          <cell r="C2758" t="str">
            <v>pç</v>
          </cell>
          <cell r="D2758">
            <v>548.09</v>
          </cell>
          <cell r="E2758">
            <v>442.07936763994195</v>
          </cell>
          <cell r="F2758" t="str">
            <v>SIEC Mar/26</v>
          </cell>
        </row>
        <row r="2759">
          <cell r="A2759" t="str">
            <v>02.03.07.400.26</v>
          </cell>
          <cell r="B2759" t="str">
            <v>Sinalizador Áudio Visual tipo Sirene Eletrônica, Endereçável, com Sinais Sonoros Sincronizados entre as diversas Unidades (saída de até 100 dB a 1 Metro de Distância) - somente fornecimento</v>
          </cell>
          <cell r="C2759" t="str">
            <v>un</v>
          </cell>
          <cell r="D2759">
            <v>229.49</v>
          </cell>
          <cell r="E2759">
            <v>185.10243587675433</v>
          </cell>
          <cell r="F2759" t="str">
            <v>SIEC Mar/26</v>
          </cell>
        </row>
        <row r="2760">
          <cell r="A2760" t="str">
            <v>02.03.09</v>
          </cell>
          <cell r="B2760" t="str">
            <v>TOMADAS, INTERRUPTORES E PONTOS SECOS</v>
          </cell>
          <cell r="C2760" t="str">
            <v/>
          </cell>
          <cell r="E2760">
            <v>0</v>
          </cell>
          <cell r="F2760" t="str">
            <v>SIEC Mar/26</v>
          </cell>
        </row>
        <row r="2761">
          <cell r="A2761" t="str">
            <v>02.03.09.110</v>
          </cell>
          <cell r="B2761" t="str">
            <v>TOMADAS</v>
          </cell>
          <cell r="C2761" t="str">
            <v/>
          </cell>
          <cell r="E2761">
            <v>0</v>
          </cell>
          <cell r="F2761" t="str">
            <v>SIEC Mar/26</v>
          </cell>
        </row>
        <row r="2762">
          <cell r="A2762" t="str">
            <v>02.03.09.110.34</v>
          </cell>
          <cell r="B2762" t="str">
            <v>Suporte parafusado com placa de encaixe 4" x 2" médio (1,30 m do piso) para ponto elétrico - fornecimento e instalação.</v>
          </cell>
          <cell r="C2762" t="str">
            <v>un</v>
          </cell>
          <cell r="D2762">
            <v>14.96</v>
          </cell>
          <cell r="E2762">
            <v>12.066462332634297</v>
          </cell>
          <cell r="F2762" t="str">
            <v>SIEC Mar/26</v>
          </cell>
        </row>
        <row r="2763">
          <cell r="A2763" t="str">
            <v>02.03.09.110.24</v>
          </cell>
          <cell r="B2763" t="str">
            <v>Tomada 20A, 2P+T, para caixa instalada em perfilado 38x38mm</v>
          </cell>
          <cell r="C2763" t="str">
            <v>un</v>
          </cell>
          <cell r="D2763">
            <v>27.55</v>
          </cell>
          <cell r="E2763">
            <v>22.221326020325858</v>
          </cell>
          <cell r="F2763" t="str">
            <v>SIEC Mar/26</v>
          </cell>
        </row>
        <row r="2764">
          <cell r="A2764" t="str">
            <v>02.03.09.110.01</v>
          </cell>
          <cell r="B2764" t="str">
            <v>Tomada alta de embutir 20A/250V, 2P+T, com placa 4x2</v>
          </cell>
          <cell r="C2764" t="str">
            <v>un</v>
          </cell>
          <cell r="D2764">
            <v>63.39</v>
          </cell>
          <cell r="E2764">
            <v>51.129214389417648</v>
          </cell>
          <cell r="F2764" t="str">
            <v>SIEC Mar/26</v>
          </cell>
        </row>
        <row r="2765">
          <cell r="A2765" t="str">
            <v>02.03.09.110.14</v>
          </cell>
          <cell r="B2765" t="str">
            <v>Tomada baixa de embutir (1 módulo), 2P+T 10A com placa 4" x 2"</v>
          </cell>
          <cell r="C2765" t="str">
            <v>un</v>
          </cell>
          <cell r="D2765">
            <v>37.590000000000003</v>
          </cell>
          <cell r="E2765">
            <v>30.319406355863851</v>
          </cell>
          <cell r="F2765" t="str">
            <v>SIEC Mar/26</v>
          </cell>
        </row>
        <row r="2766">
          <cell r="A2766" t="str">
            <v>02.03.09.110.39</v>
          </cell>
          <cell r="B2766" t="str">
            <v>Tomada baixa de embutir (1 módulo), 2p+t 20 a, incluindo suporte e placa - fornecimento e instalação</v>
          </cell>
          <cell r="C2766" t="str">
            <v>un</v>
          </cell>
          <cell r="D2766">
            <v>45.05</v>
          </cell>
          <cell r="E2766">
            <v>36.336505888046453</v>
          </cell>
          <cell r="F2766" t="str">
            <v>SIEC Mar/26</v>
          </cell>
        </row>
        <row r="2767">
          <cell r="A2767" t="str">
            <v>02.03.09.110.36</v>
          </cell>
          <cell r="B2767" t="str">
            <v>Tomada baixa de embutir (1 módulo), 2p+t 20 A, sem suporte e sem placa - fornecimento e instalação.</v>
          </cell>
          <cell r="C2767" t="str">
            <v>un</v>
          </cell>
          <cell r="D2767">
            <v>30.09</v>
          </cell>
          <cell r="E2767">
            <v>24.270043555412162</v>
          </cell>
          <cell r="F2767" t="str">
            <v>SIEC Mar/26</v>
          </cell>
        </row>
        <row r="2768">
          <cell r="A2768" t="str">
            <v>02.03.09.110.22</v>
          </cell>
          <cell r="B2768" t="str">
            <v>Tomada baixa de embutir (2 módulos), 10A/250V, 2P+T, com placa 4x2</v>
          </cell>
          <cell r="C2768" t="str">
            <v>un</v>
          </cell>
          <cell r="D2768">
            <v>18.89</v>
          </cell>
          <cell r="E2768">
            <v>15.236328440070979</v>
          </cell>
          <cell r="F2768" t="str">
            <v>SIEC Mar/26</v>
          </cell>
        </row>
        <row r="2769">
          <cell r="A2769" t="str">
            <v>02.03.09.110.21</v>
          </cell>
          <cell r="B2769" t="str">
            <v>Tomada baixa de embutir 10A/250V, 2P+T, com placa 4x2</v>
          </cell>
          <cell r="C2769" t="str">
            <v>un</v>
          </cell>
          <cell r="D2769">
            <v>35.96</v>
          </cell>
          <cell r="E2769">
            <v>29.004678173899016</v>
          </cell>
          <cell r="F2769" t="str">
            <v>SIEC Mar/26</v>
          </cell>
        </row>
        <row r="2770">
          <cell r="A2770" t="str">
            <v>02.03.09.110.13</v>
          </cell>
          <cell r="B2770" t="str">
            <v>Tomada Bifásica de sobrepor com bloqueio mecânico e disjuntor (2F+T/63A) - 220V - Mod."S-3506/DJ" STECK ou equivalente</v>
          </cell>
          <cell r="C2770" t="str">
            <v>un</v>
          </cell>
          <cell r="D2770">
            <v>3538.86</v>
          </cell>
          <cell r="E2770">
            <v>2854.3797386675269</v>
          </cell>
          <cell r="F2770" t="str">
            <v>SIEC Mar/26</v>
          </cell>
        </row>
        <row r="2771">
          <cell r="A2771" t="str">
            <v>02.03.09.110.12</v>
          </cell>
          <cell r="B2771" t="str">
            <v>Tomada Bipolar 16A / 220V (2F+T) com bloqueio mecânico e disjuntor - Mod."SS-3006/D" STECK ou equivalente</v>
          </cell>
          <cell r="C2771" t="str">
            <v>un</v>
          </cell>
          <cell r="D2771">
            <v>1198.58</v>
          </cell>
          <cell r="E2771">
            <v>966.75270204871742</v>
          </cell>
          <cell r="F2771" t="str">
            <v>SIEC Mar/26</v>
          </cell>
        </row>
        <row r="2772">
          <cell r="A2772" t="str">
            <v>02.03.09.110.10</v>
          </cell>
          <cell r="B2772" t="str">
            <v>Tomada Blindada de Sobrepor, Trifásica + Terra (3P + T), em poliamida ou termo-plástico auto-extinguível, IP 44 - 220V 32A - completa, com plugue e prensa cabos internos.</v>
          </cell>
          <cell r="C2772" t="str">
            <v>un</v>
          </cell>
          <cell r="D2772">
            <v>198.87</v>
          </cell>
          <cell r="E2772">
            <v>160.4049040167769</v>
          </cell>
          <cell r="F2772" t="str">
            <v>SIEC Mar/26</v>
          </cell>
        </row>
        <row r="2773">
          <cell r="A2773" t="str">
            <v>02.03.09.110.08</v>
          </cell>
          <cell r="B2773" t="str">
            <v>Tomada de Sobrepor tipo Blindada, à prova de T.G.V.P, IP67, Carcaça, Alojamento, Prensa-Cabos e Aliviador de Tensão, fabricado em poliamida 6.6, 220V-2P+T/32A</v>
          </cell>
          <cell r="C2773" t="str">
            <v>un</v>
          </cell>
          <cell r="D2773">
            <v>376.5</v>
          </cell>
          <cell r="E2773">
            <v>303.67801258267463</v>
          </cell>
          <cell r="F2773" t="str">
            <v>SIEC Mar/26</v>
          </cell>
        </row>
        <row r="2774">
          <cell r="A2774" t="str">
            <v>02.03.09.110.09</v>
          </cell>
          <cell r="B2774" t="str">
            <v>Tomada de Sobrepor tipo Blindada, à prova deT.G.V.P, IP 67, Carcaça, Alojamento, Prensa Cabos e Aliviador de Tensão, fabricado em poliamida 6.6, auto-extinquível, tampa trava, subtampa e arruela trava fabricado em poliamida 6.6, 220V - 3P+T/16A, referência S4009W da STECK</v>
          </cell>
          <cell r="C2774" t="str">
            <v>un</v>
          </cell>
          <cell r="D2774">
            <v>336.77</v>
          </cell>
          <cell r="E2774">
            <v>271.63252137441521</v>
          </cell>
          <cell r="F2774" t="str">
            <v>SIEC Mar/26</v>
          </cell>
        </row>
        <row r="2775">
          <cell r="A2775" t="str">
            <v>02.03.09.110.15</v>
          </cell>
          <cell r="B2775" t="str">
            <v>Tomada industrial de embutir 3P+T 30A, com trava, com placa 4" x 2"</v>
          </cell>
          <cell r="C2775" t="str">
            <v>un</v>
          </cell>
          <cell r="D2775">
            <v>84.48</v>
          </cell>
          <cell r="E2775">
            <v>68.140022584287792</v>
          </cell>
          <cell r="F2775" t="str">
            <v>SIEC Mar/26</v>
          </cell>
        </row>
        <row r="2776">
          <cell r="A2776" t="str">
            <v>02.03.09.110.38</v>
          </cell>
          <cell r="B2776" t="str">
            <v>Tomada média de embutir (1 módulo), 2p+t 20 a, incluindo suporte e placa - fornecimento e instalação</v>
          </cell>
          <cell r="C2776" t="str">
            <v>un</v>
          </cell>
          <cell r="D2776">
            <v>51.03</v>
          </cell>
          <cell r="E2776">
            <v>41.159864494273272</v>
          </cell>
          <cell r="F2776" t="str">
            <v>SIEC Mar/26</v>
          </cell>
        </row>
        <row r="2777">
          <cell r="A2777" t="str">
            <v>02.03.09.110.35</v>
          </cell>
          <cell r="B2777" t="str">
            <v>Tomada média de embutir (1 módulo), 2p+t 20 A, sem suporte e sem placa - fornecimento e instalação.</v>
          </cell>
          <cell r="C2777" t="str">
            <v>un</v>
          </cell>
          <cell r="D2777">
            <v>36.07</v>
          </cell>
          <cell r="E2777">
            <v>29.093402161638974</v>
          </cell>
          <cell r="F2777" t="str">
            <v>SIEC Mar/26</v>
          </cell>
        </row>
        <row r="2778">
          <cell r="A2778" t="str">
            <v>02.03.09.110.40</v>
          </cell>
          <cell r="B2778" t="str">
            <v>Tomada média de embutir (2 módulos), 2p+t 20 a, incluindo suporte e placa - fornecimento e instalação</v>
          </cell>
          <cell r="C2778" t="str">
            <v>un</v>
          </cell>
          <cell r="D2778">
            <v>82.17</v>
          </cell>
          <cell r="E2778">
            <v>66.276818841748664</v>
          </cell>
          <cell r="F2778" t="str">
            <v>SIEC Mar/26</v>
          </cell>
        </row>
        <row r="2779">
          <cell r="A2779" t="str">
            <v>02.03.09.110.37</v>
          </cell>
          <cell r="B2779" t="str">
            <v>Tomada média de embutir (2 módulos), 2p+t 20 A, sem suporte e sem placa - fornecimento e instalação.</v>
          </cell>
          <cell r="C2779" t="str">
            <v>un</v>
          </cell>
          <cell r="D2779">
            <v>67.209999999999994</v>
          </cell>
          <cell r="E2779">
            <v>54.210356509114369</v>
          </cell>
          <cell r="F2779" t="str">
            <v>SIEC Mar/26</v>
          </cell>
        </row>
        <row r="2780">
          <cell r="A2780" t="str">
            <v>02.03.09.110.04</v>
          </cell>
          <cell r="B2780" t="str">
            <v>Tomada para telefone RJ11 com placa 4"x2"</v>
          </cell>
          <cell r="C2780" t="str">
            <v>un</v>
          </cell>
          <cell r="D2780">
            <v>38.32</v>
          </cell>
          <cell r="E2780">
            <v>30.908211001774479</v>
          </cell>
          <cell r="F2780" t="str">
            <v>SIEC Mar/26</v>
          </cell>
        </row>
        <row r="2781">
          <cell r="A2781" t="str">
            <v>02.03.09.110.18</v>
          </cell>
          <cell r="B2781" t="str">
            <v>Tomada Trifásica (3F+T/32A) - 380V - Mod."S-4206" STECK ou equivalente</v>
          </cell>
          <cell r="C2781" t="str">
            <v>un</v>
          </cell>
          <cell r="D2781">
            <v>136.56</v>
          </cell>
          <cell r="E2781">
            <v>110.1467978706243</v>
          </cell>
          <cell r="F2781" t="str">
            <v>SIEC Mar/26</v>
          </cell>
        </row>
        <row r="2782">
          <cell r="A2782" t="str">
            <v>02.03.09.110.16</v>
          </cell>
          <cell r="B2782" t="str">
            <v>Tomada Trifásica (3F+T/63A) - 220V - Mod."S-4509/DJ" STECK ou equivalente</v>
          </cell>
          <cell r="C2782" t="str">
            <v>un</v>
          </cell>
          <cell r="D2782">
            <v>3294.94</v>
          </cell>
          <cell r="E2782">
            <v>2657.6383287627036</v>
          </cell>
          <cell r="F2782" t="str">
            <v>SIEC Mar/26</v>
          </cell>
        </row>
        <row r="2783">
          <cell r="A2783" t="str">
            <v>02.03.09.110.17</v>
          </cell>
          <cell r="B2783" t="str">
            <v>Tomada Trifásica (3F+T/63A) - 380V - Mod."S-4506/DJ" STECK ou equivalente</v>
          </cell>
          <cell r="C2783" t="str">
            <v>un</v>
          </cell>
          <cell r="D2783">
            <v>3172.26</v>
          </cell>
          <cell r="E2783">
            <v>2558.6868849814487</v>
          </cell>
          <cell r="F2783" t="str">
            <v>SIEC Mar/26</v>
          </cell>
        </row>
        <row r="2784">
          <cell r="A2784" t="str">
            <v>02.03.09.110.19</v>
          </cell>
          <cell r="B2784" t="str">
            <v>Tomada trifásica de sobrepor (3F+T/32A) - 220V</v>
          </cell>
          <cell r="C2784" t="str">
            <v>un</v>
          </cell>
          <cell r="D2784">
            <v>80.66</v>
          </cell>
          <cell r="E2784">
            <v>65.058880464591056</v>
          </cell>
          <cell r="F2784" t="str">
            <v>SIEC Mar/26</v>
          </cell>
        </row>
        <row r="2785">
          <cell r="A2785" t="str">
            <v>02.03.09.110.02</v>
          </cell>
          <cell r="B2785" t="str">
            <v>Tomada universal dois pólos 10 A - 250 V</v>
          </cell>
          <cell r="C2785" t="str">
            <v>un</v>
          </cell>
          <cell r="D2785">
            <v>28.3</v>
          </cell>
          <cell r="E2785">
            <v>22.826262300371027</v>
          </cell>
          <cell r="F2785" t="str">
            <v>SIEC Mar/26</v>
          </cell>
        </row>
        <row r="2786">
          <cell r="A2786" t="str">
            <v>02.03.09.110.30</v>
          </cell>
          <cell r="B2786" t="str">
            <v>Tomada, módulo de embutir, 2P + T, 10 A - 250V, sem suporte e sem placa</v>
          </cell>
          <cell r="C2786" t="str">
            <v>un</v>
          </cell>
          <cell r="D2786">
            <v>47.97</v>
          </cell>
          <cell r="E2786">
            <v>38.691724471688978</v>
          </cell>
          <cell r="F2786" t="str">
            <v>SIEC Mar/26</v>
          </cell>
        </row>
        <row r="2787">
          <cell r="A2787" t="str">
            <v>02.03.09.110.29</v>
          </cell>
          <cell r="B2787" t="str">
            <v>Tomada, módulo de embutir, 2P + T, 20 A - 250V, sem suporte e sem placa</v>
          </cell>
          <cell r="C2787" t="str">
            <v>un</v>
          </cell>
          <cell r="D2787">
            <v>49.84</v>
          </cell>
          <cell r="E2787">
            <v>40.20003226326827</v>
          </cell>
          <cell r="F2787" t="str">
            <v>SIEC Mar/26</v>
          </cell>
        </row>
        <row r="2788">
          <cell r="A2788" t="str">
            <v>02.03.09.210</v>
          </cell>
          <cell r="B2788" t="str">
            <v>INTERRUPTORES</v>
          </cell>
          <cell r="C2788" t="str">
            <v/>
          </cell>
          <cell r="E2788">
            <v>0</v>
          </cell>
          <cell r="F2788" t="str">
            <v>SIEC Mar/26</v>
          </cell>
        </row>
        <row r="2789">
          <cell r="A2789" t="str">
            <v>02.03.09.210.09</v>
          </cell>
          <cell r="B2789" t="str">
            <v>Interruptor bipolar (1 módulo), 10A - 250V com placa 4" x 2"</v>
          </cell>
          <cell r="C2789" t="str">
            <v>un</v>
          </cell>
          <cell r="D2789">
            <v>66.25</v>
          </cell>
          <cell r="E2789">
            <v>53.436038070656558</v>
          </cell>
          <cell r="F2789" t="str">
            <v>SIEC Mar/26</v>
          </cell>
        </row>
        <row r="2790">
          <cell r="A2790" t="str">
            <v>02.03.09.210.19</v>
          </cell>
          <cell r="B2790" t="str">
            <v>Interruptor bipolar paralelo (2 módulos) 10A - 250V , com placa 4" x 2"</v>
          </cell>
          <cell r="C2790" t="str">
            <v>un</v>
          </cell>
          <cell r="D2790">
            <v>61.59</v>
          </cell>
          <cell r="E2790">
            <v>49.677367317309248</v>
          </cell>
          <cell r="F2790" t="str">
            <v>SIEC Mar/26</v>
          </cell>
        </row>
        <row r="2791">
          <cell r="A2791" t="str">
            <v>02.03.09.210.20</v>
          </cell>
          <cell r="B2791" t="str">
            <v>Interruptor bipolar paralelo de embutir, 10A - 250V com placa 4" x 2"</v>
          </cell>
          <cell r="C2791" t="str">
            <v>un</v>
          </cell>
          <cell r="D2791">
            <v>51.17</v>
          </cell>
          <cell r="E2791">
            <v>41.272785933215033</v>
          </cell>
          <cell r="F2791" t="str">
            <v>SIEC Mar/26</v>
          </cell>
        </row>
        <row r="2792">
          <cell r="A2792" t="str">
            <v>02.03.09.210.21</v>
          </cell>
          <cell r="B2792" t="str">
            <v>Interruptor bipolar simples e tomada 2P + T 10A - 250V com placa 4" x 2"</v>
          </cell>
          <cell r="C2792" t="str">
            <v>un</v>
          </cell>
          <cell r="D2792">
            <v>82.37</v>
          </cell>
          <cell r="E2792">
            <v>66.438135183094047</v>
          </cell>
          <cell r="F2792" t="str">
            <v>SIEC Mar/26</v>
          </cell>
        </row>
        <row r="2793">
          <cell r="A2793" t="str">
            <v>02.03.09.210.24</v>
          </cell>
          <cell r="B2793" t="str">
            <v>Interruptor bipolar, módulo de embutir, 10 A - 250V, sem suporte e sem placa</v>
          </cell>
          <cell r="C2793" t="str">
            <v>un</v>
          </cell>
          <cell r="D2793">
            <v>51.29</v>
          </cell>
          <cell r="E2793">
            <v>41.369575738022263</v>
          </cell>
          <cell r="F2793" t="str">
            <v>SIEC Mar/26</v>
          </cell>
        </row>
        <row r="2794">
          <cell r="A2794" t="str">
            <v>02.03.09.210.25</v>
          </cell>
          <cell r="B2794" t="str">
            <v>Interruptor intermediário (1 módulo), 10A - 250V com placa 4"x2"</v>
          </cell>
          <cell r="C2794" t="str">
            <v>un</v>
          </cell>
          <cell r="D2794">
            <v>62.06</v>
          </cell>
          <cell r="E2794">
            <v>50.056460719470884</v>
          </cell>
          <cell r="F2794" t="str">
            <v>SIEC Mar/26</v>
          </cell>
        </row>
        <row r="2795">
          <cell r="A2795" t="str">
            <v>02.03.09.210.14</v>
          </cell>
          <cell r="B2795" t="str">
            <v>Interruptor paralelo (1 módulo) com 1 tomada de embutir 2P + T 10A, com placa 4" x 2"</v>
          </cell>
          <cell r="C2795" t="str">
            <v>un</v>
          </cell>
          <cell r="D2795">
            <v>72.78</v>
          </cell>
          <cell r="E2795">
            <v>58.703016615583159</v>
          </cell>
          <cell r="F2795" t="str">
            <v>SIEC Mar/26</v>
          </cell>
        </row>
        <row r="2796">
          <cell r="A2796" t="str">
            <v>02.03.09.210.13</v>
          </cell>
          <cell r="B2796" t="str">
            <v>Interruptor paralelo (2 módulos) com 1 tomada de embutir 2P + T 10A, com placa 4" 2"</v>
          </cell>
          <cell r="C2796" t="str">
            <v>un</v>
          </cell>
          <cell r="D2796">
            <v>108.59</v>
          </cell>
          <cell r="E2796">
            <v>87.586707533473145</v>
          </cell>
          <cell r="F2796" t="str">
            <v>SIEC Mar/26</v>
          </cell>
        </row>
        <row r="2797">
          <cell r="A2797" t="str">
            <v>02.03.09.210.27</v>
          </cell>
          <cell r="B2797" t="str">
            <v>Interruptor paralelo (2 módulos) com 1 tomada de embutir 2P+T 10 A, sem suporte e sem placa - Fornecimento e Instalação. AF_03/2023</v>
          </cell>
          <cell r="C2797" t="str">
            <v>un</v>
          </cell>
          <cell r="D2797">
            <v>93.63</v>
          </cell>
          <cell r="E2797">
            <v>75.520245200838843</v>
          </cell>
          <cell r="F2797" t="str">
            <v>SIEC Mar/26</v>
          </cell>
        </row>
        <row r="2798">
          <cell r="A2798" t="str">
            <v>02.03.09.210.17</v>
          </cell>
          <cell r="B2798" t="str">
            <v>Interruptor pulsador campainha (1 módulo), 2A/250V, com placa 4" x 2"</v>
          </cell>
          <cell r="C2798" t="str">
            <v>un</v>
          </cell>
          <cell r="D2798">
            <v>34.56</v>
          </cell>
          <cell r="E2798">
            <v>27.875463784481369</v>
          </cell>
          <cell r="F2798" t="str">
            <v>SIEC Mar/26</v>
          </cell>
        </row>
        <row r="2799">
          <cell r="A2799" t="str">
            <v>02.03.09.210.23</v>
          </cell>
          <cell r="B2799" t="str">
            <v>Interruptor simples (1 módulo) com 02 tomadas 2P+T, 10 A - 250 V com placa 4"x2"</v>
          </cell>
          <cell r="C2799" t="str">
            <v>un</v>
          </cell>
          <cell r="D2799">
            <v>92.14</v>
          </cell>
          <cell r="E2799">
            <v>74.318438457815773</v>
          </cell>
          <cell r="F2799" t="str">
            <v>SIEC Mar/26</v>
          </cell>
        </row>
        <row r="2800">
          <cell r="A2800" t="str">
            <v>02.03.09.210.15</v>
          </cell>
          <cell r="B2800" t="str">
            <v>Interruptor simples (1 módulo) com 1 tomada de embutir 2P + T 10A, com placa 4" x 2"</v>
          </cell>
          <cell r="C2800" t="str">
            <v>un</v>
          </cell>
          <cell r="D2800">
            <v>63.92</v>
          </cell>
          <cell r="E2800">
            <v>51.556702693982899</v>
          </cell>
          <cell r="F2800" t="str">
            <v>SIEC Mar/26</v>
          </cell>
        </row>
        <row r="2801">
          <cell r="A2801" t="str">
            <v>02.03.09.210.16</v>
          </cell>
          <cell r="B2801" t="str">
            <v>Interruptor simples (1 módulo), interruptor paralelo (1 módulo) e 1 tomada de embutir 2P + T 10A, com placa 4" x 2"</v>
          </cell>
          <cell r="C2801" t="str">
            <v>un</v>
          </cell>
          <cell r="D2801">
            <v>93.36</v>
          </cell>
          <cell r="E2801">
            <v>75.302468140022583</v>
          </cell>
          <cell r="F2801" t="str">
            <v>SIEC Mar/26</v>
          </cell>
        </row>
        <row r="2802">
          <cell r="A2802" t="str">
            <v>02.03.09.210.12</v>
          </cell>
          <cell r="B2802" t="str">
            <v>Interruptor simples (2 módulos) com 1 tomada de embutir 2P + T 10A, com placa 4" x 2"</v>
          </cell>
          <cell r="C2802" t="str">
            <v>un</v>
          </cell>
          <cell r="D2802">
            <v>84.5</v>
          </cell>
          <cell r="E2802">
            <v>68.15615421842233</v>
          </cell>
          <cell r="F2802" t="str">
            <v>SIEC Mar/26</v>
          </cell>
        </row>
        <row r="2803">
          <cell r="A2803" t="str">
            <v>02.03.09.210.01</v>
          </cell>
          <cell r="B2803" t="str">
            <v>Interruptor simples de embutir, 2 módulos 10A - 250V com placa 4" x 2"</v>
          </cell>
          <cell r="C2803" t="str">
            <v>un</v>
          </cell>
          <cell r="D2803">
            <v>56.34</v>
          </cell>
          <cell r="E2803">
            <v>45.442813356993064</v>
          </cell>
          <cell r="F2803" t="str">
            <v>SIEC Mar/26</v>
          </cell>
        </row>
        <row r="2804">
          <cell r="A2804" t="str">
            <v>02.03.09.210.05</v>
          </cell>
          <cell r="B2804" t="str">
            <v>Interruptor, duas teclas paralelo 10 A - 250 V com placa 4" x 2"</v>
          </cell>
          <cell r="C2804" t="str">
            <v>un</v>
          </cell>
          <cell r="D2804">
            <v>73.98</v>
          </cell>
          <cell r="E2804">
            <v>59.670914663655431</v>
          </cell>
          <cell r="F2804" t="str">
            <v>SIEC Mar/26</v>
          </cell>
        </row>
        <row r="2805">
          <cell r="A2805" t="str">
            <v>02.03.09.210.07</v>
          </cell>
          <cell r="B2805" t="str">
            <v>Interruptor, três teclas simples 10 A - 250 V com placa 4" x 2"</v>
          </cell>
          <cell r="C2805" t="str">
            <v>un</v>
          </cell>
          <cell r="D2805">
            <v>76.92</v>
          </cell>
          <cell r="E2805">
            <v>62.042264881432487</v>
          </cell>
          <cell r="F2805" t="str">
            <v>SIEC Mar/26</v>
          </cell>
        </row>
        <row r="2806">
          <cell r="A2806" t="str">
            <v>02.03.09.210.10</v>
          </cell>
          <cell r="B2806" t="str">
            <v>Interruptor, uma tecla paralelo 10 A - 250 V com placa 4" x 2"</v>
          </cell>
          <cell r="C2806" t="str">
            <v>un</v>
          </cell>
          <cell r="D2806">
            <v>44.63</v>
          </cell>
          <cell r="E2806">
            <v>35.997741571221169</v>
          </cell>
          <cell r="F2806" t="str">
            <v>SIEC Mar/26</v>
          </cell>
        </row>
        <row r="2807">
          <cell r="A2807" t="str">
            <v>02.03.09.210.11</v>
          </cell>
          <cell r="B2807" t="str">
            <v>Interruptor, uma tecla simples 10 A - 250 V com placa 4" x 2"</v>
          </cell>
          <cell r="C2807" t="str">
            <v>un</v>
          </cell>
          <cell r="D2807">
            <v>35.770000000000003</v>
          </cell>
          <cell r="E2807">
            <v>28.851427649620909</v>
          </cell>
          <cell r="F2807" t="str">
            <v>SIEC Mar/26</v>
          </cell>
        </row>
        <row r="2808">
          <cell r="A2808" t="str">
            <v>02.03.09.210.02</v>
          </cell>
          <cell r="B2808" t="str">
            <v>Interruptor, uma tecla simples e duas teclas paralelo 10 A - 250 V com placa 4" x 2"</v>
          </cell>
          <cell r="C2808" t="str">
            <v>un</v>
          </cell>
          <cell r="D2808">
            <v>94.57</v>
          </cell>
          <cell r="E2808">
            <v>76.278432005162117</v>
          </cell>
          <cell r="F2808" t="str">
            <v>SIEC Mar/26</v>
          </cell>
        </row>
        <row r="2809">
          <cell r="A2809" t="str">
            <v>02.03.09.210.03</v>
          </cell>
          <cell r="B2809" t="str">
            <v>Interruptor, uma tecla simples e uma tecla paralelo 10 A - 250 V com placa 4" x 2"</v>
          </cell>
          <cell r="C2809" t="str">
            <v>un</v>
          </cell>
          <cell r="D2809">
            <v>65.12</v>
          </cell>
          <cell r="E2809">
            <v>52.524600742055171</v>
          </cell>
          <cell r="F2809" t="str">
            <v>SIEC Mar/26</v>
          </cell>
        </row>
        <row r="2810">
          <cell r="A2810" t="str">
            <v>02.03.09.210.22</v>
          </cell>
          <cell r="B2810" t="str">
            <v>Sensor de presença bivolt, de teto, para qualquer tipo de lâmpada, potência máxima 900w</v>
          </cell>
          <cell r="C2810" t="str">
            <v>un</v>
          </cell>
          <cell r="D2810">
            <v>64.34</v>
          </cell>
          <cell r="E2810">
            <v>51.895467010808197</v>
          </cell>
          <cell r="F2810" t="str">
            <v>SIEC Mar/26</v>
          </cell>
        </row>
        <row r="2811">
          <cell r="A2811" t="str">
            <v>02.03.09.410</v>
          </cell>
          <cell r="B2811" t="str">
            <v>PLACAS ESPELHO</v>
          </cell>
          <cell r="C2811" t="str">
            <v/>
          </cell>
          <cell r="E2811">
            <v>0</v>
          </cell>
          <cell r="F2811" t="str">
            <v>SIEC Mar/26</v>
          </cell>
        </row>
        <row r="2812">
          <cell r="A2812" t="str">
            <v>02.03.09.410.03</v>
          </cell>
          <cell r="B2812" t="str">
            <v>Placa (espelho) para caixa , 4x4</v>
          </cell>
          <cell r="C2812" t="str">
            <v>un</v>
          </cell>
          <cell r="D2812">
            <v>11.17</v>
          </cell>
          <cell r="E2812">
            <v>9.009517664139377</v>
          </cell>
          <cell r="F2812" t="str">
            <v>SIEC Mar/26</v>
          </cell>
        </row>
        <row r="2813">
          <cell r="A2813" t="str">
            <v>02.03.10</v>
          </cell>
          <cell r="B2813" t="str">
            <v>FIAÇÃO, CABOS DE FORÇA E CONTROLE</v>
          </cell>
          <cell r="C2813" t="str">
            <v/>
          </cell>
          <cell r="E2813">
            <v>0</v>
          </cell>
          <cell r="F2813" t="str">
            <v>SIEC Mar/26</v>
          </cell>
        </row>
        <row r="2814">
          <cell r="A2814" t="str">
            <v>02.03.10.100</v>
          </cell>
          <cell r="B2814" t="str">
            <v>CABOS, FIOS E CONDUTORES</v>
          </cell>
          <cell r="C2814" t="str">
            <v/>
          </cell>
          <cell r="E2814">
            <v>0</v>
          </cell>
          <cell r="F2814" t="str">
            <v>SIEC Mar/26</v>
          </cell>
        </row>
        <row r="2815">
          <cell r="A2815" t="str">
            <v>02.03.10.100.196</v>
          </cell>
          <cell r="B2815" t="str">
            <v>Cabo 2x18AWG (0,75mm²) com blindagem em fita de alumínio</v>
          </cell>
          <cell r="C2815" t="str">
            <v>m</v>
          </cell>
          <cell r="D2815">
            <v>21.94</v>
          </cell>
          <cell r="E2815">
            <v>17.696402645587998</v>
          </cell>
          <cell r="F2815" t="str">
            <v>SIEC Mar/26</v>
          </cell>
        </row>
        <row r="2816">
          <cell r="A2816" t="str">
            <v>02.03.10.100.159</v>
          </cell>
          <cell r="B2816" t="str">
            <v>Cabo antichama multipolar tipo "PP" 3x # 1,5 mm², classe de tensão 750 V</v>
          </cell>
          <cell r="C2816" t="str">
            <v>m</v>
          </cell>
          <cell r="D2816">
            <v>12.9</v>
          </cell>
          <cell r="E2816">
            <v>10.4049040167769</v>
          </cell>
          <cell r="F2816" t="str">
            <v>SIEC Mar/26</v>
          </cell>
        </row>
        <row r="2817">
          <cell r="A2817" t="str">
            <v>02.03.10.100.208</v>
          </cell>
          <cell r="B2817" t="str">
            <v>Cabo antichama multipolar tipo "PP" 3x4,0 mm², classe de tensão 750 V</v>
          </cell>
          <cell r="C2817" t="str">
            <v>m</v>
          </cell>
          <cell r="D2817">
            <v>25.96</v>
          </cell>
          <cell r="E2817">
            <v>20.938861106630103</v>
          </cell>
          <cell r="F2817" t="str">
            <v>SIEC Mar/26</v>
          </cell>
        </row>
        <row r="2818">
          <cell r="A2818" t="str">
            <v>02.03.10.100.161</v>
          </cell>
          <cell r="B2818" t="str">
            <v>Cabo blindado com dois condutores, branco e preto, tipo AF Control 1P - 1,5 mm², com capa de PVC 300V, 105°C</v>
          </cell>
          <cell r="C2818" t="str">
            <v>m</v>
          </cell>
          <cell r="D2818">
            <v>10.96</v>
          </cell>
          <cell r="E2818">
            <v>8.8401355057267299</v>
          </cell>
          <cell r="F2818" t="str">
            <v>SIEC Mar/26</v>
          </cell>
        </row>
        <row r="2819">
          <cell r="A2819" t="str">
            <v>02.03.10.100.106</v>
          </cell>
          <cell r="B2819" t="str">
            <v>Cabo coaxial RG-59-75 ohms</v>
          </cell>
          <cell r="C2819" t="str">
            <v>m</v>
          </cell>
          <cell r="D2819">
            <v>10.29</v>
          </cell>
          <cell r="E2819">
            <v>8.2997257622197118</v>
          </cell>
          <cell r="F2819" t="str">
            <v>SIEC Mar/26</v>
          </cell>
        </row>
        <row r="2820">
          <cell r="A2820" t="str">
            <v>02.03.10.100.129</v>
          </cell>
          <cell r="B2820" t="str">
            <v>Cabo de Cobre de Controle 1x(12 # 1,5 mm²), Classe de Tensão 1,0kV Isolação em HEPR e Cobertura a Base de Composto termoplástico,Classe 5 com Baixa Emissão de Fumaça e Hallogêneos</v>
          </cell>
          <cell r="C2820" t="str">
            <v>m</v>
          </cell>
          <cell r="D2820">
            <v>40.69</v>
          </cell>
          <cell r="E2820">
            <v>32.819809646717211</v>
          </cell>
          <cell r="F2820" t="str">
            <v>SIEC Mar/26</v>
          </cell>
        </row>
        <row r="2821">
          <cell r="A2821" t="str">
            <v>02.03.10.100.130</v>
          </cell>
          <cell r="B2821" t="str">
            <v>Cabo de Cobre de Controle 1x(12 # 2,5 mm²), Classe de Tensão 1,0kV Isolação em HEPR e Cobertura a Base de Composto termoplástico,Classe 5 com Baixa Emissão de Fumaça e Hallogêneos</v>
          </cell>
          <cell r="C2821" t="str">
            <v>m</v>
          </cell>
          <cell r="D2821">
            <v>68.349999999999994</v>
          </cell>
          <cell r="E2821">
            <v>55.129859654783026</v>
          </cell>
          <cell r="F2821" t="str">
            <v>SIEC Mar/26</v>
          </cell>
        </row>
        <row r="2822">
          <cell r="A2822" t="str">
            <v>02.03.10.100.199</v>
          </cell>
          <cell r="B2822" t="str">
            <v>Cabo de Cobre de Controle 1x(2 # 2,5 mm²), Classe de Tensão 1,0kV Isolação em HEPR e Cobertura a Base de Composto termoplástico, Classe 5 com Baixa Emissão de Fumaça e Halogêneos</v>
          </cell>
          <cell r="C2822" t="str">
            <v>m</v>
          </cell>
          <cell r="D2822">
            <v>11.18</v>
          </cell>
          <cell r="E2822">
            <v>9.0175834812066462</v>
          </cell>
          <cell r="F2822" t="str">
            <v>SIEC Mar/26</v>
          </cell>
        </row>
        <row r="2823">
          <cell r="A2823" t="str">
            <v>02.03.10.100.125</v>
          </cell>
          <cell r="B2823" t="str">
            <v>Cabo de Cobre de Controle 1x(3 # 1,5 mm²), Classe de Tensão 1,0kV Isolação em HEPR e Cobertura a Base de Composto termoplástico,Classe 5 com Baixa Emissão de Fumaça e Hallogêneos</v>
          </cell>
          <cell r="C2823" t="str">
            <v>m</v>
          </cell>
          <cell r="D2823">
            <v>10.6</v>
          </cell>
          <cell r="E2823">
            <v>8.5497660913050488</v>
          </cell>
          <cell r="F2823" t="str">
            <v>SIEC Mar/26</v>
          </cell>
        </row>
        <row r="2824">
          <cell r="A2824" t="str">
            <v>02.03.10.100.193</v>
          </cell>
          <cell r="B2824" t="str">
            <v>Cabo de Cobre de Controle 1x(3 # 2,5 mm²), Classe de Tensão 1,0kV Isolação em HEPR e Cobertura a Base de Composto termoplástico, Classe 5 com Baixa Emissão de Fumaça e Halogêneos</v>
          </cell>
          <cell r="C2824" t="str">
            <v>m</v>
          </cell>
          <cell r="D2824">
            <v>13.96</v>
          </cell>
          <cell r="E2824">
            <v>11.259880625907405</v>
          </cell>
          <cell r="F2824" t="str">
            <v>SIEC Mar/26</v>
          </cell>
        </row>
        <row r="2825">
          <cell r="A2825" t="str">
            <v>02.03.10.100.194</v>
          </cell>
          <cell r="B2825" t="str">
            <v>Cabo de Cobre de Controle 1x(3 # 4,0 mm²), Classe de Tensão 1,0kV Isolação em HEPR e Cobertura a Base de Composto termoplástico, Classe 5 com Baixa Emissão de Fumaça e Halogêneos</v>
          </cell>
          <cell r="C2825" t="str">
            <v>m</v>
          </cell>
          <cell r="D2825">
            <v>19.36</v>
          </cell>
          <cell r="E2825">
            <v>15.615421842232617</v>
          </cell>
          <cell r="F2825" t="str">
            <v>SIEC Mar/26</v>
          </cell>
        </row>
        <row r="2826">
          <cell r="A2826" t="str">
            <v>02.03.10.100.85</v>
          </cell>
          <cell r="B2826" t="str">
            <v>Cabo de cobre isolado em EPR, seção 25,00 mm² - 6/10 KV</v>
          </cell>
          <cell r="C2826" t="str">
            <v>m</v>
          </cell>
          <cell r="D2826">
            <v>63.59</v>
          </cell>
          <cell r="E2826">
            <v>51.290530730763031</v>
          </cell>
          <cell r="F2826" t="str">
            <v>SIEC Mar/26</v>
          </cell>
        </row>
        <row r="2827">
          <cell r="A2827" t="str">
            <v>02.03.10.100.207</v>
          </cell>
          <cell r="B2827" t="str">
            <v>Cabo de Cobre isolado, múltiplo, tipo PP, 10 vias (N+T), flexível, seção 1 mm², classe de tensão 0,6/1,0kV, isolação em HEPR</v>
          </cell>
          <cell r="C2827" t="str">
            <v>m</v>
          </cell>
          <cell r="D2827">
            <v>26.74</v>
          </cell>
          <cell r="E2827">
            <v>21.567994837877077</v>
          </cell>
          <cell r="F2827" t="str">
            <v>SIEC Mar/26</v>
          </cell>
        </row>
        <row r="2828">
          <cell r="A2828" t="str">
            <v>02.03.10.100.192</v>
          </cell>
          <cell r="B2828" t="str">
            <v>Cabo de Cobre isolado, múltiplo, tipo PP, 3 vias (1P+N+T), flexível, seção 1,5 mm², classe de tensão 0,6/1,0kV, isolação em HEPR</v>
          </cell>
          <cell r="C2828" t="str">
            <v>m</v>
          </cell>
          <cell r="D2828">
            <v>16.05</v>
          </cell>
          <cell r="E2828">
            <v>12.945636392966607</v>
          </cell>
          <cell r="F2828" t="str">
            <v>SIEC Mar/26</v>
          </cell>
        </row>
        <row r="2829">
          <cell r="A2829" t="str">
            <v>02.03.10.100.176</v>
          </cell>
          <cell r="B2829" t="str">
            <v>Cabo de Cobre isolado, múltiplo, tipo PP, 3 vias (1P+N+T), flexível, seção 10 mm², classe de tensão 0,6/1,0kV, isolação em HEPR</v>
          </cell>
          <cell r="C2829" t="str">
            <v>m</v>
          </cell>
          <cell r="D2829">
            <v>46.77</v>
          </cell>
          <cell r="E2829">
            <v>37.723826423616714</v>
          </cell>
          <cell r="F2829" t="str">
            <v>SIEC Mar/26</v>
          </cell>
        </row>
        <row r="2830">
          <cell r="A2830" t="str">
            <v>02.03.10.100.175</v>
          </cell>
          <cell r="B2830" t="str">
            <v>Cabo de Cobre isolado, múltiplo, tipo PP, 3 vias (1P+N+T), flexível, seção 4 mm², classe de tensão 0,6/1,0kV, isolação em HEPR</v>
          </cell>
          <cell r="C2830" t="str">
            <v>m</v>
          </cell>
          <cell r="D2830">
            <v>24.64</v>
          </cell>
          <cell r="E2830">
            <v>19.874173253750605</v>
          </cell>
          <cell r="F2830" t="str">
            <v>SIEC Mar/26</v>
          </cell>
        </row>
        <row r="2831">
          <cell r="A2831" t="str">
            <v>02.03.10.100.164</v>
          </cell>
          <cell r="B2831" t="str">
            <v>Cabo de Cobre isolado, múltiplo, tipo PP, 4 vias (2P+N+T), flexível, seção 1,5 mm², classe de tensão 1,0kV, isolação em HEPR</v>
          </cell>
          <cell r="C2831" t="str">
            <v>m</v>
          </cell>
          <cell r="D2831">
            <v>17.04</v>
          </cell>
          <cell r="E2831">
            <v>13.74415228262623</v>
          </cell>
          <cell r="F2831" t="str">
            <v>SIEC Mar/26</v>
          </cell>
        </row>
        <row r="2832">
          <cell r="A2832" t="str">
            <v>02.03.10.100.169</v>
          </cell>
          <cell r="B2832" t="str">
            <v>Cabo de Cobre isolado, múltiplo, tipo PP, 5 vias (3P+N+T), flexível, seção 10 mm², classe de tensão 1,0kV, isolação em HEPR</v>
          </cell>
          <cell r="C2832" t="str">
            <v>m</v>
          </cell>
          <cell r="D2832">
            <v>61.86</v>
          </cell>
          <cell r="E2832">
            <v>49.895144378125501</v>
          </cell>
          <cell r="F2832" t="str">
            <v>SIEC Mar/26</v>
          </cell>
        </row>
        <row r="2833">
          <cell r="A2833" t="str">
            <v>02.03.10.100.170</v>
          </cell>
          <cell r="B2833" t="str">
            <v>Cabo de Cobre isolado, múltiplo, tipo PP, 5 vias (3P+N+T), flexível, seção 16 mm², classe de tensão 1,0kV, isolação em HEPR</v>
          </cell>
          <cell r="C2833" t="str">
            <v>m</v>
          </cell>
          <cell r="D2833">
            <v>107.91</v>
          </cell>
          <cell r="E2833">
            <v>87.038231972898856</v>
          </cell>
          <cell r="F2833" t="str">
            <v>SIEC Mar/26</v>
          </cell>
        </row>
        <row r="2834">
          <cell r="A2834" t="str">
            <v>02.03.10.100.168</v>
          </cell>
          <cell r="B2834" t="str">
            <v>Cabo de Cobre isolado, múltiplo, tipo PP, 5 vias (3P+N+T), flexível, seção 6 mm², classe de tensão 1,0kV, isolação em HEPR</v>
          </cell>
          <cell r="C2834" t="str">
            <v>m</v>
          </cell>
          <cell r="D2834">
            <v>42.58</v>
          </cell>
          <cell r="E2834">
            <v>34.344249072431033</v>
          </cell>
          <cell r="F2834" t="str">
            <v>SIEC Mar/26</v>
          </cell>
        </row>
        <row r="2835">
          <cell r="A2835" t="str">
            <v>02.03.10.100.151</v>
          </cell>
          <cell r="B2835" t="str">
            <v>Cabo de Cobre Múltiplo tipo PP 2x # 2,5 mm² tipo AFUMEX da PIRELLI ou Equivalente</v>
          </cell>
          <cell r="C2835" t="str">
            <v>m</v>
          </cell>
          <cell r="D2835">
            <v>15.16</v>
          </cell>
          <cell r="E2835">
            <v>12.227778673979675</v>
          </cell>
          <cell r="F2835" t="str">
            <v>SIEC Mar/26</v>
          </cell>
        </row>
        <row r="2836">
          <cell r="A2836" t="str">
            <v>02.03.10.100.152</v>
          </cell>
          <cell r="B2836" t="str">
            <v>Cabo de Cobre Múltiplo tipo PP 2x # 4,0 mm² tipo AFUMEX da PIRELLI ou Equivalente</v>
          </cell>
          <cell r="C2836" t="str">
            <v>m</v>
          </cell>
          <cell r="D2836">
            <v>19.149999999999999</v>
          </cell>
          <cell r="E2836">
            <v>15.44603968381997</v>
          </cell>
          <cell r="F2836" t="str">
            <v>SIEC Mar/26</v>
          </cell>
        </row>
        <row r="2837">
          <cell r="A2837" t="str">
            <v>02.03.10.100.198</v>
          </cell>
          <cell r="B2837" t="str">
            <v>Cabo de Cobre Múltiplo tipo PP 2x #6 mm² tipo AFUMEX da PIRELLI ou Equivalente</v>
          </cell>
          <cell r="C2837" t="str">
            <v>m</v>
          </cell>
          <cell r="D2837">
            <v>23.58</v>
          </cell>
          <cell r="E2837">
            <v>19.019196644620099</v>
          </cell>
          <cell r="F2837" t="str">
            <v>SIEC Mar/26</v>
          </cell>
        </row>
        <row r="2838">
          <cell r="A2838" t="str">
            <v>02.03.10.100.156</v>
          </cell>
          <cell r="B2838" t="str">
            <v>Cabo de Cobre Múltiplo tipo PP 3x # 2,5 mm² tipo AFUMEX da PIRELLI ou Equivalente</v>
          </cell>
          <cell r="C2838" t="str">
            <v>m</v>
          </cell>
          <cell r="D2838">
            <v>18.07</v>
          </cell>
          <cell r="E2838">
            <v>14.574931440554929</v>
          </cell>
          <cell r="F2838" t="str">
            <v>SIEC Mar/26</v>
          </cell>
        </row>
        <row r="2839">
          <cell r="A2839" t="str">
            <v>02.03.10.100.157</v>
          </cell>
          <cell r="B2839" t="str">
            <v>Cabo de Cobre Múltiplo, tipo PP, (3P+T) 4 x # 2,5 mm² tipo AFUMEX da PIRELLI ou Equivalente</v>
          </cell>
          <cell r="C2839" t="str">
            <v>m</v>
          </cell>
          <cell r="D2839">
            <v>21.97</v>
          </cell>
          <cell r="E2839">
            <v>17.720600096789802</v>
          </cell>
          <cell r="F2839" t="str">
            <v>SIEC Mar/26</v>
          </cell>
        </row>
        <row r="2840">
          <cell r="A2840" t="str">
            <v>02.03.10.100.145</v>
          </cell>
          <cell r="B2840" t="str">
            <v>Cabo de cobre nu # 10,0 mm²</v>
          </cell>
          <cell r="C2840" t="str">
            <v>m</v>
          </cell>
          <cell r="D2840">
            <v>20.36</v>
          </cell>
          <cell r="E2840">
            <v>16.422003548959509</v>
          </cell>
          <cell r="F2840" t="str">
            <v>SIEC Mar/26</v>
          </cell>
        </row>
        <row r="2841">
          <cell r="A2841" t="str">
            <v>02.03.10.100.146</v>
          </cell>
          <cell r="B2841" t="str">
            <v>Cabo de cobre nu # 16,0 mm²</v>
          </cell>
          <cell r="C2841" t="str">
            <v>m</v>
          </cell>
          <cell r="D2841">
            <v>31.08</v>
          </cell>
          <cell r="E2841">
            <v>25.068559445071784</v>
          </cell>
          <cell r="F2841" t="str">
            <v>SIEC Mar/26</v>
          </cell>
        </row>
        <row r="2842">
          <cell r="A2842" t="str">
            <v>02.03.10.100.147</v>
          </cell>
          <cell r="B2842" t="str">
            <v>Cabo de cobre nu # 25,0 mm²</v>
          </cell>
          <cell r="C2842" t="str">
            <v>m</v>
          </cell>
          <cell r="D2842">
            <v>43.1</v>
          </cell>
          <cell r="E2842">
            <v>34.763671559929023</v>
          </cell>
          <cell r="F2842" t="str">
            <v>SIEC Mar/26</v>
          </cell>
        </row>
        <row r="2843">
          <cell r="A2843" t="str">
            <v>02.03.10.100.148</v>
          </cell>
          <cell r="B2843" t="str">
            <v>Cabo de cobre nu # 35,0 mm²</v>
          </cell>
          <cell r="C2843" t="str">
            <v>m</v>
          </cell>
          <cell r="D2843">
            <v>60.27</v>
          </cell>
          <cell r="E2843">
            <v>48.612679464429746</v>
          </cell>
          <cell r="F2843" t="str">
            <v>SIEC Mar/26</v>
          </cell>
        </row>
        <row r="2844">
          <cell r="A2844" t="str">
            <v>02.03.10.100.149</v>
          </cell>
          <cell r="B2844" t="str">
            <v>Cabo de cobre nu # 50,0 mm²</v>
          </cell>
          <cell r="C2844" t="str">
            <v>m</v>
          </cell>
          <cell r="D2844">
            <v>86.71</v>
          </cell>
          <cell r="E2844">
            <v>69.938699790288752</v>
          </cell>
          <cell r="F2844" t="str">
            <v>SIEC Mar/26</v>
          </cell>
        </row>
        <row r="2845">
          <cell r="A2845" t="str">
            <v>02.03.10.100.150</v>
          </cell>
          <cell r="B2845" t="str">
            <v>Cabo de cobre nu # 70,0 mm²</v>
          </cell>
          <cell r="C2845" t="str">
            <v>m</v>
          </cell>
          <cell r="D2845">
            <v>109.02</v>
          </cell>
          <cell r="E2845">
            <v>87.933537667365698</v>
          </cell>
          <cell r="F2845" t="str">
            <v>SIEC Mar/26</v>
          </cell>
        </row>
        <row r="2846">
          <cell r="A2846" t="str">
            <v>02.03.10.100.144</v>
          </cell>
          <cell r="B2846" t="str">
            <v>Cabo de Cobre Unipolar # 35,0 mm², Classe de tensão 15Kv</v>
          </cell>
          <cell r="C2846" t="str">
            <v>m</v>
          </cell>
          <cell r="D2846">
            <v>90.33</v>
          </cell>
          <cell r="E2846">
            <v>72.858525568640104</v>
          </cell>
          <cell r="F2846" t="str">
            <v>SIEC Mar/26</v>
          </cell>
        </row>
        <row r="2847">
          <cell r="A2847" t="str">
            <v>02.03.10.100.143</v>
          </cell>
          <cell r="B2847" t="str">
            <v>Cabo de Cobre Unipolar com Isolação Composto Termofixo em Borracha HEPR e Cobertura à Base de Composto Termoplástico com Base Poliolefílica Não Halogenada na Cor Preta, de Cobre, Seção 35 mm², Classe 15kV</v>
          </cell>
          <cell r="C2847" t="str">
            <v>m</v>
          </cell>
          <cell r="D2847">
            <v>104.65</v>
          </cell>
          <cell r="E2847">
            <v>84.408775608969194</v>
          </cell>
          <cell r="F2847" t="str">
            <v>SIEC Mar/26</v>
          </cell>
        </row>
        <row r="2848">
          <cell r="A2848" t="str">
            <v>02.03.10.100.221</v>
          </cell>
          <cell r="B2848" t="str">
            <v>Cabo de cobre, flexível, classe 4 ou 5, isolação em PVC/A, antichama BWF-B, cobertura PVC-ST1, 1 condutor, 0,6/1 kV, seção nominal 185 mm2</v>
          </cell>
          <cell r="C2848" t="str">
            <v>m</v>
          </cell>
          <cell r="D2848">
            <v>267.48</v>
          </cell>
          <cell r="E2848">
            <v>215.74447491530893</v>
          </cell>
          <cell r="F2848" t="str">
            <v>SIEC Mar/26</v>
          </cell>
        </row>
        <row r="2849">
          <cell r="A2849" t="str">
            <v>02.03.10.100.133</v>
          </cell>
          <cell r="B2849" t="str">
            <v>Cabo de controle 10c x 1,5 mm2, Cobre, encord. Classe 4 ou 5, PE ou EPR-PVC, 1kV</v>
          </cell>
          <cell r="C2849" t="str">
            <v>m</v>
          </cell>
          <cell r="D2849">
            <v>37.54</v>
          </cell>
          <cell r="E2849">
            <v>30.279077270527502</v>
          </cell>
          <cell r="F2849" t="str">
            <v>SIEC Mar/26</v>
          </cell>
        </row>
        <row r="2850">
          <cell r="A2850" t="str">
            <v>02.03.10.100.111</v>
          </cell>
          <cell r="B2850" t="str">
            <v>Cabo isolado em HEPR não halogenado, com baixa emissão de fumaça e gases tóxicos, seção 10,00mm² - 0,6 / 1kV - 90ºC - flexível</v>
          </cell>
          <cell r="C2850" t="str">
            <v>m</v>
          </cell>
          <cell r="D2850">
            <v>15.18</v>
          </cell>
          <cell r="E2850">
            <v>12.243910308114211</v>
          </cell>
          <cell r="F2850" t="str">
            <v>SIEC Mar/26</v>
          </cell>
        </row>
        <row r="2851">
          <cell r="A2851" t="str">
            <v>02.03.10.100.118</v>
          </cell>
          <cell r="B2851" t="str">
            <v>Cabo isolado em HEPR não halogenado, com baixa emissão de fumaça e gases tóxicos, seção 120,00mm² - 0,6 / 1kV - 90ºC - flexível</v>
          </cell>
          <cell r="C2851" t="str">
            <v>m</v>
          </cell>
          <cell r="D2851">
            <v>135.76</v>
          </cell>
          <cell r="E2851">
            <v>109.50153250524278</v>
          </cell>
          <cell r="F2851" t="str">
            <v>SIEC Mar/26</v>
          </cell>
        </row>
        <row r="2852">
          <cell r="A2852" t="str">
            <v>02.03.10.100.119</v>
          </cell>
          <cell r="B2852" t="str">
            <v>Cabo isolado em HEPR não halogenado, com baixa emissão de fumaça e gases tóxicos, seção 150,00mm² - 0,6 / 1kV - 90ºC - flexível</v>
          </cell>
          <cell r="C2852" t="str">
            <v>m</v>
          </cell>
          <cell r="D2852">
            <v>174.54</v>
          </cell>
          <cell r="E2852">
            <v>140.78077109211162</v>
          </cell>
          <cell r="F2852" t="str">
            <v>SIEC Mar/26</v>
          </cell>
        </row>
        <row r="2853">
          <cell r="A2853" t="str">
            <v>02.03.10.100.112</v>
          </cell>
          <cell r="B2853" t="str">
            <v>Cabo isolado em HEPR não halogenado, com baixa emissão de fumaça e gases tóxicos, seção 16,00mm² - 0,6 / 1kV - 90ºC - flexível</v>
          </cell>
          <cell r="C2853" t="str">
            <v>m</v>
          </cell>
          <cell r="D2853">
            <v>16.329999999999998</v>
          </cell>
          <cell r="E2853">
            <v>13.171479270850135</v>
          </cell>
          <cell r="F2853" t="str">
            <v>SIEC Mar/26</v>
          </cell>
        </row>
        <row r="2854">
          <cell r="A2854" t="str">
            <v>02.03.10.100.120</v>
          </cell>
          <cell r="B2854" t="str">
            <v>Cabo isolado em HEPR não halogenado, com baixa emissão de fumaça e gases tóxicos, seção 185,00mm² - 0,6 / 1kV - 90ºC - flexível</v>
          </cell>
          <cell r="C2854" t="str">
            <v>m</v>
          </cell>
          <cell r="D2854">
            <v>222</v>
          </cell>
          <cell r="E2854">
            <v>179.0611388933699</v>
          </cell>
          <cell r="F2854" t="str">
            <v>SIEC Mar/26</v>
          </cell>
        </row>
        <row r="2855">
          <cell r="A2855" t="str">
            <v>02.03.10.100.108</v>
          </cell>
          <cell r="B2855" t="str">
            <v>Cabo isolado em HEPR não halogenado, com baixa emissão de fumaça e gases tóxicos, seção 2,50mm² - 0,6 / 1kV - 90ºC - flexível</v>
          </cell>
          <cell r="C2855" t="str">
            <v>m</v>
          </cell>
          <cell r="D2855">
            <v>5.34</v>
          </cell>
          <cell r="E2855">
            <v>4.3071463139216002</v>
          </cell>
          <cell r="F2855" t="str">
            <v>SIEC Mar/26</v>
          </cell>
        </row>
        <row r="2856">
          <cell r="A2856" t="str">
            <v>02.03.10.100.121</v>
          </cell>
          <cell r="B2856" t="str">
            <v>Cabo isolado em HEPR não halogenado, com baixa emissão de fumaça e gases tóxicos, seção 240,00mm² - 0,6 / 1kV - 90ºC - flexível</v>
          </cell>
          <cell r="C2856" t="str">
            <v>m</v>
          </cell>
          <cell r="D2856">
            <v>186.03</v>
          </cell>
          <cell r="E2856">
            <v>150.0483949024036</v>
          </cell>
          <cell r="F2856" t="str">
            <v>SIEC Mar/26</v>
          </cell>
        </row>
        <row r="2857">
          <cell r="A2857" t="str">
            <v>02.03.10.100.113</v>
          </cell>
          <cell r="B2857" t="str">
            <v>Cabo isolado em HEPR não halogenado, com baixa emissão de fumaça e gases tóxicos, seção 25,00mm² - 0,6 / 1kV - 90ºC - flexível</v>
          </cell>
          <cell r="C2857" t="str">
            <v>m</v>
          </cell>
          <cell r="D2857">
            <v>27.46</v>
          </cell>
          <cell r="E2857">
            <v>22.148733666720439</v>
          </cell>
          <cell r="F2857" t="str">
            <v>SIEC Mar/26</v>
          </cell>
        </row>
        <row r="2858">
          <cell r="A2858" t="str">
            <v>02.03.10.100.122</v>
          </cell>
          <cell r="B2858" t="str">
            <v>Cabo isolado em HEPR não halogenado, com baixa emissão de fumaça e gases tóxicos, seção 300,00mm² - 0,6 / 1kV - 90ºC - flexível</v>
          </cell>
          <cell r="C2858" t="str">
            <v>m</v>
          </cell>
          <cell r="D2858">
            <v>420.51</v>
          </cell>
          <cell r="E2858">
            <v>339.17567349572511</v>
          </cell>
          <cell r="F2858" t="str">
            <v>SIEC Mar/26</v>
          </cell>
        </row>
        <row r="2859">
          <cell r="A2859" t="str">
            <v>02.03.10.100.114</v>
          </cell>
          <cell r="B2859" t="str">
            <v>Cabo isolado em HEPR não halogenado, com baixa emissão de fumaça e gases tóxicos, seção 35,00mm² - 0,6 / 1kV - 90ºC - flexível</v>
          </cell>
          <cell r="C2859" t="str">
            <v>m</v>
          </cell>
          <cell r="D2859">
            <v>36.950000000000003</v>
          </cell>
          <cell r="E2859">
            <v>29.803194063558639</v>
          </cell>
          <cell r="F2859" t="str">
            <v>SIEC Mar/26</v>
          </cell>
        </row>
        <row r="2860">
          <cell r="A2860" t="str">
            <v>02.03.10.100.109</v>
          </cell>
          <cell r="B2860" t="str">
            <v>Cabo isolado em HEPR não halogenado, com baixa emissão de fumaça e gases tóxicos, seção 4,00mm² - 0,6 / 1kV - 90ºC - flexível</v>
          </cell>
          <cell r="C2860" t="str">
            <v>m</v>
          </cell>
          <cell r="D2860">
            <v>7.78</v>
          </cell>
          <cell r="E2860">
            <v>6.2752056783352153</v>
          </cell>
          <cell r="F2860" t="str">
            <v>SIEC Mar/26</v>
          </cell>
        </row>
        <row r="2861">
          <cell r="A2861" t="str">
            <v>02.03.10.100.115</v>
          </cell>
          <cell r="B2861" t="str">
            <v>Cabo isolado em HEPR não halogenado, com baixa emissão de fumaça e gases tóxicos, seção 50,00mm² - 0,6 / 1kV - 90ºC - flexível</v>
          </cell>
          <cell r="C2861" t="str">
            <v>m</v>
          </cell>
          <cell r="D2861">
            <v>48.93</v>
          </cell>
          <cell r="E2861">
            <v>39.466042910146797</v>
          </cell>
          <cell r="F2861" t="str">
            <v>SIEC Mar/26</v>
          </cell>
        </row>
        <row r="2862">
          <cell r="A2862" t="str">
            <v>02.03.10.100.110</v>
          </cell>
          <cell r="B2862" t="str">
            <v>Cabo isolado em HEPR não halogenado, com baixa emissão de fumaça e gases tóxicos, seção 6,00mm² - 0,6 / 1kV - 90ºC - flexível</v>
          </cell>
          <cell r="C2862" t="str">
            <v>m</v>
          </cell>
          <cell r="D2862">
            <v>11.24</v>
          </cell>
          <cell r="E2862">
            <v>9.0659783836102594</v>
          </cell>
          <cell r="F2862" t="str">
            <v>SIEC Mar/26</v>
          </cell>
        </row>
        <row r="2863">
          <cell r="A2863" t="str">
            <v>02.03.10.100.116</v>
          </cell>
          <cell r="B2863" t="str">
            <v>Cabo isolado em HEPR não halogenado, com baixa emissão de fumaça e gases tóxicos, seção 70,00mm² - 0,6 / 1kV - 90ºC - flexível</v>
          </cell>
          <cell r="C2863" t="str">
            <v>m</v>
          </cell>
          <cell r="D2863">
            <v>67.72</v>
          </cell>
          <cell r="E2863">
            <v>54.62171317954509</v>
          </cell>
          <cell r="F2863" t="str">
            <v>SIEC Mar/26</v>
          </cell>
        </row>
        <row r="2864">
          <cell r="A2864" t="str">
            <v>02.03.10.100.117</v>
          </cell>
          <cell r="B2864" t="str">
            <v>Cabo isolado em HEPR não halogenado, com baixa emissão de fumaça e gases tóxicos, seção 95,00mm² - 0,6 / 1kV - 90ºC - flexível</v>
          </cell>
          <cell r="C2864" t="str">
            <v>m</v>
          </cell>
          <cell r="D2864">
            <v>88.73</v>
          </cell>
          <cell r="E2864">
            <v>71.56799483787708</v>
          </cell>
          <cell r="F2864" t="str">
            <v>SIEC Mar/26</v>
          </cell>
        </row>
        <row r="2865">
          <cell r="A2865" t="str">
            <v>02.03.10.100.48</v>
          </cell>
          <cell r="B2865" t="str">
            <v>Cabo isolado em PVC seção 1,5 mm² - 0,6/1kV - 70°C - flexível</v>
          </cell>
          <cell r="C2865" t="str">
            <v>m</v>
          </cell>
          <cell r="D2865">
            <v>3.01</v>
          </cell>
          <cell r="E2865">
            <v>2.4278109372479428</v>
          </cell>
          <cell r="F2865" t="str">
            <v>SIEC Mar/26</v>
          </cell>
        </row>
        <row r="2866">
          <cell r="A2866" t="str">
            <v>02.03.10.100.31</v>
          </cell>
          <cell r="B2866" t="str">
            <v>Cabo isolado em PVC seção 1,5 mm² - 750 V - 70°C - flexível</v>
          </cell>
          <cell r="C2866" t="str">
            <v>m</v>
          </cell>
          <cell r="D2866">
            <v>2.4300000000000002</v>
          </cell>
          <cell r="E2866">
            <v>1.9599935473463463</v>
          </cell>
          <cell r="F2866" t="str">
            <v>SIEC Mar/26</v>
          </cell>
        </row>
        <row r="2867">
          <cell r="A2867" t="str">
            <v>02.03.10.100.01</v>
          </cell>
          <cell r="B2867" t="str">
            <v>Cabo isolado em PVC seção 1,5 mm² - 750 V - 70°C - rígido</v>
          </cell>
          <cell r="C2867" t="str">
            <v>m</v>
          </cell>
          <cell r="D2867">
            <v>2.4300000000000002</v>
          </cell>
          <cell r="E2867">
            <v>1.9599935473463463</v>
          </cell>
          <cell r="F2867" t="str">
            <v>SIEC Mar/26</v>
          </cell>
        </row>
        <row r="2868">
          <cell r="A2868" t="str">
            <v>02.03.10.100.52</v>
          </cell>
          <cell r="B2868" t="str">
            <v>Cabo isolado em PVC seção 10 mm² - 0,6/1kV - 70°C - flexível</v>
          </cell>
          <cell r="C2868" t="str">
            <v>m</v>
          </cell>
          <cell r="D2868">
            <v>12.27</v>
          </cell>
          <cell r="E2868">
            <v>9.8967575415389568</v>
          </cell>
          <cell r="F2868" t="str">
            <v>SIEC Mar/26</v>
          </cell>
        </row>
        <row r="2869">
          <cell r="A2869" t="str">
            <v>02.03.10.100.36</v>
          </cell>
          <cell r="B2869" t="str">
            <v>Cabo isolado em PVC seção 10 mm² - 750 V - 70°C - flexível</v>
          </cell>
          <cell r="C2869" t="str">
            <v>m</v>
          </cell>
          <cell r="D2869">
            <v>12.83</v>
          </cell>
          <cell r="E2869">
            <v>10.348443297306018</v>
          </cell>
          <cell r="F2869" t="str">
            <v>SIEC Mar/26</v>
          </cell>
        </row>
        <row r="2870">
          <cell r="A2870" t="str">
            <v>02.03.10.100.53</v>
          </cell>
          <cell r="B2870" t="str">
            <v>Cabo isolado em PVC seção 16 mm² - 0,6/1kV - 70°C - flexível</v>
          </cell>
          <cell r="C2870" t="str">
            <v>m</v>
          </cell>
          <cell r="D2870">
            <v>19.420000000000002</v>
          </cell>
          <cell r="E2870">
            <v>15.663816744636232</v>
          </cell>
          <cell r="F2870" t="str">
            <v>SIEC Mar/26</v>
          </cell>
        </row>
        <row r="2871">
          <cell r="A2871" t="str">
            <v>02.03.10.100.37</v>
          </cell>
          <cell r="B2871" t="str">
            <v>Cabo isolado em PVC seção 16 mm² - 750 V - 70°C - flexível</v>
          </cell>
          <cell r="C2871" t="str">
            <v>m</v>
          </cell>
          <cell r="D2871">
            <v>18.34</v>
          </cell>
          <cell r="E2871">
            <v>14.792708501371189</v>
          </cell>
          <cell r="F2871" t="str">
            <v>SIEC Mar/26</v>
          </cell>
        </row>
        <row r="2872">
          <cell r="A2872" t="str">
            <v>02.03.10.100.49</v>
          </cell>
          <cell r="B2872" t="str">
            <v>Cabo isolado em PVC seção 2,5 mm² - 0,6/1kV - 70°C - flexível</v>
          </cell>
          <cell r="C2872" t="str">
            <v>m</v>
          </cell>
          <cell r="D2872">
            <v>3.9</v>
          </cell>
          <cell r="E2872">
            <v>3.1456686562348763</v>
          </cell>
          <cell r="F2872" t="str">
            <v>SIEC Mar/26</v>
          </cell>
        </row>
        <row r="2873">
          <cell r="A2873" t="str">
            <v>02.03.10.100.32</v>
          </cell>
          <cell r="B2873" t="str">
            <v>Cabo isolado em PVC seção 2,5 mm² - 750 V - 70°C - flexível</v>
          </cell>
          <cell r="C2873" t="str">
            <v>m</v>
          </cell>
          <cell r="D2873">
            <v>3.4</v>
          </cell>
          <cell r="E2873">
            <v>2.742377802871431</v>
          </cell>
          <cell r="F2873" t="str">
            <v>SIEC Mar/26</v>
          </cell>
        </row>
        <row r="2874">
          <cell r="A2874" t="str">
            <v>02.03.10.100.12</v>
          </cell>
          <cell r="B2874" t="str">
            <v>Cabo isolado em PVC seção 2,5 mm² - 750 V - 70°C - rígido</v>
          </cell>
          <cell r="C2874" t="str">
            <v>m</v>
          </cell>
          <cell r="D2874">
            <v>3.4</v>
          </cell>
          <cell r="E2874">
            <v>2.742377802871431</v>
          </cell>
          <cell r="F2874" t="str">
            <v>SIEC Mar/26</v>
          </cell>
        </row>
        <row r="2875">
          <cell r="A2875" t="str">
            <v>02.03.10.100.63</v>
          </cell>
          <cell r="B2875" t="str">
            <v>Cabo isolado em PVC seção 240 mm² - 0,6/1kV - 70°C - flexível</v>
          </cell>
          <cell r="C2875" t="str">
            <v>m</v>
          </cell>
          <cell r="D2875">
            <v>350.41</v>
          </cell>
          <cell r="E2875">
            <v>282.63429585417003</v>
          </cell>
          <cell r="F2875" t="str">
            <v>SIEC Mar/26</v>
          </cell>
        </row>
        <row r="2876">
          <cell r="A2876" t="str">
            <v>02.03.10.100.27</v>
          </cell>
          <cell r="B2876" t="str">
            <v>Cabo isolado em PVC seção 240 mm² - 0,6/1kV - 70°C - rígido</v>
          </cell>
          <cell r="C2876" t="str">
            <v>m</v>
          </cell>
          <cell r="D2876">
            <v>272.44</v>
          </cell>
          <cell r="E2876">
            <v>219.74512018067429</v>
          </cell>
          <cell r="F2876" t="str">
            <v>SIEC Mar/26</v>
          </cell>
        </row>
        <row r="2877">
          <cell r="A2877" t="str">
            <v>02.03.10.100.54</v>
          </cell>
          <cell r="B2877" t="str">
            <v>Cabo isolado em PVC seção 25 mm² - 0,6/1kV - 70°C - flexível</v>
          </cell>
          <cell r="C2877" t="str">
            <v>m</v>
          </cell>
          <cell r="D2877">
            <v>32.97</v>
          </cell>
          <cell r="E2877">
            <v>26.59299887078561</v>
          </cell>
          <cell r="F2877" t="str">
            <v>SIEC Mar/26</v>
          </cell>
        </row>
        <row r="2878">
          <cell r="A2878" t="str">
            <v>02.03.10.100.38</v>
          </cell>
          <cell r="B2878" t="str">
            <v>Cabo isolado em PVC seção 25 mm² - 750 V - 70°C - flexível</v>
          </cell>
          <cell r="C2878" t="str">
            <v>m</v>
          </cell>
          <cell r="D2878">
            <v>31.84</v>
          </cell>
          <cell r="E2878">
            <v>25.681561542184223</v>
          </cell>
          <cell r="F2878" t="str">
            <v>SIEC Mar/26</v>
          </cell>
        </row>
        <row r="2879">
          <cell r="A2879" t="str">
            <v>02.03.10.100.55</v>
          </cell>
          <cell r="B2879" t="str">
            <v>Cabo isolado em PVC seção 35 mm² - 0,6/1kV - 70°C - flexível</v>
          </cell>
          <cell r="C2879" t="str">
            <v>m</v>
          </cell>
          <cell r="D2879">
            <v>45.29</v>
          </cell>
          <cell r="E2879">
            <v>36.530085497660913</v>
          </cell>
          <cell r="F2879" t="str">
            <v>SIEC Mar/26</v>
          </cell>
        </row>
        <row r="2880">
          <cell r="A2880" t="str">
            <v>02.03.10.100.19</v>
          </cell>
          <cell r="B2880" t="str">
            <v>Cabo isolado em PVC seção 35 mm² - 0,6/1kV - 70°C - rígido</v>
          </cell>
          <cell r="C2880" t="str">
            <v>m</v>
          </cell>
          <cell r="D2880">
            <v>56.62</v>
          </cell>
          <cell r="E2880">
            <v>45.668656234876593</v>
          </cell>
          <cell r="F2880" t="str">
            <v>SIEC Mar/26</v>
          </cell>
        </row>
        <row r="2881">
          <cell r="A2881" t="str">
            <v>02.03.10.100.50</v>
          </cell>
          <cell r="B2881" t="str">
            <v>Cabo isolado em PVC seção 4 mm² - 0,6/1kV - 70°C - flexível</v>
          </cell>
          <cell r="C2881" t="str">
            <v>m</v>
          </cell>
          <cell r="D2881">
            <v>5.58</v>
          </cell>
          <cell r="E2881">
            <v>4.5007259235360539</v>
          </cell>
          <cell r="F2881" t="str">
            <v>SIEC Mar/26</v>
          </cell>
        </row>
        <row r="2882">
          <cell r="A2882" t="str">
            <v>02.03.10.100.14</v>
          </cell>
          <cell r="B2882" t="str">
            <v>Cabo isolado em PVC seção 4 mm² - 0,6/1kV - 70°C - rígido</v>
          </cell>
          <cell r="C2882" t="str">
            <v>m</v>
          </cell>
          <cell r="D2882">
            <v>5.58</v>
          </cell>
          <cell r="E2882">
            <v>4.5007259235360539</v>
          </cell>
          <cell r="F2882" t="str">
            <v>SIEC Mar/26</v>
          </cell>
        </row>
        <row r="2883">
          <cell r="A2883" t="str">
            <v>02.03.10.100.33</v>
          </cell>
          <cell r="B2883" t="str">
            <v>Cabo isolado em PVC seção 4 mm² - 750 V - 70°C - flexível</v>
          </cell>
          <cell r="C2883" t="str">
            <v>m</v>
          </cell>
          <cell r="D2883">
            <v>5.15</v>
          </cell>
          <cell r="E2883">
            <v>4.1538957896434914</v>
          </cell>
          <cell r="F2883" t="str">
            <v>SIEC Mar/26</v>
          </cell>
        </row>
        <row r="2884">
          <cell r="A2884" t="str">
            <v>02.03.10.100.57</v>
          </cell>
          <cell r="B2884" t="str">
            <v>Cabo isolado em PVC seção 50 mm² - 0,6/1kV - 70°C - flexível</v>
          </cell>
          <cell r="C2884" t="str">
            <v>m</v>
          </cell>
          <cell r="D2884">
            <v>65.36</v>
          </cell>
          <cell r="E2884">
            <v>52.718180351669623</v>
          </cell>
          <cell r="F2884" t="str">
            <v>SIEC Mar/26</v>
          </cell>
        </row>
        <row r="2885">
          <cell r="A2885" t="str">
            <v>02.03.10.100.51</v>
          </cell>
          <cell r="B2885" t="str">
            <v>Cabo isolado em PVC seção 6 mm² - 0,6/1kV - 70°C - flexível</v>
          </cell>
          <cell r="C2885" t="str">
            <v>m</v>
          </cell>
          <cell r="D2885">
            <v>7.78</v>
          </cell>
          <cell r="E2885">
            <v>6.2752056783352153</v>
          </cell>
          <cell r="F2885" t="str">
            <v>SIEC Mar/26</v>
          </cell>
        </row>
        <row r="2886">
          <cell r="A2886" t="str">
            <v>02.03.10.100.35</v>
          </cell>
          <cell r="B2886" t="str">
            <v>Cabo isolado em PVC seção 6 mm² - 750 V - 70°C - flexível</v>
          </cell>
          <cell r="C2886" t="str">
            <v>m</v>
          </cell>
          <cell r="D2886">
            <v>7.07</v>
          </cell>
          <cell r="E2886">
            <v>5.7025326665591223</v>
          </cell>
          <cell r="F2886" t="str">
            <v>SIEC Mar/26</v>
          </cell>
        </row>
        <row r="2887">
          <cell r="A2887" t="str">
            <v>02.03.10.100.02</v>
          </cell>
          <cell r="B2887" t="str">
            <v>Cabo isolado em PVC seção 70 mm² - 750 V - 70°C - rígido</v>
          </cell>
          <cell r="C2887" t="str">
            <v>m</v>
          </cell>
          <cell r="D2887">
            <v>84.76</v>
          </cell>
          <cell r="E2887">
            <v>68.365865462171328</v>
          </cell>
          <cell r="F2887" t="str">
            <v>SIEC Mar/26</v>
          </cell>
        </row>
        <row r="2888">
          <cell r="A2888" t="str">
            <v>02.03.10.100.201</v>
          </cell>
          <cell r="B2888" t="str">
            <v>Cabo isolado em termoplástico não halogenado, seção 10,00 mm² - 450/750 V - 70°C - flexível</v>
          </cell>
          <cell r="C2888" t="str">
            <v>m</v>
          </cell>
          <cell r="D2888">
            <v>12.83</v>
          </cell>
          <cell r="E2888">
            <v>10.348443297306018</v>
          </cell>
          <cell r="F2888" t="str">
            <v>SIEC Mar/26</v>
          </cell>
        </row>
        <row r="2889">
          <cell r="A2889" t="str">
            <v>02.03.10.100.202</v>
          </cell>
          <cell r="B2889" t="str">
            <v>Cabo isolado em termoplástico não halogenado, seção 16,00 mm² - 450/750 V - 70°C - flexível</v>
          </cell>
          <cell r="C2889" t="str">
            <v>m</v>
          </cell>
          <cell r="D2889">
            <v>18.34</v>
          </cell>
          <cell r="E2889">
            <v>14.792708501371189</v>
          </cell>
          <cell r="F2889" t="str">
            <v>SIEC Mar/26</v>
          </cell>
        </row>
        <row r="2890">
          <cell r="A2890" t="str">
            <v>02.03.10.100.98</v>
          </cell>
          <cell r="B2890" t="str">
            <v>Cabo isolado em termoplástico não halogenado, seção 2,50 mm² - 450/750 V - 70°C - flexível</v>
          </cell>
          <cell r="C2890" t="str">
            <v>m</v>
          </cell>
          <cell r="D2890">
            <v>3.4</v>
          </cell>
          <cell r="E2890">
            <v>2.742377802871431</v>
          </cell>
          <cell r="F2890" t="str">
            <v>SIEC Mar/26</v>
          </cell>
        </row>
        <row r="2891">
          <cell r="A2891" t="str">
            <v>02.03.10.100.203</v>
          </cell>
          <cell r="B2891" t="str">
            <v>Cabo isolado em termoplástico não halogenado, seção 25,00 mm² - 450/750 V - 70°C - flexível</v>
          </cell>
          <cell r="C2891" t="str">
            <v>m</v>
          </cell>
          <cell r="D2891">
            <v>31.84</v>
          </cell>
          <cell r="E2891">
            <v>25.681561542184223</v>
          </cell>
          <cell r="F2891" t="str">
            <v>SIEC Mar/26</v>
          </cell>
        </row>
        <row r="2892">
          <cell r="A2892" t="str">
            <v>02.03.10.100.204</v>
          </cell>
          <cell r="B2892" t="str">
            <v>Cabo isolado em termoplástico não halogenado, seção 35,00 mm² - 450/750 V - 70°C - flexível</v>
          </cell>
          <cell r="C2892" t="str">
            <v>m</v>
          </cell>
          <cell r="D2892">
            <v>44.78</v>
          </cell>
          <cell r="E2892">
            <v>36.1187288272302</v>
          </cell>
          <cell r="F2892" t="str">
            <v>SIEC Mar/26</v>
          </cell>
        </row>
        <row r="2893">
          <cell r="A2893" t="str">
            <v>02.03.10.100.99</v>
          </cell>
          <cell r="B2893" t="str">
            <v>Cabo isolado em termoplástico não halogenado, seção 4,00 mm² - 450/750 V - 70°C - flexível</v>
          </cell>
          <cell r="C2893" t="str">
            <v>m</v>
          </cell>
          <cell r="D2893">
            <v>5.15</v>
          </cell>
          <cell r="E2893">
            <v>4.1538957896434914</v>
          </cell>
          <cell r="F2893" t="str">
            <v>SIEC Mar/26</v>
          </cell>
        </row>
        <row r="2894">
          <cell r="A2894" t="str">
            <v>02.03.10.100.100</v>
          </cell>
          <cell r="B2894" t="str">
            <v>Cabo isolado em termoplástico não halogenado, seção 6,00 mm² - 450/750 V - 70°C - flexível</v>
          </cell>
          <cell r="C2894" t="str">
            <v>m</v>
          </cell>
          <cell r="D2894">
            <v>7.07</v>
          </cell>
          <cell r="E2894">
            <v>5.7025326665591223</v>
          </cell>
          <cell r="F2894" t="str">
            <v>SIEC Mar/26</v>
          </cell>
        </row>
        <row r="2895">
          <cell r="A2895" t="str">
            <v>02.03.10.100.181</v>
          </cell>
          <cell r="B2895" t="str">
            <v>Cabo paralelo, polarizado, bicolor, 300V, 2x2,5mm²</v>
          </cell>
          <cell r="C2895" t="str">
            <v>m</v>
          </cell>
          <cell r="D2895">
            <v>5.78</v>
          </cell>
          <cell r="E2895">
            <v>4.6620422648814328</v>
          </cell>
          <cell r="F2895" t="str">
            <v>SIEC Mar/26</v>
          </cell>
        </row>
        <row r="2896">
          <cell r="A2896" t="str">
            <v>02.03.10.100.184</v>
          </cell>
          <cell r="B2896" t="str">
            <v>Conector tipo barra de bornes com 12 bornes, de plástico, para cabos seção 2,5 mm²</v>
          </cell>
          <cell r="C2896" t="str">
            <v>un</v>
          </cell>
          <cell r="D2896">
            <v>28.27</v>
          </cell>
          <cell r="E2896">
            <v>22.80206484916922</v>
          </cell>
          <cell r="F2896" t="str">
            <v>SIEC Mar/26</v>
          </cell>
        </row>
        <row r="2897">
          <cell r="A2897" t="str">
            <v>02.03.10.100.183</v>
          </cell>
          <cell r="B2897" t="str">
            <v>Conector tipo Universal para Cabo / Estrutura Metálica (cabo de 16 a 50mm²)</v>
          </cell>
          <cell r="C2897" t="str">
            <v>un</v>
          </cell>
          <cell r="D2897">
            <v>30.95</v>
          </cell>
          <cell r="E2897">
            <v>24.963703823197289</v>
          </cell>
          <cell r="F2897" t="str">
            <v>SIEC Mar/26</v>
          </cell>
        </row>
        <row r="2898">
          <cell r="A2898" t="str">
            <v>02.03.10.100.190</v>
          </cell>
          <cell r="B2898" t="str">
            <v>Fio bimetálico aço-cobre isolação 1kV em PVC na cor preta #16mm²</v>
          </cell>
          <cell r="C2898" t="str">
            <v>m</v>
          </cell>
          <cell r="D2898">
            <v>26.5</v>
          </cell>
          <cell r="E2898">
            <v>21.374415228262624</v>
          </cell>
          <cell r="F2898" t="str">
            <v>SIEC Mar/26</v>
          </cell>
        </row>
        <row r="2899">
          <cell r="A2899" t="str">
            <v>02.03.10.100.101</v>
          </cell>
          <cell r="B2899" t="str">
            <v>Fio isolado de PVC seção 1,5 mm² - 750 V - 70°C</v>
          </cell>
          <cell r="C2899" t="str">
            <v>m</v>
          </cell>
          <cell r="D2899">
            <v>9.77</v>
          </cell>
          <cell r="E2899">
            <v>7.8803032747217285</v>
          </cell>
          <cell r="F2899" t="str">
            <v>SIEC Mar/26</v>
          </cell>
        </row>
        <row r="2900">
          <cell r="A2900" t="str">
            <v>02.03.10.100.105</v>
          </cell>
          <cell r="B2900" t="str">
            <v>Fio isolado de PVC seção 10 mm² - 750 V - 70°C</v>
          </cell>
          <cell r="C2900" t="str">
            <v>m</v>
          </cell>
          <cell r="D2900">
            <v>21.73</v>
          </cell>
          <cell r="E2900">
            <v>17.527020487175353</v>
          </cell>
          <cell r="F2900" t="str">
            <v>SIEC Mar/26</v>
          </cell>
        </row>
        <row r="2901">
          <cell r="A2901" t="str">
            <v>02.03.10.100.102</v>
          </cell>
          <cell r="B2901" t="str">
            <v>Fio isolado de PVC seção 2,5 mm² - 750 V - 70°C</v>
          </cell>
          <cell r="C2901" t="str">
            <v>m</v>
          </cell>
          <cell r="D2901">
            <v>11.68</v>
          </cell>
          <cell r="E2901">
            <v>9.420874334570092</v>
          </cell>
          <cell r="F2901" t="str">
            <v>SIEC Mar/26</v>
          </cell>
        </row>
        <row r="2902">
          <cell r="A2902" t="str">
            <v>02.03.10.100.103</v>
          </cell>
          <cell r="B2902" t="str">
            <v>Fio isolado de PVC seção 4 mm² - 750 V - 70°C</v>
          </cell>
          <cell r="C2902" t="str">
            <v>m</v>
          </cell>
          <cell r="D2902">
            <v>14.19</v>
          </cell>
          <cell r="E2902">
            <v>11.445394418454589</v>
          </cell>
          <cell r="F2902" t="str">
            <v>SIEC Mar/26</v>
          </cell>
        </row>
        <row r="2903">
          <cell r="A2903" t="str">
            <v>02.03.10.100.104</v>
          </cell>
          <cell r="B2903" t="str">
            <v>Fio isolado de PVC seção 6 mm² - 750 V - 70°C</v>
          </cell>
          <cell r="C2903" t="str">
            <v>m</v>
          </cell>
          <cell r="D2903">
            <v>17.04</v>
          </cell>
          <cell r="E2903">
            <v>13.74415228262623</v>
          </cell>
          <cell r="F2903" t="str">
            <v>SIEC Mar/26</v>
          </cell>
        </row>
        <row r="2904">
          <cell r="A2904" t="str">
            <v>02.03.10.100.189</v>
          </cell>
          <cell r="B2904" t="str">
            <v>Kit emenda para cabo telefônico tipo CTP-APL-G 20 pares, encapsulado tipo TSU</v>
          </cell>
          <cell r="C2904" t="str">
            <v>un</v>
          </cell>
          <cell r="D2904">
            <v>863.95</v>
          </cell>
          <cell r="E2904">
            <v>696.84626552669783</v>
          </cell>
          <cell r="F2904" t="str">
            <v>SIEC Mar/26</v>
          </cell>
        </row>
        <row r="2905">
          <cell r="A2905" t="str">
            <v>02.03.10.100.155</v>
          </cell>
          <cell r="B2905" t="str">
            <v>Terminal externo Classe 15 kV Termocontrátil Para Cabo # 35mm² com todos os Acessórios</v>
          </cell>
          <cell r="C2905" t="str">
            <v>un</v>
          </cell>
          <cell r="D2905">
            <v>373.44</v>
          </cell>
          <cell r="E2905">
            <v>301.20987256009033</v>
          </cell>
          <cell r="F2905" t="str">
            <v>SIEC Mar/26</v>
          </cell>
        </row>
        <row r="2906">
          <cell r="A2906" t="str">
            <v>02.03.10.100.154</v>
          </cell>
          <cell r="B2906" t="str">
            <v>Terminal interno classe 15 KV termocontrátil para cabo # 35mm² com todos os Acessórios</v>
          </cell>
          <cell r="C2906" t="str">
            <v>cj</v>
          </cell>
          <cell r="D2906">
            <v>760.51</v>
          </cell>
          <cell r="E2906">
            <v>613.41345378286815</v>
          </cell>
          <cell r="F2906" t="str">
            <v>SIEC Mar/26</v>
          </cell>
        </row>
        <row r="2907">
          <cell r="A2907" t="str">
            <v>02.03.11</v>
          </cell>
          <cell r="B2907" t="str">
            <v>ILUMINAÇÃO INTERNA</v>
          </cell>
          <cell r="C2907" t="str">
            <v/>
          </cell>
          <cell r="E2907">
            <v>0</v>
          </cell>
          <cell r="F2907" t="str">
            <v>SIEC Mar/26</v>
          </cell>
        </row>
        <row r="2908">
          <cell r="A2908" t="str">
            <v>02.03.11.090</v>
          </cell>
          <cell r="B2908" t="str">
            <v>LÂMPADAS E REATORES</v>
          </cell>
          <cell r="C2908" t="str">
            <v/>
          </cell>
          <cell r="E2908">
            <v>0</v>
          </cell>
          <cell r="F2908" t="str">
            <v>SIEC Mar/26</v>
          </cell>
        </row>
        <row r="2909">
          <cell r="A2909" t="str">
            <v>02.03.11.090.22</v>
          </cell>
          <cell r="B2909" t="str">
            <v>Lâmpada LED 12W, bulbo, base E27, bivolt, temperatura de cor aproximada 5.000K - Fornecimento e instalação</v>
          </cell>
          <cell r="C2909" t="str">
            <v>un</v>
          </cell>
          <cell r="D2909">
            <v>7.4</v>
          </cell>
          <cell r="E2909">
            <v>5.9687046297789967</v>
          </cell>
          <cell r="F2909" t="str">
            <v>SIEC Mar/26</v>
          </cell>
        </row>
        <row r="2910">
          <cell r="A2910" t="str">
            <v>02.03.11.090.20</v>
          </cell>
          <cell r="B2910" t="str">
            <v>Lâmpada LED 7W, bulbo, base E27, bivolt, temperatura de cor aproximada 5.000K - Fornecimento e instalação</v>
          </cell>
          <cell r="C2910" t="str">
            <v>un</v>
          </cell>
          <cell r="D2910">
            <v>7.64</v>
          </cell>
          <cell r="E2910">
            <v>6.1622842393934505</v>
          </cell>
          <cell r="F2910" t="str">
            <v>SIEC Mar/26</v>
          </cell>
        </row>
        <row r="2911">
          <cell r="A2911" t="str">
            <v>02.03.11.090.24</v>
          </cell>
          <cell r="B2911" t="str">
            <v>Lâmpada LED 7W, bulbo, base E27, bivolt, temperatura de cor aproximada 5.000K - somente fornecimento</v>
          </cell>
          <cell r="C2911" t="str">
            <v>un</v>
          </cell>
          <cell r="D2911">
            <v>4.2300000000000004</v>
          </cell>
          <cell r="E2911">
            <v>3.4118406194547513</v>
          </cell>
          <cell r="F2911" t="str">
            <v>SIEC Mar/26</v>
          </cell>
        </row>
        <row r="2912">
          <cell r="A2912" t="str">
            <v>02.03.11.090.17</v>
          </cell>
          <cell r="B2912" t="str">
            <v>Lâmpada LED tubular T8 de 18W, tensão 100 - 240Vca, fluxo luminoso 2100lm, temperatura de cor 4000K, comprimento 1200mm</v>
          </cell>
          <cell r="C2912" t="str">
            <v>un</v>
          </cell>
          <cell r="D2912">
            <v>71.87</v>
          </cell>
          <cell r="E2912">
            <v>57.969027262461694</v>
          </cell>
          <cell r="F2912" t="str">
            <v>SIEC Mar/26</v>
          </cell>
        </row>
        <row r="2913">
          <cell r="A2913" t="str">
            <v>02.03.11.100</v>
          </cell>
          <cell r="B2913" t="str">
            <v>ILUMINAÇÃO SUSPENSA DO TETO</v>
          </cell>
          <cell r="C2913" t="str">
            <v/>
          </cell>
          <cell r="E2913">
            <v>0</v>
          </cell>
          <cell r="F2913" t="str">
            <v>SIEC Mar/26</v>
          </cell>
        </row>
        <row r="2914">
          <cell r="A2914" t="str">
            <v>02.03.11.100.66</v>
          </cell>
          <cell r="B2914" t="str">
            <v>Luminária à prova de explosão, LED, IP 66, potência 50W.</v>
          </cell>
          <cell r="C2914" t="str">
            <v>un</v>
          </cell>
          <cell r="D2914">
            <v>1516.16</v>
          </cell>
          <cell r="E2914">
            <v>1222.9069204710438</v>
          </cell>
          <cell r="F2914" t="str">
            <v>SIEC Mar/26</v>
          </cell>
        </row>
        <row r="2915">
          <cell r="A2915" t="str">
            <v>02.03.11.100.149</v>
          </cell>
          <cell r="B2915" t="str">
            <v>Luminária aberta de embutir com 2 lâmpadas LED tubular de 20W, bivolt, IP20, corpo em chapa de aço tratada com acabamento em pintura eletrostática branca, refletor em alumínio, dim. aprox.1240 x 260 x 45.</v>
          </cell>
          <cell r="C2915" t="str">
            <v>un</v>
          </cell>
          <cell r="D2915">
            <v>221.68</v>
          </cell>
          <cell r="E2915">
            <v>178.80303274721729</v>
          </cell>
          <cell r="F2915" t="str">
            <v>SIEC Mar/26</v>
          </cell>
        </row>
        <row r="2916">
          <cell r="A2916" t="str">
            <v>02.03.11.100.111</v>
          </cell>
          <cell r="B2916" t="str">
            <v>Luminária de embutir em forro de gesso ou modulado com 4 lâmpadas fluorescentes tubulares de 14W, fabricada em chapa de aço na cor branca com refletor e aletas em alumínio alto brilho</v>
          </cell>
          <cell r="C2916" t="str">
            <v>cj</v>
          </cell>
          <cell r="D2916">
            <v>474.13</v>
          </cell>
          <cell r="E2916">
            <v>382.42458461042105</v>
          </cell>
          <cell r="F2916" t="str">
            <v>SIEC Mar/26</v>
          </cell>
        </row>
        <row r="2917">
          <cell r="A2917" t="str">
            <v>02.03.11.100.147</v>
          </cell>
          <cell r="B2917" t="str">
            <v>Luminária de embutir em forro de gesso ou modulado para barra ou fita de LED 16W, 220V, 4000k, corpo em chapa de aço tratada com pintura eletrostática na cor branca, difusor translúcido; Fluxo min 1.900Lm; vida min. 50.000h; dim. aprox. 620x210x55mm</v>
          </cell>
          <cell r="C2917" t="str">
            <v>un</v>
          </cell>
          <cell r="D2917">
            <v>312.04000000000002</v>
          </cell>
          <cell r="E2917">
            <v>251.68575576705922</v>
          </cell>
          <cell r="F2917" t="str">
            <v>SIEC Mar/26</v>
          </cell>
        </row>
        <row r="2918">
          <cell r="A2918" t="str">
            <v>02.03.11.100.145</v>
          </cell>
          <cell r="B2918" t="str">
            <v>Luminária de embutir em forro de gesso ou modulado para barra ou fita de LED 32W,220V, 4000k, corpo em chapa de aço tratada com pintura eletrostática na cor branca, difusor translúcido; Fluxo min 3.600Lm; vida min. 50.000h; dim. aprox. 1240x210x55mm</v>
          </cell>
          <cell r="C2918" t="str">
            <v>un</v>
          </cell>
          <cell r="D2918">
            <v>263.24</v>
          </cell>
          <cell r="E2918">
            <v>212.32456847878692</v>
          </cell>
          <cell r="F2918" t="str">
            <v>SIEC Mar/26</v>
          </cell>
        </row>
        <row r="2919">
          <cell r="A2919" t="str">
            <v>02.03.11.100.142</v>
          </cell>
          <cell r="B2919" t="str">
            <v>Luminária de embutir em forro de gesso ou modulado, quadrada, lâmpada LED 30W, 4.500K, corpo em chapa de aço tratada pintura eletrostática branca. Refletor e aletas parabólicas em alumínio</v>
          </cell>
          <cell r="C2919" t="str">
            <v>un</v>
          </cell>
          <cell r="D2919">
            <v>548.97</v>
          </cell>
          <cell r="E2919">
            <v>442.78915954186164</v>
          </cell>
          <cell r="F2919" t="str">
            <v>SIEC Mar/26</v>
          </cell>
        </row>
        <row r="2920">
          <cell r="A2920" t="str">
            <v>02.03.11.100.139</v>
          </cell>
          <cell r="B2920" t="str">
            <v>Luminária de embutir em forro de gesso ou modulado, retangular, com 2 lâmpadas TUBOLED 15W, 4500K, corpo em chapa de aço tratada, pintura eletrostática epóxi-pó na cor branca. Refletor e aletas parabólicas em alumínio anodizado de alto brilho</v>
          </cell>
          <cell r="C2920" t="str">
            <v>un</v>
          </cell>
          <cell r="D2920">
            <v>330.31</v>
          </cell>
          <cell r="E2920">
            <v>266.42200354895948</v>
          </cell>
          <cell r="F2920" t="str">
            <v>SIEC Mar/26</v>
          </cell>
        </row>
        <row r="2921">
          <cell r="A2921" t="str">
            <v>02.03.11.100.81</v>
          </cell>
          <cell r="B2921" t="str">
            <v>Luminária de sobrepor com 2 lâmpadas fluorescentes tubulares de 32W. Corpo em chapa de aço tratada na cor branca. Refletor em alumínio anodizado de alto brilho. Alojamento do reator na cabeceira. Completa com reator, cabo 3x1,5mm² e plugue 2P+T</v>
          </cell>
          <cell r="C2921" t="str">
            <v>un</v>
          </cell>
          <cell r="D2921">
            <v>344.65</v>
          </cell>
          <cell r="E2921">
            <v>277.98838522342311</v>
          </cell>
          <cell r="F2921" t="str">
            <v>SIEC Mar/26</v>
          </cell>
        </row>
        <row r="2922">
          <cell r="A2922" t="str">
            <v>02.03.11.100.127</v>
          </cell>
          <cell r="B2922" t="str">
            <v>Luminária de sobrepor com 2 lâmpadas tuboled 18W, 1200mm, 4.500K, corpo e aletas planas em chapa de aço tratada, refletor em alumínio anodizado alto brilho</v>
          </cell>
          <cell r="C2922" t="str">
            <v>un</v>
          </cell>
          <cell r="D2922">
            <v>278.35000000000002</v>
          </cell>
          <cell r="E2922">
            <v>224.51201806743023</v>
          </cell>
          <cell r="F2922" t="str">
            <v>SIEC Mar/26</v>
          </cell>
        </row>
        <row r="2923">
          <cell r="A2923" t="str">
            <v>02.03.11.100.140</v>
          </cell>
          <cell r="B2923" t="str">
            <v>Luminária de sobrepor com 2 lâmpadas tuboled de 18W, 4.500K, corpo em chapa de aço</v>
          </cell>
          <cell r="C2923" t="str">
            <v>un</v>
          </cell>
          <cell r="D2923">
            <v>317.06</v>
          </cell>
          <cell r="E2923">
            <v>255.73479593482818</v>
          </cell>
          <cell r="F2923" t="str">
            <v>SIEC Mar/26</v>
          </cell>
        </row>
        <row r="2924">
          <cell r="A2924" t="str">
            <v>02.03.11.100.13</v>
          </cell>
          <cell r="B2924" t="str">
            <v>Luminária fluorescente completa comercial com 2 lâmpada de 40 W, tipo calha de sobrepor</v>
          </cell>
          <cell r="C2924" t="str">
            <v>un</v>
          </cell>
          <cell r="D2924">
            <v>206.05</v>
          </cell>
          <cell r="E2924">
            <v>166.196160671076</v>
          </cell>
          <cell r="F2924" t="str">
            <v>SIEC Mar/26</v>
          </cell>
        </row>
        <row r="2925">
          <cell r="A2925" t="str">
            <v>02.03.11.100.05</v>
          </cell>
          <cell r="B2925" t="str">
            <v>Luminária fluorescente completa industrial com 2 lâmpadas de 20 W, tipo calha de sobrepor</v>
          </cell>
          <cell r="C2925" t="str">
            <v>un</v>
          </cell>
          <cell r="D2925">
            <v>173.12</v>
          </cell>
          <cell r="E2925">
            <v>139.63542506855944</v>
          </cell>
          <cell r="F2925" t="str">
            <v>SIEC Mar/26</v>
          </cell>
        </row>
        <row r="2926">
          <cell r="A2926" t="str">
            <v>02.03.11.100.45</v>
          </cell>
          <cell r="B2926" t="str">
            <v>Luminária hermética com 2 Lâmpadas Fluorescentes de 32W e Reator</v>
          </cell>
          <cell r="C2926" t="str">
            <v>un</v>
          </cell>
          <cell r="D2926">
            <v>256.23</v>
          </cell>
          <cell r="E2926">
            <v>206.67043071463141</v>
          </cell>
          <cell r="F2926" t="str">
            <v>SIEC Mar/26</v>
          </cell>
        </row>
        <row r="2927">
          <cell r="A2927" t="str">
            <v>02.03.11.100.143</v>
          </cell>
          <cell r="B2927" t="str">
            <v>Luminária Industrial HIGH BAY LED 150W, 6500K, corpo em alumínio, aberta, bivolt</v>
          </cell>
          <cell r="C2927" t="str">
            <v>un</v>
          </cell>
          <cell r="D2927">
            <v>425.46</v>
          </cell>
          <cell r="E2927">
            <v>343.16825294402321</v>
          </cell>
          <cell r="F2927" t="str">
            <v>SIEC Mar/26</v>
          </cell>
        </row>
        <row r="2928">
          <cell r="A2928" t="str">
            <v>02.03.11.100.129</v>
          </cell>
          <cell r="B2928" t="str">
            <v>Luminária industrial LED tipo Highbay de 100 W, 10.000 lm, 6.500 K, tensão 127/220 V, grau de proteção IP44, corpo em alumínio</v>
          </cell>
          <cell r="C2928" t="str">
            <v>un</v>
          </cell>
          <cell r="D2928">
            <v>258.67</v>
          </cell>
          <cell r="E2928">
            <v>208.63849007904503</v>
          </cell>
          <cell r="F2928" t="str">
            <v>SIEC Mar/26</v>
          </cell>
        </row>
        <row r="2929">
          <cell r="A2929" t="str">
            <v>02.03.11.100.56</v>
          </cell>
          <cell r="B2929" t="str">
            <v>Luminária pendente em liga de alumínio fundido, a prova de tempo, gases, vapores e pó (T.G.V.P), soquete porcelana E27 com lâmpada led bulbo 13W, globo de vidro alcalino e grade rosqueada ao corpo</v>
          </cell>
          <cell r="C2929" t="str">
            <v>cj</v>
          </cell>
          <cell r="D2929">
            <v>385.86</v>
          </cell>
          <cell r="E2929">
            <v>311.22761735763834</v>
          </cell>
          <cell r="F2929" t="str">
            <v>SIEC Mar/26</v>
          </cell>
        </row>
        <row r="2930">
          <cell r="A2930" t="str">
            <v>02.03.11.100.148</v>
          </cell>
          <cell r="B2930" t="str">
            <v>Luminária pública solar 60W/220V, célula fotovoltaica monocristalina, bateria de lítio com mais de 2000 ciclos, 12Vcc, IP66; Fluxo lum. min. 10.000Lm; eficiência min. 170 Lm/W, ajuste de ângulo, instalação em topo de poste</v>
          </cell>
          <cell r="C2930" t="str">
            <v>un</v>
          </cell>
          <cell r="D2930">
            <v>261.68</v>
          </cell>
          <cell r="E2930">
            <v>211.06630101629295</v>
          </cell>
          <cell r="F2930" t="str">
            <v>SIEC Mar/26</v>
          </cell>
        </row>
        <row r="2931">
          <cell r="A2931" t="str">
            <v>02.03.11.100.22</v>
          </cell>
          <cell r="B2931" t="str">
            <v>Luminária tipo "tartaruga" LED 10W, com base E27, corpo em alumínio, difusor em vidro temperado, IP54, sem lâmpada</v>
          </cell>
          <cell r="C2931" t="str">
            <v>un</v>
          </cell>
          <cell r="D2931">
            <v>221.84</v>
          </cell>
          <cell r="E2931">
            <v>178.93208582029359</v>
          </cell>
          <cell r="F2931" t="str">
            <v>SIEC Mar/26</v>
          </cell>
        </row>
        <row r="2932">
          <cell r="A2932" t="str">
            <v>02.03.11.100.151</v>
          </cell>
          <cell r="B2932" t="str">
            <v>Luminária tipo calha, de sobrepor, com 2 lâmpadas LED de 10 W - fornecimento e instalação</v>
          </cell>
          <cell r="C2932" t="str">
            <v>un</v>
          </cell>
          <cell r="D2932">
            <v>88.56</v>
          </cell>
          <cell r="E2932">
            <v>71.430875947733512</v>
          </cell>
          <cell r="F2932" t="str">
            <v>SIEC Mar/26</v>
          </cell>
        </row>
        <row r="2933">
          <cell r="A2933" t="str">
            <v>02.03.11.100.64</v>
          </cell>
          <cell r="B2933" t="str">
            <v>Luminária tipo tartaruga à prova de tempo, gases, vapor e pó, em alumínio, com grade, base E27, potência máxima 100W (não inclui lâmpada)</v>
          </cell>
          <cell r="C2933" t="str">
            <v>un</v>
          </cell>
          <cell r="D2933">
            <v>164.13</v>
          </cell>
          <cell r="E2933">
            <v>132.38425552508468</v>
          </cell>
          <cell r="F2933" t="str">
            <v>SIEC Mar/26</v>
          </cell>
        </row>
        <row r="2934">
          <cell r="A2934" t="str">
            <v>02.03.11.100.141</v>
          </cell>
          <cell r="B2934" t="str">
            <v>Luminária vedada de embutir em forro de gesso ou modulado, com barra de LED 31W, 4000K, corpo em chapa de aço tratada na cor branca, refletor em alumínio anodizado, difusor em vidro temperado com moldura em chapa de aço parafusada.</v>
          </cell>
          <cell r="C2934" t="str">
            <v>un</v>
          </cell>
          <cell r="D2934">
            <v>486.82</v>
          </cell>
          <cell r="E2934">
            <v>392.66010646878527</v>
          </cell>
          <cell r="F2934" t="str">
            <v>SIEC Mar/26</v>
          </cell>
        </row>
        <row r="2935">
          <cell r="A2935" t="str">
            <v>02.03.11.200</v>
          </cell>
          <cell r="B2935" t="str">
            <v>ILUMINAÇÃO DE PAREDE</v>
          </cell>
          <cell r="C2935" t="str">
            <v/>
          </cell>
          <cell r="E2935">
            <v>0</v>
          </cell>
          <cell r="F2935" t="str">
            <v>SIEC Mar/26</v>
          </cell>
        </row>
        <row r="2936">
          <cell r="A2936" t="str">
            <v>02.03.11.200.07</v>
          </cell>
          <cell r="B2936" t="str">
            <v>Luminária arandela tipo tartaruga com grade e difusor em vidro, com base E27</v>
          </cell>
          <cell r="C2936" t="str">
            <v>un</v>
          </cell>
          <cell r="D2936">
            <v>96.3</v>
          </cell>
          <cell r="E2936">
            <v>77.673818357799647</v>
          </cell>
          <cell r="F2936" t="str">
            <v>SIEC Mar/26</v>
          </cell>
        </row>
        <row r="2937">
          <cell r="A2937" t="str">
            <v>02.03.11.210</v>
          </cell>
          <cell r="B2937" t="str">
            <v>ILUMINAÇÃO DE EMERGÊNCIA</v>
          </cell>
          <cell r="C2937" t="str">
            <v/>
          </cell>
          <cell r="E2937">
            <v>0</v>
          </cell>
          <cell r="F2937" t="str">
            <v>SIEC Mar/26</v>
          </cell>
        </row>
        <row r="2938">
          <cell r="A2938" t="str">
            <v>02.03.11.210.04</v>
          </cell>
          <cell r="B2938" t="str">
            <v>Bloco autônomo de iluminação de emergência com LED, recarregável e autonomia de 6 horas</v>
          </cell>
          <cell r="C2938" t="str">
            <v>un</v>
          </cell>
          <cell r="D2938">
            <v>21.42</v>
          </cell>
          <cell r="E2938">
            <v>17.276980158090016</v>
          </cell>
          <cell r="F2938" t="str">
            <v>SIEC Mar/26</v>
          </cell>
        </row>
        <row r="2939">
          <cell r="A2939" t="str">
            <v>02.03.12</v>
          </cell>
          <cell r="B2939" t="str">
            <v>ILUMINAÇÃO EXTERNA</v>
          </cell>
          <cell r="C2939" t="str">
            <v/>
          </cell>
          <cell r="E2939">
            <v>0</v>
          </cell>
          <cell r="F2939" t="str">
            <v>SIEC Mar/26</v>
          </cell>
        </row>
        <row r="2940">
          <cell r="A2940" t="str">
            <v>02.03.12.100</v>
          </cell>
          <cell r="B2940" t="str">
            <v>LUMINÁRIAS EM POSTES</v>
          </cell>
          <cell r="C2940" t="str">
            <v/>
          </cell>
          <cell r="E2940">
            <v>0</v>
          </cell>
          <cell r="F2940" t="str">
            <v>SIEC Mar/26</v>
          </cell>
        </row>
        <row r="2941">
          <cell r="A2941" t="str">
            <v>02.03.12.100.38</v>
          </cell>
          <cell r="B2941" t="str">
            <v>Luminária fechada para iluminação pública a LED de 79W, fluxo luminoso aprox. 10.200lm; 4000-5000K; IP67; Eficiência aprox. 130 lm/W; com relé fotoelétrico</v>
          </cell>
          <cell r="C2941" t="str">
            <v>un</v>
          </cell>
          <cell r="D2941">
            <v>320.54000000000002</v>
          </cell>
          <cell r="E2941">
            <v>258.54170027423777</v>
          </cell>
          <cell r="F2941" t="str">
            <v>SIEC Mar/26</v>
          </cell>
        </row>
        <row r="2942">
          <cell r="A2942" t="str">
            <v>02.03.12.100.09</v>
          </cell>
          <cell r="B2942" t="str">
            <v>Luminária refletora para iluminação pública com lâmpada vapor de mercúrio, 2 refletores de 250W em poste de concreto com 9 m de altura</v>
          </cell>
          <cell r="C2942" t="str">
            <v>un</v>
          </cell>
          <cell r="D2942">
            <v>2211.0300000000002</v>
          </cell>
          <cell r="E2942">
            <v>1783.3763510243589</v>
          </cell>
          <cell r="F2942" t="str">
            <v>SIEC Mar/26</v>
          </cell>
        </row>
        <row r="2943">
          <cell r="A2943" t="str">
            <v>02.03.12.100.39</v>
          </cell>
          <cell r="B2943" t="str">
            <v>Projetor a LED de 40W; difusor de vidro temperado; fluxo luminoso aprox. 5.900 lm; 4000-5000K; IP67; Eficiência aprox. 150 lm/W; Abertura de 90º; com regulagem</v>
          </cell>
          <cell r="C2943" t="str">
            <v>un</v>
          </cell>
          <cell r="D2943">
            <v>231.5</v>
          </cell>
          <cell r="E2943">
            <v>186.72366510727537</v>
          </cell>
          <cell r="F2943" t="str">
            <v>SIEC Mar/26</v>
          </cell>
        </row>
        <row r="2944">
          <cell r="A2944" t="str">
            <v>02.03.12.100.12</v>
          </cell>
          <cell r="B2944" t="str">
            <v>Projetor fechado para iluminação externa com lâmpada vapor de mercúrio de 250W, 220V, base E-40, com ângulo regulável, com reator</v>
          </cell>
          <cell r="C2944" t="str">
            <v>un</v>
          </cell>
          <cell r="D2944">
            <v>1391.48</v>
          </cell>
          <cell r="E2944">
            <v>1122.3423132763348</v>
          </cell>
          <cell r="F2944" t="str">
            <v>SIEC Mar/26</v>
          </cell>
        </row>
        <row r="2945">
          <cell r="A2945" t="str">
            <v>02.03.12.200</v>
          </cell>
          <cell r="B2945" t="str">
            <v>ACESSORIOS PARA SISTEMAS DE ILUMINAÇÃO</v>
          </cell>
          <cell r="C2945" t="str">
            <v/>
          </cell>
          <cell r="E2945">
            <v>0</v>
          </cell>
          <cell r="F2945" t="str">
            <v>SIEC Mar/26</v>
          </cell>
        </row>
        <row r="2946">
          <cell r="A2946" t="str">
            <v>02.03.12.200.01</v>
          </cell>
          <cell r="B2946" t="str">
            <v>Relé fotoeletrônico para comando automático de iluminação, 1000W (carga resistiva), 1200VA-127V, 1800VA-220V (Carga indutiva); 60Hz, com base e suporte de fixação, IP67, conforme Norma ABNT NBR 5123, referência RE-98 PLUS ZEUS da Ilumatic ou equivalente.</v>
          </cell>
          <cell r="C2946" t="str">
            <v>un</v>
          </cell>
          <cell r="D2946">
            <v>101.47</v>
          </cell>
          <cell r="E2946">
            <v>81.84384578157767</v>
          </cell>
          <cell r="F2946" t="str">
            <v>SIEC Mar/26</v>
          </cell>
        </row>
        <row r="2947">
          <cell r="A2947" t="str">
            <v>02.03.12.300</v>
          </cell>
          <cell r="B2947" t="str">
            <v>POSTEAMENTO PARA ILUMINAÇÃO</v>
          </cell>
          <cell r="C2947" t="str">
            <v/>
          </cell>
          <cell r="E2947">
            <v>0</v>
          </cell>
          <cell r="F2947" t="str">
            <v>SIEC Mar/26</v>
          </cell>
        </row>
        <row r="2948">
          <cell r="A2948" t="str">
            <v>02.03.12.300.09</v>
          </cell>
          <cell r="B2948" t="str">
            <v>Chumbador com rosca na parte superior Ø3/4"x 500mm para fixação de postes, completo com porcas e arruelas em aço bicromatizado</v>
          </cell>
          <cell r="C2948" t="str">
            <v>un</v>
          </cell>
          <cell r="D2948">
            <v>124.33</v>
          </cell>
          <cell r="E2948">
            <v>100.28230359735441</v>
          </cell>
          <cell r="F2948" t="str">
            <v>SIEC Mar/26</v>
          </cell>
        </row>
        <row r="2949">
          <cell r="A2949" t="str">
            <v>02.03.12.300.01</v>
          </cell>
          <cell r="B2949" t="str">
            <v>Poste Circular Reto em Aço Galvanizado - altura de 3 metros - com base e acessórios de fixação</v>
          </cell>
          <cell r="C2949" t="str">
            <v>un</v>
          </cell>
          <cell r="D2949">
            <v>1230.17</v>
          </cell>
          <cell r="E2949">
            <v>992.23261816422007</v>
          </cell>
          <cell r="F2949" t="str">
            <v>SIEC Mar/26</v>
          </cell>
        </row>
        <row r="2950">
          <cell r="A2950" t="str">
            <v>02.03.12.300.15</v>
          </cell>
          <cell r="B2950" t="str">
            <v>Poste cônico contínuo curvo duplo em aço galvanizado a fogo - altura 5 metros - flangeado, Ø topo 60,3 mm, com base, janela de inspeção removível e chassi para fixação de bases para fusíveis e acessórios de fixação</v>
          </cell>
          <cell r="C2950" t="str">
            <v>un</v>
          </cell>
          <cell r="D2950">
            <v>2586.6799999999998</v>
          </cell>
          <cell r="E2950">
            <v>2086.3687691563155</v>
          </cell>
          <cell r="F2950" t="str">
            <v>SIEC Mar/26</v>
          </cell>
        </row>
        <row r="2951">
          <cell r="A2951" t="str">
            <v>02.03.12.300.05</v>
          </cell>
          <cell r="B2951" t="str">
            <v>Poste Cônico Contínuo em Aço Galvanizado - altura de 12 metros com base e acessórios para fixação.</v>
          </cell>
          <cell r="C2951" t="str">
            <v>un</v>
          </cell>
          <cell r="D2951">
            <v>6872.16</v>
          </cell>
          <cell r="E2951">
            <v>5542.9585417002745</v>
          </cell>
          <cell r="F2951" t="str">
            <v>SIEC Mar/26</v>
          </cell>
        </row>
        <row r="2952">
          <cell r="A2952" t="str">
            <v>02.03.12.300.02</v>
          </cell>
          <cell r="B2952" t="str">
            <v>Poste Cônico Contínuo em Aço Galvanizado - altura de 5 metros - com base e acessórios de fixação</v>
          </cell>
          <cell r="C2952" t="str">
            <v>un</v>
          </cell>
          <cell r="D2952">
            <v>2615.8200000000002</v>
          </cell>
          <cell r="E2952">
            <v>2109.8725600903372</v>
          </cell>
          <cell r="F2952" t="str">
            <v>SIEC Mar/26</v>
          </cell>
        </row>
        <row r="2953">
          <cell r="A2953" t="str">
            <v>02.03.12.300.03</v>
          </cell>
          <cell r="B2953" t="str">
            <v>Poste Cônico Contínuo em Aço Galvanizado - altura de 7,0 metros - com base e acessórios de fixação</v>
          </cell>
          <cell r="C2953" t="str">
            <v>un</v>
          </cell>
          <cell r="D2953">
            <v>3645.45</v>
          </cell>
          <cell r="E2953">
            <v>2940.353282787546</v>
          </cell>
          <cell r="F2953" t="str">
            <v>SIEC Mar/26</v>
          </cell>
        </row>
        <row r="2954">
          <cell r="A2954" t="str">
            <v>02.03.12.300.04</v>
          </cell>
          <cell r="B2954" t="str">
            <v>Poste Cônico Contínuo em Aço Galvanizado - altura de 8,0 metros - com base e acessórios de fixação</v>
          </cell>
          <cell r="C2954" t="str">
            <v>un</v>
          </cell>
          <cell r="D2954">
            <v>2342.61</v>
          </cell>
          <cell r="E2954">
            <v>1889.5063719954833</v>
          </cell>
          <cell r="F2954" t="str">
            <v>SIEC Mar/26</v>
          </cell>
        </row>
        <row r="2955">
          <cell r="A2955" t="str">
            <v>02.03.12.300.11</v>
          </cell>
          <cell r="B2955" t="str">
            <v>Poste reto em Aço Galvanizado - altura de 7,5 metros - flangeado com base de concreto</v>
          </cell>
          <cell r="C2955" t="str">
            <v>un</v>
          </cell>
          <cell r="D2955">
            <v>2328.86</v>
          </cell>
          <cell r="E2955">
            <v>1878.4158735279884</v>
          </cell>
          <cell r="F2955" t="str">
            <v>SIEC Mar/26</v>
          </cell>
        </row>
        <row r="2956">
          <cell r="A2956" t="str">
            <v>02.03.12.300.08</v>
          </cell>
          <cell r="B2956" t="str">
            <v>Poste telecônico reto 7,0 metros de altura, Ø 60,3mm no topo e Ø 101,6mm na base, flangeado 280x280mm com 4 furos, janela de inspeção, fabricado em tubo de aço sae 1010/20, zincado a fogo</v>
          </cell>
          <cell r="C2956" t="str">
            <v>un</v>
          </cell>
          <cell r="D2956">
            <v>2068.85</v>
          </cell>
          <cell r="E2956">
            <v>1668.6965639619293</v>
          </cell>
          <cell r="F2956" t="str">
            <v>SIEC Mar/26</v>
          </cell>
        </row>
        <row r="2957">
          <cell r="A2957" t="str">
            <v>02.03.12.301</v>
          </cell>
          <cell r="B2957" t="str">
            <v>PROJETORES</v>
          </cell>
          <cell r="C2957" t="str">
            <v/>
          </cell>
          <cell r="E2957">
            <v>0</v>
          </cell>
          <cell r="F2957" t="str">
            <v>SIEC Mar/26</v>
          </cell>
        </row>
        <row r="2958">
          <cell r="A2958" t="str">
            <v>02.03.12.301.23</v>
          </cell>
          <cell r="B2958" t="str">
            <v>Fita de amarração metálica em aço inoxidável 3/4", 0,5 mm, com fecho para fixação, tipo Fusimec ou equivalente</v>
          </cell>
          <cell r="C2958" t="str">
            <v>m</v>
          </cell>
          <cell r="D2958">
            <v>16.95</v>
          </cell>
          <cell r="E2958">
            <v>13.671559929020809</v>
          </cell>
          <cell r="F2958" t="str">
            <v>SIEC Mar/26</v>
          </cell>
        </row>
        <row r="2959">
          <cell r="A2959" t="str">
            <v>02.03.12.301.31</v>
          </cell>
          <cell r="B2959" t="str">
            <v>Projetor LED tipo High Bay 150 W,distribuído em 2 módulos, 220V, 4000 K, fluxo min. 17.200 Lm, corpo em alumínio, difusor em policarbonato, IP65, facho aprox. 90°, eficiência min. 110 Lm/W, vida aprox. 70.000h, UGR max. 25, driver dimerizável</v>
          </cell>
          <cell r="C2959" t="str">
            <v>un</v>
          </cell>
          <cell r="D2959">
            <v>917.46</v>
          </cell>
          <cell r="E2959">
            <v>740.00645265365381</v>
          </cell>
          <cell r="F2959" t="str">
            <v>SIEC Mar/26</v>
          </cell>
        </row>
        <row r="2960">
          <cell r="A2960" t="str">
            <v>02.03.12.302</v>
          </cell>
          <cell r="B2960" t="str">
            <v>ILUMINAÇÃO DE PISO</v>
          </cell>
          <cell r="C2960" t="str">
            <v/>
          </cell>
          <cell r="E2960">
            <v>0</v>
          </cell>
          <cell r="F2960" t="str">
            <v>SIEC Mar/26</v>
          </cell>
        </row>
        <row r="2961">
          <cell r="A2961" t="str">
            <v>02.03.12.302.03</v>
          </cell>
          <cell r="B2961" t="str">
            <v>Poste balizador em alumínio e vidro com soquete E27, uso externo, altura 0,30m. Ref.: P-30 da Ideal ou equivalente</v>
          </cell>
          <cell r="C2961" t="str">
            <v>un</v>
          </cell>
          <cell r="D2961">
            <v>186.55</v>
          </cell>
          <cell r="E2961">
            <v>150.4678173899016</v>
          </cell>
          <cell r="F2961" t="str">
            <v>SIEC Mar/26</v>
          </cell>
        </row>
        <row r="2962">
          <cell r="A2962" t="str">
            <v>02.03.13</v>
          </cell>
          <cell r="B2962" t="str">
            <v>PÁRA RAIOS</v>
          </cell>
          <cell r="C2962" t="str">
            <v/>
          </cell>
          <cell r="E2962">
            <v>0</v>
          </cell>
          <cell r="F2962" t="str">
            <v>SIEC Mar/26</v>
          </cell>
        </row>
        <row r="2963">
          <cell r="A2963" t="str">
            <v>02.03.13.100</v>
          </cell>
          <cell r="B2963" t="str">
            <v>PÁRA RAIOS- CAPTOR</v>
          </cell>
          <cell r="C2963" t="str">
            <v/>
          </cell>
          <cell r="E2963">
            <v>0</v>
          </cell>
          <cell r="F2963" t="str">
            <v>SIEC Mar/26</v>
          </cell>
        </row>
        <row r="2964">
          <cell r="A2964" t="str">
            <v>02.03.13.100.03</v>
          </cell>
          <cell r="B2964" t="str">
            <v>Captor (minicaptor) em barra chata de alumínio 7/8'' x 1/8" 300mm</v>
          </cell>
          <cell r="C2964" t="str">
            <v>un</v>
          </cell>
          <cell r="D2964">
            <v>32.33</v>
          </cell>
          <cell r="E2964">
            <v>26.076786578480398</v>
          </cell>
          <cell r="F2964" t="str">
            <v>SIEC Mar/26</v>
          </cell>
        </row>
        <row r="2965">
          <cell r="A2965" t="str">
            <v>02.03.13.100.01</v>
          </cell>
          <cell r="B2965" t="str">
            <v>Captor de latão cromado, cobre cromado ou aço inoxidável, tipo Franklin</v>
          </cell>
          <cell r="C2965" t="str">
            <v>un</v>
          </cell>
          <cell r="D2965">
            <v>139.56</v>
          </cell>
          <cell r="E2965">
            <v>112.56654299080498</v>
          </cell>
          <cell r="F2965" t="str">
            <v>SIEC Mar/26</v>
          </cell>
        </row>
        <row r="2966">
          <cell r="A2966" t="str">
            <v>02.03.13.100.02</v>
          </cell>
          <cell r="B2966" t="str">
            <v>Pára-raio tipo Franklin montado em mastro de Ø 2" x 4000 mm</v>
          </cell>
          <cell r="C2966" t="str">
            <v>cj</v>
          </cell>
          <cell r="D2966">
            <v>426.6</v>
          </cell>
          <cell r="E2966">
            <v>344.08775608969188</v>
          </cell>
          <cell r="F2966" t="str">
            <v>SIEC Mar/26</v>
          </cell>
        </row>
        <row r="2967">
          <cell r="A2967" t="str">
            <v>02.03.13.200</v>
          </cell>
          <cell r="B2967" t="str">
            <v>PÁRA RAIOS- MASTRO</v>
          </cell>
          <cell r="C2967" t="str">
            <v/>
          </cell>
          <cell r="E2967">
            <v>0</v>
          </cell>
          <cell r="F2967" t="str">
            <v>SIEC Mar/26</v>
          </cell>
        </row>
        <row r="2968">
          <cell r="A2968" t="str">
            <v>02.03.13.200.01</v>
          </cell>
          <cell r="B2968" t="str">
            <v>Mastro simples de ferro galvanizado para pára-raios, altura de 3 m, Ø 40 mm (1 1/2"), completo</v>
          </cell>
          <cell r="C2968" t="str">
            <v>un</v>
          </cell>
          <cell r="D2968">
            <v>1231.17</v>
          </cell>
          <cell r="E2968">
            <v>993.03919987094696</v>
          </cell>
          <cell r="F2968" t="str">
            <v>SIEC Mar/26</v>
          </cell>
        </row>
        <row r="2969">
          <cell r="A2969" t="str">
            <v>02.03.13.200.02</v>
          </cell>
          <cell r="B2969" t="str">
            <v>Mastro simples galvanizado para pára-raios, altura de 3 m, 50 mm (2"), completo</v>
          </cell>
          <cell r="C2969" t="str">
            <v>un</v>
          </cell>
          <cell r="D2969">
            <v>1277.6500000000001</v>
          </cell>
          <cell r="E2969">
            <v>1030.5291175996128</v>
          </cell>
          <cell r="F2969" t="str">
            <v>SIEC Mar/26</v>
          </cell>
        </row>
        <row r="2970">
          <cell r="A2970" t="str">
            <v>02.03.13.300</v>
          </cell>
          <cell r="B2970" t="str">
            <v>PÁRA RAIOS- CORDOALHA E PROTEÇÃO</v>
          </cell>
          <cell r="C2970" t="str">
            <v/>
          </cell>
          <cell r="E2970">
            <v>0</v>
          </cell>
          <cell r="F2970" t="str">
            <v>SIEC Mar/26</v>
          </cell>
        </row>
        <row r="2971">
          <cell r="A2971" t="str">
            <v>02.03.13.300.07</v>
          </cell>
          <cell r="B2971" t="str">
            <v>Cabo de cobre nu 120mm², têmpera meio duro</v>
          </cell>
          <cell r="C2971" t="str">
            <v>m</v>
          </cell>
          <cell r="D2971">
            <v>194.23</v>
          </cell>
          <cell r="E2971">
            <v>156.66236489756412</v>
          </cell>
          <cell r="F2971" t="str">
            <v>SIEC Mar/26</v>
          </cell>
        </row>
        <row r="2972">
          <cell r="A2972" t="str">
            <v>02.03.13.300.04</v>
          </cell>
          <cell r="B2972" t="str">
            <v>Cabo de cobre nu 95 mm², têmpera meio duro</v>
          </cell>
          <cell r="C2972" t="str">
            <v>m</v>
          </cell>
          <cell r="D2972">
            <v>146.54</v>
          </cell>
          <cell r="E2972">
            <v>118.19648330375867</v>
          </cell>
          <cell r="F2972" t="str">
            <v>SIEC Mar/26</v>
          </cell>
        </row>
        <row r="2973">
          <cell r="A2973" t="str">
            <v>02.03.13.300.06</v>
          </cell>
          <cell r="B2973" t="str">
            <v>Cordoalha de aço duplamente galvanizada à fogo, tipo SM, encordoada a 7 fios de Ø 50 mm²</v>
          </cell>
          <cell r="C2973" t="str">
            <v>m</v>
          </cell>
          <cell r="D2973">
            <v>93.24</v>
          </cell>
          <cell r="E2973">
            <v>75.205678335215353</v>
          </cell>
          <cell r="F2973" t="str">
            <v>SIEC Mar/26</v>
          </cell>
        </row>
        <row r="2974">
          <cell r="A2974" t="str">
            <v>02.03.13.300.08</v>
          </cell>
          <cell r="B2974" t="str">
            <v>Cordoalha de aço duplamente galvanizada à fogo, tipo SM, encordoada a 7 fios de seção 70 mm², diâmetro 7/16"</v>
          </cell>
          <cell r="C2974" t="str">
            <v>m</v>
          </cell>
          <cell r="D2974">
            <v>88.06</v>
          </cell>
          <cell r="E2974">
            <v>71.027585094370068</v>
          </cell>
          <cell r="F2974" t="str">
            <v>SIEC Mar/26</v>
          </cell>
        </row>
        <row r="2975">
          <cell r="A2975" t="str">
            <v>02.03.13.300.01</v>
          </cell>
          <cell r="B2975" t="str">
            <v>Cordoalha de cobre nu 35 mm² com isolador para pára-raio, não enterrada</v>
          </cell>
          <cell r="C2975" t="str">
            <v>m</v>
          </cell>
          <cell r="D2975">
            <v>81.599999999999994</v>
          </cell>
          <cell r="E2975">
            <v>65.817067268914329</v>
          </cell>
          <cell r="F2975" t="str">
            <v>SIEC Mar/26</v>
          </cell>
        </row>
        <row r="2976">
          <cell r="A2976" t="str">
            <v>02.03.13.300.03</v>
          </cell>
          <cell r="B2976" t="str">
            <v>Cordoalha de cobre nu 50 mm² com isolador para pára-raio, não enterrada</v>
          </cell>
          <cell r="C2976" t="str">
            <v>m</v>
          </cell>
          <cell r="D2976">
            <v>106.35</v>
          </cell>
          <cell r="E2976">
            <v>85.779964510404895</v>
          </cell>
          <cell r="F2976" t="str">
            <v>SIEC Mar/26</v>
          </cell>
        </row>
        <row r="2977">
          <cell r="A2977" t="str">
            <v>02.03.13.300.02</v>
          </cell>
          <cell r="B2977" t="str">
            <v>Cordoalha de cobre nu 70 mm² com isolador para pára-raio, não enterrada</v>
          </cell>
          <cell r="C2977" t="str">
            <v>m</v>
          </cell>
          <cell r="D2977">
            <v>132.22999999999999</v>
          </cell>
          <cell r="E2977">
            <v>106.65429908049684</v>
          </cell>
          <cell r="F2977" t="str">
            <v>SIEC Mar/26</v>
          </cell>
        </row>
        <row r="2978">
          <cell r="A2978" t="str">
            <v>02.03.13.300.05</v>
          </cell>
          <cell r="B2978" t="str">
            <v>Proteção da cordoalha do pára-raio com tubo de PVC rígido, Ø 50 mm (2"), comprimento 3,00 m</v>
          </cell>
          <cell r="C2978" t="str">
            <v>un</v>
          </cell>
          <cell r="D2978">
            <v>177.9</v>
          </cell>
          <cell r="E2978">
            <v>143.49088562671398</v>
          </cell>
          <cell r="F2978" t="str">
            <v>SIEC Mar/26</v>
          </cell>
        </row>
        <row r="2979">
          <cell r="A2979" t="str">
            <v>02.03.13.400</v>
          </cell>
          <cell r="B2979" t="str">
            <v>PÁRA RAIOS- ATERRAMENTO</v>
          </cell>
          <cell r="C2979" t="str">
            <v/>
          </cell>
          <cell r="E2979">
            <v>0</v>
          </cell>
          <cell r="F2979" t="str">
            <v>SIEC Mar/26</v>
          </cell>
        </row>
        <row r="2980">
          <cell r="A2980" t="str">
            <v>02.03.13.400.55</v>
          </cell>
          <cell r="B2980" t="str">
            <v>Aplicação de adesivo para fixação de componentes de SPDA em superfície porosa</v>
          </cell>
          <cell r="C2980" t="str">
            <v>un</v>
          </cell>
          <cell r="D2980">
            <v>9.08</v>
          </cell>
          <cell r="E2980">
            <v>7.3237618970801739</v>
          </cell>
          <cell r="F2980" t="str">
            <v>SIEC Mar/26</v>
          </cell>
        </row>
        <row r="2981">
          <cell r="A2981" t="str">
            <v>02.03.13.400.33</v>
          </cell>
          <cell r="B2981" t="str">
            <v>Barra Chata 38 x 3 mm (Longitudinal) AÇO ASTM A36</v>
          </cell>
          <cell r="C2981" t="str">
            <v>m</v>
          </cell>
          <cell r="D2981">
            <v>23.07</v>
          </cell>
          <cell r="E2981">
            <v>18.607839974189385</v>
          </cell>
          <cell r="F2981" t="str">
            <v>SIEC Mar/26</v>
          </cell>
        </row>
        <row r="2982">
          <cell r="A2982" t="str">
            <v>02.03.13.400.34</v>
          </cell>
          <cell r="B2982" t="str">
            <v>Barra Chata 60 x 5 mm (Transversal) AÇO ASTM A36</v>
          </cell>
          <cell r="C2982" t="str">
            <v>m</v>
          </cell>
          <cell r="D2982">
            <v>58.66</v>
          </cell>
          <cell r="E2982">
            <v>47.314082916599446</v>
          </cell>
          <cell r="F2982" t="str">
            <v>SIEC Mar/26</v>
          </cell>
        </row>
        <row r="2983">
          <cell r="A2983" t="str">
            <v>02.03.13.400.36</v>
          </cell>
          <cell r="B2983" t="str">
            <v>Barra chata de cobre de 1/4" X 3/4" x 500 mm</v>
          </cell>
          <cell r="C2983" t="str">
            <v>un</v>
          </cell>
          <cell r="D2983">
            <v>158.75</v>
          </cell>
          <cell r="E2983">
            <v>128.044845942894</v>
          </cell>
          <cell r="F2983" t="str">
            <v>SIEC Mar/26</v>
          </cell>
        </row>
        <row r="2984">
          <cell r="A2984" t="str">
            <v>02.03.13.400.35</v>
          </cell>
          <cell r="B2984" t="str">
            <v>Barra chata em alumínio de 7/8" X 1/8"</v>
          </cell>
          <cell r="C2984" t="str">
            <v>m</v>
          </cell>
          <cell r="D2984">
            <v>89.83</v>
          </cell>
          <cell r="E2984">
            <v>72.45523471527666</v>
          </cell>
          <cell r="F2984" t="str">
            <v>SIEC Mar/26</v>
          </cell>
        </row>
        <row r="2985">
          <cell r="A2985" t="str">
            <v>02.03.13.400.37</v>
          </cell>
          <cell r="B2985" t="str">
            <v>Barramento de cobre eletrolítico, 6 x 50 x 350 mm</v>
          </cell>
          <cell r="C2985" t="str">
            <v>pç</v>
          </cell>
          <cell r="D2985">
            <v>337.46</v>
          </cell>
          <cell r="E2985">
            <v>272.18906275205677</v>
          </cell>
          <cell r="F2985" t="str">
            <v>SIEC Mar/26</v>
          </cell>
        </row>
        <row r="2986">
          <cell r="A2986" t="str">
            <v>02.03.13.400.10</v>
          </cell>
          <cell r="B2986" t="str">
            <v>Caixa de Inspeção de Aterramento em manilha de barro vidrado Ø 300 mm, comprimento 600 mm com tampa de concreto armado</v>
          </cell>
          <cell r="C2986" t="str">
            <v>un</v>
          </cell>
          <cell r="D2986">
            <v>251.69</v>
          </cell>
          <cell r="E2986">
            <v>203.00854976609131</v>
          </cell>
          <cell r="F2986" t="str">
            <v>SIEC Mar/26</v>
          </cell>
        </row>
        <row r="2987">
          <cell r="A2987" t="str">
            <v>02.03.13.400.09</v>
          </cell>
          <cell r="B2987" t="str">
            <v>Caixa de Inspeção de Aterramento, tipo solo de pvc de seção circular Ø 300 mm, com tampa de ferro fundido</v>
          </cell>
          <cell r="C2987" t="str">
            <v>un</v>
          </cell>
          <cell r="D2987">
            <v>204.84</v>
          </cell>
          <cell r="E2987">
            <v>165.22019680593644</v>
          </cell>
          <cell r="F2987" t="str">
            <v>SIEC Mar/26</v>
          </cell>
        </row>
        <row r="2988">
          <cell r="A2988" t="str">
            <v>02.03.13.400.15</v>
          </cell>
          <cell r="B2988" t="str">
            <v>Conector de aterramento cabo/haste para cabo 16-70mm² e haste Ø 3/4"</v>
          </cell>
          <cell r="C2988" t="str">
            <v>un</v>
          </cell>
          <cell r="D2988">
            <v>68.650000000000006</v>
          </cell>
          <cell r="E2988">
            <v>55.371834166801101</v>
          </cell>
          <cell r="F2988" t="str">
            <v>SIEC Mar/26</v>
          </cell>
        </row>
        <row r="2989">
          <cell r="A2989" t="str">
            <v>02.03.13.400.14</v>
          </cell>
          <cell r="B2989" t="str">
            <v>Conector de aterramento cabo/haste para cabo 16-70mm² e haste Ø 5/8"</v>
          </cell>
          <cell r="C2989" t="str">
            <v>un</v>
          </cell>
          <cell r="D2989">
            <v>67.790000000000006</v>
          </cell>
          <cell r="E2989">
            <v>54.678173899015974</v>
          </cell>
          <cell r="F2989" t="str">
            <v>SIEC Mar/26</v>
          </cell>
        </row>
        <row r="2990">
          <cell r="A2990" t="str">
            <v>02.03.13.400.17</v>
          </cell>
          <cell r="B2990" t="str">
            <v>Conector elétrico de cobre tipo split-bolt para cabo de seção 50mm²</v>
          </cell>
          <cell r="C2990" t="str">
            <v>un</v>
          </cell>
          <cell r="D2990">
            <v>30.89</v>
          </cell>
          <cell r="E2990">
            <v>24.915308920793677</v>
          </cell>
          <cell r="F2990" t="str">
            <v>SIEC Mar/26</v>
          </cell>
        </row>
        <row r="2991">
          <cell r="A2991" t="str">
            <v>02.03.13.400.41</v>
          </cell>
          <cell r="B2991" t="str">
            <v>Conector olhal de aterramento (grampo) cabo/haste para cabo 16-50mm² e haste ø 5/8"</v>
          </cell>
          <cell r="C2991" t="str">
            <v>pç</v>
          </cell>
          <cell r="D2991">
            <v>30.56</v>
          </cell>
          <cell r="E2991">
            <v>24.649136957573802</v>
          </cell>
          <cell r="F2991" t="str">
            <v>SIEC Mar/26</v>
          </cell>
        </row>
        <row r="2992">
          <cell r="A2992" t="str">
            <v>02.03.13.400.13</v>
          </cell>
          <cell r="B2992" t="str">
            <v>Conector Parafuso Fendido, fabricado em Cobre Estanhado de Alta resistência,com Furo Vertical, para Cordoalha 35mm²</v>
          </cell>
          <cell r="C2992" t="str">
            <v>un</v>
          </cell>
          <cell r="D2992">
            <v>43.52</v>
          </cell>
          <cell r="E2992">
            <v>35.102435876754321</v>
          </cell>
          <cell r="F2992" t="str">
            <v>SIEC Mar/26</v>
          </cell>
        </row>
        <row r="2993">
          <cell r="A2993" t="str">
            <v>02.03.13.400.12</v>
          </cell>
          <cell r="B2993" t="str">
            <v>Conector Parafuso Fendido, Fabricado em Cobre Estanhado de Alta resistência,com Furo Vertical, para Cordoalha 50mm²</v>
          </cell>
          <cell r="C2993" t="str">
            <v>un</v>
          </cell>
          <cell r="D2993">
            <v>47.99</v>
          </cell>
          <cell r="E2993">
            <v>38.707856105823524</v>
          </cell>
          <cell r="F2993" t="str">
            <v>SIEC Mar/26</v>
          </cell>
        </row>
        <row r="2994">
          <cell r="A2994" t="str">
            <v>02.03.13.400.18</v>
          </cell>
          <cell r="B2994" t="str">
            <v>Conector Split-Bolt de latão estanhado para cabo, com furo 10mm² (seção transversal do cabo de 16 a 70mm²)</v>
          </cell>
          <cell r="C2994" t="str">
            <v>un</v>
          </cell>
          <cell r="D2994">
            <v>38.270000000000003</v>
          </cell>
          <cell r="E2994">
            <v>30.867881916438137</v>
          </cell>
          <cell r="F2994" t="str">
            <v>SIEC Mar/26</v>
          </cell>
        </row>
        <row r="2995">
          <cell r="A2995" t="str">
            <v>02.03.13.400.03</v>
          </cell>
          <cell r="B2995" t="str">
            <v>Haste de aterramento em aço cobreado, de alta camada, ø 3/4" x 3,00m, tipo "COOPERWELD" ou Equivalente.</v>
          </cell>
          <cell r="C2995" t="str">
            <v>un</v>
          </cell>
          <cell r="D2995">
            <v>452.59</v>
          </cell>
          <cell r="E2995">
            <v>365.05081464752379</v>
          </cell>
          <cell r="F2995" t="str">
            <v>SIEC Mar/26</v>
          </cell>
        </row>
        <row r="2996">
          <cell r="A2996" t="str">
            <v>02.03.13.400.02</v>
          </cell>
          <cell r="B2996" t="str">
            <v>Haste de aterramento em aço cobreado, de alta camada, ø 5/8" x 2,40m, tipo "COOPERWELD" ou Equivalente.</v>
          </cell>
          <cell r="C2996" t="str">
            <v>un</v>
          </cell>
          <cell r="D2996">
            <v>305.23</v>
          </cell>
          <cell r="E2996">
            <v>246.1929343442491</v>
          </cell>
          <cell r="F2996" t="str">
            <v>SIEC Mar/26</v>
          </cell>
        </row>
        <row r="2997">
          <cell r="A2997" t="str">
            <v>02.03.13.400.44</v>
          </cell>
          <cell r="B2997" t="str">
            <v>Placa de aterramento fundida em liga de cobre, com pino de 35mm², para cabo 35mm², sapata com 02 furos M12</v>
          </cell>
          <cell r="C2997" t="str">
            <v>un</v>
          </cell>
          <cell r="D2997">
            <v>753.88</v>
          </cell>
          <cell r="E2997">
            <v>608.06581706726888</v>
          </cell>
          <cell r="F2997" t="str">
            <v>SIEC Mar/26</v>
          </cell>
        </row>
        <row r="2998">
          <cell r="A2998" t="str">
            <v>02.03.13.400.45</v>
          </cell>
          <cell r="B2998" t="str">
            <v>Placa de aterramento pino-cabo 82 x 41 mm com 2 furos. Referência B162Y4 da Eritech-Erico ou equivalente.</v>
          </cell>
          <cell r="C2998" t="str">
            <v>un</v>
          </cell>
          <cell r="D2998">
            <v>722.31</v>
          </cell>
          <cell r="E2998">
            <v>582.60203258590093</v>
          </cell>
          <cell r="F2998" t="str">
            <v>SIEC Mar/26</v>
          </cell>
        </row>
        <row r="2999">
          <cell r="A2999" t="str">
            <v>02.03.13.400.48</v>
          </cell>
          <cell r="B2999" t="str">
            <v>Solda Exotérmica para Cabo # 120mm²</v>
          </cell>
          <cell r="C2999" t="str">
            <v>un</v>
          </cell>
          <cell r="D2999">
            <v>75.37</v>
          </cell>
          <cell r="E2999">
            <v>60.792063236005809</v>
          </cell>
          <cell r="F2999" t="str">
            <v>SIEC Mar/26</v>
          </cell>
        </row>
        <row r="3000">
          <cell r="A3000" t="str">
            <v>02.03.13.400.06</v>
          </cell>
          <cell r="B3000" t="str">
            <v>Solda Exotérmica para Cabo # 35 mm²</v>
          </cell>
          <cell r="C3000" t="str">
            <v>un</v>
          </cell>
          <cell r="D3000">
            <v>66.73</v>
          </cell>
          <cell r="E3000">
            <v>53.823197289885471</v>
          </cell>
          <cell r="F3000" t="str">
            <v>SIEC Mar/26</v>
          </cell>
        </row>
        <row r="3001">
          <cell r="A3001" t="str">
            <v>02.03.13.400.05</v>
          </cell>
          <cell r="B3001" t="str">
            <v>Solda Exotérmica para Cabo # 50 mm²</v>
          </cell>
          <cell r="C3001" t="str">
            <v>un</v>
          </cell>
          <cell r="D3001">
            <v>66.73</v>
          </cell>
          <cell r="E3001">
            <v>53.823197289885471</v>
          </cell>
          <cell r="F3001" t="str">
            <v>SIEC Mar/26</v>
          </cell>
        </row>
        <row r="3002">
          <cell r="A3002" t="str">
            <v>02.03.13.400.07</v>
          </cell>
          <cell r="B3002" t="str">
            <v>Solda Exotérmica para Cabo # 70 mm²</v>
          </cell>
          <cell r="C3002" t="str">
            <v>un</v>
          </cell>
          <cell r="D3002">
            <v>66.73</v>
          </cell>
          <cell r="E3002">
            <v>53.823197289885471</v>
          </cell>
          <cell r="F3002" t="str">
            <v>SIEC Mar/26</v>
          </cell>
        </row>
        <row r="3003">
          <cell r="A3003" t="str">
            <v>02.03.13.400.08</v>
          </cell>
          <cell r="B3003" t="str">
            <v>Solda Exotérmica para Cabo cobre # 95 mm²</v>
          </cell>
          <cell r="C3003" t="str">
            <v>un</v>
          </cell>
          <cell r="D3003">
            <v>75.37</v>
          </cell>
          <cell r="E3003">
            <v>60.792063236005809</v>
          </cell>
          <cell r="F3003" t="str">
            <v>SIEC Mar/26</v>
          </cell>
        </row>
        <row r="3004">
          <cell r="A3004" t="str">
            <v>02.03.13.400.22</v>
          </cell>
          <cell r="B3004" t="str">
            <v>Suporte isolador com 1 descida, galvanizado à fogo, para pára-raios simples com rosca mecânica de aço.</v>
          </cell>
          <cell r="C3004" t="str">
            <v>un</v>
          </cell>
          <cell r="D3004">
            <v>48.18</v>
          </cell>
          <cell r="E3004">
            <v>38.861106630101631</v>
          </cell>
          <cell r="F3004" t="str">
            <v>SIEC Mar/26</v>
          </cell>
        </row>
        <row r="3005">
          <cell r="A3005" t="str">
            <v>02.03.13.400.21</v>
          </cell>
          <cell r="B3005" t="str">
            <v>Suporte-guia em chapa de aço galvanizado a fogo com roldana para fixação da cordoalha</v>
          </cell>
          <cell r="C3005" t="str">
            <v>pç</v>
          </cell>
          <cell r="D3005">
            <v>27.86</v>
          </cell>
          <cell r="E3005">
            <v>22.471366349411195</v>
          </cell>
          <cell r="F3005" t="str">
            <v>SIEC Mar/26</v>
          </cell>
        </row>
        <row r="3006">
          <cell r="A3006" t="str">
            <v>02.03.13.400.69</v>
          </cell>
          <cell r="B3006" t="str">
            <v>Terminal à compressão para cabo # 10 mm² com parafuso M6, porca e arruela</v>
          </cell>
          <cell r="C3006" t="str">
            <v>un</v>
          </cell>
          <cell r="D3006">
            <v>26.72</v>
          </cell>
          <cell r="E3006">
            <v>21.551863203742538</v>
          </cell>
          <cell r="F3006" t="str">
            <v>SIEC Mar/26</v>
          </cell>
        </row>
        <row r="3007">
          <cell r="A3007" t="str">
            <v>02.03.13.400.30</v>
          </cell>
          <cell r="B3007" t="str">
            <v>Terminal à compressão para cabo # 120 mm²</v>
          </cell>
          <cell r="C3007" t="str">
            <v>un</v>
          </cell>
          <cell r="D3007">
            <v>44.05</v>
          </cell>
          <cell r="E3007">
            <v>35.529924181319565</v>
          </cell>
          <cell r="F3007" t="str">
            <v>SIEC Mar/26</v>
          </cell>
        </row>
        <row r="3008">
          <cell r="A3008" t="str">
            <v>02.03.13.400.31</v>
          </cell>
          <cell r="B3008" t="str">
            <v>Terminal à compressão para cabo # 150 mm²</v>
          </cell>
          <cell r="C3008" t="str">
            <v>un</v>
          </cell>
          <cell r="D3008">
            <v>65.13</v>
          </cell>
          <cell r="E3008">
            <v>52.532666559122433</v>
          </cell>
          <cell r="F3008" t="str">
            <v>SIEC Mar/26</v>
          </cell>
        </row>
        <row r="3009">
          <cell r="A3009" t="str">
            <v>02.03.13.400.24</v>
          </cell>
          <cell r="B3009" t="str">
            <v>Terminal à compressão para cabo # 16 mm²</v>
          </cell>
          <cell r="C3009" t="str">
            <v>pç</v>
          </cell>
          <cell r="D3009">
            <v>29.53</v>
          </cell>
          <cell r="E3009">
            <v>23.818357799645106</v>
          </cell>
          <cell r="F3009" t="str">
            <v>SIEC Mar/26</v>
          </cell>
        </row>
        <row r="3010">
          <cell r="A3010" t="str">
            <v>02.03.13.400.46</v>
          </cell>
          <cell r="B3010" t="str">
            <v>Terminal à compressão para cabo # 240 mm²</v>
          </cell>
          <cell r="C3010" t="str">
            <v>un</v>
          </cell>
          <cell r="D3010">
            <v>78.819999999999993</v>
          </cell>
          <cell r="E3010">
            <v>63.574770124213579</v>
          </cell>
          <cell r="F3010" t="str">
            <v>SIEC Mar/26</v>
          </cell>
        </row>
        <row r="3011">
          <cell r="A3011" t="str">
            <v>02.03.13.400.25</v>
          </cell>
          <cell r="B3011" t="str">
            <v>Terminal à compressão para cabo # 25 mm²</v>
          </cell>
          <cell r="C3011" t="str">
            <v>pç</v>
          </cell>
          <cell r="D3011">
            <v>31.03</v>
          </cell>
          <cell r="E3011">
            <v>25.028230359735442</v>
          </cell>
          <cell r="F3011" t="str">
            <v>SIEC Mar/26</v>
          </cell>
        </row>
        <row r="3012">
          <cell r="A3012" t="str">
            <v>02.03.13.400.47</v>
          </cell>
          <cell r="B3012" t="str">
            <v>Terminal à compressão para cabo # 300 mm²</v>
          </cell>
          <cell r="C3012" t="str">
            <v>un</v>
          </cell>
          <cell r="D3012">
            <v>93.92</v>
          </cell>
          <cell r="E3012">
            <v>75.754153895789642</v>
          </cell>
          <cell r="F3012" t="str">
            <v>SIEC Mar/26</v>
          </cell>
        </row>
        <row r="3013">
          <cell r="A3013" t="str">
            <v>02.03.13.400.26</v>
          </cell>
          <cell r="B3013" t="str">
            <v>Terminal à compressão para cabo # 35 mm²</v>
          </cell>
          <cell r="C3013" t="str">
            <v>pç</v>
          </cell>
          <cell r="D3013">
            <v>31.16</v>
          </cell>
          <cell r="E3013">
            <v>25.133085981609938</v>
          </cell>
          <cell r="F3013" t="str">
            <v>SIEC Mar/26</v>
          </cell>
        </row>
        <row r="3014">
          <cell r="A3014" t="str">
            <v>02.03.13.400.27</v>
          </cell>
          <cell r="B3014" t="str">
            <v>Terminal à compressão para cabo # 50 mm²</v>
          </cell>
          <cell r="C3014" t="str">
            <v>un</v>
          </cell>
          <cell r="D3014">
            <v>41.84</v>
          </cell>
          <cell r="E3014">
            <v>33.747378609453143</v>
          </cell>
          <cell r="F3014" t="str">
            <v>SIEC Mar/26</v>
          </cell>
        </row>
        <row r="3015">
          <cell r="A3015" t="str">
            <v>02.03.13.400.28</v>
          </cell>
          <cell r="B3015" t="str">
            <v>Terminal à compressão para cabo # 70 mm²</v>
          </cell>
          <cell r="C3015" t="str">
            <v>un</v>
          </cell>
          <cell r="D3015">
            <v>38.89</v>
          </cell>
          <cell r="E3015">
            <v>31.367962574608807</v>
          </cell>
          <cell r="F3015" t="str">
            <v>SIEC Mar/26</v>
          </cell>
        </row>
        <row r="3016">
          <cell r="A3016" t="str">
            <v>02.03.13.400.29</v>
          </cell>
          <cell r="B3016" t="str">
            <v>Terminal à compressão para cabo # 95 mm²</v>
          </cell>
          <cell r="C3016" t="str">
            <v>un</v>
          </cell>
          <cell r="D3016">
            <v>40.520000000000003</v>
          </cell>
          <cell r="E3016">
            <v>32.682690756573642</v>
          </cell>
          <cell r="F3016" t="str">
            <v>SIEC Mar/26</v>
          </cell>
        </row>
        <row r="3017">
          <cell r="A3017" t="str">
            <v>02.03.13.400.19</v>
          </cell>
          <cell r="B3017" t="str">
            <v>Terminal aéreo horizontal Ø 3/8" x 350 mm com bandeirinha galvanizado a fogo</v>
          </cell>
          <cell r="C3017" t="str">
            <v>un</v>
          </cell>
          <cell r="D3017">
            <v>46.75</v>
          </cell>
          <cell r="E3017">
            <v>37.707694789482176</v>
          </cell>
          <cell r="F3017" t="str">
            <v>SIEC Mar/26</v>
          </cell>
        </row>
        <row r="3018">
          <cell r="A3018" t="str">
            <v>02.03.13.400.32</v>
          </cell>
          <cell r="B3018" t="str">
            <v>Terminal olhal M4 para cabo 2,5mm² a 4,0mm²</v>
          </cell>
          <cell r="C3018" t="str">
            <v>un</v>
          </cell>
          <cell r="D3018">
            <v>9.32</v>
          </cell>
          <cell r="E3018">
            <v>7.5173415066946285</v>
          </cell>
          <cell r="F3018" t="str">
            <v>SIEC Mar/26</v>
          </cell>
        </row>
        <row r="3019">
          <cell r="A3019" t="str">
            <v>02.03.13.400.40</v>
          </cell>
          <cell r="B3019" t="str">
            <v>Terminal para ligação de cabo a barramento, em bronze com 1 furo de ø8mm, para cabo cobre nu de 16mm2, referência QA4C-B da Burndy ou equivalente.</v>
          </cell>
          <cell r="C3019" t="str">
            <v>pç</v>
          </cell>
          <cell r="D3019">
            <v>29.53</v>
          </cell>
          <cell r="E3019">
            <v>23.818357799645106</v>
          </cell>
          <cell r="F3019" t="str">
            <v>SIEC Mar/26</v>
          </cell>
        </row>
        <row r="3020">
          <cell r="A3020" t="str">
            <v>02.03.13.400.38</v>
          </cell>
          <cell r="B3020" t="str">
            <v>Terminal pré-isolado, tipo anel, de cobre estanhado 1,5 mm²</v>
          </cell>
          <cell r="C3020" t="str">
            <v>pç</v>
          </cell>
          <cell r="D3020">
            <v>32.21</v>
          </cell>
          <cell r="E3020">
            <v>25.979996773673175</v>
          </cell>
          <cell r="F3020" t="str">
            <v>SIEC Mar/26</v>
          </cell>
        </row>
        <row r="3021">
          <cell r="A3021" t="str">
            <v>02.03.13.400.39</v>
          </cell>
          <cell r="B3021" t="str">
            <v>Terminal tubular com furo, de cobre estanhado 25 mm²</v>
          </cell>
          <cell r="C3021" t="str">
            <v>pç</v>
          </cell>
          <cell r="D3021">
            <v>34.229999999999997</v>
          </cell>
          <cell r="E3021">
            <v>27.60929182126149</v>
          </cell>
          <cell r="F3021" t="str">
            <v>SIEC Mar/26</v>
          </cell>
        </row>
        <row r="3022">
          <cell r="A3022" t="str">
            <v>02.03.13.500</v>
          </cell>
          <cell r="B3022" t="str">
            <v>PÁRA RAIOS- APARELHO SINALIZADOR</v>
          </cell>
          <cell r="C3022" t="str">
            <v/>
          </cell>
          <cell r="E3022">
            <v>0</v>
          </cell>
          <cell r="F3022" t="str">
            <v>SIEC Mar/26</v>
          </cell>
        </row>
        <row r="3023">
          <cell r="A3023" t="str">
            <v>02.03.13.500.02</v>
          </cell>
          <cell r="B3023" t="str">
            <v>Aparelho de luz de obstáculo, em aço galvanizado, para 2 lâmpadas incadescentes de 60W / 127V</v>
          </cell>
          <cell r="C3023" t="str">
            <v>un</v>
          </cell>
          <cell r="D3023">
            <v>268.91000000000003</v>
          </cell>
          <cell r="E3023">
            <v>216.8978867559284</v>
          </cell>
          <cell r="F3023" t="str">
            <v>SIEC Mar/26</v>
          </cell>
        </row>
        <row r="3024">
          <cell r="A3024" t="str">
            <v>02.03.13.500.01</v>
          </cell>
          <cell r="B3024" t="str">
            <v>Aparelho sinalizador de obstáculos com célula fotoelétrica, simples</v>
          </cell>
          <cell r="C3024" t="str">
            <v>un</v>
          </cell>
          <cell r="D3024">
            <v>165.64</v>
          </cell>
          <cell r="E3024">
            <v>133.60219390224228</v>
          </cell>
          <cell r="F3024" t="str">
            <v>SIEC Mar/26</v>
          </cell>
        </row>
        <row r="3025">
          <cell r="A3025" t="str">
            <v>02.03.14</v>
          </cell>
          <cell r="B3025" t="str">
            <v>CIRCUITOS DE TELEFONIA</v>
          </cell>
          <cell r="C3025" t="str">
            <v/>
          </cell>
          <cell r="E3025">
            <v>0</v>
          </cell>
          <cell r="F3025" t="str">
            <v>SIEC Mar/26</v>
          </cell>
        </row>
        <row r="3026">
          <cell r="A3026" t="str">
            <v>02.03.14.100</v>
          </cell>
          <cell r="B3026" t="str">
            <v>CABOS TELEFÔNICOS</v>
          </cell>
          <cell r="C3026" t="str">
            <v/>
          </cell>
          <cell r="E3026">
            <v>0</v>
          </cell>
          <cell r="F3026" t="str">
            <v>SIEC Mar/26</v>
          </cell>
        </row>
        <row r="3027">
          <cell r="A3027" t="str">
            <v>02.03.14.100.32</v>
          </cell>
          <cell r="B3027" t="str">
            <v>Cabo CTP-APL-G 24AWGx20P</v>
          </cell>
          <cell r="C3027" t="str">
            <v>m</v>
          </cell>
          <cell r="D3027">
            <v>26.18</v>
          </cell>
          <cell r="E3027">
            <v>21.116309082110018</v>
          </cell>
          <cell r="F3027" t="str">
            <v>SIEC Mar/26</v>
          </cell>
        </row>
        <row r="3028">
          <cell r="A3028" t="str">
            <v>02.03.14.100.36</v>
          </cell>
          <cell r="B3028" t="str">
            <v>Cabo telefônico CCI 50, 4 pares, uso interno, sem blindagem, instalado em distribuição de edificação residencial - fornecimento e instalação</v>
          </cell>
          <cell r="C3028" t="str">
            <v>m</v>
          </cell>
          <cell r="D3028">
            <v>14.18</v>
          </cell>
          <cell r="E3028">
            <v>11.437328601387319</v>
          </cell>
          <cell r="F3028" t="str">
            <v>SIEC Mar/26</v>
          </cell>
        </row>
        <row r="3029">
          <cell r="A3029" t="str">
            <v>02.03.14.100.15</v>
          </cell>
          <cell r="B3029" t="str">
            <v>Cabo telefônico CI , Ø do condutor 0,50 mm, com 50 pares</v>
          </cell>
          <cell r="C3029" t="str">
            <v>m</v>
          </cell>
          <cell r="D3029">
            <v>37.840000000000003</v>
          </cell>
          <cell r="E3029">
            <v>30.521051782545573</v>
          </cell>
          <cell r="F3029" t="str">
            <v>SIEC Mar/26</v>
          </cell>
        </row>
        <row r="3030">
          <cell r="A3030" t="str">
            <v>02.03.14.100.28</v>
          </cell>
          <cell r="B3030" t="str">
            <v>Cabo telefônico CTP - APL , Ø do condutor 0,50 mm, com 100 pares</v>
          </cell>
          <cell r="C3030" t="str">
            <v>m</v>
          </cell>
          <cell r="D3030">
            <v>82.58</v>
          </cell>
          <cell r="E3030">
            <v>66.607517341506693</v>
          </cell>
          <cell r="F3030" t="str">
            <v>SIEC Mar/26</v>
          </cell>
        </row>
        <row r="3031">
          <cell r="A3031" t="str">
            <v>02.03.14.100.26</v>
          </cell>
          <cell r="B3031" t="str">
            <v>Cabo telefônico CTP - APL , Ø do condutor 0,50 mm, com 20 pares</v>
          </cell>
          <cell r="C3031" t="str">
            <v>m</v>
          </cell>
          <cell r="D3031">
            <v>25.74</v>
          </cell>
          <cell r="E3031">
            <v>20.761413131150185</v>
          </cell>
          <cell r="F3031" t="str">
            <v>SIEC Mar/26</v>
          </cell>
        </row>
        <row r="3032">
          <cell r="A3032" t="str">
            <v>02.03.14.100.20</v>
          </cell>
          <cell r="B3032" t="str">
            <v>Cabo telefônico CTP - APL , Ø do condutor 0,65 mm, com 50 pares</v>
          </cell>
          <cell r="C3032" t="str">
            <v>m</v>
          </cell>
          <cell r="D3032">
            <v>66.52</v>
          </cell>
          <cell r="E3032">
            <v>53.653815131472811</v>
          </cell>
          <cell r="F3032" t="str">
            <v>SIEC Mar/26</v>
          </cell>
        </row>
        <row r="3033">
          <cell r="A3033" t="str">
            <v>02.03.14.100.34</v>
          </cell>
          <cell r="B3033" t="str">
            <v>Cabo UTP Multi LAN cat 5E 24AWGX4P</v>
          </cell>
          <cell r="C3033" t="str">
            <v>m</v>
          </cell>
          <cell r="D3033">
            <v>6.61</v>
          </cell>
          <cell r="E3033">
            <v>5.3315050814647522</v>
          </cell>
          <cell r="F3033" t="str">
            <v>SIEC Mar/26</v>
          </cell>
        </row>
        <row r="3034">
          <cell r="A3034" t="str">
            <v>02.03.14.200</v>
          </cell>
          <cell r="B3034" t="str">
            <v>CAIXAS</v>
          </cell>
          <cell r="C3034" t="str">
            <v/>
          </cell>
          <cell r="E3034">
            <v>0</v>
          </cell>
          <cell r="F3034" t="str">
            <v>SIEC Mar/26</v>
          </cell>
        </row>
        <row r="3035">
          <cell r="A3035" t="str">
            <v>02.03.14.200.01</v>
          </cell>
          <cell r="B3035" t="str">
            <v>Caixa subterrânea de entrada telefônica tipo R1, comprimento 60 cm, largura 35 cm, profundidade 50 cm</v>
          </cell>
          <cell r="C3035" t="str">
            <v>un</v>
          </cell>
          <cell r="D3035">
            <v>910.18</v>
          </cell>
          <cell r="E3035">
            <v>734.13453782868203</v>
          </cell>
          <cell r="F3035" t="str">
            <v>SIEC Mar/26</v>
          </cell>
        </row>
        <row r="3036">
          <cell r="A3036" t="str">
            <v>02.03.14.200.02</v>
          </cell>
          <cell r="B3036" t="str">
            <v>Caixa subterrânea de entrada telefônica tipo R2, comprimento 107 cm, largura 52 cm, profundidade 50 cm</v>
          </cell>
          <cell r="C3036" t="str">
            <v>un</v>
          </cell>
          <cell r="D3036">
            <v>1662.31</v>
          </cell>
          <cell r="E3036">
            <v>1340.7888369091788</v>
          </cell>
          <cell r="F3036" t="str">
            <v>SIEC Mar/26</v>
          </cell>
        </row>
        <row r="3037">
          <cell r="A3037" t="str">
            <v>02.03.50</v>
          </cell>
          <cell r="B3037" t="str">
            <v>REMANEJAMENTO / RETIRADAS DE SISTEMAS</v>
          </cell>
          <cell r="C3037" t="str">
            <v/>
          </cell>
          <cell r="E3037">
            <v>0</v>
          </cell>
          <cell r="F3037" t="str">
            <v>SIEC Mar/26</v>
          </cell>
        </row>
        <row r="3038">
          <cell r="A3038" t="str">
            <v>02.03.50.100</v>
          </cell>
          <cell r="B3038" t="str">
            <v>REMANEJAMENTO / RETIRADAS DE SISTEMAS</v>
          </cell>
          <cell r="C3038" t="str">
            <v/>
          </cell>
          <cell r="E3038">
            <v>0</v>
          </cell>
          <cell r="F3038" t="str">
            <v>SIEC Mar/26</v>
          </cell>
        </row>
        <row r="3039">
          <cell r="A3039" t="str">
            <v>02.03.50.100.07</v>
          </cell>
          <cell r="B3039" t="str">
            <v>REM.23_Remanejamento de Luminária comercial / industrial</v>
          </cell>
          <cell r="C3039" t="str">
            <v>un</v>
          </cell>
          <cell r="D3039">
            <v>111.5</v>
          </cell>
          <cell r="E3039">
            <v>89.933860300048394</v>
          </cell>
          <cell r="F3039" t="str">
            <v>SIEC Mar/26</v>
          </cell>
        </row>
        <row r="3040">
          <cell r="A3040" t="str">
            <v>02.03.50.100.08</v>
          </cell>
          <cell r="B3040" t="str">
            <v>REM.24_Remanejamento de poste de concreto</v>
          </cell>
          <cell r="C3040" t="str">
            <v>un</v>
          </cell>
          <cell r="D3040">
            <v>934.86</v>
          </cell>
          <cell r="E3040">
            <v>754.04097435070173</v>
          </cell>
          <cell r="F3040" t="str">
            <v>SIEC Mar/26</v>
          </cell>
        </row>
        <row r="3041">
          <cell r="A3041" t="str">
            <v>02.03.50.100.06</v>
          </cell>
          <cell r="B3041" t="str">
            <v>REM.25_Remanejamento de Poste metálico de iluminação</v>
          </cell>
          <cell r="C3041" t="str">
            <v>un</v>
          </cell>
          <cell r="D3041">
            <v>261.58</v>
          </cell>
          <cell r="E3041">
            <v>210.98564284562025</v>
          </cell>
          <cell r="F3041" t="str">
            <v>SIEC Mar/26</v>
          </cell>
        </row>
        <row r="3042">
          <cell r="A3042" t="str">
            <v>02.03.50.100.09</v>
          </cell>
          <cell r="B3042" t="str">
            <v>REM.38_Remanejamento de Painel de Alimentação de Bloqueios</v>
          </cell>
          <cell r="C3042" t="str">
            <v>un</v>
          </cell>
          <cell r="D3042">
            <v>637.20000000000005</v>
          </cell>
          <cell r="E3042">
            <v>513.95386352637524</v>
          </cell>
          <cell r="F3042" t="str">
            <v>SIEC Mar/26</v>
          </cell>
        </row>
        <row r="3043">
          <cell r="A3043" t="str">
            <v>02.03.50.100.03</v>
          </cell>
          <cell r="B3043" t="str">
            <v>Retirada de Banco de baterias de 125Vcc, inclusive suportes e conexões</v>
          </cell>
          <cell r="C3043" t="str">
            <v>cj</v>
          </cell>
          <cell r="D3043">
            <v>2039.41</v>
          </cell>
          <cell r="E3043">
            <v>1644.9507985158898</v>
          </cell>
          <cell r="F3043" t="str">
            <v>SIEC Mar/26</v>
          </cell>
        </row>
        <row r="3044">
          <cell r="A3044" t="str">
            <v>02.03.50.100.01</v>
          </cell>
          <cell r="B3044" t="str">
            <v>Retirada de chave seccionadora 6,6kV - trifasica</v>
          </cell>
          <cell r="C3044" t="str">
            <v>cj</v>
          </cell>
          <cell r="D3044">
            <v>1747.68</v>
          </cell>
          <cell r="E3044">
            <v>1409.6467172124537</v>
          </cell>
          <cell r="F3044" t="str">
            <v>SIEC Mar/26</v>
          </cell>
        </row>
        <row r="3045">
          <cell r="A3045" t="str">
            <v>02.03.50.100.04</v>
          </cell>
          <cell r="B3045" t="str">
            <v>Retirada de Conversor de 60 Hz / 90 Hz ( 2 ) e Chave Estática</v>
          </cell>
          <cell r="C3045" t="str">
            <v>cj</v>
          </cell>
          <cell r="D3045">
            <v>904.52</v>
          </cell>
          <cell r="E3045">
            <v>729.56928536860778</v>
          </cell>
          <cell r="F3045" t="str">
            <v>SIEC Mar/26</v>
          </cell>
        </row>
        <row r="3046">
          <cell r="A3046" t="str">
            <v>02.03.50.100.05</v>
          </cell>
          <cell r="B3046" t="str">
            <v>Retirada de cubiculo do transformador elevador de 127V / 900V - 90 Hz</v>
          </cell>
          <cell r="C3046" t="str">
            <v>cj</v>
          </cell>
          <cell r="D3046">
            <v>904.52</v>
          </cell>
          <cell r="E3046">
            <v>729.56928536860778</v>
          </cell>
          <cell r="F3046" t="str">
            <v>SIEC Mar/26</v>
          </cell>
        </row>
        <row r="3047">
          <cell r="A3047" t="str">
            <v>02.03.50.100.10</v>
          </cell>
          <cell r="B3047" t="str">
            <v>Retirada de eletrocalha</v>
          </cell>
          <cell r="C3047" t="str">
            <v>m</v>
          </cell>
          <cell r="D3047">
            <v>26.79</v>
          </cell>
          <cell r="E3047">
            <v>21.608323923213419</v>
          </cell>
          <cell r="F3047" t="str">
            <v>SIEC Mar/26</v>
          </cell>
        </row>
        <row r="3048">
          <cell r="A3048" t="str">
            <v>02.03.50.100.02</v>
          </cell>
          <cell r="B3048" t="str">
            <v>Retirada de transformador 6,6/0,22-0,127 kV - 60 Hz</v>
          </cell>
          <cell r="C3048" t="str">
            <v>cj</v>
          </cell>
          <cell r="D3048">
            <v>2491.7600000000002</v>
          </cell>
          <cell r="E3048">
            <v>2009.8080335537991</v>
          </cell>
          <cell r="F3048" t="str">
            <v>SIEC Mar/26</v>
          </cell>
        </row>
        <row r="3049">
          <cell r="A3049" t="str">
            <v>02.03.50.100.13</v>
          </cell>
          <cell r="B3049" t="str">
            <v>Retirada de transformador a óleo 500kVA - 220V</v>
          </cell>
          <cell r="C3049" t="str">
            <v>cj</v>
          </cell>
          <cell r="D3049">
            <v>2491.7600000000002</v>
          </cell>
          <cell r="E3049">
            <v>2009.8080335537991</v>
          </cell>
          <cell r="F3049" t="str">
            <v>SIEC Mar/26</v>
          </cell>
        </row>
        <row r="3050">
          <cell r="A3050" t="str">
            <v>02.03.50.100.14</v>
          </cell>
          <cell r="B3050" t="str">
            <v>Retirada de transformador a seco 300kVA - 440V</v>
          </cell>
          <cell r="C3050" t="str">
            <v>cj</v>
          </cell>
          <cell r="D3050">
            <v>1822.64</v>
          </cell>
          <cell r="E3050">
            <v>1470.1080819487015</v>
          </cell>
          <cell r="F3050" t="str">
            <v>SIEC Mar/26</v>
          </cell>
        </row>
        <row r="3051">
          <cell r="A3051" t="str">
            <v>02.03.51</v>
          </cell>
          <cell r="B3051" t="str">
            <v>OPERAÇÃO ASSISTIDA</v>
          </cell>
          <cell r="C3051" t="str">
            <v/>
          </cell>
          <cell r="E3051">
            <v>0</v>
          </cell>
          <cell r="F3051" t="str">
            <v>SIEC Mar/26</v>
          </cell>
        </row>
        <row r="3052">
          <cell r="A3052" t="str">
            <v>02.03.51.100</v>
          </cell>
          <cell r="B3052" t="str">
            <v>SISTEMA ELÉTRICO</v>
          </cell>
          <cell r="C3052" t="str">
            <v/>
          </cell>
          <cell r="E3052">
            <v>0</v>
          </cell>
          <cell r="F3052" t="str">
            <v>SIEC Mar/26</v>
          </cell>
        </row>
        <row r="3053">
          <cell r="A3053" t="str">
            <v>02.03.51.100.01</v>
          </cell>
          <cell r="B3053" t="str">
            <v>Operação assistida de Sistema Elétrico</v>
          </cell>
          <cell r="C3053" t="str">
            <v>mês</v>
          </cell>
          <cell r="D3053">
            <v>1372.48</v>
          </cell>
          <cell r="E3053">
            <v>1107.0172608485238</v>
          </cell>
          <cell r="F3053" t="str">
            <v>SIEC Mar/26</v>
          </cell>
        </row>
        <row r="3054">
          <cell r="A3054" t="str">
            <v>02.03.51.100.02</v>
          </cell>
          <cell r="B3054" t="str">
            <v>Operação assistida para Sistema de Geração de Energia Fotovoltaica</v>
          </cell>
          <cell r="C3054" t="str">
            <v>mês</v>
          </cell>
          <cell r="D3054">
            <v>1029.3599999999999</v>
          </cell>
          <cell r="E3054">
            <v>830.26294563639283</v>
          </cell>
          <cell r="F3054" t="str">
            <v>SIEC Mar/26</v>
          </cell>
        </row>
        <row r="3055">
          <cell r="A3055" t="str">
            <v>03</v>
          </cell>
          <cell r="B3055" t="str">
            <v>VIA PERMANENTE</v>
          </cell>
          <cell r="C3055" t="str">
            <v/>
          </cell>
          <cell r="E3055">
            <v>0</v>
          </cell>
          <cell r="F3055" t="str">
            <v>SIEC Mar/26</v>
          </cell>
        </row>
        <row r="3056">
          <cell r="A3056" t="str">
            <v>03.03</v>
          </cell>
          <cell r="B3056" t="str">
            <v>SERVIÇOS DE SUPERESTRUTURA</v>
          </cell>
          <cell r="C3056" t="str">
            <v/>
          </cell>
          <cell r="E3056">
            <v>0</v>
          </cell>
          <cell r="F3056" t="str">
            <v>SIEC Mar/26</v>
          </cell>
        </row>
        <row r="3057">
          <cell r="A3057" t="str">
            <v>03.03.01</v>
          </cell>
          <cell r="B3057" t="str">
            <v>DEMOLIÇÕES DE VIA E REMOÇÕES DE COMPONENTES DE VIA</v>
          </cell>
          <cell r="C3057" t="str">
            <v/>
          </cell>
          <cell r="E3057">
            <v>0</v>
          </cell>
          <cell r="F3057" t="str">
            <v>SIEC Mar/26</v>
          </cell>
        </row>
        <row r="3058">
          <cell r="A3058" t="str">
            <v>03.03.01.100</v>
          </cell>
          <cell r="B3058" t="str">
            <v>DEMOLIÇÕES DE VIA E REMOÇÕES DE COMPONENTES DE VIA</v>
          </cell>
          <cell r="C3058" t="str">
            <v/>
          </cell>
          <cell r="E3058">
            <v>0</v>
          </cell>
          <cell r="F3058" t="str">
            <v>SIEC Mar/26</v>
          </cell>
        </row>
        <row r="3059">
          <cell r="A3059" t="str">
            <v>03.03.01.100.02</v>
          </cell>
          <cell r="B3059" t="str">
            <v>Demolição da grade da via corrida em Dormente de Madeira em Bitola mista 1600/1000 mm (1667 dormentes/Km)</v>
          </cell>
          <cell r="C3059" t="str">
            <v>m</v>
          </cell>
          <cell r="D3059">
            <v>303.95</v>
          </cell>
          <cell r="E3059">
            <v>245.16050975963864</v>
          </cell>
          <cell r="F3059" t="str">
            <v>SIEC Mar/26</v>
          </cell>
        </row>
        <row r="3060">
          <cell r="A3060" t="str">
            <v>03.03.01.100.03</v>
          </cell>
          <cell r="B3060" t="str">
            <v>Demolição da grade de via corrida em Dormente de Concreto em TR50,TR 57, UIC60 ou TR-68</v>
          </cell>
          <cell r="C3060" t="str">
            <v>m</v>
          </cell>
          <cell r="D3060">
            <v>444.39</v>
          </cell>
          <cell r="E3060">
            <v>358.43684465236328</v>
          </cell>
          <cell r="F3060" t="str">
            <v>SIEC Mar/26</v>
          </cell>
        </row>
        <row r="3061">
          <cell r="A3061" t="str">
            <v>03.03.01.100.01</v>
          </cell>
          <cell r="B3061" t="str">
            <v>Demolição da grade de via corrida em Dormente de Madeira em TR50,TR 57, UIC60 ou TR-68</v>
          </cell>
          <cell r="C3061" t="str">
            <v>m</v>
          </cell>
          <cell r="D3061">
            <v>166.56</v>
          </cell>
          <cell r="E3061">
            <v>134.34424907243104</v>
          </cell>
          <cell r="F3061" t="str">
            <v>SIEC Mar/26</v>
          </cell>
        </row>
        <row r="3062">
          <cell r="A3062" t="str">
            <v>03.03.01.100.04</v>
          </cell>
          <cell r="B3062" t="str">
            <v>Demolição de Ligação provisória de via em trilho TR-57, fixações elásticas, com dormente de madeira (1834 dorm/km) em bitola de 1600mm</v>
          </cell>
          <cell r="C3062" t="str">
            <v>m</v>
          </cell>
          <cell r="D3062">
            <v>237.67</v>
          </cell>
          <cell r="E3062">
            <v>191.70027423778026</v>
          </cell>
          <cell r="F3062" t="str">
            <v>SIEC Mar/26</v>
          </cell>
        </row>
        <row r="3063">
          <cell r="A3063" t="str">
            <v>03.03.02</v>
          </cell>
          <cell r="B3063" t="str">
            <v>DEMOLIÇÃO DE AMV E COMPONENTES DE AMVs</v>
          </cell>
          <cell r="C3063" t="str">
            <v/>
          </cell>
          <cell r="E3063">
            <v>0</v>
          </cell>
          <cell r="F3063" t="str">
            <v>SIEC Mar/26</v>
          </cell>
        </row>
        <row r="3064">
          <cell r="A3064" t="str">
            <v>03.03.02.100</v>
          </cell>
          <cell r="B3064" t="str">
            <v>DEMOLIÇÃO DE AMV E COMPONENTES DE AMVs</v>
          </cell>
          <cell r="C3064" t="str">
            <v/>
          </cell>
          <cell r="E3064">
            <v>0</v>
          </cell>
          <cell r="F3064" t="str">
            <v>SIEC Mar/26</v>
          </cell>
        </row>
        <row r="3065">
          <cell r="A3065" t="str">
            <v>03.03.02.100.09</v>
          </cell>
          <cell r="B3065" t="str">
            <v>Demolição da grade de AMV Nº 08 em dormente de concreto</v>
          </cell>
          <cell r="C3065" t="str">
            <v>cj</v>
          </cell>
          <cell r="D3065">
            <v>27627.59</v>
          </cell>
          <cell r="E3065">
            <v>22283.908694950798</v>
          </cell>
          <cell r="F3065" t="str">
            <v>SIEC Mar/26</v>
          </cell>
        </row>
        <row r="3066">
          <cell r="A3066" t="str">
            <v>03.03.02.100.01</v>
          </cell>
          <cell r="B3066" t="str">
            <v>Demolição da grade de AMV Nº 08 em dormente de madeira</v>
          </cell>
          <cell r="C3066" t="str">
            <v>cj</v>
          </cell>
          <cell r="D3066">
            <v>11412.47</v>
          </cell>
          <cell r="E3066">
            <v>9205.0895305694467</v>
          </cell>
          <cell r="F3066" t="str">
            <v>SIEC Mar/26</v>
          </cell>
        </row>
        <row r="3067">
          <cell r="A3067" t="str">
            <v>03.03.02.100.10</v>
          </cell>
          <cell r="B3067" t="str">
            <v>Demolição da grade de AMV Nº 10 em dormente de concreto</v>
          </cell>
          <cell r="C3067" t="str">
            <v>cj</v>
          </cell>
          <cell r="D3067">
            <v>27627.59</v>
          </cell>
          <cell r="E3067">
            <v>22283.908694950798</v>
          </cell>
          <cell r="F3067" t="str">
            <v>SIEC Mar/26</v>
          </cell>
        </row>
        <row r="3068">
          <cell r="A3068" t="str">
            <v>03.03.02.100.02</v>
          </cell>
          <cell r="B3068" t="str">
            <v>Demolição da grade de AMV Nº 10 em dormente de madeira</v>
          </cell>
          <cell r="C3068" t="str">
            <v>cj</v>
          </cell>
          <cell r="D3068">
            <v>12330.17</v>
          </cell>
          <cell r="E3068">
            <v>9945.2895628327151</v>
          </cell>
          <cell r="F3068" t="str">
            <v>SIEC Mar/26</v>
          </cell>
        </row>
        <row r="3069">
          <cell r="A3069" t="str">
            <v>03.03.02.100.03</v>
          </cell>
          <cell r="B3069" t="str">
            <v>Demolição da grade de AMV Nº 12 em dormente de madeira</v>
          </cell>
          <cell r="C3069" t="str">
            <v>cj</v>
          </cell>
          <cell r="D3069">
            <v>13501.98</v>
          </cell>
          <cell r="E3069">
            <v>10890.450072592354</v>
          </cell>
          <cell r="F3069" t="str">
            <v>SIEC Mar/26</v>
          </cell>
        </row>
        <row r="3070">
          <cell r="A3070" t="str">
            <v>03.03.02.100.07</v>
          </cell>
          <cell r="B3070" t="str">
            <v>Demolição da grade de AMV Nº 14 em dormente de concreto</v>
          </cell>
          <cell r="C3070" t="str">
            <v>cj</v>
          </cell>
          <cell r="D3070">
            <v>27627.59</v>
          </cell>
          <cell r="E3070">
            <v>22283.908694950798</v>
          </cell>
          <cell r="F3070" t="str">
            <v>SIEC Mar/26</v>
          </cell>
        </row>
        <row r="3071">
          <cell r="A3071" t="str">
            <v>03.03.02.100.04</v>
          </cell>
          <cell r="B3071" t="str">
            <v>Demolição da grade de AMV Nº 14 em dormente de madeira</v>
          </cell>
          <cell r="C3071" t="str">
            <v>cj</v>
          </cell>
          <cell r="D3071">
            <v>14471.47</v>
          </cell>
          <cell r="E3071">
            <v>11672.422971447008</v>
          </cell>
          <cell r="F3071" t="str">
            <v>SIEC Mar/26</v>
          </cell>
        </row>
        <row r="3072">
          <cell r="A3072" t="str">
            <v>03.03.02.100.05</v>
          </cell>
          <cell r="B3072" t="str">
            <v>Demolição da grade de AMV Nº 15 em dormente de madeira</v>
          </cell>
          <cell r="C3072" t="str">
            <v>cj</v>
          </cell>
          <cell r="D3072">
            <v>15006.79</v>
          </cell>
          <cell r="E3072">
            <v>12104.202290692048</v>
          </cell>
          <cell r="F3072" t="str">
            <v>SIEC Mar/26</v>
          </cell>
        </row>
        <row r="3073">
          <cell r="A3073" t="str">
            <v>03.03.02.100.06</v>
          </cell>
          <cell r="B3073" t="str">
            <v>Demolição da grade de AMV Nº 16 em dormente de madeira</v>
          </cell>
          <cell r="C3073" t="str">
            <v>cj</v>
          </cell>
          <cell r="D3073">
            <v>15542.12</v>
          </cell>
          <cell r="E3073">
            <v>12535.989675754154</v>
          </cell>
          <cell r="F3073" t="str">
            <v>SIEC Mar/26</v>
          </cell>
        </row>
        <row r="3074">
          <cell r="A3074" t="str">
            <v>03.03.02.100.08</v>
          </cell>
          <cell r="B3074" t="str">
            <v>Desmontagem de Jacaré central para Pulo Duplo com ângulo de entrada de 1:8</v>
          </cell>
          <cell r="C3074" t="str">
            <v>un</v>
          </cell>
          <cell r="D3074">
            <v>17118.7</v>
          </cell>
          <cell r="E3074">
            <v>13807.630262945637</v>
          </cell>
          <cell r="F3074" t="str">
            <v>SIEC Mar/26</v>
          </cell>
        </row>
        <row r="3075">
          <cell r="A3075" t="str">
            <v>03.03.03</v>
          </cell>
          <cell r="B3075" t="str">
            <v>SOCARIA, NIVELAMENTO E ALINHAMENTO DE VIA</v>
          </cell>
          <cell r="C3075" t="str">
            <v/>
          </cell>
          <cell r="E3075">
            <v>0</v>
          </cell>
          <cell r="F3075" t="str">
            <v>SIEC Mar/26</v>
          </cell>
        </row>
        <row r="3076">
          <cell r="A3076" t="str">
            <v>03.03.03.100</v>
          </cell>
          <cell r="B3076" t="str">
            <v>SOCARIA, NIVELAMENTO E ALINHAMENTO DE VIA</v>
          </cell>
          <cell r="C3076" t="str">
            <v/>
          </cell>
          <cell r="E3076">
            <v>0</v>
          </cell>
          <cell r="F3076" t="str">
            <v>SIEC Mar/26</v>
          </cell>
        </row>
        <row r="3077">
          <cell r="A3077" t="str">
            <v>03.03.03.100.01</v>
          </cell>
          <cell r="B3077" t="str">
            <v>Correção geométrica completa (socaria, alinhamento, nivelamento, superelevação) MECANIZADA com SOCADORA E REGULADORA</v>
          </cell>
          <cell r="C3077" t="str">
            <v>m</v>
          </cell>
          <cell r="D3077">
            <v>77.510000000000005</v>
          </cell>
          <cell r="E3077">
            <v>62.518148088401361</v>
          </cell>
          <cell r="F3077" t="str">
            <v>SIEC Mar/26</v>
          </cell>
        </row>
        <row r="3078">
          <cell r="A3078" t="str">
            <v>03.03.03.100.02</v>
          </cell>
          <cell r="B3078" t="str">
            <v>Correção geométrica MECANIZADA do AMV</v>
          </cell>
          <cell r="C3078" t="str">
            <v>un</v>
          </cell>
          <cell r="D3078">
            <v>844.08</v>
          </cell>
          <cell r="E3078">
            <v>680.81948701403451</v>
          </cell>
          <cell r="F3078" t="str">
            <v>SIEC Mar/26</v>
          </cell>
        </row>
        <row r="3079">
          <cell r="A3079" t="str">
            <v>03.03.04</v>
          </cell>
          <cell r="B3079" t="str">
            <v>MONTAGEM E INSTALAÇÃO DE VIA</v>
          </cell>
          <cell r="C3079" t="str">
            <v/>
          </cell>
          <cell r="E3079">
            <v>0</v>
          </cell>
          <cell r="F3079" t="str">
            <v>SIEC Mar/26</v>
          </cell>
        </row>
        <row r="3080">
          <cell r="A3080" t="str">
            <v>03.03.04.100</v>
          </cell>
          <cell r="B3080" t="str">
            <v>MONTAGEM E INSTALAÇÃO DE VIA</v>
          </cell>
          <cell r="C3080" t="str">
            <v/>
          </cell>
          <cell r="E3080">
            <v>0</v>
          </cell>
          <cell r="F3080" t="str">
            <v>SIEC Mar/26</v>
          </cell>
        </row>
        <row r="3081">
          <cell r="A3081" t="str">
            <v>03.03.04.100.01</v>
          </cell>
          <cell r="B3081" t="str">
            <v>Instalação e Montagem da Via Corrida com Trilho TR 57, Fixação Elástica, em Dormente de Concreto em Bitola de 1600mm</v>
          </cell>
          <cell r="C3081" t="str">
            <v>m</v>
          </cell>
          <cell r="D3081">
            <v>258.97000000000003</v>
          </cell>
          <cell r="E3081">
            <v>208.88046459106309</v>
          </cell>
          <cell r="F3081" t="str">
            <v>SIEC Mar/26</v>
          </cell>
        </row>
        <row r="3082">
          <cell r="A3082" t="str">
            <v>03.03.04.100.02</v>
          </cell>
          <cell r="B3082" t="str">
            <v>Instalação e Montagem da Via Corrida com Trilho TR 68, Fixação Elástica, em Dormente de Concreto em Bitola de 1600mm</v>
          </cell>
          <cell r="C3082" t="str">
            <v>m</v>
          </cell>
          <cell r="D3082">
            <v>258.97000000000003</v>
          </cell>
          <cell r="E3082">
            <v>208.88046459106309</v>
          </cell>
          <cell r="F3082" t="str">
            <v>SIEC Mar/26</v>
          </cell>
        </row>
        <row r="3083">
          <cell r="A3083" t="str">
            <v>03.03.04.100.07</v>
          </cell>
          <cell r="B3083" t="str">
            <v>Instalação e Montagem da Via Corrida com Trilho TR 68, Fixação Elástica, em Dormente de Madeira em Bitola de 1600mm</v>
          </cell>
          <cell r="C3083" t="str">
            <v>m</v>
          </cell>
          <cell r="D3083">
            <v>226.75</v>
          </cell>
          <cell r="E3083">
            <v>182.89240200032262</v>
          </cell>
          <cell r="F3083" t="str">
            <v>SIEC Mar/26</v>
          </cell>
        </row>
        <row r="3084">
          <cell r="A3084" t="str">
            <v>03.03.04.100.10</v>
          </cell>
          <cell r="B3084" t="str">
            <v>Instalação e Montagem da Via Corrida com Trilho TR-50, Fixação Elástica, em Dormente de Madeira Bitola de 1600/1000mm</v>
          </cell>
          <cell r="C3084" t="str">
            <v>m</v>
          </cell>
          <cell r="D3084">
            <v>349.83</v>
          </cell>
          <cell r="E3084">
            <v>282.16647846426844</v>
          </cell>
          <cell r="F3084" t="str">
            <v>SIEC Mar/26</v>
          </cell>
        </row>
        <row r="3085">
          <cell r="A3085" t="str">
            <v>03.03.04.100.05</v>
          </cell>
          <cell r="B3085" t="str">
            <v>Instalação e Montagem da Via Corrida com Trilho TR-57, Fixação Elástica, em Dormente de Concreto Bitola de 1600/1000mm</v>
          </cell>
          <cell r="C3085" t="str">
            <v>m</v>
          </cell>
          <cell r="D3085">
            <v>471.01</v>
          </cell>
          <cell r="E3085">
            <v>379.90804968543313</v>
          </cell>
          <cell r="F3085" t="str">
            <v>SIEC Mar/26</v>
          </cell>
        </row>
        <row r="3086">
          <cell r="A3086" t="str">
            <v>03.03.04.100.09</v>
          </cell>
          <cell r="B3086" t="str">
            <v>Instalação e Montagem da Via Corrida com Trilho TR-57, Fixação Elástica, em Dormente de Madeira Bitola de 1600/1000mm</v>
          </cell>
          <cell r="C3086" t="str">
            <v>m</v>
          </cell>
          <cell r="D3086">
            <v>349.83</v>
          </cell>
          <cell r="E3086">
            <v>282.16647846426844</v>
          </cell>
          <cell r="F3086" t="str">
            <v>SIEC Mar/26</v>
          </cell>
        </row>
        <row r="3087">
          <cell r="A3087" t="str">
            <v>03.03.04.100.06</v>
          </cell>
          <cell r="B3087" t="str">
            <v>Instalação e Montagem da Via Corrida com Trilho TR-57, Fixação Elástica, em Dormente de Madeira em Bitola de 1600mm</v>
          </cell>
          <cell r="C3087" t="str">
            <v>m</v>
          </cell>
          <cell r="D3087">
            <v>218.63</v>
          </cell>
          <cell r="E3087">
            <v>176.34295854170026</v>
          </cell>
          <cell r="F3087" t="str">
            <v>SIEC Mar/26</v>
          </cell>
        </row>
        <row r="3088">
          <cell r="A3088" t="str">
            <v>03.03.04.100.22</v>
          </cell>
          <cell r="B3088" t="str">
            <v>Instalação e Montagem da Via Corrida com Trilho TR-57, Fixação elástica, sobre estrutura de concreto em bitola de 1600mm</v>
          </cell>
          <cell r="C3088" t="str">
            <v>m</v>
          </cell>
          <cell r="D3088">
            <v>258.97000000000003</v>
          </cell>
          <cell r="E3088">
            <v>208.88046459106309</v>
          </cell>
          <cell r="F3088" t="str">
            <v>SIEC Mar/26</v>
          </cell>
        </row>
        <row r="3089">
          <cell r="A3089" t="str">
            <v>03.03.04.100.04</v>
          </cell>
          <cell r="B3089" t="str">
            <v>Instalação e Montagem da Via Corrida com Trilho UIC 60 Fixação Elástica, em Dormente de Concreto em Bitola de 1600/1000mm</v>
          </cell>
          <cell r="C3089" t="str">
            <v>m</v>
          </cell>
          <cell r="D3089">
            <v>340.87</v>
          </cell>
          <cell r="E3089">
            <v>274.93950637199549</v>
          </cell>
          <cell r="F3089" t="str">
            <v>SIEC Mar/26</v>
          </cell>
        </row>
        <row r="3090">
          <cell r="A3090" t="str">
            <v>03.03.04.100.03</v>
          </cell>
          <cell r="B3090" t="str">
            <v>Instalação e Montagem da Via Corrida com Trilho UIC 60 Fixação Elástica, em Dormente de Concreto em Bitola de 1600mm</v>
          </cell>
          <cell r="C3090" t="str">
            <v>m</v>
          </cell>
          <cell r="D3090">
            <v>258.97000000000003</v>
          </cell>
          <cell r="E3090">
            <v>208.88046459106309</v>
          </cell>
          <cell r="F3090" t="str">
            <v>SIEC Mar/26</v>
          </cell>
        </row>
        <row r="3091">
          <cell r="A3091" t="str">
            <v>03.03.04.100.08</v>
          </cell>
          <cell r="B3091" t="str">
            <v>Instalação e Montagem da Via Corrida com Trilho UIC 60 Fixação Elástica, em Dormente de Madeira em Bitola de 1600mm</v>
          </cell>
          <cell r="C3091" t="str">
            <v>m</v>
          </cell>
          <cell r="D3091">
            <v>228.85</v>
          </cell>
          <cell r="E3091">
            <v>184.5862235844491</v>
          </cell>
          <cell r="F3091" t="str">
            <v>SIEC Mar/26</v>
          </cell>
        </row>
        <row r="3092">
          <cell r="A3092" t="str">
            <v>03.03.04.100.27</v>
          </cell>
          <cell r="B3092" t="str">
            <v>Instalação e Montagem da Via Corrida com Trilho, Fixação Elásticas e com Dormente de Concreto</v>
          </cell>
          <cell r="C3092" t="str">
            <v>m</v>
          </cell>
          <cell r="D3092">
            <v>221.99</v>
          </cell>
          <cell r="E3092">
            <v>179.05307307630264</v>
          </cell>
          <cell r="F3092" t="str">
            <v>SIEC Mar/26</v>
          </cell>
        </row>
        <row r="3093">
          <cell r="A3093" t="str">
            <v>03.03.04.100.26</v>
          </cell>
          <cell r="B3093" t="str">
            <v>Instalação e Montagem da Via Corrida com Trilho, Fixação Elásticas e com Dormente de madeira</v>
          </cell>
          <cell r="C3093" t="str">
            <v>m</v>
          </cell>
          <cell r="D3093">
            <v>221.99</v>
          </cell>
          <cell r="E3093">
            <v>179.05307307630264</v>
          </cell>
          <cell r="F3093" t="str">
            <v>SIEC Mar/26</v>
          </cell>
        </row>
        <row r="3094">
          <cell r="A3094" t="str">
            <v>03.03.04.100.25</v>
          </cell>
          <cell r="B3094" t="str">
            <v>Instalação e montagem de Contratrilho</v>
          </cell>
          <cell r="C3094" t="str">
            <v>m</v>
          </cell>
          <cell r="D3094">
            <v>70.38</v>
          </cell>
          <cell r="E3094">
            <v>56.767220519438617</v>
          </cell>
          <cell r="F3094" t="str">
            <v>SIEC Mar/26</v>
          </cell>
        </row>
        <row r="3095">
          <cell r="A3095" t="str">
            <v>03.03.04.100.28</v>
          </cell>
          <cell r="B3095" t="str">
            <v>Ligação de via em dormentes de concreto (taxa de 1667 dormentes/km) com via em dormentes de concreto (taxa de 1667 dormentes/km)</v>
          </cell>
          <cell r="C3095" t="str">
            <v>m</v>
          </cell>
          <cell r="D3095">
            <v>471.7</v>
          </cell>
          <cell r="E3095">
            <v>380.46459106307469</v>
          </cell>
          <cell r="F3095" t="str">
            <v>SIEC Mar/26</v>
          </cell>
        </row>
        <row r="3096">
          <cell r="A3096" t="str">
            <v>03.03.04.100.13</v>
          </cell>
          <cell r="B3096" t="str">
            <v>Ligação de via em dormentes de concreto (taxa de 1667 dormentes/km) com via em dormentes de madeira (taxa de 1834 dormentes/km)</v>
          </cell>
          <cell r="C3096" t="str">
            <v>m</v>
          </cell>
          <cell r="D3096">
            <v>432.48</v>
          </cell>
          <cell r="E3096">
            <v>348.83045652524601</v>
          </cell>
          <cell r="F3096" t="str">
            <v>SIEC Mar/26</v>
          </cell>
        </row>
        <row r="3097">
          <cell r="A3097" t="str">
            <v>03.03.04.100.21</v>
          </cell>
          <cell r="B3097" t="str">
            <v>Ligação provisória de via em trilho TR-57, fixações elásticas, com dormente de madeira (1834 dorm/km) em bitola de 1600mm</v>
          </cell>
          <cell r="C3097" t="str">
            <v>m</v>
          </cell>
          <cell r="D3097">
            <v>223.69</v>
          </cell>
          <cell r="E3097">
            <v>180.42426197773835</v>
          </cell>
          <cell r="F3097" t="str">
            <v>SIEC Mar/26</v>
          </cell>
        </row>
        <row r="3098">
          <cell r="A3098" t="str">
            <v>03.03.04.100.24</v>
          </cell>
          <cell r="B3098" t="str">
            <v>Serviços de complementação e Regularização Mecanizada de Lastro em AMVs</v>
          </cell>
          <cell r="C3098" t="str">
            <v>m</v>
          </cell>
          <cell r="D3098">
            <v>148.1</v>
          </cell>
          <cell r="E3098">
            <v>119.45475076625262</v>
          </cell>
          <cell r="F3098" t="str">
            <v>SIEC Mar/26</v>
          </cell>
        </row>
        <row r="3099">
          <cell r="A3099" t="str">
            <v>03.03.04.100.23</v>
          </cell>
          <cell r="B3099" t="str">
            <v>Serviços de complementação e Regularização Mecanizada de Lastro em Via Corrida</v>
          </cell>
          <cell r="C3099" t="str">
            <v>m</v>
          </cell>
          <cell r="D3099">
            <v>81.3</v>
          </cell>
          <cell r="E3099">
            <v>65.575092756896268</v>
          </cell>
          <cell r="F3099" t="str">
            <v>SIEC Mar/26</v>
          </cell>
        </row>
        <row r="3100">
          <cell r="A3100" t="str">
            <v>03.03.04.100.35</v>
          </cell>
          <cell r="B3100" t="str">
            <v>Soldagem Aluminotérmica Larga para TR-57 Via Corrida e AMVs, cadinho descartável</v>
          </cell>
          <cell r="C3100" t="str">
            <v>un</v>
          </cell>
          <cell r="D3100">
            <v>1623.49</v>
          </cell>
          <cell r="E3100">
            <v>1309.4773350540411</v>
          </cell>
          <cell r="F3100" t="str">
            <v>SIEC Mar/26</v>
          </cell>
        </row>
        <row r="3101">
          <cell r="A3101" t="str">
            <v>03.03.04.100.33</v>
          </cell>
          <cell r="B3101" t="str">
            <v>Soldagem Aluminotérmica para perfis de trilhos diferenciado (TR57/TR68/TR50/UIC60), cadinho descartável</v>
          </cell>
          <cell r="C3101" t="str">
            <v>un</v>
          </cell>
          <cell r="D3101">
            <v>1634.63</v>
          </cell>
          <cell r="E3101">
            <v>1318.4626552669786</v>
          </cell>
          <cell r="F3101" t="str">
            <v>SIEC Mar/26</v>
          </cell>
        </row>
        <row r="3102">
          <cell r="A3102" t="str">
            <v>03.03.04.100.31</v>
          </cell>
          <cell r="B3102" t="str">
            <v>Soldagem Aluminotérmica para TR-50 Via Corrida e AMVs, cadinho descartável</v>
          </cell>
          <cell r="C3102" t="str">
            <v>un</v>
          </cell>
          <cell r="D3102">
            <v>1618.9</v>
          </cell>
          <cell r="E3102">
            <v>1305.7751250201645</v>
          </cell>
          <cell r="F3102" t="str">
            <v>SIEC Mar/26</v>
          </cell>
        </row>
        <row r="3103">
          <cell r="A3103" t="str">
            <v>03.03.04.100.30</v>
          </cell>
          <cell r="B3103" t="str">
            <v>Soldagem Aluminotérmica para TR-57 Via Corrida e AMVs, cadinho descartável</v>
          </cell>
          <cell r="C3103" t="str">
            <v>un</v>
          </cell>
          <cell r="D3103">
            <v>1608.98</v>
          </cell>
          <cell r="E3103">
            <v>1297.7738344894337</v>
          </cell>
          <cell r="F3103" t="str">
            <v>SIEC Mar/26</v>
          </cell>
        </row>
        <row r="3104">
          <cell r="A3104" t="str">
            <v>03.03.04.100.34</v>
          </cell>
          <cell r="B3104" t="str">
            <v>Soldagem Aluminotérmica para TR-68 Via Corrida e AMVs, cadinho descartável</v>
          </cell>
          <cell r="C3104" t="str">
            <v>un</v>
          </cell>
          <cell r="D3104">
            <v>1679.29</v>
          </cell>
          <cell r="E3104">
            <v>1354.4845942894015</v>
          </cell>
          <cell r="F3104" t="str">
            <v>SIEC Mar/26</v>
          </cell>
        </row>
        <row r="3105">
          <cell r="A3105" t="str">
            <v>03.03.04.100.32</v>
          </cell>
          <cell r="B3105" t="str">
            <v>Soldagem Aluminotérmica para UIC 60 Via Corrida e AMVs, cadinho descartável</v>
          </cell>
          <cell r="C3105" t="str">
            <v>un</v>
          </cell>
          <cell r="D3105">
            <v>1626.67</v>
          </cell>
          <cell r="E3105">
            <v>1312.0422648814326</v>
          </cell>
          <cell r="F3105" t="str">
            <v>SIEC Mar/26</v>
          </cell>
        </row>
        <row r="3106">
          <cell r="A3106" t="str">
            <v>03.03.05</v>
          </cell>
          <cell r="B3106" t="str">
            <v>MONTAGEM DE AMV</v>
          </cell>
          <cell r="C3106" t="str">
            <v/>
          </cell>
          <cell r="E3106">
            <v>0</v>
          </cell>
          <cell r="F3106" t="str">
            <v>SIEC Mar/26</v>
          </cell>
        </row>
        <row r="3107">
          <cell r="A3107" t="str">
            <v>03.03.05.100</v>
          </cell>
          <cell r="B3107" t="str">
            <v>MONTAGEM DE AMV</v>
          </cell>
          <cell r="C3107" t="str">
            <v/>
          </cell>
          <cell r="E3107">
            <v>0</v>
          </cell>
          <cell r="F3107" t="str">
            <v>SIEC Mar/26</v>
          </cell>
        </row>
        <row r="3108">
          <cell r="A3108" t="str">
            <v>03.03.05.100.04</v>
          </cell>
          <cell r="B3108" t="str">
            <v>Montagem e instalação de AMV nº 10 em dormente de concreto em bitola 1.600mm</v>
          </cell>
          <cell r="C3108" t="str">
            <v>un</v>
          </cell>
          <cell r="D3108">
            <v>43109.38</v>
          </cell>
          <cell r="E3108">
            <v>34771.237296338113</v>
          </cell>
          <cell r="F3108" t="str">
            <v>SIEC Mar/26</v>
          </cell>
        </row>
        <row r="3109">
          <cell r="A3109" t="str">
            <v>03.03.05.100.06</v>
          </cell>
          <cell r="B3109" t="str">
            <v>Montagem e instalação de AMV nº 10 em dormente de madeira em bitola 1.000mm - Geometria AREMA</v>
          </cell>
          <cell r="C3109" t="str">
            <v>un</v>
          </cell>
          <cell r="D3109">
            <v>29450.38</v>
          </cell>
          <cell r="E3109">
            <v>23754.137764155508</v>
          </cell>
          <cell r="F3109" t="str">
            <v>SIEC Mar/26</v>
          </cell>
        </row>
        <row r="3110">
          <cell r="A3110" t="str">
            <v>03.03.05.100.05</v>
          </cell>
          <cell r="B3110" t="str">
            <v>Montagem e instalação de AMV nº 10 em dormente de madeira em bitola 1.600mm</v>
          </cell>
          <cell r="C3110" t="str">
            <v>un</v>
          </cell>
          <cell r="D3110">
            <v>29450.38</v>
          </cell>
          <cell r="E3110">
            <v>23754.137764155508</v>
          </cell>
          <cell r="F3110" t="str">
            <v>SIEC Mar/26</v>
          </cell>
        </row>
        <row r="3111">
          <cell r="A3111" t="str">
            <v>03.03.05.100.07</v>
          </cell>
          <cell r="B3111" t="str">
            <v>Montagem e Instalação de AMV nº 10 em dormentes de concreto em bitola 1600/1000mm</v>
          </cell>
          <cell r="C3111" t="str">
            <v>un</v>
          </cell>
          <cell r="D3111">
            <v>52449.36</v>
          </cell>
          <cell r="E3111">
            <v>42304.69430553315</v>
          </cell>
          <cell r="F3111" t="str">
            <v>SIEC Mar/26</v>
          </cell>
        </row>
        <row r="3112">
          <cell r="A3112" t="str">
            <v>03.03.05.100.03</v>
          </cell>
          <cell r="B3112" t="str">
            <v>Montagem e instalação de AMV nº 12 em dormente de madeira em bitola 1.600mm</v>
          </cell>
          <cell r="C3112" t="str">
            <v>un</v>
          </cell>
          <cell r="D3112">
            <v>38601.339999999997</v>
          </cell>
          <cell r="E3112">
            <v>31135.134699145019</v>
          </cell>
          <cell r="F3112" t="str">
            <v>SIEC Mar/26</v>
          </cell>
        </row>
        <row r="3113">
          <cell r="A3113" t="str">
            <v>03.03.05.100.08</v>
          </cell>
          <cell r="B3113" t="str">
            <v>Montagem e instalação de AMV nº 14 em dormente de concreto em bitola 1.600mm</v>
          </cell>
          <cell r="C3113" t="str">
            <v>un</v>
          </cell>
          <cell r="D3113">
            <v>62622.12</v>
          </cell>
          <cell r="E3113">
            <v>50509.856428456202</v>
          </cell>
          <cell r="F3113" t="str">
            <v>SIEC Mar/26</v>
          </cell>
        </row>
        <row r="3114">
          <cell r="A3114" t="str">
            <v>03.03.05.100.09</v>
          </cell>
          <cell r="B3114" t="str">
            <v>Montagem e instalação de AMV nº 14 em dormente de madeira em bitola 1.600mm</v>
          </cell>
          <cell r="C3114" t="str">
            <v>un</v>
          </cell>
          <cell r="D3114">
            <v>47752.33</v>
          </cell>
          <cell r="E3114">
            <v>38516.15583158574</v>
          </cell>
          <cell r="F3114" t="str">
            <v>SIEC Mar/26</v>
          </cell>
        </row>
        <row r="3115">
          <cell r="A3115" t="str">
            <v>03.03.05.100.10</v>
          </cell>
          <cell r="B3115" t="str">
            <v>Montagem e Instalação de AMV nº 14 em dormentes de concreto em bitola 1600/1000mm</v>
          </cell>
          <cell r="C3115" t="str">
            <v>un</v>
          </cell>
          <cell r="D3115">
            <v>67390.75</v>
          </cell>
          <cell r="E3115">
            <v>54356.146152605259</v>
          </cell>
          <cell r="F3115" t="str">
            <v>SIEC Mar/26</v>
          </cell>
        </row>
        <row r="3116">
          <cell r="A3116" t="str">
            <v>03.03.05.100.11</v>
          </cell>
          <cell r="B3116" t="str">
            <v>Montagem e Instalação de AMV nº 14 em dormentes de madeira em bitola 1600/1000mm</v>
          </cell>
          <cell r="C3116" t="str">
            <v>un</v>
          </cell>
          <cell r="D3116">
            <v>50019.040000000001</v>
          </cell>
          <cell r="E3116">
            <v>40344.442652040649</v>
          </cell>
          <cell r="F3116" t="str">
            <v>SIEC Mar/26</v>
          </cell>
        </row>
        <row r="3117">
          <cell r="A3117" t="str">
            <v>03.03.05.100.15</v>
          </cell>
          <cell r="B3117" t="str">
            <v>Montagem e Instalação de AMV nº 14 otimizado com Trilhos TR 57 em Dormentes de Madeira em Bitola de 1600/1000mm</v>
          </cell>
          <cell r="C3117" t="str">
            <v>un</v>
          </cell>
          <cell r="D3117">
            <v>90158.52</v>
          </cell>
          <cell r="E3117">
            <v>72720.212937570584</v>
          </cell>
          <cell r="F3117" t="str">
            <v>SIEC Mar/26</v>
          </cell>
        </row>
        <row r="3118">
          <cell r="A3118" t="str">
            <v>03.03.05.100.12</v>
          </cell>
          <cell r="B3118" t="str">
            <v>Montagem e Instalação de AMV nº 15 em dormentes de madeira em bitola 1600/1000mm</v>
          </cell>
          <cell r="C3118" t="str">
            <v>un</v>
          </cell>
          <cell r="D3118">
            <v>51957.440000000002</v>
          </cell>
          <cell r="E3118">
            <v>41907.920632360059</v>
          </cell>
          <cell r="F3118" t="str">
            <v>SIEC Mar/26</v>
          </cell>
        </row>
        <row r="3119">
          <cell r="A3119" t="str">
            <v>03.03.05.100.13</v>
          </cell>
          <cell r="B3119" t="str">
            <v>Montagem e instalação de AMV nº 16 em dormente de concreto em bitola 1.600mm</v>
          </cell>
          <cell r="C3119" t="str">
            <v>un</v>
          </cell>
          <cell r="D3119">
            <v>65915.61</v>
          </cell>
          <cell r="E3119">
            <v>53166.325213744152</v>
          </cell>
          <cell r="F3119" t="str">
            <v>SIEC Mar/26</v>
          </cell>
        </row>
        <row r="3120">
          <cell r="A3120" t="str">
            <v>03.03.05.100.14</v>
          </cell>
          <cell r="B3120" t="str">
            <v>Montagem e instalação de AMV nº 16 em dormente de madeira em bitola 1.600mm</v>
          </cell>
          <cell r="C3120" t="str">
            <v>un</v>
          </cell>
          <cell r="D3120">
            <v>51115.199999999997</v>
          </cell>
          <cell r="E3120">
            <v>41228.585255686397</v>
          </cell>
          <cell r="F3120" t="str">
            <v>SIEC Mar/26</v>
          </cell>
        </row>
        <row r="3121">
          <cell r="A3121" t="str">
            <v>03.03.05.100.01</v>
          </cell>
          <cell r="B3121" t="str">
            <v>Montagem e instalação de AMV nº 8 em dormente de concreto em bitola 1.600mm</v>
          </cell>
          <cell r="C3121" t="str">
            <v>un</v>
          </cell>
          <cell r="D3121">
            <v>22775.200000000001</v>
          </cell>
          <cell r="E3121">
            <v>18370.059687046298</v>
          </cell>
          <cell r="F3121" t="str">
            <v>SIEC Mar/26</v>
          </cell>
        </row>
        <row r="3122">
          <cell r="A3122" t="str">
            <v>03.03.05.100.02</v>
          </cell>
          <cell r="B3122" t="str">
            <v>Montagem e instalação de AMV nº 8 em dormente de madeira em bitola 1.600mm</v>
          </cell>
          <cell r="C3122" t="str">
            <v>un</v>
          </cell>
          <cell r="D3122">
            <v>27388.6</v>
          </cell>
          <cell r="E3122">
            <v>22091.143732860139</v>
          </cell>
          <cell r="F3122" t="str">
            <v>SIEC Mar/26</v>
          </cell>
        </row>
        <row r="3123">
          <cell r="A3123" t="str">
            <v>03.03.05.100.20</v>
          </cell>
          <cell r="B3123" t="str">
            <v>Montagem e instalação de AMV UIC 60 (D ou E) 190 -1:9 JF</v>
          </cell>
          <cell r="C3123" t="str">
            <v>un</v>
          </cell>
          <cell r="D3123">
            <v>41729.879999999997</v>
          </cell>
          <cell r="E3123">
            <v>33658.557831908372</v>
          </cell>
          <cell r="F3123" t="str">
            <v>SIEC Mar/26</v>
          </cell>
        </row>
        <row r="3124">
          <cell r="A3124" t="str">
            <v>03.03.05.100.21</v>
          </cell>
          <cell r="B3124" t="str">
            <v>Montagem e instalação de AMV UIC 60 (D ou E) 500 -1:11,4 JF</v>
          </cell>
          <cell r="C3124" t="str">
            <v>un</v>
          </cell>
          <cell r="D3124">
            <v>65915.61</v>
          </cell>
          <cell r="E3124">
            <v>53166.325213744152</v>
          </cell>
          <cell r="F3124" t="str">
            <v>SIEC Mar/26</v>
          </cell>
        </row>
        <row r="3125">
          <cell r="A3125" t="str">
            <v>03.03.05.100.18</v>
          </cell>
          <cell r="B3125" t="str">
            <v>Montagem e Instalação de AMV UIC 60 D 250 1 :8 JF</v>
          </cell>
          <cell r="C3125" t="str">
            <v>un</v>
          </cell>
          <cell r="D3125">
            <v>41729.879999999997</v>
          </cell>
          <cell r="E3125">
            <v>33658.557831908372</v>
          </cell>
          <cell r="F3125" t="str">
            <v>SIEC Mar/26</v>
          </cell>
        </row>
        <row r="3126">
          <cell r="A3126" t="str">
            <v>03.03.05.100.22</v>
          </cell>
          <cell r="B3126" t="str">
            <v>Montagem e Instalação de AMV UIC 60 D 500 1 :14 JF</v>
          </cell>
          <cell r="C3126" t="str">
            <v>un</v>
          </cell>
          <cell r="D3126">
            <v>62622.12</v>
          </cell>
          <cell r="E3126">
            <v>50509.856428456202</v>
          </cell>
          <cell r="F3126" t="str">
            <v>SIEC Mar/26</v>
          </cell>
        </row>
        <row r="3127">
          <cell r="A3127" t="str">
            <v>03.03.05.100.19</v>
          </cell>
          <cell r="B3127" t="str">
            <v>Montagem e Instalação de AMV UIC 60 E 250 1 :8 JF</v>
          </cell>
          <cell r="C3127" t="str">
            <v>un</v>
          </cell>
          <cell r="D3127">
            <v>41729.879999999997</v>
          </cell>
          <cell r="E3127">
            <v>33658.557831908372</v>
          </cell>
          <cell r="F3127" t="str">
            <v>SIEC Mar/26</v>
          </cell>
        </row>
        <row r="3128">
          <cell r="A3128" t="str">
            <v>03.03.05.100.23</v>
          </cell>
          <cell r="B3128" t="str">
            <v>Montagem e Instalação de AMV UIC 60 E 500 1 :14 JF</v>
          </cell>
          <cell r="C3128" t="str">
            <v>un</v>
          </cell>
          <cell r="D3128">
            <v>62622.12</v>
          </cell>
          <cell r="E3128">
            <v>50509.856428456202</v>
          </cell>
          <cell r="F3128" t="str">
            <v>SIEC Mar/26</v>
          </cell>
        </row>
        <row r="3129">
          <cell r="A3129" t="str">
            <v>03.03.05.100.16</v>
          </cell>
          <cell r="B3129" t="str">
            <v>Montagem e instalação de AMV UIC 60-500-1:11,4 - curvo, tipos 00/00 (E ou D), jacaré fixo assentado em dormentes especiais monobloco de concreto, sinalização e movimentação do AMV-Geometria UIC</v>
          </cell>
          <cell r="C3129" t="str">
            <v>un</v>
          </cell>
          <cell r="D3129">
            <v>65915.61</v>
          </cell>
          <cell r="E3129">
            <v>53166.325213744152</v>
          </cell>
          <cell r="F3129" t="str">
            <v>SIEC Mar/26</v>
          </cell>
        </row>
        <row r="3130">
          <cell r="A3130" t="str">
            <v>03.03.05.100.26</v>
          </cell>
          <cell r="B3130" t="str">
            <v>Montagem e instalação de Travessão nº 14 otimizado com Trilhos TR 57 em Dormentes de Madeira em bitola 1600mm</v>
          </cell>
          <cell r="C3130" t="str">
            <v>un</v>
          </cell>
          <cell r="D3130">
            <v>138542.26999999999</v>
          </cell>
          <cell r="E3130">
            <v>111745.6605904178</v>
          </cell>
          <cell r="F3130" t="str">
            <v>SIEC Mar/26</v>
          </cell>
        </row>
        <row r="3131">
          <cell r="A3131" t="str">
            <v>03.03.05.100.27</v>
          </cell>
          <cell r="B3131" t="str">
            <v>Montagem e Instalação de Travessão nº 14 otimizado com Trilhos TR 57 IH em Dormentes de Concreto em Bitola de 1600mm - Entrevia entre 4,00m e 4,40 m</v>
          </cell>
          <cell r="C3131" t="str">
            <v>un</v>
          </cell>
          <cell r="D3131">
            <v>125081.16</v>
          </cell>
          <cell r="E3131">
            <v>100888.17551217938</v>
          </cell>
          <cell r="F3131" t="str">
            <v>SIEC Mar/26</v>
          </cell>
        </row>
        <row r="3132">
          <cell r="A3132" t="str">
            <v>03.03.05.100.28</v>
          </cell>
          <cell r="B3132" t="str">
            <v>Montagem e Instalação de Travessão nº 14 otimizado com Trilhos TR 57 IH em Dormentes de Madeira em Bitola Mista Parcial Entrevia entre 4,00m e 4,40 m</v>
          </cell>
          <cell r="C3132" t="str">
            <v>un</v>
          </cell>
          <cell r="D3132">
            <v>107051.6</v>
          </cell>
          <cell r="E3132">
            <v>86345.862235844499</v>
          </cell>
          <cell r="F3132" t="str">
            <v>SIEC Mar/26</v>
          </cell>
        </row>
        <row r="3133">
          <cell r="A3133" t="str">
            <v>03.03.05.100.30</v>
          </cell>
          <cell r="B3133" t="str">
            <v>Montagem e Instalação de Travessão nº 14 otimizado com Trilhos UIC 60 em Dormentes de Madeira em Bitola de 1600/1000mm - Entrevia entre 4,00m e 4,40 m</v>
          </cell>
          <cell r="C3133" t="str">
            <v>un</v>
          </cell>
          <cell r="D3133">
            <v>175824.7</v>
          </cell>
          <cell r="E3133">
            <v>141816.98661074368</v>
          </cell>
          <cell r="F3133" t="str">
            <v>SIEC Mar/26</v>
          </cell>
        </row>
        <row r="3134">
          <cell r="A3134" t="str">
            <v>03.03.05.100.29</v>
          </cell>
          <cell r="B3134" t="str">
            <v>Montagem e Instalação de Travessão nº 14 otimizado com Trilhos UIC 60 em Dormentes de Madeira em Bitola de 1600mm - Entrevia entre 4,00m e 4,40 m</v>
          </cell>
          <cell r="C3134" t="str">
            <v>un</v>
          </cell>
          <cell r="D3134">
            <v>138542.26999999999</v>
          </cell>
          <cell r="E3134">
            <v>111745.6605904178</v>
          </cell>
          <cell r="F3134" t="str">
            <v>SIEC Mar/26</v>
          </cell>
        </row>
        <row r="3135">
          <cell r="A3135" t="str">
            <v>03.03.05.100.24</v>
          </cell>
          <cell r="B3135" t="str">
            <v>Montagem e Instalação de Travessão, composto de AMVs UIC 60-500-1:10,5 - curvo, tipos 00/00 (E ou D), jacaré móvel, assentado em dormentes especiais monobloco de concreto, sinalização e movimentação do AMV - Geometria UIC</v>
          </cell>
          <cell r="C3135" t="str">
            <v>un</v>
          </cell>
          <cell r="D3135">
            <v>125081.16</v>
          </cell>
          <cell r="E3135">
            <v>100888.17551217938</v>
          </cell>
          <cell r="F3135" t="str">
            <v>SIEC Mar/26</v>
          </cell>
        </row>
        <row r="3136">
          <cell r="A3136" t="str">
            <v>03.03.05.100.25</v>
          </cell>
          <cell r="B3136" t="str">
            <v>Montagem e instalação de Travessão, composto de AMVs UIC 60-500-1:11,4 - curvo, tipos 00/00 (E ou D), jacaré fixo assentado em dormentes especiais monobloco de concreto, sinalização e movimentação do AMV-Geometria UIC</v>
          </cell>
          <cell r="C3136" t="str">
            <v>un</v>
          </cell>
          <cell r="D3136">
            <v>125081.16</v>
          </cell>
          <cell r="E3136">
            <v>100888.17551217938</v>
          </cell>
          <cell r="F3136" t="str">
            <v>SIEC Mar/26</v>
          </cell>
        </row>
        <row r="3137">
          <cell r="A3137" t="str">
            <v>03.03.07</v>
          </cell>
          <cell r="B3137" t="str">
            <v>DEMAIS SERVIÇOS DE VIA</v>
          </cell>
          <cell r="C3137" t="str">
            <v/>
          </cell>
          <cell r="E3137">
            <v>0</v>
          </cell>
          <cell r="F3137" t="str">
            <v>SIEC Mar/26</v>
          </cell>
        </row>
        <row r="3138">
          <cell r="A3138" t="str">
            <v>03.03.07.100</v>
          </cell>
          <cell r="B3138" t="str">
            <v>DEMAIS SERVIÇOS DE VIA</v>
          </cell>
          <cell r="C3138" t="str">
            <v/>
          </cell>
          <cell r="E3138">
            <v>0</v>
          </cell>
          <cell r="F3138" t="str">
            <v>SIEC Mar/26</v>
          </cell>
        </row>
        <row r="3139">
          <cell r="A3139" t="str">
            <v>03.03.07.100.11</v>
          </cell>
          <cell r="B3139" t="str">
            <v>Aplicação de manta amortecedora de impacto e vibração do lastro, com fornecimento</v>
          </cell>
          <cell r="C3139" t="str">
            <v>m²</v>
          </cell>
          <cell r="D3139">
            <v>1089.1099999999999</v>
          </cell>
          <cell r="E3139">
            <v>878.45620261332465</v>
          </cell>
          <cell r="F3139" t="str">
            <v>SIEC Mar/26</v>
          </cell>
        </row>
        <row r="3140">
          <cell r="A3140" t="str">
            <v>03.03.07.100.01</v>
          </cell>
          <cell r="B3140" t="str">
            <v>Assentamento de junta isolante colada (JIC) de trilho TR 50 / TR 57 / UIC 60</v>
          </cell>
          <cell r="C3140" t="str">
            <v>un</v>
          </cell>
          <cell r="D3140">
            <v>2786.37</v>
          </cell>
          <cell r="E3140">
            <v>2247.4350701726084</v>
          </cell>
          <cell r="F3140" t="str">
            <v>SIEC Mar/26</v>
          </cell>
        </row>
        <row r="3141">
          <cell r="A3141" t="str">
            <v>03.03.07.100.12</v>
          </cell>
          <cell r="B3141" t="str">
            <v>Camada de Bloqueio (QS2)</v>
          </cell>
          <cell r="C3141" t="str">
            <v>m³</v>
          </cell>
          <cell r="D3141">
            <v>322.36</v>
          </cell>
          <cell r="E3141">
            <v>260.00967898048071</v>
          </cell>
          <cell r="F3141" t="str">
            <v>SIEC Mar/26</v>
          </cell>
        </row>
        <row r="3142">
          <cell r="A3142" t="str">
            <v>03.03.07.100.08</v>
          </cell>
          <cell r="B3142" t="str">
            <v>Carga, transporte e descarga de Dormente de Concreto estocados ao longo das vias (até o 1º km)</v>
          </cell>
          <cell r="C3142" t="str">
            <v>un</v>
          </cell>
          <cell r="D3142">
            <v>41.22</v>
          </cell>
          <cell r="E3142">
            <v>33.247297951282462</v>
          </cell>
          <cell r="F3142" t="str">
            <v>SIEC Mar/26</v>
          </cell>
        </row>
        <row r="3143">
          <cell r="A3143" t="str">
            <v>03.03.07.100.07</v>
          </cell>
          <cell r="B3143" t="str">
            <v>Carga, transporte e descarga de Dormente de Madeira estocados ao longo das vias (até o 1º km)</v>
          </cell>
          <cell r="C3143" t="str">
            <v>un</v>
          </cell>
          <cell r="D3143">
            <v>28.33</v>
          </cell>
          <cell r="E3143">
            <v>22.850459751572831</v>
          </cell>
          <cell r="F3143" t="str">
            <v>SIEC Mar/26</v>
          </cell>
        </row>
        <row r="3144">
          <cell r="A3144" t="str">
            <v>03.03.07.100.09</v>
          </cell>
          <cell r="B3144" t="str">
            <v>Carga, transporte e descarga de trilhos de perfis diversos e sucata metálica (até o 1º km)</v>
          </cell>
          <cell r="C3144" t="str">
            <v>T</v>
          </cell>
          <cell r="D3144">
            <v>67.430000000000007</v>
          </cell>
          <cell r="E3144">
            <v>54.387804484594291</v>
          </cell>
          <cell r="F3144" t="str">
            <v>SIEC Mar/26</v>
          </cell>
        </row>
        <row r="3145">
          <cell r="A3145" t="str">
            <v>03.03.07.100.19</v>
          </cell>
          <cell r="B3145" t="str">
            <v>Cravação de trilho</v>
          </cell>
          <cell r="C3145" t="str">
            <v>m</v>
          </cell>
          <cell r="D3145">
            <v>192.04</v>
          </cell>
          <cell r="E3145">
            <v>154.89595095983222</v>
          </cell>
          <cell r="F3145" t="str">
            <v>SIEC Mar/26</v>
          </cell>
        </row>
        <row r="3146">
          <cell r="A3146" t="str">
            <v>03.03.07.100.20</v>
          </cell>
          <cell r="B3146" t="str">
            <v>Esmerilhamento de AMV</v>
          </cell>
          <cell r="C3146" t="str">
            <v>un</v>
          </cell>
          <cell r="D3146">
            <v>2948.22</v>
          </cell>
          <cell r="E3146">
            <v>2377.9803194063556</v>
          </cell>
          <cell r="F3146" t="str">
            <v>SIEC Mar/26</v>
          </cell>
        </row>
        <row r="3147">
          <cell r="A3147" t="str">
            <v>03.03.07.100.05</v>
          </cell>
          <cell r="B3147" t="str">
            <v>Execução de sub lastro ferroviário (espessura mínima de 20 cm)</v>
          </cell>
          <cell r="C3147" t="str">
            <v>m³</v>
          </cell>
          <cell r="D3147">
            <v>305.52999999999997</v>
          </cell>
          <cell r="E3147">
            <v>246.43490885626713</v>
          </cell>
          <cell r="F3147" t="str">
            <v>SIEC Mar/26</v>
          </cell>
        </row>
        <row r="3148">
          <cell r="A3148" t="str">
            <v>03.03.07.100.03</v>
          </cell>
          <cell r="B3148" t="str">
            <v>Instalação de para-lastro ao lado da via corrida ou AMV - 0,25 m</v>
          </cell>
          <cell r="C3148" t="str">
            <v>m</v>
          </cell>
          <cell r="D3148">
            <v>160.03</v>
          </cell>
          <cell r="E3148">
            <v>129.07727052750442</v>
          </cell>
          <cell r="F3148" t="str">
            <v>SIEC Mar/26</v>
          </cell>
        </row>
        <row r="3149">
          <cell r="A3149" t="str">
            <v>03.03.07.100.04</v>
          </cell>
          <cell r="B3149" t="str">
            <v>Instalação de para-lastro ao lado da via corrida ou AMV - 0,50 m</v>
          </cell>
          <cell r="C3149" t="str">
            <v>m</v>
          </cell>
          <cell r="D3149">
            <v>243.44</v>
          </cell>
          <cell r="E3149">
            <v>196.35425068559445</v>
          </cell>
          <cell r="F3149" t="str">
            <v>SIEC Mar/26</v>
          </cell>
        </row>
        <row r="3150">
          <cell r="A3150" t="str">
            <v>03.03.07.100.16</v>
          </cell>
          <cell r="B3150" t="str">
            <v>Instalação de para-lastro ao lado da via corrida ou AMV - 0,80 m</v>
          </cell>
          <cell r="C3150" t="str">
            <v>m</v>
          </cell>
          <cell r="D3150">
            <v>350.72</v>
          </cell>
          <cell r="E3150">
            <v>282.88433618325536</v>
          </cell>
          <cell r="F3150" t="str">
            <v>SIEC Mar/26</v>
          </cell>
        </row>
        <row r="3151">
          <cell r="A3151" t="str">
            <v>03.03.07.100.02</v>
          </cell>
          <cell r="B3151" t="str">
            <v>Jampeamento de Junta Isolante Colada - JIC</v>
          </cell>
          <cell r="C3151" t="str">
            <v>un</v>
          </cell>
          <cell r="D3151">
            <v>140.74</v>
          </cell>
          <cell r="E3151">
            <v>113.51830940474271</v>
          </cell>
          <cell r="F3151" t="str">
            <v>SIEC Mar/26</v>
          </cell>
        </row>
        <row r="3152">
          <cell r="A3152" t="str">
            <v>03.03.07.100.06</v>
          </cell>
          <cell r="B3152" t="str">
            <v>Remoção de lastro inservível e entulho</v>
          </cell>
          <cell r="C3152" t="str">
            <v>m³</v>
          </cell>
          <cell r="D3152">
            <v>29.48</v>
          </cell>
          <cell r="E3152">
            <v>23.778028714308761</v>
          </cell>
          <cell r="F3152" t="str">
            <v>SIEC Mar/26</v>
          </cell>
        </row>
        <row r="3153">
          <cell r="A3153" t="str">
            <v>03.03.07.100.14</v>
          </cell>
          <cell r="B3153" t="str">
            <v>Sub base de anticontaminante e=0,20 m</v>
          </cell>
          <cell r="C3153" t="str">
            <v>m³</v>
          </cell>
          <cell r="D3153">
            <v>192.76</v>
          </cell>
          <cell r="E3153">
            <v>155.47668978867557</v>
          </cell>
          <cell r="F3153" t="str">
            <v>SIEC Mar/26</v>
          </cell>
        </row>
        <row r="3154">
          <cell r="A3154" t="str">
            <v>03.03.07.100.10</v>
          </cell>
          <cell r="B3154" t="str">
            <v>Transporte do material estocado ao longo das vias, além do 1º km</v>
          </cell>
          <cell r="C3154" t="str">
            <v>TXKM</v>
          </cell>
          <cell r="D3154">
            <v>8.27</v>
          </cell>
          <cell r="E3154">
            <v>6.6704307146313919</v>
          </cell>
          <cell r="F3154" t="str">
            <v>SIEC Mar/26</v>
          </cell>
        </row>
        <row r="3155">
          <cell r="A3155" t="str">
            <v>03.04</v>
          </cell>
          <cell r="B3155" t="str">
            <v>MATERIAIS DE VIA PERMANENTE E AMVs</v>
          </cell>
          <cell r="C3155" t="str">
            <v/>
          </cell>
          <cell r="E3155">
            <v>0</v>
          </cell>
          <cell r="F3155" t="str">
            <v>SIEC Mar/26</v>
          </cell>
        </row>
        <row r="3156">
          <cell r="A3156" t="str">
            <v>03.04.01</v>
          </cell>
          <cell r="B3156" t="str">
            <v>FORNECIMENTO DE MATERIAIS DE SUPERESTRUTURA DE VIA E AMVs (INCLUSIVE INSPEÇÕES E HOMOLOGAÇÕES)</v>
          </cell>
          <cell r="C3156" t="str">
            <v/>
          </cell>
          <cell r="E3156">
            <v>0</v>
          </cell>
          <cell r="F3156" t="str">
            <v>SIEC Mar/26</v>
          </cell>
        </row>
        <row r="3157">
          <cell r="A3157" t="str">
            <v>03.04.01.100</v>
          </cell>
          <cell r="B3157" t="str">
            <v>FORNECIMENTO DE MATERIAIS DE SUPERESTRUTURA DE VIA E AMVs (INCLUSIVE INSPEÇÕES E HOMOLOGAÇÕES)</v>
          </cell>
          <cell r="C3157" t="str">
            <v/>
          </cell>
          <cell r="E3157">
            <v>0</v>
          </cell>
          <cell r="F3157" t="str">
            <v>SIEC Mar/26</v>
          </cell>
        </row>
        <row r="3158">
          <cell r="A3158" t="str">
            <v>03.04.01.100.37</v>
          </cell>
          <cell r="B3158" t="str">
            <v>Aparelho de Mudança de Via AMV Nº 10 otimizado, de trilho TR 57 IH em Bitola Mista para Assentamento em Dormente de Concreto - LDMR1D. Geometria AREMA. Desenho AO3319-2 da CPTM.</v>
          </cell>
          <cell r="C3158" t="str">
            <v>cj</v>
          </cell>
          <cell r="D3158">
            <v>837586.88</v>
          </cell>
          <cell r="E3158">
            <v>675582.25520245195</v>
          </cell>
          <cell r="F3158" t="str">
            <v>SIEC Mar/26</v>
          </cell>
        </row>
        <row r="3159">
          <cell r="A3159" t="str">
            <v>03.04.01.100.47</v>
          </cell>
          <cell r="B3159" t="str">
            <v>Aparelho de Mudança de Via AMV Nº 10 otimizado, de trilho TR57 IH em bitola mista 1600/1000 mm completo para assentamento em dormente de concreto, tipo AREMA</v>
          </cell>
          <cell r="C3159" t="str">
            <v>cj</v>
          </cell>
          <cell r="D3159">
            <v>837586.88</v>
          </cell>
          <cell r="E3159">
            <v>675582.25520245195</v>
          </cell>
          <cell r="F3159" t="str">
            <v>SIEC Mar/26</v>
          </cell>
        </row>
        <row r="3160">
          <cell r="A3160" t="str">
            <v>03.04.01.100.48</v>
          </cell>
          <cell r="B3160" t="str">
            <v>Aparelho de Mudança de Via AMV Nº 10 otimizado, de trilho TR57 IH em bitola mista 1600/1000 mm completo para assentamento em dormente de madeira, tipo AREMA</v>
          </cell>
          <cell r="C3160" t="str">
            <v>cj</v>
          </cell>
          <cell r="D3160">
            <v>837586.88</v>
          </cell>
          <cell r="E3160">
            <v>675582.25520245195</v>
          </cell>
          <cell r="F3160" t="str">
            <v>SIEC Mar/26</v>
          </cell>
        </row>
        <row r="3161">
          <cell r="A3161" t="str">
            <v>03.04.01.100.36</v>
          </cell>
          <cell r="B3161" t="str">
            <v>Aparelho de Mudança de Via AMV Nº 10 otimizado, de trilho UIC60 IH em bitola 1600 mm completo, tipo AREMA, com dormentes de concreto.</v>
          </cell>
          <cell r="C3161" t="str">
            <v>cj</v>
          </cell>
          <cell r="D3161">
            <v>697922.68</v>
          </cell>
          <cell r="E3161">
            <v>562931.66639780614</v>
          </cell>
          <cell r="F3161" t="str">
            <v>SIEC Mar/26</v>
          </cell>
        </row>
        <row r="3162">
          <cell r="A3162" t="str">
            <v>03.04.01.100.73</v>
          </cell>
          <cell r="B3162"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62" t="str">
            <v>cj</v>
          </cell>
          <cell r="D3162">
            <v>881698.51</v>
          </cell>
          <cell r="E3162">
            <v>711161.88901435712</v>
          </cell>
          <cell r="F3162" t="str">
            <v>SIEC Mar/26</v>
          </cell>
        </row>
        <row r="3163">
          <cell r="A3163" t="str">
            <v>03.04.01.100.35</v>
          </cell>
          <cell r="B3163" t="str">
            <v>Aparelho de Mudança de Via AMV Nº 10, otimizado de trilho TR 57 IH em Bitola Mista para Assentamento em Dormente de Concreto - LEMR1E. Geometria AREMA. Desenho AO3319-2 da CPTM.</v>
          </cell>
          <cell r="C3163" t="str">
            <v>cj</v>
          </cell>
          <cell r="D3163">
            <v>837586.88</v>
          </cell>
          <cell r="E3163">
            <v>675582.25520245195</v>
          </cell>
          <cell r="F3163" t="str">
            <v>SIEC Mar/26</v>
          </cell>
        </row>
        <row r="3164">
          <cell r="A3164" t="str">
            <v>03.04.01.100.39</v>
          </cell>
          <cell r="B3164" t="str">
            <v>Aparelho de Mudança de Via AMV Nº 14 otimizado, de trilho TR57 em bitola mista 1600/1000 mm parcial para assentamento em dormente de madeira, tipo AREMA</v>
          </cell>
          <cell r="C3164" t="str">
            <v>cj</v>
          </cell>
          <cell r="D3164">
            <v>1013480.3</v>
          </cell>
          <cell r="E3164">
            <v>817454.67010808201</v>
          </cell>
          <cell r="F3164" t="str">
            <v>SIEC Mar/26</v>
          </cell>
        </row>
        <row r="3165">
          <cell r="A3165" t="str">
            <v>03.04.01.100.43</v>
          </cell>
          <cell r="B3165" t="str">
            <v>Aparelho de Mudança de Via AMV Nº 14 otimizado, de trilho TR57 IH em bitola larga 1600 mm completo para assentamento em dormente de concreto, tipo AREMA</v>
          </cell>
          <cell r="C3165" t="str">
            <v>cj</v>
          </cell>
          <cell r="D3165">
            <v>844486.29</v>
          </cell>
          <cell r="E3165">
            <v>681147.19309566065</v>
          </cell>
          <cell r="F3165" t="str">
            <v>SIEC Mar/26</v>
          </cell>
        </row>
        <row r="3166">
          <cell r="A3166" t="str">
            <v>03.04.01.100.44</v>
          </cell>
          <cell r="B3166" t="str">
            <v>Aparelho de Mudança de Via AMV Nº 14 otimizado, de trilho TR57 IH em bitola larga 1600 mm completo para assentamento em dormente de madeira, tipo AREMA</v>
          </cell>
          <cell r="C3166" t="str">
            <v>cj</v>
          </cell>
          <cell r="D3166">
            <v>844486.29</v>
          </cell>
          <cell r="E3166">
            <v>681147.19309566065</v>
          </cell>
          <cell r="F3166" t="str">
            <v>SIEC Mar/26</v>
          </cell>
        </row>
        <row r="3167">
          <cell r="A3167" t="str">
            <v>03.04.01.100.42</v>
          </cell>
          <cell r="B3167" t="str">
            <v>Aparelho de Mudança de Via AMV Nº 14 otimizado, de trilho TR57 IH em bitola mista 1600/1000 mm completo para assentamento em dormente de concreto, tipo AREMA</v>
          </cell>
          <cell r="C3167" t="str">
            <v>cj</v>
          </cell>
          <cell r="D3167">
            <v>1013480.3</v>
          </cell>
          <cell r="E3167">
            <v>817454.67010808201</v>
          </cell>
          <cell r="F3167" t="str">
            <v>SIEC Mar/26</v>
          </cell>
        </row>
        <row r="3168">
          <cell r="A3168" t="str">
            <v>03.04.01.100.38</v>
          </cell>
          <cell r="B3168" t="str">
            <v>Aparelho de Mudança de Via AMV Nº 14 otimizado, de trilho TR57 IH em bitola mista 1600/1000 mm completo para assentamento em dormente de madeira, tipo AREMA</v>
          </cell>
          <cell r="C3168" t="str">
            <v>cj</v>
          </cell>
          <cell r="D3168">
            <v>1013480.3</v>
          </cell>
          <cell r="E3168">
            <v>817454.67010808201</v>
          </cell>
          <cell r="F3168" t="str">
            <v>SIEC Mar/26</v>
          </cell>
        </row>
        <row r="3169">
          <cell r="A3169" t="str">
            <v>03.04.01.100.77</v>
          </cell>
          <cell r="B3169" t="str">
            <v>Dormente de concreto especial para AMV</v>
          </cell>
          <cell r="C3169" t="str">
            <v>m³</v>
          </cell>
          <cell r="D3169">
            <v>3813.26</v>
          </cell>
          <cell r="E3169">
            <v>3075.7057589933861</v>
          </cell>
          <cell r="F3169" t="str">
            <v>SIEC Mar/26</v>
          </cell>
        </row>
        <row r="3170">
          <cell r="A3170" t="str">
            <v>03.04.01.100.01</v>
          </cell>
          <cell r="B3170" t="str">
            <v>Dormente de concreto monobloco protendido (comprimento 2,80m) para trilho TR 57, bitola 1.600mm</v>
          </cell>
          <cell r="C3170" t="str">
            <v>un</v>
          </cell>
          <cell r="D3170">
            <v>477.61</v>
          </cell>
          <cell r="E3170">
            <v>385.23148894983063</v>
          </cell>
          <cell r="F3170" t="str">
            <v>SIEC Mar/26</v>
          </cell>
        </row>
        <row r="3171">
          <cell r="A3171" t="str">
            <v>03.04.01.100.05</v>
          </cell>
          <cell r="B3171" t="str">
            <v>Dormente de concreto monobloco protendido (comprimento 2,80m) para trilho TR 68, bitola 1.600mm</v>
          </cell>
          <cell r="C3171" t="str">
            <v>un</v>
          </cell>
          <cell r="D3171">
            <v>477.61</v>
          </cell>
          <cell r="E3171">
            <v>385.23148894983063</v>
          </cell>
          <cell r="F3171" t="str">
            <v>SIEC Mar/26</v>
          </cell>
        </row>
        <row r="3172">
          <cell r="A3172" t="str">
            <v>03.04.01.100.03</v>
          </cell>
          <cell r="B3172" t="str">
            <v>Dormente de concreto monobloco protendido (comprimento 2,80m) para trilho UIC 60, bitola 1.600mm</v>
          </cell>
          <cell r="C3172" t="str">
            <v>un</v>
          </cell>
          <cell r="D3172">
            <v>477.61</v>
          </cell>
          <cell r="E3172">
            <v>385.23148894983063</v>
          </cell>
          <cell r="F3172" t="str">
            <v>SIEC Mar/26</v>
          </cell>
        </row>
        <row r="3173">
          <cell r="A3173" t="str">
            <v>03.04.01.100.68</v>
          </cell>
          <cell r="B3173" t="str">
            <v>Dormente de concreto para AMV ENCURVADO - AMV UIC 60 DE 1000,000/1000,958 1 :11,4 JF</v>
          </cell>
          <cell r="C3173" t="str">
            <v>jg</v>
          </cell>
          <cell r="D3173">
            <v>77561.440000000002</v>
          </cell>
          <cell r="E3173">
            <v>62559.638651395384</v>
          </cell>
          <cell r="F3173" t="str">
            <v>SIEC Mar/26</v>
          </cell>
        </row>
        <row r="3174">
          <cell r="A3174" t="str">
            <v>03.04.01.100.69</v>
          </cell>
          <cell r="B3174" t="str">
            <v>Dormente de concreto para AMV ENCURVADO - AMV UIC 60 DE 2000,000/399,000 1 :11,4 JF</v>
          </cell>
          <cell r="C3174" t="str">
            <v>jg</v>
          </cell>
          <cell r="D3174">
            <v>77561.440000000002</v>
          </cell>
          <cell r="E3174">
            <v>62559.638651395384</v>
          </cell>
          <cell r="F3174" t="str">
            <v>SIEC Mar/26</v>
          </cell>
        </row>
        <row r="3175">
          <cell r="A3175" t="str">
            <v>03.04.01.100.67</v>
          </cell>
          <cell r="B3175" t="str">
            <v>Dormente de concreto para AMV ENCURVADO - AMV UIC 60 EE 1000,000/1000,000 1 :11,4 JF</v>
          </cell>
          <cell r="C3175" t="str">
            <v>jg</v>
          </cell>
          <cell r="D3175">
            <v>77561.440000000002</v>
          </cell>
          <cell r="E3175">
            <v>62559.638651395384</v>
          </cell>
          <cell r="F3175" t="str">
            <v>SIEC Mar/26</v>
          </cell>
        </row>
        <row r="3176">
          <cell r="A3176" t="str">
            <v>03.04.01.100.55</v>
          </cell>
          <cell r="B3176" t="str">
            <v>Dormente de concreto para AMV N° 10, em bitola mista 1600/1000 mm, tipo AREMA.</v>
          </cell>
          <cell r="C3176" t="str">
            <v>jg</v>
          </cell>
          <cell r="D3176">
            <v>64887.85</v>
          </cell>
          <cell r="E3176">
            <v>52337.352798838518</v>
          </cell>
          <cell r="F3176" t="str">
            <v>SIEC Mar/26</v>
          </cell>
        </row>
        <row r="3177">
          <cell r="A3177" t="str">
            <v>03.04.01.100.56</v>
          </cell>
          <cell r="B3177" t="str">
            <v>Dormente de concreto para AMV N° 8, em bitola larga, 1600mm, tipo AREMA.</v>
          </cell>
          <cell r="C3177" t="str">
            <v>jg</v>
          </cell>
          <cell r="D3177">
            <v>55298.84</v>
          </cell>
          <cell r="E3177">
            <v>44603.032747217287</v>
          </cell>
          <cell r="F3177" t="str">
            <v>SIEC Mar/26</v>
          </cell>
        </row>
        <row r="3178">
          <cell r="A3178" t="str">
            <v>03.04.01.100.59</v>
          </cell>
          <cell r="B3178" t="str">
            <v>Dormente de concreto para AMV UIC 60 D 190 1 :9 JF</v>
          </cell>
          <cell r="C3178" t="str">
            <v>jg</v>
          </cell>
          <cell r="D3178">
            <v>60305.69</v>
          </cell>
          <cell r="E3178">
            <v>48641.46636554283</v>
          </cell>
          <cell r="F3178" t="str">
            <v>SIEC Mar/26</v>
          </cell>
        </row>
        <row r="3179">
          <cell r="A3179" t="str">
            <v>03.04.01.100.61</v>
          </cell>
          <cell r="B3179" t="str">
            <v>Dormente de concreto para AMV UIC 60 D 250 1 :8 JF</v>
          </cell>
          <cell r="C3179" t="str">
            <v>jg</v>
          </cell>
          <cell r="D3179">
            <v>55298.84</v>
          </cell>
          <cell r="E3179">
            <v>44603.032747217287</v>
          </cell>
          <cell r="F3179" t="str">
            <v>SIEC Mar/26</v>
          </cell>
        </row>
        <row r="3180">
          <cell r="A3180" t="str">
            <v>03.04.01.100.65</v>
          </cell>
          <cell r="B3180" t="str">
            <v>Dormente de concreto para AMV UIC 60 D 500 1 :11,4 JF</v>
          </cell>
          <cell r="C3180" t="str">
            <v>jg</v>
          </cell>
          <cell r="D3180">
            <v>77561.440000000002</v>
          </cell>
          <cell r="E3180">
            <v>62559.638651395384</v>
          </cell>
          <cell r="F3180" t="str">
            <v>SIEC Mar/26</v>
          </cell>
        </row>
        <row r="3181">
          <cell r="A3181" t="str">
            <v>03.04.01.100.63</v>
          </cell>
          <cell r="B3181" t="str">
            <v>Dormente de concreto para AMV UIC 60 D 500 1 :14 JF</v>
          </cell>
          <cell r="C3181" t="str">
            <v>jg</v>
          </cell>
          <cell r="D3181">
            <v>90994.99</v>
          </cell>
          <cell r="E3181">
            <v>73394.894337796417</v>
          </cell>
          <cell r="F3181" t="str">
            <v>SIEC Mar/26</v>
          </cell>
        </row>
        <row r="3182">
          <cell r="A3182" t="str">
            <v>03.04.01.100.60</v>
          </cell>
          <cell r="B3182" t="str">
            <v>Dormente de concreto para AMV UIC 60 E 190 1 :9 JF</v>
          </cell>
          <cell r="C3182" t="str">
            <v>jg</v>
          </cell>
          <cell r="D3182">
            <v>60305.69</v>
          </cell>
          <cell r="E3182">
            <v>48641.46636554283</v>
          </cell>
          <cell r="F3182" t="str">
            <v>SIEC Mar/26</v>
          </cell>
        </row>
        <row r="3183">
          <cell r="A3183" t="str">
            <v>03.04.01.100.62</v>
          </cell>
          <cell r="B3183" t="str">
            <v>Dormente de concreto para AMV UIC 60 E 250 1 :8 JF</v>
          </cell>
          <cell r="C3183" t="str">
            <v>jg</v>
          </cell>
          <cell r="D3183">
            <v>55298.84</v>
          </cell>
          <cell r="E3183">
            <v>44603.032747217287</v>
          </cell>
          <cell r="F3183" t="str">
            <v>SIEC Mar/26</v>
          </cell>
        </row>
        <row r="3184">
          <cell r="A3184" t="str">
            <v>03.04.01.100.66</v>
          </cell>
          <cell r="B3184" t="str">
            <v>Dormente de concreto para AMV UIC 60 E 500 1 :11,4 JF</v>
          </cell>
          <cell r="C3184" t="str">
            <v>jg</v>
          </cell>
          <cell r="D3184">
            <v>77561.440000000002</v>
          </cell>
          <cell r="E3184">
            <v>62559.638651395384</v>
          </cell>
          <cell r="F3184" t="str">
            <v>SIEC Mar/26</v>
          </cell>
        </row>
        <row r="3185">
          <cell r="A3185" t="str">
            <v>03.04.01.100.64</v>
          </cell>
          <cell r="B3185" t="str">
            <v>Dormente de concreto para AMV UIC 60 E 500 1 :14 JF</v>
          </cell>
          <cell r="C3185" t="str">
            <v>jg</v>
          </cell>
          <cell r="D3185">
            <v>90994.99</v>
          </cell>
          <cell r="E3185">
            <v>73394.894337796417</v>
          </cell>
          <cell r="F3185" t="str">
            <v>SIEC Mar/26</v>
          </cell>
        </row>
        <row r="3186">
          <cell r="A3186" t="str">
            <v>03.04.01.100.70</v>
          </cell>
          <cell r="B3186" t="str">
            <v>Dormente de concreto para Travessão UIC60 500 1:14 entrevia 4,25 m</v>
          </cell>
          <cell r="C3186" t="str">
            <v>jg</v>
          </cell>
          <cell r="D3186">
            <v>90994.99</v>
          </cell>
          <cell r="E3186">
            <v>73394.894337796417</v>
          </cell>
          <cell r="F3186" t="str">
            <v>SIEC Mar/26</v>
          </cell>
        </row>
        <row r="3187">
          <cell r="A3187" t="str">
            <v>03.04.01.100.57</v>
          </cell>
          <cell r="B3187" t="str">
            <v>Dormente de concreto protendido para AMV UIC - 500 - 1:11,4 em bitola de 1600mm (350m)</v>
          </cell>
          <cell r="C3187" t="str">
            <v>jg</v>
          </cell>
          <cell r="D3187">
            <v>77561.440000000002</v>
          </cell>
          <cell r="E3187">
            <v>62559.638651395384</v>
          </cell>
          <cell r="F3187" t="str">
            <v>SIEC Mar/26</v>
          </cell>
        </row>
        <row r="3188">
          <cell r="A3188" t="str">
            <v>03.04.01.100.58</v>
          </cell>
          <cell r="B3188" t="str">
            <v>Dormente de concreto protendido para travessão UIC - 500 - 1:11,4 em bitola de 1600mm (700m)</v>
          </cell>
          <cell r="C3188" t="str">
            <v>jg</v>
          </cell>
          <cell r="D3188">
            <v>77561.440000000002</v>
          </cell>
          <cell r="E3188">
            <v>62559.638651395384</v>
          </cell>
          <cell r="F3188" t="str">
            <v>SIEC Mar/26</v>
          </cell>
        </row>
        <row r="3189">
          <cell r="A3189" t="str">
            <v>03.04.01.100.06</v>
          </cell>
          <cell r="B3189" t="str">
            <v>Dormente de madeira tratado de 2,80m</v>
          </cell>
          <cell r="C3189" t="str">
            <v>un</v>
          </cell>
          <cell r="D3189">
            <v>862.47</v>
          </cell>
          <cell r="E3189">
            <v>695.65252460074203</v>
          </cell>
          <cell r="F3189" t="str">
            <v>SIEC Mar/26</v>
          </cell>
        </row>
        <row r="3190">
          <cell r="A3190" t="str">
            <v>03.04.01.100.89</v>
          </cell>
          <cell r="B3190" t="str">
            <v>Dormente monobloco de concreto para AMV</v>
          </cell>
          <cell r="C3190" t="str">
            <v>m</v>
          </cell>
          <cell r="D3190">
            <v>223.52</v>
          </cell>
          <cell r="E3190">
            <v>180.28714308759479</v>
          </cell>
          <cell r="F3190" t="str">
            <v>SIEC Mar/26</v>
          </cell>
        </row>
        <row r="3191">
          <cell r="A3191" t="str">
            <v>03.04.01.100.90</v>
          </cell>
          <cell r="B3191" t="str">
            <v>Dormente oco</v>
          </cell>
          <cell r="C3191" t="str">
            <v>un</v>
          </cell>
          <cell r="D3191">
            <v>18622</v>
          </cell>
          <cell r="E3191">
            <v>15020.164542668172</v>
          </cell>
          <cell r="F3191" t="str">
            <v>SIEC Mar/26</v>
          </cell>
        </row>
        <row r="3192">
          <cell r="A3192" t="str">
            <v>03.04.01.100.16</v>
          </cell>
          <cell r="B3192" t="str">
            <v>Grampo elástico para olhal</v>
          </cell>
          <cell r="C3192" t="str">
            <v>un</v>
          </cell>
          <cell r="D3192">
            <v>12.56</v>
          </cell>
          <cell r="E3192">
            <v>10.130666236489757</v>
          </cell>
          <cell r="F3192" t="str">
            <v>SIEC Mar/26</v>
          </cell>
        </row>
        <row r="3193">
          <cell r="A3193" t="str">
            <v>03.04.01.100.21</v>
          </cell>
          <cell r="B3193" t="str">
            <v>Isolador para dormente de concreto</v>
          </cell>
          <cell r="C3193" t="str">
            <v>un</v>
          </cell>
          <cell r="D3193">
            <v>5.4</v>
          </cell>
          <cell r="E3193">
            <v>4.3555412163252143</v>
          </cell>
          <cell r="F3193" t="str">
            <v>SIEC Mar/26</v>
          </cell>
        </row>
        <row r="3194">
          <cell r="A3194" t="str">
            <v>03.04.01.100.17</v>
          </cell>
          <cell r="B3194" t="str">
            <v>Palmilha amortecedora PAD</v>
          </cell>
          <cell r="C3194" t="str">
            <v>un</v>
          </cell>
          <cell r="D3194">
            <v>8.9700000000000006</v>
          </cell>
          <cell r="E3194">
            <v>7.2350379093402166</v>
          </cell>
          <cell r="F3194" t="str">
            <v>SIEC Mar/26</v>
          </cell>
        </row>
        <row r="3195">
          <cell r="A3195" t="str">
            <v>03.04.01.100.15</v>
          </cell>
          <cell r="B3195" t="str">
            <v>Pedra britada para Lastro</v>
          </cell>
          <cell r="C3195" t="str">
            <v>m³</v>
          </cell>
          <cell r="D3195">
            <v>156.41999999999999</v>
          </cell>
          <cell r="E3195">
            <v>126.16551056622035</v>
          </cell>
          <cell r="F3195" t="str">
            <v>SIEC Mar/26</v>
          </cell>
        </row>
        <row r="3196">
          <cell r="A3196" t="str">
            <v>03.04.01.100.22</v>
          </cell>
          <cell r="B3196" t="str">
            <v>Placa de apoio</v>
          </cell>
          <cell r="C3196" t="str">
            <v>un</v>
          </cell>
          <cell r="D3196">
            <v>90.23</v>
          </cell>
          <cell r="E3196">
            <v>72.777867397967412</v>
          </cell>
          <cell r="F3196" t="str">
            <v>SIEC Mar/26</v>
          </cell>
        </row>
        <row r="3197">
          <cell r="A3197" t="str">
            <v>03.04.01.100.24</v>
          </cell>
          <cell r="B3197" t="str">
            <v>Placa de apoio com olhal para trilho TR57, inclinação 1:40</v>
          </cell>
          <cell r="C3197" t="str">
            <v>un</v>
          </cell>
          <cell r="D3197">
            <v>98.56</v>
          </cell>
          <cell r="E3197">
            <v>79.496693015002421</v>
          </cell>
          <cell r="F3197" t="str">
            <v>SIEC Mar/26</v>
          </cell>
        </row>
        <row r="3198">
          <cell r="A3198" t="str">
            <v>03.04.01.100.23</v>
          </cell>
          <cell r="B3198" t="str">
            <v>Placa de apoio com olhal para trilho TR57, sem inclinação</v>
          </cell>
          <cell r="C3198" t="str">
            <v>un</v>
          </cell>
          <cell r="D3198">
            <v>90.23</v>
          </cell>
          <cell r="E3198">
            <v>72.777867397967412</v>
          </cell>
          <cell r="F3198" t="str">
            <v>SIEC Mar/26</v>
          </cell>
        </row>
        <row r="3199">
          <cell r="A3199" t="str">
            <v>03.04.01.100.14</v>
          </cell>
          <cell r="B3199" t="str">
            <v>Tala de junção TJ 57 6 furos (Fornecimento)</v>
          </cell>
          <cell r="C3199" t="str">
            <v>un</v>
          </cell>
          <cell r="D3199">
            <v>876.52</v>
          </cell>
          <cell r="E3199">
            <v>706.98499758025491</v>
          </cell>
          <cell r="F3199" t="str">
            <v>SIEC Mar/26</v>
          </cell>
        </row>
        <row r="3200">
          <cell r="A3200" t="str">
            <v>03.04.01.100.25</v>
          </cell>
          <cell r="B3200" t="str">
            <v>Tirefão para fixação de trilhos nº 21</v>
          </cell>
          <cell r="C3200" t="str">
            <v>un</v>
          </cell>
          <cell r="D3200">
            <v>11.88</v>
          </cell>
          <cell r="E3200">
            <v>9.58219067591547</v>
          </cell>
          <cell r="F3200" t="str">
            <v>SIEC Mar/26</v>
          </cell>
        </row>
        <row r="3201">
          <cell r="A3201" t="str">
            <v>03.04.01.100.76</v>
          </cell>
          <cell r="B3201" t="str">
            <v>Tirefão para fixação de trilhos nº 22</v>
          </cell>
          <cell r="C3201" t="str">
            <v>un</v>
          </cell>
          <cell r="D3201">
            <v>11.88</v>
          </cell>
          <cell r="E3201">
            <v>9.58219067591547</v>
          </cell>
          <cell r="F3201" t="str">
            <v>SIEC Mar/26</v>
          </cell>
        </row>
        <row r="3202">
          <cell r="A3202" t="str">
            <v>03.04.01.100.45</v>
          </cell>
          <cell r="B3202" t="str">
            <v>Travessão Nº14 otimizado, de trilho TR 57 IH em bitola 1600mm para assentamento em dormente de concreto. Tipo AREMA - Entrevia entre 4,00m e 4,40m</v>
          </cell>
          <cell r="C3202" t="str">
            <v>cj</v>
          </cell>
          <cell r="D3202">
            <v>1688972.58</v>
          </cell>
          <cell r="E3202">
            <v>1362294.3861913213</v>
          </cell>
          <cell r="F3202" t="str">
            <v>SIEC Mar/26</v>
          </cell>
        </row>
        <row r="3203">
          <cell r="A3203" t="str">
            <v>03.04.01.100.08</v>
          </cell>
          <cell r="B3203" t="str">
            <v>Trilhos TR 57 IH (Fornecimento)</v>
          </cell>
          <cell r="C3203" t="str">
            <v>T</v>
          </cell>
          <cell r="D3203">
            <v>9676.7099999999991</v>
          </cell>
          <cell r="E3203">
            <v>7805.0572673011766</v>
          </cell>
          <cell r="F3203" t="str">
            <v>SIEC Mar/26</v>
          </cell>
        </row>
        <row r="3204">
          <cell r="A3204" t="str">
            <v>03.04.01.100.10</v>
          </cell>
          <cell r="B3204" t="str">
            <v>Trilhos UIC 60 SS Resistência Padrão (Fornecimento)</v>
          </cell>
          <cell r="C3204" t="str">
            <v>T</v>
          </cell>
          <cell r="D3204">
            <v>10178.209999999999</v>
          </cell>
          <cell r="E3204">
            <v>8209.5579932247128</v>
          </cell>
          <cell r="F3204" t="str">
            <v>SIEC Mar/26</v>
          </cell>
        </row>
        <row r="3205">
          <cell r="A3205" t="str">
            <v>03.09</v>
          </cell>
          <cell r="B3205" t="str">
            <v>SERVIÇOS DIVERSOS</v>
          </cell>
          <cell r="C3205" t="str">
            <v/>
          </cell>
          <cell r="E3205">
            <v>0</v>
          </cell>
          <cell r="F3205" t="str">
            <v>SIEC Mar/26</v>
          </cell>
        </row>
        <row r="3206">
          <cell r="A3206" t="str">
            <v>03.09.01</v>
          </cell>
          <cell r="B3206" t="str">
            <v>SERVIÇOS DIVERSOS</v>
          </cell>
          <cell r="C3206" t="str">
            <v/>
          </cell>
          <cell r="E3206">
            <v>0</v>
          </cell>
          <cell r="F3206" t="str">
            <v>SIEC Mar/26</v>
          </cell>
        </row>
        <row r="3207">
          <cell r="A3207" t="str">
            <v>03.09.01.100</v>
          </cell>
          <cell r="B3207" t="str">
            <v>SERVIÇOS DIVERSOS</v>
          </cell>
          <cell r="C3207" t="str">
            <v/>
          </cell>
          <cell r="E3207">
            <v>0</v>
          </cell>
          <cell r="F3207" t="str">
            <v>SIEC Mar/26</v>
          </cell>
        </row>
        <row r="3208">
          <cell r="A3208" t="str">
            <v>03.09.01.100.02</v>
          </cell>
          <cell r="B3208" t="str">
            <v>Desmontagem de escoramento de via</v>
          </cell>
          <cell r="C3208" t="str">
            <v>m</v>
          </cell>
          <cell r="D3208">
            <v>212.54</v>
          </cell>
          <cell r="E3208">
            <v>171.43087594773348</v>
          </cell>
          <cell r="F3208" t="str">
            <v>SIEC Mar/26</v>
          </cell>
        </row>
        <row r="3209">
          <cell r="A3209" t="str">
            <v>03.09.01.100.01</v>
          </cell>
          <cell r="B3209" t="str">
            <v>Montagem de escoramento de via</v>
          </cell>
          <cell r="C3209" t="str">
            <v>m</v>
          </cell>
          <cell r="D3209">
            <v>194.64</v>
          </cell>
          <cell r="E3209">
            <v>156.99306339732215</v>
          </cell>
          <cell r="F3209" t="str">
            <v>SIEC Mar/26</v>
          </cell>
        </row>
        <row r="3210">
          <cell r="A3210" t="str">
            <v>03.10</v>
          </cell>
          <cell r="B3210" t="str">
            <v>FORNECIMENTO E INSTALAÇÃO SUPERESTRUTURA</v>
          </cell>
          <cell r="C3210" t="str">
            <v/>
          </cell>
          <cell r="E3210">
            <v>0</v>
          </cell>
          <cell r="F3210" t="str">
            <v>SIEC Mar/26</v>
          </cell>
        </row>
        <row r="3211">
          <cell r="A3211" t="str">
            <v>03.10.01</v>
          </cell>
          <cell r="B3211" t="str">
            <v>DEMOLIÇÕES</v>
          </cell>
          <cell r="C3211" t="str">
            <v/>
          </cell>
          <cell r="E3211">
            <v>0</v>
          </cell>
          <cell r="F3211" t="str">
            <v>SIEC Mar/26</v>
          </cell>
        </row>
        <row r="3212">
          <cell r="A3212" t="str">
            <v>03.10.01.100</v>
          </cell>
          <cell r="B3212" t="str">
            <v>DEMOLIÇÕES</v>
          </cell>
          <cell r="C3212" t="str">
            <v/>
          </cell>
          <cell r="E3212">
            <v>0</v>
          </cell>
          <cell r="F3212" t="str">
            <v>SIEC Mar/26</v>
          </cell>
        </row>
        <row r="3213">
          <cell r="A3213" t="str">
            <v>03.10.01.100.02</v>
          </cell>
          <cell r="B3213" t="str">
            <v>Demolição de AMV 1:10 TR 57, em bitola larga, dormente de madeira, com separação e empilhamento</v>
          </cell>
          <cell r="C3213" t="str">
            <v>un</v>
          </cell>
          <cell r="D3213">
            <v>1255.52</v>
          </cell>
          <cell r="E3213">
            <v>1012.6794644297468</v>
          </cell>
          <cell r="F3213" t="str">
            <v>SIEC Mar/26</v>
          </cell>
        </row>
        <row r="3214">
          <cell r="A3214" t="str">
            <v>03.10.01.100.03</v>
          </cell>
          <cell r="B3214" t="str">
            <v>Demolição de AMV 1:14 TR 57, em bitola larga, dormente de madeira, com separação e empilhamento</v>
          </cell>
          <cell r="C3214" t="str">
            <v>un</v>
          </cell>
          <cell r="D3214">
            <v>1245.71</v>
          </cell>
          <cell r="E3214">
            <v>1004.7668978867559</v>
          </cell>
          <cell r="F3214" t="str">
            <v>SIEC Mar/26</v>
          </cell>
        </row>
        <row r="3215">
          <cell r="A3215" t="str">
            <v>03.10.01.100.01</v>
          </cell>
          <cell r="B3215" t="str">
            <v>Demolição de via, bitola larga, 1.667 dormentes de concreto/km, trilho TR 57, barra com 12 m de comprimento, com separação e empilhamento</v>
          </cell>
          <cell r="C3215" t="str">
            <v>km</v>
          </cell>
          <cell r="D3215">
            <v>33240.68</v>
          </cell>
          <cell r="E3215">
            <v>26811.324407162447</v>
          </cell>
          <cell r="F3215" t="str">
            <v>SIEC Mar/26</v>
          </cell>
        </row>
        <row r="3216">
          <cell r="A3216" t="str">
            <v>03.10.02</v>
          </cell>
          <cell r="B3216" t="str">
            <v>LANÇAMENTO DE LASTRO E NIVELAMENTO</v>
          </cell>
          <cell r="C3216" t="str">
            <v/>
          </cell>
          <cell r="E3216">
            <v>0</v>
          </cell>
          <cell r="F3216" t="str">
            <v>SIEC Mar/26</v>
          </cell>
        </row>
        <row r="3217">
          <cell r="A3217" t="str">
            <v>03.10.02.100</v>
          </cell>
          <cell r="B3217" t="str">
            <v>LANÇAMENTO DE LASTRO E NIVELAMENTO</v>
          </cell>
          <cell r="C3217" t="str">
            <v/>
          </cell>
          <cell r="E3217">
            <v>0</v>
          </cell>
          <cell r="F3217" t="str">
            <v>SIEC Mar/26</v>
          </cell>
        </row>
        <row r="3218">
          <cell r="A3218" t="str">
            <v>03.10.02.100.02</v>
          </cell>
          <cell r="B3218" t="str">
            <v>Lançamento de Lastro e Nivelamento contínuo com socadora automática de linha, segundo levante de 15cm - duas passadas</v>
          </cell>
          <cell r="C3218" t="str">
            <v>m³</v>
          </cell>
          <cell r="D3218">
            <v>203.64</v>
          </cell>
          <cell r="E3218">
            <v>164.25229875786417</v>
          </cell>
          <cell r="F3218" t="str">
            <v>SIEC Mar/26</v>
          </cell>
        </row>
        <row r="3219">
          <cell r="A3219" t="str">
            <v>03.10.02.100.03</v>
          </cell>
          <cell r="B3219" t="str">
            <v>Lançamento de Lastro e Nivelamento contínuo com socadora automática de linha, terceiro levante de 25cm - duas passadas</v>
          </cell>
          <cell r="C3219" t="str">
            <v>m³</v>
          </cell>
          <cell r="D3219">
            <v>213.07</v>
          </cell>
          <cell r="E3219">
            <v>171.85836425229874</v>
          </cell>
          <cell r="F3219" t="str">
            <v>SIEC Mar/26</v>
          </cell>
        </row>
        <row r="3220">
          <cell r="A3220" t="str">
            <v>03.10.02.100.01</v>
          </cell>
          <cell r="B3220" t="str">
            <v>Lançamento de lastro, 15 cm de altura, primeiro levante, descarga de pedra britada de caminhões</v>
          </cell>
          <cell r="C3220" t="str">
            <v>m³</v>
          </cell>
          <cell r="D3220">
            <v>194.59</v>
          </cell>
          <cell r="E3220">
            <v>156.95273431198581</v>
          </cell>
          <cell r="F3220" t="str">
            <v>SIEC Mar/26</v>
          </cell>
        </row>
        <row r="3221">
          <cell r="A3221" t="str">
            <v>03.10.03</v>
          </cell>
          <cell r="B3221" t="str">
            <v>POSICIONAMENTO E ASSENTAMENTO</v>
          </cell>
          <cell r="C3221" t="str">
            <v/>
          </cell>
          <cell r="E3221">
            <v>0</v>
          </cell>
          <cell r="F3221" t="str">
            <v>SIEC Mar/26</v>
          </cell>
        </row>
        <row r="3222">
          <cell r="A3222" t="str">
            <v>03.10.03.100</v>
          </cell>
          <cell r="B3222" t="str">
            <v>VIA</v>
          </cell>
          <cell r="C3222" t="str">
            <v/>
          </cell>
          <cell r="E3222">
            <v>0</v>
          </cell>
          <cell r="F3222" t="str">
            <v>SIEC Mar/26</v>
          </cell>
        </row>
        <row r="3223">
          <cell r="A3223" t="str">
            <v>03.10.03.100.03</v>
          </cell>
          <cell r="B3223" t="str">
            <v>Posicionamento com equipamento mecanizado de dormentes de concreto, bitola larga - 1.667 un/km</v>
          </cell>
          <cell r="C3223" t="str">
            <v>km</v>
          </cell>
          <cell r="D3223">
            <v>802999.13</v>
          </cell>
          <cell r="E3223">
            <v>647684.40877560899</v>
          </cell>
          <cell r="F3223" t="str">
            <v>SIEC Mar/26</v>
          </cell>
        </row>
        <row r="3224">
          <cell r="A3224" t="str">
            <v>03.10.03.100.04</v>
          </cell>
          <cell r="B3224" t="str">
            <v>Posicionamento com equipamento mecanizado de dormentes de concreto, bitola larga - 1.667 un/km (sem fornecimento de dormente)</v>
          </cell>
          <cell r="C3224" t="str">
            <v>km</v>
          </cell>
          <cell r="D3224">
            <v>6823.26</v>
          </cell>
          <cell r="E3224">
            <v>5503.5166962413296</v>
          </cell>
          <cell r="F3224" t="str">
            <v>SIEC Mar/26</v>
          </cell>
        </row>
        <row r="3225">
          <cell r="A3225" t="str">
            <v>03.10.04</v>
          </cell>
          <cell r="B3225" t="str">
            <v>SERVIÇOS AUXILIARES</v>
          </cell>
          <cell r="C3225" t="str">
            <v/>
          </cell>
          <cell r="E3225">
            <v>0</v>
          </cell>
          <cell r="F3225" t="str">
            <v>SIEC Mar/26</v>
          </cell>
        </row>
        <row r="3226">
          <cell r="A3226" t="str">
            <v>03.10.04.100</v>
          </cell>
          <cell r="B3226" t="str">
            <v>SERVIÇOS AUXILIARES</v>
          </cell>
          <cell r="C3226" t="str">
            <v/>
          </cell>
          <cell r="E3226">
            <v>0</v>
          </cell>
          <cell r="F3226" t="str">
            <v>SIEC Mar/26</v>
          </cell>
        </row>
        <row r="3227">
          <cell r="A3227" t="str">
            <v>03.10.04.100.03</v>
          </cell>
          <cell r="B3227" t="str">
            <v>Barra de trilhos UIC 60, com 120 m de comprimento (TLS), soldada por caldeamento em estaleiro</v>
          </cell>
          <cell r="C3227" t="str">
            <v>un</v>
          </cell>
          <cell r="D3227">
            <v>76249.97</v>
          </cell>
          <cell r="E3227">
            <v>61501.830940474269</v>
          </cell>
          <cell r="F3227" t="str">
            <v>SIEC Mar/26</v>
          </cell>
        </row>
        <row r="3228">
          <cell r="A3228" t="str">
            <v>03.10.04.100.04</v>
          </cell>
          <cell r="B3228" t="str">
            <v>Colocação mecanizada de grampo elástico</v>
          </cell>
          <cell r="C3228" t="str">
            <v>km</v>
          </cell>
          <cell r="D3228">
            <v>88678.5</v>
          </cell>
          <cell r="E3228">
            <v>71526.45587998064</v>
          </cell>
          <cell r="F3228" t="str">
            <v>SIEC Mar/26</v>
          </cell>
        </row>
        <row r="3229">
          <cell r="A3229" t="str">
            <v>03.10.04.100.07</v>
          </cell>
          <cell r="B3229" t="str">
            <v>Colocação mecanizada de grampo elástico, sem fornecimento de material</v>
          </cell>
          <cell r="C3229" t="str">
            <v>un</v>
          </cell>
          <cell r="D3229">
            <v>0.14000000000000001</v>
          </cell>
          <cell r="E3229">
            <v>0.1129214389417648</v>
          </cell>
          <cell r="F3229" t="str">
            <v>SIEC Mar/26</v>
          </cell>
        </row>
        <row r="3230">
          <cell r="A3230" t="str">
            <v>03.10.04.100.02</v>
          </cell>
          <cell r="B3230" t="str">
            <v>Posicionamento mecanizado de trilhos</v>
          </cell>
          <cell r="C3230" t="str">
            <v>km</v>
          </cell>
          <cell r="D3230">
            <v>257.8</v>
          </cell>
          <cell r="E3230">
            <v>207.93676399419263</v>
          </cell>
          <cell r="F3230" t="str">
            <v>SIEC Mar/26</v>
          </cell>
        </row>
        <row r="3231">
          <cell r="A3231" t="str">
            <v>03.10.04.100.01</v>
          </cell>
          <cell r="B3231" t="str">
            <v>Solda elétrica por caldeamento para qualquer perfil de trilho, comprimento de 12 m, em estaleiro para formação de trilho longo soldado</v>
          </cell>
          <cell r="C3231" t="str">
            <v>un</v>
          </cell>
          <cell r="D3231">
            <v>275.89999999999998</v>
          </cell>
          <cell r="E3231">
            <v>222.53589288594932</v>
          </cell>
          <cell r="F3231" t="str">
            <v>SIEC Mar/26</v>
          </cell>
        </row>
        <row r="3232">
          <cell r="A3232" t="str">
            <v>03.10.05</v>
          </cell>
          <cell r="B3232" t="str">
            <v>MANUSEIO DE MATERIAIS</v>
          </cell>
          <cell r="C3232" t="str">
            <v/>
          </cell>
          <cell r="E3232">
            <v>0</v>
          </cell>
          <cell r="F3232" t="str">
            <v>SIEC Mar/26</v>
          </cell>
        </row>
        <row r="3233">
          <cell r="A3233" t="str">
            <v>03.10.05.100</v>
          </cell>
          <cell r="B3233" t="str">
            <v>CARGA, DESCARGA E MANOBRA</v>
          </cell>
          <cell r="C3233" t="str">
            <v/>
          </cell>
          <cell r="E3233">
            <v>0</v>
          </cell>
          <cell r="F3233" t="str">
            <v>SIEC Mar/26</v>
          </cell>
        </row>
        <row r="3234">
          <cell r="A3234" t="str">
            <v>03.10.05.100.03</v>
          </cell>
          <cell r="B3234" t="str">
            <v>Carga, descarga e manobra de areia, brita, pedra de mão ou solos em caminhão basculante de 10 m³ - carga com carregadeira e descarga livre</v>
          </cell>
          <cell r="C3234" t="str">
            <v>T</v>
          </cell>
          <cell r="D3234">
            <v>2.37</v>
          </cell>
          <cell r="E3234">
            <v>1.9115986449427327</v>
          </cell>
          <cell r="F3234" t="str">
            <v>SIEC Mar/26</v>
          </cell>
        </row>
        <row r="3235">
          <cell r="A3235" t="str">
            <v>03.10.05.100.05</v>
          </cell>
          <cell r="B3235" t="str">
            <v>Carga, descarga e manobra de lastro de brita em locomotiva e vagões Hopper com capacidade de 75 t</v>
          </cell>
          <cell r="C3235" t="str">
            <v>T</v>
          </cell>
          <cell r="D3235">
            <v>8.2899999999999991</v>
          </cell>
          <cell r="E3235">
            <v>6.6865623487659294</v>
          </cell>
          <cell r="F3235" t="str">
            <v>SIEC Mar/26</v>
          </cell>
        </row>
        <row r="3236">
          <cell r="A3236" t="str">
            <v>03.10.05.100.04</v>
          </cell>
          <cell r="B3236" t="str">
            <v>Carga, descarga e manobra de materiais diversos em caminhão carroceria de 15 t - carga e descarga manuais</v>
          </cell>
          <cell r="C3236" t="str">
            <v>T</v>
          </cell>
          <cell r="D3236">
            <v>39.78</v>
          </cell>
          <cell r="E3236">
            <v>32.085820293595745</v>
          </cell>
          <cell r="F3236" t="str">
            <v>SIEC Mar/26</v>
          </cell>
        </row>
        <row r="3237">
          <cell r="A3237" t="str">
            <v>03.10.05.100.02</v>
          </cell>
          <cell r="B3237" t="str">
            <v>Carga, descarga e manobra de materiais metálicos e acessórios diversos em vagões tipo gôndola com capacidade de 100 t</v>
          </cell>
          <cell r="C3237" t="str">
            <v>T</v>
          </cell>
          <cell r="D3237">
            <v>45.97</v>
          </cell>
          <cell r="E3237">
            <v>37.078561058235195</v>
          </cell>
          <cell r="F3237" t="str">
            <v>SIEC Mar/26</v>
          </cell>
        </row>
        <row r="3238">
          <cell r="A3238" t="str">
            <v>03.10.05.100.06</v>
          </cell>
          <cell r="B3238" t="str">
            <v>Carga, descarga e manobra de materiais pesados em caminhão basculante de 14 m³ - carga e descarga com guindaste</v>
          </cell>
          <cell r="C3238" t="str">
            <v>T</v>
          </cell>
          <cell r="D3238">
            <v>10.4</v>
          </cell>
          <cell r="E3238">
            <v>8.3884497499596709</v>
          </cell>
          <cell r="F3238" t="str">
            <v>SIEC Mar/26</v>
          </cell>
        </row>
        <row r="3239">
          <cell r="A3239" t="str">
            <v>03.10.05.100.01</v>
          </cell>
          <cell r="B3239" t="str">
            <v>Carga, descarga e manobra de trilhos TLS de até 120 metros em vagões prancha com capacidade de 100 t</v>
          </cell>
          <cell r="C3239" t="str">
            <v>T</v>
          </cell>
          <cell r="D3239">
            <v>9.24</v>
          </cell>
          <cell r="E3239">
            <v>7.452814970156477</v>
          </cell>
          <cell r="F3239" t="str">
            <v>SIEC Mar/26</v>
          </cell>
        </row>
        <row r="3240">
          <cell r="A3240" t="str">
            <v>03.10.05.101</v>
          </cell>
          <cell r="B3240" t="str">
            <v>TRANSPORTE</v>
          </cell>
          <cell r="C3240" t="str">
            <v/>
          </cell>
          <cell r="E3240">
            <v>0</v>
          </cell>
          <cell r="F3240" t="str">
            <v>SIEC Mar/26</v>
          </cell>
        </row>
        <row r="3241">
          <cell r="A3241" t="str">
            <v>03.10.05.101.03</v>
          </cell>
          <cell r="B3241" t="str">
            <v>Transporte com caminhão basculante capacidade de 10 m³ - rodovia com revestimento primário</v>
          </cell>
          <cell r="C3241" t="str">
            <v>TXKM</v>
          </cell>
          <cell r="D3241">
            <v>1</v>
          </cell>
          <cell r="E3241">
            <v>0.80658170672689145</v>
          </cell>
          <cell r="F3241" t="str">
            <v>SIEC Mar/26</v>
          </cell>
        </row>
        <row r="3242">
          <cell r="A3242" t="str">
            <v>03.11.06.100.21</v>
          </cell>
          <cell r="B3242" t="str">
            <v>Carga, manobra e descarga de agregados ou solos em caminhão basculante de 10 m³ - carga com escavadeira de 1,56 m³ (exclusa) e descarga livre</v>
          </cell>
          <cell r="C3242" t="str">
            <v>T</v>
          </cell>
          <cell r="D3242">
            <v>1.91</v>
          </cell>
          <cell r="E3242">
            <v>1.5405710598483626</v>
          </cell>
          <cell r="F3242" t="str">
            <v>SIEC Mar/26</v>
          </cell>
        </row>
        <row r="3243">
          <cell r="A3243" t="str">
            <v>03.11.06.100.20</v>
          </cell>
          <cell r="B3243" t="str">
            <v>Carga, manobra e descarga de agregados ou solos em caminhão basculante de 6 m³ - carga manual e descarga livre</v>
          </cell>
          <cell r="C3243" t="str">
            <v>T</v>
          </cell>
          <cell r="D3243">
            <v>34.32</v>
          </cell>
          <cell r="E3243">
            <v>27.681884174866912</v>
          </cell>
          <cell r="F3243" t="str">
            <v>SIEC Mar/26</v>
          </cell>
        </row>
        <row r="3244">
          <cell r="A3244" t="str">
            <v>03.10.05.101.04</v>
          </cell>
          <cell r="B3244" t="str">
            <v>Transporte com caminhão carroceria - rodovia em leito natural</v>
          </cell>
          <cell r="C3244" t="str">
            <v>TXKM</v>
          </cell>
          <cell r="D3244">
            <v>1.17</v>
          </cell>
          <cell r="E3244">
            <v>0.94370059687046293</v>
          </cell>
          <cell r="F3244" t="str">
            <v>SIEC Mar/26</v>
          </cell>
        </row>
        <row r="3245">
          <cell r="A3245" t="str">
            <v>03.10.05.101.05</v>
          </cell>
          <cell r="B3245" t="str">
            <v>Transporte de lastro de brita com locomotiva e vagões vagões Hopper com capacidade de 75 t - via em bitola métrica</v>
          </cell>
          <cell r="C3245" t="str">
            <v>TXKM</v>
          </cell>
          <cell r="D3245">
            <v>0.32</v>
          </cell>
          <cell r="E3245">
            <v>0.25810614615260524</v>
          </cell>
          <cell r="F3245" t="str">
            <v>SIEC Mar/26</v>
          </cell>
        </row>
        <row r="3246">
          <cell r="A3246" t="str">
            <v>03.10.05.101.02</v>
          </cell>
          <cell r="B3246" t="str">
            <v>Transporte de materiais metálicos e acessórios diversos em via férrea com locomotiva diesel/elétrica</v>
          </cell>
          <cell r="C3246" t="str">
            <v>TXKM</v>
          </cell>
          <cell r="D3246">
            <v>0.41</v>
          </cell>
          <cell r="E3246">
            <v>0.33069849975802545</v>
          </cell>
          <cell r="F3246" t="str">
            <v>SIEC Mar/26</v>
          </cell>
        </row>
        <row r="3247">
          <cell r="A3247" t="str">
            <v>03.10.05.101.01</v>
          </cell>
          <cell r="B3247" t="str">
            <v>Transporte de trilho TLS de até 120 metros em via férrea com locomotiva diesel/elétrica</v>
          </cell>
          <cell r="C3247" t="str">
            <v>TXKM</v>
          </cell>
          <cell r="D3247">
            <v>0.22</v>
          </cell>
          <cell r="E3247">
            <v>0.17744797547991611</v>
          </cell>
          <cell r="F3247" t="str">
            <v>SIEC Mar/26</v>
          </cell>
        </row>
        <row r="3248">
          <cell r="A3248" t="str">
            <v>04</v>
          </cell>
          <cell r="B3248" t="str">
            <v>SISTEMAS DE ENERGIA</v>
          </cell>
          <cell r="C3248" t="str">
            <v/>
          </cell>
          <cell r="E3248">
            <v>0</v>
          </cell>
          <cell r="F3248" t="str">
            <v>SIEC Mar/26</v>
          </cell>
        </row>
        <row r="3249">
          <cell r="A3249" t="str">
            <v>04.01</v>
          </cell>
          <cell r="B3249" t="str">
            <v>REDE AÉREA</v>
          </cell>
          <cell r="C3249" t="str">
            <v/>
          </cell>
          <cell r="E3249">
            <v>0</v>
          </cell>
          <cell r="F3249" t="str">
            <v>SIEC Mar/26</v>
          </cell>
        </row>
        <row r="3250">
          <cell r="A3250" t="str">
            <v>04.01.01</v>
          </cell>
          <cell r="B3250" t="str">
            <v>FORNECIMENTO DE MATERIAIS</v>
          </cell>
          <cell r="C3250" t="str">
            <v/>
          </cell>
          <cell r="E3250">
            <v>0</v>
          </cell>
          <cell r="F3250" t="str">
            <v>SIEC Mar/26</v>
          </cell>
        </row>
        <row r="3251">
          <cell r="A3251" t="str">
            <v>04.01.01.100</v>
          </cell>
          <cell r="B3251" t="str">
            <v>ESTRUTURAS METÁLICAS E FERRAGENS</v>
          </cell>
          <cell r="C3251" t="str">
            <v/>
          </cell>
          <cell r="E3251">
            <v>0</v>
          </cell>
          <cell r="F3251" t="str">
            <v>SIEC Mar/26</v>
          </cell>
        </row>
        <row r="3252">
          <cell r="A3252" t="str">
            <v>04.01.01.100.72</v>
          </cell>
          <cell r="B3252" t="str">
            <v>Ancoragem - ponto fixo - (Encabeçamento e Estai - ferragens e cabo de aço)</v>
          </cell>
          <cell r="C3252" t="str">
            <v>cj</v>
          </cell>
          <cell r="D3252">
            <v>19833.45</v>
          </cell>
          <cell r="E3252">
            <v>15997.297951282466</v>
          </cell>
          <cell r="F3252" t="str">
            <v>SIEC Mar/26</v>
          </cell>
        </row>
        <row r="3253">
          <cell r="A3253" t="str">
            <v>04.01.01.100.70</v>
          </cell>
          <cell r="B3253" t="str">
            <v>Ancoragem completa de cabo mensageiro ou fio trolley - (Ferragens do Encabeçamento e do Estai)</v>
          </cell>
          <cell r="C3253" t="str">
            <v>cj</v>
          </cell>
          <cell r="D3253">
            <v>8236.9699999999993</v>
          </cell>
          <cell r="E3253">
            <v>6643.7893208582027</v>
          </cell>
          <cell r="F3253" t="str">
            <v>SIEC Mar/26</v>
          </cell>
        </row>
        <row r="3254">
          <cell r="A3254" t="str">
            <v>04.01.01.100.73</v>
          </cell>
          <cell r="B3254" t="str">
            <v>Ancoragem completa dois fios de contato 107 mm² - (Ferragens do Encabeçamento e do Estai)</v>
          </cell>
          <cell r="C3254" t="str">
            <v>cj</v>
          </cell>
          <cell r="D3254">
            <v>7833.83</v>
          </cell>
          <cell r="E3254">
            <v>6318.6239716083237</v>
          </cell>
          <cell r="F3254" t="str">
            <v>SIEC Mar/26</v>
          </cell>
        </row>
        <row r="3255">
          <cell r="A3255" t="str">
            <v>04.01.01.100.71</v>
          </cell>
          <cell r="B3255" t="str">
            <v>Ancoragem completa para dois cabos mensageiro 253 mm² - (Ferragens do Encabeçamento e do Estai)</v>
          </cell>
          <cell r="C3255" t="str">
            <v>cj</v>
          </cell>
          <cell r="D3255">
            <v>7843.5</v>
          </cell>
          <cell r="E3255">
            <v>6326.4236167123727</v>
          </cell>
          <cell r="F3255" t="str">
            <v>SIEC Mar/26</v>
          </cell>
        </row>
        <row r="3256">
          <cell r="A3256" t="str">
            <v>04.01.01.100.54</v>
          </cell>
          <cell r="B3256" t="str">
            <v>Aparelho tensor 1/5 completo com ferragens, contrapesos, grade de proteção e cabo</v>
          </cell>
          <cell r="C3256" t="str">
            <v>cj</v>
          </cell>
          <cell r="D3256">
            <v>37979.64</v>
          </cell>
          <cell r="E3256">
            <v>30633.682852072914</v>
          </cell>
          <cell r="F3256" t="str">
            <v>SIEC Mar/26</v>
          </cell>
        </row>
        <row r="3257">
          <cell r="A3257" t="str">
            <v>04.01.01.100.107</v>
          </cell>
          <cell r="B3257" t="str">
            <v>Banco de dutos, composto por envelope de concreto (10Mpa), com dimensões internas (0,80 x 1,4)m, dutos em PEAD (6 x Ø 5")</v>
          </cell>
          <cell r="C3257" t="str">
            <v>m</v>
          </cell>
          <cell r="D3257">
            <v>454.88</v>
          </cell>
          <cell r="E3257">
            <v>366.89788675592837</v>
          </cell>
          <cell r="F3257" t="str">
            <v>SIEC Mar/26</v>
          </cell>
        </row>
        <row r="3258">
          <cell r="A3258" t="str">
            <v>04.01.01.100.53</v>
          </cell>
          <cell r="B3258" t="str">
            <v>Chave Fusível de distribuição polimétrica 15KV - Base Tipo C - Porta fusível: 100A - Capacidade de interrupção assimétrica: 10KA, incluso conectorização.</v>
          </cell>
          <cell r="C3258" t="str">
            <v>un</v>
          </cell>
          <cell r="D3258">
            <v>449.07</v>
          </cell>
          <cell r="E3258">
            <v>362.2116470398451</v>
          </cell>
          <cell r="F3258" t="str">
            <v>SIEC Mar/26</v>
          </cell>
        </row>
        <row r="3259">
          <cell r="A3259" t="str">
            <v>04.01.01.100.51</v>
          </cell>
          <cell r="B3259" t="str">
            <v>Chave seccionadora tipo vertical mecanismo motorizado (125 Vcc) com chifre, tensão nominal 34,5 kV (maxíma 36 kV), corrente nominal de 400A, 3 polos, para uso externo. Conforme especificação AU4135-4 e preliminar 20100618-1640 (item 7.5)</v>
          </cell>
          <cell r="C3259" t="str">
            <v>cj</v>
          </cell>
          <cell r="D3259">
            <v>72526.66</v>
          </cell>
          <cell r="E3259">
            <v>58498.677206000968</v>
          </cell>
          <cell r="F3259" t="str">
            <v>SIEC Mar/26</v>
          </cell>
        </row>
        <row r="3260">
          <cell r="A3260" t="str">
            <v>04.01.01.100.49</v>
          </cell>
          <cell r="B3260" t="str">
            <v>Chave seccionadora tripolar 15kV-400A para a linha de 13,8 KV (polo, hastes de manobra, motor ou alavanca), conforme Especificação Técnica CPTM BF0941-3</v>
          </cell>
          <cell r="C3260" t="str">
            <v>cj</v>
          </cell>
          <cell r="D3260">
            <v>1328.02</v>
          </cell>
          <cell r="E3260">
            <v>1071.1566381674463</v>
          </cell>
          <cell r="F3260" t="str">
            <v>SIEC Mar/26</v>
          </cell>
        </row>
        <row r="3261">
          <cell r="A3261" t="str">
            <v>04.01.01.100.48</v>
          </cell>
          <cell r="B3261" t="str">
            <v>Chaves seccionadoras 3KVcc-4000A com acionamentos, caixa de comando, conexões, para a rede aérea de tração, motorizadas passíveis de serem telecomandadas.</v>
          </cell>
          <cell r="C3261" t="str">
            <v>cj</v>
          </cell>
          <cell r="D3261">
            <v>133190.89000000001</v>
          </cell>
          <cell r="E3261">
            <v>107429.33537667367</v>
          </cell>
          <cell r="F3261" t="str">
            <v>SIEC Mar/26</v>
          </cell>
        </row>
        <row r="3262">
          <cell r="A3262" t="str">
            <v>04.01.01.100.39</v>
          </cell>
          <cell r="B3262" t="str">
            <v>Conjunto de fixação do triângulo em postes, estruturas ou torretasduplas</v>
          </cell>
          <cell r="C3262" t="str">
            <v>cj</v>
          </cell>
          <cell r="D3262">
            <v>1372.38</v>
          </cell>
          <cell r="E3262">
            <v>1106.9366026778514</v>
          </cell>
          <cell r="F3262" t="str">
            <v>SIEC Mar/26</v>
          </cell>
        </row>
        <row r="3263">
          <cell r="A3263" t="str">
            <v>04.01.01.100.21</v>
          </cell>
          <cell r="B3263" t="str">
            <v>Conjunto metálico (mastaréu) para a linha de transmissão de 34,5KV e linha de sinais 4,4/6,6/13,2 KV completo, com pinos e isoladores</v>
          </cell>
          <cell r="C3263" t="str">
            <v>cj</v>
          </cell>
          <cell r="D3263">
            <v>2658.32</v>
          </cell>
          <cell r="E3263">
            <v>2144.1522826262303</v>
          </cell>
          <cell r="F3263" t="str">
            <v>SIEC Mar/26</v>
          </cell>
        </row>
        <row r="3264">
          <cell r="A3264" t="str">
            <v>04.01.01.100.91</v>
          </cell>
          <cell r="B3264" t="str">
            <v>Conjunto metálico (mastaréu) para Cabo Guarda</v>
          </cell>
          <cell r="C3264" t="str">
            <v>cj</v>
          </cell>
          <cell r="D3264">
            <v>1060.24</v>
          </cell>
          <cell r="E3264">
            <v>855.17018874011933</v>
          </cell>
          <cell r="F3264" t="str">
            <v>SIEC Mar/26</v>
          </cell>
        </row>
        <row r="3265">
          <cell r="A3265" t="str">
            <v>04.01.01.100.46</v>
          </cell>
          <cell r="B3265" t="str">
            <v>Conjunto metálico para a linha classe 15KV completo, com pinos e isoladores</v>
          </cell>
          <cell r="C3265" t="str">
            <v>cj</v>
          </cell>
          <cell r="D3265">
            <v>1337.58</v>
          </cell>
          <cell r="E3265">
            <v>1078.8675592837553</v>
          </cell>
          <cell r="F3265" t="str">
            <v>SIEC Mar/26</v>
          </cell>
        </row>
        <row r="3266">
          <cell r="A3266" t="str">
            <v>04.01.01.100.76</v>
          </cell>
          <cell r="B3266" t="str">
            <v>Cruzetas de postes metálicos para linha de transmissão de 34,5KV e linha de sinais 13,2 KV, com acessórios</v>
          </cell>
          <cell r="C3266" t="str">
            <v>cj</v>
          </cell>
          <cell r="D3266">
            <v>1946.11</v>
          </cell>
          <cell r="E3266">
            <v>1569.6967252782706</v>
          </cell>
          <cell r="F3266" t="str">
            <v>SIEC Mar/26</v>
          </cell>
        </row>
        <row r="3267">
          <cell r="A3267" t="str">
            <v>04.01.01.100.75</v>
          </cell>
          <cell r="B3267" t="str">
            <v>Cruzetas de postes metálicos para linha de transmissão de 6,6KV, com acessórios</v>
          </cell>
          <cell r="C3267" t="str">
            <v>cj</v>
          </cell>
          <cell r="D3267">
            <v>1996.17</v>
          </cell>
          <cell r="E3267">
            <v>1610.074205517019</v>
          </cell>
          <cell r="F3267" t="str">
            <v>SIEC Mar/26</v>
          </cell>
        </row>
        <row r="3268">
          <cell r="A3268" t="str">
            <v>04.01.01.100.61</v>
          </cell>
          <cell r="B3268" t="str">
            <v>Eletroduto de aço galvanizado a fogo com 4" de diâmetro conforme norma ABNT NBR 5598 - fornecimento</v>
          </cell>
          <cell r="C3268" t="str">
            <v>m</v>
          </cell>
          <cell r="D3268">
            <v>84.31</v>
          </cell>
          <cell r="E3268">
            <v>68.002903694144223</v>
          </cell>
          <cell r="F3268" t="str">
            <v>SIEC Mar/26</v>
          </cell>
        </row>
        <row r="3269">
          <cell r="A3269" t="str">
            <v>04.01.01.100.81</v>
          </cell>
          <cell r="B3269" t="str">
            <v>Emendas para cabo de 70mm² classe de tensão 15 kv.</v>
          </cell>
          <cell r="C3269" t="str">
            <v>cj</v>
          </cell>
          <cell r="D3269">
            <v>435.59</v>
          </cell>
          <cell r="E3269">
            <v>351.33892563316664</v>
          </cell>
          <cell r="F3269" t="str">
            <v>SIEC Mar/26</v>
          </cell>
        </row>
        <row r="3270">
          <cell r="A3270" t="str">
            <v>04.01.01.100.80</v>
          </cell>
          <cell r="B3270" t="str">
            <v>Extensão metálica para prolongamento de triângulo articulados</v>
          </cell>
          <cell r="C3270" t="str">
            <v>cj</v>
          </cell>
          <cell r="D3270">
            <v>2675.64</v>
          </cell>
          <cell r="E3270">
            <v>2158.1222777867397</v>
          </cell>
          <cell r="F3270" t="str">
            <v>SIEC Mar/26</v>
          </cell>
        </row>
        <row r="3271">
          <cell r="A3271" t="str">
            <v>04.01.01.100.40</v>
          </cell>
          <cell r="B3271" t="str">
            <v>Isoladores de seção</v>
          </cell>
          <cell r="C3271" t="str">
            <v>un</v>
          </cell>
          <cell r="D3271">
            <v>44914.02</v>
          </cell>
          <cell r="E3271">
            <v>36226.82690756573</v>
          </cell>
          <cell r="F3271" t="str">
            <v>SIEC Mar/26</v>
          </cell>
        </row>
        <row r="3272">
          <cell r="A3272" t="str">
            <v>04.01.01.100.69</v>
          </cell>
          <cell r="B3272" t="str">
            <v>Mufla terminal classe 15KV para cabo 70mm²</v>
          </cell>
          <cell r="C3272" t="str">
            <v>un</v>
          </cell>
          <cell r="D3272">
            <v>275.88</v>
          </cell>
          <cell r="E3272">
            <v>222.5197612518148</v>
          </cell>
          <cell r="F3272" t="str">
            <v>SIEC Mar/26</v>
          </cell>
        </row>
        <row r="3273">
          <cell r="A3273" t="str">
            <v>04.01.01.100.67</v>
          </cell>
          <cell r="B3273" t="str">
            <v>Mufla terminal classe 35KV para cabo 120mm²</v>
          </cell>
          <cell r="C3273" t="str">
            <v>un</v>
          </cell>
          <cell r="D3273">
            <v>554.17999999999995</v>
          </cell>
          <cell r="E3273">
            <v>446.99145023390867</v>
          </cell>
          <cell r="F3273" t="str">
            <v>SIEC Mar/26</v>
          </cell>
        </row>
        <row r="3274">
          <cell r="A3274" t="str">
            <v>04.01.01.100.63</v>
          </cell>
          <cell r="B3274" t="str">
            <v>Pára-raio de chifre, com ferragens de fixação.</v>
          </cell>
          <cell r="C3274" t="str">
            <v>cj</v>
          </cell>
          <cell r="D3274">
            <v>3678.93</v>
          </cell>
          <cell r="E3274">
            <v>2967.3576383287627</v>
          </cell>
          <cell r="F3274" t="str">
            <v>SIEC Mar/26</v>
          </cell>
        </row>
        <row r="3275">
          <cell r="A3275" t="str">
            <v>04.01.01.100.65</v>
          </cell>
          <cell r="B3275" t="str">
            <v>Pára-raio monopolar para 15KV</v>
          </cell>
          <cell r="C3275" t="str">
            <v>cj</v>
          </cell>
          <cell r="D3275">
            <v>194.96</v>
          </cell>
          <cell r="E3275">
            <v>157.25116954347476</v>
          </cell>
          <cell r="F3275" t="str">
            <v>SIEC Mar/26</v>
          </cell>
        </row>
        <row r="3276">
          <cell r="A3276" t="str">
            <v>04.01.01.100.59</v>
          </cell>
          <cell r="B3276" t="str">
            <v>Pára-raio tipo centelhador com ferragens de fixação</v>
          </cell>
          <cell r="C3276" t="str">
            <v>cj</v>
          </cell>
          <cell r="D3276">
            <v>3636.88</v>
          </cell>
          <cell r="E3276">
            <v>2933.4408775608968</v>
          </cell>
          <cell r="F3276" t="str">
            <v>SIEC Mar/26</v>
          </cell>
        </row>
        <row r="3277">
          <cell r="A3277" t="str">
            <v>04.01.01.100.44</v>
          </cell>
          <cell r="B3277" t="str">
            <v>Peças de material ferroso (conectores, crosby, garras, esticadores, grampos paralelos, emendas e terminais)</v>
          </cell>
          <cell r="C3277" t="str">
            <v>kg</v>
          </cell>
          <cell r="D3277">
            <v>27.03</v>
          </cell>
          <cell r="E3277">
            <v>21.801903532827875</v>
          </cell>
          <cell r="F3277" t="str">
            <v>SIEC Mar/26</v>
          </cell>
        </row>
        <row r="3278">
          <cell r="A3278" t="str">
            <v>04.01.01.100.06</v>
          </cell>
          <cell r="B3278" t="str">
            <v>Perfil metálico H 10" x 10" de 11,50m</v>
          </cell>
          <cell r="C3278" t="str">
            <v>un</v>
          </cell>
          <cell r="D3278">
            <v>22095.64</v>
          </cell>
          <cell r="E3278">
            <v>17821.939022422972</v>
          </cell>
          <cell r="F3278" t="str">
            <v>SIEC Mar/26</v>
          </cell>
        </row>
        <row r="3279">
          <cell r="A3279" t="str">
            <v>04.01.01.100.07</v>
          </cell>
          <cell r="B3279" t="str">
            <v>Perfil metálico H 12" x 12"</v>
          </cell>
          <cell r="C3279" t="str">
            <v>m</v>
          </cell>
          <cell r="D3279">
            <v>2500.4</v>
          </cell>
          <cell r="E3279">
            <v>2016.7768994999194</v>
          </cell>
          <cell r="F3279" t="str">
            <v>SIEC Mar/26</v>
          </cell>
        </row>
        <row r="3280">
          <cell r="A3280" t="str">
            <v>04.01.01.100.05</v>
          </cell>
          <cell r="B3280" t="str">
            <v>Perfil metálico H 8" x 8" x 5/8" de 10,50m</v>
          </cell>
          <cell r="C3280" t="str">
            <v>un</v>
          </cell>
          <cell r="D3280">
            <v>16857.96</v>
          </cell>
          <cell r="E3280">
            <v>13597.322148733665</v>
          </cell>
          <cell r="F3280" t="str">
            <v>SIEC Mar/26</v>
          </cell>
        </row>
        <row r="3281">
          <cell r="A3281" t="str">
            <v>04.01.01.100.08</v>
          </cell>
          <cell r="B3281" t="str">
            <v>Perfil Metálico W 310 x 107</v>
          </cell>
          <cell r="C3281" t="str">
            <v>m</v>
          </cell>
          <cell r="D3281">
            <v>1512.62</v>
          </cell>
          <cell r="E3281">
            <v>1220.0516212292305</v>
          </cell>
          <cell r="F3281" t="str">
            <v>SIEC Mar/26</v>
          </cell>
        </row>
        <row r="3282">
          <cell r="A3282" t="str">
            <v>04.01.01.100.85</v>
          </cell>
          <cell r="B3282" t="str">
            <v>Pórtico metálico completo para chaves seccionadoras de rede aérea 3kVcc</v>
          </cell>
          <cell r="C3282" t="str">
            <v>cj</v>
          </cell>
          <cell r="D3282">
            <v>25563.02</v>
          </cell>
          <cell r="E3282">
            <v>20618.664300693661</v>
          </cell>
          <cell r="F3282" t="str">
            <v>SIEC Mar/26</v>
          </cell>
        </row>
        <row r="3283">
          <cell r="A3283" t="str">
            <v>04.01.01.100.01</v>
          </cell>
          <cell r="B3283" t="str">
            <v>Poste de concreto de 10,00m 1.200Kgf no topo</v>
          </cell>
          <cell r="C3283" t="str">
            <v>un</v>
          </cell>
          <cell r="D3283">
            <v>4355.18</v>
          </cell>
          <cell r="E3283">
            <v>3512.8085175028232</v>
          </cell>
          <cell r="F3283" t="str">
            <v>SIEC Mar/26</v>
          </cell>
        </row>
        <row r="3284">
          <cell r="A3284" t="str">
            <v>04.01.01.100.60</v>
          </cell>
          <cell r="B3284" t="str">
            <v>Poste de concreto de 10,00m para instalação de transformadores</v>
          </cell>
          <cell r="C3284" t="str">
            <v>un</v>
          </cell>
          <cell r="D3284">
            <v>1663.6</v>
          </cell>
          <cell r="E3284">
            <v>1341.8293273108566</v>
          </cell>
          <cell r="F3284" t="str">
            <v>SIEC Mar/26</v>
          </cell>
        </row>
        <row r="3285">
          <cell r="A3285" t="str">
            <v>04.01.01.100.02</v>
          </cell>
          <cell r="B3285" t="str">
            <v>Poste de concreto de 11,50m 1.200 Kgf no topo</v>
          </cell>
          <cell r="C3285" t="str">
            <v>un</v>
          </cell>
          <cell r="D3285">
            <v>4397.41</v>
          </cell>
          <cell r="E3285">
            <v>3546.8704629778995</v>
          </cell>
          <cell r="F3285" t="str">
            <v>SIEC Mar/26</v>
          </cell>
        </row>
        <row r="3286">
          <cell r="A3286" t="str">
            <v>04.01.01.100.03</v>
          </cell>
          <cell r="B3286" t="str">
            <v>Poste de concreto duplo "T" de 11 m, com furações padrões e com resistência de 600 kgf no topo, fabricado e ensaiado conforme recomendações das Normas ABNT; NBR 8451 e NBR 8452 (material)</v>
          </cell>
          <cell r="C3286" t="str">
            <v>un</v>
          </cell>
          <cell r="D3286">
            <v>1692.88</v>
          </cell>
          <cell r="E3286">
            <v>1365.4460396838201</v>
          </cell>
          <cell r="F3286" t="str">
            <v>SIEC Mar/26</v>
          </cell>
        </row>
        <row r="3287">
          <cell r="A3287" t="str">
            <v>04.01.01.100.04</v>
          </cell>
          <cell r="B3287" t="str">
            <v>Poste de concreto duplo "T" de 11 m, com furações padrões e com resistência nominal de 1000 daN no topo, fabricado e ensaiado conforme recomendações das Normas ABNT; NBR 8451 e NBR 8452</v>
          </cell>
          <cell r="C3287" t="str">
            <v>un</v>
          </cell>
          <cell r="D3287">
            <v>2561.6999999999998</v>
          </cell>
          <cell r="E3287">
            <v>2066.2203581222775</v>
          </cell>
          <cell r="F3287" t="str">
            <v>SIEC Mar/26</v>
          </cell>
        </row>
        <row r="3288">
          <cell r="A3288" t="str">
            <v>04.01.01.100.74</v>
          </cell>
          <cell r="B3288" t="str">
            <v>Sistema de Aterramento de Poste (Tomada de Terra)</v>
          </cell>
          <cell r="C3288" t="str">
            <v>cj</v>
          </cell>
          <cell r="D3288">
            <v>1354.22</v>
          </cell>
          <cell r="E3288">
            <v>1092.289078883691</v>
          </cell>
          <cell r="F3288" t="str">
            <v>SIEC Mar/26</v>
          </cell>
        </row>
        <row r="3289">
          <cell r="A3289" t="str">
            <v>04.01.01.100.24</v>
          </cell>
          <cell r="B3289" t="str">
            <v>Suporte em "I" geminado de 12" x 13,00m (pés direitos dos semi-pórticos e estruturas)</v>
          </cell>
          <cell r="C3289" t="str">
            <v>un</v>
          </cell>
          <cell r="D3289">
            <v>58686.78</v>
          </cell>
          <cell r="E3289">
            <v>47335.683174705599</v>
          </cell>
          <cell r="F3289" t="str">
            <v>SIEC Mar/26</v>
          </cell>
        </row>
        <row r="3290">
          <cell r="A3290" t="str">
            <v>04.01.01.100.32</v>
          </cell>
          <cell r="B3290" t="str">
            <v>Torreta para fixação dos triângulos em pórticos ou estruturas</v>
          </cell>
          <cell r="C3290" t="str">
            <v>cj</v>
          </cell>
          <cell r="D3290">
            <v>8262.94</v>
          </cell>
          <cell r="E3290">
            <v>6664.7362477819006</v>
          </cell>
          <cell r="F3290" t="str">
            <v>SIEC Mar/26</v>
          </cell>
        </row>
        <row r="3291">
          <cell r="A3291" t="str">
            <v>04.01.01.100.33</v>
          </cell>
          <cell r="B3291" t="str">
            <v>Torreta para fixação dos triângulos em pórticos ou estruturas duplas</v>
          </cell>
          <cell r="C3291" t="str">
            <v>cj</v>
          </cell>
          <cell r="D3291">
            <v>8262.94</v>
          </cell>
          <cell r="E3291">
            <v>6664.7362477819006</v>
          </cell>
          <cell r="F3291" t="str">
            <v>SIEC Mar/26</v>
          </cell>
        </row>
        <row r="3292">
          <cell r="A3292" t="str">
            <v>04.01.01.100.10</v>
          </cell>
          <cell r="B3292" t="str">
            <v>Treliça metálica para 2 vias</v>
          </cell>
          <cell r="C3292" t="str">
            <v>un</v>
          </cell>
          <cell r="D3292">
            <v>18595.060000000001</v>
          </cell>
          <cell r="E3292">
            <v>14998.435231488951</v>
          </cell>
          <cell r="F3292" t="str">
            <v>SIEC Mar/26</v>
          </cell>
        </row>
        <row r="3293">
          <cell r="A3293" t="str">
            <v>04.01.01.100.11</v>
          </cell>
          <cell r="B3293" t="str">
            <v>Treliça metálica para 3 vias</v>
          </cell>
          <cell r="C3293" t="str">
            <v>un</v>
          </cell>
          <cell r="D3293">
            <v>23278.959999999999</v>
          </cell>
          <cell r="E3293">
            <v>18776.383287627035</v>
          </cell>
          <cell r="F3293" t="str">
            <v>SIEC Mar/26</v>
          </cell>
        </row>
        <row r="3294">
          <cell r="A3294" t="str">
            <v>04.01.01.100.12</v>
          </cell>
          <cell r="B3294" t="str">
            <v>Treliça metálica para 4 vias</v>
          </cell>
          <cell r="C3294" t="str">
            <v>un</v>
          </cell>
          <cell r="D3294">
            <v>28999.78</v>
          </cell>
          <cell r="E3294">
            <v>23390.69204710437</v>
          </cell>
          <cell r="F3294" t="str">
            <v>SIEC Mar/26</v>
          </cell>
        </row>
        <row r="3295">
          <cell r="A3295" t="str">
            <v>04.01.01.100.13</v>
          </cell>
          <cell r="B3295" t="str">
            <v>Treliça metálica para 5 vias</v>
          </cell>
          <cell r="C3295" t="str">
            <v>un</v>
          </cell>
          <cell r="D3295">
            <v>36475.24</v>
          </cell>
          <cell r="E3295">
            <v>29420.261332472979</v>
          </cell>
          <cell r="F3295" t="str">
            <v>SIEC Mar/26</v>
          </cell>
        </row>
        <row r="3296">
          <cell r="A3296" t="str">
            <v>04.01.01.100.14</v>
          </cell>
          <cell r="B3296" t="str">
            <v>Treliça metálica para 6 vias</v>
          </cell>
          <cell r="C3296" t="str">
            <v>un</v>
          </cell>
          <cell r="D3296">
            <v>61353.06</v>
          </cell>
          <cell r="E3296">
            <v>49486.255847717373</v>
          </cell>
          <cell r="F3296" t="str">
            <v>SIEC Mar/26</v>
          </cell>
        </row>
        <row r="3297">
          <cell r="A3297" t="str">
            <v>04.01.01.100.15</v>
          </cell>
          <cell r="B3297" t="str">
            <v>Treliça metálica para 7 vias</v>
          </cell>
          <cell r="C3297" t="str">
            <v>un</v>
          </cell>
          <cell r="D3297">
            <v>69269.59</v>
          </cell>
          <cell r="E3297">
            <v>55871.584126472007</v>
          </cell>
          <cell r="F3297" t="str">
            <v>SIEC Mar/26</v>
          </cell>
        </row>
        <row r="3298">
          <cell r="A3298" t="str">
            <v>04.01.01.100.25</v>
          </cell>
          <cell r="B3298" t="str">
            <v>Viga metálica H 6"x 6"x 3/8" de 11,00 m</v>
          </cell>
          <cell r="C3298" t="str">
            <v>un</v>
          </cell>
          <cell r="D3298">
            <v>8975.1200000000008</v>
          </cell>
          <cell r="E3298">
            <v>7239.167607678658</v>
          </cell>
          <cell r="F3298" t="str">
            <v>SIEC Mar/26</v>
          </cell>
        </row>
        <row r="3299">
          <cell r="A3299" t="str">
            <v>04.01.01.100.26</v>
          </cell>
          <cell r="B3299" t="str">
            <v>Viga metálica H 6"x 6"x 3/8" de 16,20 m</v>
          </cell>
          <cell r="C3299" t="str">
            <v>un</v>
          </cell>
          <cell r="D3299">
            <v>13217.9</v>
          </cell>
          <cell r="E3299">
            <v>10661.316341345379</v>
          </cell>
          <cell r="F3299" t="str">
            <v>SIEC Mar/26</v>
          </cell>
        </row>
        <row r="3300">
          <cell r="A3300" t="str">
            <v>04.01.01.120</v>
          </cell>
          <cell r="B3300" t="str">
            <v>FIOS E CABOS</v>
          </cell>
          <cell r="C3300" t="str">
            <v/>
          </cell>
          <cell r="E3300">
            <v>0</v>
          </cell>
          <cell r="F3300" t="str">
            <v>SIEC Mar/26</v>
          </cell>
        </row>
        <row r="3301">
          <cell r="A3301" t="str">
            <v>04.01.01.120.14</v>
          </cell>
          <cell r="B3301" t="str">
            <v>Cabo de aço galvanizado diâmetro 9/16", para encabeçamentos</v>
          </cell>
          <cell r="C3301" t="str">
            <v>m</v>
          </cell>
          <cell r="D3301">
            <v>28.41</v>
          </cell>
          <cell r="E3301">
            <v>22.914986288110985</v>
          </cell>
          <cell r="F3301" t="str">
            <v>SIEC Mar/26</v>
          </cell>
        </row>
        <row r="3302">
          <cell r="A3302" t="str">
            <v>04.01.01.120.15</v>
          </cell>
          <cell r="B3302" t="str">
            <v>Cabo de aço galvanizado, diâmetro 1/4"</v>
          </cell>
          <cell r="C3302" t="str">
            <v>m</v>
          </cell>
          <cell r="D3302">
            <v>23.3</v>
          </cell>
          <cell r="E3302">
            <v>18.793353766736569</v>
          </cell>
          <cell r="F3302" t="str">
            <v>SIEC Mar/26</v>
          </cell>
        </row>
        <row r="3303">
          <cell r="A3303" t="str">
            <v>04.01.01.120.24</v>
          </cell>
          <cell r="B3303" t="str">
            <v>Cabo de alumínio nu 50 mm² de seção para os circuitos auxiliares 6,6KV trifásicos</v>
          </cell>
          <cell r="C3303" t="str">
            <v>m</v>
          </cell>
          <cell r="D3303">
            <v>3.64</v>
          </cell>
          <cell r="E3303">
            <v>2.9359574124858847</v>
          </cell>
          <cell r="F3303" t="str">
            <v>SIEC Mar/26</v>
          </cell>
        </row>
        <row r="3304">
          <cell r="A3304" t="str">
            <v>04.01.01.120.10</v>
          </cell>
          <cell r="B3304" t="str">
            <v>Cabo de cobre isolado classe 3,6 a 6 KV, seção de 400 mm², 90ºC.</v>
          </cell>
          <cell r="C3304" t="str">
            <v>m</v>
          </cell>
          <cell r="D3304">
            <v>591.03</v>
          </cell>
          <cell r="E3304">
            <v>476.71398612679462</v>
          </cell>
          <cell r="F3304" t="str">
            <v>SIEC Mar/26</v>
          </cell>
        </row>
        <row r="3305">
          <cell r="A3305" t="str">
            <v>04.01.01.120.02</v>
          </cell>
          <cell r="B3305" t="str">
            <v>Cabo de cobre nu eletrolítico têmpera mole 61 fios 253mm² de seção, para interligação das chaves seccionadoras da rede aérea</v>
          </cell>
          <cell r="C3305" t="str">
            <v>m</v>
          </cell>
          <cell r="D3305">
            <v>396.03</v>
          </cell>
          <cell r="E3305">
            <v>319.43055331505082</v>
          </cell>
          <cell r="F3305" t="str">
            <v>SIEC Mar/26</v>
          </cell>
        </row>
        <row r="3306">
          <cell r="A3306" t="str">
            <v>04.01.01.120.01</v>
          </cell>
          <cell r="B3306" t="str">
            <v>Cabo de cobre nu têmpera dura 253mm² de seção</v>
          </cell>
          <cell r="C3306" t="str">
            <v>m</v>
          </cell>
          <cell r="D3306">
            <v>401.93</v>
          </cell>
          <cell r="E3306">
            <v>324.18938538473947</v>
          </cell>
          <cell r="F3306" t="str">
            <v>SIEC Mar/26</v>
          </cell>
        </row>
        <row r="3307">
          <cell r="A3307" t="str">
            <v>04.01.01.120.22</v>
          </cell>
          <cell r="B3307" t="str">
            <v>Cabo de cobre nu têmpera médio dura 25 mm² de seção 7 tentos</v>
          </cell>
          <cell r="C3307" t="str">
            <v>m</v>
          </cell>
          <cell r="D3307">
            <v>27.49</v>
          </cell>
          <cell r="E3307">
            <v>22.172931117922243</v>
          </cell>
          <cell r="F3307" t="str">
            <v>SIEC Mar/26</v>
          </cell>
        </row>
        <row r="3308">
          <cell r="A3308" t="str">
            <v>04.01.01.120.23</v>
          </cell>
          <cell r="B3308" t="str">
            <v>Cabo de cobre nu têmpera médio dura 50 mm² de seção 7 tentos</v>
          </cell>
          <cell r="C3308" t="str">
            <v>m</v>
          </cell>
          <cell r="D3308">
            <v>60.82</v>
          </cell>
          <cell r="E3308">
            <v>49.056299403129536</v>
          </cell>
          <cell r="F3308" t="str">
            <v>SIEC Mar/26</v>
          </cell>
        </row>
        <row r="3309">
          <cell r="A3309" t="str">
            <v>04.01.01.120.27</v>
          </cell>
          <cell r="B3309" t="str">
            <v>Cabo de sinal para sensores de ruído tipo manga 2x22AWG (malha) bicolor</v>
          </cell>
          <cell r="C3309" t="str">
            <v>m</v>
          </cell>
          <cell r="D3309">
            <v>21</v>
          </cell>
          <cell r="E3309">
            <v>16.938215841264721</v>
          </cell>
          <cell r="F3309" t="str">
            <v>SIEC Mar/26</v>
          </cell>
        </row>
        <row r="3310">
          <cell r="A3310" t="str">
            <v>04.01.01.120.26</v>
          </cell>
          <cell r="B3310" t="str">
            <v>Cabo isolado de energia com 3 condutores de 6mm² para alimentação em 220V/127V da chave seccionadora</v>
          </cell>
          <cell r="C3310" t="str">
            <v>m</v>
          </cell>
          <cell r="D3310">
            <v>19.190000000000001</v>
          </cell>
          <cell r="E3310">
            <v>15.478302952089047</v>
          </cell>
          <cell r="F3310" t="str">
            <v>SIEC Mar/26</v>
          </cell>
        </row>
        <row r="3311">
          <cell r="A3311" t="str">
            <v>04.01.01.120.21</v>
          </cell>
          <cell r="B3311" t="str">
            <v>Cordoalha de aço com diâmetro de 3/8", galvanizado, formação 7 fios (material)</v>
          </cell>
          <cell r="C3311" t="str">
            <v>m</v>
          </cell>
          <cell r="D3311">
            <v>13.73</v>
          </cell>
          <cell r="E3311">
            <v>11.074366833360219</v>
          </cell>
          <cell r="F3311" t="str">
            <v>SIEC Mar/26</v>
          </cell>
        </row>
        <row r="3312">
          <cell r="A3312" t="str">
            <v>04.01.01.120.20</v>
          </cell>
          <cell r="B3312" t="str">
            <v>Cordoalha de aço galvanizado diâmetro 3/8"</v>
          </cell>
          <cell r="C3312" t="str">
            <v>m</v>
          </cell>
          <cell r="D3312">
            <v>13.56</v>
          </cell>
          <cell r="E3312">
            <v>10.937247943216649</v>
          </cell>
          <cell r="F3312" t="str">
            <v>SIEC Mar/26</v>
          </cell>
        </row>
        <row r="3313">
          <cell r="A3313" t="str">
            <v>04.01.01.120.11</v>
          </cell>
          <cell r="B3313" t="str">
            <v>Fio de cobre têmpera dura 107mm² de seção (trolley)</v>
          </cell>
          <cell r="C3313" t="str">
            <v>m</v>
          </cell>
          <cell r="D3313">
            <v>113.86</v>
          </cell>
          <cell r="E3313">
            <v>91.83739312792386</v>
          </cell>
          <cell r="F3313" t="str">
            <v>SIEC Mar/26</v>
          </cell>
        </row>
        <row r="3314">
          <cell r="A3314" t="str">
            <v>04.01.01.120.13</v>
          </cell>
          <cell r="B3314" t="str">
            <v>Fio de cobre têmpera médio dura 35 mm² de seção (suspensório)</v>
          </cell>
          <cell r="C3314" t="str">
            <v>m</v>
          </cell>
          <cell r="D3314">
            <v>44.48</v>
          </cell>
          <cell r="E3314">
            <v>35.876754315212125</v>
          </cell>
          <cell r="F3314" t="str">
            <v>SIEC Mar/26</v>
          </cell>
        </row>
        <row r="3315">
          <cell r="A3315" t="str">
            <v>04.01.02</v>
          </cell>
          <cell r="B3315" t="str">
            <v>INSTALAÇÃO</v>
          </cell>
          <cell r="C3315" t="str">
            <v/>
          </cell>
          <cell r="E3315">
            <v>0</v>
          </cell>
          <cell r="F3315" t="str">
            <v>SIEC Mar/26</v>
          </cell>
        </row>
        <row r="3316">
          <cell r="A3316" t="str">
            <v>04.01.02.100</v>
          </cell>
          <cell r="B3316" t="str">
            <v>IMPLANTAÇÃO DA REDE AÉREA E CIRCUITOS AUXILIARES DE ALIMENTAÇÃO</v>
          </cell>
          <cell r="C3316" t="str">
            <v/>
          </cell>
          <cell r="E3316">
            <v>0</v>
          </cell>
          <cell r="F3316" t="str">
            <v>SIEC Mar/26</v>
          </cell>
        </row>
        <row r="3317">
          <cell r="A3317" t="str">
            <v>04.01.02.100.61</v>
          </cell>
          <cell r="B3317" t="str">
            <v>Conexão de continuidade completa em seccionamento elétrico ou mecânico</v>
          </cell>
          <cell r="C3317" t="str">
            <v>cj</v>
          </cell>
          <cell r="D3317">
            <v>1677.62</v>
          </cell>
          <cell r="E3317">
            <v>1353.1376028391676</v>
          </cell>
          <cell r="F3317" t="str">
            <v>SIEC Mar/26</v>
          </cell>
        </row>
        <row r="3318">
          <cell r="A3318" t="str">
            <v>04.01.02.100.57</v>
          </cell>
          <cell r="B3318" t="str">
            <v>Conexão equipotencial completa (cabo de 107mm² / garra cabo/cabo 253/107 e garra cabo/fio 107/107)</v>
          </cell>
          <cell r="C3318" t="str">
            <v>cj</v>
          </cell>
          <cell r="D3318">
            <v>1677.62</v>
          </cell>
          <cell r="E3318">
            <v>1353.1376028391676</v>
          </cell>
          <cell r="F3318" t="str">
            <v>SIEC Mar/26</v>
          </cell>
        </row>
        <row r="3319">
          <cell r="A3319" t="str">
            <v>04.01.02.100.60</v>
          </cell>
          <cell r="B3319" t="str">
            <v>Conexão equipotencial completa (cabo de 185mm² / garra cabo/cabo 253/185 e garra cabo/fio 185/107)</v>
          </cell>
          <cell r="C3319" t="str">
            <v>cj</v>
          </cell>
          <cell r="D3319">
            <v>1373.14</v>
          </cell>
          <cell r="E3319">
            <v>1107.5496047749639</v>
          </cell>
          <cell r="F3319" t="str">
            <v>SIEC Mar/26</v>
          </cell>
        </row>
        <row r="3320">
          <cell r="A3320" t="str">
            <v>04.01.02.100.102</v>
          </cell>
          <cell r="B3320" t="str">
            <v>Eletroduto de aço galvanizado a fogo 1" de diâmetro - instalação</v>
          </cell>
          <cell r="C3320" t="str">
            <v>m</v>
          </cell>
          <cell r="D3320">
            <v>39.82</v>
          </cell>
          <cell r="E3320">
            <v>32.118083561864815</v>
          </cell>
          <cell r="F3320" t="str">
            <v>SIEC Mar/26</v>
          </cell>
        </row>
        <row r="3321">
          <cell r="A3321" t="str">
            <v>04.01.02.100.83</v>
          </cell>
          <cell r="B3321" t="str">
            <v>Eletroduto de aço galvanizado a fogo 4" de diâmetro - instalação</v>
          </cell>
          <cell r="C3321" t="str">
            <v>m</v>
          </cell>
          <cell r="D3321">
            <v>39.82</v>
          </cell>
          <cell r="E3321">
            <v>32.118083561864815</v>
          </cell>
          <cell r="F3321" t="str">
            <v>SIEC Mar/26</v>
          </cell>
        </row>
        <row r="3322">
          <cell r="A3322" t="str">
            <v>04.01.02.100.33</v>
          </cell>
          <cell r="B3322" t="str">
            <v>Fabricação de suspensórios</v>
          </cell>
          <cell r="C3322" t="str">
            <v>un</v>
          </cell>
          <cell r="D3322">
            <v>16.37</v>
          </cell>
          <cell r="E3322">
            <v>13.203742539119213</v>
          </cell>
          <cell r="F3322" t="str">
            <v>SIEC Mar/26</v>
          </cell>
        </row>
        <row r="3323">
          <cell r="A3323" t="str">
            <v>04.01.02.100.54</v>
          </cell>
          <cell r="B3323" t="str">
            <v>Implantação de ancoragem de mensageiro ou de dois fios de contato (cabo de aço e ferragens )</v>
          </cell>
          <cell r="C3323" t="str">
            <v>cj</v>
          </cell>
          <cell r="D3323">
            <v>8313.92</v>
          </cell>
          <cell r="E3323">
            <v>6705.8557831908374</v>
          </cell>
          <cell r="F3323" t="str">
            <v>SIEC Mar/26</v>
          </cell>
        </row>
        <row r="3324">
          <cell r="A3324" t="str">
            <v>04.01.02.100.72</v>
          </cell>
          <cell r="B3324" t="str">
            <v>Implantação de isolador de seção nivelado e regulado</v>
          </cell>
          <cell r="C3324" t="str">
            <v>cj</v>
          </cell>
          <cell r="D3324">
            <v>3799.92</v>
          </cell>
          <cell r="E3324">
            <v>3064.9459590256492</v>
          </cell>
          <cell r="F3324" t="str">
            <v>SIEC Mar/26</v>
          </cell>
        </row>
        <row r="3325">
          <cell r="A3325" t="str">
            <v>04.01.02.100.32</v>
          </cell>
          <cell r="B3325" t="str">
            <v>Implantação de pé direito metálico</v>
          </cell>
          <cell r="C3325" t="str">
            <v>un</v>
          </cell>
          <cell r="D3325">
            <v>879.1</v>
          </cell>
          <cell r="E3325">
            <v>709.06597838361029</v>
          </cell>
          <cell r="F3325" t="str">
            <v>SIEC Mar/26</v>
          </cell>
        </row>
        <row r="3326">
          <cell r="A3326" t="str">
            <v>04.01.02.100.95</v>
          </cell>
          <cell r="B3326" t="str">
            <v>Implantação de Pórtico Metálico completo para chaves seccionadoras de rede aérea de 3kVcc</v>
          </cell>
          <cell r="C3326" t="str">
            <v>cj</v>
          </cell>
          <cell r="D3326">
            <v>11256.72</v>
          </cell>
          <cell r="E3326">
            <v>9079.464429746733</v>
          </cell>
          <cell r="F3326" t="str">
            <v>SIEC Mar/26</v>
          </cell>
        </row>
        <row r="3327">
          <cell r="A3327" t="str">
            <v>04.01.02.100.94</v>
          </cell>
          <cell r="B3327" t="str">
            <v>Implantação de Pórtico Metálico completo para chaves seccionadoras do circuito 6,6kV</v>
          </cell>
          <cell r="C3327" t="str">
            <v>cj</v>
          </cell>
          <cell r="D3327">
            <v>11256.72</v>
          </cell>
          <cell r="E3327">
            <v>9079.464429746733</v>
          </cell>
          <cell r="F3327" t="str">
            <v>SIEC Mar/26</v>
          </cell>
        </row>
        <row r="3328">
          <cell r="A3328" t="str">
            <v>04.01.02.100.16</v>
          </cell>
          <cell r="B3328" t="str">
            <v>Implantação de poste de concreto duplo "T" de 11 m, com furações padrões e com resistência de 600 kgf no topo, fabricado e ensaiado conforme recomendações das Normas ABNT; NBR 8451 e NBR 8452</v>
          </cell>
          <cell r="C3328" t="str">
            <v>un</v>
          </cell>
          <cell r="D3328">
            <v>1338.84</v>
          </cell>
          <cell r="E3328">
            <v>1079.8838522342312</v>
          </cell>
          <cell r="F3328" t="str">
            <v>SIEC Mar/26</v>
          </cell>
        </row>
        <row r="3329">
          <cell r="A3329" t="str">
            <v>04.01.02.100.17</v>
          </cell>
          <cell r="B3329" t="str">
            <v>Implantação de poste de concreto duplo "T" de 11 m, resistência nominal 1000 daN na face B.</v>
          </cell>
          <cell r="C3329" t="str">
            <v>un</v>
          </cell>
          <cell r="D3329">
            <v>1338.84</v>
          </cell>
          <cell r="E3329">
            <v>1079.8838522342312</v>
          </cell>
          <cell r="F3329" t="str">
            <v>SIEC Mar/26</v>
          </cell>
        </row>
        <row r="3330">
          <cell r="A3330" t="str">
            <v>04.01.02.100.15</v>
          </cell>
          <cell r="B3330" t="str">
            <v>Implantação de postes de concreto/metálicos com selamento das bases</v>
          </cell>
          <cell r="C3330" t="str">
            <v>un</v>
          </cell>
          <cell r="D3330">
            <v>1036.82</v>
          </cell>
          <cell r="E3330">
            <v>836.2800451685755</v>
          </cell>
          <cell r="F3330" t="str">
            <v>SIEC Mar/26</v>
          </cell>
        </row>
        <row r="3331">
          <cell r="A3331" t="str">
            <v>04.01.02.100.64</v>
          </cell>
          <cell r="B3331" t="str">
            <v>Implantação de sensor de tensão</v>
          </cell>
          <cell r="C3331" t="str">
            <v>cj</v>
          </cell>
          <cell r="D3331">
            <v>4122.84</v>
          </cell>
          <cell r="E3331">
            <v>3325.4073237618973</v>
          </cell>
          <cell r="F3331" t="str">
            <v>SIEC Mar/26</v>
          </cell>
        </row>
        <row r="3332">
          <cell r="A3332" t="str">
            <v>04.01.02.100.56</v>
          </cell>
          <cell r="B3332" t="str">
            <v>Instalação de Ancoragem completa dois fios de contato 107 mm²</v>
          </cell>
          <cell r="C3332" t="str">
            <v>cj</v>
          </cell>
          <cell r="D3332">
            <v>4912.8599999999997</v>
          </cell>
          <cell r="E3332">
            <v>3962.6230037102755</v>
          </cell>
          <cell r="F3332" t="str">
            <v>SIEC Mar/26</v>
          </cell>
        </row>
        <row r="3333">
          <cell r="A3333" t="str">
            <v>04.01.02.100.55</v>
          </cell>
          <cell r="B3333" t="str">
            <v>Instalação de Ancoragem completa para dois cabos mensageiro 253 mm²</v>
          </cell>
          <cell r="C3333" t="str">
            <v>cj</v>
          </cell>
          <cell r="D3333">
            <v>5981.52</v>
          </cell>
          <cell r="E3333">
            <v>4824.5846104210359</v>
          </cell>
          <cell r="F3333" t="str">
            <v>SIEC Mar/26</v>
          </cell>
        </row>
        <row r="3334">
          <cell r="A3334" t="str">
            <v>04.01.02.100.84</v>
          </cell>
          <cell r="B3334" t="str">
            <v>Instalação de Emendas para cabo de 120mm² classe de tensão 35kv</v>
          </cell>
          <cell r="C3334" t="str">
            <v>cj</v>
          </cell>
          <cell r="D3334">
            <v>3957.06</v>
          </cell>
          <cell r="E3334">
            <v>3191.6922084207131</v>
          </cell>
          <cell r="F3334" t="str">
            <v>SIEC Mar/26</v>
          </cell>
        </row>
        <row r="3335">
          <cell r="A3335" t="str">
            <v>04.01.02.100.86</v>
          </cell>
          <cell r="B3335" t="str">
            <v>Instalação de Emendas para cabo de 240mm² classe de tensão 35kv</v>
          </cell>
          <cell r="C3335" t="str">
            <v>cj</v>
          </cell>
          <cell r="D3335">
            <v>5367.14</v>
          </cell>
          <cell r="E3335">
            <v>4329.0369414421684</v>
          </cell>
          <cell r="F3335" t="str">
            <v>SIEC Mar/26</v>
          </cell>
        </row>
        <row r="3336">
          <cell r="A3336" t="str">
            <v>04.01.02.100.85</v>
          </cell>
          <cell r="B3336" t="str">
            <v>Instalação de Emendas para cabo de 70mm² classe de tensão 15 kv</v>
          </cell>
          <cell r="C3336" t="str">
            <v>cj</v>
          </cell>
          <cell r="D3336">
            <v>1751.5</v>
          </cell>
          <cell r="E3336">
            <v>1412.7278593321503</v>
          </cell>
          <cell r="F3336" t="str">
            <v>SIEC Mar/26</v>
          </cell>
        </row>
        <row r="3337">
          <cell r="A3337" t="str">
            <v>04.01.02.100.81</v>
          </cell>
          <cell r="B3337" t="str">
            <v>Instalação de mufla terminal classe 15KV para cabo 70mm²</v>
          </cell>
          <cell r="C3337" t="str">
            <v>un</v>
          </cell>
          <cell r="D3337">
            <v>856.28</v>
          </cell>
          <cell r="E3337">
            <v>690.65978383610252</v>
          </cell>
          <cell r="F3337" t="str">
            <v>SIEC Mar/26</v>
          </cell>
        </row>
        <row r="3338">
          <cell r="A3338" t="str">
            <v>04.01.02.100.80</v>
          </cell>
          <cell r="B3338" t="str">
            <v>Instalação de mufla terminal classe 35KV para cabo 120mm²</v>
          </cell>
          <cell r="C3338" t="str">
            <v>un</v>
          </cell>
          <cell r="D3338">
            <v>856.28</v>
          </cell>
          <cell r="E3338">
            <v>690.65978383610252</v>
          </cell>
          <cell r="F3338" t="str">
            <v>SIEC Mar/26</v>
          </cell>
        </row>
        <row r="3339">
          <cell r="A3339" t="str">
            <v>04.01.02.100.82</v>
          </cell>
          <cell r="B3339" t="str">
            <v>Instalação de mufla terminal classe 35KV para cabo 240mm²</v>
          </cell>
          <cell r="C3339" t="str">
            <v>cj</v>
          </cell>
          <cell r="D3339">
            <v>870.4</v>
          </cell>
          <cell r="E3339">
            <v>702.04871753508633</v>
          </cell>
          <cell r="F3339" t="str">
            <v>SIEC Mar/26</v>
          </cell>
        </row>
        <row r="3340">
          <cell r="A3340" t="str">
            <v>04.01.02.100.89</v>
          </cell>
          <cell r="B3340" t="str">
            <v>Instalação do quadro eletro-óptico para conexão entre as chaves seccionadoras ao longo da via e a UTR na estação</v>
          </cell>
          <cell r="C3340" t="str">
            <v>cj</v>
          </cell>
          <cell r="D3340">
            <v>8308.7199999999993</v>
          </cell>
          <cell r="E3340">
            <v>6701.6615583158564</v>
          </cell>
          <cell r="F3340" t="str">
            <v>SIEC Mar/26</v>
          </cell>
        </row>
        <row r="3341">
          <cell r="A3341" t="str">
            <v>04.01.02.100.90</v>
          </cell>
          <cell r="B3341" t="str">
            <v>Isolador de Rede Aérea, Polimérico, Classe 15 KV</v>
          </cell>
          <cell r="C3341" t="str">
            <v>pç</v>
          </cell>
          <cell r="D3341">
            <v>597.89</v>
          </cell>
          <cell r="E3341">
            <v>482.24713663494111</v>
          </cell>
          <cell r="F3341" t="str">
            <v>SIEC Mar/26</v>
          </cell>
        </row>
        <row r="3342">
          <cell r="A3342" t="str">
            <v>04.01.02.100.91</v>
          </cell>
          <cell r="B3342" t="str">
            <v>Lançamento de Cabo de aço com diâmetro de 3/8", galvanizado, formação 7 fios</v>
          </cell>
          <cell r="C3342" t="str">
            <v>m</v>
          </cell>
          <cell r="D3342">
            <v>16.53</v>
          </cell>
          <cell r="E3342">
            <v>13.332795612195516</v>
          </cell>
          <cell r="F3342" t="str">
            <v>SIEC Mar/26</v>
          </cell>
        </row>
        <row r="3343">
          <cell r="A3343" t="str">
            <v>04.01.02.100.92</v>
          </cell>
          <cell r="B3343" t="str">
            <v>Lançamento de Cabo de alumínio nu # 4 AWG, com alma de aço, formação 7 fios (6 de alumínio +1 de aço)</v>
          </cell>
          <cell r="C3343" t="str">
            <v>m</v>
          </cell>
          <cell r="D3343">
            <v>11.92</v>
          </cell>
          <cell r="E3343">
            <v>9.6144539441845449</v>
          </cell>
          <cell r="F3343" t="str">
            <v>SIEC Mar/26</v>
          </cell>
        </row>
        <row r="3344">
          <cell r="A3344" t="str">
            <v>04.01.02.100.97</v>
          </cell>
          <cell r="B3344" t="str">
            <v>Lançamento de Cabo de alumínio nu, com Alma de Aço, extraforte, Bitola 134,6 MCM, Leghorn (cabo guarda)</v>
          </cell>
          <cell r="C3344" t="str">
            <v>m</v>
          </cell>
          <cell r="D3344">
            <v>16.649999999999999</v>
          </cell>
          <cell r="E3344">
            <v>13.429585417002741</v>
          </cell>
          <cell r="F3344" t="str">
            <v>SIEC Mar/26</v>
          </cell>
        </row>
        <row r="3345">
          <cell r="A3345" t="str">
            <v>04.01.02.100.46</v>
          </cell>
          <cell r="B3345" t="str">
            <v>Lançamento de cabo de cobre isolado 120 mm² classe 35KV</v>
          </cell>
          <cell r="C3345" t="str">
            <v>m</v>
          </cell>
          <cell r="D3345">
            <v>10.41</v>
          </cell>
          <cell r="E3345">
            <v>8.39651556702694</v>
          </cell>
          <cell r="F3345" t="str">
            <v>SIEC Mar/26</v>
          </cell>
        </row>
        <row r="3346">
          <cell r="A3346" t="str">
            <v>04.01.02.100.48</v>
          </cell>
          <cell r="B3346" t="str">
            <v>Lançamento de cabo de cobre isolado 240 mm² classe 15KV</v>
          </cell>
          <cell r="C3346" t="str">
            <v>m</v>
          </cell>
          <cell r="D3346">
            <v>37.46</v>
          </cell>
          <cell r="E3346">
            <v>30.214550733989352</v>
          </cell>
          <cell r="F3346" t="str">
            <v>SIEC Mar/26</v>
          </cell>
        </row>
        <row r="3347">
          <cell r="A3347" t="str">
            <v>04.01.02.100.47</v>
          </cell>
          <cell r="B3347" t="str">
            <v>Lançamento de cabo de cobre isolado 70 mm² classe 15KV</v>
          </cell>
          <cell r="C3347" t="str">
            <v>m</v>
          </cell>
          <cell r="D3347">
            <v>37.46</v>
          </cell>
          <cell r="E3347">
            <v>30.214550733989352</v>
          </cell>
          <cell r="F3347" t="str">
            <v>SIEC Mar/26</v>
          </cell>
        </row>
        <row r="3348">
          <cell r="A3348" t="str">
            <v>04.01.02.100.99</v>
          </cell>
          <cell r="B3348" t="str">
            <v>Lançamento de Cabo de cobre isolado 70 mm² classe 3,6 a 6 KV, 90°C</v>
          </cell>
          <cell r="C3348" t="str">
            <v>m</v>
          </cell>
          <cell r="D3348">
            <v>37.46</v>
          </cell>
          <cell r="E3348">
            <v>30.214550733989352</v>
          </cell>
          <cell r="F3348" t="str">
            <v>SIEC Mar/26</v>
          </cell>
        </row>
        <row r="3349">
          <cell r="A3349" t="str">
            <v>04.01.02.100.49</v>
          </cell>
          <cell r="B3349" t="str">
            <v>Lançamento de Cabo de cobre isolado de 240 mm² classe 35 KV</v>
          </cell>
          <cell r="C3349" t="str">
            <v>m</v>
          </cell>
          <cell r="D3349">
            <v>21.02</v>
          </cell>
          <cell r="E3349">
            <v>16.954347475399256</v>
          </cell>
          <cell r="F3349" t="str">
            <v>SIEC Mar/26</v>
          </cell>
        </row>
        <row r="3350">
          <cell r="A3350" t="str">
            <v>04.01.02.100.50</v>
          </cell>
          <cell r="B3350" t="str">
            <v>Lançamento de Cabo de cobre isolado de 400 mm², classe 3,6 a 6 KV, 90ºC</v>
          </cell>
          <cell r="C3350" t="str">
            <v>m</v>
          </cell>
          <cell r="D3350">
            <v>10.41</v>
          </cell>
          <cell r="E3350">
            <v>8.39651556702694</v>
          </cell>
          <cell r="F3350" t="str">
            <v>SIEC Mar/26</v>
          </cell>
        </row>
        <row r="3351">
          <cell r="A3351" t="str">
            <v>04.01.02.100.45</v>
          </cell>
          <cell r="B3351" t="str">
            <v>Lançamento de cabo de cobre nu 7 tentos 25 mm² de seção</v>
          </cell>
          <cell r="C3351" t="str">
            <v>m</v>
          </cell>
          <cell r="D3351">
            <v>26.68</v>
          </cell>
          <cell r="E3351">
            <v>21.519599935473462</v>
          </cell>
          <cell r="F3351" t="str">
            <v>SIEC Mar/26</v>
          </cell>
        </row>
        <row r="3352">
          <cell r="A3352" t="str">
            <v>04.01.02.100.44</v>
          </cell>
          <cell r="B3352" t="str">
            <v>Lançamento de cabo de cobre nu 7 tentos 50 mm² de seção</v>
          </cell>
          <cell r="C3352" t="str">
            <v>m</v>
          </cell>
          <cell r="D3352">
            <v>26.68</v>
          </cell>
          <cell r="E3352">
            <v>21.519599935473462</v>
          </cell>
          <cell r="F3352" t="str">
            <v>SIEC Mar/26</v>
          </cell>
        </row>
        <row r="3353">
          <cell r="A3353" t="str">
            <v>04.01.02.100.93</v>
          </cell>
          <cell r="B3353" t="str">
            <v>Lançamento de Cabo isolado de energia de 6mm² com 3 condutores</v>
          </cell>
          <cell r="C3353" t="str">
            <v>m</v>
          </cell>
          <cell r="D3353">
            <v>11.14</v>
          </cell>
          <cell r="E3353">
            <v>8.9853202129375713</v>
          </cell>
          <cell r="F3353" t="str">
            <v>SIEC Mar/26</v>
          </cell>
        </row>
        <row r="3354">
          <cell r="A3354" t="str">
            <v>04.01.02.100.42</v>
          </cell>
          <cell r="B3354" t="str">
            <v>Lançamento de cabo mensageiro com encabeçamento</v>
          </cell>
          <cell r="C3354" t="str">
            <v>m</v>
          </cell>
          <cell r="D3354">
            <v>26.41</v>
          </cell>
          <cell r="E3354">
            <v>21.301822874657201</v>
          </cell>
          <cell r="F3354" t="str">
            <v>SIEC Mar/26</v>
          </cell>
        </row>
        <row r="3355">
          <cell r="A3355" t="str">
            <v>04.01.02.100.53</v>
          </cell>
          <cell r="B3355" t="str">
            <v>Lançamento de cabo terra, com ligação entre ferragens e tomadas de terra</v>
          </cell>
          <cell r="C3355" t="str">
            <v>m</v>
          </cell>
          <cell r="D3355">
            <v>32.89</v>
          </cell>
          <cell r="E3355">
            <v>26.528472334247461</v>
          </cell>
          <cell r="F3355" t="str">
            <v>SIEC Mar/26</v>
          </cell>
        </row>
        <row r="3356">
          <cell r="A3356" t="str">
            <v>04.01.02.100.51</v>
          </cell>
          <cell r="B3356" t="str">
            <v>Lançamento de circuito monofásico aéreo classe 15 KV</v>
          </cell>
          <cell r="C3356" t="str">
            <v>m</v>
          </cell>
          <cell r="D3356">
            <v>10.41</v>
          </cell>
          <cell r="E3356">
            <v>8.39651556702694</v>
          </cell>
          <cell r="F3356" t="str">
            <v>SIEC Mar/26</v>
          </cell>
        </row>
        <row r="3357">
          <cell r="A3357" t="str">
            <v>04.01.02.100.52</v>
          </cell>
          <cell r="B3357" t="str">
            <v>Lançamento de circuito trifásico aéreo classe 15 KV</v>
          </cell>
          <cell r="C3357" t="str">
            <v>m</v>
          </cell>
          <cell r="D3357">
            <v>10.41</v>
          </cell>
          <cell r="E3357">
            <v>8.39651556702694</v>
          </cell>
          <cell r="F3357" t="str">
            <v>SIEC Mar/26</v>
          </cell>
        </row>
        <row r="3358">
          <cell r="A3358" t="str">
            <v>04.01.02.100.34</v>
          </cell>
          <cell r="B3358" t="str">
            <v>Lançamento de duto corrugado (eletroduto) de 3"</v>
          </cell>
          <cell r="C3358" t="str">
            <v>m</v>
          </cell>
          <cell r="D3358">
            <v>20.53</v>
          </cell>
          <cell r="E3358">
            <v>16.559122439103081</v>
          </cell>
          <cell r="F3358" t="str">
            <v>SIEC Mar/26</v>
          </cell>
        </row>
        <row r="3359">
          <cell r="A3359" t="str">
            <v>04.01.02.100.43</v>
          </cell>
          <cell r="B3359" t="str">
            <v>Lançamento de fio trolley 107/180mm², com encabeçamento e suspensórios</v>
          </cell>
          <cell r="C3359" t="str">
            <v>m</v>
          </cell>
          <cell r="D3359">
            <v>39.630000000000003</v>
          </cell>
          <cell r="E3359">
            <v>31.964833037586708</v>
          </cell>
          <cell r="F3359" t="str">
            <v>SIEC Mar/26</v>
          </cell>
        </row>
        <row r="3360">
          <cell r="A3360" t="str">
            <v>04.01.02.100.10</v>
          </cell>
          <cell r="B3360" t="str">
            <v>Lançamento de viga metálica H 6"x 6"x 3/8" de 11,00m</v>
          </cell>
          <cell r="C3360" t="str">
            <v>un</v>
          </cell>
          <cell r="D3360">
            <v>3082.28</v>
          </cell>
          <cell r="E3360">
            <v>2486.1106630101631</v>
          </cell>
          <cell r="F3360" t="str">
            <v>SIEC Mar/26</v>
          </cell>
        </row>
        <row r="3361">
          <cell r="A3361" t="str">
            <v>04.01.02.100.14</v>
          </cell>
          <cell r="B3361" t="str">
            <v>Lançamento de viga metálica H 6"x 6"x 3/8" de 15,20m</v>
          </cell>
          <cell r="C3361" t="str">
            <v>un</v>
          </cell>
          <cell r="D3361">
            <v>3082.28</v>
          </cell>
          <cell r="E3361">
            <v>2486.1106630101631</v>
          </cell>
          <cell r="F3361" t="str">
            <v>SIEC Mar/26</v>
          </cell>
        </row>
        <row r="3362">
          <cell r="A3362" t="str">
            <v>04.01.02.100.13</v>
          </cell>
          <cell r="B3362" t="str">
            <v>Lançamento de viga metálica H 6"x 6"x 3/8" de 16,20m</v>
          </cell>
          <cell r="C3362" t="str">
            <v>un</v>
          </cell>
          <cell r="D3362">
            <v>3082.28</v>
          </cell>
          <cell r="E3362">
            <v>2486.1106630101631</v>
          </cell>
          <cell r="F3362" t="str">
            <v>SIEC Mar/26</v>
          </cell>
        </row>
        <row r="3363">
          <cell r="A3363" t="str">
            <v>04.01.02.100.98</v>
          </cell>
          <cell r="B3363" t="str">
            <v>Montagem (implantação) de conjunto metálico "mastaréu" para cabo guarda completo com isoladores</v>
          </cell>
          <cell r="C3363" t="str">
            <v>cj</v>
          </cell>
          <cell r="D3363">
            <v>686.57</v>
          </cell>
          <cell r="E3363">
            <v>553.77480238748194</v>
          </cell>
          <cell r="F3363" t="str">
            <v>SIEC Mar/26</v>
          </cell>
        </row>
        <row r="3364">
          <cell r="A3364" t="str">
            <v>04.01.02.100.31</v>
          </cell>
          <cell r="B3364" t="str">
            <v>Montagem (implantação) de Extensão metálica para prolongamento de triângulo articulados</v>
          </cell>
          <cell r="C3364" t="str">
            <v>cj</v>
          </cell>
          <cell r="D3364">
            <v>388.84</v>
          </cell>
          <cell r="E3364">
            <v>313.63123084368442</v>
          </cell>
          <cell r="F3364" t="str">
            <v>SIEC Mar/26</v>
          </cell>
        </row>
        <row r="3365">
          <cell r="A3365" t="str">
            <v>04.01.02.100.73</v>
          </cell>
          <cell r="B3365" t="str">
            <v>Montagem (implantação) de Isoladores de seção especialpara uso em vias principais no entorno de estações</v>
          </cell>
          <cell r="C3365" t="str">
            <v>cj</v>
          </cell>
          <cell r="D3365">
            <v>3639.48</v>
          </cell>
          <cell r="E3365">
            <v>2935.5379899983868</v>
          </cell>
          <cell r="F3365" t="str">
            <v>SIEC Mar/26</v>
          </cell>
        </row>
        <row r="3366">
          <cell r="A3366" t="str">
            <v>04.01.02.100.75</v>
          </cell>
          <cell r="B3366" t="str">
            <v>Montagem (Implantação) de Pára-raio de chifre com ferragens de fixação</v>
          </cell>
          <cell r="C3366" t="str">
            <v>cj</v>
          </cell>
          <cell r="D3366">
            <v>2820.16</v>
          </cell>
          <cell r="E3366">
            <v>2274.6894660429102</v>
          </cell>
          <cell r="F3366" t="str">
            <v>SIEC Mar/26</v>
          </cell>
        </row>
        <row r="3367">
          <cell r="A3367" t="str">
            <v>04.01.02.100.28</v>
          </cell>
          <cell r="B3367" t="str">
            <v>Montagem (Implantação) de Tirante simples de aço de 5/8" galvanizado para treliça de suspensão do semi-portico</v>
          </cell>
          <cell r="C3367" t="str">
            <v>cj</v>
          </cell>
          <cell r="D3367">
            <v>648.1</v>
          </cell>
          <cell r="E3367">
            <v>522.74560412969834</v>
          </cell>
          <cell r="F3367" t="str">
            <v>SIEC Mar/26</v>
          </cell>
        </row>
        <row r="3368">
          <cell r="A3368" t="str">
            <v>04.01.02.100.18</v>
          </cell>
          <cell r="B3368" t="str">
            <v>Montagem (implantação) de treliças para pórtico metálico/2 vias</v>
          </cell>
          <cell r="C3368" t="str">
            <v>un</v>
          </cell>
          <cell r="D3368">
            <v>6101.52</v>
          </cell>
          <cell r="E3368">
            <v>4921.3744152282625</v>
          </cell>
          <cell r="F3368" t="str">
            <v>SIEC Mar/26</v>
          </cell>
        </row>
        <row r="3369">
          <cell r="A3369" t="str">
            <v>04.01.02.100.19</v>
          </cell>
          <cell r="B3369" t="str">
            <v>Montagem (implantação) de treliças para pórtico metálico/3 vias</v>
          </cell>
          <cell r="C3369" t="str">
            <v>un</v>
          </cell>
          <cell r="D3369">
            <v>6101.52</v>
          </cell>
          <cell r="E3369">
            <v>4921.3744152282625</v>
          </cell>
          <cell r="F3369" t="str">
            <v>SIEC Mar/26</v>
          </cell>
        </row>
        <row r="3370">
          <cell r="A3370" t="str">
            <v>04.01.02.100.23</v>
          </cell>
          <cell r="B3370" t="str">
            <v>Montagem (implantação) de treliças para pórtico metálico/4 vias</v>
          </cell>
          <cell r="C3370" t="str">
            <v>un</v>
          </cell>
          <cell r="D3370">
            <v>6101.52</v>
          </cell>
          <cell r="E3370">
            <v>4921.3744152282625</v>
          </cell>
          <cell r="F3370" t="str">
            <v>SIEC Mar/26</v>
          </cell>
        </row>
        <row r="3371">
          <cell r="A3371" t="str">
            <v>04.01.02.100.24</v>
          </cell>
          <cell r="B3371" t="str">
            <v>Montagem (implantação) de treliças para pórtico metálico/5 vias</v>
          </cell>
          <cell r="C3371" t="str">
            <v>un</v>
          </cell>
          <cell r="D3371">
            <v>6710.48</v>
          </cell>
          <cell r="E3371">
            <v>5412.5504113566703</v>
          </cell>
          <cell r="F3371" t="str">
            <v>SIEC Mar/26</v>
          </cell>
        </row>
        <row r="3372">
          <cell r="A3372" t="str">
            <v>04.01.02.100.25</v>
          </cell>
          <cell r="B3372" t="str">
            <v>Montagem (implantação) de treliças para pórtico metálico/6 vias</v>
          </cell>
          <cell r="C3372" t="str">
            <v>un</v>
          </cell>
          <cell r="D3372">
            <v>8083.62</v>
          </cell>
          <cell r="E3372">
            <v>6520.1000161316342</v>
          </cell>
          <cell r="F3372" t="str">
            <v>SIEC Mar/26</v>
          </cell>
        </row>
        <row r="3373">
          <cell r="A3373" t="str">
            <v>04.01.02.100.26</v>
          </cell>
          <cell r="B3373" t="str">
            <v>Montagem (implantação) de treliças para pórtico metálico/7 vias</v>
          </cell>
          <cell r="C3373" t="str">
            <v>un</v>
          </cell>
          <cell r="D3373">
            <v>9304.52</v>
          </cell>
          <cell r="E3373">
            <v>7504.8556218744961</v>
          </cell>
          <cell r="F3373" t="str">
            <v>SIEC Mar/26</v>
          </cell>
        </row>
        <row r="3374">
          <cell r="A3374" t="str">
            <v>04.01.02.100.30</v>
          </cell>
          <cell r="B3374" t="str">
            <v>Montagem (instalação) de torreta para fixação dos triânegulos em pórticos ou estruturas duplas</v>
          </cell>
          <cell r="C3374" t="str">
            <v>cj</v>
          </cell>
          <cell r="D3374">
            <v>644.57000000000005</v>
          </cell>
          <cell r="E3374">
            <v>519.89837070495241</v>
          </cell>
          <cell r="F3374" t="str">
            <v>SIEC Mar/26</v>
          </cell>
        </row>
        <row r="3375">
          <cell r="A3375" t="str">
            <v>04.01.02.100.29</v>
          </cell>
          <cell r="B3375" t="str">
            <v>Montagem (instalação) de torreta para fixação dos triângulos em pórticos ou estruturas simples</v>
          </cell>
          <cell r="C3375" t="str">
            <v>cj</v>
          </cell>
          <cell r="D3375">
            <v>644.57000000000005</v>
          </cell>
          <cell r="E3375">
            <v>519.89837070495241</v>
          </cell>
          <cell r="F3375" t="str">
            <v>SIEC Mar/26</v>
          </cell>
        </row>
        <row r="3376">
          <cell r="A3376" t="str">
            <v>04.01.02.100.66</v>
          </cell>
          <cell r="B3376" t="str">
            <v>Montagem completa de seccionamento elétrico</v>
          </cell>
          <cell r="C3376" t="str">
            <v>cj</v>
          </cell>
          <cell r="D3376">
            <v>7307.52</v>
          </cell>
          <cell r="E3376">
            <v>5894.1119535408943</v>
          </cell>
          <cell r="F3376" t="str">
            <v>SIEC Mar/26</v>
          </cell>
        </row>
        <row r="3377">
          <cell r="A3377" t="str">
            <v>04.01.02.100.67</v>
          </cell>
          <cell r="B3377" t="str">
            <v>Montagem completa de seccionamento mecânico</v>
          </cell>
          <cell r="C3377" t="str">
            <v>cj</v>
          </cell>
          <cell r="D3377">
            <v>38935.440000000002</v>
          </cell>
          <cell r="E3377">
            <v>31404.613647362479</v>
          </cell>
          <cell r="F3377" t="str">
            <v>SIEC Mar/26</v>
          </cell>
        </row>
        <row r="3378">
          <cell r="A3378" t="str">
            <v>04.01.02.100.65</v>
          </cell>
          <cell r="B3378" t="str">
            <v>Montagem completa de travessões</v>
          </cell>
          <cell r="C3378" t="str">
            <v>un</v>
          </cell>
          <cell r="D3378">
            <v>42101.68</v>
          </cell>
          <cell r="E3378">
            <v>33958.444910469429</v>
          </cell>
          <cell r="F3378" t="str">
            <v>SIEC Mar/26</v>
          </cell>
        </row>
        <row r="3379">
          <cell r="A3379" t="str">
            <v>04.01.02.100.41</v>
          </cell>
          <cell r="B3379" t="str">
            <v>Montagem de aparelho tensor completo c/ ferragens, contrapesos, grade de proteção e cabo</v>
          </cell>
          <cell r="C3379" t="str">
            <v>cj</v>
          </cell>
          <cell r="D3379">
            <v>8917.68</v>
          </cell>
          <cell r="E3379">
            <v>7192.8375544442652</v>
          </cell>
          <cell r="F3379" t="str">
            <v>SIEC Mar/26</v>
          </cell>
        </row>
        <row r="3380">
          <cell r="A3380" t="str">
            <v>04.01.02.100.27</v>
          </cell>
          <cell r="B3380" t="str">
            <v>Montagem de braço de suspensão para 2 vias</v>
          </cell>
          <cell r="C3380" t="str">
            <v>cj</v>
          </cell>
          <cell r="D3380">
            <v>1593.62</v>
          </cell>
          <cell r="E3380">
            <v>1285.3847394741085</v>
          </cell>
          <cell r="F3380" t="str">
            <v>SIEC Mar/26</v>
          </cell>
        </row>
        <row r="3381">
          <cell r="A3381" t="str">
            <v>04.01.02.100.35</v>
          </cell>
          <cell r="B3381" t="str">
            <v>Montagem de cadeiras (torres para consoles)</v>
          </cell>
          <cell r="C3381" t="str">
            <v>cj</v>
          </cell>
          <cell r="D3381">
            <v>1509.62</v>
          </cell>
          <cell r="E3381">
            <v>1217.6318761090497</v>
          </cell>
          <cell r="F3381" t="str">
            <v>SIEC Mar/26</v>
          </cell>
        </row>
        <row r="3382">
          <cell r="A3382" t="str">
            <v>04.01.02.100.69</v>
          </cell>
          <cell r="B3382" t="str">
            <v>Montagem de chave seccionadora 3KV - 2400 A manual ou motorizada completa c/ cabos e conexões</v>
          </cell>
          <cell r="C3382" t="str">
            <v>cj</v>
          </cell>
          <cell r="D3382">
            <v>13420.96</v>
          </cell>
          <cell r="E3382">
            <v>10825.100822713341</v>
          </cell>
          <cell r="F3382" t="str">
            <v>SIEC Mar/26</v>
          </cell>
        </row>
        <row r="3383">
          <cell r="A3383" t="str">
            <v>04.01.02.100.70</v>
          </cell>
          <cell r="B3383" t="str">
            <v>Montagem de chave seccionadora p/ circuito 13,8KV manual ou motorizada completa</v>
          </cell>
          <cell r="C3383" t="str">
            <v>cj</v>
          </cell>
          <cell r="D3383">
            <v>13420.96</v>
          </cell>
          <cell r="E3383">
            <v>10825.100822713341</v>
          </cell>
          <cell r="F3383" t="str">
            <v>SIEC Mar/26</v>
          </cell>
        </row>
        <row r="3384">
          <cell r="A3384" t="str">
            <v>04.01.02.100.63</v>
          </cell>
          <cell r="B3384" t="str">
            <v>Montagem de chave seccionadora p/ circuito 6,6KV manual ou motorizada completa</v>
          </cell>
          <cell r="C3384" t="str">
            <v>cj</v>
          </cell>
          <cell r="D3384">
            <v>7256.4</v>
          </cell>
          <cell r="E3384">
            <v>5852.8794966930145</v>
          </cell>
          <cell r="F3384" t="str">
            <v>SIEC Mar/26</v>
          </cell>
        </row>
        <row r="3385">
          <cell r="A3385" t="str">
            <v>04.01.02.100.36</v>
          </cell>
          <cell r="B3385" t="str">
            <v>Montagem de ferragem de fixação das consoles</v>
          </cell>
          <cell r="C3385" t="str">
            <v>cj</v>
          </cell>
          <cell r="D3385">
            <v>304.48</v>
          </cell>
          <cell r="E3385">
            <v>245.58799806420393</v>
          </cell>
          <cell r="F3385" t="str">
            <v>SIEC Mar/26</v>
          </cell>
        </row>
        <row r="3386">
          <cell r="A3386" t="str">
            <v>04.01.02.100.40</v>
          </cell>
          <cell r="B3386" t="str">
            <v>Montagem de ferragem dos circuitos auxiliares de alimentação classe 15KV, com isoladores, fixações (mastaréu), etc.</v>
          </cell>
          <cell r="C3386" t="str">
            <v>cj</v>
          </cell>
          <cell r="D3386">
            <v>716.86</v>
          </cell>
          <cell r="E3386">
            <v>578.20616228423944</v>
          </cell>
          <cell r="F3386" t="str">
            <v>SIEC Mar/26</v>
          </cell>
        </row>
        <row r="3387">
          <cell r="A3387" t="str">
            <v>04.01.02.100.39</v>
          </cell>
          <cell r="B3387" t="str">
            <v>Montagem de ferragem dos circuitos auxiliares de alimentação classe 35KV, com isoladores, fixações (mastaréu), etc.</v>
          </cell>
          <cell r="C3387" t="str">
            <v>cj</v>
          </cell>
          <cell r="D3387">
            <v>716.86</v>
          </cell>
          <cell r="E3387">
            <v>578.20616228423944</v>
          </cell>
          <cell r="F3387" t="str">
            <v>SIEC Mar/26</v>
          </cell>
        </row>
        <row r="3388">
          <cell r="A3388" t="str">
            <v>04.01.02.100.71</v>
          </cell>
          <cell r="B3388" t="str">
            <v>Montagem de ferragens de chaves seccionadoras de 3kVcc, tipo MK-40 - 2000A.</v>
          </cell>
          <cell r="C3388" t="str">
            <v>cj</v>
          </cell>
          <cell r="D3388">
            <v>716.86</v>
          </cell>
          <cell r="E3388">
            <v>578.20616228423944</v>
          </cell>
          <cell r="F3388" t="str">
            <v>SIEC Mar/26</v>
          </cell>
        </row>
        <row r="3389">
          <cell r="A3389" t="str">
            <v>04.01.02.100.74</v>
          </cell>
          <cell r="B3389" t="str">
            <v>Montagem de Pára-raio tipo centelhador com ferragens de fixação</v>
          </cell>
          <cell r="C3389" t="str">
            <v>cj</v>
          </cell>
          <cell r="D3389">
            <v>5067.8</v>
          </cell>
          <cell r="E3389">
            <v>4087.5947733505404</v>
          </cell>
          <cell r="F3389" t="str">
            <v>SIEC Mar/26</v>
          </cell>
        </row>
        <row r="3390">
          <cell r="A3390" t="str">
            <v>04.01.02.100.79</v>
          </cell>
          <cell r="B3390" t="str">
            <v>Montagem de para-raio tipo monopolar para 15KV</v>
          </cell>
          <cell r="C3390" t="str">
            <v>cj</v>
          </cell>
          <cell r="D3390">
            <v>856.28</v>
          </cell>
          <cell r="E3390">
            <v>690.65978383610252</v>
          </cell>
          <cell r="F3390" t="str">
            <v>SIEC Mar/26</v>
          </cell>
        </row>
        <row r="3391">
          <cell r="A3391" t="str">
            <v>04.01.02.100.78</v>
          </cell>
          <cell r="B3391" t="str">
            <v>Montagem de pára-raio tipo monopolar para 35KV</v>
          </cell>
          <cell r="C3391" t="str">
            <v>cj</v>
          </cell>
          <cell r="D3391">
            <v>1220.9000000000001</v>
          </cell>
          <cell r="E3391">
            <v>984.7556057428618</v>
          </cell>
          <cell r="F3391" t="str">
            <v>SIEC Mar/26</v>
          </cell>
        </row>
        <row r="3392">
          <cell r="A3392" t="str">
            <v>04.01.02.100.88</v>
          </cell>
          <cell r="B3392" t="str">
            <v>Montagem de Sistema de Aterramento de Poste (Tomada de terra)</v>
          </cell>
          <cell r="C3392" t="str">
            <v>cj</v>
          </cell>
          <cell r="D3392">
            <v>5569.28</v>
          </cell>
          <cell r="E3392">
            <v>4492.0793676399417</v>
          </cell>
          <cell r="F3392" t="str">
            <v>SIEC Mar/26</v>
          </cell>
        </row>
        <row r="3393">
          <cell r="A3393" t="str">
            <v>04.01.02.100.87</v>
          </cell>
          <cell r="B3393" t="str">
            <v>Montagem de transformador 6.6KV / 127-220V completo (ferragens, pára-raios e ligações)</v>
          </cell>
          <cell r="C3393" t="str">
            <v>cj</v>
          </cell>
          <cell r="D3393">
            <v>13161.68</v>
          </cell>
          <cell r="E3393">
            <v>10615.970317793193</v>
          </cell>
          <cell r="F3393" t="str">
            <v>SIEC Mar/26</v>
          </cell>
        </row>
        <row r="3394">
          <cell r="A3394" t="str">
            <v>04.01.02.100.76</v>
          </cell>
          <cell r="B3394" t="str">
            <v>Montagem de transformadores 13800/127volts completo (ferragens, pára-raios e ligações)</v>
          </cell>
          <cell r="C3394" t="str">
            <v>cj</v>
          </cell>
          <cell r="D3394">
            <v>8308.7199999999993</v>
          </cell>
          <cell r="E3394">
            <v>6701.6615583158564</v>
          </cell>
          <cell r="F3394" t="str">
            <v>SIEC Mar/26</v>
          </cell>
        </row>
        <row r="3395">
          <cell r="A3395" t="str">
            <v>04.01.02.100.77</v>
          </cell>
          <cell r="B3395" t="str">
            <v>Montagem de transformadores auxiliares, pára-raios e chaves fusíveis de distribuição e QTA em poste de concreto, incluso todas as ferragens e ligações.</v>
          </cell>
          <cell r="C3395" t="str">
            <v>cj</v>
          </cell>
          <cell r="D3395">
            <v>8308.7199999999993</v>
          </cell>
          <cell r="E3395">
            <v>6701.6615583158564</v>
          </cell>
          <cell r="F3395" t="str">
            <v>SIEC Mar/26</v>
          </cell>
        </row>
        <row r="3396">
          <cell r="A3396" t="str">
            <v>04.01.02.100.68</v>
          </cell>
          <cell r="B3396" t="str">
            <v>Montagem e Instalação de Chaves seccionadoras 3KVcc-4000A com acionamentos, caixa de comando, conexões, para a rede aérea de tração, motorizadas passíveis de serem telecomandadas</v>
          </cell>
          <cell r="C3396" t="str">
            <v>cj</v>
          </cell>
          <cell r="D3396">
            <v>15376.8</v>
          </cell>
          <cell r="E3396">
            <v>12402.645587998064</v>
          </cell>
          <cell r="F3396" t="str">
            <v>SIEC Mar/26</v>
          </cell>
        </row>
        <row r="3397">
          <cell r="A3397" t="str">
            <v>04.01.04</v>
          </cell>
          <cell r="B3397" t="str">
            <v>REMOÇÕES E REMANEJAMENTOS</v>
          </cell>
          <cell r="C3397" t="str">
            <v/>
          </cell>
          <cell r="E3397">
            <v>0</v>
          </cell>
          <cell r="F3397" t="str">
            <v>SIEC Mar/26</v>
          </cell>
        </row>
        <row r="3398">
          <cell r="A3398" t="str">
            <v>04.01.04.100</v>
          </cell>
          <cell r="B3398" t="str">
            <v>REMOÇÕES DAS INSTALAÇÕES EXISTENTES</v>
          </cell>
          <cell r="C3398" t="str">
            <v/>
          </cell>
          <cell r="E3398">
            <v>0</v>
          </cell>
          <cell r="F3398" t="str">
            <v>SIEC Mar/26</v>
          </cell>
        </row>
        <row r="3399">
          <cell r="A3399" t="str">
            <v>04.01.04.100.26</v>
          </cell>
          <cell r="B3399" t="str">
            <v>Desconexão e remoção dos cabos alimentadores de cabine seccionadora</v>
          </cell>
          <cell r="C3399" t="str">
            <v>m</v>
          </cell>
          <cell r="D3399">
            <v>11.68</v>
          </cell>
          <cell r="E3399">
            <v>9.420874334570092</v>
          </cell>
          <cell r="F3399" t="str">
            <v>SIEC Mar/26</v>
          </cell>
        </row>
        <row r="3400">
          <cell r="A3400" t="str">
            <v>04.01.04.100.13</v>
          </cell>
          <cell r="B3400" t="str">
            <v>Desmontagem completa de travessão</v>
          </cell>
          <cell r="C3400" t="str">
            <v>un</v>
          </cell>
          <cell r="D3400">
            <v>11479.6</v>
          </cell>
          <cell r="E3400">
            <v>9259.235360542023</v>
          </cell>
          <cell r="F3400" t="str">
            <v>SIEC Mar/26</v>
          </cell>
        </row>
        <row r="3401">
          <cell r="A3401" t="str">
            <v>04.01.04.100.24</v>
          </cell>
          <cell r="B3401" t="str">
            <v>Desmontagem e remoção de pórtico de sustentação e alimentação de cabine seccionadora</v>
          </cell>
          <cell r="C3401" t="str">
            <v>un</v>
          </cell>
          <cell r="D3401">
            <v>11256.72</v>
          </cell>
          <cell r="E3401">
            <v>9079.464429746733</v>
          </cell>
          <cell r="F3401" t="str">
            <v>SIEC Mar/26</v>
          </cell>
        </row>
        <row r="3402">
          <cell r="A3402" t="str">
            <v>04.01.04.100.25</v>
          </cell>
          <cell r="B3402" t="str">
            <v>Desmontagem, remoção e transporte de equipamentos de cabine seccionadora até a chave de chifre</v>
          </cell>
          <cell r="C3402" t="str">
            <v>un</v>
          </cell>
          <cell r="D3402">
            <v>41912.800000000003</v>
          </cell>
          <cell r="E3402">
            <v>33806.097757702861</v>
          </cell>
          <cell r="F3402" t="str">
            <v>SIEC Mar/26</v>
          </cell>
        </row>
        <row r="3403">
          <cell r="A3403" t="str">
            <v>04.01.04.100.05</v>
          </cell>
          <cell r="B3403" t="str">
            <v>Remoção da rede aérea de tração (mensageiro, fio de contato, suspensórios)</v>
          </cell>
          <cell r="C3403" t="str">
            <v>m</v>
          </cell>
          <cell r="D3403">
            <v>71.819999999999993</v>
          </cell>
          <cell r="E3403">
            <v>57.928698177125334</v>
          </cell>
          <cell r="F3403" t="str">
            <v>SIEC Mar/26</v>
          </cell>
        </row>
        <row r="3404">
          <cell r="A3404" t="str">
            <v>04.01.04.100.06</v>
          </cell>
          <cell r="B3404" t="str">
            <v>Remoção de cruzeta completa com isoladores</v>
          </cell>
          <cell r="C3404" t="str">
            <v>cj</v>
          </cell>
          <cell r="D3404">
            <v>992.76</v>
          </cell>
          <cell r="E3404">
            <v>800.74205517018868</v>
          </cell>
          <cell r="F3404" t="str">
            <v>SIEC Mar/26</v>
          </cell>
        </row>
        <row r="3405">
          <cell r="A3405" t="str">
            <v>04.01.04.100.07</v>
          </cell>
          <cell r="B3405" t="str">
            <v>Remoção de mastaréu completo com isoladores</v>
          </cell>
          <cell r="C3405" t="str">
            <v>cj</v>
          </cell>
          <cell r="D3405">
            <v>8917.68</v>
          </cell>
          <cell r="E3405">
            <v>7192.8375544442652</v>
          </cell>
          <cell r="F3405" t="str">
            <v>SIEC Mar/26</v>
          </cell>
        </row>
        <row r="3406">
          <cell r="A3406" t="str">
            <v>04.01.04.100.01</v>
          </cell>
          <cell r="B3406" t="str">
            <v>Remoção dos circuitos monofásicos de 13,8 KV</v>
          </cell>
          <cell r="C3406" t="str">
            <v>m</v>
          </cell>
          <cell r="D3406">
            <v>19.989999999999998</v>
          </cell>
          <cell r="E3406">
            <v>16.123568317470557</v>
          </cell>
          <cell r="F3406" t="str">
            <v>SIEC Mar/26</v>
          </cell>
        </row>
        <row r="3407">
          <cell r="A3407" t="str">
            <v>04.01.04.100.03</v>
          </cell>
          <cell r="B3407" t="str">
            <v>Remoção dos circuitos monofásicos de 4,4/13,2KV, completo com ferragens e isoladores</v>
          </cell>
          <cell r="C3407" t="str">
            <v>m</v>
          </cell>
          <cell r="D3407">
            <v>19.989999999999998</v>
          </cell>
          <cell r="E3407">
            <v>16.123568317470557</v>
          </cell>
          <cell r="F3407" t="str">
            <v>SIEC Mar/26</v>
          </cell>
        </row>
        <row r="3408">
          <cell r="A3408" t="str">
            <v>04.01.04.100.02</v>
          </cell>
          <cell r="B3408" t="str">
            <v>Remoção dos circuitos trifásicos de 34,5KV, completo com ferragens e isoladores</v>
          </cell>
          <cell r="C3408" t="str">
            <v>m</v>
          </cell>
          <cell r="D3408">
            <v>19.989999999999998</v>
          </cell>
          <cell r="E3408">
            <v>16.123568317470557</v>
          </cell>
          <cell r="F3408" t="str">
            <v>SIEC Mar/26</v>
          </cell>
        </row>
        <row r="3409">
          <cell r="A3409" t="str">
            <v>04.01.04.100.04</v>
          </cell>
          <cell r="B3409" t="str">
            <v>Remoção dos circuitos trifásicos de 6,6KV, completo com ferragens e isoladores</v>
          </cell>
          <cell r="C3409" t="str">
            <v>m</v>
          </cell>
          <cell r="D3409">
            <v>19.989999999999998</v>
          </cell>
          <cell r="E3409">
            <v>16.123568317470557</v>
          </cell>
          <cell r="F3409" t="str">
            <v>SIEC Mar/26</v>
          </cell>
        </row>
        <row r="3410">
          <cell r="A3410" t="str">
            <v>04.01.04.100.12</v>
          </cell>
          <cell r="B3410" t="str">
            <v>Retirada completa de ancoragens</v>
          </cell>
          <cell r="C3410" t="str">
            <v>cj</v>
          </cell>
          <cell r="D3410">
            <v>3890.76</v>
          </cell>
          <cell r="E3410">
            <v>3138.2158412647204</v>
          </cell>
          <cell r="F3410" t="str">
            <v>SIEC Mar/26</v>
          </cell>
        </row>
        <row r="3411">
          <cell r="A3411" t="str">
            <v>04.01.04.100.19</v>
          </cell>
          <cell r="B3411" t="str">
            <v>Retirada de aparelho de iluminação fixo em teto, piso ou parede, com altura de instalação até 3 metros.</v>
          </cell>
          <cell r="C3411" t="str">
            <v>un</v>
          </cell>
          <cell r="D3411">
            <v>63.71</v>
          </cell>
          <cell r="E3411">
            <v>51.387320535570254</v>
          </cell>
          <cell r="F3411" t="str">
            <v>SIEC Mar/26</v>
          </cell>
        </row>
        <row r="3412">
          <cell r="A3412" t="str">
            <v>04.01.04.100.11</v>
          </cell>
          <cell r="B3412" t="str">
            <v>Retirada de chave seccionadora 3KV manual ou motorizada completa com cabos e conexões</v>
          </cell>
          <cell r="C3412" t="str">
            <v>un</v>
          </cell>
          <cell r="D3412">
            <v>7120.8</v>
          </cell>
          <cell r="E3412">
            <v>5743.5070172608484</v>
          </cell>
          <cell r="F3412" t="str">
            <v>SIEC Mar/26</v>
          </cell>
        </row>
        <row r="3413">
          <cell r="A3413" t="str">
            <v>04.01.04.100.21</v>
          </cell>
          <cell r="B3413" t="str">
            <v>Retirada de condutor elétrico</v>
          </cell>
          <cell r="C3413" t="str">
            <v>m</v>
          </cell>
          <cell r="D3413">
            <v>3.97</v>
          </cell>
          <cell r="E3413">
            <v>3.2021293757057592</v>
          </cell>
          <cell r="F3413" t="str">
            <v>SIEC Mar/26</v>
          </cell>
        </row>
        <row r="3414">
          <cell r="A3414" t="str">
            <v>04.01.04.100.27</v>
          </cell>
          <cell r="B3414" t="str">
            <v>Retirada de condutor elétrico de média tensão</v>
          </cell>
          <cell r="C3414" t="str">
            <v>m</v>
          </cell>
          <cell r="D3414">
            <v>5.56</v>
          </cell>
          <cell r="E3414">
            <v>4.4845942894015156</v>
          </cell>
          <cell r="F3414" t="str">
            <v>SIEC Mar/26</v>
          </cell>
        </row>
        <row r="3415">
          <cell r="A3415" t="str">
            <v>04.01.04.100.22</v>
          </cell>
          <cell r="B3415" t="str">
            <v>Retirada de eletroduto aparente</v>
          </cell>
          <cell r="C3415" t="str">
            <v>m</v>
          </cell>
          <cell r="D3415">
            <v>2.38</v>
          </cell>
          <cell r="E3415">
            <v>1.9196644620100014</v>
          </cell>
          <cell r="F3415" t="str">
            <v>SIEC Mar/26</v>
          </cell>
        </row>
        <row r="3416">
          <cell r="A3416" t="str">
            <v>04.01.04.100.08</v>
          </cell>
          <cell r="B3416" t="str">
            <v>Retirada de ferragens em geral</v>
          </cell>
          <cell r="C3416" t="str">
            <v>T</v>
          </cell>
          <cell r="D3416">
            <v>4458.84</v>
          </cell>
          <cell r="E3416">
            <v>3596.4187772221326</v>
          </cell>
          <cell r="F3416" t="str">
            <v>SIEC Mar/26</v>
          </cell>
        </row>
        <row r="3417">
          <cell r="A3417" t="str">
            <v>04.01.04.100.17</v>
          </cell>
          <cell r="B3417" t="str">
            <v>Retirada de isoladores de seção</v>
          </cell>
          <cell r="C3417" t="str">
            <v>un</v>
          </cell>
          <cell r="D3417">
            <v>3265.66</v>
          </cell>
          <cell r="E3417">
            <v>2634.0216163897403</v>
          </cell>
          <cell r="F3417" t="str">
            <v>SIEC Mar/26</v>
          </cell>
        </row>
        <row r="3418">
          <cell r="A3418" t="str">
            <v>04.01.04.100.10</v>
          </cell>
          <cell r="B3418" t="str">
            <v>Retirada de pára-raios de chifre completo com ligações</v>
          </cell>
          <cell r="C3418" t="str">
            <v>un</v>
          </cell>
          <cell r="D3418">
            <v>3895.52</v>
          </cell>
          <cell r="E3418">
            <v>3142.0551701887402</v>
          </cell>
          <cell r="F3418" t="str">
            <v>SIEC Mar/26</v>
          </cell>
        </row>
        <row r="3419">
          <cell r="A3419" t="str">
            <v>04.01.04.100.14</v>
          </cell>
          <cell r="B3419" t="str">
            <v>Retirada de postes de concreto/metálicos de rede aérea</v>
          </cell>
          <cell r="C3419" t="str">
            <v>un</v>
          </cell>
          <cell r="D3419">
            <v>2197.9</v>
          </cell>
          <cell r="E3419">
            <v>1772.7859332150347</v>
          </cell>
          <cell r="F3419" t="str">
            <v>SIEC Mar/26</v>
          </cell>
        </row>
        <row r="3420">
          <cell r="A3420" t="str">
            <v>04.01.04.100.18</v>
          </cell>
          <cell r="B3420" t="str">
            <v>Retirada de quadro de força elétrico instalado em parede.</v>
          </cell>
          <cell r="C3420" t="str">
            <v>un</v>
          </cell>
          <cell r="D3420">
            <v>318.60000000000002</v>
          </cell>
          <cell r="E3420">
            <v>256.97693176318762</v>
          </cell>
          <cell r="F3420" t="str">
            <v>SIEC Mar/26</v>
          </cell>
        </row>
        <row r="3421">
          <cell r="A3421" t="str">
            <v>04.01.04.100.20</v>
          </cell>
          <cell r="B3421" t="str">
            <v>Retirada de tomada/interruptor elétrico fixo.</v>
          </cell>
          <cell r="C3421" t="str">
            <v>un</v>
          </cell>
          <cell r="D3421">
            <v>15.92</v>
          </cell>
          <cell r="E3421">
            <v>12.840780771092112</v>
          </cell>
          <cell r="F3421" t="str">
            <v>SIEC Mar/26</v>
          </cell>
        </row>
        <row r="3422">
          <cell r="A3422" t="str">
            <v>04.01.04.100.15</v>
          </cell>
          <cell r="B3422" t="str">
            <v>Retirada de transformadores 13800/127V completo (ferragens, pára-raios e ligações)</v>
          </cell>
          <cell r="C3422" t="str">
            <v>un</v>
          </cell>
          <cell r="D3422">
            <v>4382.12</v>
          </cell>
          <cell r="E3422">
            <v>3534.5378286820455</v>
          </cell>
          <cell r="F3422" t="str">
            <v>SIEC Mar/26</v>
          </cell>
        </row>
        <row r="3423">
          <cell r="A3423" t="str">
            <v>04.01.04.100.16</v>
          </cell>
          <cell r="B3423" t="str">
            <v>Retirada de transformadores 4,4/6,6/13,2KV / 127V completo (ferragens, pára-raios e ligações)</v>
          </cell>
          <cell r="C3423" t="str">
            <v>un</v>
          </cell>
          <cell r="D3423">
            <v>4382.12</v>
          </cell>
          <cell r="E3423">
            <v>3534.5378286820455</v>
          </cell>
          <cell r="F3423" t="str">
            <v>SIEC Mar/26</v>
          </cell>
        </row>
        <row r="3424">
          <cell r="A3424" t="str">
            <v>04.01.04.100.09</v>
          </cell>
          <cell r="B3424" t="str">
            <v>Retirada de vigas metálicas</v>
          </cell>
          <cell r="C3424" t="str">
            <v>T</v>
          </cell>
          <cell r="D3424">
            <v>4056.3</v>
          </cell>
          <cell r="E3424">
            <v>3271.7373769962896</v>
          </cell>
          <cell r="F3424" t="str">
            <v>SIEC Mar/26</v>
          </cell>
        </row>
        <row r="3425">
          <cell r="A3425" t="str">
            <v>04.01.04.110</v>
          </cell>
          <cell r="B3425" t="str">
            <v>REMANEJAMENTO DAS INSTALAÇÕES EXISTENTES</v>
          </cell>
          <cell r="C3425" t="str">
            <v/>
          </cell>
          <cell r="E3425">
            <v>0</v>
          </cell>
          <cell r="F3425" t="str">
            <v>SIEC Mar/26</v>
          </cell>
        </row>
        <row r="3426">
          <cell r="A3426" t="str">
            <v>04.01.04.110.04</v>
          </cell>
          <cell r="B3426" t="str">
            <v>Remanejamento de Rede aérea</v>
          </cell>
          <cell r="C3426" t="str">
            <v>m</v>
          </cell>
          <cell r="D3426">
            <v>62.55</v>
          </cell>
          <cell r="E3426">
            <v>50.451685755767059</v>
          </cell>
          <cell r="F3426" t="str">
            <v>SIEC Mar/26</v>
          </cell>
        </row>
        <row r="3427">
          <cell r="A3427" t="str">
            <v>04.01.04.110.01</v>
          </cell>
          <cell r="B3427" t="str">
            <v>Remanejamento dos circuitos monofásicos de 4,4 / 13,2kV</v>
          </cell>
          <cell r="C3427" t="str">
            <v>m</v>
          </cell>
          <cell r="D3427">
            <v>75.69</v>
          </cell>
          <cell r="E3427">
            <v>61.050169382158408</v>
          </cell>
          <cell r="F3427" t="str">
            <v>SIEC Mar/26</v>
          </cell>
        </row>
        <row r="3428">
          <cell r="A3428" t="str">
            <v>04.01.04.110.03</v>
          </cell>
          <cell r="B3428" t="str">
            <v>Remanejamento dos circuitos trifásicos de 34,5kV</v>
          </cell>
          <cell r="C3428" t="str">
            <v>m</v>
          </cell>
          <cell r="D3428">
            <v>75.69</v>
          </cell>
          <cell r="E3428">
            <v>61.050169382158408</v>
          </cell>
          <cell r="F3428" t="str">
            <v>SIEC Mar/26</v>
          </cell>
        </row>
        <row r="3429">
          <cell r="A3429" t="str">
            <v>04.01.04.110.02</v>
          </cell>
          <cell r="B3429" t="str">
            <v>Remanejamento dos circuitos trifásicos de 6,6kV</v>
          </cell>
          <cell r="C3429" t="str">
            <v>m</v>
          </cell>
          <cell r="D3429">
            <v>75.69</v>
          </cell>
          <cell r="E3429">
            <v>61.050169382158408</v>
          </cell>
          <cell r="F3429" t="str">
            <v>SIEC Mar/26</v>
          </cell>
        </row>
        <row r="3430">
          <cell r="A3430" t="str">
            <v>04.01.06</v>
          </cell>
          <cell r="B3430" t="str">
            <v>TESTES</v>
          </cell>
          <cell r="C3430" t="str">
            <v/>
          </cell>
          <cell r="E3430">
            <v>0</v>
          </cell>
          <cell r="F3430" t="str">
            <v>SIEC Mar/26</v>
          </cell>
        </row>
        <row r="3431">
          <cell r="A3431" t="str">
            <v>04.01.06.100</v>
          </cell>
          <cell r="B3431" t="str">
            <v>ENSAIO DE FUNCIONAMENTO DO SISTEMA</v>
          </cell>
          <cell r="C3431" t="str">
            <v/>
          </cell>
          <cell r="E3431">
            <v>0</v>
          </cell>
          <cell r="F3431" t="str">
            <v>SIEC Mar/26</v>
          </cell>
        </row>
        <row r="3432">
          <cell r="A3432" t="str">
            <v>04.01.06.100.03</v>
          </cell>
          <cell r="B3432" t="str">
            <v>Gravação de registro de imagem do desempenho do pantógrafo versus fio de contato</v>
          </cell>
          <cell r="C3432" t="str">
            <v>m</v>
          </cell>
          <cell r="D3432">
            <v>4.9400000000000004</v>
          </cell>
          <cell r="E3432">
            <v>3.9845136312308438</v>
          </cell>
          <cell r="F3432" t="str">
            <v>SIEC Mar/26</v>
          </cell>
        </row>
        <row r="3433">
          <cell r="A3433" t="str">
            <v>04.01.06.100.04</v>
          </cell>
          <cell r="B3433" t="str">
            <v>Inspeção e diagnóstico de linha de vida com emissão de relatório técnico</v>
          </cell>
          <cell r="C3433" t="str">
            <v>m</v>
          </cell>
          <cell r="D3433">
            <v>29.36</v>
          </cell>
          <cell r="E3433">
            <v>23.681238909501531</v>
          </cell>
          <cell r="F3433" t="str">
            <v>SIEC Mar/26</v>
          </cell>
        </row>
        <row r="3434">
          <cell r="A3434" t="str">
            <v>04.01.06.100.02</v>
          </cell>
          <cell r="B3434" t="str">
            <v>Revisão final, verificação de altura, deslocamento, pontos de faiscamento</v>
          </cell>
          <cell r="C3434" t="str">
            <v>m</v>
          </cell>
          <cell r="D3434">
            <v>7.79</v>
          </cell>
          <cell r="E3434">
            <v>6.2832714954024844</v>
          </cell>
          <cell r="F3434" t="str">
            <v>SIEC Mar/26</v>
          </cell>
        </row>
        <row r="3435">
          <cell r="A3435" t="str">
            <v>04.01.06.100.01</v>
          </cell>
          <cell r="B3435" t="str">
            <v>Testes finais</v>
          </cell>
          <cell r="C3435" t="str">
            <v>m</v>
          </cell>
          <cell r="D3435">
            <v>4.95</v>
          </cell>
          <cell r="E3435">
            <v>3.9925794482981125</v>
          </cell>
          <cell r="F3435" t="str">
            <v>SIEC Mar/26</v>
          </cell>
        </row>
        <row r="3436">
          <cell r="A3436" t="str">
            <v>04.01.07</v>
          </cell>
          <cell r="B3436" t="str">
            <v>FORNECIMENTO E INSTALAÇÃO - REDE AÉREA</v>
          </cell>
          <cell r="C3436" t="str">
            <v/>
          </cell>
          <cell r="E3436">
            <v>0</v>
          </cell>
          <cell r="F3436" t="str">
            <v>SIEC Mar/26</v>
          </cell>
        </row>
        <row r="3437">
          <cell r="A3437" t="str">
            <v>04.01.07.100</v>
          </cell>
          <cell r="B3437" t="str">
            <v>FORNECIMENTO E INSTALAÇÃO ESTRUTURAS METÁLICAS, FERRAGENS E EQUIPAMENTO</v>
          </cell>
          <cell r="C3437" t="str">
            <v/>
          </cell>
          <cell r="E3437">
            <v>0</v>
          </cell>
          <cell r="F3437" t="str">
            <v>SIEC Mar/26</v>
          </cell>
        </row>
        <row r="3438">
          <cell r="A3438" t="str">
            <v>04.01.07.100.11</v>
          </cell>
          <cell r="B3438" t="str">
            <v>Fornecimento e instalação de ponto fixo (encabeçamento e estai - ferragens e cabo de aço)</v>
          </cell>
          <cell r="C3438" t="str">
            <v>cj</v>
          </cell>
          <cell r="D3438">
            <v>28147.37</v>
          </cell>
          <cell r="E3438">
            <v>22703.153734473301</v>
          </cell>
          <cell r="F3438" t="str">
            <v>SIEC Mar/26</v>
          </cell>
        </row>
        <row r="3439">
          <cell r="A3439" t="str">
            <v>04.01.07.100.08</v>
          </cell>
          <cell r="B3439" t="str">
            <v>Fornecimento e instalação de Triângulo articulado completo, com isoladores, tubos, puxadores e peças de conexão e conjunto de fixação</v>
          </cell>
          <cell r="C3439" t="str">
            <v>cj</v>
          </cell>
          <cell r="D3439">
            <v>10077.209999999999</v>
          </cell>
          <cell r="E3439">
            <v>8128.0932408452973</v>
          </cell>
          <cell r="F3439" t="str">
            <v>SIEC Mar/26</v>
          </cell>
        </row>
        <row r="3440">
          <cell r="A3440" t="str">
            <v>04.01.07.100.09</v>
          </cell>
          <cell r="B3440" t="str">
            <v>Fornecimento e instalação de Triângulo articulado completo, com isoladores, tubos, puxadores e peças de conexão para curvas com raios de 300 a 700 m para suportar até dois cabos mensageiros de 253 mm²</v>
          </cell>
          <cell r="C3440" t="str">
            <v>cj</v>
          </cell>
          <cell r="D3440">
            <v>9944.0300000000007</v>
          </cell>
          <cell r="E3440">
            <v>8020.6726891434109</v>
          </cell>
          <cell r="F3440" t="str">
            <v>SIEC Mar/26</v>
          </cell>
        </row>
        <row r="3441">
          <cell r="A3441" t="str">
            <v>05</v>
          </cell>
          <cell r="B3441" t="str">
            <v>TELECOMUNICAÇÃO E SINALIZAÇÃO METRO-FERROVIÁRIA</v>
          </cell>
          <cell r="C3441" t="str">
            <v/>
          </cell>
          <cell r="E3441">
            <v>0</v>
          </cell>
          <cell r="F3441" t="str">
            <v>SIEC Mar/26</v>
          </cell>
        </row>
        <row r="3442">
          <cell r="A3442" t="str">
            <v>05.01</v>
          </cell>
          <cell r="B3442" t="str">
            <v>TELECOMUNICAÇÃO</v>
          </cell>
          <cell r="C3442" t="str">
            <v/>
          </cell>
          <cell r="E3442">
            <v>0</v>
          </cell>
          <cell r="F3442" t="str">
            <v>SIEC Mar/26</v>
          </cell>
        </row>
        <row r="3443">
          <cell r="A3443" t="str">
            <v>05.01.02</v>
          </cell>
          <cell r="B3443" t="str">
            <v>SUBSISTEMA DE TELEFONIA</v>
          </cell>
          <cell r="C3443" t="str">
            <v/>
          </cell>
          <cell r="E3443">
            <v>0</v>
          </cell>
          <cell r="F3443" t="str">
            <v>SIEC Mar/26</v>
          </cell>
        </row>
        <row r="3444">
          <cell r="A3444" t="str">
            <v>05.01.02.110</v>
          </cell>
          <cell r="B3444" t="str">
            <v>REDE DE TELEFONIA</v>
          </cell>
          <cell r="C3444" t="str">
            <v/>
          </cell>
          <cell r="E3444">
            <v>0</v>
          </cell>
          <cell r="F3444" t="str">
            <v>SIEC Mar/26</v>
          </cell>
        </row>
        <row r="3445">
          <cell r="A3445" t="str">
            <v>05.01.02.110.27</v>
          </cell>
          <cell r="B3445" t="str">
            <v>Aparelho telefônico analógico com os respectivos acessórios e caixa metálica para alguns telefones de parede</v>
          </cell>
          <cell r="C3445" t="str">
            <v>un</v>
          </cell>
          <cell r="D3445">
            <v>175.11</v>
          </cell>
          <cell r="E3445">
            <v>141.24052266494596</v>
          </cell>
          <cell r="F3445" t="str">
            <v>SIEC Mar/26</v>
          </cell>
        </row>
        <row r="3446">
          <cell r="A3446" t="str">
            <v>05.01.02.110.24</v>
          </cell>
          <cell r="B3446" t="str">
            <v>Central Telefônica IP com capacidade mínima de 48 (quarenta e oito) ramais, com interligação com a rede pública conforme especificação técnica.</v>
          </cell>
          <cell r="C3446" t="str">
            <v>un</v>
          </cell>
          <cell r="D3446">
            <v>4982.2700000000004</v>
          </cell>
          <cell r="E3446">
            <v>4018.6078399741896</v>
          </cell>
          <cell r="F3446" t="str">
            <v>SIEC Mar/26</v>
          </cell>
        </row>
        <row r="3447">
          <cell r="A3447" t="str">
            <v>05.01.02.110.59</v>
          </cell>
          <cell r="B3447" t="str">
            <v>Desmontagem e retirada dos equipamentos de Telefonia existentes</v>
          </cell>
          <cell r="C3447" t="str">
            <v>cj</v>
          </cell>
          <cell r="D3447">
            <v>1933.34</v>
          </cell>
          <cell r="E3447">
            <v>1559.3966768833682</v>
          </cell>
          <cell r="F3447" t="str">
            <v>SIEC Mar/26</v>
          </cell>
        </row>
        <row r="3448">
          <cell r="A3448" t="str">
            <v>05.01.02.110.53</v>
          </cell>
          <cell r="B3448"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48" t="str">
            <v>un</v>
          </cell>
          <cell r="D3448">
            <v>1803.61</v>
          </cell>
          <cell r="E3448">
            <v>1454.7588320696887</v>
          </cell>
          <cell r="F3448" t="str">
            <v>SIEC Mar/26</v>
          </cell>
        </row>
        <row r="3449">
          <cell r="A3449" t="str">
            <v>05.01.02.110.50</v>
          </cell>
          <cell r="B3449" t="str">
            <v>Patch panel para rack 19" e altura de 1U, com terminações RJ45, para 24 posições de cabo categoria 5e</v>
          </cell>
          <cell r="C3449" t="str">
            <v>un</v>
          </cell>
          <cell r="D3449">
            <v>325.36</v>
          </cell>
          <cell r="E3449">
            <v>262.42942410066138</v>
          </cell>
          <cell r="F3449" t="str">
            <v>SIEC Mar/26</v>
          </cell>
        </row>
        <row r="3450">
          <cell r="A3450" t="str">
            <v>05.01.02.110.51</v>
          </cell>
          <cell r="B3450" t="str">
            <v>Patch panel para rack 19" e altura de 1U, com terminações RJ45, para 24 posições de cabo categoria 6</v>
          </cell>
          <cell r="C3450" t="str">
            <v>un</v>
          </cell>
          <cell r="D3450">
            <v>803.61</v>
          </cell>
          <cell r="E3450">
            <v>648.17712534279724</v>
          </cell>
          <cell r="F3450" t="str">
            <v>SIEC Mar/26</v>
          </cell>
        </row>
        <row r="3451">
          <cell r="A3451" t="str">
            <v>05.01.02.110.60</v>
          </cell>
          <cell r="B3451" t="str">
            <v>REM.32_Remanejamento de equipamentos do sistema de telefonia e dados da Sala Técnica compreendendo desmontagem, reinstalação e testes funcionais</v>
          </cell>
          <cell r="C3451" t="str">
            <v>cj</v>
          </cell>
          <cell r="D3451">
            <v>7954.56</v>
          </cell>
          <cell r="E3451">
            <v>6416.0025810614616</v>
          </cell>
          <cell r="F3451" t="str">
            <v>SIEC Mar/26</v>
          </cell>
        </row>
        <row r="3452">
          <cell r="A3452" t="str">
            <v>05.01.02.110.58</v>
          </cell>
          <cell r="B3452" t="str">
            <v>Tomada de dados do tipo RJ45 com placa 4" x 2"</v>
          </cell>
          <cell r="C3452" t="str">
            <v>un</v>
          </cell>
          <cell r="D3452">
            <v>55.11</v>
          </cell>
          <cell r="E3452">
            <v>44.450717857718985</v>
          </cell>
          <cell r="F3452" t="str">
            <v>SIEC Mar/26</v>
          </cell>
        </row>
        <row r="3453">
          <cell r="A3453" t="str">
            <v>05.01.03</v>
          </cell>
          <cell r="B3453" t="str">
            <v>SUBSISTEMA DE SONORIZAÇÃO</v>
          </cell>
          <cell r="C3453" t="str">
            <v/>
          </cell>
          <cell r="E3453">
            <v>0</v>
          </cell>
          <cell r="F3453" t="str">
            <v>SIEC Mar/26</v>
          </cell>
        </row>
        <row r="3454">
          <cell r="A3454" t="str">
            <v>05.01.03.100</v>
          </cell>
          <cell r="B3454" t="str">
            <v>SONORIZAÇÃO</v>
          </cell>
          <cell r="C3454" t="str">
            <v/>
          </cell>
          <cell r="E3454">
            <v>0</v>
          </cell>
          <cell r="F3454" t="str">
            <v>SIEC Mar/26</v>
          </cell>
        </row>
        <row r="3455">
          <cell r="A3455" t="str">
            <v>05.01.03.100.18</v>
          </cell>
          <cell r="B3455" t="str">
            <v>Desmontagem e retirada dos equipamentos de sonorização existentes</v>
          </cell>
          <cell r="C3455" t="str">
            <v>cj</v>
          </cell>
          <cell r="D3455">
            <v>1168.3399999999999</v>
          </cell>
          <cell r="E3455">
            <v>942.36167123729626</v>
          </cell>
          <cell r="F3455" t="str">
            <v>SIEC Mar/26</v>
          </cell>
        </row>
        <row r="3456">
          <cell r="A3456" t="str">
            <v>05.01.04</v>
          </cell>
          <cell r="B3456" t="str">
            <v>SUBSISTEMA DE CRONOMETRIA</v>
          </cell>
          <cell r="C3456" t="str">
            <v/>
          </cell>
          <cell r="E3456">
            <v>0</v>
          </cell>
          <cell r="F3456" t="str">
            <v>SIEC Mar/26</v>
          </cell>
        </row>
        <row r="3457">
          <cell r="A3457" t="str">
            <v>05.01.04.100</v>
          </cell>
          <cell r="B3457" t="str">
            <v>CRONOMETRIA</v>
          </cell>
          <cell r="C3457" t="str">
            <v/>
          </cell>
          <cell r="E3457">
            <v>0</v>
          </cell>
          <cell r="F3457" t="str">
            <v>SIEC Mar/26</v>
          </cell>
        </row>
        <row r="3458">
          <cell r="A3458" t="str">
            <v>05.01.04.100.10</v>
          </cell>
          <cell r="B3458" t="str">
            <v>Bastidor (rack), padrão 19" de 44 URx600mmx800mm com ventilação forçada, IP54, cor munsell N6,5 e iluminação interna.</v>
          </cell>
          <cell r="C3458" t="str">
            <v>un</v>
          </cell>
          <cell r="D3458">
            <v>3400.34</v>
          </cell>
          <cell r="E3458">
            <v>2742.6520406517179</v>
          </cell>
          <cell r="F3458" t="str">
            <v>SIEC Mar/26</v>
          </cell>
        </row>
        <row r="3459">
          <cell r="A3459" t="str">
            <v>05.01.04.100.13</v>
          </cell>
          <cell r="B3459" t="str">
            <v>Desmontagem e retirada dos equipamentos de Cronometria existentes</v>
          </cell>
          <cell r="C3459" t="str">
            <v>cj</v>
          </cell>
          <cell r="D3459">
            <v>1168.3399999999999</v>
          </cell>
          <cell r="E3459">
            <v>942.36167123729626</v>
          </cell>
          <cell r="F3459" t="str">
            <v>SIEC Mar/26</v>
          </cell>
        </row>
        <row r="3460">
          <cell r="A3460" t="str">
            <v>05.01.04.100.03</v>
          </cell>
          <cell r="B3460" t="str">
            <v>Relógio Digital Minuteiro (Dupla Face Com Corpo Duplo) Visualização 20 m</v>
          </cell>
          <cell r="C3460" t="str">
            <v>un</v>
          </cell>
          <cell r="D3460">
            <v>6457.36</v>
          </cell>
          <cell r="E3460">
            <v>5208.3884497499594</v>
          </cell>
          <cell r="F3460" t="str">
            <v>SIEC Mar/26</v>
          </cell>
        </row>
        <row r="3461">
          <cell r="A3461" t="str">
            <v>05.01.04.100.04</v>
          </cell>
          <cell r="B3461" t="str">
            <v>Relógio Digital Minuteiro (Dupla Face Com Corpo Duplo) Visualização 50 m</v>
          </cell>
          <cell r="C3461" t="str">
            <v>un</v>
          </cell>
          <cell r="D3461">
            <v>8095.83</v>
          </cell>
          <cell r="E3461">
            <v>6529.9483787707695</v>
          </cell>
          <cell r="F3461" t="str">
            <v>SIEC Mar/26</v>
          </cell>
        </row>
        <row r="3462">
          <cell r="A3462" t="str">
            <v>05.01.04.100.02</v>
          </cell>
          <cell r="B3462" t="str">
            <v>Relógio Digital Minuteiro (Face Simples) Visualização 20 m</v>
          </cell>
          <cell r="C3462" t="str">
            <v>un</v>
          </cell>
          <cell r="D3462">
            <v>3259.15</v>
          </cell>
          <cell r="E3462">
            <v>2628.7707694789483</v>
          </cell>
          <cell r="F3462" t="str">
            <v>SIEC Mar/26</v>
          </cell>
        </row>
        <row r="3463">
          <cell r="A3463" t="str">
            <v>05.01.04.100.05</v>
          </cell>
          <cell r="B3463" t="str">
            <v>Relógio Digital Segundeiro de Embutir Tamanho (Alt.=40mm, Larg.=100mm, Prof.=20mm)</v>
          </cell>
          <cell r="C3463" t="str">
            <v>un</v>
          </cell>
          <cell r="D3463">
            <v>3071.69</v>
          </cell>
          <cell r="E3463">
            <v>2477.5689627359252</v>
          </cell>
          <cell r="F3463" t="str">
            <v>SIEC Mar/26</v>
          </cell>
        </row>
        <row r="3464">
          <cell r="A3464" t="str">
            <v>05.01.04.100.16</v>
          </cell>
          <cell r="B3464" t="str">
            <v>REM.29_Remanejamento de equipamentos do sistema de cronometria/PDT da Sala Técnica compreendendo desmontagem, reinstalação e testes funcionais</v>
          </cell>
          <cell r="C3464" t="str">
            <v>cj</v>
          </cell>
          <cell r="D3464">
            <v>4982.63</v>
          </cell>
          <cell r="E3464">
            <v>4018.8982093886111</v>
          </cell>
          <cell r="F3464" t="str">
            <v>SIEC Mar/26</v>
          </cell>
        </row>
        <row r="3465">
          <cell r="A3465" t="str">
            <v>05.01.04.100.17</v>
          </cell>
          <cell r="B3465" t="str">
            <v>REM.35_Remanejamento de Relógio Digital Minuteiro (Face Simples) Visualização 20 m</v>
          </cell>
          <cell r="C3465" t="str">
            <v>un</v>
          </cell>
          <cell r="D3465">
            <v>79.650000000000006</v>
          </cell>
          <cell r="E3465">
            <v>64.244232940796905</v>
          </cell>
          <cell r="F3465" t="str">
            <v>SIEC Mar/26</v>
          </cell>
        </row>
        <row r="3466">
          <cell r="A3466" t="str">
            <v>05.01.05</v>
          </cell>
          <cell r="B3466" t="str">
            <v>SUBSISTEMA DE CONTROLE DE ARRECADAÇÃO E PASSAGEIROS</v>
          </cell>
          <cell r="C3466" t="str">
            <v/>
          </cell>
          <cell r="E3466">
            <v>0</v>
          </cell>
          <cell r="F3466" t="str">
            <v>SIEC Mar/26</v>
          </cell>
        </row>
        <row r="3467">
          <cell r="A3467" t="str">
            <v>05.01.05.100</v>
          </cell>
          <cell r="B3467" t="str">
            <v>SUBSISTEMA DE CONTROLE DE ARRECADAÇÃO E PASSAGEIROS</v>
          </cell>
          <cell r="C3467" t="str">
            <v/>
          </cell>
          <cell r="E3467">
            <v>0</v>
          </cell>
          <cell r="F3467" t="str">
            <v>SIEC Mar/26</v>
          </cell>
        </row>
        <row r="3468">
          <cell r="A3468" t="str">
            <v>05.01.05.100.04</v>
          </cell>
          <cell r="B3468" t="str">
            <v>Desmontagem e retirada dos equipamentos de SCAP existentes</v>
          </cell>
          <cell r="C3468" t="str">
            <v>cj</v>
          </cell>
          <cell r="D3468">
            <v>3273.14</v>
          </cell>
          <cell r="E3468">
            <v>2640.0548475560572</v>
          </cell>
          <cell r="F3468" t="str">
            <v>SIEC Mar/26</v>
          </cell>
        </row>
        <row r="3469">
          <cell r="A3469" t="str">
            <v>05.01.05.100.02</v>
          </cell>
          <cell r="B3469" t="str">
            <v>Instalação e montagem de bloqueio eletrônico completo (bloqueios e validadores e acessórios - gabinete, display, pictogramas, sensores, conjunto QRCode e VBS) - sem fornecimento.</v>
          </cell>
          <cell r="C3469" t="str">
            <v>cj</v>
          </cell>
          <cell r="D3469">
            <v>935.1</v>
          </cell>
          <cell r="E3469">
            <v>754.23455396031613</v>
          </cell>
          <cell r="F3469" t="str">
            <v>SIEC Mar/26</v>
          </cell>
        </row>
        <row r="3470">
          <cell r="A3470" t="str">
            <v>05.01.05.100.06</v>
          </cell>
          <cell r="B3470" t="str">
            <v>Instalação e montagem de cofre de extremidade (sem fornecimento)</v>
          </cell>
          <cell r="C3470" t="str">
            <v>un</v>
          </cell>
          <cell r="D3470">
            <v>124.12</v>
          </cell>
          <cell r="E3470">
            <v>100.11292143894177</v>
          </cell>
          <cell r="F3470" t="str">
            <v>SIEC Mar/26</v>
          </cell>
        </row>
        <row r="3471">
          <cell r="A3471" t="str">
            <v>05.01.05.100.19</v>
          </cell>
          <cell r="B3471" t="str">
            <v>REM 51_Remanejamento de bloqueio eletrônico tipo tripé</v>
          </cell>
          <cell r="C3471" t="str">
            <v>cj</v>
          </cell>
          <cell r="D3471">
            <v>8203.92</v>
          </cell>
          <cell r="E3471">
            <v>6617.1317954508795</v>
          </cell>
          <cell r="F3471" t="str">
            <v>SIEC Mar/26</v>
          </cell>
        </row>
        <row r="3472">
          <cell r="A3472" t="str">
            <v>05.01.05.100.03</v>
          </cell>
          <cell r="B3472" t="str">
            <v>REM.30_Remanejamento de equipamentos do sistema de SCAP da Sala Técnica compreendendo desmontagem, reinstalação e testes funcionais</v>
          </cell>
          <cell r="C3472" t="str">
            <v>cj</v>
          </cell>
          <cell r="D3472">
            <v>8606.06</v>
          </cell>
          <cell r="E3472">
            <v>6941.4905629940304</v>
          </cell>
          <cell r="F3472" t="str">
            <v>SIEC Mar/26</v>
          </cell>
        </row>
        <row r="3473">
          <cell r="A3473" t="str">
            <v>05.01.05.100.12</v>
          </cell>
          <cell r="B3473" t="str">
            <v>REM.37_Remanejamento de bloqueio eletrônico tipo porta balcão</v>
          </cell>
          <cell r="C3473" t="str">
            <v>cj</v>
          </cell>
          <cell r="D3473">
            <v>8606.06</v>
          </cell>
          <cell r="E3473">
            <v>6941.4905629940304</v>
          </cell>
          <cell r="F3473" t="str">
            <v>SIEC Mar/26</v>
          </cell>
        </row>
        <row r="3474">
          <cell r="A3474" t="str">
            <v>05.01.06</v>
          </cell>
          <cell r="B3474" t="str">
            <v>SUBSISTEMA DE CIRCUITO DE TV E VÍDEO</v>
          </cell>
          <cell r="C3474" t="str">
            <v/>
          </cell>
          <cell r="E3474">
            <v>0</v>
          </cell>
          <cell r="F3474" t="str">
            <v>SIEC Mar/26</v>
          </cell>
        </row>
        <row r="3475">
          <cell r="A3475" t="str">
            <v>05.01.06.100</v>
          </cell>
          <cell r="B3475" t="str">
            <v>CFTV</v>
          </cell>
          <cell r="C3475" t="str">
            <v/>
          </cell>
          <cell r="E3475">
            <v>0</v>
          </cell>
          <cell r="F3475" t="str">
            <v>SIEC Mar/26</v>
          </cell>
        </row>
        <row r="3476">
          <cell r="A3476" t="str">
            <v>05.01.06.100.64</v>
          </cell>
          <cell r="B3476" t="str">
            <v>Cabos UTP categoria 6 23AWGx4P</v>
          </cell>
          <cell r="C3476" t="str">
            <v>m</v>
          </cell>
          <cell r="D3476">
            <v>5.07</v>
          </cell>
          <cell r="E3476">
            <v>4.0893692531053398</v>
          </cell>
          <cell r="F3476" t="str">
            <v>SIEC Mar/26</v>
          </cell>
        </row>
        <row r="3477">
          <cell r="A3477" t="str">
            <v>05.01.06.100.25</v>
          </cell>
          <cell r="B3477" t="str">
            <v>Cabos UTP categoria 6 23AWGx4P - cobertura LSZH</v>
          </cell>
          <cell r="C3477" t="str">
            <v>m</v>
          </cell>
          <cell r="D3477">
            <v>9.56</v>
          </cell>
          <cell r="E3477">
            <v>7.7109211163090823</v>
          </cell>
          <cell r="F3477" t="str">
            <v>SIEC Mar/26</v>
          </cell>
        </row>
        <row r="3478">
          <cell r="A3478" t="str">
            <v>05.01.06.100.44</v>
          </cell>
          <cell r="B3478" t="str">
            <v>Câmera de vídeo tipo Pinhole (ponta de agulha); Resolução 2MP 1080p; abertura F2.4; Iluminação mínima de 0,007 Lux em modo colorido; WDR 120dB; acompanha encoder IP (compressão H.264 ou superior)</v>
          </cell>
          <cell r="C3478" t="str">
            <v>un</v>
          </cell>
          <cell r="D3478">
            <v>2552.69</v>
          </cell>
          <cell r="E3478">
            <v>2058.9530569446683</v>
          </cell>
          <cell r="F3478" t="str">
            <v>SIEC Mar/26</v>
          </cell>
        </row>
        <row r="3479">
          <cell r="A3479" t="str">
            <v>05.01.06.100.46</v>
          </cell>
          <cell r="B3479" t="str">
            <v>Conversor de mídia fibra óptica, Slot 1000Base-X SFP para 10/100/1000Base-T RJ45 CAT6X. Acompanha fonte de alimentação</v>
          </cell>
          <cell r="C3479" t="str">
            <v>un</v>
          </cell>
          <cell r="D3479">
            <v>130.44</v>
          </cell>
          <cell r="E3479">
            <v>105.21051782545571</v>
          </cell>
          <cell r="F3479" t="str">
            <v>SIEC Mar/26</v>
          </cell>
        </row>
        <row r="3480">
          <cell r="A3480" t="str">
            <v>05.01.06.100.26</v>
          </cell>
          <cell r="B3480" t="str">
            <v>Desmontagem e retirada dos equipamentos de CFTV existentes</v>
          </cell>
          <cell r="C3480" t="str">
            <v>cj</v>
          </cell>
          <cell r="D3480">
            <v>1006.9</v>
          </cell>
          <cell r="E3480">
            <v>812.14712050330695</v>
          </cell>
          <cell r="F3480" t="str">
            <v>SIEC Mar/26</v>
          </cell>
        </row>
        <row r="3481">
          <cell r="A3481" t="str">
            <v>05.01.06.100.27</v>
          </cell>
          <cell r="B3481"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481" t="str">
            <v>cj</v>
          </cell>
          <cell r="D3481">
            <v>79.650000000000006</v>
          </cell>
          <cell r="E3481">
            <v>64.244232940796905</v>
          </cell>
          <cell r="F3481" t="str">
            <v>SIEC Mar/26</v>
          </cell>
        </row>
        <row r="3482">
          <cell r="A3482" t="str">
            <v>05.01.06.100.29</v>
          </cell>
          <cell r="B3482" t="str">
            <v>REM.28_Remanejamento de equipamentos do sistema de CFTV da Sala Técnica compreendendo desmontagem, reinstalação e testes funcionais</v>
          </cell>
          <cell r="C3482" t="str">
            <v>cj</v>
          </cell>
          <cell r="D3482">
            <v>7017.81</v>
          </cell>
          <cell r="E3482">
            <v>5660.4371672850466</v>
          </cell>
          <cell r="F3482" t="str">
            <v>SIEC Mar/26</v>
          </cell>
        </row>
        <row r="3483">
          <cell r="A3483" t="str">
            <v>05.01.06.100.28</v>
          </cell>
          <cell r="B3483" t="str">
            <v>REM.34_Remanejamento de Painel de seleção de câmeras com IHM amigável, inclusive materiais e acessórios de instalação (Computador)</v>
          </cell>
          <cell r="C3483" t="str">
            <v>cj</v>
          </cell>
          <cell r="D3483">
            <v>79.650000000000006</v>
          </cell>
          <cell r="E3483">
            <v>64.244232940796905</v>
          </cell>
          <cell r="F3483" t="str">
            <v>SIEC Mar/26</v>
          </cell>
        </row>
        <row r="3484">
          <cell r="A3484" t="str">
            <v>05.01.07</v>
          </cell>
          <cell r="B3484" t="str">
            <v>SUBSISTEMA DE TRANSMISSÃO ÓPTICA</v>
          </cell>
          <cell r="C3484" t="str">
            <v/>
          </cell>
          <cell r="E3484">
            <v>0</v>
          </cell>
          <cell r="F3484" t="str">
            <v>SIEC Mar/26</v>
          </cell>
        </row>
        <row r="3485">
          <cell r="A3485" t="str">
            <v>05.01.07.100</v>
          </cell>
          <cell r="B3485" t="str">
            <v>TRANSMISSÃO ÓPTICA</v>
          </cell>
          <cell r="C3485" t="str">
            <v/>
          </cell>
          <cell r="E3485">
            <v>0</v>
          </cell>
          <cell r="F3485" t="str">
            <v>SIEC Mar/26</v>
          </cell>
        </row>
        <row r="3486">
          <cell r="A3486" t="str">
            <v>05.01.07.100.25</v>
          </cell>
          <cell r="B3486" t="str">
            <v>Bastidor (rack), padrão 19" de 12 URx600mmx600mm com ventilação forçada, IP54, cor munsell N6,5 e iluminação interna</v>
          </cell>
          <cell r="C3486" t="str">
            <v>un</v>
          </cell>
          <cell r="D3486">
            <v>1440.95</v>
          </cell>
          <cell r="E3486">
            <v>1162.2439103081142</v>
          </cell>
          <cell r="F3486" t="str">
            <v>SIEC Mar/26</v>
          </cell>
        </row>
        <row r="3487">
          <cell r="A3487" t="str">
            <v>05.01.07.100.02</v>
          </cell>
          <cell r="B3487" t="str">
            <v>Cabo óptico monomodo 12 fibras anti roedor geleado dielétrico núcleo protegido de umidade não propagador de chamas tipo loose</v>
          </cell>
          <cell r="C3487" t="str">
            <v>m</v>
          </cell>
          <cell r="D3487">
            <v>27.19</v>
          </cell>
          <cell r="E3487">
            <v>21.930956605904179</v>
          </cell>
          <cell r="F3487" t="str">
            <v>SIEC Mar/26</v>
          </cell>
        </row>
        <row r="3488">
          <cell r="A3488" t="str">
            <v>05.01.07.100.06</v>
          </cell>
          <cell r="B3488"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488" t="str">
            <v>m</v>
          </cell>
          <cell r="D3488">
            <v>36.380000000000003</v>
          </cell>
          <cell r="E3488">
            <v>29.343442490724311</v>
          </cell>
          <cell r="F3488" t="str">
            <v>SIEC Mar/26</v>
          </cell>
        </row>
        <row r="3489">
          <cell r="A3489" t="str">
            <v>05.01.07.100.65</v>
          </cell>
          <cell r="B3489" t="str">
            <v>Conversor 2B+D para Ethernet e acessórios</v>
          </cell>
          <cell r="C3489" t="str">
            <v>cj</v>
          </cell>
          <cell r="D3489">
            <v>4483.97</v>
          </cell>
          <cell r="E3489">
            <v>3616.6881755121794</v>
          </cell>
          <cell r="F3489" t="str">
            <v>SIEC Mar/26</v>
          </cell>
        </row>
        <row r="3490">
          <cell r="A3490" t="str">
            <v>05.01.07.100.66</v>
          </cell>
          <cell r="B3490" t="str">
            <v>Conversor E&amp;M para Ethernet e acessórios</v>
          </cell>
          <cell r="C3490" t="str">
            <v>cj</v>
          </cell>
          <cell r="D3490">
            <v>31124.84</v>
          </cell>
          <cell r="E3490">
            <v>25104.726568801419</v>
          </cell>
          <cell r="F3490" t="str">
            <v>SIEC Mar/26</v>
          </cell>
        </row>
        <row r="3491">
          <cell r="A3491" t="str">
            <v>05.01.07.100.67</v>
          </cell>
          <cell r="B3491" t="str">
            <v>Conversor E1 para Ethernet e acessórios</v>
          </cell>
          <cell r="C3491" t="str">
            <v>cj</v>
          </cell>
          <cell r="D3491">
            <v>494.21</v>
          </cell>
          <cell r="E3491">
            <v>398.62074528149702</v>
          </cell>
          <cell r="F3491" t="str">
            <v>SIEC Mar/26</v>
          </cell>
        </row>
        <row r="3492">
          <cell r="A3492" t="str">
            <v>05.01.07.100.64</v>
          </cell>
          <cell r="B3492" t="str">
            <v>Conversor FXS/FXO para Ethernet e acessórios</v>
          </cell>
          <cell r="C3492" t="str">
            <v>cj</v>
          </cell>
          <cell r="D3492">
            <v>2778.43</v>
          </cell>
          <cell r="E3492">
            <v>2241.0308114211966</v>
          </cell>
          <cell r="F3492" t="str">
            <v>SIEC Mar/26</v>
          </cell>
        </row>
        <row r="3493">
          <cell r="A3493" t="str">
            <v>05.01.07.100.07</v>
          </cell>
          <cell r="B3493" t="str">
            <v>Cordão óptico de terminação, conectorizado</v>
          </cell>
          <cell r="C3493" t="str">
            <v>un</v>
          </cell>
          <cell r="D3493">
            <v>62.23</v>
          </cell>
          <cell r="E3493">
            <v>50.193579609614453</v>
          </cell>
          <cell r="F3493" t="str">
            <v>SIEC Mar/26</v>
          </cell>
        </row>
        <row r="3494">
          <cell r="A3494" t="str">
            <v>05.01.07.100.10</v>
          </cell>
          <cell r="B3494" t="str">
            <v>Distribuidor Geral Óptico para cabo de fibra óptica (2x36 fibras)</v>
          </cell>
          <cell r="C3494" t="str">
            <v>un</v>
          </cell>
          <cell r="D3494">
            <v>2267.52</v>
          </cell>
          <cell r="E3494">
            <v>1828.9401516373609</v>
          </cell>
          <cell r="F3494" t="str">
            <v>SIEC Mar/26</v>
          </cell>
        </row>
        <row r="3495">
          <cell r="A3495" t="str">
            <v>05.01.07.100.11</v>
          </cell>
          <cell r="B3495" t="str">
            <v>Kit emenda para cabo de fibra optica (12 fibras), encapsulado tipo TSU</v>
          </cell>
          <cell r="C3495" t="str">
            <v>un</v>
          </cell>
          <cell r="D3495">
            <v>1014.18</v>
          </cell>
          <cell r="E3495">
            <v>818.01903532827873</v>
          </cell>
          <cell r="F3495" t="str">
            <v>SIEC Mar/26</v>
          </cell>
        </row>
        <row r="3496">
          <cell r="A3496" t="str">
            <v>05.01.07.100.12</v>
          </cell>
          <cell r="B3496" t="str">
            <v>Kit emenda para cabo de fibra optica (36 fibras), encapsulado tipo TSU</v>
          </cell>
          <cell r="C3496" t="str">
            <v>un</v>
          </cell>
          <cell r="D3496">
            <v>1104.93</v>
          </cell>
          <cell r="E3496">
            <v>891.2163252137442</v>
          </cell>
          <cell r="F3496" t="str">
            <v>SIEC Mar/26</v>
          </cell>
        </row>
        <row r="3497">
          <cell r="A3497" t="str">
            <v>05.01.07.100.22</v>
          </cell>
          <cell r="B3497" t="str">
            <v>Monitor LED de 21,5" FULL HD</v>
          </cell>
          <cell r="C3497" t="str">
            <v>un</v>
          </cell>
          <cell r="D3497">
            <v>510.38</v>
          </cell>
          <cell r="E3497">
            <v>411.66317147927083</v>
          </cell>
          <cell r="F3497" t="str">
            <v>SIEC Mar/26</v>
          </cell>
        </row>
        <row r="3498">
          <cell r="A3498" t="str">
            <v>05.01.07.100.49</v>
          </cell>
          <cell r="B3498" t="str">
            <v>Patch cord (cordão) óptico monomodo com 02 fibras de 2,0m com conectores sc-apc / lc</v>
          </cell>
          <cell r="C3498" t="str">
            <v>un</v>
          </cell>
          <cell r="D3498">
            <v>37.26</v>
          </cell>
          <cell r="E3498">
            <v>30.053234392643972</v>
          </cell>
          <cell r="F3498" t="str">
            <v>SIEC Mar/26</v>
          </cell>
        </row>
        <row r="3499">
          <cell r="A3499" t="str">
            <v>05.01.07.100.15</v>
          </cell>
          <cell r="B3499" t="str">
            <v>Switch de Ethernet Gigabit avançado com Uplinks de 10GB, 24 PORTAS 10/100/1000 BASE-T, 4 PORTAS Ethernet Gigabit (SFP ou 10/100/1000) combinadas</v>
          </cell>
          <cell r="C3499" t="str">
            <v>un</v>
          </cell>
          <cell r="D3499">
            <v>4061.61</v>
          </cell>
          <cell r="E3499">
            <v>3276.0203258590095</v>
          </cell>
          <cell r="F3499" t="str">
            <v>SIEC Mar/26</v>
          </cell>
        </row>
        <row r="3500">
          <cell r="A3500" t="str">
            <v>05.01.07.100.59</v>
          </cell>
          <cell r="B3500" t="str">
            <v>Switch de Ethernet Gigabit MPLS com throughput mínimo de 64Gbps, 4 portas 10G BASE-T, 10 portas 1G BASE-T</v>
          </cell>
          <cell r="C3500" t="str">
            <v>un</v>
          </cell>
          <cell r="D3500">
            <v>4426.2299999999996</v>
          </cell>
          <cell r="E3500">
            <v>3570.1161477657683</v>
          </cell>
          <cell r="F3500" t="str">
            <v>SIEC Mar/26</v>
          </cell>
        </row>
        <row r="3501">
          <cell r="A3501" t="str">
            <v>05.01.07.100.55</v>
          </cell>
          <cell r="B3501" t="str">
            <v>Switch industrial não gerenciável com encaixe para trilho DIN, 16 Portas 10/100/1000 TX (RJ45), Gigabit, 2 portas 1000Base-X (SFP), PoE total 240W, IP30 ou superior</v>
          </cell>
          <cell r="C3501" t="str">
            <v>un</v>
          </cell>
          <cell r="D3501">
            <v>4669.75</v>
          </cell>
          <cell r="E3501">
            <v>3766.5349249879014</v>
          </cell>
          <cell r="F3501" t="str">
            <v>SIEC Mar/26</v>
          </cell>
        </row>
        <row r="3502">
          <cell r="A3502" t="str">
            <v>05.01.07.100.18</v>
          </cell>
          <cell r="B3502" t="str">
            <v>Terminador óptico para 12 fibras</v>
          </cell>
          <cell r="C3502" t="str">
            <v>un</v>
          </cell>
          <cell r="D3502">
            <v>163.16999999999999</v>
          </cell>
          <cell r="E3502">
            <v>131.60993708662687</v>
          </cell>
          <cell r="F3502" t="str">
            <v>SIEC Mar/26</v>
          </cell>
        </row>
        <row r="3503">
          <cell r="A3503" t="str">
            <v>05.01.07.100.19</v>
          </cell>
          <cell r="B3503" t="str">
            <v>Terminador óptico para 36 fibras</v>
          </cell>
          <cell r="C3503" t="str">
            <v>un</v>
          </cell>
          <cell r="D3503">
            <v>316.69</v>
          </cell>
          <cell r="E3503">
            <v>255.43636070333923</v>
          </cell>
          <cell r="F3503" t="str">
            <v>SIEC Mar/26</v>
          </cell>
        </row>
        <row r="3504">
          <cell r="A3504" t="str">
            <v>05.01.07.100.17</v>
          </cell>
          <cell r="B3504" t="str">
            <v>Terminador óptico para 6 fibras</v>
          </cell>
          <cell r="C3504" t="str">
            <v>un</v>
          </cell>
          <cell r="D3504">
            <v>168.76</v>
          </cell>
          <cell r="E3504">
            <v>136.1187288272302</v>
          </cell>
          <cell r="F3504" t="str">
            <v>SIEC Mar/26</v>
          </cell>
        </row>
        <row r="3505">
          <cell r="A3505" t="str">
            <v>05.01.07.100.60</v>
          </cell>
          <cell r="B3505" t="str">
            <v>Transceptor óptico monomodo 10GBASE-T do tipo SFP</v>
          </cell>
          <cell r="C3505" t="str">
            <v>un</v>
          </cell>
          <cell r="D3505">
            <v>412.96</v>
          </cell>
          <cell r="E3505">
            <v>333.08598160993705</v>
          </cell>
          <cell r="F3505" t="str">
            <v>SIEC Mar/26</v>
          </cell>
        </row>
        <row r="3506">
          <cell r="A3506" t="str">
            <v>05.01.07.100.38</v>
          </cell>
          <cell r="B3506" t="str">
            <v>Transceptor óptico multimodo 1000BASE-T do tipo SFP</v>
          </cell>
          <cell r="C3506" t="str">
            <v>un</v>
          </cell>
          <cell r="D3506">
            <v>157.26</v>
          </cell>
          <cell r="E3506">
            <v>126.84303919987094</v>
          </cell>
          <cell r="F3506" t="str">
            <v>SIEC Mar/26</v>
          </cell>
        </row>
        <row r="3507">
          <cell r="A3507" t="str">
            <v>05.01.09</v>
          </cell>
          <cell r="B3507" t="str">
            <v>SUBSISTEMA DE SOLICITAÇÃO DE AUXÍLIO</v>
          </cell>
          <cell r="C3507" t="str">
            <v/>
          </cell>
          <cell r="E3507">
            <v>0</v>
          </cell>
          <cell r="F3507" t="str">
            <v>SIEC Mar/26</v>
          </cell>
        </row>
        <row r="3508">
          <cell r="A3508" t="str">
            <v>05.01.09.100</v>
          </cell>
          <cell r="B3508" t="str">
            <v>SISTEMA DE SOLICITAÇÃO DE AUXÍLIO</v>
          </cell>
          <cell r="C3508" t="str">
            <v/>
          </cell>
          <cell r="E3508">
            <v>0</v>
          </cell>
          <cell r="F3508" t="str">
            <v>SIEC Mar/26</v>
          </cell>
        </row>
        <row r="3509">
          <cell r="A3509" t="str">
            <v>05.01.09.100.13</v>
          </cell>
          <cell r="B3509" t="str">
            <v>Fonte de alimentação CA/CC, 127/220 Vac de entrada, 48 Vcc e 10 A de saída, Trilho DIN: TS-35/7,5 ou 15 montável, com proteção de curto-circuito</v>
          </cell>
          <cell r="C3509" t="str">
            <v>un</v>
          </cell>
          <cell r="D3509">
            <v>1110.32</v>
          </cell>
          <cell r="E3509">
            <v>895.56380061300206</v>
          </cell>
          <cell r="F3509" t="str">
            <v>SIEC Mar/26</v>
          </cell>
        </row>
        <row r="3510">
          <cell r="A3510" t="str">
            <v>05.01.09.100.14</v>
          </cell>
          <cell r="B3510" t="str">
            <v>Fonte de alimentação CA/CC, 127/220 Vac de entrada, 48 Vcc e 10 A de saída, Trilho DIN: TS-35/7,5 ou 15 montável, com proteção de curto-circuito - somente fornecimento</v>
          </cell>
          <cell r="C3510" t="str">
            <v>un</v>
          </cell>
          <cell r="D3510">
            <v>1106.9100000000001</v>
          </cell>
          <cell r="E3510">
            <v>892.81335699306351</v>
          </cell>
          <cell r="F3510" t="str">
            <v>SIEC Mar/26</v>
          </cell>
        </row>
        <row r="3511">
          <cell r="A3511" t="str">
            <v>05.01.09.100.11</v>
          </cell>
          <cell r="B3511"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11" t="str">
            <v>un</v>
          </cell>
          <cell r="D3511">
            <v>286.48</v>
          </cell>
          <cell r="E3511">
            <v>231.06952734311986</v>
          </cell>
          <cell r="F3511" t="str">
            <v>SIEC Mar/26</v>
          </cell>
        </row>
        <row r="3512">
          <cell r="A3512" t="str">
            <v>05.01.09.100.12</v>
          </cell>
          <cell r="B3512"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12" t="str">
            <v>un</v>
          </cell>
          <cell r="D3512">
            <v>246.66</v>
          </cell>
          <cell r="E3512">
            <v>198.95144378125502</v>
          </cell>
          <cell r="F3512" t="str">
            <v>SIEC Mar/26</v>
          </cell>
        </row>
        <row r="3513">
          <cell r="A3513" t="str">
            <v>05.01.10</v>
          </cell>
          <cell r="B3513" t="str">
            <v>SOBRESSALENTES</v>
          </cell>
          <cell r="C3513" t="str">
            <v/>
          </cell>
          <cell r="E3513">
            <v>0</v>
          </cell>
          <cell r="F3513" t="str">
            <v>SIEC Mar/26</v>
          </cell>
        </row>
        <row r="3514">
          <cell r="A3514" t="str">
            <v>05.01.10.100</v>
          </cell>
          <cell r="B3514" t="str">
            <v>SOBRESSALENTES DO SUBSISTEMA DE TELEFONIA</v>
          </cell>
          <cell r="C3514" t="str">
            <v/>
          </cell>
          <cell r="E3514">
            <v>0</v>
          </cell>
          <cell r="F3514" t="str">
            <v>SIEC Mar/26</v>
          </cell>
        </row>
        <row r="3515">
          <cell r="A3515" t="str">
            <v>05.01.10.100.12</v>
          </cell>
          <cell r="B3515" t="str">
            <v>Aparelho Telefônico Analógico - somente fornecimento</v>
          </cell>
          <cell r="C3515" t="str">
            <v>un</v>
          </cell>
          <cell r="D3515">
            <v>166.58</v>
          </cell>
          <cell r="E3515">
            <v>134.36038070656559</v>
          </cell>
          <cell r="F3515" t="str">
            <v>SIEC Mar/26</v>
          </cell>
        </row>
        <row r="3516">
          <cell r="A3516" t="str">
            <v>05.01.10.100.01</v>
          </cell>
          <cell r="B3516" t="str">
            <v>Aparelho Telefônico em Voip (IP) com os respectivos acessórios - somente fornecimento.</v>
          </cell>
          <cell r="C3516" t="str">
            <v>un</v>
          </cell>
          <cell r="D3516">
            <v>167.26</v>
          </cell>
          <cell r="E3516">
            <v>134.90885626713984</v>
          </cell>
          <cell r="F3516" t="str">
            <v>SIEC Mar/26</v>
          </cell>
        </row>
        <row r="3517">
          <cell r="A3517" t="str">
            <v>05.01.10.100.06</v>
          </cell>
          <cell r="B3517" t="str">
            <v>Central Telefônica IP de 48 ramais conforme especificação técnica - somente fornecimento.</v>
          </cell>
          <cell r="C3517" t="str">
            <v>un</v>
          </cell>
          <cell r="D3517">
            <v>2962.27</v>
          </cell>
          <cell r="E3517">
            <v>2389.3127923858688</v>
          </cell>
          <cell r="F3517" t="str">
            <v>SIEC Mar/26</v>
          </cell>
        </row>
        <row r="3518">
          <cell r="A3518" t="str">
            <v>05.01.10.100.07</v>
          </cell>
          <cell r="B3518" t="str">
            <v>Central Telefônica IP de 64 ramais conforme especificação técnica - somente fornecimento.</v>
          </cell>
          <cell r="C3518" t="str">
            <v>un</v>
          </cell>
          <cell r="D3518">
            <v>20609.22</v>
          </cell>
          <cell r="E3518">
            <v>16623.019841909987</v>
          </cell>
          <cell r="F3518" t="str">
            <v>SIEC Mar/26</v>
          </cell>
        </row>
        <row r="3519">
          <cell r="A3519" t="str">
            <v>05.01.10.100.02</v>
          </cell>
          <cell r="B3519" t="str">
            <v>Conversor de fibra óptica Fast Ethernet conector RJ-45 para conector SC juntamente com fonte alimentação - somente fornecimento.</v>
          </cell>
          <cell r="C3519" t="str">
            <v>un</v>
          </cell>
          <cell r="D3519">
            <v>260.13</v>
          </cell>
          <cell r="E3519">
            <v>209.81609937086625</v>
          </cell>
          <cell r="F3519" t="str">
            <v>SIEC Mar/26</v>
          </cell>
        </row>
        <row r="3520">
          <cell r="A3520" t="str">
            <v>05.01.10.100.10</v>
          </cell>
          <cell r="B3520" t="str">
            <v>Patch panel para rack 19", altura de 1 U, com terminações RJ 45, para 24 posições de cabo categoria 6 - somente fornecimento</v>
          </cell>
          <cell r="C3520" t="str">
            <v>un</v>
          </cell>
          <cell r="D3520">
            <v>763.25</v>
          </cell>
          <cell r="E3520">
            <v>615.62348765929983</v>
          </cell>
          <cell r="F3520" t="str">
            <v>SIEC Mar/26</v>
          </cell>
        </row>
        <row r="3521">
          <cell r="A3521" t="str">
            <v>05.01.10.100.04</v>
          </cell>
          <cell r="B3521" t="str">
            <v>Switch de Ethernet Gigabit avançado com Uplinks de 10GB, 24 PORTAS 10/100/1000 BASE-T, 4 PORTAS Ethernet Gigabit (SFP ou 10/100/1000) combinadas - somente fornecimento</v>
          </cell>
          <cell r="C3521" t="str">
            <v>un</v>
          </cell>
          <cell r="D3521">
            <v>3039.63</v>
          </cell>
          <cell r="E3521">
            <v>2451.709953218261</v>
          </cell>
          <cell r="F3521" t="str">
            <v>SIEC Mar/26</v>
          </cell>
        </row>
        <row r="3522">
          <cell r="A3522" t="str">
            <v>05.01.10.200</v>
          </cell>
          <cell r="B3522" t="str">
            <v>SOBRESSALENTES DO SUBSISTEMA DE SONORIZAÇÃO</v>
          </cell>
          <cell r="C3522" t="str">
            <v/>
          </cell>
          <cell r="E3522">
            <v>0</v>
          </cell>
          <cell r="F3522" t="str">
            <v>SIEC Mar/26</v>
          </cell>
        </row>
        <row r="3523">
          <cell r="A3523" t="str">
            <v>05.01.10.200.05</v>
          </cell>
          <cell r="B3523" t="str">
            <v>Painel de Comando com Microfone tipo "GOOSE NECK" - somente fornecimento.</v>
          </cell>
          <cell r="C3523" t="str">
            <v>cj</v>
          </cell>
          <cell r="D3523">
            <v>9278.9699999999993</v>
          </cell>
          <cell r="E3523">
            <v>7484.2474592676235</v>
          </cell>
          <cell r="F3523" t="str">
            <v>SIEC Mar/26</v>
          </cell>
        </row>
        <row r="3524">
          <cell r="A3524" t="str">
            <v>05.01.10.200.02</v>
          </cell>
          <cell r="B3524" t="str">
            <v>Sensor de ruído e acessórios necessários para obter o controle das pressões sonoras adicionais com o objetivo de manter a inteligibilidade nos locais ruidosos - somente fornecimento</v>
          </cell>
          <cell r="C3524" t="str">
            <v>cj</v>
          </cell>
          <cell r="D3524">
            <v>2248.71</v>
          </cell>
          <cell r="E3524">
            <v>1813.768349733828</v>
          </cell>
          <cell r="F3524" t="str">
            <v>SIEC Mar/26</v>
          </cell>
        </row>
        <row r="3525">
          <cell r="A3525" t="str">
            <v>05.01.10.500</v>
          </cell>
          <cell r="B3525" t="str">
            <v>SOBRESSALENTES DO SUBSISTEMA DE CIRCUITO FECHADO DE TV E VÍDEO</v>
          </cell>
          <cell r="C3525" t="str">
            <v/>
          </cell>
          <cell r="E3525">
            <v>0</v>
          </cell>
          <cell r="F3525" t="str">
            <v>SIEC Mar/26</v>
          </cell>
        </row>
        <row r="3526">
          <cell r="A3526" t="str">
            <v>05.01.10.500.16</v>
          </cell>
          <cell r="B3526" t="str">
            <v>Câmera de vídeo tipo Pinhole (ponta de agulha); Resolução 2MP 1080p; abertura F2.4; Iluminação mínima de 0,007 Lux em modo colorido; WDR 120dB; acompanha encoder IP (compressão H.264 ou superior) - somente fornecimento</v>
          </cell>
          <cell r="C3526" t="str">
            <v>un</v>
          </cell>
          <cell r="D3526">
            <v>2153.37</v>
          </cell>
          <cell r="E3526">
            <v>1736.8688498144861</v>
          </cell>
          <cell r="F3526" t="str">
            <v>SIEC Mar/26</v>
          </cell>
        </row>
        <row r="3527">
          <cell r="A3527" t="str">
            <v>05.01.10.500.07</v>
          </cell>
          <cell r="B3527" t="str">
            <v>Câmera IP 2MP, resolução 1920x1080 com foco automático - somente fornecimento</v>
          </cell>
          <cell r="C3527" t="str">
            <v>un</v>
          </cell>
          <cell r="D3527">
            <v>1161.78</v>
          </cell>
          <cell r="E3527">
            <v>937.07049524116792</v>
          </cell>
          <cell r="F3527" t="str">
            <v>SIEC Mar/26</v>
          </cell>
        </row>
        <row r="3528">
          <cell r="A3528" t="str">
            <v>05.01.10.500.14</v>
          </cell>
          <cell r="B3528" t="str">
            <v>Conversor poE de fibra óptica multimodo Fast Ethernet conector RJ-45 para conector SC juntamente com fonte alimentação - somente fornecimento</v>
          </cell>
          <cell r="C3528" t="str">
            <v>un</v>
          </cell>
          <cell r="D3528">
            <v>260.13</v>
          </cell>
          <cell r="E3528">
            <v>209.81609937086625</v>
          </cell>
          <cell r="F3528" t="str">
            <v>SIEC Mar/26</v>
          </cell>
        </row>
        <row r="3529">
          <cell r="A3529" t="str">
            <v>05.01.10.500.18</v>
          </cell>
          <cell r="B3529" t="str">
            <v>Transceptor óptico multimodo 1000BASE-T do tipo SFP - somente fornecimento</v>
          </cell>
          <cell r="C3529" t="str">
            <v>cj</v>
          </cell>
          <cell r="D3529">
            <v>149.30000000000001</v>
          </cell>
          <cell r="E3529">
            <v>120.4226488143249</v>
          </cell>
          <cell r="F3529" t="str">
            <v>SIEC Mar/26</v>
          </cell>
        </row>
        <row r="3530">
          <cell r="A3530" t="str">
            <v>05.01.10.700</v>
          </cell>
          <cell r="B3530" t="str">
            <v>SOBRESSALENTES DO SUBSISTEMA DE TECNOLOGIA DE iNFORMAÇÃO</v>
          </cell>
          <cell r="C3530" t="str">
            <v/>
          </cell>
          <cell r="E3530">
            <v>0</v>
          </cell>
          <cell r="F3530" t="str">
            <v>SIEC Mar/26</v>
          </cell>
        </row>
        <row r="3531">
          <cell r="A3531" t="str">
            <v>05.01.10.700.02</v>
          </cell>
          <cell r="B3531" t="str">
            <v>Transceptor Óptico monomodo 1000BASE-T compatível com o switch a ser fornecido - somente fornecimento.</v>
          </cell>
          <cell r="C3531" t="str">
            <v>un</v>
          </cell>
          <cell r="D3531">
            <v>509.95</v>
          </cell>
          <cell r="E3531">
            <v>411.31634134537825</v>
          </cell>
          <cell r="F3531" t="str">
            <v>SIEC Mar/26</v>
          </cell>
        </row>
        <row r="3532">
          <cell r="A3532" t="str">
            <v>05.01.10.701</v>
          </cell>
          <cell r="B3532" t="str">
            <v>SOBRESSALENTES DO SUBSISTEMA DE TRANSMISSÃO ÓPTICA</v>
          </cell>
          <cell r="C3532" t="str">
            <v/>
          </cell>
          <cell r="E3532">
            <v>0</v>
          </cell>
          <cell r="F3532" t="str">
            <v>SIEC Mar/26</v>
          </cell>
        </row>
        <row r="3533">
          <cell r="A3533" t="str">
            <v>05.01.10.701.04</v>
          </cell>
          <cell r="B3533" t="str">
            <v>Kit de limpeza de fibra óptica - somente fornecimento</v>
          </cell>
          <cell r="C3533" t="str">
            <v>cj</v>
          </cell>
          <cell r="D3533">
            <v>2816.52</v>
          </cell>
          <cell r="E3533">
            <v>2271.7535086304242</v>
          </cell>
          <cell r="F3533" t="str">
            <v>SIEC Mar/26</v>
          </cell>
        </row>
        <row r="3534">
          <cell r="A3534" t="str">
            <v>05.01.10.701.02</v>
          </cell>
          <cell r="B3534" t="str">
            <v>Switch industrial não gerenciável com encaixe para trilho DIN, 16 Portas 10/100/1000 TX (RJ45) Gigabit, 2 portas 1000Base-X (SFP), PoE total 240W, IP30 ou superior - somente fornecimento</v>
          </cell>
          <cell r="C3534" t="str">
            <v>un</v>
          </cell>
          <cell r="D3534">
            <v>4461.58</v>
          </cell>
          <cell r="E3534">
            <v>3598.6288110985643</v>
          </cell>
          <cell r="F3534" t="str">
            <v>SIEC Mar/26</v>
          </cell>
        </row>
        <row r="3535">
          <cell r="A3535" t="str">
            <v>05.01.11</v>
          </cell>
          <cell r="B3535" t="str">
            <v>SUBSISTEMA DE TECNOLOGIA DE INFORMAÇÃO</v>
          </cell>
          <cell r="C3535" t="str">
            <v/>
          </cell>
          <cell r="E3535">
            <v>0</v>
          </cell>
          <cell r="F3535" t="str">
            <v>SIEC Mar/26</v>
          </cell>
        </row>
        <row r="3536">
          <cell r="A3536" t="str">
            <v>05.01.11.000</v>
          </cell>
          <cell r="B3536" t="str">
            <v>TECNOLOGIA DE INFORMAÇÃO</v>
          </cell>
          <cell r="C3536" t="str">
            <v/>
          </cell>
          <cell r="E3536">
            <v>0</v>
          </cell>
          <cell r="F3536" t="str">
            <v>SIEC Mar/26</v>
          </cell>
        </row>
        <row r="3537">
          <cell r="A3537" t="str">
            <v>05.01.11.000.16</v>
          </cell>
          <cell r="B3537" t="str">
            <v>Adaptador RS232 DB25 para DB9</v>
          </cell>
          <cell r="C3537" t="str">
            <v>cj</v>
          </cell>
          <cell r="D3537">
            <v>24.77</v>
          </cell>
          <cell r="E3537">
            <v>19.979028875625101</v>
          </cell>
          <cell r="F3537" t="str">
            <v>SIEC Mar/26</v>
          </cell>
        </row>
        <row r="3538">
          <cell r="A3538" t="str">
            <v>05.01.11.000.17</v>
          </cell>
          <cell r="B3538" t="str">
            <v>Conversor RS232 DB9 para Ethernet</v>
          </cell>
          <cell r="C3538" t="str">
            <v>cj</v>
          </cell>
          <cell r="D3538">
            <v>1663.82</v>
          </cell>
          <cell r="E3538">
            <v>1342.0067752863365</v>
          </cell>
          <cell r="F3538" t="str">
            <v>SIEC Mar/26</v>
          </cell>
        </row>
        <row r="3539">
          <cell r="A3539" t="str">
            <v>05.01.11.000.08</v>
          </cell>
          <cell r="B3539"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39" t="str">
            <v>cj</v>
          </cell>
          <cell r="D3539">
            <v>4340.97</v>
          </cell>
          <cell r="E3539">
            <v>3501.3469914502339</v>
          </cell>
          <cell r="F3539" t="str">
            <v>SIEC Mar/26</v>
          </cell>
        </row>
        <row r="3540">
          <cell r="A3540" t="str">
            <v>05.01.11.000.03</v>
          </cell>
          <cell r="B3540" t="str">
            <v>Patch cord multilan CAT.6 1,50 m, aderente a TIA/EIA 568 B.2-1 para CAT. 6 e ISO/IEC 11.801</v>
          </cell>
          <cell r="C3540" t="str">
            <v>un</v>
          </cell>
          <cell r="D3540">
            <v>68.09</v>
          </cell>
          <cell r="E3540">
            <v>54.920148411034042</v>
          </cell>
          <cell r="F3540" t="str">
            <v>SIEC Mar/26</v>
          </cell>
        </row>
        <row r="3541">
          <cell r="A3541" t="str">
            <v>05.01.11.000.04</v>
          </cell>
          <cell r="B3541" t="str">
            <v>Transceptor Óptico monomodo 1000BASE-T compatível com o switch a ser fornecido</v>
          </cell>
          <cell r="C3541" t="str">
            <v>un</v>
          </cell>
          <cell r="D3541">
            <v>517.91</v>
          </cell>
          <cell r="E3541">
            <v>417.7367317309243</v>
          </cell>
          <cell r="F3541" t="str">
            <v>SIEC Mar/26</v>
          </cell>
        </row>
        <row r="3542">
          <cell r="A3542" t="str">
            <v>05.02</v>
          </cell>
          <cell r="B3542" t="str">
            <v>SINALIZAÇÃO FERROVIÁRIA</v>
          </cell>
          <cell r="C3542" t="str">
            <v/>
          </cell>
          <cell r="E3542">
            <v>0</v>
          </cell>
          <cell r="F3542" t="str">
            <v>SIEC Mar/26</v>
          </cell>
        </row>
        <row r="3543">
          <cell r="A3543" t="str">
            <v>05.02.01</v>
          </cell>
          <cell r="B3543" t="str">
            <v>SINALIZAÇÃO FERROVIÁRIA</v>
          </cell>
          <cell r="C3543" t="str">
            <v/>
          </cell>
          <cell r="E3543">
            <v>0</v>
          </cell>
          <cell r="F3543" t="str">
            <v>SIEC Mar/26</v>
          </cell>
        </row>
        <row r="3544">
          <cell r="A3544" t="str">
            <v>05.02.01.100</v>
          </cell>
          <cell r="B3544" t="str">
            <v>INSTALAÇÃO E MONTAGEM</v>
          </cell>
          <cell r="C3544" t="str">
            <v/>
          </cell>
          <cell r="E3544">
            <v>0</v>
          </cell>
          <cell r="F3544" t="str">
            <v>SIEC Mar/26</v>
          </cell>
        </row>
        <row r="3545">
          <cell r="A3545" t="str">
            <v>05.02.01.100.17</v>
          </cell>
          <cell r="B3545" t="str">
            <v>Execução de adequações e troca de versão de Software de Controle de Tráfego do CCO</v>
          </cell>
          <cell r="C3545" t="str">
            <v>cj</v>
          </cell>
          <cell r="D3545">
            <v>28439</v>
          </cell>
          <cell r="E3545">
            <v>22938.377157606064</v>
          </cell>
          <cell r="F3545" t="str">
            <v>SIEC Mar/26</v>
          </cell>
        </row>
        <row r="3546">
          <cell r="A3546" t="str">
            <v>05.02.01.110</v>
          </cell>
          <cell r="B3546" t="str">
            <v>OBRAS CIVIS</v>
          </cell>
          <cell r="C3546" t="str">
            <v/>
          </cell>
          <cell r="E3546">
            <v>0</v>
          </cell>
          <cell r="F3546" t="str">
            <v>SIEC Mar/26</v>
          </cell>
        </row>
        <row r="3547">
          <cell r="A3547" t="str">
            <v>05.02.01.110.12</v>
          </cell>
          <cell r="B3547" t="str">
            <v>Banco de dutos padrão CPTM, composto de tampa de concreto e dutos em PEAD (12 x Ø 5" sinalização e Telecom + 8 x Ø 6" energia de alta tensão)</v>
          </cell>
          <cell r="C3547" t="str">
            <v>m</v>
          </cell>
          <cell r="D3547">
            <v>2204.16</v>
          </cell>
          <cell r="E3547">
            <v>1777.8351346991449</v>
          </cell>
          <cell r="F3547" t="str">
            <v>SIEC Mar/26</v>
          </cell>
        </row>
        <row r="3548">
          <cell r="A3548" t="str">
            <v>05.02.01.110.11</v>
          </cell>
          <cell r="B3548" t="str">
            <v>Banco de dutos, composto por canaleta dupla de concreto (1,26x0,98)m, incluindo tampa de concreto, dutos em PEAD (6 x Ø 6" + 12 x Ø 4") para energia de alta tensão e sinalização</v>
          </cell>
          <cell r="C3548" t="str">
            <v>m</v>
          </cell>
          <cell r="D3548">
            <v>1874.77</v>
          </cell>
          <cell r="E3548">
            <v>1512.1551863203742</v>
          </cell>
          <cell r="F3548" t="str">
            <v>SIEC Mar/26</v>
          </cell>
        </row>
        <row r="3549">
          <cell r="A3549" t="str">
            <v>05.02.01.110.16</v>
          </cell>
          <cell r="B3549" t="str">
            <v>Canaleta de alvenaria para grelha ou tampa de concreto, L = 30 cm</v>
          </cell>
          <cell r="C3549" t="str">
            <v>m</v>
          </cell>
          <cell r="D3549">
            <v>202.89</v>
          </cell>
          <cell r="E3549">
            <v>163.647362477819</v>
          </cell>
          <cell r="F3549" t="str">
            <v>SIEC Mar/26</v>
          </cell>
        </row>
        <row r="3550">
          <cell r="A3550" t="str">
            <v>05.02.01.110.10</v>
          </cell>
          <cell r="B3550" t="str">
            <v>Canaleta dupla de concreto H = 0,98, B = 1,26 m</v>
          </cell>
          <cell r="C3550" t="str">
            <v>m</v>
          </cell>
          <cell r="D3550">
            <v>770.29</v>
          </cell>
          <cell r="E3550">
            <v>621.3018228746572</v>
          </cell>
          <cell r="F3550" t="str">
            <v>SIEC Mar/26</v>
          </cell>
        </row>
        <row r="3551">
          <cell r="A3551" t="str">
            <v>05.02.01.110.15</v>
          </cell>
          <cell r="B3551" t="str">
            <v>Canaleta simples com tampa de concreto, H = 1,10 m B = 1,20m e = 0,10 m</v>
          </cell>
          <cell r="C3551" t="str">
            <v>m</v>
          </cell>
          <cell r="D3551">
            <v>928.81</v>
          </cell>
          <cell r="E3551">
            <v>749.16115502500395</v>
          </cell>
          <cell r="F3551" t="str">
            <v>SIEC Mar/26</v>
          </cell>
        </row>
        <row r="3552">
          <cell r="A3552" t="str">
            <v>05.02.01.110.17</v>
          </cell>
          <cell r="B3552" t="str">
            <v>Canaleta simples de concreto H = 0,80 m, B = 1,20 m</v>
          </cell>
          <cell r="C3552" t="str">
            <v>m</v>
          </cell>
          <cell r="D3552">
            <v>497.93</v>
          </cell>
          <cell r="E3552">
            <v>401.62122923052107</v>
          </cell>
          <cell r="F3552" t="str">
            <v>SIEC Mar/26</v>
          </cell>
        </row>
        <row r="3553">
          <cell r="A3553" t="str">
            <v>05.02.01.110.18</v>
          </cell>
          <cell r="B3553" t="str">
            <v>Canaleta simples de concreto H = 1,20 m, B = 0,80 m</v>
          </cell>
          <cell r="C3553" t="str">
            <v>m</v>
          </cell>
          <cell r="D3553">
            <v>680.31</v>
          </cell>
          <cell r="E3553">
            <v>548.72560090337151</v>
          </cell>
          <cell r="F3553" t="str">
            <v>SIEC Mar/26</v>
          </cell>
        </row>
        <row r="3554">
          <cell r="A3554" t="str">
            <v>05.02.01.110.20</v>
          </cell>
          <cell r="B3554" t="str">
            <v>Canaleta simples de concreto H = 1,40 m, B = 1,50 m</v>
          </cell>
          <cell r="C3554" t="str">
            <v>m</v>
          </cell>
          <cell r="D3554">
            <v>847.38</v>
          </cell>
          <cell r="E3554">
            <v>683.4812066462332</v>
          </cell>
          <cell r="F3554" t="str">
            <v>SIEC Mar/26</v>
          </cell>
        </row>
        <row r="3555">
          <cell r="A3555" t="str">
            <v>05.02.01.110.19</v>
          </cell>
          <cell r="B3555" t="str">
            <v>Canaleta simples de concreto H = 1,50 m, B = 1,20 m</v>
          </cell>
          <cell r="C3555" t="str">
            <v>m</v>
          </cell>
          <cell r="D3555">
            <v>876.12</v>
          </cell>
          <cell r="E3555">
            <v>706.66236489756409</v>
          </cell>
          <cell r="F3555" t="str">
            <v>SIEC Mar/26</v>
          </cell>
        </row>
        <row r="3556">
          <cell r="A3556" t="str">
            <v>05.02.01.110.26</v>
          </cell>
          <cell r="B3556" t="str">
            <v>Construção de rede de dutos com 01 PEAD corrugado espiralado flexível de Ø 2" (50 mm)</v>
          </cell>
          <cell r="C3556" t="str">
            <v>m</v>
          </cell>
          <cell r="D3556">
            <v>91.86</v>
          </cell>
          <cell r="E3556">
            <v>74.092595579932251</v>
          </cell>
          <cell r="F3556" t="str">
            <v>SIEC Mar/26</v>
          </cell>
        </row>
        <row r="3557">
          <cell r="A3557" t="str">
            <v>05.02.01.110.27</v>
          </cell>
          <cell r="B3557" t="str">
            <v>Construção de rede de dutos com 01 PEAD corrugado espiralado flexível de Ø 3" (75 mm)</v>
          </cell>
          <cell r="C3557" t="str">
            <v>m</v>
          </cell>
          <cell r="D3557">
            <v>101.9</v>
          </cell>
          <cell r="E3557">
            <v>82.190675915470237</v>
          </cell>
          <cell r="F3557" t="str">
            <v>SIEC Mar/26</v>
          </cell>
        </row>
        <row r="3558">
          <cell r="A3558" t="str">
            <v>05.02.01.110.28</v>
          </cell>
          <cell r="B3558" t="str">
            <v>Construção de rede de dutos com 01 PVC rígido ou PEAD corrugado espiralado flexível de Ø 100 mm.</v>
          </cell>
          <cell r="C3558" t="str">
            <v>m</v>
          </cell>
          <cell r="D3558">
            <v>612.63</v>
          </cell>
          <cell r="E3558">
            <v>494.13615099209551</v>
          </cell>
          <cell r="F3558" t="str">
            <v>SIEC Mar/26</v>
          </cell>
        </row>
        <row r="3559">
          <cell r="A3559" t="str">
            <v>05.02.01.110.29</v>
          </cell>
          <cell r="B3559" t="str">
            <v>Construção de rede de dutos com 02 PVC rígido ou PEAD corrugado espiralado flexível de Ø 100 mm.</v>
          </cell>
          <cell r="C3559" t="str">
            <v>m</v>
          </cell>
          <cell r="D3559">
            <v>664.16</v>
          </cell>
          <cell r="E3559">
            <v>535.69930633973217</v>
          </cell>
          <cell r="F3559" t="str">
            <v>SIEC Mar/26</v>
          </cell>
        </row>
        <row r="3560">
          <cell r="A3560" t="str">
            <v>05.02.01.110.14</v>
          </cell>
          <cell r="B3560" t="str">
            <v>Envelopamento de eletroduto enterrado, com concreto</v>
          </cell>
          <cell r="C3560" t="str">
            <v>m</v>
          </cell>
          <cell r="D3560">
            <v>58.49</v>
          </cell>
          <cell r="E3560">
            <v>47.176964026455884</v>
          </cell>
          <cell r="F3560" t="str">
            <v>SIEC Mar/26</v>
          </cell>
        </row>
        <row r="3561">
          <cell r="A3561" t="str">
            <v>05.02.01.110.05</v>
          </cell>
          <cell r="B3561" t="str">
            <v>Execução de rede subterrânea para lançamento de cabos</v>
          </cell>
          <cell r="C3561" t="str">
            <v>m</v>
          </cell>
          <cell r="D3561">
            <v>7.9</v>
          </cell>
          <cell r="E3561">
            <v>6.3719954831424426</v>
          </cell>
          <cell r="F3561" t="str">
            <v>SIEC Mar/26</v>
          </cell>
        </row>
        <row r="3562">
          <cell r="A3562" t="str">
            <v>05.02.01.110.06</v>
          </cell>
          <cell r="B3562" t="str">
            <v>Execução de travessia subterrânea sob via férrea</v>
          </cell>
          <cell r="C3562" t="str">
            <v>m</v>
          </cell>
          <cell r="D3562">
            <v>62.39</v>
          </cell>
          <cell r="E3562">
            <v>50.32263268269076</v>
          </cell>
          <cell r="F3562" t="str">
            <v>SIEC Mar/26</v>
          </cell>
        </row>
        <row r="3563">
          <cell r="A3563" t="str">
            <v>05.02.01.110.09</v>
          </cell>
          <cell r="B3563" t="str">
            <v>Execução de travessias de vias para equalização de vias e alimentação de seccionadoras em elevados (circuitos auxiliares de alimentação)</v>
          </cell>
          <cell r="C3563" t="str">
            <v>un</v>
          </cell>
          <cell r="D3563">
            <v>2478.11</v>
          </cell>
          <cell r="E3563">
            <v>1998.7981932569769</v>
          </cell>
          <cell r="F3563" t="str">
            <v>SIEC Mar/26</v>
          </cell>
        </row>
        <row r="3564">
          <cell r="A3564" t="str">
            <v>05.02.01.110.07</v>
          </cell>
          <cell r="B3564" t="str">
            <v>Execução de travessias de vias para equalização de vias e alimentação de seccionadoras em superfície de 2 vias (circuitos auxiliares de alimentação)</v>
          </cell>
          <cell r="C3564" t="str">
            <v>un</v>
          </cell>
          <cell r="D3564">
            <v>2652.96</v>
          </cell>
          <cell r="E3564">
            <v>2139.829004678174</v>
          </cell>
          <cell r="F3564" t="str">
            <v>SIEC Mar/26</v>
          </cell>
        </row>
        <row r="3565">
          <cell r="A3565" t="str">
            <v>05.02.01.110.08</v>
          </cell>
          <cell r="B3565" t="str">
            <v>Execução de travessias de vias para equalização de vias e alimentação de seccionadoras em superfície de 4 vias (circuitos auxiliares de alimentação)</v>
          </cell>
          <cell r="C3565" t="str">
            <v>un</v>
          </cell>
          <cell r="D3565">
            <v>5354.61</v>
          </cell>
          <cell r="E3565">
            <v>4318.9304726568798</v>
          </cell>
          <cell r="F3565" t="str">
            <v>SIEC Mar/26</v>
          </cell>
        </row>
        <row r="3566">
          <cell r="A3566" t="str">
            <v>05.02.01.120</v>
          </cell>
          <cell r="B3566" t="str">
            <v xml:space="preserve">REMOÇÕES E REMANEJAMENTOS </v>
          </cell>
          <cell r="C3566" t="str">
            <v/>
          </cell>
          <cell r="E3566">
            <v>0</v>
          </cell>
          <cell r="F3566" t="str">
            <v>SIEC Mar/26</v>
          </cell>
        </row>
        <row r="3567">
          <cell r="A3567" t="str">
            <v>05.02.01.120.16</v>
          </cell>
          <cell r="B3567" t="str">
            <v>Remoção de poste e espelho de fim de plataforma destinados aos operadores de trem</v>
          </cell>
          <cell r="C3567" t="str">
            <v>cj</v>
          </cell>
          <cell r="D3567">
            <v>149.63</v>
          </cell>
          <cell r="E3567">
            <v>120.68882077754476</v>
          </cell>
          <cell r="F3567" t="str">
            <v>SIEC Mar/26</v>
          </cell>
        </row>
        <row r="3568">
          <cell r="A3568" t="str">
            <v>05.02.01.150</v>
          </cell>
          <cell r="B3568" t="str">
            <v>FORNECIMENTOS</v>
          </cell>
          <cell r="C3568" t="str">
            <v/>
          </cell>
          <cell r="E3568">
            <v>0</v>
          </cell>
          <cell r="F3568" t="str">
            <v>SIEC Mar/26</v>
          </cell>
        </row>
        <row r="3569">
          <cell r="A3569" t="str">
            <v>05.02.01.200</v>
          </cell>
          <cell r="B3569" t="str">
            <v>TESTES SINALIZAÇÃO</v>
          </cell>
          <cell r="C3569" t="str">
            <v/>
          </cell>
          <cell r="E3569">
            <v>0</v>
          </cell>
          <cell r="F3569" t="str">
            <v>SIEC Mar/26</v>
          </cell>
        </row>
        <row r="3570">
          <cell r="A3570" t="str">
            <v>05.03</v>
          </cell>
          <cell r="B3570" t="str">
            <v>RADIOCOMUNICAÇÃO</v>
          </cell>
          <cell r="C3570" t="str">
            <v/>
          </cell>
          <cell r="E3570">
            <v>0</v>
          </cell>
          <cell r="F3570" t="str">
            <v>SIEC Mar/26</v>
          </cell>
        </row>
        <row r="3571">
          <cell r="A3571" t="str">
            <v>05.03.01</v>
          </cell>
          <cell r="B3571" t="str">
            <v>SUBSISTEMA DE RADIOCOMUNICAÇÃO</v>
          </cell>
          <cell r="C3571" t="str">
            <v/>
          </cell>
          <cell r="E3571">
            <v>0</v>
          </cell>
          <cell r="F3571" t="str">
            <v>SIEC Mar/26</v>
          </cell>
        </row>
        <row r="3572">
          <cell r="A3572" t="str">
            <v>05.03.01.100</v>
          </cell>
          <cell r="B3572" t="str">
            <v>MIGRAÇÕES</v>
          </cell>
          <cell r="C3572" t="str">
            <v/>
          </cell>
          <cell r="E3572">
            <v>0</v>
          </cell>
          <cell r="F3572" t="str">
            <v>SIEC Mar/26</v>
          </cell>
        </row>
        <row r="3573">
          <cell r="A3573" t="str">
            <v>05.03.01.100.01</v>
          </cell>
          <cell r="B3573" t="str">
            <v>Migração de estação rádio base (ERB) em conformidade com a especificação técnica CPTM - BE1474-9</v>
          </cell>
          <cell r="C3573" t="str">
            <v>cj</v>
          </cell>
          <cell r="D3573">
            <v>1087.26</v>
          </cell>
          <cell r="E3573">
            <v>876.96402645588</v>
          </cell>
          <cell r="F3573" t="str">
            <v>SIEC Mar/26</v>
          </cell>
        </row>
        <row r="3574">
          <cell r="A3574" t="str">
            <v>05.03.01.100.02</v>
          </cell>
          <cell r="B3574" t="str">
            <v>Migração de transceptores portáteis, embarcados e estações fixas P25 para novos canais, em conformidade com a Especificação Técnica CPTM - BE1474-9</v>
          </cell>
          <cell r="C3574" t="str">
            <v>un</v>
          </cell>
          <cell r="D3574">
            <v>127.45</v>
          </cell>
          <cell r="E3574">
            <v>102.79883852234231</v>
          </cell>
          <cell r="F3574" t="str">
            <v>SIEC Mar/26</v>
          </cell>
        </row>
        <row r="3575">
          <cell r="A3575" t="str">
            <v>06</v>
          </cell>
          <cell r="B3575" t="str">
            <v>SISTEMAS AUXILIARES</v>
          </cell>
          <cell r="C3575" t="str">
            <v/>
          </cell>
          <cell r="E3575">
            <v>0</v>
          </cell>
          <cell r="F3575" t="str">
            <v>SIEC Mar/26</v>
          </cell>
        </row>
        <row r="3576">
          <cell r="A3576" t="str">
            <v>06.01</v>
          </cell>
          <cell r="B3576" t="str">
            <v>ESCADAS, ESTEIRAS ROLANTES E PLATAFORMAS DE ACESSO</v>
          </cell>
          <cell r="C3576" t="str">
            <v/>
          </cell>
          <cell r="E3576">
            <v>0</v>
          </cell>
          <cell r="F3576" t="str">
            <v>SIEC Mar/26</v>
          </cell>
        </row>
        <row r="3577">
          <cell r="A3577" t="str">
            <v>06.01.01</v>
          </cell>
          <cell r="B3577" t="str">
            <v>ESCADAS ROLANTES</v>
          </cell>
          <cell r="C3577" t="str">
            <v/>
          </cell>
          <cell r="E3577">
            <v>0</v>
          </cell>
          <cell r="F3577" t="str">
            <v>SIEC Mar/26</v>
          </cell>
        </row>
        <row r="3578">
          <cell r="A3578" t="str">
            <v>06.01.01.100</v>
          </cell>
          <cell r="B3578" t="str">
            <v>ESCADAS ROLANTES</v>
          </cell>
          <cell r="C3578" t="str">
            <v/>
          </cell>
          <cell r="E3578">
            <v>0</v>
          </cell>
          <cell r="F3578" t="str">
            <v>SIEC Mar/26</v>
          </cell>
        </row>
        <row r="3579">
          <cell r="A3579" t="str">
            <v>06.01.01.100.07</v>
          </cell>
          <cell r="B3579" t="str">
            <v>Chapa de aço inoxidável ABNT / AISI 304, espessura 2 mm, acabamento superficial escovado / lixado (grana 280) em uma das faces</v>
          </cell>
          <cell r="C3579" t="str">
            <v>m²</v>
          </cell>
          <cell r="D3579">
            <v>480.95</v>
          </cell>
          <cell r="E3579">
            <v>387.92547185029844</v>
          </cell>
          <cell r="F3579" t="str">
            <v>SIEC Mar/26</v>
          </cell>
        </row>
        <row r="3580">
          <cell r="A3580" t="str">
            <v>06.01.01.100.02</v>
          </cell>
          <cell r="B3580"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580" t="str">
            <v>un</v>
          </cell>
          <cell r="D3580">
            <v>1479780.8</v>
          </cell>
          <cell r="E3580">
            <v>1193564.1232456849</v>
          </cell>
          <cell r="F3580" t="str">
            <v>SIEC Mar/26</v>
          </cell>
        </row>
        <row r="3581">
          <cell r="A3581" t="str">
            <v>06.01.01.100.06</v>
          </cell>
          <cell r="B3581" t="str">
            <v>Revestimento externo das laterais da Escada Rolante com painéis de aço inoxidável tipo ABNT 304, com acabamento superficial escovado, espessura 2 mm</v>
          </cell>
          <cell r="C3581" t="str">
            <v>m²</v>
          </cell>
          <cell r="D3581">
            <v>514.71</v>
          </cell>
          <cell r="E3581">
            <v>415.15567026939834</v>
          </cell>
          <cell r="F3581" t="str">
            <v>SIEC Mar/26</v>
          </cell>
        </row>
        <row r="3582">
          <cell r="A3582" t="str">
            <v>08</v>
          </cell>
          <cell r="B3582" t="str">
            <v>OBRAS EXTERNAS DE PAISAGISMO</v>
          </cell>
          <cell r="C3582" t="str">
            <v/>
          </cell>
          <cell r="E3582">
            <v>0</v>
          </cell>
          <cell r="F3582" t="str">
            <v>SIEC Mar/26</v>
          </cell>
        </row>
        <row r="3583">
          <cell r="A3583" t="str">
            <v>08.02</v>
          </cell>
          <cell r="B3583" t="str">
            <v>ACESSOS EXTERNOS DE VEÍCULOS E PEDESTRES</v>
          </cell>
          <cell r="C3583" t="str">
            <v/>
          </cell>
          <cell r="E3583">
            <v>0</v>
          </cell>
          <cell r="F3583" t="str">
            <v>SIEC Mar/26</v>
          </cell>
        </row>
        <row r="3584">
          <cell r="A3584" t="str">
            <v>08.02.01</v>
          </cell>
          <cell r="B3584" t="str">
            <v>VIAS PARA CIRCULAÇÃO E ESTACIONAMENTO DE VEÍCULOS DE CARGA E PASSEIO</v>
          </cell>
          <cell r="C3584" t="str">
            <v/>
          </cell>
          <cell r="E3584">
            <v>0</v>
          </cell>
          <cell r="F3584" t="str">
            <v>SIEC Mar/26</v>
          </cell>
        </row>
        <row r="3585">
          <cell r="A3585" t="str">
            <v>08.02.01.100</v>
          </cell>
          <cell r="B3585" t="str">
            <v>PAVIMENTAÇÕES</v>
          </cell>
          <cell r="C3585" t="str">
            <v/>
          </cell>
          <cell r="E3585">
            <v>0</v>
          </cell>
          <cell r="F3585" t="str">
            <v>SIEC Mar/26</v>
          </cell>
        </row>
        <row r="3586">
          <cell r="A3586" t="str">
            <v>08.02.01.100.01</v>
          </cell>
          <cell r="B3586" t="str">
            <v>Abertura de caixa até 40 cm</v>
          </cell>
          <cell r="C3586" t="str">
            <v>m²</v>
          </cell>
          <cell r="D3586">
            <v>30.64</v>
          </cell>
          <cell r="E3586">
            <v>24.713663494111955</v>
          </cell>
          <cell r="F3586" t="str">
            <v>SIEC Mar/26</v>
          </cell>
        </row>
        <row r="3587">
          <cell r="A3587" t="str">
            <v>08.02.01.100.03</v>
          </cell>
          <cell r="B3587" t="str">
            <v>Base de coxim de areia</v>
          </cell>
          <cell r="C3587" t="str">
            <v>m³</v>
          </cell>
          <cell r="D3587">
            <v>211.15</v>
          </cell>
          <cell r="E3587">
            <v>170.30972737538312</v>
          </cell>
          <cell r="F3587" t="str">
            <v>SIEC Mar/26</v>
          </cell>
        </row>
        <row r="3588">
          <cell r="A3588" t="str">
            <v>08.02.01.100.08</v>
          </cell>
          <cell r="B3588" t="str">
            <v>Brita graduada tratada com cimento (4% Vol)</v>
          </cell>
          <cell r="C3588" t="str">
            <v>m³</v>
          </cell>
          <cell r="D3588">
            <v>466.55</v>
          </cell>
          <cell r="E3588">
            <v>376.31069527343118</v>
          </cell>
          <cell r="F3588" t="str">
            <v>SIEC Mar/26</v>
          </cell>
        </row>
        <row r="3589">
          <cell r="A3589" t="str">
            <v>08.02.01.100.02</v>
          </cell>
          <cell r="B3589" t="str">
            <v>Execução e compactação de base e ou sub base para pavimentação de brita graduada simples</v>
          </cell>
          <cell r="C3589" t="str">
            <v>m³</v>
          </cell>
          <cell r="D3589">
            <v>258.48</v>
          </cell>
          <cell r="E3589">
            <v>208.48523955476691</v>
          </cell>
          <cell r="F3589" t="str">
            <v>SIEC Mar/26</v>
          </cell>
        </row>
        <row r="3590">
          <cell r="A3590" t="str">
            <v>08.02.01.100.10</v>
          </cell>
          <cell r="B3590" t="str">
            <v>Fresagem contínua de revestimento asfáltico (sem transporte)</v>
          </cell>
          <cell r="C3590" t="str">
            <v>m³</v>
          </cell>
          <cell r="D3590">
            <v>72</v>
          </cell>
          <cell r="E3590">
            <v>58.073882884336186</v>
          </cell>
          <cell r="F3590" t="str">
            <v>SIEC Mar/26</v>
          </cell>
        </row>
        <row r="3591">
          <cell r="A3591" t="str">
            <v>08.02.01.100.11</v>
          </cell>
          <cell r="B3591" t="str">
            <v>Fresagem descontínua de revestimento betuminoso</v>
          </cell>
          <cell r="C3591" t="str">
            <v>m³</v>
          </cell>
          <cell r="D3591">
            <v>108.86</v>
          </cell>
          <cell r="E3591">
            <v>87.804484594289406</v>
          </cell>
          <cell r="F3591" t="str">
            <v>SIEC Mar/26</v>
          </cell>
        </row>
        <row r="3592">
          <cell r="A3592" t="str">
            <v>08.02.01.100.13</v>
          </cell>
          <cell r="B3592" t="str">
            <v>NEP 04_Guia pré-moldada para jardim 8 cm x 25 cm x 80 cm</v>
          </cell>
          <cell r="C3592" t="str">
            <v>m</v>
          </cell>
          <cell r="D3592">
            <v>35.11</v>
          </cell>
          <cell r="E3592">
            <v>28.319083723181159</v>
          </cell>
          <cell r="F3592" t="str">
            <v>SIEC Mar/26</v>
          </cell>
        </row>
        <row r="3593">
          <cell r="A3593" t="str">
            <v>08.02.01.100.07</v>
          </cell>
          <cell r="B3593" t="str">
            <v>Pavimento de concreto compactado com rolo - brita comercial</v>
          </cell>
          <cell r="C3593" t="str">
            <v>m³</v>
          </cell>
          <cell r="D3593">
            <v>458.78</v>
          </cell>
          <cell r="E3593">
            <v>370.04355541216324</v>
          </cell>
          <cell r="F3593" t="str">
            <v>SIEC Mar/26</v>
          </cell>
        </row>
        <row r="3594">
          <cell r="A3594" t="str">
            <v>08.02.01.100.12</v>
          </cell>
          <cell r="B3594" t="str">
            <v>Usinagem de brita graduada simples</v>
          </cell>
          <cell r="C3594" t="str">
            <v>m³</v>
          </cell>
          <cell r="D3594">
            <v>243.11</v>
          </cell>
          <cell r="E3594">
            <v>196.08807872237458</v>
          </cell>
          <cell r="F3594" t="str">
            <v>SIEC Mar/26</v>
          </cell>
        </row>
        <row r="3595">
          <cell r="A3595" t="str">
            <v>08.02.01.110</v>
          </cell>
          <cell r="B3595" t="str">
            <v>PAVIMENTO ARTICULADO DE CONCRETO</v>
          </cell>
          <cell r="C3595" t="str">
            <v/>
          </cell>
          <cell r="E3595">
            <v>0</v>
          </cell>
          <cell r="F3595" t="str">
            <v>SIEC Mar/26</v>
          </cell>
        </row>
        <row r="3596">
          <cell r="A3596" t="str">
            <v>08.02.01.110.33</v>
          </cell>
          <cell r="B3596" t="str">
            <v>DEM.98_Remoção de piso de bloco intertravado ou de pedra portuguesa, de forma manual, com reaproveitamento</v>
          </cell>
          <cell r="C3596" t="str">
            <v>m²</v>
          </cell>
          <cell r="D3596">
            <v>23.85</v>
          </cell>
          <cell r="E3596">
            <v>19.236973705436363</v>
          </cell>
          <cell r="F3596" t="str">
            <v>SIEC Mar/26</v>
          </cell>
        </row>
        <row r="3597">
          <cell r="A3597" t="str">
            <v>08.02.01.110.35</v>
          </cell>
          <cell r="B3597" t="str">
            <v>DEM.101_Remoção de tampas de concreto armado de caixas de inspeção</v>
          </cell>
          <cell r="C3597" t="str">
            <v>un</v>
          </cell>
          <cell r="D3597">
            <v>17.36</v>
          </cell>
          <cell r="E3597">
            <v>14.002258428778834</v>
          </cell>
          <cell r="F3597" t="str">
            <v>SIEC Mar/26</v>
          </cell>
        </row>
        <row r="3598">
          <cell r="A3598" t="str">
            <v>08.02.01.110.32</v>
          </cell>
          <cell r="B3598" t="str">
            <v>NEC 100_Piso intertravado drenante em concreto poroso para tráfego leve, 10 x 20 cm, espessura 6 cm (resistência à compressão &gt;= 20 Mpa e permeabilidade &gt;= 90 por cento)</v>
          </cell>
          <cell r="C3598" t="str">
            <v>m²</v>
          </cell>
          <cell r="D3598">
            <v>144.38999999999999</v>
          </cell>
          <cell r="E3598">
            <v>116.46233263429585</v>
          </cell>
          <cell r="F3598" t="str">
            <v>SIEC Mar/26</v>
          </cell>
        </row>
        <row r="3599">
          <cell r="A3599" t="str">
            <v>08.02.01.110.25</v>
          </cell>
          <cell r="B3599" t="str">
            <v>NEC 62_Piso de concreto fck= 20 MPa, e= 8 cm (com juntas e acabamento escovado), com divisão em módulos de 1,00 x 1,00 m, sobre lastro de brita 1 e 2, e armado com tela de aço CA-60</v>
          </cell>
          <cell r="C3599" t="str">
            <v>m²</v>
          </cell>
          <cell r="D3599">
            <v>90.19</v>
          </cell>
          <cell r="E3599">
            <v>72.745604129698336</v>
          </cell>
          <cell r="F3599" t="str">
            <v>SIEC Mar/26</v>
          </cell>
        </row>
        <row r="3600">
          <cell r="A3600" t="str">
            <v>08.02.01.110.30</v>
          </cell>
          <cell r="B3600" t="str">
            <v>NEC 69_Piso intertravado em bloco de concreto retangular - para tráfego leve (10 x 20 x 6 cm, 35 MPa), inclusive base, sub-base e areia de assentamento.</v>
          </cell>
          <cell r="C3600" t="str">
            <v>m²</v>
          </cell>
          <cell r="D3600">
            <v>166.96</v>
          </cell>
          <cell r="E3600">
            <v>134.66688175512181</v>
          </cell>
          <cell r="F3600" t="str">
            <v>SIEC Mar/26</v>
          </cell>
        </row>
        <row r="3601">
          <cell r="A3601" t="str">
            <v>08.02.01.110.31</v>
          </cell>
          <cell r="B3601" t="str">
            <v>NEC 70_Piso intertravado em bloco de concreto retangular - para tráfego médio/comercial (10 x 20 x 8 cm, 50 MPa)</v>
          </cell>
          <cell r="C3601" t="str">
            <v>m²</v>
          </cell>
          <cell r="D3601">
            <v>186.05</v>
          </cell>
          <cell r="E3601">
            <v>150.06452653653815</v>
          </cell>
          <cell r="F3601" t="str">
            <v>SIEC Mar/26</v>
          </cell>
        </row>
        <row r="3602">
          <cell r="A3602" t="str">
            <v>08.02.01.110.27</v>
          </cell>
          <cell r="B3602" t="str">
            <v>NEC 72_Piso drenante para tráfego leve em placas pré-fabricadas (micro-concreto de alto desempenho); 90% drenante</v>
          </cell>
          <cell r="C3602" t="str">
            <v>m²</v>
          </cell>
          <cell r="D3602">
            <v>182.33</v>
          </cell>
          <cell r="E3602">
            <v>147.06404258751414</v>
          </cell>
          <cell r="F3602" t="str">
            <v>SIEC Mar/26</v>
          </cell>
        </row>
        <row r="3603">
          <cell r="A3603" t="str">
            <v>08.02.01.110.28</v>
          </cell>
          <cell r="B3603" t="str">
            <v>NEC 73_Piso drenante para tráfego médio em placas pré-fabricadas (micro-concreto de alto desempenho); 90% drenante</v>
          </cell>
          <cell r="C3603" t="str">
            <v>m²</v>
          </cell>
          <cell r="D3603">
            <v>260.94</v>
          </cell>
          <cell r="E3603">
            <v>210.46943055331505</v>
          </cell>
          <cell r="F3603" t="str">
            <v>SIEC Mar/26</v>
          </cell>
        </row>
        <row r="3604">
          <cell r="A3604" t="str">
            <v>08.02.01.110.22</v>
          </cell>
          <cell r="B3604" t="str">
            <v>NEC 74_Piso drenante para tráfego pesado em placas pré-fabricadas (micro-concreto de alto desempenho); 90% drenante</v>
          </cell>
          <cell r="C3604" t="str">
            <v>m²</v>
          </cell>
          <cell r="D3604">
            <v>318.7</v>
          </cell>
          <cell r="E3604">
            <v>257.0575899338603</v>
          </cell>
          <cell r="F3604" t="str">
            <v>SIEC Mar/26</v>
          </cell>
        </row>
        <row r="3605">
          <cell r="A3605" t="str">
            <v>08.02.01.110.02</v>
          </cell>
          <cell r="B3605" t="str">
            <v>Passeio em concreto, fck = 15 MPa, incluindo preparo de caixa, e=7 cm</v>
          </cell>
          <cell r="C3605" t="str">
            <v>m²</v>
          </cell>
          <cell r="D3605">
            <v>113.16</v>
          </cell>
          <cell r="E3605">
            <v>91.272785933215033</v>
          </cell>
          <cell r="F3605" t="str">
            <v>SIEC Mar/26</v>
          </cell>
        </row>
        <row r="3606">
          <cell r="A3606" t="str">
            <v>08.02.01.110.01</v>
          </cell>
          <cell r="B3606" t="str">
            <v>Passeio em concreto, fck = 25 MPa, incluindo preparo de caixa, e=7 cm</v>
          </cell>
          <cell r="C3606" t="str">
            <v>m²</v>
          </cell>
          <cell r="D3606">
            <v>117.9</v>
          </cell>
          <cell r="E3606">
            <v>95.095983223100504</v>
          </cell>
          <cell r="F3606" t="str">
            <v>SIEC Mar/26</v>
          </cell>
        </row>
        <row r="3607">
          <cell r="A3607" t="str">
            <v>08.02.01.110.03</v>
          </cell>
          <cell r="B3607" t="str">
            <v>Pavimentação articulada de blocos de concreto hexagonal sobre coxim de areia</v>
          </cell>
          <cell r="C3607" t="str">
            <v>m²</v>
          </cell>
          <cell r="D3607">
            <v>167.69</v>
          </cell>
          <cell r="E3607">
            <v>135.25568640103242</v>
          </cell>
          <cell r="F3607" t="str">
            <v>SIEC Mar/26</v>
          </cell>
        </row>
        <row r="3608">
          <cell r="A3608" t="str">
            <v>08.02.01.110.07</v>
          </cell>
          <cell r="B3608" t="str">
            <v>Pavimentação de concreto não armado, rústico, em duas camadas: camada inferior e = 9 cm com concreto para lastro e camada superior e = 3 cm com concreto fck=25 Mpa</v>
          </cell>
          <cell r="C3608" t="str">
            <v>m²</v>
          </cell>
          <cell r="D3608">
            <v>258.64</v>
          </cell>
          <cell r="E3608">
            <v>208.61429262784318</v>
          </cell>
          <cell r="F3608" t="str">
            <v>SIEC Mar/26</v>
          </cell>
        </row>
        <row r="3609">
          <cell r="A3609" t="str">
            <v>08.02.01.110.06</v>
          </cell>
          <cell r="B3609" t="str">
            <v>Pavimentação intertravada de blocos de concreto sobre coxim de areia, 9 x 19 cm para tráfego pesado</v>
          </cell>
          <cell r="C3609" t="str">
            <v>m²</v>
          </cell>
          <cell r="D3609">
            <v>187.7</v>
          </cell>
          <cell r="E3609">
            <v>151.3953863526375</v>
          </cell>
          <cell r="F3609" t="str">
            <v>SIEC Mar/26</v>
          </cell>
        </row>
        <row r="3610">
          <cell r="A3610" t="str">
            <v>08.02.01.110.05</v>
          </cell>
          <cell r="B3610" t="str">
            <v>Pavimentação intertravada de blocos de concreto sobre coxim de areia, e = 60mm, 16 faces tráfego leve</v>
          </cell>
          <cell r="C3610" t="str">
            <v>m²</v>
          </cell>
          <cell r="D3610">
            <v>106.86</v>
          </cell>
          <cell r="E3610">
            <v>86.191321180835615</v>
          </cell>
          <cell r="F3610" t="str">
            <v>SIEC Mar/26</v>
          </cell>
        </row>
        <row r="3611">
          <cell r="A3611" t="str">
            <v>08.02.01.110.04</v>
          </cell>
          <cell r="B3611" t="str">
            <v>Pavimentação intertravada de blocos de concreto sobre coxim de areia, e = 80mm, 16 faces tráfego pesado,</v>
          </cell>
          <cell r="C3611" t="str">
            <v>m²</v>
          </cell>
          <cell r="D3611">
            <v>117.44</v>
          </cell>
          <cell r="E3611">
            <v>94.724955638006122</v>
          </cell>
          <cell r="F3611" t="str">
            <v>SIEC Mar/26</v>
          </cell>
        </row>
        <row r="3612">
          <cell r="A3612" t="str">
            <v>08.02.01.110.11</v>
          </cell>
          <cell r="B3612" t="str">
            <v>Piso de concreto fck = 25 MPa, e = 12 cm, sobre lastro de brita 3 e 4, e = 5 cm, e armado com tela de aço CA-60</v>
          </cell>
          <cell r="C3612" t="str">
            <v>m²</v>
          </cell>
          <cell r="D3612">
            <v>116.88</v>
          </cell>
          <cell r="E3612">
            <v>94.273269882239063</v>
          </cell>
          <cell r="F3612" t="str">
            <v>SIEC Mar/26</v>
          </cell>
        </row>
        <row r="3613">
          <cell r="A3613" t="str">
            <v>08.02.01.110.19</v>
          </cell>
          <cell r="B3613" t="str">
            <v>Piso em Mosaico Português</v>
          </cell>
          <cell r="C3613" t="str">
            <v>m²</v>
          </cell>
          <cell r="D3613">
            <v>324.95999999999998</v>
          </cell>
          <cell r="E3613">
            <v>262.10679141797061</v>
          </cell>
          <cell r="F3613" t="str">
            <v>SIEC Mar/26</v>
          </cell>
        </row>
        <row r="3614">
          <cell r="A3614" t="str">
            <v>08.02.01.110.20</v>
          </cell>
          <cell r="B3614" t="str">
            <v>Piso para área externa de placas cimentícias pré-moldadas intertravadas 40x40x6cm, OTERPREM, ou equivalente</v>
          </cell>
          <cell r="C3614" t="str">
            <v>m²</v>
          </cell>
          <cell r="D3614">
            <v>127.47</v>
          </cell>
          <cell r="E3614">
            <v>102.81497015647685</v>
          </cell>
          <cell r="F3614" t="str">
            <v>SIEC Mar/26</v>
          </cell>
        </row>
        <row r="3615">
          <cell r="A3615" t="str">
            <v>08.02.01.110.21</v>
          </cell>
          <cell r="B3615" t="str">
            <v>Piso para área externa de placas cimentícias pré-moldadas intertravadas 40x40x8cm, OTERPREM, ou equivalente</v>
          </cell>
          <cell r="C3615" t="str">
            <v>m²</v>
          </cell>
          <cell r="D3615">
            <v>122.57</v>
          </cell>
          <cell r="E3615">
            <v>98.862719793515083</v>
          </cell>
          <cell r="F3615" t="str">
            <v>SIEC Mar/26</v>
          </cell>
        </row>
        <row r="3616">
          <cell r="A3616" t="str">
            <v>08.02.01.110.12</v>
          </cell>
          <cell r="B3616" t="str">
            <v>Piso rústico em concreto , fck = 25 MPa, formando quadrados ripados de 1,20 x 1,20 m, e = 7 cm</v>
          </cell>
          <cell r="C3616" t="str">
            <v>m²</v>
          </cell>
          <cell r="D3616">
            <v>120.33</v>
          </cell>
          <cell r="E3616">
            <v>97.055976770446847</v>
          </cell>
          <cell r="F3616" t="str">
            <v>SIEC Mar/26</v>
          </cell>
        </row>
        <row r="3617">
          <cell r="A3617" t="str">
            <v>08.02.01.110.16</v>
          </cell>
          <cell r="B3617" t="str">
            <v>Piso rústico em concreto, fck = 25 MPa, formando quadrados ripados de 0,50 x 0,50 m, e=8 cm, juntas de 5 cm que poderão ser preenchidas com grama</v>
          </cell>
          <cell r="C3617" t="str">
            <v>m²</v>
          </cell>
          <cell r="D3617">
            <v>170.41</v>
          </cell>
          <cell r="E3617">
            <v>137.44958864332958</v>
          </cell>
          <cell r="F3617" t="str">
            <v>SIEC Mar/26</v>
          </cell>
        </row>
        <row r="3618">
          <cell r="A3618" t="str">
            <v>08.02.01.110.17</v>
          </cell>
          <cell r="B3618" t="str">
            <v>Piso rústico em concreto, fck = 25 MPa, formando quadrados ripados de 1 x 1 m, e=8 cm, juntas de 10 cm que poderão ser preenchidas com grama</v>
          </cell>
          <cell r="C3618" t="str">
            <v>m²</v>
          </cell>
          <cell r="D3618">
            <v>147.85</v>
          </cell>
          <cell r="E3618">
            <v>119.25310533957089</v>
          </cell>
          <cell r="F3618" t="str">
            <v>SIEC Mar/26</v>
          </cell>
        </row>
        <row r="3619">
          <cell r="A3619" t="str">
            <v>08.02.01.110.15</v>
          </cell>
          <cell r="B3619" t="str">
            <v>Piso rústico em concreto, fck = 25 MPa, formando quadrados ripados de 1,50 x 1,50 m, e = 7 cm</v>
          </cell>
          <cell r="C3619" t="str">
            <v>m²</v>
          </cell>
          <cell r="D3619">
            <v>119.21</v>
          </cell>
          <cell r="E3619">
            <v>96.152605258912715</v>
          </cell>
          <cell r="F3619" t="str">
            <v>SIEC Mar/26</v>
          </cell>
        </row>
        <row r="3620">
          <cell r="A3620" t="str">
            <v>08.02.01.110.18</v>
          </cell>
          <cell r="B3620" t="str">
            <v>Placa de concreto, fck = 20 MPa, e = 20 cm, com juntas de dilatação, para estacionamento de ônibus</v>
          </cell>
          <cell r="C3620" t="str">
            <v>m²</v>
          </cell>
          <cell r="D3620">
            <v>196.49</v>
          </cell>
          <cell r="E3620">
            <v>158.48523955476691</v>
          </cell>
          <cell r="F3620" t="str">
            <v>SIEC Mar/26</v>
          </cell>
        </row>
        <row r="3621">
          <cell r="A3621" t="str">
            <v>08.02.01.110.26</v>
          </cell>
          <cell r="B3621" t="str">
            <v>Recomposição de piso permeável (paralelepípedo)</v>
          </cell>
          <cell r="C3621" t="str">
            <v>m²</v>
          </cell>
          <cell r="D3621">
            <v>62.71</v>
          </cell>
          <cell r="E3621">
            <v>50.580738828843359</v>
          </cell>
          <cell r="F3621" t="str">
            <v>SIEC Mar/26</v>
          </cell>
        </row>
        <row r="3622">
          <cell r="A3622" t="str">
            <v>08.02.01.110.34</v>
          </cell>
          <cell r="B3622" t="str">
            <v>REM.52_Reassentamento de piso intertravado, espessura 8 cm, em via/estacionamento, com reaproveitamento dos blocos retangulares existentes</v>
          </cell>
          <cell r="C3622" t="str">
            <v>m²</v>
          </cell>
          <cell r="D3622">
            <v>46.88</v>
          </cell>
          <cell r="E3622">
            <v>37.812550411356675</v>
          </cell>
          <cell r="F3622" t="str">
            <v>SIEC Mar/26</v>
          </cell>
        </row>
        <row r="3623">
          <cell r="A3623" t="str">
            <v>08.02.01.210</v>
          </cell>
          <cell r="B3623" t="str">
            <v>PAVIMENTOS FLEXÍVEIS (ASFÁLTICOS)</v>
          </cell>
          <cell r="C3623" t="str">
            <v/>
          </cell>
          <cell r="E3623">
            <v>0</v>
          </cell>
          <cell r="F3623" t="str">
            <v>SIEC Mar/26</v>
          </cell>
        </row>
        <row r="3624">
          <cell r="A3624" t="str">
            <v>08.02.01.210.02</v>
          </cell>
          <cell r="B3624" t="str">
            <v>Concreto asfáltico - faixa C - massa comercial - capa de rolamento</v>
          </cell>
          <cell r="C3624" t="str">
            <v>T</v>
          </cell>
          <cell r="D3624">
            <v>532.54999999999995</v>
          </cell>
          <cell r="E3624">
            <v>429.54508791740597</v>
          </cell>
          <cell r="F3624" t="str">
            <v>SIEC Mar/26</v>
          </cell>
        </row>
        <row r="3625">
          <cell r="A3625" t="str">
            <v>08.03</v>
          </cell>
          <cell r="B3625" t="str">
            <v>PAISAGISMO</v>
          </cell>
          <cell r="C3625" t="str">
            <v/>
          </cell>
          <cell r="E3625">
            <v>0</v>
          </cell>
          <cell r="F3625" t="str">
            <v>SIEC Mar/26</v>
          </cell>
        </row>
        <row r="3626">
          <cell r="A3626" t="str">
            <v>08.03.01</v>
          </cell>
          <cell r="B3626" t="str">
            <v>PREPARO DO SOLO</v>
          </cell>
          <cell r="C3626" t="str">
            <v/>
          </cell>
          <cell r="E3626">
            <v>0</v>
          </cell>
          <cell r="F3626" t="str">
            <v>SIEC Mar/26</v>
          </cell>
        </row>
        <row r="3627">
          <cell r="A3627" t="str">
            <v>08.03.01.100</v>
          </cell>
          <cell r="B3627" t="str">
            <v>FORNECIMENTO DE TERRA</v>
          </cell>
          <cell r="C3627" t="str">
            <v/>
          </cell>
          <cell r="E3627">
            <v>0</v>
          </cell>
          <cell r="F3627" t="str">
            <v>SIEC Mar/26</v>
          </cell>
        </row>
        <row r="3628">
          <cell r="A3628" t="str">
            <v>08.03.01.100.01</v>
          </cell>
          <cell r="B3628" t="str">
            <v>NEP 12_Terra vegetal adubada</v>
          </cell>
          <cell r="C3628" t="str">
            <v>m³</v>
          </cell>
          <cell r="D3628">
            <v>443.88</v>
          </cell>
          <cell r="E3628">
            <v>358.02548798193254</v>
          </cell>
          <cell r="F3628" t="str">
            <v>SIEC Mar/26</v>
          </cell>
        </row>
        <row r="3629">
          <cell r="A3629" t="str">
            <v>08.03.01.110</v>
          </cell>
          <cell r="B3629" t="str">
            <v>TRATAMENTO DE SOLOS</v>
          </cell>
          <cell r="C3629" t="str">
            <v/>
          </cell>
          <cell r="E3629">
            <v>0</v>
          </cell>
          <cell r="F3629" t="str">
            <v>SIEC Mar/26</v>
          </cell>
        </row>
        <row r="3630">
          <cell r="A3630" t="str">
            <v>08.03.01.110.01</v>
          </cell>
          <cell r="B3630" t="str">
            <v>Aplicação de herbicida esterilizante de solo</v>
          </cell>
          <cell r="C3630" t="str">
            <v>m²</v>
          </cell>
          <cell r="D3630">
            <v>0.25</v>
          </cell>
          <cell r="E3630">
            <v>0.20164542668172286</v>
          </cell>
          <cell r="F3630" t="str">
            <v>SIEC Mar/26</v>
          </cell>
        </row>
        <row r="3631">
          <cell r="A3631" t="str">
            <v>08.03.01.120</v>
          </cell>
          <cell r="B3631" t="str">
            <v>PREPARO DE SOLO</v>
          </cell>
          <cell r="C3631" t="str">
            <v/>
          </cell>
          <cell r="E3631">
            <v>0</v>
          </cell>
          <cell r="F3631" t="str">
            <v>SIEC Mar/26</v>
          </cell>
        </row>
        <row r="3632">
          <cell r="A3632" t="str">
            <v>08.03.01.120.02</v>
          </cell>
          <cell r="B3632" t="str">
            <v>DEM.01_Remoção manual de terra de plantio</v>
          </cell>
          <cell r="C3632" t="str">
            <v>m³</v>
          </cell>
          <cell r="D3632">
            <v>49.84</v>
          </cell>
          <cell r="E3632">
            <v>40.20003226326827</v>
          </cell>
          <cell r="F3632" t="str">
            <v>SIEC Mar/26</v>
          </cell>
        </row>
        <row r="3633">
          <cell r="A3633" t="str">
            <v>08.03.01.120.01</v>
          </cell>
          <cell r="B3633" t="str">
            <v>Preparo e substituição de terra para plantio</v>
          </cell>
          <cell r="C3633" t="str">
            <v>m³</v>
          </cell>
          <cell r="D3633">
            <v>409.68</v>
          </cell>
          <cell r="E3633">
            <v>330.44039361187288</v>
          </cell>
          <cell r="F3633" t="str">
            <v>SIEC Mar/26</v>
          </cell>
        </row>
        <row r="3634">
          <cell r="A3634" t="str">
            <v>08.03.01.120.03</v>
          </cell>
          <cell r="B3634" t="str">
            <v>Revolvimento mecanizado de terra para plantio de grama, profundidade de 20 a 30 cm</v>
          </cell>
          <cell r="C3634" t="str">
            <v>m²</v>
          </cell>
          <cell r="D3634">
            <v>0.8</v>
          </cell>
          <cell r="E3634">
            <v>0.64526536538151313</v>
          </cell>
          <cell r="F3634" t="str">
            <v>SIEC Mar/26</v>
          </cell>
        </row>
        <row r="3635">
          <cell r="A3635" t="str">
            <v>08.03.01.120.05</v>
          </cell>
          <cell r="B3635" t="str">
            <v>Roçada, carga, transporte e destinação final</v>
          </cell>
          <cell r="C3635" t="str">
            <v>m²</v>
          </cell>
          <cell r="D3635">
            <v>0.5</v>
          </cell>
          <cell r="E3635">
            <v>0.40329085336344572</v>
          </cell>
          <cell r="F3635" t="str">
            <v>SIEC Mar/26</v>
          </cell>
        </row>
        <row r="3636">
          <cell r="A3636" t="str">
            <v>08.03.01.120.07</v>
          </cell>
          <cell r="B3636" t="str">
            <v>Roçada, carga, transporte e destinação final em taludes com inclinação maior ou igual a 45° e altura superior 5,00m</v>
          </cell>
          <cell r="C3636" t="str">
            <v>m²</v>
          </cell>
          <cell r="D3636">
            <v>1.79</v>
          </cell>
          <cell r="E3636">
            <v>1.4437812550411357</v>
          </cell>
          <cell r="F3636" t="str">
            <v>SIEC Mar/26</v>
          </cell>
        </row>
        <row r="3637">
          <cell r="A3637" t="str">
            <v>08.03.02</v>
          </cell>
          <cell r="B3637" t="str">
            <v>PLANTIO E MANEJO DE VEGETAÇÃO</v>
          </cell>
          <cell r="C3637" t="str">
            <v/>
          </cell>
          <cell r="E3637">
            <v>0</v>
          </cell>
          <cell r="F3637" t="str">
            <v>SIEC Mar/26</v>
          </cell>
        </row>
        <row r="3638">
          <cell r="A3638" t="str">
            <v>08.03.02.100</v>
          </cell>
          <cell r="B3638" t="str">
            <v>PLANTAS - ÁRVORES E ARBUSTOS</v>
          </cell>
          <cell r="C3638" t="str">
            <v/>
          </cell>
          <cell r="E3638">
            <v>0</v>
          </cell>
          <cell r="F3638" t="str">
            <v>SIEC Mar/26</v>
          </cell>
        </row>
        <row r="3639">
          <cell r="A3639" t="str">
            <v>08.03.02.100.119</v>
          </cell>
          <cell r="B3639" t="str">
            <v>Aplicação de adubo em solo.</v>
          </cell>
          <cell r="C3639" t="str">
            <v>m²</v>
          </cell>
          <cell r="D3639">
            <v>7.05</v>
          </cell>
          <cell r="E3639">
            <v>5.6864010324245848</v>
          </cell>
          <cell r="F3639" t="str">
            <v>SIEC Mar/26</v>
          </cell>
        </row>
        <row r="3640">
          <cell r="A3640" t="str">
            <v>08.03.02.100.120</v>
          </cell>
          <cell r="B3640" t="str">
            <v>Aplicação de calcário para correção do ph do solo. AF_05/2018</v>
          </cell>
          <cell r="C3640" t="str">
            <v>m²</v>
          </cell>
          <cell r="D3640">
            <v>6.99</v>
          </cell>
          <cell r="E3640">
            <v>5.6380061300209716</v>
          </cell>
          <cell r="F3640" t="str">
            <v>SIEC Mar/26</v>
          </cell>
        </row>
        <row r="3641">
          <cell r="A3641" t="str">
            <v>08.03.02.100.110</v>
          </cell>
          <cell r="B3641" t="str">
            <v>Plantio de arbusto folhagem com altura de 50 a 100 cm em cava de 60 x 60 x 60cm</v>
          </cell>
          <cell r="C3641" t="str">
            <v>un</v>
          </cell>
          <cell r="D3641">
            <v>78.599999999999994</v>
          </cell>
          <cell r="E3641">
            <v>63.397322148733664</v>
          </cell>
          <cell r="F3641" t="str">
            <v>SIEC Mar/26</v>
          </cell>
        </row>
        <row r="3642">
          <cell r="A3642" t="str">
            <v>08.03.02.100.118</v>
          </cell>
          <cell r="B3642" t="str">
            <v>Plantio de arbusto ou cerca viva. AF_05/2018</v>
          </cell>
          <cell r="C3642" t="str">
            <v>un</v>
          </cell>
          <cell r="D3642">
            <v>51.02</v>
          </cell>
          <cell r="E3642">
            <v>41.151798677206003</v>
          </cell>
          <cell r="F3642" t="str">
            <v>SIEC Mar/26</v>
          </cell>
        </row>
        <row r="3643">
          <cell r="A3643" t="str">
            <v>08.03.02.100.117</v>
          </cell>
          <cell r="B3643" t="str">
            <v>Plantio de árvore ornamental com altura de muda maior do que 2,00m e menor ou igual a 4,00m</v>
          </cell>
          <cell r="C3643" t="str">
            <v>un</v>
          </cell>
          <cell r="D3643">
            <v>156.13</v>
          </cell>
          <cell r="E3643">
            <v>125.93160187126955</v>
          </cell>
          <cell r="F3643" t="str">
            <v>SIEC Mar/26</v>
          </cell>
        </row>
        <row r="3644">
          <cell r="A3644" t="str">
            <v>08.03.02.100.116</v>
          </cell>
          <cell r="B3644" t="str">
            <v>Plantio de árvore ornamental com altura de muda menor ou igual a 2,00m</v>
          </cell>
          <cell r="C3644" t="str">
            <v>un</v>
          </cell>
          <cell r="D3644">
            <v>84.67</v>
          </cell>
          <cell r="E3644">
            <v>68.293273108565899</v>
          </cell>
          <cell r="F3644" t="str">
            <v>SIEC Mar/26</v>
          </cell>
        </row>
        <row r="3645">
          <cell r="A3645" t="str">
            <v>08.03.02.100.107</v>
          </cell>
          <cell r="B3645" t="str">
            <v>Plantio de árvore, altura de 1,00 m, em cava de 80 x 80 x 80 cm</v>
          </cell>
          <cell r="C3645" t="str">
            <v>un</v>
          </cell>
          <cell r="D3645">
            <v>200.2</v>
          </cell>
          <cell r="E3645">
            <v>161.47765768672366</v>
          </cell>
          <cell r="F3645" t="str">
            <v>SIEC Mar/26</v>
          </cell>
        </row>
        <row r="3646">
          <cell r="A3646" t="str">
            <v>08.03.02.100.108</v>
          </cell>
          <cell r="B3646" t="str">
            <v>Plantio de árvore, altura de 2,00 m, em cava de 80 x 80 x 80 cm</v>
          </cell>
          <cell r="C3646" t="str">
            <v>un</v>
          </cell>
          <cell r="D3646">
            <v>259.38</v>
          </cell>
          <cell r="E3646">
            <v>209.21116309082109</v>
          </cell>
          <cell r="F3646" t="str">
            <v>SIEC Mar/26</v>
          </cell>
        </row>
        <row r="3647">
          <cell r="A3647" t="str">
            <v>08.03.02.100.121</v>
          </cell>
          <cell r="B3647" t="str">
            <v>Plantio de palmeira com altura de muda menor ou igual a 2,00 m. AF_05/2018</v>
          </cell>
          <cell r="C3647" t="str">
            <v>m²</v>
          </cell>
          <cell r="D3647">
            <v>460.29</v>
          </cell>
          <cell r="E3647">
            <v>371.26149378932087</v>
          </cell>
          <cell r="F3647" t="str">
            <v>SIEC Mar/26</v>
          </cell>
        </row>
        <row r="3648">
          <cell r="A3648" t="str">
            <v>08.03.02.100.111</v>
          </cell>
          <cell r="B3648" t="str">
            <v>Plantio de palmeira, altura de 1,50 m, em cava de 80 x 80 x 80 cm</v>
          </cell>
          <cell r="C3648" t="str">
            <v>un</v>
          </cell>
          <cell r="D3648">
            <v>257.86</v>
          </cell>
          <cell r="E3648">
            <v>207.98515889659623</v>
          </cell>
          <cell r="F3648" t="str">
            <v>SIEC Mar/26</v>
          </cell>
        </row>
        <row r="3649">
          <cell r="A3649" t="str">
            <v>08.03.02.200</v>
          </cell>
          <cell r="B3649" t="str">
            <v>PLANTAS - FORRAÇÕES</v>
          </cell>
          <cell r="C3649" t="str">
            <v/>
          </cell>
          <cell r="E3649">
            <v>0</v>
          </cell>
          <cell r="F3649" t="str">
            <v>SIEC Mar/26</v>
          </cell>
        </row>
        <row r="3650">
          <cell r="A3650" t="str">
            <v>08.03.02.200.23</v>
          </cell>
          <cell r="B3650" t="str">
            <v>Plantio de forração</v>
          </cell>
          <cell r="C3650" t="str">
            <v>m²</v>
          </cell>
          <cell r="D3650">
            <v>74.28</v>
          </cell>
          <cell r="E3650">
            <v>59.912889175673499</v>
          </cell>
          <cell r="F3650" t="str">
            <v>SIEC Mar/26</v>
          </cell>
        </row>
        <row r="3651">
          <cell r="A3651" t="str">
            <v>08.03.02.300</v>
          </cell>
          <cell r="B3651" t="str">
            <v>PROTETORES VERTICAIS E GOLAS DE PISO</v>
          </cell>
          <cell r="C3651" t="str">
            <v/>
          </cell>
          <cell r="E3651">
            <v>0</v>
          </cell>
          <cell r="F3651" t="str">
            <v>SIEC Mar/26</v>
          </cell>
        </row>
        <row r="3652">
          <cell r="A3652" t="str">
            <v>08.03.02.300.07</v>
          </cell>
          <cell r="B3652" t="str">
            <v>Barra de aço CA 50, Ø 5/16" , comprimento = 1,00 m, curvado, pintado com 2 demãos na cor amarela padrão CPTM</v>
          </cell>
          <cell r="C3652" t="str">
            <v>un</v>
          </cell>
          <cell r="D3652">
            <v>5.89</v>
          </cell>
          <cell r="E3652">
            <v>4.7507662526213901</v>
          </cell>
          <cell r="F3652" t="str">
            <v>SIEC Mar/26</v>
          </cell>
        </row>
        <row r="3653">
          <cell r="A3653" t="str">
            <v>08.03.02.300.03</v>
          </cell>
          <cell r="B3653" t="str">
            <v>NEP 02_Protetor de muda de árvore (aço galvanizado pintado) diâmetro variável; H1 = 240 cm; H2 = 60 cm; H= H1 + H2; H3 = 80 cm</v>
          </cell>
          <cell r="C3653" t="str">
            <v>cj</v>
          </cell>
          <cell r="D3653">
            <v>703.1</v>
          </cell>
          <cell r="E3653">
            <v>567.10759799967741</v>
          </cell>
          <cell r="F3653" t="str">
            <v>SIEC Mar/26</v>
          </cell>
        </row>
        <row r="3654">
          <cell r="A3654" t="str">
            <v>08.03.02.300.01</v>
          </cell>
          <cell r="B3654" t="str">
            <v>NEP 03_Protetor Tutor para Árvores</v>
          </cell>
          <cell r="C3654" t="str">
            <v>un</v>
          </cell>
          <cell r="D3654">
            <v>49.82</v>
          </cell>
          <cell r="E3654">
            <v>40.183900629133731</v>
          </cell>
          <cell r="F3654" t="str">
            <v>SIEC Mar/26</v>
          </cell>
        </row>
        <row r="3655">
          <cell r="A3655" t="str">
            <v>08.03.02.300.06</v>
          </cell>
          <cell r="B3655" t="str">
            <v>NEP 09_Gola e Placa quadrada para piso permeável (concreto pré moldado) L= variável &gt;= 20 cm</v>
          </cell>
          <cell r="C3655" t="str">
            <v>cj</v>
          </cell>
          <cell r="D3655">
            <v>135.6</v>
          </cell>
          <cell r="E3655">
            <v>109.37247943216647</v>
          </cell>
          <cell r="F3655" t="str">
            <v>SIEC Mar/26</v>
          </cell>
        </row>
        <row r="3656">
          <cell r="A3656" t="str">
            <v>08.03.02.310</v>
          </cell>
          <cell r="B3656" t="str">
            <v>GRAMA E HIDROSSEMEADURA</v>
          </cell>
          <cell r="C3656" t="str">
            <v/>
          </cell>
          <cell r="E3656">
            <v>0</v>
          </cell>
          <cell r="F3656" t="str">
            <v>SIEC Mar/26</v>
          </cell>
        </row>
        <row r="3657">
          <cell r="A3657" t="str">
            <v>08.03.02.310.01</v>
          </cell>
          <cell r="B3657" t="str">
            <v>Hidrossemeadura de terrenos</v>
          </cell>
          <cell r="C3657" t="str">
            <v>ha</v>
          </cell>
          <cell r="D3657">
            <v>94356.3</v>
          </cell>
          <cell r="E3657">
            <v>76106.065494434588</v>
          </cell>
          <cell r="F3657" t="str">
            <v>SIEC Mar/26</v>
          </cell>
        </row>
        <row r="3658">
          <cell r="A3658" t="str">
            <v>08.03.02.310.02</v>
          </cell>
          <cell r="B3658" t="str">
            <v>Plantio de grama batatais</v>
          </cell>
          <cell r="C3658" t="str">
            <v>m²</v>
          </cell>
          <cell r="D3658">
            <v>18.98</v>
          </cell>
          <cell r="E3658">
            <v>15.3089207936764</v>
          </cell>
          <cell r="F3658" t="str">
            <v>SIEC Mar/26</v>
          </cell>
        </row>
        <row r="3659">
          <cell r="A3659" t="str">
            <v>08.03.02.310.07</v>
          </cell>
          <cell r="B3659" t="str">
            <v>Plantio de grama Esmeralda</v>
          </cell>
          <cell r="C3659" t="str">
            <v>m²</v>
          </cell>
          <cell r="D3659">
            <v>28.56</v>
          </cell>
          <cell r="E3659">
            <v>23.035973544120019</v>
          </cell>
          <cell r="F3659" t="str">
            <v>SIEC Mar/26</v>
          </cell>
        </row>
        <row r="3660">
          <cell r="A3660" t="str">
            <v>08.03.02.310.03</v>
          </cell>
          <cell r="B3660" t="str">
            <v>Plantio de grama são carlos</v>
          </cell>
          <cell r="C3660" t="str">
            <v>m²</v>
          </cell>
          <cell r="D3660">
            <v>28.56</v>
          </cell>
          <cell r="E3660">
            <v>23.035973544120019</v>
          </cell>
          <cell r="F3660" t="str">
            <v>SIEC Mar/26</v>
          </cell>
        </row>
        <row r="3661">
          <cell r="A3661" t="str">
            <v>08.03.02.400</v>
          </cell>
          <cell r="B3661" t="str">
            <v xml:space="preserve">MANEJO DA VEGETAÇÃO E RELATÓRIOS </v>
          </cell>
          <cell r="C3661" t="str">
            <v/>
          </cell>
          <cell r="E3661">
            <v>0</v>
          </cell>
          <cell r="F3661" t="str">
            <v>SIEC Mar/26</v>
          </cell>
        </row>
        <row r="3662">
          <cell r="A3662" t="str">
            <v>08.03.02.400.07</v>
          </cell>
          <cell r="B3662" t="str">
            <v>Carga e descarga mecanizada de resíduos lenhosos</v>
          </cell>
          <cell r="C3662" t="str">
            <v>m³</v>
          </cell>
          <cell r="D3662">
            <v>12.15</v>
          </cell>
          <cell r="E3662">
            <v>9.7999677367317304</v>
          </cell>
          <cell r="F3662" t="str">
            <v>SIEC Mar/26</v>
          </cell>
        </row>
        <row r="3663">
          <cell r="A3663" t="str">
            <v>08.03.02.400.13</v>
          </cell>
          <cell r="B3663" t="str">
            <v>REM.13_Remanejamento / transplante de arbusto</v>
          </cell>
          <cell r="C3663" t="str">
            <v>un</v>
          </cell>
          <cell r="D3663">
            <v>698.07</v>
          </cell>
          <cell r="E3663">
            <v>563.0504920148411</v>
          </cell>
          <cell r="F3663" t="str">
            <v>SIEC Mar/26</v>
          </cell>
        </row>
        <row r="3664">
          <cell r="A3664" t="str">
            <v>08.03.02.400.08</v>
          </cell>
          <cell r="B3664" t="str">
            <v>Transporte de resíduos lenhosos até o local de destinação final</v>
          </cell>
          <cell r="C3664" t="str">
            <v>m³ x km</v>
          </cell>
          <cell r="D3664">
            <v>2.46</v>
          </cell>
          <cell r="E3664">
            <v>1.984190998548153</v>
          </cell>
          <cell r="F3664" t="str">
            <v>SIEC Mar/26</v>
          </cell>
        </row>
        <row r="3665">
          <cell r="A3665" t="str">
            <v>08.03.03</v>
          </cell>
          <cell r="B3665" t="str">
            <v>EFLUENTES</v>
          </cell>
          <cell r="C3665" t="str">
            <v/>
          </cell>
          <cell r="E3665">
            <v>0</v>
          </cell>
          <cell r="F3665" t="str">
            <v>SIEC Mar/26</v>
          </cell>
        </row>
        <row r="3666">
          <cell r="A3666" t="str">
            <v>08.03.03.100</v>
          </cell>
          <cell r="B3666" t="str">
            <v xml:space="preserve">BOMBEAMENTO, TRANSPORTE E TRATAMENTO DE EFLUENTES </v>
          </cell>
          <cell r="C3666" t="str">
            <v/>
          </cell>
          <cell r="E3666">
            <v>0</v>
          </cell>
          <cell r="F3666" t="str">
            <v>SIEC Mar/26</v>
          </cell>
        </row>
        <row r="3667">
          <cell r="A3667" t="str">
            <v>08.03.03.100.01</v>
          </cell>
          <cell r="B3667" t="str">
            <v>Bombeamento e transporte de efluentes até o local de destinação</v>
          </cell>
          <cell r="C3667" t="str">
            <v>m³ x km</v>
          </cell>
          <cell r="D3667">
            <v>4.71</v>
          </cell>
          <cell r="E3667">
            <v>3.7989998386836588</v>
          </cell>
          <cell r="F3667" t="str">
            <v>SIEC Mar/26</v>
          </cell>
        </row>
        <row r="3668">
          <cell r="A3668" t="str">
            <v>08.03.03.100.02</v>
          </cell>
          <cell r="B3668" t="str">
            <v>Destinação / tratamento de efluente</v>
          </cell>
          <cell r="C3668" t="str">
            <v>m³</v>
          </cell>
          <cell r="D3668">
            <v>417.89</v>
          </cell>
          <cell r="E3668">
            <v>337.06242942410063</v>
          </cell>
          <cell r="F3668" t="str">
            <v>SIEC Mar/26</v>
          </cell>
        </row>
        <row r="3669">
          <cell r="A3669" t="str">
            <v>08.03.05</v>
          </cell>
          <cell r="B3669" t="str">
            <v>ARMAZENAMENTO, SEGREGAÇÃO E QUANTIFICAÇÃO DE RESÍDUOS</v>
          </cell>
          <cell r="C3669" t="str">
            <v/>
          </cell>
          <cell r="E3669">
            <v>0</v>
          </cell>
          <cell r="F3669" t="str">
            <v>SIEC Mar/26</v>
          </cell>
        </row>
        <row r="3670">
          <cell r="A3670" t="str">
            <v>08.03.05.110</v>
          </cell>
          <cell r="B3670" t="str">
            <v>ARMAZENAMENTO DE RESÍDUOS</v>
          </cell>
          <cell r="C3670" t="str">
            <v/>
          </cell>
          <cell r="E3670">
            <v>0</v>
          </cell>
          <cell r="F3670" t="str">
            <v>SIEC Mar/26</v>
          </cell>
        </row>
        <row r="3671">
          <cell r="A3671" t="str">
            <v>08.03.05.110.03</v>
          </cell>
          <cell r="B3671" t="str">
            <v>Armazenamento de Resíduos e Efluentes Classe IIA e IIB</v>
          </cell>
          <cell r="C3671" t="str">
            <v>m³ x mês</v>
          </cell>
          <cell r="D3671">
            <v>12.61</v>
          </cell>
          <cell r="E3671">
            <v>10.1709953218261</v>
          </cell>
          <cell r="F3671" t="str">
            <v>SIEC Mar/26</v>
          </cell>
        </row>
        <row r="3672">
          <cell r="A3672" t="str">
            <v>09</v>
          </cell>
          <cell r="B3672" t="str">
            <v>SERVIÇOS DE MANUTENÇÃO E LIMPEZA</v>
          </cell>
          <cell r="C3672" t="str">
            <v/>
          </cell>
          <cell r="E3672">
            <v>0</v>
          </cell>
          <cell r="F3672" t="str">
            <v>SIEC Mar/26</v>
          </cell>
        </row>
        <row r="3673">
          <cell r="A3673" t="str">
            <v>09.01</v>
          </cell>
          <cell r="B3673" t="str">
            <v>MANUTENÇÃO DAS OBRAS CIVIS E INSTALAÇÕES PREDIAIS</v>
          </cell>
          <cell r="C3673" t="str">
            <v/>
          </cell>
          <cell r="E3673">
            <v>0</v>
          </cell>
          <cell r="F3673" t="str">
            <v>SIEC Mar/26</v>
          </cell>
        </row>
        <row r="3674">
          <cell r="A3674" t="str">
            <v>09.01.02</v>
          </cell>
          <cell r="B3674" t="str">
            <v>MANUTENÇÃO DOS SISTEMAS HIDRÁULICOS PREDIAIS</v>
          </cell>
          <cell r="C3674" t="str">
            <v/>
          </cell>
          <cell r="E3674">
            <v>0</v>
          </cell>
          <cell r="F3674" t="str">
            <v>SIEC Mar/26</v>
          </cell>
        </row>
        <row r="3675">
          <cell r="A3675" t="str">
            <v>09.01.02.200</v>
          </cell>
          <cell r="B3675" t="str">
            <v>TUBOS E CONEXÕES DE AÇO GALVANIZADO</v>
          </cell>
          <cell r="C3675" t="str">
            <v/>
          </cell>
          <cell r="E3675">
            <v>0</v>
          </cell>
          <cell r="F3675" t="str">
            <v>SIEC Mar/26</v>
          </cell>
        </row>
        <row r="3676">
          <cell r="A3676" t="str">
            <v>09.01.02.200.95</v>
          </cell>
          <cell r="B3676" t="str">
            <v>Bucha de redução de aço galvanizado Ø 100 x 80 mm (4" x 3"), rosca BSP</v>
          </cell>
          <cell r="C3676" t="str">
            <v>un</v>
          </cell>
          <cell r="D3676">
            <v>163.69</v>
          </cell>
          <cell r="E3676">
            <v>132.02935957412487</v>
          </cell>
          <cell r="F3676" t="str">
            <v>SIEC Mar/26</v>
          </cell>
        </row>
        <row r="3677">
          <cell r="A3677" t="str">
            <v>09.01.02.200.87</v>
          </cell>
          <cell r="B3677" t="str">
            <v>Bucha de redução de aço galvanizado Ø 20 x 15 mm (3/4" x 1/2"), rosca BSP</v>
          </cell>
          <cell r="C3677" t="str">
            <v>un</v>
          </cell>
          <cell r="D3677">
            <v>21.91</v>
          </cell>
          <cell r="E3677">
            <v>17.672205194386191</v>
          </cell>
          <cell r="F3677" t="str">
            <v>SIEC Mar/26</v>
          </cell>
        </row>
        <row r="3678">
          <cell r="A3678" t="str">
            <v>09.01.02.200.88</v>
          </cell>
          <cell r="B3678" t="str">
            <v>Bucha de redução de aço galvanizado Ø 25 x 20 mm (1" x 3/4"), rosca BSP</v>
          </cell>
          <cell r="C3678" t="str">
            <v>un</v>
          </cell>
          <cell r="D3678">
            <v>25.14</v>
          </cell>
          <cell r="E3678">
            <v>20.277464107114049</v>
          </cell>
          <cell r="F3678" t="str">
            <v>SIEC Mar/26</v>
          </cell>
        </row>
        <row r="3679">
          <cell r="A3679" t="str">
            <v>09.01.02.200.89</v>
          </cell>
          <cell r="B3679" t="str">
            <v>Bucha de redução de aço galvanizado Ø 32 x 25 mm (1 1/4" x 1"), rosca BSP</v>
          </cell>
          <cell r="C3679" t="str">
            <v>un</v>
          </cell>
          <cell r="D3679">
            <v>42.33</v>
          </cell>
          <cell r="E3679">
            <v>34.142603645749311</v>
          </cell>
          <cell r="F3679" t="str">
            <v>SIEC Mar/26</v>
          </cell>
        </row>
        <row r="3680">
          <cell r="A3680" t="str">
            <v>09.01.02.200.90</v>
          </cell>
          <cell r="B3680" t="str">
            <v>Bucha de redução de aço galvanizado Ø 40 x 25 mm (1 1/2" x 1"), rosca BSP</v>
          </cell>
          <cell r="C3680" t="str">
            <v>un</v>
          </cell>
          <cell r="D3680">
            <v>47.33</v>
          </cell>
          <cell r="E3680">
            <v>38.175512179383773</v>
          </cell>
          <cell r="F3680" t="str">
            <v>SIEC Mar/26</v>
          </cell>
        </row>
        <row r="3681">
          <cell r="A3681" t="str">
            <v>09.01.02.200.96</v>
          </cell>
          <cell r="B3681" t="str">
            <v>Bucha de redução de aço galvanizado Ø 40 x 32 mm (1 1/2" x 1 1/4"), rosca BSP</v>
          </cell>
          <cell r="C3681" t="str">
            <v>un</v>
          </cell>
          <cell r="D3681">
            <v>47.33</v>
          </cell>
          <cell r="E3681">
            <v>38.175512179383773</v>
          </cell>
          <cell r="F3681" t="str">
            <v>SIEC Mar/26</v>
          </cell>
        </row>
        <row r="3682">
          <cell r="A3682" t="str">
            <v>09.01.02.200.127</v>
          </cell>
          <cell r="B3682" t="str">
            <v>Bucha de redução de aço galvanizado Ø 50 X 25 mm (2" X 1"), rosca BSP</v>
          </cell>
          <cell r="C3682" t="str">
            <v>un</v>
          </cell>
          <cell r="D3682">
            <v>54.71</v>
          </cell>
          <cell r="E3682">
            <v>44.128085175028232</v>
          </cell>
          <cell r="F3682" t="str">
            <v>SIEC Mar/26</v>
          </cell>
        </row>
        <row r="3683">
          <cell r="A3683" t="str">
            <v>09.01.02.200.91</v>
          </cell>
          <cell r="B3683" t="str">
            <v>Bucha de redução de aço galvanizado Ø 50 x 40 mm (2" x 1 1/2"), rosca BSP</v>
          </cell>
          <cell r="C3683" t="str">
            <v>un</v>
          </cell>
          <cell r="D3683">
            <v>54.71</v>
          </cell>
          <cell r="E3683">
            <v>44.128085175028232</v>
          </cell>
          <cell r="F3683" t="str">
            <v>SIEC Mar/26</v>
          </cell>
        </row>
        <row r="3684">
          <cell r="A3684" t="str">
            <v>09.01.02.200.92</v>
          </cell>
          <cell r="B3684" t="str">
            <v>Bucha de redução de aço galvanizado Ø 65 x 40 mm (2 1/2" x 1 1/2"), rosca BSP</v>
          </cell>
          <cell r="C3684" t="str">
            <v>un</v>
          </cell>
          <cell r="D3684">
            <v>76.02</v>
          </cell>
          <cell r="E3684">
            <v>61.316341345378284</v>
          </cell>
          <cell r="F3684" t="str">
            <v>SIEC Mar/26</v>
          </cell>
        </row>
        <row r="3685">
          <cell r="A3685" t="str">
            <v>09.01.02.200.93</v>
          </cell>
          <cell r="B3685" t="str">
            <v>Bucha de redução de aço galvanizado Ø 80 x 50 mm (3" x 2"), rosca BSP</v>
          </cell>
          <cell r="C3685" t="str">
            <v>un</v>
          </cell>
          <cell r="D3685">
            <v>98.11</v>
          </cell>
          <cell r="E3685">
            <v>79.133731246975316</v>
          </cell>
          <cell r="F3685" t="str">
            <v>SIEC Mar/26</v>
          </cell>
        </row>
        <row r="3686">
          <cell r="A3686" t="str">
            <v>09.01.02.200.94</v>
          </cell>
          <cell r="B3686" t="str">
            <v>Bucha de redução de aço galvanizado Ø 80 x 65 mm (3" x 2 1/2"), rosca BSP</v>
          </cell>
          <cell r="C3686" t="str">
            <v>un</v>
          </cell>
          <cell r="D3686">
            <v>96.53</v>
          </cell>
          <cell r="E3686">
            <v>77.85933215034683</v>
          </cell>
          <cell r="F3686" t="str">
            <v>SIEC Mar/26</v>
          </cell>
        </row>
        <row r="3687">
          <cell r="A3687" t="str">
            <v>09.01.02.200.09</v>
          </cell>
          <cell r="B3687" t="str">
            <v>Cotovelo 45° de aço galvanizado Ø 100 mm (4"), rosca BSP</v>
          </cell>
          <cell r="C3687" t="str">
            <v>un</v>
          </cell>
          <cell r="D3687">
            <v>342.93</v>
          </cell>
          <cell r="E3687">
            <v>276.6010646878529</v>
          </cell>
          <cell r="F3687" t="str">
            <v>SIEC Mar/26</v>
          </cell>
        </row>
        <row r="3688">
          <cell r="A3688" t="str">
            <v>09.01.02.200.01</v>
          </cell>
          <cell r="B3688" t="str">
            <v>Cotovelo 45° de aço galvanizado Ø 15 mm (1/2"), rosca BSP</v>
          </cell>
          <cell r="C3688" t="str">
            <v>un</v>
          </cell>
          <cell r="D3688">
            <v>38.049999999999997</v>
          </cell>
          <cell r="E3688">
            <v>30.690433940958215</v>
          </cell>
          <cell r="F3688" t="str">
            <v>SIEC Mar/26</v>
          </cell>
        </row>
        <row r="3689">
          <cell r="A3689" t="str">
            <v>09.01.02.200.02</v>
          </cell>
          <cell r="B3689" t="str">
            <v>Cotovelo 45° de aço galvanizado Ø 20 mm (3/4"), rosca BSP</v>
          </cell>
          <cell r="C3689" t="str">
            <v>un</v>
          </cell>
          <cell r="D3689">
            <v>42.32</v>
          </cell>
          <cell r="E3689">
            <v>34.134537828682042</v>
          </cell>
          <cell r="F3689" t="str">
            <v>SIEC Mar/26</v>
          </cell>
        </row>
        <row r="3690">
          <cell r="A3690" t="str">
            <v>09.01.02.200.03</v>
          </cell>
          <cell r="B3690" t="str">
            <v>Cotovelo 45° de aço galvanizado Ø 25 mm (1"), rosca BSP</v>
          </cell>
          <cell r="C3690" t="str">
            <v>un</v>
          </cell>
          <cell r="D3690">
            <v>52.33</v>
          </cell>
          <cell r="E3690">
            <v>42.208420713018228</v>
          </cell>
          <cell r="F3690" t="str">
            <v>SIEC Mar/26</v>
          </cell>
        </row>
        <row r="3691">
          <cell r="A3691" t="str">
            <v>09.01.02.200.04</v>
          </cell>
          <cell r="B3691" t="str">
            <v>Cotovelo 45° de aço galvanizado Ø 32 mm (1 1/4"), rosca BSP</v>
          </cell>
          <cell r="C3691" t="str">
            <v>un</v>
          </cell>
          <cell r="D3691">
            <v>66.099999999999994</v>
          </cell>
          <cell r="E3691">
            <v>53.31505081464752</v>
          </cell>
          <cell r="F3691" t="str">
            <v>SIEC Mar/26</v>
          </cell>
        </row>
        <row r="3692">
          <cell r="A3692" t="str">
            <v>09.01.02.200.05</v>
          </cell>
          <cell r="B3692" t="str">
            <v>Cotovelo 45° de aço galvanizado Ø 40 mm (1 1/2"), rosca BSP</v>
          </cell>
          <cell r="C3692" t="str">
            <v>un</v>
          </cell>
          <cell r="D3692">
            <v>75.09</v>
          </cell>
          <cell r="E3692">
            <v>60.56622035812228</v>
          </cell>
          <cell r="F3692" t="str">
            <v>SIEC Mar/26</v>
          </cell>
        </row>
        <row r="3693">
          <cell r="A3693" t="str">
            <v>09.01.02.200.06</v>
          </cell>
          <cell r="B3693" t="str">
            <v>Cotovelo 45° de aço galvanizado Ø 50 mm (2"), rosca BSP</v>
          </cell>
          <cell r="C3693" t="str">
            <v>un</v>
          </cell>
          <cell r="D3693">
            <v>93.38</v>
          </cell>
          <cell r="E3693">
            <v>75.318599774157121</v>
          </cell>
          <cell r="F3693" t="str">
            <v>SIEC Mar/26</v>
          </cell>
        </row>
        <row r="3694">
          <cell r="A3694" t="str">
            <v>09.01.02.200.08</v>
          </cell>
          <cell r="B3694" t="str">
            <v>Cotovelo 45° de aço galvanizado Ø 80 mm (3"), rosca BSP</v>
          </cell>
          <cell r="C3694" t="str">
            <v>un</v>
          </cell>
          <cell r="D3694">
            <v>202.45</v>
          </cell>
          <cell r="E3694">
            <v>163.29246652685916</v>
          </cell>
          <cell r="F3694" t="str">
            <v>SIEC Mar/26</v>
          </cell>
        </row>
        <row r="3695">
          <cell r="A3695" t="str">
            <v>09.01.02.200.19</v>
          </cell>
          <cell r="B3695" t="str">
            <v>Cotovelo 90° de aço galvanizado Ø 100 mm (4"), rosca BSP</v>
          </cell>
          <cell r="C3695" t="str">
            <v>un</v>
          </cell>
          <cell r="D3695">
            <v>347.69</v>
          </cell>
          <cell r="E3695">
            <v>280.44039361187288</v>
          </cell>
          <cell r="F3695" t="str">
            <v>SIEC Mar/26</v>
          </cell>
        </row>
        <row r="3696">
          <cell r="A3696" t="str">
            <v>09.01.02.200.10</v>
          </cell>
          <cell r="B3696" t="str">
            <v>Cotovelo 90° de aço galvanizado Ø 15 mm (1/2"), rosca BSP</v>
          </cell>
          <cell r="C3696" t="str">
            <v>un</v>
          </cell>
          <cell r="D3696">
            <v>36.659999999999997</v>
          </cell>
          <cell r="E3696">
            <v>29.569285368607837</v>
          </cell>
          <cell r="F3696" t="str">
            <v>SIEC Mar/26</v>
          </cell>
        </row>
        <row r="3697">
          <cell r="A3697" t="str">
            <v>09.01.02.200.11</v>
          </cell>
          <cell r="B3697" t="str">
            <v>Cotovelo 90° de aço galvanizado Ø 150 mm (6"), rosca BSP</v>
          </cell>
          <cell r="C3697" t="str">
            <v>un</v>
          </cell>
          <cell r="D3697">
            <v>1036.47</v>
          </cell>
          <cell r="E3697">
            <v>835.99774157122113</v>
          </cell>
          <cell r="F3697" t="str">
            <v>SIEC Mar/26</v>
          </cell>
        </row>
        <row r="3698">
          <cell r="A3698" t="str">
            <v>09.01.02.200.12</v>
          </cell>
          <cell r="B3698" t="str">
            <v>Cotovelo 90° de aço galvanizado Ø 20 mm (3/4"), rosca BSP</v>
          </cell>
          <cell r="C3698" t="str">
            <v>un</v>
          </cell>
          <cell r="D3698">
            <v>43.86</v>
          </cell>
          <cell r="E3698">
            <v>35.376673657041458</v>
          </cell>
          <cell r="F3698" t="str">
            <v>SIEC Mar/26</v>
          </cell>
        </row>
        <row r="3699">
          <cell r="A3699" t="str">
            <v>09.01.02.200.13</v>
          </cell>
          <cell r="B3699" t="str">
            <v>Cotovelo 90° de aço galvanizado Ø 25 mm (1"), rosca BSP</v>
          </cell>
          <cell r="C3699" t="str">
            <v>un</v>
          </cell>
          <cell r="D3699">
            <v>49.78</v>
          </cell>
          <cell r="E3699">
            <v>40.151637360864655</v>
          </cell>
          <cell r="F3699" t="str">
            <v>SIEC Mar/26</v>
          </cell>
        </row>
        <row r="3700">
          <cell r="A3700" t="str">
            <v>09.01.02.200.14</v>
          </cell>
          <cell r="B3700" t="str">
            <v>Cotovelo 90° de aço galvanizado Ø 32 mm (1 1/4"), rosca BSP</v>
          </cell>
          <cell r="C3700" t="str">
            <v>un</v>
          </cell>
          <cell r="D3700">
            <v>61.01</v>
          </cell>
          <cell r="E3700">
            <v>49.209549927407643</v>
          </cell>
          <cell r="F3700" t="str">
            <v>SIEC Mar/26</v>
          </cell>
        </row>
        <row r="3701">
          <cell r="A3701" t="str">
            <v>09.01.02.200.15</v>
          </cell>
          <cell r="B3701" t="str">
            <v>Cotovelo 90° de aço galvanizado Ø 40 mm (1 1/2"), rosca BSP</v>
          </cell>
          <cell r="C3701" t="str">
            <v>un</v>
          </cell>
          <cell r="D3701">
            <v>85.41</v>
          </cell>
          <cell r="E3701">
            <v>68.890143571543788</v>
          </cell>
          <cell r="F3701" t="str">
            <v>SIEC Mar/26</v>
          </cell>
        </row>
        <row r="3702">
          <cell r="A3702" t="str">
            <v>09.01.02.200.16</v>
          </cell>
          <cell r="B3702" t="str">
            <v>Cotovelo 90° de aço galvanizado Ø 50 mm (2"), rosca BSP</v>
          </cell>
          <cell r="C3702" t="str">
            <v>un</v>
          </cell>
          <cell r="D3702">
            <v>92.65</v>
          </cell>
          <cell r="E3702">
            <v>74.729795128246494</v>
          </cell>
          <cell r="F3702" t="str">
            <v>SIEC Mar/26</v>
          </cell>
        </row>
        <row r="3703">
          <cell r="A3703" t="str">
            <v>09.01.02.200.17</v>
          </cell>
          <cell r="B3703" t="str">
            <v>Cotovelo 90° de aço galvanizado Ø 65 mm (2 1/2"), rosca BSP</v>
          </cell>
          <cell r="C3703" t="str">
            <v>un</v>
          </cell>
          <cell r="D3703">
            <v>139.49</v>
          </cell>
          <cell r="E3703">
            <v>112.5100822713341</v>
          </cell>
          <cell r="F3703" t="str">
            <v>SIEC Mar/26</v>
          </cell>
        </row>
        <row r="3704">
          <cell r="A3704" t="str">
            <v>09.01.02.200.18</v>
          </cell>
          <cell r="B3704" t="str">
            <v>Cotovelo 90° de aço galvanizado Ø 80 mm (3"), rosca BSP</v>
          </cell>
          <cell r="C3704" t="str">
            <v>un</v>
          </cell>
          <cell r="D3704">
            <v>182.52</v>
          </cell>
          <cell r="E3704">
            <v>147.21729311179223</v>
          </cell>
          <cell r="F3704" t="str">
            <v>SIEC Mar/26</v>
          </cell>
        </row>
        <row r="3705">
          <cell r="A3705" t="str">
            <v>09.01.02.200.106</v>
          </cell>
          <cell r="B3705" t="str">
            <v>Curva 45° de aço galvanizado Ø 15 mm (1/2"), rosca BSP</v>
          </cell>
          <cell r="C3705" t="str">
            <v>un</v>
          </cell>
          <cell r="D3705">
            <v>45.01</v>
          </cell>
          <cell r="E3705">
            <v>36.304242619777384</v>
          </cell>
          <cell r="F3705" t="str">
            <v>SIEC Mar/26</v>
          </cell>
        </row>
        <row r="3706">
          <cell r="A3706" t="str">
            <v>09.01.02.200.107</v>
          </cell>
          <cell r="B3706" t="str">
            <v>Curva 45° de aço galvanizado Ø 20 mm (3/4"), rosca BSP</v>
          </cell>
          <cell r="C3706" t="str">
            <v>un</v>
          </cell>
          <cell r="D3706">
            <v>51.84</v>
          </cell>
          <cell r="E3706">
            <v>41.813195676722053</v>
          </cell>
          <cell r="F3706" t="str">
            <v>SIEC Mar/26</v>
          </cell>
        </row>
        <row r="3707">
          <cell r="A3707" t="str">
            <v>09.01.02.200.108</v>
          </cell>
          <cell r="B3707" t="str">
            <v>Curva 45° de aço galvanizado Ø 25 mm (1"), rosca BSP</v>
          </cell>
          <cell r="C3707" t="str">
            <v>un</v>
          </cell>
          <cell r="D3707">
            <v>63.5</v>
          </cell>
          <cell r="E3707">
            <v>51.217938377157608</v>
          </cell>
          <cell r="F3707" t="str">
            <v>SIEC Mar/26</v>
          </cell>
        </row>
        <row r="3708">
          <cell r="A3708" t="str">
            <v>09.01.02.200.109</v>
          </cell>
          <cell r="B3708" t="str">
            <v>Curva 45° de aço galvanizado Ø 32 mm (1 1/4"), rosca BSP</v>
          </cell>
          <cell r="C3708" t="str">
            <v>un</v>
          </cell>
          <cell r="D3708">
            <v>103.8</v>
          </cell>
          <cell r="E3708">
            <v>83.723181158251322</v>
          </cell>
          <cell r="F3708" t="str">
            <v>SIEC Mar/26</v>
          </cell>
        </row>
        <row r="3709">
          <cell r="A3709" t="str">
            <v>09.01.02.200.110</v>
          </cell>
          <cell r="B3709" t="str">
            <v>Curva 45° de aço galvanizado Ø 40 mm (1 1/2"), rosca BSP</v>
          </cell>
          <cell r="C3709" t="str">
            <v>un</v>
          </cell>
          <cell r="D3709">
            <v>117.65</v>
          </cell>
          <cell r="E3709">
            <v>94.894337796418782</v>
          </cell>
          <cell r="F3709" t="str">
            <v>SIEC Mar/26</v>
          </cell>
        </row>
        <row r="3710">
          <cell r="A3710" t="str">
            <v>09.01.02.200.111</v>
          </cell>
          <cell r="B3710" t="str">
            <v>Curva 45° de aço galvanizado Ø 50 mm (2"), rosca BSP</v>
          </cell>
          <cell r="C3710" t="str">
            <v>un</v>
          </cell>
          <cell r="D3710">
            <v>155.1</v>
          </cell>
          <cell r="E3710">
            <v>125.10082271334086</v>
          </cell>
          <cell r="F3710" t="str">
            <v>SIEC Mar/26</v>
          </cell>
        </row>
        <row r="3711">
          <cell r="A3711" t="str">
            <v>09.01.02.200.112</v>
          </cell>
          <cell r="B3711" t="str">
            <v>Curva 45° de aço galvanizado Ø 65 mm (2 1/2"), rosca BSP</v>
          </cell>
          <cell r="C3711" t="str">
            <v>un</v>
          </cell>
          <cell r="D3711">
            <v>245.63</v>
          </cell>
          <cell r="E3711">
            <v>198.12066462332635</v>
          </cell>
          <cell r="F3711" t="str">
            <v>SIEC Mar/26</v>
          </cell>
        </row>
        <row r="3712">
          <cell r="A3712" t="str">
            <v>09.01.02.200.113</v>
          </cell>
          <cell r="B3712" t="str">
            <v>Curva 45° de aço galvanizado Ø 80 mm (3"), rosca BSP</v>
          </cell>
          <cell r="C3712" t="str">
            <v>un</v>
          </cell>
          <cell r="D3712">
            <v>320.36</v>
          </cell>
          <cell r="E3712">
            <v>258.39651556702694</v>
          </cell>
          <cell r="F3712" t="str">
            <v>SIEC Mar/26</v>
          </cell>
        </row>
        <row r="3713">
          <cell r="A3713" t="str">
            <v>09.01.02.200.105</v>
          </cell>
          <cell r="B3713" t="str">
            <v>Curva 90° de aço galvanizado Ø 100 mm (4"), rosca BSP</v>
          </cell>
          <cell r="C3713" t="str">
            <v>un</v>
          </cell>
          <cell r="D3713">
            <v>699.89</v>
          </cell>
          <cell r="E3713">
            <v>564.51847072108399</v>
          </cell>
          <cell r="F3713" t="str">
            <v>SIEC Mar/26</v>
          </cell>
        </row>
        <row r="3714">
          <cell r="A3714" t="str">
            <v>09.01.02.200.97</v>
          </cell>
          <cell r="B3714" t="str">
            <v>Curva 90° de aço galvanizado Ø 15 mm (1/2"), rosca BSP</v>
          </cell>
          <cell r="C3714" t="str">
            <v>un</v>
          </cell>
          <cell r="D3714">
            <v>45.53</v>
          </cell>
          <cell r="E3714">
            <v>36.723665107275366</v>
          </cell>
          <cell r="F3714" t="str">
            <v>SIEC Mar/26</v>
          </cell>
        </row>
        <row r="3715">
          <cell r="A3715" t="str">
            <v>09.01.02.200.98</v>
          </cell>
          <cell r="B3715" t="str">
            <v>Curva 90° de aço galvanizado Ø 20 mm (3/4"), rosca BSP</v>
          </cell>
          <cell r="C3715" t="str">
            <v>un</v>
          </cell>
          <cell r="D3715">
            <v>52.35</v>
          </cell>
          <cell r="E3715">
            <v>42.224552347152766</v>
          </cell>
          <cell r="F3715" t="str">
            <v>SIEC Mar/26</v>
          </cell>
        </row>
        <row r="3716">
          <cell r="A3716" t="str">
            <v>09.01.02.200.99</v>
          </cell>
          <cell r="B3716" t="str">
            <v>Curva 90° de aço galvanizado Ø 25 mm (1"), rosca BSP</v>
          </cell>
          <cell r="C3716" t="str">
            <v>un</v>
          </cell>
          <cell r="D3716">
            <v>66.41</v>
          </cell>
          <cell r="E3716">
            <v>53.565091143732857</v>
          </cell>
          <cell r="F3716" t="str">
            <v>SIEC Mar/26</v>
          </cell>
        </row>
        <row r="3717">
          <cell r="A3717" t="str">
            <v>09.01.02.200.100</v>
          </cell>
          <cell r="B3717" t="str">
            <v>Curva 90° de aço galvanizado Ø 32 mm (1 1/4"), rosca BSP</v>
          </cell>
          <cell r="C3717" t="str">
            <v>un</v>
          </cell>
          <cell r="D3717">
            <v>115.22</v>
          </cell>
          <cell r="E3717">
            <v>92.934344249072424</v>
          </cell>
          <cell r="F3717" t="str">
            <v>SIEC Mar/26</v>
          </cell>
        </row>
        <row r="3718">
          <cell r="A3718" t="str">
            <v>09.01.02.200.101</v>
          </cell>
          <cell r="B3718" t="str">
            <v>Curva 90° de aço galvanizado Ø 40 mm (1 1/2"), rosca BSP</v>
          </cell>
          <cell r="C3718" t="str">
            <v>un</v>
          </cell>
          <cell r="D3718">
            <v>129.07</v>
          </cell>
          <cell r="E3718">
            <v>104.10550088723987</v>
          </cell>
          <cell r="F3718" t="str">
            <v>SIEC Mar/26</v>
          </cell>
        </row>
        <row r="3719">
          <cell r="A3719" t="str">
            <v>09.01.02.200.102</v>
          </cell>
          <cell r="B3719" t="str">
            <v>Curva 90° de aço galvanizado Ø 50 mm (2"), rosca BSP</v>
          </cell>
          <cell r="C3719" t="str">
            <v>un</v>
          </cell>
          <cell r="D3719">
            <v>181.53</v>
          </cell>
          <cell r="E3719">
            <v>146.4187772221326</v>
          </cell>
          <cell r="F3719" t="str">
            <v>SIEC Mar/26</v>
          </cell>
        </row>
        <row r="3720">
          <cell r="A3720" t="str">
            <v>09.01.02.200.103</v>
          </cell>
          <cell r="B3720" t="str">
            <v>Curva 90° de aço galvanizado Ø 65 mm (2 1/2"), rosca BSP</v>
          </cell>
          <cell r="C3720" t="str">
            <v>un</v>
          </cell>
          <cell r="D3720">
            <v>277.31</v>
          </cell>
          <cell r="E3720">
            <v>223.67317309243427</v>
          </cell>
          <cell r="F3720" t="str">
            <v>SIEC Mar/26</v>
          </cell>
        </row>
        <row r="3721">
          <cell r="A3721" t="str">
            <v>09.01.02.200.104</v>
          </cell>
          <cell r="B3721" t="str">
            <v>Curva 90° de aço galvanizado Ø 80 mm (3"), rosca BSP</v>
          </cell>
          <cell r="C3721" t="str">
            <v>un</v>
          </cell>
          <cell r="D3721">
            <v>371.27</v>
          </cell>
          <cell r="E3721">
            <v>299.45959025649296</v>
          </cell>
          <cell r="F3721" t="str">
            <v>SIEC Mar/26</v>
          </cell>
        </row>
        <row r="3722">
          <cell r="A3722" t="str">
            <v>09.01.02.200.20</v>
          </cell>
          <cell r="B3722" t="str">
            <v>Luva de aço galvanizado Ø 15 mm (1/2"), rosca BSP</v>
          </cell>
          <cell r="C3722" t="str">
            <v>un</v>
          </cell>
          <cell r="D3722">
            <v>19.260000000000002</v>
          </cell>
          <cell r="E3722">
            <v>15.534763671559929</v>
          </cell>
          <cell r="F3722" t="str">
            <v>SIEC Mar/26</v>
          </cell>
        </row>
        <row r="3723">
          <cell r="A3723" t="str">
            <v>09.01.02.200.21</v>
          </cell>
          <cell r="B3723" t="str">
            <v>Luva de aço galvanizado Ø 20 mm (3/4"), rosca BSP</v>
          </cell>
          <cell r="C3723" t="str">
            <v>un</v>
          </cell>
          <cell r="D3723">
            <v>23.3</v>
          </cell>
          <cell r="E3723">
            <v>18.793353766736569</v>
          </cell>
          <cell r="F3723" t="str">
            <v>SIEC Mar/26</v>
          </cell>
        </row>
        <row r="3724">
          <cell r="A3724" t="str">
            <v>09.01.02.200.22</v>
          </cell>
          <cell r="B3724" t="str">
            <v>Luva de aço galvanizado Ø 25 mm (1"), rosca BSP</v>
          </cell>
          <cell r="C3724" t="str">
            <v>un</v>
          </cell>
          <cell r="D3724">
            <v>28.68</v>
          </cell>
          <cell r="E3724">
            <v>23.132763348927245</v>
          </cell>
          <cell r="F3724" t="str">
            <v>SIEC Mar/26</v>
          </cell>
        </row>
        <row r="3725">
          <cell r="A3725" t="str">
            <v>09.01.02.200.23</v>
          </cell>
          <cell r="B3725" t="str">
            <v>Luva de aço galvanizado Ø 32 mm (1 1/4"), rosca BSP</v>
          </cell>
          <cell r="C3725" t="str">
            <v>un</v>
          </cell>
          <cell r="D3725">
            <v>43.39</v>
          </cell>
          <cell r="E3725">
            <v>34.997580254879821</v>
          </cell>
          <cell r="F3725" t="str">
            <v>SIEC Mar/26</v>
          </cell>
        </row>
        <row r="3726">
          <cell r="A3726" t="str">
            <v>09.01.02.200.24</v>
          </cell>
          <cell r="B3726" t="str">
            <v>Luva de aço galvanizado Ø 40 mm (1 1/2"), rosca BSP</v>
          </cell>
          <cell r="C3726" t="str">
            <v>un</v>
          </cell>
          <cell r="D3726">
            <v>49.26</v>
          </cell>
          <cell r="E3726">
            <v>39.732214873366672</v>
          </cell>
          <cell r="F3726" t="str">
            <v>SIEC Mar/26</v>
          </cell>
        </row>
        <row r="3727">
          <cell r="A3727" t="str">
            <v>09.01.02.200.25</v>
          </cell>
          <cell r="B3727" t="str">
            <v>Luva de aço galvanizado Ø 50 mm (2"), rosca BSP</v>
          </cell>
          <cell r="C3727" t="str">
            <v>un</v>
          </cell>
          <cell r="D3727">
            <v>62.8</v>
          </cell>
          <cell r="E3727">
            <v>50.653331182448781</v>
          </cell>
          <cell r="F3727" t="str">
            <v>SIEC Mar/26</v>
          </cell>
        </row>
        <row r="3728">
          <cell r="A3728" t="str">
            <v>09.01.02.200.26</v>
          </cell>
          <cell r="B3728" t="str">
            <v>Luva de aço galvanizado Ø 65 mm (2 1/2"), rosca BSP</v>
          </cell>
          <cell r="C3728" t="str">
            <v>un</v>
          </cell>
          <cell r="D3728">
            <v>92.98</v>
          </cell>
          <cell r="E3728">
            <v>74.995967091466369</v>
          </cell>
          <cell r="F3728" t="str">
            <v>SIEC Mar/26</v>
          </cell>
        </row>
        <row r="3729">
          <cell r="A3729" t="str">
            <v>09.01.02.200.27</v>
          </cell>
          <cell r="B3729" t="str">
            <v>Luva de aço galvanizado Ø 80 mm (3"), rosca BSP</v>
          </cell>
          <cell r="C3729" t="str">
            <v>un</v>
          </cell>
          <cell r="D3729">
            <v>133.53</v>
          </cell>
          <cell r="E3729">
            <v>107.70285529924182</v>
          </cell>
          <cell r="F3729" t="str">
            <v>SIEC Mar/26</v>
          </cell>
        </row>
        <row r="3730">
          <cell r="A3730" t="str">
            <v>09.01.02.200.39</v>
          </cell>
          <cell r="B3730" t="str">
            <v>Luva de redução de aço galvanizado Ø 100 x 80 mm (4 x 3"), rosca BSP</v>
          </cell>
          <cell r="C3730" t="str">
            <v>un</v>
          </cell>
          <cell r="D3730">
            <v>224.42</v>
          </cell>
          <cell r="E3730">
            <v>181.01306662364897</v>
          </cell>
          <cell r="F3730" t="str">
            <v>SIEC Mar/26</v>
          </cell>
        </row>
        <row r="3731">
          <cell r="A3731" t="str">
            <v>09.01.02.200.29</v>
          </cell>
          <cell r="B3731" t="str">
            <v>Luva de redução de aço galvanizado Ø 20 x 15 mm (3/4 x 1/2"), rosca BSP</v>
          </cell>
          <cell r="C3731" t="str">
            <v>un</v>
          </cell>
          <cell r="D3731">
            <v>32.15</v>
          </cell>
          <cell r="E3731">
            <v>25.931601871269557</v>
          </cell>
          <cell r="F3731" t="str">
            <v>SIEC Mar/26</v>
          </cell>
        </row>
        <row r="3732">
          <cell r="A3732" t="str">
            <v>09.01.02.200.30</v>
          </cell>
          <cell r="B3732" t="str">
            <v>Luva de redução de aço galvanizado Ø 25 x 20 mm (1 x 3/4"), rosca BSP</v>
          </cell>
          <cell r="C3732" t="str">
            <v>un</v>
          </cell>
          <cell r="D3732">
            <v>36.58</v>
          </cell>
          <cell r="E3732">
            <v>29.504758832069687</v>
          </cell>
          <cell r="F3732" t="str">
            <v>SIEC Mar/26</v>
          </cell>
        </row>
        <row r="3733">
          <cell r="A3733" t="str">
            <v>09.01.02.200.31</v>
          </cell>
          <cell r="B3733" t="str">
            <v>Luva de redução de aço galvanizado Ø 32 x 25 mm (1 1/4 x 1"), rosca BSP</v>
          </cell>
          <cell r="C3733" t="str">
            <v>un</v>
          </cell>
          <cell r="D3733">
            <v>44.82</v>
          </cell>
          <cell r="E3733">
            <v>36.150992095499277</v>
          </cell>
          <cell r="F3733" t="str">
            <v>SIEC Mar/26</v>
          </cell>
        </row>
        <row r="3734">
          <cell r="A3734" t="str">
            <v>09.01.02.200.32</v>
          </cell>
          <cell r="B3734" t="str">
            <v>Luva de redução de aço galvanizado Ø 40 x 20 mm (1 1/2 x 3/4"), rosca BSP</v>
          </cell>
          <cell r="C3734" t="str">
            <v>un</v>
          </cell>
          <cell r="D3734">
            <v>50.74</v>
          </cell>
          <cell r="E3734">
            <v>40.925955799322473</v>
          </cell>
          <cell r="F3734" t="str">
            <v>SIEC Mar/26</v>
          </cell>
        </row>
        <row r="3735">
          <cell r="A3735" t="str">
            <v>09.01.02.200.33</v>
          </cell>
          <cell r="B3735" t="str">
            <v>Luva de redução de aço galvanizado Ø 40 x 25 mm (1 1/2 x 1"), rosca BSP</v>
          </cell>
          <cell r="C3735" t="str">
            <v>un</v>
          </cell>
          <cell r="D3735">
            <v>50.74</v>
          </cell>
          <cell r="E3735">
            <v>40.925955799322473</v>
          </cell>
          <cell r="F3735" t="str">
            <v>SIEC Mar/26</v>
          </cell>
        </row>
        <row r="3736">
          <cell r="A3736" t="str">
            <v>09.01.02.200.34</v>
          </cell>
          <cell r="B3736" t="str">
            <v>Luva de redução de aço galvanizado Ø 40 x 32 mm (1 1/2 x 1 1/4"), rosca BSP</v>
          </cell>
          <cell r="C3736" t="str">
            <v>un</v>
          </cell>
          <cell r="D3736">
            <v>46.3</v>
          </cell>
          <cell r="E3736">
            <v>37.34473302145507</v>
          </cell>
          <cell r="F3736" t="str">
            <v>SIEC Mar/26</v>
          </cell>
        </row>
        <row r="3737">
          <cell r="A3737" t="str">
            <v>09.01.02.200.35</v>
          </cell>
          <cell r="B3737" t="str">
            <v>Luva de redução de aço galvanizado Ø 50 x 40 mm (2 x 1 1/2"), rosca BSP</v>
          </cell>
          <cell r="C3737" t="str">
            <v>un</v>
          </cell>
          <cell r="D3737">
            <v>67.98</v>
          </cell>
          <cell r="E3737">
            <v>54.831424423294081</v>
          </cell>
          <cell r="F3737" t="str">
            <v>SIEC Mar/26</v>
          </cell>
        </row>
        <row r="3738">
          <cell r="A3738" t="str">
            <v>09.01.02.200.36</v>
          </cell>
          <cell r="B3738" t="str">
            <v>Luva de redução de aço galvanizado Ø 65 x 40mm (2 1/2 x 1 1/2"), rosca BSP</v>
          </cell>
          <cell r="C3738" t="str">
            <v>un</v>
          </cell>
          <cell r="D3738">
            <v>101.44</v>
          </cell>
          <cell r="E3738">
            <v>81.81964833037587</v>
          </cell>
          <cell r="F3738" t="str">
            <v>SIEC Mar/26</v>
          </cell>
        </row>
        <row r="3739">
          <cell r="A3739" t="str">
            <v>09.01.02.200.37</v>
          </cell>
          <cell r="B3739" t="str">
            <v>Luva de redução de aço galvanizado Ø 80 x 50 mm (3 x 2"), rosca BSP</v>
          </cell>
          <cell r="C3739" t="str">
            <v>un</v>
          </cell>
          <cell r="D3739">
            <v>141.63</v>
          </cell>
          <cell r="E3739">
            <v>114.23616712372963</v>
          </cell>
          <cell r="F3739" t="str">
            <v>SIEC Mar/26</v>
          </cell>
        </row>
        <row r="3740">
          <cell r="A3740" t="str">
            <v>09.01.02.200.38</v>
          </cell>
          <cell r="B3740" t="str">
            <v>Luva de redução de aço galvanizado Ø 80 x 65 mm (3 x 2 1/2"), rosca BSP</v>
          </cell>
          <cell r="C3740" t="str">
            <v>un</v>
          </cell>
          <cell r="D3740">
            <v>141.63</v>
          </cell>
          <cell r="E3740">
            <v>114.23616712372963</v>
          </cell>
          <cell r="F3740" t="str">
            <v>SIEC Mar/26</v>
          </cell>
        </row>
        <row r="3741">
          <cell r="A3741" t="str">
            <v>09.01.02.200.48</v>
          </cell>
          <cell r="B3741" t="str">
            <v>Niple duplo de aço galvanizado Ø 100 mm (4"), rosca BSP</v>
          </cell>
          <cell r="C3741" t="str">
            <v>un</v>
          </cell>
          <cell r="D3741">
            <v>182.68</v>
          </cell>
          <cell r="E3741">
            <v>147.34634618486854</v>
          </cell>
          <cell r="F3741" t="str">
            <v>SIEC Mar/26</v>
          </cell>
        </row>
        <row r="3742">
          <cell r="A3742" t="str">
            <v>09.01.02.200.40</v>
          </cell>
          <cell r="B3742" t="str">
            <v>Niple duplo de aço galvanizado Ø 15 mm (1/2"), rosca BSP</v>
          </cell>
          <cell r="C3742" t="str">
            <v>un</v>
          </cell>
          <cell r="D3742">
            <v>18.84</v>
          </cell>
          <cell r="E3742">
            <v>15.195999354734635</v>
          </cell>
          <cell r="F3742" t="str">
            <v>SIEC Mar/26</v>
          </cell>
        </row>
        <row r="3743">
          <cell r="A3743" t="str">
            <v>09.01.02.200.41</v>
          </cell>
          <cell r="B3743" t="str">
            <v>Niple duplo de aço galvanizado Ø 20 mm (3/4"), rosca BSP</v>
          </cell>
          <cell r="C3743" t="str">
            <v>un</v>
          </cell>
          <cell r="D3743">
            <v>30.33</v>
          </cell>
          <cell r="E3743">
            <v>24.463623165026615</v>
          </cell>
          <cell r="F3743" t="str">
            <v>SIEC Mar/26</v>
          </cell>
        </row>
        <row r="3744">
          <cell r="A3744" t="str">
            <v>09.01.02.200.42</v>
          </cell>
          <cell r="B3744" t="str">
            <v>Niple duplo de aço galvanizado Ø 25 mm (1"), rosca BSP</v>
          </cell>
          <cell r="C3744" t="str">
            <v>un</v>
          </cell>
          <cell r="D3744">
            <v>34.549999999999997</v>
          </cell>
          <cell r="E3744">
            <v>27.867397967414096</v>
          </cell>
          <cell r="F3744" t="str">
            <v>SIEC Mar/26</v>
          </cell>
        </row>
        <row r="3745">
          <cell r="A3745" t="str">
            <v>09.01.02.200.43</v>
          </cell>
          <cell r="B3745" t="str">
            <v>Niple duplo de aço galvanizado Ø 32 mm (1 1/4"), rosca BSP</v>
          </cell>
          <cell r="C3745" t="str">
            <v>un</v>
          </cell>
          <cell r="D3745">
            <v>41.13</v>
          </cell>
          <cell r="E3745">
            <v>33.174705597677047</v>
          </cell>
          <cell r="F3745" t="str">
            <v>SIEC Mar/26</v>
          </cell>
        </row>
        <row r="3746">
          <cell r="A3746" t="str">
            <v>09.01.02.200.44</v>
          </cell>
          <cell r="B3746" t="str">
            <v>Niple duplo de aço galvanizado Ø 40 mm (1 1/2"), rosca BSP</v>
          </cell>
          <cell r="C3746" t="str">
            <v>un</v>
          </cell>
          <cell r="D3746">
            <v>48.91</v>
          </cell>
          <cell r="E3746">
            <v>39.449911276012259</v>
          </cell>
          <cell r="F3746" t="str">
            <v>SIEC Mar/26</v>
          </cell>
        </row>
        <row r="3747">
          <cell r="A3747" t="str">
            <v>09.01.02.200.45</v>
          </cell>
          <cell r="B3747" t="str">
            <v>Niple duplo de aço galvanizado Ø 50 mm (2"), rosca BSP</v>
          </cell>
          <cell r="C3747" t="str">
            <v>un</v>
          </cell>
          <cell r="D3747">
            <v>63.96</v>
          </cell>
          <cell r="E3747">
            <v>51.588965962251976</v>
          </cell>
          <cell r="F3747" t="str">
            <v>SIEC Mar/26</v>
          </cell>
        </row>
        <row r="3748">
          <cell r="A3748" t="str">
            <v>09.01.02.200.46</v>
          </cell>
          <cell r="B3748" t="str">
            <v>Niple duplo de aço galvanizado Ø 65 mm (2 1/2"), rosca BSP</v>
          </cell>
          <cell r="C3748" t="str">
            <v>un</v>
          </cell>
          <cell r="D3748">
            <v>86.2</v>
          </cell>
          <cell r="E3748">
            <v>69.527343119858045</v>
          </cell>
          <cell r="F3748" t="str">
            <v>SIEC Mar/26</v>
          </cell>
        </row>
        <row r="3749">
          <cell r="A3749" t="str">
            <v>09.01.02.200.47</v>
          </cell>
          <cell r="B3749" t="str">
            <v>Niple duplo de aço galvanizado Ø 80 mm (3"), rosca BSP</v>
          </cell>
          <cell r="C3749" t="str">
            <v>un</v>
          </cell>
          <cell r="D3749">
            <v>124.2</v>
          </cell>
          <cell r="E3749">
            <v>100.17744797547992</v>
          </cell>
          <cell r="F3749" t="str">
            <v>SIEC Mar/26</v>
          </cell>
        </row>
        <row r="3750">
          <cell r="A3750" t="str">
            <v>09.01.02.200.57</v>
          </cell>
          <cell r="B3750" t="str">
            <v>Tê 90° de aço galvanizado Ø 100 mm (4"), rosca BSP</v>
          </cell>
          <cell r="C3750" t="str">
            <v>un</v>
          </cell>
          <cell r="D3750">
            <v>408.84</v>
          </cell>
          <cell r="E3750">
            <v>329.7628649782223</v>
          </cell>
          <cell r="F3750" t="str">
            <v>SIEC Mar/26</v>
          </cell>
        </row>
        <row r="3751">
          <cell r="A3751" t="str">
            <v>09.01.02.200.49</v>
          </cell>
          <cell r="B3751" t="str">
            <v>Tê 90° de aço galvanizado Ø 15 mm (1/2"), rosca BSP</v>
          </cell>
          <cell r="C3751" t="str">
            <v>un</v>
          </cell>
          <cell r="D3751">
            <v>35.630000000000003</v>
          </cell>
          <cell r="E3751">
            <v>28.738506210679144</v>
          </cell>
          <cell r="F3751" t="str">
            <v>SIEC Mar/26</v>
          </cell>
        </row>
        <row r="3752">
          <cell r="A3752" t="str">
            <v>09.01.02.200.50</v>
          </cell>
          <cell r="B3752" t="str">
            <v>Tê 90° de aço galvanizado Ø 20 mm (3/4"), rosca BSP</v>
          </cell>
          <cell r="C3752" t="str">
            <v>un</v>
          </cell>
          <cell r="D3752">
            <v>58.08</v>
          </cell>
          <cell r="E3752">
            <v>46.846265526697856</v>
          </cell>
          <cell r="F3752" t="str">
            <v>SIEC Mar/26</v>
          </cell>
        </row>
        <row r="3753">
          <cell r="A3753" t="str">
            <v>09.01.02.200.51</v>
          </cell>
          <cell r="B3753" t="str">
            <v>Tê 90° de aço galvanizado Ø 25 mm (1"), rosca BSP</v>
          </cell>
          <cell r="C3753" t="str">
            <v>un</v>
          </cell>
          <cell r="D3753">
            <v>67.31</v>
          </cell>
          <cell r="E3753">
            <v>54.291014679787061</v>
          </cell>
          <cell r="F3753" t="str">
            <v>SIEC Mar/26</v>
          </cell>
        </row>
        <row r="3754">
          <cell r="A3754" t="str">
            <v>09.01.02.200.52</v>
          </cell>
          <cell r="B3754" t="str">
            <v>Tê 90° de aço galvanizado Ø 32 mm (1 1/4"), rosca BSP</v>
          </cell>
          <cell r="C3754" t="str">
            <v>un</v>
          </cell>
          <cell r="D3754">
            <v>81.88</v>
          </cell>
          <cell r="E3754">
            <v>66.042910146797865</v>
          </cell>
          <cell r="F3754" t="str">
            <v>SIEC Mar/26</v>
          </cell>
        </row>
        <row r="3755">
          <cell r="A3755" t="str">
            <v>09.01.02.200.53</v>
          </cell>
          <cell r="B3755" t="str">
            <v>Tê 90° de aço galvanizado Ø 40 mm (1 1/2"), rosca BSP</v>
          </cell>
          <cell r="C3755" t="str">
            <v>un</v>
          </cell>
          <cell r="D3755">
            <v>94.15</v>
          </cell>
          <cell r="E3755">
            <v>75.939667688336826</v>
          </cell>
          <cell r="F3755" t="str">
            <v>SIEC Mar/26</v>
          </cell>
        </row>
        <row r="3756">
          <cell r="A3756" t="str">
            <v>09.01.02.200.54</v>
          </cell>
          <cell r="B3756" t="str">
            <v>Tê 90° de aço galvanizado Ø 50 mm (2"), rosca BSP</v>
          </cell>
          <cell r="C3756" t="str">
            <v>un</v>
          </cell>
          <cell r="D3756">
            <v>123.45</v>
          </cell>
          <cell r="E3756">
            <v>99.572511695434756</v>
          </cell>
          <cell r="F3756" t="str">
            <v>SIEC Mar/26</v>
          </cell>
        </row>
        <row r="3757">
          <cell r="A3757" t="str">
            <v>09.01.02.200.55</v>
          </cell>
          <cell r="B3757" t="str">
            <v>Tê 90° de aço galvanizado Ø 65 mm (2 1/2"), rosca BSP</v>
          </cell>
          <cell r="C3757" t="str">
            <v>un</v>
          </cell>
          <cell r="D3757">
            <v>191.23</v>
          </cell>
          <cell r="E3757">
            <v>154.24261977738345</v>
          </cell>
          <cell r="F3757" t="str">
            <v>SIEC Mar/26</v>
          </cell>
        </row>
        <row r="3758">
          <cell r="A3758" t="str">
            <v>09.01.02.200.56</v>
          </cell>
          <cell r="B3758" t="str">
            <v>Tê 90° de aço galvanizado Ø 80 mm (3"), rosca BSP</v>
          </cell>
          <cell r="C3758" t="str">
            <v>un</v>
          </cell>
          <cell r="D3758">
            <v>241.38</v>
          </cell>
          <cell r="E3758">
            <v>194.69269236973705</v>
          </cell>
          <cell r="F3758" t="str">
            <v>SIEC Mar/26</v>
          </cell>
        </row>
        <row r="3759">
          <cell r="A3759" t="str">
            <v>09.01.02.200.66</v>
          </cell>
          <cell r="B3759" t="str">
            <v>Tubo de aço galvanizado, sem conexões com costura Ø 100 mm (4")</v>
          </cell>
          <cell r="C3759" t="str">
            <v>m</v>
          </cell>
          <cell r="D3759">
            <v>239.8</v>
          </cell>
          <cell r="E3759">
            <v>193.41829327310856</v>
          </cell>
          <cell r="F3759" t="str">
            <v>SIEC Mar/26</v>
          </cell>
        </row>
        <row r="3760">
          <cell r="A3760" t="str">
            <v>09.01.02.200.58</v>
          </cell>
          <cell r="B3760" t="str">
            <v>Tubo de aço galvanizado, sem conexões com costura Ø 15 mm (1/2")</v>
          </cell>
          <cell r="C3760" t="str">
            <v>m</v>
          </cell>
          <cell r="D3760">
            <v>38.33</v>
          </cell>
          <cell r="E3760">
            <v>30.916276818841748</v>
          </cell>
          <cell r="F3760" t="str">
            <v>SIEC Mar/26</v>
          </cell>
        </row>
        <row r="3761">
          <cell r="A3761" t="str">
            <v>09.01.02.200.67</v>
          </cell>
          <cell r="B3761" t="str">
            <v>Tubo de aço galvanizado, sem conexões com costura Ø 150 mm (6")</v>
          </cell>
          <cell r="C3761" t="str">
            <v>m</v>
          </cell>
          <cell r="D3761">
            <v>386.8</v>
          </cell>
          <cell r="E3761">
            <v>311.9858041619616</v>
          </cell>
          <cell r="F3761" t="str">
            <v>SIEC Mar/26</v>
          </cell>
        </row>
        <row r="3762">
          <cell r="A3762" t="str">
            <v>09.01.02.200.59</v>
          </cell>
          <cell r="B3762" t="str">
            <v>Tubo de aço galvanizado, sem conexões com costura Ø 20 mm (3/4")</v>
          </cell>
          <cell r="C3762" t="str">
            <v>m</v>
          </cell>
          <cell r="D3762">
            <v>46.16</v>
          </cell>
          <cell r="E3762">
            <v>37.231811582513302</v>
          </cell>
          <cell r="F3762" t="str">
            <v>SIEC Mar/26</v>
          </cell>
        </row>
        <row r="3763">
          <cell r="A3763" t="str">
            <v>09.01.02.200.60</v>
          </cell>
          <cell r="B3763" t="str">
            <v>Tubo de aço galvanizado, sem conexões com costura Ø 25 mm (1")</v>
          </cell>
          <cell r="C3763" t="str">
            <v>m</v>
          </cell>
          <cell r="D3763">
            <v>56.62</v>
          </cell>
          <cell r="E3763">
            <v>45.668656234876593</v>
          </cell>
          <cell r="F3763" t="str">
            <v>SIEC Mar/26</v>
          </cell>
        </row>
        <row r="3764">
          <cell r="A3764" t="str">
            <v>09.01.02.200.61</v>
          </cell>
          <cell r="B3764" t="str">
            <v>Tubo de aço galvanizado, sem conexões com costura Ø 32 mm (1 1/4")</v>
          </cell>
          <cell r="C3764" t="str">
            <v>m</v>
          </cell>
          <cell r="D3764">
            <v>61.3</v>
          </cell>
          <cell r="E3764">
            <v>49.443458622358442</v>
          </cell>
          <cell r="F3764" t="str">
            <v>SIEC Mar/26</v>
          </cell>
        </row>
        <row r="3765">
          <cell r="A3765" t="str">
            <v>09.01.02.200.62</v>
          </cell>
          <cell r="B3765" t="str">
            <v>Tubo de aço galvanizado, sem conexões com costura Ø 40 mm (1 1/2")</v>
          </cell>
          <cell r="C3765" t="str">
            <v>m</v>
          </cell>
          <cell r="D3765">
            <v>67.540000000000006</v>
          </cell>
          <cell r="E3765">
            <v>54.476528472334252</v>
          </cell>
          <cell r="F3765" t="str">
            <v>SIEC Mar/26</v>
          </cell>
        </row>
        <row r="3766">
          <cell r="A3766" t="str">
            <v>09.01.02.200.63</v>
          </cell>
          <cell r="B3766" t="str">
            <v>Tubo de aço galvanizado, sem conexões com costura Ø 50 mm (2")</v>
          </cell>
          <cell r="C3766" t="str">
            <v>m</v>
          </cell>
          <cell r="D3766">
            <v>92.71</v>
          </cell>
          <cell r="E3766">
            <v>74.778190030650094</v>
          </cell>
          <cell r="F3766" t="str">
            <v>SIEC Mar/26</v>
          </cell>
        </row>
        <row r="3767">
          <cell r="A3767" t="str">
            <v>09.01.02.200.64</v>
          </cell>
          <cell r="B3767" t="str">
            <v>Tubo de aço galvanizado, sem conexões com costura Ø 65 mm (2 1/2")</v>
          </cell>
          <cell r="C3767" t="str">
            <v>m</v>
          </cell>
          <cell r="D3767">
            <v>115.31</v>
          </cell>
          <cell r="E3767">
            <v>93.006936602677854</v>
          </cell>
          <cell r="F3767" t="str">
            <v>SIEC Mar/26</v>
          </cell>
        </row>
        <row r="3768">
          <cell r="A3768" t="str">
            <v>09.01.02.200.65</v>
          </cell>
          <cell r="B3768" t="str">
            <v>Tubo de aço galvanizado, sem conexões com costura Ø 80 mm (3")</v>
          </cell>
          <cell r="C3768" t="str">
            <v>m</v>
          </cell>
          <cell r="D3768">
            <v>132.07</v>
          </cell>
          <cell r="E3768">
            <v>106.52524600742055</v>
          </cell>
          <cell r="F3768" t="str">
            <v>SIEC Mar/26</v>
          </cell>
        </row>
        <row r="3769">
          <cell r="A3769" t="str">
            <v>09.01.02.200.76</v>
          </cell>
          <cell r="B3769" t="str">
            <v>Tubo de aço galvanizado, sem conexões sem costura Ø 100 mm (4")</v>
          </cell>
          <cell r="C3769" t="str">
            <v>m</v>
          </cell>
          <cell r="D3769">
            <v>396.03</v>
          </cell>
          <cell r="E3769">
            <v>319.43055331505082</v>
          </cell>
          <cell r="F3769" t="str">
            <v>SIEC Mar/26</v>
          </cell>
        </row>
        <row r="3770">
          <cell r="A3770" t="str">
            <v>09.01.02.200.68</v>
          </cell>
          <cell r="B3770" t="str">
            <v>Tubo de aço galvanizado, sem conexões sem costura Ø 15 mm (1/2")</v>
          </cell>
          <cell r="C3770" t="str">
            <v>m</v>
          </cell>
          <cell r="D3770">
            <v>62.78</v>
          </cell>
          <cell r="E3770">
            <v>50.637199548314243</v>
          </cell>
          <cell r="F3770" t="str">
            <v>SIEC Mar/26</v>
          </cell>
        </row>
        <row r="3771">
          <cell r="A3771" t="str">
            <v>09.01.02.200.69</v>
          </cell>
          <cell r="B3771" t="str">
            <v>Tubo de aço galvanizado, sem conexões sem costura Ø 20 mm (3/4")</v>
          </cell>
          <cell r="C3771" t="str">
            <v>m</v>
          </cell>
          <cell r="D3771">
            <v>79.59</v>
          </cell>
          <cell r="E3771">
            <v>64.195838038393291</v>
          </cell>
          <cell r="F3771" t="str">
            <v>SIEC Mar/26</v>
          </cell>
        </row>
        <row r="3772">
          <cell r="A3772" t="str">
            <v>09.01.02.200.70</v>
          </cell>
          <cell r="B3772" t="str">
            <v>Tubo de aço galvanizado, sem conexões sem costura Ø 25 mm (1")</v>
          </cell>
          <cell r="C3772" t="str">
            <v>m</v>
          </cell>
          <cell r="D3772">
            <v>88.39</v>
          </cell>
          <cell r="E3772">
            <v>71.293757057589929</v>
          </cell>
          <cell r="F3772" t="str">
            <v>SIEC Mar/26</v>
          </cell>
        </row>
        <row r="3773">
          <cell r="A3773" t="str">
            <v>09.01.02.200.71</v>
          </cell>
          <cell r="B3773" t="str">
            <v>Tubo de aço galvanizado, sem conexões sem costura Ø 32 mm (1 1/4")</v>
          </cell>
          <cell r="C3773" t="str">
            <v>m</v>
          </cell>
          <cell r="D3773">
            <v>122.65</v>
          </cell>
          <cell r="E3773">
            <v>98.927246330053237</v>
          </cell>
          <cell r="F3773" t="str">
            <v>SIEC Mar/26</v>
          </cell>
        </row>
        <row r="3774">
          <cell r="A3774" t="str">
            <v>09.01.02.200.72</v>
          </cell>
          <cell r="B3774" t="str">
            <v>Tubo de aço galvanizado, sem conexões sem costura Ø 40 mm (1 1/2")</v>
          </cell>
          <cell r="C3774" t="str">
            <v>m</v>
          </cell>
          <cell r="D3774">
            <v>139.66999999999999</v>
          </cell>
          <cell r="E3774">
            <v>112.65526697854492</v>
          </cell>
          <cell r="F3774" t="str">
            <v>SIEC Mar/26</v>
          </cell>
        </row>
        <row r="3775">
          <cell r="A3775" t="str">
            <v>09.01.02.200.73</v>
          </cell>
          <cell r="B3775" t="str">
            <v>Tubo de aço galvanizado, sem conexões sem costura Ø 50 mm (2")</v>
          </cell>
          <cell r="C3775" t="str">
            <v>m</v>
          </cell>
          <cell r="D3775">
            <v>168.06</v>
          </cell>
          <cell r="E3775">
            <v>135.55412163252137</v>
          </cell>
          <cell r="F3775" t="str">
            <v>SIEC Mar/26</v>
          </cell>
        </row>
        <row r="3776">
          <cell r="A3776" t="str">
            <v>09.01.02.200.74</v>
          </cell>
          <cell r="B3776" t="str">
            <v>Tubo de aço galvanizado, sem conexões sem costura Ø 65 mm (2 1/2")</v>
          </cell>
          <cell r="C3776" t="str">
            <v>m</v>
          </cell>
          <cell r="D3776">
            <v>237.56</v>
          </cell>
          <cell r="E3776">
            <v>191.61155025004032</v>
          </cell>
          <cell r="F3776" t="str">
            <v>SIEC Mar/26</v>
          </cell>
        </row>
        <row r="3777">
          <cell r="A3777" t="str">
            <v>09.01.02.200.75</v>
          </cell>
          <cell r="B3777" t="str">
            <v>Tubo de aço galvanizado, sem conexões sem costura Ø 80 mm (3")</v>
          </cell>
          <cell r="C3777" t="str">
            <v>m</v>
          </cell>
          <cell r="D3777">
            <v>296.13</v>
          </cell>
          <cell r="E3777">
            <v>238.85304081303434</v>
          </cell>
          <cell r="F3777" t="str">
            <v>SIEC Mar/26</v>
          </cell>
        </row>
        <row r="3778">
          <cell r="A3778" t="str">
            <v>09.01.02.200.86</v>
          </cell>
          <cell r="B3778" t="str">
            <v>União de aço galvanizado com assento cônico de bronze, Ø 100 mm (4"), rosca BSP</v>
          </cell>
          <cell r="C3778" t="str">
            <v>un</v>
          </cell>
          <cell r="D3778">
            <v>772.32</v>
          </cell>
          <cell r="E3778">
            <v>622.93918373931285</v>
          </cell>
          <cell r="F3778" t="str">
            <v>SIEC Mar/26</v>
          </cell>
        </row>
        <row r="3779">
          <cell r="A3779" t="str">
            <v>09.01.02.200.78</v>
          </cell>
          <cell r="B3779" t="str">
            <v>União de aço galvanizado com assento cônico de bronze, Ø 15 mm (1/2"), rosca BSP</v>
          </cell>
          <cell r="C3779" t="str">
            <v>un</v>
          </cell>
          <cell r="D3779">
            <v>62.05</v>
          </cell>
          <cell r="E3779">
            <v>50.048394902403608</v>
          </cell>
          <cell r="F3779" t="str">
            <v>SIEC Mar/26</v>
          </cell>
        </row>
        <row r="3780">
          <cell r="A3780" t="str">
            <v>09.01.02.200.79</v>
          </cell>
          <cell r="B3780" t="str">
            <v>União de aço galvanizado com assento cônico de bronze, Ø 20 mm (3/4"), rosca BSP</v>
          </cell>
          <cell r="C3780" t="str">
            <v>un</v>
          </cell>
          <cell r="D3780">
            <v>72.75</v>
          </cell>
          <cell r="E3780">
            <v>58.678819164381352</v>
          </cell>
          <cell r="F3780" t="str">
            <v>SIEC Mar/26</v>
          </cell>
        </row>
        <row r="3781">
          <cell r="A3781" t="str">
            <v>09.01.02.200.80</v>
          </cell>
          <cell r="B3781" t="str">
            <v>União de aço galvanizado com assento cônico de bronze, Ø 25 mm (1"), rosca BSP</v>
          </cell>
          <cell r="C3781" t="str">
            <v>un</v>
          </cell>
          <cell r="D3781">
            <v>79.75</v>
          </cell>
          <cell r="E3781">
            <v>64.324891111469597</v>
          </cell>
          <cell r="F3781" t="str">
            <v>SIEC Mar/26</v>
          </cell>
        </row>
        <row r="3782">
          <cell r="A3782" t="str">
            <v>09.01.02.200.81</v>
          </cell>
          <cell r="B3782" t="str">
            <v>União de aço galvanizado com assento cônico de bronze, Ø 32 mm (1 1/4"), rosca BSP</v>
          </cell>
          <cell r="C3782" t="str">
            <v>un</v>
          </cell>
          <cell r="D3782">
            <v>122.55</v>
          </cell>
          <cell r="E3782">
            <v>98.846588159380545</v>
          </cell>
          <cell r="F3782" t="str">
            <v>SIEC Mar/26</v>
          </cell>
        </row>
        <row r="3783">
          <cell r="A3783" t="str">
            <v>09.01.02.200.82</v>
          </cell>
          <cell r="B3783" t="str">
            <v>União de aço galvanizado com assento cônico de bronze, Ø 40 mm (1 1/2"), rosca BSP</v>
          </cell>
          <cell r="C3783" t="str">
            <v>un</v>
          </cell>
          <cell r="D3783">
            <v>125.89</v>
          </cell>
          <cell r="E3783">
            <v>101.54057105984836</v>
          </cell>
          <cell r="F3783" t="str">
            <v>SIEC Mar/26</v>
          </cell>
        </row>
        <row r="3784">
          <cell r="A3784" t="str">
            <v>09.01.02.200.83</v>
          </cell>
          <cell r="B3784" t="str">
            <v>União de aço galvanizado com assento cônico de bronze, Ø 50 mm (2"), rosca BSP</v>
          </cell>
          <cell r="C3784" t="str">
            <v>un</v>
          </cell>
          <cell r="D3784">
            <v>199.02</v>
          </cell>
          <cell r="E3784">
            <v>160.52589127278594</v>
          </cell>
          <cell r="F3784" t="str">
            <v>SIEC Mar/26</v>
          </cell>
        </row>
        <row r="3785">
          <cell r="A3785" t="str">
            <v>09.01.02.200.84</v>
          </cell>
          <cell r="B3785" t="str">
            <v>União de aço galvanizado com assento cônico de bronze, Ø 65 mm (2 1/2"), rosca BSP</v>
          </cell>
          <cell r="C3785" t="str">
            <v>un</v>
          </cell>
          <cell r="D3785">
            <v>299.39</v>
          </cell>
          <cell r="E3785">
            <v>241.48249717696402</v>
          </cell>
          <cell r="F3785" t="str">
            <v>SIEC Mar/26</v>
          </cell>
        </row>
        <row r="3786">
          <cell r="A3786" t="str">
            <v>09.01.02.200.85</v>
          </cell>
          <cell r="B3786" t="str">
            <v>União de aço galvanizado com assento cônico de bronze, Ø 80 mm (3"), rosca BSP</v>
          </cell>
          <cell r="C3786" t="str">
            <v>un</v>
          </cell>
          <cell r="D3786">
            <v>465.96</v>
          </cell>
          <cell r="E3786">
            <v>375.83481206646229</v>
          </cell>
          <cell r="F3786" t="str">
            <v>SIEC Mar/26</v>
          </cell>
        </row>
        <row r="3787">
          <cell r="A3787" t="str">
            <v>09.01.02.210</v>
          </cell>
          <cell r="B3787" t="str">
            <v>TUBOS E CONEXÕES DE PVC - ESGOTO (SÉRIE NORMAL)</v>
          </cell>
          <cell r="C3787" t="str">
            <v/>
          </cell>
          <cell r="E3787">
            <v>0</v>
          </cell>
          <cell r="F3787" t="str">
            <v>SIEC Mar/26</v>
          </cell>
        </row>
        <row r="3788">
          <cell r="A3788" t="str">
            <v>09.01.02.210.76</v>
          </cell>
          <cell r="B3788" t="str">
            <v>Cap (tampão) de PVC branco Ø 200 mm</v>
          </cell>
          <cell r="C3788" t="str">
            <v>un</v>
          </cell>
          <cell r="D3788">
            <v>64.12</v>
          </cell>
          <cell r="E3788">
            <v>51.718019035328282</v>
          </cell>
          <cell r="F3788" t="str">
            <v>SIEC Mar/26</v>
          </cell>
        </row>
        <row r="3789">
          <cell r="A3789" t="str">
            <v>09.01.02.210.42</v>
          </cell>
          <cell r="B3789" t="str">
            <v>Cap (tampão) de PVC branco Ø50mm</v>
          </cell>
          <cell r="C3789" t="str">
            <v>un</v>
          </cell>
          <cell r="D3789">
            <v>13.09</v>
          </cell>
          <cell r="E3789">
            <v>10.558154541055009</v>
          </cell>
          <cell r="F3789" t="str">
            <v>SIEC Mar/26</v>
          </cell>
        </row>
        <row r="3790">
          <cell r="A3790" t="str">
            <v>09.01.02.210.44</v>
          </cell>
          <cell r="B3790" t="str">
            <v>Curva 90° curta de PVC branco, ponta bolsa e virola, Ø 50 mm</v>
          </cell>
          <cell r="C3790" t="str">
            <v>un</v>
          </cell>
          <cell r="D3790">
            <v>37.06</v>
          </cell>
          <cell r="E3790">
            <v>29.8919180512986</v>
          </cell>
          <cell r="F3790" t="str">
            <v>SIEC Mar/26</v>
          </cell>
        </row>
        <row r="3791">
          <cell r="A3791" t="str">
            <v>09.01.02.210.85</v>
          </cell>
          <cell r="B3791" t="str">
            <v>Curva curta 90 graus, PVC, serie normal, esgoto predial, DN 75 mm, junta elástica, fornecido e instalado em ramal de descarga ou ramal de esgoto sanitário</v>
          </cell>
          <cell r="C3791" t="str">
            <v>un</v>
          </cell>
          <cell r="D3791">
            <v>46.96</v>
          </cell>
          <cell r="E3791">
            <v>37.877076947894821</v>
          </cell>
          <cell r="F3791" t="str">
            <v>SIEC Mar/26</v>
          </cell>
        </row>
        <row r="3792">
          <cell r="A3792" t="str">
            <v>09.01.02.210.49</v>
          </cell>
          <cell r="B3792" t="str">
            <v>Curva longa, 90º de PVC ocre, PB JEI/JE, Ø 150 mm</v>
          </cell>
          <cell r="C3792" t="str">
            <v>un</v>
          </cell>
          <cell r="D3792">
            <v>203.9</v>
          </cell>
          <cell r="E3792">
            <v>164.46201000161318</v>
          </cell>
          <cell r="F3792" t="str">
            <v>SIEC Mar/26</v>
          </cell>
        </row>
        <row r="3793">
          <cell r="A3793" t="str">
            <v>09.01.02.210.83</v>
          </cell>
          <cell r="B3793" t="str">
            <v>Joelho 45 graus, PVC, serie normal, esgoto predial, DN 40 mm, junta soldável, fornecido e instalado em ramal de descarga ou ramal de esgoto sanitário</v>
          </cell>
          <cell r="C3793" t="str">
            <v>un</v>
          </cell>
          <cell r="D3793">
            <v>13.76</v>
          </cell>
          <cell r="E3793">
            <v>11.098564284562025</v>
          </cell>
          <cell r="F3793" t="str">
            <v>SIEC Mar/26</v>
          </cell>
        </row>
        <row r="3794">
          <cell r="A3794" t="str">
            <v>09.01.02.210.84</v>
          </cell>
          <cell r="B3794" t="str">
            <v>Joelho 45 graus, PVC, serie normal, esgoto predial, DN 50 mm, junta elástica, fornecido e instalado em ramal de descarga ou ramal de esgoto sanitário</v>
          </cell>
          <cell r="C3794" t="str">
            <v>un</v>
          </cell>
          <cell r="D3794">
            <v>18.809999999999999</v>
          </cell>
          <cell r="E3794">
            <v>15.171801903532828</v>
          </cell>
          <cell r="F3794" t="str">
            <v>SIEC Mar/26</v>
          </cell>
        </row>
        <row r="3795">
          <cell r="A3795" t="str">
            <v>09.01.02.210.91</v>
          </cell>
          <cell r="B3795" t="str">
            <v>Joelho 45 graus, PVC, serie normal, esgoto predial, DN 75 mm, junta elástica, fornecido e instalado em ramal de descarga ou ramal de esgoto sanitário</v>
          </cell>
          <cell r="C3795" t="str">
            <v>un</v>
          </cell>
          <cell r="D3795">
            <v>27.75</v>
          </cell>
          <cell r="E3795">
            <v>22.382642361671238</v>
          </cell>
          <cell r="F3795" t="str">
            <v>SIEC Mar/26</v>
          </cell>
        </row>
        <row r="3796">
          <cell r="A3796" t="str">
            <v>09.01.02.210.28</v>
          </cell>
          <cell r="B3796" t="str">
            <v>Joelho 45° de PVC branco , ponta bolsa e virola, Ø 100 mm</v>
          </cell>
          <cell r="C3796" t="str">
            <v>un</v>
          </cell>
          <cell r="D3796">
            <v>48.31</v>
          </cell>
          <cell r="E3796">
            <v>38.96596225197613</v>
          </cell>
          <cell r="F3796" t="str">
            <v>SIEC Mar/26</v>
          </cell>
        </row>
        <row r="3797">
          <cell r="A3797" t="str">
            <v>09.01.02.210.29</v>
          </cell>
          <cell r="B3797" t="str">
            <v>Joelho 45° de PVC branco , ponta bolsa e virola, Ø 150 mm</v>
          </cell>
          <cell r="C3797" t="str">
            <v>un</v>
          </cell>
          <cell r="D3797">
            <v>115.72</v>
          </cell>
          <cell r="E3797">
            <v>93.337635102435868</v>
          </cell>
          <cell r="F3797" t="str">
            <v>SIEC Mar/26</v>
          </cell>
        </row>
        <row r="3798">
          <cell r="A3798" t="str">
            <v>09.01.02.210.30</v>
          </cell>
          <cell r="B3798" t="str">
            <v>Joelho 45° de PVC branco , ponta bolsa e virola, Ø 200 mm</v>
          </cell>
          <cell r="C3798" t="str">
            <v>un</v>
          </cell>
          <cell r="D3798">
            <v>191.14</v>
          </cell>
          <cell r="E3798">
            <v>154.17002742377801</v>
          </cell>
          <cell r="F3798" t="str">
            <v>SIEC Mar/26</v>
          </cell>
        </row>
        <row r="3799">
          <cell r="A3799" t="str">
            <v>09.01.02.210.26</v>
          </cell>
          <cell r="B3799" t="str">
            <v>Joelho 45° de PVC branco , ponta bolsa e virola, Ø 50 mm</v>
          </cell>
          <cell r="C3799" t="str">
            <v>un</v>
          </cell>
          <cell r="D3799">
            <v>27.64</v>
          </cell>
          <cell r="E3799">
            <v>22.29391837393128</v>
          </cell>
          <cell r="F3799" t="str">
            <v>SIEC Mar/26</v>
          </cell>
        </row>
        <row r="3800">
          <cell r="A3800" t="str">
            <v>09.01.02.210.27</v>
          </cell>
          <cell r="B3800" t="str">
            <v>Joelho 45° de PVC branco , ponta bolsa e virola, Ø 75 mm</v>
          </cell>
          <cell r="C3800" t="str">
            <v>un</v>
          </cell>
          <cell r="D3800">
            <v>32.590000000000003</v>
          </cell>
          <cell r="E3800">
            <v>26.286497822229393</v>
          </cell>
          <cell r="F3800" t="str">
            <v>SIEC Mar/26</v>
          </cell>
        </row>
        <row r="3801">
          <cell r="A3801" t="str">
            <v>09.01.02.210.25</v>
          </cell>
          <cell r="B3801" t="str">
            <v>Joelho 45° de PVC branco , ponta e bolsa soldável, Ø 40 mm</v>
          </cell>
          <cell r="C3801" t="str">
            <v>un</v>
          </cell>
          <cell r="D3801">
            <v>25.18</v>
          </cell>
          <cell r="E3801">
            <v>20.309727375383126</v>
          </cell>
          <cell r="F3801" t="str">
            <v>SIEC Mar/26</v>
          </cell>
        </row>
        <row r="3802">
          <cell r="A3802" t="str">
            <v>09.01.02.210.82</v>
          </cell>
          <cell r="B3802" t="str">
            <v>Joelho 90 graus, PVC, serie normal, esgoto predial, DN 40 mm, junta soldável, fornecido e instalado em ramal de descarga ou ramal de esgoto sanitário</v>
          </cell>
          <cell r="C3802" t="str">
            <v>un</v>
          </cell>
          <cell r="D3802">
            <v>13.48</v>
          </cell>
          <cell r="E3802">
            <v>10.872721406678497</v>
          </cell>
          <cell r="F3802" t="str">
            <v>SIEC Mar/26</v>
          </cell>
        </row>
        <row r="3803">
          <cell r="A3803" t="str">
            <v>09.01.02.210.88</v>
          </cell>
          <cell r="B3803" t="str">
            <v>Joelho 90 graus, PVC, serie normal, esgoto predial, DN 50 mm, junta elástica, fornecido e instalado em ramal de descarga ou ramal de esgoto sanitário</v>
          </cell>
          <cell r="C3803" t="str">
            <v>un</v>
          </cell>
          <cell r="D3803">
            <v>17.940000000000001</v>
          </cell>
          <cell r="E3803">
            <v>14.470075818680433</v>
          </cell>
          <cell r="F3803" t="str">
            <v>SIEC Mar/26</v>
          </cell>
        </row>
        <row r="3804">
          <cell r="A3804" t="str">
            <v>09.01.02.210.34</v>
          </cell>
          <cell r="B3804" t="str">
            <v>Joelho 90° de PVC branco , ponta bolsa e virola, Ø 100 mm</v>
          </cell>
          <cell r="C3804" t="str">
            <v>un</v>
          </cell>
          <cell r="D3804">
            <v>47.31</v>
          </cell>
          <cell r="E3804">
            <v>38.159380545249235</v>
          </cell>
          <cell r="F3804" t="str">
            <v>SIEC Mar/26</v>
          </cell>
        </row>
        <row r="3805">
          <cell r="A3805" t="str">
            <v>09.01.02.210.35</v>
          </cell>
          <cell r="B3805" t="str">
            <v>Joelho 90° de PVC branco , ponta bolsa e virola, Ø 150 mm</v>
          </cell>
          <cell r="C3805" t="str">
            <v>un</v>
          </cell>
          <cell r="D3805">
            <v>109.5</v>
          </cell>
          <cell r="E3805">
            <v>88.320696886594618</v>
          </cell>
          <cell r="F3805" t="str">
            <v>SIEC Mar/26</v>
          </cell>
        </row>
        <row r="3806">
          <cell r="A3806" t="str">
            <v>09.01.02.210.32</v>
          </cell>
          <cell r="B3806" t="str">
            <v>Joelho 90° de PVC branco , ponta bolsa e virola, Ø 50 mm</v>
          </cell>
          <cell r="C3806" t="str">
            <v>un</v>
          </cell>
          <cell r="D3806">
            <v>26.77</v>
          </cell>
          <cell r="E3806">
            <v>21.592192289078884</v>
          </cell>
          <cell r="F3806" t="str">
            <v>SIEC Mar/26</v>
          </cell>
        </row>
        <row r="3807">
          <cell r="A3807" t="str">
            <v>09.01.02.210.33</v>
          </cell>
          <cell r="B3807" t="str">
            <v>Joelho 90° de PVC branco , ponta bolsa e virola, Ø 75 mm</v>
          </cell>
          <cell r="C3807" t="str">
            <v>un</v>
          </cell>
          <cell r="D3807">
            <v>31.43</v>
          </cell>
          <cell r="E3807">
            <v>25.350863042426198</v>
          </cell>
          <cell r="F3807" t="str">
            <v>SIEC Mar/26</v>
          </cell>
        </row>
        <row r="3808">
          <cell r="A3808" t="str">
            <v>09.01.02.210.31</v>
          </cell>
          <cell r="B3808" t="str">
            <v>Joelho 90° de PVC branco , ponta e bolsa soldável, Ø 40 mm</v>
          </cell>
          <cell r="C3808" t="str">
            <v>un</v>
          </cell>
          <cell r="D3808">
            <v>24.89</v>
          </cell>
          <cell r="E3808">
            <v>20.075818680432327</v>
          </cell>
          <cell r="F3808" t="str">
            <v>SIEC Mar/26</v>
          </cell>
        </row>
        <row r="3809">
          <cell r="A3809" t="str">
            <v>09.01.02.210.78</v>
          </cell>
          <cell r="B3809" t="str">
            <v>Joelho, 45º de PVC ocre, PB JEI/JE, Ø 150 mm</v>
          </cell>
          <cell r="C3809" t="str">
            <v>un</v>
          </cell>
          <cell r="D3809">
            <v>123.82</v>
          </cell>
          <cell r="E3809">
            <v>99.870946926923693</v>
          </cell>
          <cell r="F3809" t="str">
            <v>SIEC Mar/26</v>
          </cell>
        </row>
        <row r="3810">
          <cell r="A3810" t="str">
            <v>09.01.02.210.48</v>
          </cell>
          <cell r="B3810" t="str">
            <v>Joelho, 90º de PVC ocre, PB JEI/JE, Ø 100 mm</v>
          </cell>
          <cell r="C3810" t="str">
            <v>un</v>
          </cell>
          <cell r="D3810">
            <v>43.19</v>
          </cell>
          <cell r="E3810">
            <v>34.836263913534438</v>
          </cell>
          <cell r="F3810" t="str">
            <v>SIEC Mar/26</v>
          </cell>
        </row>
        <row r="3811">
          <cell r="A3811" t="str">
            <v>09.01.02.210.79</v>
          </cell>
          <cell r="B3811" t="str">
            <v>Joelho, 90º de PVC ocre, PB JEI/JE, Ø 150 mm</v>
          </cell>
          <cell r="C3811" t="str">
            <v>un</v>
          </cell>
          <cell r="D3811">
            <v>117.6</v>
          </cell>
          <cell r="E3811">
            <v>94.854008711082429</v>
          </cell>
          <cell r="F3811" t="str">
            <v>SIEC Mar/26</v>
          </cell>
        </row>
        <row r="3812">
          <cell r="A3812" t="str">
            <v>09.01.02.210.12</v>
          </cell>
          <cell r="B3812" t="str">
            <v>Junção de PVC branco , ponta bolsa e virola, Ø 100 mm</v>
          </cell>
          <cell r="C3812" t="str">
            <v>un</v>
          </cell>
          <cell r="D3812">
            <v>62.03</v>
          </cell>
          <cell r="E3812">
            <v>50.032263268269077</v>
          </cell>
          <cell r="F3812" t="str">
            <v>SIEC Mar/26</v>
          </cell>
        </row>
        <row r="3813">
          <cell r="A3813" t="str">
            <v>09.01.02.210.43</v>
          </cell>
          <cell r="B3813" t="str">
            <v>Junção de PVC branco , ponta bolsa e virola, Ø 100 x 50mm</v>
          </cell>
          <cell r="C3813" t="str">
            <v>un</v>
          </cell>
          <cell r="D3813">
            <v>63.77</v>
          </cell>
          <cell r="E3813">
            <v>51.435715437973869</v>
          </cell>
          <cell r="F3813" t="str">
            <v>SIEC Mar/26</v>
          </cell>
        </row>
        <row r="3814">
          <cell r="A3814" t="str">
            <v>09.01.02.210.13</v>
          </cell>
          <cell r="B3814" t="str">
            <v>Junção de PVC branco , ponta bolsa e virola, Ø 150 mm</v>
          </cell>
          <cell r="C3814" t="str">
            <v>un</v>
          </cell>
          <cell r="D3814">
            <v>281.88</v>
          </cell>
          <cell r="E3814">
            <v>227.35925149217616</v>
          </cell>
          <cell r="F3814" t="str">
            <v>SIEC Mar/26</v>
          </cell>
        </row>
        <row r="3815">
          <cell r="A3815" t="str">
            <v>09.01.02.210.10</v>
          </cell>
          <cell r="B3815" t="str">
            <v>Junção de PVC branco , ponta bolsa e virola, Ø 50 mm</v>
          </cell>
          <cell r="C3815" t="str">
            <v>un</v>
          </cell>
          <cell r="D3815">
            <v>21.37</v>
          </cell>
          <cell r="E3815">
            <v>17.23665107275367</v>
          </cell>
          <cell r="F3815" t="str">
            <v>SIEC Mar/26</v>
          </cell>
        </row>
        <row r="3816">
          <cell r="A3816" t="str">
            <v>09.01.02.210.11</v>
          </cell>
          <cell r="B3816" t="str">
            <v>Junção de PVC branco , ponta bolsa e virola, Ø 75 mm</v>
          </cell>
          <cell r="C3816" t="str">
            <v>un</v>
          </cell>
          <cell r="D3816">
            <v>43.84</v>
          </cell>
          <cell r="E3816">
            <v>35.36054202290692</v>
          </cell>
          <cell r="F3816" t="str">
            <v>SIEC Mar/26</v>
          </cell>
        </row>
        <row r="3817">
          <cell r="A3817" t="str">
            <v>09.01.02.210.09</v>
          </cell>
          <cell r="B3817" t="str">
            <v>Junção de PVC branco , ponta e bolsa soldável, Ø 40 mm</v>
          </cell>
          <cell r="C3817" t="str">
            <v>un</v>
          </cell>
          <cell r="D3817">
            <v>19.420000000000002</v>
          </cell>
          <cell r="E3817">
            <v>15.663816744636232</v>
          </cell>
          <cell r="F3817" t="str">
            <v>SIEC Mar/26</v>
          </cell>
        </row>
        <row r="3818">
          <cell r="A3818" t="str">
            <v>09.01.02.210.80</v>
          </cell>
          <cell r="B3818" t="str">
            <v>Junção de PVC branco, ponta bolsa e virola, Ø 75 x 50 mm</v>
          </cell>
          <cell r="C3818" t="str">
            <v>un</v>
          </cell>
          <cell r="D3818">
            <v>56.66</v>
          </cell>
          <cell r="E3818">
            <v>45.700919503145663</v>
          </cell>
          <cell r="F3818" t="str">
            <v>SIEC Mar/26</v>
          </cell>
        </row>
        <row r="3819">
          <cell r="A3819" t="str">
            <v>09.01.02.210.89</v>
          </cell>
          <cell r="B3819" t="str">
            <v>Junção de redução invertida, PVC, série normal, esgoto predial, DN 100 x 50 mm, junta elástica, fornecido e instalado em ramal de descarga ou ramal de esgoto sanitário</v>
          </cell>
          <cell r="C3819" t="str">
            <v>un</v>
          </cell>
          <cell r="D3819">
            <v>49.99</v>
          </cell>
          <cell r="E3819">
            <v>40.321019519277307</v>
          </cell>
          <cell r="F3819" t="str">
            <v>SIEC Mar/26</v>
          </cell>
        </row>
        <row r="3820">
          <cell r="A3820" t="str">
            <v>09.01.02.210.90</v>
          </cell>
          <cell r="B3820" t="str">
            <v>Junção de redução invertida, PVC, série normal, esgoto predial, DN 75 x 50 mm, junta elástica, fornecido e instalado em prumada de esgoto sanitário ou ventilação.</v>
          </cell>
          <cell r="C3820" t="str">
            <v>un</v>
          </cell>
          <cell r="D3820">
            <v>33.840000000000003</v>
          </cell>
          <cell r="E3820">
            <v>27.29472495563801</v>
          </cell>
          <cell r="F3820" t="str">
            <v>SIEC Mar/26</v>
          </cell>
        </row>
        <row r="3821">
          <cell r="A3821" t="str">
            <v>09.01.02.210.50</v>
          </cell>
          <cell r="B3821" t="str">
            <v>Junção de redução, 45º de PVC ocre, PB JEI/JE, Ø 100 mm x 75 mm</v>
          </cell>
          <cell r="C3821" t="str">
            <v>un</v>
          </cell>
          <cell r="D3821">
            <v>68.67</v>
          </cell>
          <cell r="E3821">
            <v>55.387965800935639</v>
          </cell>
          <cell r="F3821" t="str">
            <v>SIEC Mar/26</v>
          </cell>
        </row>
        <row r="3822">
          <cell r="A3822" t="str">
            <v>09.01.02.210.53</v>
          </cell>
          <cell r="B3822" t="str">
            <v>Junção de redução, 45º de PVC ocre, PB JEI/JE, Ø 250 mm x 100 mm</v>
          </cell>
          <cell r="C3822" t="str">
            <v>un</v>
          </cell>
          <cell r="D3822">
            <v>121.99</v>
          </cell>
          <cell r="E3822">
            <v>98.394902403613486</v>
          </cell>
          <cell r="F3822" t="str">
            <v>SIEC Mar/26</v>
          </cell>
        </row>
        <row r="3823">
          <cell r="A3823" t="str">
            <v>09.01.02.210.51</v>
          </cell>
          <cell r="B3823" t="str">
            <v>Junção simples, 45º de PVC ocre, PB JEI/JE, Ø 150 mm x 150 mm</v>
          </cell>
          <cell r="C3823" t="str">
            <v>un</v>
          </cell>
          <cell r="D3823">
            <v>62.99</v>
          </cell>
          <cell r="E3823">
            <v>50.806581706726895</v>
          </cell>
          <cell r="F3823" t="str">
            <v>SIEC Mar/26</v>
          </cell>
        </row>
        <row r="3824">
          <cell r="A3824" t="str">
            <v>09.01.02.210.52</v>
          </cell>
          <cell r="B3824" t="str">
            <v>Junção simples, 45º de PVC ocre, PB JEI/JE, Ø 200 mm x 200 mm</v>
          </cell>
          <cell r="C3824" t="str">
            <v>un</v>
          </cell>
          <cell r="D3824">
            <v>68.41</v>
          </cell>
          <cell r="E3824">
            <v>55.178254557186641</v>
          </cell>
          <cell r="F3824" t="str">
            <v>SIEC Mar/26</v>
          </cell>
        </row>
        <row r="3825">
          <cell r="A3825" t="str">
            <v>09.01.02.210.07</v>
          </cell>
          <cell r="B3825" t="str">
            <v>Luva de correr de PVC branco ,ponta bolsa soldável, Ø 100 mm</v>
          </cell>
          <cell r="C3825" t="str">
            <v>un</v>
          </cell>
          <cell r="D3825">
            <v>33.99</v>
          </cell>
          <cell r="E3825">
            <v>27.41571221164704</v>
          </cell>
          <cell r="F3825" t="str">
            <v>SIEC Mar/26</v>
          </cell>
        </row>
        <row r="3826">
          <cell r="A3826" t="str">
            <v>09.01.02.210.08</v>
          </cell>
          <cell r="B3826" t="str">
            <v>Luva de correr de PVC branco ,ponta bolsa soldável, Ø 150 mm</v>
          </cell>
          <cell r="C3826" t="str">
            <v>un</v>
          </cell>
          <cell r="D3826">
            <v>101.41</v>
          </cell>
          <cell r="E3826">
            <v>81.795450879174055</v>
          </cell>
          <cell r="F3826" t="str">
            <v>SIEC Mar/26</v>
          </cell>
        </row>
        <row r="3827">
          <cell r="A3827" t="str">
            <v>09.01.02.210.04</v>
          </cell>
          <cell r="B3827" t="str">
            <v>Luva de correr de PVC branco ,ponta bolsa soldável, Ø 40 mm</v>
          </cell>
          <cell r="C3827" t="str">
            <v>un</v>
          </cell>
          <cell r="D3827">
            <v>24.41</v>
          </cell>
          <cell r="E3827">
            <v>19.688659461203422</v>
          </cell>
          <cell r="F3827" t="str">
            <v>SIEC Mar/26</v>
          </cell>
        </row>
        <row r="3828">
          <cell r="A3828" t="str">
            <v>09.01.02.210.05</v>
          </cell>
          <cell r="B3828" t="str">
            <v>Luva de correr de PVC branco ,ponta bolsa soldável, Ø 50 mm</v>
          </cell>
          <cell r="C3828" t="str">
            <v>un</v>
          </cell>
          <cell r="D3828">
            <v>25.38</v>
          </cell>
          <cell r="E3828">
            <v>20.471043716728502</v>
          </cell>
          <cell r="F3828" t="str">
            <v>SIEC Mar/26</v>
          </cell>
        </row>
        <row r="3829">
          <cell r="A3829" t="str">
            <v>09.01.02.210.06</v>
          </cell>
          <cell r="B3829" t="str">
            <v>Luva de correr de PVC branco ,ponta bolsa soldável, Ø 75 mm</v>
          </cell>
          <cell r="C3829" t="str">
            <v>un</v>
          </cell>
          <cell r="D3829">
            <v>26.87</v>
          </cell>
          <cell r="E3829">
            <v>21.672850459751572</v>
          </cell>
          <cell r="F3829" t="str">
            <v>SIEC Mar/26</v>
          </cell>
        </row>
        <row r="3830">
          <cell r="A3830" t="str">
            <v>09.01.02.210.38</v>
          </cell>
          <cell r="B3830" t="str">
            <v>Redução Excêntrica em PVC (Ø75x100mm)</v>
          </cell>
          <cell r="C3830" t="str">
            <v>un</v>
          </cell>
          <cell r="D3830">
            <v>30.57</v>
          </cell>
          <cell r="E3830">
            <v>24.657202774641071</v>
          </cell>
          <cell r="F3830" t="str">
            <v>SIEC Mar/26</v>
          </cell>
        </row>
        <row r="3831">
          <cell r="A3831" t="str">
            <v>09.01.02.210.17</v>
          </cell>
          <cell r="B3831" t="str">
            <v>Tê 90° de PVC branco , ponta bolsa e virola, Ø 100 mm</v>
          </cell>
          <cell r="C3831" t="str">
            <v>un</v>
          </cell>
          <cell r="D3831">
            <v>61.45</v>
          </cell>
          <cell r="E3831">
            <v>49.564445878367479</v>
          </cell>
          <cell r="F3831" t="str">
            <v>SIEC Mar/26</v>
          </cell>
        </row>
        <row r="3832">
          <cell r="A3832" t="str">
            <v>09.01.02.210.18</v>
          </cell>
          <cell r="B3832" t="str">
            <v>Tê 90° de PVC branco , ponta bolsa e virola, Ø 150 mm</v>
          </cell>
          <cell r="C3832" t="str">
            <v>un</v>
          </cell>
          <cell r="D3832">
            <v>103.02</v>
          </cell>
          <cell r="E3832">
            <v>83.094047427004355</v>
          </cell>
          <cell r="F3832" t="str">
            <v>SIEC Mar/26</v>
          </cell>
        </row>
        <row r="3833">
          <cell r="A3833" t="str">
            <v>09.01.02.210.15</v>
          </cell>
          <cell r="B3833" t="str">
            <v>Tê 90° de PVC branco , ponta bolsa e virola, Ø 50 mm</v>
          </cell>
          <cell r="C3833" t="str">
            <v>un</v>
          </cell>
          <cell r="D3833">
            <v>35.340000000000003</v>
          </cell>
          <cell r="E3833">
            <v>28.504597515728346</v>
          </cell>
          <cell r="F3833" t="str">
            <v>SIEC Mar/26</v>
          </cell>
        </row>
        <row r="3834">
          <cell r="A3834" t="str">
            <v>09.01.02.210.16</v>
          </cell>
          <cell r="B3834" t="str">
            <v>Tê 90° de PVC branco , ponta bolsa e virola, Ø 75 mm</v>
          </cell>
          <cell r="C3834" t="str">
            <v>un</v>
          </cell>
          <cell r="D3834">
            <v>46.21</v>
          </cell>
          <cell r="E3834">
            <v>37.272140667849655</v>
          </cell>
          <cell r="F3834" t="str">
            <v>SIEC Mar/26</v>
          </cell>
        </row>
        <row r="3835">
          <cell r="A3835" t="str">
            <v>09.01.02.210.14</v>
          </cell>
          <cell r="B3835" t="str">
            <v>Tê 90° de PVC branco , ponta e bolsa soldável, Ø 40 mm</v>
          </cell>
          <cell r="C3835" t="str">
            <v>un</v>
          </cell>
          <cell r="D3835">
            <v>28.23</v>
          </cell>
          <cell r="E3835">
            <v>22.769801580900147</v>
          </cell>
          <cell r="F3835" t="str">
            <v>SIEC Mar/26</v>
          </cell>
        </row>
        <row r="3836">
          <cell r="A3836" t="str">
            <v>09.01.02.210.77</v>
          </cell>
          <cell r="B3836" t="str">
            <v>Tê de redução de PVC branco, ponta bolsa e virola, Ø 75 mm x 50 mm</v>
          </cell>
          <cell r="C3836" t="str">
            <v>un</v>
          </cell>
          <cell r="D3836">
            <v>75.41</v>
          </cell>
          <cell r="E3836">
            <v>60.824326504274879</v>
          </cell>
          <cell r="F3836" t="str">
            <v>SIEC Mar/26</v>
          </cell>
        </row>
        <row r="3837">
          <cell r="A3837" t="str">
            <v>09.01.02.210.68</v>
          </cell>
          <cell r="B3837" t="str">
            <v>Tê PVC ocre, PB JEI/JE, Ø 150 mm x 150 mm</v>
          </cell>
          <cell r="C3837" t="str">
            <v>un</v>
          </cell>
          <cell r="D3837">
            <v>123.99</v>
          </cell>
          <cell r="E3837">
            <v>100.00806581706726</v>
          </cell>
          <cell r="F3837" t="str">
            <v>SIEC Mar/26</v>
          </cell>
        </row>
        <row r="3838">
          <cell r="A3838" t="str">
            <v>09.01.02.210.93</v>
          </cell>
          <cell r="B3838" t="str">
            <v>Tê, PVC, série normal, esgoto predial, DN 100 x 50 mm, junta elástica, fornecido e instalado em ramal de descarga ou ramal de esgoto sanitário</v>
          </cell>
          <cell r="C3838" t="str">
            <v>un</v>
          </cell>
          <cell r="D3838">
            <v>47.52</v>
          </cell>
          <cell r="E3838">
            <v>38.32876270366188</v>
          </cell>
          <cell r="F3838" t="str">
            <v>SIEC Mar/26</v>
          </cell>
        </row>
        <row r="3839">
          <cell r="A3839" t="str">
            <v>09.01.02.210.95</v>
          </cell>
          <cell r="B3839" t="str">
            <v>Tê, PVC, série normal, esgoto predial, DN 100 x 75 mm, junta elástica, fornecido e instalado em ramal de descarga ou ramal de esgoto sanitário</v>
          </cell>
          <cell r="C3839" t="str">
            <v>un</v>
          </cell>
          <cell r="D3839">
            <v>52.41</v>
          </cell>
          <cell r="E3839">
            <v>42.272947249556374</v>
          </cell>
          <cell r="F3839" t="str">
            <v>SIEC Mar/26</v>
          </cell>
        </row>
        <row r="3840">
          <cell r="A3840" t="str">
            <v>09.01.02.210.86</v>
          </cell>
          <cell r="B3840" t="str">
            <v>Tê, PVC, serie normal, esgoto predial, DN 50 x 50 mm, junta elástica, fornecido e instalado em ramal de descarga ou ramal de esgoto sanitário</v>
          </cell>
          <cell r="C3840" t="str">
            <v>un</v>
          </cell>
          <cell r="D3840">
            <v>28.72</v>
          </cell>
          <cell r="E3840">
            <v>23.165026617196322</v>
          </cell>
          <cell r="F3840" t="str">
            <v>SIEC Mar/26</v>
          </cell>
        </row>
        <row r="3841">
          <cell r="A3841" t="str">
            <v>09.01.02.210.92</v>
          </cell>
          <cell r="B3841" t="str">
            <v>Tê, PVC, serie normal, esgoto predial, DN 75 x 75 mm, junta elástica, fornecido e instalado em ramal de descarga ou ramal de esgoto sanitário</v>
          </cell>
          <cell r="C3841" t="str">
            <v>un</v>
          </cell>
          <cell r="D3841">
            <v>45.24</v>
          </cell>
          <cell r="E3841">
            <v>36.489756412324567</v>
          </cell>
          <cell r="F3841" t="str">
            <v>SIEC Mar/26</v>
          </cell>
        </row>
        <row r="3842">
          <cell r="A3842" t="str">
            <v>09.01.02.210.94</v>
          </cell>
          <cell r="B3842" t="str">
            <v>Terminal de ventilação, PVC, série normal, esgoto predial, DN 100 mm, junta soldável, fornecido e instalado em prumada de esgoto sanitário ou ventilação</v>
          </cell>
          <cell r="C3842" t="str">
            <v>un</v>
          </cell>
          <cell r="D3842">
            <v>35.770000000000003</v>
          </cell>
          <cell r="E3842">
            <v>28.851427649620909</v>
          </cell>
          <cell r="F3842" t="str">
            <v>SIEC Mar/26</v>
          </cell>
        </row>
        <row r="3843">
          <cell r="A3843" t="str">
            <v>09.01.02.210.19</v>
          </cell>
          <cell r="B3843" t="str">
            <v>Tubo de PVC branco, sem conexões , ponta - ponta, Ø 40 mm</v>
          </cell>
          <cell r="C3843" t="str">
            <v>m</v>
          </cell>
          <cell r="D3843">
            <v>26.32</v>
          </cell>
          <cell r="E3843">
            <v>21.229230521051782</v>
          </cell>
          <cell r="F3843" t="str">
            <v>SIEC Mar/26</v>
          </cell>
        </row>
        <row r="3844">
          <cell r="A3844" t="str">
            <v>09.01.02.210.22</v>
          </cell>
          <cell r="B3844" t="str">
            <v>Tubo de PVC branco, sem conexões , ponta e bolsa , Ø 100 mm</v>
          </cell>
          <cell r="C3844" t="str">
            <v>m</v>
          </cell>
          <cell r="D3844">
            <v>57.66</v>
          </cell>
          <cell r="E3844">
            <v>46.507501209872558</v>
          </cell>
          <cell r="F3844" t="str">
            <v>SIEC Mar/26</v>
          </cell>
        </row>
        <row r="3845">
          <cell r="A3845" t="str">
            <v>09.01.02.210.23</v>
          </cell>
          <cell r="B3845" t="str">
            <v>Tubo de PVC branco, sem conexões , ponta e bolsa , Ø 150 mm</v>
          </cell>
          <cell r="C3845" t="str">
            <v>m</v>
          </cell>
          <cell r="D3845">
            <v>86.71</v>
          </cell>
          <cell r="E3845">
            <v>69.938699790288752</v>
          </cell>
          <cell r="F3845" t="str">
            <v>SIEC Mar/26</v>
          </cell>
        </row>
        <row r="3846">
          <cell r="A3846" t="str">
            <v>09.01.02.210.24</v>
          </cell>
          <cell r="B3846" t="str">
            <v>Tubo de PVC branco, sem conexões , ponta e bolsa , Ø 200 mm</v>
          </cell>
          <cell r="C3846" t="str">
            <v>m</v>
          </cell>
          <cell r="D3846">
            <v>137.12</v>
          </cell>
          <cell r="E3846">
            <v>110.59848362639136</v>
          </cell>
          <cell r="F3846" t="str">
            <v>SIEC Mar/26</v>
          </cell>
        </row>
        <row r="3847">
          <cell r="A3847" t="str">
            <v>09.01.02.210.20</v>
          </cell>
          <cell r="B3847" t="str">
            <v>Tubo de PVC branco, sem conexões , ponta e bolsa, Ø 50 mm</v>
          </cell>
          <cell r="C3847" t="str">
            <v>m</v>
          </cell>
          <cell r="D3847">
            <v>35.85</v>
          </cell>
          <cell r="E3847">
            <v>28.915954186159059</v>
          </cell>
          <cell r="F3847" t="str">
            <v>SIEC Mar/26</v>
          </cell>
        </row>
        <row r="3848">
          <cell r="A3848" t="str">
            <v>09.01.02.210.21</v>
          </cell>
          <cell r="B3848" t="str">
            <v>Tubo de PVC branco, sem conexões , ponta e bolsa, Ø 75 mm</v>
          </cell>
          <cell r="C3848" t="str">
            <v>m</v>
          </cell>
          <cell r="D3848">
            <v>39.9</v>
          </cell>
          <cell r="E3848">
            <v>32.182610098402968</v>
          </cell>
          <cell r="F3848" t="str">
            <v>SIEC Mar/26</v>
          </cell>
        </row>
        <row r="3849">
          <cell r="A3849" t="str">
            <v>09.01.02.210.81</v>
          </cell>
          <cell r="B3849" t="str">
            <v>Tubo PVC, serie normal, esgoto predial, DN 100 mm, fornecido e instalado em ramal de descarga ou ramal de esgoto sanitário</v>
          </cell>
          <cell r="C3849" t="str">
            <v>m</v>
          </cell>
          <cell r="D3849">
            <v>51.53</v>
          </cell>
          <cell r="E3849">
            <v>41.563155347636716</v>
          </cell>
          <cell r="F3849" t="str">
            <v>SIEC Mar/26</v>
          </cell>
        </row>
        <row r="3850">
          <cell r="A3850" t="str">
            <v>09.01.02.210.87</v>
          </cell>
          <cell r="B3850" t="str">
            <v>Tubo PVC, serie normal, esgoto predial, DN 75 mm, fornecido e instalado em prumada de esgoto sanitário ou ventilação</v>
          </cell>
          <cell r="C3850" t="str">
            <v>m</v>
          </cell>
          <cell r="D3850">
            <v>29.02</v>
          </cell>
          <cell r="E3850">
            <v>23.40700112921439</v>
          </cell>
          <cell r="F3850" t="str">
            <v>SIEC Mar/26</v>
          </cell>
        </row>
        <row r="3851">
          <cell r="A3851" t="str">
            <v>09.01.02.300</v>
          </cell>
          <cell r="B3851" t="str">
            <v>TUBOS E CONEXÕES DE PVC MARROM SOLDÁVEIS</v>
          </cell>
          <cell r="C3851" t="str">
            <v/>
          </cell>
          <cell r="E3851">
            <v>0</v>
          </cell>
          <cell r="F3851" t="str">
            <v>SIEC Mar/26</v>
          </cell>
        </row>
        <row r="3852">
          <cell r="A3852" t="str">
            <v>09.01.02.300.157</v>
          </cell>
          <cell r="B3852" t="str">
            <v>Adaptador PVC soldável com flange e anel de vedação, 40 mm x 1 1/4", para caixa d'água - fornecimento e instalação</v>
          </cell>
          <cell r="C3852" t="str">
            <v>un</v>
          </cell>
          <cell r="D3852">
            <v>36.81</v>
          </cell>
          <cell r="E3852">
            <v>29.690272624616874</v>
          </cell>
          <cell r="F3852" t="str">
            <v>SIEC Mar/26</v>
          </cell>
        </row>
        <row r="3853">
          <cell r="A3853" t="str">
            <v>09.01.02.300.158</v>
          </cell>
          <cell r="B3853" t="str">
            <v>Adaptador PVC soldável com flange e anel de vedação, 50 mm x 1 1/2", para caixa d'água - fornecimento e instalação</v>
          </cell>
          <cell r="C3853" t="str">
            <v>un</v>
          </cell>
          <cell r="D3853">
            <v>50.79</v>
          </cell>
          <cell r="E3853">
            <v>40.966284884658812</v>
          </cell>
          <cell r="F3853" t="str">
            <v>SIEC Mar/26</v>
          </cell>
        </row>
        <row r="3854">
          <cell r="A3854" t="str">
            <v>09.01.02.300.149</v>
          </cell>
          <cell r="B3854" t="str">
            <v>Adaptador PVC soldável com flange e anel de vedação, 60 mm x 2", para caixa d'água</v>
          </cell>
          <cell r="C3854" t="str">
            <v>un</v>
          </cell>
          <cell r="D3854">
            <v>59.85</v>
          </cell>
          <cell r="E3854">
            <v>48.273915147604455</v>
          </cell>
          <cell r="F3854" t="str">
            <v>SIEC Mar/26</v>
          </cell>
        </row>
        <row r="3855">
          <cell r="A3855" t="str">
            <v>09.01.02.300.89</v>
          </cell>
          <cell r="B3855" t="str">
            <v>Adaptador soldável curto com bolsa e rosca de PVC marrom, 25mm x 3/4"</v>
          </cell>
          <cell r="C3855" t="str">
            <v>un</v>
          </cell>
          <cell r="D3855">
            <v>7.63</v>
          </cell>
          <cell r="E3855">
            <v>6.1542184223261813</v>
          </cell>
          <cell r="F3855" t="str">
            <v>SIEC Mar/26</v>
          </cell>
        </row>
        <row r="3856">
          <cell r="A3856" t="str">
            <v>09.01.02.300.90</v>
          </cell>
          <cell r="B3856" t="str">
            <v>Adaptador soldável curto com bolsa e rosca de PVC marrom, 32mm x 1"</v>
          </cell>
          <cell r="C3856" t="str">
            <v>un</v>
          </cell>
          <cell r="D3856">
            <v>8.66</v>
          </cell>
          <cell r="E3856">
            <v>6.9849975802548796</v>
          </cell>
          <cell r="F3856" t="str">
            <v>SIEC Mar/26</v>
          </cell>
        </row>
        <row r="3857">
          <cell r="A3857" t="str">
            <v>09.01.02.300.141</v>
          </cell>
          <cell r="B3857" t="str">
            <v>Adaptador soldável curto com bolsa e rosca de PVC marrom, 40mm x 1 1/4"</v>
          </cell>
          <cell r="C3857" t="str">
            <v>un</v>
          </cell>
          <cell r="D3857">
            <v>15.78</v>
          </cell>
          <cell r="E3857">
            <v>12.727859332150347</v>
          </cell>
          <cell r="F3857" t="str">
            <v>SIEC Mar/26</v>
          </cell>
        </row>
        <row r="3858">
          <cell r="A3858" t="str">
            <v>09.01.02.300.91</v>
          </cell>
          <cell r="B3858" t="str">
            <v>Adaptador soldável curto com bolsa e rosca de PVC marrom, 50mm x 1 1/2"</v>
          </cell>
          <cell r="C3858" t="str">
            <v>un</v>
          </cell>
          <cell r="D3858">
            <v>11.72</v>
          </cell>
          <cell r="E3858">
            <v>9.4531376028391687</v>
          </cell>
          <cell r="F3858" t="str">
            <v>SIEC Mar/26</v>
          </cell>
        </row>
        <row r="3859">
          <cell r="A3859" t="str">
            <v>09.01.02.300.92</v>
          </cell>
          <cell r="B3859" t="str">
            <v>Adaptador soldável curto com bolsa e rosca de PVC marrom, 60mm x 2"</v>
          </cell>
          <cell r="C3859" t="str">
            <v>un</v>
          </cell>
          <cell r="D3859">
            <v>19.41</v>
          </cell>
          <cell r="E3859">
            <v>15.655750927568963</v>
          </cell>
          <cell r="F3859" t="str">
            <v>SIEC Mar/26</v>
          </cell>
        </row>
        <row r="3860">
          <cell r="A3860" t="str">
            <v>09.01.02.300.93</v>
          </cell>
          <cell r="B3860" t="str">
            <v>Adaptador soldável curto com bolsa e rosca de PVC marrom, 85mm x 3"</v>
          </cell>
          <cell r="C3860" t="str">
            <v>un</v>
          </cell>
          <cell r="D3860">
            <v>37.33</v>
          </cell>
          <cell r="E3860">
            <v>30.109695112114856</v>
          </cell>
          <cell r="F3860" t="str">
            <v>SIEC Mar/26</v>
          </cell>
        </row>
        <row r="3861">
          <cell r="A3861" t="str">
            <v>09.01.02.300.144</v>
          </cell>
          <cell r="B3861" t="str">
            <v>Adaptador soldável longo com flange de PVC marrom, em reservatório, ø 110 mm x 4"</v>
          </cell>
          <cell r="C3861" t="str">
            <v>un</v>
          </cell>
          <cell r="D3861">
            <v>321.31</v>
          </cell>
          <cell r="E3861">
            <v>259.16276818841749</v>
          </cell>
          <cell r="F3861" t="str">
            <v>SIEC Mar/26</v>
          </cell>
        </row>
        <row r="3862">
          <cell r="A3862" t="str">
            <v>09.01.02.300.94</v>
          </cell>
          <cell r="B3862" t="str">
            <v>Adaptador soldável longo com flange de PVC marrom, em reservatório, ø 25mm x 3/4"</v>
          </cell>
          <cell r="C3862" t="str">
            <v>un</v>
          </cell>
          <cell r="D3862">
            <v>27.79</v>
          </cell>
          <cell r="E3862">
            <v>22.414905629940311</v>
          </cell>
          <cell r="F3862" t="str">
            <v>SIEC Mar/26</v>
          </cell>
        </row>
        <row r="3863">
          <cell r="A3863" t="str">
            <v>09.01.02.300.95</v>
          </cell>
          <cell r="B3863" t="str">
            <v>Adaptador soldável longo com flange de PVC marrom, em reservatório, ø 32mm x 1¨</v>
          </cell>
          <cell r="C3863" t="str">
            <v>un</v>
          </cell>
          <cell r="D3863">
            <v>26.11</v>
          </cell>
          <cell r="E3863">
            <v>21.059848362639134</v>
          </cell>
          <cell r="F3863" t="str">
            <v>SIEC Mar/26</v>
          </cell>
        </row>
        <row r="3864">
          <cell r="A3864" t="str">
            <v>09.01.02.300.98</v>
          </cell>
          <cell r="B3864" t="str">
            <v>Adaptador soldável longo com flange de PVC marrom, em reservatório, ø 75mm x 21/2¨</v>
          </cell>
          <cell r="C3864" t="str">
            <v>un</v>
          </cell>
          <cell r="D3864">
            <v>246.55</v>
          </cell>
          <cell r="E3864">
            <v>198.86271979351508</v>
          </cell>
          <cell r="F3864" t="str">
            <v>SIEC Mar/26</v>
          </cell>
        </row>
        <row r="3865">
          <cell r="A3865" t="str">
            <v>09.01.02.300.99</v>
          </cell>
          <cell r="B3865" t="str">
            <v>Adaptador soldável longo com flange de PVC marrom, em reservatório, ø 85mm x 3¨</v>
          </cell>
          <cell r="C3865" t="str">
            <v>un</v>
          </cell>
          <cell r="D3865">
            <v>343.66</v>
          </cell>
          <cell r="E3865">
            <v>277.18986933376351</v>
          </cell>
          <cell r="F3865" t="str">
            <v>SIEC Mar/26</v>
          </cell>
        </row>
        <row r="3866">
          <cell r="A3866" t="str">
            <v>09.01.02.300.78</v>
          </cell>
          <cell r="B3866" t="str">
            <v>Bucha de redução de PVC roscável, ø ¾" x ½"</v>
          </cell>
          <cell r="C3866" t="str">
            <v>un</v>
          </cell>
          <cell r="D3866">
            <v>7.96</v>
          </cell>
          <cell r="E3866">
            <v>6.4203903855460558</v>
          </cell>
          <cell r="F3866" t="str">
            <v>SIEC Mar/26</v>
          </cell>
        </row>
        <row r="3867">
          <cell r="A3867" t="str">
            <v>09.01.02.300.79</v>
          </cell>
          <cell r="B3867" t="str">
            <v>Bucha de redução de PVC roscável, ø 1" x ¾"</v>
          </cell>
          <cell r="C3867" t="str">
            <v>un</v>
          </cell>
          <cell r="D3867">
            <v>10.51</v>
          </cell>
          <cell r="E3867">
            <v>8.4771737376996281</v>
          </cell>
          <cell r="F3867" t="str">
            <v>SIEC Mar/26</v>
          </cell>
        </row>
        <row r="3868">
          <cell r="A3868" t="str">
            <v>09.01.02.300.81</v>
          </cell>
          <cell r="B3868" t="str">
            <v>Bucha de redução de PVC roscável, ø 1½" x 1"</v>
          </cell>
          <cell r="C3868" t="str">
            <v>un</v>
          </cell>
          <cell r="D3868">
            <v>16.399999999999999</v>
          </cell>
          <cell r="E3868">
            <v>13.227939990321019</v>
          </cell>
          <cell r="F3868" t="str">
            <v>SIEC Mar/26</v>
          </cell>
        </row>
        <row r="3869">
          <cell r="A3869" t="str">
            <v>09.01.02.300.44</v>
          </cell>
          <cell r="B3869" t="str">
            <v>Bucha de redução soldável de PVC marrom, curta, Ø 25 mm x 20 mm</v>
          </cell>
          <cell r="C3869" t="str">
            <v>un</v>
          </cell>
          <cell r="D3869">
            <v>8.01</v>
          </cell>
          <cell r="E3869">
            <v>6.4607194708823998</v>
          </cell>
          <cell r="F3869" t="str">
            <v>SIEC Mar/26</v>
          </cell>
        </row>
        <row r="3870">
          <cell r="A3870" t="str">
            <v>09.01.02.300.45</v>
          </cell>
          <cell r="B3870" t="str">
            <v>Bucha de redução soldável de PVC marrom, curta, Ø 32 mm x 25 mm</v>
          </cell>
          <cell r="C3870" t="str">
            <v>un</v>
          </cell>
          <cell r="D3870">
            <v>8.7200000000000006</v>
          </cell>
          <cell r="E3870">
            <v>7.0333924826584937</v>
          </cell>
          <cell r="F3870" t="str">
            <v>SIEC Mar/26</v>
          </cell>
        </row>
        <row r="3871">
          <cell r="A3871" t="str">
            <v>09.01.02.300.159</v>
          </cell>
          <cell r="B3871" t="str">
            <v>Bucha de redução soldável de PVC marrom, curta, Ø 40 mm x 20 mm</v>
          </cell>
          <cell r="C3871" t="str">
            <v>un</v>
          </cell>
          <cell r="D3871">
            <v>14.16</v>
          </cell>
          <cell r="E3871">
            <v>11.421196967252783</v>
          </cell>
          <cell r="F3871" t="str">
            <v>SIEC Mar/26</v>
          </cell>
        </row>
        <row r="3872">
          <cell r="A3872" t="str">
            <v>09.01.02.300.46</v>
          </cell>
          <cell r="B3872" t="str">
            <v>Bucha de redução soldável de PVC marrom, curta, Ø 40 mm x 32 mm</v>
          </cell>
          <cell r="C3872" t="str">
            <v>un</v>
          </cell>
          <cell r="D3872">
            <v>10.039999999999999</v>
          </cell>
          <cell r="E3872">
            <v>8.0980803355379898</v>
          </cell>
          <cell r="F3872" t="str">
            <v>SIEC Mar/26</v>
          </cell>
        </row>
        <row r="3873">
          <cell r="A3873" t="str">
            <v>09.01.02.300.47</v>
          </cell>
          <cell r="B3873" t="str">
            <v>Bucha de redução soldável de PVC marrom, curta, Ø 50 mm x 40 mm</v>
          </cell>
          <cell r="C3873" t="str">
            <v>un</v>
          </cell>
          <cell r="D3873">
            <v>18.55</v>
          </cell>
          <cell r="E3873">
            <v>14.962090659783836</v>
          </cell>
          <cell r="F3873" t="str">
            <v>SIEC Mar/26</v>
          </cell>
        </row>
        <row r="3874">
          <cell r="A3874" t="str">
            <v>09.01.02.300.161</v>
          </cell>
          <cell r="B3874" t="str">
            <v>Bucha de redução soldável de PVC marrom, curta, Ø 60 mm x 40 mm</v>
          </cell>
          <cell r="C3874" t="str">
            <v>un</v>
          </cell>
          <cell r="D3874">
            <v>22.09</v>
          </cell>
          <cell r="E3874">
            <v>17.817389901597032</v>
          </cell>
          <cell r="F3874" t="str">
            <v>SIEC Mar/26</v>
          </cell>
        </row>
        <row r="3875">
          <cell r="A3875" t="str">
            <v>09.01.02.300.162</v>
          </cell>
          <cell r="B3875" t="str">
            <v>Bucha de redução soldável de PVC marrom, curta, Ø 60 mm x 50 mm</v>
          </cell>
          <cell r="C3875" t="str">
            <v>un</v>
          </cell>
          <cell r="D3875">
            <v>17.55</v>
          </cell>
          <cell r="E3875">
            <v>14.155508953056945</v>
          </cell>
          <cell r="F3875" t="str">
            <v>SIEC Mar/26</v>
          </cell>
        </row>
        <row r="3876">
          <cell r="A3876" t="str">
            <v>09.01.02.300.31</v>
          </cell>
          <cell r="B3876" t="str">
            <v>Bucha de redução soldável de PVC marrom, longa, Ø 32 mm x 20 mm</v>
          </cell>
          <cell r="C3876" t="str">
            <v>un</v>
          </cell>
          <cell r="D3876">
            <v>11.57</v>
          </cell>
          <cell r="E3876">
            <v>9.3321503468301348</v>
          </cell>
          <cell r="F3876" t="str">
            <v>SIEC Mar/26</v>
          </cell>
        </row>
        <row r="3877">
          <cell r="A3877" t="str">
            <v>09.01.02.300.32</v>
          </cell>
          <cell r="B3877" t="str">
            <v>Bucha de redução soldável de PVC marrom, longa, Ø 40 mm x 20 mm</v>
          </cell>
          <cell r="C3877" t="str">
            <v>un</v>
          </cell>
          <cell r="D3877">
            <v>15.78</v>
          </cell>
          <cell r="E3877">
            <v>12.727859332150347</v>
          </cell>
          <cell r="F3877" t="str">
            <v>SIEC Mar/26</v>
          </cell>
        </row>
        <row r="3878">
          <cell r="A3878" t="str">
            <v>09.01.02.300.33</v>
          </cell>
          <cell r="B3878" t="str">
            <v>Bucha de redução soldável de PVC marrom, longa, Ø 40 mm x 25 mm</v>
          </cell>
          <cell r="C3878" t="str">
            <v>un</v>
          </cell>
          <cell r="D3878">
            <v>15.68</v>
          </cell>
          <cell r="E3878">
            <v>12.647201161477657</v>
          </cell>
          <cell r="F3878" t="str">
            <v>SIEC Mar/26</v>
          </cell>
        </row>
        <row r="3879">
          <cell r="A3879" t="str">
            <v>09.01.02.300.34</v>
          </cell>
          <cell r="B3879" t="str">
            <v>Bucha de redução soldável de PVC marrom, longa, Ø 50 mm x 25 mm</v>
          </cell>
          <cell r="C3879" t="str">
            <v>un</v>
          </cell>
          <cell r="D3879">
            <v>16.79</v>
          </cell>
          <cell r="E3879">
            <v>13.542506855944506</v>
          </cell>
          <cell r="F3879" t="str">
            <v>SIEC Mar/26</v>
          </cell>
        </row>
        <row r="3880">
          <cell r="A3880" t="str">
            <v>09.01.02.300.35</v>
          </cell>
          <cell r="B3880" t="str">
            <v>Bucha de redução soldável de PVC marrom, longa, Ø 50 mm x 32 mm</v>
          </cell>
          <cell r="C3880" t="str">
            <v>un</v>
          </cell>
          <cell r="D3880">
            <v>18.649999999999999</v>
          </cell>
          <cell r="E3880">
            <v>15.042748830456524</v>
          </cell>
          <cell r="F3880" t="str">
            <v>SIEC Mar/26</v>
          </cell>
        </row>
        <row r="3881">
          <cell r="A3881" t="str">
            <v>09.01.02.300.36</v>
          </cell>
          <cell r="B3881" t="str">
            <v>Bucha de redução soldável de PVC marrom, longa, Ø 60 mm x 25 mm</v>
          </cell>
          <cell r="C3881" t="str">
            <v>un</v>
          </cell>
          <cell r="D3881">
            <v>24.03</v>
          </cell>
          <cell r="E3881">
            <v>19.3821584126472</v>
          </cell>
          <cell r="F3881" t="str">
            <v>SIEC Mar/26</v>
          </cell>
        </row>
        <row r="3882">
          <cell r="A3882" t="str">
            <v>09.01.02.300.37</v>
          </cell>
          <cell r="B3882" t="str">
            <v>Bucha de redução soldável de PVC marrom, longa, Ø 60 mm x 32 mm</v>
          </cell>
          <cell r="C3882" t="str">
            <v>un</v>
          </cell>
          <cell r="D3882">
            <v>27.12</v>
          </cell>
          <cell r="E3882">
            <v>21.874495886433298</v>
          </cell>
          <cell r="F3882" t="str">
            <v>SIEC Mar/26</v>
          </cell>
        </row>
        <row r="3883">
          <cell r="A3883" t="str">
            <v>09.01.02.300.38</v>
          </cell>
          <cell r="B3883" t="str">
            <v>Bucha de redução soldável de PVC marrom, longa, Ø 60 mm x 40 mm</v>
          </cell>
          <cell r="C3883" t="str">
            <v>un</v>
          </cell>
          <cell r="D3883">
            <v>25.85</v>
          </cell>
          <cell r="E3883">
            <v>20.850137118890146</v>
          </cell>
          <cell r="F3883" t="str">
            <v>SIEC Mar/26</v>
          </cell>
        </row>
        <row r="3884">
          <cell r="A3884" t="str">
            <v>09.01.02.300.39</v>
          </cell>
          <cell r="B3884" t="str">
            <v>Bucha de redução soldável de PVC marrom, longa, Ø 60 mm x 50 mm</v>
          </cell>
          <cell r="C3884" t="str">
            <v>un</v>
          </cell>
          <cell r="D3884">
            <v>32.07</v>
          </cell>
          <cell r="E3884">
            <v>25.867075334731407</v>
          </cell>
          <cell r="F3884" t="str">
            <v>SIEC Mar/26</v>
          </cell>
        </row>
        <row r="3885">
          <cell r="A3885" t="str">
            <v>09.01.02.300.40</v>
          </cell>
          <cell r="B3885" t="str">
            <v>Bucha de redução soldável de PVC marrom, longa, Ø 75 mm x 50 mm</v>
          </cell>
          <cell r="C3885" t="str">
            <v>un</v>
          </cell>
          <cell r="D3885">
            <v>39.299999999999997</v>
          </cell>
          <cell r="E3885">
            <v>31.698661074366832</v>
          </cell>
          <cell r="F3885" t="str">
            <v>SIEC Mar/26</v>
          </cell>
        </row>
        <row r="3886">
          <cell r="A3886" t="str">
            <v>09.01.02.300.160</v>
          </cell>
          <cell r="B3886" t="str">
            <v>Bucha de redução soldável de PVC marrom, Ø 60 mm x 32 mm</v>
          </cell>
          <cell r="C3886" t="str">
            <v>un</v>
          </cell>
          <cell r="D3886">
            <v>15.98</v>
          </cell>
          <cell r="E3886">
            <v>12.889175673495725</v>
          </cell>
          <cell r="F3886" t="str">
            <v>SIEC Mar/26</v>
          </cell>
        </row>
        <row r="3887">
          <cell r="A3887" t="str">
            <v>09.01.02.300.142</v>
          </cell>
          <cell r="B3887" t="str">
            <v>Cap (tampão) soldável de PVC marrom Ø25mm</v>
          </cell>
          <cell r="C3887" t="str">
            <v>un</v>
          </cell>
          <cell r="D3887">
            <v>5.17</v>
          </cell>
          <cell r="E3887">
            <v>4.1700274237780288</v>
          </cell>
          <cell r="F3887" t="str">
            <v>SIEC Mar/26</v>
          </cell>
        </row>
        <row r="3888">
          <cell r="A3888" t="str">
            <v>09.01.02.300.143</v>
          </cell>
          <cell r="B3888" t="str">
            <v>Cap (tampão) soldável de PVC marrom Ø50mm</v>
          </cell>
          <cell r="C3888" t="str">
            <v>un</v>
          </cell>
          <cell r="D3888">
            <v>14.6</v>
          </cell>
          <cell r="E3888">
            <v>11.776092918212614</v>
          </cell>
          <cell r="F3888" t="str">
            <v>SIEC Mar/26</v>
          </cell>
        </row>
        <row r="3889">
          <cell r="A3889" t="str">
            <v>09.01.02.300.59</v>
          </cell>
          <cell r="B3889" t="str">
            <v>Curva 45° soldável de PVC marrom Ø 110 mm</v>
          </cell>
          <cell r="C3889" t="str">
            <v>un</v>
          </cell>
          <cell r="D3889">
            <v>164.73</v>
          </cell>
          <cell r="E3889">
            <v>132.8682045491208</v>
          </cell>
          <cell r="F3889" t="str">
            <v>SIEC Mar/26</v>
          </cell>
        </row>
        <row r="3890">
          <cell r="A3890" t="str">
            <v>09.01.02.300.51</v>
          </cell>
          <cell r="B3890" t="str">
            <v>Curva 45° soldável de PVC marrom Ø 20 mm</v>
          </cell>
          <cell r="C3890" t="str">
            <v>un</v>
          </cell>
          <cell r="D3890">
            <v>16.18</v>
          </cell>
          <cell r="E3890">
            <v>13.050492014841103</v>
          </cell>
          <cell r="F3890" t="str">
            <v>SIEC Mar/26</v>
          </cell>
        </row>
        <row r="3891">
          <cell r="A3891" t="str">
            <v>09.01.02.300.52</v>
          </cell>
          <cell r="B3891" t="str">
            <v>Curva 45° soldável de PVC marrom Ø 25 mm</v>
          </cell>
          <cell r="C3891" t="str">
            <v>un</v>
          </cell>
          <cell r="D3891">
            <v>16.57</v>
          </cell>
          <cell r="E3891">
            <v>13.365058880464591</v>
          </cell>
          <cell r="F3891" t="str">
            <v>SIEC Mar/26</v>
          </cell>
        </row>
        <row r="3892">
          <cell r="A3892" t="str">
            <v>09.01.02.300.53</v>
          </cell>
          <cell r="B3892" t="str">
            <v>Curva 45° soldável de PVC marrom Ø 32 mm</v>
          </cell>
          <cell r="C3892" t="str">
            <v>un</v>
          </cell>
          <cell r="D3892">
            <v>19.05</v>
          </cell>
          <cell r="E3892">
            <v>15.365381513147282</v>
          </cell>
          <cell r="F3892" t="str">
            <v>SIEC Mar/26</v>
          </cell>
        </row>
        <row r="3893">
          <cell r="A3893" t="str">
            <v>09.01.02.300.54</v>
          </cell>
          <cell r="B3893" t="str">
            <v>Curva 45° soldável de PVC marrom Ø 40 mm</v>
          </cell>
          <cell r="C3893" t="str">
            <v>un</v>
          </cell>
          <cell r="D3893">
            <v>27.69</v>
          </cell>
          <cell r="E3893">
            <v>22.334247459267626</v>
          </cell>
          <cell r="F3893" t="str">
            <v>SIEC Mar/26</v>
          </cell>
        </row>
        <row r="3894">
          <cell r="A3894" t="str">
            <v>09.01.02.300.55</v>
          </cell>
          <cell r="B3894" t="str">
            <v>Curva 45° soldável de PVC marrom Ø 50 mm</v>
          </cell>
          <cell r="C3894" t="str">
            <v>un</v>
          </cell>
          <cell r="D3894">
            <v>32.5</v>
          </cell>
          <cell r="E3894">
            <v>26.21390546862397</v>
          </cell>
          <cell r="F3894" t="str">
            <v>SIEC Mar/26</v>
          </cell>
        </row>
        <row r="3895">
          <cell r="A3895" t="str">
            <v>09.01.02.300.56</v>
          </cell>
          <cell r="B3895" t="str">
            <v>Curva 45° soldável de PVC marrom Ø 60 mm</v>
          </cell>
          <cell r="C3895" t="str">
            <v>un</v>
          </cell>
          <cell r="D3895">
            <v>39.4</v>
          </cell>
          <cell r="E3895">
            <v>31.77931924503952</v>
          </cell>
          <cell r="F3895" t="str">
            <v>SIEC Mar/26</v>
          </cell>
        </row>
        <row r="3896">
          <cell r="A3896" t="str">
            <v>09.01.02.300.57</v>
          </cell>
          <cell r="B3896" t="str">
            <v>Curva 45° soldável de PVC marrom Ø 75 mm</v>
          </cell>
          <cell r="C3896" t="str">
            <v>un</v>
          </cell>
          <cell r="D3896">
            <v>65</v>
          </cell>
          <cell r="E3896">
            <v>52.427810937247941</v>
          </cell>
          <cell r="F3896" t="str">
            <v>SIEC Mar/26</v>
          </cell>
        </row>
        <row r="3897">
          <cell r="A3897" t="str">
            <v>09.01.02.300.58</v>
          </cell>
          <cell r="B3897" t="str">
            <v>Curva 45° soldável de PVC marrom Ø 85 mm</v>
          </cell>
          <cell r="C3897" t="str">
            <v>un</v>
          </cell>
          <cell r="D3897">
            <v>72.83</v>
          </cell>
          <cell r="E3897">
            <v>58.743345700919498</v>
          </cell>
          <cell r="F3897" t="str">
            <v>SIEC Mar/26</v>
          </cell>
        </row>
        <row r="3898">
          <cell r="A3898" t="str">
            <v>09.01.02.300.68</v>
          </cell>
          <cell r="B3898" t="str">
            <v>Curva 90° soldável de PVC marrom Ø 110 mm</v>
          </cell>
          <cell r="C3898" t="str">
            <v>un</v>
          </cell>
          <cell r="D3898">
            <v>248.16</v>
          </cell>
          <cell r="E3898">
            <v>200.16131634134538</v>
          </cell>
          <cell r="F3898" t="str">
            <v>SIEC Mar/26</v>
          </cell>
        </row>
        <row r="3899">
          <cell r="A3899" t="str">
            <v>09.01.02.300.60</v>
          </cell>
          <cell r="B3899" t="str">
            <v>Curva 90° soldável de PVC marrom Ø 20 mm</v>
          </cell>
          <cell r="C3899" t="str">
            <v>un</v>
          </cell>
          <cell r="D3899">
            <v>16.09</v>
          </cell>
          <cell r="E3899">
            <v>12.977899661235682</v>
          </cell>
          <cell r="F3899" t="str">
            <v>SIEC Mar/26</v>
          </cell>
        </row>
        <row r="3900">
          <cell r="A3900" t="str">
            <v>09.01.02.300.61</v>
          </cell>
          <cell r="B3900" t="str">
            <v>Curva 90° soldável de PVC marrom Ø 25 mm</v>
          </cell>
          <cell r="C3900" t="str">
            <v>un</v>
          </cell>
          <cell r="D3900">
            <v>17.18</v>
          </cell>
          <cell r="E3900">
            <v>13.857073721567994</v>
          </cell>
          <cell r="F3900" t="str">
            <v>SIEC Mar/26</v>
          </cell>
        </row>
        <row r="3901">
          <cell r="A3901" t="str">
            <v>09.01.02.300.62</v>
          </cell>
          <cell r="B3901" t="str">
            <v>Curva 90° soldável de PVC marrom Ø 32 mm</v>
          </cell>
          <cell r="C3901" t="str">
            <v>un</v>
          </cell>
          <cell r="D3901">
            <v>21.33</v>
          </cell>
          <cell r="E3901">
            <v>17.204387804484593</v>
          </cell>
          <cell r="F3901" t="str">
            <v>SIEC Mar/26</v>
          </cell>
        </row>
        <row r="3902">
          <cell r="A3902" t="str">
            <v>09.01.02.300.63</v>
          </cell>
          <cell r="B3902" t="str">
            <v>Curva 90° soldável de PVC marrom Ø 40 mm</v>
          </cell>
          <cell r="C3902" t="str">
            <v>un</v>
          </cell>
          <cell r="D3902">
            <v>35.26</v>
          </cell>
          <cell r="E3902">
            <v>28.440070979190189</v>
          </cell>
          <cell r="F3902" t="str">
            <v>SIEC Mar/26</v>
          </cell>
        </row>
        <row r="3903">
          <cell r="A3903" t="str">
            <v>09.01.02.300.64</v>
          </cell>
          <cell r="B3903" t="str">
            <v>Curva 90° soldável de PVC marrom Ø 50 mm</v>
          </cell>
          <cell r="C3903" t="str">
            <v>un</v>
          </cell>
          <cell r="D3903">
            <v>36.82</v>
          </cell>
          <cell r="E3903">
            <v>29.698338441684143</v>
          </cell>
          <cell r="F3903" t="str">
            <v>SIEC Mar/26</v>
          </cell>
        </row>
        <row r="3904">
          <cell r="A3904" t="str">
            <v>09.01.02.300.65</v>
          </cell>
          <cell r="B3904" t="str">
            <v>Curva 90° soldável de PVC marrom Ø 60 mm</v>
          </cell>
          <cell r="C3904" t="str">
            <v>un</v>
          </cell>
          <cell r="D3904">
            <v>61.32</v>
          </cell>
          <cell r="E3904">
            <v>49.45959025649298</v>
          </cell>
          <cell r="F3904" t="str">
            <v>SIEC Mar/26</v>
          </cell>
        </row>
        <row r="3905">
          <cell r="A3905" t="str">
            <v>09.01.02.300.66</v>
          </cell>
          <cell r="B3905" t="str">
            <v>Curva 90° soldável de PVC marrom Ø 75 mm</v>
          </cell>
          <cell r="C3905" t="str">
            <v>un</v>
          </cell>
          <cell r="D3905">
            <v>89.52</v>
          </cell>
          <cell r="E3905">
            <v>72.205194386191323</v>
          </cell>
          <cell r="F3905" t="str">
            <v>SIEC Mar/26</v>
          </cell>
        </row>
        <row r="3906">
          <cell r="A3906" t="str">
            <v>09.01.02.300.67</v>
          </cell>
          <cell r="B3906" t="str">
            <v>Curva 90° soldável de PVC marrom Ø 85 mm</v>
          </cell>
          <cell r="C3906" t="str">
            <v>un</v>
          </cell>
          <cell r="D3906">
            <v>106.39</v>
          </cell>
          <cell r="E3906">
            <v>85.812227778673986</v>
          </cell>
          <cell r="F3906" t="str">
            <v>SIEC Mar/26</v>
          </cell>
        </row>
        <row r="3907">
          <cell r="A3907" t="str">
            <v>09.01.02.300.168</v>
          </cell>
          <cell r="B3907" t="str">
            <v>Joelho 45 graus, PVC, soldável, DN 25mm, instalado em ramal ou sub-ramal de água - fornecimento e instalação</v>
          </cell>
          <cell r="C3907" t="str">
            <v>un</v>
          </cell>
          <cell r="D3907">
            <v>13.94</v>
          </cell>
          <cell r="E3907">
            <v>11.243748991772867</v>
          </cell>
          <cell r="F3907" t="str">
            <v>SIEC Mar/26</v>
          </cell>
        </row>
        <row r="3908">
          <cell r="A3908" t="str">
            <v>09.01.02.300.112</v>
          </cell>
          <cell r="B3908" t="str">
            <v>Joelho 45° soldável de PVC marrom Ø 110 mm</v>
          </cell>
          <cell r="C3908" t="str">
            <v>un</v>
          </cell>
          <cell r="D3908">
            <v>286.54000000000002</v>
          </cell>
          <cell r="E3908">
            <v>231.11792224552349</v>
          </cell>
          <cell r="F3908" t="str">
            <v>SIEC Mar/26</v>
          </cell>
        </row>
        <row r="3909">
          <cell r="A3909" t="str">
            <v>09.01.02.300.104</v>
          </cell>
          <cell r="B3909" t="str">
            <v>Joelho 45° soldável de PVC marrom Ø 20 mm</v>
          </cell>
          <cell r="C3909" t="str">
            <v>un</v>
          </cell>
          <cell r="D3909">
            <v>14.97</v>
          </cell>
          <cell r="E3909">
            <v>12.074528149701566</v>
          </cell>
          <cell r="F3909" t="str">
            <v>SIEC Mar/26</v>
          </cell>
        </row>
        <row r="3910">
          <cell r="A3910" t="str">
            <v>09.01.02.300.105</v>
          </cell>
          <cell r="B3910" t="str">
            <v>Joelho 45° soldável de PVC marrom Ø 25 mm</v>
          </cell>
          <cell r="C3910" t="str">
            <v>un</v>
          </cell>
          <cell r="D3910">
            <v>15.48</v>
          </cell>
          <cell r="E3910">
            <v>12.485884820132279</v>
          </cell>
          <cell r="F3910" t="str">
            <v>SIEC Mar/26</v>
          </cell>
        </row>
        <row r="3911">
          <cell r="A3911" t="str">
            <v>09.01.02.300.106</v>
          </cell>
          <cell r="B3911" t="str">
            <v>Joelho 45° soldável de PVC marrom Ø 32 mm</v>
          </cell>
          <cell r="C3911" t="str">
            <v>un</v>
          </cell>
          <cell r="D3911">
            <v>18.68</v>
          </cell>
          <cell r="E3911">
            <v>15.066946281658332</v>
          </cell>
          <cell r="F3911" t="str">
            <v>SIEC Mar/26</v>
          </cell>
        </row>
        <row r="3912">
          <cell r="A3912" t="str">
            <v>09.01.02.300.107</v>
          </cell>
          <cell r="B3912" t="str">
            <v>Joelho 45° soldável de PVC marrom Ø 40 mm</v>
          </cell>
          <cell r="C3912" t="str">
            <v>un</v>
          </cell>
          <cell r="D3912">
            <v>28.31</v>
          </cell>
          <cell r="E3912">
            <v>22.834328117438297</v>
          </cell>
          <cell r="F3912" t="str">
            <v>SIEC Mar/26</v>
          </cell>
        </row>
        <row r="3913">
          <cell r="A3913" t="str">
            <v>09.01.02.300.108</v>
          </cell>
          <cell r="B3913" t="str">
            <v>Joelho 45° soldável de PVC marrom Ø 50 mm</v>
          </cell>
          <cell r="C3913" t="str">
            <v>un</v>
          </cell>
          <cell r="D3913">
            <v>30.45</v>
          </cell>
          <cell r="E3913">
            <v>24.560412969833845</v>
          </cell>
          <cell r="F3913" t="str">
            <v>SIEC Mar/26</v>
          </cell>
        </row>
        <row r="3914">
          <cell r="A3914" t="str">
            <v>09.01.02.300.109</v>
          </cell>
          <cell r="B3914" t="str">
            <v>Joelho 45° soldável de PVC marrom Ø 60 mm</v>
          </cell>
          <cell r="C3914" t="str">
            <v>un</v>
          </cell>
          <cell r="D3914">
            <v>53.42</v>
          </cell>
          <cell r="E3914">
            <v>43.087594773350538</v>
          </cell>
          <cell r="F3914" t="str">
            <v>SIEC Mar/26</v>
          </cell>
        </row>
        <row r="3915">
          <cell r="A3915" t="str">
            <v>09.01.02.300.110</v>
          </cell>
          <cell r="B3915" t="str">
            <v>Joelho 45° soldável de PVC marrom Ø 75 mm</v>
          </cell>
          <cell r="C3915" t="str">
            <v>un</v>
          </cell>
          <cell r="D3915">
            <v>104.27</v>
          </cell>
          <cell r="E3915">
            <v>84.102274560412965</v>
          </cell>
          <cell r="F3915" t="str">
            <v>SIEC Mar/26</v>
          </cell>
        </row>
        <row r="3916">
          <cell r="A3916" t="str">
            <v>09.01.02.300.111</v>
          </cell>
          <cell r="B3916" t="str">
            <v>Joelho 45° soldável de PVC marrom Ø 85 mm</v>
          </cell>
          <cell r="C3916" t="str">
            <v>un</v>
          </cell>
          <cell r="D3916">
            <v>121.77</v>
          </cell>
          <cell r="E3916">
            <v>98.217454428133564</v>
          </cell>
          <cell r="F3916" t="str">
            <v>SIEC Mar/26</v>
          </cell>
        </row>
        <row r="3917">
          <cell r="A3917" t="str">
            <v>09.01.02.300.100</v>
          </cell>
          <cell r="B3917" t="str">
            <v>Joelho 90 de PVC azul soldável e com bucha de latão, ø 20mm x ½"</v>
          </cell>
          <cell r="C3917" t="str">
            <v>un</v>
          </cell>
          <cell r="D3917">
            <v>14.58</v>
          </cell>
          <cell r="E3917">
            <v>11.759961284078077</v>
          </cell>
          <cell r="F3917" t="str">
            <v>SIEC Mar/26</v>
          </cell>
        </row>
        <row r="3918">
          <cell r="A3918" t="str">
            <v>09.01.02.300.101</v>
          </cell>
          <cell r="B3918" t="str">
            <v>Joelho 90 de PVC azul soldável e com bucha de latão, ø 25mm x ½"</v>
          </cell>
          <cell r="C3918" t="str">
            <v>un</v>
          </cell>
          <cell r="D3918">
            <v>13.26</v>
          </cell>
          <cell r="E3918">
            <v>10.695273431198579</v>
          </cell>
          <cell r="F3918" t="str">
            <v>SIEC Mar/26</v>
          </cell>
        </row>
        <row r="3919">
          <cell r="A3919" t="str">
            <v>09.01.02.300.102</v>
          </cell>
          <cell r="B3919" t="str">
            <v>Joelho 90 de PVC azul soldável e com bucha de latão, ø 25mm x ¾"</v>
          </cell>
          <cell r="C3919" t="str">
            <v>un</v>
          </cell>
          <cell r="D3919">
            <v>16.36</v>
          </cell>
          <cell r="E3919">
            <v>13.195676722051942</v>
          </cell>
          <cell r="F3919" t="str">
            <v>SIEC Mar/26</v>
          </cell>
        </row>
        <row r="3920">
          <cell r="A3920" t="str">
            <v>09.01.02.300.103</v>
          </cell>
          <cell r="B3920" t="str">
            <v>Joelho 90 de PVC azul soldável e com bucha de latão, ø 32mm x ¾"</v>
          </cell>
          <cell r="C3920" t="str">
            <v>un</v>
          </cell>
          <cell r="D3920">
            <v>28.47</v>
          </cell>
          <cell r="E3920">
            <v>22.9633811905146</v>
          </cell>
          <cell r="F3920" t="str">
            <v>SIEC Mar/26</v>
          </cell>
        </row>
        <row r="3921">
          <cell r="A3921" t="str">
            <v>09.01.02.300.169</v>
          </cell>
          <cell r="B3921" t="str">
            <v>Joelho 90 graus, PVC, soldável, DN 25mm, instalado em dreno de ar-condicionado - fornecimento e instalação</v>
          </cell>
          <cell r="C3921" t="str">
            <v>un</v>
          </cell>
          <cell r="D3921">
            <v>9.93</v>
          </cell>
          <cell r="E3921">
            <v>8.0093563477980307</v>
          </cell>
          <cell r="F3921" t="str">
            <v>SIEC Mar/26</v>
          </cell>
        </row>
        <row r="3922">
          <cell r="A3922" t="str">
            <v>09.01.02.300.174</v>
          </cell>
          <cell r="B3922" t="str">
            <v>Joelho 90 graus, PVC, soldável, dn 32 mm instalado em reservação predial de água - fornecimento e instalação.</v>
          </cell>
          <cell r="C3922" t="str">
            <v>un</v>
          </cell>
          <cell r="D3922">
            <v>9.6199999999999992</v>
          </cell>
          <cell r="E3922">
            <v>7.7593160187126946</v>
          </cell>
          <cell r="F3922" t="str">
            <v>SIEC Mar/26</v>
          </cell>
        </row>
        <row r="3923">
          <cell r="A3923" t="str">
            <v>09.01.02.300.172</v>
          </cell>
          <cell r="B3923" t="str">
            <v>Joelho 90 graus, PVC, soldável, DN 40 mm instalado em reservação predial de água - fornecimento e instalação.</v>
          </cell>
          <cell r="C3923" t="str">
            <v>un</v>
          </cell>
          <cell r="D3923">
            <v>15.82</v>
          </cell>
          <cell r="E3923">
            <v>12.760122600419422</v>
          </cell>
          <cell r="F3923" t="str">
            <v>SIEC Mar/26</v>
          </cell>
        </row>
        <row r="3924">
          <cell r="A3924" t="str">
            <v>09.01.02.300.121</v>
          </cell>
          <cell r="B3924" t="str">
            <v>Joelho 90° soldável de PVC marrom Ø 110 mm</v>
          </cell>
          <cell r="C3924" t="str">
            <v>un</v>
          </cell>
          <cell r="D3924">
            <v>274.77999999999997</v>
          </cell>
          <cell r="E3924">
            <v>221.63252137441521</v>
          </cell>
          <cell r="F3924" t="str">
            <v>SIEC Mar/26</v>
          </cell>
        </row>
        <row r="3925">
          <cell r="A3925" t="str">
            <v>09.01.02.300.113</v>
          </cell>
          <cell r="B3925" t="str">
            <v>Joelho 90° soldável de PVC marrom Ø 20 mm</v>
          </cell>
          <cell r="C3925" t="str">
            <v>un</v>
          </cell>
          <cell r="D3925">
            <v>14.35</v>
          </cell>
          <cell r="E3925">
            <v>11.574447491530892</v>
          </cell>
          <cell r="F3925" t="str">
            <v>SIEC Mar/26</v>
          </cell>
        </row>
        <row r="3926">
          <cell r="A3926" t="str">
            <v>09.01.02.300.114</v>
          </cell>
          <cell r="B3926" t="str">
            <v>Joelho 90° soldável de PVC marrom Ø 25 mm</v>
          </cell>
          <cell r="C3926" t="str">
            <v>un</v>
          </cell>
          <cell r="D3926">
            <v>11.85</v>
          </cell>
          <cell r="E3926">
            <v>9.5579932247136625</v>
          </cell>
          <cell r="F3926" t="str">
            <v>SIEC Mar/26</v>
          </cell>
        </row>
        <row r="3927">
          <cell r="A3927" t="str">
            <v>09.01.02.300.115</v>
          </cell>
          <cell r="B3927" t="str">
            <v>Joelho 90° soldável de PVC marrom Ø 32 mm</v>
          </cell>
          <cell r="C3927" t="str">
            <v>un</v>
          </cell>
          <cell r="D3927">
            <v>16.71</v>
          </cell>
          <cell r="E3927">
            <v>13.477980319406356</v>
          </cell>
          <cell r="F3927" t="str">
            <v>SIEC Mar/26</v>
          </cell>
        </row>
        <row r="3928">
          <cell r="A3928" t="str">
            <v>09.01.02.300.116</v>
          </cell>
          <cell r="B3928" t="str">
            <v>Joelho 90° soldável de PVC marrom Ø 40 mm</v>
          </cell>
          <cell r="C3928" t="str">
            <v>un</v>
          </cell>
          <cell r="D3928">
            <v>28.24</v>
          </cell>
          <cell r="E3928">
            <v>22.777867397967412</v>
          </cell>
          <cell r="F3928" t="str">
            <v>SIEC Mar/26</v>
          </cell>
        </row>
        <row r="3929">
          <cell r="A3929" t="str">
            <v>09.01.02.300.117</v>
          </cell>
          <cell r="B3929" t="str">
            <v>Joelho 90° soldável de PVC marrom Ø 50 mm</v>
          </cell>
          <cell r="C3929" t="str">
            <v>un</v>
          </cell>
          <cell r="D3929">
            <v>17.59</v>
          </cell>
          <cell r="E3929">
            <v>14.18777222132602</v>
          </cell>
          <cell r="F3929" t="str">
            <v>SIEC Mar/26</v>
          </cell>
        </row>
        <row r="3930">
          <cell r="A3930" t="str">
            <v>09.01.02.300.118</v>
          </cell>
          <cell r="B3930" t="str">
            <v>Joelho 90° soldável de PVC marrom Ø 60 mm</v>
          </cell>
          <cell r="C3930" t="str">
            <v>un</v>
          </cell>
          <cell r="D3930">
            <v>55.42</v>
          </cell>
          <cell r="E3930">
            <v>44.700758186804322</v>
          </cell>
          <cell r="F3930" t="str">
            <v>SIEC Mar/26</v>
          </cell>
        </row>
        <row r="3931">
          <cell r="A3931" t="str">
            <v>09.01.02.300.119</v>
          </cell>
          <cell r="B3931" t="str">
            <v>Joelho 90° soldável de PVC marrom Ø 75 mm</v>
          </cell>
          <cell r="C3931" t="str">
            <v>un</v>
          </cell>
          <cell r="D3931">
            <v>127.37</v>
          </cell>
          <cell r="E3931">
            <v>102.73431198580417</v>
          </cell>
          <cell r="F3931" t="str">
            <v>SIEC Mar/26</v>
          </cell>
        </row>
        <row r="3932">
          <cell r="A3932" t="str">
            <v>09.01.02.300.120</v>
          </cell>
          <cell r="B3932" t="str">
            <v>Joelho 90° soldável de PVC marrom Ø 85 mm</v>
          </cell>
          <cell r="C3932" t="str">
            <v>un</v>
          </cell>
          <cell r="D3932">
            <v>146.51</v>
          </cell>
          <cell r="E3932">
            <v>118.17228585255685</v>
          </cell>
          <cell r="F3932" t="str">
            <v>SIEC Mar/26</v>
          </cell>
        </row>
        <row r="3933">
          <cell r="A3933" t="str">
            <v>09.01.02.300.123</v>
          </cell>
          <cell r="B3933" t="str">
            <v>Luva de redução soldável de PVC marrom Ø 25 x 20 mm</v>
          </cell>
          <cell r="C3933" t="str">
            <v>un</v>
          </cell>
          <cell r="D3933">
            <v>8.94</v>
          </cell>
          <cell r="E3933">
            <v>7.2108404581384091</v>
          </cell>
          <cell r="F3933" t="str">
            <v>SIEC Mar/26</v>
          </cell>
        </row>
        <row r="3934">
          <cell r="A3934" t="str">
            <v>09.01.02.300.124</v>
          </cell>
          <cell r="B3934" t="str">
            <v>Luva de redução soldável de PVC marrom Ø 32 x 25 mm</v>
          </cell>
          <cell r="C3934" t="str">
            <v>un</v>
          </cell>
          <cell r="D3934">
            <v>11.19</v>
          </cell>
          <cell r="E3934">
            <v>9.0256492982739154</v>
          </cell>
          <cell r="F3934" t="str">
            <v>SIEC Mar/26</v>
          </cell>
        </row>
        <row r="3935">
          <cell r="A3935" t="str">
            <v>09.01.02.300.125</v>
          </cell>
          <cell r="B3935" t="str">
            <v>Luva de redução soldável de PVC marrom Ø 40 x 32 mm</v>
          </cell>
          <cell r="C3935" t="str">
            <v>un</v>
          </cell>
          <cell r="D3935">
            <v>17.739999999999998</v>
          </cell>
          <cell r="E3935">
            <v>14.308759477335053</v>
          </cell>
          <cell r="F3935" t="str">
            <v>SIEC Mar/26</v>
          </cell>
        </row>
        <row r="3936">
          <cell r="A3936" t="str">
            <v>09.01.02.300.128</v>
          </cell>
          <cell r="B3936" t="str">
            <v>Luva de redução soldável de PVC marrom Ø 50 x 25 mm</v>
          </cell>
          <cell r="C3936" t="str">
            <v>un</v>
          </cell>
          <cell r="D3936">
            <v>20.85</v>
          </cell>
          <cell r="E3936">
            <v>16.817228585255688</v>
          </cell>
          <cell r="F3936" t="str">
            <v>SIEC Mar/26</v>
          </cell>
        </row>
        <row r="3937">
          <cell r="A3937" t="str">
            <v>09.01.02.300.129</v>
          </cell>
          <cell r="B3937" t="str">
            <v>Luva de redução soldável de PVC marrom Ø 60 x 50 mm</v>
          </cell>
          <cell r="C3937" t="str">
            <v>un</v>
          </cell>
          <cell r="D3937">
            <v>29.57</v>
          </cell>
          <cell r="E3937">
            <v>23.850621067914179</v>
          </cell>
          <cell r="F3937" t="str">
            <v>SIEC Mar/26</v>
          </cell>
        </row>
        <row r="3938">
          <cell r="A3938" t="str">
            <v>09.01.02.300.127</v>
          </cell>
          <cell r="B3938" t="str">
            <v>Luva de redução soldável de PVC marrom Ø 75 x 60 mm</v>
          </cell>
          <cell r="C3938" t="str">
            <v>un</v>
          </cell>
          <cell r="D3938">
            <v>41.82</v>
          </cell>
          <cell r="E3938">
            <v>33.731246975318598</v>
          </cell>
          <cell r="F3938" t="str">
            <v>SIEC Mar/26</v>
          </cell>
        </row>
        <row r="3939">
          <cell r="A3939" t="str">
            <v>09.01.02.300.130</v>
          </cell>
          <cell r="B3939" t="str">
            <v>Luva soldável de PVC azul com rosca metálica Ø 25 mm x 1/2"</v>
          </cell>
          <cell r="C3939" t="str">
            <v>un</v>
          </cell>
          <cell r="D3939">
            <v>13.98</v>
          </cell>
          <cell r="E3939">
            <v>11.276012260041943</v>
          </cell>
          <cell r="F3939" t="str">
            <v>SIEC Mar/26</v>
          </cell>
        </row>
        <row r="3940">
          <cell r="A3940" t="str">
            <v>09.01.02.300.131</v>
          </cell>
          <cell r="B3940" t="str">
            <v>Luva soldável de PVC azul com rosca metálica Ø 25 mm x 3/4"</v>
          </cell>
          <cell r="C3940" t="str">
            <v>un</v>
          </cell>
          <cell r="D3940">
            <v>14.68</v>
          </cell>
          <cell r="E3940">
            <v>11.840619454750765</v>
          </cell>
          <cell r="F3940" t="str">
            <v>SIEC Mar/26</v>
          </cell>
        </row>
        <row r="3941">
          <cell r="A3941" t="str">
            <v>09.01.02.300.145</v>
          </cell>
          <cell r="B3941" t="str">
            <v>Luva soldável de PVC marrom com rosca, ø 32 mm x 1"</v>
          </cell>
          <cell r="C3941" t="str">
            <v>un</v>
          </cell>
          <cell r="D3941">
            <v>10.17</v>
          </cell>
          <cell r="E3941">
            <v>8.2029359574124854</v>
          </cell>
          <cell r="F3941" t="str">
            <v>SIEC Mar/26</v>
          </cell>
        </row>
        <row r="3942">
          <cell r="A3942" t="str">
            <v>09.01.02.300.146</v>
          </cell>
          <cell r="B3942" t="str">
            <v>Luva soldável de PVC marrom com rosca, ø 40 mm x 1 1/4"</v>
          </cell>
          <cell r="C3942" t="str">
            <v>un</v>
          </cell>
          <cell r="D3942">
            <v>17.87</v>
          </cell>
          <cell r="E3942">
            <v>14.413615099209551</v>
          </cell>
          <cell r="F3942" t="str">
            <v>SIEC Mar/26</v>
          </cell>
        </row>
        <row r="3943">
          <cell r="A3943" t="str">
            <v>09.01.02.300.147</v>
          </cell>
          <cell r="B3943" t="str">
            <v>Luva soldável de PVC marrom com rosca, ø 50 mm x 1 1/2"</v>
          </cell>
          <cell r="C3943" t="str">
            <v>un</v>
          </cell>
          <cell r="D3943">
            <v>28.28</v>
          </cell>
          <cell r="E3943">
            <v>22.810130666236489</v>
          </cell>
          <cell r="F3943" t="str">
            <v>SIEC Mar/26</v>
          </cell>
        </row>
        <row r="3944">
          <cell r="A3944" t="str">
            <v>09.01.02.300.140</v>
          </cell>
          <cell r="B3944" t="str">
            <v>Luva soldável de PVC marrom Ø 110 mm</v>
          </cell>
          <cell r="C3944" t="str">
            <v>un</v>
          </cell>
          <cell r="D3944">
            <v>112.32</v>
          </cell>
          <cell r="E3944">
            <v>90.595257299564437</v>
          </cell>
          <cell r="F3944" t="str">
            <v>SIEC Mar/26</v>
          </cell>
        </row>
        <row r="3945">
          <cell r="A3945" t="str">
            <v>09.01.02.300.132</v>
          </cell>
          <cell r="B3945" t="str">
            <v>Luva soldável de PVC marrom Ø 20 mm</v>
          </cell>
          <cell r="C3945" t="str">
            <v>un</v>
          </cell>
          <cell r="D3945">
            <v>8.08</v>
          </cell>
          <cell r="E3945">
            <v>6.5171801903532831</v>
          </cell>
          <cell r="F3945" t="str">
            <v>SIEC Mar/26</v>
          </cell>
        </row>
        <row r="3946">
          <cell r="A3946" t="str">
            <v>09.01.02.300.133</v>
          </cell>
          <cell r="B3946" t="str">
            <v>Luva soldável de PVC marrom Ø 25 mm</v>
          </cell>
          <cell r="C3946" t="str">
            <v>un</v>
          </cell>
          <cell r="D3946">
            <v>8.4</v>
          </cell>
          <cell r="E3946">
            <v>6.7752863365058884</v>
          </cell>
          <cell r="F3946" t="str">
            <v>SIEC Mar/26</v>
          </cell>
        </row>
        <row r="3947">
          <cell r="A3947" t="str">
            <v>09.01.02.300.134</v>
          </cell>
          <cell r="B3947" t="str">
            <v>Luva soldável de PVC marrom Ø 32 mm</v>
          </cell>
          <cell r="C3947" t="str">
            <v>un</v>
          </cell>
          <cell r="D3947">
            <v>10.08</v>
          </cell>
          <cell r="E3947">
            <v>8.1303436038070664</v>
          </cell>
          <cell r="F3947" t="str">
            <v>SIEC Mar/26</v>
          </cell>
        </row>
        <row r="3948">
          <cell r="A3948" t="str">
            <v>09.01.02.300.135</v>
          </cell>
          <cell r="B3948" t="str">
            <v>Luva soldável de PVC marrom Ø 40 mm</v>
          </cell>
          <cell r="C3948" t="str">
            <v>un</v>
          </cell>
          <cell r="D3948">
            <v>16.739999999999998</v>
          </cell>
          <cell r="E3948">
            <v>13.502177770608162</v>
          </cell>
          <cell r="F3948" t="str">
            <v>SIEC Mar/26</v>
          </cell>
        </row>
        <row r="3949">
          <cell r="A3949" t="str">
            <v>09.01.02.300.136</v>
          </cell>
          <cell r="B3949" t="str">
            <v>Luva soldável de PVC marrom Ø 50 mm</v>
          </cell>
          <cell r="C3949" t="str">
            <v>un</v>
          </cell>
          <cell r="D3949">
            <v>17.72</v>
          </cell>
          <cell r="E3949">
            <v>14.292627843200515</v>
          </cell>
          <cell r="F3949" t="str">
            <v>SIEC Mar/26</v>
          </cell>
        </row>
        <row r="3950">
          <cell r="A3950" t="str">
            <v>09.01.02.300.137</v>
          </cell>
          <cell r="B3950" t="str">
            <v>Luva soldável de PVC marrom Ø 60 mm</v>
          </cell>
          <cell r="C3950" t="str">
            <v>un</v>
          </cell>
          <cell r="D3950">
            <v>28.9</v>
          </cell>
          <cell r="E3950">
            <v>23.31021132440716</v>
          </cell>
          <cell r="F3950" t="str">
            <v>SIEC Mar/26</v>
          </cell>
        </row>
        <row r="3951">
          <cell r="A3951" t="str">
            <v>09.01.02.300.138</v>
          </cell>
          <cell r="B3951" t="str">
            <v>Luva soldável de PVC marrom Ø 75 mm</v>
          </cell>
          <cell r="C3951" t="str">
            <v>un</v>
          </cell>
          <cell r="D3951">
            <v>41.68</v>
          </cell>
          <cell r="E3951">
            <v>33.618325536376837</v>
          </cell>
          <cell r="F3951" t="str">
            <v>SIEC Mar/26</v>
          </cell>
        </row>
        <row r="3952">
          <cell r="A3952" t="str">
            <v>09.01.02.300.139</v>
          </cell>
          <cell r="B3952" t="str">
            <v>Luva soldável de PVC marrom Ø 85 mm</v>
          </cell>
          <cell r="C3952" t="str">
            <v>un</v>
          </cell>
          <cell r="D3952">
            <v>69.55</v>
          </cell>
          <cell r="E3952">
            <v>56.097757702855297</v>
          </cell>
          <cell r="F3952" t="str">
            <v>SIEC Mar/26</v>
          </cell>
        </row>
        <row r="3953">
          <cell r="A3953" t="str">
            <v>09.01.02.300.72</v>
          </cell>
          <cell r="B3953" t="str">
            <v>Niple de PVC roscável, ø 1¼"</v>
          </cell>
          <cell r="C3953" t="str">
            <v>un</v>
          </cell>
          <cell r="D3953">
            <v>24.23</v>
          </cell>
          <cell r="E3953">
            <v>19.54347475399258</v>
          </cell>
          <cell r="F3953" t="str">
            <v>SIEC Mar/26</v>
          </cell>
        </row>
        <row r="3954">
          <cell r="A3954" t="str">
            <v>09.01.02.300.73</v>
          </cell>
          <cell r="B3954" t="str">
            <v>Niple de PVC roscável, ø 1½"</v>
          </cell>
          <cell r="C3954" t="str">
            <v>un</v>
          </cell>
          <cell r="D3954">
            <v>29.59</v>
          </cell>
          <cell r="E3954">
            <v>23.866752702048718</v>
          </cell>
          <cell r="F3954" t="str">
            <v>SIEC Mar/26</v>
          </cell>
        </row>
        <row r="3955">
          <cell r="A3955" t="str">
            <v>09.01.02.300.74</v>
          </cell>
          <cell r="B3955" t="str">
            <v>Niple de PVC roscável, ø 2"</v>
          </cell>
          <cell r="C3955" t="str">
            <v>un</v>
          </cell>
          <cell r="D3955">
            <v>39.53</v>
          </cell>
          <cell r="E3955">
            <v>31.884174866914019</v>
          </cell>
          <cell r="F3955" t="str">
            <v>SIEC Mar/26</v>
          </cell>
        </row>
        <row r="3956">
          <cell r="A3956" t="str">
            <v>09.01.02.300.71</v>
          </cell>
          <cell r="B3956" t="str">
            <v>Niple de PVC roscável,ø 1"</v>
          </cell>
          <cell r="C3956" t="str">
            <v>un</v>
          </cell>
          <cell r="D3956">
            <v>19.53</v>
          </cell>
          <cell r="E3956">
            <v>15.75254073237619</v>
          </cell>
          <cell r="F3956" t="str">
            <v>SIEC Mar/26</v>
          </cell>
        </row>
        <row r="3957">
          <cell r="A3957" t="str">
            <v>09.01.02.300.70</v>
          </cell>
          <cell r="B3957" t="str">
            <v>Niple de PVC roscável,ø 3/4"</v>
          </cell>
          <cell r="C3957" t="str">
            <v>un</v>
          </cell>
          <cell r="D3957">
            <v>15.31</v>
          </cell>
          <cell r="E3957">
            <v>12.348765929988708</v>
          </cell>
          <cell r="F3957" t="str">
            <v>SIEC Mar/26</v>
          </cell>
        </row>
        <row r="3958">
          <cell r="A3958" t="str">
            <v>09.01.02.300.01</v>
          </cell>
          <cell r="B3958" t="str">
            <v>Tê 90° soldável de PVC azul com rosca metálica , Ø 20 mm x 20 mm x 1/2"</v>
          </cell>
          <cell r="C3958" t="str">
            <v>un</v>
          </cell>
          <cell r="D3958">
            <v>25.15</v>
          </cell>
          <cell r="E3958">
            <v>20.285529924181319</v>
          </cell>
          <cell r="F3958" t="str">
            <v>SIEC Mar/26</v>
          </cell>
        </row>
        <row r="3959">
          <cell r="A3959" t="str">
            <v>09.01.02.300.02</v>
          </cell>
          <cell r="B3959" t="str">
            <v>Tê 90° soldável de PVC azul com rosca metálica , Ø 25 mm x 25 mm x 1/2"</v>
          </cell>
          <cell r="C3959" t="str">
            <v>un</v>
          </cell>
          <cell r="D3959">
            <v>26.41</v>
          </cell>
          <cell r="E3959">
            <v>21.301822874657201</v>
          </cell>
          <cell r="F3959" t="str">
            <v>SIEC Mar/26</v>
          </cell>
        </row>
        <row r="3960">
          <cell r="A3960" t="str">
            <v>09.01.02.300.03</v>
          </cell>
          <cell r="B3960" t="str">
            <v>Tê 90° soldável de PVC azul com rosca metálica , Ø 25 mm x 25 mm x 3/4"</v>
          </cell>
          <cell r="C3960" t="str">
            <v>un</v>
          </cell>
          <cell r="D3960">
            <v>27.56</v>
          </cell>
          <cell r="E3960">
            <v>22.229391837393127</v>
          </cell>
          <cell r="F3960" t="str">
            <v>SIEC Mar/26</v>
          </cell>
        </row>
        <row r="3961">
          <cell r="A3961" t="str">
            <v>09.01.02.300.12</v>
          </cell>
          <cell r="B3961" t="str">
            <v>Tê 90° soldável de PVC marrom Ø 110 mm</v>
          </cell>
          <cell r="C3961" t="str">
            <v>un</v>
          </cell>
          <cell r="D3961">
            <v>239.59</v>
          </cell>
          <cell r="E3961">
            <v>193.24891111469591</v>
          </cell>
          <cell r="F3961" t="str">
            <v>SIEC Mar/26</v>
          </cell>
        </row>
        <row r="3962">
          <cell r="A3962" t="str">
            <v>09.01.02.300.04</v>
          </cell>
          <cell r="B3962" t="str">
            <v>Tê 90° soldável de PVC marrom Ø 20 mm</v>
          </cell>
          <cell r="C3962" t="str">
            <v>un</v>
          </cell>
          <cell r="D3962">
            <v>15.85</v>
          </cell>
          <cell r="E3962">
            <v>12.784320051621229</v>
          </cell>
          <cell r="F3962" t="str">
            <v>SIEC Mar/26</v>
          </cell>
        </row>
        <row r="3963">
          <cell r="A3963" t="str">
            <v>09.01.02.300.05</v>
          </cell>
          <cell r="B3963" t="str">
            <v>Tê 90° soldável de PVC marrom Ø 25 mm</v>
          </cell>
          <cell r="C3963" t="str">
            <v>un</v>
          </cell>
          <cell r="D3963">
            <v>16.149999999999999</v>
          </cell>
          <cell r="E3963">
            <v>13.026294563639295</v>
          </cell>
          <cell r="F3963" t="str">
            <v>SIEC Mar/26</v>
          </cell>
        </row>
        <row r="3964">
          <cell r="A3964" t="str">
            <v>09.01.02.300.06</v>
          </cell>
          <cell r="B3964" t="str">
            <v>Tê 90° soldável de PVC marrom Ø 32 mm</v>
          </cell>
          <cell r="C3964" t="str">
            <v>un</v>
          </cell>
          <cell r="D3964">
            <v>19.34</v>
          </cell>
          <cell r="E3964">
            <v>15.599290208098081</v>
          </cell>
          <cell r="F3964" t="str">
            <v>SIEC Mar/26</v>
          </cell>
        </row>
        <row r="3965">
          <cell r="A3965" t="str">
            <v>09.01.02.300.07</v>
          </cell>
          <cell r="B3965" t="str">
            <v>Tê 90° soldável de PVC marrom Ø 40 mm</v>
          </cell>
          <cell r="C3965" t="str">
            <v>un</v>
          </cell>
          <cell r="D3965">
            <v>33.979999999999997</v>
          </cell>
          <cell r="E3965">
            <v>27.407646394579768</v>
          </cell>
          <cell r="F3965" t="str">
            <v>SIEC Mar/26</v>
          </cell>
        </row>
        <row r="3966">
          <cell r="A3966" t="str">
            <v>09.01.02.300.08</v>
          </cell>
          <cell r="B3966" t="str">
            <v>Tê 90° soldável de PVC marrom Ø 50 mm</v>
          </cell>
          <cell r="C3966" t="str">
            <v>un</v>
          </cell>
          <cell r="D3966">
            <v>27.31</v>
          </cell>
          <cell r="E3966">
            <v>22.027746410711405</v>
          </cell>
          <cell r="F3966" t="str">
            <v>SIEC Mar/26</v>
          </cell>
        </row>
        <row r="3967">
          <cell r="A3967" t="str">
            <v>09.01.02.300.09</v>
          </cell>
          <cell r="B3967" t="str">
            <v>Tê 90° soldável de PVC marrom Ø 60 mm</v>
          </cell>
          <cell r="C3967" t="str">
            <v>un</v>
          </cell>
          <cell r="D3967">
            <v>60.04</v>
          </cell>
          <cell r="E3967">
            <v>48.427165671882562</v>
          </cell>
          <cell r="F3967" t="str">
            <v>SIEC Mar/26</v>
          </cell>
        </row>
        <row r="3968">
          <cell r="A3968" t="str">
            <v>09.01.02.300.10</v>
          </cell>
          <cell r="B3968" t="str">
            <v>Tê 90° soldável de PVC marrom Ø 75 mm</v>
          </cell>
          <cell r="C3968" t="str">
            <v>un</v>
          </cell>
          <cell r="D3968">
            <v>102.39</v>
          </cell>
          <cell r="E3968">
            <v>82.585900951766419</v>
          </cell>
          <cell r="F3968" t="str">
            <v>SIEC Mar/26</v>
          </cell>
        </row>
        <row r="3969">
          <cell r="A3969" t="str">
            <v>09.01.02.300.11</v>
          </cell>
          <cell r="B3969" t="str">
            <v>Tê 90° soldável de PVC marrom Ø 85 mm</v>
          </cell>
          <cell r="C3969" t="str">
            <v>un</v>
          </cell>
          <cell r="D3969">
            <v>126.07</v>
          </cell>
          <cell r="E3969">
            <v>101.68575576705919</v>
          </cell>
          <cell r="F3969" t="str">
            <v>SIEC Mar/26</v>
          </cell>
        </row>
        <row r="3970">
          <cell r="A3970" t="str">
            <v>09.01.02.300.167</v>
          </cell>
          <cell r="B3970" t="str">
            <v>Tê de redução soldável de PVC marrom Ø 32 mm x 25 mm</v>
          </cell>
          <cell r="C3970" t="str">
            <v>un</v>
          </cell>
          <cell r="D3970">
            <v>16.18</v>
          </cell>
          <cell r="E3970">
            <v>13.050492014841103</v>
          </cell>
          <cell r="F3970" t="str">
            <v>SIEC Mar/26</v>
          </cell>
        </row>
        <row r="3971">
          <cell r="A3971" t="str">
            <v>09.01.02.300.163</v>
          </cell>
          <cell r="B3971" t="str">
            <v>Tê de redução soldável de PVC marrom Ø 40 mm x 25 mm</v>
          </cell>
          <cell r="C3971" t="str">
            <v>un</v>
          </cell>
          <cell r="D3971">
            <v>29.68</v>
          </cell>
          <cell r="E3971">
            <v>23.939345055654137</v>
          </cell>
          <cell r="F3971" t="str">
            <v>SIEC Mar/26</v>
          </cell>
        </row>
        <row r="3972">
          <cell r="A3972" t="str">
            <v>09.01.02.300.164</v>
          </cell>
          <cell r="B3972" t="str">
            <v>Tê de redução soldável de PVC marrom Ø 40 mm x 32 mm</v>
          </cell>
          <cell r="C3972" t="str">
            <v>un</v>
          </cell>
          <cell r="D3972">
            <v>29.68</v>
          </cell>
          <cell r="E3972">
            <v>23.939345055654137</v>
          </cell>
          <cell r="F3972" t="str">
            <v>SIEC Mar/26</v>
          </cell>
        </row>
        <row r="3973">
          <cell r="A3973" t="str">
            <v>09.01.02.300.165</v>
          </cell>
          <cell r="B3973" t="str">
            <v>Tê de redução soldável de PVC marrom Ø 50 mm x 40 mm</v>
          </cell>
          <cell r="C3973" t="str">
            <v>un</v>
          </cell>
          <cell r="D3973">
            <v>44.7</v>
          </cell>
          <cell r="E3973">
            <v>36.054202290692047</v>
          </cell>
          <cell r="F3973" t="str">
            <v>SIEC Mar/26</v>
          </cell>
        </row>
        <row r="3974">
          <cell r="A3974" t="str">
            <v>09.01.02.300.166</v>
          </cell>
          <cell r="B3974" t="str">
            <v>Tê de redução soldável de PVC marrom Ø 85 mm x 60 mm</v>
          </cell>
          <cell r="C3974" t="str">
            <v>un</v>
          </cell>
          <cell r="D3974">
            <v>149.72999999999999</v>
          </cell>
          <cell r="E3974">
            <v>120.76947894821744</v>
          </cell>
          <cell r="F3974" t="str">
            <v>SIEC Mar/26</v>
          </cell>
        </row>
        <row r="3975">
          <cell r="A3975" t="str">
            <v>09.01.02.300.122</v>
          </cell>
          <cell r="B3975" t="str">
            <v>Tê de redução soldável de PVC marron Ø 50 x 25mm</v>
          </cell>
          <cell r="C3975" t="str">
            <v>un</v>
          </cell>
          <cell r="D3975">
            <v>33.22</v>
          </cell>
          <cell r="E3975">
            <v>26.794644297467332</v>
          </cell>
          <cell r="F3975" t="str">
            <v>SIEC Mar/26</v>
          </cell>
        </row>
        <row r="3976">
          <cell r="A3976" t="str">
            <v>09.01.02.300.170</v>
          </cell>
          <cell r="B3976" t="str">
            <v>Tê, PVC, soldável, DN 25mm, instalado em dreno de ar-condicionado - fornecimento e instalação</v>
          </cell>
          <cell r="C3976" t="str">
            <v>un</v>
          </cell>
          <cell r="D3976">
            <v>13.69</v>
          </cell>
          <cell r="E3976">
            <v>11.042103565091143</v>
          </cell>
          <cell r="F3976" t="str">
            <v>SIEC Mar/26</v>
          </cell>
        </row>
        <row r="3977">
          <cell r="A3977" t="str">
            <v>09.01.02.300.173</v>
          </cell>
          <cell r="B3977" t="str">
            <v>Tê, PVC, soldável, DN 40 mm instalado em reservação predial de água - fornecimento e instalação.</v>
          </cell>
          <cell r="C3977" t="str">
            <v>un</v>
          </cell>
          <cell r="D3977">
            <v>22.94</v>
          </cell>
          <cell r="E3977">
            <v>18.50298435231489</v>
          </cell>
          <cell r="F3977" t="str">
            <v>SIEC Mar/26</v>
          </cell>
        </row>
        <row r="3978">
          <cell r="A3978" t="str">
            <v>09.01.02.300.30</v>
          </cell>
          <cell r="B3978" t="str">
            <v>Tubo de PVC soldável marrom, sem conexões Ø 110 mm</v>
          </cell>
          <cell r="C3978" t="str">
            <v>m</v>
          </cell>
          <cell r="D3978">
            <v>144.69999999999999</v>
          </cell>
          <cell r="E3978">
            <v>116.71237296338118</v>
          </cell>
          <cell r="F3978" t="str">
            <v>SIEC Mar/26</v>
          </cell>
        </row>
        <row r="3979">
          <cell r="A3979" t="str">
            <v>09.01.02.300.22</v>
          </cell>
          <cell r="B3979" t="str">
            <v>Tubo de PVC soldável marrom, sem conexões Ø 20 mm</v>
          </cell>
          <cell r="C3979" t="str">
            <v>m</v>
          </cell>
          <cell r="D3979">
            <v>14.54</v>
          </cell>
          <cell r="E3979">
            <v>11.727698015809001</v>
          </cell>
          <cell r="F3979" t="str">
            <v>SIEC Mar/26</v>
          </cell>
        </row>
        <row r="3980">
          <cell r="A3980" t="str">
            <v>09.01.02.300.23</v>
          </cell>
          <cell r="B3980" t="str">
            <v>Tubo de PVC soldável marrom, sem conexões Ø 25 mm</v>
          </cell>
          <cell r="C3980" t="str">
            <v>m</v>
          </cell>
          <cell r="D3980">
            <v>16.73</v>
          </cell>
          <cell r="E3980">
            <v>13.494111953540894</v>
          </cell>
          <cell r="F3980" t="str">
            <v>SIEC Mar/26</v>
          </cell>
        </row>
        <row r="3981">
          <cell r="A3981" t="str">
            <v>09.01.02.300.24</v>
          </cell>
          <cell r="B3981" t="str">
            <v>Tubo de PVC soldável marrom, sem conexões Ø 32 mm</v>
          </cell>
          <cell r="C3981" t="str">
            <v>m</v>
          </cell>
          <cell r="D3981">
            <v>24.77</v>
          </cell>
          <cell r="E3981">
            <v>19.979028875625101</v>
          </cell>
          <cell r="F3981" t="str">
            <v>SIEC Mar/26</v>
          </cell>
        </row>
        <row r="3982">
          <cell r="A3982" t="str">
            <v>09.01.02.300.25</v>
          </cell>
          <cell r="B3982" t="str">
            <v>Tubo de PVC soldável marrom, sem conexões Ø 40 mm</v>
          </cell>
          <cell r="C3982" t="str">
            <v>m</v>
          </cell>
          <cell r="D3982">
            <v>30.48</v>
          </cell>
          <cell r="E3982">
            <v>24.584610421035652</v>
          </cell>
          <cell r="F3982" t="str">
            <v>SIEC Mar/26</v>
          </cell>
        </row>
        <row r="3983">
          <cell r="A3983" t="str">
            <v>09.01.02.300.26</v>
          </cell>
          <cell r="B3983" t="str">
            <v>Tubo de PVC soldável marrom, sem conexões Ø 50 mm</v>
          </cell>
          <cell r="C3983" t="str">
            <v>m</v>
          </cell>
          <cell r="D3983">
            <v>32.08</v>
          </cell>
          <cell r="E3983">
            <v>25.875141151798676</v>
          </cell>
          <cell r="F3983" t="str">
            <v>SIEC Mar/26</v>
          </cell>
        </row>
        <row r="3984">
          <cell r="A3984" t="str">
            <v>09.01.02.300.27</v>
          </cell>
          <cell r="B3984" t="str">
            <v>Tubo de PVC soldável marrom, sem conexões Ø 60 mm</v>
          </cell>
          <cell r="C3984" t="str">
            <v>m</v>
          </cell>
          <cell r="D3984">
            <v>51.47</v>
          </cell>
          <cell r="E3984">
            <v>41.514760445233101</v>
          </cell>
          <cell r="F3984" t="str">
            <v>SIEC Mar/26</v>
          </cell>
        </row>
        <row r="3985">
          <cell r="A3985" t="str">
            <v>09.01.02.300.28</v>
          </cell>
          <cell r="B3985" t="str">
            <v>Tubo de PVC soldável marrom, sem conexões Ø 75 mm</v>
          </cell>
          <cell r="C3985" t="str">
            <v>m</v>
          </cell>
          <cell r="D3985">
            <v>70.42</v>
          </cell>
          <cell r="E3985">
            <v>56.799483787707693</v>
          </cell>
          <cell r="F3985" t="str">
            <v>SIEC Mar/26</v>
          </cell>
        </row>
        <row r="3986">
          <cell r="A3986" t="str">
            <v>09.01.02.300.29</v>
          </cell>
          <cell r="B3986" t="str">
            <v>Tubo de PVC soldável marrom, sem conexões Ø 85 mm</v>
          </cell>
          <cell r="C3986" t="str">
            <v>m</v>
          </cell>
          <cell r="D3986">
            <v>102.85</v>
          </cell>
          <cell r="E3986">
            <v>82.956928536860772</v>
          </cell>
          <cell r="F3986" t="str">
            <v>SIEC Mar/26</v>
          </cell>
        </row>
        <row r="3987">
          <cell r="A3987" t="str">
            <v>09.01.02.300.171</v>
          </cell>
          <cell r="B3987" t="str">
            <v>Tubo, PVC, soldável, DN 32 mm, instalado em reservação predial de água - fornecimento e instalação.</v>
          </cell>
          <cell r="C3987" t="str">
            <v>m</v>
          </cell>
          <cell r="D3987">
            <v>15.22</v>
          </cell>
          <cell r="E3987">
            <v>12.276173576383288</v>
          </cell>
          <cell r="F3987" t="str">
            <v>SIEC Mar/26</v>
          </cell>
        </row>
        <row r="3988">
          <cell r="A3988" t="str">
            <v>09.01.02.300.21</v>
          </cell>
          <cell r="B3988" t="str">
            <v>União soldável de PVC marrom Ø 110 mm</v>
          </cell>
          <cell r="C3988" t="str">
            <v>un</v>
          </cell>
          <cell r="D3988">
            <v>463.53</v>
          </cell>
          <cell r="E3988">
            <v>373.87481851911593</v>
          </cell>
          <cell r="F3988" t="str">
            <v>SIEC Mar/26</v>
          </cell>
        </row>
        <row r="3989">
          <cell r="A3989" t="str">
            <v>09.01.02.300.13</v>
          </cell>
          <cell r="B3989" t="str">
            <v>União soldável de PVC marrom Ø 20 mm</v>
          </cell>
          <cell r="C3989" t="str">
            <v>un</v>
          </cell>
          <cell r="D3989">
            <v>14.79</v>
          </cell>
          <cell r="E3989">
            <v>11.929343442490724</v>
          </cell>
          <cell r="F3989" t="str">
            <v>SIEC Mar/26</v>
          </cell>
        </row>
        <row r="3990">
          <cell r="A3990" t="str">
            <v>09.01.02.300.14</v>
          </cell>
          <cell r="B3990" t="str">
            <v>União soldável de PVC marrom Ø 25 mm</v>
          </cell>
          <cell r="C3990" t="str">
            <v>un</v>
          </cell>
          <cell r="D3990">
            <v>16.62</v>
          </cell>
          <cell r="E3990">
            <v>13.405387965800937</v>
          </cell>
          <cell r="F3990" t="str">
            <v>SIEC Mar/26</v>
          </cell>
        </row>
        <row r="3991">
          <cell r="A3991" t="str">
            <v>09.01.02.300.15</v>
          </cell>
          <cell r="B3991" t="str">
            <v>União soldável de PVC marrom Ø 32 mm</v>
          </cell>
          <cell r="C3991" t="str">
            <v>un</v>
          </cell>
          <cell r="D3991">
            <v>23.21</v>
          </cell>
          <cell r="E3991">
            <v>18.72076141313115</v>
          </cell>
          <cell r="F3991" t="str">
            <v>SIEC Mar/26</v>
          </cell>
        </row>
        <row r="3992">
          <cell r="A3992" t="str">
            <v>09.01.02.300.16</v>
          </cell>
          <cell r="B3992" t="str">
            <v>União soldável de PVC marrom Ø 40 mm</v>
          </cell>
          <cell r="C3992" t="str">
            <v>un</v>
          </cell>
          <cell r="D3992">
            <v>41.52</v>
          </cell>
          <cell r="E3992">
            <v>33.489272463300537</v>
          </cell>
          <cell r="F3992" t="str">
            <v>SIEC Mar/26</v>
          </cell>
        </row>
        <row r="3993">
          <cell r="A3993" t="str">
            <v>09.01.02.300.17</v>
          </cell>
          <cell r="B3993" t="str">
            <v>União soldável de PVC marrom Ø 50 mm</v>
          </cell>
          <cell r="C3993" t="str">
            <v>un</v>
          </cell>
          <cell r="D3993">
            <v>44.39</v>
          </cell>
          <cell r="E3993">
            <v>35.804161961606709</v>
          </cell>
          <cell r="F3993" t="str">
            <v>SIEC Mar/26</v>
          </cell>
        </row>
        <row r="3994">
          <cell r="A3994" t="str">
            <v>09.01.02.300.18</v>
          </cell>
          <cell r="B3994" t="str">
            <v>União soldável de PVC marrom Ø 60 mm</v>
          </cell>
          <cell r="C3994" t="str">
            <v>un</v>
          </cell>
          <cell r="D3994">
            <v>95.99</v>
          </cell>
          <cell r="E3994">
            <v>77.42377802871431</v>
          </cell>
          <cell r="F3994" t="str">
            <v>SIEC Mar/26</v>
          </cell>
        </row>
        <row r="3995">
          <cell r="A3995" t="str">
            <v>09.01.02.300.19</v>
          </cell>
          <cell r="B3995" t="str">
            <v>União soldável de PVC marrom Ø 75 mm</v>
          </cell>
          <cell r="C3995" t="str">
            <v>un</v>
          </cell>
          <cell r="D3995">
            <v>187.47</v>
          </cell>
          <cell r="E3995">
            <v>151.20987256009033</v>
          </cell>
          <cell r="F3995" t="str">
            <v>SIEC Mar/26</v>
          </cell>
        </row>
        <row r="3996">
          <cell r="A3996" t="str">
            <v>09.01.02.300.148</v>
          </cell>
          <cell r="B3996" t="str">
            <v>Válvula de retenção de PVC soldável - ø 25 mm</v>
          </cell>
          <cell r="C3996" t="str">
            <v>un</v>
          </cell>
          <cell r="D3996">
            <v>39.14</v>
          </cell>
          <cell r="E3996">
            <v>31.569608001290529</v>
          </cell>
          <cell r="F3996" t="str">
            <v>SIEC Mar/26</v>
          </cell>
        </row>
        <row r="3997">
          <cell r="A3997" t="str">
            <v>09.01.02.400</v>
          </cell>
          <cell r="B3997" t="str">
            <v>TUBOS E CONEXÕES DE FERRO FUNDIDO</v>
          </cell>
          <cell r="C3997" t="str">
            <v/>
          </cell>
          <cell r="E3997">
            <v>0</v>
          </cell>
          <cell r="F3997" t="str">
            <v>SIEC Mar/26</v>
          </cell>
        </row>
        <row r="3998">
          <cell r="A3998" t="str">
            <v>09.01.02.400.64</v>
          </cell>
          <cell r="B3998" t="str">
            <v>Joelho 90° de ferro maleável galvanizado Ø 2 1/2"</v>
          </cell>
          <cell r="C3998" t="str">
            <v>un</v>
          </cell>
          <cell r="D3998">
            <v>172.9</v>
          </cell>
          <cell r="E3998">
            <v>139.45797709307953</v>
          </cell>
          <cell r="F3998" t="str">
            <v>SIEC Mar/26</v>
          </cell>
        </row>
        <row r="3999">
          <cell r="A3999" t="str">
            <v>09.01.02.400.60</v>
          </cell>
          <cell r="B3999" t="str">
            <v>Joelho 90° de ferro maleável galvanizado redução Ø 3" x 2 1/2"</v>
          </cell>
          <cell r="C3999" t="str">
            <v>un</v>
          </cell>
          <cell r="D3999">
            <v>152.38999999999999</v>
          </cell>
          <cell r="E3999">
            <v>122.91498628811097</v>
          </cell>
          <cell r="F3999" t="str">
            <v>SIEC Mar/26</v>
          </cell>
        </row>
        <row r="4000">
          <cell r="A4000" t="str">
            <v>09.01.02.400.63</v>
          </cell>
          <cell r="B4000" t="str">
            <v>Niple duplo de ferro maleável Ø 65 mm (2 1/2"), rosca BSP</v>
          </cell>
          <cell r="C4000" t="str">
            <v>un</v>
          </cell>
          <cell r="D4000">
            <v>108.56</v>
          </cell>
          <cell r="E4000">
            <v>87.562510082271331</v>
          </cell>
          <cell r="F4000" t="str">
            <v>SIEC Mar/26</v>
          </cell>
        </row>
        <row r="4001">
          <cell r="A4001" t="str">
            <v>09.01.02.400.65</v>
          </cell>
          <cell r="B4001" t="str">
            <v>Tê 90° de ferro maleável galvanizado Ø 2 1/2"</v>
          </cell>
          <cell r="C4001" t="str">
            <v>un</v>
          </cell>
          <cell r="D4001">
            <v>235.81</v>
          </cell>
          <cell r="E4001">
            <v>190.20003226326827</v>
          </cell>
          <cell r="F4001" t="str">
            <v>SIEC Mar/26</v>
          </cell>
        </row>
        <row r="4002">
          <cell r="A4002" t="str">
            <v>09.01.02.400.66</v>
          </cell>
          <cell r="B4002" t="str">
            <v>Tê 90° de ferro maleável galvanizado Ø 3"</v>
          </cell>
          <cell r="C4002" t="str">
            <v>un</v>
          </cell>
          <cell r="D4002">
            <v>288.89999999999998</v>
          </cell>
          <cell r="E4002">
            <v>233.02145507339893</v>
          </cell>
          <cell r="F4002" t="str">
            <v>SIEC Mar/26</v>
          </cell>
        </row>
        <row r="4003">
          <cell r="A4003" t="str">
            <v>09.01.02.400.62</v>
          </cell>
          <cell r="B4003" t="str">
            <v>Tê 90° de redução de ferro maleável galvanizado Ø 3" x 2 1/2"</v>
          </cell>
          <cell r="C4003" t="str">
            <v>un</v>
          </cell>
          <cell r="D4003">
            <v>288.92</v>
          </cell>
          <cell r="E4003">
            <v>233.03758670753348</v>
          </cell>
          <cell r="F4003" t="str">
            <v>SIEC Mar/26</v>
          </cell>
        </row>
        <row r="4004">
          <cell r="A4004" t="str">
            <v>09.01.02.400.01</v>
          </cell>
          <cell r="B4004" t="str">
            <v>Tubo de ferro fundido, ponta e ponta (TP SMU), Ø 50mm, sem conexões, Linha Predial SMU</v>
          </cell>
          <cell r="C4004" t="str">
            <v>m</v>
          </cell>
          <cell r="D4004">
            <v>187.52</v>
          </cell>
          <cell r="E4004">
            <v>151.2502016454267</v>
          </cell>
          <cell r="F4004" t="str">
            <v>SIEC Mar/26</v>
          </cell>
        </row>
        <row r="4005">
          <cell r="A4005" t="str">
            <v>09.01.02.400.02</v>
          </cell>
          <cell r="B4005" t="str">
            <v>Tubo de ferro fundido, ponta e ponta (TP SMU), Ø 75mm, sem conexões, Linha Predial SMU</v>
          </cell>
          <cell r="C4005" t="str">
            <v>m</v>
          </cell>
          <cell r="D4005">
            <v>300.08999999999997</v>
          </cell>
          <cell r="E4005">
            <v>242.04710437167282</v>
          </cell>
          <cell r="F4005" t="str">
            <v>SIEC Mar/26</v>
          </cell>
        </row>
        <row r="4006">
          <cell r="A4006" t="str">
            <v>09.01.02.500</v>
          </cell>
          <cell r="B4006" t="str">
            <v>TUBOS E CONEXÕES DE COBRE / BRONZE</v>
          </cell>
          <cell r="C4006" t="str">
            <v/>
          </cell>
          <cell r="E4006">
            <v>0</v>
          </cell>
          <cell r="F4006" t="str">
            <v>SIEC Mar/26</v>
          </cell>
        </row>
        <row r="4007">
          <cell r="A4007" t="str">
            <v>09.01.02.500.53</v>
          </cell>
          <cell r="B4007" t="str">
            <v>Bucha de redução em cobre sem anel de solda, ponta x bolsa, Ø 66 mm x 54 mm</v>
          </cell>
          <cell r="C4007" t="str">
            <v>un</v>
          </cell>
          <cell r="D4007">
            <v>184.12</v>
          </cell>
          <cell r="E4007">
            <v>148.50782384255524</v>
          </cell>
          <cell r="F4007" t="str">
            <v>SIEC Mar/26</v>
          </cell>
        </row>
        <row r="4008">
          <cell r="A4008" t="str">
            <v>09.01.02.500.48</v>
          </cell>
          <cell r="B4008" t="str">
            <v>Conector de bronze soldável sem anel, bolsa x rosca F, Ø 22 x 3/4"</v>
          </cell>
          <cell r="C4008" t="str">
            <v>un</v>
          </cell>
          <cell r="D4008">
            <v>29.9</v>
          </cell>
          <cell r="E4008">
            <v>24.116793031134051</v>
          </cell>
          <cell r="F4008" t="str">
            <v>SIEC Mar/26</v>
          </cell>
        </row>
        <row r="4009">
          <cell r="A4009" t="str">
            <v>09.01.02.500.07</v>
          </cell>
          <cell r="B4009" t="str">
            <v>Cotovelo de cobre soldável sem anel de solda, bolsa x bolsa, Ø 15</v>
          </cell>
          <cell r="C4009" t="str">
            <v>un</v>
          </cell>
          <cell r="D4009">
            <v>16.739999999999998</v>
          </cell>
          <cell r="E4009">
            <v>13.502177770608162</v>
          </cell>
          <cell r="F4009" t="str">
            <v>SIEC Mar/26</v>
          </cell>
        </row>
        <row r="4010">
          <cell r="A4010" t="str">
            <v>09.01.02.500.08</v>
          </cell>
          <cell r="B4010" t="str">
            <v>Cotovelo de cobre soldável sem anel de solda, bolsa x bolsa, Ø 22</v>
          </cell>
          <cell r="C4010" t="str">
            <v>un</v>
          </cell>
          <cell r="D4010">
            <v>26.76</v>
          </cell>
          <cell r="E4010">
            <v>21.584126472011615</v>
          </cell>
          <cell r="F4010" t="str">
            <v>SIEC Mar/26</v>
          </cell>
        </row>
        <row r="4011">
          <cell r="A4011" t="str">
            <v>09.01.02.500.09</v>
          </cell>
          <cell r="B4011" t="str">
            <v>Cotovelo de cobre soldável sem anel de solda, bolsa x bolsa, Ø 28</v>
          </cell>
          <cell r="C4011" t="str">
            <v>un</v>
          </cell>
          <cell r="D4011">
            <v>37.659999999999997</v>
          </cell>
          <cell r="E4011">
            <v>30.375867075334728</v>
          </cell>
          <cell r="F4011" t="str">
            <v>SIEC Mar/26</v>
          </cell>
        </row>
        <row r="4012">
          <cell r="A4012" t="str">
            <v>09.01.02.500.34</v>
          </cell>
          <cell r="B4012" t="str">
            <v>Luva de bronze soldável com anel, bolsa x bolsa, Ø 35</v>
          </cell>
          <cell r="C4012" t="str">
            <v>un</v>
          </cell>
          <cell r="D4012">
            <v>47.36</v>
          </cell>
          <cell r="E4012">
            <v>38.199709630585581</v>
          </cell>
          <cell r="F4012" t="str">
            <v>SIEC Mar/26</v>
          </cell>
        </row>
        <row r="4013">
          <cell r="A4013" t="str">
            <v>09.01.02.500.31</v>
          </cell>
          <cell r="B4013" t="str">
            <v>Luva de cobre soldável sem anel de solda, bolsa x bolsa, Ø 15</v>
          </cell>
          <cell r="C4013" t="str">
            <v>un</v>
          </cell>
          <cell r="D4013">
            <v>11.38</v>
          </cell>
          <cell r="E4013">
            <v>9.1788998225520242</v>
          </cell>
          <cell r="F4013" t="str">
            <v>SIEC Mar/26</v>
          </cell>
        </row>
        <row r="4014">
          <cell r="A4014" t="str">
            <v>09.01.02.500.32</v>
          </cell>
          <cell r="B4014" t="str">
            <v>Luva de cobre soldável sem anel de solda, bolsa x bolsa, Ø 22</v>
          </cell>
          <cell r="C4014" t="str">
            <v>un</v>
          </cell>
          <cell r="D4014">
            <v>16</v>
          </cell>
          <cell r="E4014">
            <v>12.905307307630263</v>
          </cell>
          <cell r="F4014" t="str">
            <v>SIEC Mar/26</v>
          </cell>
        </row>
        <row r="4015">
          <cell r="A4015" t="str">
            <v>09.01.02.500.33</v>
          </cell>
          <cell r="B4015" t="str">
            <v>Luva de cobre soldável sem anel de solda, bolsa x bolsa, Ø 28</v>
          </cell>
          <cell r="C4015" t="str">
            <v>un</v>
          </cell>
          <cell r="D4015">
            <v>23.43</v>
          </cell>
          <cell r="E4015">
            <v>18.898209388611065</v>
          </cell>
          <cell r="F4015" t="str">
            <v>SIEC Mar/26</v>
          </cell>
        </row>
        <row r="4016">
          <cell r="A4016" t="str">
            <v>09.01.02.500.54</v>
          </cell>
          <cell r="B4016" t="str">
            <v>Niple duplo de cobre sem anel de solda, Ø 2 1/2", rosca BSP</v>
          </cell>
          <cell r="C4016" t="str">
            <v>un</v>
          </cell>
          <cell r="D4016">
            <v>217.15</v>
          </cell>
          <cell r="E4016">
            <v>175.14921761574448</v>
          </cell>
          <cell r="F4016" t="str">
            <v>SIEC Mar/26</v>
          </cell>
        </row>
        <row r="4017">
          <cell r="A4017" t="str">
            <v>09.01.02.500.01</v>
          </cell>
          <cell r="B4017" t="str">
            <v>Tubo de cobre soldável, Ø 15, Classe E, sem conexões</v>
          </cell>
          <cell r="C4017" t="str">
            <v>m</v>
          </cell>
          <cell r="D4017">
            <v>40.409999999999997</v>
          </cell>
          <cell r="E4017">
            <v>32.593966768833681</v>
          </cell>
          <cell r="F4017" t="str">
            <v>SIEC Mar/26</v>
          </cell>
        </row>
        <row r="4018">
          <cell r="A4018" t="str">
            <v>09.01.02.500.02</v>
          </cell>
          <cell r="B4018" t="str">
            <v>Tubo de cobre soldável, Ø 22, Classe E, sem conexões</v>
          </cell>
          <cell r="C4018" t="str">
            <v>m</v>
          </cell>
          <cell r="D4018">
            <v>67.17</v>
          </cell>
          <cell r="E4018">
            <v>54.1780932408453</v>
          </cell>
          <cell r="F4018" t="str">
            <v>SIEC Mar/26</v>
          </cell>
        </row>
        <row r="4019">
          <cell r="A4019" t="str">
            <v>09.01.02.500.03</v>
          </cell>
          <cell r="B4019" t="str">
            <v>Tubo de cobre soldável, Ø 28, Classe E, sem conexões</v>
          </cell>
          <cell r="C4019" t="str">
            <v>m</v>
          </cell>
          <cell r="D4019">
            <v>82.48</v>
          </cell>
          <cell r="E4019">
            <v>66.526859170834001</v>
          </cell>
          <cell r="F4019" t="str">
            <v>SIEC Mar/26</v>
          </cell>
        </row>
        <row r="4020">
          <cell r="A4020" t="str">
            <v>09.01.02.500.04</v>
          </cell>
          <cell r="B4020" t="str">
            <v>Tubo de cobre soldável, Ø 35, Classe E, sem conexões</v>
          </cell>
          <cell r="C4020" t="str">
            <v>m</v>
          </cell>
          <cell r="D4020">
            <v>110.84</v>
          </cell>
          <cell r="E4020">
            <v>89.401516373608644</v>
          </cell>
          <cell r="F4020" t="str">
            <v>SIEC Mar/26</v>
          </cell>
        </row>
        <row r="4021">
          <cell r="A4021" t="str">
            <v>09.01.02.500.05</v>
          </cell>
          <cell r="B4021" t="str">
            <v>Tubo de cobre soldável, Ø 42, Classe E, sem conexões</v>
          </cell>
          <cell r="C4021" t="str">
            <v>m</v>
          </cell>
          <cell r="D4021">
            <v>148.69999999999999</v>
          </cell>
          <cell r="E4021">
            <v>119.93869979028875</v>
          </cell>
          <cell r="F4021" t="str">
            <v>SIEC Mar/26</v>
          </cell>
        </row>
        <row r="4022">
          <cell r="A4022" t="str">
            <v>09.01.02.500.06</v>
          </cell>
          <cell r="B4022" t="str">
            <v>Tubo de cobre soldável, Ø 54, Classe E, sem conexões</v>
          </cell>
          <cell r="C4022" t="str">
            <v>m</v>
          </cell>
          <cell r="D4022">
            <v>214.47</v>
          </cell>
          <cell r="E4022">
            <v>172.9875786417164</v>
          </cell>
          <cell r="F4022" t="str">
            <v>SIEC Mar/26</v>
          </cell>
        </row>
        <row r="4023">
          <cell r="A4023" t="str">
            <v>09.01.02.900</v>
          </cell>
          <cell r="B4023" t="str">
            <v>REPAROS/SUBSTITUIÇÕES DIVERSOS</v>
          </cell>
          <cell r="C4023" t="str">
            <v/>
          </cell>
          <cell r="E4023">
            <v>0</v>
          </cell>
          <cell r="F4023" t="str">
            <v>SIEC Mar/26</v>
          </cell>
        </row>
        <row r="4024">
          <cell r="A4024" t="str">
            <v>09.01.02.900.22</v>
          </cell>
          <cell r="B4024" t="str">
            <v>Acabamento cromado completo (canopla, volante e gaxeta) para registro, ref. Deca linha prata, diâmetro ¾", ou equivalente</v>
          </cell>
          <cell r="C4024" t="str">
            <v>un</v>
          </cell>
          <cell r="D4024">
            <v>47.58</v>
          </cell>
          <cell r="E4024">
            <v>38.377157606065495</v>
          </cell>
          <cell r="F4024" t="str">
            <v>SIEC Mar/26</v>
          </cell>
        </row>
        <row r="4025">
          <cell r="A4025" t="str">
            <v>09.01.02.900.08</v>
          </cell>
          <cell r="B4025" t="str">
            <v>Anel de vedação 100mm para bacia sanitária</v>
          </cell>
          <cell r="C4025" t="str">
            <v>un</v>
          </cell>
          <cell r="D4025">
            <v>23.22</v>
          </cell>
          <cell r="E4025">
            <v>18.728827230198419</v>
          </cell>
          <cell r="F4025" t="str">
            <v>SIEC Mar/26</v>
          </cell>
        </row>
        <row r="4026">
          <cell r="A4026" t="str">
            <v>09.01.02.900.07</v>
          </cell>
          <cell r="B4026" t="str">
            <v>Bolsa de ligação para bacia sanitária, tubulação com diâmetro 1½"</v>
          </cell>
          <cell r="C4026" t="str">
            <v>un</v>
          </cell>
          <cell r="D4026">
            <v>15.38</v>
          </cell>
          <cell r="E4026">
            <v>12.405226649459591</v>
          </cell>
          <cell r="F4026" t="str">
            <v>SIEC Mar/26</v>
          </cell>
        </row>
        <row r="4027">
          <cell r="A4027" t="str">
            <v>09.01.02.900.48</v>
          </cell>
          <cell r="B4027" t="str">
            <v>Desentupimento de bacia sanitária</v>
          </cell>
          <cell r="C4027" t="str">
            <v>un</v>
          </cell>
          <cell r="D4027">
            <v>6.23</v>
          </cell>
          <cell r="E4027">
            <v>5.0250040329085337</v>
          </cell>
          <cell r="F4027" t="str">
            <v>SIEC Mar/26</v>
          </cell>
        </row>
        <row r="4028">
          <cell r="A4028" t="str">
            <v>09.01.02.900.10</v>
          </cell>
          <cell r="B4028" t="str">
            <v>Engate flexível cromado, para entrada de água, comprimento 40cm, diâmetro ½", ref. Deca ou equivalente</v>
          </cell>
          <cell r="C4028" t="str">
            <v>un</v>
          </cell>
          <cell r="D4028">
            <v>50.34</v>
          </cell>
          <cell r="E4028">
            <v>40.603323116631714</v>
          </cell>
          <cell r="F4028" t="str">
            <v>SIEC Mar/26</v>
          </cell>
        </row>
        <row r="4029">
          <cell r="A4029" t="str">
            <v>09.01.02.900.58</v>
          </cell>
          <cell r="B4029" t="str">
            <v>Engate flexível em plástico branco, 1/2" x 30cm - fornecimento e instalação</v>
          </cell>
          <cell r="C4029" t="str">
            <v>un</v>
          </cell>
          <cell r="D4029">
            <v>13.79</v>
          </cell>
          <cell r="E4029">
            <v>11.122761735763833</v>
          </cell>
          <cell r="F4029" t="str">
            <v>SIEC Mar/26</v>
          </cell>
        </row>
        <row r="4030">
          <cell r="A4030" t="str">
            <v>09.01.02.900.09</v>
          </cell>
          <cell r="B4030" t="str">
            <v>Engate flexível em PVC, para entrada de água, comprimento 40cm, diâmetro ½", ref. Clodal, ou equivalente</v>
          </cell>
          <cell r="C4030" t="str">
            <v>un</v>
          </cell>
          <cell r="D4030">
            <v>15.32</v>
          </cell>
          <cell r="E4030">
            <v>12.356831747055978</v>
          </cell>
          <cell r="F4030" t="str">
            <v>SIEC Mar/26</v>
          </cell>
        </row>
        <row r="4031">
          <cell r="A4031" t="str">
            <v>09.01.02.900.41</v>
          </cell>
          <cell r="B4031" t="str">
            <v>Hidrômetro ø 1 1/2" (50mm), em liga de cobre/latão, extremidades com rosca BSP, ref: TECHMETER, linha Cosmos Meter, ou equivalente</v>
          </cell>
          <cell r="C4031" t="str">
            <v>un</v>
          </cell>
          <cell r="D4031">
            <v>1005.92</v>
          </cell>
          <cell r="E4031">
            <v>811.35667043071464</v>
          </cell>
          <cell r="F4031" t="str">
            <v>SIEC Mar/26</v>
          </cell>
        </row>
        <row r="4032">
          <cell r="A4032" t="str">
            <v>09.01.02.900.39</v>
          </cell>
          <cell r="B4032" t="str">
            <v>Hidrômetro ø 1" (32mm), em liga de cobre/latão, extremidades com rosca BSP, ref: TECHMETER, linha Cosmos Meter, ou equivalente</v>
          </cell>
          <cell r="C4032" t="str">
            <v>un</v>
          </cell>
          <cell r="D4032">
            <v>625.77</v>
          </cell>
          <cell r="E4032">
            <v>504.73463461848684</v>
          </cell>
          <cell r="F4032" t="str">
            <v>SIEC Mar/26</v>
          </cell>
        </row>
        <row r="4033">
          <cell r="A4033" t="str">
            <v>09.01.02.900.42</v>
          </cell>
          <cell r="B4033" t="str">
            <v>Hidrômetro ø 3" (85mm), em liga de cobre/latão, extremidades com rosca BSP, ref: TECHMETER, linha Cosmos Meter, ou equivalente</v>
          </cell>
          <cell r="C4033" t="str">
            <v>un</v>
          </cell>
          <cell r="D4033">
            <v>2882.39</v>
          </cell>
          <cell r="E4033">
            <v>2324.8830456525243</v>
          </cell>
          <cell r="F4033" t="str">
            <v>SIEC Mar/26</v>
          </cell>
        </row>
        <row r="4034">
          <cell r="A4034" t="str">
            <v>09.01.02.900.40</v>
          </cell>
          <cell r="B4034" t="str">
            <v>Hidrômetro ø 3/4" (25mm), em liga de cobre/latão, extremidades com rosca BSP, ref: TECHMETER, linha Cosmos Meter, ou equivalente</v>
          </cell>
          <cell r="C4034" t="str">
            <v>un</v>
          </cell>
          <cell r="D4034">
            <v>184.59</v>
          </cell>
          <cell r="E4034">
            <v>148.8869172447169</v>
          </cell>
          <cell r="F4034" t="str">
            <v>SIEC Mar/26</v>
          </cell>
        </row>
        <row r="4035">
          <cell r="A4035" t="str">
            <v>09.01.02.900.57</v>
          </cell>
          <cell r="B4035" t="str">
            <v>Lavatório louça branca suspenso, 29,5 x 39cm ou equivalente, padrão popular - fornecimento e instalação</v>
          </cell>
          <cell r="C4035" t="str">
            <v>un</v>
          </cell>
          <cell r="D4035">
            <v>156.93</v>
          </cell>
          <cell r="E4035">
            <v>126.57686723665108</v>
          </cell>
          <cell r="F4035" t="str">
            <v>SIEC Mar/26</v>
          </cell>
        </row>
        <row r="4036">
          <cell r="A4036" t="str">
            <v>09.01.02.900.47</v>
          </cell>
          <cell r="B4036" t="str">
            <v>REM.07_Remanejamento de kit cavalete de PVC, Ø 3/4, padrão SABESP</v>
          </cell>
          <cell r="C4036" t="str">
            <v>un</v>
          </cell>
          <cell r="D4036">
            <v>147.18</v>
          </cell>
          <cell r="E4036">
            <v>118.71269559606388</v>
          </cell>
          <cell r="F4036" t="str">
            <v>SIEC Mar/26</v>
          </cell>
        </row>
        <row r="4037">
          <cell r="A4037" t="str">
            <v>09.01.02.900.01</v>
          </cell>
          <cell r="B4037" t="str">
            <v>Reparo e limpeza em torneira de bóia</v>
          </cell>
          <cell r="C4037" t="str">
            <v>un</v>
          </cell>
          <cell r="D4037">
            <v>36.79</v>
          </cell>
          <cell r="E4037">
            <v>29.674140990482336</v>
          </cell>
          <cell r="F4037" t="str">
            <v>SIEC Mar/26</v>
          </cell>
        </row>
        <row r="4038">
          <cell r="A4038" t="str">
            <v>09.01.02.900.37</v>
          </cell>
          <cell r="B4038" t="str">
            <v>Sifão para lavatório cromado 1X1.½", ref. DECA, ou equivalente</v>
          </cell>
          <cell r="C4038" t="str">
            <v>un</v>
          </cell>
          <cell r="D4038">
            <v>183.79</v>
          </cell>
          <cell r="E4038">
            <v>148.24165187933536</v>
          </cell>
          <cell r="F4038" t="str">
            <v>SIEC Mar/26</v>
          </cell>
        </row>
        <row r="4039">
          <cell r="A4039" t="str">
            <v>09.01.02.900.35</v>
          </cell>
          <cell r="B4039" t="str">
            <v>Sifão para lavatório em PVC 1 1/2"</v>
          </cell>
          <cell r="C4039" t="str">
            <v>un</v>
          </cell>
          <cell r="D4039">
            <v>14.37</v>
          </cell>
          <cell r="E4039">
            <v>11.59057912566543</v>
          </cell>
          <cell r="F4039" t="str">
            <v>SIEC Mar/26</v>
          </cell>
        </row>
        <row r="4040">
          <cell r="A4040" t="str">
            <v>09.01.02.900.38</v>
          </cell>
          <cell r="B4040" t="str">
            <v>Sifão para mictório cromado 1"x2", ref. DECA, ou equivalente</v>
          </cell>
          <cell r="C4040" t="str">
            <v>un</v>
          </cell>
          <cell r="D4040">
            <v>252.96</v>
          </cell>
          <cell r="E4040">
            <v>204.03290853363447</v>
          </cell>
          <cell r="F4040" t="str">
            <v>SIEC Mar/26</v>
          </cell>
        </row>
        <row r="4041">
          <cell r="A4041" t="str">
            <v>09.01.02.900.36</v>
          </cell>
          <cell r="B4041" t="str">
            <v>Sifão para pia cromado 2"</v>
          </cell>
          <cell r="C4041" t="str">
            <v>un</v>
          </cell>
          <cell r="D4041">
            <v>252.96</v>
          </cell>
          <cell r="E4041">
            <v>204.03290853363447</v>
          </cell>
          <cell r="F4041" t="str">
            <v>SIEC Mar/26</v>
          </cell>
        </row>
        <row r="4042">
          <cell r="A4042" t="str">
            <v>09.01.02.900.06</v>
          </cell>
          <cell r="B4042" t="str">
            <v>Spud, em metal cromado, aplicação tubo de diâmetro 1½"</v>
          </cell>
          <cell r="C4042" t="str">
            <v>un</v>
          </cell>
          <cell r="D4042">
            <v>71.459999999999994</v>
          </cell>
          <cell r="E4042">
            <v>57.638328762703658</v>
          </cell>
          <cell r="F4042" t="str">
            <v>SIEC Mar/26</v>
          </cell>
        </row>
        <row r="4043">
          <cell r="A4043" t="str">
            <v>09.01.02.900.04</v>
          </cell>
          <cell r="B4043" t="str">
            <v>Tubo de descarga de PCV, 38mm, com ponta azul</v>
          </cell>
          <cell r="C4043" t="str">
            <v>un</v>
          </cell>
          <cell r="D4043">
            <v>26.18</v>
          </cell>
          <cell r="E4043">
            <v>21.116309082110018</v>
          </cell>
          <cell r="F4043" t="str">
            <v>SIEC Mar/26</v>
          </cell>
        </row>
        <row r="4044">
          <cell r="A4044" t="str">
            <v>09.01.02.900.03</v>
          </cell>
          <cell r="B4044" t="str">
            <v>Tubo de ligação cromado para bacia sanitária</v>
          </cell>
          <cell r="C4044" t="str">
            <v>un</v>
          </cell>
          <cell r="D4044">
            <v>31.52</v>
          </cell>
          <cell r="E4044">
            <v>25.423455396031617</v>
          </cell>
          <cell r="F4044" t="str">
            <v>SIEC Mar/26</v>
          </cell>
        </row>
        <row r="4045">
          <cell r="A4045" t="str">
            <v>09.01.02.900.02</v>
          </cell>
          <cell r="B4045" t="str">
            <v>Tubo de ligação de plástico para bacia sanitária</v>
          </cell>
          <cell r="C4045" t="str">
            <v>un</v>
          </cell>
          <cell r="D4045">
            <v>24.16</v>
          </cell>
          <cell r="E4045">
            <v>19.487014034521696</v>
          </cell>
          <cell r="F4045" t="str">
            <v>SIEC Mar/26</v>
          </cell>
        </row>
        <row r="4046">
          <cell r="A4046" t="str">
            <v>09.01.02.900.20</v>
          </cell>
          <cell r="B4046" t="str">
            <v>Válvula de descarga ref. DECA, modelo HIDRA MAX 1.½" completa com acabamento cromado (domiciliar), ou equivalente</v>
          </cell>
          <cell r="C4046" t="str">
            <v>un</v>
          </cell>
          <cell r="D4046">
            <v>461.3</v>
          </cell>
          <cell r="E4046">
            <v>372.07614131311504</v>
          </cell>
          <cell r="F4046" t="str">
            <v>SIEC Mar/26</v>
          </cell>
        </row>
        <row r="4047">
          <cell r="A4047" t="str">
            <v>09.01.02.900.56</v>
          </cell>
          <cell r="B4047" t="str">
            <v>Válvula em plástico cromado tipo americana 3 1/2" x 1 1/2" sem adaptador para pia - fornecimento e instalação</v>
          </cell>
          <cell r="C4047" t="str">
            <v>un</v>
          </cell>
          <cell r="D4047">
            <v>30.42</v>
          </cell>
          <cell r="E4047">
            <v>24.536215518632037</v>
          </cell>
          <cell r="F4047" t="str">
            <v>SIEC Mar/26</v>
          </cell>
        </row>
        <row r="4048">
          <cell r="A4048" t="str">
            <v>09.01.02.900.45</v>
          </cell>
          <cell r="B4048" t="str">
            <v>Válvula para lavatório em latão forjado, acabamento cromado</v>
          </cell>
          <cell r="C4048" t="str">
            <v>un</v>
          </cell>
          <cell r="D4048">
            <v>62.14</v>
          </cell>
          <cell r="E4048">
            <v>50.12098725600903</v>
          </cell>
          <cell r="F4048" t="str">
            <v>SIEC Mar/26</v>
          </cell>
        </row>
        <row r="4049">
          <cell r="A4049" t="str">
            <v>09.01.02.900.44</v>
          </cell>
          <cell r="B4049" t="str">
            <v>Válvula para lavatório em PVC, 1"</v>
          </cell>
          <cell r="C4049" t="str">
            <v>un</v>
          </cell>
          <cell r="D4049">
            <v>12.19</v>
          </cell>
          <cell r="E4049">
            <v>9.8322310050008053</v>
          </cell>
          <cell r="F4049" t="str">
            <v>SIEC Mar/26</v>
          </cell>
        </row>
        <row r="4050">
          <cell r="A4050" t="str">
            <v>09.01.02.901</v>
          </cell>
          <cell r="B4050" t="str">
            <v>REPAROS EM BOMBAS E ACESSÓRIOS</v>
          </cell>
          <cell r="C4050" t="str">
            <v/>
          </cell>
          <cell r="E4050">
            <v>0</v>
          </cell>
          <cell r="F4050" t="str">
            <v>SIEC Mar/26</v>
          </cell>
        </row>
        <row r="4051">
          <cell r="A4051" t="str">
            <v>09.01.02.901.02</v>
          </cell>
          <cell r="B4051" t="str">
            <v>Reparo de bomba de drenagem submersível</v>
          </cell>
          <cell r="C4051" t="str">
            <v>un</v>
          </cell>
          <cell r="D4051">
            <v>728.48</v>
          </cell>
          <cell r="E4051">
            <v>587.57864171640585</v>
          </cell>
          <cell r="F4051" t="str">
            <v>SIEC Mar/26</v>
          </cell>
        </row>
        <row r="4052">
          <cell r="A4052" t="str">
            <v>09.01.02.901.01</v>
          </cell>
          <cell r="B4052" t="str">
            <v>Retirada do conjunto motor-bomba por problema no motor, para execução de reparo em oficina e posterior reinstalação</v>
          </cell>
          <cell r="C4052" t="str">
            <v>un</v>
          </cell>
          <cell r="D4052">
            <v>294.36</v>
          </cell>
          <cell r="E4052">
            <v>237.42539119212776</v>
          </cell>
          <cell r="F4052" t="str">
            <v>SIEC Mar/26</v>
          </cell>
        </row>
        <row r="4053">
          <cell r="A4053" t="str">
            <v>09.01.02.902</v>
          </cell>
          <cell r="B4053" t="str">
            <v>FIXAÇÃO DE TUBOS</v>
          </cell>
          <cell r="C4053" t="str">
            <v/>
          </cell>
          <cell r="E4053">
            <v>0</v>
          </cell>
          <cell r="F4053" t="str">
            <v>SIEC Mar/26</v>
          </cell>
        </row>
        <row r="4054">
          <cell r="A4054" t="str">
            <v>09.01.02.902.05</v>
          </cell>
          <cell r="B4054" t="str">
            <v>Abraçadeira em aço galvanizado para amarração de eletrodutos, tipo D, com 2" e cunha de fixação</v>
          </cell>
          <cell r="C4054" t="str">
            <v>un</v>
          </cell>
          <cell r="D4054">
            <v>14.53</v>
          </cell>
          <cell r="E4054">
            <v>11.719632198741731</v>
          </cell>
          <cell r="F4054" t="str">
            <v>SIEC Mar/26</v>
          </cell>
        </row>
        <row r="4055">
          <cell r="A4055" t="str">
            <v>09.01.02.902.01</v>
          </cell>
          <cell r="B4055" t="str">
            <v>Abraçadeira de aço galvanizado, espessura da chapa 5/16", 5 cm de largura, para tubos de 32 mm</v>
          </cell>
          <cell r="C4055" t="str">
            <v>un</v>
          </cell>
          <cell r="D4055">
            <v>15.49</v>
          </cell>
          <cell r="E4055">
            <v>12.493950637199548</v>
          </cell>
          <cell r="F4055" t="str">
            <v>SIEC Mar/26</v>
          </cell>
        </row>
        <row r="4056">
          <cell r="A4056" t="str">
            <v>09.01.02.902.02</v>
          </cell>
          <cell r="B4056" t="str">
            <v>Abraçadeira de aço galvanizado, espessura da chapa 5/16", 5 cm de largura, para tubos de 50 mm</v>
          </cell>
          <cell r="C4056" t="str">
            <v>un</v>
          </cell>
          <cell r="D4056">
            <v>17.89</v>
          </cell>
          <cell r="E4056">
            <v>14.429746733344087</v>
          </cell>
          <cell r="F4056" t="str">
            <v>SIEC Mar/26</v>
          </cell>
        </row>
        <row r="4057">
          <cell r="A4057" t="str">
            <v>09.01.02.902.03</v>
          </cell>
          <cell r="B4057" t="str">
            <v>Abraçadeira de aço galvanizado, espessura da chapa 5/16", 5 cm de largura, para tubos de 60 mm</v>
          </cell>
          <cell r="C4057" t="str">
            <v>un</v>
          </cell>
          <cell r="D4057">
            <v>19.48</v>
          </cell>
          <cell r="E4057">
            <v>15.712211647039846</v>
          </cell>
          <cell r="F4057" t="str">
            <v>SIEC Mar/26</v>
          </cell>
        </row>
        <row r="4058">
          <cell r="A4058" t="str">
            <v>09.01.02.902.04</v>
          </cell>
          <cell r="B4058" t="str">
            <v>Abraçadeira de aço galvanizado, espessura da chapa 5/16", 5 cm de largura, para tubos de 85 mm</v>
          </cell>
          <cell r="C4058" t="str">
            <v>un</v>
          </cell>
          <cell r="D4058">
            <v>27.44</v>
          </cell>
          <cell r="E4058">
            <v>22.132602032585901</v>
          </cell>
          <cell r="F4058" t="str">
            <v>SIEC Mar/26</v>
          </cell>
        </row>
        <row r="4059">
          <cell r="A4059" t="str">
            <v>09.01.02.902.11</v>
          </cell>
          <cell r="B4059" t="str">
            <v>Abraçadeira de aço galvanizado, tipo "U" com 4 ", acompanha 2 chumbadores com porca e parafuso para fixação</v>
          </cell>
          <cell r="C4059" t="str">
            <v>un</v>
          </cell>
          <cell r="D4059">
            <v>11.01</v>
          </cell>
          <cell r="E4059">
            <v>8.880464591063074</v>
          </cell>
          <cell r="F4059" t="str">
            <v>SIEC Mar/26</v>
          </cell>
        </row>
        <row r="4060">
          <cell r="A4060" t="str">
            <v>09.01.02.902.06</v>
          </cell>
          <cell r="B4060" t="str">
            <v>Abraçadeira em aço galvanizado para amarração de eletrodutos, tipo D, com ¾" e cunha de fixação</v>
          </cell>
          <cell r="C4060" t="str">
            <v>un</v>
          </cell>
          <cell r="D4060">
            <v>12.57</v>
          </cell>
          <cell r="E4060">
            <v>10.138732053557025</v>
          </cell>
          <cell r="F4060" t="str">
            <v>SIEC Mar/26</v>
          </cell>
        </row>
        <row r="4061">
          <cell r="A4061" t="str">
            <v>09.01.02.902.07</v>
          </cell>
          <cell r="B4061" t="str">
            <v>Abraçadeira em aço galvanizado para amarração de eletrodutos, tipo D, com 1" e cunha de fixação</v>
          </cell>
          <cell r="C4061" t="str">
            <v>un</v>
          </cell>
          <cell r="D4061">
            <v>12.69</v>
          </cell>
          <cell r="E4061">
            <v>10.235521858364251</v>
          </cell>
          <cell r="F4061" t="str">
            <v>SIEC Mar/26</v>
          </cell>
        </row>
        <row r="4062">
          <cell r="A4062" t="str">
            <v>09.01.02.902.10</v>
          </cell>
          <cell r="B4062" t="str">
            <v>Abraçadeira em aço inoxidável diâmetro nominal 4 polegadas, do tipo com parafuso e rosca sem fim</v>
          </cell>
          <cell r="C4062" t="str">
            <v>un</v>
          </cell>
          <cell r="D4062">
            <v>28.95</v>
          </cell>
          <cell r="E4062">
            <v>23.350540409743505</v>
          </cell>
          <cell r="F4062" t="str">
            <v>SIEC Mar/26</v>
          </cell>
        </row>
        <row r="4063">
          <cell r="A4063" t="str">
            <v>09.01.02.902.16</v>
          </cell>
          <cell r="B4063" t="str">
            <v>Abraçadeira tipo unha Ø 1 1/2" com base de apoio, fabricada em alumínio</v>
          </cell>
          <cell r="C4063" t="str">
            <v>un</v>
          </cell>
          <cell r="D4063">
            <v>22.75</v>
          </cell>
          <cell r="E4063">
            <v>18.349733828036779</v>
          </cell>
          <cell r="F4063" t="str">
            <v>SIEC Mar/26</v>
          </cell>
        </row>
        <row r="4064">
          <cell r="A4064" t="str">
            <v>09.01.02.902.13</v>
          </cell>
          <cell r="B4064" t="str">
            <v>Cantoneira de abas iguais em aço carbono SAE 1.020 de 63,5 mm x 4,76mm 2 1/2" x 3/16" (4,57kg/m)</v>
          </cell>
          <cell r="C4064" t="str">
            <v>m</v>
          </cell>
          <cell r="D4064">
            <v>277.07</v>
          </cell>
          <cell r="E4064">
            <v>223.47959348281981</v>
          </cell>
          <cell r="F4064" t="str">
            <v>SIEC Mar/26</v>
          </cell>
        </row>
        <row r="4065">
          <cell r="A4065" t="str">
            <v>09.01.02.903</v>
          </cell>
          <cell r="B4065" t="str">
            <v>TUBOS E CONEXÕES DE CPVC</v>
          </cell>
          <cell r="C4065" t="str">
            <v/>
          </cell>
          <cell r="E4065">
            <v>0</v>
          </cell>
          <cell r="F4065" t="str">
            <v>SIEC Mar/26</v>
          </cell>
        </row>
        <row r="4066">
          <cell r="A4066" t="str">
            <v>09.01.02.903.21</v>
          </cell>
          <cell r="B4066" t="str">
            <v>Bucha de redução, CPVC, soldável, DN 42mm x 22mm, instalado em ramal de distribuição de água - fornecimento e instalação</v>
          </cell>
          <cell r="C4066" t="str">
            <v>un</v>
          </cell>
          <cell r="D4066">
            <v>45.13</v>
          </cell>
          <cell r="E4066">
            <v>36.401032424584614</v>
          </cell>
          <cell r="F4066" t="str">
            <v>SIEC Mar/26</v>
          </cell>
        </row>
        <row r="4067">
          <cell r="A4067" t="str">
            <v>09.01.02.903.06</v>
          </cell>
          <cell r="B4067" t="str">
            <v>Joelho 45 graus, CPVC, soldável, DN 22mm, instalado em ramal ou sub-ramal de água - fornecimento e instalação</v>
          </cell>
          <cell r="C4067" t="str">
            <v>un</v>
          </cell>
          <cell r="D4067">
            <v>18.809999999999999</v>
          </cell>
          <cell r="E4067">
            <v>15.171801903532828</v>
          </cell>
          <cell r="F4067" t="str">
            <v>SIEC Mar/26</v>
          </cell>
        </row>
        <row r="4068">
          <cell r="A4068" t="str">
            <v>09.01.02.903.07</v>
          </cell>
          <cell r="B4068" t="str">
            <v>Joelho 45 graus, CPVC, soldável, DN 28mm, instalado em ramal ou sub-ramal de água - fornecimento e instalação</v>
          </cell>
          <cell r="C4068" t="str">
            <v>un</v>
          </cell>
          <cell r="D4068">
            <v>24.15</v>
          </cell>
          <cell r="E4068">
            <v>19.478948217454427</v>
          </cell>
          <cell r="F4068" t="str">
            <v>SIEC Mar/26</v>
          </cell>
        </row>
        <row r="4069">
          <cell r="A4069" t="str">
            <v>09.01.02.903.08</v>
          </cell>
          <cell r="B4069" t="str">
            <v>Joelho 45 graus, CPVC, soldável, DN 42mm, instalado em prumada de água - fornecimento e instalação</v>
          </cell>
          <cell r="C4069" t="str">
            <v>un</v>
          </cell>
          <cell r="D4069">
            <v>39.36</v>
          </cell>
          <cell r="E4069">
            <v>31.747055976770447</v>
          </cell>
          <cell r="F4069" t="str">
            <v>SIEC Mar/26</v>
          </cell>
        </row>
        <row r="4070">
          <cell r="A4070" t="str">
            <v>09.01.02.903.09</v>
          </cell>
          <cell r="B4070" t="str">
            <v>Joelho 45 graus, CPVC, soldável, DN 54mm, instalado em prumada de água - fornecimento e instalação</v>
          </cell>
          <cell r="C4070" t="str">
            <v>un</v>
          </cell>
          <cell r="D4070">
            <v>72.2</v>
          </cell>
          <cell r="E4070">
            <v>58.235199225681562</v>
          </cell>
          <cell r="F4070" t="str">
            <v>SIEC Mar/26</v>
          </cell>
        </row>
        <row r="4071">
          <cell r="A4071" t="str">
            <v>09.01.02.903.10</v>
          </cell>
          <cell r="B4071" t="str">
            <v>Joelho 45 graus, CPVC, soldável, DN 73mm, instalado em prumada de água - fornecimento e instalação</v>
          </cell>
          <cell r="C4071" t="str">
            <v>un</v>
          </cell>
          <cell r="D4071">
            <v>161.76</v>
          </cell>
          <cell r="E4071">
            <v>130.47265688014195</v>
          </cell>
          <cell r="F4071" t="str">
            <v>SIEC Mar/26</v>
          </cell>
        </row>
        <row r="4072">
          <cell r="A4072" t="str">
            <v>09.01.02.903.11</v>
          </cell>
          <cell r="B4072" t="str">
            <v>Joelho 90 graus, CPVC, soldável, DN 22mm, instalado em ramal de distribuição de água - fornecimento e instalação</v>
          </cell>
          <cell r="C4072" t="str">
            <v>un</v>
          </cell>
          <cell r="D4072">
            <v>16.16</v>
          </cell>
          <cell r="E4072">
            <v>13.034360380706566</v>
          </cell>
          <cell r="F4072" t="str">
            <v>SIEC Mar/26</v>
          </cell>
        </row>
        <row r="4073">
          <cell r="A4073" t="str">
            <v>09.01.02.903.12</v>
          </cell>
          <cell r="B4073" t="str">
            <v>Joelho 90 graus, CPVC, soldável, DN 28mm, instalado em ramal de distribuição de água - fornecimento e instalação</v>
          </cell>
          <cell r="C4073" t="str">
            <v>un</v>
          </cell>
          <cell r="D4073">
            <v>23.73</v>
          </cell>
          <cell r="E4073">
            <v>19.140183900629133</v>
          </cell>
          <cell r="F4073" t="str">
            <v>SIEC Mar/26</v>
          </cell>
        </row>
        <row r="4074">
          <cell r="A4074" t="str">
            <v>09.01.02.903.13</v>
          </cell>
          <cell r="B4074" t="str">
            <v>Joelho 90 graus, CPVC, soldável, DN 42mm, instalado em prumada de água - fornecimento e instalação</v>
          </cell>
          <cell r="C4074" t="str">
            <v>un</v>
          </cell>
          <cell r="D4074">
            <v>39.78</v>
          </cell>
          <cell r="E4074">
            <v>32.085820293595745</v>
          </cell>
          <cell r="F4074" t="str">
            <v>SIEC Mar/26</v>
          </cell>
        </row>
        <row r="4075">
          <cell r="A4075" t="str">
            <v>09.01.02.903.14</v>
          </cell>
          <cell r="B4075" t="str">
            <v>Joelho 90 graus, CPVC, soldável, DN 54mm, instalado em prumada de água - fornecimento e instalação</v>
          </cell>
          <cell r="C4075" t="str">
            <v>un</v>
          </cell>
          <cell r="D4075">
            <v>84.66</v>
          </cell>
          <cell r="E4075">
            <v>68.285207291498622</v>
          </cell>
          <cell r="F4075" t="str">
            <v>SIEC Mar/26</v>
          </cell>
        </row>
        <row r="4076">
          <cell r="A4076" t="str">
            <v>09.01.02.903.15</v>
          </cell>
          <cell r="B4076" t="str">
            <v>Joelho 90 graus, CPVC, soldável, DN 73mm, instalado em prumada de água - fornecimento e instalação</v>
          </cell>
          <cell r="C4076" t="str">
            <v>un</v>
          </cell>
          <cell r="D4076">
            <v>167.74</v>
          </cell>
          <cell r="E4076">
            <v>135.29601548636879</v>
          </cell>
          <cell r="F4076" t="str">
            <v>SIEC Mar/26</v>
          </cell>
        </row>
        <row r="4077">
          <cell r="A4077" t="str">
            <v>09.01.02.903.16</v>
          </cell>
          <cell r="B4077" t="str">
            <v>Luva, CPVC, soldável, DN 22mm, instalado em ramal ou sub-ramal de água - fornecimento e instalação</v>
          </cell>
          <cell r="C4077" t="str">
            <v>un</v>
          </cell>
          <cell r="D4077">
            <v>11.75</v>
          </cell>
          <cell r="E4077">
            <v>9.4773350540409744</v>
          </cell>
          <cell r="F4077" t="str">
            <v>SIEC Mar/26</v>
          </cell>
        </row>
        <row r="4078">
          <cell r="A4078" t="str">
            <v>09.01.02.903.17</v>
          </cell>
          <cell r="B4078" t="str">
            <v>Luva, CPVC, soldável, DN 28mm, instalado em ramal de distribuição de água - fornecimento e instalação</v>
          </cell>
          <cell r="C4078" t="str">
            <v>un</v>
          </cell>
          <cell r="D4078">
            <v>16.09</v>
          </cell>
          <cell r="E4078">
            <v>12.977899661235682</v>
          </cell>
          <cell r="F4078" t="str">
            <v>SIEC Mar/26</v>
          </cell>
        </row>
        <row r="4079">
          <cell r="A4079" t="str">
            <v>09.01.02.903.18</v>
          </cell>
          <cell r="B4079" t="str">
            <v>Luva, CPVC, soldável, DN 42mm, instalado em prumada de água - fornecimento e instalação</v>
          </cell>
          <cell r="C4079" t="str">
            <v>un</v>
          </cell>
          <cell r="D4079">
            <v>27.53</v>
          </cell>
          <cell r="E4079">
            <v>22.205194386191323</v>
          </cell>
          <cell r="F4079" t="str">
            <v>SIEC Mar/26</v>
          </cell>
        </row>
        <row r="4080">
          <cell r="A4080" t="str">
            <v>09.01.02.903.19</v>
          </cell>
          <cell r="B4080" t="str">
            <v>Luva, CPVC, soldável, DN 54mm, instalado em prumada de água - fornecimento e instalação</v>
          </cell>
          <cell r="C4080" t="str">
            <v>un</v>
          </cell>
          <cell r="D4080">
            <v>46.97</v>
          </cell>
          <cell r="E4080">
            <v>37.88514276496209</v>
          </cell>
          <cell r="F4080" t="str">
            <v>SIEC Mar/26</v>
          </cell>
        </row>
        <row r="4081">
          <cell r="A4081" t="str">
            <v>09.01.02.903.20</v>
          </cell>
          <cell r="B4081" t="str">
            <v>Luva, CPVC, soldável, DN 73mm, instalado em prumada de água - fornecimento e instalação</v>
          </cell>
          <cell r="C4081" t="str">
            <v>un</v>
          </cell>
          <cell r="D4081">
            <v>159.74</v>
          </cell>
          <cell r="E4081">
            <v>128.84336183255365</v>
          </cell>
          <cell r="F4081" t="str">
            <v>SIEC Mar/26</v>
          </cell>
        </row>
        <row r="4082">
          <cell r="A4082" t="str">
            <v>09.01.02.903.32</v>
          </cell>
          <cell r="B4082" t="str">
            <v>Tê de redução, CPVC, soldável, DN 28mm x 22mm, instalado em ramal de distribuição de água - fornecimento e instalação</v>
          </cell>
          <cell r="C4082" t="str">
            <v>un</v>
          </cell>
          <cell r="D4082">
            <v>22.17</v>
          </cell>
          <cell r="E4082">
            <v>17.881916438135185</v>
          </cell>
          <cell r="F4082" t="str">
            <v>SIEC Mar/26</v>
          </cell>
        </row>
        <row r="4083">
          <cell r="A4083" t="str">
            <v>09.01.02.903.27</v>
          </cell>
          <cell r="B4083" t="str">
            <v>Tê misturador, CPVC, soldável, DN 22mm, instalado em ramal de distribuição de água - fornecimento e instalação</v>
          </cell>
          <cell r="C4083" t="str">
            <v>un</v>
          </cell>
          <cell r="D4083">
            <v>25.5</v>
          </cell>
          <cell r="E4083">
            <v>20.567833521535732</v>
          </cell>
          <cell r="F4083" t="str">
            <v>SIEC Mar/26</v>
          </cell>
        </row>
        <row r="4084">
          <cell r="A4084" t="str">
            <v>09.01.02.903.28</v>
          </cell>
          <cell r="B4084" t="str">
            <v>Tê, CPVC, soldável, DN 28mm, instalado em ramal de distribuição de água - fornecimento e instalação</v>
          </cell>
          <cell r="C4084" t="str">
            <v>un</v>
          </cell>
          <cell r="D4084">
            <v>29.62</v>
          </cell>
          <cell r="E4084">
            <v>23.890950153250525</v>
          </cell>
          <cell r="F4084" t="str">
            <v>SIEC Mar/26</v>
          </cell>
        </row>
        <row r="4085">
          <cell r="A4085" t="str">
            <v>09.01.02.903.29</v>
          </cell>
          <cell r="B4085" t="str">
            <v>Tê, CPVC, soldável, DN 42mm, instalado em prumada de água - fornecimento e instalação</v>
          </cell>
          <cell r="C4085" t="str">
            <v>un</v>
          </cell>
          <cell r="D4085">
            <v>68.27</v>
          </cell>
          <cell r="E4085">
            <v>55.065333118244872</v>
          </cell>
          <cell r="F4085" t="str">
            <v>SIEC Mar/26</v>
          </cell>
        </row>
        <row r="4086">
          <cell r="A4086" t="str">
            <v>09.01.02.903.30</v>
          </cell>
          <cell r="B4086" t="str">
            <v>Tê, CPVC, soldável, DN 54mm, instalado em prumada de água - fornecimento e instalação</v>
          </cell>
          <cell r="C4086" t="str">
            <v>un</v>
          </cell>
          <cell r="D4086">
            <v>106.39</v>
          </cell>
          <cell r="E4086">
            <v>85.812227778673986</v>
          </cell>
          <cell r="F4086" t="str">
            <v>SIEC Mar/26</v>
          </cell>
        </row>
        <row r="4087">
          <cell r="A4087" t="str">
            <v>09.01.02.903.31</v>
          </cell>
          <cell r="B4087" t="str">
            <v>Tê, CPVC, soldável, DN 73mm, instalado em prumada de água - fornecimento e instalação</v>
          </cell>
          <cell r="C4087" t="str">
            <v>un</v>
          </cell>
          <cell r="D4087">
            <v>225.54</v>
          </cell>
          <cell r="E4087">
            <v>181.91643813518309</v>
          </cell>
          <cell r="F4087" t="str">
            <v>SIEC Mar/26</v>
          </cell>
        </row>
        <row r="4088">
          <cell r="A4088" t="str">
            <v>09.01.02.903.01</v>
          </cell>
          <cell r="B4088" t="str">
            <v>Tubo, CPVC, soldável, DN 22mm, instalado em ramal ou sub-ramal de água - fornecimento e instalação</v>
          </cell>
          <cell r="C4088" t="str">
            <v>m</v>
          </cell>
          <cell r="D4088">
            <v>46.38</v>
          </cell>
          <cell r="E4088">
            <v>37.409259557993224</v>
          </cell>
          <cell r="F4088" t="str">
            <v>SIEC Mar/26</v>
          </cell>
        </row>
        <row r="4089">
          <cell r="A4089" t="str">
            <v>09.01.02.903.02</v>
          </cell>
          <cell r="B4089" t="str">
            <v>Tubo, CPVC, soldável, DN 28mm, instalado em ramal ou sub-ramal de água - fornecimento e instalação</v>
          </cell>
          <cell r="C4089" t="str">
            <v>m</v>
          </cell>
          <cell r="D4089">
            <v>65.53</v>
          </cell>
          <cell r="E4089">
            <v>52.855299241813199</v>
          </cell>
          <cell r="F4089" t="str">
            <v>SIEC Mar/26</v>
          </cell>
        </row>
        <row r="4090">
          <cell r="A4090" t="str">
            <v>09.01.02.903.03</v>
          </cell>
          <cell r="B4090" t="str">
            <v>Tubo, CPVC, soldável, DN 42mm, instalado em prumada de água - fornecimento e instalação</v>
          </cell>
          <cell r="C4090" t="str">
            <v>m</v>
          </cell>
          <cell r="D4090">
            <v>64.599999999999994</v>
          </cell>
          <cell r="E4090">
            <v>52.105178254557181</v>
          </cell>
          <cell r="F4090" t="str">
            <v>SIEC Mar/26</v>
          </cell>
        </row>
        <row r="4091">
          <cell r="A4091" t="str">
            <v>09.01.02.903.04</v>
          </cell>
          <cell r="B4091" t="str">
            <v>Tubo, CPVC, soldável, DN 54mm, instalado em prumada de água - fornecimento e instalação</v>
          </cell>
          <cell r="C4091" t="str">
            <v>m</v>
          </cell>
          <cell r="D4091">
            <v>94.06</v>
          </cell>
          <cell r="E4091">
            <v>75.86707533473141</v>
          </cell>
          <cell r="F4091" t="str">
            <v>SIEC Mar/26</v>
          </cell>
        </row>
        <row r="4092">
          <cell r="A4092" t="str">
            <v>09.01.02.903.05</v>
          </cell>
          <cell r="B4092" t="str">
            <v>Tubo, CPVC, soldável, DN 73mm, instalado em prumada de água - fornecimento e instalação</v>
          </cell>
          <cell r="C4092" t="str">
            <v>m</v>
          </cell>
          <cell r="D4092">
            <v>151.32</v>
          </cell>
          <cell r="E4092">
            <v>122.0519438619132</v>
          </cell>
          <cell r="F4092" t="str">
            <v>SIEC Mar/26</v>
          </cell>
        </row>
        <row r="4093">
          <cell r="A4093" t="str">
            <v>09.01.02.903.37</v>
          </cell>
          <cell r="B4093" t="str">
            <v>União, CPVC, soldável, DN 22mm, instalado em ramal ou sub-ramal de água - fornecimento e instalação</v>
          </cell>
          <cell r="C4093" t="str">
            <v>un</v>
          </cell>
          <cell r="D4093">
            <v>26.33</v>
          </cell>
          <cell r="E4093">
            <v>21.237296338119052</v>
          </cell>
          <cell r="F4093" t="str">
            <v>SIEC Mar/26</v>
          </cell>
        </row>
        <row r="4094">
          <cell r="A4094" t="str">
            <v>09.01.02.903.38</v>
          </cell>
          <cell r="B4094" t="str">
            <v>União, CPVC, soldável, DN 28mm, instalado em ramal de distribuição de água - fornecimento e instalação</v>
          </cell>
          <cell r="C4094" t="str">
            <v>un</v>
          </cell>
          <cell r="D4094">
            <v>33.25</v>
          </cell>
          <cell r="E4094">
            <v>26.81884174866914</v>
          </cell>
          <cell r="F4094" t="str">
            <v>SIEC Mar/26</v>
          </cell>
        </row>
        <row r="4095">
          <cell r="A4095" t="str">
            <v>09.01.02.903.39</v>
          </cell>
          <cell r="B4095" t="str">
            <v>União, CPVC, soldável, DN 42mm, instalado em prumada de água - fornecimento e instalação</v>
          </cell>
          <cell r="C4095" t="str">
            <v>un</v>
          </cell>
          <cell r="D4095">
            <v>63.86</v>
          </cell>
          <cell r="E4095">
            <v>51.508307791579284</v>
          </cell>
          <cell r="F4095" t="str">
            <v>SIEC Mar/26</v>
          </cell>
        </row>
        <row r="4096">
          <cell r="A4096" t="str">
            <v>09.01.02.903.40</v>
          </cell>
          <cell r="B4096" t="str">
            <v>União, CPVC, soldável, DN 54mm, instalado em prumada de água - fornecimento e instalação</v>
          </cell>
          <cell r="C4096" t="str">
            <v>un</v>
          </cell>
          <cell r="D4096">
            <v>139.35</v>
          </cell>
          <cell r="E4096">
            <v>112.39716083239232</v>
          </cell>
          <cell r="F4096" t="str">
            <v>SIEC Mar/26</v>
          </cell>
        </row>
        <row r="4097">
          <cell r="A4097" t="str">
            <v>09.01.02.903.41</v>
          </cell>
          <cell r="B4097" t="str">
            <v>União, CPVC, soldável, DN 73mm, instalado em prumada de água - fornecimento e instalação</v>
          </cell>
          <cell r="C4097" t="str">
            <v>un</v>
          </cell>
          <cell r="D4097">
            <v>182.45</v>
          </cell>
          <cell r="E4097">
            <v>147.16083239232134</v>
          </cell>
          <cell r="F4097" t="str">
            <v>SIEC Mar/26</v>
          </cell>
        </row>
        <row r="4098">
          <cell r="A4098" t="str">
            <v>09.01.02.904</v>
          </cell>
          <cell r="B4098" t="str">
            <v>TUBOS E CONEXÕES DE PVC - ÁGUA PLUVIAL (SÉRIE REFORÇADA)</v>
          </cell>
          <cell r="C4098" t="str">
            <v/>
          </cell>
          <cell r="E4098">
            <v>0</v>
          </cell>
          <cell r="F4098" t="str">
            <v>SIEC Mar/26</v>
          </cell>
        </row>
        <row r="4099">
          <cell r="A4099" t="str">
            <v>09.01.02.904.01</v>
          </cell>
          <cell r="B4099" t="str">
            <v>Joelho 90° de PVC reforçado, cor bege pérola, com ponta bolsa e virola, Ø 100 mm</v>
          </cell>
          <cell r="C4099" t="str">
            <v>un</v>
          </cell>
          <cell r="D4099">
            <v>41.22</v>
          </cell>
          <cell r="E4099">
            <v>33.247297951282462</v>
          </cell>
          <cell r="F4099" t="str">
            <v>SIEC Mar/26</v>
          </cell>
        </row>
        <row r="4100">
          <cell r="A4100" t="str">
            <v>09.01.08</v>
          </cell>
          <cell r="B4100" t="str">
            <v>INSTALAÇÕES E FIXAÇÕES (SEM FORNECIMENTO DE MATERIAIS)</v>
          </cell>
          <cell r="C4100" t="str">
            <v/>
          </cell>
          <cell r="E4100">
            <v>0</v>
          </cell>
          <cell r="F4100" t="str">
            <v>SIEC Mar/26</v>
          </cell>
        </row>
        <row r="4101">
          <cell r="A4101" t="str">
            <v>09.01.08.100</v>
          </cell>
          <cell r="B4101" t="str">
            <v>APARELHOS SANITÁRIOS E ACESSÓRIOS</v>
          </cell>
          <cell r="C4101" t="str">
            <v/>
          </cell>
          <cell r="E4101">
            <v>0</v>
          </cell>
          <cell r="F4101" t="str">
            <v>SIEC Mar/26</v>
          </cell>
        </row>
        <row r="4102">
          <cell r="A4102" t="str">
            <v>09.01.08.100.12</v>
          </cell>
          <cell r="B4102" t="str">
            <v>Assentamento de tubo de PVC, DEFOFO, PRFV ou RPVC para rede de água com DN até 150 mm (não inclui fornecimento)</v>
          </cell>
          <cell r="C4102" t="str">
            <v>m</v>
          </cell>
          <cell r="D4102">
            <v>6.99</v>
          </cell>
          <cell r="E4102">
            <v>5.6380061300209716</v>
          </cell>
          <cell r="F4102" t="str">
            <v>SIEC Mar/26</v>
          </cell>
        </row>
        <row r="4103">
          <cell r="A4103" t="str">
            <v>09.01.08.100.10</v>
          </cell>
          <cell r="B4103" t="str">
            <v>Engate flexível cromado, diametro da seção 1/2" (SEM FORNECIMENTO DE MATERIAIS)</v>
          </cell>
          <cell r="C4103" t="str">
            <v>un</v>
          </cell>
          <cell r="D4103">
            <v>183.97</v>
          </cell>
          <cell r="E4103">
            <v>148.38683658654622</v>
          </cell>
          <cell r="F4103" t="str">
            <v>SIEC Mar/26</v>
          </cell>
        </row>
        <row r="4104">
          <cell r="A4104" t="str">
            <v>09.01.08.100.09</v>
          </cell>
          <cell r="B4104" t="str">
            <v>Engate flexível PVC, diametro da seção 1/2" (SEM FORNECIMENTO DE MATERIAIS)</v>
          </cell>
          <cell r="C4104" t="str">
            <v>un</v>
          </cell>
          <cell r="D4104">
            <v>183.97</v>
          </cell>
          <cell r="E4104">
            <v>148.38683658654622</v>
          </cell>
          <cell r="F4104" t="str">
            <v>SIEC Mar/26</v>
          </cell>
        </row>
        <row r="4105">
          <cell r="A4105" t="str">
            <v>09.01.08.100.04</v>
          </cell>
          <cell r="B4105" t="str">
            <v>Lavatório de louça branca, sem coluna(SEM FORNECIMENTO DE MATERIAIS)</v>
          </cell>
          <cell r="C4105" t="str">
            <v>un</v>
          </cell>
          <cell r="D4105">
            <v>183.97</v>
          </cell>
          <cell r="E4105">
            <v>148.38683658654622</v>
          </cell>
          <cell r="F4105" t="str">
            <v>SIEC Mar/26</v>
          </cell>
        </row>
        <row r="4106">
          <cell r="A4106" t="str">
            <v>09.01.08.100.03</v>
          </cell>
          <cell r="B4106" t="str">
            <v>Lavatório de louça branca,com coluna(SEM FORNECIMENTO DE MATERIAIS)</v>
          </cell>
          <cell r="C4106" t="str">
            <v>un</v>
          </cell>
          <cell r="D4106">
            <v>183.97</v>
          </cell>
          <cell r="E4106">
            <v>148.38683658654622</v>
          </cell>
          <cell r="F4106" t="str">
            <v>SIEC Mar/26</v>
          </cell>
        </row>
        <row r="4107">
          <cell r="A4107" t="str">
            <v>09.01.08.100.05</v>
          </cell>
          <cell r="B4107" t="str">
            <v>Mictório de louça (SEM FORNECIMENTO DE MATERIAIS)</v>
          </cell>
          <cell r="C4107" t="str">
            <v>un</v>
          </cell>
          <cell r="D4107">
            <v>183.97</v>
          </cell>
          <cell r="E4107">
            <v>148.38683658654622</v>
          </cell>
          <cell r="F4107" t="str">
            <v>SIEC Mar/26</v>
          </cell>
        </row>
        <row r="4108">
          <cell r="A4108" t="str">
            <v>09.01.08.100.08</v>
          </cell>
          <cell r="B4108" t="str">
            <v>Torneira metálica (SEM FORNECIMENTO DE MATERIAIS)</v>
          </cell>
          <cell r="C4108" t="str">
            <v>un</v>
          </cell>
          <cell r="D4108">
            <v>36.79</v>
          </cell>
          <cell r="E4108">
            <v>29.674140990482336</v>
          </cell>
          <cell r="F4108" t="str">
            <v>SIEC Mar/26</v>
          </cell>
        </row>
        <row r="4109">
          <cell r="A4109" t="str">
            <v>09.01.08.100.07</v>
          </cell>
          <cell r="B4109" t="str">
            <v>Tubo de descarga de PVC 38mm com ponta azul (SEM FORNECIMENTO DE MATERIAIS)</v>
          </cell>
          <cell r="C4109" t="str">
            <v>un</v>
          </cell>
          <cell r="D4109">
            <v>293.61</v>
          </cell>
          <cell r="E4109">
            <v>236.8204549120826</v>
          </cell>
          <cell r="F4109" t="str">
            <v>SIEC Mar/26</v>
          </cell>
        </row>
        <row r="4110">
          <cell r="A4110" t="str">
            <v>09.01.08.100.06</v>
          </cell>
          <cell r="B4110" t="str">
            <v>Tubo de ligação de plástico para bacia sanitária. - spud (SEM FORNECIMENTO DE MATERIAIS)</v>
          </cell>
          <cell r="C4110" t="str">
            <v>un</v>
          </cell>
          <cell r="D4110">
            <v>16.54</v>
          </cell>
          <cell r="E4110">
            <v>13.340861429262784</v>
          </cell>
          <cell r="F4110" t="str">
            <v>SIEC Mar/26</v>
          </cell>
        </row>
        <row r="4111">
          <cell r="A4111" t="str">
            <v>09.01.08.100.11</v>
          </cell>
          <cell r="B4111" t="str">
            <v>Válvula de retenção horizontal de aço galvanizado diametro 1/1/4" (SEM FORNECIMENTO DE MATERIAIS)</v>
          </cell>
          <cell r="C4111" t="str">
            <v>un</v>
          </cell>
          <cell r="D4111">
            <v>339.18</v>
          </cell>
          <cell r="E4111">
            <v>273.57638328762704</v>
          </cell>
          <cell r="F4111" t="str">
            <v>SIEC Mar/26</v>
          </cell>
        </row>
        <row r="4112">
          <cell r="A4112" t="str">
            <v>09.01.08.160</v>
          </cell>
          <cell r="B4112" t="str">
            <v>PORTAS E ACESSÓRIOS</v>
          </cell>
          <cell r="C4112" t="str">
            <v/>
          </cell>
          <cell r="E4112">
            <v>0</v>
          </cell>
          <cell r="F4112" t="str">
            <v>SIEC Mar/26</v>
          </cell>
        </row>
        <row r="4113">
          <cell r="A4113" t="str">
            <v>09.01.08.160.01</v>
          </cell>
          <cell r="B4113" t="str">
            <v>Reparo de fechadura para divisória (SEM FORNECIMENTO DE MATERIAIS)</v>
          </cell>
          <cell r="C4113" t="str">
            <v>un</v>
          </cell>
          <cell r="D4113">
            <v>17.579999999999998</v>
          </cell>
          <cell r="E4113">
            <v>14.17970640425875</v>
          </cell>
          <cell r="F4113" t="str">
            <v>SIEC Mar/26</v>
          </cell>
        </row>
        <row r="4114">
          <cell r="A4114" t="str">
            <v>09.01.08.170</v>
          </cell>
          <cell r="B4114" t="str">
            <v>ELEMENTOS DE COMUNICAÇÃO VISUAL E ACESSÓRIOS</v>
          </cell>
          <cell r="C4114" t="str">
            <v/>
          </cell>
          <cell r="E4114">
            <v>0</v>
          </cell>
          <cell r="F4114" t="str">
            <v>SIEC Mar/26</v>
          </cell>
        </row>
        <row r="4115">
          <cell r="A4115" t="str">
            <v>09.01.08.170.04</v>
          </cell>
          <cell r="B4115" t="str">
            <v>Chumbamento de base para instalação de tótens em estações (SEM FORNECIMENTO DE MATERIAIS)</v>
          </cell>
          <cell r="C4115" t="str">
            <v>un</v>
          </cell>
          <cell r="D4115">
            <v>502.64</v>
          </cell>
          <cell r="E4115">
            <v>405.42022906920471</v>
          </cell>
          <cell r="F4115" t="str">
            <v>SIEC Mar/26</v>
          </cell>
        </row>
        <row r="4116">
          <cell r="A4116" t="str">
            <v>09.01.08.170.08</v>
          </cell>
          <cell r="B4116" t="str">
            <v>Chumbamento de grelhas de aço</v>
          </cell>
          <cell r="C4116" t="str">
            <v>un</v>
          </cell>
          <cell r="D4116">
            <v>29.43</v>
          </cell>
          <cell r="E4116">
            <v>23.737699628972415</v>
          </cell>
          <cell r="F4116" t="str">
            <v>SIEC Mar/26</v>
          </cell>
        </row>
        <row r="4117">
          <cell r="A4117" t="str">
            <v>09.01.08.170.06</v>
          </cell>
          <cell r="B4117" t="str">
            <v>Chumbamento de lixeira externa de estação 1,00 x 2,20m. (SEM FORNECIMENTO DE MATERIAIS)</v>
          </cell>
          <cell r="C4117" t="str">
            <v>un</v>
          </cell>
          <cell r="D4117">
            <v>73.709999999999994</v>
          </cell>
          <cell r="E4117">
            <v>59.453137602839163</v>
          </cell>
          <cell r="F4117" t="str">
            <v>SIEC Mar/26</v>
          </cell>
        </row>
        <row r="4118">
          <cell r="A4118" t="str">
            <v>09.01.08.170.05</v>
          </cell>
          <cell r="B4118" t="str">
            <v>Chumbamento de pedestal, confeccionado em aço com tubo diametro 4" espessura 6,55mm instalação de placas de comunicação visual. (SEM FORNECIMENTO DE MATERIAIS)</v>
          </cell>
          <cell r="C4118" t="str">
            <v>un</v>
          </cell>
          <cell r="D4118">
            <v>368.6</v>
          </cell>
          <cell r="E4118">
            <v>297.3060170995322</v>
          </cell>
          <cell r="F4118" t="str">
            <v>SIEC Mar/26</v>
          </cell>
        </row>
        <row r="4119">
          <cell r="A4119" t="str">
            <v>09.01.08.170.07</v>
          </cell>
          <cell r="B4119" t="str">
            <v>Chumbamento de requadros de aço para grelhas, tampas de hidrômetro, tampas de ponto de água. (SEM FORNECIMENTO DE MATERIAIS)</v>
          </cell>
          <cell r="C4119" t="str">
            <v>un</v>
          </cell>
          <cell r="D4119">
            <v>58.14</v>
          </cell>
          <cell r="E4119">
            <v>46.894660429101471</v>
          </cell>
          <cell r="F4119" t="str">
            <v>SIEC Mar/26</v>
          </cell>
        </row>
        <row r="4120">
          <cell r="A4120" t="str">
            <v>09.01.08.170.01</v>
          </cell>
          <cell r="B4120" t="str">
            <v>Placa de comunicação visual de 0,50x1,25m, com suporte (SEM FORNECIMENTO DE MATERIAIS)</v>
          </cell>
          <cell r="C4120" t="str">
            <v>un</v>
          </cell>
          <cell r="D4120">
            <v>60.31</v>
          </cell>
          <cell r="E4120">
            <v>48.644942732698823</v>
          </cell>
          <cell r="F4120" t="str">
            <v>SIEC Mar/26</v>
          </cell>
        </row>
        <row r="4121">
          <cell r="A4121" t="str">
            <v>09.01.08.170.02</v>
          </cell>
          <cell r="B4121" t="str">
            <v>Placa de comunicação visual de 0,50x2,50m, com suporte (SEM FORNECIMENTO DE MATERIAIS)</v>
          </cell>
          <cell r="C4121" t="str">
            <v>un</v>
          </cell>
          <cell r="D4121">
            <v>73.709999999999994</v>
          </cell>
          <cell r="E4121">
            <v>59.453137602839163</v>
          </cell>
          <cell r="F4121" t="str">
            <v>SIEC Mar/26</v>
          </cell>
        </row>
        <row r="4122">
          <cell r="A4122" t="str">
            <v>09.01.08.170.03</v>
          </cell>
          <cell r="B4122" t="str">
            <v>Placa de comunicação visual para identificação de setores e salas (SEM FORNECIMENTO DE MATERIAIS)</v>
          </cell>
          <cell r="C4122" t="str">
            <v>un</v>
          </cell>
          <cell r="D4122">
            <v>100.52</v>
          </cell>
          <cell r="E4122">
            <v>81.077593160187121</v>
          </cell>
          <cell r="F4122" t="str">
            <v>SIEC Mar/26</v>
          </cell>
        </row>
        <row r="4123">
          <cell r="A4123" t="str">
            <v>09.01.08.190</v>
          </cell>
          <cell r="B4123" t="str">
            <v>SERRALHERIA</v>
          </cell>
          <cell r="C4123" t="str">
            <v/>
          </cell>
          <cell r="E4123">
            <v>0</v>
          </cell>
          <cell r="F4123" t="str">
            <v>SIEC Mar/26</v>
          </cell>
        </row>
        <row r="4124">
          <cell r="A4124" t="str">
            <v>09.01.08.190.01</v>
          </cell>
          <cell r="B4124" t="str">
            <v>FIxação de alambrado em estrutura tubular com arame galvanizado (SEM FORNECIMENTO DO ALAMBRADO)</v>
          </cell>
          <cell r="C4124" t="str">
            <v>m²</v>
          </cell>
          <cell r="D4124">
            <v>39.47</v>
          </cell>
          <cell r="E4124">
            <v>31.835779964510404</v>
          </cell>
          <cell r="F4124" t="str">
            <v>SIEC Mar/26</v>
          </cell>
        </row>
        <row r="4125">
          <cell r="A4125" t="str">
            <v>09.01.10</v>
          </cell>
          <cell r="B4125" t="str">
            <v>MANUTENÇÃO DE EDIFICAÇÕES</v>
          </cell>
          <cell r="C4125" t="str">
            <v/>
          </cell>
          <cell r="E4125">
            <v>0</v>
          </cell>
          <cell r="F4125" t="str">
            <v>SIEC Mar/26</v>
          </cell>
        </row>
        <row r="4126">
          <cell r="A4126" t="str">
            <v>09.01.10.100</v>
          </cell>
          <cell r="B4126" t="str">
            <v>CHAPAS</v>
          </cell>
          <cell r="C4126" t="str">
            <v/>
          </cell>
          <cell r="E4126">
            <v>0</v>
          </cell>
          <cell r="F4126" t="str">
            <v>SIEC Mar/26</v>
          </cell>
        </row>
        <row r="4127">
          <cell r="A4127" t="str">
            <v>09.01.10.100.03</v>
          </cell>
          <cell r="B4127" t="str">
            <v>Chapa de aço lisa, espessura 1/2"</v>
          </cell>
          <cell r="C4127" t="str">
            <v>m²</v>
          </cell>
          <cell r="D4127">
            <v>807.14</v>
          </cell>
          <cell r="E4127">
            <v>651.02435876754316</v>
          </cell>
          <cell r="F4127" t="str">
            <v>SIEC Mar/26</v>
          </cell>
        </row>
        <row r="4128">
          <cell r="A4128" t="str">
            <v>09.01.10.100.01</v>
          </cell>
          <cell r="B4128" t="str">
            <v>Chapa de aço lisa, espessura 3 mm</v>
          </cell>
          <cell r="C4128" t="str">
            <v>m²</v>
          </cell>
          <cell r="D4128">
            <v>257.64</v>
          </cell>
          <cell r="E4128">
            <v>207.8077109211163</v>
          </cell>
          <cell r="F4128" t="str">
            <v>SIEC Mar/26</v>
          </cell>
        </row>
        <row r="4129">
          <cell r="A4129" t="str">
            <v>09.01.10.100.02</v>
          </cell>
          <cell r="B4129" t="str">
            <v>Chapa de aço lisa, espessura 3/8"</v>
          </cell>
          <cell r="C4129" t="str">
            <v>m²</v>
          </cell>
          <cell r="D4129">
            <v>619.4</v>
          </cell>
          <cell r="E4129">
            <v>499.59670914663656</v>
          </cell>
          <cell r="F4129" t="str">
            <v>SIEC Mar/26</v>
          </cell>
        </row>
        <row r="4130">
          <cell r="A4130" t="str">
            <v>09.01.10.100.04</v>
          </cell>
          <cell r="B4130" t="str">
            <v>Chapa Metálica Xadrez e=3/16"</v>
          </cell>
          <cell r="C4130" t="str">
            <v>m²</v>
          </cell>
          <cell r="D4130">
            <v>444.54</v>
          </cell>
          <cell r="E4130">
            <v>358.55783190837235</v>
          </cell>
          <cell r="F4130" t="str">
            <v>SIEC Mar/26</v>
          </cell>
        </row>
        <row r="4131">
          <cell r="A4131" t="str">
            <v>09.01.10.110</v>
          </cell>
          <cell r="B4131" t="str">
            <v>CAIXILHOS</v>
          </cell>
          <cell r="C4131" t="str">
            <v/>
          </cell>
          <cell r="E4131">
            <v>0</v>
          </cell>
          <cell r="F4131" t="str">
            <v>SIEC Mar/26</v>
          </cell>
        </row>
        <row r="4132">
          <cell r="A4132" t="str">
            <v>09.01.10.110.34</v>
          </cell>
          <cell r="B4132" t="str">
            <v>Batente de madeira maciça para portas de 0,60 a 1,00 m, largura de 15 cm</v>
          </cell>
          <cell r="C4132" t="str">
            <v>un</v>
          </cell>
          <cell r="D4132">
            <v>444.46</v>
          </cell>
          <cell r="E4132">
            <v>358.49330537183414</v>
          </cell>
          <cell r="F4132" t="str">
            <v>SIEC Mar/26</v>
          </cell>
        </row>
        <row r="4133">
          <cell r="A4133" t="str">
            <v>09.01.10.110.36</v>
          </cell>
          <cell r="B4133" t="str">
            <v>Batente de madeira para porta em divisoria</v>
          </cell>
          <cell r="C4133" t="str">
            <v>m</v>
          </cell>
          <cell r="D4133">
            <v>69.069999999999993</v>
          </cell>
          <cell r="E4133">
            <v>55.710598483626384</v>
          </cell>
          <cell r="F4133" t="str">
            <v>SIEC Mar/26</v>
          </cell>
        </row>
        <row r="4134">
          <cell r="A4134" t="str">
            <v>09.01.10.110.58</v>
          </cell>
          <cell r="B4134" t="str">
            <v>Cantoneira de ferro de abas iguais de 2" x 1/4"</v>
          </cell>
          <cell r="C4134" t="str">
            <v>m</v>
          </cell>
          <cell r="D4134">
            <v>75.05</v>
          </cell>
          <cell r="E4134">
            <v>60.533957089853196</v>
          </cell>
          <cell r="F4134" t="str">
            <v>SIEC Mar/26</v>
          </cell>
        </row>
        <row r="4135">
          <cell r="A4135" t="str">
            <v>09.01.10.110.57</v>
          </cell>
          <cell r="B4135" t="str">
            <v>Cantoneira de ferro de abas iguais de 3" x 1/2"</v>
          </cell>
          <cell r="C4135" t="str">
            <v>m</v>
          </cell>
          <cell r="D4135">
            <v>146.26</v>
          </cell>
          <cell r="E4135">
            <v>117.97064042587513</v>
          </cell>
          <cell r="F4135" t="str">
            <v>SIEC Mar/26</v>
          </cell>
        </row>
        <row r="4136">
          <cell r="A4136" t="str">
            <v>09.01.10.110.59</v>
          </cell>
          <cell r="B4136" t="str">
            <v>Dobradiça em alumínio 3"</v>
          </cell>
          <cell r="C4136" t="str">
            <v>un</v>
          </cell>
          <cell r="D4136">
            <v>24.54</v>
          </cell>
          <cell r="E4136">
            <v>19.793515083077914</v>
          </cell>
          <cell r="F4136" t="str">
            <v>SIEC Mar/26</v>
          </cell>
        </row>
        <row r="4137">
          <cell r="A4137" t="str">
            <v>09.01.10.110.48</v>
          </cell>
          <cell r="B4137" t="str">
            <v>Dobradiça em latão cromado 3"</v>
          </cell>
          <cell r="C4137" t="str">
            <v>un</v>
          </cell>
          <cell r="D4137">
            <v>26.92</v>
          </cell>
          <cell r="E4137">
            <v>21.713179545087918</v>
          </cell>
          <cell r="F4137" t="str">
            <v>SIEC Mar/26</v>
          </cell>
        </row>
        <row r="4138">
          <cell r="A4138" t="str">
            <v>09.01.10.110.08</v>
          </cell>
          <cell r="B4138" t="str">
            <v>Esquadria de alumínio, sistema "Maxm ar"</v>
          </cell>
          <cell r="C4138" t="str">
            <v>m²</v>
          </cell>
          <cell r="D4138">
            <v>1371.45</v>
          </cell>
          <cell r="E4138">
            <v>1106.1864816905952</v>
          </cell>
          <cell r="F4138" t="str">
            <v>SIEC Mar/26</v>
          </cell>
        </row>
        <row r="4139">
          <cell r="A4139" t="str">
            <v>09.01.10.110.07</v>
          </cell>
          <cell r="B4139" t="str">
            <v>Esquadria de alumínio, sistema de correr</v>
          </cell>
          <cell r="C4139" t="str">
            <v>m²</v>
          </cell>
          <cell r="D4139">
            <v>474.8</v>
          </cell>
          <cell r="E4139">
            <v>382.96499435392803</v>
          </cell>
          <cell r="F4139" t="str">
            <v>SIEC Mar/26</v>
          </cell>
        </row>
        <row r="4140">
          <cell r="A4140" t="str">
            <v>09.01.10.110.38</v>
          </cell>
          <cell r="B4140" t="str">
            <v>Fechadura para porta externa, 45 mm, acabamento cromado, maçaneta tipo alavanca</v>
          </cell>
          <cell r="C4140" t="str">
            <v>un</v>
          </cell>
          <cell r="D4140">
            <v>353.58</v>
          </cell>
          <cell r="E4140">
            <v>285.19115986449424</v>
          </cell>
          <cell r="F4140" t="str">
            <v>SIEC Mar/26</v>
          </cell>
        </row>
        <row r="4141">
          <cell r="A4141" t="str">
            <v>09.01.10.110.39</v>
          </cell>
          <cell r="B4141" t="str">
            <v>Fechadura para porta externa, 55 mm, acabamento cromado, maçaneta tipo alavanca</v>
          </cell>
          <cell r="C4141" t="str">
            <v>un</v>
          </cell>
          <cell r="D4141">
            <v>432.35</v>
          </cell>
          <cell r="E4141">
            <v>348.72560090337151</v>
          </cell>
          <cell r="F4141" t="str">
            <v>SIEC Mar/26</v>
          </cell>
        </row>
        <row r="4142">
          <cell r="A4142" t="str">
            <v>09.01.10.110.40</v>
          </cell>
          <cell r="B4142" t="str">
            <v>Fechadura para porta interna, 45 mm, acabamento cromado, maçaneta tipo alavanca</v>
          </cell>
          <cell r="C4142" t="str">
            <v>un</v>
          </cell>
          <cell r="D4142">
            <v>353.58</v>
          </cell>
          <cell r="E4142">
            <v>285.19115986449424</v>
          </cell>
          <cell r="F4142" t="str">
            <v>SIEC Mar/26</v>
          </cell>
        </row>
        <row r="4143">
          <cell r="A4143" t="str">
            <v>09.01.10.110.41</v>
          </cell>
          <cell r="B4143" t="str">
            <v>Fechadura para porta interna, 55 mm, acabamento cromado, maçaneta tipo alavanca</v>
          </cell>
          <cell r="C4143" t="str">
            <v>un</v>
          </cell>
          <cell r="D4143">
            <v>432.35</v>
          </cell>
          <cell r="E4143">
            <v>348.72560090337151</v>
          </cell>
          <cell r="F4143" t="str">
            <v>SIEC Mar/26</v>
          </cell>
        </row>
        <row r="4144">
          <cell r="A4144" t="str">
            <v>09.01.10.110.66</v>
          </cell>
          <cell r="B4144" t="str">
            <v>Fechadura para porta, tipo Tarjeta (livre/ocupado), em ABS com acionamento direto por movimento deslizante</v>
          </cell>
          <cell r="C4144" t="str">
            <v>un</v>
          </cell>
          <cell r="D4144">
            <v>133.56</v>
          </cell>
          <cell r="E4144">
            <v>107.72705275044362</v>
          </cell>
          <cell r="F4144" t="str">
            <v>SIEC Mar/26</v>
          </cell>
        </row>
        <row r="4145">
          <cell r="A4145" t="str">
            <v>09.01.10.110.42</v>
          </cell>
          <cell r="B4145" t="str">
            <v>Fechadura tipo tarjeta livre-ocupado em latão, acabamento cromado</v>
          </cell>
          <cell r="C4145" t="str">
            <v>un</v>
          </cell>
          <cell r="D4145">
            <v>133.56</v>
          </cell>
          <cell r="E4145">
            <v>107.72705275044362</v>
          </cell>
          <cell r="F4145" t="str">
            <v>SIEC Mar/26</v>
          </cell>
        </row>
        <row r="4146">
          <cell r="A4146" t="str">
            <v>09.01.10.110.44</v>
          </cell>
          <cell r="B4146" t="str">
            <v>Fechadura tipo tramela, larg. 15 mm, com 60 mm, acabamento pintado</v>
          </cell>
          <cell r="C4146" t="str">
            <v>un</v>
          </cell>
          <cell r="D4146">
            <v>94.19</v>
          </cell>
          <cell r="E4146">
            <v>75.971930956605902</v>
          </cell>
          <cell r="F4146" t="str">
            <v>SIEC Mar/26</v>
          </cell>
        </row>
        <row r="4147">
          <cell r="A4147" t="str">
            <v>09.01.10.110.27</v>
          </cell>
          <cell r="B4147" t="str">
            <v>Fornecimento e execução da vedação e calafetação de esquadria e batentes com agente expansivo (espuma de poliuretano).</v>
          </cell>
          <cell r="C4147" t="str">
            <v>m</v>
          </cell>
          <cell r="D4147">
            <v>14.68</v>
          </cell>
          <cell r="E4147">
            <v>11.840619454750765</v>
          </cell>
          <cell r="F4147" t="str">
            <v>SIEC Mar/26</v>
          </cell>
        </row>
        <row r="4148">
          <cell r="A4148" t="str">
            <v>09.01.10.110.29</v>
          </cell>
          <cell r="B4148" t="str">
            <v>Fornecimento e substituição de folha de porta sólida (tipo encabeçada) de madeira, inclusive ferragens, 0,60 x 2,10 m</v>
          </cell>
          <cell r="C4148" t="str">
            <v>un</v>
          </cell>
          <cell r="D4148">
            <v>650.67999999999995</v>
          </cell>
          <cell r="E4148">
            <v>524.82658493305371</v>
          </cell>
          <cell r="F4148" t="str">
            <v>SIEC Mar/26</v>
          </cell>
        </row>
        <row r="4149">
          <cell r="A4149" t="str">
            <v>09.01.10.110.30</v>
          </cell>
          <cell r="B4149" t="str">
            <v>Fornecimento e substituição de folha de porta sólida (tipo encabeçada) de madeira, inclusive ferragens, 0,70 x 2,10 m</v>
          </cell>
          <cell r="C4149" t="str">
            <v>un</v>
          </cell>
          <cell r="D4149">
            <v>653.26</v>
          </cell>
          <cell r="E4149">
            <v>526.90756573640908</v>
          </cell>
          <cell r="F4149" t="str">
            <v>SIEC Mar/26</v>
          </cell>
        </row>
        <row r="4150">
          <cell r="A4150" t="str">
            <v>09.01.10.110.31</v>
          </cell>
          <cell r="B4150" t="str">
            <v>Fornecimento e substituição de folha de porta sólida (tipo encabeçada) de madeira, inclusive ferragens, 0,80 x 2,10 m</v>
          </cell>
          <cell r="C4150" t="str">
            <v>un</v>
          </cell>
          <cell r="D4150">
            <v>710.67</v>
          </cell>
          <cell r="E4150">
            <v>573.21342151959993</v>
          </cell>
          <cell r="F4150" t="str">
            <v>SIEC Mar/26</v>
          </cell>
        </row>
        <row r="4151">
          <cell r="A4151" t="str">
            <v>09.01.10.110.32</v>
          </cell>
          <cell r="B4151" t="str">
            <v>Fornecimento e substituição de folha de porta sólida (tipo encabeçada) de madeira, inclusive ferragens, 0,90 x 2,10 m</v>
          </cell>
          <cell r="C4151" t="str">
            <v>un</v>
          </cell>
          <cell r="D4151">
            <v>753.52</v>
          </cell>
          <cell r="E4151">
            <v>607.77544765284722</v>
          </cell>
          <cell r="F4151" t="str">
            <v>SIEC Mar/26</v>
          </cell>
        </row>
        <row r="4152">
          <cell r="A4152" t="str">
            <v>09.01.10.110.33</v>
          </cell>
          <cell r="B4152" t="str">
            <v>Fornecimento e substituição de folha de porta sólida (tipo encabeçada) de madeira, inclusive ferragens, 1,00 x 2,10 m</v>
          </cell>
          <cell r="C4152" t="str">
            <v>un</v>
          </cell>
          <cell r="D4152">
            <v>777.72</v>
          </cell>
          <cell r="E4152">
            <v>627.294724955638</v>
          </cell>
          <cell r="F4152" t="str">
            <v>SIEC Mar/26</v>
          </cell>
        </row>
        <row r="4153">
          <cell r="A4153" t="str">
            <v>09.01.10.110.70</v>
          </cell>
          <cell r="B4153" t="str">
            <v>Instalação de vidro temperado incolor, e = 10 mm, encaixado em perfil U.</v>
          </cell>
          <cell r="C4153" t="str">
            <v>m²</v>
          </cell>
          <cell r="D4153">
            <v>590.29</v>
          </cell>
          <cell r="E4153">
            <v>476.11711566381672</v>
          </cell>
          <cell r="F4153" t="str">
            <v>SIEC Mar/26</v>
          </cell>
        </row>
        <row r="4154">
          <cell r="A4154" t="str">
            <v>09.01.10.110.37</v>
          </cell>
          <cell r="B4154" t="str">
            <v>Jogo de guarnição de madeira esp. 1,0 cm x 5,0 cm para portas de 0,60 m a 1,00 m</v>
          </cell>
          <cell r="C4154" t="str">
            <v>un</v>
          </cell>
          <cell r="D4154">
            <v>48.15</v>
          </cell>
          <cell r="E4154">
            <v>38.836909178899823</v>
          </cell>
          <cell r="F4154" t="str">
            <v>SIEC Mar/26</v>
          </cell>
        </row>
        <row r="4155">
          <cell r="A4155" t="str">
            <v>09.01.10.110.52</v>
          </cell>
          <cell r="B4155" t="str">
            <v>Maçaneta tipo alavanca</v>
          </cell>
          <cell r="C4155" t="str">
            <v>un</v>
          </cell>
          <cell r="D4155">
            <v>66.22</v>
          </cell>
          <cell r="E4155">
            <v>53.41184061945475</v>
          </cell>
          <cell r="F4155" t="str">
            <v>SIEC Mar/26</v>
          </cell>
        </row>
        <row r="4156">
          <cell r="A4156" t="str">
            <v>09.01.10.110.51</v>
          </cell>
          <cell r="B4156" t="str">
            <v>Maçaneta tipo bola</v>
          </cell>
          <cell r="C4156" t="str">
            <v>un</v>
          </cell>
          <cell r="D4156">
            <v>107.24</v>
          </cell>
          <cell r="E4156">
            <v>86.497822229391829</v>
          </cell>
          <cell r="F4156" t="str">
            <v>SIEC Mar/26</v>
          </cell>
        </row>
        <row r="4157">
          <cell r="A4157" t="str">
            <v>09.01.10.110.64</v>
          </cell>
          <cell r="B4157" t="str">
            <v>NCE 20_Puxador (aço galvanizado) - para alçapões NEF com a indicação deste elemento</v>
          </cell>
          <cell r="C4157" t="str">
            <v>un</v>
          </cell>
          <cell r="D4157">
            <v>225.14</v>
          </cell>
          <cell r="E4157">
            <v>181.59380545249232</v>
          </cell>
          <cell r="F4157" t="str">
            <v>SIEC Mar/26</v>
          </cell>
        </row>
        <row r="4158">
          <cell r="A4158" t="str">
            <v>09.01.10.110.55</v>
          </cell>
          <cell r="B4158" t="str">
            <v>Suporte tipo borboleta para janela de madeira tipo guilhotina</v>
          </cell>
          <cell r="C4158" t="str">
            <v>un</v>
          </cell>
          <cell r="D4158">
            <v>31.46</v>
          </cell>
          <cell r="E4158">
            <v>25.375060493628006</v>
          </cell>
          <cell r="F4158" t="str">
            <v>SIEC Mar/26</v>
          </cell>
        </row>
        <row r="4159">
          <cell r="A4159" t="str">
            <v>09.01.10.110.63</v>
          </cell>
          <cell r="B4159" t="str">
            <v>Trinco de ferro, 6cm, com porta cadeado</v>
          </cell>
          <cell r="C4159" t="str">
            <v>un</v>
          </cell>
          <cell r="D4159">
            <v>17.190000000000001</v>
          </cell>
          <cell r="E4159">
            <v>13.865139538635265</v>
          </cell>
          <cell r="F4159" t="str">
            <v>SIEC Mar/26</v>
          </cell>
        </row>
        <row r="4160">
          <cell r="A4160" t="str">
            <v>09.01.10.110.20</v>
          </cell>
          <cell r="B4160" t="str">
            <v>Vidro boreal, colocado em caixilho com massa, e = 4 mm</v>
          </cell>
          <cell r="C4160" t="str">
            <v>m²</v>
          </cell>
          <cell r="D4160">
            <v>229.07</v>
          </cell>
          <cell r="E4160">
            <v>184.76367155992901</v>
          </cell>
          <cell r="F4160" t="str">
            <v>SIEC Mar/26</v>
          </cell>
        </row>
        <row r="4161">
          <cell r="A4161" t="str">
            <v>09.01.10.110.23</v>
          </cell>
          <cell r="B4161" t="str">
            <v>Vidro boreal, colocado em caixilho, com baguete plástico, e = 4 mm</v>
          </cell>
          <cell r="C4161" t="str">
            <v>m²</v>
          </cell>
          <cell r="D4161">
            <v>223.34</v>
          </cell>
          <cell r="E4161">
            <v>180.14195838038393</v>
          </cell>
          <cell r="F4161" t="str">
            <v>SIEC Mar/26</v>
          </cell>
        </row>
        <row r="4162">
          <cell r="A4162" t="str">
            <v>09.01.10.110.13</v>
          </cell>
          <cell r="B4162" t="str">
            <v>Vidro comum liso, colocado em caixilho com massa, e = 10 mm</v>
          </cell>
          <cell r="C4162" t="str">
            <v>m²</v>
          </cell>
          <cell r="D4162">
            <v>521.57000000000005</v>
          </cell>
          <cell r="E4162">
            <v>420.68882077754478</v>
          </cell>
          <cell r="F4162" t="str">
            <v>SIEC Mar/26</v>
          </cell>
        </row>
        <row r="4163">
          <cell r="A4163" t="str">
            <v>09.01.10.110.10</v>
          </cell>
          <cell r="B4163" t="str">
            <v>Vidro comum liso, colocado em caixilho com massa, e = 4 mm</v>
          </cell>
          <cell r="C4163" t="str">
            <v>m²</v>
          </cell>
          <cell r="D4163">
            <v>226.23</v>
          </cell>
          <cell r="E4163">
            <v>182.47297951282465</v>
          </cell>
          <cell r="F4163" t="str">
            <v>SIEC Mar/26</v>
          </cell>
        </row>
        <row r="4164">
          <cell r="A4164" t="str">
            <v>09.01.10.110.11</v>
          </cell>
          <cell r="B4164" t="str">
            <v>Vidro comum liso, colocado em caixilho com massa, e = 5 mm</v>
          </cell>
          <cell r="C4164" t="str">
            <v>m²</v>
          </cell>
          <cell r="D4164">
            <v>281.57</v>
          </cell>
          <cell r="E4164">
            <v>227.10921116309081</v>
          </cell>
          <cell r="F4164" t="str">
            <v>SIEC Mar/26</v>
          </cell>
        </row>
        <row r="4165">
          <cell r="A4165" t="str">
            <v>09.01.10.110.12</v>
          </cell>
          <cell r="B4165" t="str">
            <v>Vidro comum liso, colocado em caixilho com massa, e = 6 mm</v>
          </cell>
          <cell r="C4165" t="str">
            <v>m²</v>
          </cell>
          <cell r="D4165">
            <v>326.57</v>
          </cell>
          <cell r="E4165">
            <v>263.40538796580091</v>
          </cell>
          <cell r="F4165" t="str">
            <v>SIEC Mar/26</v>
          </cell>
        </row>
        <row r="4166">
          <cell r="A4166" t="str">
            <v>09.01.10.110.14</v>
          </cell>
          <cell r="B4166" t="str">
            <v>Vidro comum liso, colocado em caixilho, com baguete plástico, e = 3 mm</v>
          </cell>
          <cell r="C4166" t="str">
            <v>m²</v>
          </cell>
          <cell r="D4166">
            <v>223.34</v>
          </cell>
          <cell r="E4166">
            <v>180.14195838038393</v>
          </cell>
          <cell r="F4166" t="str">
            <v>SIEC Mar/26</v>
          </cell>
        </row>
        <row r="4167">
          <cell r="A4167" t="str">
            <v>09.01.10.110.15</v>
          </cell>
          <cell r="B4167" t="str">
            <v>Vidro comum liso, colocado em caixilho, com baguete plástico, e = 4 mm</v>
          </cell>
          <cell r="C4167" t="str">
            <v>m²</v>
          </cell>
          <cell r="D4167">
            <v>245.84</v>
          </cell>
          <cell r="E4167">
            <v>198.29004678173899</v>
          </cell>
          <cell r="F4167" t="str">
            <v>SIEC Mar/26</v>
          </cell>
        </row>
        <row r="4168">
          <cell r="A4168" t="str">
            <v>09.01.10.110.16</v>
          </cell>
          <cell r="B4168" t="str">
            <v>Vidro comum liso, colocado em caixilho, com baguete plástico, e = 5 mm</v>
          </cell>
          <cell r="C4168" t="str">
            <v>m²</v>
          </cell>
          <cell r="D4168">
            <v>275.83999999999997</v>
          </cell>
          <cell r="E4168">
            <v>222.48749798354572</v>
          </cell>
          <cell r="F4168" t="str">
            <v>SIEC Mar/26</v>
          </cell>
        </row>
        <row r="4169">
          <cell r="A4169" t="str">
            <v>09.01.10.110.17</v>
          </cell>
          <cell r="B4169" t="str">
            <v>Vidro comum liso, colocado em caixilho, com baguete plástico, e = 6 mm</v>
          </cell>
          <cell r="C4169" t="str">
            <v>m²</v>
          </cell>
          <cell r="D4169">
            <v>320.83999999999997</v>
          </cell>
          <cell r="E4169">
            <v>258.7836747862558</v>
          </cell>
          <cell r="F4169" t="str">
            <v>SIEC Mar/26</v>
          </cell>
        </row>
        <row r="4170">
          <cell r="A4170" t="str">
            <v>09.01.10.130</v>
          </cell>
          <cell r="B4170" t="str">
            <v>SERRALHERIA</v>
          </cell>
          <cell r="C4170" t="str">
            <v/>
          </cell>
          <cell r="E4170">
            <v>0</v>
          </cell>
          <cell r="F4170" t="str">
            <v>SIEC Mar/26</v>
          </cell>
        </row>
        <row r="4171">
          <cell r="A4171" t="str">
            <v>09.01.10.130.87</v>
          </cell>
          <cell r="B4171" t="str">
            <v>Aplicação de primer epóxi em estrutura metálica, e=100 micra, à revólver (noturno)</v>
          </cell>
          <cell r="C4171" t="str">
            <v>m²</v>
          </cell>
          <cell r="D4171">
            <v>89.47</v>
          </cell>
          <cell r="E4171">
            <v>72.16486530085497</v>
          </cell>
          <cell r="F4171" t="str">
            <v>SIEC Mar/26</v>
          </cell>
        </row>
        <row r="4172">
          <cell r="A4172" t="str">
            <v>09.01.10.130.30</v>
          </cell>
          <cell r="B4172" t="str">
            <v>Aplicação de primer intermediário epóxi mastic, com trincha ou rolo em superfície metálica, com espessura de filme seco de 120 micrômetros</v>
          </cell>
          <cell r="C4172" t="str">
            <v>m²</v>
          </cell>
          <cell r="D4172">
            <v>46.83</v>
          </cell>
          <cell r="E4172">
            <v>37.772221326020322</v>
          </cell>
          <cell r="F4172" t="str">
            <v>SIEC Mar/26</v>
          </cell>
        </row>
        <row r="4173">
          <cell r="A4173" t="str">
            <v>09.01.10.130.88</v>
          </cell>
          <cell r="B4173" t="str">
            <v>Aplicação de primer intermediário epóxi mastic, com trincha ou rolo em superfície metálica, com espessura de filme seco de 120 micrômetros (noturno)</v>
          </cell>
          <cell r="C4173" t="str">
            <v>m²</v>
          </cell>
          <cell r="D4173">
            <v>51.34</v>
          </cell>
          <cell r="E4173">
            <v>41.409904823358609</v>
          </cell>
          <cell r="F4173" t="str">
            <v>SIEC Mar/26</v>
          </cell>
        </row>
        <row r="4174">
          <cell r="A4174" t="str">
            <v>09.01.10.130.40</v>
          </cell>
          <cell r="B4174" t="str">
            <v>Barra chata de aço carbono SAE 1.020, l = 50 mm; e = 12,7 mm 2" x 1/2" (5,08kg/m)</v>
          </cell>
          <cell r="C4174" t="str">
            <v>m</v>
          </cell>
          <cell r="D4174">
            <v>112.39</v>
          </cell>
          <cell r="E4174">
            <v>90.651718019035329</v>
          </cell>
          <cell r="F4174" t="str">
            <v>SIEC Mar/26</v>
          </cell>
        </row>
        <row r="4175">
          <cell r="A4175" t="str">
            <v>09.01.10.130.39</v>
          </cell>
          <cell r="B4175" t="str">
            <v>Barra chata de aço carbono SAE 1.020, l = 50mm; e = 10mm 2" x 3/8" (3,80kg/m)</v>
          </cell>
          <cell r="C4175" t="str">
            <v>m</v>
          </cell>
          <cell r="D4175">
            <v>92.53</v>
          </cell>
          <cell r="E4175">
            <v>74.633005323439264</v>
          </cell>
          <cell r="F4175" t="str">
            <v>SIEC Mar/26</v>
          </cell>
        </row>
        <row r="4176">
          <cell r="A4176" t="str">
            <v>09.01.10.130.54</v>
          </cell>
          <cell r="B4176" t="str">
            <v>Barra chata de aço carbono SAE 1.020, largura 2 1/4" e = 1/2" (5,65kg/m)</v>
          </cell>
          <cell r="C4176" t="str">
            <v>m</v>
          </cell>
          <cell r="D4176">
            <v>121.23</v>
          </cell>
          <cell r="E4176">
            <v>97.781900306501058</v>
          </cell>
          <cell r="F4176" t="str">
            <v>SIEC Mar/26</v>
          </cell>
        </row>
        <row r="4177">
          <cell r="A4177" t="str">
            <v>09.01.10.130.68</v>
          </cell>
          <cell r="B4177" t="str">
            <v>Barra chata de aço carbono SAE 1.020, largura 4" e = 1/2" (10,13kg/m)</v>
          </cell>
          <cell r="C4177" t="str">
            <v>m</v>
          </cell>
          <cell r="D4177">
            <v>469.99</v>
          </cell>
          <cell r="E4177">
            <v>379.08533634457172</v>
          </cell>
          <cell r="F4177" t="str">
            <v>SIEC Mar/26</v>
          </cell>
        </row>
        <row r="4178">
          <cell r="A4178" t="str">
            <v>09.01.10.130.37</v>
          </cell>
          <cell r="B4178" t="str">
            <v>Barra chata de aço galvanizado, l = 2cm; e = 1/8" (0,498kg/m)</v>
          </cell>
          <cell r="C4178" t="str">
            <v>m</v>
          </cell>
          <cell r="D4178">
            <v>20.88</v>
          </cell>
          <cell r="E4178">
            <v>16.841426036457491</v>
          </cell>
          <cell r="F4178" t="str">
            <v>SIEC Mar/26</v>
          </cell>
        </row>
        <row r="4179">
          <cell r="A4179" t="str">
            <v>09.01.10.130.38</v>
          </cell>
          <cell r="B4179" t="str">
            <v>Barra chata de aço galvanizado, l = 4cm; e = 1/4" (1,99kg/m)</v>
          </cell>
          <cell r="C4179" t="str">
            <v>m</v>
          </cell>
          <cell r="D4179">
            <v>57.2</v>
          </cell>
          <cell r="E4179">
            <v>46.136473624778191</v>
          </cell>
          <cell r="F4179" t="str">
            <v>SIEC Mar/26</v>
          </cell>
        </row>
        <row r="4180">
          <cell r="A4180" t="str">
            <v>09.01.10.130.65</v>
          </cell>
          <cell r="B4180" t="str">
            <v>Cantoneira "U" (0,1530 x 0,40 x 0,1530 m) para arremate vertical</v>
          </cell>
          <cell r="C4180" t="str">
            <v>m</v>
          </cell>
          <cell r="D4180">
            <v>211.57</v>
          </cell>
          <cell r="E4180">
            <v>170.64849169220841</v>
          </cell>
          <cell r="F4180" t="str">
            <v>SIEC Mar/26</v>
          </cell>
        </row>
        <row r="4181">
          <cell r="A4181" t="str">
            <v>09.01.10.130.29</v>
          </cell>
          <cell r="B4181" t="str">
            <v>Cantoneira de abas iguais em aço carbono SAE 1.020 de 88,9 mm x 10mm 3 1/2" x 3/8" (12,58kg/m)</v>
          </cell>
          <cell r="C4181" t="str">
            <v>m</v>
          </cell>
          <cell r="D4181">
            <v>220.57</v>
          </cell>
          <cell r="E4181">
            <v>177.90772705275043</v>
          </cell>
          <cell r="F4181" t="str">
            <v>SIEC Mar/26</v>
          </cell>
        </row>
        <row r="4182">
          <cell r="A4182" t="str">
            <v>09.01.10.130.32</v>
          </cell>
          <cell r="B4182" t="str">
            <v>Cantoneira de abas iguais em aço carbono SAE 1.020, 63,5 mm x 12,5 mm (2 1/2" x 1/2" x 11,46kg/m)</v>
          </cell>
          <cell r="C4182" t="str">
            <v>m</v>
          </cell>
          <cell r="D4182">
            <v>206.32</v>
          </cell>
          <cell r="E4182">
            <v>166.41393773189225</v>
          </cell>
          <cell r="F4182" t="str">
            <v>SIEC Mar/26</v>
          </cell>
        </row>
        <row r="4183">
          <cell r="A4183" t="str">
            <v>09.01.10.130.46</v>
          </cell>
          <cell r="B4183" t="str">
            <v>Cantoneira de abas iguais em aço galvanizado 3/4" x 1/8" (0,87kg/m)</v>
          </cell>
          <cell r="C4183" t="str">
            <v>m</v>
          </cell>
          <cell r="D4183">
            <v>40.69</v>
          </cell>
          <cell r="E4183">
            <v>32.819809646717211</v>
          </cell>
          <cell r="F4183" t="str">
            <v>SIEC Mar/26</v>
          </cell>
        </row>
        <row r="4184">
          <cell r="A4184" t="str">
            <v>09.01.10.130.52</v>
          </cell>
          <cell r="B4184" t="str">
            <v>Cantoneira de aço carbono de abas desiguais 127mm x 89 mm com e = 12,7 mm (20,24kg/m)</v>
          </cell>
          <cell r="C4184" t="str">
            <v>m</v>
          </cell>
          <cell r="D4184">
            <v>460.1</v>
          </cell>
          <cell r="E4184">
            <v>371.10824326504274</v>
          </cell>
          <cell r="F4184" t="str">
            <v>SIEC Mar/26</v>
          </cell>
        </row>
        <row r="4185">
          <cell r="A4185" t="str">
            <v>09.01.10.130.53</v>
          </cell>
          <cell r="B4185" t="str">
            <v>Cantoneira de aço carbono de abas desiguais 178 mm x 102 mm com e = 12,7 mm (26,64kg/m)</v>
          </cell>
          <cell r="C4185" t="str">
            <v>m</v>
          </cell>
          <cell r="D4185">
            <v>611.01</v>
          </cell>
          <cell r="E4185">
            <v>492.82948862719792</v>
          </cell>
          <cell r="F4185" t="str">
            <v>SIEC Mar/26</v>
          </cell>
        </row>
        <row r="4186">
          <cell r="A4186" t="str">
            <v>09.01.10.130.33</v>
          </cell>
          <cell r="B4186" t="str">
            <v>Cantoneira de aço carbono de abas iguais 127 mm com e = 12,7 mm 5" x 1/2" (24,03kg/m)</v>
          </cell>
          <cell r="C4186" t="str">
            <v>m</v>
          </cell>
          <cell r="D4186">
            <v>391.97</v>
          </cell>
          <cell r="E4186">
            <v>316.15583158573963</v>
          </cell>
          <cell r="F4186" t="str">
            <v>SIEC Mar/26</v>
          </cell>
        </row>
        <row r="4187">
          <cell r="A4187" t="str">
            <v>09.01.10.130.36</v>
          </cell>
          <cell r="B4187" t="str">
            <v>Chapa de aço carbono lisa SAE 1.020 de e = 10mm ou 3/8" (74,695kg/m²)</v>
          </cell>
          <cell r="C4187" t="str">
            <v>m²</v>
          </cell>
          <cell r="D4187">
            <v>1145.94</v>
          </cell>
          <cell r="E4187">
            <v>924.29424100661402</v>
          </cell>
          <cell r="F4187" t="str">
            <v>SIEC Mar/26</v>
          </cell>
        </row>
        <row r="4188">
          <cell r="A4188" t="str">
            <v>09.01.10.130.34</v>
          </cell>
          <cell r="B4188" t="str">
            <v>Chapa de aço carbono lisa SAE 1.020 de e = 3,17mm ou 1/8" (24,898kg/m²)</v>
          </cell>
          <cell r="C4188" t="str">
            <v>m²</v>
          </cell>
          <cell r="D4188">
            <v>593.44000000000005</v>
          </cell>
          <cell r="E4188">
            <v>478.65784804000651</v>
          </cell>
          <cell r="F4188" t="str">
            <v>SIEC Mar/26</v>
          </cell>
        </row>
        <row r="4189">
          <cell r="A4189" t="str">
            <v>09.01.10.130.35</v>
          </cell>
          <cell r="B4189" t="str">
            <v>Chapa de aço carbono lisa SAE. 1.020 de e = 6,35mm ou 1/4" (49,797kg/m²)</v>
          </cell>
          <cell r="C4189" t="str">
            <v>m²</v>
          </cell>
          <cell r="D4189">
            <v>861.85</v>
          </cell>
          <cell r="E4189">
            <v>695.15244394257138</v>
          </cell>
          <cell r="F4189" t="str">
            <v>SIEC Mar/26</v>
          </cell>
        </row>
        <row r="4190">
          <cell r="A4190" t="str">
            <v>09.01.10.130.57</v>
          </cell>
          <cell r="B4190" t="str">
            <v>DEM.54_Retirada de telas metálicas (com reaproveitamento)</v>
          </cell>
          <cell r="C4190" t="str">
            <v>m²</v>
          </cell>
          <cell r="D4190">
            <v>7.26</v>
          </cell>
          <cell r="E4190">
            <v>5.855783190837232</v>
          </cell>
          <cell r="F4190" t="str">
            <v>SIEC Mar/26</v>
          </cell>
        </row>
        <row r="4191">
          <cell r="A4191" t="str">
            <v>09.01.10.130.47</v>
          </cell>
          <cell r="B4191" t="str">
            <v>DEM.76_Remoção de cantoneiras metálicas em geral (até 4,0kg/m)</v>
          </cell>
          <cell r="C4191" t="str">
            <v>m</v>
          </cell>
          <cell r="D4191">
            <v>29.08</v>
          </cell>
          <cell r="E4191">
            <v>23.455396031618001</v>
          </cell>
          <cell r="F4191" t="str">
            <v>SIEC Mar/26</v>
          </cell>
        </row>
        <row r="4192">
          <cell r="A4192" t="str">
            <v>09.01.10.130.18</v>
          </cell>
          <cell r="B4192" t="str">
            <v>Fornecimento e execução da fixação de suportes em geral com bucha plástica S-10</v>
          </cell>
          <cell r="C4192" t="str">
            <v>un</v>
          </cell>
          <cell r="D4192">
            <v>34.1</v>
          </cell>
          <cell r="E4192">
            <v>27.504436199386998</v>
          </cell>
          <cell r="F4192" t="str">
            <v>SIEC Mar/26</v>
          </cell>
        </row>
        <row r="4193">
          <cell r="A4193" t="str">
            <v>09.01.10.130.19</v>
          </cell>
          <cell r="B4193" t="str">
            <v>Fornecimento e execução da fixação de suportes em geral com bucha plástica S-12</v>
          </cell>
          <cell r="C4193" t="str">
            <v>un</v>
          </cell>
          <cell r="D4193">
            <v>34.42</v>
          </cell>
          <cell r="E4193">
            <v>27.762542345539604</v>
          </cell>
          <cell r="F4193" t="str">
            <v>SIEC Mar/26</v>
          </cell>
        </row>
        <row r="4194">
          <cell r="A4194" t="str">
            <v>09.01.10.130.16</v>
          </cell>
          <cell r="B4194" t="str">
            <v>Fornecimento e execução da fixação de suportes em geral com bucha plástica S-6</v>
          </cell>
          <cell r="C4194" t="str">
            <v>un</v>
          </cell>
          <cell r="D4194">
            <v>33.700000000000003</v>
          </cell>
          <cell r="E4194">
            <v>27.181803516696242</v>
          </cell>
          <cell r="F4194" t="str">
            <v>SIEC Mar/26</v>
          </cell>
        </row>
        <row r="4195">
          <cell r="A4195" t="str">
            <v>09.01.10.130.17</v>
          </cell>
          <cell r="B4195" t="str">
            <v>Fornecimento e execução da fixação de suportes em geral com bucha plástica S-8</v>
          </cell>
          <cell r="C4195" t="str">
            <v>un</v>
          </cell>
          <cell r="D4195">
            <v>35.06</v>
          </cell>
          <cell r="E4195">
            <v>28.278754637844816</v>
          </cell>
          <cell r="F4195" t="str">
            <v>SIEC Mar/26</v>
          </cell>
        </row>
        <row r="4196">
          <cell r="A4196" t="str">
            <v>09.01.10.130.07</v>
          </cell>
          <cell r="B4196" t="str">
            <v>Fornecimento e instalação de porta de enrolar</v>
          </cell>
          <cell r="C4196" t="str">
            <v>m²</v>
          </cell>
          <cell r="D4196">
            <v>451.72</v>
          </cell>
          <cell r="E4196">
            <v>364.3490885626714</v>
          </cell>
          <cell r="F4196" t="str">
            <v>SIEC Mar/26</v>
          </cell>
        </row>
        <row r="4197">
          <cell r="A4197" t="str">
            <v>09.01.10.130.01</v>
          </cell>
          <cell r="B4197" t="str">
            <v>Fornecimento e instalação de portão de ferro em estrutura tubular ø 2 e cantoneiras de 1 x 1/8 com fechamento com chapa lisa de 1/8</v>
          </cell>
          <cell r="C4197" t="str">
            <v>m²</v>
          </cell>
          <cell r="D4197">
            <v>1121.6300000000001</v>
          </cell>
          <cell r="E4197">
            <v>904.68623971608326</v>
          </cell>
          <cell r="F4197" t="str">
            <v>SIEC Mar/26</v>
          </cell>
        </row>
        <row r="4198">
          <cell r="A4198" t="str">
            <v>09.01.10.130.02</v>
          </cell>
          <cell r="B4198" t="str">
            <v>Fornecimento e instalação de portão de ferro em estrutura tubular ø 2 e cantoneiras de 1 x 1/8 com fechamento com tela artística malha quadrada de 19 x 19mm</v>
          </cell>
          <cell r="C4198" t="str">
            <v>m²</v>
          </cell>
          <cell r="D4198">
            <v>1121.6300000000001</v>
          </cell>
          <cell r="E4198">
            <v>904.68623971608326</v>
          </cell>
          <cell r="F4198" t="str">
            <v>SIEC Mar/26</v>
          </cell>
        </row>
        <row r="4199">
          <cell r="A4199" t="str">
            <v>09.01.10.130.04</v>
          </cell>
          <cell r="B4199" t="str">
            <v>Fornecimento e instalação de portão de folha dupla de estrutura de tubo galvanizado de 2" com fechamento de chapa metálica 1/8¨ soldada sobre montante de cantoneira</v>
          </cell>
          <cell r="C4199" t="str">
            <v>m²</v>
          </cell>
          <cell r="D4199">
            <v>1121.6300000000001</v>
          </cell>
          <cell r="E4199">
            <v>904.68623971608326</v>
          </cell>
          <cell r="F4199" t="str">
            <v>SIEC Mar/26</v>
          </cell>
        </row>
        <row r="4200">
          <cell r="A4200" t="str">
            <v>09.01.10.130.03</v>
          </cell>
          <cell r="B4200" t="str">
            <v>Fornecimento e instalação de portão de folha dupla de estrutura de tubo galvanizado de 2" com fechamento de tela galvanizado malha diagonal de 2" fio 10.</v>
          </cell>
          <cell r="C4200" t="str">
            <v>m²</v>
          </cell>
          <cell r="D4200">
            <v>1121.6300000000001</v>
          </cell>
          <cell r="E4200">
            <v>904.68623971608326</v>
          </cell>
          <cell r="F4200" t="str">
            <v>SIEC Mar/26</v>
          </cell>
        </row>
        <row r="4201">
          <cell r="A4201" t="str">
            <v>09.01.10.130.05</v>
          </cell>
          <cell r="B4201" t="str">
            <v>Fornecimento, confecção e instalação de portão em chapa dupla, de aço galvanizado a fogo</v>
          </cell>
          <cell r="C4201" t="str">
            <v>m²</v>
          </cell>
          <cell r="D4201">
            <v>1121.6300000000001</v>
          </cell>
          <cell r="E4201">
            <v>904.68623971608326</v>
          </cell>
          <cell r="F4201" t="str">
            <v>SIEC Mar/26</v>
          </cell>
        </row>
        <row r="4202">
          <cell r="A4202" t="str">
            <v>09.01.10.130.44</v>
          </cell>
          <cell r="B4202" t="str">
            <v>NEM 10_Manta líquida flexível impermeabilizante à base de resinas acrílicas elásticas e flexíveis e com micro esferar poliméricas, aplicado a frio, para lajes cobertas sujeitas a infiltração</v>
          </cell>
          <cell r="C4202" t="str">
            <v>m²</v>
          </cell>
          <cell r="D4202">
            <v>52.07</v>
          </cell>
          <cell r="E4202">
            <v>41.998709469269237</v>
          </cell>
          <cell r="F4202" t="str">
            <v>SIEC Mar/26</v>
          </cell>
        </row>
        <row r="4203">
          <cell r="A4203" t="str">
            <v>09.01.10.130.67</v>
          </cell>
          <cell r="B4203" t="str">
            <v>Parafuso antivandalismo Ø 5/32" x 5/8", niquelado, cabeça escareada com 2 furos cegos; com arruela e porca</v>
          </cell>
          <cell r="C4203" t="str">
            <v>un</v>
          </cell>
          <cell r="D4203">
            <v>7.02</v>
          </cell>
          <cell r="E4203">
            <v>5.6622035812227773</v>
          </cell>
          <cell r="F4203" t="str">
            <v>SIEC Mar/26</v>
          </cell>
        </row>
        <row r="4204">
          <cell r="A4204" t="str">
            <v>09.01.10.130.66</v>
          </cell>
          <cell r="B4204" t="str">
            <v>Perfil metálico em aço galvanizado 5 x 10 cm</v>
          </cell>
          <cell r="C4204" t="str">
            <v>m</v>
          </cell>
          <cell r="D4204">
            <v>241.54</v>
          </cell>
          <cell r="E4204">
            <v>194.82174544281335</v>
          </cell>
          <cell r="F4204" t="str">
            <v>SIEC Mar/26</v>
          </cell>
        </row>
        <row r="4205">
          <cell r="A4205" t="str">
            <v>09.01.10.130.58</v>
          </cell>
          <cell r="B4205" t="str">
            <v>Perfil 'U' de aço carbono 1.020 altura: 15 cm, largura da aba: 7,5 cm (15,6kg/m)</v>
          </cell>
          <cell r="C4205" t="str">
            <v>m</v>
          </cell>
          <cell r="D4205">
            <v>430.95</v>
          </cell>
          <cell r="E4205">
            <v>347.59638651395386</v>
          </cell>
          <cell r="F4205" t="str">
            <v>SIEC Mar/26</v>
          </cell>
        </row>
        <row r="4206">
          <cell r="A4206" t="str">
            <v>09.01.10.130.31</v>
          </cell>
          <cell r="B4206" t="str">
            <v>Raspagem, lixamento e limpeza manual de metal, madeira e outros materiais</v>
          </cell>
          <cell r="C4206" t="str">
            <v>m²</v>
          </cell>
          <cell r="D4206">
            <v>4.42</v>
          </cell>
          <cell r="E4206">
            <v>3.5650911437328601</v>
          </cell>
          <cell r="F4206" t="str">
            <v>SIEC Mar/26</v>
          </cell>
        </row>
        <row r="4207">
          <cell r="A4207" t="str">
            <v>09.01.10.130.86</v>
          </cell>
          <cell r="B4207" t="str">
            <v>Raspagem, lixamento e limpeza manual de metal, madeira e outros materiais (noturno)</v>
          </cell>
          <cell r="C4207" t="str">
            <v>m²</v>
          </cell>
          <cell r="D4207">
            <v>5.3</v>
          </cell>
          <cell r="E4207">
            <v>4.2748830456525244</v>
          </cell>
          <cell r="F4207" t="str">
            <v>SIEC Mar/26</v>
          </cell>
        </row>
        <row r="4208">
          <cell r="A4208" t="str">
            <v>09.01.10.130.49</v>
          </cell>
          <cell r="B4208" t="str">
            <v>Remoção de degraus metálicos das passarelas históricas</v>
          </cell>
          <cell r="C4208" t="str">
            <v>un</v>
          </cell>
          <cell r="D4208">
            <v>382.04</v>
          </cell>
          <cell r="E4208">
            <v>308.14647523794162</v>
          </cell>
          <cell r="F4208" t="str">
            <v>SIEC Mar/26</v>
          </cell>
        </row>
        <row r="4209">
          <cell r="A4209" t="str">
            <v>09.01.10.130.48</v>
          </cell>
          <cell r="B4209" t="str">
            <v>Remoção de degraus metálicos em perfil U das passarelas metálicas</v>
          </cell>
          <cell r="C4209" t="str">
            <v>un</v>
          </cell>
          <cell r="D4209">
            <v>231.96</v>
          </cell>
          <cell r="E4209">
            <v>187.09469269236973</v>
          </cell>
          <cell r="F4209" t="str">
            <v>SIEC Mar/26</v>
          </cell>
        </row>
        <row r="4210">
          <cell r="A4210" t="str">
            <v>09.01.10.130.26</v>
          </cell>
          <cell r="B4210" t="str">
            <v>Reparos em porta pantográfica</v>
          </cell>
          <cell r="C4210" t="str">
            <v>m²</v>
          </cell>
          <cell r="D4210">
            <v>258.22000000000003</v>
          </cell>
          <cell r="E4210">
            <v>208.27552831101792</v>
          </cell>
          <cell r="F4210" t="str">
            <v>SIEC Mar/26</v>
          </cell>
        </row>
        <row r="4211">
          <cell r="A4211" t="str">
            <v>09.01.10.130.69</v>
          </cell>
          <cell r="B4211" t="str">
            <v>Retirada de barra chata 38mm (1 1/2'') e=4,76mm (peso= 1,42 kg/m) sem reaproveitamento</v>
          </cell>
          <cell r="C4211" t="str">
            <v>m</v>
          </cell>
          <cell r="D4211">
            <v>28.93</v>
          </cell>
          <cell r="E4211">
            <v>23.334408775608967</v>
          </cell>
          <cell r="F4211" t="str">
            <v>SIEC Mar/26</v>
          </cell>
        </row>
        <row r="4212">
          <cell r="A4212" t="str">
            <v>09.01.10.130.70</v>
          </cell>
          <cell r="B4212" t="str">
            <v>Retirada de barra chata 50mm (2'') e=4,76mm (peso= 1,90 kg/m) sem reaproveitamento</v>
          </cell>
          <cell r="C4212" t="str">
            <v>m</v>
          </cell>
          <cell r="D4212">
            <v>28.94</v>
          </cell>
          <cell r="E4212">
            <v>23.34247459267624</v>
          </cell>
          <cell r="F4212" t="str">
            <v>SIEC Mar/26</v>
          </cell>
        </row>
        <row r="4213">
          <cell r="A4213" t="str">
            <v>09.01.10.130.71</v>
          </cell>
          <cell r="B4213" t="str">
            <v>Retirada de barra redonda Ø 12mm (1/2'') (peso=1,00 kg/m) sem reaproveitamento</v>
          </cell>
          <cell r="C4213" t="str">
            <v>m</v>
          </cell>
          <cell r="D4213">
            <v>22.32</v>
          </cell>
          <cell r="E4213">
            <v>18.002903694144216</v>
          </cell>
          <cell r="F4213" t="str">
            <v>SIEC Mar/26</v>
          </cell>
        </row>
        <row r="4214">
          <cell r="A4214" t="str">
            <v>09.01.10.130.83</v>
          </cell>
          <cell r="B4214" t="str">
            <v>Retirada de barras metálicas, largura de 40mm e espessura variando de 1/8'' a 1'' - sem reaproveitamento</v>
          </cell>
          <cell r="C4214" t="str">
            <v>m</v>
          </cell>
          <cell r="D4214">
            <v>72.62</v>
          </cell>
          <cell r="E4214">
            <v>58.57396354250686</v>
          </cell>
          <cell r="F4214" t="str">
            <v>SIEC Mar/26</v>
          </cell>
        </row>
        <row r="4215">
          <cell r="A4215" t="str">
            <v>09.01.10.130.55</v>
          </cell>
          <cell r="B4215" t="str">
            <v>Retirada de chapas metálicas, espessura de 1/4" e aproximadamente 50kg/m² (com reaproveitamento)</v>
          </cell>
          <cell r="C4215" t="str">
            <v>m²</v>
          </cell>
          <cell r="D4215">
            <v>163.38999999999999</v>
          </cell>
          <cell r="E4215">
            <v>131.78738506210678</v>
          </cell>
          <cell r="F4215" t="str">
            <v>SIEC Mar/26</v>
          </cell>
        </row>
        <row r="4216">
          <cell r="A4216" t="str">
            <v>09.01.10.130.84</v>
          </cell>
          <cell r="B4216" t="str">
            <v>Retirada de chapas metálicas, espessura de 1/8" e aproximadamente 25kg/m² - sem reaproveitamento</v>
          </cell>
          <cell r="C4216" t="str">
            <v>m</v>
          </cell>
          <cell r="D4216">
            <v>81.69</v>
          </cell>
          <cell r="E4216">
            <v>65.889659622519758</v>
          </cell>
          <cell r="F4216" t="str">
            <v>SIEC Mar/26</v>
          </cell>
        </row>
        <row r="4217">
          <cell r="A4217" t="str">
            <v>09.01.10.130.73</v>
          </cell>
          <cell r="B4217" t="str">
            <v>Retirada de chapas metálicas, espessura de 20mm (aproximadamente peso= 157,5kg/m²) sem reaproveitamento</v>
          </cell>
          <cell r="C4217" t="str">
            <v>m²</v>
          </cell>
          <cell r="D4217">
            <v>318.73</v>
          </cell>
          <cell r="E4217">
            <v>257.08178738506211</v>
          </cell>
          <cell r="F4217" t="str">
            <v>SIEC Mar/26</v>
          </cell>
        </row>
        <row r="4218">
          <cell r="A4218" t="str">
            <v>09.01.10.130.72</v>
          </cell>
          <cell r="B4218" t="str">
            <v>Retirada de chapas metálicas, espessura de 6mm (1/4'') (aproximadamente peso = 50kg/m²) sem reaproveitamento</v>
          </cell>
          <cell r="C4218" t="str">
            <v>m²</v>
          </cell>
          <cell r="D4218">
            <v>29.03</v>
          </cell>
          <cell r="E4218">
            <v>23.415066946281659</v>
          </cell>
          <cell r="F4218" t="str">
            <v>SIEC Mar/26</v>
          </cell>
        </row>
        <row r="4219">
          <cell r="A4219" t="str">
            <v>09.01.10.130.82</v>
          </cell>
          <cell r="B4219" t="str">
            <v>Retirada de perfil 'T' metálico, espessura de 12mm e aproximadamente 8,8kg/m - sem reaproveitamento</v>
          </cell>
          <cell r="C4219" t="str">
            <v>m</v>
          </cell>
          <cell r="D4219">
            <v>108.93</v>
          </cell>
          <cell r="E4219">
            <v>87.860945313760283</v>
          </cell>
          <cell r="F4219" t="str">
            <v>SIEC Mar/26</v>
          </cell>
        </row>
        <row r="4220">
          <cell r="A4220" t="str">
            <v>09.01.10.130.56</v>
          </cell>
          <cell r="B4220" t="str">
            <v>Retirada de perfil 'U' metálico, espessura de 12mm e aproximadamente 44kg/m² (com reaproveitamento)</v>
          </cell>
          <cell r="C4220" t="str">
            <v>m</v>
          </cell>
          <cell r="D4220">
            <v>108.93</v>
          </cell>
          <cell r="E4220">
            <v>87.860945313760283</v>
          </cell>
          <cell r="F4220" t="str">
            <v>SIEC Mar/26</v>
          </cell>
        </row>
        <row r="4221">
          <cell r="A4221" t="str">
            <v>09.01.10.130.74</v>
          </cell>
          <cell r="B4221" t="str">
            <v>Retirada de placa acrílica com espessura de até 25mm</v>
          </cell>
          <cell r="C4221" t="str">
            <v>m²</v>
          </cell>
          <cell r="D4221">
            <v>26.88</v>
          </cell>
          <cell r="E4221">
            <v>21.680916276818841</v>
          </cell>
          <cell r="F4221" t="str">
            <v>SIEC Mar/26</v>
          </cell>
        </row>
        <row r="4222">
          <cell r="A4222" t="str">
            <v>09.01.10.130.75</v>
          </cell>
          <cell r="B4222" t="str">
            <v>Retirada de telas metálicas em malhas quadriculada e ondulada peso=1,00 à 5,00 kg/m² (sem reaproveitamento)</v>
          </cell>
          <cell r="C4222" t="str">
            <v>m²</v>
          </cell>
          <cell r="D4222">
            <v>22.41</v>
          </cell>
          <cell r="E4222">
            <v>18.075496047749638</v>
          </cell>
          <cell r="F4222" t="str">
            <v>SIEC Mar/26</v>
          </cell>
        </row>
        <row r="4223">
          <cell r="A4223" t="str">
            <v>09.01.10.130.77</v>
          </cell>
          <cell r="B4223" t="str">
            <v>Retirada de telas metálicas em malhas quadriculada e ondulada peso=10,01 à 15,00 kg/m² (sem reaproveitamento)</v>
          </cell>
          <cell r="C4223" t="str">
            <v>m²</v>
          </cell>
          <cell r="D4223">
            <v>28.93</v>
          </cell>
          <cell r="E4223">
            <v>23.334408775608967</v>
          </cell>
          <cell r="F4223" t="str">
            <v>SIEC Mar/26</v>
          </cell>
        </row>
        <row r="4224">
          <cell r="A4224" t="str">
            <v>09.01.10.130.78</v>
          </cell>
          <cell r="B4224" t="str">
            <v>Retirada de telas metálicas em malhas quadriculada e ondulada peso=15,01 à 20,00 kg/m² (sem reaproveitamento)</v>
          </cell>
          <cell r="C4224" t="str">
            <v>m²</v>
          </cell>
          <cell r="D4224">
            <v>28.94</v>
          </cell>
          <cell r="E4224">
            <v>23.34247459267624</v>
          </cell>
          <cell r="F4224" t="str">
            <v>SIEC Mar/26</v>
          </cell>
        </row>
        <row r="4225">
          <cell r="A4225" t="str">
            <v>09.01.10.130.76</v>
          </cell>
          <cell r="B4225" t="str">
            <v>Retirada de telas metálicas em malhas quadriculada e ondulada peso=5,01 à 10,00 kg/m² (sem reaproveitamento)</v>
          </cell>
          <cell r="C4225" t="str">
            <v>m²</v>
          </cell>
          <cell r="D4225">
            <v>28.92</v>
          </cell>
          <cell r="E4225">
            <v>23.326342958541701</v>
          </cell>
          <cell r="F4225" t="str">
            <v>SIEC Mar/26</v>
          </cell>
        </row>
        <row r="4226">
          <cell r="A4226" t="str">
            <v>09.01.10.130.79</v>
          </cell>
          <cell r="B4226" t="str">
            <v>Retirada de tubo Ø 38mm, espessura de 2,25 mm a 3,25 mm, sem reaproveitamento</v>
          </cell>
          <cell r="C4226" t="str">
            <v>m</v>
          </cell>
          <cell r="D4226">
            <v>29.76</v>
          </cell>
          <cell r="E4226">
            <v>24.00387159219229</v>
          </cell>
          <cell r="F4226" t="str">
            <v>SIEC Mar/26</v>
          </cell>
        </row>
        <row r="4227">
          <cell r="A4227" t="str">
            <v>09.01.10.130.80</v>
          </cell>
          <cell r="B4227" t="str">
            <v>Retirada de tubo Ø 50mm (2'') e=2,65mm (peso=3,15 kg/m) sem reaproveitamento</v>
          </cell>
          <cell r="C4227" t="str">
            <v>m</v>
          </cell>
          <cell r="D4227">
            <v>29.81</v>
          </cell>
          <cell r="E4227">
            <v>24.044200677528632</v>
          </cell>
          <cell r="F4227" t="str">
            <v>SIEC Mar/26</v>
          </cell>
        </row>
        <row r="4228">
          <cell r="A4228" t="str">
            <v>09.01.10.130.81</v>
          </cell>
          <cell r="B4228" t="str">
            <v>Retirada de tubo Ø 76mm (3'') e=2,65mm (peso=4,81 kg/m) sem reaproveitamento</v>
          </cell>
          <cell r="C4228" t="str">
            <v>m</v>
          </cell>
          <cell r="D4228">
            <v>29.81</v>
          </cell>
          <cell r="E4228">
            <v>24.044200677528632</v>
          </cell>
          <cell r="F4228" t="str">
            <v>SIEC Mar/26</v>
          </cell>
        </row>
        <row r="4229">
          <cell r="A4229" t="str">
            <v>09.01.10.130.63</v>
          </cell>
          <cell r="B4229" t="str">
            <v>Tubo redondo estrutural de aço galvanizado Ø 50 mm e=3mm sem costura, 3,54kg/m</v>
          </cell>
          <cell r="C4229" t="str">
            <v>m</v>
          </cell>
          <cell r="D4229">
            <v>137.02000000000001</v>
          </cell>
          <cell r="E4229">
            <v>110.51782545571866</v>
          </cell>
          <cell r="F4229" t="str">
            <v>SIEC Mar/26</v>
          </cell>
        </row>
        <row r="4230">
          <cell r="A4230" t="str">
            <v>09.01.10.130.64</v>
          </cell>
          <cell r="B4230" t="str">
            <v>Tubo redondo estrutural de aço galvanizado Ø 75 mm e=5mm sem costura, 8,37kg/m</v>
          </cell>
          <cell r="C4230" t="str">
            <v>m</v>
          </cell>
          <cell r="D4230">
            <v>261.07</v>
          </cell>
          <cell r="E4230">
            <v>210.57428617518954</v>
          </cell>
          <cell r="F4230" t="str">
            <v>SIEC Mar/26</v>
          </cell>
        </row>
        <row r="4231">
          <cell r="A4231" t="str">
            <v>09.01.10.130.61</v>
          </cell>
          <cell r="B4231" t="str">
            <v>Viga de aço em perfil AR 350 W 150 x 24</v>
          </cell>
          <cell r="C4231" t="str">
            <v>kg</v>
          </cell>
          <cell r="D4231">
            <v>29.42</v>
          </cell>
          <cell r="E4231">
            <v>23.729633811905146</v>
          </cell>
          <cell r="F4231" t="str">
            <v>SIEC Mar/26</v>
          </cell>
        </row>
        <row r="4232">
          <cell r="A4232" t="str">
            <v>09.01.10.130.62</v>
          </cell>
          <cell r="B4232" t="str">
            <v>Viga de aço em perfil AR 350 W 200 x 15</v>
          </cell>
          <cell r="C4232" t="str">
            <v>kg</v>
          </cell>
          <cell r="D4232">
            <v>29.42</v>
          </cell>
          <cell r="E4232">
            <v>23.729633811905146</v>
          </cell>
          <cell r="F4232" t="str">
            <v>SIEC Mar/26</v>
          </cell>
        </row>
        <row r="4233">
          <cell r="A4233" t="str">
            <v>09.01.10.130.50</v>
          </cell>
          <cell r="B4233" t="str">
            <v>Viga de aço em perfil AR 350 W 610 x 101,0 em obra de arte</v>
          </cell>
          <cell r="C4233" t="str">
            <v>kg</v>
          </cell>
          <cell r="D4233">
            <v>29.42</v>
          </cell>
          <cell r="E4233">
            <v>23.729633811905146</v>
          </cell>
          <cell r="F4233" t="str">
            <v>SIEC Mar/26</v>
          </cell>
        </row>
        <row r="4234">
          <cell r="A4234" t="str">
            <v>09.01.10.130.41</v>
          </cell>
          <cell r="B4234" t="str">
            <v>Viga de aço em perfil 'U' 6,5x25,0 cm e = 3/8" (29,76kg/m)</v>
          </cell>
          <cell r="C4234" t="str">
            <v>m</v>
          </cell>
          <cell r="D4234">
            <v>722.39</v>
          </cell>
          <cell r="E4234">
            <v>582.66655912243914</v>
          </cell>
          <cell r="F4234" t="str">
            <v>SIEC Mar/26</v>
          </cell>
        </row>
        <row r="4235">
          <cell r="A4235" t="str">
            <v>09.01.10.130.42</v>
          </cell>
          <cell r="B4235" t="str">
            <v>Viga de aço em perfil 'U' 7,0x25,7 cm e = 1/4" (22,7kg/m)</v>
          </cell>
          <cell r="C4235" t="str">
            <v>m</v>
          </cell>
          <cell r="D4235">
            <v>631.11</v>
          </cell>
          <cell r="E4235">
            <v>509.04178093240847</v>
          </cell>
          <cell r="F4235" t="str">
            <v>SIEC Mar/26</v>
          </cell>
        </row>
        <row r="4236">
          <cell r="A4236" t="str">
            <v>09.01.10.150</v>
          </cell>
          <cell r="B4236" t="str">
            <v>COBERTURAS</v>
          </cell>
          <cell r="C4236" t="str">
            <v/>
          </cell>
          <cell r="E4236">
            <v>0</v>
          </cell>
          <cell r="F4236" t="str">
            <v>SIEC Mar/26</v>
          </cell>
        </row>
        <row r="4237">
          <cell r="A4237" t="str">
            <v>09.01.10.150.06</v>
          </cell>
          <cell r="B4237" t="str">
            <v>Instalação ou substituição de telhas de qualquer categoria, com vãos de até 5,00m</v>
          </cell>
          <cell r="C4237" t="str">
            <v>m²</v>
          </cell>
          <cell r="D4237">
            <v>38.46</v>
          </cell>
          <cell r="E4237">
            <v>31.021132440716244</v>
          </cell>
          <cell r="F4237" t="str">
            <v>SIEC Mar/26</v>
          </cell>
        </row>
        <row r="4238">
          <cell r="A4238" t="str">
            <v>09.01.10.150.07</v>
          </cell>
          <cell r="B4238" t="str">
            <v>Restauro de Ponteiro de cobertura, com partes em ferro fundido e madeira</v>
          </cell>
          <cell r="C4238" t="str">
            <v>un</v>
          </cell>
          <cell r="D4238">
            <v>2604.92</v>
          </cell>
          <cell r="E4238">
            <v>2101.0808194870142</v>
          </cell>
          <cell r="F4238" t="str">
            <v>SIEC Mar/26</v>
          </cell>
        </row>
        <row r="4239">
          <cell r="A4239" t="str">
            <v>09.01.10.150.02</v>
          </cell>
          <cell r="B4239" t="str">
            <v>Substituição de caibro 5 x 6 cm de peroba em estrutura de telhado</v>
          </cell>
          <cell r="C4239" t="str">
            <v>m</v>
          </cell>
          <cell r="D4239">
            <v>33.36</v>
          </cell>
          <cell r="E4239">
            <v>26.907565736409097</v>
          </cell>
          <cell r="F4239" t="str">
            <v>SIEC Mar/26</v>
          </cell>
        </row>
        <row r="4240">
          <cell r="A4240" t="str">
            <v>09.01.10.150.01</v>
          </cell>
          <cell r="B4240" t="str">
            <v>Substituição de ripamento 1,5 x 5 cm para assentamento de telhas</v>
          </cell>
          <cell r="C4240" t="str">
            <v>m</v>
          </cell>
          <cell r="D4240">
            <v>5.8</v>
          </cell>
          <cell r="E4240">
            <v>4.6781738990159702</v>
          </cell>
          <cell r="F4240" t="str">
            <v>SIEC Mar/26</v>
          </cell>
        </row>
        <row r="4241">
          <cell r="A4241" t="str">
            <v>09.01.10.150.03</v>
          </cell>
          <cell r="B4241" t="str">
            <v>Substituição de viga de peroba 6 x 12 cm em estrutura de telhado</v>
          </cell>
          <cell r="C4241" t="str">
            <v>m</v>
          </cell>
          <cell r="D4241">
            <v>74.19</v>
          </cell>
          <cell r="E4241">
            <v>59.840296822068076</v>
          </cell>
          <cell r="F4241" t="str">
            <v>SIEC Mar/26</v>
          </cell>
        </row>
        <row r="4242">
          <cell r="A4242" t="str">
            <v>09.01.10.150.04</v>
          </cell>
          <cell r="B4242" t="str">
            <v>Substituição de viga de peroba 6 x 16 cm em estrutura de telhado</v>
          </cell>
          <cell r="C4242" t="str">
            <v>m</v>
          </cell>
          <cell r="D4242">
            <v>94.35</v>
          </cell>
          <cell r="E4242">
            <v>76.100984029682195</v>
          </cell>
          <cell r="F4242" t="str">
            <v>SIEC Mar/26</v>
          </cell>
        </row>
        <row r="4243">
          <cell r="A4243" t="str">
            <v>09.01.10.151</v>
          </cell>
          <cell r="B4243" t="str">
            <v>PISOS</v>
          </cell>
          <cell r="C4243" t="str">
            <v/>
          </cell>
          <cell r="E4243">
            <v>0</v>
          </cell>
          <cell r="F4243" t="str">
            <v>SIEC Mar/26</v>
          </cell>
        </row>
        <row r="4244">
          <cell r="A4244" t="str">
            <v>09.01.10.151.01</v>
          </cell>
          <cell r="B4244" t="str">
            <v>Assentamento de placa de granito levigado 500 mm x 500 mm x 20 mm - diurno</v>
          </cell>
          <cell r="C4244" t="str">
            <v>m²</v>
          </cell>
          <cell r="D4244">
            <v>68.84</v>
          </cell>
          <cell r="E4244">
            <v>55.525084691079208</v>
          </cell>
          <cell r="F4244" t="str">
            <v>SIEC Mar/26</v>
          </cell>
        </row>
        <row r="4245">
          <cell r="A4245" t="str">
            <v>09.01.10.151.03</v>
          </cell>
          <cell r="B4245" t="str">
            <v>Fornecimento de placa de granito levigado cinza andorinha 500 mm x 500 mm x 20 mm</v>
          </cell>
          <cell r="C4245" t="str">
            <v>m²</v>
          </cell>
          <cell r="D4245">
            <v>335.84</v>
          </cell>
          <cell r="E4245">
            <v>270.88240038715918</v>
          </cell>
          <cell r="F4245" t="str">
            <v>SIEC Mar/26</v>
          </cell>
        </row>
        <row r="4246">
          <cell r="A4246" t="str">
            <v>09.03</v>
          </cell>
          <cell r="B4246" t="str">
            <v>MANUTENÇÃO DE VIA PERMANENTE</v>
          </cell>
          <cell r="C4246" t="str">
            <v/>
          </cell>
          <cell r="E4246">
            <v>0</v>
          </cell>
          <cell r="F4246" t="str">
            <v>SIEC Mar/26</v>
          </cell>
        </row>
        <row r="4247">
          <cell r="A4247" t="str">
            <v>09.03.00</v>
          </cell>
          <cell r="B4247" t="str">
            <v>ESTUDOS PARA MANUTENÇÃO DE VIA PERMANENTE</v>
          </cell>
          <cell r="C4247" t="str">
            <v/>
          </cell>
          <cell r="E4247">
            <v>0</v>
          </cell>
          <cell r="F4247" t="str">
            <v>SIEC Mar/26</v>
          </cell>
        </row>
        <row r="4248">
          <cell r="A4248" t="str">
            <v>09.03.00.100</v>
          </cell>
          <cell r="B4248" t="str">
            <v>ESTUDOS PARA MANUTENÇÃO DE VIA PERMANENTE</v>
          </cell>
          <cell r="C4248" t="str">
            <v/>
          </cell>
          <cell r="E4248">
            <v>0</v>
          </cell>
          <cell r="F4248" t="str">
            <v>SIEC Mar/26</v>
          </cell>
        </row>
        <row r="4249">
          <cell r="A4249" t="str">
            <v>09.03.00.100.02</v>
          </cell>
          <cell r="B4249" t="str">
            <v>Estudos de reforço da plataforma ferroviária (Greide) da via</v>
          </cell>
          <cell r="C4249" t="str">
            <v>m</v>
          </cell>
          <cell r="D4249">
            <v>3.27</v>
          </cell>
          <cell r="E4249">
            <v>2.6375221809969349</v>
          </cell>
          <cell r="F4249" t="str">
            <v>SIEC Mar/26</v>
          </cell>
        </row>
        <row r="4250">
          <cell r="A4250" t="str">
            <v>09.03.00.100.04</v>
          </cell>
          <cell r="B4250" t="str">
            <v>Levantamento e cálculo de correção geométrica de via e AMV</v>
          </cell>
          <cell r="C4250" t="str">
            <v>m</v>
          </cell>
          <cell r="D4250">
            <v>8.52</v>
          </cell>
          <cell r="E4250">
            <v>6.8720761413131148</v>
          </cell>
          <cell r="F4250" t="str">
            <v>SIEC Mar/26</v>
          </cell>
        </row>
        <row r="4251">
          <cell r="A4251" t="str">
            <v>09.03.00.100.01</v>
          </cell>
          <cell r="B4251" t="str">
            <v>Verificação e estudos para a correção geométrica das vias e aparelhos de mudança de via - AMVS</v>
          </cell>
          <cell r="C4251" t="str">
            <v>m</v>
          </cell>
          <cell r="D4251">
            <v>2.19</v>
          </cell>
          <cell r="E4251">
            <v>1.7664139377318921</v>
          </cell>
          <cell r="F4251" t="str">
            <v>SIEC Mar/26</v>
          </cell>
        </row>
        <row r="4252">
          <cell r="A4252" t="str">
            <v>09.03.01</v>
          </cell>
          <cell r="B4252" t="str">
            <v>SERVIÇOS DE CONTROLE E INSPEÇÃO</v>
          </cell>
          <cell r="C4252" t="str">
            <v/>
          </cell>
          <cell r="E4252">
            <v>0</v>
          </cell>
          <cell r="F4252" t="str">
            <v>SIEC Mar/26</v>
          </cell>
        </row>
        <row r="4253">
          <cell r="A4253" t="str">
            <v>09.03.01.100</v>
          </cell>
          <cell r="B4253" t="str">
            <v>SERVIÇOS DE CONTROLE E INSPEÇÃO</v>
          </cell>
          <cell r="C4253" t="str">
            <v/>
          </cell>
          <cell r="E4253">
            <v>0</v>
          </cell>
          <cell r="F4253" t="str">
            <v>SIEC Mar/26</v>
          </cell>
        </row>
        <row r="4254">
          <cell r="A4254" t="str">
            <v>09.03.01.100.02</v>
          </cell>
          <cell r="B4254" t="str">
            <v>Inspeção detalhada AMVS UIC - noturno</v>
          </cell>
          <cell r="C4254" t="str">
            <v>un</v>
          </cell>
          <cell r="D4254">
            <v>2985.35</v>
          </cell>
          <cell r="E4254">
            <v>2407.9286981771252</v>
          </cell>
          <cell r="F4254" t="str">
            <v>SIEC Mar/26</v>
          </cell>
        </row>
        <row r="4255">
          <cell r="A4255" t="str">
            <v>09.03.01.100.03</v>
          </cell>
          <cell r="B4255" t="str">
            <v>Inspeção geral de vias elevadas ou em túneis - noturno</v>
          </cell>
          <cell r="C4255" t="str">
            <v>km</v>
          </cell>
          <cell r="D4255">
            <v>2242.91</v>
          </cell>
          <cell r="E4255">
            <v>1809.0901758348118</v>
          </cell>
          <cell r="F4255" t="str">
            <v>SIEC Mar/26</v>
          </cell>
        </row>
        <row r="4256">
          <cell r="A4256" t="str">
            <v>09.03.01.100.01</v>
          </cell>
          <cell r="B4256" t="str">
            <v>Inspeção localizada em trilhos, soldas em vias e AMVs, pela técnica de ultrassom, com emprego de equipamento portátil</v>
          </cell>
          <cell r="C4256" t="str">
            <v>un</v>
          </cell>
          <cell r="D4256">
            <v>404.74</v>
          </cell>
          <cell r="E4256">
            <v>326.45587998064207</v>
          </cell>
          <cell r="F4256" t="str">
            <v>SIEC Mar/26</v>
          </cell>
        </row>
        <row r="4257">
          <cell r="A4257" t="str">
            <v>09.03.03</v>
          </cell>
          <cell r="B4257" t="str">
            <v>SERVIÇOS DE PROSPECÇÕES DA SUPER E INFRAESTRUTURA</v>
          </cell>
          <cell r="C4257" t="str">
            <v/>
          </cell>
          <cell r="E4257">
            <v>0</v>
          </cell>
          <cell r="F4257" t="str">
            <v>SIEC Mar/26</v>
          </cell>
        </row>
        <row r="4258">
          <cell r="A4258" t="str">
            <v>09.03.03.100</v>
          </cell>
          <cell r="B4258" t="str">
            <v>SERVIÇOS DE PROSPECÇÕES DA SUPER E INFRAESTRUTURA</v>
          </cell>
          <cell r="C4258" t="str">
            <v/>
          </cell>
          <cell r="E4258">
            <v>0</v>
          </cell>
          <cell r="F4258" t="str">
            <v>SIEC Mar/26</v>
          </cell>
        </row>
        <row r="4259">
          <cell r="A4259" t="str">
            <v>09.03.03.100.05</v>
          </cell>
          <cell r="B4259" t="str">
            <v>Mapeamento cadastral da via</v>
          </cell>
          <cell r="C4259" t="str">
            <v>km</v>
          </cell>
          <cell r="D4259">
            <v>1621.11</v>
          </cell>
          <cell r="E4259">
            <v>1307.5576705920309</v>
          </cell>
          <cell r="F4259" t="str">
            <v>SIEC Mar/26</v>
          </cell>
        </row>
        <row r="4260">
          <cell r="A4260" t="str">
            <v>09.03.03.100.01</v>
          </cell>
          <cell r="B4260" t="str">
            <v>Prospecção da via férrea corrida - serviços e materiais</v>
          </cell>
          <cell r="C4260" t="str">
            <v>km</v>
          </cell>
          <cell r="D4260">
            <v>302.19</v>
          </cell>
          <cell r="E4260">
            <v>243.74092595579933</v>
          </cell>
          <cell r="F4260" t="str">
            <v>SIEC Mar/26</v>
          </cell>
        </row>
        <row r="4261">
          <cell r="A4261" t="str">
            <v>09.03.03.100.02</v>
          </cell>
          <cell r="B4261" t="str">
            <v>Prospecção dos AMVs (AREMA e UIC) - serviços e materiais</v>
          </cell>
          <cell r="C4261" t="str">
            <v>un</v>
          </cell>
          <cell r="D4261">
            <v>129.51</v>
          </cell>
          <cell r="E4261">
            <v>104.4603968381997</v>
          </cell>
          <cell r="F4261" t="str">
            <v>SIEC Mar/26</v>
          </cell>
        </row>
        <row r="4262">
          <cell r="A4262" t="str">
            <v>09.03.03.100.03</v>
          </cell>
          <cell r="B4262" t="str">
            <v>Serviços de rondas nas linhas corridas e pátios</v>
          </cell>
          <cell r="C4262" t="str">
            <v>km</v>
          </cell>
          <cell r="D4262">
            <v>172.52</v>
          </cell>
          <cell r="E4262">
            <v>139.15147604452332</v>
          </cell>
          <cell r="F4262" t="str">
            <v>SIEC Mar/26</v>
          </cell>
        </row>
        <row r="4263">
          <cell r="A4263" t="str">
            <v>09.03.05</v>
          </cell>
          <cell r="B4263" t="str">
            <v>SERVIÇOS DE INFRA ESTRUTURA</v>
          </cell>
          <cell r="C4263" t="str">
            <v/>
          </cell>
          <cell r="E4263">
            <v>0</v>
          </cell>
          <cell r="F4263" t="str">
            <v>SIEC Mar/26</v>
          </cell>
        </row>
        <row r="4264">
          <cell r="A4264" t="str">
            <v>09.03.05.000</v>
          </cell>
          <cell r="B4264" t="str">
            <v>LIMPEZA E CONSERVAÇÃO DA FAIXA</v>
          </cell>
          <cell r="C4264" t="str">
            <v/>
          </cell>
          <cell r="E4264">
            <v>0</v>
          </cell>
          <cell r="F4264" t="str">
            <v>SIEC Mar/26</v>
          </cell>
        </row>
        <row r="4265">
          <cell r="A4265" t="str">
            <v>09.03.05.000.04</v>
          </cell>
          <cell r="B4265" t="str">
            <v>Carga e descarga mecanizada de entulho e transporte ferroviário até o 1º km</v>
          </cell>
          <cell r="C4265" t="str">
            <v>m³</v>
          </cell>
          <cell r="D4265">
            <v>31.21</v>
          </cell>
          <cell r="E4265">
            <v>25.173415066946284</v>
          </cell>
          <cell r="F4265" t="str">
            <v>SIEC Mar/26</v>
          </cell>
        </row>
        <row r="4266">
          <cell r="A4266" t="str">
            <v>09.03.05.000.06</v>
          </cell>
          <cell r="B4266" t="str">
            <v>Carga e descarga mecanizada de material orgânico, brejoso, turfa e transporte ferroviário até o 1º km</v>
          </cell>
          <cell r="C4266" t="str">
            <v>m³</v>
          </cell>
          <cell r="D4266">
            <v>31.21</v>
          </cell>
          <cell r="E4266">
            <v>25.173415066946284</v>
          </cell>
          <cell r="F4266" t="str">
            <v>SIEC Mar/26</v>
          </cell>
        </row>
        <row r="4267">
          <cell r="A4267" t="str">
            <v>09.03.05.000.05</v>
          </cell>
          <cell r="B4267" t="str">
            <v>Carga e descarga mecanizada de terra e materiais oriundos de limpeza e transporte ferroviário até o 1º km</v>
          </cell>
          <cell r="C4267" t="str">
            <v>m³</v>
          </cell>
          <cell r="D4267">
            <v>31.21</v>
          </cell>
          <cell r="E4267">
            <v>25.173415066946284</v>
          </cell>
          <cell r="F4267" t="str">
            <v>SIEC Mar/26</v>
          </cell>
        </row>
        <row r="4268">
          <cell r="A4268" t="str">
            <v>09.03.05.000.13</v>
          </cell>
          <cell r="B4268" t="str">
            <v>Carga manual (solo, terra, entulho, turfa, material brejoso)</v>
          </cell>
          <cell r="C4268" t="str">
            <v>m³</v>
          </cell>
          <cell r="D4268">
            <v>43.75</v>
          </cell>
          <cell r="E4268">
            <v>35.287949669301497</v>
          </cell>
          <cell r="F4268" t="str">
            <v>SIEC Mar/26</v>
          </cell>
        </row>
        <row r="4269">
          <cell r="A4269" t="str">
            <v>09.03.05.000.24</v>
          </cell>
          <cell r="B4269" t="str">
            <v>Carga manual, transporte até 200 m e descarga de materiais (solo, terra, entulho, turfa, material brejoso) com a utilização de carrinho de mão</v>
          </cell>
          <cell r="C4269" t="str">
            <v>m³</v>
          </cell>
          <cell r="D4269">
            <v>149.87</v>
          </cell>
          <cell r="E4269">
            <v>120.88240038715922</v>
          </cell>
          <cell r="F4269" t="str">
            <v>SIEC Mar/26</v>
          </cell>
        </row>
        <row r="4270">
          <cell r="A4270" t="str">
            <v>09.03.05.000.17</v>
          </cell>
          <cell r="B4270" t="str">
            <v>Carga mecanizada (solo, terra, lastro com terra, entulho, turfa, material brejoso) em veículo da CPTM</v>
          </cell>
          <cell r="C4270" t="str">
            <v>m³</v>
          </cell>
          <cell r="D4270">
            <v>3.87</v>
          </cell>
          <cell r="E4270">
            <v>3.1214712050330697</v>
          </cell>
          <cell r="F4270" t="str">
            <v>SIEC Mar/26</v>
          </cell>
        </row>
        <row r="4271">
          <cell r="A4271" t="str">
            <v>09.03.05.000.18</v>
          </cell>
          <cell r="B4271" t="str">
            <v>Carga mecanizada (solo, terra, lastro com terra, entulho, turfa, material brejoso) em veículo ferroviário</v>
          </cell>
          <cell r="C4271" t="str">
            <v>m³</v>
          </cell>
          <cell r="D4271">
            <v>34</v>
          </cell>
          <cell r="E4271">
            <v>27.42377802871431</v>
          </cell>
          <cell r="F4271" t="str">
            <v>SIEC Mar/26</v>
          </cell>
        </row>
        <row r="4272">
          <cell r="A4272" t="str">
            <v>09.03.05.000.15</v>
          </cell>
          <cell r="B4272" t="str">
            <v>Carga mecanizada (solo, terra, lastro com terra, entulho, turfa, material brejoso) em veículo rodoviário</v>
          </cell>
          <cell r="C4272" t="str">
            <v>m³</v>
          </cell>
          <cell r="D4272">
            <v>44.31</v>
          </cell>
          <cell r="E4272">
            <v>35.739635425068563</v>
          </cell>
          <cell r="F4272" t="str">
            <v>SIEC Mar/26</v>
          </cell>
        </row>
        <row r="4273">
          <cell r="A4273" t="str">
            <v>09.03.05.000.14</v>
          </cell>
          <cell r="B4273" t="str">
            <v>Descarga manual (solo, terra, entulho, turfa, material brejoso)</v>
          </cell>
          <cell r="C4273" t="str">
            <v>m³</v>
          </cell>
          <cell r="D4273">
            <v>34.47</v>
          </cell>
          <cell r="E4273">
            <v>27.802871430875946</v>
          </cell>
          <cell r="F4273" t="str">
            <v>SIEC Mar/26</v>
          </cell>
        </row>
        <row r="4274">
          <cell r="A4274" t="str">
            <v>09.03.05.000.16</v>
          </cell>
          <cell r="B4274" t="str">
            <v>Descarga mecanizada (solo, terra, entulho, turfa, material brejoso) em veículo rodoviário</v>
          </cell>
          <cell r="C4274" t="str">
            <v>m³</v>
          </cell>
          <cell r="D4274">
            <v>44.31</v>
          </cell>
          <cell r="E4274">
            <v>35.739635425068563</v>
          </cell>
          <cell r="F4274" t="str">
            <v>SIEC Mar/26</v>
          </cell>
        </row>
        <row r="4275">
          <cell r="A4275" t="str">
            <v>09.03.05.000.20</v>
          </cell>
          <cell r="B4275" t="str">
            <v>Descarga mecanizada (solo, terra, entulho, turfa; material brejoso) em veículo da CPTM</v>
          </cell>
          <cell r="C4275" t="str">
            <v>m³</v>
          </cell>
          <cell r="D4275">
            <v>3.87</v>
          </cell>
          <cell r="E4275">
            <v>3.1214712050330697</v>
          </cell>
          <cell r="F4275" t="str">
            <v>SIEC Mar/26</v>
          </cell>
        </row>
        <row r="4276">
          <cell r="A4276" t="str">
            <v>09.03.05.000.19</v>
          </cell>
          <cell r="B4276" t="str">
            <v>Descarga mecanizada (solo, terra, entulho, turfa; material brejoso) em veículo ferroviário</v>
          </cell>
          <cell r="C4276" t="str">
            <v>m³</v>
          </cell>
          <cell r="D4276">
            <v>24.06</v>
          </cell>
          <cell r="E4276">
            <v>19.406355863849008</v>
          </cell>
          <cell r="F4276" t="str">
            <v>SIEC Mar/26</v>
          </cell>
        </row>
        <row r="4277">
          <cell r="A4277" t="str">
            <v>09.03.05.000.01</v>
          </cell>
          <cell r="B4277" t="str">
            <v>Limpeza manual de valeta de terra (vala natural)</v>
          </cell>
          <cell r="C4277" t="str">
            <v>m³</v>
          </cell>
          <cell r="D4277">
            <v>21.83</v>
          </cell>
          <cell r="E4277">
            <v>17.607678657848037</v>
          </cell>
          <cell r="F4277" t="str">
            <v>SIEC Mar/26</v>
          </cell>
        </row>
        <row r="4278">
          <cell r="A4278" t="str">
            <v>09.03.05.000.02</v>
          </cell>
          <cell r="B4278" t="str">
            <v>Limpeza mecanizada de valeta de terra (vala natural)</v>
          </cell>
          <cell r="C4278" t="str">
            <v>m³</v>
          </cell>
          <cell r="D4278">
            <v>9.66</v>
          </cell>
          <cell r="E4278">
            <v>7.7915792869817713</v>
          </cell>
          <cell r="F4278" t="str">
            <v>SIEC Mar/26</v>
          </cell>
        </row>
        <row r="4279">
          <cell r="A4279" t="str">
            <v>09.03.05.000.03</v>
          </cell>
          <cell r="B4279" t="str">
            <v>Recolhimento manual de lixo</v>
          </cell>
          <cell r="C4279" t="str">
            <v>m³</v>
          </cell>
          <cell r="D4279">
            <v>234.43</v>
          </cell>
          <cell r="E4279">
            <v>189.08694950798517</v>
          </cell>
          <cell r="F4279" t="str">
            <v>SIEC Mar/26</v>
          </cell>
        </row>
        <row r="4280">
          <cell r="A4280" t="str">
            <v>09.03.05.000.23</v>
          </cell>
          <cell r="B4280" t="str">
            <v>Reensacamento de sacos (BAGS)</v>
          </cell>
          <cell r="C4280" t="str">
            <v>un</v>
          </cell>
          <cell r="D4280">
            <v>49.48</v>
          </cell>
          <cell r="E4280">
            <v>39.909662848846587</v>
          </cell>
          <cell r="F4280" t="str">
            <v>SIEC Mar/26</v>
          </cell>
        </row>
        <row r="4281">
          <cell r="A4281" t="str">
            <v>09.03.05.000.21</v>
          </cell>
          <cell r="B4281" t="str">
            <v>Transporte (solo, terra, entulho, turfa; material brejoso), em veículo ferroviário</v>
          </cell>
          <cell r="C4281" t="str">
            <v>m³ x km</v>
          </cell>
          <cell r="D4281">
            <v>1.8</v>
          </cell>
          <cell r="E4281">
            <v>1.4518470721084047</v>
          </cell>
          <cell r="F4281" t="str">
            <v>SIEC Mar/26</v>
          </cell>
        </row>
        <row r="4282">
          <cell r="A4282" t="str">
            <v>09.03.05.000.22</v>
          </cell>
          <cell r="B4282" t="str">
            <v>Transporte (solo, terra, entulho, turfa; material brejoso), em veículo rodoviário</v>
          </cell>
          <cell r="C4282" t="str">
            <v>m³ x km</v>
          </cell>
          <cell r="D4282">
            <v>2.3199999999999998</v>
          </cell>
          <cell r="E4282">
            <v>1.871269559606388</v>
          </cell>
          <cell r="F4282" t="str">
            <v>SIEC Mar/26</v>
          </cell>
        </row>
        <row r="4283">
          <cell r="A4283" t="str">
            <v>09.03.05.000.07</v>
          </cell>
          <cell r="B4283" t="str">
            <v>Transporte ferroviário de entulho além do 1° km.</v>
          </cell>
          <cell r="C4283" t="str">
            <v>m³ x km</v>
          </cell>
          <cell r="D4283">
            <v>2.7</v>
          </cell>
          <cell r="E4283">
            <v>2.1777706081626071</v>
          </cell>
          <cell r="F4283" t="str">
            <v>SIEC Mar/26</v>
          </cell>
        </row>
        <row r="4284">
          <cell r="A4284" t="str">
            <v>09.03.05.000.09</v>
          </cell>
          <cell r="B4284" t="str">
            <v>Transporte ferroviário de material orgânico, brejoso, turfa além do 1° km</v>
          </cell>
          <cell r="C4284" t="str">
            <v>m³ x km</v>
          </cell>
          <cell r="D4284">
            <v>2.7</v>
          </cell>
          <cell r="E4284">
            <v>2.1777706081626071</v>
          </cell>
          <cell r="F4284" t="str">
            <v>SIEC Mar/26</v>
          </cell>
        </row>
        <row r="4285">
          <cell r="A4285" t="str">
            <v>09.03.05.000.08</v>
          </cell>
          <cell r="B4285" t="str">
            <v>Transporte ferroviário de terra, materiais oriundos de limpeza além do 1°km</v>
          </cell>
          <cell r="C4285" t="str">
            <v>m³ x km</v>
          </cell>
          <cell r="D4285">
            <v>2.7</v>
          </cell>
          <cell r="E4285">
            <v>2.1777706081626071</v>
          </cell>
          <cell r="F4285" t="str">
            <v>SIEC Mar/26</v>
          </cell>
        </row>
        <row r="4286">
          <cell r="A4286" t="str">
            <v>09.03.05.010</v>
          </cell>
          <cell r="B4286" t="str">
            <v>LIMPEZA,MANUTENÇÃO E CONSERVAÇÃO DOS DISPOSITIVOS DE DRENAGEM E OBRAS DE ARTE</v>
          </cell>
          <cell r="C4286" t="str">
            <v/>
          </cell>
          <cell r="E4286">
            <v>0</v>
          </cell>
          <cell r="F4286" t="str">
            <v>SIEC Mar/26</v>
          </cell>
        </row>
        <row r="4287">
          <cell r="A4287" t="str">
            <v>09.03.05.010.04</v>
          </cell>
          <cell r="B4287" t="str">
            <v>Limpeza de AMV</v>
          </cell>
          <cell r="C4287" t="str">
            <v>un</v>
          </cell>
          <cell r="D4287">
            <v>489.44</v>
          </cell>
          <cell r="E4287">
            <v>394.77335054040975</v>
          </cell>
          <cell r="F4287" t="str">
            <v>SIEC Mar/26</v>
          </cell>
        </row>
        <row r="4288">
          <cell r="A4288" t="str">
            <v>09.03.05.010.01</v>
          </cell>
          <cell r="B4288" t="str">
            <v>Limpeza de bueiros e galerias</v>
          </cell>
          <cell r="C4288" t="str">
            <v>m³</v>
          </cell>
          <cell r="D4288">
            <v>103.33</v>
          </cell>
          <cell r="E4288">
            <v>83.344087756089692</v>
          </cell>
          <cell r="F4288" t="str">
            <v>SIEC Mar/26</v>
          </cell>
        </row>
        <row r="4289">
          <cell r="A4289" t="str">
            <v>09.03.05.010.02</v>
          </cell>
          <cell r="B4289" t="str">
            <v>Limpeza manual de canaletas e canais</v>
          </cell>
          <cell r="C4289" t="str">
            <v>m³</v>
          </cell>
          <cell r="D4289">
            <v>67.459999999999994</v>
          </cell>
          <cell r="E4289">
            <v>54.412001935796091</v>
          </cell>
          <cell r="F4289" t="str">
            <v>SIEC Mar/26</v>
          </cell>
        </row>
        <row r="4290">
          <cell r="A4290" t="str">
            <v>09.03.05.100</v>
          </cell>
          <cell r="B4290" t="str">
            <v>OBRAS DE CONTENÇÃO - RECUPERAÇÃO DE TALUDES</v>
          </cell>
          <cell r="C4290" t="str">
            <v/>
          </cell>
          <cell r="E4290">
            <v>0</v>
          </cell>
          <cell r="F4290" t="str">
            <v>SIEC Mar/26</v>
          </cell>
        </row>
        <row r="4291">
          <cell r="A4291" t="str">
            <v>09.03.05.100.02</v>
          </cell>
          <cell r="B4291" t="str">
            <v>Execução de escoramento de trilhos e dormentes de concreto em terrenos inclinados</v>
          </cell>
          <cell r="C4291" t="str">
            <v>m²</v>
          </cell>
          <cell r="D4291">
            <v>229.72</v>
          </cell>
          <cell r="E4291">
            <v>185.2879496693015</v>
          </cell>
          <cell r="F4291" t="str">
            <v>SIEC Mar/26</v>
          </cell>
        </row>
        <row r="4292">
          <cell r="A4292" t="str">
            <v>09.03.05.100.01</v>
          </cell>
          <cell r="B4292" t="str">
            <v>Execução de escoramento de trilhos e dormentes de madeira em terrenos inclinados</v>
          </cell>
          <cell r="C4292" t="str">
            <v>m²</v>
          </cell>
          <cell r="D4292">
            <v>201.18</v>
          </cell>
          <cell r="E4292">
            <v>162.26810775931602</v>
          </cell>
          <cell r="F4292" t="str">
            <v>SIEC Mar/26</v>
          </cell>
        </row>
        <row r="4293">
          <cell r="A4293" t="str">
            <v>09.03.05.100.03</v>
          </cell>
          <cell r="B4293" t="str">
            <v>Execução de escoramento de trilhos e placas de concreto em terrenos inclinados</v>
          </cell>
          <cell r="C4293" t="str">
            <v>m²</v>
          </cell>
          <cell r="D4293">
            <v>167.14</v>
          </cell>
          <cell r="E4293">
            <v>134.81206646233261</v>
          </cell>
          <cell r="F4293" t="str">
            <v>SIEC Mar/26</v>
          </cell>
        </row>
        <row r="4294">
          <cell r="A4294" t="str">
            <v>09.03.05.100.08</v>
          </cell>
          <cell r="B4294" t="str">
            <v>Geomanta flexível de polipropileno aramada, tipo MacMat R1 da Maccaferri ou equivalente</v>
          </cell>
          <cell r="C4294" t="str">
            <v>m²</v>
          </cell>
          <cell r="D4294">
            <v>47.51</v>
          </cell>
          <cell r="E4294">
            <v>38.320696886594611</v>
          </cell>
          <cell r="F4294" t="str">
            <v>SIEC Mar/26</v>
          </cell>
        </row>
        <row r="4295">
          <cell r="A4295" t="str">
            <v>09.03.05.100.05</v>
          </cell>
          <cell r="B4295" t="str">
            <v>Remoção de escoramento de trilhos e dormentes de concreto em terrenos inclinados</v>
          </cell>
          <cell r="C4295" t="str">
            <v>m²</v>
          </cell>
          <cell r="D4295">
            <v>133.97999999999999</v>
          </cell>
          <cell r="E4295">
            <v>108.06581706726891</v>
          </cell>
          <cell r="F4295" t="str">
            <v>SIEC Mar/26</v>
          </cell>
        </row>
        <row r="4296">
          <cell r="A4296" t="str">
            <v>09.03.05.100.04</v>
          </cell>
          <cell r="B4296" t="str">
            <v>Remoção de escoramento de trilhos e dormentes de madeira em terrenos inclinados</v>
          </cell>
          <cell r="C4296" t="str">
            <v>m²</v>
          </cell>
          <cell r="D4296">
            <v>124.8</v>
          </cell>
          <cell r="E4296">
            <v>100.66139699951604</v>
          </cell>
          <cell r="F4296" t="str">
            <v>SIEC Mar/26</v>
          </cell>
        </row>
        <row r="4297">
          <cell r="A4297" t="str">
            <v>09.03.05.100.06</v>
          </cell>
          <cell r="B4297" t="str">
            <v>Remoção de escoramento de trilhos e placas de concreto em terrenos inclinados</v>
          </cell>
          <cell r="C4297" t="str">
            <v>m²</v>
          </cell>
          <cell r="D4297">
            <v>103.39</v>
          </cell>
          <cell r="E4297">
            <v>83.392482658493307</v>
          </cell>
          <cell r="F4297" t="str">
            <v>SIEC Mar/26</v>
          </cell>
        </row>
        <row r="4298">
          <cell r="A4298" t="str">
            <v>09.03.05.100.07</v>
          </cell>
          <cell r="B4298" t="str">
            <v>Remoção de para-lastro</v>
          </cell>
          <cell r="C4298" t="str">
            <v>m</v>
          </cell>
          <cell r="D4298">
            <v>133.97999999999999</v>
          </cell>
          <cell r="E4298">
            <v>108.06581706726891</v>
          </cell>
          <cell r="F4298" t="str">
            <v>SIEC Mar/26</v>
          </cell>
        </row>
        <row r="4299">
          <cell r="A4299" t="str">
            <v>09.03.05.110</v>
          </cell>
          <cell r="B4299" t="str">
            <v>OBRAS DE ARTE CORRENTES - TRAVESSIAS</v>
          </cell>
          <cell r="C4299" t="str">
            <v/>
          </cell>
          <cell r="E4299">
            <v>0</v>
          </cell>
          <cell r="F4299" t="str">
            <v>SIEC Mar/26</v>
          </cell>
        </row>
        <row r="4300">
          <cell r="A4300" t="str">
            <v>09.03.05.110.16</v>
          </cell>
          <cell r="B4300" t="str">
            <v>Ensecadeira com material granular (areia)</v>
          </cell>
          <cell r="C4300" t="str">
            <v>m³</v>
          </cell>
          <cell r="D4300">
            <v>420.09</v>
          </cell>
          <cell r="E4300">
            <v>338.83690917889982</v>
          </cell>
          <cell r="F4300" t="str">
            <v>SIEC Mar/26</v>
          </cell>
        </row>
        <row r="4301">
          <cell r="A4301" t="str">
            <v>09.03.05.110.03</v>
          </cell>
          <cell r="B4301" t="str">
            <v>Escavação manual do poço com revestimento em aço corrugado galvanizado e = 2,7 mm - jusante / montante</v>
          </cell>
          <cell r="C4301" t="str">
            <v>m³</v>
          </cell>
          <cell r="D4301">
            <v>1045.43</v>
          </cell>
          <cell r="E4301">
            <v>843.22471366349419</v>
          </cell>
          <cell r="F4301" t="str">
            <v>SIEC Mar/26</v>
          </cell>
        </row>
        <row r="4302">
          <cell r="A4302" t="str">
            <v>09.03.05.110.02</v>
          </cell>
          <cell r="B4302" t="str">
            <v>Escoramento superficial de via com dormentação em concreto</v>
          </cell>
          <cell r="C4302" t="str">
            <v>m</v>
          </cell>
          <cell r="D4302">
            <v>72</v>
          </cell>
          <cell r="E4302">
            <v>58.073882884336186</v>
          </cell>
          <cell r="F4302" t="str">
            <v>SIEC Mar/26</v>
          </cell>
        </row>
        <row r="4303">
          <cell r="A4303" t="str">
            <v>09.03.05.110.01</v>
          </cell>
          <cell r="B4303" t="str">
            <v>Escoramento superficial de via com dormentação em madeira</v>
          </cell>
          <cell r="C4303" t="str">
            <v>m</v>
          </cell>
          <cell r="D4303">
            <v>67.94</v>
          </cell>
          <cell r="E4303">
            <v>54.799161155025004</v>
          </cell>
          <cell r="F4303" t="str">
            <v>SIEC Mar/26</v>
          </cell>
        </row>
        <row r="4304">
          <cell r="A4304" t="str">
            <v>09.03.05.110.06</v>
          </cell>
          <cell r="B4304" t="str">
            <v>Fornecimento e aplicação de fôrma segmentada metálica para moldagem de concreto dentro do bueiro</v>
          </cell>
          <cell r="C4304" t="str">
            <v>m²</v>
          </cell>
          <cell r="D4304">
            <v>55.14</v>
          </cell>
          <cell r="E4304">
            <v>44.474915308920792</v>
          </cell>
          <cell r="F4304" t="str">
            <v>SIEC Mar/26</v>
          </cell>
        </row>
        <row r="4305">
          <cell r="A4305" t="str">
            <v>09.03.05.110.09</v>
          </cell>
          <cell r="B4305" t="str">
            <v>Retirada de escoramento superficial de via com dormentação em concreto</v>
          </cell>
          <cell r="C4305" t="str">
            <v>m</v>
          </cell>
          <cell r="D4305">
            <v>18.559999999999999</v>
          </cell>
          <cell r="E4305">
            <v>14.970156476851104</v>
          </cell>
          <cell r="F4305" t="str">
            <v>SIEC Mar/26</v>
          </cell>
        </row>
        <row r="4306">
          <cell r="A4306" t="str">
            <v>09.03.05.110.08</v>
          </cell>
          <cell r="B4306" t="str">
            <v>Retirada de escoramento superficial de via com dormentação em madeira</v>
          </cell>
          <cell r="C4306" t="str">
            <v>m</v>
          </cell>
          <cell r="D4306">
            <v>17.920000000000002</v>
          </cell>
          <cell r="E4306">
            <v>14.453944184545895</v>
          </cell>
          <cell r="F4306" t="str">
            <v>SIEC Mar/26</v>
          </cell>
        </row>
        <row r="4307">
          <cell r="A4307" t="str">
            <v>09.03.05.120</v>
          </cell>
          <cell r="B4307" t="str">
            <v>SERVIÇOS DE DEMOLIÇÕES</v>
          </cell>
          <cell r="C4307" t="str">
            <v/>
          </cell>
          <cell r="E4307">
            <v>0</v>
          </cell>
          <cell r="F4307" t="str">
            <v>SIEC Mar/26</v>
          </cell>
        </row>
        <row r="4308">
          <cell r="A4308" t="str">
            <v>09.03.05.120.02</v>
          </cell>
          <cell r="B4308" t="str">
            <v>Demolição de dormentes de concreto de 2,80m</v>
          </cell>
          <cell r="C4308" t="str">
            <v>un</v>
          </cell>
          <cell r="D4308">
            <v>27.9</v>
          </cell>
          <cell r="E4308">
            <v>22.503629617680268</v>
          </cell>
          <cell r="F4308" t="str">
            <v>SIEC Mar/26</v>
          </cell>
        </row>
        <row r="4309">
          <cell r="A4309" t="str">
            <v>09.03.06</v>
          </cell>
          <cell r="B4309" t="str">
            <v>SERVIÇOS DE SUPERESTRUTURA</v>
          </cell>
          <cell r="C4309" t="str">
            <v/>
          </cell>
          <cell r="E4309">
            <v>0</v>
          </cell>
          <cell r="F4309" t="str">
            <v>SIEC Mar/26</v>
          </cell>
        </row>
        <row r="4310">
          <cell r="A4310" t="str">
            <v>09.03.06.100</v>
          </cell>
          <cell r="B4310" t="str">
            <v>SERVIÇOS NA DORMENTAÇÃO - LINHA CORRIDA</v>
          </cell>
          <cell r="C4310" t="str">
            <v/>
          </cell>
          <cell r="E4310">
            <v>0</v>
          </cell>
          <cell r="F4310" t="str">
            <v>SIEC Mar/26</v>
          </cell>
        </row>
        <row r="4311">
          <cell r="A4311" t="str">
            <v>09.03.06.100.01</v>
          </cell>
          <cell r="B4311" t="str">
            <v>Substituição de Dormentes Comuns de Madeira (2,00m) em Linha Corrida</v>
          </cell>
          <cell r="C4311" t="str">
            <v>un</v>
          </cell>
          <cell r="D4311">
            <v>32.21</v>
          </cell>
          <cell r="E4311">
            <v>25.979996773673175</v>
          </cell>
          <cell r="F4311" t="str">
            <v>SIEC Mar/26</v>
          </cell>
        </row>
        <row r="4312">
          <cell r="A4312" t="str">
            <v>09.03.06.100.02</v>
          </cell>
          <cell r="B4312" t="str">
            <v>Substituição de Dormentes Comuns de Madeira (2,80m) com socaria mecanizada</v>
          </cell>
          <cell r="C4312" t="str">
            <v>un</v>
          </cell>
          <cell r="D4312">
            <v>104.39</v>
          </cell>
          <cell r="E4312">
            <v>84.199064365220195</v>
          </cell>
          <cell r="F4312" t="str">
            <v>SIEC Mar/26</v>
          </cell>
        </row>
        <row r="4313">
          <cell r="A4313" t="str">
            <v>09.03.06.100.06</v>
          </cell>
          <cell r="B4313" t="str">
            <v>Substituição de Dormentes Concreto (2,80m) em Linha Corrida com socaria mecanizada</v>
          </cell>
          <cell r="C4313" t="str">
            <v>un</v>
          </cell>
          <cell r="D4313">
            <v>178.86</v>
          </cell>
          <cell r="E4313">
            <v>144.26520406517182</v>
          </cell>
          <cell r="F4313" t="str">
            <v>SIEC Mar/26</v>
          </cell>
        </row>
        <row r="4314">
          <cell r="A4314" t="str">
            <v>09.03.06.100.05</v>
          </cell>
          <cell r="B4314" t="str">
            <v>Substituição de dormentes de concreto por madeira ou madeira por concreto</v>
          </cell>
          <cell r="C4314" t="str">
            <v>un</v>
          </cell>
          <cell r="D4314">
            <v>198.49</v>
          </cell>
          <cell r="E4314">
            <v>160.09840296822068</v>
          </cell>
          <cell r="F4314" t="str">
            <v>SIEC Mar/26</v>
          </cell>
        </row>
        <row r="4315">
          <cell r="A4315" t="str">
            <v>09.03.06.100.07</v>
          </cell>
          <cell r="B4315" t="str">
            <v>Substituição de Dormentes Especiais de Concreto em AMV de 3,00 até 3,80m com socaria mecanizada</v>
          </cell>
          <cell r="C4315" t="str">
            <v>un</v>
          </cell>
          <cell r="D4315">
            <v>265.73</v>
          </cell>
          <cell r="E4315">
            <v>214.33295692853687</v>
          </cell>
          <cell r="F4315" t="str">
            <v>SIEC Mar/26</v>
          </cell>
        </row>
        <row r="4316">
          <cell r="A4316" t="str">
            <v>09.03.06.100.08</v>
          </cell>
          <cell r="B4316" t="str">
            <v>Substituição de Dormentes Especiais de Concreto em AMV de 4,00 até 4,80m com socaria mecanizada</v>
          </cell>
          <cell r="C4316" t="str">
            <v>un</v>
          </cell>
          <cell r="D4316">
            <v>343.88</v>
          </cell>
          <cell r="E4316">
            <v>277.36731730924345</v>
          </cell>
          <cell r="F4316" t="str">
            <v>SIEC Mar/26</v>
          </cell>
        </row>
        <row r="4317">
          <cell r="A4317" t="str">
            <v>09.03.06.100.09</v>
          </cell>
          <cell r="B4317" t="str">
            <v>Substituição de Dormentes Especiais de Concreto em AMV de 5,00 até 5,40m com socaria mecanizada</v>
          </cell>
          <cell r="C4317" t="str">
            <v>un</v>
          </cell>
          <cell r="D4317">
            <v>406.4</v>
          </cell>
          <cell r="E4317">
            <v>327.79480561380865</v>
          </cell>
          <cell r="F4317" t="str">
            <v>SIEC Mar/26</v>
          </cell>
        </row>
        <row r="4318">
          <cell r="A4318" t="str">
            <v>09.03.06.100.04</v>
          </cell>
          <cell r="B4318" t="str">
            <v>Substituição de Dormentes Especiais de Madeira em Obras de Arte sem lastro (pontes, viadutos, pontilhões, etc)</v>
          </cell>
          <cell r="C4318" t="str">
            <v>un</v>
          </cell>
          <cell r="D4318">
            <v>130.4</v>
          </cell>
          <cell r="E4318">
            <v>105.17825455718665</v>
          </cell>
          <cell r="F4318" t="str">
            <v>SIEC Mar/26</v>
          </cell>
        </row>
        <row r="4319">
          <cell r="A4319" t="str">
            <v>09.03.06.110</v>
          </cell>
          <cell r="B4319" t="str">
            <v>SERVIÇOS NA DORMENTAÇÃO - APARELHOS DE MUDANÇA DE VIA -AMV</v>
          </cell>
          <cell r="C4319" t="str">
            <v/>
          </cell>
          <cell r="E4319">
            <v>0</v>
          </cell>
          <cell r="F4319" t="str">
            <v>SIEC Mar/26</v>
          </cell>
        </row>
        <row r="4320">
          <cell r="A4320" t="str">
            <v>09.03.06.110.19</v>
          </cell>
          <cell r="B4320" t="str">
            <v>Substituição de Dormentes Especiais de Concreto em AMV de 2,60m</v>
          </cell>
          <cell r="C4320" t="str">
            <v>un</v>
          </cell>
          <cell r="D4320">
            <v>119.23</v>
          </cell>
          <cell r="E4320">
            <v>96.168736893047267</v>
          </cell>
          <cell r="F4320" t="str">
            <v>SIEC Mar/26</v>
          </cell>
        </row>
        <row r="4321">
          <cell r="A4321" t="str">
            <v>09.03.06.110.20</v>
          </cell>
          <cell r="B4321" t="str">
            <v>Substituição de Dormentes Especiais de Concreto em AMV de 2,80m</v>
          </cell>
          <cell r="C4321" t="str">
            <v>un</v>
          </cell>
          <cell r="D4321">
            <v>119.23</v>
          </cell>
          <cell r="E4321">
            <v>96.168736893047267</v>
          </cell>
          <cell r="F4321" t="str">
            <v>SIEC Mar/26</v>
          </cell>
        </row>
        <row r="4322">
          <cell r="A4322" t="str">
            <v>09.03.06.110.35</v>
          </cell>
          <cell r="B4322" t="str">
            <v>Substituição de Dormentes Especiais de Madeira de 3,0m até 3,80m com socaria mecanizada</v>
          </cell>
          <cell r="C4322" t="str">
            <v>un</v>
          </cell>
          <cell r="D4322">
            <v>129.02000000000001</v>
          </cell>
          <cell r="E4322">
            <v>104.06517180190355</v>
          </cell>
          <cell r="F4322" t="str">
            <v>SIEC Mar/26</v>
          </cell>
        </row>
        <row r="4323">
          <cell r="A4323" t="str">
            <v>09.03.06.110.36</v>
          </cell>
          <cell r="B4323" t="str">
            <v>Substituição de Dormentes Especiais de Madeira de 4,0m até 4,80m com socaria mecanizada</v>
          </cell>
          <cell r="C4323" t="str">
            <v>un</v>
          </cell>
          <cell r="D4323">
            <v>182.17</v>
          </cell>
          <cell r="E4323">
            <v>146.9349895144378</v>
          </cell>
          <cell r="F4323" t="str">
            <v>SIEC Mar/26</v>
          </cell>
        </row>
        <row r="4324">
          <cell r="A4324" t="str">
            <v>09.03.06.110.37</v>
          </cell>
          <cell r="B4324" t="str">
            <v>Substituição de Dormentes Especiais de Madeira de 5,0m até 5,40m com socaria mecanizada</v>
          </cell>
          <cell r="C4324" t="str">
            <v>un</v>
          </cell>
          <cell r="D4324">
            <v>239.31</v>
          </cell>
          <cell r="E4324">
            <v>193.02306823681238</v>
          </cell>
          <cell r="F4324" t="str">
            <v>SIEC Mar/26</v>
          </cell>
        </row>
        <row r="4325">
          <cell r="A4325" t="str">
            <v>09.03.06.110.01</v>
          </cell>
          <cell r="B4325" t="str">
            <v>Substituição de Dormentes Especiais de Madeira em AMV de comprimento 2,00m</v>
          </cell>
          <cell r="C4325" t="str">
            <v>un</v>
          </cell>
          <cell r="D4325">
            <v>45.29</v>
          </cell>
          <cell r="E4325">
            <v>36.530085497660913</v>
          </cell>
          <cell r="F4325" t="str">
            <v>SIEC Mar/26</v>
          </cell>
        </row>
        <row r="4326">
          <cell r="A4326" t="str">
            <v>09.03.06.110.02</v>
          </cell>
          <cell r="B4326" t="str">
            <v>Substituição de Dormentes Especiais de Madeira em AMV de comprimento 2,20m</v>
          </cell>
          <cell r="C4326" t="str">
            <v>un</v>
          </cell>
          <cell r="D4326">
            <v>48.34</v>
          </cell>
          <cell r="E4326">
            <v>38.990159703177937</v>
          </cell>
          <cell r="F4326" t="str">
            <v>SIEC Mar/26</v>
          </cell>
        </row>
        <row r="4327">
          <cell r="A4327" t="str">
            <v>09.03.06.110.03</v>
          </cell>
          <cell r="B4327" t="str">
            <v>Substituição de Dormentes Especiais de Madeira em AMV de comprimento 2,40m</v>
          </cell>
          <cell r="C4327" t="str">
            <v>un</v>
          </cell>
          <cell r="D4327">
            <v>51.4</v>
          </cell>
          <cell r="E4327">
            <v>41.458299725762217</v>
          </cell>
          <cell r="F4327" t="str">
            <v>SIEC Mar/26</v>
          </cell>
        </row>
        <row r="4328">
          <cell r="A4328" t="str">
            <v>09.03.06.110.04</v>
          </cell>
          <cell r="B4328" t="str">
            <v>Substituição de Dormentes Especiais de Madeira em AMV de comprimento 2,60m</v>
          </cell>
          <cell r="C4328" t="str">
            <v>un</v>
          </cell>
          <cell r="D4328">
            <v>54.46</v>
          </cell>
          <cell r="E4328">
            <v>43.92643974834651</v>
          </cell>
          <cell r="F4328" t="str">
            <v>SIEC Mar/26</v>
          </cell>
        </row>
        <row r="4329">
          <cell r="A4329" t="str">
            <v>09.03.06.110.05</v>
          </cell>
          <cell r="B4329" t="str">
            <v>Substituição de Dormentes Especiais de Madeira em AMV de comprimento 2,80m</v>
          </cell>
          <cell r="C4329" t="str">
            <v>un</v>
          </cell>
          <cell r="D4329">
            <v>60.58</v>
          </cell>
          <cell r="E4329">
            <v>48.862719793515083</v>
          </cell>
          <cell r="F4329" t="str">
            <v>SIEC Mar/26</v>
          </cell>
        </row>
        <row r="4330">
          <cell r="A4330" t="str">
            <v>09.03.06.110.06</v>
          </cell>
          <cell r="B4330" t="str">
            <v>Substituição de Dormentes Especiais de Madeira em AMV de comprimento 3,00m</v>
          </cell>
          <cell r="C4330" t="str">
            <v>un</v>
          </cell>
          <cell r="D4330">
            <v>66.36</v>
          </cell>
          <cell r="E4330">
            <v>53.524762058396512</v>
          </cell>
          <cell r="F4330" t="str">
            <v>SIEC Mar/26</v>
          </cell>
        </row>
        <row r="4331">
          <cell r="A4331" t="str">
            <v>09.03.06.110.07</v>
          </cell>
          <cell r="B4331" t="str">
            <v>Substituição de Dormentes Especiais de Madeira em AMV de comprimento 3,20m</v>
          </cell>
          <cell r="C4331" t="str">
            <v>un</v>
          </cell>
          <cell r="D4331">
            <v>68.91</v>
          </cell>
          <cell r="E4331">
            <v>55.581545410550085</v>
          </cell>
          <cell r="F4331" t="str">
            <v>SIEC Mar/26</v>
          </cell>
        </row>
        <row r="4332">
          <cell r="A4332" t="str">
            <v>09.03.06.110.08</v>
          </cell>
          <cell r="B4332" t="str">
            <v>Substituição de Dormentes Especiais de Madeira em AMV de comprimento 3,40m</v>
          </cell>
          <cell r="C4332" t="str">
            <v>un</v>
          </cell>
          <cell r="D4332">
            <v>74.63</v>
          </cell>
          <cell r="E4332">
            <v>60.195192773027905</v>
          </cell>
          <cell r="F4332" t="str">
            <v>SIEC Mar/26</v>
          </cell>
        </row>
        <row r="4333">
          <cell r="A4333" t="str">
            <v>09.03.06.110.09</v>
          </cell>
          <cell r="B4333" t="str">
            <v>Substituição de Dormentes Especiais de Madeira em AMV de comprimento 3,60m</v>
          </cell>
          <cell r="C4333" t="str">
            <v>un</v>
          </cell>
          <cell r="D4333">
            <v>80.64</v>
          </cell>
          <cell r="E4333">
            <v>65.042748830456532</v>
          </cell>
          <cell r="F4333" t="str">
            <v>SIEC Mar/26</v>
          </cell>
        </row>
        <row r="4334">
          <cell r="A4334" t="str">
            <v>09.03.06.110.10</v>
          </cell>
          <cell r="B4334" t="str">
            <v>Substituição de Dormentes Especiais de Madeira em AMV de comprimento 3,80m</v>
          </cell>
          <cell r="C4334" t="str">
            <v>un</v>
          </cell>
          <cell r="D4334">
            <v>87.99</v>
          </cell>
          <cell r="E4334">
            <v>70.971124374899176</v>
          </cell>
          <cell r="F4334" t="str">
            <v>SIEC Mar/26</v>
          </cell>
        </row>
        <row r="4335">
          <cell r="A4335" t="str">
            <v>09.03.06.110.11</v>
          </cell>
          <cell r="B4335" t="str">
            <v>Substituição de Dormentes Especiais de Madeira em AMV de comprimento 4,00m</v>
          </cell>
          <cell r="C4335" t="str">
            <v>un</v>
          </cell>
          <cell r="D4335">
            <v>92.81</v>
          </cell>
          <cell r="E4335">
            <v>74.8588482013228</v>
          </cell>
          <cell r="F4335" t="str">
            <v>SIEC Mar/26</v>
          </cell>
        </row>
        <row r="4336">
          <cell r="A4336" t="str">
            <v>09.03.06.110.12</v>
          </cell>
          <cell r="B4336" t="str">
            <v>Substituição de Dormentes Especiais de Madeira em AMV de comprimento 4,20m</v>
          </cell>
          <cell r="C4336" t="str">
            <v>un</v>
          </cell>
          <cell r="D4336">
            <v>97.62</v>
          </cell>
          <cell r="E4336">
            <v>78.738506210679148</v>
          </cell>
          <cell r="F4336" t="str">
            <v>SIEC Mar/26</v>
          </cell>
        </row>
        <row r="4337">
          <cell r="A4337" t="str">
            <v>09.03.06.110.13</v>
          </cell>
          <cell r="B4337" t="str">
            <v>Substituição de Dormentes Especiais de Madeira em AMV de comprimento 4,40m</v>
          </cell>
          <cell r="C4337" t="str">
            <v>un</v>
          </cell>
          <cell r="D4337">
            <v>101.02</v>
          </cell>
          <cell r="E4337">
            <v>81.480884013550565</v>
          </cell>
          <cell r="F4337" t="str">
            <v>SIEC Mar/26</v>
          </cell>
        </row>
        <row r="4338">
          <cell r="A4338" t="str">
            <v>09.03.06.110.14</v>
          </cell>
          <cell r="B4338" t="str">
            <v>Substituição de Dormentes Especiais de Madeira em AMV de comprimento 4,60m</v>
          </cell>
          <cell r="C4338" t="str">
            <v>un</v>
          </cell>
          <cell r="D4338">
            <v>105.83</v>
          </cell>
          <cell r="E4338">
            <v>85.360542022906913</v>
          </cell>
          <cell r="F4338" t="str">
            <v>SIEC Mar/26</v>
          </cell>
        </row>
        <row r="4339">
          <cell r="A4339" t="str">
            <v>09.03.06.110.15</v>
          </cell>
          <cell r="B4339" t="str">
            <v>Substituição de Dormentes Especiais de Madeira em AMV de comprimento 4,80m</v>
          </cell>
          <cell r="C4339" t="str">
            <v>un</v>
          </cell>
          <cell r="D4339">
            <v>110.65</v>
          </cell>
          <cell r="E4339">
            <v>89.248265849330537</v>
          </cell>
          <cell r="F4339" t="str">
            <v>SIEC Mar/26</v>
          </cell>
        </row>
        <row r="4340">
          <cell r="A4340" t="str">
            <v>09.03.06.110.16</v>
          </cell>
          <cell r="B4340" t="str">
            <v>Substituição de Dormentes Especiais de Madeira em AMV de comprimento 5,00m</v>
          </cell>
          <cell r="C4340" t="str">
            <v>un</v>
          </cell>
          <cell r="D4340">
            <v>115.47</v>
          </cell>
          <cell r="E4340">
            <v>93.135989675754146</v>
          </cell>
          <cell r="F4340" t="str">
            <v>SIEC Mar/26</v>
          </cell>
        </row>
        <row r="4341">
          <cell r="A4341" t="str">
            <v>09.03.06.110.17</v>
          </cell>
          <cell r="B4341" t="str">
            <v>Substituição de Dormentes Especiais de Madeira em AMV de comprimento 5,20m</v>
          </cell>
          <cell r="C4341" t="str">
            <v>un</v>
          </cell>
          <cell r="D4341">
            <v>119.83</v>
          </cell>
          <cell r="E4341">
            <v>96.652685917083403</v>
          </cell>
          <cell r="F4341" t="str">
            <v>SIEC Mar/26</v>
          </cell>
        </row>
        <row r="4342">
          <cell r="A4342" t="str">
            <v>09.03.06.110.18</v>
          </cell>
          <cell r="B4342" t="str">
            <v>Substituição de Dormentes Especiais de Madeira em AMV de comprimento 5,40m</v>
          </cell>
          <cell r="C4342" t="str">
            <v>un</v>
          </cell>
          <cell r="D4342">
            <v>161.46</v>
          </cell>
          <cell r="E4342">
            <v>130.23068236812389</v>
          </cell>
          <cell r="F4342" t="str">
            <v>SIEC Mar/26</v>
          </cell>
        </row>
        <row r="4343">
          <cell r="A4343" t="str">
            <v>09.03.06.110.34</v>
          </cell>
          <cell r="B4343" t="str">
            <v>Substituição de dormentes especiais de madeira em AMV situado na região da máquina de chave</v>
          </cell>
          <cell r="C4343" t="str">
            <v>un</v>
          </cell>
          <cell r="D4343">
            <v>128.80000000000001</v>
          </cell>
          <cell r="E4343">
            <v>103.88772382642362</v>
          </cell>
          <cell r="F4343" t="str">
            <v>SIEC Mar/26</v>
          </cell>
        </row>
        <row r="4344">
          <cell r="A4344" t="str">
            <v>09.03.06.120</v>
          </cell>
          <cell r="B4344" t="str">
            <v>REESPAÇAMENTO E REENQUADRAMENTO DE DORMENTES</v>
          </cell>
          <cell r="C4344" t="str">
            <v/>
          </cell>
          <cell r="E4344">
            <v>0</v>
          </cell>
          <cell r="F4344" t="str">
            <v>SIEC Mar/26</v>
          </cell>
        </row>
        <row r="4345">
          <cell r="A4345" t="str">
            <v>09.03.06.120.05</v>
          </cell>
          <cell r="B4345" t="str">
            <v>Correção de Bitola em Via Corrida</v>
          </cell>
          <cell r="C4345" t="str">
            <v>m</v>
          </cell>
          <cell r="D4345">
            <v>28.36</v>
          </cell>
          <cell r="E4345">
            <v>22.874657202774639</v>
          </cell>
          <cell r="F4345" t="str">
            <v>SIEC Mar/26</v>
          </cell>
        </row>
        <row r="4346">
          <cell r="A4346" t="str">
            <v>09.03.06.120.03</v>
          </cell>
          <cell r="B4346" t="str">
            <v>Reenquadramento de Dormente de Madeira</v>
          </cell>
          <cell r="C4346" t="str">
            <v>un</v>
          </cell>
          <cell r="D4346">
            <v>13.77</v>
          </cell>
          <cell r="E4346">
            <v>11.106630101629294</v>
          </cell>
          <cell r="F4346" t="str">
            <v>SIEC Mar/26</v>
          </cell>
        </row>
        <row r="4347">
          <cell r="A4347" t="str">
            <v>09.03.06.120.04</v>
          </cell>
          <cell r="B4347" t="str">
            <v>Reenquadramento de Dormentes de Concreto</v>
          </cell>
          <cell r="C4347" t="str">
            <v>un</v>
          </cell>
          <cell r="D4347">
            <v>14.7</v>
          </cell>
          <cell r="E4347">
            <v>11.856751088885304</v>
          </cell>
          <cell r="F4347" t="str">
            <v>SIEC Mar/26</v>
          </cell>
        </row>
        <row r="4348">
          <cell r="A4348" t="str">
            <v>09.03.06.120.02</v>
          </cell>
          <cell r="B4348" t="str">
            <v>Reespaçamento de Dormente de Concreto</v>
          </cell>
          <cell r="C4348" t="str">
            <v>un</v>
          </cell>
          <cell r="D4348">
            <v>18.29</v>
          </cell>
          <cell r="E4348">
            <v>14.752379416034843</v>
          </cell>
          <cell r="F4348" t="str">
            <v>SIEC Mar/26</v>
          </cell>
        </row>
        <row r="4349">
          <cell r="A4349" t="str">
            <v>09.03.06.120.01</v>
          </cell>
          <cell r="B4349" t="str">
            <v>Reespaçamento de Dormente de Madeira</v>
          </cell>
          <cell r="C4349" t="str">
            <v>un</v>
          </cell>
          <cell r="D4349">
            <v>19.97</v>
          </cell>
          <cell r="E4349">
            <v>16.107436683336022</v>
          </cell>
          <cell r="F4349" t="str">
            <v>SIEC Mar/26</v>
          </cell>
        </row>
        <row r="4350">
          <cell r="A4350" t="str">
            <v>09.03.06.130</v>
          </cell>
          <cell r="B4350" t="str">
            <v>SUBSTITUIÇÃO DE TRILHO</v>
          </cell>
          <cell r="C4350" t="str">
            <v/>
          </cell>
          <cell r="E4350">
            <v>0</v>
          </cell>
          <cell r="F4350" t="str">
            <v>SIEC Mar/26</v>
          </cell>
        </row>
        <row r="4351">
          <cell r="A4351" t="str">
            <v>09.03.06.130.13</v>
          </cell>
          <cell r="B4351" t="str">
            <v>Alívio de Tensão Térmica nos Trilhos</v>
          </cell>
          <cell r="C4351" t="str">
            <v>m</v>
          </cell>
          <cell r="D4351">
            <v>25.21</v>
          </cell>
          <cell r="E4351">
            <v>20.333924826584933</v>
          </cell>
          <cell r="F4351" t="str">
            <v>SIEC Mar/26</v>
          </cell>
        </row>
        <row r="4352">
          <cell r="A4352" t="str">
            <v>09.03.06.130.14</v>
          </cell>
          <cell r="B4352" t="str">
            <v>Corte de Trilho a Frio</v>
          </cell>
          <cell r="C4352" t="str">
            <v>un</v>
          </cell>
          <cell r="D4352">
            <v>7.24</v>
          </cell>
          <cell r="E4352">
            <v>5.8396515567026945</v>
          </cell>
          <cell r="F4352" t="str">
            <v>SIEC Mar/26</v>
          </cell>
        </row>
        <row r="4353">
          <cell r="A4353" t="str">
            <v>09.03.06.130.15</v>
          </cell>
          <cell r="B4353" t="str">
            <v>Furação de Trilho a Frio</v>
          </cell>
          <cell r="C4353" t="str">
            <v>un</v>
          </cell>
          <cell r="D4353">
            <v>2.94</v>
          </cell>
          <cell r="E4353">
            <v>2.3713502177770609</v>
          </cell>
          <cell r="F4353" t="str">
            <v>SIEC Mar/26</v>
          </cell>
        </row>
        <row r="4354">
          <cell r="A4354" t="str">
            <v>09.03.06.130.03</v>
          </cell>
          <cell r="B4354" t="str">
            <v>Substituição de Trilho TR-57 por Trilho TR-57</v>
          </cell>
          <cell r="C4354" t="str">
            <v>m</v>
          </cell>
          <cell r="D4354">
            <v>26.14</v>
          </cell>
          <cell r="E4354">
            <v>21.084045813840941</v>
          </cell>
          <cell r="F4354" t="str">
            <v>SIEC Mar/26</v>
          </cell>
        </row>
        <row r="4355">
          <cell r="A4355" t="str">
            <v>09.03.06.130.11</v>
          </cell>
          <cell r="B4355" t="str">
            <v>Substituição de Trilho TR-57 por Trilho UIC-60</v>
          </cell>
          <cell r="C4355" t="str">
            <v>m</v>
          </cell>
          <cell r="D4355">
            <v>23.11</v>
          </cell>
          <cell r="E4355">
            <v>18.640103242458462</v>
          </cell>
          <cell r="F4355" t="str">
            <v>SIEC Mar/26</v>
          </cell>
        </row>
        <row r="4356">
          <cell r="A4356" t="str">
            <v>09.03.06.130.08</v>
          </cell>
          <cell r="B4356" t="str">
            <v>Substituição de Trilho TR-57 por Trilho UIC-60 (sobre grade de via c/dormentes de madeira)</v>
          </cell>
          <cell r="C4356" t="str">
            <v>m</v>
          </cell>
          <cell r="D4356">
            <v>22.17</v>
          </cell>
          <cell r="E4356">
            <v>17.881916438135185</v>
          </cell>
          <cell r="F4356" t="str">
            <v>SIEC Mar/26</v>
          </cell>
        </row>
        <row r="4357">
          <cell r="A4357" t="str">
            <v>09.03.06.130.09</v>
          </cell>
          <cell r="B4357" t="str">
            <v>Substituição de Trilho TR-68 por Trilho TR-57 (sobre grade de via c/dormentes de concreto, laje, vigas)</v>
          </cell>
          <cell r="C4357" t="str">
            <v>m</v>
          </cell>
          <cell r="D4357">
            <v>27.27</v>
          </cell>
          <cell r="E4357">
            <v>21.995483142442328</v>
          </cell>
          <cell r="F4357" t="str">
            <v>SIEC Mar/26</v>
          </cell>
        </row>
        <row r="4358">
          <cell r="A4358" t="str">
            <v>09.03.06.130.06</v>
          </cell>
          <cell r="B4358" t="str">
            <v>Substituição de Trilho TR-68 por Trilho TR-57 (sobre grade de via c/dormentes de madeira)</v>
          </cell>
          <cell r="C4358" t="str">
            <v>m</v>
          </cell>
          <cell r="D4358">
            <v>32.18</v>
          </cell>
          <cell r="E4358">
            <v>25.955799322471364</v>
          </cell>
          <cell r="F4358" t="str">
            <v>SIEC Mar/26</v>
          </cell>
        </row>
        <row r="4359">
          <cell r="A4359" t="str">
            <v>09.03.06.130.04</v>
          </cell>
          <cell r="B4359" t="str">
            <v>Substituição de Trilho TR-68 por Trilho TR-68</v>
          </cell>
          <cell r="C4359" t="str">
            <v>m</v>
          </cell>
          <cell r="D4359">
            <v>30.3</v>
          </cell>
          <cell r="E4359">
            <v>24.439425713824811</v>
          </cell>
          <cell r="F4359" t="str">
            <v>SIEC Mar/26</v>
          </cell>
        </row>
        <row r="4360">
          <cell r="A4360" t="str">
            <v>09.03.06.130.10</v>
          </cell>
          <cell r="B4360" t="str">
            <v>Substituição de Trilho TR-68 por Trilho UIC-60</v>
          </cell>
          <cell r="C4360" t="str">
            <v>m</v>
          </cell>
          <cell r="D4360">
            <v>27.27</v>
          </cell>
          <cell r="E4360">
            <v>21.995483142442328</v>
          </cell>
          <cell r="F4360" t="str">
            <v>SIEC Mar/26</v>
          </cell>
        </row>
        <row r="4361">
          <cell r="A4361" t="str">
            <v>09.03.06.130.07</v>
          </cell>
          <cell r="B4361" t="str">
            <v>Substituição de Trilho TR-68 por Trilho UIC-60 (sobre grade de via c/dormentes de madeira)</v>
          </cell>
          <cell r="C4361" t="str">
            <v>m</v>
          </cell>
          <cell r="D4361">
            <v>22.17</v>
          </cell>
          <cell r="E4361">
            <v>17.881916438135185</v>
          </cell>
          <cell r="F4361" t="str">
            <v>SIEC Mar/26</v>
          </cell>
        </row>
        <row r="4362">
          <cell r="A4362" t="str">
            <v>09.03.06.130.05</v>
          </cell>
          <cell r="B4362" t="str">
            <v>Substituição de Trilho UIC-60 por Trilho UIC-60</v>
          </cell>
          <cell r="C4362" t="str">
            <v>m</v>
          </cell>
          <cell r="D4362">
            <v>23.11</v>
          </cell>
          <cell r="E4362">
            <v>18.640103242458462</v>
          </cell>
          <cell r="F4362" t="str">
            <v>SIEC Mar/26</v>
          </cell>
        </row>
        <row r="4363">
          <cell r="A4363" t="str">
            <v>09.03.06.140</v>
          </cell>
          <cell r="B4363" t="str">
            <v>SERVIÇOS EM APARELHOS DE MUDANÇA DE VIA - AMV</v>
          </cell>
          <cell r="C4363" t="str">
            <v/>
          </cell>
          <cell r="E4363">
            <v>0</v>
          </cell>
          <cell r="F4363" t="str">
            <v>SIEC Mar/26</v>
          </cell>
        </row>
        <row r="4364">
          <cell r="A4364" t="str">
            <v>09.03.06.140.42</v>
          </cell>
          <cell r="B4364" t="str">
            <v>Correção de Bitola e Cotas de Salvaguarda de AMV 1:11,4 - UIC-60</v>
          </cell>
          <cell r="C4364" t="str">
            <v>un</v>
          </cell>
          <cell r="D4364">
            <v>2600.15</v>
          </cell>
          <cell r="E4364">
            <v>2097.2334247459266</v>
          </cell>
          <cell r="F4364" t="str">
            <v>SIEC Mar/26</v>
          </cell>
        </row>
        <row r="4365">
          <cell r="A4365" t="str">
            <v>09.03.06.140.44</v>
          </cell>
          <cell r="B4365" t="str">
            <v>Correção de Bitola e Cotas de Salvaguarda de AMV 1:14 - UIC-60</v>
          </cell>
          <cell r="C4365" t="str">
            <v>un</v>
          </cell>
          <cell r="D4365">
            <v>3211.95</v>
          </cell>
          <cell r="E4365">
            <v>2590.7001129214386</v>
          </cell>
          <cell r="F4365" t="str">
            <v>SIEC Mar/26</v>
          </cell>
        </row>
        <row r="4366">
          <cell r="A4366" t="str">
            <v>09.03.06.140.40</v>
          </cell>
          <cell r="B4366" t="str">
            <v>Correção de Bitola e Cotas de Salvaguarda de AMV Nº 10</v>
          </cell>
          <cell r="C4366" t="str">
            <v>un</v>
          </cell>
          <cell r="D4366">
            <v>2141.3000000000002</v>
          </cell>
          <cell r="E4366">
            <v>1727.1334086142926</v>
          </cell>
          <cell r="F4366" t="str">
            <v>SIEC Mar/26</v>
          </cell>
        </row>
        <row r="4367">
          <cell r="A4367" t="str">
            <v>09.03.06.140.41</v>
          </cell>
          <cell r="B4367" t="str">
            <v>Correção de Bitola e Cotas de Salvaguarda de AMV Nº 12</v>
          </cell>
          <cell r="C4367" t="str">
            <v>un</v>
          </cell>
          <cell r="D4367">
            <v>2600.15</v>
          </cell>
          <cell r="E4367">
            <v>2097.2334247459266</v>
          </cell>
          <cell r="F4367" t="str">
            <v>SIEC Mar/26</v>
          </cell>
        </row>
        <row r="4368">
          <cell r="A4368" t="str">
            <v>09.03.06.140.43</v>
          </cell>
          <cell r="B4368" t="str">
            <v>Correção de Bitola e Cotas de Salvaguarda de AMV Nº 14</v>
          </cell>
          <cell r="C4368" t="str">
            <v>un</v>
          </cell>
          <cell r="D4368">
            <v>3059</v>
          </cell>
          <cell r="E4368">
            <v>2467.3334408775609</v>
          </cell>
          <cell r="F4368" t="str">
            <v>SIEC Mar/26</v>
          </cell>
        </row>
        <row r="4369">
          <cell r="A4369" t="str">
            <v>09.03.06.140.45</v>
          </cell>
          <cell r="B4369" t="str">
            <v>Correção de Bitola e Cotas de Salvaguarda de AMV Nº 16</v>
          </cell>
          <cell r="C4369" t="str">
            <v>un</v>
          </cell>
          <cell r="D4369">
            <v>3517.85</v>
          </cell>
          <cell r="E4369">
            <v>2837.4334570091951</v>
          </cell>
          <cell r="F4369" t="str">
            <v>SIEC Mar/26</v>
          </cell>
        </row>
        <row r="4370">
          <cell r="A4370" t="str">
            <v>09.03.06.140.39</v>
          </cell>
          <cell r="B4370" t="str">
            <v>Correção de Bitola e Cotas de Salvaguarda de AMV Nº 8</v>
          </cell>
          <cell r="C4370" t="str">
            <v>un</v>
          </cell>
          <cell r="D4370">
            <v>1529.5</v>
          </cell>
          <cell r="E4370">
            <v>1233.6667204387804</v>
          </cell>
          <cell r="F4370" t="str">
            <v>SIEC Mar/26</v>
          </cell>
        </row>
        <row r="4371">
          <cell r="A4371" t="str">
            <v>09.03.06.140.81</v>
          </cell>
          <cell r="B4371" t="str">
            <v>Montagem e instalação de Jacaré central para Pulo Duplo com ângulo de entrada de 1:8</v>
          </cell>
          <cell r="C4371" t="str">
            <v>un</v>
          </cell>
          <cell r="D4371">
            <v>10656.55</v>
          </cell>
          <cell r="E4371">
            <v>8595.3782868204544</v>
          </cell>
          <cell r="F4371" t="str">
            <v>SIEC Mar/26</v>
          </cell>
        </row>
        <row r="4372">
          <cell r="A4372" t="str">
            <v>09.03.06.140.37</v>
          </cell>
          <cell r="B4372" t="str">
            <v>Revisão e Consolidação das Fixações nos AMVs</v>
          </cell>
          <cell r="C4372" t="str">
            <v>un</v>
          </cell>
          <cell r="D4372">
            <v>3069.98</v>
          </cell>
          <cell r="E4372">
            <v>2476.1897080174222</v>
          </cell>
          <cell r="F4372" t="str">
            <v>SIEC Mar/26</v>
          </cell>
        </row>
        <row r="4373">
          <cell r="A4373" t="str">
            <v>09.03.06.140.76</v>
          </cell>
          <cell r="B4373" t="str">
            <v>Substituição de agulha 12m UIC-60 e trilhos de encosto</v>
          </cell>
          <cell r="C4373" t="str">
            <v>un</v>
          </cell>
          <cell r="D4373">
            <v>5204.03</v>
          </cell>
          <cell r="E4373">
            <v>4197.4753992579444</v>
          </cell>
          <cell r="F4373" t="str">
            <v>SIEC Mar/26</v>
          </cell>
        </row>
        <row r="4374">
          <cell r="A4374" t="str">
            <v>09.03.06.140.77</v>
          </cell>
          <cell r="B4374" t="str">
            <v>Substituição de agulha 16,43m UIC-60 e trilhos de encosto</v>
          </cell>
          <cell r="C4374" t="str">
            <v>un</v>
          </cell>
          <cell r="D4374">
            <v>5204.03</v>
          </cell>
          <cell r="E4374">
            <v>4197.4753992579444</v>
          </cell>
          <cell r="F4374" t="str">
            <v>SIEC Mar/26</v>
          </cell>
        </row>
        <row r="4375">
          <cell r="A4375" t="str">
            <v>09.03.06.140.08</v>
          </cell>
          <cell r="B4375" t="str">
            <v>Substituição de agulha 17,60m UIC-60 com derivação esquerda ou direita, trilhos de encosto e placas de apoio especiais</v>
          </cell>
          <cell r="C4375" t="str">
            <v>un</v>
          </cell>
          <cell r="D4375">
            <v>9182.84</v>
          </cell>
          <cell r="E4375">
            <v>7406.7107597999675</v>
          </cell>
          <cell r="F4375" t="str">
            <v>SIEC Mar/26</v>
          </cell>
        </row>
        <row r="4376">
          <cell r="A4376" t="str">
            <v>09.03.06.140.13</v>
          </cell>
          <cell r="B4376" t="str">
            <v>Substituição de agulha 17,60m UIC-60 e trilhos de encosto</v>
          </cell>
          <cell r="C4376" t="str">
            <v>un</v>
          </cell>
          <cell r="D4376">
            <v>7345.49</v>
          </cell>
          <cell r="E4376">
            <v>5924.7378609453135</v>
          </cell>
          <cell r="F4376" t="str">
            <v>SIEC Mar/26</v>
          </cell>
        </row>
        <row r="4377">
          <cell r="A4377" t="str">
            <v>09.03.06.140.82</v>
          </cell>
          <cell r="B4377" t="str">
            <v>Substituição de agulha 4,572m TR-57 e trilhos de encosto e placas de apoio especiais</v>
          </cell>
          <cell r="C4377" t="str">
            <v>un</v>
          </cell>
          <cell r="D4377">
            <v>3127.66</v>
          </cell>
          <cell r="E4377">
            <v>2522.7133408614291</v>
          </cell>
          <cell r="F4377" t="str">
            <v>SIEC Mar/26</v>
          </cell>
        </row>
        <row r="4378">
          <cell r="A4378" t="str">
            <v>09.03.06.140.02</v>
          </cell>
          <cell r="B4378" t="str">
            <v>Substituição de agulha 5,029m com derivação esquerda ou direita, trilhos de encosto e placas de apoio especiais - TR 57</v>
          </cell>
          <cell r="C4378" t="str">
            <v>un</v>
          </cell>
          <cell r="D4378">
            <v>3099.67</v>
          </cell>
          <cell r="E4378">
            <v>2500.1371188901435</v>
          </cell>
          <cell r="F4378" t="str">
            <v>SIEC Mar/26</v>
          </cell>
        </row>
        <row r="4379">
          <cell r="A4379" t="str">
            <v>09.03.06.140.09</v>
          </cell>
          <cell r="B4379" t="str">
            <v>Substituição de agulha 5,029m TR-57 e trilhos de encosto</v>
          </cell>
          <cell r="C4379" t="str">
            <v>un</v>
          </cell>
          <cell r="D4379">
            <v>2756.99</v>
          </cell>
          <cell r="E4379">
            <v>2223.7376996289722</v>
          </cell>
          <cell r="F4379" t="str">
            <v>SIEC Mar/26</v>
          </cell>
        </row>
        <row r="4380">
          <cell r="A4380" t="str">
            <v>09.03.06.140.74</v>
          </cell>
          <cell r="B4380" t="str">
            <v>Substituição de agulha 5,943m TR-57 e trilhos de encosto</v>
          </cell>
          <cell r="C4380" t="str">
            <v>un</v>
          </cell>
          <cell r="D4380">
            <v>3368.77</v>
          </cell>
          <cell r="E4380">
            <v>2717.1882561703501</v>
          </cell>
          <cell r="F4380" t="str">
            <v>SIEC Mar/26</v>
          </cell>
        </row>
        <row r="4381">
          <cell r="A4381" t="str">
            <v>09.03.06.140.04</v>
          </cell>
          <cell r="B4381" t="str">
            <v>Substituição de agulha 6,705m com derivação esquerda ou direita, trilhos de encosto e placas de apoio especiais - TR 57</v>
          </cell>
          <cell r="C4381" t="str">
            <v>un</v>
          </cell>
          <cell r="D4381">
            <v>3739.05</v>
          </cell>
          <cell r="E4381">
            <v>3015.8493305371835</v>
          </cell>
          <cell r="F4381" t="str">
            <v>SIEC Mar/26</v>
          </cell>
        </row>
        <row r="4382">
          <cell r="A4382" t="str">
            <v>09.03.06.140.10</v>
          </cell>
          <cell r="B4382" t="str">
            <v>Substituição de agulha 6,705m TR 57 e trilhos de encosto</v>
          </cell>
          <cell r="C4382" t="str">
            <v>un</v>
          </cell>
          <cell r="D4382">
            <v>3674.69</v>
          </cell>
          <cell r="E4382">
            <v>2963.9377318922407</v>
          </cell>
          <cell r="F4382" t="str">
            <v>SIEC Mar/26</v>
          </cell>
        </row>
        <row r="4383">
          <cell r="A4383" t="str">
            <v>09.03.06.140.75</v>
          </cell>
          <cell r="B4383" t="str">
            <v>Substituição de agulha 7,925m TR-57 e trilhos de encosto</v>
          </cell>
          <cell r="C4383" t="str">
            <v>un</v>
          </cell>
          <cell r="D4383">
            <v>4133.38</v>
          </cell>
          <cell r="E4383">
            <v>3333.9086949507987</v>
          </cell>
          <cell r="F4383" t="str">
            <v>SIEC Mar/26</v>
          </cell>
        </row>
        <row r="4384">
          <cell r="A4384" t="str">
            <v>09.03.06.140.06</v>
          </cell>
          <cell r="B4384" t="str">
            <v>Substituição de agulha 9,144m com derivação esquerda ou direita, trilhos de encosto e placas de apoio especiais - TR 57</v>
          </cell>
          <cell r="C4384" t="str">
            <v>un</v>
          </cell>
          <cell r="D4384">
            <v>4972.6499999999996</v>
          </cell>
          <cell r="E4384">
            <v>4010.8485239554761</v>
          </cell>
          <cell r="F4384" t="str">
            <v>SIEC Mar/26</v>
          </cell>
        </row>
        <row r="4385">
          <cell r="A4385" t="str">
            <v>09.03.06.140.07</v>
          </cell>
          <cell r="B4385" t="str">
            <v>Substituição de agulha 9,144m com derivação esquerda ou direita, trilhos de encosto e placas de apoio especiais - TR 68</v>
          </cell>
          <cell r="C4385" t="str">
            <v>un</v>
          </cell>
          <cell r="D4385">
            <v>5596.52</v>
          </cell>
          <cell r="E4385">
            <v>4514.0506533311827</v>
          </cell>
          <cell r="F4385" t="str">
            <v>SIEC Mar/26</v>
          </cell>
        </row>
        <row r="4386">
          <cell r="A4386" t="str">
            <v>09.03.06.140.11</v>
          </cell>
          <cell r="B4386" t="str">
            <v>Substituição de agulha 9,144m TR57 e trilhos de encosto</v>
          </cell>
          <cell r="C4386" t="str">
            <v>un</v>
          </cell>
          <cell r="D4386">
            <v>4898.29</v>
          </cell>
          <cell r="E4386">
            <v>3950.8711082432651</v>
          </cell>
          <cell r="F4386" t="str">
            <v>SIEC Mar/26</v>
          </cell>
        </row>
        <row r="4387">
          <cell r="A4387" t="str">
            <v>09.03.06.140.12</v>
          </cell>
          <cell r="B4387" t="str">
            <v>Substituição de agulha 9,144m TR68 e trilhos de encosto</v>
          </cell>
          <cell r="C4387" t="str">
            <v>un</v>
          </cell>
          <cell r="D4387">
            <v>5204.1899999999996</v>
          </cell>
          <cell r="E4387">
            <v>4197.6044523310211</v>
          </cell>
          <cell r="F4387" t="str">
            <v>SIEC Mar/26</v>
          </cell>
        </row>
        <row r="4388">
          <cell r="A4388" t="str">
            <v>09.03.06.140.79</v>
          </cell>
          <cell r="B4388" t="str">
            <v>Substituição de Calcanhar de Jacaré TR-57</v>
          </cell>
          <cell r="C4388" t="str">
            <v>un</v>
          </cell>
          <cell r="D4388">
            <v>2008.76</v>
          </cell>
          <cell r="E4388">
            <v>1620.2290692047104</v>
          </cell>
          <cell r="F4388" t="str">
            <v>SIEC Mar/26</v>
          </cell>
        </row>
        <row r="4389">
          <cell r="A4389" t="str">
            <v>09.03.06.140.34</v>
          </cell>
          <cell r="B4389" t="str">
            <v>Substituição de Contratrilho com 10 Placas</v>
          </cell>
          <cell r="C4389" t="str">
            <v>un</v>
          </cell>
          <cell r="D4389">
            <v>216.09</v>
          </cell>
          <cell r="E4389">
            <v>174.29424100661396</v>
          </cell>
          <cell r="F4389" t="str">
            <v>SIEC Mar/26</v>
          </cell>
        </row>
        <row r="4390">
          <cell r="A4390" t="str">
            <v>09.03.06.140.83</v>
          </cell>
          <cell r="B4390" t="str">
            <v>Substituição de Contratrilho com 3,352m e placas de apoio especiais</v>
          </cell>
          <cell r="C4390" t="str">
            <v>un</v>
          </cell>
          <cell r="D4390">
            <v>218.52</v>
          </cell>
          <cell r="E4390">
            <v>176.25423455396032</v>
          </cell>
          <cell r="F4390" t="str">
            <v>SIEC Mar/26</v>
          </cell>
        </row>
        <row r="4391">
          <cell r="A4391" t="str">
            <v>09.03.06.140.35</v>
          </cell>
          <cell r="B4391" t="str">
            <v>Substituição de Contratrilho com 4,50m UIC-60</v>
          </cell>
          <cell r="C4391" t="str">
            <v>un</v>
          </cell>
          <cell r="D4391">
            <v>200.79</v>
          </cell>
          <cell r="E4391">
            <v>161.95354089369252</v>
          </cell>
          <cell r="F4391" t="str">
            <v>SIEC Mar/26</v>
          </cell>
        </row>
        <row r="4392">
          <cell r="A4392" t="str">
            <v>09.03.06.140.36</v>
          </cell>
          <cell r="B4392" t="str">
            <v>Substituição de Contratrilho com 7,20m UIC-60</v>
          </cell>
          <cell r="C4392" t="str">
            <v>un</v>
          </cell>
          <cell r="D4392">
            <v>323.13</v>
          </cell>
          <cell r="E4392">
            <v>260.63074689466043</v>
          </cell>
          <cell r="F4392" t="str">
            <v>SIEC Mar/26</v>
          </cell>
        </row>
        <row r="4393">
          <cell r="A4393" t="str">
            <v>09.03.06.140.33</v>
          </cell>
          <cell r="B4393" t="str">
            <v>Substituição de Contratrilho com 8 Placas</v>
          </cell>
          <cell r="C4393" t="str">
            <v>un</v>
          </cell>
          <cell r="D4393">
            <v>184.92</v>
          </cell>
          <cell r="E4393">
            <v>149.15308920793674</v>
          </cell>
          <cell r="F4393" t="str">
            <v>SIEC Mar/26</v>
          </cell>
        </row>
        <row r="4394">
          <cell r="A4394" t="str">
            <v>09.03.06.140.63</v>
          </cell>
          <cell r="B4394" t="str">
            <v>Substituição de Cruzamento de Jacaré p/ AMV nº 15 - TR-57</v>
          </cell>
          <cell r="C4394" t="str">
            <v>un</v>
          </cell>
          <cell r="D4394">
            <v>3385.31</v>
          </cell>
          <cell r="E4394">
            <v>2730.5291175996126</v>
          </cell>
          <cell r="F4394" t="str">
            <v>SIEC Mar/26</v>
          </cell>
        </row>
        <row r="4395">
          <cell r="A4395" t="str">
            <v>09.03.06.140.23</v>
          </cell>
          <cell r="B4395" t="str">
            <v>Substituição de Cruzamento de Jacaré p/AMV 1:11,4 - UIC-60</v>
          </cell>
          <cell r="C4395" t="str">
            <v>un</v>
          </cell>
          <cell r="D4395">
            <v>5220.71</v>
          </cell>
          <cell r="E4395">
            <v>4210.9291821261495</v>
          </cell>
          <cell r="F4395" t="str">
            <v>SIEC Mar/26</v>
          </cell>
        </row>
        <row r="4396">
          <cell r="A4396" t="str">
            <v>09.03.06.140.31</v>
          </cell>
          <cell r="B4396" t="str">
            <v>Substituição de Cruzamento de Jacaré p/AMV 1:11,4 - UIC-60 e Placas de Apoio Especiais</v>
          </cell>
          <cell r="C4396" t="str">
            <v>un</v>
          </cell>
          <cell r="D4396">
            <v>3522.46</v>
          </cell>
          <cell r="E4396">
            <v>2841.151798677206</v>
          </cell>
          <cell r="F4396" t="str">
            <v>SIEC Mar/26</v>
          </cell>
        </row>
        <row r="4397">
          <cell r="A4397" t="str">
            <v>09.03.06.140.24</v>
          </cell>
          <cell r="B4397" t="str">
            <v>Substituição de Cruzamento de Jacaré p/AMV 1:14 - UIC-60</v>
          </cell>
          <cell r="C4397" t="str">
            <v>un</v>
          </cell>
          <cell r="D4397">
            <v>3385.31</v>
          </cell>
          <cell r="E4397">
            <v>2730.5291175996126</v>
          </cell>
          <cell r="F4397" t="str">
            <v>SIEC Mar/26</v>
          </cell>
        </row>
        <row r="4398">
          <cell r="A4398" t="str">
            <v>09.03.06.140.32</v>
          </cell>
          <cell r="B4398" t="str">
            <v>Substituição de Cruzamento de Jacaré p/AMV 1:14 - UIC-60 e Placas de Apoio Especiais</v>
          </cell>
          <cell r="C4398" t="str">
            <v>un</v>
          </cell>
          <cell r="D4398">
            <v>4356.68</v>
          </cell>
          <cell r="E4398">
            <v>3514.0183900629136</v>
          </cell>
          <cell r="F4398" t="str">
            <v>SIEC Mar/26</v>
          </cell>
        </row>
        <row r="4399">
          <cell r="A4399" t="str">
            <v>09.03.06.140.69</v>
          </cell>
          <cell r="B4399" t="str">
            <v>Substituição de Cruzamento de Jacaré p/AMV 1:8 - UIC-60</v>
          </cell>
          <cell r="C4399" t="str">
            <v>un</v>
          </cell>
          <cell r="D4399">
            <v>1855.81</v>
          </cell>
          <cell r="E4399">
            <v>1496.8623971608324</v>
          </cell>
          <cell r="F4399" t="str">
            <v>SIEC Mar/26</v>
          </cell>
        </row>
        <row r="4400">
          <cell r="A4400" t="str">
            <v>09.03.06.140.15</v>
          </cell>
          <cell r="B4400" t="str">
            <v>Substituição de Cruzamento de Jacaré p/AMV nº 10 - TR-45</v>
          </cell>
          <cell r="C4400" t="str">
            <v>un</v>
          </cell>
          <cell r="D4400">
            <v>2314.66</v>
          </cell>
          <cell r="E4400">
            <v>1866.9624132924664</v>
          </cell>
          <cell r="F4400" t="str">
            <v>SIEC Mar/26</v>
          </cell>
        </row>
        <row r="4401">
          <cell r="A4401" t="str">
            <v>09.03.06.140.17</v>
          </cell>
          <cell r="B4401" t="str">
            <v>Substituição de Cruzamento de Jacaré p/AMV nº 10 - TR-57</v>
          </cell>
          <cell r="C4401" t="str">
            <v>un</v>
          </cell>
          <cell r="D4401">
            <v>2314.66</v>
          </cell>
          <cell r="E4401">
            <v>1866.9624132924664</v>
          </cell>
          <cell r="F4401" t="str">
            <v>SIEC Mar/26</v>
          </cell>
        </row>
        <row r="4402">
          <cell r="A4402" t="str">
            <v>09.03.06.140.26</v>
          </cell>
          <cell r="B4402" t="str">
            <v>Substituição de Cruzamento de Jacaré p/AMV nº 10 - TR-57 e Placas de Apoio Especiais</v>
          </cell>
          <cell r="C4402" t="str">
            <v>un</v>
          </cell>
          <cell r="D4402">
            <v>2716.35</v>
          </cell>
          <cell r="E4402">
            <v>2190.9582190675915</v>
          </cell>
          <cell r="F4402" t="str">
            <v>SIEC Mar/26</v>
          </cell>
        </row>
        <row r="4403">
          <cell r="A4403" t="str">
            <v>09.03.06.140.18</v>
          </cell>
          <cell r="B4403" t="str">
            <v>Substituição de Cruzamento de Jacaré p/AMV nº 12 - TR-57</v>
          </cell>
          <cell r="C4403" t="str">
            <v>un</v>
          </cell>
          <cell r="D4403">
            <v>2773.51</v>
          </cell>
          <cell r="E4403">
            <v>2237.0624294241006</v>
          </cell>
          <cell r="F4403" t="str">
            <v>SIEC Mar/26</v>
          </cell>
        </row>
        <row r="4404">
          <cell r="A4404" t="str">
            <v>09.03.06.140.27</v>
          </cell>
          <cell r="B4404" t="str">
            <v>Substituição de Cruzamento de Jacaré p/AMV nº 12 - TR-57 e Placas de Apoio Especiais</v>
          </cell>
          <cell r="C4404" t="str">
            <v>un</v>
          </cell>
          <cell r="D4404">
            <v>3276.57</v>
          </cell>
          <cell r="E4404">
            <v>2642.8214228101306</v>
          </cell>
          <cell r="F4404" t="str">
            <v>SIEC Mar/26</v>
          </cell>
        </row>
        <row r="4405">
          <cell r="A4405" t="str">
            <v>09.03.06.140.19</v>
          </cell>
          <cell r="B4405" t="str">
            <v>Substituição de Cruzamento de Jacaré p/AMV nº 14 - TR-57</v>
          </cell>
          <cell r="C4405" t="str">
            <v>un</v>
          </cell>
          <cell r="D4405">
            <v>3232.36</v>
          </cell>
          <cell r="E4405">
            <v>2607.1624455557348</v>
          </cell>
          <cell r="F4405" t="str">
            <v>SIEC Mar/26</v>
          </cell>
        </row>
        <row r="4406">
          <cell r="A4406" t="str">
            <v>09.03.06.140.28</v>
          </cell>
          <cell r="B4406" t="str">
            <v>Substituição de Cruzamento de Jacaré p/AMV nº 14 - TR-57 e Placas de Apoio Especiais</v>
          </cell>
          <cell r="C4406" t="str">
            <v>un</v>
          </cell>
          <cell r="D4406">
            <v>3836.8</v>
          </cell>
          <cell r="E4406">
            <v>3094.692692369737</v>
          </cell>
          <cell r="F4406" t="str">
            <v>SIEC Mar/26</v>
          </cell>
        </row>
        <row r="4407">
          <cell r="A4407" t="str">
            <v>09.03.06.140.20</v>
          </cell>
          <cell r="B4407" t="str">
            <v>Substituição de Cruzamento de Jacaré p/AMV nº 14 - TR-68</v>
          </cell>
          <cell r="C4407" t="str">
            <v>un</v>
          </cell>
          <cell r="D4407">
            <v>3385.31</v>
          </cell>
          <cell r="E4407">
            <v>2730.5291175996126</v>
          </cell>
          <cell r="F4407" t="str">
            <v>SIEC Mar/26</v>
          </cell>
        </row>
        <row r="4408">
          <cell r="A4408" t="str">
            <v>09.03.06.140.29</v>
          </cell>
          <cell r="B4408" t="str">
            <v>Substituição de Cruzamento de Jacaré p/AMV nº 14 - TR-68 e Placas de Apoio Especiais</v>
          </cell>
          <cell r="C4408" t="str">
            <v>un</v>
          </cell>
          <cell r="D4408">
            <v>4356.68</v>
          </cell>
          <cell r="E4408">
            <v>3514.0183900629136</v>
          </cell>
          <cell r="F4408" t="str">
            <v>SIEC Mar/26</v>
          </cell>
        </row>
        <row r="4409">
          <cell r="A4409" t="str">
            <v>09.03.06.140.22</v>
          </cell>
          <cell r="B4409" t="str">
            <v>Substituição de Cruzamento de Jacaré p/AMV nº 16 - TR-57</v>
          </cell>
          <cell r="C4409" t="str">
            <v>un</v>
          </cell>
          <cell r="D4409">
            <v>3691.21</v>
          </cell>
          <cell r="E4409">
            <v>2977.2624616873691</v>
          </cell>
          <cell r="F4409" t="str">
            <v>SIEC Mar/26</v>
          </cell>
        </row>
        <row r="4410">
          <cell r="A4410" t="str">
            <v>09.03.06.140.30</v>
          </cell>
          <cell r="B4410" t="str">
            <v>Substituição de Cruzamento de Jacaré p/AMV nº 16 - TR-57 e Placas de Apoio Especiais</v>
          </cell>
          <cell r="C4410" t="str">
            <v>un</v>
          </cell>
          <cell r="D4410">
            <v>4562.47</v>
          </cell>
          <cell r="E4410">
            <v>3680.0048394902406</v>
          </cell>
          <cell r="F4410" t="str">
            <v>SIEC Mar/26</v>
          </cell>
        </row>
        <row r="4411">
          <cell r="A4411" t="str">
            <v>09.03.06.140.14</v>
          </cell>
          <cell r="B4411" t="str">
            <v>Substituição de Cruzamento de Jacaré p/AMV nº 8 - TR-57</v>
          </cell>
          <cell r="C4411" t="str">
            <v>un</v>
          </cell>
          <cell r="D4411">
            <v>1855.81</v>
          </cell>
          <cell r="E4411">
            <v>1496.8623971608324</v>
          </cell>
          <cell r="F4411" t="str">
            <v>SIEC Mar/26</v>
          </cell>
        </row>
        <row r="4412">
          <cell r="A4412" t="str">
            <v>09.03.06.140.25</v>
          </cell>
          <cell r="B4412" t="str">
            <v>Substituição de Cruzamento de Jacaré p/AMV nº 8 - TR-57 e Placas de Apoio Especiais</v>
          </cell>
          <cell r="C4412" t="str">
            <v>un</v>
          </cell>
          <cell r="D4412">
            <v>2233.8000000000002</v>
          </cell>
          <cell r="E4412">
            <v>1801.7422164865302</v>
          </cell>
          <cell r="F4412" t="str">
            <v>SIEC Mar/26</v>
          </cell>
        </row>
        <row r="4413">
          <cell r="A4413" t="str">
            <v>09.03.06.140.84</v>
          </cell>
          <cell r="B4413" t="str">
            <v>Substituição de jacaré duplo ou especial para cruzamento duplo padrão AREMA.</v>
          </cell>
          <cell r="C4413" t="str">
            <v>un</v>
          </cell>
          <cell r="D4413">
            <v>2887.96</v>
          </cell>
          <cell r="E4413">
            <v>2329.3757057589933</v>
          </cell>
          <cell r="F4413" t="str">
            <v>SIEC Mar/26</v>
          </cell>
        </row>
        <row r="4414">
          <cell r="A4414" t="str">
            <v>09.03.06.140.64</v>
          </cell>
          <cell r="B4414" t="str">
            <v>Substituição de jacaré móvel UIC-60</v>
          </cell>
          <cell r="C4414" t="str">
            <v>un</v>
          </cell>
          <cell r="D4414">
            <v>4356.68</v>
          </cell>
          <cell r="E4414">
            <v>3514.0183900629136</v>
          </cell>
          <cell r="F4414" t="str">
            <v>SIEC Mar/26</v>
          </cell>
        </row>
        <row r="4415">
          <cell r="A4415" t="str">
            <v>09.03.06.140.56</v>
          </cell>
          <cell r="B4415" t="str">
            <v>Substituição de Núcleo de Jacaré Simples Curvo TR-50 por TR-50 1:10</v>
          </cell>
          <cell r="C4415" t="str">
            <v>un</v>
          </cell>
          <cell r="D4415">
            <v>3232.36</v>
          </cell>
          <cell r="E4415">
            <v>2607.1624455557348</v>
          </cell>
          <cell r="F4415" t="str">
            <v>SIEC Mar/26</v>
          </cell>
        </row>
        <row r="4416">
          <cell r="A4416" t="str">
            <v>09.03.06.140.66</v>
          </cell>
          <cell r="B4416" t="str">
            <v>Substituição de Núcleo de Jacaré TR-57 - 1:10</v>
          </cell>
          <cell r="C4416" t="str">
            <v>un</v>
          </cell>
          <cell r="D4416">
            <v>3232.36</v>
          </cell>
          <cell r="E4416">
            <v>2607.1624455557348</v>
          </cell>
          <cell r="F4416" t="str">
            <v>SIEC Mar/26</v>
          </cell>
        </row>
        <row r="4417">
          <cell r="A4417" t="str">
            <v>09.03.06.140.67</v>
          </cell>
          <cell r="B4417" t="str">
            <v>Substituição de Núcleo de Jacaré TR-57 - 1:12</v>
          </cell>
          <cell r="C4417" t="str">
            <v>un</v>
          </cell>
          <cell r="D4417">
            <v>3232.36</v>
          </cell>
          <cell r="E4417">
            <v>2607.1624455557348</v>
          </cell>
          <cell r="F4417" t="str">
            <v>SIEC Mar/26</v>
          </cell>
        </row>
        <row r="4418">
          <cell r="A4418" t="str">
            <v>09.03.06.140.68</v>
          </cell>
          <cell r="B4418" t="str">
            <v>Substituição de Núcleo de Jacaré TR-57 - 1:15</v>
          </cell>
          <cell r="C4418" t="str">
            <v>un</v>
          </cell>
          <cell r="D4418">
            <v>3691.21</v>
          </cell>
          <cell r="E4418">
            <v>2977.2624616873691</v>
          </cell>
          <cell r="F4418" t="str">
            <v>SIEC Mar/26</v>
          </cell>
        </row>
        <row r="4419">
          <cell r="A4419" t="str">
            <v>09.03.06.140.54</v>
          </cell>
          <cell r="B4419" t="str">
            <v>Substituição de Núcleo de Jacaré TR-57 por TR-57 1:14</v>
          </cell>
          <cell r="C4419" t="str">
            <v>un</v>
          </cell>
          <cell r="D4419">
            <v>3232.36</v>
          </cell>
          <cell r="E4419">
            <v>2607.1624455557348</v>
          </cell>
          <cell r="F4419" t="str">
            <v>SIEC Mar/26</v>
          </cell>
        </row>
        <row r="4420">
          <cell r="A4420" t="str">
            <v>09.03.06.140.38</v>
          </cell>
          <cell r="B4420" t="str">
            <v>Substituição de Parafusos nas partes integrantes do AMV</v>
          </cell>
          <cell r="C4420" t="str">
            <v>un</v>
          </cell>
          <cell r="D4420">
            <v>30.59</v>
          </cell>
          <cell r="E4420">
            <v>24.673334408775609</v>
          </cell>
          <cell r="F4420" t="str">
            <v>SIEC Mar/26</v>
          </cell>
        </row>
        <row r="4421">
          <cell r="A4421" t="str">
            <v>09.03.06.140.78</v>
          </cell>
          <cell r="B4421" t="str">
            <v>Substituição de Perna do Jacaré TR-57</v>
          </cell>
          <cell r="C4421" t="str">
            <v>un</v>
          </cell>
          <cell r="D4421">
            <v>2467.61</v>
          </cell>
          <cell r="E4421">
            <v>1990.3290853363446</v>
          </cell>
          <cell r="F4421" t="str">
            <v>SIEC Mar/26</v>
          </cell>
        </row>
        <row r="4422">
          <cell r="A4422" t="str">
            <v>09.03.06.150</v>
          </cell>
          <cell r="B4422" t="str">
            <v>APARELHO DE MANOBRA MANUAL</v>
          </cell>
          <cell r="C4422" t="str">
            <v/>
          </cell>
          <cell r="E4422">
            <v>0</v>
          </cell>
          <cell r="F4422" t="str">
            <v>SIEC Mar/26</v>
          </cell>
        </row>
        <row r="4423">
          <cell r="A4423" t="str">
            <v>09.03.06.150.02</v>
          </cell>
          <cell r="B4423" t="str">
            <v>Instalação / Substituição de Aparelho de Manobra Manual</v>
          </cell>
          <cell r="C4423" t="str">
            <v>un</v>
          </cell>
          <cell r="D4423">
            <v>917.7</v>
          </cell>
          <cell r="E4423">
            <v>740.20003226326833</v>
          </cell>
          <cell r="F4423" t="str">
            <v>SIEC Mar/26</v>
          </cell>
        </row>
        <row r="4424">
          <cell r="A4424" t="str">
            <v>09.03.06.150.04</v>
          </cell>
          <cell r="B4424" t="str">
            <v>Limpeza e lubrificação de placas de deslizamento (arrasto) e agulhas em pátios</v>
          </cell>
          <cell r="C4424" t="str">
            <v>un</v>
          </cell>
          <cell r="D4424">
            <v>112.22</v>
          </cell>
          <cell r="E4424">
            <v>90.51459912889176</v>
          </cell>
          <cell r="F4424" t="str">
            <v>SIEC Mar/26</v>
          </cell>
        </row>
        <row r="4425">
          <cell r="A4425" t="str">
            <v>09.03.06.150.01</v>
          </cell>
          <cell r="B4425" t="str">
            <v>Manutenção e Regulagem de Aparelho de Manobra Manual</v>
          </cell>
          <cell r="C4425" t="str">
            <v>un</v>
          </cell>
          <cell r="D4425">
            <v>305.89999999999998</v>
          </cell>
          <cell r="E4425">
            <v>246.73334408775608</v>
          </cell>
          <cell r="F4425" t="str">
            <v>SIEC Mar/26</v>
          </cell>
        </row>
        <row r="4426">
          <cell r="A4426" t="str">
            <v>09.03.06.150.05</v>
          </cell>
          <cell r="B4426" t="str">
            <v>Regulagem das placas de deslizamento com/sem substituição de roletes - noturno</v>
          </cell>
          <cell r="C4426" t="str">
            <v>un</v>
          </cell>
          <cell r="D4426">
            <v>270.18</v>
          </cell>
          <cell r="E4426">
            <v>217.92224552347153</v>
          </cell>
          <cell r="F4426" t="str">
            <v>SIEC Mar/26</v>
          </cell>
        </row>
        <row r="4427">
          <cell r="A4427" t="str">
            <v>09.03.06.150.03</v>
          </cell>
          <cell r="B4427" t="str">
            <v>Substituição ou Instalação de Trava (tramela) para Agulha - execução em período diurno</v>
          </cell>
          <cell r="C4427" t="str">
            <v>un</v>
          </cell>
          <cell r="D4427">
            <v>70.349999999999994</v>
          </cell>
          <cell r="E4427">
            <v>56.743023068236809</v>
          </cell>
          <cell r="F4427" t="str">
            <v>SIEC Mar/26</v>
          </cell>
        </row>
        <row r="4428">
          <cell r="A4428" t="str">
            <v>09.03.06.160</v>
          </cell>
          <cell r="B4428" t="str">
            <v>MANUTENÇÃO DAS UNIÕES DE TRILHOS</v>
          </cell>
          <cell r="C4428" t="str">
            <v/>
          </cell>
          <cell r="E4428">
            <v>0</v>
          </cell>
          <cell r="F4428" t="str">
            <v>SIEC Mar/26</v>
          </cell>
        </row>
        <row r="4429">
          <cell r="A4429" t="str">
            <v>09.03.06.160.07</v>
          </cell>
          <cell r="B4429" t="str">
            <v>Conservação de Juntas Isolantes</v>
          </cell>
          <cell r="C4429" t="str">
            <v>un</v>
          </cell>
          <cell r="D4429">
            <v>67.290000000000006</v>
          </cell>
          <cell r="E4429">
            <v>54.27488304565253</v>
          </cell>
          <cell r="F4429" t="str">
            <v>SIEC Mar/26</v>
          </cell>
        </row>
        <row r="4430">
          <cell r="A4430" t="str">
            <v>09.03.06.160.06</v>
          </cell>
          <cell r="B4430" t="str">
            <v>Conservação de Juntas Mecânicas</v>
          </cell>
          <cell r="C4430" t="str">
            <v>un</v>
          </cell>
          <cell r="D4430">
            <v>45.88</v>
          </cell>
          <cell r="E4430">
            <v>37.00596870462978</v>
          </cell>
          <cell r="F4430" t="str">
            <v>SIEC Mar/26</v>
          </cell>
        </row>
        <row r="4431">
          <cell r="A4431" t="str">
            <v>09.03.06.160.08</v>
          </cell>
          <cell r="B4431" t="str">
            <v>Instalação de Tala Mecânica ou Tala de Emergência</v>
          </cell>
          <cell r="C4431" t="str">
            <v>un</v>
          </cell>
          <cell r="D4431">
            <v>64.099999999999994</v>
          </cell>
          <cell r="E4431">
            <v>51.701887401193737</v>
          </cell>
          <cell r="F4431" t="str">
            <v>SIEC Mar/26</v>
          </cell>
        </row>
        <row r="4432">
          <cell r="A4432" t="str">
            <v>09.03.06.160.03</v>
          </cell>
          <cell r="B4432" t="str">
            <v>Substituição de Junta Isolante Colada (JIC) TR-57</v>
          </cell>
          <cell r="C4432" t="str">
            <v>m</v>
          </cell>
          <cell r="D4432">
            <v>30.08</v>
          </cell>
          <cell r="E4432">
            <v>24.261977738344893</v>
          </cell>
          <cell r="F4432" t="str">
            <v>SIEC Mar/26</v>
          </cell>
        </row>
        <row r="4433">
          <cell r="A4433" t="str">
            <v>09.03.06.160.04</v>
          </cell>
          <cell r="B4433" t="str">
            <v>Substituição de Junta Isolante Colada (JIC) TR-68</v>
          </cell>
          <cell r="C4433" t="str">
            <v>m</v>
          </cell>
          <cell r="D4433">
            <v>35.18</v>
          </cell>
          <cell r="E4433">
            <v>28.375544442652039</v>
          </cell>
          <cell r="F4433" t="str">
            <v>SIEC Mar/26</v>
          </cell>
        </row>
        <row r="4434">
          <cell r="A4434" t="str">
            <v>09.03.06.160.05</v>
          </cell>
          <cell r="B4434" t="str">
            <v>Substituição de Junta Isolante Colada (JIC) UIC-60</v>
          </cell>
          <cell r="C4434" t="str">
            <v>m</v>
          </cell>
          <cell r="D4434">
            <v>31.61</v>
          </cell>
          <cell r="E4434">
            <v>25.496047749637036</v>
          </cell>
          <cell r="F4434" t="str">
            <v>SIEC Mar/26</v>
          </cell>
        </row>
        <row r="4435">
          <cell r="A4435" t="str">
            <v>09.03.06.160.09</v>
          </cell>
          <cell r="B4435" t="str">
            <v>Substituição ou Reposição de Parafusos em Juntas de Trilho</v>
          </cell>
          <cell r="C4435" t="str">
            <v>un</v>
          </cell>
          <cell r="D4435">
            <v>67.290000000000006</v>
          </cell>
          <cell r="E4435">
            <v>54.27488304565253</v>
          </cell>
          <cell r="F4435" t="str">
            <v>SIEC Mar/26</v>
          </cell>
        </row>
        <row r="4436">
          <cell r="A4436" t="str">
            <v>09.03.06.170</v>
          </cell>
          <cell r="B4436" t="str">
            <v>SOLDAGEM PARA MANUTENJÇÃO DE VIA PERMANENTE</v>
          </cell>
          <cell r="C4436" t="str">
            <v/>
          </cell>
          <cell r="E4436">
            <v>0</v>
          </cell>
          <cell r="F4436" t="str">
            <v>SIEC Mar/26</v>
          </cell>
        </row>
        <row r="4437">
          <cell r="A4437" t="str">
            <v>09.03.06.170.02</v>
          </cell>
          <cell r="B4437" t="str">
            <v>Solda exotérmica para Rail-bond e cabo de impedância</v>
          </cell>
          <cell r="C4437" t="str">
            <v>un</v>
          </cell>
          <cell r="D4437">
            <v>75.37</v>
          </cell>
          <cell r="E4437">
            <v>60.792063236005809</v>
          </cell>
          <cell r="F4437" t="str">
            <v>SIEC Mar/26</v>
          </cell>
        </row>
        <row r="4438">
          <cell r="A4438" t="str">
            <v>09.03.06.170.01</v>
          </cell>
          <cell r="B4438" t="str">
            <v>Substituição de Rail-Bond fixado por parafuso</v>
          </cell>
          <cell r="C4438" t="str">
            <v>un</v>
          </cell>
          <cell r="D4438">
            <v>61.18</v>
          </cell>
          <cell r="E4438">
            <v>49.346668817551219</v>
          </cell>
          <cell r="F4438" t="str">
            <v>SIEC Mar/26</v>
          </cell>
        </row>
        <row r="4439">
          <cell r="A4439" t="str">
            <v>09.03.06.180</v>
          </cell>
          <cell r="B4439" t="str">
            <v>MANUTENÇÃO EM FIXAÇÕES DE VIA PERMANENTE</v>
          </cell>
          <cell r="C4439" t="str">
            <v/>
          </cell>
          <cell r="E4439">
            <v>0</v>
          </cell>
          <cell r="F4439" t="str">
            <v>SIEC Mar/26</v>
          </cell>
        </row>
        <row r="4440">
          <cell r="A4440" t="str">
            <v>09.03.06.180.14</v>
          </cell>
          <cell r="B4440" t="str">
            <v>Corte de dormentes</v>
          </cell>
          <cell r="C4440" t="str">
            <v>m²</v>
          </cell>
          <cell r="D4440">
            <v>407.86</v>
          </cell>
          <cell r="E4440">
            <v>328.97241490562993</v>
          </cell>
          <cell r="F4440" t="str">
            <v>SIEC Mar/26</v>
          </cell>
        </row>
        <row r="4441">
          <cell r="A4441" t="str">
            <v>09.03.06.180.15</v>
          </cell>
          <cell r="B4441" t="str">
            <v>Corte de Trilho a Maçarico</v>
          </cell>
          <cell r="C4441" t="str">
            <v>un</v>
          </cell>
          <cell r="D4441">
            <v>13.76</v>
          </cell>
          <cell r="E4441">
            <v>11.098564284562025</v>
          </cell>
          <cell r="F4441" t="str">
            <v>SIEC Mar/26</v>
          </cell>
        </row>
        <row r="4442">
          <cell r="A4442" t="str">
            <v>09.03.06.180.10</v>
          </cell>
          <cell r="B4442" t="str">
            <v>Deslocamento de Placa de Apoio (comuns e especiais)</v>
          </cell>
          <cell r="C4442" t="str">
            <v>un</v>
          </cell>
          <cell r="D4442">
            <v>21.41</v>
          </cell>
          <cell r="E4442">
            <v>17.268914341022747</v>
          </cell>
          <cell r="F4442" t="str">
            <v>SIEC Mar/26</v>
          </cell>
        </row>
        <row r="4443">
          <cell r="A4443" t="str">
            <v>09.03.06.180.16</v>
          </cell>
          <cell r="B4443" t="str">
            <v>Fixação de trilho para amarração de ponto nótavel de curva</v>
          </cell>
          <cell r="C4443" t="str">
            <v>un</v>
          </cell>
          <cell r="D4443">
            <v>208.47</v>
          </cell>
          <cell r="E4443">
            <v>168.14808840135507</v>
          </cell>
          <cell r="F4443" t="str">
            <v>SIEC Mar/26</v>
          </cell>
        </row>
        <row r="4444">
          <cell r="A4444" t="str">
            <v>09.03.06.180.06</v>
          </cell>
          <cell r="B4444" t="str">
            <v>Instalação e/ou Substituição de Isoladores</v>
          </cell>
          <cell r="C4444" t="str">
            <v>un</v>
          </cell>
          <cell r="D4444">
            <v>5.09</v>
          </cell>
          <cell r="E4444">
            <v>4.1055008872398773</v>
          </cell>
          <cell r="F4444" t="str">
            <v>SIEC Mar/26</v>
          </cell>
        </row>
        <row r="4445">
          <cell r="A4445" t="str">
            <v>09.03.06.180.01</v>
          </cell>
          <cell r="B4445" t="str">
            <v>Reaperto das Fixações</v>
          </cell>
          <cell r="C4445" t="str">
            <v>km</v>
          </cell>
          <cell r="D4445">
            <v>3464.56</v>
          </cell>
          <cell r="E4445">
            <v>2794.4507178577187</v>
          </cell>
          <cell r="F4445" t="str">
            <v>SIEC Mar/26</v>
          </cell>
        </row>
        <row r="4446">
          <cell r="A4446" t="str">
            <v>09.03.06.180.05</v>
          </cell>
          <cell r="B4446" t="str">
            <v>Substituição de Grampo Elástico</v>
          </cell>
          <cell r="C4446" t="str">
            <v>un</v>
          </cell>
          <cell r="D4446">
            <v>2.54</v>
          </cell>
          <cell r="E4446">
            <v>2.0487175350863041</v>
          </cell>
          <cell r="F4446" t="str">
            <v>SIEC Mar/26</v>
          </cell>
        </row>
        <row r="4447">
          <cell r="A4447" t="str">
            <v>09.03.06.180.07</v>
          </cell>
          <cell r="B4447" t="str">
            <v>Substituição de Palmilha</v>
          </cell>
          <cell r="C4447" t="str">
            <v>un</v>
          </cell>
          <cell r="D4447">
            <v>7.64</v>
          </cell>
          <cell r="E4447">
            <v>6.1622842393934505</v>
          </cell>
          <cell r="F4447" t="str">
            <v>SIEC Mar/26</v>
          </cell>
        </row>
        <row r="4448">
          <cell r="A4448" t="str">
            <v>09.03.06.180.08</v>
          </cell>
          <cell r="B4448" t="str">
            <v>Substituição de Placa de Apoio em Via Corrida</v>
          </cell>
          <cell r="C4448" t="str">
            <v>un</v>
          </cell>
          <cell r="D4448">
            <v>11.21</v>
          </cell>
          <cell r="E4448">
            <v>9.0417809324084537</v>
          </cell>
          <cell r="F4448" t="str">
            <v>SIEC Mar/26</v>
          </cell>
        </row>
        <row r="4449">
          <cell r="A4449" t="str">
            <v>09.03.06.180.09</v>
          </cell>
          <cell r="B4449" t="str">
            <v>Substituição de Placa de Apoio Especial - AMV</v>
          </cell>
          <cell r="C4449" t="str">
            <v>un</v>
          </cell>
          <cell r="D4449">
            <v>16.309999999999999</v>
          </cell>
          <cell r="E4449">
            <v>13.155347636715598</v>
          </cell>
          <cell r="F4449" t="str">
            <v>SIEC Mar/26</v>
          </cell>
        </row>
        <row r="4450">
          <cell r="A4450" t="str">
            <v>09.03.06.180.03</v>
          </cell>
          <cell r="B4450" t="str">
            <v>Substituição de Tirefão com nova furação</v>
          </cell>
          <cell r="C4450" t="str">
            <v>un</v>
          </cell>
          <cell r="D4450">
            <v>1.81</v>
          </cell>
          <cell r="E4450">
            <v>1.4599128891756736</v>
          </cell>
          <cell r="F4450" t="str">
            <v>SIEC Mar/26</v>
          </cell>
        </row>
        <row r="4451">
          <cell r="A4451" t="str">
            <v>09.03.06.180.02</v>
          </cell>
          <cell r="B4451" t="str">
            <v>Substituição de Tirefão simples (mesma furação)</v>
          </cell>
          <cell r="C4451" t="str">
            <v>un</v>
          </cell>
          <cell r="D4451">
            <v>1.43</v>
          </cell>
          <cell r="E4451">
            <v>1.1534118406194547</v>
          </cell>
          <cell r="F4451" t="str">
            <v>SIEC Mar/26</v>
          </cell>
        </row>
        <row r="4452">
          <cell r="A4452" t="str">
            <v>09.03.06.180.04</v>
          </cell>
          <cell r="B4452" t="str">
            <v>Tarugamento de Dormentes</v>
          </cell>
          <cell r="C4452" t="str">
            <v>un</v>
          </cell>
          <cell r="D4452">
            <v>3.03</v>
          </cell>
          <cell r="E4452">
            <v>2.4439425713824807</v>
          </cell>
          <cell r="F4452" t="str">
            <v>SIEC Mar/26</v>
          </cell>
        </row>
        <row r="4453">
          <cell r="A4453" t="str">
            <v>09.03.06.182</v>
          </cell>
          <cell r="B4453" t="str">
            <v>SERVIÇOS DE REGULARIZAÇÃO DA VIA E AMV</v>
          </cell>
          <cell r="C4453" t="str">
            <v/>
          </cell>
          <cell r="E4453">
            <v>0</v>
          </cell>
          <cell r="F4453" t="str">
            <v>SIEC Mar/26</v>
          </cell>
        </row>
        <row r="4454">
          <cell r="A4454" t="str">
            <v>09.03.06.182.22</v>
          </cell>
          <cell r="B4454" t="str">
            <v>Acerto do lastro com recomposição do ombro</v>
          </cell>
          <cell r="C4454" t="str">
            <v>m</v>
          </cell>
          <cell r="D4454">
            <v>61.18</v>
          </cell>
          <cell r="E4454">
            <v>49.346668817551219</v>
          </cell>
          <cell r="F4454" t="str">
            <v>SIEC Mar/26</v>
          </cell>
        </row>
        <row r="4455">
          <cell r="A4455" t="str">
            <v>09.03.06.182.03</v>
          </cell>
          <cell r="B4455" t="str">
            <v>Junta com socaria manual</v>
          </cell>
          <cell r="C4455" t="str">
            <v>m</v>
          </cell>
          <cell r="D4455">
            <v>38.51</v>
          </cell>
          <cell r="E4455">
            <v>31.061461526052586</v>
          </cell>
          <cell r="F4455" t="str">
            <v>SIEC Mar/26</v>
          </cell>
        </row>
        <row r="4456">
          <cell r="A4456" t="str">
            <v>09.03.06.182.21</v>
          </cell>
          <cell r="B4456" t="str">
            <v>Lastreamento da via com regularização da brita sobre os dormentes</v>
          </cell>
          <cell r="C4456" t="str">
            <v>m³</v>
          </cell>
          <cell r="D4456">
            <v>22.94</v>
          </cell>
          <cell r="E4456">
            <v>18.50298435231489</v>
          </cell>
          <cell r="F4456" t="str">
            <v>SIEC Mar/26</v>
          </cell>
        </row>
        <row r="4457">
          <cell r="A4457" t="str">
            <v>09.03.06.182.20</v>
          </cell>
          <cell r="B4457" t="str">
            <v>Limpeza parcial do lastro, manualmente de via corrida</v>
          </cell>
          <cell r="C4457" t="str">
            <v>m³</v>
          </cell>
          <cell r="D4457">
            <v>97.74</v>
          </cell>
          <cell r="E4457">
            <v>78.835296015486364</v>
          </cell>
          <cell r="F4457" t="str">
            <v>SIEC Mar/26</v>
          </cell>
        </row>
        <row r="4458">
          <cell r="A4458" t="str">
            <v>09.03.06.182.19</v>
          </cell>
          <cell r="B4458" t="str">
            <v>Limpeza total do lastro, manualmente de via corrida e AMVs</v>
          </cell>
          <cell r="C4458" t="str">
            <v>m³</v>
          </cell>
          <cell r="D4458">
            <v>191.96</v>
          </cell>
          <cell r="E4458">
            <v>154.8314244232941</v>
          </cell>
          <cell r="F4458" t="str">
            <v>SIEC Mar/26</v>
          </cell>
        </row>
        <row r="4459">
          <cell r="A4459" t="str">
            <v>09.03.06.182.29</v>
          </cell>
          <cell r="B4459" t="str">
            <v>Recolocação das britas e trilhos ao longo da junta de dilatação</v>
          </cell>
          <cell r="C4459" t="str">
            <v>m³</v>
          </cell>
          <cell r="D4459">
            <v>41.29</v>
          </cell>
          <cell r="E4459">
            <v>33.303758670753346</v>
          </cell>
          <cell r="F4459" t="str">
            <v>SIEC Mar/26</v>
          </cell>
        </row>
        <row r="4460">
          <cell r="A4460" t="str">
            <v>09.03.06.182.28</v>
          </cell>
          <cell r="B4460" t="str">
            <v>Retirada integral da brita e trilhos na parte superior do tabuleiro do viaduto</v>
          </cell>
          <cell r="C4460" t="str">
            <v>m³</v>
          </cell>
          <cell r="D4460">
            <v>50.47</v>
          </cell>
          <cell r="E4460">
            <v>40.708178738506213</v>
          </cell>
          <cell r="F4460" t="str">
            <v>SIEC Mar/26</v>
          </cell>
        </row>
        <row r="4461">
          <cell r="A4461" t="str">
            <v>09.03.06.182.05</v>
          </cell>
          <cell r="B4461" t="str">
            <v>Socaria Manual de AMV AREMA Nº 10</v>
          </cell>
          <cell r="C4461" t="str">
            <v>un</v>
          </cell>
          <cell r="D4461">
            <v>2888.5</v>
          </cell>
          <cell r="E4461">
            <v>2329.811259880626</v>
          </cell>
          <cell r="F4461" t="str">
            <v>SIEC Mar/26</v>
          </cell>
        </row>
        <row r="4462">
          <cell r="A4462" t="str">
            <v>09.03.06.182.06</v>
          </cell>
          <cell r="B4462" t="str">
            <v>Socaria Manual de AMV AREMA Nº 12</v>
          </cell>
          <cell r="C4462" t="str">
            <v>un</v>
          </cell>
          <cell r="D4462">
            <v>3466.2</v>
          </cell>
          <cell r="E4462">
            <v>2795.7735118567507</v>
          </cell>
          <cell r="F4462" t="str">
            <v>SIEC Mar/26</v>
          </cell>
        </row>
        <row r="4463">
          <cell r="A4463" t="str">
            <v>09.03.06.182.07</v>
          </cell>
          <cell r="B4463" t="str">
            <v>Socaria Manual de AMV AREMA Nº 14</v>
          </cell>
          <cell r="C4463" t="str">
            <v>un</v>
          </cell>
          <cell r="D4463">
            <v>4043.9</v>
          </cell>
          <cell r="E4463">
            <v>3261.7357638328763</v>
          </cell>
          <cell r="F4463" t="str">
            <v>SIEC Mar/26</v>
          </cell>
        </row>
        <row r="4464">
          <cell r="A4464" t="str">
            <v>09.03.06.182.08</v>
          </cell>
          <cell r="B4464" t="str">
            <v>Socaria Manual de AMV AREMA Nº 16</v>
          </cell>
          <cell r="C4464" t="str">
            <v>un</v>
          </cell>
          <cell r="D4464">
            <v>4621.6000000000004</v>
          </cell>
          <cell r="E4464">
            <v>3727.6980158090018</v>
          </cell>
          <cell r="F4464" t="str">
            <v>SIEC Mar/26</v>
          </cell>
        </row>
        <row r="4465">
          <cell r="A4465" t="str">
            <v>09.03.06.182.04</v>
          </cell>
          <cell r="B4465" t="str">
            <v>Socaria Manual de AMV AREMA Nº 8</v>
          </cell>
          <cell r="C4465" t="str">
            <v>un</v>
          </cell>
          <cell r="D4465">
            <v>2310.8000000000002</v>
          </cell>
          <cell r="E4465">
            <v>1863.8490079045009</v>
          </cell>
          <cell r="F4465" t="str">
            <v>SIEC Mar/26</v>
          </cell>
        </row>
        <row r="4466">
          <cell r="A4466" t="str">
            <v>09.03.06.182.26</v>
          </cell>
          <cell r="B4466" t="str">
            <v>Socaria Manual de AMV Nº 15</v>
          </cell>
          <cell r="C4466" t="str">
            <v>un</v>
          </cell>
          <cell r="D4466">
            <v>4332.75</v>
          </cell>
          <cell r="E4466">
            <v>3494.7168898209388</v>
          </cell>
          <cell r="F4466" t="str">
            <v>SIEC Mar/26</v>
          </cell>
        </row>
        <row r="4467">
          <cell r="A4467" t="str">
            <v>09.03.06.182.09</v>
          </cell>
          <cell r="B4467" t="str">
            <v>Socaria Manual de AMV UIC 1:11,4</v>
          </cell>
          <cell r="C4467" t="str">
            <v>un</v>
          </cell>
          <cell r="D4467">
            <v>5777</v>
          </cell>
          <cell r="E4467">
            <v>4659.6225197612521</v>
          </cell>
          <cell r="F4467" t="str">
            <v>SIEC Mar/26</v>
          </cell>
        </row>
        <row r="4468">
          <cell r="A4468" t="str">
            <v>09.03.06.182.10</v>
          </cell>
          <cell r="B4468" t="str">
            <v>Socaria Manual de AMV UIC 1:14</v>
          </cell>
          <cell r="C4468" t="str">
            <v>un</v>
          </cell>
          <cell r="D4468">
            <v>6932.4</v>
          </cell>
          <cell r="E4468">
            <v>5591.5470237135014</v>
          </cell>
          <cell r="F4468" t="str">
            <v>SIEC Mar/26</v>
          </cell>
        </row>
        <row r="4469">
          <cell r="A4469" t="str">
            <v>09.03.06.182.27</v>
          </cell>
          <cell r="B4469" t="str">
            <v>Socaria Manual de Jacaré central para Pulo Duplo</v>
          </cell>
          <cell r="C4469" t="str">
            <v>un</v>
          </cell>
          <cell r="D4469">
            <v>3466.2</v>
          </cell>
          <cell r="E4469">
            <v>2795.7735118567507</v>
          </cell>
          <cell r="F4469" t="str">
            <v>SIEC Mar/26</v>
          </cell>
        </row>
        <row r="4470">
          <cell r="A4470" t="str">
            <v>09.03.06.182.02</v>
          </cell>
          <cell r="B4470" t="str">
            <v>Socaria Manual de Via Corrida - Dormentação de Concreto</v>
          </cell>
          <cell r="C4470" t="str">
            <v>m</v>
          </cell>
          <cell r="D4470">
            <v>28.88</v>
          </cell>
          <cell r="E4470">
            <v>23.294079690272625</v>
          </cell>
          <cell r="F4470" t="str">
            <v>SIEC Mar/26</v>
          </cell>
        </row>
        <row r="4471">
          <cell r="A4471" t="str">
            <v>09.03.06.182.01</v>
          </cell>
          <cell r="B4471" t="str">
            <v>Socaria Manual de Via Corrida - Dormentação de Madeira</v>
          </cell>
          <cell r="C4471" t="str">
            <v>m</v>
          </cell>
          <cell r="D4471">
            <v>28.88</v>
          </cell>
          <cell r="E4471">
            <v>23.294079690272625</v>
          </cell>
          <cell r="F4471" t="str">
            <v>SIEC Mar/26</v>
          </cell>
        </row>
        <row r="4472">
          <cell r="A4472" t="str">
            <v>09.03.06.187</v>
          </cell>
          <cell r="B4472" t="str">
            <v>MANUSEIO DE MATERIAIS PARA MANUTENÇÃO DE VIA PERMANENTE</v>
          </cell>
          <cell r="C4472" t="str">
            <v/>
          </cell>
          <cell r="E4472">
            <v>0</v>
          </cell>
          <cell r="F4472" t="str">
            <v>SIEC Mar/26</v>
          </cell>
        </row>
        <row r="4473">
          <cell r="A4473" t="str">
            <v>09.03.06.187.22</v>
          </cell>
          <cell r="B4473" t="str">
            <v>Carga de acessórios metálicos e fixações em veículo CPTM</v>
          </cell>
          <cell r="C4473" t="str">
            <v>T</v>
          </cell>
          <cell r="D4473">
            <v>46.54</v>
          </cell>
          <cell r="E4473">
            <v>37.538312631069523</v>
          </cell>
          <cell r="F4473" t="str">
            <v>SIEC Mar/26</v>
          </cell>
        </row>
        <row r="4474">
          <cell r="A4474" t="str">
            <v>09.03.06.187.27</v>
          </cell>
          <cell r="B4474" t="str">
            <v>Carga de Componente de AMV (jacaré, agulha e/ou contratrilho) em Veículo CPTM</v>
          </cell>
          <cell r="C4474" t="str">
            <v>T</v>
          </cell>
          <cell r="D4474">
            <v>46.54</v>
          </cell>
          <cell r="E4474">
            <v>37.538312631069523</v>
          </cell>
          <cell r="F4474" t="str">
            <v>SIEC Mar/26</v>
          </cell>
        </row>
        <row r="4475">
          <cell r="A4475" t="str">
            <v>09.03.06.187.13</v>
          </cell>
          <cell r="B4475" t="str">
            <v>Carga de dormentes de concreto de 2,80m</v>
          </cell>
          <cell r="C4475" t="str">
            <v>un</v>
          </cell>
          <cell r="D4475">
            <v>10.16</v>
          </cell>
          <cell r="E4475">
            <v>8.1948701403452162</v>
          </cell>
          <cell r="F4475" t="str">
            <v>SIEC Mar/26</v>
          </cell>
        </row>
        <row r="4476">
          <cell r="A4476" t="str">
            <v>09.03.06.187.14</v>
          </cell>
          <cell r="B4476" t="str">
            <v>Carga de Dormentes de Concreto em Veículo CPTM</v>
          </cell>
          <cell r="C4476" t="str">
            <v>m³</v>
          </cell>
          <cell r="D4476">
            <v>114.12</v>
          </cell>
          <cell r="E4476">
            <v>92.047104371672859</v>
          </cell>
          <cell r="F4476" t="str">
            <v>SIEC Mar/26</v>
          </cell>
        </row>
        <row r="4477">
          <cell r="A4477" t="str">
            <v>09.03.06.187.05</v>
          </cell>
          <cell r="B4477" t="str">
            <v>Carga de dormentes de madeira de 2,80m</v>
          </cell>
          <cell r="C4477" t="str">
            <v>un</v>
          </cell>
          <cell r="D4477">
            <v>8.27</v>
          </cell>
          <cell r="E4477">
            <v>6.6704307146313919</v>
          </cell>
          <cell r="F4477" t="str">
            <v>SIEC Mar/26</v>
          </cell>
        </row>
        <row r="4478">
          <cell r="A4478" t="str">
            <v>09.03.06.187.06</v>
          </cell>
          <cell r="B4478" t="str">
            <v>Carga de dormentes de madeira em Veículo CPTM</v>
          </cell>
          <cell r="C4478" t="str">
            <v>m³</v>
          </cell>
          <cell r="D4478">
            <v>95.1</v>
          </cell>
          <cell r="E4478">
            <v>76.705920309727375</v>
          </cell>
          <cell r="F4478" t="str">
            <v>SIEC Mar/26</v>
          </cell>
        </row>
        <row r="4479">
          <cell r="A4479" t="str">
            <v>09.03.06.187.21</v>
          </cell>
          <cell r="B4479" t="str">
            <v>Carga de Trilho em Veículo CPTM</v>
          </cell>
          <cell r="C4479" t="str">
            <v>T</v>
          </cell>
          <cell r="D4479">
            <v>46.54</v>
          </cell>
          <cell r="E4479">
            <v>37.538312631069523</v>
          </cell>
          <cell r="F4479" t="str">
            <v>SIEC Mar/26</v>
          </cell>
        </row>
        <row r="4480">
          <cell r="A4480" t="str">
            <v>09.03.06.187.17</v>
          </cell>
          <cell r="B4480" t="str">
            <v>Carga e descarga de acessórios metálicos fixações e transporte ferroviário até o 1º km</v>
          </cell>
          <cell r="C4480" t="str">
            <v>T</v>
          </cell>
          <cell r="D4480">
            <v>121.21</v>
          </cell>
          <cell r="E4480">
            <v>97.765768672366505</v>
          </cell>
          <cell r="F4480" t="str">
            <v>SIEC Mar/26</v>
          </cell>
        </row>
        <row r="4481">
          <cell r="A4481" t="str">
            <v>09.03.06.187.18</v>
          </cell>
          <cell r="B4481" t="str">
            <v>Carga e descarga de acessórios metálicos fixações e transporte rodoviário até o 1º km</v>
          </cell>
          <cell r="C4481" t="str">
            <v>T</v>
          </cell>
          <cell r="D4481">
            <v>125.27</v>
          </cell>
          <cell r="E4481">
            <v>101.04049040167769</v>
          </cell>
          <cell r="F4481" t="str">
            <v>SIEC Mar/26</v>
          </cell>
        </row>
        <row r="4482">
          <cell r="A4482" t="str">
            <v>09.03.06.187.25</v>
          </cell>
          <cell r="B4482" t="str">
            <v>Carga e descarga de componentes de AMV (jacaré, agulha e/ou contratrilho) e transporte ferroviário até o 1º km</v>
          </cell>
          <cell r="C4482" t="str">
            <v>T</v>
          </cell>
          <cell r="D4482">
            <v>123.22</v>
          </cell>
          <cell r="E4482">
            <v>99.386997902887558</v>
          </cell>
          <cell r="F4482" t="str">
            <v>SIEC Mar/26</v>
          </cell>
        </row>
        <row r="4483">
          <cell r="A4483" t="str">
            <v>09.03.06.187.26</v>
          </cell>
          <cell r="B4483" t="str">
            <v>Carga e descarga de componentes de AMV (jacaré, agulha e/ou contratrilho) e transporte rodoviário até o 1º km</v>
          </cell>
          <cell r="C4483" t="str">
            <v>T</v>
          </cell>
          <cell r="D4483">
            <v>127.57</v>
          </cell>
          <cell r="E4483">
            <v>102.89562832714954</v>
          </cell>
          <cell r="F4483" t="str">
            <v>SIEC Mar/26</v>
          </cell>
        </row>
        <row r="4484">
          <cell r="A4484" t="str">
            <v>09.03.06.187.09</v>
          </cell>
          <cell r="B4484" t="str">
            <v>Carga e descarga de dormentes de concreto de 2,80m e transporte ferroviário até o 1º km</v>
          </cell>
          <cell r="C4484" t="str">
            <v>m³</v>
          </cell>
          <cell r="D4484">
            <v>119.7</v>
          </cell>
          <cell r="E4484">
            <v>96.547830295208911</v>
          </cell>
          <cell r="F4484" t="str">
            <v>SIEC Mar/26</v>
          </cell>
        </row>
        <row r="4485">
          <cell r="A4485" t="str">
            <v>09.03.06.187.10</v>
          </cell>
          <cell r="B4485" t="str">
            <v>Carga e descarga de dormentes de concreto de 2,80m e transporte rodoviário até o 1º km</v>
          </cell>
          <cell r="C4485" t="str">
            <v>m³</v>
          </cell>
          <cell r="D4485">
            <v>297.87</v>
          </cell>
          <cell r="E4485">
            <v>240.25649298273916</v>
          </cell>
          <cell r="F4485" t="str">
            <v>SIEC Mar/26</v>
          </cell>
        </row>
        <row r="4486">
          <cell r="A4486" t="str">
            <v>09.03.06.187.11</v>
          </cell>
          <cell r="B4486" t="str">
            <v>Carga e descarga de dormentes de concreto e transporte ferroviário até o 1º km</v>
          </cell>
          <cell r="C4486" t="str">
            <v>m³</v>
          </cell>
          <cell r="D4486">
            <v>296.42</v>
          </cell>
          <cell r="E4486">
            <v>239.08694950798517</v>
          </cell>
          <cell r="F4486" t="str">
            <v>SIEC Mar/26</v>
          </cell>
        </row>
        <row r="4487">
          <cell r="A4487" t="str">
            <v>09.03.06.187.12</v>
          </cell>
          <cell r="B4487" t="str">
            <v>Carga e descarga de dormentes de concreto e transporte rodoviário até o 1º km</v>
          </cell>
          <cell r="C4487" t="str">
            <v>m³</v>
          </cell>
          <cell r="D4487">
            <v>309.14999999999998</v>
          </cell>
          <cell r="E4487">
            <v>249.35473463461847</v>
          </cell>
          <cell r="F4487" t="str">
            <v>SIEC Mar/26</v>
          </cell>
        </row>
        <row r="4488">
          <cell r="A4488" t="str">
            <v>09.03.06.187.19</v>
          </cell>
          <cell r="B4488" t="str">
            <v>Carga e descarga de trilhos e transporte ferroviário até o 1º km</v>
          </cell>
          <cell r="C4488" t="str">
            <v>T</v>
          </cell>
          <cell r="D4488">
            <v>123.22</v>
          </cell>
          <cell r="E4488">
            <v>99.386997902887558</v>
          </cell>
          <cell r="F4488" t="str">
            <v>SIEC Mar/26</v>
          </cell>
        </row>
        <row r="4489">
          <cell r="A4489" t="str">
            <v>09.03.06.187.20</v>
          </cell>
          <cell r="B4489" t="str">
            <v>Carga e descarga de trilhos e transporte rodoviário até o 1º km</v>
          </cell>
          <cell r="C4489" t="str">
            <v>T</v>
          </cell>
          <cell r="D4489">
            <v>127.57</v>
          </cell>
          <cell r="E4489">
            <v>102.89562832714954</v>
          </cell>
          <cell r="F4489" t="str">
            <v>SIEC Mar/26</v>
          </cell>
        </row>
        <row r="4490">
          <cell r="A4490" t="str">
            <v>09.03.06.187.29</v>
          </cell>
          <cell r="B4490" t="str">
            <v>Carga e descarga manual de lastro inservível e transporte ferroviário até o 1º km</v>
          </cell>
          <cell r="C4490" t="str">
            <v>m³</v>
          </cell>
          <cell r="D4490">
            <v>133.56</v>
          </cell>
          <cell r="E4490">
            <v>107.72705275044362</v>
          </cell>
          <cell r="F4490" t="str">
            <v>SIEC Mar/26</v>
          </cell>
        </row>
        <row r="4491">
          <cell r="A4491" t="str">
            <v>09.03.06.187.30</v>
          </cell>
          <cell r="B4491" t="str">
            <v>Carga e descarga manual de lastro inservível e transporte rodoviário até o 1º km</v>
          </cell>
          <cell r="C4491" t="str">
            <v>m³</v>
          </cell>
          <cell r="D4491">
            <v>137.91</v>
          </cell>
          <cell r="E4491">
            <v>111.2356831747056</v>
          </cell>
          <cell r="F4491" t="str">
            <v>SIEC Mar/26</v>
          </cell>
        </row>
        <row r="4492">
          <cell r="A4492" t="str">
            <v>09.03.06.187.31</v>
          </cell>
          <cell r="B4492" t="str">
            <v>Carga e descarga mecanizada com lastro inservível e transporte ferroviário até o 1º km</v>
          </cell>
          <cell r="C4492" t="str">
            <v>m³</v>
          </cell>
          <cell r="D4492">
            <v>42.33</v>
          </cell>
          <cell r="E4492">
            <v>34.142603645749311</v>
          </cell>
          <cell r="F4492" t="str">
            <v>SIEC Mar/26</v>
          </cell>
        </row>
        <row r="4493">
          <cell r="A4493" t="str">
            <v>09.03.06.187.32</v>
          </cell>
          <cell r="B4493" t="str">
            <v>Carga e descarga mecanizada com lastro inservível e transporte rodoviário até o 1º km</v>
          </cell>
          <cell r="C4493" t="str">
            <v>m³</v>
          </cell>
          <cell r="D4493">
            <v>65.14</v>
          </cell>
          <cell r="E4493">
            <v>52.540732376189709</v>
          </cell>
          <cell r="F4493" t="str">
            <v>SIEC Mar/26</v>
          </cell>
        </row>
        <row r="4494">
          <cell r="A4494" t="str">
            <v>09.03.06.187.01</v>
          </cell>
          <cell r="B4494" t="str">
            <v>Carga, descarga de dormentes de madeira de 2,80m e transporte ferroviário até o 1º km</v>
          </cell>
          <cell r="C4494" t="str">
            <v>m³</v>
          </cell>
          <cell r="D4494">
            <v>183.98</v>
          </cell>
          <cell r="E4494">
            <v>148.39490240361349</v>
          </cell>
          <cell r="F4494" t="str">
            <v>SIEC Mar/26</v>
          </cell>
        </row>
        <row r="4495">
          <cell r="A4495" t="str">
            <v>09.03.06.187.02</v>
          </cell>
          <cell r="B4495" t="str">
            <v>Carga, descarga de dormentes de madeira de 2,80m e transporte rodoviário até o 1º km</v>
          </cell>
          <cell r="C4495" t="str">
            <v>m³</v>
          </cell>
          <cell r="D4495">
            <v>228.34</v>
          </cell>
          <cell r="E4495">
            <v>184.17486691401839</v>
          </cell>
          <cell r="F4495" t="str">
            <v>SIEC Mar/26</v>
          </cell>
        </row>
        <row r="4496">
          <cell r="A4496" t="str">
            <v>09.03.06.187.03</v>
          </cell>
          <cell r="B4496" t="str">
            <v>Carga, descarga de dormentes de madeira e transporte ferroviário até o 1º km</v>
          </cell>
          <cell r="C4496" t="str">
            <v>m³</v>
          </cell>
          <cell r="D4496">
            <v>239.36</v>
          </cell>
          <cell r="E4496">
            <v>193.06339732214875</v>
          </cell>
          <cell r="F4496" t="str">
            <v>SIEC Mar/26</v>
          </cell>
        </row>
        <row r="4497">
          <cell r="A4497" t="str">
            <v>09.03.06.187.04</v>
          </cell>
          <cell r="B4497" t="str">
            <v>Carga, descarga de dormentes de madeira e transporte rodoviário até o 1º km</v>
          </cell>
          <cell r="C4497" t="str">
            <v>m³</v>
          </cell>
          <cell r="D4497">
            <v>243.71</v>
          </cell>
          <cell r="E4497">
            <v>196.57202774641073</v>
          </cell>
          <cell r="F4497" t="str">
            <v>SIEC Mar/26</v>
          </cell>
        </row>
        <row r="4498">
          <cell r="A4498" t="str">
            <v>09.03.06.187.24</v>
          </cell>
          <cell r="B4498" t="str">
            <v>Descarga de acessórios metálicos e fixações de veículo CPTM</v>
          </cell>
          <cell r="C4498" t="str">
            <v>T</v>
          </cell>
          <cell r="D4498">
            <v>46.54</v>
          </cell>
          <cell r="E4498">
            <v>37.538312631069523</v>
          </cell>
          <cell r="F4498" t="str">
            <v>SIEC Mar/26</v>
          </cell>
        </row>
        <row r="4499">
          <cell r="A4499" t="str">
            <v>09.03.06.187.28</v>
          </cell>
          <cell r="B4499" t="str">
            <v>Descarga de Componente de AMV (jacaré, agulha e/ou contratrilho) de Veículo CPTM</v>
          </cell>
          <cell r="C4499" t="str">
            <v>T</v>
          </cell>
          <cell r="D4499">
            <v>46.54</v>
          </cell>
          <cell r="E4499">
            <v>37.538312631069523</v>
          </cell>
          <cell r="F4499" t="str">
            <v>SIEC Mar/26</v>
          </cell>
        </row>
        <row r="4500">
          <cell r="A4500" t="str">
            <v>09.03.06.187.15</v>
          </cell>
          <cell r="B4500" t="str">
            <v>Descarga de dormentes de concreto de 2,80m</v>
          </cell>
          <cell r="C4500" t="str">
            <v>un</v>
          </cell>
          <cell r="D4500">
            <v>10.16</v>
          </cell>
          <cell r="E4500">
            <v>8.1948701403452162</v>
          </cell>
          <cell r="F4500" t="str">
            <v>SIEC Mar/26</v>
          </cell>
        </row>
        <row r="4501">
          <cell r="A4501" t="str">
            <v>09.03.06.187.16</v>
          </cell>
          <cell r="B4501" t="str">
            <v>Descarga de dormentes de concreto de veículo CPTM</v>
          </cell>
          <cell r="C4501" t="str">
            <v>m³</v>
          </cell>
          <cell r="D4501">
            <v>114.12</v>
          </cell>
          <cell r="E4501">
            <v>92.047104371672859</v>
          </cell>
          <cell r="F4501" t="str">
            <v>SIEC Mar/26</v>
          </cell>
        </row>
        <row r="4502">
          <cell r="A4502" t="str">
            <v>09.03.06.187.07</v>
          </cell>
          <cell r="B4502" t="str">
            <v>Descarga de dormentes de madeira de 2,80m</v>
          </cell>
          <cell r="C4502" t="str">
            <v>un</v>
          </cell>
          <cell r="D4502">
            <v>9.3000000000000007</v>
          </cell>
          <cell r="E4502">
            <v>7.5012098725600911</v>
          </cell>
          <cell r="F4502" t="str">
            <v>SIEC Mar/26</v>
          </cell>
        </row>
        <row r="4503">
          <cell r="A4503" t="str">
            <v>09.03.06.187.08</v>
          </cell>
          <cell r="B4503" t="str">
            <v>Descarga de dormentes de madeira de veículo da CPTM</v>
          </cell>
          <cell r="C4503" t="str">
            <v>m³</v>
          </cell>
          <cell r="D4503">
            <v>95.1</v>
          </cell>
          <cell r="E4503">
            <v>76.705920309727375</v>
          </cell>
          <cell r="F4503" t="str">
            <v>SIEC Mar/26</v>
          </cell>
        </row>
        <row r="4504">
          <cell r="A4504" t="str">
            <v>09.03.06.187.23</v>
          </cell>
          <cell r="B4504" t="str">
            <v>Descarga de Trilho de Veículo CPTM</v>
          </cell>
          <cell r="C4504" t="str">
            <v>T</v>
          </cell>
          <cell r="D4504">
            <v>46.54</v>
          </cell>
          <cell r="E4504">
            <v>37.538312631069523</v>
          </cell>
          <cell r="F4504" t="str">
            <v>SIEC Mar/26</v>
          </cell>
        </row>
        <row r="4505">
          <cell r="A4505" t="str">
            <v>09.03.06.187.41</v>
          </cell>
          <cell r="B4505" t="str">
            <v>Transporte de acessórios metálicos e fixações, em veículo ferroviário</v>
          </cell>
          <cell r="C4505" t="str">
            <v>TXKM</v>
          </cell>
          <cell r="D4505">
            <v>1.8</v>
          </cell>
          <cell r="E4505">
            <v>1.4518470721084047</v>
          </cell>
          <cell r="F4505" t="str">
            <v>SIEC Mar/26</v>
          </cell>
        </row>
        <row r="4506">
          <cell r="A4506" t="str">
            <v>09.03.06.187.42</v>
          </cell>
          <cell r="B4506" t="str">
            <v>Transporte de acessórios metálicos e fixações, em veículo rodoviário</v>
          </cell>
          <cell r="C4506" t="str">
            <v>TXKM</v>
          </cell>
          <cell r="D4506">
            <v>5.51</v>
          </cell>
          <cell r="E4506">
            <v>4.4442652040651716</v>
          </cell>
          <cell r="F4506" t="str">
            <v>SIEC Mar/26</v>
          </cell>
        </row>
        <row r="4507">
          <cell r="A4507" t="str">
            <v>09.03.06.187.45</v>
          </cell>
          <cell r="B4507" t="str">
            <v>Transporte de componentes de AMV, em veículo ferroviário</v>
          </cell>
          <cell r="C4507" t="str">
            <v>TXKM</v>
          </cell>
          <cell r="D4507">
            <v>1.8</v>
          </cell>
          <cell r="E4507">
            <v>1.4518470721084047</v>
          </cell>
          <cell r="F4507" t="str">
            <v>SIEC Mar/26</v>
          </cell>
        </row>
        <row r="4508">
          <cell r="A4508" t="str">
            <v>09.03.06.187.46</v>
          </cell>
          <cell r="B4508" t="str">
            <v>Transporte de componentes de AMV, em veículo rodoviário</v>
          </cell>
          <cell r="C4508" t="str">
            <v>TXKM</v>
          </cell>
          <cell r="D4508">
            <v>5.51</v>
          </cell>
          <cell r="E4508">
            <v>4.4442652040651716</v>
          </cell>
          <cell r="F4508" t="str">
            <v>SIEC Mar/26</v>
          </cell>
        </row>
        <row r="4509">
          <cell r="A4509" t="str">
            <v>09.03.06.187.39</v>
          </cell>
          <cell r="B4509" t="str">
            <v>Transporte de dormentes de concreto em veículo ferroviário</v>
          </cell>
          <cell r="C4509" t="str">
            <v>m³ x km</v>
          </cell>
          <cell r="D4509">
            <v>1.8</v>
          </cell>
          <cell r="E4509">
            <v>1.4518470721084047</v>
          </cell>
          <cell r="F4509" t="str">
            <v>SIEC Mar/26</v>
          </cell>
        </row>
        <row r="4510">
          <cell r="A4510" t="str">
            <v>09.03.06.187.38</v>
          </cell>
          <cell r="B4510" t="str">
            <v>Transporte de dormentes de concreto em veículo rodoviário</v>
          </cell>
          <cell r="C4510" t="str">
            <v>m³ x km</v>
          </cell>
          <cell r="D4510">
            <v>5.51</v>
          </cell>
          <cell r="E4510">
            <v>4.4442652040651716</v>
          </cell>
          <cell r="F4510" t="str">
            <v>SIEC Mar/26</v>
          </cell>
        </row>
        <row r="4511">
          <cell r="A4511" t="str">
            <v>09.03.06.187.35</v>
          </cell>
          <cell r="B4511" t="str">
            <v>Transporte de dormentes de madeira em veículo ferroviário</v>
          </cell>
          <cell r="C4511" t="str">
            <v>m³ x km</v>
          </cell>
          <cell r="D4511">
            <v>1.8</v>
          </cell>
          <cell r="E4511">
            <v>1.4518470721084047</v>
          </cell>
          <cell r="F4511" t="str">
            <v>SIEC Mar/26</v>
          </cell>
        </row>
        <row r="4512">
          <cell r="A4512" t="str">
            <v>09.03.06.187.36</v>
          </cell>
          <cell r="B4512" t="str">
            <v>Transporte de dormentes de madeira em veículo rodoviário</v>
          </cell>
          <cell r="C4512" t="str">
            <v>m³ x km</v>
          </cell>
          <cell r="D4512">
            <v>5.51</v>
          </cell>
          <cell r="E4512">
            <v>4.4442652040651716</v>
          </cell>
          <cell r="F4512" t="str">
            <v>SIEC Mar/26</v>
          </cell>
        </row>
        <row r="4513">
          <cell r="A4513" t="str">
            <v>09.03.06.187.43</v>
          </cell>
          <cell r="B4513" t="str">
            <v>Transporte de trilhos, em veículo ferroviário</v>
          </cell>
          <cell r="C4513" t="str">
            <v>TXKM</v>
          </cell>
          <cell r="D4513">
            <v>1.8</v>
          </cell>
          <cell r="E4513">
            <v>1.4518470721084047</v>
          </cell>
          <cell r="F4513" t="str">
            <v>SIEC Mar/26</v>
          </cell>
        </row>
        <row r="4514">
          <cell r="A4514" t="str">
            <v>09.03.06.187.44</v>
          </cell>
          <cell r="B4514" t="str">
            <v>Transporte de trilhos, em veículo rodoviário</v>
          </cell>
          <cell r="C4514" t="str">
            <v>TXKM</v>
          </cell>
          <cell r="D4514">
            <v>5.51</v>
          </cell>
          <cell r="E4514">
            <v>4.4442652040651716</v>
          </cell>
          <cell r="F4514" t="str">
            <v>SIEC Mar/26</v>
          </cell>
        </row>
        <row r="4515">
          <cell r="A4515" t="str">
            <v>09.03.06.187.50</v>
          </cell>
          <cell r="B4515" t="str">
            <v>Transporte Ferroviário de Dormente de Concreto de 2,80m</v>
          </cell>
          <cell r="C4515" t="str">
            <v>un x km</v>
          </cell>
          <cell r="D4515">
            <v>0.47</v>
          </cell>
          <cell r="E4515">
            <v>0.37909340216163895</v>
          </cell>
          <cell r="F4515" t="str">
            <v>SIEC Mar/26</v>
          </cell>
        </row>
        <row r="4516">
          <cell r="A4516" t="str">
            <v>09.03.06.187.33</v>
          </cell>
          <cell r="B4516" t="str">
            <v>Transporte Ferroviário de Dormente de Madeira de 2,80m</v>
          </cell>
          <cell r="C4516" t="str">
            <v>un x km</v>
          </cell>
          <cell r="D4516">
            <v>0.47</v>
          </cell>
          <cell r="E4516">
            <v>0.37909340216163895</v>
          </cell>
          <cell r="F4516" t="str">
            <v>SIEC Mar/26</v>
          </cell>
        </row>
        <row r="4517">
          <cell r="A4517" t="str">
            <v>09.03.06.187.37</v>
          </cell>
          <cell r="B4517" t="str">
            <v>Transporte Ferroviário de Dormente Especial de Concreto de 2,80m - além do 1º km</v>
          </cell>
          <cell r="C4517" t="str">
            <v>m³ x km</v>
          </cell>
          <cell r="D4517">
            <v>2.7</v>
          </cell>
          <cell r="E4517">
            <v>2.1777706081626071</v>
          </cell>
          <cell r="F4517" t="str">
            <v>SIEC Mar/26</v>
          </cell>
        </row>
        <row r="4518">
          <cell r="A4518" t="str">
            <v>09.03.06.187.47</v>
          </cell>
          <cell r="B4518" t="str">
            <v>Transporte Ferroviário de Lastro Inservível além do 1º km</v>
          </cell>
          <cell r="C4518" t="str">
            <v>m³ x km</v>
          </cell>
          <cell r="D4518">
            <v>2.7</v>
          </cell>
          <cell r="E4518">
            <v>2.1777706081626071</v>
          </cell>
          <cell r="F4518" t="str">
            <v>SIEC Mar/26</v>
          </cell>
        </row>
        <row r="4519">
          <cell r="A4519" t="str">
            <v>09.03.06.187.49</v>
          </cell>
          <cell r="B4519" t="str">
            <v>Transporte Rodoviário de Dormente de Concreto de 2,80m</v>
          </cell>
          <cell r="C4519" t="str">
            <v>un x km</v>
          </cell>
          <cell r="D4519">
            <v>0.63</v>
          </cell>
          <cell r="E4519">
            <v>0.50814647523794165</v>
          </cell>
          <cell r="F4519" t="str">
            <v>SIEC Mar/26</v>
          </cell>
        </row>
        <row r="4520">
          <cell r="A4520" t="str">
            <v>09.03.06.187.34</v>
          </cell>
          <cell r="B4520" t="str">
            <v>Transporte Rodoviário de Dormente de Madeira de 2,80m</v>
          </cell>
          <cell r="C4520" t="str">
            <v>un x km</v>
          </cell>
          <cell r="D4520">
            <v>0.63</v>
          </cell>
          <cell r="E4520">
            <v>0.50814647523794165</v>
          </cell>
          <cell r="F4520" t="str">
            <v>SIEC Mar/26</v>
          </cell>
        </row>
        <row r="4521">
          <cell r="A4521" t="str">
            <v>09.03.06.187.40</v>
          </cell>
          <cell r="B4521" t="str">
            <v>Transporte Rodoviário de Dormente Especial de Concreto de AMV - além do 1º km</v>
          </cell>
          <cell r="C4521" t="str">
            <v>m³ x km</v>
          </cell>
          <cell r="D4521">
            <v>5.0599999999999996</v>
          </cell>
          <cell r="E4521">
            <v>4.0813034360380707</v>
          </cell>
          <cell r="F4521" t="str">
            <v>SIEC Mar/26</v>
          </cell>
        </row>
        <row r="4522">
          <cell r="A4522" t="str">
            <v>09.03.06.187.48</v>
          </cell>
          <cell r="B4522" t="str">
            <v>Transporte Rodoviário de Lastro Inservível além do 1º km</v>
          </cell>
          <cell r="C4522" t="str">
            <v>m³ x km</v>
          </cell>
          <cell r="D4522">
            <v>5.0599999999999996</v>
          </cell>
          <cell r="E4522">
            <v>4.0813034360380707</v>
          </cell>
          <cell r="F4522" t="str">
            <v>SIEC Mar/26</v>
          </cell>
        </row>
        <row r="4523">
          <cell r="A4523" t="str">
            <v>09.03.06.190</v>
          </cell>
          <cell r="B4523" t="str">
            <v>ESTALEIRAMENTO DE MATERIAIS DE VIA PERMANENTE</v>
          </cell>
          <cell r="C4523" t="str">
            <v/>
          </cell>
          <cell r="E4523">
            <v>0</v>
          </cell>
          <cell r="F4523" t="str">
            <v>SIEC Mar/26</v>
          </cell>
        </row>
        <row r="4524">
          <cell r="A4524" t="str">
            <v>09.03.06.190.08</v>
          </cell>
          <cell r="B4524" t="str">
            <v>Empilhamento e cintamento de dormentes de madeira de 2,80m</v>
          </cell>
          <cell r="C4524" t="str">
            <v>m³</v>
          </cell>
          <cell r="D4524">
            <v>7.4</v>
          </cell>
          <cell r="E4524">
            <v>5.9687046297789967</v>
          </cell>
          <cell r="F4524" t="str">
            <v>SIEC Mar/26</v>
          </cell>
        </row>
        <row r="4525">
          <cell r="A4525" t="str">
            <v>09.03.06.190.05</v>
          </cell>
          <cell r="B4525" t="str">
            <v>Estaleiramento de acessórios metálicos e fixações</v>
          </cell>
          <cell r="C4525" t="str">
            <v>T</v>
          </cell>
          <cell r="D4525">
            <v>95.71</v>
          </cell>
          <cell r="E4525">
            <v>77.197935150830773</v>
          </cell>
          <cell r="F4525" t="str">
            <v>SIEC Mar/26</v>
          </cell>
        </row>
        <row r="4526">
          <cell r="A4526" t="str">
            <v>09.03.06.190.07</v>
          </cell>
          <cell r="B4526" t="str">
            <v>Estaleiramento de Componentes de AMV (jacaré agulha e/ou contratrilho)</v>
          </cell>
          <cell r="C4526" t="str">
            <v>T</v>
          </cell>
          <cell r="D4526">
            <v>68.25</v>
          </cell>
          <cell r="E4526">
            <v>55.049201484110341</v>
          </cell>
          <cell r="F4526" t="str">
            <v>SIEC Mar/26</v>
          </cell>
        </row>
        <row r="4527">
          <cell r="A4527" t="str">
            <v>09.03.06.190.01</v>
          </cell>
          <cell r="B4527" t="str">
            <v>Estaleiramento de Dormentes Comuns de Madeira (2,80m)</v>
          </cell>
          <cell r="C4527" t="str">
            <v>un</v>
          </cell>
          <cell r="D4527">
            <v>16.47</v>
          </cell>
          <cell r="E4527">
            <v>13.284400709791901</v>
          </cell>
          <cell r="F4527" t="str">
            <v>SIEC Mar/26</v>
          </cell>
        </row>
        <row r="4528">
          <cell r="A4528" t="str">
            <v>09.03.06.190.03</v>
          </cell>
          <cell r="B4528" t="str">
            <v>Estaleiramento de Dormentes de Concreto (2,80m)</v>
          </cell>
          <cell r="C4528" t="str">
            <v>un</v>
          </cell>
          <cell r="D4528">
            <v>16.47</v>
          </cell>
          <cell r="E4528">
            <v>13.284400709791901</v>
          </cell>
          <cell r="F4528" t="str">
            <v>SIEC Mar/26</v>
          </cell>
        </row>
        <row r="4529">
          <cell r="A4529" t="str">
            <v>09.03.06.190.04</v>
          </cell>
          <cell r="B4529" t="str">
            <v>Estaleiramento de Dormentes Especiais de Concreto para AMV</v>
          </cell>
          <cell r="C4529" t="str">
            <v>m³</v>
          </cell>
          <cell r="D4529">
            <v>263.86</v>
          </cell>
          <cell r="E4529">
            <v>212.82464913695759</v>
          </cell>
          <cell r="F4529" t="str">
            <v>SIEC Mar/26</v>
          </cell>
        </row>
        <row r="4530">
          <cell r="A4530" t="str">
            <v>09.03.06.190.02</v>
          </cell>
          <cell r="B4530" t="str">
            <v>Estaleiramento de Dormentes Especiais de Madeira (AMV)</v>
          </cell>
          <cell r="C4530" t="str">
            <v>m³</v>
          </cell>
          <cell r="D4530">
            <v>266.91000000000003</v>
          </cell>
          <cell r="E4530">
            <v>215.28472334247462</v>
          </cell>
          <cell r="F4530" t="str">
            <v>SIEC Mar/26</v>
          </cell>
        </row>
        <row r="4531">
          <cell r="A4531" t="str">
            <v>09.03.06.190.06</v>
          </cell>
          <cell r="B4531" t="str">
            <v>Estaleiramento de Trilho</v>
          </cell>
          <cell r="C4531" t="str">
            <v>T</v>
          </cell>
          <cell r="D4531">
            <v>85.51</v>
          </cell>
          <cell r="E4531">
            <v>68.970801742216494</v>
          </cell>
          <cell r="F4531" t="str">
            <v>SIEC Mar/26</v>
          </cell>
        </row>
        <row r="4532">
          <cell r="A4532" t="str">
            <v>09.03.06.192</v>
          </cell>
          <cell r="B4532" t="str">
            <v>EQUIPAMENTOS FIXOS DA VIA</v>
          </cell>
          <cell r="C4532" t="str">
            <v/>
          </cell>
          <cell r="E4532">
            <v>0</v>
          </cell>
          <cell r="F4532" t="str">
            <v>SIEC Mar/26</v>
          </cell>
        </row>
        <row r="4533">
          <cell r="A4533" t="str">
            <v>09.03.06.192.05</v>
          </cell>
          <cell r="B4533" t="str">
            <v>Manutenção e Ajuste de Lubrificadores com Sensor Eletrônico</v>
          </cell>
          <cell r="C4533" t="str">
            <v>un</v>
          </cell>
          <cell r="D4533">
            <v>244.72</v>
          </cell>
          <cell r="E4533">
            <v>197.38667527020488</v>
          </cell>
          <cell r="F4533" t="str">
            <v>SIEC Mar/26</v>
          </cell>
        </row>
        <row r="4534">
          <cell r="A4534" t="str">
            <v>09.03.06.192.04</v>
          </cell>
          <cell r="B4534" t="str">
            <v>Manutenção e ajuste de lubrificadores mecânicos</v>
          </cell>
          <cell r="C4534" t="str">
            <v>un</v>
          </cell>
          <cell r="D4534">
            <v>30.59</v>
          </cell>
          <cell r="E4534">
            <v>24.673334408775609</v>
          </cell>
          <cell r="F4534" t="str">
            <v>SIEC Mar/26</v>
          </cell>
        </row>
        <row r="4535">
          <cell r="A4535" t="str">
            <v>09.03.06.195</v>
          </cell>
          <cell r="B4535" t="str">
            <v>SINALIZAÇÃO E MARCOS DE REFERÊNCIA EM VIA PERMANENTE</v>
          </cell>
          <cell r="C4535" t="str">
            <v/>
          </cell>
          <cell r="E4535">
            <v>0</v>
          </cell>
          <cell r="F4535" t="str">
            <v>SIEC Mar/26</v>
          </cell>
        </row>
        <row r="4536">
          <cell r="A4536" t="str">
            <v>09.03.06.195.04</v>
          </cell>
          <cell r="B4536" t="str">
            <v>Assentamento de marco de entrevia</v>
          </cell>
          <cell r="C4536" t="str">
            <v>un</v>
          </cell>
          <cell r="D4536">
            <v>38.200000000000003</v>
          </cell>
          <cell r="E4536">
            <v>30.811421196967256</v>
          </cell>
          <cell r="F4536" t="str">
            <v>SIEC Mar/26</v>
          </cell>
        </row>
        <row r="4537">
          <cell r="A4537" t="str">
            <v>09.03.06.195.05</v>
          </cell>
          <cell r="B4537" t="str">
            <v>Assentamento de marco quilométrico.</v>
          </cell>
          <cell r="C4537" t="str">
            <v>un</v>
          </cell>
          <cell r="D4537">
            <v>38.200000000000003</v>
          </cell>
          <cell r="E4537">
            <v>30.811421196967256</v>
          </cell>
          <cell r="F4537" t="str">
            <v>SIEC Mar/26</v>
          </cell>
        </row>
        <row r="4538">
          <cell r="A4538" t="str">
            <v>09.03.06.195.02</v>
          </cell>
          <cell r="B4538" t="str">
            <v>Assentamento de Suporte para Placa de Sinalização via</v>
          </cell>
          <cell r="C4538" t="str">
            <v>un</v>
          </cell>
          <cell r="D4538">
            <v>61.18</v>
          </cell>
          <cell r="E4538">
            <v>49.346668817551219</v>
          </cell>
          <cell r="F4538" t="str">
            <v>SIEC Mar/26</v>
          </cell>
        </row>
        <row r="4539">
          <cell r="A4539" t="str">
            <v>09.03.06.195.01</v>
          </cell>
          <cell r="B4539" t="str">
            <v>Fixação de Placa de Sinalização de via</v>
          </cell>
          <cell r="C4539" t="str">
            <v>un</v>
          </cell>
          <cell r="D4539">
            <v>61.18</v>
          </cell>
          <cell r="E4539">
            <v>49.346668817551219</v>
          </cell>
          <cell r="F4539" t="str">
            <v>SIEC Mar/26</v>
          </cell>
        </row>
        <row r="4540">
          <cell r="A4540" t="str">
            <v>09.03.06.195.03</v>
          </cell>
          <cell r="B4540" t="str">
            <v>Pintura da Numeração de Indicação dos Pórticos (km, pórticos e metro)</v>
          </cell>
          <cell r="C4540" t="str">
            <v>un</v>
          </cell>
          <cell r="D4540">
            <v>9.59</v>
          </cell>
          <cell r="E4540">
            <v>7.7351185675108889</v>
          </cell>
          <cell r="F4540" t="str">
            <v>SIEC Mar/26</v>
          </cell>
        </row>
        <row r="4541">
          <cell r="A4541" t="str">
            <v>09.03.06.195.06</v>
          </cell>
          <cell r="B4541" t="str">
            <v>Pintura de marco quilométrico</v>
          </cell>
          <cell r="C4541" t="str">
            <v>un</v>
          </cell>
          <cell r="D4541">
            <v>31.1</v>
          </cell>
          <cell r="E4541">
            <v>25.084691079206326</v>
          </cell>
          <cell r="F4541" t="str">
            <v>SIEC Mar/26</v>
          </cell>
        </row>
        <row r="4542">
          <cell r="A4542" t="str">
            <v>09.03.06.197</v>
          </cell>
          <cell r="B4542" t="str">
            <v>RETIRADAS E DEMOLIÇÕES DE COMPONENTES EM SUPERESTRUTURA</v>
          </cell>
          <cell r="C4542" t="str">
            <v/>
          </cell>
          <cell r="E4542">
            <v>0</v>
          </cell>
          <cell r="F4542" t="str">
            <v>SIEC Mar/26</v>
          </cell>
        </row>
        <row r="4543">
          <cell r="A4543" t="str">
            <v>09.03.06.197.02</v>
          </cell>
          <cell r="B4543" t="str">
            <v>Retirada de agulha da bitola métrica (TM) com remoção dos componentes de fixação (placa, tirefão, grampo, etc.)</v>
          </cell>
          <cell r="C4543" t="str">
            <v>un</v>
          </cell>
          <cell r="D4543">
            <v>321.43</v>
          </cell>
          <cell r="E4543">
            <v>259.25955799322469</v>
          </cell>
          <cell r="F4543" t="str">
            <v>SIEC Mar/26</v>
          </cell>
        </row>
        <row r="4544">
          <cell r="A4544" t="str">
            <v>09.03.06.197.04</v>
          </cell>
          <cell r="B4544" t="str">
            <v>Retirada de jacaré duplo da bitola métrica (TM) com remoção dos componentes de fixação (placa, tirefão, grampo, etc.)</v>
          </cell>
          <cell r="C4544" t="str">
            <v>un</v>
          </cell>
          <cell r="D4544">
            <v>1111.93</v>
          </cell>
          <cell r="E4544">
            <v>896.86239716083242</v>
          </cell>
          <cell r="F4544" t="str">
            <v>SIEC Mar/26</v>
          </cell>
        </row>
        <row r="4545">
          <cell r="A4545" t="str">
            <v>09.03.06.197.03</v>
          </cell>
          <cell r="B4545" t="str">
            <v>Retirada de jacaré simples da bitola métrica (TM) com remoção dos componentes de fixação (placa, tirefão, grampo, etc.)</v>
          </cell>
          <cell r="C4545" t="str">
            <v>un</v>
          </cell>
          <cell r="D4545">
            <v>954.18</v>
          </cell>
          <cell r="E4545">
            <v>769.62413292466522</v>
          </cell>
          <cell r="F4545" t="str">
            <v>SIEC Mar/26</v>
          </cell>
        </row>
        <row r="4546">
          <cell r="A4546" t="str">
            <v>09.03.06.197.01</v>
          </cell>
          <cell r="B4546" t="str">
            <v>Retirada de trilho da bitola métrica (TM) com remoção dos componentes de fixação (placa, tirefão, grampo, etc.)</v>
          </cell>
          <cell r="C4546" t="str">
            <v>m</v>
          </cell>
          <cell r="D4546">
            <v>9.56</v>
          </cell>
          <cell r="E4546">
            <v>7.7109211163090823</v>
          </cell>
          <cell r="F4546" t="str">
            <v>SIEC Mar/26</v>
          </cell>
        </row>
        <row r="4547">
          <cell r="A4547" t="str">
            <v>09.03.07</v>
          </cell>
          <cell r="B4547" t="str">
            <v>FORNECIMENTO DE MATERIAIS PARA MANUTENÇÃO DE VIA PERMANENTE</v>
          </cell>
          <cell r="C4547" t="str">
            <v/>
          </cell>
          <cell r="E4547">
            <v>0</v>
          </cell>
          <cell r="F4547" t="str">
            <v>SIEC Mar/26</v>
          </cell>
        </row>
        <row r="4548">
          <cell r="A4548" t="str">
            <v>09.03.07.100</v>
          </cell>
          <cell r="B4548" t="str">
            <v>DORMENTES DE MADEIRA</v>
          </cell>
          <cell r="C4548" t="str">
            <v/>
          </cell>
          <cell r="E4548">
            <v>0</v>
          </cell>
          <cell r="F4548" t="str">
            <v>SIEC Mar/26</v>
          </cell>
        </row>
        <row r="4549">
          <cell r="A4549" t="str">
            <v>09.03.07.100.17</v>
          </cell>
          <cell r="B4549" t="str">
            <v>Dormente de madeira especial de AMV</v>
          </cell>
          <cell r="C4549" t="str">
            <v>m³</v>
          </cell>
          <cell r="D4549">
            <v>7703.9</v>
          </cell>
          <cell r="E4549">
            <v>6213.8248104532986</v>
          </cell>
          <cell r="F4549" t="str">
            <v>SIEC Mar/26</v>
          </cell>
        </row>
        <row r="4550">
          <cell r="A4550" t="str">
            <v>09.03.07.100.02</v>
          </cell>
          <cell r="B4550" t="str">
            <v>Dormente de madeira especial de AMV de 3,00m</v>
          </cell>
          <cell r="C4550" t="str">
            <v>un</v>
          </cell>
          <cell r="D4550">
            <v>942.95</v>
          </cell>
          <cell r="E4550">
            <v>760.56622035812234</v>
          </cell>
          <cell r="F4550" t="str">
            <v>SIEC Mar/26</v>
          </cell>
        </row>
        <row r="4551">
          <cell r="A4551" t="str">
            <v>09.03.07.100.03</v>
          </cell>
          <cell r="B4551" t="str">
            <v>Dormente de madeira especial de AMV de 3,20m</v>
          </cell>
          <cell r="C4551" t="str">
            <v>un</v>
          </cell>
          <cell r="D4551">
            <v>1005.82</v>
          </cell>
          <cell r="E4551">
            <v>811.27601226004197</v>
          </cell>
          <cell r="F4551" t="str">
            <v>SIEC Mar/26</v>
          </cell>
        </row>
        <row r="4552">
          <cell r="A4552" t="str">
            <v>09.03.07.100.04</v>
          </cell>
          <cell r="B4552" t="str">
            <v>Dormente de madeira especial de AMV de 3,40m</v>
          </cell>
          <cell r="C4552" t="str">
            <v>un</v>
          </cell>
          <cell r="D4552">
            <v>1068.68</v>
          </cell>
          <cell r="E4552">
            <v>861.97773834489442</v>
          </cell>
          <cell r="F4552" t="str">
            <v>SIEC Mar/26</v>
          </cell>
        </row>
        <row r="4553">
          <cell r="A4553" t="str">
            <v>09.03.07.100.05</v>
          </cell>
          <cell r="B4553" t="str">
            <v>Dormente de madeira especial de AMV de 3,60m</v>
          </cell>
          <cell r="C4553" t="str">
            <v>un</v>
          </cell>
          <cell r="D4553">
            <v>1131.54</v>
          </cell>
          <cell r="E4553">
            <v>912.67946442974664</v>
          </cell>
          <cell r="F4553" t="str">
            <v>SIEC Mar/26</v>
          </cell>
        </row>
        <row r="4554">
          <cell r="A4554" t="str">
            <v>09.03.07.100.06</v>
          </cell>
          <cell r="B4554" t="str">
            <v>Dormente de madeira especial de AMV de 3,80m</v>
          </cell>
          <cell r="C4554" t="str">
            <v>un</v>
          </cell>
          <cell r="D4554">
            <v>1194.4100000000001</v>
          </cell>
          <cell r="E4554">
            <v>963.3892563316665</v>
          </cell>
          <cell r="F4554" t="str">
            <v>SIEC Mar/26</v>
          </cell>
        </row>
        <row r="4555">
          <cell r="A4555" t="str">
            <v>09.03.07.100.07</v>
          </cell>
          <cell r="B4555" t="str">
            <v>Dormente de madeira especial de AMV de 4,00m</v>
          </cell>
          <cell r="C4555" t="str">
            <v>un</v>
          </cell>
          <cell r="D4555">
            <v>1257.27</v>
          </cell>
          <cell r="E4555">
            <v>1014.0909824165187</v>
          </cell>
          <cell r="F4555" t="str">
            <v>SIEC Mar/26</v>
          </cell>
        </row>
        <row r="4556">
          <cell r="A4556" t="str">
            <v>09.03.07.100.08</v>
          </cell>
          <cell r="B4556" t="str">
            <v>Dormente de madeira especial de AMV de 4,20m</v>
          </cell>
          <cell r="C4556" t="str">
            <v>un</v>
          </cell>
          <cell r="D4556">
            <v>1320.14</v>
          </cell>
          <cell r="E4556">
            <v>1064.8007743184385</v>
          </cell>
          <cell r="F4556" t="str">
            <v>SIEC Mar/26</v>
          </cell>
        </row>
        <row r="4557">
          <cell r="A4557" t="str">
            <v>09.03.07.100.09</v>
          </cell>
          <cell r="B4557" t="str">
            <v>Dormente de madeira especial de AMV de 4,40m</v>
          </cell>
          <cell r="C4557" t="str">
            <v>un</v>
          </cell>
          <cell r="D4557">
            <v>1383</v>
          </cell>
          <cell r="E4557">
            <v>1115.5025004032909</v>
          </cell>
          <cell r="F4557" t="str">
            <v>SIEC Mar/26</v>
          </cell>
        </row>
        <row r="4558">
          <cell r="A4558" t="str">
            <v>09.03.07.100.10</v>
          </cell>
          <cell r="B4558" t="str">
            <v>Dormente de madeira especial de AMV de 4,60m</v>
          </cell>
          <cell r="C4558" t="str">
            <v>un</v>
          </cell>
          <cell r="D4558">
            <v>1445.86</v>
          </cell>
          <cell r="E4558">
            <v>1166.2042264881431</v>
          </cell>
          <cell r="F4558" t="str">
            <v>SIEC Mar/26</v>
          </cell>
        </row>
        <row r="4559">
          <cell r="A4559" t="str">
            <v>09.03.07.100.11</v>
          </cell>
          <cell r="B4559" t="str">
            <v>Dormente de madeira especial de AMV de 4,80m</v>
          </cell>
          <cell r="C4559" t="str">
            <v>un</v>
          </cell>
          <cell r="D4559">
            <v>1508.73</v>
          </cell>
          <cell r="E4559">
            <v>1216.9140183900629</v>
          </cell>
          <cell r="F4559" t="str">
            <v>SIEC Mar/26</v>
          </cell>
        </row>
        <row r="4560">
          <cell r="A4560" t="str">
            <v>09.03.07.100.12</v>
          </cell>
          <cell r="B4560" t="str">
            <v>Dormente de madeira especial de AMV de 5,00m</v>
          </cell>
          <cell r="C4560" t="str">
            <v>un</v>
          </cell>
          <cell r="D4560">
            <v>1571.59</v>
          </cell>
          <cell r="E4560">
            <v>1267.6157444749151</v>
          </cell>
          <cell r="F4560" t="str">
            <v>SIEC Mar/26</v>
          </cell>
        </row>
        <row r="4561">
          <cell r="A4561" t="str">
            <v>09.03.07.100.13</v>
          </cell>
          <cell r="B4561" t="str">
            <v>Dormente de madeira especial de AMV de 5,20m</v>
          </cell>
          <cell r="C4561" t="str">
            <v>un</v>
          </cell>
          <cell r="D4561">
            <v>1634.45</v>
          </cell>
          <cell r="E4561">
            <v>1318.3174705597678</v>
          </cell>
          <cell r="F4561" t="str">
            <v>SIEC Mar/26</v>
          </cell>
        </row>
        <row r="4562">
          <cell r="A4562" t="str">
            <v>09.03.07.100.14</v>
          </cell>
          <cell r="B4562" t="str">
            <v>Dormente de madeira especial de AMV de 5,40m</v>
          </cell>
          <cell r="C4562" t="str">
            <v>un</v>
          </cell>
          <cell r="D4562">
            <v>1697.32</v>
          </cell>
          <cell r="E4562">
            <v>1369.0272624616873</v>
          </cell>
          <cell r="F4562" t="str">
            <v>SIEC Mar/26</v>
          </cell>
        </row>
        <row r="4563">
          <cell r="A4563" t="str">
            <v>09.03.07.100.15</v>
          </cell>
          <cell r="B4563" t="str">
            <v>Dormente de madeira especial para obra de arte 0,25 m x 0,30 m x 2,80 m</v>
          </cell>
          <cell r="C4563" t="str">
            <v>un</v>
          </cell>
          <cell r="D4563">
            <v>1617.81</v>
          </cell>
          <cell r="E4563">
            <v>1304.8959509598321</v>
          </cell>
          <cell r="F4563" t="str">
            <v>SIEC Mar/26</v>
          </cell>
        </row>
        <row r="4564">
          <cell r="A4564" t="str">
            <v>09.03.07.131</v>
          </cell>
          <cell r="B4564" t="str">
            <v>DORMENTES DE CONCRETO</v>
          </cell>
          <cell r="C4564" t="str">
            <v/>
          </cell>
          <cell r="E4564">
            <v>0</v>
          </cell>
          <cell r="F4564" t="str">
            <v>SIEC Mar/26</v>
          </cell>
        </row>
        <row r="4565">
          <cell r="A4565" t="str">
            <v>09.03.07.131.01</v>
          </cell>
          <cell r="B4565" t="str">
            <v>Dormente de concreto monobloco protendido (comprimento 2,80m) para trilho TR 57, bitola 1.600mm - manutenção</v>
          </cell>
          <cell r="C4565" t="str">
            <v>un</v>
          </cell>
          <cell r="D4565">
            <v>477.61</v>
          </cell>
          <cell r="E4565">
            <v>385.23148894983063</v>
          </cell>
          <cell r="F4565" t="str">
            <v>SIEC Mar/26</v>
          </cell>
        </row>
        <row r="4566">
          <cell r="A4566" t="str">
            <v>09.03.07.131.03</v>
          </cell>
          <cell r="B4566" t="str">
            <v>Dormente de concreto monobloco protendido (comprimento 2,80m) para trilho TR 68, bitola 1.600mm - manutenção</v>
          </cell>
          <cell r="C4566" t="str">
            <v>un</v>
          </cell>
          <cell r="D4566">
            <v>477.61</v>
          </cell>
          <cell r="E4566">
            <v>385.23148894983063</v>
          </cell>
          <cell r="F4566" t="str">
            <v>SIEC Mar/26</v>
          </cell>
        </row>
        <row r="4567">
          <cell r="A4567" t="str">
            <v>09.03.07.131.02</v>
          </cell>
          <cell r="B4567" t="str">
            <v>Dormente de concreto monobloco protendido (comprimento 2,80m) para trilho UIC 60, bitola 1.600mm - manutenção</v>
          </cell>
          <cell r="C4567" t="str">
            <v>un</v>
          </cell>
          <cell r="D4567">
            <v>477.61</v>
          </cell>
          <cell r="E4567">
            <v>385.23148894983063</v>
          </cell>
          <cell r="F4567" t="str">
            <v>SIEC Mar/26</v>
          </cell>
        </row>
        <row r="4568">
          <cell r="A4568" t="str">
            <v>09.03.07.120</v>
          </cell>
          <cell r="B4568" t="str">
            <v>APARELHO DE MANOBRA MANUAL</v>
          </cell>
          <cell r="C4568" t="str">
            <v/>
          </cell>
          <cell r="E4568">
            <v>0</v>
          </cell>
          <cell r="F4568" t="str">
            <v>SIEC Mar/26</v>
          </cell>
        </row>
        <row r="4569">
          <cell r="A4569" t="str">
            <v>09.03.07.120.01</v>
          </cell>
          <cell r="B4569" t="str">
            <v>Aparelho de manobra manual - NEW CENTURY</v>
          </cell>
          <cell r="C4569" t="str">
            <v>un</v>
          </cell>
          <cell r="D4569">
            <v>11120.19</v>
          </cell>
          <cell r="E4569">
            <v>8969.3418293273116</v>
          </cell>
          <cell r="F4569" t="str">
            <v>SIEC Mar/26</v>
          </cell>
        </row>
        <row r="4570">
          <cell r="A4570" t="str">
            <v>09.03.07.130</v>
          </cell>
          <cell r="B4570" t="str">
            <v>RAIL - BOMD</v>
          </cell>
          <cell r="C4570" t="str">
            <v/>
          </cell>
          <cell r="E4570">
            <v>0</v>
          </cell>
          <cell r="F4570" t="str">
            <v>SIEC Mar/26</v>
          </cell>
        </row>
        <row r="4571">
          <cell r="A4571" t="str">
            <v>09.03.07.130.02</v>
          </cell>
          <cell r="B4571" t="str">
            <v>Fornecimento de solda para rail-bond</v>
          </cell>
          <cell r="C4571" t="str">
            <v>un</v>
          </cell>
          <cell r="D4571">
            <v>29.25</v>
          </cell>
          <cell r="E4571">
            <v>23.592514921761573</v>
          </cell>
          <cell r="F4571" t="str">
            <v>SIEC Mar/26</v>
          </cell>
        </row>
        <row r="4572">
          <cell r="A4572" t="str">
            <v>09.03.07.132</v>
          </cell>
          <cell r="B4572" t="str">
            <v>PEÇAS</v>
          </cell>
          <cell r="C4572" t="str">
            <v/>
          </cell>
          <cell r="E4572">
            <v>0</v>
          </cell>
          <cell r="F4572" t="str">
            <v>SIEC Mar/26</v>
          </cell>
        </row>
        <row r="4573">
          <cell r="A4573" t="str">
            <v>09.03.07.132.01</v>
          </cell>
          <cell r="B4573" t="str">
            <v>Grampo elástico para olhal - manutenção</v>
          </cell>
          <cell r="C4573" t="str">
            <v>un</v>
          </cell>
          <cell r="D4573">
            <v>12.56</v>
          </cell>
          <cell r="E4573">
            <v>10.130666236489757</v>
          </cell>
          <cell r="F4573" t="str">
            <v>SIEC Mar/26</v>
          </cell>
        </row>
        <row r="4574">
          <cell r="A4574" t="str">
            <v>09.03.07.132.03</v>
          </cell>
          <cell r="B4574" t="str">
            <v>Isolador para dormente de concreto - manutenção</v>
          </cell>
          <cell r="C4574" t="str">
            <v>un</v>
          </cell>
          <cell r="D4574">
            <v>5.4</v>
          </cell>
          <cell r="E4574">
            <v>4.3555412163252143</v>
          </cell>
          <cell r="F4574" t="str">
            <v>SIEC Mar/26</v>
          </cell>
        </row>
        <row r="4575">
          <cell r="A4575" t="str">
            <v>09.03.07.132.02</v>
          </cell>
          <cell r="B4575" t="str">
            <v>Palmilha amortecedora PAD - manutenção</v>
          </cell>
          <cell r="C4575" t="str">
            <v>un</v>
          </cell>
          <cell r="D4575">
            <v>8.9700000000000006</v>
          </cell>
          <cell r="E4575">
            <v>7.2350379093402166</v>
          </cell>
          <cell r="F4575" t="str">
            <v>SIEC Mar/26</v>
          </cell>
        </row>
        <row r="4576">
          <cell r="A4576" t="str">
            <v>09.03.07.132.04</v>
          </cell>
          <cell r="B4576" t="str">
            <v>Placa de apoio - manutenção</v>
          </cell>
          <cell r="C4576" t="str">
            <v>un</v>
          </cell>
          <cell r="D4576">
            <v>90.23</v>
          </cell>
          <cell r="E4576">
            <v>72.777867397967412</v>
          </cell>
          <cell r="F4576" t="str">
            <v>SIEC Mar/26</v>
          </cell>
        </row>
        <row r="4577">
          <cell r="A4577" t="str">
            <v>09.03.07.132.05</v>
          </cell>
          <cell r="B4577" t="str">
            <v>Tirefão para fixação de trilhos nº 21 - manutenção</v>
          </cell>
          <cell r="C4577" t="str">
            <v>un</v>
          </cell>
          <cell r="D4577">
            <v>11.88</v>
          </cell>
          <cell r="E4577">
            <v>9.58219067591547</v>
          </cell>
          <cell r="F4577" t="str">
            <v>SIEC Mar/26</v>
          </cell>
        </row>
        <row r="4578">
          <cell r="A4578" t="str">
            <v>09.03.07.132.06</v>
          </cell>
          <cell r="B4578" t="str">
            <v>Tirefão para fixação de trilhos nº 22 - manutenção</v>
          </cell>
          <cell r="C4578" t="str">
            <v>un</v>
          </cell>
          <cell r="D4578">
            <v>11.88</v>
          </cell>
          <cell r="E4578">
            <v>9.58219067591547</v>
          </cell>
          <cell r="F4578" t="str">
            <v>SIEC Mar/26</v>
          </cell>
        </row>
        <row r="4579">
          <cell r="A4579" t="str">
            <v>09.03.07.133</v>
          </cell>
          <cell r="B4579" t="str">
            <v>PEDRA</v>
          </cell>
          <cell r="C4579" t="str">
            <v/>
          </cell>
          <cell r="E4579">
            <v>0</v>
          </cell>
          <cell r="F4579" t="str">
            <v>SIEC Mar/26</v>
          </cell>
        </row>
        <row r="4580">
          <cell r="A4580" t="str">
            <v>09.03.07.133.01</v>
          </cell>
          <cell r="B4580" t="str">
            <v>Pedra britada para Lastro - manutenção</v>
          </cell>
          <cell r="C4580" t="str">
            <v>m³</v>
          </cell>
          <cell r="D4580">
            <v>156.41999999999999</v>
          </cell>
          <cell r="E4580">
            <v>126.16551056622035</v>
          </cell>
          <cell r="F4580" t="str">
            <v>SIEC Mar/26</v>
          </cell>
        </row>
        <row r="4581">
          <cell r="A4581" t="str">
            <v>09.03.08</v>
          </cell>
          <cell r="B4581" t="str">
            <v>MÁQUINAS E EQUIPAMENTOS PARA MANUTENÇÃO DE VIA PERMANENTE</v>
          </cell>
          <cell r="C4581" t="str">
            <v/>
          </cell>
          <cell r="E4581">
            <v>0</v>
          </cell>
          <cell r="F4581" t="str">
            <v>SIEC Mar/26</v>
          </cell>
        </row>
        <row r="4582">
          <cell r="A4582" t="str">
            <v>09.03.08.100</v>
          </cell>
          <cell r="B4582" t="str">
            <v xml:space="preserve">LOCAÇÃO E OPERAÇÃO DE MÁQUINAS E EQUIPAMENTOS PARA MANUTENÇÃO DE VIA PERMANENTE </v>
          </cell>
          <cell r="C4582" t="str">
            <v/>
          </cell>
          <cell r="E4582">
            <v>0</v>
          </cell>
          <cell r="F4582" t="str">
            <v>SIEC Mar/26</v>
          </cell>
        </row>
        <row r="4583">
          <cell r="A4583" t="str">
            <v>09.03.08.100.05</v>
          </cell>
          <cell r="B4583" t="str">
            <v>Bobcat (50 HP) (com operador)</v>
          </cell>
          <cell r="C4583" t="str">
            <v>h</v>
          </cell>
          <cell r="D4583">
            <v>179</v>
          </cell>
          <cell r="E4583">
            <v>144.37812550411357</v>
          </cell>
          <cell r="F4583" t="str">
            <v>SIEC Mar/26</v>
          </cell>
        </row>
        <row r="4584">
          <cell r="A4584" t="str">
            <v>09.03.08.100.01</v>
          </cell>
          <cell r="B4584" t="str">
            <v>Escavadeira hidráulica sobre esteira (111 HP) (com operador)</v>
          </cell>
          <cell r="C4584" t="str">
            <v>h</v>
          </cell>
          <cell r="D4584">
            <v>332.21</v>
          </cell>
          <cell r="E4584">
            <v>267.95450879174058</v>
          </cell>
          <cell r="F4584" t="str">
            <v>SIEC Mar/26</v>
          </cell>
        </row>
        <row r="4585">
          <cell r="A4585" t="str">
            <v>09.03.08.100.07</v>
          </cell>
          <cell r="B4585" t="str">
            <v>Guindaste móvel sobre pneus, com capacidade mínima de 100 toneladas</v>
          </cell>
          <cell r="C4585" t="str">
            <v>h</v>
          </cell>
          <cell r="D4585">
            <v>676.78</v>
          </cell>
          <cell r="E4585">
            <v>545.87836747862559</v>
          </cell>
          <cell r="F4585" t="str">
            <v>SIEC Mar/26</v>
          </cell>
        </row>
        <row r="4586">
          <cell r="A4586" t="str">
            <v>09.03.08.100.06</v>
          </cell>
          <cell r="B4586" t="str">
            <v>Mobilização e Desmobilização de guindaste móvel sobre pneus, com capacidade mínima de 100 toneladas</v>
          </cell>
          <cell r="C4586" t="str">
            <v>un</v>
          </cell>
          <cell r="D4586">
            <v>6003.05</v>
          </cell>
          <cell r="E4586">
            <v>4841.9503145668659</v>
          </cell>
          <cell r="F4586" t="str">
            <v>SIEC Mar/26</v>
          </cell>
        </row>
        <row r="4587">
          <cell r="A4587" t="str">
            <v>09.03.08.100.02</v>
          </cell>
          <cell r="B4587" t="str">
            <v>Retroescavadeira sobre pneus (85 HP) (com operador)</v>
          </cell>
          <cell r="C4587" t="str">
            <v>h</v>
          </cell>
          <cell r="D4587">
            <v>160.49</v>
          </cell>
          <cell r="E4587">
            <v>129.44829811259882</v>
          </cell>
          <cell r="F4587" t="str">
            <v>SIEC Mar/26</v>
          </cell>
        </row>
        <row r="4588">
          <cell r="A4588" t="str">
            <v>09.03.08.100.09</v>
          </cell>
          <cell r="B4588" t="str">
            <v>Rolo compactador liso vibratório pé-de-carneiro (150HP) (com operador)</v>
          </cell>
          <cell r="C4588" t="str">
            <v>h</v>
          </cell>
          <cell r="D4588">
            <v>244.09</v>
          </cell>
          <cell r="E4588">
            <v>196.87852879496694</v>
          </cell>
          <cell r="F4588" t="str">
            <v>SIEC Mar/26</v>
          </cell>
        </row>
        <row r="4589">
          <cell r="A4589" t="str">
            <v>09.03.08.100.10</v>
          </cell>
          <cell r="B4589" t="str">
            <v>Rolo compactador sobre pneus vibratório (111 HP) (com operador)</v>
          </cell>
          <cell r="C4589" t="str">
            <v>h</v>
          </cell>
          <cell r="D4589">
            <v>226.54</v>
          </cell>
          <cell r="E4589">
            <v>182.72301984190997</v>
          </cell>
          <cell r="F4589" t="str">
            <v>SIEC Mar/26</v>
          </cell>
        </row>
        <row r="4590">
          <cell r="A4590" t="str">
            <v>09.03.08.100.04</v>
          </cell>
          <cell r="B4590" t="str">
            <v>Trator de lâmina sobre esteira (90 HP) (com operador)</v>
          </cell>
          <cell r="C4590" t="str">
            <v>h</v>
          </cell>
          <cell r="D4590">
            <v>226.92</v>
          </cell>
          <cell r="E4590">
            <v>183.02952089046619</v>
          </cell>
          <cell r="F4590" t="str">
            <v>SIEC Mar/26</v>
          </cell>
        </row>
        <row r="4591">
          <cell r="A4591" t="str">
            <v>09.07</v>
          </cell>
          <cell r="B4591" t="str">
            <v>MANUTENÇÃO DAS OBRAS EXTERNAS DE PAISAGISMO</v>
          </cell>
          <cell r="C4591" t="str">
            <v/>
          </cell>
          <cell r="E4591">
            <v>0</v>
          </cell>
          <cell r="F4591" t="str">
            <v>SIEC Mar/26</v>
          </cell>
        </row>
        <row r="4592">
          <cell r="A4592" t="str">
            <v>09.07.03</v>
          </cell>
          <cell r="B4592" t="str">
            <v>MANUTENÇÃO DO PAISAGISMO</v>
          </cell>
          <cell r="C4592" t="str">
            <v/>
          </cell>
          <cell r="E4592">
            <v>0</v>
          </cell>
          <cell r="F4592" t="str">
            <v>SIEC Mar/26</v>
          </cell>
        </row>
        <row r="4593">
          <cell r="A4593" t="str">
            <v>09.07.03.100</v>
          </cell>
          <cell r="B4593" t="str">
            <v>CONSERVAÇÃO DE ÁREAS VERDES</v>
          </cell>
          <cell r="C4593" t="str">
            <v/>
          </cell>
          <cell r="E4593">
            <v>0</v>
          </cell>
          <cell r="F4593" t="str">
            <v>SIEC Mar/26</v>
          </cell>
        </row>
        <row r="4594">
          <cell r="A4594" t="str">
            <v>09.07.03.100.01</v>
          </cell>
          <cell r="B4594" t="str">
            <v>Irrigação de área plantada diária com caminhão irrigadeira</v>
          </cell>
          <cell r="C4594" t="str">
            <v>m²</v>
          </cell>
          <cell r="D4594">
            <v>1.22</v>
          </cell>
          <cell r="E4594">
            <v>0.98402968220680753</v>
          </cell>
          <cell r="F4594" t="str">
            <v>SIEC Mar/26</v>
          </cell>
        </row>
        <row r="4595">
          <cell r="A4595" t="str">
            <v>09.07.03.100.05</v>
          </cell>
          <cell r="B4595" t="str">
            <v>Manutenção de área verde mensal de canteiro (faixa de área: de até 7.000 m²)</v>
          </cell>
          <cell r="C4595" t="str">
            <v>m²</v>
          </cell>
          <cell r="D4595">
            <v>2.77</v>
          </cell>
          <cell r="E4595">
            <v>2.2342313276334891</v>
          </cell>
          <cell r="F4595" t="str">
            <v>SIEC Mar/26</v>
          </cell>
        </row>
        <row r="4596">
          <cell r="A4596" t="str">
            <v>09.07.03.100.06</v>
          </cell>
          <cell r="B4596" t="str">
            <v>Manutenção de área verde mensal para poda e limpeza de árvore e arbusto</v>
          </cell>
          <cell r="C4596" t="str">
            <v>m²</v>
          </cell>
          <cell r="D4596">
            <v>0.06</v>
          </cell>
          <cell r="E4596">
            <v>4.8394902403613486E-2</v>
          </cell>
          <cell r="F4596" t="str">
            <v>SIEC Mar/26</v>
          </cell>
        </row>
        <row r="4597">
          <cell r="A4597" t="str">
            <v>09.07.03.100.03</v>
          </cell>
          <cell r="B4597" t="str">
            <v>Manutenção de área verde mensal, irrigação, frequência uma vez por semana</v>
          </cell>
          <cell r="C4597" t="str">
            <v>ha</v>
          </cell>
          <cell r="D4597">
            <v>49305.5</v>
          </cell>
          <cell r="E4597">
            <v>39768.914341022748</v>
          </cell>
          <cell r="F4597" t="str">
            <v>SIEC Mar/26</v>
          </cell>
        </row>
        <row r="4598">
          <cell r="A4598" t="str">
            <v>09.07.03.100.02</v>
          </cell>
          <cell r="B4598" t="str">
            <v>Manutenção de área verde, compreendendo o despraguejamento de área gramada</v>
          </cell>
          <cell r="C4598" t="str">
            <v>m²</v>
          </cell>
          <cell r="D4598">
            <v>0.15</v>
          </cell>
          <cell r="E4598">
            <v>0.12098725600903371</v>
          </cell>
          <cell r="F4598" t="str">
            <v>SIEC Mar/26</v>
          </cell>
        </row>
        <row r="4599">
          <cell r="A4599" t="str">
            <v>09.09</v>
          </cell>
          <cell r="B4599" t="str">
            <v>DIVERSOS</v>
          </cell>
          <cell r="C4599" t="str">
            <v/>
          </cell>
          <cell r="E4599">
            <v>0</v>
          </cell>
          <cell r="F4599" t="str">
            <v>SIEC Mar/26</v>
          </cell>
        </row>
        <row r="4600">
          <cell r="A4600" t="str">
            <v>09.09.90</v>
          </cell>
          <cell r="B4600" t="str">
            <v>DIVERSOS</v>
          </cell>
          <cell r="C4600" t="str">
            <v/>
          </cell>
          <cell r="E4600">
            <v>0</v>
          </cell>
          <cell r="F4600" t="str">
            <v>SIEC Mar/26</v>
          </cell>
        </row>
        <row r="4601">
          <cell r="A4601" t="str">
            <v>09.09.90.100</v>
          </cell>
          <cell r="B4601" t="str">
            <v>DIVERSOS</v>
          </cell>
          <cell r="C4601" t="str">
            <v/>
          </cell>
          <cell r="E4601">
            <v>0</v>
          </cell>
          <cell r="F4601" t="str">
            <v>SIEC Mar/26</v>
          </cell>
        </row>
        <row r="4602">
          <cell r="A4602" t="str">
            <v>09.09.90.100.14</v>
          </cell>
          <cell r="B4602" t="str">
            <v>DEM.36_Remoção de tampo de granito em móvel ou bancada, inclusive sistema de fixação</v>
          </cell>
          <cell r="C4602" t="str">
            <v>m²</v>
          </cell>
          <cell r="D4602">
            <v>62.3</v>
          </cell>
          <cell r="E4602">
            <v>50.250040329085337</v>
          </cell>
          <cell r="F4602" t="str">
            <v>SIEC Mar/26</v>
          </cell>
        </row>
        <row r="4603">
          <cell r="A4603" t="str">
            <v>09.09.90.100.15</v>
          </cell>
          <cell r="B4603" t="str">
            <v>DEM.64_Remoção de barra de apoio para PNE</v>
          </cell>
          <cell r="C4603" t="str">
            <v>un</v>
          </cell>
          <cell r="D4603">
            <v>54.15</v>
          </cell>
          <cell r="E4603">
            <v>43.676399419261166</v>
          </cell>
          <cell r="F4603" t="str">
            <v>SIEC Mar/26</v>
          </cell>
        </row>
        <row r="4604">
          <cell r="A4604" t="str">
            <v>09.09.90.100.17</v>
          </cell>
          <cell r="B4604" t="str">
            <v>DEM.81_Retirada de placas divisórias de granilite ou similar</v>
          </cell>
          <cell r="C4604" t="str">
            <v>m²</v>
          </cell>
          <cell r="D4604">
            <v>31.15</v>
          </cell>
          <cell r="E4604">
            <v>25.125020164542669</v>
          </cell>
          <cell r="F4604" t="str">
            <v>SIEC Mar/26</v>
          </cell>
        </row>
        <row r="4605">
          <cell r="A4605" t="str">
            <v>09.09.90.100.07</v>
          </cell>
          <cell r="B4605" t="str">
            <v>Grade de proteção de ferro redondo de ½", com barras transversais de ferro chato de 1¼", com espaçamento entre ferros de +/- 10cm</v>
          </cell>
          <cell r="C4605" t="str">
            <v>m²</v>
          </cell>
          <cell r="D4605">
            <v>686.24</v>
          </cell>
          <cell r="E4605">
            <v>553.50863042426192</v>
          </cell>
          <cell r="F4605" t="str">
            <v>SIEC Mar/26</v>
          </cell>
        </row>
        <row r="4606">
          <cell r="A4606" t="str">
            <v>09.09.90.100.05</v>
          </cell>
          <cell r="B4606" t="str">
            <v>Grade de proteção de tela de arame corrugado fio 10 com malha quadrada de 25mm, com estrutura de cantoneira de ferro de 1"</v>
          </cell>
          <cell r="C4606" t="str">
            <v>m²</v>
          </cell>
          <cell r="D4606">
            <v>534.63</v>
          </cell>
          <cell r="E4606">
            <v>431.22277786739795</v>
          </cell>
          <cell r="F4606" t="str">
            <v>SIEC Mar/26</v>
          </cell>
        </row>
        <row r="4607">
          <cell r="A4607" t="str">
            <v>09.09.90.100.06</v>
          </cell>
          <cell r="B4607" t="str">
            <v>Grade de proteção de tela de arame corrugado fio 12 com malha quadrada de 20mm, com estrutura de cantoneira de ferro de 1"</v>
          </cell>
          <cell r="C4607" t="str">
            <v>m²</v>
          </cell>
          <cell r="D4607">
            <v>525.94000000000005</v>
          </cell>
          <cell r="E4607">
            <v>424.21358283594134</v>
          </cell>
          <cell r="F4607" t="str">
            <v>SIEC Mar/26</v>
          </cell>
        </row>
        <row r="4608">
          <cell r="A4608" t="str">
            <v>09.09.90.100.04</v>
          </cell>
          <cell r="B4608" t="str">
            <v>Grade metálica de segurança, barras verticais 3/8" a cada 12cm, fixação de malha de aço galvanizado, fio 3/16 malha 19mm</v>
          </cell>
          <cell r="C4608" t="str">
            <v>m²</v>
          </cell>
          <cell r="D4608">
            <v>924.85</v>
          </cell>
          <cell r="E4608">
            <v>745.96709146636556</v>
          </cell>
          <cell r="F4608" t="str">
            <v>SIEC Mar/26</v>
          </cell>
        </row>
        <row r="4609">
          <cell r="A4609" t="str">
            <v>09.09.90.100.20</v>
          </cell>
          <cell r="B4609" t="str">
            <v>Passagem em nível em chapa pultrudada com pintura e superfície antiderrapante</v>
          </cell>
          <cell r="C4609" t="str">
            <v>m²</v>
          </cell>
          <cell r="D4609">
            <v>2091.21</v>
          </cell>
          <cell r="E4609">
            <v>1686.7317309243426</v>
          </cell>
          <cell r="F4609" t="str">
            <v>SIEC Mar/26</v>
          </cell>
        </row>
        <row r="4610">
          <cell r="A4610" t="str">
            <v>09.09.90.100.13</v>
          </cell>
          <cell r="B4610" t="str">
            <v>Placas de concreto armado pré-moldado para passarela de emergência - e = 7 cm</v>
          </cell>
          <cell r="C4610" t="str">
            <v>m²</v>
          </cell>
          <cell r="D4610">
            <v>462.44</v>
          </cell>
          <cell r="E4610">
            <v>372.99564445878366</v>
          </cell>
          <cell r="F4610" t="str">
            <v>SIEC Mar/26</v>
          </cell>
        </row>
        <row r="4611">
          <cell r="A4611" t="str">
            <v>09.09.90.100.12</v>
          </cell>
          <cell r="B4611" t="str">
            <v>Remoção de placas de concreto armado pré-moldado para passarela de emergência - e = 7 cm</v>
          </cell>
          <cell r="C4611" t="str">
            <v>m²</v>
          </cell>
          <cell r="D4611">
            <v>31.15</v>
          </cell>
          <cell r="E4611">
            <v>25.125020164542669</v>
          </cell>
          <cell r="F4611" t="str">
            <v>SIEC Mar/26</v>
          </cell>
        </row>
        <row r="4612">
          <cell r="A4612" t="str">
            <v>09.09.90.100.16</v>
          </cell>
          <cell r="B4612" t="str">
            <v>Remoção do espelho cristal, espessura menor ou igual a 6mm com moldura de alumínio e seus elementos de fixação</v>
          </cell>
          <cell r="C4612" t="str">
            <v>m²</v>
          </cell>
          <cell r="D4612">
            <v>59.59</v>
          </cell>
          <cell r="E4612">
            <v>48.064203903855464</v>
          </cell>
          <cell r="F4612" t="str">
            <v>SIEC Mar/26</v>
          </cell>
        </row>
        <row r="4613">
          <cell r="A4613" t="str">
            <v>09.09.90.100.23</v>
          </cell>
          <cell r="B4613" t="str">
            <v>Retirada de ar-condicionado</v>
          </cell>
          <cell r="C4613" t="str">
            <v>cj</v>
          </cell>
          <cell r="D4613">
            <v>177.39</v>
          </cell>
          <cell r="E4613">
            <v>143.07952895628327</v>
          </cell>
          <cell r="F4613" t="str">
            <v>SIEC Mar/26</v>
          </cell>
        </row>
        <row r="4614">
          <cell r="A4614" t="str">
            <v>09.09.90.100.03</v>
          </cell>
          <cell r="B4614" t="str">
            <v>Substituição de prancha de madeira, acabamento bruto, com largura de 30cm, espessura de 2,5cm, para passagem em nível</v>
          </cell>
          <cell r="C4614" t="str">
            <v>m</v>
          </cell>
          <cell r="D4614">
            <v>102.19</v>
          </cell>
          <cell r="E4614">
            <v>82.424584610421036</v>
          </cell>
          <cell r="F4614" t="str">
            <v>SIEC Mar/26</v>
          </cell>
        </row>
        <row r="4615">
          <cell r="A4615" t="str">
            <v>09.09.90.100.02</v>
          </cell>
          <cell r="B4615" t="str">
            <v>Substituição de prancha de madeira, acabamento bruto, com largura de 30cm, espessura de 5cm, para passagem em nível</v>
          </cell>
          <cell r="C4615" t="str">
            <v>m</v>
          </cell>
          <cell r="D4615">
            <v>169.94</v>
          </cell>
          <cell r="E4615">
            <v>137.07049524116792</v>
          </cell>
          <cell r="F4615" t="str">
            <v>SIEC Mar/26</v>
          </cell>
        </row>
        <row r="4616">
          <cell r="A4616" t="str">
            <v>09.10</v>
          </cell>
          <cell r="B4616" t="str">
            <v>SERVIÇOS DE LIMPEZA EM GERAL</v>
          </cell>
          <cell r="C4616" t="str">
            <v/>
          </cell>
          <cell r="E4616">
            <v>0</v>
          </cell>
          <cell r="F4616" t="str">
            <v>SIEC Mar/26</v>
          </cell>
        </row>
        <row r="4617">
          <cell r="A4617" t="str">
            <v>09.10.01</v>
          </cell>
          <cell r="B4617" t="str">
            <v>LIMPEZA DAS OBRAS CIVIS E INSTALAÇÕES PREDIAIS</v>
          </cell>
          <cell r="C4617" t="str">
            <v/>
          </cell>
          <cell r="E4617">
            <v>0</v>
          </cell>
          <cell r="F4617" t="str">
            <v>SIEC Mar/26</v>
          </cell>
        </row>
        <row r="4618">
          <cell r="A4618" t="str">
            <v>09.10.01.110</v>
          </cell>
          <cell r="B4618" t="str">
            <v>LIMPEZA E DESOBSTRUÇÃO</v>
          </cell>
          <cell r="C4618" t="str">
            <v/>
          </cell>
          <cell r="E4618">
            <v>0</v>
          </cell>
          <cell r="F4618" t="str">
            <v>SIEC Mar/26</v>
          </cell>
        </row>
        <row r="4619">
          <cell r="A4619" t="str">
            <v>09.10.01.110.08</v>
          </cell>
          <cell r="B4619" t="str">
            <v>Desobstrução de caixa sifonada ou ralo seco</v>
          </cell>
          <cell r="C4619" t="str">
            <v>un</v>
          </cell>
          <cell r="D4619">
            <v>12.46</v>
          </cell>
          <cell r="E4619">
            <v>10.050008065817067</v>
          </cell>
          <cell r="F4619" t="str">
            <v>SIEC Mar/26</v>
          </cell>
        </row>
        <row r="4620">
          <cell r="A4620" t="str">
            <v>09.10.01.110.06</v>
          </cell>
          <cell r="B4620" t="str">
            <v>Desobstrução de calhas e coletores pelo processo manual</v>
          </cell>
          <cell r="C4620" t="str">
            <v>m</v>
          </cell>
          <cell r="D4620">
            <v>4.67</v>
          </cell>
          <cell r="E4620">
            <v>3.766736570414583</v>
          </cell>
          <cell r="F4620" t="str">
            <v>SIEC Mar/26</v>
          </cell>
        </row>
        <row r="4621">
          <cell r="A4621" t="str">
            <v>09.10.01.110.11</v>
          </cell>
          <cell r="B4621" t="str">
            <v>Desobstrução de sistema de drenagem de águas pluviais pelo processo de hidrojateamento de alta pressão</v>
          </cell>
          <cell r="C4621" t="str">
            <v>m</v>
          </cell>
          <cell r="D4621">
            <v>21.62</v>
          </cell>
          <cell r="E4621">
            <v>17.438296499435392</v>
          </cell>
          <cell r="F4621" t="str">
            <v>SIEC Mar/26</v>
          </cell>
        </row>
        <row r="4622">
          <cell r="A4622" t="str">
            <v>09.10.01.110.12</v>
          </cell>
          <cell r="B4622" t="str">
            <v>Desobstrução de sistema de drenagem de águas pluviais pelo processo manual</v>
          </cell>
          <cell r="C4622" t="str">
            <v>m</v>
          </cell>
          <cell r="D4622">
            <v>90.15</v>
          </cell>
          <cell r="E4622">
            <v>72.713340861429273</v>
          </cell>
          <cell r="F4622" t="str">
            <v>SIEC Mar/26</v>
          </cell>
        </row>
        <row r="4623">
          <cell r="A4623" t="str">
            <v>09.10.01.110.10</v>
          </cell>
          <cell r="B4623" t="str">
            <v>Limpeza / esgotamento de fossa séptica</v>
          </cell>
          <cell r="C4623" t="str">
            <v>m³</v>
          </cell>
          <cell r="D4623">
            <v>124.84</v>
          </cell>
          <cell r="E4623">
            <v>100.69366026778513</v>
          </cell>
          <cell r="F4623" t="str">
            <v>SIEC Mar/26</v>
          </cell>
        </row>
        <row r="4624">
          <cell r="A4624" t="str">
            <v>09.10.01.110.13</v>
          </cell>
          <cell r="B4624" t="str">
            <v>Limpeza das paredes das caixas de esgoto por hidrojateamento</v>
          </cell>
          <cell r="C4624" t="str">
            <v>m²</v>
          </cell>
          <cell r="D4624">
            <v>53.34</v>
          </cell>
          <cell r="E4624">
            <v>43.023068236812392</v>
          </cell>
          <cell r="F4624" t="str">
            <v>SIEC Mar/26</v>
          </cell>
        </row>
        <row r="4625">
          <cell r="A4625" t="str">
            <v>09.10.01.110.21</v>
          </cell>
          <cell r="B4625" t="str">
            <v>Limpeza de superfície com jateamento d´água sob pressão</v>
          </cell>
          <cell r="C4625" t="str">
            <v>m²</v>
          </cell>
          <cell r="D4625">
            <v>4.1399999999999997</v>
          </cell>
          <cell r="E4625">
            <v>3.3392482658493301</v>
          </cell>
          <cell r="F4625" t="str">
            <v>SIEC Mar/26</v>
          </cell>
        </row>
        <row r="4626">
          <cell r="A4626" t="str">
            <v>09.10.01.110.20</v>
          </cell>
          <cell r="B4626" t="str">
            <v>Limpeza de superfície por jateamento a seco</v>
          </cell>
          <cell r="C4626" t="str">
            <v>m²</v>
          </cell>
          <cell r="D4626">
            <v>9.52</v>
          </cell>
          <cell r="E4626">
            <v>7.6786578480400056</v>
          </cell>
          <cell r="F4626" t="str">
            <v>SIEC Mar/26</v>
          </cell>
        </row>
        <row r="4627">
          <cell r="A4627" t="str">
            <v>09.10.01.110.05</v>
          </cell>
          <cell r="B4627" t="str">
            <v>Limpeza e desobstrução de caixa de gordura</v>
          </cell>
          <cell r="C4627" t="str">
            <v>un</v>
          </cell>
          <cell r="D4627">
            <v>12.46</v>
          </cell>
          <cell r="E4627">
            <v>10.050008065817067</v>
          </cell>
          <cell r="F4627" t="str">
            <v>SIEC Mar/26</v>
          </cell>
        </row>
        <row r="4628">
          <cell r="A4628" t="str">
            <v>09.10.01.110.04</v>
          </cell>
          <cell r="B4628" t="str">
            <v>Limpeza e desobstrução de caixa de inspeção</v>
          </cell>
          <cell r="C4628" t="str">
            <v>un</v>
          </cell>
          <cell r="D4628">
            <v>9.34</v>
          </cell>
          <cell r="E4628">
            <v>7.533473140829166</v>
          </cell>
          <cell r="F4628" t="str">
            <v>SIEC Mar/26</v>
          </cell>
        </row>
        <row r="4629">
          <cell r="A4629" t="str">
            <v>09.10.01.110.03</v>
          </cell>
          <cell r="B4629" t="str">
            <v>Limpeza e desobstrução de caixa de passagem</v>
          </cell>
          <cell r="C4629" t="str">
            <v>un</v>
          </cell>
          <cell r="D4629">
            <v>7.78</v>
          </cell>
          <cell r="E4629">
            <v>6.2752056783352153</v>
          </cell>
          <cell r="F4629" t="str">
            <v>SIEC Mar/26</v>
          </cell>
        </row>
        <row r="4630">
          <cell r="A4630" t="str">
            <v>09.10.01.110.24</v>
          </cell>
          <cell r="B4630" t="str">
            <v>Limpeza final do ambiente pós adequações</v>
          </cell>
          <cell r="C4630" t="str">
            <v>m²</v>
          </cell>
          <cell r="D4630">
            <v>3.8</v>
          </cell>
          <cell r="E4630">
            <v>3.0650104855621874</v>
          </cell>
          <cell r="F4630" t="str">
            <v>SIEC Mar/26</v>
          </cell>
        </row>
        <row r="4631">
          <cell r="A4631" t="str">
            <v>09.10.01.110.15</v>
          </cell>
          <cell r="B4631" t="str">
            <v>Limpeza geral</v>
          </cell>
          <cell r="C4631" t="str">
            <v>m²</v>
          </cell>
          <cell r="D4631">
            <v>18.690000000000001</v>
          </cell>
          <cell r="E4631">
            <v>15.075012098725601</v>
          </cell>
          <cell r="F4631" t="str">
            <v>SIEC Mar/26</v>
          </cell>
        </row>
        <row r="4632">
          <cell r="A4632" t="str">
            <v>09.10.01.110.01</v>
          </cell>
          <cell r="B4632" t="str">
            <v>Limpeza geral da edificação</v>
          </cell>
          <cell r="C4632" t="str">
            <v>m²</v>
          </cell>
          <cell r="D4632">
            <v>21.8</v>
          </cell>
          <cell r="E4632">
            <v>17.583481206646233</v>
          </cell>
          <cell r="F4632" t="str">
            <v>SIEC Mar/26</v>
          </cell>
        </row>
        <row r="4633">
          <cell r="A4633" t="str">
            <v>09.10.02</v>
          </cell>
          <cell r="B4633" t="str">
            <v>CONTROLE DE PRAGAS</v>
          </cell>
          <cell r="C4633" t="str">
            <v/>
          </cell>
          <cell r="E4633">
            <v>0</v>
          </cell>
          <cell r="F4633" t="str">
            <v>SIEC Mar/26</v>
          </cell>
        </row>
        <row r="4634">
          <cell r="A4634" t="str">
            <v>09.10.02.100</v>
          </cell>
          <cell r="B4634" t="str">
            <v>CONTROLE DE PRAGAS</v>
          </cell>
          <cell r="C4634" t="str">
            <v/>
          </cell>
          <cell r="E4634">
            <v>0</v>
          </cell>
          <cell r="F4634" t="str">
            <v>SIEC Mar/26</v>
          </cell>
        </row>
        <row r="4635">
          <cell r="A4635" t="str">
            <v>09.10.02.100.01</v>
          </cell>
          <cell r="B4635" t="str">
            <v>Descupinização</v>
          </cell>
          <cell r="C4635" t="str">
            <v>m²</v>
          </cell>
          <cell r="D4635">
            <v>8.6199999999999992</v>
          </cell>
          <cell r="E4635">
            <v>6.9527343119858038</v>
          </cell>
          <cell r="F4635" t="str">
            <v>SIEC Mar/26</v>
          </cell>
        </row>
        <row r="4636">
          <cell r="A4636">
            <v>10</v>
          </cell>
          <cell r="B4636" t="str">
            <v>MOBILIÁRIO E SINALIZAÇÃO EM GERAL</v>
          </cell>
          <cell r="C4636" t="str">
            <v/>
          </cell>
          <cell r="E4636">
            <v>0</v>
          </cell>
          <cell r="F4636" t="str">
            <v>SIEC Mar/26</v>
          </cell>
        </row>
        <row r="4637">
          <cell r="A4637" t="str">
            <v>10.01</v>
          </cell>
          <cell r="B4637" t="str">
            <v>MOBILIÁRIO DAS EDIFICAÇÕES</v>
          </cell>
          <cell r="C4637" t="str">
            <v/>
          </cell>
          <cell r="E4637">
            <v>0</v>
          </cell>
          <cell r="F4637" t="str">
            <v>SIEC Mar/26</v>
          </cell>
        </row>
        <row r="4638">
          <cell r="A4638" t="str">
            <v>10.01.02</v>
          </cell>
          <cell r="B4638" t="str">
            <v>ARMÁRIOS, GAVETAS E PRATELEIRAS</v>
          </cell>
          <cell r="C4638" t="str">
            <v/>
          </cell>
          <cell r="E4638">
            <v>0</v>
          </cell>
          <cell r="F4638" t="str">
            <v>SIEC Mar/26</v>
          </cell>
        </row>
        <row r="4639">
          <cell r="A4639" t="str">
            <v>10.01.02.100</v>
          </cell>
          <cell r="B4639" t="str">
            <v>ARMÁRIOS</v>
          </cell>
          <cell r="C4639" t="str">
            <v/>
          </cell>
          <cell r="E4639">
            <v>0</v>
          </cell>
          <cell r="F4639" t="str">
            <v>SIEC Mar/26</v>
          </cell>
        </row>
        <row r="4640">
          <cell r="A4640" t="str">
            <v>10.01.02.100.03</v>
          </cell>
          <cell r="B4640" t="str">
            <v>NEK 01_Armário embutido para equipamentos de plataforma (prateleiras em aço galvanizado, portas em alumínio anodizado fosco). 175 x 70 x 220 cm</v>
          </cell>
          <cell r="C4640" t="str">
            <v>cj</v>
          </cell>
          <cell r="D4640">
            <v>6423.03</v>
          </cell>
          <cell r="E4640">
            <v>5180.6984997580248</v>
          </cell>
          <cell r="F4640" t="str">
            <v>SIEC Mar/26</v>
          </cell>
        </row>
        <row r="4641">
          <cell r="A4641" t="str">
            <v>10.01.02.300</v>
          </cell>
          <cell r="B4641" t="str">
            <v>PRATELEIRAS</v>
          </cell>
          <cell r="C4641" t="str">
            <v/>
          </cell>
          <cell r="E4641">
            <v>0</v>
          </cell>
          <cell r="F4641" t="str">
            <v>SIEC Mar/26</v>
          </cell>
        </row>
        <row r="4642">
          <cell r="A4642" t="str">
            <v>10.01.02.300.06</v>
          </cell>
          <cell r="B4642" t="str">
            <v>NEG 15_Prateleira de apoio de canto em laminado estrutural TS texturizado (espessura 15 mm) cor cinza grafite ref. Munsell N3 para sanitários e vestiários, incluso fixação - medidas 12,5 x 27,5 cm</v>
          </cell>
          <cell r="C4642" t="str">
            <v>un</v>
          </cell>
          <cell r="D4642">
            <v>111.95</v>
          </cell>
          <cell r="E4642">
            <v>90.2968220680755</v>
          </cell>
          <cell r="F4642" t="str">
            <v>SIEC Mar/26</v>
          </cell>
        </row>
        <row r="4643">
          <cell r="A4643" t="str">
            <v>10.01.02.300.08</v>
          </cell>
          <cell r="B4643" t="str">
            <v>Prateleira porta objetos (40cm x 35cm x 18mm) com revestimento fenólico melamínico</v>
          </cell>
          <cell r="C4643" t="str">
            <v>un</v>
          </cell>
          <cell r="D4643">
            <v>32.24</v>
          </cell>
          <cell r="E4643">
            <v>26.004194224874983</v>
          </cell>
          <cell r="F4643" t="str">
            <v>SIEC Mar/26</v>
          </cell>
        </row>
        <row r="4644">
          <cell r="A4644" t="str">
            <v>10.01.03</v>
          </cell>
          <cell r="B4644" t="str">
            <v>BANCOS E ASSENTOS INTERNOS</v>
          </cell>
          <cell r="C4644" t="str">
            <v/>
          </cell>
          <cell r="E4644">
            <v>0</v>
          </cell>
          <cell r="F4644" t="str">
            <v>SIEC Mar/26</v>
          </cell>
        </row>
        <row r="4645">
          <cell r="A4645" t="str">
            <v>10.01.03.100</v>
          </cell>
          <cell r="B4645" t="str">
            <v>BANCOS BANHEIROS</v>
          </cell>
          <cell r="C4645" t="str">
            <v/>
          </cell>
          <cell r="E4645">
            <v>0</v>
          </cell>
          <cell r="F4645" t="str">
            <v>SIEC Mar/26</v>
          </cell>
        </row>
        <row r="4646">
          <cell r="A4646" t="str">
            <v>10.01.03.100.02</v>
          </cell>
          <cell r="B4646" t="str">
            <v>NEG 07_Banco articulado para box de chuveiro acessível (estrutura em aço inox AISI 304 e assento em polietileno), cantos arredondados, superfície antiderrapante, esp. mín.= 30 mm, peso suportado 150 kg, L= 45 cm, C= 70 cm</v>
          </cell>
          <cell r="C4646" t="str">
            <v>un</v>
          </cell>
          <cell r="D4646">
            <v>930.29</v>
          </cell>
          <cell r="E4646">
            <v>750.35489595095976</v>
          </cell>
          <cell r="F4646" t="str">
            <v>SIEC Mar/26</v>
          </cell>
        </row>
        <row r="4647">
          <cell r="A4647" t="str">
            <v>10.01.03.100.07</v>
          </cell>
          <cell r="B4647" t="str">
            <v>Trocador acessível de concreto 0,70 x 1,80 m com acabamento em mdf e = 25 mm revestido com laminado melamínico de alta pressão e = 0,6 mm</v>
          </cell>
          <cell r="C4647" t="str">
            <v>un</v>
          </cell>
          <cell r="D4647">
            <v>864.17</v>
          </cell>
          <cell r="E4647">
            <v>697.02371350217777</v>
          </cell>
          <cell r="F4647" t="str">
            <v>SIEC Mar/26</v>
          </cell>
        </row>
        <row r="4648">
          <cell r="A4648" t="str">
            <v>10.01.03.200</v>
          </cell>
          <cell r="B4648" t="str">
            <v>BANCO CONCRETO</v>
          </cell>
          <cell r="C4648" t="str">
            <v/>
          </cell>
          <cell r="E4648">
            <v>0</v>
          </cell>
          <cell r="F4648" t="str">
            <v>SIEC Mar/26</v>
          </cell>
        </row>
        <row r="4649">
          <cell r="A4649" t="str">
            <v>10.01.03.200.01</v>
          </cell>
          <cell r="B4649" t="str">
            <v>NEK 126_Banco pré-moldado de concreto liso, 60 cm &lt;= C &lt;= 200 cm; L &gt;= 45 cm</v>
          </cell>
          <cell r="C4649" t="str">
            <v>cj</v>
          </cell>
          <cell r="D4649">
            <v>752.52</v>
          </cell>
          <cell r="E4649">
            <v>606.96886594612033</v>
          </cell>
          <cell r="F4649" t="str">
            <v>SIEC Mar/26</v>
          </cell>
        </row>
        <row r="4650">
          <cell r="A4650" t="str">
            <v>10.01.03.601</v>
          </cell>
          <cell r="B4650" t="str">
            <v>ASSENTOS SIMPLES</v>
          </cell>
          <cell r="C4650" t="str">
            <v/>
          </cell>
          <cell r="E4650">
            <v>0</v>
          </cell>
          <cell r="F4650" t="str">
            <v>SIEC Mar/26</v>
          </cell>
        </row>
        <row r="4651">
          <cell r="A4651" t="str">
            <v>10.01.03.601.01</v>
          </cell>
          <cell r="B4651" t="str">
            <v>Chapa de aço galvanizada pintada para pilarete</v>
          </cell>
          <cell r="C4651" t="str">
            <v>kg</v>
          </cell>
          <cell r="D4651">
            <v>35.5</v>
          </cell>
          <cell r="E4651">
            <v>28.633650588804645</v>
          </cell>
          <cell r="F4651" t="str">
            <v>SIEC Mar/26</v>
          </cell>
        </row>
        <row r="4652">
          <cell r="A4652" t="str">
            <v>10.01.04</v>
          </cell>
          <cell r="B4652" t="str">
            <v>LIXEIRAS INTERNAS</v>
          </cell>
          <cell r="C4652" t="str">
            <v/>
          </cell>
          <cell r="E4652">
            <v>0</v>
          </cell>
          <cell r="F4652" t="str">
            <v>SIEC Mar/26</v>
          </cell>
        </row>
        <row r="4653">
          <cell r="A4653" t="str">
            <v>10.01.04.100</v>
          </cell>
          <cell r="B4653" t="str">
            <v>AÇO INOXIDÁVEL</v>
          </cell>
          <cell r="C4653" t="str">
            <v/>
          </cell>
          <cell r="E4653">
            <v>0</v>
          </cell>
          <cell r="F4653" t="str">
            <v>SIEC Mar/26</v>
          </cell>
        </row>
        <row r="4654">
          <cell r="A4654" t="str">
            <v>10.01.04.100.10</v>
          </cell>
          <cell r="B4654" t="str">
            <v>NEK 96_Conjunto de lixeiras recicláveis c/ fixação na parede (aço inox c/ base em aço galv. pintado)</v>
          </cell>
          <cell r="C4654" t="str">
            <v>cj</v>
          </cell>
          <cell r="D4654">
            <v>8053.02</v>
          </cell>
          <cell r="E4654">
            <v>6495.4186159057917</v>
          </cell>
          <cell r="F4654" t="str">
            <v>SIEC Mar/26</v>
          </cell>
        </row>
        <row r="4655">
          <cell r="A4655" t="str">
            <v>10.01.04.100.02</v>
          </cell>
          <cell r="B4655" t="str">
            <v>NEK 97_Conjunto de lixeiras recicláveis c/ fixação no piso (aço inox c/ base em aço galv. pintado)</v>
          </cell>
          <cell r="C4655" t="str">
            <v>cj</v>
          </cell>
          <cell r="D4655">
            <v>9552.61</v>
          </cell>
          <cell r="E4655">
            <v>7704.9604774963709</v>
          </cell>
          <cell r="F4655" t="str">
            <v>SIEC Mar/26</v>
          </cell>
        </row>
        <row r="4656">
          <cell r="A4656" t="str">
            <v>10.01.04.111</v>
          </cell>
          <cell r="B4656" t="str">
            <v>AÇO GALVANIZADO</v>
          </cell>
          <cell r="C4656" t="str">
            <v/>
          </cell>
          <cell r="E4656">
            <v>0</v>
          </cell>
          <cell r="F4656" t="str">
            <v>SIEC Mar/26</v>
          </cell>
        </row>
        <row r="4657">
          <cell r="A4657" t="str">
            <v>10.01.04.111.01</v>
          </cell>
          <cell r="B4657" t="str">
            <v>NEK 93_Conjunto de duas lixeiras, comum e reciclável, com fixação na parede em aço galvanizado pintado na cor preto fosco (Munsell N0,5) e fechamento em acrílico</v>
          </cell>
          <cell r="C4657" t="str">
            <v>cj</v>
          </cell>
          <cell r="D4657">
            <v>1298.8</v>
          </cell>
          <cell r="E4657">
            <v>1047.5883206968865</v>
          </cell>
          <cell r="F4657" t="str">
            <v>SIEC Mar/26</v>
          </cell>
        </row>
        <row r="4658">
          <cell r="A4658" t="str">
            <v>10.01.04.111.02</v>
          </cell>
          <cell r="B4658" t="str">
            <v>NEK 94_Conjunto de duas lixeiras, comum e reciclável, com fixação no piso em aço galvanizado pintado na cor preto fosco (Munsell N0,5) e fechamento em acrílico</v>
          </cell>
          <cell r="C4658" t="str">
            <v>cj</v>
          </cell>
          <cell r="D4658">
            <v>1443.49</v>
          </cell>
          <cell r="E4658">
            <v>1164.2926278432005</v>
          </cell>
          <cell r="F4658" t="str">
            <v>SIEC Mar/26</v>
          </cell>
        </row>
        <row r="4659">
          <cell r="A4659" t="str">
            <v>10.01.04.111.03</v>
          </cell>
          <cell r="B4659" t="str">
            <v>NEK 95_Conjunto de duas lixeiras opostas, comum e reciclável, com fixação no piso em aço galvanizado pintado na cor preto fosco (Munsell N0,5) e fechamento em acrílico</v>
          </cell>
          <cell r="C4659" t="str">
            <v>cj</v>
          </cell>
          <cell r="D4659">
            <v>1275.8399999999999</v>
          </cell>
          <cell r="E4659">
            <v>1029.0692047104371</v>
          </cell>
          <cell r="F4659" t="str">
            <v>SIEC Mar/26</v>
          </cell>
        </row>
        <row r="4660">
          <cell r="A4660" t="str">
            <v>10.01.07</v>
          </cell>
          <cell r="B4660" t="str">
            <v>COMUNICAÇÃO VISUAL</v>
          </cell>
          <cell r="C4660" t="str">
            <v/>
          </cell>
          <cell r="E4660">
            <v>0</v>
          </cell>
          <cell r="F4660" t="str">
            <v>SIEC Mar/26</v>
          </cell>
        </row>
        <row r="4661">
          <cell r="A4661" t="str">
            <v>10.01.07.100</v>
          </cell>
          <cell r="B4661" t="str">
            <v>COMUNICAÇÃO VISUAL PARA ESTAÇÕES</v>
          </cell>
          <cell r="C4661" t="str">
            <v/>
          </cell>
          <cell r="E4661">
            <v>0</v>
          </cell>
          <cell r="F4661" t="str">
            <v>SIEC Mar/26</v>
          </cell>
        </row>
        <row r="4662">
          <cell r="A4662" t="str">
            <v>10.01.07.100.281</v>
          </cell>
          <cell r="B4662" t="str">
            <v>Adesivo de sinal indicativo de serviço auxiliar com a mensagem: ""Para atravessar aperte o botão"", referência CET código ISA-3, 15 x 30 cm, adesivado na coluna de sinalização semafórica.</v>
          </cell>
          <cell r="C4662" t="str">
            <v>un</v>
          </cell>
          <cell r="D4662">
            <v>32.43</v>
          </cell>
          <cell r="E4662">
            <v>26.15744474915309</v>
          </cell>
          <cell r="F4662" t="str">
            <v>SIEC Mar/26</v>
          </cell>
        </row>
        <row r="4663">
          <cell r="A4663" t="str">
            <v>10.01.07.100.280</v>
          </cell>
          <cell r="B4663" t="str">
            <v>Adesivo de sinalização vertical de travessia com as mensagens "Não atravesse - Inicie travessia - Termine travessia iniciada" - referência CET código ED-77, 15 x 30 cm, adesivado na coluna de sinalização semafórica.</v>
          </cell>
          <cell r="C4663" t="str">
            <v>un</v>
          </cell>
          <cell r="D4663">
            <v>32.43</v>
          </cell>
          <cell r="E4663">
            <v>26.15744474915309</v>
          </cell>
          <cell r="F4663" t="str">
            <v>SIEC Mar/26</v>
          </cell>
        </row>
        <row r="4664">
          <cell r="A4664" t="str">
            <v>10.01.07.100.12</v>
          </cell>
          <cell r="B4664" t="str">
            <v>E_Placa de elevador 25 x 25 cm em chapa de alumínio composto (ACM), e= 3 mm, na cor cinza e arte conforme projeto em aplicação de vinil gráfico adesivo ref.: 3M 7725, ou equivalente, para impressão laminada na face frontal. Fixação da placa com fita dupla face adesiva ref.: VHB 4950, ou equivalente. Substituir a fita por adesivo de contato à base de água ref.: Fastbond 30, ou equivalente, quando fixada no concreto.</v>
          </cell>
          <cell r="C4664" t="str">
            <v>un</v>
          </cell>
          <cell r="D4664">
            <v>73.05</v>
          </cell>
          <cell r="E4664">
            <v>58.92079367639942</v>
          </cell>
          <cell r="F4664" t="str">
            <v>SIEC Mar/26</v>
          </cell>
        </row>
        <row r="4665">
          <cell r="A4665" t="str">
            <v>10.01.07.100.107</v>
          </cell>
          <cell r="B4665" t="str">
            <v>Execução de fundação em concreto armado para Totem padrão Fupam</v>
          </cell>
          <cell r="C4665" t="str">
            <v>un</v>
          </cell>
          <cell r="D4665">
            <v>356.11</v>
          </cell>
          <cell r="E4665">
            <v>287.23181158251333</v>
          </cell>
          <cell r="F4665" t="str">
            <v>SIEC Mar/26</v>
          </cell>
        </row>
        <row r="4666">
          <cell r="A4666" t="str">
            <v>10.01.07.100.69</v>
          </cell>
          <cell r="B4666" t="str">
            <v>FCA 1/FCA 2_Faixa Complementar Adesiva - Faixa em película adesiva opaca 3M cor White 7725-10 ou equivalente, com impressão digital colorida, 80 x 15 cm</v>
          </cell>
          <cell r="C4666" t="str">
            <v>un</v>
          </cell>
          <cell r="D4666">
            <v>28.44</v>
          </cell>
          <cell r="E4666">
            <v>22.939183739312792</v>
          </cell>
          <cell r="F4666" t="str">
            <v>SIEC Mar/26</v>
          </cell>
        </row>
        <row r="4667">
          <cell r="A4667" t="str">
            <v>10.01.07.100.180</v>
          </cell>
          <cell r="B4667" t="str">
            <v>Fornecimento e instalação de comunicação visual de piso, conforme ET CPTM BG8590-4.</v>
          </cell>
          <cell r="C4667" t="str">
            <v>m²</v>
          </cell>
          <cell r="D4667">
            <v>222.05</v>
          </cell>
          <cell r="E4667">
            <v>179.10146797870624</v>
          </cell>
          <cell r="F4667" t="str">
            <v>SIEC Mar/26</v>
          </cell>
        </row>
        <row r="4668">
          <cell r="A4668" t="str">
            <v>10.01.07.100.66</v>
          </cell>
          <cell r="B4668"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668" t="str">
            <v>un</v>
          </cell>
          <cell r="D4668">
            <v>13.09</v>
          </cell>
          <cell r="E4668">
            <v>10.558154541055009</v>
          </cell>
          <cell r="F4668" t="str">
            <v>SIEC Mar/26</v>
          </cell>
        </row>
        <row r="4669">
          <cell r="A4669" t="str">
            <v>10.01.07.100.67</v>
          </cell>
          <cell r="B4669" t="str">
            <v>J_Placa complementar 20 x 20 cm em chapa de alumínio composto (ACM), e= 3 mm, na cor branca,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669" t="str">
            <v>un</v>
          </cell>
          <cell r="D4669">
            <v>51.9</v>
          </cell>
          <cell r="E4669">
            <v>41.861590579125661</v>
          </cell>
          <cell r="F4669" t="str">
            <v>SIEC Mar/26</v>
          </cell>
        </row>
        <row r="4670">
          <cell r="A4670" t="str">
            <v>10.01.07.100.170</v>
          </cell>
          <cell r="B4670" t="str">
            <v>L2_Placa complementar para bloqueio acessível composta de dois adesivos, medindo 38 x 50 cm cada, em película adesiva opaca ref. 3M 7725-10, ou equivalente, com impressão digital colorida e tratamento UV</v>
          </cell>
          <cell r="C4670" t="str">
            <v>un</v>
          </cell>
          <cell r="D4670">
            <v>68.84</v>
          </cell>
          <cell r="E4670">
            <v>55.525084691079208</v>
          </cell>
          <cell r="F4670" t="str">
            <v>SIEC Mar/26</v>
          </cell>
        </row>
        <row r="4671">
          <cell r="A4671" t="str">
            <v>10.01.07.100.88</v>
          </cell>
          <cell r="B4671"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671" t="str">
            <v>un</v>
          </cell>
          <cell r="D4671">
            <v>665.05</v>
          </cell>
          <cell r="E4671">
            <v>536.4171640587191</v>
          </cell>
          <cell r="F4671" t="str">
            <v>SIEC Mar/26</v>
          </cell>
        </row>
        <row r="4672">
          <cell r="A4672" t="str">
            <v>10.01.07.100.103</v>
          </cell>
          <cell r="B4672" t="str">
            <v>NEK 195_Mapa tátil com botão de comando, fixação no piso (aço inox)</v>
          </cell>
          <cell r="C4672" t="str">
            <v>cj</v>
          </cell>
          <cell r="D4672">
            <v>2951.31</v>
          </cell>
          <cell r="E4672">
            <v>2380.472656880142</v>
          </cell>
          <cell r="F4672" t="str">
            <v>SIEC Mar/26</v>
          </cell>
        </row>
        <row r="4673">
          <cell r="A4673" t="str">
            <v>10.01.07.100.171</v>
          </cell>
          <cell r="B4673" t="str">
            <v>NEK 201_Suporte vertical para mapa tátil com comando</v>
          </cell>
          <cell r="C4673" t="str">
            <v>un</v>
          </cell>
          <cell r="D4673">
            <v>2521.35</v>
          </cell>
          <cell r="E4673">
            <v>2033.6747862558477</v>
          </cell>
          <cell r="F4673" t="str">
            <v>SIEC Mar/26</v>
          </cell>
        </row>
        <row r="4674">
          <cell r="A4674" t="str">
            <v>10.01.07.100.172</v>
          </cell>
          <cell r="B4674" t="str">
            <v>NEK 202_Suporte vertical para mapa tátil sem comando</v>
          </cell>
          <cell r="C4674" t="str">
            <v>un</v>
          </cell>
          <cell r="D4674">
            <v>2306.36</v>
          </cell>
          <cell r="E4674">
            <v>1860.2677851266335</v>
          </cell>
          <cell r="F4674" t="str">
            <v>SIEC Mar/26</v>
          </cell>
        </row>
        <row r="4675">
          <cell r="A4675" t="str">
            <v>10.01.07.100.176</v>
          </cell>
          <cell r="B4675" t="str">
            <v>NEK 205_Suporte vertical para mapa tátil sem comando (concreto armado, acabamento em verniz antipichação - NEB 60) para área externa</v>
          </cell>
          <cell r="C4675" t="str">
            <v>un</v>
          </cell>
          <cell r="D4675">
            <v>1722.58</v>
          </cell>
          <cell r="E4675">
            <v>1389.4015163736085</v>
          </cell>
          <cell r="F4675" t="str">
            <v>SIEC Mar/26</v>
          </cell>
        </row>
        <row r="4676">
          <cell r="A4676" t="str">
            <v>10.01.07.100.199</v>
          </cell>
          <cell r="B4676" t="str">
            <v>NEK 206_Suporte duplo vertical para mapa tátil sem comando (concreto armado, acabamento em verniz antipichação - NEB 60) para área externa</v>
          </cell>
          <cell r="C4676" t="str">
            <v>un</v>
          </cell>
          <cell r="D4676">
            <v>1970.36</v>
          </cell>
          <cell r="E4676">
            <v>1589.2563316663977</v>
          </cell>
          <cell r="F4676" t="str">
            <v>SIEC Mar/26</v>
          </cell>
        </row>
        <row r="4677">
          <cell r="A4677" t="str">
            <v>10.01.07.100.95</v>
          </cell>
          <cell r="B4677" t="str">
            <v>Placa "ÁREA CLASSIFICADA", em alumínio ou PVC, 3 cores, dimensões 250 mm x 180 mm x esp. aprox. 0,5 mm, com fixação por parafuso e bucha.</v>
          </cell>
          <cell r="C4677" t="str">
            <v>un</v>
          </cell>
          <cell r="D4677">
            <v>52.47</v>
          </cell>
          <cell r="E4677">
            <v>42.321342151959989</v>
          </cell>
          <cell r="F4677" t="str">
            <v>SIEC Mar/26</v>
          </cell>
        </row>
        <row r="4678">
          <cell r="A4678" t="str">
            <v>10.01.07.100.96</v>
          </cell>
          <cell r="B4678" t="str">
            <v>Placa "ATENÇÃO: LIGUE O EXAUSTOR..", em alumínio ou PVC, 1 cor, dimensões 250 mm x 180 mm x esp. aprox. 0,5 mm, com fixação por parafuso e bucha.</v>
          </cell>
          <cell r="C4678" t="str">
            <v>un</v>
          </cell>
          <cell r="D4678">
            <v>48.13</v>
          </cell>
          <cell r="E4678">
            <v>38.820777544765285</v>
          </cell>
          <cell r="F4678" t="str">
            <v>SIEC Mar/26</v>
          </cell>
        </row>
        <row r="4679">
          <cell r="A4679" t="str">
            <v>10.01.07.100.97</v>
          </cell>
          <cell r="B4679" t="str">
            <v>Placa "É PROIBIDO FUMAR ..", em alumínio ou PVC, 2 cores, dimensões 200 mm x 180 mm x esp. aprox. 0,5 mm, com fixação por parafuso e bucha.</v>
          </cell>
          <cell r="C4679" t="str">
            <v>un</v>
          </cell>
          <cell r="D4679">
            <v>21.57</v>
          </cell>
          <cell r="E4679">
            <v>17.39796741409905</v>
          </cell>
          <cell r="F4679" t="str">
            <v>SIEC Mar/26</v>
          </cell>
        </row>
        <row r="4680">
          <cell r="A4680" t="str">
            <v>10.01.07.100.62</v>
          </cell>
          <cell r="B4680" t="str">
            <v>Placa "EM CASO DE PANE OU EMERGÊNCIA .. ", em alumínio ou PVC, com dimensões mínimas 150 mm x 150 mm x esp. 1,0 mm, com fita dupla face para fixação.</v>
          </cell>
          <cell r="C4680" t="str">
            <v>un</v>
          </cell>
          <cell r="D4680">
            <v>30.91</v>
          </cell>
          <cell r="E4680">
            <v>24.931440554928216</v>
          </cell>
          <cell r="F4680" t="str">
            <v>SIEC Mar/26</v>
          </cell>
        </row>
        <row r="4681">
          <cell r="A4681" t="str">
            <v>10.01.07.100.166</v>
          </cell>
          <cell r="B4681" t="str">
            <v>Placa "MAQUINARIA DO ELEVADOR - PERIGO - ACESSO PROIBIDO A PESSOAS ESTRANHAS AO SERVIÇO", em alumínio, com dimensões aproximadas de compr. 250 mm x alt. 180 mm x esp. 1,0 mm, com 4 furos para fixação por rebites diâm. 3,2 mm</v>
          </cell>
          <cell r="C4681" t="str">
            <v>un</v>
          </cell>
          <cell r="D4681">
            <v>35.51</v>
          </cell>
          <cell r="E4681">
            <v>28.641716405871914</v>
          </cell>
          <cell r="F4681" t="str">
            <v>SIEC Mar/26</v>
          </cell>
        </row>
        <row r="4682">
          <cell r="A4682" t="str">
            <v>10.01.07.100.63</v>
          </cell>
          <cell r="B4682" t="str">
            <v>Placa "PERIGO - CHOQUE ELÉTRICO", em alumínio ou PVC, 2 cores, dimensões 250 mm x 180 mm x esp. aprox. 0,5 mm, com fixação por parafuso e bucha.</v>
          </cell>
          <cell r="C4682" t="str">
            <v>un</v>
          </cell>
          <cell r="D4682">
            <v>20.399999999999999</v>
          </cell>
          <cell r="E4682">
            <v>16.454266817228582</v>
          </cell>
          <cell r="F4682" t="str">
            <v>SIEC Mar/26</v>
          </cell>
        </row>
        <row r="4683">
          <cell r="A4683" t="str">
            <v>10.01.07.100.275</v>
          </cell>
          <cell r="B4683" t="str">
            <v>Placa "Proibido o Acesso de Pessoas Não Autorizadas", em alumínio ou PVC, 2 cores, dimensões 250 mm x 180 mm x esp. aprox. 1 mm</v>
          </cell>
          <cell r="C4683" t="str">
            <v>un</v>
          </cell>
          <cell r="D4683">
            <v>27.01</v>
          </cell>
          <cell r="E4683">
            <v>21.785771898693337</v>
          </cell>
          <cell r="F4683" t="str">
            <v>SIEC Mar/26</v>
          </cell>
        </row>
        <row r="4684">
          <cell r="A4684" t="str">
            <v>10.01.07.100.274</v>
          </cell>
          <cell r="B4684" t="str">
            <v>Placa com formato triangular em alumínio, PVC, ou material de resistência mecânica equivalente ou superior, para sinalização de advertência em espaço de refúgio no topo do carro e no poço de elevadores, com pictograma conforme Norma ABNT 16858 (Tabelas 3 e 4 - tipo 2); fundo na cor amarela segurança, pictograma e borda na cor preta; dimensões mínimas 180 x 180 x 180 mm (máx. 200 x 200 x 200 mm), com 3 furos para fixação - fornecimento e instalação</v>
          </cell>
          <cell r="C4684" t="str">
            <v>un</v>
          </cell>
          <cell r="D4684">
            <v>25.84</v>
          </cell>
          <cell r="E4684">
            <v>20.842071301822873</v>
          </cell>
          <cell r="F4684" t="str">
            <v>SIEC Mar/26</v>
          </cell>
        </row>
        <row r="4685">
          <cell r="A4685" t="str">
            <v>10.01.07.100.116</v>
          </cell>
          <cell r="B4685" t="str">
            <v>Placa de chapa de aço galvanizado com pintura eletrostática foto-refletiva, esp= 1,9 mm, com cantos arredondados</v>
          </cell>
          <cell r="C4685" t="str">
            <v>m²</v>
          </cell>
          <cell r="D4685">
            <v>997.92</v>
          </cell>
          <cell r="E4685">
            <v>804.90401677689943</v>
          </cell>
          <cell r="F4685" t="str">
            <v>SIEC Mar/26</v>
          </cell>
        </row>
        <row r="4686">
          <cell r="A4686" t="str">
            <v>10.01.07.100.93</v>
          </cell>
          <cell r="B4686"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686" t="str">
            <v>un</v>
          </cell>
          <cell r="D4686">
            <v>27.51</v>
          </cell>
          <cell r="E4686">
            <v>22.189062752056785</v>
          </cell>
          <cell r="F4686" t="str">
            <v>SIEC Mar/26</v>
          </cell>
        </row>
        <row r="4687">
          <cell r="A4687" t="str">
            <v>10.01.07.100.94</v>
          </cell>
          <cell r="B4687"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687" t="str">
            <v>un</v>
          </cell>
          <cell r="D4687">
            <v>32.880000000000003</v>
          </cell>
          <cell r="E4687">
            <v>26.520406517180191</v>
          </cell>
          <cell r="F4687" t="str">
            <v>SIEC Mar/26</v>
          </cell>
        </row>
        <row r="4688">
          <cell r="A4688" t="str">
            <v>10.01.07.100.125</v>
          </cell>
          <cell r="B4688" t="str">
            <v>Placa de sinalização de segurança contra incêndio, fotoluminescente, quadrada, 14 x 14 cm, em PVC, esp. 2 mm, antichama (símbolos, cores e pictogramas conforme NBR 13434)</v>
          </cell>
          <cell r="C4688" t="str">
            <v>un</v>
          </cell>
          <cell r="D4688">
            <v>19.32</v>
          </cell>
          <cell r="E4688">
            <v>15.583158573963543</v>
          </cell>
          <cell r="F4688" t="str">
            <v>SIEC Mar/26</v>
          </cell>
        </row>
        <row r="4689">
          <cell r="A4689" t="str">
            <v>10.01.07.100.126</v>
          </cell>
          <cell r="B4689" t="str">
            <v>Placa de sinalização de segurança contra incêndio, fotoluminescente, quadrada, 20 x 20 cm, em PVC, esp. 2 mm, antichama (símbolos, cores e pictogramas conforme NBR 13434)</v>
          </cell>
          <cell r="C4689" t="str">
            <v>un</v>
          </cell>
          <cell r="D4689">
            <v>31.56</v>
          </cell>
          <cell r="E4689">
            <v>25.455718664300694</v>
          </cell>
          <cell r="F4689" t="str">
            <v>SIEC Mar/26</v>
          </cell>
        </row>
        <row r="4690">
          <cell r="A4690" t="str">
            <v>10.01.07.100.124</v>
          </cell>
          <cell r="B4690" t="str">
            <v>Placa de sinalização de segurança contra incêndio, fotoluminescente, retangular, 12 x 40 cm, em PVC, esp. 2 mm, antichama (símbolos, cores e pictogramas conforme NBR 13434)</v>
          </cell>
          <cell r="C4690" t="str">
            <v>un</v>
          </cell>
          <cell r="D4690">
            <v>37.299999999999997</v>
          </cell>
          <cell r="E4690">
            <v>30.085497660913049</v>
          </cell>
          <cell r="F4690" t="str">
            <v>SIEC Mar/26</v>
          </cell>
        </row>
        <row r="4691">
          <cell r="A4691" t="str">
            <v>10.01.07.100.127</v>
          </cell>
          <cell r="B4691" t="str">
            <v>Placa de sinalização de segurança contra incêndio, fotoluminescente, retangular, 20 x 40 cm, em PVC, esp. 2 mm, antichama (símbolos, cores e pictogramas conforme NBR 13434)</v>
          </cell>
          <cell r="C4691" t="str">
            <v>un</v>
          </cell>
          <cell r="D4691">
            <v>47.06</v>
          </cell>
          <cell r="E4691">
            <v>37.957735118567513</v>
          </cell>
          <cell r="F4691" t="str">
            <v>SIEC Mar/26</v>
          </cell>
        </row>
        <row r="4692">
          <cell r="A4692" t="str">
            <v>10.01.07.100.77</v>
          </cell>
          <cell r="B4692" t="str">
            <v>PTW_Placa Tátil para Sanitário - Chapa de acrílico liso, e= 3 mm, com dimensões 150 x 150 mm na cor branca, pintada na cor cinza padrão cromático CPTM com texto e alfabeto Braille em relevo produzido por processo de impressão plana 3D em jato de resina polimérica UV sobre o acrílico, com pintura posterior na cor branca para o texto e na mesma cor do fundo para o Braille. Fixação na parede por fita dupla face adesiva ref.: VHB 4910, ou equivalente. Substituir a fita por adesivo de contato ref.: Fastbond 30, ou equivalente, quando fixada no concreto.</v>
          </cell>
          <cell r="C4692" t="str">
            <v>un</v>
          </cell>
          <cell r="D4692">
            <v>67.73</v>
          </cell>
          <cell r="E4692">
            <v>54.629778996612359</v>
          </cell>
          <cell r="F4692" t="str">
            <v>SIEC Mar/26</v>
          </cell>
        </row>
        <row r="4693">
          <cell r="A4693" t="str">
            <v>10.01.07.100.71</v>
          </cell>
          <cell r="B4693" t="str">
            <v>PVA1/PVA2/PVA3_Placa de Via / Advertência Adesiva - Faixa com impressão colorida em sistema de tintas estabilizadas U.V. em material construído com folha de alumínio 0,016", AASHTO com microesferas refletoras tipo I, adesivo acrílico 0,005" e liner liso de craft, 250 x 35 cm.</v>
          </cell>
          <cell r="C4693" t="str">
            <v>un</v>
          </cell>
          <cell r="D4693">
            <v>320.3</v>
          </cell>
          <cell r="E4693">
            <v>258.34812066462331</v>
          </cell>
          <cell r="F4693" t="str">
            <v>SIEC Mar/26</v>
          </cell>
        </row>
        <row r="4694">
          <cell r="A4694" t="str">
            <v>10.01.07.100.115</v>
          </cell>
          <cell r="B4694" t="str">
            <v>REM.02_Remanejamento de Totem de Estação</v>
          </cell>
          <cell r="C4694" t="str">
            <v>un</v>
          </cell>
          <cell r="D4694">
            <v>949.26</v>
          </cell>
          <cell r="E4694">
            <v>765.65575092756899</v>
          </cell>
          <cell r="F4694" t="str">
            <v>SIEC Mar/26</v>
          </cell>
        </row>
        <row r="4695">
          <cell r="A4695" t="str">
            <v>10.01.07.100.108</v>
          </cell>
          <cell r="B4695"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170 x 70 mm. Vinil adesivo ref.: 3M 7725, ou equivalente, com impressão digital em fundo cor azul Pantone 2925C (C75M18Y0K0) e pictograma de acessibilidade na cor White 7725-10 com dimensões 70 x 70 mm.</v>
          </cell>
          <cell r="C4695" t="str">
            <v>cj</v>
          </cell>
          <cell r="D4695">
            <v>137.53</v>
          </cell>
          <cell r="E4695">
            <v>110.92918212614939</v>
          </cell>
          <cell r="F4695" t="str">
            <v>SIEC Mar/26</v>
          </cell>
        </row>
        <row r="4696">
          <cell r="A4696" t="str">
            <v>10.01.07.100.84</v>
          </cell>
          <cell r="B4696" t="str">
            <v>SSO_Testeira da SSO - Aplicação das letras "SSO" 43,7 x 17 cm e "Customer Service" 60 x 5,4 cm em letra caixa de acrílico leitoso branco, e= 5 mm, recortadas a laser e fixadas na testeira existente com fita dupla face adesiva ref.: 3M VHB 4950 ou equivalente.</v>
          </cell>
          <cell r="C4696" t="str">
            <v>un</v>
          </cell>
          <cell r="D4696">
            <v>983.08</v>
          </cell>
          <cell r="E4696">
            <v>792.93434424907241</v>
          </cell>
          <cell r="F4696" t="str">
            <v>SIEC Mar/26</v>
          </cell>
        </row>
        <row r="4697">
          <cell r="A4697" t="str">
            <v>10.01.07.100.109</v>
          </cell>
          <cell r="B4697" t="str">
            <v>STB_Sinalização tátil de bifurcação em chapa de acrílico liso 40 x 40 cm, e= 3 mm, com informações em relevo e braile por processo de impressão plana 3D em jato de resina polimérica UV sobre o acrílico seguido de pintura das informações nas cores preta e vermelha do padrão cromático CPTM e fixada com fita dupla face 3M VHB 4910, ou equivalente</v>
          </cell>
          <cell r="C4697" t="str">
            <v>un</v>
          </cell>
          <cell r="D4697">
            <v>665.05</v>
          </cell>
          <cell r="E4697">
            <v>536.4171640587191</v>
          </cell>
          <cell r="F4697" t="str">
            <v>SIEC Mar/26</v>
          </cell>
        </row>
        <row r="4698">
          <cell r="A4698" t="str">
            <v>10.01.07.100.231</v>
          </cell>
          <cell r="B4698" t="str">
            <v>STC_Sinalização visual e tátil de corrimão para escadas e rampas em etiqueta autoadesiva refletiva ref. 3M Scotchlite Grau Técnico 3290, ou equivalente, medindo 175 x 37 mm, com bordas arredondadas, sem pontas ou arestas, e aplicação de texto em relevo na cor preta e pontos de braile em relevo, conforme ABNT NBR9050</v>
          </cell>
          <cell r="C4698" t="str">
            <v>un</v>
          </cell>
          <cell r="D4698">
            <v>13.84</v>
          </cell>
          <cell r="E4698">
            <v>11.163090821100177</v>
          </cell>
          <cell r="F4698" t="str">
            <v>SIEC Mar/26</v>
          </cell>
        </row>
        <row r="4699">
          <cell r="A4699" t="str">
            <v>10.01.07.100.319</v>
          </cell>
          <cell r="B4699" t="str">
            <v>STN_Placa Tátil de Normas do Elevador 20 x 20 cm em filme policarbonato texturizado, e= 0,25 mm, com texto em braile em relevo por estampagem. Texto "tinta" com impressão UV espelhado pelo verso. Impressão do fundo do filme em silkscreen cor cinza pela face posterior do filme de policarbonato. Filme fixado em chapa de acrílico e= 5 mm. Fixação da placa na parede por fita dupla face adesiva VHB 4950, ou equivalente.</v>
          </cell>
          <cell r="C4699" t="str">
            <v>un</v>
          </cell>
          <cell r="D4699">
            <v>159.75</v>
          </cell>
          <cell r="E4699">
            <v>128.85142764962092</v>
          </cell>
          <cell r="F4699" t="str">
            <v>SIEC Mar/26</v>
          </cell>
        </row>
        <row r="4700">
          <cell r="A4700" t="str">
            <v>10.01.07.100.110</v>
          </cell>
          <cell r="B4700" t="str">
            <v>SVD_Sinalização Visual de Degrau de película em laminado elastoplástico retro reflexiva com 1,5 mm de espessura e 30 mm de largura, na cor amarela, aplicada manualmente com adesivo de contato de alta resistência</v>
          </cell>
          <cell r="C4700" t="str">
            <v>m</v>
          </cell>
          <cell r="D4700">
            <v>25.82</v>
          </cell>
          <cell r="E4700">
            <v>20.825939667688338</v>
          </cell>
          <cell r="F4700" t="str">
            <v>SIEC Mar/26</v>
          </cell>
        </row>
        <row r="4701">
          <cell r="A4701" t="str">
            <v>10.01.07.100.112</v>
          </cell>
          <cell r="B4701" t="str">
            <v>SVP1_Sinalização visual de piso de plataforma para SIA (Símbolo Internacional de Acesso), 1,00 x 1,00 m, em película de laminado elastoplástico retrorrefletivo, e= 1,5 mm, aplicado manualmente com adesivo de contato de alta resistência</v>
          </cell>
          <cell r="C4701" t="str">
            <v>un</v>
          </cell>
          <cell r="D4701">
            <v>188.21</v>
          </cell>
          <cell r="E4701">
            <v>151.80674302306824</v>
          </cell>
          <cell r="F4701" t="str">
            <v>SIEC Mar/26</v>
          </cell>
        </row>
        <row r="4702">
          <cell r="A4702" t="str">
            <v>10.01.07.100.113</v>
          </cell>
          <cell r="B4702" t="str">
            <v>SVP2_Sinalização visual de piso de plataforma para bicicleta, 1,00 x 1,00 m, em película de laminado elastoplástico retrorrefletivo, e= 1,5 mm, aplicado manualmente com adesivo de contato de alta resistência</v>
          </cell>
          <cell r="C4702" t="str">
            <v>un</v>
          </cell>
          <cell r="D4702">
            <v>188.21</v>
          </cell>
          <cell r="E4702">
            <v>151.80674302306824</v>
          </cell>
          <cell r="F4702" t="str">
            <v>SIEC Mar/26</v>
          </cell>
        </row>
        <row r="4703">
          <cell r="A4703" t="str">
            <v>10.01.07.100.161</v>
          </cell>
          <cell r="B4703" t="str">
            <v>T2/1_Painel para Telefone - Painel face simples de alumínio composto (ACM - Aluminum Compound Material) e = 3 mm, acabamento para pintura cor padrão cinza escuro, colado em toda a parede, comprimento variável, dependendo do número de telefones existentes, largura de 1,75 m e altura de 0,70 m</v>
          </cell>
          <cell r="C4703" t="str">
            <v>un</v>
          </cell>
          <cell r="D4703">
            <v>279.89999999999998</v>
          </cell>
          <cell r="E4703">
            <v>225.7622197128569</v>
          </cell>
          <cell r="F4703" t="str">
            <v>SIEC Mar/26</v>
          </cell>
        </row>
        <row r="4704">
          <cell r="A4704" t="str">
            <v>10.01.07.100.162</v>
          </cell>
          <cell r="B4704" t="str">
            <v>T2/2_Painel para Telefone - Painel face simples de alumínio composto (ACM - Aluminum Compound Material) e = 3 mm, acabamento para pintura cor padrão cinza escuro, colado em toda a parede, comprimento variável, dependendo do número de telefones existentes, largura de 2,45 m e altura de 0,70 m.</v>
          </cell>
          <cell r="C4704" t="str">
            <v>un</v>
          </cell>
          <cell r="D4704">
            <v>391.87</v>
          </cell>
          <cell r="E4704">
            <v>316.07517341506696</v>
          </cell>
          <cell r="F4704" t="str">
            <v>SIEC Mar/26</v>
          </cell>
        </row>
        <row r="4705">
          <cell r="A4705" t="str">
            <v>10.01.09</v>
          </cell>
          <cell r="B4705" t="str">
            <v>ACESSÓRIOS EM GERAL</v>
          </cell>
          <cell r="C4705" t="str">
            <v/>
          </cell>
          <cell r="E4705">
            <v>0</v>
          </cell>
          <cell r="F4705" t="str">
            <v>SIEC Mar/26</v>
          </cell>
        </row>
        <row r="4706">
          <cell r="A4706" t="str">
            <v>10.01.09.101</v>
          </cell>
          <cell r="B4706" t="str">
            <v>ELEMENTOS ESPECIAIS</v>
          </cell>
          <cell r="C4706" t="str">
            <v/>
          </cell>
          <cell r="E4706">
            <v>0</v>
          </cell>
          <cell r="F4706" t="str">
            <v>SIEC Mar/26</v>
          </cell>
        </row>
        <row r="4707">
          <cell r="A4707" t="str">
            <v>10.01.09.101.02</v>
          </cell>
          <cell r="B4707" t="str">
            <v>Dispositivo redutor de vão aletado (complemento de plataforma) - largura de 40 a 70 mm</v>
          </cell>
          <cell r="C4707" t="str">
            <v>m</v>
          </cell>
          <cell r="D4707">
            <v>7020.61</v>
          </cell>
          <cell r="E4707">
            <v>5662.6955960638807</v>
          </cell>
          <cell r="F4707" t="str">
            <v>SIEC Mar/26</v>
          </cell>
        </row>
        <row r="4708">
          <cell r="A4708" t="str">
            <v>10.01.09.101.04</v>
          </cell>
          <cell r="B4708" t="str">
            <v>Dispositivo redutor de vão aletado (complemento de plataforma) - largura de 70 a 100mm.</v>
          </cell>
          <cell r="C4708" t="str">
            <v>m</v>
          </cell>
          <cell r="D4708">
            <v>7084.19</v>
          </cell>
          <cell r="E4708">
            <v>5713.9780609775762</v>
          </cell>
          <cell r="F4708" t="str">
            <v>SIEC Mar/26</v>
          </cell>
        </row>
        <row r="4709">
          <cell r="A4709" t="str">
            <v>10.01.09.101.06</v>
          </cell>
          <cell r="B4709" t="str">
            <v>Fornecimento de dispositivo redutor de vão (complemento de plataforma) - largura de 40 a 70 mm</v>
          </cell>
          <cell r="C4709" t="str">
            <v>un</v>
          </cell>
          <cell r="D4709">
            <v>3183.73</v>
          </cell>
          <cell r="E4709">
            <v>2567.9383771576058</v>
          </cell>
          <cell r="F4709" t="str">
            <v>SIEC Mar/26</v>
          </cell>
        </row>
        <row r="4710">
          <cell r="A4710" t="str">
            <v>10.01.09.101.07</v>
          </cell>
          <cell r="B4710" t="str">
            <v>Fornecimento de dispositivo redutor de vão (complemento de plataforma) - largura de 70 a 100 mm</v>
          </cell>
          <cell r="C4710" t="str">
            <v>un</v>
          </cell>
          <cell r="D4710">
            <v>3215.52</v>
          </cell>
          <cell r="E4710">
            <v>2593.5796096144541</v>
          </cell>
          <cell r="F4710" t="str">
            <v>SIEC Mar/26</v>
          </cell>
        </row>
        <row r="4711">
          <cell r="A4711" t="str">
            <v>10.03</v>
          </cell>
          <cell r="B4711" t="str">
            <v>MOBILIÁRIO PARA TELECOMUNICAÇÕES E SINALIZAÇÃO</v>
          </cell>
          <cell r="C4711" t="str">
            <v/>
          </cell>
          <cell r="E4711">
            <v>0</v>
          </cell>
          <cell r="F4711" t="str">
            <v>SIEC Mar/26</v>
          </cell>
        </row>
        <row r="4712">
          <cell r="A4712" t="str">
            <v>10.03.05</v>
          </cell>
          <cell r="B4712" t="str">
            <v>ACESSÓRIOS PARA TELECOMUNICAÇÕES E SINALIZAÇÃO</v>
          </cell>
          <cell r="C4712" t="str">
            <v/>
          </cell>
          <cell r="E4712">
            <v>0</v>
          </cell>
          <cell r="F4712" t="str">
            <v>SIEC Mar/26</v>
          </cell>
        </row>
        <row r="4713">
          <cell r="A4713" t="str">
            <v>10.03.05.100</v>
          </cell>
          <cell r="B4713" t="str">
            <v>POSTES, MASTROS E COLUNAS</v>
          </cell>
          <cell r="C4713" t="str">
            <v/>
          </cell>
          <cell r="E4713">
            <v>0</v>
          </cell>
          <cell r="F4713" t="str">
            <v>SIEC Mar/26</v>
          </cell>
        </row>
        <row r="4714">
          <cell r="A4714" t="str">
            <v>10.03.05.100.06</v>
          </cell>
          <cell r="B4714" t="str">
            <v>Poste particular para edificação com potência instalada de 25 a 30 kW</v>
          </cell>
          <cell r="C4714" t="str">
            <v>un</v>
          </cell>
          <cell r="D4714">
            <v>4850.29</v>
          </cell>
          <cell r="E4714">
            <v>3912.155186320374</v>
          </cell>
          <cell r="F4714" t="str">
            <v>SIEC Mar/26</v>
          </cell>
        </row>
        <row r="4715">
          <cell r="A4715" t="str">
            <v>10.04</v>
          </cell>
          <cell r="B4715" t="str">
            <v>MOBILIÁRIO EXTERNO</v>
          </cell>
          <cell r="C4715" t="str">
            <v/>
          </cell>
          <cell r="E4715">
            <v>0</v>
          </cell>
          <cell r="F4715" t="str">
            <v>SIEC Mar/26</v>
          </cell>
        </row>
        <row r="4716">
          <cell r="A4716" t="str">
            <v>10.04.01</v>
          </cell>
          <cell r="B4716" t="str">
            <v>MOBILIÁRIO EXTERNO</v>
          </cell>
          <cell r="C4716" t="str">
            <v/>
          </cell>
          <cell r="E4716">
            <v>0</v>
          </cell>
          <cell r="F4716" t="str">
            <v>SIEC Mar/26</v>
          </cell>
        </row>
        <row r="4717">
          <cell r="A4717" t="str">
            <v>10.04.01.100</v>
          </cell>
          <cell r="B4717" t="str">
            <v>MOBILIÁRIO EXTERNOS DIVERSOS</v>
          </cell>
          <cell r="C4717" t="str">
            <v/>
          </cell>
          <cell r="E4717">
            <v>0</v>
          </cell>
          <cell r="F4717" t="str">
            <v>SIEC Mar/26</v>
          </cell>
        </row>
        <row r="4718">
          <cell r="A4718" t="str">
            <v>10.04.01.100.02</v>
          </cell>
          <cell r="B4718" t="str">
            <v>Conjunto de traves para futebol de salão, inclusive pintura e rede</v>
          </cell>
          <cell r="C4718" t="str">
            <v>cj</v>
          </cell>
          <cell r="D4718">
            <v>4335.13</v>
          </cell>
          <cell r="E4718">
            <v>3496.636554282949</v>
          </cell>
          <cell r="F4718" t="str">
            <v>SIEC Mar/26</v>
          </cell>
        </row>
        <row r="4719">
          <cell r="A4719" t="str">
            <v>10.04.01.100.01</v>
          </cell>
          <cell r="B4719" t="str">
            <v>Guarita (cabine modular), de fibra de vidro para segurança, dimensões aproximadas 1,5m x 2,5m x 2,5m, cor cinza-Munsell N 6,5</v>
          </cell>
          <cell r="C4719" t="str">
            <v>un</v>
          </cell>
          <cell r="D4719">
            <v>8634.94</v>
          </cell>
          <cell r="E4719">
            <v>6964.7846426843043</v>
          </cell>
          <cell r="F4719" t="str">
            <v>SIEC Mar/26</v>
          </cell>
        </row>
        <row r="4720">
          <cell r="A4720">
            <v>11</v>
          </cell>
          <cell r="B4720" t="str">
            <v>SERVIÇOS ESPECÍFICOS</v>
          </cell>
          <cell r="C4720" t="str">
            <v/>
          </cell>
          <cell r="E4720">
            <v>0</v>
          </cell>
          <cell r="F4720" t="str">
            <v>SIEC Mar/26</v>
          </cell>
        </row>
        <row r="4721">
          <cell r="A4721" t="str">
            <v>11.01</v>
          </cell>
          <cell r="B4721" t="str">
            <v>SERVIÇOS TÉCNICOS COMPLEMENTARES AOS ESTUDOS E PROJETOS</v>
          </cell>
          <cell r="C4721" t="str">
            <v/>
          </cell>
          <cell r="E4721">
            <v>0</v>
          </cell>
          <cell r="F4721" t="str">
            <v>SIEC Mar/26</v>
          </cell>
        </row>
        <row r="4722">
          <cell r="A4722" t="str">
            <v>11.01.02</v>
          </cell>
          <cell r="B4722" t="str">
            <v>SERVIÇOS TÉCNICOS EM SOLOS</v>
          </cell>
          <cell r="C4722" t="str">
            <v/>
          </cell>
          <cell r="E4722">
            <v>0</v>
          </cell>
          <cell r="F4722" t="str">
            <v>SIEC Mar/26</v>
          </cell>
        </row>
        <row r="4723">
          <cell r="A4723" t="str">
            <v>11.01.02.100</v>
          </cell>
          <cell r="B4723" t="str">
            <v>SONDAGEM</v>
          </cell>
          <cell r="C4723" t="str">
            <v/>
          </cell>
          <cell r="E4723">
            <v>0</v>
          </cell>
          <cell r="F4723" t="str">
            <v>SIEC Mar/26</v>
          </cell>
        </row>
        <row r="4724">
          <cell r="A4724" t="str">
            <v>11.01.02.100.02</v>
          </cell>
          <cell r="B4724" t="str">
            <v>Mobilização de equipe e equipamentos para execução de sondagem de simples reconhecimento com SPT - manual</v>
          </cell>
          <cell r="C4724" t="str">
            <v>un</v>
          </cell>
          <cell r="D4724">
            <v>1279.3800000000001</v>
          </cell>
          <cell r="E4724">
            <v>1031.9245039522505</v>
          </cell>
          <cell r="F4724" t="str">
            <v>SIEC Mar/26</v>
          </cell>
        </row>
        <row r="4725">
          <cell r="A4725" t="str">
            <v>11.01.02.100.11</v>
          </cell>
          <cell r="B4725" t="str">
            <v>Mobilização de equipe e equipamentos para execução de sondagem de simples reconhecimento com SPT - mecanizada</v>
          </cell>
          <cell r="C4725" t="str">
            <v>un</v>
          </cell>
          <cell r="D4725">
            <v>1785.6</v>
          </cell>
          <cell r="E4725">
            <v>1440.2322955315371</v>
          </cell>
          <cell r="F4725" t="str">
            <v>SIEC Mar/26</v>
          </cell>
        </row>
        <row r="4726">
          <cell r="A4726" t="str">
            <v>11.01.02.100.03</v>
          </cell>
          <cell r="B4726" t="str">
            <v>Mobilização de equipe e equipamentos para execução de sondagem mista</v>
          </cell>
          <cell r="C4726" t="str">
            <v>un</v>
          </cell>
          <cell r="D4726">
            <v>565.14</v>
          </cell>
          <cell r="E4726">
            <v>455.83158573963539</v>
          </cell>
          <cell r="F4726" t="str">
            <v>SIEC Mar/26</v>
          </cell>
        </row>
        <row r="4727">
          <cell r="A4727" t="str">
            <v>11.01.02.100.15</v>
          </cell>
          <cell r="B4727" t="str">
            <v>Sondagem a trado - em área não operacional</v>
          </cell>
          <cell r="C4727" t="str">
            <v>m</v>
          </cell>
          <cell r="D4727">
            <v>78.72</v>
          </cell>
          <cell r="E4727">
            <v>63.494111953540894</v>
          </cell>
          <cell r="F4727" t="str">
            <v>SIEC Mar/26</v>
          </cell>
        </row>
        <row r="4728">
          <cell r="A4728" t="str">
            <v>11.01.02.100.16</v>
          </cell>
          <cell r="B4728" t="str">
            <v>Sondagem a trado - em área operacional</v>
          </cell>
          <cell r="C4728" t="str">
            <v>m</v>
          </cell>
          <cell r="D4728">
            <v>103.54</v>
          </cell>
          <cell r="E4728">
            <v>83.513469914502338</v>
          </cell>
          <cell r="F4728" t="str">
            <v>SIEC Mar/26</v>
          </cell>
        </row>
        <row r="4729">
          <cell r="A4729" t="str">
            <v>11.01.02.100.13</v>
          </cell>
          <cell r="B4729" t="str">
            <v>Sondagem de simples reconhecimento com SPT - manual - em área não operacional</v>
          </cell>
          <cell r="C4729" t="str">
            <v>m</v>
          </cell>
          <cell r="D4729">
            <v>129.57</v>
          </cell>
          <cell r="E4729">
            <v>104.50879174060331</v>
          </cell>
          <cell r="F4729" t="str">
            <v>SIEC Mar/26</v>
          </cell>
        </row>
        <row r="4730">
          <cell r="A4730" t="str">
            <v>11.01.02.100.14</v>
          </cell>
          <cell r="B4730" t="str">
            <v>Sondagem de simples reconhecimento com SPT - manual - em área operacional</v>
          </cell>
          <cell r="C4730" t="str">
            <v>m</v>
          </cell>
          <cell r="D4730">
            <v>154.38999999999999</v>
          </cell>
          <cell r="E4730">
            <v>124.52814970156476</v>
          </cell>
          <cell r="F4730" t="str">
            <v>SIEC Mar/26</v>
          </cell>
        </row>
        <row r="4731">
          <cell r="A4731" t="str">
            <v>11.01.02.100.04</v>
          </cell>
          <cell r="B4731" t="str">
            <v>Sondagem rotativa ou mista, em solo - perfuração Ø BW</v>
          </cell>
          <cell r="C4731" t="str">
            <v>m</v>
          </cell>
          <cell r="D4731">
            <v>424.88</v>
          </cell>
          <cell r="E4731">
            <v>342.70043555412161</v>
          </cell>
          <cell r="F4731" t="str">
            <v>SIEC Mar/26</v>
          </cell>
        </row>
        <row r="4732">
          <cell r="A4732" t="str">
            <v>11.01.02.101</v>
          </cell>
          <cell r="B4732" t="str">
            <v>ENSAIOS DE CARACTERIZAÇÃO</v>
          </cell>
          <cell r="C4732" t="str">
            <v/>
          </cell>
          <cell r="E4732">
            <v>0</v>
          </cell>
          <cell r="F4732" t="str">
            <v>SIEC Mar/26</v>
          </cell>
        </row>
        <row r="4733">
          <cell r="A4733" t="str">
            <v>11.01.02.101.01</v>
          </cell>
          <cell r="B4733" t="str">
            <v>Ensaio de laboratório - Massa específica dos grãos de solo</v>
          </cell>
          <cell r="C4733" t="str">
            <v>un</v>
          </cell>
          <cell r="D4733">
            <v>149.91</v>
          </cell>
          <cell r="E4733">
            <v>120.91466365542828</v>
          </cell>
          <cell r="F4733" t="str">
            <v>SIEC Mar/26</v>
          </cell>
        </row>
        <row r="4734">
          <cell r="A4734" t="str">
            <v>11.02</v>
          </cell>
          <cell r="B4734" t="str">
            <v>VIÁRIO</v>
          </cell>
          <cell r="C4734" t="str">
            <v/>
          </cell>
          <cell r="E4734">
            <v>0</v>
          </cell>
          <cell r="F4734" t="str">
            <v>SIEC Mar/26</v>
          </cell>
        </row>
        <row r="4735">
          <cell r="A4735" t="str">
            <v>11.02.01</v>
          </cell>
          <cell r="B4735" t="str">
            <v>SINALIZAÇÃO VIÁRIA</v>
          </cell>
          <cell r="C4735" t="str">
            <v/>
          </cell>
          <cell r="E4735">
            <v>0</v>
          </cell>
          <cell r="F4735" t="str">
            <v>SIEC Mar/26</v>
          </cell>
        </row>
        <row r="4736">
          <cell r="A4736" t="str">
            <v>11.02.01.100</v>
          </cell>
          <cell r="B4736" t="str">
            <v>SINALIZAÇÃO VIÁRIA VERTICAL</v>
          </cell>
          <cell r="C4736" t="str">
            <v/>
          </cell>
          <cell r="E4736">
            <v>0</v>
          </cell>
          <cell r="F4736" t="str">
            <v>SIEC Mar/26</v>
          </cell>
        </row>
        <row r="4737">
          <cell r="A4737" t="str">
            <v>11.02.01.100.23</v>
          </cell>
          <cell r="B4737" t="str">
            <v>Conjunto caixa de passagem Tipo RM</v>
          </cell>
          <cell r="C4737" t="str">
            <v>pç</v>
          </cell>
          <cell r="D4737">
            <v>1810.15</v>
          </cell>
          <cell r="E4737">
            <v>1460.0338764316825</v>
          </cell>
          <cell r="F4737" t="str">
            <v>SIEC Mar/26</v>
          </cell>
        </row>
        <row r="4738">
          <cell r="A4738" t="str">
            <v>11.02.01.100.02</v>
          </cell>
          <cell r="B4738" t="str">
            <v>Fornecimento e Transporte de Placa de Aço - GT+GI</v>
          </cell>
          <cell r="C4738" t="str">
            <v>m²</v>
          </cell>
          <cell r="D4738">
            <v>1192.56</v>
          </cell>
          <cell r="E4738">
            <v>961.89708017422163</v>
          </cell>
          <cell r="F4738" t="str">
            <v>SIEC Mar/26</v>
          </cell>
        </row>
        <row r="4739">
          <cell r="A4739" t="str">
            <v>11.02.01.100.01</v>
          </cell>
          <cell r="B4739" t="str">
            <v>Fornecimento e Transporte de Placa de Aço - GT+GT</v>
          </cell>
          <cell r="C4739" t="str">
            <v>m²</v>
          </cell>
          <cell r="D4739">
            <v>1145.8499999999999</v>
          </cell>
          <cell r="E4739">
            <v>924.22164865300851</v>
          </cell>
          <cell r="F4739" t="str">
            <v>SIEC Mar/26</v>
          </cell>
        </row>
        <row r="4740">
          <cell r="A4740" t="str">
            <v>11.02.01.100.03</v>
          </cell>
          <cell r="B4740" t="str">
            <v>Instalação de Placa Metálica para Sinalização Viária</v>
          </cell>
          <cell r="C4740" t="str">
            <v>m²</v>
          </cell>
          <cell r="D4740">
            <v>218.56</v>
          </cell>
          <cell r="E4740">
            <v>176.28649782222939</v>
          </cell>
          <cell r="F4740" t="str">
            <v>SIEC Mar/26</v>
          </cell>
        </row>
        <row r="4741">
          <cell r="A4741" t="str">
            <v>11.02.01.100.04</v>
          </cell>
          <cell r="B4741" t="str">
            <v>Suporte de madeira tratada 0,10 x 0,10m, para placas de sinalização vertical</v>
          </cell>
          <cell r="C4741" t="str">
            <v>m</v>
          </cell>
          <cell r="D4741">
            <v>58.4</v>
          </cell>
          <cell r="E4741">
            <v>47.104371672850455</v>
          </cell>
          <cell r="F4741" t="str">
            <v>SIEC Mar/26</v>
          </cell>
        </row>
        <row r="4742">
          <cell r="A4742" t="str">
            <v>11.02.01.100.22</v>
          </cell>
          <cell r="B4742" t="str">
            <v>Tachão refletivo em plástico injetado - bidirecional - fornecimento e colocação</v>
          </cell>
          <cell r="C4742" t="str">
            <v>pç</v>
          </cell>
          <cell r="D4742">
            <v>89.44</v>
          </cell>
          <cell r="E4742">
            <v>72.14066784965317</v>
          </cell>
          <cell r="F4742" t="str">
            <v>SIEC Mar/26</v>
          </cell>
        </row>
        <row r="4743">
          <cell r="A4743" t="str">
            <v>11.02.01.100.21</v>
          </cell>
          <cell r="B4743" t="str">
            <v>Tachão refletivo em plástico injetado - monodirecional - fornecimento e colocação - amarelo</v>
          </cell>
          <cell r="C4743" t="str">
            <v>pç</v>
          </cell>
          <cell r="D4743">
            <v>87.19</v>
          </cell>
          <cell r="E4743">
            <v>70.325859009517657</v>
          </cell>
          <cell r="F4743" t="str">
            <v>SIEC Mar/26</v>
          </cell>
        </row>
        <row r="4744">
          <cell r="A4744" t="str">
            <v>11.02.01.100.20</v>
          </cell>
          <cell r="B4744" t="str">
            <v>Tachão refletivo em plástico injetado - monodirecional - fornecimento e colocação - branco</v>
          </cell>
          <cell r="C4744" t="str">
            <v>pç</v>
          </cell>
          <cell r="D4744">
            <v>87.19</v>
          </cell>
          <cell r="E4744">
            <v>70.325859009517657</v>
          </cell>
          <cell r="F4744" t="str">
            <v>SIEC Mar/26</v>
          </cell>
        </row>
        <row r="4745">
          <cell r="A4745" t="str">
            <v>11.02.01.200</v>
          </cell>
          <cell r="B4745" t="str">
            <v>SINALIZAÇÃO VIÁRIA HORIZONTAL</v>
          </cell>
          <cell r="C4745" t="str">
            <v/>
          </cell>
          <cell r="E4745">
            <v>0</v>
          </cell>
          <cell r="F4745" t="str">
            <v>SIEC Mar/26</v>
          </cell>
        </row>
        <row r="4746">
          <cell r="A4746" t="str">
            <v>11.02.01.200.01</v>
          </cell>
          <cell r="B4746" t="str">
            <v>Demarcação viária com material termoplástico retro-refletivo por aspersão - "Hot spray", esp. 1,5 mm</v>
          </cell>
          <cell r="C4746" t="str">
            <v>m²</v>
          </cell>
          <cell r="D4746">
            <v>47.6</v>
          </cell>
          <cell r="E4746">
            <v>38.393289240200033</v>
          </cell>
          <cell r="F4746" t="str">
            <v>SIEC Mar/26</v>
          </cell>
        </row>
        <row r="4747">
          <cell r="A4747" t="str">
            <v>11.02.01.200.03</v>
          </cell>
          <cell r="B4747" t="str">
            <v>Sinalização Horizontal Acrílica base água</v>
          </cell>
          <cell r="C4747" t="str">
            <v>m²</v>
          </cell>
          <cell r="D4747">
            <v>35.33</v>
          </cell>
          <cell r="E4747">
            <v>28.496531698661073</v>
          </cell>
          <cell r="F4747" t="str">
            <v>SIEC Mar/26</v>
          </cell>
        </row>
        <row r="4748">
          <cell r="A4748" t="str">
            <v>11.02.01.200.05</v>
          </cell>
          <cell r="B4748" t="str">
            <v>Tacha com Elemento Refletivo - Vidro Espelhado, Lapidado e Bidirecional</v>
          </cell>
          <cell r="C4748" t="str">
            <v>un</v>
          </cell>
          <cell r="D4748">
            <v>36.200000000000003</v>
          </cell>
          <cell r="E4748">
            <v>29.198257783513473</v>
          </cell>
          <cell r="F4748" t="str">
            <v>SIEC Mar/26</v>
          </cell>
        </row>
        <row r="4749">
          <cell r="A4749" t="str">
            <v>11.02.01.200.04</v>
          </cell>
          <cell r="B4749" t="str">
            <v>Tacha com Elemento Refletivo - Vidro Espelhado, Lapidado e Monodirecional</v>
          </cell>
          <cell r="C4749" t="str">
            <v>un</v>
          </cell>
          <cell r="D4749">
            <v>31.84</v>
          </cell>
          <cell r="E4749">
            <v>25.681561542184223</v>
          </cell>
          <cell r="F4749" t="str">
            <v>SIEC Mar/26</v>
          </cell>
        </row>
        <row r="4750">
          <cell r="A4750" t="str">
            <v>11.02.02</v>
          </cell>
          <cell r="B4750" t="str">
            <v>PROTEÇÃO</v>
          </cell>
          <cell r="C4750" t="str">
            <v/>
          </cell>
          <cell r="E4750">
            <v>0</v>
          </cell>
          <cell r="F4750" t="str">
            <v>SIEC Mar/26</v>
          </cell>
        </row>
        <row r="4751">
          <cell r="A4751" t="str">
            <v>11.02.02.100</v>
          </cell>
          <cell r="B4751" t="str">
            <v>PROTEÇÃO</v>
          </cell>
          <cell r="C4751" t="str">
            <v/>
          </cell>
          <cell r="E4751">
            <v>0</v>
          </cell>
          <cell r="F4751" t="str">
            <v>SIEC Mar/26</v>
          </cell>
        </row>
        <row r="4752">
          <cell r="A4752" t="str">
            <v>11.02.02.100.03</v>
          </cell>
          <cell r="B4752" t="str">
            <v>Barreira dupla de concreto, armada, pré-moldada (perfil New Jersey) - L &gt; 3,00 m e H = 1.070 mm</v>
          </cell>
          <cell r="C4752" t="str">
            <v>m</v>
          </cell>
          <cell r="D4752">
            <v>502.31</v>
          </cell>
          <cell r="E4752">
            <v>405.15405710598486</v>
          </cell>
          <cell r="F4752" t="str">
            <v>SIEC Mar/26</v>
          </cell>
        </row>
        <row r="4753">
          <cell r="A4753" t="str">
            <v>11.02.02.100.06</v>
          </cell>
          <cell r="B4753" t="str">
            <v>Barreira simples de concreto, armada, pré-moldada (perfil New Jersey) - L &gt; 3,00 m e H = 1.070 mm</v>
          </cell>
          <cell r="C4753" t="str">
            <v>m</v>
          </cell>
          <cell r="D4753">
            <v>411.79</v>
          </cell>
          <cell r="E4753">
            <v>332.14228101306662</v>
          </cell>
          <cell r="F4753" t="str">
            <v>SIEC Mar/26</v>
          </cell>
        </row>
        <row r="4754">
          <cell r="A4754" t="str">
            <v>11.02.02.100.09</v>
          </cell>
          <cell r="B4754" t="str">
            <v>Confecção de barreira dupla de concreto, armada, pré-moldada (perfil New Jersey) - L &gt; 3,00 m e H = 1.070 mm</v>
          </cell>
          <cell r="C4754" t="str">
            <v>m</v>
          </cell>
          <cell r="D4754">
            <v>494.84</v>
          </cell>
          <cell r="E4754">
            <v>399.12889175673496</v>
          </cell>
          <cell r="F4754" t="str">
            <v>SIEC Mar/26</v>
          </cell>
        </row>
        <row r="4755">
          <cell r="A4755" t="str">
            <v>11.02.02.100.08</v>
          </cell>
          <cell r="B4755" t="str">
            <v>Confecção de barreira simples de concreto, armada, pré-moldada (perfil New Jersey) - L &gt; 3,00 m e H = 1.070 mm</v>
          </cell>
          <cell r="C4755" t="str">
            <v>m</v>
          </cell>
          <cell r="D4755">
            <v>404.32</v>
          </cell>
          <cell r="E4755">
            <v>326.11711566381672</v>
          </cell>
          <cell r="F4755" t="str">
            <v>SIEC Mar/26</v>
          </cell>
        </row>
        <row r="4756">
          <cell r="A4756" t="str">
            <v>11.02.02.100.04</v>
          </cell>
          <cell r="B4756" t="str">
            <v>Guarda-corpo de concreto - Passarela - DES.5370 do DER</v>
          </cell>
          <cell r="C4756" t="str">
            <v>m</v>
          </cell>
          <cell r="D4756">
            <v>390.49</v>
          </cell>
          <cell r="E4756">
            <v>314.96209065978383</v>
          </cell>
          <cell r="F4756" t="str">
            <v>SIEC Mar/26</v>
          </cell>
        </row>
        <row r="4757">
          <cell r="A4757" t="str">
            <v>11.03</v>
          </cell>
          <cell r="B4757" t="str">
            <v>BICICLETÁRIO</v>
          </cell>
          <cell r="C4757" t="str">
            <v/>
          </cell>
          <cell r="E4757">
            <v>0</v>
          </cell>
          <cell r="F4757" t="str">
            <v>SIEC Mar/26</v>
          </cell>
        </row>
        <row r="4758">
          <cell r="A4758" t="str">
            <v>11.03.01</v>
          </cell>
          <cell r="B4758" t="str">
            <v>BICICLETÁRIO</v>
          </cell>
          <cell r="C4758" t="str">
            <v/>
          </cell>
          <cell r="E4758">
            <v>0</v>
          </cell>
          <cell r="F4758" t="str">
            <v>SIEC Mar/26</v>
          </cell>
        </row>
        <row r="4759">
          <cell r="A4759" t="str">
            <v>11.03.01.100</v>
          </cell>
          <cell r="B4759" t="str">
            <v>BICICLETÁRIO</v>
          </cell>
          <cell r="C4759" t="str">
            <v/>
          </cell>
          <cell r="E4759">
            <v>0</v>
          </cell>
          <cell r="F4759" t="str">
            <v>SIEC Mar/26</v>
          </cell>
        </row>
        <row r="4760">
          <cell r="A4760" t="str">
            <v>11.03.01.100.04</v>
          </cell>
          <cell r="B4760" t="str">
            <v>NEK 14_Paraciclo duplo para 16 bicicletas com estrutura em aço galvanizado pintado (cor cinza grafite - ref. Munsell N3) com ganchos em aço galvanizado pintado (cor cinza grafite - ref. Munsell N3) e revestido com emborrachamento a quente (plastisol - e= 3 mm) em módulos de 40 cm</v>
          </cell>
          <cell r="C4760" t="str">
            <v>cj</v>
          </cell>
          <cell r="D4760">
            <v>5032.75</v>
          </cell>
          <cell r="E4760">
            <v>4059.3240845297628</v>
          </cell>
          <cell r="F4760" t="str">
            <v>SIEC Mar/26</v>
          </cell>
        </row>
        <row r="4761">
          <cell r="A4761" t="str">
            <v>11.03.01.100.08</v>
          </cell>
          <cell r="B4761" t="str">
            <v>NEK 16_Paraciclo simples para 8 bicicletas com estrutura em aço galvanizado pintado (cor cinza grafite - ref. Munsell N3) com ganchos em aço galvanizado pintado (cor cinza grafite - ref. Munsell N3) e revestido com emborrachamento a quente (plastisol - e= 3 mm) em módulos de 40 cm</v>
          </cell>
          <cell r="C4761" t="str">
            <v>cj</v>
          </cell>
          <cell r="D4761">
            <v>3888.34</v>
          </cell>
          <cell r="E4761">
            <v>3136.2639135344411</v>
          </cell>
          <cell r="F4761" t="str">
            <v>SIEC Mar/26</v>
          </cell>
        </row>
        <row r="4762">
          <cell r="A4762" t="str">
            <v>11.03.01.100.05</v>
          </cell>
          <cell r="B4762" t="str">
            <v>NEK 17_Paraciclo simples para 10 bicicletas com estrutura em aço galvanizado pintado (cor cinza grafite - ref. Munsell N3) com ganchos em aço galvanizado pintado (cor cinza grafite - ref. Munsell N3) e revestido com emborrachamento a quente (plastisol - e= 3 mm) em módulos de 30 cm</v>
          </cell>
          <cell r="C4762" t="str">
            <v>cj</v>
          </cell>
          <cell r="D4762">
            <v>4008.03</v>
          </cell>
          <cell r="E4762">
            <v>3232.8036780125826</v>
          </cell>
          <cell r="F4762" t="str">
            <v>SIEC Mar/26</v>
          </cell>
        </row>
        <row r="4763">
          <cell r="A4763" t="str">
            <v>11.04</v>
          </cell>
          <cell r="B4763" t="str">
            <v>ARGAMASSAS</v>
          </cell>
          <cell r="C4763" t="str">
            <v/>
          </cell>
          <cell r="E4763">
            <v>0</v>
          </cell>
          <cell r="F4763" t="str">
            <v>SIEC Mar/26</v>
          </cell>
        </row>
        <row r="4764">
          <cell r="A4764" t="str">
            <v>11.04.01</v>
          </cell>
          <cell r="B4764" t="str">
            <v>ARGAMASSAS</v>
          </cell>
          <cell r="C4764" t="str">
            <v/>
          </cell>
          <cell r="E4764">
            <v>0</v>
          </cell>
          <cell r="F4764" t="str">
            <v>SIEC Mar/26</v>
          </cell>
        </row>
        <row r="4765">
          <cell r="A4765" t="str">
            <v>11.04.01.100</v>
          </cell>
          <cell r="B4765" t="str">
            <v>ARGAMASSAS</v>
          </cell>
          <cell r="C4765" t="str">
            <v/>
          </cell>
          <cell r="E4765">
            <v>0</v>
          </cell>
          <cell r="F4765" t="str">
            <v>SIEC Mar/26</v>
          </cell>
        </row>
        <row r="4766">
          <cell r="A4766" t="str">
            <v>11.04.01.100.03</v>
          </cell>
          <cell r="B4766" t="str">
            <v>Argamassa de cimento e areia sem peneirar traço 1:2</v>
          </cell>
          <cell r="C4766" t="str">
            <v>m³</v>
          </cell>
          <cell r="D4766">
            <v>844.41</v>
          </cell>
          <cell r="E4766">
            <v>681.08565897725441</v>
          </cell>
          <cell r="F4766" t="str">
            <v>SIEC Mar/26</v>
          </cell>
        </row>
        <row r="4767">
          <cell r="A4767" t="str">
            <v>11.04.01.100.04</v>
          </cell>
          <cell r="B4767" t="str">
            <v>Argamassa de cimento e areia sem peneirar traço 1:2 com aditivo impermeabilizante</v>
          </cell>
          <cell r="C4767" t="str">
            <v>m³</v>
          </cell>
          <cell r="D4767">
            <v>979.61</v>
          </cell>
          <cell r="E4767">
            <v>790.13550572673012</v>
          </cell>
          <cell r="F4767" t="str">
            <v>SIEC Mar/26</v>
          </cell>
        </row>
        <row r="4768">
          <cell r="A4768" t="str">
            <v>11.04.01.100.06</v>
          </cell>
          <cell r="B4768" t="str">
            <v>Argamassa de cimento e areia sem peneirar traço 1:5</v>
          </cell>
          <cell r="C4768" t="str">
            <v>m³</v>
          </cell>
          <cell r="D4768">
            <v>662.69</v>
          </cell>
          <cell r="E4768">
            <v>534.51363123084377</v>
          </cell>
          <cell r="F4768" t="str">
            <v>SIEC Mar/26</v>
          </cell>
        </row>
        <row r="4769">
          <cell r="A4769" t="str">
            <v>11.04.01.100.02</v>
          </cell>
          <cell r="B4769" t="str">
            <v>Argamassa de cimento e areia sem peneirar traço 1:5, com aditivo impermeabilizante</v>
          </cell>
          <cell r="C4769" t="str">
            <v>m³</v>
          </cell>
          <cell r="D4769">
            <v>797.89</v>
          </cell>
          <cell r="E4769">
            <v>643.56347798031936</v>
          </cell>
          <cell r="F4769" t="str">
            <v>SIEC Mar/26</v>
          </cell>
        </row>
        <row r="4770">
          <cell r="A4770" t="str">
            <v>11.04.01.100.26</v>
          </cell>
          <cell r="B4770" t="str">
            <v>Argamassa de solo-cimento com 10% de cimento e material de jazida - preparo e injeção em tunnel liner</v>
          </cell>
          <cell r="C4770" t="str">
            <v>m³</v>
          </cell>
          <cell r="D4770">
            <v>347.53</v>
          </cell>
          <cell r="E4770">
            <v>280.31134053879657</v>
          </cell>
          <cell r="F4770" t="str">
            <v>SIEC Mar/26</v>
          </cell>
        </row>
        <row r="4771">
          <cell r="A4771" t="str">
            <v>11.04.01.100.18</v>
          </cell>
          <cell r="B4771" t="str">
            <v>Argamassa industrializada para chapisco rolado, preparo com misturador de eixo horizontal de 300 kg</v>
          </cell>
          <cell r="C4771" t="str">
            <v>m³</v>
          </cell>
          <cell r="D4771">
            <v>5499.79</v>
          </cell>
          <cell r="E4771">
            <v>4436.0300048394902</v>
          </cell>
          <cell r="F4771" t="str">
            <v>SIEC Mar/26</v>
          </cell>
        </row>
        <row r="4772">
          <cell r="A4772" t="str">
            <v>11.04.01.100.08</v>
          </cell>
          <cell r="B4772" t="str">
            <v>Argamassa mista com areia grossa 1:2:8</v>
          </cell>
          <cell r="C4772" t="str">
            <v>m³</v>
          </cell>
          <cell r="D4772">
            <v>741.44</v>
          </cell>
          <cell r="E4772">
            <v>598.03194063558647</v>
          </cell>
          <cell r="F4772" t="str">
            <v>SIEC Mar/26</v>
          </cell>
        </row>
        <row r="4773">
          <cell r="A4773" t="str">
            <v>11.04.01.100.25</v>
          </cell>
          <cell r="B4773" t="str">
            <v>Argamassa traço 1:1,93 (em volume de cimento e areia média úmida), fck 20 mpa, preparo mecânico com misturador duplo horizontal de alta turbulência</v>
          </cell>
          <cell r="C4773" t="str">
            <v>m³</v>
          </cell>
          <cell r="D4773">
            <v>830.32</v>
          </cell>
          <cell r="E4773">
            <v>669.72092272947248</v>
          </cell>
          <cell r="F4773" t="str">
            <v>SIEC Mar/26</v>
          </cell>
        </row>
        <row r="4774">
          <cell r="A4774" t="str">
            <v>11.04.01.100.28</v>
          </cell>
          <cell r="B4774" t="str">
            <v>Argamassa traço 1:1:6 (em volume de cimento, cal e areia média úmida) para emboço/massa única/assentamento de alvenaria de vedação, preparo manual.</v>
          </cell>
          <cell r="C4774" t="str">
            <v>m³</v>
          </cell>
          <cell r="D4774">
            <v>800.14</v>
          </cell>
          <cell r="E4774">
            <v>645.37828682045495</v>
          </cell>
          <cell r="F4774" t="str">
            <v>SIEC Mar/26</v>
          </cell>
        </row>
        <row r="4775">
          <cell r="A4775" t="str">
            <v>11.04.01.100.24</v>
          </cell>
          <cell r="B4775" t="str">
            <v>Argamassa traço 1:1:6 (em volume de cimento, cal e areia média úmida) para emboço/massa única/assentamento de alvenaria de vedação, preparo mecânico com betoneira 400 l</v>
          </cell>
          <cell r="C4775" t="str">
            <v>m³</v>
          </cell>
          <cell r="D4775">
            <v>633.82000000000005</v>
          </cell>
          <cell r="E4775">
            <v>511.22761735763834</v>
          </cell>
          <cell r="F4775" t="str">
            <v>SIEC Mar/26</v>
          </cell>
        </row>
        <row r="4776">
          <cell r="A4776" t="str">
            <v>11.04.01.100.14</v>
          </cell>
          <cell r="B4776" t="str">
            <v>Argamassa traço 1:2:8 (cimento, cal e areia média) para emboço/massa única/assentamento de alvenaria de vedação, preparo manual</v>
          </cell>
          <cell r="C4776" t="str">
            <v>m³</v>
          </cell>
          <cell r="D4776">
            <v>811.34</v>
          </cell>
          <cell r="E4776">
            <v>654.41200193579607</v>
          </cell>
          <cell r="F4776" t="str">
            <v>SIEC Mar/26</v>
          </cell>
        </row>
        <row r="4777">
          <cell r="A4777" t="str">
            <v>11.04.01.100.15</v>
          </cell>
          <cell r="B4777" t="str">
            <v>Argamassa traço 1:2:8 (cimento, cal e areia média) para emboço/massa única/assentamento de alvenaria de vedação, preparo mecânico com betoneira 400 L</v>
          </cell>
          <cell r="C4777" t="str">
            <v>m³</v>
          </cell>
          <cell r="D4777">
            <v>630.71</v>
          </cell>
          <cell r="E4777">
            <v>508.7191482497177</v>
          </cell>
          <cell r="F4777" t="str">
            <v>SIEC Mar/26</v>
          </cell>
        </row>
        <row r="4778">
          <cell r="A4778" t="str">
            <v>11.04.01.100.29</v>
          </cell>
          <cell r="B4778" t="str">
            <v>Argamassa traço 1:2:9 (em volume de cimento, cal e areia média úmida) para emboço/massa única/assentamento de alvenaria de vedação, preparo mecânico com betoneira 400 L</v>
          </cell>
          <cell r="C4778" t="str">
            <v>m³</v>
          </cell>
          <cell r="D4778">
            <v>600.32000000000005</v>
          </cell>
          <cell r="E4778">
            <v>484.20713018228753</v>
          </cell>
          <cell r="F4778" t="str">
            <v>SIEC Mar/26</v>
          </cell>
        </row>
        <row r="4779">
          <cell r="A4779" t="str">
            <v>11.04.01.100.35</v>
          </cell>
          <cell r="B4779" t="str">
            <v>Argamassa traço 1:2:9 (em volume de cimento, cal e areia média úmida) para emboço/massa única/assentamento de alvenaria de vedação, preparo mecânico com betoneira 600 l</v>
          </cell>
          <cell r="C4779" t="str">
            <v>m³</v>
          </cell>
          <cell r="D4779">
            <v>605.89</v>
          </cell>
          <cell r="E4779">
            <v>488.69979028875622</v>
          </cell>
          <cell r="F4779" t="str">
            <v>SIEC Mar/26</v>
          </cell>
        </row>
        <row r="4780">
          <cell r="A4780" t="str">
            <v>11.04.01.100.20</v>
          </cell>
          <cell r="B4780" t="str">
            <v>Argamassa traço 1:3 (cimento e areia média) para contra piso, preparo mecânico com betoneira 400 l</v>
          </cell>
          <cell r="C4780" t="str">
            <v>m³</v>
          </cell>
          <cell r="D4780">
            <v>679.1</v>
          </cell>
          <cell r="E4780">
            <v>547.74963703823198</v>
          </cell>
          <cell r="F4780" t="str">
            <v>SIEC Mar/26</v>
          </cell>
        </row>
        <row r="4781">
          <cell r="A4781" t="str">
            <v>11.04.01.100.19</v>
          </cell>
          <cell r="B4781" t="str">
            <v>Argamassa traço 1:3 (cimento e areia média), preparo manual</v>
          </cell>
          <cell r="C4781" t="str">
            <v>m³</v>
          </cell>
          <cell r="D4781">
            <v>708.8</v>
          </cell>
          <cell r="E4781">
            <v>571.70511372802059</v>
          </cell>
          <cell r="F4781" t="str">
            <v>SIEC Mar/26</v>
          </cell>
        </row>
        <row r="4782">
          <cell r="A4782" t="str">
            <v>11.04.01.100.05</v>
          </cell>
          <cell r="B4782" t="str">
            <v>Argamassa traço 1:3 (cimento e areia média), preparo mecânico com betoneira 400l</v>
          </cell>
          <cell r="C4782" t="str">
            <v>m³</v>
          </cell>
          <cell r="D4782">
            <v>561.64</v>
          </cell>
          <cell r="E4782">
            <v>453.00854976609128</v>
          </cell>
          <cell r="F4782" t="str">
            <v>SIEC Mar/26</v>
          </cell>
        </row>
        <row r="4783">
          <cell r="A4783" t="str">
            <v>11.04.01.100.30</v>
          </cell>
          <cell r="B4783" t="str">
            <v>Argamassa traço 1:3 (em volume de cimento e areia grossa úmida) para chapisco convencional, preparo mecânico com betoneira 400 l</v>
          </cell>
          <cell r="C4783" t="str">
            <v>m³</v>
          </cell>
          <cell r="D4783">
            <v>523.16</v>
          </cell>
          <cell r="E4783">
            <v>421.9712856912405</v>
          </cell>
          <cell r="F4783" t="str">
            <v>SIEC Mar/26</v>
          </cell>
        </row>
        <row r="4784">
          <cell r="A4784" t="str">
            <v>11.04.01.100.01</v>
          </cell>
          <cell r="B4784" t="str">
            <v>Argamassa traço 1:3 (em volume de cimento e areia média úmida) com adição de impermeabilizante, preparo mecânico com betoneira 400 l</v>
          </cell>
          <cell r="C4784" t="str">
            <v>m³</v>
          </cell>
          <cell r="D4784">
            <v>713.99</v>
          </cell>
          <cell r="E4784">
            <v>575.89127278593321</v>
          </cell>
          <cell r="F4784" t="str">
            <v>SIEC Mar/26</v>
          </cell>
        </row>
        <row r="4785">
          <cell r="A4785" t="str">
            <v>11.04.01.100.17</v>
          </cell>
          <cell r="B4785" t="str">
            <v>Argamassa traço 1:4 (cimento e areia grossa) para chapisco convencional, preparo mecânico com betoneira 400 L</v>
          </cell>
          <cell r="C4785" t="str">
            <v>m³</v>
          </cell>
          <cell r="D4785">
            <v>494.26</v>
          </cell>
          <cell r="E4785">
            <v>398.66107436683336</v>
          </cell>
          <cell r="F4785" t="str">
            <v>SIEC Mar/26</v>
          </cell>
        </row>
        <row r="4786">
          <cell r="A4786" t="str">
            <v>11.04.01.100.22</v>
          </cell>
          <cell r="B4786" t="str">
            <v>Argamassa traço 1:4 (cimento e areia média) preparo mecânico com betoneira 600 L</v>
          </cell>
          <cell r="C4786" t="str">
            <v>m³</v>
          </cell>
          <cell r="D4786">
            <v>473.09</v>
          </cell>
          <cell r="E4786">
            <v>381.58573963542506</v>
          </cell>
          <cell r="F4786" t="str">
            <v>SIEC Mar/26</v>
          </cell>
        </row>
        <row r="4787">
          <cell r="A4787" t="str">
            <v>11.04.01.100.21</v>
          </cell>
          <cell r="B4787" t="str">
            <v>Argamassa traço 1:4 (cimento e areia média), preparo manual</v>
          </cell>
          <cell r="C4787" t="str">
            <v>m³</v>
          </cell>
          <cell r="D4787">
            <v>656.69</v>
          </cell>
          <cell r="E4787">
            <v>529.67414099048233</v>
          </cell>
          <cell r="F4787" t="str">
            <v>SIEC Mar/26</v>
          </cell>
        </row>
        <row r="4788">
          <cell r="A4788" t="str">
            <v>11.04.01.100.27</v>
          </cell>
          <cell r="B4788" t="str">
            <v>Armação para execução de radier, piso de concreto ou laje sobre solo, com uso de tela Q-196. AF_09/2021</v>
          </cell>
          <cell r="C4788" t="str">
            <v>kg</v>
          </cell>
          <cell r="D4788">
            <v>12.38</v>
          </cell>
          <cell r="E4788">
            <v>9.9854815292789159</v>
          </cell>
          <cell r="F4788" t="str">
            <v>SIEC Mar/26</v>
          </cell>
        </row>
        <row r="4789">
          <cell r="A4789" t="str">
            <v>11.04.01.100.10</v>
          </cell>
          <cell r="B4789" t="str">
            <v>Graute à base de cimento e aditivos, para recuperação de concreto estrutural e fundações de precisão</v>
          </cell>
          <cell r="C4789" t="str">
            <v>m³</v>
          </cell>
          <cell r="D4789">
            <v>4679.3</v>
          </cell>
          <cell r="E4789">
            <v>3774.2377802871433</v>
          </cell>
          <cell r="F4789" t="str">
            <v>SIEC Mar/26</v>
          </cell>
        </row>
        <row r="4790">
          <cell r="A4790" t="str">
            <v>11.04.01.100.16</v>
          </cell>
          <cell r="B4790" t="str">
            <v>Microconcreto para reparos e grouteamento</v>
          </cell>
          <cell r="C4790" t="str">
            <v>m³</v>
          </cell>
          <cell r="D4790">
            <v>3140.67</v>
          </cell>
          <cell r="E4790">
            <v>2533.2069688659462</v>
          </cell>
          <cell r="F4790" t="str">
            <v>SIEC Mar/26</v>
          </cell>
        </row>
        <row r="4791">
          <cell r="A4791" t="str">
            <v>11.04.01.101</v>
          </cell>
          <cell r="B4791" t="str">
            <v>SERVIÇOS ESPECÍFICOS DIVERSOS</v>
          </cell>
          <cell r="C4791" t="str">
            <v/>
          </cell>
          <cell r="E4791">
            <v>0</v>
          </cell>
          <cell r="F4791" t="str">
            <v>SIEC Mar/26</v>
          </cell>
        </row>
        <row r="4792">
          <cell r="A4792" t="str">
            <v>11.04.01.101.110</v>
          </cell>
          <cell r="B4792" t="str">
            <v>Detalhamento de projeto</v>
          </cell>
          <cell r="C4792" t="str">
            <v>un</v>
          </cell>
          <cell r="D4792">
            <v>6620.83</v>
          </cell>
          <cell r="E4792">
            <v>5340.2403613486049</v>
          </cell>
          <cell r="F4792" t="str">
            <v>SIEC Mar/26</v>
          </cell>
        </row>
        <row r="4793">
          <cell r="A4793" t="str">
            <v>11.04.01.101.53</v>
          </cell>
          <cell r="B4793" t="str">
            <v>Palmilha isolante em EVA para trilho UIC-60, dim. 150x194 mm, e= 6 mm (AN1005-8)</v>
          </cell>
          <cell r="C4793" t="str">
            <v>un</v>
          </cell>
          <cell r="D4793">
            <v>8.92</v>
          </cell>
          <cell r="E4793">
            <v>7.1947088240038717</v>
          </cell>
          <cell r="F4793" t="str">
            <v>SIEC Mar/26</v>
          </cell>
        </row>
        <row r="4794">
          <cell r="A4794" t="str">
            <v>11.04.01.101.121</v>
          </cell>
          <cell r="B4794" t="str">
            <v>Tapume metálico, inclusive montagem</v>
          </cell>
          <cell r="C4794" t="str">
            <v>m²</v>
          </cell>
          <cell r="D4794">
            <v>193.28</v>
          </cell>
          <cell r="E4794">
            <v>155.89611227617357</v>
          </cell>
          <cell r="F4794" t="str">
            <v>SIEC Mar/26</v>
          </cell>
        </row>
        <row r="4795">
          <cell r="A4795">
            <v>12</v>
          </cell>
          <cell r="B4795" t="str">
            <v>MANUTENÇÃO E CONSERVAÇÃO</v>
          </cell>
          <cell r="C4795" t="str">
            <v/>
          </cell>
          <cell r="E4795">
            <v>0</v>
          </cell>
          <cell r="F4795" t="str">
            <v>SIEC Mar/26</v>
          </cell>
        </row>
        <row r="4796">
          <cell r="A4796" t="str">
            <v>12.03</v>
          </cell>
          <cell r="B4796" t="str">
            <v>SERVIÇOS TERCEIRIZADOS</v>
          </cell>
          <cell r="C4796" t="str">
            <v/>
          </cell>
          <cell r="E4796">
            <v>0</v>
          </cell>
          <cell r="F4796" t="str">
            <v>SIEC Mar/26</v>
          </cell>
        </row>
        <row r="4797">
          <cell r="A4797" t="str">
            <v>12.03.01</v>
          </cell>
          <cell r="B4797" t="str">
            <v>MANUTENCAO E CONSERVACAO</v>
          </cell>
          <cell r="C4797" t="str">
            <v/>
          </cell>
          <cell r="E4797">
            <v>0</v>
          </cell>
          <cell r="F4797" t="str">
            <v>SIEC Mar/26</v>
          </cell>
        </row>
        <row r="4798">
          <cell r="A4798" t="str">
            <v>12.03.01.100</v>
          </cell>
          <cell r="B4798" t="str">
            <v>JARDINAGEM</v>
          </cell>
          <cell r="C4798" t="str">
            <v/>
          </cell>
          <cell r="E4798">
            <v>0</v>
          </cell>
          <cell r="F4798" t="str">
            <v>SIEC Mar/26</v>
          </cell>
        </row>
        <row r="4799">
          <cell r="A4799" t="str">
            <v>12.03.01.100.02</v>
          </cell>
          <cell r="B4799" t="str">
            <v>Manutenção e conservação de áreas verdes - roçagem com remoção</v>
          </cell>
          <cell r="C4799" t="str">
            <v>m²</v>
          </cell>
          <cell r="D4799">
            <v>0.62</v>
          </cell>
          <cell r="E4799">
            <v>0.50008065817067271</v>
          </cell>
          <cell r="F4799" t="str">
            <v>SIEC Mar/26</v>
          </cell>
        </row>
        <row r="4800">
          <cell r="A4800" t="str">
            <v>12.03.01.100.03</v>
          </cell>
          <cell r="B4800" t="str">
            <v>Manutenção e conservação de gramados em área de talude</v>
          </cell>
          <cell r="C4800" t="str">
            <v>m²</v>
          </cell>
          <cell r="D4800">
            <v>1.28</v>
          </cell>
          <cell r="E4800">
            <v>1.032424584610421</v>
          </cell>
          <cell r="F4800" t="str">
            <v>SIEC Mar/26</v>
          </cell>
        </row>
        <row r="4801">
          <cell r="A4801" t="str">
            <v>12.03.01.100.01</v>
          </cell>
          <cell r="B4801" t="str">
            <v>Manutenção e conservação de jardins</v>
          </cell>
          <cell r="C4801" t="str">
            <v>m²</v>
          </cell>
          <cell r="D4801">
            <v>1.07</v>
          </cell>
          <cell r="E4801">
            <v>0.86304242619777383</v>
          </cell>
          <cell r="F4801" t="str">
            <v>SIEC Mar/26</v>
          </cell>
        </row>
        <row r="4802">
          <cell r="A4802" t="str">
            <v>12.03.01.100.04</v>
          </cell>
          <cell r="B4802" t="str">
            <v>Poda de pequena monta</v>
          </cell>
          <cell r="C4802" t="str">
            <v>m²</v>
          </cell>
          <cell r="D4802">
            <v>0.76</v>
          </cell>
          <cell r="E4802">
            <v>0.61300209711243747</v>
          </cell>
          <cell r="F4802" t="str">
            <v>SIEC Mar/26</v>
          </cell>
        </row>
      </sheetData>
      <sheetData sheetId="6">
        <row r="1">
          <cell r="A1" t="str">
            <v>SECRETARIA DE MEIO AMBIENTE, INFRAESTRUTURA E LOGÍSTICA</v>
          </cell>
        </row>
        <row r="2">
          <cell r="A2" t="str">
            <v>DEPARTAMENTO DE ESTRADAS DE RODAGEM DO ESTADO DE SÃO PAULO</v>
          </cell>
        </row>
        <row r="4">
          <cell r="A4" t="str">
            <v>TABELA DE PREÇOS UNITÁRIOS NÃO DESONERADOS</v>
          </cell>
        </row>
        <row r="5">
          <cell r="A5" t="str">
            <v>Atendendo à Lei Federal nº 13.161 de 31/08/2015</v>
          </cell>
        </row>
        <row r="6">
          <cell r="A6" t="str">
            <v xml:space="preserve">                              Data de Referência: 31/01/2026</v>
          </cell>
        </row>
        <row r="8">
          <cell r="B8" t="str">
            <v>BDI: 35,00%
Encargos Sociais para horistas: 128,16%
Encargos Sociais para mensalistas: 77,43%</v>
          </cell>
          <cell r="D8" t="str">
            <v>NÃO UTILIZAR, SE DOR COLOCAR BDI DUPLICADO</v>
          </cell>
        </row>
        <row r="9">
          <cell r="A9" t="str">
            <v>Subitem</v>
          </cell>
          <cell r="B9" t="str">
            <v>Descrição</v>
          </cell>
          <cell r="C9" t="str">
            <v>Unidade</v>
          </cell>
          <cell r="D9" t="str">
            <v>Preço Unitário</v>
          </cell>
          <cell r="E9" t="str">
            <v>Preço Unitário sem BDI 35%</v>
          </cell>
          <cell r="F9" t="str">
            <v>Data Base</v>
          </cell>
        </row>
        <row r="10">
          <cell r="A10" t="str">
            <v>21.01.01</v>
          </cell>
          <cell r="B10" t="str">
            <v xml:space="preserve">SONDAGEM A PERCUSSAO ATE 15M                                                   </v>
          </cell>
          <cell r="C10" t="str">
            <v>m</v>
          </cell>
          <cell r="D10">
            <v>220.68</v>
          </cell>
          <cell r="E10">
            <v>163.46666666666667</v>
          </cell>
          <cell r="F10" t="str">
            <v>DER Jan/26</v>
          </cell>
        </row>
        <row r="11">
          <cell r="A11" t="str">
            <v>21.01.02</v>
          </cell>
          <cell r="B11" t="str">
            <v xml:space="preserve">SONDAGEM A PERC. ATE 15M LOC. ALAG.&lt;50CM                                       </v>
          </cell>
          <cell r="C11" t="str">
            <v>m</v>
          </cell>
          <cell r="D11">
            <v>243.34</v>
          </cell>
          <cell r="E11">
            <v>180.25185185185185</v>
          </cell>
          <cell r="F11" t="str">
            <v>DER Jan/26</v>
          </cell>
        </row>
        <row r="12">
          <cell r="A12" t="str">
            <v>21.01.03</v>
          </cell>
          <cell r="B12" t="str">
            <v xml:space="preserve">SONDAGEM A  PERCUSSAO DE 15 A 30M                                              </v>
          </cell>
          <cell r="C12" t="str">
            <v>m</v>
          </cell>
          <cell r="D12">
            <v>204.03</v>
          </cell>
          <cell r="E12">
            <v>151.13333333333333</v>
          </cell>
          <cell r="F12" t="str">
            <v>DER Jan/26</v>
          </cell>
        </row>
        <row r="13">
          <cell r="A13" t="str">
            <v>21.01.04</v>
          </cell>
          <cell r="B13" t="str">
            <v xml:space="preserve">SONDAGEM A PERC.15A30M LOC.ALAG.&lt;50CM                                          </v>
          </cell>
          <cell r="C13" t="str">
            <v>m</v>
          </cell>
          <cell r="D13">
            <v>278.44</v>
          </cell>
          <cell r="E13">
            <v>206.25185185185182</v>
          </cell>
          <cell r="F13" t="str">
            <v>DER Jan/26</v>
          </cell>
        </row>
        <row r="14">
          <cell r="A14" t="str">
            <v>21.01.05</v>
          </cell>
          <cell r="B14" t="str">
            <v xml:space="preserve">SONDAGEM PERCUSSAO SUPERIOR A 30M                                              </v>
          </cell>
          <cell r="C14" t="str">
            <v>m</v>
          </cell>
          <cell r="D14">
            <v>231.21</v>
          </cell>
          <cell r="E14">
            <v>171.26666666666665</v>
          </cell>
          <cell r="F14" t="str">
            <v>DER Jan/26</v>
          </cell>
        </row>
        <row r="15">
          <cell r="A15" t="str">
            <v>21.01.06</v>
          </cell>
          <cell r="B15" t="str">
            <v xml:space="preserve">SONDAGEM PERC.+30M LOC.ALAG.&lt;50CM                                              </v>
          </cell>
          <cell r="C15" t="str">
            <v>m</v>
          </cell>
          <cell r="D15">
            <v>315.5</v>
          </cell>
          <cell r="E15">
            <v>233.7037037037037</v>
          </cell>
          <cell r="F15" t="str">
            <v>DER Jan/26</v>
          </cell>
        </row>
        <row r="16">
          <cell r="A16" t="str">
            <v>21.01.07</v>
          </cell>
          <cell r="B16" t="str">
            <v xml:space="preserve">TAXA FIXA INSTALACAO SONDAGEM PERCUSSAO                                        </v>
          </cell>
          <cell r="C16" t="str">
            <v>un</v>
          </cell>
          <cell r="D16">
            <v>1827.43</v>
          </cell>
          <cell r="E16">
            <v>1353.6518518518519</v>
          </cell>
          <cell r="F16" t="str">
            <v>DER Jan/26</v>
          </cell>
        </row>
        <row r="17">
          <cell r="A17" t="str">
            <v>21.01.08</v>
          </cell>
          <cell r="B17" t="str">
            <v xml:space="preserve">TAXA FIXA INSTALACAO SONDAGEM ROTATIVA                                         </v>
          </cell>
          <cell r="C17" t="str">
            <v>un</v>
          </cell>
          <cell r="D17">
            <v>6207.11</v>
          </cell>
          <cell r="E17">
            <v>4597.8592592592586</v>
          </cell>
          <cell r="F17" t="str">
            <v>DER Jan/26</v>
          </cell>
        </row>
        <row r="18">
          <cell r="A18" t="str">
            <v>21.01.09</v>
          </cell>
          <cell r="B18" t="str">
            <v xml:space="preserve">TRANSPORTE DE EQUIPAMENTO DE SONDAGEM                                          </v>
          </cell>
          <cell r="C18" t="str">
            <v>km*equip</v>
          </cell>
          <cell r="D18">
            <v>18.59</v>
          </cell>
          <cell r="E18">
            <v>13.770370370370369</v>
          </cell>
          <cell r="F18" t="str">
            <v>DER Jan/26</v>
          </cell>
        </row>
        <row r="19">
          <cell r="A19" t="str">
            <v>21.01.10</v>
          </cell>
          <cell r="B19" t="str">
            <v xml:space="preserve">DESLOCAMENTO DE EQUIPAMENTO DE SONDAGEM                                        </v>
          </cell>
          <cell r="C19" t="str">
            <v>m</v>
          </cell>
          <cell r="D19">
            <v>13.26</v>
          </cell>
          <cell r="E19">
            <v>9.8222222222222211</v>
          </cell>
          <cell r="F19" t="str">
            <v>DER Jan/26</v>
          </cell>
        </row>
        <row r="20">
          <cell r="A20" t="str">
            <v>21.01.11</v>
          </cell>
          <cell r="B20" t="str">
            <v xml:space="preserve">PLATAFORMA OU BANQUETA SOND.PERCUSSAO                                          </v>
          </cell>
          <cell r="C20" t="str">
            <v>equip</v>
          </cell>
          <cell r="D20">
            <v>2880.92</v>
          </cell>
          <cell r="E20">
            <v>2134.0148148148146</v>
          </cell>
          <cell r="F20" t="str">
            <v>DER Jan/26</v>
          </cell>
        </row>
        <row r="21">
          <cell r="A21" t="str">
            <v>21.01.12</v>
          </cell>
          <cell r="B21" t="str">
            <v xml:space="preserve">PLATAFORMA OU BANQUETA P/ SOND. ROTATIVA                                       </v>
          </cell>
          <cell r="C21" t="str">
            <v>equip</v>
          </cell>
          <cell r="D21">
            <v>3174.59</v>
          </cell>
          <cell r="E21">
            <v>2351.5481481481479</v>
          </cell>
          <cell r="F21" t="str">
            <v>DER Jan/26</v>
          </cell>
        </row>
        <row r="22">
          <cell r="A22" t="str">
            <v>21.01.14</v>
          </cell>
          <cell r="B22" t="str">
            <v xml:space="preserve">FLUTUANTE PARA SONDAGEM                                                        </v>
          </cell>
          <cell r="C22" t="str">
            <v>obra</v>
          </cell>
          <cell r="D22">
            <v>18465.34</v>
          </cell>
          <cell r="E22">
            <v>13678.029629629629</v>
          </cell>
          <cell r="F22" t="str">
            <v>DER Jan/26</v>
          </cell>
        </row>
        <row r="23">
          <cell r="A23" t="str">
            <v>21.01.15</v>
          </cell>
          <cell r="B23" t="str">
            <v xml:space="preserve">INSTAL.SONDAGEM PERCUSSAO S/ FLUTUANTE                                         </v>
          </cell>
          <cell r="C23" t="str">
            <v>sond</v>
          </cell>
          <cell r="D23">
            <v>2143.02</v>
          </cell>
          <cell r="E23">
            <v>1587.4222222222222</v>
          </cell>
          <cell r="F23" t="str">
            <v>DER Jan/26</v>
          </cell>
        </row>
        <row r="24">
          <cell r="A24" t="str">
            <v>21.01.16</v>
          </cell>
          <cell r="B24" t="str">
            <v xml:space="preserve">INSTALACAO SONDAGEM ROTATIVA S/FLUTUANTE                                       </v>
          </cell>
          <cell r="C24" t="str">
            <v>sond</v>
          </cell>
          <cell r="D24">
            <v>5714.81</v>
          </cell>
          <cell r="E24">
            <v>4233.1925925925925</v>
          </cell>
          <cell r="F24" t="str">
            <v>DER Jan/26</v>
          </cell>
        </row>
        <row r="25">
          <cell r="A25" t="str">
            <v>21.01.17</v>
          </cell>
          <cell r="B25" t="str">
            <v xml:space="preserve">SONDAGEM ROTATIVA SOLO 57,10MM (AX)                                            </v>
          </cell>
          <cell r="C25" t="str">
            <v>m</v>
          </cell>
          <cell r="D25">
            <v>380.54</v>
          </cell>
          <cell r="E25">
            <v>281.8814814814815</v>
          </cell>
          <cell r="F25" t="str">
            <v>DER Jan/26</v>
          </cell>
        </row>
        <row r="26">
          <cell r="A26" t="str">
            <v>21.01.18</v>
          </cell>
          <cell r="B26" t="str">
            <v xml:space="preserve">SONDAGEM ROTATIVA SOLO 73,00MM (BX)                                            </v>
          </cell>
          <cell r="C26" t="str">
            <v>m</v>
          </cell>
          <cell r="D26">
            <v>387.59</v>
          </cell>
          <cell r="E26">
            <v>287.10370370370367</v>
          </cell>
          <cell r="F26" t="str">
            <v>DER Jan/26</v>
          </cell>
        </row>
        <row r="27">
          <cell r="A27" t="str">
            <v>21.01.19</v>
          </cell>
          <cell r="B27" t="str">
            <v xml:space="preserve">SONDAGEM ROTATIVA SOLO 88,90MM (NX)                                            </v>
          </cell>
          <cell r="C27" t="str">
            <v>m</v>
          </cell>
          <cell r="D27">
            <v>521.46</v>
          </cell>
          <cell r="E27">
            <v>386.26666666666665</v>
          </cell>
          <cell r="F27" t="str">
            <v>DER Jan/26</v>
          </cell>
        </row>
        <row r="28">
          <cell r="A28" t="str">
            <v>21.01.20</v>
          </cell>
          <cell r="B28" t="str">
            <v xml:space="preserve">SONDAGEM ROTATIVA SOLO 114,30MM (HX)                                           </v>
          </cell>
          <cell r="C28" t="str">
            <v>m</v>
          </cell>
          <cell r="D28">
            <v>563.76</v>
          </cell>
          <cell r="E28">
            <v>417.59999999999997</v>
          </cell>
          <cell r="F28" t="str">
            <v>DER Jan/26</v>
          </cell>
        </row>
        <row r="29">
          <cell r="A29" t="str">
            <v>21.01.21</v>
          </cell>
          <cell r="B29" t="str">
            <v xml:space="preserve">SONDAGEM ROTATIVA ROCHA ALT.57,1MM (AX)                                        </v>
          </cell>
          <cell r="C29" t="str">
            <v>m</v>
          </cell>
          <cell r="D29">
            <v>762.36</v>
          </cell>
          <cell r="E29">
            <v>564.71111111111111</v>
          </cell>
          <cell r="F29" t="str">
            <v>DER Jan/26</v>
          </cell>
        </row>
        <row r="30">
          <cell r="A30" t="str">
            <v>21.01.22</v>
          </cell>
          <cell r="B30" t="str">
            <v xml:space="preserve">SONDAGEM ROTATIVA ROCHA ALT.73,0MM (BX)                                        </v>
          </cell>
          <cell r="C30" t="str">
            <v>m</v>
          </cell>
          <cell r="D30">
            <v>812.25</v>
          </cell>
          <cell r="E30">
            <v>601.66666666666663</v>
          </cell>
          <cell r="F30" t="str">
            <v>DER Jan/26</v>
          </cell>
        </row>
        <row r="31">
          <cell r="A31" t="str">
            <v>21.01.23</v>
          </cell>
          <cell r="B31" t="str">
            <v xml:space="preserve">SONDAGEM ROTATIVA ROCHA ALT.88,9MM (NX)                                        </v>
          </cell>
          <cell r="C31" t="str">
            <v>m</v>
          </cell>
          <cell r="D31">
            <v>880.89</v>
          </cell>
          <cell r="E31">
            <v>652.51111111111106</v>
          </cell>
          <cell r="F31" t="str">
            <v>DER Jan/26</v>
          </cell>
        </row>
        <row r="32">
          <cell r="A32" t="str">
            <v>21.01.24</v>
          </cell>
          <cell r="B32" t="str">
            <v xml:space="preserve">SONDAGEM ROTATIVA ROCHA ALT.114,3MM (HX)                                       </v>
          </cell>
          <cell r="C32" t="str">
            <v>m</v>
          </cell>
          <cell r="D32">
            <v>1007.71</v>
          </cell>
          <cell r="E32">
            <v>746.45185185185187</v>
          </cell>
          <cell r="F32" t="str">
            <v>DER Jan/26</v>
          </cell>
        </row>
        <row r="33">
          <cell r="A33" t="str">
            <v>21.01.25</v>
          </cell>
          <cell r="B33" t="str">
            <v xml:space="preserve">SONDAGEM ROTATIVA ROCHA SA 57,10MM (AX)                                        </v>
          </cell>
          <cell r="C33" t="str">
            <v>m</v>
          </cell>
          <cell r="D33">
            <v>972.47</v>
          </cell>
          <cell r="E33">
            <v>720.34814814814808</v>
          </cell>
          <cell r="F33" t="str">
            <v>DER Jan/26</v>
          </cell>
        </row>
        <row r="34">
          <cell r="A34" t="str">
            <v>21.01.26</v>
          </cell>
          <cell r="B34" t="str">
            <v xml:space="preserve">SONDAGEM ROTATIVA ROCHA SA 73,00MM (BX)                                        </v>
          </cell>
          <cell r="C34" t="str">
            <v>m</v>
          </cell>
          <cell r="D34">
            <v>1000.67</v>
          </cell>
          <cell r="E34">
            <v>741.237037037037</v>
          </cell>
          <cell r="F34" t="str">
            <v>DER Jan/26</v>
          </cell>
        </row>
        <row r="35">
          <cell r="A35" t="str">
            <v>21.01.27</v>
          </cell>
          <cell r="B35" t="str">
            <v xml:space="preserve">SONDAGEM ROTATIVA ROCHA SA 88,9MM (NX)                                         </v>
          </cell>
          <cell r="C35" t="str">
            <v>m</v>
          </cell>
          <cell r="D35">
            <v>1155.69</v>
          </cell>
          <cell r="E35">
            <v>856.06666666666661</v>
          </cell>
          <cell r="F35" t="str">
            <v>DER Jan/26</v>
          </cell>
        </row>
        <row r="36">
          <cell r="A36" t="str">
            <v>21.01.28</v>
          </cell>
          <cell r="B36" t="str">
            <v xml:space="preserve">SONDAGEM ROTATIVA ROCHA SA 114,30MM (HX)                                       </v>
          </cell>
          <cell r="C36" t="str">
            <v>m</v>
          </cell>
          <cell r="D36">
            <v>1543.27</v>
          </cell>
          <cell r="E36">
            <v>1143.1629629629629</v>
          </cell>
          <cell r="F36" t="str">
            <v>DER Jan/26</v>
          </cell>
        </row>
        <row r="37">
          <cell r="A37" t="str">
            <v>21.01.29</v>
          </cell>
          <cell r="B37" t="str">
            <v xml:space="preserve">SONDAGEM A TRADO PROFUNDIDADE ATE 5M                                           </v>
          </cell>
          <cell r="C37" t="str">
            <v>m</v>
          </cell>
          <cell r="D37">
            <v>158.31</v>
          </cell>
          <cell r="E37">
            <v>117.26666666666667</v>
          </cell>
          <cell r="F37" t="str">
            <v>DER Jan/26</v>
          </cell>
        </row>
        <row r="38">
          <cell r="A38" t="str">
            <v>21.01.30</v>
          </cell>
          <cell r="B38" t="str">
            <v xml:space="preserve">SONDAGEM A TRADO PROFUNDIDADE 5 A 10M                                          </v>
          </cell>
          <cell r="C38" t="str">
            <v>m</v>
          </cell>
          <cell r="D38">
            <v>194.1</v>
          </cell>
          <cell r="E38">
            <v>143.77777777777777</v>
          </cell>
          <cell r="F38" t="str">
            <v>DER Jan/26</v>
          </cell>
        </row>
        <row r="39">
          <cell r="A39" t="str">
            <v>21.02.01.01</v>
          </cell>
          <cell r="B39" t="str">
            <v xml:space="preserve">DETER. COORDENADAS COM GPS2 (CONTROLE BASICO) PRECISAO MINIMA DE 2 ORDEM.      </v>
          </cell>
          <cell r="C39" t="str">
            <v>un</v>
          </cell>
          <cell r="D39">
            <v>3055.36</v>
          </cell>
          <cell r="E39">
            <v>2263.2296296296295</v>
          </cell>
          <cell r="F39" t="str">
            <v>DER Jan/26</v>
          </cell>
        </row>
        <row r="40">
          <cell r="A40" t="str">
            <v>21.02.01.02</v>
          </cell>
          <cell r="B40" t="str">
            <v xml:space="preserve">DETER. COORDENADAS COM GPS3 (CONTROLE BASICO) PRECISAO MINIMA DE 2 ORDEM.      </v>
          </cell>
          <cell r="C40" t="str">
            <v>un</v>
          </cell>
          <cell r="D40">
            <v>3236.75</v>
          </cell>
          <cell r="E40">
            <v>2397.5925925925926</v>
          </cell>
          <cell r="F40" t="str">
            <v>DER Jan/26</v>
          </cell>
        </row>
        <row r="41">
          <cell r="A41" t="str">
            <v>21.02.02.01</v>
          </cell>
          <cell r="B41" t="str">
            <v xml:space="preserve">TRANSPORTE COORDENADAS ATRAVES DE POLIGONAIS CLASSE II P DA NBR 13.133         </v>
          </cell>
          <cell r="C41" t="str">
            <v>km</v>
          </cell>
          <cell r="D41">
            <v>2711.75</v>
          </cell>
          <cell r="E41">
            <v>2008.7037037037035</v>
          </cell>
          <cell r="F41" t="str">
            <v>DER Jan/26</v>
          </cell>
        </row>
        <row r="42">
          <cell r="A42" t="str">
            <v>21.02.03.01</v>
          </cell>
          <cell r="B42" t="str">
            <v xml:space="preserve">IMPLANTACAO DE POLIGONAIS CLASSE III P DA NBR 13.133.                          </v>
          </cell>
          <cell r="C42" t="str">
            <v>km</v>
          </cell>
          <cell r="D42">
            <v>2424.54</v>
          </cell>
          <cell r="E42">
            <v>1795.9555555555555</v>
          </cell>
          <cell r="F42" t="str">
            <v>DER Jan/26</v>
          </cell>
        </row>
        <row r="43">
          <cell r="A43" t="str">
            <v>21.02.04.01</v>
          </cell>
          <cell r="B43" t="str">
            <v xml:space="preserve">TRANSPORTE DE REFERENCIA DE NIVEL ATRAVES NIVELAMENTO GEOMETRICO 4 MM K.       </v>
          </cell>
          <cell r="C43" t="str">
            <v>km</v>
          </cell>
          <cell r="D43">
            <v>2703.52</v>
          </cell>
          <cell r="E43">
            <v>2002.6074074074072</v>
          </cell>
          <cell r="F43" t="str">
            <v>DER Jan/26</v>
          </cell>
        </row>
        <row r="44">
          <cell r="A44" t="str">
            <v>21.02.05.01</v>
          </cell>
          <cell r="B44" t="str">
            <v xml:space="preserve">TRANSPORTE DE REFERENCIA DE NIVEL ATRAVES NIVELAMENTO GEOMETRICO CLASSE IN.    </v>
          </cell>
          <cell r="C44" t="str">
            <v>km</v>
          </cell>
          <cell r="D44">
            <v>1839.74</v>
          </cell>
          <cell r="E44">
            <v>1362.7703703703703</v>
          </cell>
          <cell r="F44" t="str">
            <v>DER Jan/26</v>
          </cell>
        </row>
        <row r="45">
          <cell r="A45" t="str">
            <v>21.02.06.01</v>
          </cell>
          <cell r="B45" t="str">
            <v>LEV. PLANIALTIMETRICO E CADASTRAL, POLIGONAL CLASSE II PAC ESC. 1:500 ATE 1 HA.</v>
          </cell>
          <cell r="C45" t="str">
            <v>un</v>
          </cell>
          <cell r="D45">
            <v>6177.96</v>
          </cell>
          <cell r="E45">
            <v>4576.2666666666664</v>
          </cell>
          <cell r="F45" t="str">
            <v>DER Jan/26</v>
          </cell>
        </row>
        <row r="46">
          <cell r="A46" t="str">
            <v>21.02.06.02</v>
          </cell>
          <cell r="B46" t="str">
            <v>LEV. PLANIALTIMETRICO E CADASTRAL, POLIGONAL CLASSE II PAC ESC. 1:1000 ATE 1HA.</v>
          </cell>
          <cell r="C46" t="str">
            <v>un</v>
          </cell>
          <cell r="D46">
            <v>5860.32</v>
          </cell>
          <cell r="E46">
            <v>4340.9777777777772</v>
          </cell>
          <cell r="F46" t="str">
            <v>DER Jan/26</v>
          </cell>
        </row>
        <row r="47">
          <cell r="A47" t="str">
            <v>21.02.07.01</v>
          </cell>
          <cell r="B47" t="str">
            <v>LEV. PLANIALTIMETRICO E CADASTRAL, POLIGONAL CLASSE II PAC ESC. 1:500 ALEM 1HA.</v>
          </cell>
          <cell r="C47" t="str">
            <v>ha</v>
          </cell>
          <cell r="D47">
            <v>5879.45</v>
          </cell>
          <cell r="E47">
            <v>4355.1481481481478</v>
          </cell>
          <cell r="F47" t="str">
            <v>DER Jan/26</v>
          </cell>
        </row>
        <row r="48">
          <cell r="A48" t="str">
            <v>21.02.07.02</v>
          </cell>
          <cell r="B48" t="str">
            <v xml:space="preserve">LEV. PLANIALTIMETRICO E CADASTRAL, POLIGONAL CLASSE II PAC ESC.1:1000 ALEM 1HA </v>
          </cell>
          <cell r="C48" t="str">
            <v>ha</v>
          </cell>
          <cell r="D48">
            <v>5320.7</v>
          </cell>
          <cell r="E48">
            <v>3941.2592592592587</v>
          </cell>
          <cell r="F48" t="str">
            <v>DER Jan/26</v>
          </cell>
        </row>
        <row r="49">
          <cell r="A49" t="str">
            <v>21.02.08.01</v>
          </cell>
          <cell r="B49" t="str">
            <v xml:space="preserve">LEV. PLANIALTIMETRICO DE FAVELAS COM AREA ATE 2000 M2 C/POLIG. AUXILIAR        </v>
          </cell>
          <cell r="C49" t="str">
            <v>un</v>
          </cell>
          <cell r="D49">
            <v>5.03</v>
          </cell>
          <cell r="E49">
            <v>3.7259259259259259</v>
          </cell>
          <cell r="F49" t="str">
            <v>DER Jan/26</v>
          </cell>
        </row>
        <row r="50">
          <cell r="A50" t="str">
            <v>21.02.09.01</v>
          </cell>
          <cell r="B50" t="str">
            <v xml:space="preserve">LEV. PLANIALTIMETRICO DE FAVELAS COM AREA ALEM 2000 M2 C/POLIG.AUXILIAR        </v>
          </cell>
          <cell r="C50" t="str">
            <v>m2</v>
          </cell>
          <cell r="D50">
            <v>3.6</v>
          </cell>
          <cell r="E50">
            <v>2.6666666666666665</v>
          </cell>
          <cell r="F50" t="str">
            <v>DER Jan/26</v>
          </cell>
        </row>
        <row r="51">
          <cell r="A51" t="str">
            <v>21.02.10.01</v>
          </cell>
          <cell r="B51" t="str">
            <v>LEV. PLANIALT. SECOES TRANSV. A PARTIR DE LINHA BASE EXISTENTE NIV. GEOMETRICO.</v>
          </cell>
          <cell r="C51" t="str">
            <v>m</v>
          </cell>
          <cell r="D51">
            <v>6.16</v>
          </cell>
          <cell r="E51">
            <v>4.5629629629629624</v>
          </cell>
          <cell r="F51" t="str">
            <v>DER Jan/26</v>
          </cell>
        </row>
        <row r="52">
          <cell r="A52" t="str">
            <v>21.02.11.01</v>
          </cell>
          <cell r="B52" t="str">
            <v xml:space="preserve">LEVANT. PLANIALTIMETRICO CADASTRAL FAIXAS ATE 30M CLASSE II PAC DA NBR 13.133  </v>
          </cell>
          <cell r="C52" t="str">
            <v>km</v>
          </cell>
          <cell r="D52">
            <v>12145.27</v>
          </cell>
          <cell r="E52">
            <v>8996.4962962962964</v>
          </cell>
          <cell r="F52" t="str">
            <v>DER Jan/26</v>
          </cell>
        </row>
        <row r="53">
          <cell r="A53" t="str">
            <v>21.02.12.01</v>
          </cell>
          <cell r="B53" t="str">
            <v>LEVANT. PLANIALTIMETRICO CADASTRAL FAIXAS DE 30 A 60 M CLASSE II PAC NBR 13.133</v>
          </cell>
          <cell r="C53" t="str">
            <v>km</v>
          </cell>
          <cell r="D53">
            <v>16654.75</v>
          </cell>
          <cell r="E53">
            <v>12336.85185185185</v>
          </cell>
          <cell r="F53" t="str">
            <v>DER Jan/26</v>
          </cell>
        </row>
        <row r="54">
          <cell r="A54" t="str">
            <v>21.02.13.01</v>
          </cell>
          <cell r="B54" t="str">
            <v xml:space="preserve">LEVANT. PLANIALTIMETRICO CADASTRAL FAIXAS ALEM 60M CLASSE II PAC DA NBR 13.133 </v>
          </cell>
          <cell r="C54" t="str">
            <v>ha</v>
          </cell>
          <cell r="D54">
            <v>4455.18</v>
          </cell>
          <cell r="E54">
            <v>3300.1333333333332</v>
          </cell>
          <cell r="F54" t="str">
            <v>DER Jan/26</v>
          </cell>
        </row>
        <row r="55">
          <cell r="A55" t="str">
            <v>21.02.14</v>
          </cell>
          <cell r="B55" t="str">
            <v xml:space="preserve">TRANSPORTE COORDENADAS VEGETACAO DENSA                                         </v>
          </cell>
          <cell r="C55" t="str">
            <v>km</v>
          </cell>
          <cell r="D55">
            <v>977.25</v>
          </cell>
          <cell r="E55">
            <v>723.8888888888888</v>
          </cell>
          <cell r="F55" t="str">
            <v>DER Jan/26</v>
          </cell>
        </row>
        <row r="56">
          <cell r="A56" t="str">
            <v>21.02.15.01</v>
          </cell>
          <cell r="B56" t="str">
            <v>IMPL. E CADASTRO PLANIALT. LINHA BASE VIA EXISTENTE ESTAQUEAMENTO DE 20 EM 20 M</v>
          </cell>
          <cell r="C56" t="str">
            <v>km</v>
          </cell>
          <cell r="D56">
            <v>3639.54</v>
          </cell>
          <cell r="E56">
            <v>2695.9555555555553</v>
          </cell>
          <cell r="F56" t="str">
            <v>DER Jan/26</v>
          </cell>
        </row>
        <row r="57">
          <cell r="A57" t="str">
            <v>21.02.16.01</v>
          </cell>
          <cell r="B57" t="str">
            <v xml:space="preserve">CADASTRO DE PVA, PVE, BL E TL                                                  </v>
          </cell>
          <cell r="C57" t="str">
            <v>un</v>
          </cell>
          <cell r="D57">
            <v>318.02999999999997</v>
          </cell>
          <cell r="E57">
            <v>235.57777777777775</v>
          </cell>
          <cell r="F57" t="str">
            <v>DER Jan/26</v>
          </cell>
        </row>
        <row r="58">
          <cell r="A58" t="str">
            <v>21.02.17.01</v>
          </cell>
          <cell r="B58" t="str">
            <v xml:space="preserve">CADASTRO DE OBRA DE ARTE CORRENTE (GALERIA E BUEIRO) E INTERFERENCIAS          </v>
          </cell>
          <cell r="C58" t="str">
            <v>m</v>
          </cell>
          <cell r="D58">
            <v>10.25</v>
          </cell>
          <cell r="E58">
            <v>7.5925925925925917</v>
          </cell>
          <cell r="F58" t="str">
            <v>DER Jan/26</v>
          </cell>
        </row>
        <row r="59">
          <cell r="A59" t="str">
            <v>21.02.18.01</v>
          </cell>
          <cell r="B59" t="str">
            <v xml:space="preserve">LEV.CAD.ESTRUT. EM CONCRETO, PONTES E VIADUTOS, DETALHADO PECAS ESTRUTURAIS    </v>
          </cell>
          <cell r="C59" t="str">
            <v>tramo</v>
          </cell>
          <cell r="D59">
            <v>2966.74</v>
          </cell>
          <cell r="E59">
            <v>2197.5851851851849</v>
          </cell>
          <cell r="F59" t="str">
            <v>DER Jan/26</v>
          </cell>
        </row>
        <row r="60">
          <cell r="A60" t="str">
            <v>21.02.19.01</v>
          </cell>
          <cell r="B60" t="str">
            <v xml:space="preserve">CADASTRO DE PROPRIEDADE PARA DESAPROPRIACAO URBANA.                            </v>
          </cell>
          <cell r="C60" t="str">
            <v>un</v>
          </cell>
          <cell r="D60">
            <v>3270.24</v>
          </cell>
          <cell r="E60">
            <v>2422.3999999999996</v>
          </cell>
          <cell r="F60" t="str">
            <v>DER Jan/26</v>
          </cell>
        </row>
        <row r="61">
          <cell r="A61" t="str">
            <v>21.02.19.02</v>
          </cell>
          <cell r="B61" t="str">
            <v xml:space="preserve">PLANTA GERAL DE DESAPROPRIAÇÃO                                                 </v>
          </cell>
          <cell r="C61" t="str">
            <v>un</v>
          </cell>
          <cell r="D61">
            <v>1160.77</v>
          </cell>
          <cell r="E61">
            <v>859.82962962962961</v>
          </cell>
          <cell r="F61" t="str">
            <v>DER Jan/26</v>
          </cell>
        </row>
        <row r="62">
          <cell r="A62" t="str">
            <v>21.02.19.03</v>
          </cell>
          <cell r="B62" t="str">
            <v xml:space="preserve">CADASTRO INDIVIDUAL DE PROPRIEDADE PARA DESAPROPRIAÇÃO ATÉ 5.000 Mô            </v>
          </cell>
          <cell r="C62" t="str">
            <v>un</v>
          </cell>
          <cell r="D62">
            <v>3131.55</v>
          </cell>
          <cell r="E62">
            <v>2319.6666666666665</v>
          </cell>
          <cell r="F62" t="str">
            <v>DER Jan/26</v>
          </cell>
        </row>
        <row r="63">
          <cell r="A63" t="str">
            <v>21.02.19.04</v>
          </cell>
          <cell r="B63" t="str">
            <v xml:space="preserve">CADASTRO INDIVIDUAL DE PROPRIEDADE PARA DESAPROPRIAÇÃO ALÉM 5.000 Mô           </v>
          </cell>
          <cell r="C63" t="str">
            <v>un</v>
          </cell>
          <cell r="D63">
            <v>5362.62</v>
          </cell>
          <cell r="E63">
            <v>3972.3111111111107</v>
          </cell>
          <cell r="F63" t="str">
            <v>DER Jan/26</v>
          </cell>
        </row>
        <row r="64">
          <cell r="A64" t="str">
            <v>21.02.19.05</v>
          </cell>
          <cell r="B64" t="str">
            <v xml:space="preserve">ATUALIZAÇÃO DE CADASTRO INDIVIDUAL DE PROPRIEDADE                              </v>
          </cell>
          <cell r="C64" t="str">
            <v>un</v>
          </cell>
          <cell r="D64">
            <v>1485.02</v>
          </cell>
          <cell r="E64">
            <v>1100.0148148148148</v>
          </cell>
          <cell r="F64" t="str">
            <v>DER Jan/26</v>
          </cell>
        </row>
        <row r="65">
          <cell r="A65" t="str">
            <v>21.02.19.06</v>
          </cell>
          <cell r="B65" t="str">
            <v xml:space="preserve">LAUDO DE AVALIAÇÃO TÉCNICA PARA DESAPROPRIAÇÃO                                 </v>
          </cell>
          <cell r="C65" t="str">
            <v>un</v>
          </cell>
          <cell r="D65">
            <v>2897.96</v>
          </cell>
          <cell r="E65">
            <v>2146.6370370370369</v>
          </cell>
          <cell r="F65" t="str">
            <v>DER Jan/26</v>
          </cell>
        </row>
        <row r="66">
          <cell r="A66" t="str">
            <v>21.02.19.07</v>
          </cell>
          <cell r="B66" t="str">
            <v xml:space="preserve">ATUALIZAÇÃO DE LAUDO DE AVALIAÇÃO TÉCNICA PARA DESAPROPRIAÇÃO                  </v>
          </cell>
          <cell r="C66" t="str">
            <v>un</v>
          </cell>
          <cell r="D66">
            <v>1448.98</v>
          </cell>
          <cell r="E66">
            <v>1073.3185185185184</v>
          </cell>
          <cell r="F66" t="str">
            <v>DER Jan/26</v>
          </cell>
        </row>
        <row r="67">
          <cell r="A67" t="str">
            <v>21.02.20.01</v>
          </cell>
          <cell r="B67" t="str">
            <v xml:space="preserve">CADASTRO DE PROPRIEDADE PARA DESAPROPRIACAO RURAL ATE 5000 M2.                 </v>
          </cell>
          <cell r="C67" t="str">
            <v>un</v>
          </cell>
          <cell r="D67">
            <v>3911.05</v>
          </cell>
          <cell r="E67">
            <v>2897.0740740740739</v>
          </cell>
          <cell r="F67" t="str">
            <v>DER Jan/26</v>
          </cell>
        </row>
        <row r="68">
          <cell r="A68" t="str">
            <v>21.02.20.02</v>
          </cell>
          <cell r="B68" t="str">
            <v xml:space="preserve">CADASTRO DE PROPRIEDADE PARA DESAPROPRIACAO RURAL ALEM 5000 M2.                </v>
          </cell>
          <cell r="C68" t="str">
            <v>un</v>
          </cell>
          <cell r="D68">
            <v>13064.05</v>
          </cell>
          <cell r="E68">
            <v>9677.074074074073</v>
          </cell>
          <cell r="F68" t="str">
            <v>DER Jan/26</v>
          </cell>
        </row>
        <row r="69">
          <cell r="A69" t="str">
            <v>21.02.20.05</v>
          </cell>
          <cell r="B69" t="str">
            <v xml:space="preserve">PLANTA E MEMORIAL DESCRITIVO PARA DECRETO DE UTILIDADE PÚBLICA                 </v>
          </cell>
          <cell r="C69" t="str">
            <v>un</v>
          </cell>
          <cell r="D69">
            <v>1602.97</v>
          </cell>
          <cell r="E69">
            <v>1187.385185185185</v>
          </cell>
          <cell r="F69" t="str">
            <v>DER Jan/26</v>
          </cell>
        </row>
        <row r="70">
          <cell r="A70" t="str">
            <v>21.02.20.06</v>
          </cell>
          <cell r="B70" t="str">
            <v xml:space="preserve">LAUDO DE AVALIAÇÃO GERAL DE DESAPROPRIAÇÃO PARA DECRETO DE UTILIDADE PÚBLICA   </v>
          </cell>
          <cell r="C70" t="str">
            <v>un</v>
          </cell>
          <cell r="D70">
            <v>7947.89</v>
          </cell>
          <cell r="E70">
            <v>5887.3259259259257</v>
          </cell>
          <cell r="F70" t="str">
            <v>DER Jan/26</v>
          </cell>
        </row>
        <row r="71">
          <cell r="A71" t="str">
            <v>21.02.21.01</v>
          </cell>
          <cell r="B71" t="str">
            <v xml:space="preserve">ABERTURA DE PICADA COM LARGURA SUFICIENTE PARA LEVANTAMENTO TOPOGRAFICO.       </v>
          </cell>
          <cell r="C71" t="str">
            <v>m</v>
          </cell>
          <cell r="D71">
            <v>3.96</v>
          </cell>
          <cell r="E71">
            <v>2.9333333333333331</v>
          </cell>
          <cell r="F71" t="str">
            <v>DER Jan/26</v>
          </cell>
        </row>
        <row r="72">
          <cell r="A72" t="str">
            <v>21.02.22.01</v>
          </cell>
          <cell r="B72" t="str">
            <v xml:space="preserve">LEVANTAMENTO DE SECOES TOPOBATIMETRICOS.                                       </v>
          </cell>
          <cell r="C72" t="str">
            <v>m</v>
          </cell>
          <cell r="D72">
            <v>11.97</v>
          </cell>
          <cell r="E72">
            <v>8.8666666666666671</v>
          </cell>
          <cell r="F72" t="str">
            <v>DER Jan/26</v>
          </cell>
        </row>
        <row r="73">
          <cell r="A73" t="str">
            <v>21.02.22.02</v>
          </cell>
          <cell r="B73" t="str">
            <v xml:space="preserve">LEVANTAMENTO TOPOBATIMETRICO, MODO CONTINUO COM ECOBATIMETRO, POSIC.COM GPS    </v>
          </cell>
          <cell r="C73" t="str">
            <v>m</v>
          </cell>
          <cell r="D73">
            <v>21.83</v>
          </cell>
          <cell r="E73">
            <v>16.170370370370367</v>
          </cell>
          <cell r="F73" t="str">
            <v>DER Jan/26</v>
          </cell>
        </row>
        <row r="74">
          <cell r="A74" t="str">
            <v>21.02.23.01</v>
          </cell>
          <cell r="B74" t="str">
            <v xml:space="preserve">LEVANTAMENTO DE BATIMETRIA ESPECIAL                                            </v>
          </cell>
          <cell r="C74" t="str">
            <v>equipe.dia</v>
          </cell>
          <cell r="D74">
            <v>6224.94</v>
          </cell>
          <cell r="E74">
            <v>4611.0666666666657</v>
          </cell>
          <cell r="F74" t="str">
            <v>DER Jan/26</v>
          </cell>
        </row>
        <row r="75">
          <cell r="A75" t="str">
            <v>21.02.24.01</v>
          </cell>
          <cell r="B75" t="str">
            <v>FORN. EQUIP.TOP., 1 TECN., 2 AUX., 1 NIVEL. C/ NIVEL AUT. ESTACAO TOTAL E VEIC.</v>
          </cell>
          <cell r="C75" t="str">
            <v>equipe.mes</v>
          </cell>
          <cell r="D75">
            <v>66756.009999999995</v>
          </cell>
          <cell r="E75">
            <v>49448.896296296291</v>
          </cell>
          <cell r="F75" t="str">
            <v>DER Jan/26</v>
          </cell>
        </row>
        <row r="76">
          <cell r="A76" t="str">
            <v>21.02.25.01</v>
          </cell>
          <cell r="B76" t="str">
            <v xml:space="preserve">MARC.CONC. TRONCO PIR. DE 10X10CM T/ 30X30CM B/ 40CM H, PINO/CHAPA COLADA TOPO </v>
          </cell>
          <cell r="C76" t="str">
            <v>un</v>
          </cell>
          <cell r="D76">
            <v>277.16000000000003</v>
          </cell>
          <cell r="E76">
            <v>205.30370370370372</v>
          </cell>
          <cell r="F76" t="str">
            <v>DER Jan/26</v>
          </cell>
        </row>
        <row r="77">
          <cell r="A77" t="str">
            <v>21.02.26.01</v>
          </cell>
          <cell r="B77" t="str">
            <v xml:space="preserve">MOBILIZACAO / DESMOBILIZACAO - DE EQUIPE E EQUIP. DE TOPOGRAFIA A 50 E 150KM   </v>
          </cell>
          <cell r="C77" t="str">
            <v>un</v>
          </cell>
          <cell r="D77">
            <v>1561.17</v>
          </cell>
          <cell r="E77">
            <v>1156.4222222222222</v>
          </cell>
          <cell r="F77" t="str">
            <v>DER Jan/26</v>
          </cell>
        </row>
        <row r="78">
          <cell r="A78" t="str">
            <v>21.02.26.02</v>
          </cell>
          <cell r="B78" t="str">
            <v xml:space="preserve">MOBILIZACAO / DESMOBILIZACAO - EQUIPE E EQUIP. DE TOPOGRAFIA ENTRE 151E300KM   </v>
          </cell>
          <cell r="C78" t="str">
            <v>un</v>
          </cell>
          <cell r="D78">
            <v>2488.7199999999998</v>
          </cell>
          <cell r="E78">
            <v>1843.4962962962961</v>
          </cell>
          <cell r="F78" t="str">
            <v>DER Jan/26</v>
          </cell>
        </row>
        <row r="79">
          <cell r="A79" t="str">
            <v>21.02.26.03</v>
          </cell>
          <cell r="B79" t="str">
            <v xml:space="preserve">MOBILIZACAO / DESMOBILIZACAO - EQUIPE E EQUIP. TOPOGRAFIA ENTRE 301E600KM      </v>
          </cell>
          <cell r="C79" t="str">
            <v>un</v>
          </cell>
          <cell r="D79">
            <v>4127.96</v>
          </cell>
          <cell r="E79">
            <v>3057.7481481481482</v>
          </cell>
          <cell r="F79" t="str">
            <v>DER Jan/26</v>
          </cell>
        </row>
        <row r="80">
          <cell r="A80" t="str">
            <v>21.03.01</v>
          </cell>
          <cell r="B80" t="str">
            <v xml:space="preserve">REMOCAO CERCA ARAME,INCL.TRANSPORTE                                            </v>
          </cell>
          <cell r="C80" t="str">
            <v>m</v>
          </cell>
          <cell r="D80">
            <v>28.72</v>
          </cell>
          <cell r="E80">
            <v>21.274074074074072</v>
          </cell>
          <cell r="F80" t="str">
            <v>DER Jan/26</v>
          </cell>
        </row>
        <row r="81">
          <cell r="A81" t="str">
            <v>21.03.02</v>
          </cell>
          <cell r="B81" t="str">
            <v xml:space="preserve">REMOCAO DE DEFENSA METALICA SIMPLES                                            </v>
          </cell>
          <cell r="C81" t="str">
            <v>m</v>
          </cell>
          <cell r="D81">
            <v>91.24</v>
          </cell>
          <cell r="E81">
            <v>67.585185185185182</v>
          </cell>
          <cell r="F81" t="str">
            <v>DER Jan/26</v>
          </cell>
        </row>
        <row r="82">
          <cell r="A82" t="str">
            <v>21.03.03</v>
          </cell>
          <cell r="B82" t="str">
            <v xml:space="preserve">REMOCAO DE DEFENSA METALICA DUPLA                                              </v>
          </cell>
          <cell r="C82" t="str">
            <v>m</v>
          </cell>
          <cell r="D82">
            <v>127.73</v>
          </cell>
          <cell r="E82">
            <v>94.614814814814807</v>
          </cell>
          <cell r="F82" t="str">
            <v>DER Jan/26</v>
          </cell>
        </row>
        <row r="83">
          <cell r="A83" t="str">
            <v>21.03.04</v>
          </cell>
          <cell r="B83" t="str">
            <v xml:space="preserve">REMOCAO DEFENSA MET.SIMPLES P/ REINST.                                         </v>
          </cell>
          <cell r="C83" t="str">
            <v>m</v>
          </cell>
          <cell r="D83">
            <v>250.05</v>
          </cell>
          <cell r="E83">
            <v>185.22222222222223</v>
          </cell>
          <cell r="F83" t="str">
            <v>DER Jan/26</v>
          </cell>
        </row>
        <row r="84">
          <cell r="A84" t="str">
            <v>21.03.06</v>
          </cell>
          <cell r="B84" t="str">
            <v xml:space="preserve">REMOCAO CANALIZACAO D&gt;=0,60M                                                   </v>
          </cell>
          <cell r="C84" t="str">
            <v>m</v>
          </cell>
          <cell r="D84">
            <v>182.34</v>
          </cell>
          <cell r="E84">
            <v>135.06666666666666</v>
          </cell>
          <cell r="F84" t="str">
            <v>DER Jan/26</v>
          </cell>
        </row>
        <row r="85">
          <cell r="A85" t="str">
            <v>21.03.07</v>
          </cell>
          <cell r="B85" t="str">
            <v xml:space="preserve">REMOCAO CANALIZACAO D&lt;0,60M                                                    </v>
          </cell>
          <cell r="C85" t="str">
            <v>m</v>
          </cell>
          <cell r="D85">
            <v>156.29</v>
          </cell>
          <cell r="E85">
            <v>115.77037037037036</v>
          </cell>
          <cell r="F85" t="str">
            <v>DER Jan/26</v>
          </cell>
        </row>
        <row r="86">
          <cell r="A86" t="str">
            <v>21.03.08</v>
          </cell>
          <cell r="B86" t="str">
            <v xml:space="preserve">REMOCAO E TRANSPORTE DE GUIA PRE-MOLDADA                                       </v>
          </cell>
          <cell r="C86" t="str">
            <v>m</v>
          </cell>
          <cell r="D86">
            <v>39.94</v>
          </cell>
          <cell r="E86">
            <v>29.585185185185182</v>
          </cell>
          <cell r="F86" t="str">
            <v>DER Jan/26</v>
          </cell>
        </row>
        <row r="87">
          <cell r="A87" t="str">
            <v>21.03.10</v>
          </cell>
          <cell r="B87" t="str">
            <v xml:space="preserve">REMOCAO DE TACHA REFLETIVA                                                     </v>
          </cell>
          <cell r="C87" t="str">
            <v>un</v>
          </cell>
          <cell r="D87">
            <v>13.57</v>
          </cell>
          <cell r="E87">
            <v>10.051851851851852</v>
          </cell>
          <cell r="F87" t="str">
            <v>DER Jan/26</v>
          </cell>
        </row>
        <row r="88">
          <cell r="A88" t="str">
            <v>21.03.11.03</v>
          </cell>
          <cell r="B88" t="str">
            <v xml:space="preserve">REMOCAO DE SINALIZACAO HORIZONTAL POR FRESAGEM                                 </v>
          </cell>
          <cell r="C88" t="str">
            <v>m2</v>
          </cell>
          <cell r="D88">
            <v>90.03</v>
          </cell>
          <cell r="E88">
            <v>66.688888888888883</v>
          </cell>
          <cell r="F88" t="str">
            <v>DER Jan/26</v>
          </cell>
        </row>
        <row r="89">
          <cell r="A89" t="str">
            <v>21.03.12</v>
          </cell>
          <cell r="B89" t="str">
            <v xml:space="preserve">REMOCAO DE GABIAO TIPO COLCHAO                                                 </v>
          </cell>
          <cell r="C89" t="str">
            <v>m2</v>
          </cell>
          <cell r="D89">
            <v>240.78</v>
          </cell>
          <cell r="E89">
            <v>178.35555555555555</v>
          </cell>
          <cell r="F89" t="str">
            <v>DER Jan/26</v>
          </cell>
        </row>
        <row r="90">
          <cell r="A90" t="str">
            <v>21.03.13</v>
          </cell>
          <cell r="B90" t="str">
            <v xml:space="preserve">REMOCAO DE GABIAO TIPO CAIXA                                                   </v>
          </cell>
          <cell r="C90" t="str">
            <v>m3</v>
          </cell>
          <cell r="D90">
            <v>228.4</v>
          </cell>
          <cell r="E90">
            <v>169.18518518518519</v>
          </cell>
          <cell r="F90" t="str">
            <v>DER Jan/26</v>
          </cell>
        </row>
        <row r="91">
          <cell r="A91" t="str">
            <v>21.03.15</v>
          </cell>
          <cell r="B91" t="str">
            <v xml:space="preserve">MONTAGEM E DESMONTAGEM DE BLOQUEADOR TEMPORARIO DE FLUIDOS                     </v>
          </cell>
          <cell r="C91" t="str">
            <v>un</v>
          </cell>
          <cell r="D91">
            <v>105.48</v>
          </cell>
          <cell r="E91">
            <v>78.133333333333326</v>
          </cell>
          <cell r="F91" t="str">
            <v>DER Jan/26</v>
          </cell>
        </row>
        <row r="92">
          <cell r="A92" t="str">
            <v>21.04.01</v>
          </cell>
          <cell r="B92" t="str">
            <v xml:space="preserve">CERCA DE ARAME FARPADO C/ 4 FIOS                                               </v>
          </cell>
          <cell r="C92" t="str">
            <v>m</v>
          </cell>
          <cell r="D92">
            <v>98.21</v>
          </cell>
          <cell r="E92">
            <v>72.748148148148132</v>
          </cell>
          <cell r="F92" t="str">
            <v>DER Jan/26</v>
          </cell>
        </row>
        <row r="93">
          <cell r="A93" t="str">
            <v>21.04.02</v>
          </cell>
          <cell r="B93" t="str">
            <v xml:space="preserve">CERCA DE ARAME FARPADO C/ 6 FIOS                                               </v>
          </cell>
          <cell r="C93" t="str">
            <v>m</v>
          </cell>
          <cell r="D93">
            <v>109.63</v>
          </cell>
          <cell r="E93">
            <v>81.207407407407402</v>
          </cell>
          <cell r="F93" t="str">
            <v>DER Jan/26</v>
          </cell>
        </row>
        <row r="94">
          <cell r="A94" t="str">
            <v>21.04.03</v>
          </cell>
          <cell r="B94" t="str">
            <v xml:space="preserve">CERCA ARAME FARPADO POR REAPROVEITAMENTO                                       </v>
          </cell>
          <cell r="C94" t="str">
            <v>m</v>
          </cell>
          <cell r="D94">
            <v>49.81</v>
          </cell>
          <cell r="E94">
            <v>36.896296296296299</v>
          </cell>
          <cell r="F94" t="str">
            <v>DER Jan/26</v>
          </cell>
        </row>
        <row r="95">
          <cell r="A95" t="str">
            <v>21.05.01</v>
          </cell>
          <cell r="B95" t="str">
            <v xml:space="preserve">DEMOLICAO DE CONCRETO ARMADO                                                   </v>
          </cell>
          <cell r="C95" t="str">
            <v>m3</v>
          </cell>
          <cell r="D95">
            <v>945.39</v>
          </cell>
          <cell r="E95">
            <v>700.28888888888878</v>
          </cell>
          <cell r="F95" t="str">
            <v>DER Jan/26</v>
          </cell>
        </row>
        <row r="96">
          <cell r="A96" t="str">
            <v>21.05.02</v>
          </cell>
          <cell r="B96" t="str">
            <v xml:space="preserve">DEMOLICAO DE CONCRETO SIMPLES                                                  </v>
          </cell>
          <cell r="C96" t="str">
            <v>m3</v>
          </cell>
          <cell r="D96">
            <v>555.04</v>
          </cell>
          <cell r="E96">
            <v>411.14074074074068</v>
          </cell>
          <cell r="F96" t="str">
            <v>DER Jan/26</v>
          </cell>
        </row>
        <row r="97">
          <cell r="A97" t="str">
            <v>21.05.04</v>
          </cell>
          <cell r="B97" t="str">
            <v xml:space="preserve">DEMOLICAO PAV.RIG.INCL.TRANSP. ATE 1 KM                                        </v>
          </cell>
          <cell r="C97" t="str">
            <v>m3</v>
          </cell>
          <cell r="D97">
            <v>418.53</v>
          </cell>
          <cell r="E97">
            <v>310.02222222222218</v>
          </cell>
          <cell r="F97" t="str">
            <v>DER Jan/26</v>
          </cell>
        </row>
        <row r="98">
          <cell r="A98" t="str">
            <v>21.05.05</v>
          </cell>
          <cell r="B98" t="str">
            <v xml:space="preserve">DEMOLICAO DE EDIFICACAO EM ALVENARIA                                           </v>
          </cell>
          <cell r="C98" t="str">
            <v>m2</v>
          </cell>
          <cell r="D98">
            <v>127.08</v>
          </cell>
          <cell r="E98">
            <v>94.133333333333326</v>
          </cell>
          <cell r="F98" t="str">
            <v>DER Jan/26</v>
          </cell>
        </row>
        <row r="99">
          <cell r="A99" t="str">
            <v>21.05.06</v>
          </cell>
          <cell r="B99" t="str">
            <v xml:space="preserve">DEMOLICAO DE EDIFICACAO EM MADEIRA                                             </v>
          </cell>
          <cell r="C99" t="str">
            <v>m2</v>
          </cell>
          <cell r="D99">
            <v>41.33</v>
          </cell>
          <cell r="E99">
            <v>30.61481481481481</v>
          </cell>
          <cell r="F99" t="str">
            <v>DER Jan/26</v>
          </cell>
        </row>
        <row r="100">
          <cell r="A100" t="str">
            <v>21.05.07</v>
          </cell>
          <cell r="B100" t="str">
            <v xml:space="preserve">DEMOLICAO PAVIMENTOFLEXIVEL C/TRANSPORT                                        </v>
          </cell>
          <cell r="C100" t="str">
            <v>m3</v>
          </cell>
          <cell r="D100">
            <v>77.53</v>
          </cell>
          <cell r="E100">
            <v>57.429629629629623</v>
          </cell>
          <cell r="F100" t="str">
            <v>DER Jan/26</v>
          </cell>
        </row>
        <row r="101">
          <cell r="A101" t="str">
            <v>21.05.09</v>
          </cell>
          <cell r="B101" t="str">
            <v xml:space="preserve">REMOÇÃO MANUAL DE BARREIRA                                                     </v>
          </cell>
          <cell r="C101" t="str">
            <v>m3</v>
          </cell>
          <cell r="D101">
            <v>88.07</v>
          </cell>
          <cell r="E101">
            <v>65.237037037037027</v>
          </cell>
          <cell r="F101" t="str">
            <v>DER Jan/26</v>
          </cell>
        </row>
        <row r="102">
          <cell r="A102" t="str">
            <v>21.07.01</v>
          </cell>
          <cell r="B102" t="str">
            <v xml:space="preserve">ABERTURA DE POCO DE INSPECAO ATE 1,5M DE PROFUNDIDADE                          </v>
          </cell>
          <cell r="C102" t="str">
            <v>m</v>
          </cell>
          <cell r="D102">
            <v>1121.43</v>
          </cell>
          <cell r="E102">
            <v>830.68888888888887</v>
          </cell>
          <cell r="F102" t="str">
            <v>DER Jan/26</v>
          </cell>
        </row>
        <row r="103">
          <cell r="A103" t="str">
            <v>21.07.02</v>
          </cell>
          <cell r="B103" t="str">
            <v xml:space="preserve">ENSAIO DE UMIDADE NATURAL                                                      </v>
          </cell>
          <cell r="C103" t="str">
            <v>un</v>
          </cell>
          <cell r="D103">
            <v>39.01</v>
          </cell>
          <cell r="E103">
            <v>28.896296296296292</v>
          </cell>
          <cell r="F103" t="str">
            <v>DER Jan/26</v>
          </cell>
        </row>
        <row r="104">
          <cell r="A104" t="str">
            <v>21.07.03</v>
          </cell>
          <cell r="B104" t="str">
            <v xml:space="preserve">ENSAIO DE DENSIDADE NATURAL                                                    </v>
          </cell>
          <cell r="C104" t="str">
            <v>un</v>
          </cell>
          <cell r="D104">
            <v>78.03</v>
          </cell>
          <cell r="E104">
            <v>57.8</v>
          </cell>
          <cell r="F104" t="str">
            <v>DER Jan/26</v>
          </cell>
        </row>
        <row r="105">
          <cell r="A105" t="str">
            <v>21.07.04</v>
          </cell>
          <cell r="B105" t="str">
            <v xml:space="preserve">ANALISE GRANULOMETRICA POR PENEIRAMENTO E SEDIMENTACAO.                        </v>
          </cell>
          <cell r="C105" t="str">
            <v>un</v>
          </cell>
          <cell r="D105">
            <v>239.33</v>
          </cell>
          <cell r="E105">
            <v>177.28148148148148</v>
          </cell>
          <cell r="F105" t="str">
            <v>DER Jan/26</v>
          </cell>
        </row>
        <row r="106">
          <cell r="A106" t="str">
            <v>21.07.06</v>
          </cell>
          <cell r="B106" t="str">
            <v xml:space="preserve">ENSAIO DE CBR 5 PONTOS E.I.                                                    </v>
          </cell>
          <cell r="C106" t="str">
            <v>un</v>
          </cell>
          <cell r="D106">
            <v>611.41999999999996</v>
          </cell>
          <cell r="E106">
            <v>452.90370370370363</v>
          </cell>
          <cell r="F106" t="str">
            <v>DER Jan/26</v>
          </cell>
        </row>
        <row r="107">
          <cell r="A107" t="str">
            <v>21.07.07</v>
          </cell>
          <cell r="B107" t="str">
            <v xml:space="preserve">CLASSIFICACAO MCT (PERDA POR IMERSAO E MINI MCV).                              </v>
          </cell>
          <cell r="C107" t="str">
            <v>conjunto</v>
          </cell>
          <cell r="D107">
            <v>493.04</v>
          </cell>
          <cell r="E107">
            <v>365.21481481481482</v>
          </cell>
          <cell r="F107" t="str">
            <v>DER Jan/26</v>
          </cell>
        </row>
        <row r="108">
          <cell r="A108" t="str">
            <v>21.07.12</v>
          </cell>
          <cell r="B108" t="str">
            <v xml:space="preserve">CLASSIFICACAO MCT - METODO PASTILHA                                            </v>
          </cell>
          <cell r="C108" t="str">
            <v>un</v>
          </cell>
          <cell r="D108">
            <v>215.43</v>
          </cell>
          <cell r="E108">
            <v>159.57777777777778</v>
          </cell>
          <cell r="F108" t="str">
            <v>DER Jan/26</v>
          </cell>
        </row>
        <row r="109">
          <cell r="A109" t="str">
            <v>21.07.13</v>
          </cell>
          <cell r="B109" t="str">
            <v xml:space="preserve">ENSAIO DE CBR 1 PONTO MOLDADO NA UMIDADE OTIMA DE COMPACTACAO (E.N.)           </v>
          </cell>
          <cell r="C109" t="str">
            <v>un</v>
          </cell>
          <cell r="D109">
            <v>283.19</v>
          </cell>
          <cell r="E109">
            <v>209.77037037037036</v>
          </cell>
          <cell r="F109" t="str">
            <v>DER Jan/26</v>
          </cell>
        </row>
        <row r="110">
          <cell r="A110" t="str">
            <v>21.07.14</v>
          </cell>
          <cell r="B110" t="str">
            <v xml:space="preserve">ENSAIO DE COMPACTACAO - PROCTOR.                                               </v>
          </cell>
          <cell r="C110" t="str">
            <v>un</v>
          </cell>
          <cell r="D110">
            <v>396.42</v>
          </cell>
          <cell r="E110">
            <v>293.64444444444445</v>
          </cell>
          <cell r="F110" t="str">
            <v>DER Jan/26</v>
          </cell>
        </row>
        <row r="111">
          <cell r="A111" t="str">
            <v>21.07.15</v>
          </cell>
          <cell r="B111" t="str">
            <v xml:space="preserve">GRANULOMETRIA POR PENEIRAMENTO SIMPLES (SEM SEDIMENTACAO).                     </v>
          </cell>
          <cell r="C111" t="str">
            <v>un</v>
          </cell>
          <cell r="D111">
            <v>225.82</v>
          </cell>
          <cell r="E111">
            <v>167.27407407407406</v>
          </cell>
          <cell r="F111" t="str">
            <v>DER Jan/26</v>
          </cell>
        </row>
        <row r="112">
          <cell r="A112" t="str">
            <v>21.07.17</v>
          </cell>
          <cell r="B112" t="str">
            <v xml:space="preserve">ENSAIO DE LABORATÓRIO - LIMITE DE LIQUIDEZ                                     </v>
          </cell>
          <cell r="C112" t="str">
            <v>un</v>
          </cell>
          <cell r="D112">
            <v>121.04</v>
          </cell>
          <cell r="E112">
            <v>89.659259259259258</v>
          </cell>
          <cell r="F112" t="str">
            <v>DER Jan/26</v>
          </cell>
        </row>
        <row r="113">
          <cell r="A113" t="str">
            <v>21.07.18</v>
          </cell>
          <cell r="B113" t="str">
            <v xml:space="preserve">ENSAIO DE LABORATÓRIO - PLASTICIDADE                                           </v>
          </cell>
          <cell r="C113" t="str">
            <v>un</v>
          </cell>
          <cell r="D113">
            <v>99.2</v>
          </cell>
          <cell r="E113">
            <v>73.481481481481481</v>
          </cell>
          <cell r="F113" t="str">
            <v>DER Jan/26</v>
          </cell>
        </row>
        <row r="114">
          <cell r="A114" t="str">
            <v>21.08.01</v>
          </cell>
          <cell r="B114" t="str">
            <v xml:space="preserve">LIMPEZA DE DRENAGEM DA PLATAFORMA                                              </v>
          </cell>
          <cell r="C114" t="str">
            <v>m</v>
          </cell>
          <cell r="D114">
            <v>2.2400000000000002</v>
          </cell>
          <cell r="E114">
            <v>1.6592592592592592</v>
          </cell>
          <cell r="F114" t="str">
            <v>DER Jan/26</v>
          </cell>
        </row>
        <row r="115">
          <cell r="A115" t="str">
            <v>21.08.02</v>
          </cell>
          <cell r="B115" t="str">
            <v xml:space="preserve">LIMPEZA DE BUEIROS DIAMETRO ATE 80CM                                           </v>
          </cell>
          <cell r="C115" t="str">
            <v>m</v>
          </cell>
          <cell r="D115">
            <v>97.79</v>
          </cell>
          <cell r="E115">
            <v>72.437037037037044</v>
          </cell>
          <cell r="F115" t="str">
            <v>DER Jan/26</v>
          </cell>
        </row>
        <row r="116">
          <cell r="A116" t="str">
            <v>21.08.03</v>
          </cell>
          <cell r="B116" t="str">
            <v xml:space="preserve">LIMPEZA DE BUEIROS DIAMETRO ATE 100CM                                          </v>
          </cell>
          <cell r="C116" t="str">
            <v>m</v>
          </cell>
          <cell r="D116">
            <v>101.91</v>
          </cell>
          <cell r="E116">
            <v>75.48888888888888</v>
          </cell>
          <cell r="F116" t="str">
            <v>DER Jan/26</v>
          </cell>
        </row>
        <row r="117">
          <cell r="A117" t="str">
            <v>21.08.04</v>
          </cell>
          <cell r="B117" t="str">
            <v xml:space="preserve">LIMPEZA DE BUEIROS DIAMETRO ATE 120CM                                          </v>
          </cell>
          <cell r="C117" t="str">
            <v>m</v>
          </cell>
          <cell r="D117">
            <v>108.43</v>
          </cell>
          <cell r="E117">
            <v>80.318518518518516</v>
          </cell>
          <cell r="F117" t="str">
            <v>DER Jan/26</v>
          </cell>
        </row>
        <row r="118">
          <cell r="A118" t="str">
            <v>21.08.05</v>
          </cell>
          <cell r="B118" t="str">
            <v xml:space="preserve">LIMPEZA DE BUEIROS DIAMETRO ATE 150CM                                          </v>
          </cell>
          <cell r="C118" t="str">
            <v>m</v>
          </cell>
          <cell r="D118">
            <v>114.4</v>
          </cell>
          <cell r="E118">
            <v>84.740740740740733</v>
          </cell>
          <cell r="F118" t="str">
            <v>DER Jan/26</v>
          </cell>
        </row>
        <row r="119">
          <cell r="A119" t="str">
            <v>21.08.06</v>
          </cell>
          <cell r="B119" t="str">
            <v xml:space="preserve">LIMPEZA DE GALERIA                                                             </v>
          </cell>
          <cell r="C119" t="str">
            <v>m</v>
          </cell>
          <cell r="D119">
            <v>100.94</v>
          </cell>
          <cell r="E119">
            <v>74.770370370370358</v>
          </cell>
          <cell r="F119" t="str">
            <v>DER Jan/26</v>
          </cell>
        </row>
        <row r="120">
          <cell r="A120" t="str">
            <v>21.08.08</v>
          </cell>
          <cell r="B120" t="str">
            <v xml:space="preserve">DEMOLICAO E RETIRADA DE GUARDA-CORPO                                           </v>
          </cell>
          <cell r="C120" t="str">
            <v>m3</v>
          </cell>
          <cell r="D120">
            <v>853.95</v>
          </cell>
          <cell r="E120">
            <v>632.55555555555554</v>
          </cell>
          <cell r="F120" t="str">
            <v>DER Jan/26</v>
          </cell>
        </row>
        <row r="121">
          <cell r="A121" t="str">
            <v>21.08.09</v>
          </cell>
          <cell r="B121" t="str">
            <v xml:space="preserve">LIMPEZA DE BUEIROS DIAMETRO ATE 60CM                                           </v>
          </cell>
          <cell r="C121" t="str">
            <v>m</v>
          </cell>
          <cell r="D121">
            <v>75.44</v>
          </cell>
          <cell r="E121">
            <v>55.88148148148148</v>
          </cell>
          <cell r="F121" t="str">
            <v>DER Jan/26</v>
          </cell>
        </row>
        <row r="122">
          <cell r="A122" t="str">
            <v>21.08.11</v>
          </cell>
          <cell r="B122" t="str">
            <v xml:space="preserve">LIMPEZA DE DRENAGEM FORA DA PLATAFORMA                                         </v>
          </cell>
          <cell r="C122" t="str">
            <v>m</v>
          </cell>
          <cell r="D122">
            <v>2.69</v>
          </cell>
          <cell r="E122">
            <v>1.9925925925925925</v>
          </cell>
          <cell r="F122" t="str">
            <v>DER Jan/26</v>
          </cell>
        </row>
        <row r="123">
          <cell r="A123" t="str">
            <v>21.12.02.01</v>
          </cell>
          <cell r="B123" t="str">
            <v xml:space="preserve">REMOCAO, CARGA E TRANSPORTE DE ENTULHO                                         </v>
          </cell>
          <cell r="C123" t="str">
            <v>t*km</v>
          </cell>
          <cell r="D123">
            <v>6.24</v>
          </cell>
          <cell r="E123">
            <v>4.6222222222222218</v>
          </cell>
          <cell r="F123" t="str">
            <v>DER Jan/26</v>
          </cell>
        </row>
        <row r="124">
          <cell r="A124" t="str">
            <v>21.14.01</v>
          </cell>
          <cell r="B124" t="str">
            <v xml:space="preserve">REMOCAO DE TUBO METALICO                                                       </v>
          </cell>
          <cell r="C124" t="str">
            <v>un</v>
          </cell>
          <cell r="D124">
            <v>218.42</v>
          </cell>
          <cell r="E124">
            <v>161.79259259259257</v>
          </cell>
          <cell r="F124" t="str">
            <v>DER Jan/26</v>
          </cell>
        </row>
        <row r="125">
          <cell r="A125" t="str">
            <v>22.01.01</v>
          </cell>
          <cell r="B125" t="str">
            <v xml:space="preserve">LIMP.TERRENO SEM DESTOCAMENTO DE ARVORES                                       </v>
          </cell>
          <cell r="C125" t="str">
            <v>m2</v>
          </cell>
          <cell r="D125">
            <v>0.76</v>
          </cell>
          <cell r="E125">
            <v>0.56296296296296289</v>
          </cell>
          <cell r="F125" t="str">
            <v>DER Jan/26</v>
          </cell>
        </row>
        <row r="126">
          <cell r="A126" t="str">
            <v>22.01.02</v>
          </cell>
          <cell r="B126" t="str">
            <v xml:space="preserve">LIMP.TERRENO C/DEST.ARV.PERIMETRO&lt;=78CM                                        </v>
          </cell>
          <cell r="C126" t="str">
            <v>m2</v>
          </cell>
          <cell r="D126">
            <v>1.75</v>
          </cell>
          <cell r="E126">
            <v>1.2962962962962963</v>
          </cell>
          <cell r="F126" t="str">
            <v>DER Jan/26</v>
          </cell>
        </row>
        <row r="127">
          <cell r="A127" t="str">
            <v>22.01.03</v>
          </cell>
          <cell r="B127" t="str">
            <v xml:space="preserve">LIMP. MANUAL TERRENO AMONT. DE MATERIAL                                        </v>
          </cell>
          <cell r="C127" t="str">
            <v>m2</v>
          </cell>
          <cell r="D127">
            <v>6.94</v>
          </cell>
          <cell r="E127">
            <v>5.1407407407407408</v>
          </cell>
          <cell r="F127" t="str">
            <v>DER Jan/26</v>
          </cell>
        </row>
        <row r="128">
          <cell r="A128" t="str">
            <v>22.01.04</v>
          </cell>
          <cell r="B128" t="str">
            <v xml:space="preserve">DERRUBADA E DEST.ARV.C/PERIMETRO&gt;78CM                                          </v>
          </cell>
          <cell r="C128" t="str">
            <v>un</v>
          </cell>
          <cell r="D128">
            <v>163.71</v>
          </cell>
          <cell r="E128">
            <v>121.26666666666667</v>
          </cell>
          <cell r="F128" t="str">
            <v>DER Jan/26</v>
          </cell>
        </row>
        <row r="129">
          <cell r="A129" t="str">
            <v>22.01.05</v>
          </cell>
          <cell r="B129" t="str">
            <v xml:space="preserve">DEST.ARV.COM PERIMETRO MAIOR QUE 78CM                                          </v>
          </cell>
          <cell r="C129" t="str">
            <v>un</v>
          </cell>
          <cell r="D129">
            <v>163.71</v>
          </cell>
          <cell r="E129">
            <v>121.26666666666667</v>
          </cell>
          <cell r="F129" t="str">
            <v>DER Jan/26</v>
          </cell>
        </row>
        <row r="130">
          <cell r="A130" t="str">
            <v>22.01.06</v>
          </cell>
          <cell r="B130" t="str">
            <v xml:space="preserve">RASPAGEM DO TERRENO                                                            </v>
          </cell>
          <cell r="C130" t="str">
            <v>m2</v>
          </cell>
          <cell r="D130">
            <v>1.74</v>
          </cell>
          <cell r="E130">
            <v>1.2888888888888888</v>
          </cell>
          <cell r="F130" t="str">
            <v>DER Jan/26</v>
          </cell>
        </row>
        <row r="131">
          <cell r="A131" t="str">
            <v>22.01.07</v>
          </cell>
          <cell r="B131" t="str">
            <v xml:space="preserve">CARGA DE MATERIAL DE LIMPEZA DE ESCAV.                                         </v>
          </cell>
          <cell r="C131" t="str">
            <v>m3</v>
          </cell>
          <cell r="D131">
            <v>5.09</v>
          </cell>
          <cell r="E131">
            <v>3.7703703703703701</v>
          </cell>
          <cell r="F131" t="str">
            <v>DER Jan/26</v>
          </cell>
        </row>
        <row r="132">
          <cell r="A132" t="str">
            <v>22.02.01</v>
          </cell>
          <cell r="B132" t="str">
            <v xml:space="preserve">ESCAVACAO E CARGA DE MATERIAL DE 1/2A CATEGORIA                                </v>
          </cell>
          <cell r="C132" t="str">
            <v>m3</v>
          </cell>
          <cell r="D132">
            <v>12.76</v>
          </cell>
          <cell r="E132">
            <v>9.4518518518518508</v>
          </cell>
          <cell r="F132" t="str">
            <v>DER Jan/26</v>
          </cell>
        </row>
        <row r="133">
          <cell r="A133" t="str">
            <v>22.02.02.01</v>
          </cell>
          <cell r="B133" t="str">
            <v xml:space="preserve">ESCAVAÇÃO DE MAT. DE 2A CATEGORIA, C/ ESCAV. HIDRÁULICA C/ MARTELO HIDRÁULICO  </v>
          </cell>
          <cell r="C133" t="str">
            <v>m3</v>
          </cell>
          <cell r="D133">
            <v>45.58</v>
          </cell>
          <cell r="E133">
            <v>33.762962962962959</v>
          </cell>
          <cell r="F133" t="str">
            <v>DER Jan/26</v>
          </cell>
        </row>
        <row r="134">
          <cell r="A134" t="str">
            <v>22.02.04</v>
          </cell>
          <cell r="B134" t="str">
            <v xml:space="preserve">ESCAVACAO E CARGA MATERIAL  3 CATEGORIA                                        </v>
          </cell>
          <cell r="C134" t="str">
            <v>m3</v>
          </cell>
          <cell r="D134">
            <v>80.17</v>
          </cell>
          <cell r="E134">
            <v>59.385185185185179</v>
          </cell>
          <cell r="F134" t="str">
            <v>DER Jan/26</v>
          </cell>
        </row>
        <row r="135">
          <cell r="A135" t="str">
            <v>22.02.05</v>
          </cell>
          <cell r="B135" t="str">
            <v xml:space="preserve">ESCAV.CARGA SOLO MOLE SOB LAMINA D´AGUA                                        </v>
          </cell>
          <cell r="C135" t="str">
            <v>m3</v>
          </cell>
          <cell r="D135">
            <v>27.38</v>
          </cell>
          <cell r="E135">
            <v>20.281481481481478</v>
          </cell>
          <cell r="F135" t="str">
            <v>DER Jan/26</v>
          </cell>
        </row>
        <row r="136">
          <cell r="A136" t="str">
            <v>22.02.06</v>
          </cell>
          <cell r="B136" t="str">
            <v xml:space="preserve">CARGA DE MATERIAL LIMPEZA                                                      </v>
          </cell>
          <cell r="C136" t="str">
            <v>m3</v>
          </cell>
          <cell r="D136">
            <v>5.09</v>
          </cell>
          <cell r="E136">
            <v>3.7703703703703701</v>
          </cell>
          <cell r="F136" t="str">
            <v>DER Jan/26</v>
          </cell>
        </row>
        <row r="137">
          <cell r="A137" t="str">
            <v>22.02.07</v>
          </cell>
          <cell r="B137" t="str">
            <v xml:space="preserve">ESCAV.,CARGA E DESC.MAT.SIL-ARG.NO CORTE                                       </v>
          </cell>
          <cell r="C137" t="str">
            <v>m3</v>
          </cell>
          <cell r="D137">
            <v>12.87</v>
          </cell>
          <cell r="E137">
            <v>9.5333333333333314</v>
          </cell>
          <cell r="F137" t="str">
            <v>DER Jan/26</v>
          </cell>
        </row>
        <row r="138">
          <cell r="A138" t="str">
            <v>22.02.08</v>
          </cell>
          <cell r="B138" t="str">
            <v xml:space="preserve">AQUIS.MAT.ESPAL.CONF.ROLAGEM MAT.SIL.ARG                                       </v>
          </cell>
          <cell r="C138" t="str">
            <v>m3</v>
          </cell>
          <cell r="D138">
            <v>9.69</v>
          </cell>
          <cell r="E138">
            <v>7.1777777777777771</v>
          </cell>
          <cell r="F138" t="str">
            <v>DER Jan/26</v>
          </cell>
        </row>
        <row r="139">
          <cell r="A139" t="str">
            <v>22.02.09</v>
          </cell>
          <cell r="B139" t="str">
            <v xml:space="preserve">ESPALHAMENTO/REGULARIZACAO/COMPACTACAO DE MATERIAL EM BOTA-FORA.               </v>
          </cell>
          <cell r="C139" t="str">
            <v>m3</v>
          </cell>
          <cell r="D139">
            <v>4.74</v>
          </cell>
          <cell r="E139">
            <v>3.5111111111111111</v>
          </cell>
          <cell r="F139" t="str">
            <v>DER Jan/26</v>
          </cell>
        </row>
        <row r="140">
          <cell r="A140" t="str">
            <v>22.02.11</v>
          </cell>
          <cell r="B140" t="str">
            <v xml:space="preserve">ESCAVAÇÃO OU DESMONTE E CARGA COM EQUIPAMENTO HIDRAULICO (PICÃO)               </v>
          </cell>
          <cell r="C140" t="str">
            <v>m3</v>
          </cell>
          <cell r="D140">
            <v>38.75</v>
          </cell>
          <cell r="E140">
            <v>28.703703703703702</v>
          </cell>
          <cell r="F140" t="str">
            <v>DER Jan/26</v>
          </cell>
        </row>
        <row r="141">
          <cell r="A141" t="str">
            <v>22.03.01</v>
          </cell>
          <cell r="B141" t="str">
            <v xml:space="preserve">TRANSPORTE DE 1/2 CATEGORIA ATE 1 KM                                           </v>
          </cell>
          <cell r="C141" t="str">
            <v>m3*km</v>
          </cell>
          <cell r="D141">
            <v>9.98</v>
          </cell>
          <cell r="E141">
            <v>7.3925925925925924</v>
          </cell>
          <cell r="F141" t="str">
            <v>DER Jan/26</v>
          </cell>
        </row>
        <row r="142">
          <cell r="A142" t="str">
            <v>22.03.02</v>
          </cell>
          <cell r="B142" t="str">
            <v xml:space="preserve">TRANSPORTE DE 1/2 CATEGORIA ATE 2 KM                                           </v>
          </cell>
          <cell r="C142" t="str">
            <v>m3*km</v>
          </cell>
          <cell r="D142">
            <v>5.87</v>
          </cell>
          <cell r="E142">
            <v>4.3481481481481481</v>
          </cell>
          <cell r="F142" t="str">
            <v>DER Jan/26</v>
          </cell>
        </row>
        <row r="143">
          <cell r="A143" t="str">
            <v>22.03.03</v>
          </cell>
          <cell r="B143" t="str">
            <v xml:space="preserve">TRANSPORTE DE 1/2 CATEGORIA ATE 5 KM                                           </v>
          </cell>
          <cell r="C143" t="str">
            <v>m3*km</v>
          </cell>
          <cell r="D143">
            <v>4.5599999999999996</v>
          </cell>
          <cell r="E143">
            <v>3.3777777777777773</v>
          </cell>
          <cell r="F143" t="str">
            <v>DER Jan/26</v>
          </cell>
        </row>
        <row r="144">
          <cell r="A144" t="str">
            <v>22.03.04</v>
          </cell>
          <cell r="B144" t="str">
            <v xml:space="preserve">TRANSPORTE DE 1/2 CATEGORIA ATE 10 KM                                          </v>
          </cell>
          <cell r="C144" t="str">
            <v>m3*km</v>
          </cell>
          <cell r="D144">
            <v>3.81</v>
          </cell>
          <cell r="E144">
            <v>2.822222222222222</v>
          </cell>
          <cell r="F144" t="str">
            <v>DER Jan/26</v>
          </cell>
        </row>
        <row r="145">
          <cell r="A145" t="str">
            <v>22.03.05</v>
          </cell>
          <cell r="B145" t="str">
            <v xml:space="preserve">TRANSPORTE DE 1/2 CATEGORIA ATE 15 KM                                          </v>
          </cell>
          <cell r="C145" t="str">
            <v>m3*km</v>
          </cell>
          <cell r="D145">
            <v>3.36</v>
          </cell>
          <cell r="E145">
            <v>2.4888888888888885</v>
          </cell>
          <cell r="F145" t="str">
            <v>DER Jan/26</v>
          </cell>
        </row>
        <row r="146">
          <cell r="A146" t="str">
            <v>22.03.06</v>
          </cell>
          <cell r="B146" t="str">
            <v xml:space="preserve">TRANSPORTE DE 1/2 CATEGORIA ALEM DE 15KM                                       </v>
          </cell>
          <cell r="C146" t="str">
            <v>m3*km</v>
          </cell>
          <cell r="D146">
            <v>2.65</v>
          </cell>
          <cell r="E146">
            <v>1.9629629629629628</v>
          </cell>
          <cell r="F146" t="str">
            <v>DER Jan/26</v>
          </cell>
        </row>
        <row r="147">
          <cell r="A147" t="str">
            <v>22.03.07</v>
          </cell>
          <cell r="B147" t="str">
            <v xml:space="preserve">TRANSPORTE DE 3 CATEGORIA ATE 1 KM                                             </v>
          </cell>
          <cell r="C147" t="str">
            <v>m3*km</v>
          </cell>
          <cell r="D147">
            <v>11.28</v>
          </cell>
          <cell r="E147">
            <v>8.3555555555555543</v>
          </cell>
          <cell r="F147" t="str">
            <v>DER Jan/26</v>
          </cell>
        </row>
        <row r="148">
          <cell r="A148" t="str">
            <v>22.03.08</v>
          </cell>
          <cell r="B148" t="str">
            <v xml:space="preserve">TRANSPORTE DE 3 CATEGORIA ALEM 1 KM                                            </v>
          </cell>
          <cell r="C148" t="str">
            <v>m3*km</v>
          </cell>
          <cell r="D148">
            <v>8.23</v>
          </cell>
          <cell r="E148">
            <v>6.0962962962962965</v>
          </cell>
          <cell r="F148" t="str">
            <v>DER Jan/26</v>
          </cell>
        </row>
        <row r="149">
          <cell r="A149" t="str">
            <v>22.03.09</v>
          </cell>
          <cell r="B149" t="str">
            <v xml:space="preserve">TRANSPORTE DE SOLO MOLE ATE 2 KM                                               </v>
          </cell>
          <cell r="C149" t="str">
            <v>m3*km</v>
          </cell>
          <cell r="D149">
            <v>9.35</v>
          </cell>
          <cell r="E149">
            <v>6.9259259259259256</v>
          </cell>
          <cell r="F149" t="str">
            <v>DER Jan/26</v>
          </cell>
        </row>
        <row r="150">
          <cell r="A150" t="str">
            <v>22.03.10</v>
          </cell>
          <cell r="B150" t="str">
            <v xml:space="preserve">TRANSPORTE DE SOLO MOLE ALEM 2 KM                                              </v>
          </cell>
          <cell r="C150" t="str">
            <v>m3*km</v>
          </cell>
          <cell r="D150">
            <v>6.43</v>
          </cell>
          <cell r="E150">
            <v>4.7629629629629626</v>
          </cell>
          <cell r="F150" t="str">
            <v>DER Jan/26</v>
          </cell>
        </row>
        <row r="151">
          <cell r="A151" t="str">
            <v>22.03.11</v>
          </cell>
          <cell r="B151" t="str">
            <v xml:space="preserve">TRANSPORTE MATERIAL DE LIMPEZA ATE 1 KM                                        </v>
          </cell>
          <cell r="C151" t="str">
            <v>m3*km</v>
          </cell>
          <cell r="D151">
            <v>10.68</v>
          </cell>
          <cell r="E151">
            <v>7.9111111111111105</v>
          </cell>
          <cell r="F151" t="str">
            <v>DER Jan/26</v>
          </cell>
        </row>
        <row r="152">
          <cell r="A152" t="str">
            <v>22.03.12</v>
          </cell>
          <cell r="B152" t="str">
            <v xml:space="preserve">TRANSPORTE MATERIAL DE LIMP.ALEM DE 1 KM                                       </v>
          </cell>
          <cell r="C152" t="str">
            <v>m3*km</v>
          </cell>
          <cell r="D152">
            <v>6.67</v>
          </cell>
          <cell r="E152">
            <v>4.9407407407407407</v>
          </cell>
          <cell r="F152" t="str">
            <v>DER Jan/26</v>
          </cell>
        </row>
        <row r="153">
          <cell r="A153" t="str">
            <v>22.04.01</v>
          </cell>
          <cell r="B153" t="str">
            <v xml:space="preserve">COMPACTACAO DE ATERRO MAIOR/IGUAL 95% PS                                       </v>
          </cell>
          <cell r="C153" t="str">
            <v>m3</v>
          </cell>
          <cell r="D153">
            <v>6.54</v>
          </cell>
          <cell r="E153">
            <v>4.8444444444444441</v>
          </cell>
          <cell r="F153" t="str">
            <v>DER Jan/26</v>
          </cell>
        </row>
        <row r="154">
          <cell r="A154" t="str">
            <v>22.04.02</v>
          </cell>
          <cell r="B154" t="str">
            <v xml:space="preserve">RETALUDAMENTO MANUAL                                                           </v>
          </cell>
          <cell r="C154" t="str">
            <v>m3</v>
          </cell>
          <cell r="D154">
            <v>301.02</v>
          </cell>
          <cell r="E154">
            <v>222.97777777777776</v>
          </cell>
          <cell r="F154" t="str">
            <v>DER Jan/26</v>
          </cell>
        </row>
        <row r="155">
          <cell r="A155" t="str">
            <v>22.06.01</v>
          </cell>
          <cell r="B155" t="str">
            <v xml:space="preserve">FUNDACAO DE ATERRO C/AREIA LAVADA                                              </v>
          </cell>
          <cell r="C155" t="str">
            <v>m3</v>
          </cell>
          <cell r="D155">
            <v>250.34</v>
          </cell>
          <cell r="E155">
            <v>185.43703703703702</v>
          </cell>
          <cell r="F155" t="str">
            <v>DER Jan/26</v>
          </cell>
        </row>
        <row r="156">
          <cell r="A156" t="str">
            <v>22.06.04</v>
          </cell>
          <cell r="B156" t="str">
            <v xml:space="preserve">FUNDACAO DE ATERRO C/PED.RACHAO                                                </v>
          </cell>
          <cell r="C156" t="str">
            <v>m3</v>
          </cell>
          <cell r="D156">
            <v>227.44</v>
          </cell>
          <cell r="E156">
            <v>168.47407407407405</v>
          </cell>
          <cell r="F156" t="str">
            <v>DER Jan/26</v>
          </cell>
        </row>
        <row r="157">
          <cell r="A157" t="str">
            <v>22.06.05</v>
          </cell>
          <cell r="B157" t="str">
            <v xml:space="preserve">ESPALH.ADENS.MATERIAL DE FUND.DE ATERRO                                        </v>
          </cell>
          <cell r="C157" t="str">
            <v>m3</v>
          </cell>
          <cell r="D157">
            <v>4.74</v>
          </cell>
          <cell r="E157">
            <v>3.5111111111111111</v>
          </cell>
          <cell r="F157" t="str">
            <v>DER Jan/26</v>
          </cell>
        </row>
        <row r="158">
          <cell r="A158" t="str">
            <v>22.07.01</v>
          </cell>
          <cell r="B158" t="str">
            <v xml:space="preserve">VALETA DE PROTECAO MANUAL                                                      </v>
          </cell>
          <cell r="C158" t="str">
            <v>m</v>
          </cell>
          <cell r="D158">
            <v>15.13</v>
          </cell>
          <cell r="E158">
            <v>11.207407407407407</v>
          </cell>
          <cell r="F158" t="str">
            <v>DER Jan/26</v>
          </cell>
        </row>
        <row r="159">
          <cell r="A159" t="str">
            <v>22.08.01</v>
          </cell>
          <cell r="B159" t="str">
            <v xml:space="preserve">GEOGRELHA POLIETILENO RESIST. TRANSV. 5 KN/M - RESIST. LONGIT. 30 KN/M         </v>
          </cell>
          <cell r="C159" t="str">
            <v>m2</v>
          </cell>
          <cell r="D159">
            <v>49.75</v>
          </cell>
          <cell r="E159">
            <v>36.851851851851848</v>
          </cell>
          <cell r="F159" t="str">
            <v>DER Jan/26</v>
          </cell>
        </row>
        <row r="160">
          <cell r="A160" t="str">
            <v>22.08.02</v>
          </cell>
          <cell r="B160" t="str">
            <v xml:space="preserve">GEOGRELHA POLIETILENO RESIST. TRANSV. 5 KN/M - RESIST. LONGIT. 50 KN/M         </v>
          </cell>
          <cell r="C160" t="str">
            <v>m2</v>
          </cell>
          <cell r="D160">
            <v>56.16</v>
          </cell>
          <cell r="E160">
            <v>41.599999999999994</v>
          </cell>
          <cell r="F160" t="str">
            <v>DER Jan/26</v>
          </cell>
        </row>
        <row r="161">
          <cell r="A161" t="str">
            <v>22.08.03</v>
          </cell>
          <cell r="B161" t="str">
            <v xml:space="preserve">GEOGRELHA POLIETILENO RESIST. TRANSV. 5 KN/M - RESIST. LONGIT. 80 KN/M         </v>
          </cell>
          <cell r="C161" t="str">
            <v>m2</v>
          </cell>
          <cell r="D161">
            <v>62.59</v>
          </cell>
          <cell r="E161">
            <v>46.36296296296296</v>
          </cell>
          <cell r="F161" t="str">
            <v>DER Jan/26</v>
          </cell>
        </row>
        <row r="162">
          <cell r="A162" t="str">
            <v>22.08.04</v>
          </cell>
          <cell r="B162" t="str">
            <v xml:space="preserve">GEOGRELHA POLIETILENO RESIST. TRANSV. 5 KN/M - RESIST. LONGIT. 100 KN/M        </v>
          </cell>
          <cell r="C162" t="str">
            <v>m2</v>
          </cell>
          <cell r="D162">
            <v>68.959999999999994</v>
          </cell>
          <cell r="E162">
            <v>51.081481481481475</v>
          </cell>
          <cell r="F162" t="str">
            <v>DER Jan/26</v>
          </cell>
        </row>
        <row r="163">
          <cell r="A163" t="str">
            <v>22.08.05</v>
          </cell>
          <cell r="B163" t="str">
            <v xml:space="preserve">GEOGRELHA POLIETILENO RESIST. TRANSV. 5 KN/M - RESIST. LONGIT. 150 KN/M        </v>
          </cell>
          <cell r="C163" t="str">
            <v>m2</v>
          </cell>
          <cell r="D163">
            <v>78.569999999999993</v>
          </cell>
          <cell r="E163">
            <v>58.199999999999989</v>
          </cell>
          <cell r="F163" t="str">
            <v>DER Jan/26</v>
          </cell>
        </row>
        <row r="164">
          <cell r="A164" t="str">
            <v>22.08.06</v>
          </cell>
          <cell r="B164" t="str">
            <v xml:space="preserve">GEOGRELHA POLIETILENO RESIST. TRANSV. 5 KN/M - RESIST. LONGIT. 200 KN/M        </v>
          </cell>
          <cell r="C164" t="str">
            <v>m2</v>
          </cell>
          <cell r="D164">
            <v>86.65</v>
          </cell>
          <cell r="E164">
            <v>64.18518518518519</v>
          </cell>
          <cell r="F164" t="str">
            <v>DER Jan/26</v>
          </cell>
        </row>
        <row r="165">
          <cell r="A165" t="str">
            <v>22.08.07</v>
          </cell>
          <cell r="B165" t="str">
            <v xml:space="preserve">GEOGRELHA POLIETILENO RESIST. TRANSV. 15 KN/M - RESIST. LONGIT. 30 KN/M        </v>
          </cell>
          <cell r="C165" t="str">
            <v>m2</v>
          </cell>
          <cell r="D165">
            <v>52.21</v>
          </cell>
          <cell r="E165">
            <v>38.67407407407407</v>
          </cell>
          <cell r="F165" t="str">
            <v>DER Jan/26</v>
          </cell>
        </row>
        <row r="166">
          <cell r="A166" t="str">
            <v>22.08.08</v>
          </cell>
          <cell r="B166" t="str">
            <v xml:space="preserve">GEOGRELHA POLIETILENO RESIST. TRANSV. 15 KN/M - RESIST. LONGIT. 50 KN/M        </v>
          </cell>
          <cell r="C166" t="str">
            <v>m2</v>
          </cell>
          <cell r="D166">
            <v>59.01</v>
          </cell>
          <cell r="E166">
            <v>43.711111111111109</v>
          </cell>
          <cell r="F166" t="str">
            <v>DER Jan/26</v>
          </cell>
        </row>
        <row r="167">
          <cell r="A167" t="str">
            <v>22.08.09</v>
          </cell>
          <cell r="B167" t="str">
            <v xml:space="preserve">GEOGRELHA POLIETILENO RESIST. TRANSV. 15 KN/M - RESIST. LONGIT. 80 KN/M.       </v>
          </cell>
          <cell r="C167" t="str">
            <v>m2</v>
          </cell>
          <cell r="D167">
            <v>65.75</v>
          </cell>
          <cell r="E167">
            <v>48.703703703703702</v>
          </cell>
          <cell r="F167" t="str">
            <v>DER Jan/26</v>
          </cell>
        </row>
        <row r="168">
          <cell r="A168" t="str">
            <v>22.08.10</v>
          </cell>
          <cell r="B168" t="str">
            <v xml:space="preserve">GEOGRELHA POLIETILENO RESIST. TRANSV. 15 KN/M - RESIST. LONGIT. 100 KN/M.      </v>
          </cell>
          <cell r="C168" t="str">
            <v>m2</v>
          </cell>
          <cell r="D168">
            <v>72.55</v>
          </cell>
          <cell r="E168">
            <v>53.740740740740733</v>
          </cell>
          <cell r="F168" t="str">
            <v>DER Jan/26</v>
          </cell>
        </row>
        <row r="169">
          <cell r="A169" t="str">
            <v>22.08.11</v>
          </cell>
          <cell r="B169" t="str">
            <v xml:space="preserve">GEOGRELHA POLIETILENO RESIST. TRANSV. 15 KN/M - RESIST. LONGIT. 150 KN/M.      </v>
          </cell>
          <cell r="C169" t="str">
            <v>m2</v>
          </cell>
          <cell r="D169">
            <v>82.73</v>
          </cell>
          <cell r="E169">
            <v>61.281481481481478</v>
          </cell>
          <cell r="F169" t="str">
            <v>DER Jan/26</v>
          </cell>
        </row>
        <row r="170">
          <cell r="A170" t="str">
            <v>22.08.12</v>
          </cell>
          <cell r="B170" t="str">
            <v xml:space="preserve">GEOGRELHA POLIETILENO RESIST. TRANSV. 15 KN/M - RESIST. LONGIT. 200 KN/M.      </v>
          </cell>
          <cell r="C170" t="str">
            <v>m2</v>
          </cell>
          <cell r="D170">
            <v>91.17</v>
          </cell>
          <cell r="E170">
            <v>67.533333333333331</v>
          </cell>
          <cell r="F170" t="str">
            <v>DER Jan/26</v>
          </cell>
        </row>
        <row r="171">
          <cell r="A171" t="str">
            <v>22.08.13</v>
          </cell>
          <cell r="B171" t="str">
            <v xml:space="preserve">GEOGRELHA POLIETILENO RESIST. TRANSV. 20 KN/M - RESIST. LONGIT. 30 KN/M.       </v>
          </cell>
          <cell r="C171" t="str">
            <v>m2</v>
          </cell>
          <cell r="D171">
            <v>54.67</v>
          </cell>
          <cell r="E171">
            <v>40.496296296296293</v>
          </cell>
          <cell r="F171" t="str">
            <v>DER Jan/26</v>
          </cell>
        </row>
        <row r="172">
          <cell r="A172" t="str">
            <v>22.08.14</v>
          </cell>
          <cell r="B172" t="str">
            <v xml:space="preserve">GEOGRELHA POLIETILENO RESIST. TRANSV. 20 KN/M - RESIST. LONGIT. 50 KN/M.       </v>
          </cell>
          <cell r="C172" t="str">
            <v>m2</v>
          </cell>
          <cell r="D172">
            <v>61.83</v>
          </cell>
          <cell r="E172">
            <v>45.8</v>
          </cell>
          <cell r="F172" t="str">
            <v>DER Jan/26</v>
          </cell>
        </row>
        <row r="173">
          <cell r="A173" t="str">
            <v>22.08.15</v>
          </cell>
          <cell r="B173" t="str">
            <v xml:space="preserve">GEOGRELHA POLIETILENO RESIST. TRANSV. 20 KN/M - RESIST. LONGIT. 80 KN/M.       </v>
          </cell>
          <cell r="C173" t="str">
            <v>m2</v>
          </cell>
          <cell r="D173">
            <v>68.959999999999994</v>
          </cell>
          <cell r="E173">
            <v>51.081481481481475</v>
          </cell>
          <cell r="F173" t="str">
            <v>DER Jan/26</v>
          </cell>
        </row>
        <row r="174">
          <cell r="A174" t="str">
            <v>22.08.16</v>
          </cell>
          <cell r="B174" t="str">
            <v xml:space="preserve">GEOGRELHA POLIETILENO RESIST. TRANSV. 20 KN/M - RESIST. LONGIT. 100 KN/M.      </v>
          </cell>
          <cell r="C174" t="str">
            <v>m2</v>
          </cell>
          <cell r="D174">
            <v>76.14</v>
          </cell>
          <cell r="E174">
            <v>56.4</v>
          </cell>
          <cell r="F174" t="str">
            <v>DER Jan/26</v>
          </cell>
        </row>
        <row r="175">
          <cell r="A175" t="str">
            <v>22.08.17</v>
          </cell>
          <cell r="B175" t="str">
            <v xml:space="preserve">GEOGRELHA POLIETILENO RESIST. TRANSV. 20 KN/M - RESIST. LONGIT. 150 KN/M.      </v>
          </cell>
          <cell r="C175" t="str">
            <v>m2</v>
          </cell>
          <cell r="D175">
            <v>86.86</v>
          </cell>
          <cell r="E175">
            <v>64.340740740740742</v>
          </cell>
          <cell r="F175" t="str">
            <v>DER Jan/26</v>
          </cell>
        </row>
        <row r="176">
          <cell r="A176" t="str">
            <v>22.08.18</v>
          </cell>
          <cell r="B176" t="str">
            <v xml:space="preserve">GEOGRELHA POLIETILENO RESIST. TRANSV. 20 KN/M - RESIST. LONGIT. 200 KN/M.      </v>
          </cell>
          <cell r="C176" t="str">
            <v>m2</v>
          </cell>
          <cell r="D176">
            <v>95.25</v>
          </cell>
          <cell r="E176">
            <v>70.555555555555557</v>
          </cell>
          <cell r="F176" t="str">
            <v>DER Jan/26</v>
          </cell>
        </row>
        <row r="177">
          <cell r="A177" t="str">
            <v>22.08.19</v>
          </cell>
          <cell r="B177" t="str">
            <v xml:space="preserve">GEOGRELHA POLIETILENO RESIST. TRANSV. 30 KN/M - RESIST. LONGIT. 30 KN/M.       </v>
          </cell>
          <cell r="C177" t="str">
            <v>m2</v>
          </cell>
          <cell r="D177">
            <v>57.1</v>
          </cell>
          <cell r="E177">
            <v>42.296296296296298</v>
          </cell>
          <cell r="F177" t="str">
            <v>DER Jan/26</v>
          </cell>
        </row>
        <row r="178">
          <cell r="A178" t="str">
            <v>22.08.20</v>
          </cell>
          <cell r="B178" t="str">
            <v xml:space="preserve">GEOGRELHA POLIETILENO RESIST. TRANSV. 30 KN/M - RESIST. LONGIT. 50 KN/M.       </v>
          </cell>
          <cell r="C178" t="str">
            <v>m2</v>
          </cell>
          <cell r="D178">
            <v>64.67</v>
          </cell>
          <cell r="E178">
            <v>47.903703703703705</v>
          </cell>
          <cell r="F178" t="str">
            <v>DER Jan/26</v>
          </cell>
        </row>
        <row r="179">
          <cell r="A179" t="str">
            <v>22.08.21</v>
          </cell>
          <cell r="B179" t="str">
            <v xml:space="preserve">GEOGRELHA POLIETILENO RESIST. TRANSV. 30 KN/M - RESIST. LONGIT. 80 KN/M.       </v>
          </cell>
          <cell r="C179" t="str">
            <v>m2</v>
          </cell>
          <cell r="D179">
            <v>72.16</v>
          </cell>
          <cell r="E179">
            <v>53.451851851851849</v>
          </cell>
          <cell r="F179" t="str">
            <v>DER Jan/26</v>
          </cell>
        </row>
        <row r="180">
          <cell r="A180" t="str">
            <v>22.08.22</v>
          </cell>
          <cell r="B180" t="str">
            <v xml:space="preserve">GEOGRELHA POLIETILENO RESIST. TRANSV. 30 KN/M - RESIST. LONGIT. 100 KN/M.      </v>
          </cell>
          <cell r="C180" t="str">
            <v>m2</v>
          </cell>
          <cell r="D180">
            <v>79.680000000000007</v>
          </cell>
          <cell r="E180">
            <v>59.022222222222226</v>
          </cell>
          <cell r="F180" t="str">
            <v>DER Jan/26</v>
          </cell>
        </row>
        <row r="181">
          <cell r="A181" t="str">
            <v>22.08.23</v>
          </cell>
          <cell r="B181" t="str">
            <v xml:space="preserve">GEOGRELHA POLIETILENO RESIST. TRANSV. 30 KN/M - RESIST. LONGIT. 150 KN/M.      </v>
          </cell>
          <cell r="C181" t="str">
            <v>m2</v>
          </cell>
          <cell r="D181">
            <v>90.99</v>
          </cell>
          <cell r="E181">
            <v>67.399999999999991</v>
          </cell>
          <cell r="F181" t="str">
            <v>DER Jan/26</v>
          </cell>
        </row>
        <row r="182">
          <cell r="A182" t="str">
            <v>22.08.24</v>
          </cell>
          <cell r="B182" t="str">
            <v xml:space="preserve">GEOGRELHA POLIETILENO RESIST. TRANSV. 30 KN/M - RESIST. LONGIT. 200 KN/M.      </v>
          </cell>
          <cell r="C182" t="str">
            <v>m2</v>
          </cell>
          <cell r="D182">
            <v>100.4</v>
          </cell>
          <cell r="E182">
            <v>74.370370370370367</v>
          </cell>
          <cell r="F182" t="str">
            <v>DER Jan/26</v>
          </cell>
        </row>
        <row r="183">
          <cell r="A183" t="str">
            <v>22.08.25</v>
          </cell>
          <cell r="B183" t="str">
            <v xml:space="preserve">GEOGRELHA POLIETILENO RESIST. TRANSV. 50 KN/M - RESIST. LONGIT. 50 KN/M        </v>
          </cell>
          <cell r="C183" t="str">
            <v>m2</v>
          </cell>
          <cell r="D183">
            <v>73.11</v>
          </cell>
          <cell r="E183">
            <v>54.155555555555551</v>
          </cell>
          <cell r="F183" t="str">
            <v>DER Jan/26</v>
          </cell>
        </row>
        <row r="184">
          <cell r="A184" t="str">
            <v>22.08.26</v>
          </cell>
          <cell r="B184" t="str">
            <v xml:space="preserve">GEOGRELHA POLIETILENO RESIST. TRANSV. 50 KN/M - RESIST. LONGIT. 80 KN/M        </v>
          </cell>
          <cell r="C184" t="str">
            <v>m2</v>
          </cell>
          <cell r="D184">
            <v>81.760000000000005</v>
          </cell>
          <cell r="E184">
            <v>60.562962962962963</v>
          </cell>
          <cell r="F184" t="str">
            <v>DER Jan/26</v>
          </cell>
        </row>
        <row r="185">
          <cell r="A185" t="str">
            <v>22.08.27</v>
          </cell>
          <cell r="B185" t="str">
            <v xml:space="preserve">GEOGRELHA POLIETILENO RESIST. TRANSV. 50 KN/M - RESIST. LONGIT. 100 KN/M       </v>
          </cell>
          <cell r="C185" t="str">
            <v>m2</v>
          </cell>
          <cell r="D185">
            <v>90.4</v>
          </cell>
          <cell r="E185">
            <v>66.962962962962962</v>
          </cell>
          <cell r="F185" t="str">
            <v>DER Jan/26</v>
          </cell>
        </row>
        <row r="186">
          <cell r="A186" t="str">
            <v>22.08.28</v>
          </cell>
          <cell r="B186" t="str">
            <v xml:space="preserve">GEOGRELHA POLIETILENO RESIST. TRANSV. 50 KN/M - RESIST. LONGIT. 150 KN/M       </v>
          </cell>
          <cell r="C186" t="str">
            <v>m2</v>
          </cell>
          <cell r="D186">
            <v>103.4</v>
          </cell>
          <cell r="E186">
            <v>76.592592592592595</v>
          </cell>
          <cell r="F186" t="str">
            <v>DER Jan/26</v>
          </cell>
        </row>
        <row r="187">
          <cell r="A187" t="str">
            <v>22.08.29</v>
          </cell>
          <cell r="B187" t="str">
            <v xml:space="preserve">GEOGRELHA POLIETILENO RESIST. TRANSV. 50 KN/M - RESIST. LONGIT. 200 KN/M       </v>
          </cell>
          <cell r="C187" t="str">
            <v>m2</v>
          </cell>
          <cell r="D187">
            <v>114.34</v>
          </cell>
          <cell r="E187">
            <v>84.696296296296296</v>
          </cell>
          <cell r="F187" t="str">
            <v>DER Jan/26</v>
          </cell>
        </row>
        <row r="188">
          <cell r="A188" t="str">
            <v>22.08.30</v>
          </cell>
          <cell r="B188" t="str">
            <v xml:space="preserve">GEOGRELHA POLIETILENO RESIST. TRANSV. 100 KN/M - RESIST. LONGIT. 100 KN/M      </v>
          </cell>
          <cell r="C188" t="str">
            <v>m2</v>
          </cell>
          <cell r="D188">
            <v>162.63</v>
          </cell>
          <cell r="E188">
            <v>120.46666666666665</v>
          </cell>
          <cell r="F188" t="str">
            <v>DER Jan/26</v>
          </cell>
        </row>
        <row r="189">
          <cell r="A189" t="str">
            <v>22.08.31</v>
          </cell>
          <cell r="B189" t="str">
            <v xml:space="preserve">GEOGRELHA POLIETILENO RESIST. TRANSV. 100 KN/M - RESIST. LONGIT. 150 KN/M      </v>
          </cell>
          <cell r="C189" t="str">
            <v>m2</v>
          </cell>
          <cell r="D189">
            <v>166.27</v>
          </cell>
          <cell r="E189">
            <v>123.16296296296296</v>
          </cell>
          <cell r="F189" t="str">
            <v>DER Jan/26</v>
          </cell>
        </row>
        <row r="190">
          <cell r="A190" t="str">
            <v>22.08.32</v>
          </cell>
          <cell r="B190" t="str">
            <v xml:space="preserve">GEOGRELHA POLIETILENO RESIST. TRANSV. 100 KN/M - RESIST. LONGIT. 200 KN/M      </v>
          </cell>
          <cell r="C190" t="str">
            <v>m2</v>
          </cell>
          <cell r="D190">
            <v>177.56</v>
          </cell>
          <cell r="E190">
            <v>131.52592592592592</v>
          </cell>
          <cell r="F190" t="str">
            <v>DER Jan/26</v>
          </cell>
        </row>
        <row r="191">
          <cell r="A191" t="str">
            <v>22.08.33</v>
          </cell>
          <cell r="B191" t="str">
            <v xml:space="preserve">GEOGRELHA POLIETILENO RESIST. TRANSV. 150 KN/M - RESIST. LONGIT. 150 KN/M      </v>
          </cell>
          <cell r="C191" t="str">
            <v>m2</v>
          </cell>
          <cell r="D191">
            <v>173.79</v>
          </cell>
          <cell r="E191">
            <v>128.73333333333332</v>
          </cell>
          <cell r="F191" t="str">
            <v>DER Jan/26</v>
          </cell>
        </row>
        <row r="192">
          <cell r="A192" t="str">
            <v>22.08.34</v>
          </cell>
          <cell r="B192" t="str">
            <v xml:space="preserve">GEOGRELHA POLIETILENO RESIST. TRANSV. 150 KN/M - RESIST. LONGIT. 200 KN/M      </v>
          </cell>
          <cell r="C192" t="str">
            <v>m2</v>
          </cell>
          <cell r="D192">
            <v>188.83</v>
          </cell>
          <cell r="E192">
            <v>139.87407407407409</v>
          </cell>
          <cell r="F192" t="str">
            <v>DER Jan/26</v>
          </cell>
        </row>
        <row r="193">
          <cell r="A193" t="str">
            <v>22.08.35</v>
          </cell>
          <cell r="B193" t="str">
            <v xml:space="preserve">GEOGRELHA POLIETILENO RESIST. TRANSV. 200 KN/M - RESIST. LONGIT. 200 KN/M.     </v>
          </cell>
          <cell r="C193" t="str">
            <v>m2</v>
          </cell>
          <cell r="D193">
            <v>196.39</v>
          </cell>
          <cell r="E193">
            <v>145.47407407407405</v>
          </cell>
          <cell r="F193" t="str">
            <v>DER Jan/26</v>
          </cell>
        </row>
        <row r="194">
          <cell r="A194" t="str">
            <v>22.08.36</v>
          </cell>
          <cell r="B194" t="str">
            <v xml:space="preserve">GEOGRELHA PVC RESIST. TRANSV. 20 KN/M - RESIST. LONGIT. 40 KN/M.               </v>
          </cell>
          <cell r="C194" t="str">
            <v>m2</v>
          </cell>
          <cell r="D194">
            <v>47.17</v>
          </cell>
          <cell r="E194">
            <v>34.940740740740736</v>
          </cell>
          <cell r="F194" t="str">
            <v>DER Jan/26</v>
          </cell>
        </row>
        <row r="195">
          <cell r="A195" t="str">
            <v>22.08.37</v>
          </cell>
          <cell r="B195" t="str">
            <v xml:space="preserve">GEOGRELHA PVC RESIST. TRANSV. 20 KN/M - RESIST. LONGIT. 60 KN/M.               </v>
          </cell>
          <cell r="C195" t="str">
            <v>m2</v>
          </cell>
          <cell r="D195">
            <v>51.68</v>
          </cell>
          <cell r="E195">
            <v>38.281481481481478</v>
          </cell>
          <cell r="F195" t="str">
            <v>DER Jan/26</v>
          </cell>
        </row>
        <row r="196">
          <cell r="A196" t="str">
            <v>22.08.38</v>
          </cell>
          <cell r="B196" t="str">
            <v xml:space="preserve">GEOGRELHA PVC RESIST. TRANSV. 20 KN/M - RESIST. LONGIT. 90 KN/M.               </v>
          </cell>
          <cell r="C196" t="str">
            <v>m2</v>
          </cell>
          <cell r="D196">
            <v>56.18</v>
          </cell>
          <cell r="E196">
            <v>41.614814814814814</v>
          </cell>
          <cell r="F196" t="str">
            <v>DER Jan/26</v>
          </cell>
        </row>
        <row r="197">
          <cell r="A197" t="str">
            <v>22.08.39</v>
          </cell>
          <cell r="B197" t="str">
            <v xml:space="preserve">GEOGRELHA PVC RESIST. TRANSV. 20 KN/M - RESIST. LONGIT. 120 KN/M.              </v>
          </cell>
          <cell r="C197" t="str">
            <v>m2</v>
          </cell>
          <cell r="D197">
            <v>60.69</v>
          </cell>
          <cell r="E197">
            <v>44.955555555555549</v>
          </cell>
          <cell r="F197" t="str">
            <v>DER Jan/26</v>
          </cell>
        </row>
        <row r="198">
          <cell r="A198" t="str">
            <v>22.08.40</v>
          </cell>
          <cell r="B198" t="str">
            <v xml:space="preserve">GEOGRELHA PVC RESIST. TRANSV. 30 KN/M - RESIST. LONGIT. 40 KN/M.               </v>
          </cell>
          <cell r="C198" t="str">
            <v>m2</v>
          </cell>
          <cell r="D198">
            <v>49.63</v>
          </cell>
          <cell r="E198">
            <v>36.762962962962959</v>
          </cell>
          <cell r="F198" t="str">
            <v>DER Jan/26</v>
          </cell>
        </row>
        <row r="199">
          <cell r="A199" t="str">
            <v>22.08.41</v>
          </cell>
          <cell r="B199" t="str">
            <v xml:space="preserve">GEOGRELHA PVC RESIST. TRANSV. 30 KN/M - RESIST. LONGIT. 60 KN/M.               </v>
          </cell>
          <cell r="C199" t="str">
            <v>m2</v>
          </cell>
          <cell r="D199">
            <v>52.4</v>
          </cell>
          <cell r="E199">
            <v>38.81481481481481</v>
          </cell>
          <cell r="F199" t="str">
            <v>DER Jan/26</v>
          </cell>
        </row>
        <row r="200">
          <cell r="A200" t="str">
            <v>22.08.42</v>
          </cell>
          <cell r="B200" t="str">
            <v xml:space="preserve">GEOGRELHA PVC RESIST. TRANSV. 30 KN/M - RESIST. LONGIT. 90 KN/M.               </v>
          </cell>
          <cell r="C200" t="str">
            <v>m2</v>
          </cell>
          <cell r="D200">
            <v>58.18</v>
          </cell>
          <cell r="E200">
            <v>43.096296296296295</v>
          </cell>
          <cell r="F200" t="str">
            <v>DER Jan/26</v>
          </cell>
        </row>
        <row r="201">
          <cell r="A201" t="str">
            <v>22.08.43</v>
          </cell>
          <cell r="B201" t="str">
            <v xml:space="preserve">GEOGRELHA PVC RESIST. TRANSV. 30 KN/M - RESIST. LONGIT. 120 KN/M.              </v>
          </cell>
          <cell r="C201" t="str">
            <v>m2</v>
          </cell>
          <cell r="D201">
            <v>62.91</v>
          </cell>
          <cell r="E201">
            <v>46.599999999999994</v>
          </cell>
          <cell r="F201" t="str">
            <v>DER Jan/26</v>
          </cell>
        </row>
        <row r="202">
          <cell r="A202" t="str">
            <v>23.02.01</v>
          </cell>
          <cell r="B202" t="str">
            <v xml:space="preserve">MELH/PREPARO SUB-LEITO - 100% EN                                               </v>
          </cell>
          <cell r="C202" t="str">
            <v>m2</v>
          </cell>
          <cell r="D202">
            <v>2.74</v>
          </cell>
          <cell r="E202">
            <v>2.0296296296296297</v>
          </cell>
          <cell r="F202" t="str">
            <v>DER Jan/26</v>
          </cell>
        </row>
        <row r="203">
          <cell r="A203" t="str">
            <v>23.02.02</v>
          </cell>
          <cell r="B203" t="str">
            <v xml:space="preserve">MELH/PREPARO SUB-LEITO - 100% EI                                               </v>
          </cell>
          <cell r="C203" t="str">
            <v>m2</v>
          </cell>
          <cell r="D203">
            <v>3.28</v>
          </cell>
          <cell r="E203">
            <v>2.4296296296296291</v>
          </cell>
          <cell r="F203" t="str">
            <v>DER Jan/26</v>
          </cell>
        </row>
        <row r="204">
          <cell r="A204" t="str">
            <v>23.03.01</v>
          </cell>
          <cell r="B204" t="str">
            <v xml:space="preserve">REFORCO SUB-LEITO ESCAV. SOLO ESCOLHIDO                                        </v>
          </cell>
          <cell r="C204" t="str">
            <v>m3</v>
          </cell>
          <cell r="D204">
            <v>12.74</v>
          </cell>
          <cell r="E204">
            <v>9.4370370370370367</v>
          </cell>
          <cell r="F204" t="str">
            <v>DER Jan/26</v>
          </cell>
        </row>
        <row r="205">
          <cell r="A205" t="str">
            <v>23.03.02.01</v>
          </cell>
          <cell r="B205" t="str">
            <v xml:space="preserve">REFORCO DO SUB-LEITO - TRANSPORTE ATE 1 KM                                     </v>
          </cell>
          <cell r="C205" t="str">
            <v>m3*km</v>
          </cell>
          <cell r="D205">
            <v>10.44</v>
          </cell>
          <cell r="E205">
            <v>7.7333333333333325</v>
          </cell>
          <cell r="F205" t="str">
            <v>DER Jan/26</v>
          </cell>
        </row>
        <row r="206">
          <cell r="A206" t="str">
            <v>23.03.02.02</v>
          </cell>
          <cell r="B206" t="str">
            <v xml:space="preserve">REFORCO DO SUB-LEITO - TRANSPORTE ATE 2 KM                                     </v>
          </cell>
          <cell r="C206" t="str">
            <v>m3*km</v>
          </cell>
          <cell r="D206">
            <v>7.33</v>
          </cell>
          <cell r="E206">
            <v>5.4296296296296296</v>
          </cell>
          <cell r="F206" t="str">
            <v>DER Jan/26</v>
          </cell>
        </row>
        <row r="207">
          <cell r="A207" t="str">
            <v>23.03.02.03</v>
          </cell>
          <cell r="B207" t="str">
            <v xml:space="preserve">REFORCO DO SUB-LEITO - TRANSPORTE ATE 5KM                                      </v>
          </cell>
          <cell r="C207" t="str">
            <v>m3*km</v>
          </cell>
          <cell r="D207">
            <v>5.72</v>
          </cell>
          <cell r="E207">
            <v>4.2370370370370365</v>
          </cell>
          <cell r="F207" t="str">
            <v>DER Jan/26</v>
          </cell>
        </row>
        <row r="208">
          <cell r="A208" t="str">
            <v>23.03.02.04</v>
          </cell>
          <cell r="B208" t="str">
            <v xml:space="preserve">REFORCO DE SUB-LEITO - TRANSPORTE ATE 10 KM                                    </v>
          </cell>
          <cell r="C208" t="str">
            <v>m3*km</v>
          </cell>
          <cell r="D208">
            <v>4.78</v>
          </cell>
          <cell r="E208">
            <v>3.5407407407407407</v>
          </cell>
          <cell r="F208" t="str">
            <v>DER Jan/26</v>
          </cell>
        </row>
        <row r="209">
          <cell r="A209" t="str">
            <v>23.03.02.05</v>
          </cell>
          <cell r="B209" t="str">
            <v xml:space="preserve">REFORCO DO SUB-LEITO - TRANSPORTE ATE 15 KM                                    </v>
          </cell>
          <cell r="C209" t="str">
            <v>m3*km</v>
          </cell>
          <cell r="D209">
            <v>4.22</v>
          </cell>
          <cell r="E209">
            <v>3.1259259259259253</v>
          </cell>
          <cell r="F209" t="str">
            <v>DER Jan/26</v>
          </cell>
        </row>
        <row r="210">
          <cell r="A210" t="str">
            <v>23.03.02.06</v>
          </cell>
          <cell r="B210" t="str">
            <v xml:space="preserve">REFORCO DO SUB-LEITO - TRANSPORTE + 15KM                                       </v>
          </cell>
          <cell r="C210" t="str">
            <v>m3*km</v>
          </cell>
          <cell r="D210">
            <v>3.33</v>
          </cell>
          <cell r="E210">
            <v>2.4666666666666663</v>
          </cell>
          <cell r="F210" t="str">
            <v>DER Jan/26</v>
          </cell>
        </row>
        <row r="211">
          <cell r="A211" t="str">
            <v>23.03.03</v>
          </cell>
          <cell r="B211" t="str">
            <v xml:space="preserve">REFORCO DE SUB-LEITO COMPACTACAO 100% EI                                       </v>
          </cell>
          <cell r="C211" t="str">
            <v>m3</v>
          </cell>
          <cell r="D211">
            <v>8.92</v>
          </cell>
          <cell r="E211">
            <v>6.6074074074074067</v>
          </cell>
          <cell r="F211" t="str">
            <v>DER Jan/26</v>
          </cell>
        </row>
        <row r="212">
          <cell r="A212" t="str">
            <v>23.03.04</v>
          </cell>
          <cell r="B212" t="str">
            <v xml:space="preserve">REFORCO DE SUB-LEITO COMPACT 100% EN                                           </v>
          </cell>
          <cell r="C212" t="str">
            <v>m3</v>
          </cell>
          <cell r="D212">
            <v>8.0299999999999994</v>
          </cell>
          <cell r="E212">
            <v>5.9481481481481469</v>
          </cell>
          <cell r="F212" t="str">
            <v>DER Jan/26</v>
          </cell>
        </row>
        <row r="213">
          <cell r="A213" t="str">
            <v>23.04.01.01</v>
          </cell>
          <cell r="B213" t="str">
            <v xml:space="preserve">SUB-BASE OU BASE SOLO CIM 3% - USINA                                           </v>
          </cell>
          <cell r="C213" t="str">
            <v>m3</v>
          </cell>
          <cell r="D213">
            <v>95.45</v>
          </cell>
          <cell r="E213">
            <v>70.703703703703695</v>
          </cell>
          <cell r="F213" t="str">
            <v>DER Jan/26</v>
          </cell>
        </row>
        <row r="214">
          <cell r="A214" t="str">
            <v>23.04.01.01.01</v>
          </cell>
          <cell r="B214" t="str">
            <v xml:space="preserve">SUB-BASE OU BASE DE SOLO CIM.3%-USINA COM TRANSP.JAZIDA ATE LOCAL APLICACAO    </v>
          </cell>
          <cell r="C214" t="str">
            <v>m3</v>
          </cell>
          <cell r="D214">
            <v>158.81</v>
          </cell>
          <cell r="E214">
            <v>117.63703703703703</v>
          </cell>
          <cell r="F214" t="str">
            <v>DER Jan/26</v>
          </cell>
        </row>
        <row r="215">
          <cell r="A215" t="str">
            <v>23.04.01.04.01</v>
          </cell>
          <cell r="B215" t="str">
            <v xml:space="preserve">SUB BASE OU BASE SOLO CIM.6%-USINA COM TRANSP. JAZIDA ATE LOCAL APLICACAO      </v>
          </cell>
          <cell r="C215" t="str">
            <v>m3</v>
          </cell>
          <cell r="D215">
            <v>213.05</v>
          </cell>
          <cell r="E215">
            <v>157.81481481481481</v>
          </cell>
          <cell r="F215" t="str">
            <v>DER Jan/26</v>
          </cell>
        </row>
        <row r="216">
          <cell r="A216" t="str">
            <v>23.04.01.08.01</v>
          </cell>
          <cell r="B216" t="str">
            <v xml:space="preserve">SUB BASE OU BASE SOLO CIM.10%-USINA COM TRANSP.JAZIDA ATE LOCAL APLICACAO      </v>
          </cell>
          <cell r="C216" t="str">
            <v>m3</v>
          </cell>
          <cell r="D216">
            <v>285.37</v>
          </cell>
          <cell r="E216">
            <v>211.38518518518518</v>
          </cell>
          <cell r="F216" t="str">
            <v>DER Jan/26</v>
          </cell>
        </row>
        <row r="217">
          <cell r="A217" t="str">
            <v>23.04.01.26.01</v>
          </cell>
          <cell r="B217" t="str">
            <v xml:space="preserve">SUB BASE OU BASE SOLO CAL 4% - COM TRANSP.JAZIDA ATE LOCAL APLICACAO           </v>
          </cell>
          <cell r="C217" t="str">
            <v>m3</v>
          </cell>
          <cell r="D217">
            <v>167.94</v>
          </cell>
          <cell r="E217">
            <v>124.39999999999999</v>
          </cell>
          <cell r="F217" t="str">
            <v>DER Jan/26</v>
          </cell>
        </row>
        <row r="218">
          <cell r="A218" t="str">
            <v>23.04.02.01.02</v>
          </cell>
          <cell r="B218" t="str">
            <v xml:space="preserve">SUB BASE OU BASE SOLO BRITA C/CIM.3% COM TRANSP. JAZIDA ATE LOCAL APLICAÇÃO    </v>
          </cell>
          <cell r="C218" t="str">
            <v>m3</v>
          </cell>
          <cell r="D218">
            <v>341.35</v>
          </cell>
          <cell r="E218">
            <v>252.85185185185185</v>
          </cell>
          <cell r="F218" t="str">
            <v>DER Jan/26</v>
          </cell>
        </row>
        <row r="219">
          <cell r="A219" t="str">
            <v>23.04.02.02.01</v>
          </cell>
          <cell r="B219" t="str">
            <v xml:space="preserve">SUB BASE OU BASE SOLO BRITA C/CIM.4% COM TRANSP. JAZIDA ATE LOCAL DE APLICAÇÃO </v>
          </cell>
          <cell r="C219" t="str">
            <v>m3</v>
          </cell>
          <cell r="D219">
            <v>377.35</v>
          </cell>
          <cell r="E219">
            <v>279.51851851851853</v>
          </cell>
          <cell r="F219" t="str">
            <v>DER Jan/26</v>
          </cell>
        </row>
        <row r="220">
          <cell r="A220" t="str">
            <v>23.04.02.03.01</v>
          </cell>
          <cell r="B220" t="str">
            <v>SUB BASE OU BASE SOLO BRITA C/CIM.5% COM TRANSP.JAZIDA ATE O LOCAL DE APLICAÇÃO</v>
          </cell>
          <cell r="C220" t="str">
            <v>m3</v>
          </cell>
          <cell r="D220">
            <v>392.43</v>
          </cell>
          <cell r="E220">
            <v>290.68888888888887</v>
          </cell>
          <cell r="F220" t="str">
            <v>DER Jan/26</v>
          </cell>
        </row>
        <row r="221">
          <cell r="A221" t="str">
            <v>23.04.02.04.41</v>
          </cell>
          <cell r="B221" t="str">
            <v xml:space="preserve">SUB BASE OU BASE SOLO BRITA C/CIM.6% COM TRANSP.DA JAZIDA ATE LOCAL APLICAÇÃO  </v>
          </cell>
          <cell r="C221" t="str">
            <v>m3</v>
          </cell>
          <cell r="D221">
            <v>407.51</v>
          </cell>
          <cell r="E221">
            <v>301.85925925925926</v>
          </cell>
          <cell r="F221" t="str">
            <v>DER Jan/26</v>
          </cell>
        </row>
        <row r="222">
          <cell r="A222" t="str">
            <v>23.04.02.05.02</v>
          </cell>
          <cell r="B222" t="str">
            <v xml:space="preserve">SUB BASE OU BASE DE SOLO BRITA 50% BRITA COM TRANSP.JAZIDA ATE LOCAL APLICAÇÃO </v>
          </cell>
          <cell r="C222" t="str">
            <v>m3</v>
          </cell>
          <cell r="D222">
            <v>253.99</v>
          </cell>
          <cell r="E222">
            <v>188.14074074074074</v>
          </cell>
          <cell r="F222" t="str">
            <v>DER Jan/26</v>
          </cell>
        </row>
        <row r="223">
          <cell r="A223" t="str">
            <v>23.04.02.05.03</v>
          </cell>
          <cell r="B223" t="str">
            <v xml:space="preserve">SUB BASE OU BASE DE SOLO LATERITICO-BRITA 50% BRITA C/TRANSP.JAZIDA ATE APLIC. </v>
          </cell>
          <cell r="C223" t="str">
            <v>m3</v>
          </cell>
          <cell r="D223">
            <v>253.99</v>
          </cell>
          <cell r="E223">
            <v>188.14074074074074</v>
          </cell>
          <cell r="F223" t="str">
            <v>DER Jan/26</v>
          </cell>
        </row>
        <row r="224">
          <cell r="A224" t="str">
            <v>23.04.02.07.02</v>
          </cell>
          <cell r="B224" t="str">
            <v xml:space="preserve">SUB BASE OU BASE DE SOLO BRITA 60% BRITA COM TRANSP.JAZIDA ATE LOCAL APLICAÇÃO </v>
          </cell>
          <cell r="C224" t="str">
            <v>m3</v>
          </cell>
          <cell r="D224">
            <v>256.04000000000002</v>
          </cell>
          <cell r="E224">
            <v>189.65925925925927</v>
          </cell>
          <cell r="F224" t="str">
            <v>DER Jan/26</v>
          </cell>
        </row>
        <row r="225">
          <cell r="A225" t="str">
            <v>23.04.02.09.02</v>
          </cell>
          <cell r="B225" t="str">
            <v xml:space="preserve">SUB BASE OU BASE DE SOLO BRITA 70% BRITA COM TRANSP.JAZIDA ATE LOCAL APLICAÇÃO </v>
          </cell>
          <cell r="C225" t="str">
            <v>m3</v>
          </cell>
          <cell r="D225">
            <v>312.67</v>
          </cell>
          <cell r="E225">
            <v>231.60740740740741</v>
          </cell>
          <cell r="F225" t="str">
            <v>DER Jan/26</v>
          </cell>
        </row>
        <row r="226">
          <cell r="A226" t="str">
            <v>23.04.03.01</v>
          </cell>
          <cell r="B226" t="str">
            <v xml:space="preserve">SUB-BASE OU BASE BRITA GRAD. SIMPLES                                           </v>
          </cell>
          <cell r="C226" t="str">
            <v>m3</v>
          </cell>
          <cell r="D226">
            <v>409.99</v>
          </cell>
          <cell r="E226">
            <v>303.69629629629628</v>
          </cell>
          <cell r="F226" t="str">
            <v>DER Jan/26</v>
          </cell>
        </row>
        <row r="227">
          <cell r="A227" t="str">
            <v>23.04.03.02</v>
          </cell>
          <cell r="B227" t="str">
            <v xml:space="preserve">SUB-BASE OU BASE DE PEDRA BRITADA                                              </v>
          </cell>
          <cell r="C227" t="str">
            <v>m3</v>
          </cell>
          <cell r="D227">
            <v>325.94</v>
          </cell>
          <cell r="E227">
            <v>241.43703703703702</v>
          </cell>
          <cell r="F227" t="str">
            <v>DER Jan/26</v>
          </cell>
        </row>
        <row r="228">
          <cell r="A228" t="str">
            <v>23.04.03.04</v>
          </cell>
          <cell r="B228" t="str">
            <v xml:space="preserve">SUB-BASE OU BASE DE PEDRA RACHAO, CONF. ET-POO/042 (DERSA)                     </v>
          </cell>
          <cell r="C228" t="str">
            <v>m3</v>
          </cell>
          <cell r="D228">
            <v>389.58</v>
          </cell>
          <cell r="E228">
            <v>288.57777777777773</v>
          </cell>
          <cell r="F228" t="str">
            <v>DER Jan/26</v>
          </cell>
        </row>
        <row r="229">
          <cell r="A229" t="str">
            <v>23.04.04.01</v>
          </cell>
          <cell r="B229" t="str">
            <v xml:space="preserve">SUB-BASE OU BASE BRITA GRAD. C/CIM 1%VOL                                       </v>
          </cell>
          <cell r="C229" t="str">
            <v>m3</v>
          </cell>
          <cell r="D229">
            <v>396.61</v>
          </cell>
          <cell r="E229">
            <v>293.78518518518518</v>
          </cell>
          <cell r="F229" t="str">
            <v>DER Jan/26</v>
          </cell>
        </row>
        <row r="230">
          <cell r="A230" t="str">
            <v>23.04.06.03</v>
          </cell>
          <cell r="B230" t="str">
            <v xml:space="preserve">SUB-BASE OU BASE DE MACADAME SECO                                              </v>
          </cell>
          <cell r="C230" t="str">
            <v>m3</v>
          </cell>
          <cell r="D230">
            <v>374.78</v>
          </cell>
          <cell r="E230">
            <v>277.61481481481479</v>
          </cell>
          <cell r="F230" t="str">
            <v>DER Jan/26</v>
          </cell>
        </row>
        <row r="231">
          <cell r="A231" t="str">
            <v>23.04.07.01</v>
          </cell>
          <cell r="B231" t="str">
            <v xml:space="preserve">SUB-BASE OU BASE SOLO AREN. FINO 95% PI                                        </v>
          </cell>
          <cell r="C231" t="str">
            <v>m3</v>
          </cell>
          <cell r="D231">
            <v>40.04</v>
          </cell>
          <cell r="E231">
            <v>29.659259259259258</v>
          </cell>
          <cell r="F231" t="str">
            <v>DER Jan/26</v>
          </cell>
        </row>
        <row r="232">
          <cell r="A232" t="str">
            <v>23.05.01</v>
          </cell>
          <cell r="B232" t="str">
            <v xml:space="preserve">IMPRIMADURA BETUMINOSA IMPERMEABILIZANTE                                       </v>
          </cell>
          <cell r="C232" t="str">
            <v>m2</v>
          </cell>
          <cell r="D232">
            <v>6.35</v>
          </cell>
          <cell r="E232">
            <v>4.7037037037037033</v>
          </cell>
          <cell r="F232" t="str">
            <v>DER Jan/26</v>
          </cell>
        </row>
        <row r="233">
          <cell r="A233" t="str">
            <v>23.05.02</v>
          </cell>
          <cell r="B233" t="str">
            <v xml:space="preserve">IMPRIMADURA BETUMINOSA LIGANTE                                                 </v>
          </cell>
          <cell r="C233" t="str">
            <v>m2</v>
          </cell>
          <cell r="D233">
            <v>4.12</v>
          </cell>
          <cell r="E233">
            <v>3.0518518518518518</v>
          </cell>
          <cell r="F233" t="str">
            <v>DER Jan/26</v>
          </cell>
        </row>
        <row r="234">
          <cell r="A234" t="str">
            <v>23.05.03</v>
          </cell>
          <cell r="B234" t="str">
            <v xml:space="preserve">IMPRIMADURA BET. AUXILIAR DE LIGACAO                                           </v>
          </cell>
          <cell r="C234" t="str">
            <v>m2</v>
          </cell>
          <cell r="D234">
            <v>1.99</v>
          </cell>
          <cell r="E234">
            <v>1.4740740740740739</v>
          </cell>
          <cell r="F234" t="str">
            <v>DER Jan/26</v>
          </cell>
        </row>
        <row r="235">
          <cell r="A235" t="str">
            <v>23.05.04</v>
          </cell>
          <cell r="B235" t="str">
            <v xml:space="preserve">IMPRIM. BET. LIGANTE MODIF. POLIMERO                                           </v>
          </cell>
          <cell r="C235" t="str">
            <v>m2</v>
          </cell>
          <cell r="D235">
            <v>4.07</v>
          </cell>
          <cell r="E235">
            <v>3.0148148148148146</v>
          </cell>
          <cell r="F235" t="str">
            <v>DER Jan/26</v>
          </cell>
        </row>
        <row r="236">
          <cell r="A236" t="str">
            <v>23.06.01</v>
          </cell>
          <cell r="B236" t="str">
            <v xml:space="preserve">TRATAMENTO SUPERFICIAL SIMPLES                                                 </v>
          </cell>
          <cell r="C236" t="str">
            <v>m2</v>
          </cell>
          <cell r="D236">
            <v>10</v>
          </cell>
          <cell r="E236">
            <v>7.4074074074074066</v>
          </cell>
          <cell r="F236" t="str">
            <v>DER Jan/26</v>
          </cell>
        </row>
        <row r="237">
          <cell r="A237" t="str">
            <v>23.06.02</v>
          </cell>
          <cell r="B237" t="str">
            <v xml:space="preserve">TRATAMENTO SUPERFICIAL DUPLO                                                   </v>
          </cell>
          <cell r="C237" t="str">
            <v>m3</v>
          </cell>
          <cell r="D237">
            <v>910.08</v>
          </cell>
          <cell r="E237">
            <v>674.13333333333333</v>
          </cell>
          <cell r="F237" t="str">
            <v>DER Jan/26</v>
          </cell>
        </row>
        <row r="238">
          <cell r="A238" t="str">
            <v>23.06.03</v>
          </cell>
          <cell r="B238" t="str">
            <v xml:space="preserve">TRATAMENTO SUPERFICIAL TRIPLO                                                  </v>
          </cell>
          <cell r="C238" t="str">
            <v>m3</v>
          </cell>
          <cell r="D238">
            <v>1141.6400000000001</v>
          </cell>
          <cell r="E238">
            <v>845.65925925925933</v>
          </cell>
          <cell r="F238" t="str">
            <v>DER Jan/26</v>
          </cell>
        </row>
        <row r="239">
          <cell r="A239" t="str">
            <v>23.06.04</v>
          </cell>
          <cell r="B239" t="str">
            <v xml:space="preserve">MICROREVESTIMENTO C/POLIMERO COM FIBRA À FRIO (MCAF)                           </v>
          </cell>
          <cell r="C239" t="str">
            <v>m2</v>
          </cell>
          <cell r="D239">
            <v>32.450000000000003</v>
          </cell>
          <cell r="E239">
            <v>24.037037037037038</v>
          </cell>
          <cell r="F239" t="str">
            <v>DER Jan/26</v>
          </cell>
        </row>
        <row r="240">
          <cell r="A240" t="str">
            <v>23.06.04.01</v>
          </cell>
          <cell r="B240" t="str">
            <v xml:space="preserve">MICROREVESTIMENTO COM POLIMERO SEM FIBRA A FRIO (MCAF)                         </v>
          </cell>
          <cell r="C240" t="str">
            <v>m2</v>
          </cell>
          <cell r="D240">
            <v>24.43</v>
          </cell>
          <cell r="E240">
            <v>18.096296296296295</v>
          </cell>
          <cell r="F240" t="str">
            <v>DER Jan/26</v>
          </cell>
        </row>
        <row r="241">
          <cell r="A241" t="str">
            <v>23.06.08</v>
          </cell>
          <cell r="B241" t="str">
            <v xml:space="preserve">TRATAMENTO SUPERFICIAL DUPLO MODIFICADO POR POLIMEROS                          </v>
          </cell>
          <cell r="C241" t="str">
            <v>m3</v>
          </cell>
          <cell r="D241">
            <v>1129.5999999999999</v>
          </cell>
          <cell r="E241">
            <v>836.74074074074065</v>
          </cell>
          <cell r="F241" t="str">
            <v>DER Jan/26</v>
          </cell>
        </row>
        <row r="242">
          <cell r="A242" t="str">
            <v>23.07.01</v>
          </cell>
          <cell r="B242" t="str">
            <v xml:space="preserve">PRE-MISTURADO A FRIO                                                           </v>
          </cell>
          <cell r="C242" t="str">
            <v>m3</v>
          </cell>
          <cell r="D242">
            <v>1166.1300000000001</v>
          </cell>
          <cell r="E242">
            <v>863.80000000000007</v>
          </cell>
          <cell r="F242" t="str">
            <v>DER Jan/26</v>
          </cell>
        </row>
        <row r="243">
          <cell r="A243" t="str">
            <v>23.07.01.02</v>
          </cell>
          <cell r="B243" t="str">
            <v xml:space="preserve">APLICACAO CAMADA DE PRE-MISTURADO A FRIO COM TRANSPORTE (EXCLUSO MATERIAL)     </v>
          </cell>
          <cell r="C243" t="str">
            <v>m3</v>
          </cell>
          <cell r="D243">
            <v>176.79</v>
          </cell>
          <cell r="E243">
            <v>130.95555555555555</v>
          </cell>
          <cell r="F243" t="str">
            <v>DER Jan/26</v>
          </cell>
        </row>
        <row r="244">
          <cell r="A244" t="str">
            <v>23.08.03.03</v>
          </cell>
          <cell r="B244" t="str">
            <v xml:space="preserve">CAMADA ROLAMENTO - CAUQ - GRAD.C - COM DOP                                     </v>
          </cell>
          <cell r="C244" t="str">
            <v>m3</v>
          </cell>
          <cell r="D244">
            <v>1465.13</v>
          </cell>
          <cell r="E244">
            <v>1085.2814814814815</v>
          </cell>
          <cell r="F244" t="str">
            <v>DER Jan/26</v>
          </cell>
        </row>
        <row r="245">
          <cell r="A245" t="str">
            <v>23.08.06.07</v>
          </cell>
          <cell r="B245" t="str">
            <v xml:space="preserve">ASFALTO BORRACHA MORNO, GRADUAÇÃO DER 4,75                                     </v>
          </cell>
          <cell r="C245" t="str">
            <v>m3</v>
          </cell>
          <cell r="D245">
            <v>1916.85</v>
          </cell>
          <cell r="E245">
            <v>1419.8888888888887</v>
          </cell>
          <cell r="F245" t="str">
            <v>DER Jan/26</v>
          </cell>
        </row>
        <row r="246">
          <cell r="A246" t="str">
            <v>23.08.06.08</v>
          </cell>
          <cell r="B246" t="str">
            <v xml:space="preserve">ASFALTO BORRACHA MORNO, GRADUAÇÃO DER 9,5                                      </v>
          </cell>
          <cell r="C246" t="str">
            <v>m3</v>
          </cell>
          <cell r="D246">
            <v>1871.71</v>
          </cell>
          <cell r="E246">
            <v>1386.4518518518519</v>
          </cell>
          <cell r="F246" t="str">
            <v>DER Jan/26</v>
          </cell>
        </row>
        <row r="247">
          <cell r="A247" t="str">
            <v>23.08.06.09</v>
          </cell>
          <cell r="B247" t="str">
            <v xml:space="preserve">ASFALTO BORRACHA MORNO, GRADUAÇÃO DER 12,5                                     </v>
          </cell>
          <cell r="C247" t="str">
            <v>m3</v>
          </cell>
          <cell r="D247">
            <v>1788.97</v>
          </cell>
          <cell r="E247">
            <v>1325.1629629629629</v>
          </cell>
          <cell r="F247" t="str">
            <v>DER Jan/26</v>
          </cell>
        </row>
        <row r="248">
          <cell r="A248" t="str">
            <v>23.08.06.10</v>
          </cell>
          <cell r="B248" t="str">
            <v xml:space="preserve">ASFALTO BORRACHA MORNO, GRADUAÇÃO DER 19,00                                    </v>
          </cell>
          <cell r="C248" t="str">
            <v>m3</v>
          </cell>
          <cell r="D248">
            <v>1684.14</v>
          </cell>
          <cell r="E248">
            <v>1247.5111111111112</v>
          </cell>
          <cell r="F248" t="str">
            <v>DER Jan/26</v>
          </cell>
        </row>
        <row r="249">
          <cell r="A249" t="str">
            <v>23.09.01</v>
          </cell>
          <cell r="B249" t="str">
            <v xml:space="preserve">CAPA SELANTE TIPO 2                                                            </v>
          </cell>
          <cell r="C249" t="str">
            <v>m2</v>
          </cell>
          <cell r="D249">
            <v>6.87</v>
          </cell>
          <cell r="E249">
            <v>5.0888888888888886</v>
          </cell>
          <cell r="F249" t="str">
            <v>DER Jan/26</v>
          </cell>
        </row>
        <row r="250">
          <cell r="A250" t="str">
            <v>23.09.02</v>
          </cell>
          <cell r="B250" t="str">
            <v xml:space="preserve">CAPA SELANTE TIPO 3                                                            </v>
          </cell>
          <cell r="C250" t="str">
            <v>m2</v>
          </cell>
          <cell r="D250">
            <v>11.31</v>
          </cell>
          <cell r="E250">
            <v>8.3777777777777782</v>
          </cell>
          <cell r="F250" t="str">
            <v>DER Jan/26</v>
          </cell>
        </row>
        <row r="251">
          <cell r="A251" t="str">
            <v>23.10.01</v>
          </cell>
          <cell r="B251" t="str">
            <v xml:space="preserve">FRESAGEM CONTINUA DE PAV., INDEPENDENTE DA ESPESSURA                           </v>
          </cell>
          <cell r="C251" t="str">
            <v>m3</v>
          </cell>
          <cell r="D251">
            <v>162.38</v>
          </cell>
          <cell r="E251">
            <v>120.28148148148146</v>
          </cell>
          <cell r="F251" t="str">
            <v>DER Jan/26</v>
          </cell>
        </row>
        <row r="252">
          <cell r="A252" t="str">
            <v>23.10.03</v>
          </cell>
          <cell r="B252" t="str">
            <v xml:space="preserve">FRESAGEM CONTÍNUA DE REVESTIMENTO ASFÁLTICO (SEM TRANSPORTE)                   </v>
          </cell>
          <cell r="C252" t="str">
            <v>m3</v>
          </cell>
          <cell r="D252">
            <v>83.36</v>
          </cell>
          <cell r="E252">
            <v>61.748148148148147</v>
          </cell>
          <cell r="F252" t="str">
            <v>DER Jan/26</v>
          </cell>
        </row>
        <row r="253">
          <cell r="A253" t="str">
            <v>23.10.03.01</v>
          </cell>
          <cell r="B253" t="str">
            <v xml:space="preserve">TRANSPORTE DE MATERIAL FRESADO ATÉ 1KM                                         </v>
          </cell>
          <cell r="C253" t="str">
            <v>m3*km</v>
          </cell>
          <cell r="D253">
            <v>10.53</v>
          </cell>
          <cell r="E253">
            <v>7.7999999999999989</v>
          </cell>
          <cell r="F253" t="str">
            <v>DER Jan/26</v>
          </cell>
        </row>
        <row r="254">
          <cell r="A254" t="str">
            <v>23.10.03.02</v>
          </cell>
          <cell r="B254" t="str">
            <v xml:space="preserve">TRANSPORTE DE MATERIAL FRESADO ATÉ 2KM                                         </v>
          </cell>
          <cell r="C254" t="str">
            <v>m3*km</v>
          </cell>
          <cell r="D254">
            <v>6.32</v>
          </cell>
          <cell r="E254">
            <v>4.6814814814814811</v>
          </cell>
          <cell r="F254" t="str">
            <v>DER Jan/26</v>
          </cell>
        </row>
        <row r="255">
          <cell r="A255" t="str">
            <v>23.10.03.03</v>
          </cell>
          <cell r="B255" t="str">
            <v xml:space="preserve">TRANSPORTE DE MATERIAL FRESADO ATÉ 5KM                                         </v>
          </cell>
          <cell r="C255" t="str">
            <v>m3*km</v>
          </cell>
          <cell r="D255">
            <v>4.51</v>
          </cell>
          <cell r="E255">
            <v>3.3407407407407406</v>
          </cell>
          <cell r="F255" t="str">
            <v>DER Jan/26</v>
          </cell>
        </row>
        <row r="256">
          <cell r="A256" t="str">
            <v>23.10.03.04</v>
          </cell>
          <cell r="B256" t="str">
            <v xml:space="preserve">TRANSPORTE DE MATERIAL FRESADO ATÉ 10KM                                        </v>
          </cell>
          <cell r="C256" t="str">
            <v>m3*km</v>
          </cell>
          <cell r="D256">
            <v>3.51</v>
          </cell>
          <cell r="E256">
            <v>2.5999999999999996</v>
          </cell>
          <cell r="F256" t="str">
            <v>DER Jan/26</v>
          </cell>
        </row>
        <row r="257">
          <cell r="A257" t="str">
            <v>23.10.03.05</v>
          </cell>
          <cell r="B257" t="str">
            <v xml:space="preserve">TRANSPORTE DE MATERIAL FRESADO ATÉ 15KM                                        </v>
          </cell>
          <cell r="C257" t="str">
            <v>m3*km</v>
          </cell>
          <cell r="D257">
            <v>2.87</v>
          </cell>
          <cell r="E257">
            <v>2.1259259259259258</v>
          </cell>
          <cell r="F257" t="str">
            <v>DER Jan/26</v>
          </cell>
        </row>
        <row r="258">
          <cell r="A258" t="str">
            <v>23.10.03.06</v>
          </cell>
          <cell r="B258" t="str">
            <v xml:space="preserve">TRANSPORTE DE MATERIAL FRESADO ALEM 15KM                                       </v>
          </cell>
          <cell r="C258" t="str">
            <v>m3*km</v>
          </cell>
          <cell r="D258">
            <v>2.4300000000000002</v>
          </cell>
          <cell r="E258">
            <v>1.8</v>
          </cell>
          <cell r="F258" t="str">
            <v>DER Jan/26</v>
          </cell>
        </row>
        <row r="259">
          <cell r="A259" t="str">
            <v>23.11.09</v>
          </cell>
          <cell r="B259" t="str">
            <v xml:space="preserve">PAVIMENTO DE CONCRETO SOBRE OBRA DE ARTE ESPECIAL-MANUAL.                      </v>
          </cell>
          <cell r="C259" t="str">
            <v>m3</v>
          </cell>
          <cell r="D259">
            <v>2134.83</v>
          </cell>
          <cell r="E259">
            <v>1581.3555555555554</v>
          </cell>
          <cell r="F259" t="str">
            <v>DER Jan/26</v>
          </cell>
        </row>
        <row r="260">
          <cell r="A260" t="str">
            <v>23.12.01</v>
          </cell>
          <cell r="B260" t="str">
            <v xml:space="preserve">PAVIMENTO CONCRETO INTERTRAVADO - E=6CM                                        </v>
          </cell>
          <cell r="C260" t="str">
            <v>m2</v>
          </cell>
          <cell r="D260">
            <v>154.44</v>
          </cell>
          <cell r="E260">
            <v>114.39999999999999</v>
          </cell>
          <cell r="F260" t="str">
            <v>DER Jan/26</v>
          </cell>
        </row>
        <row r="261">
          <cell r="A261" t="str">
            <v>23.12.02</v>
          </cell>
          <cell r="B261" t="str">
            <v xml:space="preserve">PAVIMENTO CONCRETO INTERTRAVADO - E=8CM                                        </v>
          </cell>
          <cell r="C261" t="str">
            <v>m2</v>
          </cell>
          <cell r="D261">
            <v>195.22</v>
          </cell>
          <cell r="E261">
            <v>144.60740740740741</v>
          </cell>
          <cell r="F261" t="str">
            <v>DER Jan/26</v>
          </cell>
        </row>
        <row r="262">
          <cell r="A262" t="str">
            <v>23.12.03</v>
          </cell>
          <cell r="B262" t="str">
            <v xml:space="preserve">PAV CONCRETO INTERTRAVADO - E=10CM                                             </v>
          </cell>
          <cell r="C262" t="str">
            <v>m2</v>
          </cell>
          <cell r="D262">
            <v>224.96</v>
          </cell>
          <cell r="E262">
            <v>166.63703703703703</v>
          </cell>
          <cell r="F262" t="str">
            <v>DER Jan/26</v>
          </cell>
        </row>
        <row r="263">
          <cell r="A263" t="str">
            <v>23.13.07.01</v>
          </cell>
          <cell r="B263" t="str">
            <v xml:space="preserve">RECICLAGEM CAPA/BASE COM ADICAO DE 4% DE CIMENTO                               </v>
          </cell>
          <cell r="C263" t="str">
            <v>m3</v>
          </cell>
          <cell r="D263">
            <v>192.79</v>
          </cell>
          <cell r="E263">
            <v>142.8074074074074</v>
          </cell>
          <cell r="F263" t="str">
            <v>DER Jan/26</v>
          </cell>
        </row>
        <row r="264">
          <cell r="A264" t="str">
            <v>23.13.07.02</v>
          </cell>
          <cell r="B264" t="str">
            <v xml:space="preserve">RECICLAGEM DE PAVIMENTO COM ADICAO DE 30% DE BRITA E 4% DE CIMENTO             </v>
          </cell>
          <cell r="C264" t="str">
            <v>m3</v>
          </cell>
          <cell r="D264">
            <v>300.67</v>
          </cell>
          <cell r="E264">
            <v>222.71851851851852</v>
          </cell>
          <cell r="F264" t="str">
            <v>DER Jan/26</v>
          </cell>
        </row>
        <row r="265">
          <cell r="A265" t="str">
            <v>23.13.07.03</v>
          </cell>
          <cell r="B265" t="str">
            <v xml:space="preserve">RECICLAGEM DE PAVIMENTO COM ADICAO DE 20% DE BRITA E 4% DE CIMENTO             </v>
          </cell>
          <cell r="C265" t="str">
            <v>m3</v>
          </cell>
          <cell r="D265">
            <v>268.39</v>
          </cell>
          <cell r="E265">
            <v>198.8074074074074</v>
          </cell>
          <cell r="F265" t="str">
            <v>DER Jan/26</v>
          </cell>
        </row>
        <row r="266">
          <cell r="A266" t="str">
            <v>23.13.07.04</v>
          </cell>
          <cell r="B266" t="str">
            <v xml:space="preserve">RECICLAGEM DE PAVIMENTO COM ADICAO DE 20% DE BRITA E 6% DE CIMENTO             </v>
          </cell>
          <cell r="C266" t="str">
            <v>m3</v>
          </cell>
          <cell r="D266">
            <v>308.76</v>
          </cell>
          <cell r="E266">
            <v>228.71111111111108</v>
          </cell>
          <cell r="F266" t="str">
            <v>DER Jan/26</v>
          </cell>
        </row>
        <row r="267">
          <cell r="A267" t="str">
            <v>23.13.07.05</v>
          </cell>
          <cell r="B267" t="str">
            <v xml:space="preserve">RECICLAGEM DE PAVIMENTO COM ADICAO DE 20% BRITA.                               </v>
          </cell>
          <cell r="C267" t="str">
            <v>m3</v>
          </cell>
          <cell r="D267">
            <v>187.65</v>
          </cell>
          <cell r="E267">
            <v>139</v>
          </cell>
          <cell r="F267" t="str">
            <v>DER Jan/26</v>
          </cell>
        </row>
        <row r="268">
          <cell r="A268" t="str">
            <v>23.13.07.06</v>
          </cell>
          <cell r="B268" t="str">
            <v xml:space="preserve">RECICLAGEM DE PAVIMENTO COM ADICAO DE 30% DE BRITA                             </v>
          </cell>
          <cell r="C268" t="str">
            <v>m3</v>
          </cell>
          <cell r="D268">
            <v>261.86</v>
          </cell>
          <cell r="E268">
            <v>193.97037037037038</v>
          </cell>
          <cell r="F268" t="str">
            <v>DER Jan/26</v>
          </cell>
        </row>
        <row r="269">
          <cell r="A269" t="str">
            <v>23.13.07.07</v>
          </cell>
          <cell r="B269" t="str">
            <v xml:space="preserve">REUTILIZACAO DE PAVIMENTO RECICLADO COM ADICAO DE 25% DE BRITA 1 EM PESO       </v>
          </cell>
          <cell r="C269" t="str">
            <v>m3</v>
          </cell>
          <cell r="D269">
            <v>130.35</v>
          </cell>
          <cell r="E269">
            <v>96.555555555555543</v>
          </cell>
          <cell r="F269" t="str">
            <v>DER Jan/26</v>
          </cell>
        </row>
        <row r="270">
          <cell r="A270" t="str">
            <v>23.13.07.08</v>
          </cell>
          <cell r="B270" t="str">
            <v xml:space="preserve">REMOCAO, PULVERIZACAO, CARGA E TRANSPORTE (5KM) DE PAVIMENTO FLEXIVEL          </v>
          </cell>
          <cell r="C270" t="str">
            <v>m3</v>
          </cell>
          <cell r="D270">
            <v>193.7</v>
          </cell>
          <cell r="E270">
            <v>143.48148148148147</v>
          </cell>
          <cell r="F270" t="str">
            <v>DER Jan/26</v>
          </cell>
        </row>
        <row r="271">
          <cell r="A271" t="str">
            <v>23.52.02.01</v>
          </cell>
          <cell r="B271" t="str">
            <v xml:space="preserve">CONCRETO ASFALTICO USINADO A QUENTE - FAIXA DER 25                             </v>
          </cell>
          <cell r="C271" t="str">
            <v>m3</v>
          </cell>
          <cell r="D271">
            <v>1413.32</v>
          </cell>
          <cell r="E271">
            <v>1046.9037037037035</v>
          </cell>
          <cell r="F271" t="str">
            <v>DER Jan/26</v>
          </cell>
        </row>
        <row r="272">
          <cell r="A272" t="str">
            <v>23.52.02.03</v>
          </cell>
          <cell r="B272" t="str">
            <v xml:space="preserve">CONCRETO ASFALTICO USINADO A QUENTE - FAIXA DER 19                             </v>
          </cell>
          <cell r="C272" t="str">
            <v>m3</v>
          </cell>
          <cell r="D272">
            <v>1416.39</v>
          </cell>
          <cell r="E272">
            <v>1049.1777777777777</v>
          </cell>
          <cell r="F272" t="str">
            <v>DER Jan/26</v>
          </cell>
        </row>
        <row r="273">
          <cell r="A273" t="str">
            <v>23.52.02.05</v>
          </cell>
          <cell r="B273" t="str">
            <v xml:space="preserve">CONCRETO ASFALTICO USINADO A QUENTE - FAIXA DER 12,5                           </v>
          </cell>
          <cell r="C273" t="str">
            <v>m3</v>
          </cell>
          <cell r="D273">
            <v>1581.51</v>
          </cell>
          <cell r="E273">
            <v>1171.4888888888888</v>
          </cell>
          <cell r="F273" t="str">
            <v>DER Jan/26</v>
          </cell>
        </row>
        <row r="274">
          <cell r="A274" t="str">
            <v>23.52.02.07</v>
          </cell>
          <cell r="B274" t="str">
            <v xml:space="preserve">CONCRETO ASFALTICO USINADO A QUENTE - FAIXA DER 9,5                            </v>
          </cell>
          <cell r="C274" t="str">
            <v>m3</v>
          </cell>
          <cell r="D274">
            <v>1738.16</v>
          </cell>
          <cell r="E274">
            <v>1287.525925925926</v>
          </cell>
          <cell r="F274" t="str">
            <v>DER Jan/26</v>
          </cell>
        </row>
        <row r="275">
          <cell r="A275" t="str">
            <v>23.52.02.09</v>
          </cell>
          <cell r="B275" t="str">
            <v xml:space="preserve">CONCRETO ASFALTICO USINADO A QUENTE - FAIXA DER 4,75                           </v>
          </cell>
          <cell r="C275" t="str">
            <v>m3</v>
          </cell>
          <cell r="D275">
            <v>1694.14</v>
          </cell>
          <cell r="E275">
            <v>1254.9185185185186</v>
          </cell>
          <cell r="F275" t="str">
            <v>DER Jan/26</v>
          </cell>
        </row>
        <row r="276">
          <cell r="A276" t="str">
            <v>23.52.02.11</v>
          </cell>
          <cell r="B276" t="str">
            <v xml:space="preserve">CONCRETO ASFALTICO USINADO A QUENTE COM POLIMERO - FAIXA DER 25                </v>
          </cell>
          <cell r="C276" t="str">
            <v>m3</v>
          </cell>
          <cell r="D276">
            <v>1580.13</v>
          </cell>
          <cell r="E276">
            <v>1170.4666666666667</v>
          </cell>
          <cell r="F276" t="str">
            <v>DER Jan/26</v>
          </cell>
        </row>
        <row r="277">
          <cell r="A277" t="str">
            <v>23.52.02.13</v>
          </cell>
          <cell r="B277" t="str">
            <v xml:space="preserve">CONCRETO ASFALTICO USINADO A QUENTE COM POLIMERO - FAIXA DER 19                </v>
          </cell>
          <cell r="C277" t="str">
            <v>m3</v>
          </cell>
          <cell r="D277">
            <v>1583.2</v>
          </cell>
          <cell r="E277">
            <v>1172.7407407407406</v>
          </cell>
          <cell r="F277" t="str">
            <v>DER Jan/26</v>
          </cell>
        </row>
        <row r="278">
          <cell r="A278" t="str">
            <v>23.52.02.15</v>
          </cell>
          <cell r="B278" t="str">
            <v xml:space="preserve">CONCRETO ASFALTICO USINADO A QUENTE COM POLIMERO - FAIXA DER 12,5              </v>
          </cell>
          <cell r="C278" t="str">
            <v>m3</v>
          </cell>
          <cell r="D278">
            <v>1779.81</v>
          </cell>
          <cell r="E278">
            <v>1318.3777777777777</v>
          </cell>
          <cell r="F278" t="str">
            <v>DER Jan/26</v>
          </cell>
        </row>
        <row r="279">
          <cell r="A279" t="str">
            <v>23.52.02.17</v>
          </cell>
          <cell r="B279" t="str">
            <v xml:space="preserve">CONCRETO ASFALTICO USINADO A QUENTE COM POLIMERO - FAIXA DER 9,5               </v>
          </cell>
          <cell r="C279" t="str">
            <v>m3</v>
          </cell>
          <cell r="D279">
            <v>1967.33</v>
          </cell>
          <cell r="E279">
            <v>1457.2814814814813</v>
          </cell>
          <cell r="F279" t="str">
            <v>DER Jan/26</v>
          </cell>
        </row>
        <row r="280">
          <cell r="A280" t="str">
            <v>23.52.02.19</v>
          </cell>
          <cell r="B280" t="str">
            <v xml:space="preserve">CONCRETO ASFALTICO USINADO A QUENTE COM POLIMERO - FAIXA DER 4,75              </v>
          </cell>
          <cell r="C280" t="str">
            <v>m3</v>
          </cell>
          <cell r="D280">
            <v>1907.93</v>
          </cell>
          <cell r="E280">
            <v>1413.2814814814815</v>
          </cell>
          <cell r="F280" t="str">
            <v>DER Jan/26</v>
          </cell>
        </row>
        <row r="281">
          <cell r="A281" t="str">
            <v>23.52.02.21</v>
          </cell>
          <cell r="B281" t="str">
            <v xml:space="preserve">CONCRETO ASFALTICO USINADO A QUENTE COM MELHORADOR DE ADESIVIDADE - FX DER 25  </v>
          </cell>
          <cell r="C281" t="str">
            <v>m3</v>
          </cell>
          <cell r="D281">
            <v>1471.15</v>
          </cell>
          <cell r="E281">
            <v>1089.7407407407406</v>
          </cell>
          <cell r="F281" t="str">
            <v>DER Jan/26</v>
          </cell>
        </row>
        <row r="282">
          <cell r="A282" t="str">
            <v>23.52.02.23</v>
          </cell>
          <cell r="B282" t="str">
            <v xml:space="preserve">CONCRETO ASFáLTICO USINADO A QUENTE COM MELHORADOR DE ADESIVIDADE - FX DER 19  </v>
          </cell>
          <cell r="C282" t="str">
            <v>m3</v>
          </cell>
          <cell r="D282">
            <v>1474.22</v>
          </cell>
          <cell r="E282">
            <v>1092.0148148148148</v>
          </cell>
          <cell r="F282" t="str">
            <v>DER Jan/26</v>
          </cell>
        </row>
        <row r="283">
          <cell r="A283" t="str">
            <v>23.52.02.25</v>
          </cell>
          <cell r="B283" t="str">
            <v>CONCRETO ASFáLTICO USINADO A QUENTE COM MELHORADOR DE ADESIVIDADE - FX DER 12,5</v>
          </cell>
          <cell r="C283" t="str">
            <v>m3</v>
          </cell>
          <cell r="D283">
            <v>1650.26</v>
          </cell>
          <cell r="E283">
            <v>1222.4148148148147</v>
          </cell>
          <cell r="F283" t="str">
            <v>DER Jan/26</v>
          </cell>
        </row>
        <row r="284">
          <cell r="A284" t="str">
            <v>23.52.02.27</v>
          </cell>
          <cell r="B284" t="str">
            <v xml:space="preserve">CONCRETO ASFALTICO USINADO A QUENTE COM MELHORADOR DE ADESIVIDADE - FX DER 9,5 </v>
          </cell>
          <cell r="C284" t="str">
            <v>m3</v>
          </cell>
          <cell r="D284">
            <v>1817.61</v>
          </cell>
          <cell r="E284">
            <v>1346.3777777777775</v>
          </cell>
          <cell r="F284" t="str">
            <v>DER Jan/26</v>
          </cell>
        </row>
        <row r="285">
          <cell r="A285" t="str">
            <v>23.52.02.29</v>
          </cell>
          <cell r="B285" t="str">
            <v>CONCRETO ASFáLTICO USINADO A QUENTE COM MELHORADOR DE ADESIVIDADE - FX DER 4,75</v>
          </cell>
          <cell r="C285" t="str">
            <v>m3</v>
          </cell>
          <cell r="D285">
            <v>1768.26</v>
          </cell>
          <cell r="E285">
            <v>1309.8222222222221</v>
          </cell>
          <cell r="F285" t="str">
            <v>DER Jan/26</v>
          </cell>
        </row>
        <row r="286">
          <cell r="A286" t="str">
            <v>23.52.02.31</v>
          </cell>
          <cell r="B286" t="str">
            <v xml:space="preserve">CONCRETO ASF.USIN. QUENTE C/POLIMERO E MELHORADOR DE ADESIVIDADE - FX.DER 25   </v>
          </cell>
          <cell r="C286" t="str">
            <v>m3</v>
          </cell>
          <cell r="D286">
            <v>1637.96</v>
          </cell>
          <cell r="E286">
            <v>1213.3037037037036</v>
          </cell>
          <cell r="F286" t="str">
            <v>DER Jan/26</v>
          </cell>
        </row>
        <row r="287">
          <cell r="A287" t="str">
            <v>23.52.02.33</v>
          </cell>
          <cell r="B287" t="str">
            <v xml:space="preserve">CONCRETO ASF.USIN. QUENTE C/POLIMERO E MELHORADOR DE ADESIVIDADE - FX.DER 19   </v>
          </cell>
          <cell r="C287" t="str">
            <v>m3</v>
          </cell>
          <cell r="D287">
            <v>1641.03</v>
          </cell>
          <cell r="E287">
            <v>1215.5777777777778</v>
          </cell>
          <cell r="F287" t="str">
            <v>DER Jan/26</v>
          </cell>
        </row>
        <row r="288">
          <cell r="A288" t="str">
            <v>23.52.02.35</v>
          </cell>
          <cell r="B288" t="str">
            <v xml:space="preserve">CONCRETO ASF.USIN. QUENTE C/POLIMERO E MELHORADOR DE ADESIVIDADE - FX.DER 12,5 </v>
          </cell>
          <cell r="C288" t="str">
            <v>m3</v>
          </cell>
          <cell r="D288">
            <v>1848.56</v>
          </cell>
          <cell r="E288">
            <v>1369.3037037037036</v>
          </cell>
          <cell r="F288" t="str">
            <v>DER Jan/26</v>
          </cell>
        </row>
        <row r="289">
          <cell r="A289" t="str">
            <v>23.52.02.37</v>
          </cell>
          <cell r="B289" t="str">
            <v xml:space="preserve">CONCRETO ASF.USIN. QUENTE C/POLIMERO E MELHORADOR DE ADESIVIDADE - FX.DER 9,5  </v>
          </cell>
          <cell r="C289" t="str">
            <v>m3</v>
          </cell>
          <cell r="D289">
            <v>2046.79</v>
          </cell>
          <cell r="E289">
            <v>1516.1407407407405</v>
          </cell>
          <cell r="F289" t="str">
            <v>DER Jan/26</v>
          </cell>
        </row>
        <row r="290">
          <cell r="A290" t="str">
            <v>23.52.02.39</v>
          </cell>
          <cell r="B290" t="str">
            <v xml:space="preserve">CONCRETO ASF.USIN. QUENTE C/POLIMERO E MELHORADOR DE ADESIVIDADE - FX.DER 4,75 </v>
          </cell>
          <cell r="C290" t="str">
            <v>m3</v>
          </cell>
          <cell r="D290">
            <v>1982.05</v>
          </cell>
          <cell r="E290">
            <v>1468.185185185185</v>
          </cell>
          <cell r="F290" t="str">
            <v>DER Jan/26</v>
          </cell>
        </row>
        <row r="291">
          <cell r="A291" t="str">
            <v>23.52.03.01</v>
          </cell>
          <cell r="B291" t="str">
            <v xml:space="preserve">CONCRETO ASFALTICO COM CIMENTO ASFALTICO MODIFICADO POR BORRACHA - FAIXA I     </v>
          </cell>
          <cell r="C291" t="str">
            <v>m3</v>
          </cell>
          <cell r="D291">
            <v>1526.45</v>
          </cell>
          <cell r="E291">
            <v>1130.7037037037037</v>
          </cell>
          <cell r="F291" t="str">
            <v>DER Jan/26</v>
          </cell>
        </row>
        <row r="292">
          <cell r="A292" t="str">
            <v>23.52.03.03</v>
          </cell>
          <cell r="B292" t="str">
            <v xml:space="preserve">CONCRETO ASFALTICO COM CIMENTO ASFALTICO MODIFICADO POR BORRACHA - FAIXA II    </v>
          </cell>
          <cell r="C292" t="str">
            <v>m3</v>
          </cell>
          <cell r="D292">
            <v>1718.77</v>
          </cell>
          <cell r="E292">
            <v>1273.1629629629629</v>
          </cell>
          <cell r="F292" t="str">
            <v>DER Jan/26</v>
          </cell>
        </row>
        <row r="293">
          <cell r="A293" t="str">
            <v>23.52.03.05</v>
          </cell>
          <cell r="B293" t="str">
            <v xml:space="preserve">CONCRETO ASFALTICO COM CIMENTO ASFALTICO MODIFICADO POR BORRACHA - FAIXA III   </v>
          </cell>
          <cell r="C293" t="str">
            <v>m3</v>
          </cell>
          <cell r="D293">
            <v>1825.33</v>
          </cell>
          <cell r="E293">
            <v>1352.0962962962963</v>
          </cell>
          <cell r="F293" t="str">
            <v>DER Jan/26</v>
          </cell>
        </row>
        <row r="294">
          <cell r="A294" t="str">
            <v>23.52.03.07</v>
          </cell>
          <cell r="B294" t="str">
            <v xml:space="preserve">CONCRETO ASFALTICO COM CIMENTO ASFALTICO MODIFICADO POR BORRACHA - FAIXA IV    </v>
          </cell>
          <cell r="C294" t="str">
            <v>m3</v>
          </cell>
          <cell r="D294">
            <v>1961.25</v>
          </cell>
          <cell r="E294">
            <v>1452.7777777777776</v>
          </cell>
          <cell r="F294" t="str">
            <v>DER Jan/26</v>
          </cell>
        </row>
        <row r="295">
          <cell r="A295" t="str">
            <v>24.01.01</v>
          </cell>
          <cell r="B295" t="str">
            <v xml:space="preserve">ATERRO DE ACESSO                                                               </v>
          </cell>
          <cell r="C295" t="str">
            <v>m3</v>
          </cell>
          <cell r="D295">
            <v>21.32</v>
          </cell>
          <cell r="E295">
            <v>15.792592592592591</v>
          </cell>
          <cell r="F295" t="str">
            <v>DER Jan/26</v>
          </cell>
        </row>
        <row r="296">
          <cell r="A296" t="str">
            <v>24.02.01</v>
          </cell>
          <cell r="B296" t="str">
            <v xml:space="preserve">ESCAVACAO MANUAL PARA OBRAS S/ EXPLOSIVO                                       </v>
          </cell>
          <cell r="C296" t="str">
            <v>m3</v>
          </cell>
          <cell r="D296">
            <v>114.49</v>
          </cell>
          <cell r="E296">
            <v>84.807407407407396</v>
          </cell>
          <cell r="F296" t="str">
            <v>DER Jan/26</v>
          </cell>
        </row>
        <row r="297">
          <cell r="A297" t="str">
            <v>24.02.02</v>
          </cell>
          <cell r="B297" t="str">
            <v xml:space="preserve">ESCAVACAO MECANICA P/ OBRAS S/EXPLOSIVO                                        </v>
          </cell>
          <cell r="C297" t="str">
            <v>m3</v>
          </cell>
          <cell r="D297">
            <v>22.32</v>
          </cell>
          <cell r="E297">
            <v>16.533333333333331</v>
          </cell>
          <cell r="F297" t="str">
            <v>DER Jan/26</v>
          </cell>
        </row>
        <row r="298">
          <cell r="A298" t="str">
            <v>24.02.03</v>
          </cell>
          <cell r="B298" t="str">
            <v xml:space="preserve">ESCAVACAO MECANICA P/ OBRAS C/EXPLOSIVO                                        </v>
          </cell>
          <cell r="C298" t="str">
            <v>m3</v>
          </cell>
          <cell r="D298">
            <v>118.19</v>
          </cell>
          <cell r="E298">
            <v>87.548148148148144</v>
          </cell>
          <cell r="F298" t="str">
            <v>DER Jan/26</v>
          </cell>
        </row>
        <row r="299">
          <cell r="A299" t="str">
            <v>24.02.04</v>
          </cell>
          <cell r="B299" t="str">
            <v xml:space="preserve">CORTA-RIO ESCAVACAO SEM EXPLOSIVO                                              </v>
          </cell>
          <cell r="C299" t="str">
            <v>m3</v>
          </cell>
          <cell r="D299">
            <v>22.32</v>
          </cell>
          <cell r="E299">
            <v>16.533333333333331</v>
          </cell>
          <cell r="F299" t="str">
            <v>DER Jan/26</v>
          </cell>
        </row>
        <row r="300">
          <cell r="A300" t="str">
            <v>24.02.05</v>
          </cell>
          <cell r="B300" t="str">
            <v xml:space="preserve">CORTA-RIO ESCAVACAO COM EXPLOSIVO                                              </v>
          </cell>
          <cell r="C300" t="str">
            <v>m3</v>
          </cell>
          <cell r="D300">
            <v>118.19</v>
          </cell>
          <cell r="E300">
            <v>87.548148148148144</v>
          </cell>
          <cell r="F300" t="str">
            <v>DER Jan/26</v>
          </cell>
        </row>
        <row r="301">
          <cell r="A301" t="str">
            <v>24.02.08</v>
          </cell>
          <cell r="B301" t="str">
            <v xml:space="preserve">ESCAV.FUND.BUEIRO OU DRENO S/EXPL.ATE 2M                                       </v>
          </cell>
          <cell r="C301" t="str">
            <v>m3</v>
          </cell>
          <cell r="D301">
            <v>128.44</v>
          </cell>
          <cell r="E301">
            <v>95.140740740740739</v>
          </cell>
          <cell r="F301" t="str">
            <v>DER Jan/26</v>
          </cell>
        </row>
        <row r="302">
          <cell r="A302" t="str">
            <v>24.02.09</v>
          </cell>
          <cell r="B302" t="str">
            <v xml:space="preserve">ACRESC.P/ESCAV.1,5M PROFUNDIDADE,ALEM 2M                                       </v>
          </cell>
          <cell r="C302" t="str">
            <v>m3</v>
          </cell>
          <cell r="D302">
            <v>26.4</v>
          </cell>
          <cell r="E302">
            <v>19.555555555555554</v>
          </cell>
          <cell r="F302" t="str">
            <v>DER Jan/26</v>
          </cell>
        </row>
        <row r="303">
          <cell r="A303" t="str">
            <v>24.02.10</v>
          </cell>
          <cell r="B303" t="str">
            <v xml:space="preserve">ESCAV.FUND.BUEIRO OU DRENO C/EXPL.ATE 2M                                       </v>
          </cell>
          <cell r="C303" t="str">
            <v>m3</v>
          </cell>
          <cell r="D303">
            <v>426.92</v>
          </cell>
          <cell r="E303">
            <v>316.23703703703706</v>
          </cell>
          <cell r="F303" t="str">
            <v>DER Jan/26</v>
          </cell>
        </row>
        <row r="304">
          <cell r="A304" t="str">
            <v>24.02.11</v>
          </cell>
          <cell r="B304" t="str">
            <v xml:space="preserve">ACRESC.ESC.ENS.EXPL.C/1,5M PROF.ALEM 2M                                        </v>
          </cell>
          <cell r="C304" t="str">
            <v>m3</v>
          </cell>
          <cell r="D304">
            <v>43.63</v>
          </cell>
          <cell r="E304">
            <v>32.318518518518516</v>
          </cell>
          <cell r="F304" t="str">
            <v>DER Jan/26</v>
          </cell>
        </row>
        <row r="305">
          <cell r="A305" t="str">
            <v>24.02.12</v>
          </cell>
          <cell r="B305" t="str">
            <v xml:space="preserve">ESCAV.FUND.DENTRO ENSEC.SEM EXPL. ATE 3M                                       </v>
          </cell>
          <cell r="C305" t="str">
            <v>m3</v>
          </cell>
          <cell r="D305">
            <v>110.16</v>
          </cell>
          <cell r="E305">
            <v>81.599999999999994</v>
          </cell>
          <cell r="F305" t="str">
            <v>DER Jan/26</v>
          </cell>
        </row>
        <row r="306">
          <cell r="A306" t="str">
            <v>24.02.13</v>
          </cell>
          <cell r="B306" t="str">
            <v xml:space="preserve">ACR.P/ESCAV.ENSEC.P/CADA 1M  PROF.ALEM3M                                       </v>
          </cell>
          <cell r="C306" t="str">
            <v>m3</v>
          </cell>
          <cell r="D306">
            <v>21.81</v>
          </cell>
          <cell r="E306">
            <v>16.155555555555555</v>
          </cell>
          <cell r="F306" t="str">
            <v>DER Jan/26</v>
          </cell>
        </row>
        <row r="307">
          <cell r="A307" t="str">
            <v>24.02.14</v>
          </cell>
          <cell r="B307" t="str">
            <v xml:space="preserve">ESCAV.FUND.DENTRO ENSEC.C/EXPL.ATE 3M                                          </v>
          </cell>
          <cell r="C307" t="str">
            <v>m3</v>
          </cell>
          <cell r="D307">
            <v>361.33</v>
          </cell>
          <cell r="E307">
            <v>267.6518518518518</v>
          </cell>
          <cell r="F307" t="str">
            <v>DER Jan/26</v>
          </cell>
        </row>
        <row r="308">
          <cell r="A308" t="str">
            <v>24.02.15</v>
          </cell>
          <cell r="B308" t="str">
            <v xml:space="preserve">ACRESC.P/ESC.ENSEC.C/EXPL.C/1,5M ALEM 3M                                       </v>
          </cell>
          <cell r="C308" t="str">
            <v>m3</v>
          </cell>
          <cell r="D308">
            <v>43.63</v>
          </cell>
          <cell r="E308">
            <v>32.318518518518516</v>
          </cell>
          <cell r="F308" t="str">
            <v>DER Jan/26</v>
          </cell>
        </row>
        <row r="309">
          <cell r="A309" t="str">
            <v>24.03.01</v>
          </cell>
          <cell r="B309" t="str">
            <v xml:space="preserve">PAREDE ENSECADEIRA COM PRANCHA-ESP.0,05M                                       </v>
          </cell>
          <cell r="C309" t="str">
            <v>m2</v>
          </cell>
          <cell r="D309">
            <v>509.33</v>
          </cell>
          <cell r="E309">
            <v>377.28148148148142</v>
          </cell>
          <cell r="F309" t="str">
            <v>DER Jan/26</v>
          </cell>
        </row>
        <row r="310">
          <cell r="A310" t="str">
            <v>24.03.02</v>
          </cell>
          <cell r="B310" t="str">
            <v xml:space="preserve">PAREDE ENSECADEIRA C/PRANCHA-ESP.0,075M                                        </v>
          </cell>
          <cell r="C310" t="str">
            <v>m2</v>
          </cell>
          <cell r="D310">
            <v>718.21</v>
          </cell>
          <cell r="E310">
            <v>532.00740740740741</v>
          </cell>
          <cell r="F310" t="str">
            <v>DER Jan/26</v>
          </cell>
        </row>
        <row r="311">
          <cell r="A311" t="str">
            <v>24.03.03</v>
          </cell>
          <cell r="B311" t="str">
            <v xml:space="preserve">PAREDE ENSECADEIRA COM PERFIL METALICO                                         </v>
          </cell>
          <cell r="C311" t="str">
            <v>m2</v>
          </cell>
          <cell r="D311">
            <v>1003.24</v>
          </cell>
          <cell r="E311">
            <v>743.14074074074074</v>
          </cell>
          <cell r="F311" t="str">
            <v>DER Jan/26</v>
          </cell>
        </row>
        <row r="312">
          <cell r="A312" t="str">
            <v>24.03.04</v>
          </cell>
          <cell r="B312" t="str">
            <v xml:space="preserve">ARGILA ENCH.ENSECADEIRA,INCL.APILOAMENTO                                       </v>
          </cell>
          <cell r="C312" t="str">
            <v>m3</v>
          </cell>
          <cell r="D312">
            <v>116.25</v>
          </cell>
          <cell r="E312">
            <v>86.1111111111111</v>
          </cell>
          <cell r="F312" t="str">
            <v>DER Jan/26</v>
          </cell>
        </row>
        <row r="313">
          <cell r="A313" t="str">
            <v>24.03.05</v>
          </cell>
          <cell r="B313" t="str">
            <v xml:space="preserve">ESGOTAMENTO CONTINUO AGUA                                                      </v>
          </cell>
          <cell r="C313" t="str">
            <v>m3</v>
          </cell>
          <cell r="D313">
            <v>4.32</v>
          </cell>
          <cell r="E313">
            <v>3.2</v>
          </cell>
          <cell r="F313" t="str">
            <v>DER Jan/26</v>
          </cell>
        </row>
        <row r="314">
          <cell r="A314" t="str">
            <v>24.03.06</v>
          </cell>
          <cell r="B314" t="str">
            <v xml:space="preserve">ESCORAMENTO DE VALAS/CAVAS P/FUND.CONT.                                        </v>
          </cell>
          <cell r="C314" t="str">
            <v>m2</v>
          </cell>
          <cell r="D314">
            <v>181.03</v>
          </cell>
          <cell r="E314">
            <v>134.09629629629629</v>
          </cell>
          <cell r="F314" t="str">
            <v>DER Jan/26</v>
          </cell>
        </row>
        <row r="315">
          <cell r="A315" t="str">
            <v>24.03.07</v>
          </cell>
          <cell r="B315" t="str">
            <v xml:space="preserve">ESCORAMENTO DE VALAS/CAVAS P/FUND.DESC.                                        </v>
          </cell>
          <cell r="C315" t="str">
            <v>m2</v>
          </cell>
          <cell r="D315">
            <v>117.26</v>
          </cell>
          <cell r="E315">
            <v>86.859259259259261</v>
          </cell>
          <cell r="F315" t="str">
            <v>DER Jan/26</v>
          </cell>
        </row>
        <row r="316">
          <cell r="A316" t="str">
            <v>24.03.08</v>
          </cell>
          <cell r="B316" t="str">
            <v xml:space="preserve">ESCORAMENTO PARA FORMAS                                                        </v>
          </cell>
          <cell r="C316" t="str">
            <v>m2</v>
          </cell>
          <cell r="D316">
            <v>123.99</v>
          </cell>
          <cell r="E316">
            <v>91.844444444444434</v>
          </cell>
          <cell r="F316" t="str">
            <v>DER Jan/26</v>
          </cell>
        </row>
        <row r="317">
          <cell r="A317" t="str">
            <v>24.04.01</v>
          </cell>
          <cell r="B317" t="str">
            <v xml:space="preserve">CIMB.DE PASSAGEM SECUND. E GALERIA RET.                                        </v>
          </cell>
          <cell r="C317" t="str">
            <v>m3</v>
          </cell>
          <cell r="D317">
            <v>101.16</v>
          </cell>
          <cell r="E317">
            <v>74.933333333333323</v>
          </cell>
          <cell r="F317" t="str">
            <v>DER Jan/26</v>
          </cell>
        </row>
        <row r="318">
          <cell r="A318" t="str">
            <v>24.04.02</v>
          </cell>
          <cell r="B318" t="str">
            <v xml:space="preserve">CIMBRAMENTO DE GALERIA EM ABOBODA                                              </v>
          </cell>
          <cell r="C318" t="str">
            <v>m3</v>
          </cell>
          <cell r="D318">
            <v>146.91</v>
          </cell>
          <cell r="E318">
            <v>108.82222222222221</v>
          </cell>
          <cell r="F318" t="str">
            <v>DER Jan/26</v>
          </cell>
        </row>
        <row r="319">
          <cell r="A319" t="str">
            <v>24.04.03</v>
          </cell>
          <cell r="B319" t="str">
            <v xml:space="preserve">ANDAIME DE MADEIRA                                                             </v>
          </cell>
          <cell r="C319" t="str">
            <v>m3</v>
          </cell>
          <cell r="D319">
            <v>34.979999999999997</v>
          </cell>
          <cell r="E319">
            <v>25.911111111111108</v>
          </cell>
          <cell r="F319" t="str">
            <v>DER Jan/26</v>
          </cell>
        </row>
        <row r="320">
          <cell r="A320" t="str">
            <v>24.04.04</v>
          </cell>
          <cell r="B320" t="str">
            <v xml:space="preserve">ANDAIME TUBULAR                                                                </v>
          </cell>
          <cell r="C320" t="str">
            <v>m3</v>
          </cell>
          <cell r="D320">
            <v>54.49</v>
          </cell>
          <cell r="E320">
            <v>40.36296296296296</v>
          </cell>
          <cell r="F320" t="str">
            <v>DER Jan/26</v>
          </cell>
        </row>
        <row r="321">
          <cell r="A321" t="str">
            <v>24.05.01</v>
          </cell>
          <cell r="B321" t="str">
            <v xml:space="preserve">FORMA PLANA PARA CONCRETO COMUM                                                </v>
          </cell>
          <cell r="C321" t="str">
            <v>m2</v>
          </cell>
          <cell r="D321">
            <v>178.55</v>
          </cell>
          <cell r="E321">
            <v>132.25925925925927</v>
          </cell>
          <cell r="F321" t="str">
            <v>DER Jan/26</v>
          </cell>
        </row>
        <row r="322">
          <cell r="A322" t="str">
            <v>24.05.02</v>
          </cell>
          <cell r="B322" t="str">
            <v xml:space="preserve">FORMA PLANA PARA CONCRETO APARENTE                                             </v>
          </cell>
          <cell r="C322" t="str">
            <v>m2</v>
          </cell>
          <cell r="D322">
            <v>193.59</v>
          </cell>
          <cell r="E322">
            <v>143.4</v>
          </cell>
          <cell r="F322" t="str">
            <v>DER Jan/26</v>
          </cell>
        </row>
        <row r="323">
          <cell r="A323" t="str">
            <v>24.05.04</v>
          </cell>
          <cell r="B323" t="str">
            <v xml:space="preserve">FORMA CURVA PARA CONCRETO APARENTE                                             </v>
          </cell>
          <cell r="C323" t="str">
            <v>m2</v>
          </cell>
          <cell r="D323">
            <v>229.51</v>
          </cell>
          <cell r="E323">
            <v>170.00740740740738</v>
          </cell>
          <cell r="F323" t="str">
            <v>DER Jan/26</v>
          </cell>
        </row>
        <row r="324">
          <cell r="A324" t="str">
            <v>24.06.01</v>
          </cell>
          <cell r="B324" t="str">
            <v xml:space="preserve">BARRA DE ACO CA-25                                                             </v>
          </cell>
          <cell r="C324" t="str">
            <v>kg</v>
          </cell>
          <cell r="D324">
            <v>17.600000000000001</v>
          </cell>
          <cell r="E324">
            <v>13.037037037037038</v>
          </cell>
          <cell r="F324" t="str">
            <v>DER Jan/26</v>
          </cell>
        </row>
        <row r="325">
          <cell r="A325" t="str">
            <v>24.06.02</v>
          </cell>
          <cell r="B325" t="str">
            <v xml:space="preserve">BARRA DE ACO CA-50                                                             </v>
          </cell>
          <cell r="C325" t="str">
            <v>kg</v>
          </cell>
          <cell r="D325">
            <v>17.100000000000001</v>
          </cell>
          <cell r="E325">
            <v>12.666666666666666</v>
          </cell>
          <cell r="F325" t="str">
            <v>DER Jan/26</v>
          </cell>
        </row>
        <row r="326">
          <cell r="A326" t="str">
            <v>24.06.03</v>
          </cell>
          <cell r="B326" t="str">
            <v xml:space="preserve">BARRA DE ACO CA-60                                                             </v>
          </cell>
          <cell r="C326" t="str">
            <v>kg</v>
          </cell>
          <cell r="D326">
            <v>19.690000000000001</v>
          </cell>
          <cell r="E326">
            <v>14.585185185185185</v>
          </cell>
          <cell r="F326" t="str">
            <v>DER Jan/26</v>
          </cell>
        </row>
        <row r="327">
          <cell r="A327" t="str">
            <v>24.06.04</v>
          </cell>
          <cell r="B327" t="str">
            <v xml:space="preserve">TELA METALICA                                                                  </v>
          </cell>
          <cell r="C327" t="str">
            <v>kg</v>
          </cell>
          <cell r="D327">
            <v>14.61</v>
          </cell>
          <cell r="E327">
            <v>10.822222222222221</v>
          </cell>
          <cell r="F327" t="str">
            <v>DER Jan/26</v>
          </cell>
        </row>
        <row r="328">
          <cell r="A328" t="str">
            <v>24.07.01</v>
          </cell>
          <cell r="B328" t="str">
            <v xml:space="preserve">CONCRETO FCK 10 MPA                                                            </v>
          </cell>
          <cell r="C328" t="str">
            <v>m3</v>
          </cell>
          <cell r="D328">
            <v>768.42</v>
          </cell>
          <cell r="E328">
            <v>569.19999999999993</v>
          </cell>
          <cell r="F328" t="str">
            <v>DER Jan/26</v>
          </cell>
        </row>
        <row r="329">
          <cell r="A329" t="str">
            <v>24.07.02</v>
          </cell>
          <cell r="B329" t="str">
            <v xml:space="preserve">CONCRETO FCK 15 MPA                                                            </v>
          </cell>
          <cell r="C329" t="str">
            <v>m3</v>
          </cell>
          <cell r="D329">
            <v>829.17</v>
          </cell>
          <cell r="E329">
            <v>614.19999999999993</v>
          </cell>
          <cell r="F329" t="str">
            <v>DER Jan/26</v>
          </cell>
        </row>
        <row r="330">
          <cell r="A330" t="str">
            <v>24.07.03</v>
          </cell>
          <cell r="B330" t="str">
            <v xml:space="preserve">CONCRETO FCK 18 MPA                                                            </v>
          </cell>
          <cell r="C330" t="str">
            <v>m3</v>
          </cell>
          <cell r="D330">
            <v>839.13</v>
          </cell>
          <cell r="E330">
            <v>621.57777777777778</v>
          </cell>
          <cell r="F330" t="str">
            <v>DER Jan/26</v>
          </cell>
        </row>
        <row r="331">
          <cell r="A331" t="str">
            <v>24.07.04</v>
          </cell>
          <cell r="B331" t="str">
            <v xml:space="preserve">CONCRETO FCK 20 MPA                                                            </v>
          </cell>
          <cell r="C331" t="str">
            <v>m3</v>
          </cell>
          <cell r="D331">
            <v>871.64</v>
          </cell>
          <cell r="E331">
            <v>645.65925925925922</v>
          </cell>
          <cell r="F331" t="str">
            <v>DER Jan/26</v>
          </cell>
        </row>
        <row r="332">
          <cell r="A332" t="str">
            <v>24.07.05</v>
          </cell>
          <cell r="B332" t="str">
            <v xml:space="preserve">CONCRETO FCK 25 MPA                                                            </v>
          </cell>
          <cell r="C332" t="str">
            <v>m3</v>
          </cell>
          <cell r="D332">
            <v>889.4</v>
          </cell>
          <cell r="E332">
            <v>658.81481481481478</v>
          </cell>
          <cell r="F332" t="str">
            <v>DER Jan/26</v>
          </cell>
        </row>
        <row r="333">
          <cell r="A333" t="str">
            <v>24.07.07</v>
          </cell>
          <cell r="B333" t="str">
            <v xml:space="preserve">CONCRETO FCK 30 MPA                                                            </v>
          </cell>
          <cell r="C333" t="str">
            <v>m3</v>
          </cell>
          <cell r="D333">
            <v>912.52</v>
          </cell>
          <cell r="E333">
            <v>675.94074074074069</v>
          </cell>
          <cell r="F333" t="str">
            <v>DER Jan/26</v>
          </cell>
        </row>
        <row r="334">
          <cell r="A334" t="str">
            <v>24.07.08</v>
          </cell>
          <cell r="B334" t="str">
            <v xml:space="preserve">CONCRETO CICLOPICO                                                             </v>
          </cell>
          <cell r="C334" t="str">
            <v>m3</v>
          </cell>
          <cell r="D334">
            <v>769.43</v>
          </cell>
          <cell r="E334">
            <v>569.94814814814811</v>
          </cell>
          <cell r="F334" t="str">
            <v>DER Jan/26</v>
          </cell>
        </row>
        <row r="335">
          <cell r="A335" t="str">
            <v>24.07.09</v>
          </cell>
          <cell r="B335" t="str">
            <v xml:space="preserve">BOMBEAMENTO P/ CONCRETO QUALQUER RESIST.                                       </v>
          </cell>
          <cell r="C335" t="str">
            <v>m3</v>
          </cell>
          <cell r="D335">
            <v>104.38</v>
          </cell>
          <cell r="E335">
            <v>77.318518518518516</v>
          </cell>
          <cell r="F335" t="str">
            <v>DER Jan/26</v>
          </cell>
        </row>
        <row r="336">
          <cell r="A336" t="str">
            <v>24.07.09.01</v>
          </cell>
          <cell r="B336" t="str">
            <v xml:space="preserve">BOMBEAMENTO DE AGUA PLUVIAL DE ENCANAMENTOS E TUBULACOES MANUTENCAO(BY-PASS)   </v>
          </cell>
          <cell r="C336" t="str">
            <v>hora</v>
          </cell>
          <cell r="D336">
            <v>300.02999999999997</v>
          </cell>
          <cell r="E336">
            <v>222.24444444444441</v>
          </cell>
          <cell r="F336" t="str">
            <v>DER Jan/26</v>
          </cell>
        </row>
        <row r="337">
          <cell r="A337" t="str">
            <v>24.07.12</v>
          </cell>
          <cell r="B337" t="str">
            <v xml:space="preserve">CONCRETO FCK 35 MPA                                                            </v>
          </cell>
          <cell r="C337" t="str">
            <v>m3</v>
          </cell>
          <cell r="D337">
            <v>928.39</v>
          </cell>
          <cell r="E337">
            <v>687.69629629629628</v>
          </cell>
          <cell r="F337" t="str">
            <v>DER Jan/26</v>
          </cell>
        </row>
        <row r="338">
          <cell r="A338" t="str">
            <v>24.07.13</v>
          </cell>
          <cell r="B338" t="str">
            <v xml:space="preserve">CONCRETO FCK 40 MPA                                                            </v>
          </cell>
          <cell r="C338" t="str">
            <v>m3</v>
          </cell>
          <cell r="D338">
            <v>968.3</v>
          </cell>
          <cell r="E338">
            <v>717.25925925925912</v>
          </cell>
          <cell r="F338" t="str">
            <v>DER Jan/26</v>
          </cell>
        </row>
        <row r="339">
          <cell r="A339" t="str">
            <v>24.07.14</v>
          </cell>
          <cell r="B339" t="str">
            <v xml:space="preserve">CONCRETO FCK 45 MPA                                                            </v>
          </cell>
          <cell r="C339" t="str">
            <v>m3</v>
          </cell>
          <cell r="D339">
            <v>1138.5899999999999</v>
          </cell>
          <cell r="E339">
            <v>843.39999999999986</v>
          </cell>
          <cell r="F339" t="str">
            <v>DER Jan/26</v>
          </cell>
        </row>
        <row r="340">
          <cell r="A340" t="str">
            <v>24.07.15</v>
          </cell>
          <cell r="B340" t="str">
            <v xml:space="preserve"> CONCRETO FCK 50 MPA                                                           </v>
          </cell>
          <cell r="C340" t="str">
            <v>m3</v>
          </cell>
          <cell r="D340">
            <v>1179.71</v>
          </cell>
          <cell r="E340">
            <v>873.85925925925926</v>
          </cell>
          <cell r="F340" t="str">
            <v>DER Jan/26</v>
          </cell>
        </row>
        <row r="341">
          <cell r="A341" t="str">
            <v>24.08.01</v>
          </cell>
          <cell r="B341" t="str">
            <v xml:space="preserve">JUNTA ELASTICA EM PVC TIPO O-12                                                </v>
          </cell>
          <cell r="C341" t="str">
            <v>m</v>
          </cell>
          <cell r="D341">
            <v>100.19</v>
          </cell>
          <cell r="E341">
            <v>74.214814814814815</v>
          </cell>
          <cell r="F341" t="str">
            <v>DER Jan/26</v>
          </cell>
        </row>
        <row r="342">
          <cell r="A342" t="str">
            <v>24.08.02</v>
          </cell>
          <cell r="B342" t="str">
            <v xml:space="preserve">JUNTA ELASTICA EM PVC TIPO O-22                                                </v>
          </cell>
          <cell r="C342" t="str">
            <v>m</v>
          </cell>
          <cell r="D342">
            <v>176.05</v>
          </cell>
          <cell r="E342">
            <v>130.40740740740742</v>
          </cell>
          <cell r="F342" t="str">
            <v>DER Jan/26</v>
          </cell>
        </row>
        <row r="343">
          <cell r="A343" t="str">
            <v>24.09.01</v>
          </cell>
          <cell r="B343" t="str">
            <v xml:space="preserve">ENROCAMENTO PEDRA ARRUMADA                                                     </v>
          </cell>
          <cell r="C343" t="str">
            <v>m3</v>
          </cell>
          <cell r="D343">
            <v>456.7</v>
          </cell>
          <cell r="E343">
            <v>338.29629629629625</v>
          </cell>
          <cell r="F343" t="str">
            <v>DER Jan/26</v>
          </cell>
        </row>
        <row r="344">
          <cell r="A344" t="str">
            <v>24.09.02</v>
          </cell>
          <cell r="B344" t="str">
            <v xml:space="preserve">ENROCAMENTO PEDRA ARRUMADA E REJUNTADA                                         </v>
          </cell>
          <cell r="C344" t="str">
            <v>m3</v>
          </cell>
          <cell r="D344">
            <v>652.86</v>
          </cell>
          <cell r="E344">
            <v>483.59999999999997</v>
          </cell>
          <cell r="F344" t="str">
            <v>DER Jan/26</v>
          </cell>
        </row>
        <row r="345">
          <cell r="A345" t="str">
            <v>24.09.03</v>
          </cell>
          <cell r="B345" t="str">
            <v xml:space="preserve">ENROCAMENTO PEDRA JOGADA                                                       </v>
          </cell>
          <cell r="C345" t="str">
            <v>m3</v>
          </cell>
          <cell r="D345">
            <v>303.97000000000003</v>
          </cell>
          <cell r="E345">
            <v>225.16296296296298</v>
          </cell>
          <cell r="F345" t="str">
            <v>DER Jan/26</v>
          </cell>
        </row>
        <row r="346">
          <cell r="A346" t="str">
            <v>24.09.04.05</v>
          </cell>
          <cell r="B346" t="str">
            <v>GABIAO TIPO CAIXA,ZN90/AL10,NBR 8964,H=0,50 M REVEST.POLI.ABRASAO MENOR QUE 12%</v>
          </cell>
          <cell r="C346" t="str">
            <v>m3</v>
          </cell>
          <cell r="D346">
            <v>1244.54</v>
          </cell>
          <cell r="E346">
            <v>921.88148148148139</v>
          </cell>
          <cell r="F346" t="str">
            <v>DER Jan/26</v>
          </cell>
        </row>
        <row r="347">
          <cell r="A347" t="str">
            <v>24.09.04.07</v>
          </cell>
          <cell r="B347" t="str">
            <v>GABIAO TIPO CAIXA,ZN90/AL10,NBR 8964,H=1,00 M REVEST.POLI.ABRASAO MENOR QUE 12%</v>
          </cell>
          <cell r="C347" t="str">
            <v>m3</v>
          </cell>
          <cell r="D347">
            <v>982.06</v>
          </cell>
          <cell r="E347">
            <v>727.45185185185176</v>
          </cell>
          <cell r="F347" t="str">
            <v>DER Jan/26</v>
          </cell>
        </row>
        <row r="348">
          <cell r="A348" t="str">
            <v>24.09.07.03</v>
          </cell>
          <cell r="B348" t="str">
            <v xml:space="preserve">GABIAO TP.COLCHAO,ZN90/AL10,NBR 8964,ESP.30CM,REVEST.POLIM.ABRAS.MENOR QUE 12% </v>
          </cell>
          <cell r="C348" t="str">
            <v>m2</v>
          </cell>
          <cell r="D348">
            <v>650.94000000000005</v>
          </cell>
          <cell r="E348">
            <v>482.17777777777781</v>
          </cell>
          <cell r="F348" t="str">
            <v>DER Jan/26</v>
          </cell>
        </row>
        <row r="349">
          <cell r="A349" t="str">
            <v>24.09.11.02</v>
          </cell>
          <cell r="B349" t="str">
            <v xml:space="preserve">GABIAO TIPO SACO,ZN90/AL10,NBR 8964,REVESTIMEN.POLIMERO,ABRASAO MENOR QUE 12%  </v>
          </cell>
          <cell r="C349" t="str">
            <v>m3</v>
          </cell>
          <cell r="D349">
            <v>983.38</v>
          </cell>
          <cell r="E349">
            <v>728.42962962962963</v>
          </cell>
          <cell r="F349" t="str">
            <v>DER Jan/26</v>
          </cell>
        </row>
        <row r="350">
          <cell r="A350" t="str">
            <v>24.09.13</v>
          </cell>
          <cell r="B350" t="str">
            <v xml:space="preserve">CAMADA FILTRANTE PEDRA BRITADA                                                 </v>
          </cell>
          <cell r="C350" t="str">
            <v>m3</v>
          </cell>
          <cell r="D350">
            <v>287.75</v>
          </cell>
          <cell r="E350">
            <v>213.14814814814812</v>
          </cell>
          <cell r="F350" t="str">
            <v>DER Jan/26</v>
          </cell>
        </row>
        <row r="351">
          <cell r="A351" t="str">
            <v>24.10.02</v>
          </cell>
          <cell r="B351" t="str">
            <v xml:space="preserve">CALCAMENTO CONCRETO FCK 15 MPA                                                 </v>
          </cell>
          <cell r="C351" t="str">
            <v>m3</v>
          </cell>
          <cell r="D351">
            <v>1206.07</v>
          </cell>
          <cell r="E351">
            <v>893.38518518518504</v>
          </cell>
          <cell r="F351" t="str">
            <v>DER Jan/26</v>
          </cell>
        </row>
        <row r="352">
          <cell r="A352" t="str">
            <v>24.10.03</v>
          </cell>
          <cell r="B352" t="str">
            <v xml:space="preserve">CALCAMENTO CONCRETO FCK 10 MPA                                                 </v>
          </cell>
          <cell r="C352" t="str">
            <v>m3</v>
          </cell>
          <cell r="D352">
            <v>1142.28</v>
          </cell>
          <cell r="E352">
            <v>846.13333333333321</v>
          </cell>
          <cell r="F352" t="str">
            <v>DER Jan/26</v>
          </cell>
        </row>
        <row r="353">
          <cell r="A353" t="str">
            <v>24.11.01</v>
          </cell>
          <cell r="B353" t="str">
            <v xml:space="preserve">ALVENARIA TIJOLO                                                               </v>
          </cell>
          <cell r="C353" t="str">
            <v>m3</v>
          </cell>
          <cell r="D353">
            <v>1827.62</v>
          </cell>
          <cell r="E353">
            <v>1353.7925925925924</v>
          </cell>
          <cell r="F353" t="str">
            <v>DER Jan/26</v>
          </cell>
        </row>
        <row r="354">
          <cell r="A354" t="str">
            <v>24.11.02</v>
          </cell>
          <cell r="B354" t="str">
            <v xml:space="preserve">ALVENARIA DE PEDRA SECA                                                        </v>
          </cell>
          <cell r="C354" t="str">
            <v>m3</v>
          </cell>
          <cell r="D354">
            <v>632.07000000000005</v>
          </cell>
          <cell r="E354">
            <v>468.2</v>
          </cell>
          <cell r="F354" t="str">
            <v>DER Jan/26</v>
          </cell>
        </row>
        <row r="355">
          <cell r="A355" t="str">
            <v>24.11.04</v>
          </cell>
          <cell r="B355" t="str">
            <v xml:space="preserve">ALVENARIA DE PEDRA ARGAMASSADA                                                 </v>
          </cell>
          <cell r="C355" t="str">
            <v>m3</v>
          </cell>
          <cell r="D355">
            <v>1059.82</v>
          </cell>
          <cell r="E355">
            <v>785.05185185185178</v>
          </cell>
          <cell r="F355" t="str">
            <v>DER Jan/26</v>
          </cell>
        </row>
        <row r="356">
          <cell r="A356" t="str">
            <v>24.11.05</v>
          </cell>
          <cell r="B356" t="str">
            <v xml:space="preserve">ALVENARIA DE BLOCO DE CONCRETO                                                 </v>
          </cell>
          <cell r="C356" t="str">
            <v>m3</v>
          </cell>
          <cell r="D356">
            <v>975.36</v>
          </cell>
          <cell r="E356">
            <v>722.48888888888882</v>
          </cell>
          <cell r="F356" t="str">
            <v>DER Jan/26</v>
          </cell>
        </row>
        <row r="357">
          <cell r="A357" t="str">
            <v>24.12.01.01</v>
          </cell>
          <cell r="B357" t="str">
            <v xml:space="preserve">ENCHIMENTO DE VALA COM PEDRA BRITADA 1E2                                       </v>
          </cell>
          <cell r="C357" t="str">
            <v>m3</v>
          </cell>
          <cell r="D357">
            <v>243.82</v>
          </cell>
          <cell r="E357">
            <v>180.60740740740738</v>
          </cell>
          <cell r="F357" t="str">
            <v>DER Jan/26</v>
          </cell>
        </row>
        <row r="358">
          <cell r="A358" t="str">
            <v>24.12.01.02</v>
          </cell>
          <cell r="B358" t="str">
            <v xml:space="preserve">ENCHIMENTO DE VALA COM PEDRA BRITADA 3E4                                       </v>
          </cell>
          <cell r="C358" t="str">
            <v>m3</v>
          </cell>
          <cell r="D358">
            <v>257.35000000000002</v>
          </cell>
          <cell r="E358">
            <v>190.62962962962965</v>
          </cell>
          <cell r="F358" t="str">
            <v>DER Jan/26</v>
          </cell>
        </row>
        <row r="359">
          <cell r="A359" t="str">
            <v>24.12.01.03</v>
          </cell>
          <cell r="B359" t="str">
            <v xml:space="preserve">ENCHIMENTO DE VALA COM BICA CORRIDA                                            </v>
          </cell>
          <cell r="C359" t="str">
            <v>m3</v>
          </cell>
          <cell r="D359">
            <v>224.59</v>
          </cell>
          <cell r="E359">
            <v>166.36296296296297</v>
          </cell>
          <cell r="F359" t="str">
            <v>DER Jan/26</v>
          </cell>
        </row>
        <row r="360">
          <cell r="A360" t="str">
            <v>24.12.02</v>
          </cell>
          <cell r="B360" t="str">
            <v xml:space="preserve">ENCHIMENTO DE VALA COM AREIA                                                   </v>
          </cell>
          <cell r="C360" t="str">
            <v>m3</v>
          </cell>
          <cell r="D360">
            <v>250.34</v>
          </cell>
          <cell r="E360">
            <v>185.43703703703702</v>
          </cell>
          <cell r="F360" t="str">
            <v>DER Jan/26</v>
          </cell>
        </row>
        <row r="361">
          <cell r="A361" t="str">
            <v>24.12.03</v>
          </cell>
          <cell r="B361" t="str">
            <v xml:space="preserve">ENCHIMENTO DE VALA COM PEDRA MARROADA                                          </v>
          </cell>
          <cell r="C361" t="str">
            <v>m3</v>
          </cell>
          <cell r="D361">
            <v>206.5</v>
          </cell>
          <cell r="E361">
            <v>152.96296296296296</v>
          </cell>
          <cell r="F361" t="str">
            <v>DER Jan/26</v>
          </cell>
        </row>
        <row r="362">
          <cell r="A362" t="str">
            <v>24.12.05</v>
          </cell>
          <cell r="B362" t="str">
            <v xml:space="preserve">ENCHIMENTO BASE TUBO COM PEDRA BRITADA                                         </v>
          </cell>
          <cell r="C362" t="str">
            <v>m3</v>
          </cell>
          <cell r="D362">
            <v>310.89</v>
          </cell>
          <cell r="E362">
            <v>230.28888888888886</v>
          </cell>
          <cell r="F362" t="str">
            <v>DER Jan/26</v>
          </cell>
        </row>
        <row r="363">
          <cell r="A363" t="str">
            <v>24.12.08</v>
          </cell>
          <cell r="B363" t="str">
            <v xml:space="preserve">COMPACTACAO MANUAL C/REATERRO SOLO LOCAL                                       </v>
          </cell>
          <cell r="C363" t="str">
            <v>m3</v>
          </cell>
          <cell r="D363">
            <v>55.73</v>
          </cell>
          <cell r="E363">
            <v>41.281481481481478</v>
          </cell>
          <cell r="F363" t="str">
            <v>DER Jan/26</v>
          </cell>
        </row>
        <row r="364">
          <cell r="A364" t="str">
            <v>24.12.09</v>
          </cell>
          <cell r="B364" t="str">
            <v xml:space="preserve">COMPACTACAO MANUAL PARA BASES DE CAIXAS E VALAS                                </v>
          </cell>
          <cell r="C364" t="str">
            <v>m2</v>
          </cell>
          <cell r="D364">
            <v>27.86</v>
          </cell>
          <cell r="E364">
            <v>20.637037037037036</v>
          </cell>
          <cell r="F364" t="str">
            <v>DER Jan/26</v>
          </cell>
        </row>
        <row r="365">
          <cell r="A365" t="str">
            <v>24.13.01</v>
          </cell>
          <cell r="B365" t="str">
            <v xml:space="preserve">VALETA SECAO TRANSV.ATE 0,50M2 1 CAT.                                          </v>
          </cell>
          <cell r="C365" t="str">
            <v>m3</v>
          </cell>
          <cell r="D365">
            <v>119.21</v>
          </cell>
          <cell r="E365">
            <v>88.30370370370369</v>
          </cell>
          <cell r="F365" t="str">
            <v>DER Jan/26</v>
          </cell>
        </row>
        <row r="366">
          <cell r="A366" t="str">
            <v>24.13.02</v>
          </cell>
          <cell r="B366" t="str">
            <v xml:space="preserve">VALETA SECAO TRANSV.ATE 0,50M2 2 CAT.                                          </v>
          </cell>
          <cell r="C366" t="str">
            <v>m3</v>
          </cell>
          <cell r="D366">
            <v>175.93</v>
          </cell>
          <cell r="E366">
            <v>130.31851851851852</v>
          </cell>
          <cell r="F366" t="str">
            <v>DER Jan/26</v>
          </cell>
        </row>
        <row r="367">
          <cell r="A367" t="str">
            <v>24.13.03</v>
          </cell>
          <cell r="B367" t="str">
            <v xml:space="preserve">VALETA SECAO TRANSV.ATE 0,50M2 3 CAT.                                          </v>
          </cell>
          <cell r="C367" t="str">
            <v>m3</v>
          </cell>
          <cell r="D367">
            <v>335.44</v>
          </cell>
          <cell r="E367">
            <v>248.47407407407405</v>
          </cell>
          <cell r="F367" t="str">
            <v>DER Jan/26</v>
          </cell>
        </row>
        <row r="368">
          <cell r="A368" t="str">
            <v>24.13.04</v>
          </cell>
          <cell r="B368" t="str">
            <v xml:space="preserve">VALETA SECAO TRANSV.MAIOR 0,50M2 1 CAT.                                        </v>
          </cell>
          <cell r="C368" t="str">
            <v>m3</v>
          </cell>
          <cell r="D368">
            <v>37.46</v>
          </cell>
          <cell r="E368">
            <v>27.748148148148147</v>
          </cell>
          <cell r="F368" t="str">
            <v>DER Jan/26</v>
          </cell>
        </row>
        <row r="369">
          <cell r="A369" t="str">
            <v>24.13.05</v>
          </cell>
          <cell r="B369" t="str">
            <v xml:space="preserve">VALETA SECAO TRANSV.MAIOR 0,50M2 2 CAT.                                        </v>
          </cell>
          <cell r="C369" t="str">
            <v>m3</v>
          </cell>
          <cell r="D369">
            <v>49.96</v>
          </cell>
          <cell r="E369">
            <v>37.007407407407406</v>
          </cell>
          <cell r="F369" t="str">
            <v>DER Jan/26</v>
          </cell>
        </row>
        <row r="370">
          <cell r="A370" t="str">
            <v>24.13.06</v>
          </cell>
          <cell r="B370" t="str">
            <v xml:space="preserve">VALETA SECAO TRANSV.MAIOR 0,50M2 3 CAT - COM EXPLOSIVOS                        </v>
          </cell>
          <cell r="C370" t="str">
            <v>m3</v>
          </cell>
          <cell r="D370">
            <v>256.32</v>
          </cell>
          <cell r="E370">
            <v>189.86666666666665</v>
          </cell>
          <cell r="F370" t="str">
            <v>DER Jan/26</v>
          </cell>
        </row>
        <row r="371">
          <cell r="A371" t="str">
            <v>24.13.07</v>
          </cell>
          <cell r="B371" t="str">
            <v xml:space="preserve">VALETA SECAO TRANSV.MAIOR 0.50M2 - SEM EXPLOSIVO                               </v>
          </cell>
          <cell r="C371" t="str">
            <v>m3</v>
          </cell>
          <cell r="D371">
            <v>183.8</v>
          </cell>
          <cell r="E371">
            <v>136.14814814814815</v>
          </cell>
          <cell r="F371" t="str">
            <v>DER Jan/26</v>
          </cell>
        </row>
        <row r="372">
          <cell r="A372" t="str">
            <v>24.14.01</v>
          </cell>
          <cell r="B372" t="str">
            <v xml:space="preserve">MANTA GEOTEXTIL NAO TECIDA                                                     </v>
          </cell>
          <cell r="C372" t="str">
            <v>kg</v>
          </cell>
          <cell r="D372">
            <v>45.89</v>
          </cell>
          <cell r="E372">
            <v>33.992592592592594</v>
          </cell>
          <cell r="F372" t="str">
            <v>DER Jan/26</v>
          </cell>
        </row>
        <row r="373">
          <cell r="A373" t="str">
            <v>24.14.01.01</v>
          </cell>
          <cell r="B373" t="str">
            <v xml:space="preserve">MANTA GEOTEXTIL NAO TECIDA RESISTENCIA LONGITUDINAL 07 KN/M                    </v>
          </cell>
          <cell r="C373" t="str">
            <v>m2</v>
          </cell>
          <cell r="D373">
            <v>7.57</v>
          </cell>
          <cell r="E373">
            <v>5.6074074074074076</v>
          </cell>
          <cell r="F373" t="str">
            <v>DER Jan/26</v>
          </cell>
        </row>
        <row r="374">
          <cell r="A374" t="str">
            <v>24.14.01.02</v>
          </cell>
          <cell r="B374" t="str">
            <v xml:space="preserve">MANTA GEOTEXTIL NAO TECIDA RESISTENCIA LONGITUDINAL 08 KN/M                    </v>
          </cell>
          <cell r="C374" t="str">
            <v>m2</v>
          </cell>
          <cell r="D374">
            <v>8.48</v>
          </cell>
          <cell r="E374">
            <v>6.2814814814814817</v>
          </cell>
          <cell r="F374" t="str">
            <v>DER Jan/26</v>
          </cell>
        </row>
        <row r="375">
          <cell r="A375" t="str">
            <v>24.14.01.03</v>
          </cell>
          <cell r="B375" t="str">
            <v xml:space="preserve">MANTA GEOTEXTIL NAO TECIDA RESISTENCIA LONGITUDINAL 09 KN/M                    </v>
          </cell>
          <cell r="C375" t="str">
            <v>m2</v>
          </cell>
          <cell r="D375">
            <v>8.83</v>
          </cell>
          <cell r="E375">
            <v>6.5407407407407403</v>
          </cell>
          <cell r="F375" t="str">
            <v>DER Jan/26</v>
          </cell>
        </row>
        <row r="376">
          <cell r="A376" t="str">
            <v>24.14.01.04</v>
          </cell>
          <cell r="B376" t="str">
            <v xml:space="preserve">MANTA GEOTEXTIL NAO TECIDA RESISTENCIA LONGITUDINAL 10 KN/M                    </v>
          </cell>
          <cell r="C376" t="str">
            <v>m2</v>
          </cell>
          <cell r="D376">
            <v>9.3699999999999992</v>
          </cell>
          <cell r="E376">
            <v>6.9407407407407398</v>
          </cell>
          <cell r="F376" t="str">
            <v>DER Jan/26</v>
          </cell>
        </row>
        <row r="377">
          <cell r="A377" t="str">
            <v>24.14.01.05</v>
          </cell>
          <cell r="B377" t="str">
            <v xml:space="preserve">MANTA GEOTEXTIL NAO TECIDA RESISTENCIA LONGITUDINAL 14 KN/M                    </v>
          </cell>
          <cell r="C377" t="str">
            <v>m2</v>
          </cell>
          <cell r="D377">
            <v>11.07</v>
          </cell>
          <cell r="E377">
            <v>8.1999999999999993</v>
          </cell>
          <cell r="F377" t="str">
            <v>DER Jan/26</v>
          </cell>
        </row>
        <row r="378">
          <cell r="A378" t="str">
            <v>24.14.01.06</v>
          </cell>
          <cell r="B378" t="str">
            <v xml:space="preserve">MANTA GEOTEXTIL NAO TECIDA RESISTENCIA LONGITUDINAL 16 KN/M                    </v>
          </cell>
          <cell r="C378" t="str">
            <v>m2</v>
          </cell>
          <cell r="D378">
            <v>13</v>
          </cell>
          <cell r="E378">
            <v>9.6296296296296298</v>
          </cell>
          <cell r="F378" t="str">
            <v>DER Jan/26</v>
          </cell>
        </row>
        <row r="379">
          <cell r="A379" t="str">
            <v>24.14.01.07</v>
          </cell>
          <cell r="B379" t="str">
            <v xml:space="preserve">MANTA GEOTEXTIL NAO TECIDA RESISTENCIA LONGITUDINAL 21 KN/M                    </v>
          </cell>
          <cell r="C379" t="str">
            <v>m2</v>
          </cell>
          <cell r="D379">
            <v>17.32</v>
          </cell>
          <cell r="E379">
            <v>12.829629629629629</v>
          </cell>
          <cell r="F379" t="str">
            <v>DER Jan/26</v>
          </cell>
        </row>
        <row r="380">
          <cell r="A380" t="str">
            <v>24.14.01.08</v>
          </cell>
          <cell r="B380" t="str">
            <v xml:space="preserve">MANTA GEOTEXTIL NAO TECIDA RESISTENCIA LONGITUDINAL 26 KN/M                    </v>
          </cell>
          <cell r="C380" t="str">
            <v>m2</v>
          </cell>
          <cell r="D380">
            <v>20.58</v>
          </cell>
          <cell r="E380">
            <v>15.244444444444442</v>
          </cell>
          <cell r="F380" t="str">
            <v>DER Jan/26</v>
          </cell>
        </row>
        <row r="381">
          <cell r="A381" t="str">
            <v>24.14.01.09</v>
          </cell>
          <cell r="B381" t="str">
            <v xml:space="preserve">MANTA GEOTEXTIL NAO TECIDA RESISTENCIA LONGITUDINAL 31 KN/M                    </v>
          </cell>
          <cell r="C381" t="str">
            <v>m2</v>
          </cell>
          <cell r="D381">
            <v>23.07</v>
          </cell>
          <cell r="E381">
            <v>17.088888888888889</v>
          </cell>
          <cell r="F381" t="str">
            <v>DER Jan/26</v>
          </cell>
        </row>
        <row r="382">
          <cell r="A382" t="str">
            <v>24.14.01.10</v>
          </cell>
          <cell r="B382" t="str">
            <v xml:space="preserve">MANTA GEOTEXTIL TECIDA RESIST. LONGIT. 24 KN/M                                 </v>
          </cell>
          <cell r="C382" t="str">
            <v>m2</v>
          </cell>
          <cell r="D382">
            <v>17.329999999999998</v>
          </cell>
          <cell r="E382">
            <v>12.837037037037035</v>
          </cell>
          <cell r="F382" t="str">
            <v>DER Jan/26</v>
          </cell>
        </row>
        <row r="383">
          <cell r="A383" t="str">
            <v>24.14.01.11</v>
          </cell>
          <cell r="B383" t="str">
            <v xml:space="preserve">MANTA GEOTEXTIL TECIDA RESISTENCIA LOGINTUDINAL 48 KN/M                        </v>
          </cell>
          <cell r="C383" t="str">
            <v>m2</v>
          </cell>
          <cell r="D383">
            <v>28.14</v>
          </cell>
          <cell r="E383">
            <v>20.844444444444445</v>
          </cell>
          <cell r="F383" t="str">
            <v>DER Jan/26</v>
          </cell>
        </row>
        <row r="384">
          <cell r="A384" t="str">
            <v>24.14.01.12</v>
          </cell>
          <cell r="B384" t="str">
            <v xml:space="preserve">GEOCOMPOSTO PARA DRENAGEM                                                      </v>
          </cell>
          <cell r="C384" t="str">
            <v>m2</v>
          </cell>
          <cell r="D384">
            <v>78.55</v>
          </cell>
          <cell r="E384">
            <v>58.185185185185176</v>
          </cell>
          <cell r="F384" t="str">
            <v>DER Jan/26</v>
          </cell>
        </row>
        <row r="385">
          <cell r="A385" t="str">
            <v>24.14.02</v>
          </cell>
          <cell r="B385" t="str">
            <v xml:space="preserve">MANTA GEOTEXTIL TECIDA                                                         </v>
          </cell>
          <cell r="C385" t="str">
            <v>kg</v>
          </cell>
          <cell r="D385">
            <v>71.27</v>
          </cell>
          <cell r="E385">
            <v>52.792592592592584</v>
          </cell>
          <cell r="F385" t="str">
            <v>DER Jan/26</v>
          </cell>
        </row>
        <row r="386">
          <cell r="A386" t="str">
            <v>24.15.01</v>
          </cell>
          <cell r="B386" t="str">
            <v xml:space="preserve">TUBO DRENO CONCRETO 15CM                                                       </v>
          </cell>
          <cell r="C386" t="str">
            <v>m</v>
          </cell>
          <cell r="D386">
            <v>100.12</v>
          </cell>
          <cell r="E386">
            <v>74.162962962962965</v>
          </cell>
          <cell r="F386" t="str">
            <v>DER Jan/26</v>
          </cell>
        </row>
        <row r="387">
          <cell r="A387" t="str">
            <v>24.15.02</v>
          </cell>
          <cell r="B387" t="str">
            <v xml:space="preserve">TUBO DRENO CONCRETO 20CM                                                       </v>
          </cell>
          <cell r="C387" t="str">
            <v>m</v>
          </cell>
          <cell r="D387">
            <v>127.73</v>
          </cell>
          <cell r="E387">
            <v>94.614814814814807</v>
          </cell>
          <cell r="F387" t="str">
            <v>DER Jan/26</v>
          </cell>
        </row>
        <row r="388">
          <cell r="A388" t="str">
            <v>24.15.03</v>
          </cell>
          <cell r="B388" t="str">
            <v xml:space="preserve">TUBO DRENO BARRO 15CM                                                          </v>
          </cell>
          <cell r="C388" t="str">
            <v>m</v>
          </cell>
          <cell r="D388">
            <v>105.11</v>
          </cell>
          <cell r="E388">
            <v>77.859259259259247</v>
          </cell>
          <cell r="F388" t="str">
            <v>DER Jan/26</v>
          </cell>
        </row>
        <row r="389">
          <cell r="A389" t="str">
            <v>24.15.04</v>
          </cell>
          <cell r="B389" t="str">
            <v xml:space="preserve">TUBO DRENO BARRO 20CM                                                          </v>
          </cell>
          <cell r="C389" t="str">
            <v>m</v>
          </cell>
          <cell r="D389">
            <v>124.23</v>
          </cell>
          <cell r="E389">
            <v>92.022222222222226</v>
          </cell>
          <cell r="F389" t="str">
            <v>DER Jan/26</v>
          </cell>
        </row>
        <row r="390">
          <cell r="A390" t="str">
            <v>24.15.05.01</v>
          </cell>
          <cell r="B390" t="str">
            <v xml:space="preserve">TUBO RIGIDO PVC D=2"                                                           </v>
          </cell>
          <cell r="C390" t="str">
            <v>m</v>
          </cell>
          <cell r="D390">
            <v>34.979999999999997</v>
          </cell>
          <cell r="E390">
            <v>25.911111111111108</v>
          </cell>
          <cell r="F390" t="str">
            <v>DER Jan/26</v>
          </cell>
        </row>
        <row r="391">
          <cell r="A391" t="str">
            <v>24.15.06.01</v>
          </cell>
          <cell r="B391" t="str">
            <v xml:space="preserve">TUBO RIGIDO PVC D=3"                                                           </v>
          </cell>
          <cell r="C391" t="str">
            <v>m</v>
          </cell>
          <cell r="D391">
            <v>53.17</v>
          </cell>
          <cell r="E391">
            <v>39.385185185185186</v>
          </cell>
          <cell r="F391" t="str">
            <v>DER Jan/26</v>
          </cell>
        </row>
        <row r="392">
          <cell r="A392" t="str">
            <v>24.15.07</v>
          </cell>
          <cell r="B392" t="str">
            <v xml:space="preserve">TUBO DE PVC PERFURADO OU NAO D=0,10M                                           </v>
          </cell>
          <cell r="C392" t="str">
            <v>m</v>
          </cell>
          <cell r="D392">
            <v>130.29</v>
          </cell>
          <cell r="E392">
            <v>96.511111111111106</v>
          </cell>
          <cell r="F392" t="str">
            <v>DER Jan/26</v>
          </cell>
        </row>
        <row r="393">
          <cell r="A393" t="str">
            <v>24.15.08</v>
          </cell>
          <cell r="B393" t="str">
            <v xml:space="preserve">TUBO DE PVC PERFURADO OU NAO D=0,15M                                           </v>
          </cell>
          <cell r="C393" t="str">
            <v>m</v>
          </cell>
          <cell r="D393">
            <v>233.4</v>
          </cell>
          <cell r="E393">
            <v>172.88888888888889</v>
          </cell>
          <cell r="F393" t="str">
            <v>DER Jan/26</v>
          </cell>
        </row>
        <row r="394">
          <cell r="A394" t="str">
            <v>24.15.08.01</v>
          </cell>
          <cell r="B394" t="str">
            <v xml:space="preserve">DRENO DE BRITA 1 COM TUBO PERFURADO D=150MM                                    </v>
          </cell>
          <cell r="C394" t="str">
            <v>m</v>
          </cell>
          <cell r="D394">
            <v>318.83</v>
          </cell>
          <cell r="E394">
            <v>236.17037037037034</v>
          </cell>
          <cell r="F394" t="str">
            <v>DER Jan/26</v>
          </cell>
        </row>
        <row r="395">
          <cell r="A395" t="str">
            <v>24.15.09</v>
          </cell>
          <cell r="B395" t="str">
            <v xml:space="preserve">DRENO HORIZONTAL PROFUNDO                                                      </v>
          </cell>
          <cell r="C395" t="str">
            <v>m</v>
          </cell>
          <cell r="D395">
            <v>441.17</v>
          </cell>
          <cell r="E395">
            <v>326.7925925925926</v>
          </cell>
          <cell r="F395" t="str">
            <v>DER Jan/26</v>
          </cell>
        </row>
        <row r="396">
          <cell r="A396" t="str">
            <v>24.15.09.01</v>
          </cell>
          <cell r="B396" t="str">
            <v xml:space="preserve">DRENO LONGITUDINAL PROFUNDO PARA CORTE EM ROCHA DPR-PP-DE-H07/123              </v>
          </cell>
          <cell r="C396" t="str">
            <v>m</v>
          </cell>
          <cell r="D396">
            <v>383.89</v>
          </cell>
          <cell r="E396">
            <v>284.36296296296291</v>
          </cell>
          <cell r="F396" t="str">
            <v>DER Jan/26</v>
          </cell>
        </row>
        <row r="397">
          <cell r="A397" t="str">
            <v>24.15.09.02</v>
          </cell>
          <cell r="B397" t="str">
            <v xml:space="preserve">DRENO TRANSVERSAL RASO PARA CORTE EM ROCHA TIPO DRR, PP-DE-H07/123.            </v>
          </cell>
          <cell r="C397" t="str">
            <v>m</v>
          </cell>
          <cell r="D397">
            <v>72.739999999999995</v>
          </cell>
          <cell r="E397">
            <v>53.881481481481472</v>
          </cell>
          <cell r="F397" t="str">
            <v>DER Jan/26</v>
          </cell>
        </row>
        <row r="398">
          <cell r="A398" t="str">
            <v>24.15.09.03</v>
          </cell>
          <cell r="B398" t="str">
            <v xml:space="preserve">DRENO LONGITUDINAL RASO DLR-2, PP-DE-H07/125.                                  </v>
          </cell>
          <cell r="C398" t="str">
            <v>m</v>
          </cell>
          <cell r="D398">
            <v>176.91</v>
          </cell>
          <cell r="E398">
            <v>131.04444444444442</v>
          </cell>
          <cell r="F398" t="str">
            <v>DER Jan/26</v>
          </cell>
        </row>
        <row r="399">
          <cell r="A399" t="str">
            <v>24.15.09.04</v>
          </cell>
          <cell r="B399" t="str">
            <v xml:space="preserve">DRENOS LONGITUDINAIS PROFUNDOS PARA SOLOS ARENOSOS                             </v>
          </cell>
          <cell r="C399" t="str">
            <v>m</v>
          </cell>
          <cell r="D399">
            <v>270.14999999999998</v>
          </cell>
          <cell r="E399">
            <v>200.11111111111109</v>
          </cell>
          <cell r="F399" t="str">
            <v>DER Jan/26</v>
          </cell>
        </row>
        <row r="400">
          <cell r="A400" t="str">
            <v>24.15.09.05</v>
          </cell>
          <cell r="B400" t="str">
            <v xml:space="preserve">DRENOS LONGITUDINAIS PROFUNDOS EM SOLOS SILTOSOS E/OU ARGILOSOS                </v>
          </cell>
          <cell r="C400" t="str">
            <v>m</v>
          </cell>
          <cell r="D400">
            <v>293.91000000000003</v>
          </cell>
          <cell r="E400">
            <v>217.71111111111111</v>
          </cell>
          <cell r="F400" t="str">
            <v>DER Jan/26</v>
          </cell>
        </row>
        <row r="401">
          <cell r="A401" t="str">
            <v>24.15.11</v>
          </cell>
          <cell r="B401" t="str">
            <v xml:space="preserve">TUBO DRENO DE POLIET.DE ALTA DENS.0,10M                                        </v>
          </cell>
          <cell r="C401" t="str">
            <v>m</v>
          </cell>
          <cell r="D401">
            <v>61.88</v>
          </cell>
          <cell r="E401">
            <v>45.837037037037035</v>
          </cell>
          <cell r="F401" t="str">
            <v>DER Jan/26</v>
          </cell>
        </row>
        <row r="402">
          <cell r="A402" t="str">
            <v>24.15.12</v>
          </cell>
          <cell r="B402" t="str">
            <v xml:space="preserve">TUBO DRENO DE POLIET.DE ALTA DENS.0,15M                                        </v>
          </cell>
          <cell r="C402" t="str">
            <v>m</v>
          </cell>
          <cell r="D402">
            <v>74.19</v>
          </cell>
          <cell r="E402">
            <v>54.955555555555549</v>
          </cell>
          <cell r="F402" t="str">
            <v>DER Jan/26</v>
          </cell>
        </row>
        <row r="403">
          <cell r="A403" t="str">
            <v>24.15.13</v>
          </cell>
          <cell r="B403" t="str">
            <v xml:space="preserve">TUBO DRENO DE POLIET.DE ALTA DENS.0,20M                                        </v>
          </cell>
          <cell r="C403" t="str">
            <v>m</v>
          </cell>
          <cell r="D403">
            <v>121.24</v>
          </cell>
          <cell r="E403">
            <v>89.807407407407396</v>
          </cell>
          <cell r="F403" t="str">
            <v>DER Jan/26</v>
          </cell>
        </row>
        <row r="404">
          <cell r="A404" t="str">
            <v>24.15.14</v>
          </cell>
          <cell r="B404" t="str">
            <v xml:space="preserve">DUTO CORRUG. PEAD 0,05M                                                        </v>
          </cell>
          <cell r="C404" t="str">
            <v>m</v>
          </cell>
          <cell r="D404">
            <v>28.44</v>
          </cell>
          <cell r="E404">
            <v>21.066666666666666</v>
          </cell>
          <cell r="F404" t="str">
            <v>DER Jan/26</v>
          </cell>
        </row>
        <row r="405">
          <cell r="A405" t="str">
            <v>24.15.15</v>
          </cell>
          <cell r="B405" t="str">
            <v xml:space="preserve">DUTO CORRUG.PEAD 0,075M                                                        </v>
          </cell>
          <cell r="C405" t="str">
            <v>m</v>
          </cell>
          <cell r="D405">
            <v>45.65</v>
          </cell>
          <cell r="E405">
            <v>33.81481481481481</v>
          </cell>
          <cell r="F405" t="str">
            <v>DER Jan/26</v>
          </cell>
        </row>
        <row r="406">
          <cell r="A406" t="str">
            <v>24.15.16</v>
          </cell>
          <cell r="B406" t="str">
            <v xml:space="preserve">DUTO CORRUG.PEAD 0,10M                                                         </v>
          </cell>
          <cell r="C406" t="str">
            <v>m</v>
          </cell>
          <cell r="D406">
            <v>48.96</v>
          </cell>
          <cell r="E406">
            <v>36.266666666666666</v>
          </cell>
          <cell r="F406" t="str">
            <v>DER Jan/26</v>
          </cell>
        </row>
        <row r="407">
          <cell r="A407" t="str">
            <v>24.15.17</v>
          </cell>
          <cell r="B407" t="str">
            <v xml:space="preserve">DUTO CORRUG.PEAD 0,15M                                                         </v>
          </cell>
          <cell r="C407" t="str">
            <v>m</v>
          </cell>
          <cell r="D407">
            <v>90.82</v>
          </cell>
          <cell r="E407">
            <v>67.274074074074065</v>
          </cell>
          <cell r="F407" t="str">
            <v>DER Jan/26</v>
          </cell>
        </row>
        <row r="408">
          <cell r="A408" t="str">
            <v>24.16.01</v>
          </cell>
          <cell r="B408" t="str">
            <v xml:space="preserve">TUBO DE CONCRETO D=0,40M CLASSE PA-1                                           </v>
          </cell>
          <cell r="C408" t="str">
            <v>m</v>
          </cell>
          <cell r="D408">
            <v>300.95999999999998</v>
          </cell>
          <cell r="E408">
            <v>222.93333333333331</v>
          </cell>
          <cell r="F408" t="str">
            <v>DER Jan/26</v>
          </cell>
        </row>
        <row r="409">
          <cell r="A409" t="str">
            <v>24.16.02</v>
          </cell>
          <cell r="B409" t="str">
            <v xml:space="preserve">TUBO DE CONCRETO D=0,40M CLASSE PA-2                                           </v>
          </cell>
          <cell r="C409" t="str">
            <v>m</v>
          </cell>
          <cell r="D409">
            <v>317.67</v>
          </cell>
          <cell r="E409">
            <v>235.3111111111111</v>
          </cell>
          <cell r="F409" t="str">
            <v>DER Jan/26</v>
          </cell>
        </row>
        <row r="410">
          <cell r="A410" t="str">
            <v>24.16.03</v>
          </cell>
          <cell r="B410" t="str">
            <v xml:space="preserve">TUBO DE CONCRETO D=0,50M CLASSE PA-1                                           </v>
          </cell>
          <cell r="C410" t="str">
            <v>m</v>
          </cell>
          <cell r="D410">
            <v>341.31</v>
          </cell>
          <cell r="E410">
            <v>252.82222222222219</v>
          </cell>
          <cell r="F410" t="str">
            <v>DER Jan/26</v>
          </cell>
        </row>
        <row r="411">
          <cell r="A411" t="str">
            <v>24.16.04</v>
          </cell>
          <cell r="B411" t="str">
            <v xml:space="preserve">TUBO DE CONCRETO D=0,50M CLASSE PA-2                                           </v>
          </cell>
          <cell r="C411" t="str">
            <v>m</v>
          </cell>
          <cell r="D411">
            <v>378.12</v>
          </cell>
          <cell r="E411">
            <v>280.08888888888885</v>
          </cell>
          <cell r="F411" t="str">
            <v>DER Jan/26</v>
          </cell>
        </row>
        <row r="412">
          <cell r="A412" t="str">
            <v>24.16.05</v>
          </cell>
          <cell r="B412" t="str">
            <v xml:space="preserve">TUBO DE CONCRETO D=0,50M CLASSE PA-3                                           </v>
          </cell>
          <cell r="C412" t="str">
            <v>m</v>
          </cell>
          <cell r="D412">
            <v>469.24</v>
          </cell>
          <cell r="E412">
            <v>347.5851851851852</v>
          </cell>
          <cell r="F412" t="str">
            <v>DER Jan/26</v>
          </cell>
        </row>
        <row r="413">
          <cell r="A413" t="str">
            <v>24.16.06</v>
          </cell>
          <cell r="B413" t="str">
            <v xml:space="preserve">TUBO DE CONCRETO D=0,50M CLASSE PA-4                                           </v>
          </cell>
          <cell r="C413" t="str">
            <v>m</v>
          </cell>
          <cell r="D413">
            <v>506.08</v>
          </cell>
          <cell r="E413">
            <v>374.87407407407403</v>
          </cell>
          <cell r="F413" t="str">
            <v>DER Jan/26</v>
          </cell>
        </row>
        <row r="414">
          <cell r="A414" t="str">
            <v>24.16.07</v>
          </cell>
          <cell r="B414" t="str">
            <v xml:space="preserve">TUBO DE CONCRETO D=0,60M CLASSE PA-1                                           </v>
          </cell>
          <cell r="C414" t="str">
            <v>m</v>
          </cell>
          <cell r="D414">
            <v>399.23</v>
          </cell>
          <cell r="E414">
            <v>295.72592592592594</v>
          </cell>
          <cell r="F414" t="str">
            <v>DER Jan/26</v>
          </cell>
        </row>
        <row r="415">
          <cell r="A415" t="str">
            <v>24.16.08</v>
          </cell>
          <cell r="B415" t="str">
            <v xml:space="preserve">TUBO DE CONCRETO D=0,60M CLASSE PA-2                                           </v>
          </cell>
          <cell r="C415" t="str">
            <v>m</v>
          </cell>
          <cell r="D415">
            <v>466.36</v>
          </cell>
          <cell r="E415">
            <v>345.45185185185181</v>
          </cell>
          <cell r="F415" t="str">
            <v>DER Jan/26</v>
          </cell>
        </row>
        <row r="416">
          <cell r="A416" t="str">
            <v>24.16.09</v>
          </cell>
          <cell r="B416" t="str">
            <v xml:space="preserve">TUBO DE CONCRETO D=0,60M CLASSE PA-3                                           </v>
          </cell>
          <cell r="C416" t="str">
            <v>m</v>
          </cell>
          <cell r="D416">
            <v>613.29999999999995</v>
          </cell>
          <cell r="E416">
            <v>454.29629629629625</v>
          </cell>
          <cell r="F416" t="str">
            <v>DER Jan/26</v>
          </cell>
        </row>
        <row r="417">
          <cell r="A417" t="str">
            <v>24.16.10</v>
          </cell>
          <cell r="B417" t="str">
            <v xml:space="preserve">TUBO DE CONCRETO D=0,60M CLASSE PA-4                                           </v>
          </cell>
          <cell r="C417" t="str">
            <v>m</v>
          </cell>
          <cell r="D417">
            <v>627.52</v>
          </cell>
          <cell r="E417">
            <v>464.82962962962961</v>
          </cell>
          <cell r="F417" t="str">
            <v>DER Jan/26</v>
          </cell>
        </row>
        <row r="418">
          <cell r="A418" t="str">
            <v>24.16.11</v>
          </cell>
          <cell r="B418" t="str">
            <v xml:space="preserve">TUBO DE CONCRETO D=0,80M CLASSE PA-1                                           </v>
          </cell>
          <cell r="C418" t="str">
            <v>m</v>
          </cell>
          <cell r="D418">
            <v>679.57</v>
          </cell>
          <cell r="E418">
            <v>503.38518518518521</v>
          </cell>
          <cell r="F418" t="str">
            <v>DER Jan/26</v>
          </cell>
        </row>
        <row r="419">
          <cell r="A419" t="str">
            <v>24.16.12</v>
          </cell>
          <cell r="B419" t="str">
            <v xml:space="preserve">TUBO DE CONCRETO D=0,80M CLASSE PA-2                                           </v>
          </cell>
          <cell r="C419" t="str">
            <v>m</v>
          </cell>
          <cell r="D419">
            <v>741.64</v>
          </cell>
          <cell r="E419">
            <v>549.36296296296291</v>
          </cell>
          <cell r="F419" t="str">
            <v>DER Jan/26</v>
          </cell>
        </row>
        <row r="420">
          <cell r="A420" t="str">
            <v>24.16.13</v>
          </cell>
          <cell r="B420" t="str">
            <v xml:space="preserve">TUBO DE CONCRETO D=0,80M CLASSE PA-3                                           </v>
          </cell>
          <cell r="C420" t="str">
            <v>m</v>
          </cell>
          <cell r="D420">
            <v>774.12</v>
          </cell>
          <cell r="E420">
            <v>573.42222222222222</v>
          </cell>
          <cell r="F420" t="str">
            <v>DER Jan/26</v>
          </cell>
        </row>
        <row r="421">
          <cell r="A421" t="str">
            <v>24.16.14</v>
          </cell>
          <cell r="B421" t="str">
            <v xml:space="preserve">TUBO DE CONCRETO D=0,80M CLASSE PA-4                                           </v>
          </cell>
          <cell r="C421" t="str">
            <v>m</v>
          </cell>
          <cell r="D421">
            <v>870.82</v>
          </cell>
          <cell r="E421">
            <v>645.05185185185189</v>
          </cell>
          <cell r="F421" t="str">
            <v>DER Jan/26</v>
          </cell>
        </row>
        <row r="422">
          <cell r="A422" t="str">
            <v>24.16.15</v>
          </cell>
          <cell r="B422" t="str">
            <v xml:space="preserve">TUBO DE CONCRETO D=1,00M CLASSE PA-1                                           </v>
          </cell>
          <cell r="C422" t="str">
            <v>m</v>
          </cell>
          <cell r="D422">
            <v>805.28</v>
          </cell>
          <cell r="E422">
            <v>596.50370370370365</v>
          </cell>
          <cell r="F422" t="str">
            <v>DER Jan/26</v>
          </cell>
        </row>
        <row r="423">
          <cell r="A423" t="str">
            <v>24.16.16</v>
          </cell>
          <cell r="B423" t="str">
            <v xml:space="preserve">TUBO DE CONCRETO D=1,00M CLASSE PA-2                                           </v>
          </cell>
          <cell r="C423" t="str">
            <v>m</v>
          </cell>
          <cell r="D423">
            <v>1002</v>
          </cell>
          <cell r="E423">
            <v>742.22222222222217</v>
          </cell>
          <cell r="F423" t="str">
            <v>DER Jan/26</v>
          </cell>
        </row>
        <row r="424">
          <cell r="A424" t="str">
            <v>24.16.17</v>
          </cell>
          <cell r="B424" t="str">
            <v xml:space="preserve">TUBO DE CONCRETO D=1,00M CLASSE PA-3                                           </v>
          </cell>
          <cell r="C424" t="str">
            <v>m</v>
          </cell>
          <cell r="D424">
            <v>1128.45</v>
          </cell>
          <cell r="E424">
            <v>835.88888888888891</v>
          </cell>
          <cell r="F424" t="str">
            <v>DER Jan/26</v>
          </cell>
        </row>
        <row r="425">
          <cell r="A425" t="str">
            <v>24.16.18</v>
          </cell>
          <cell r="B425" t="str">
            <v xml:space="preserve">TUBO DE CONCRETO D=1,00M CLASSE PA-4                                           </v>
          </cell>
          <cell r="C425" t="str">
            <v>m</v>
          </cell>
          <cell r="D425">
            <v>1156.08</v>
          </cell>
          <cell r="E425">
            <v>856.3555555555555</v>
          </cell>
          <cell r="F425" t="str">
            <v>DER Jan/26</v>
          </cell>
        </row>
        <row r="426">
          <cell r="A426" t="str">
            <v>24.16.19</v>
          </cell>
          <cell r="B426" t="str">
            <v xml:space="preserve">TUBO DE CONCRETO D=1,20M CLASSE PA-1                                           </v>
          </cell>
          <cell r="C426" t="str">
            <v>m</v>
          </cell>
          <cell r="D426">
            <v>1273.3499999999999</v>
          </cell>
          <cell r="E426">
            <v>943.22222222222206</v>
          </cell>
          <cell r="F426" t="str">
            <v>DER Jan/26</v>
          </cell>
        </row>
        <row r="427">
          <cell r="A427" t="str">
            <v>24.16.20</v>
          </cell>
          <cell r="B427" t="str">
            <v xml:space="preserve">TUBO DE CONCRETO D=1,20M CLASSE PA-2                                           </v>
          </cell>
          <cell r="C427" t="str">
            <v>m</v>
          </cell>
          <cell r="D427">
            <v>1373.42</v>
          </cell>
          <cell r="E427">
            <v>1017.3481481481481</v>
          </cell>
          <cell r="F427" t="str">
            <v>DER Jan/26</v>
          </cell>
        </row>
        <row r="428">
          <cell r="A428" t="str">
            <v>24.16.21</v>
          </cell>
          <cell r="B428" t="str">
            <v xml:space="preserve">TUBO DE CONCRETO D=1,20M CLASSE PA-3                                           </v>
          </cell>
          <cell r="C428" t="str">
            <v>m</v>
          </cell>
          <cell r="D428">
            <v>1657.47</v>
          </cell>
          <cell r="E428">
            <v>1227.7555555555555</v>
          </cell>
          <cell r="F428" t="str">
            <v>DER Jan/26</v>
          </cell>
        </row>
        <row r="429">
          <cell r="A429" t="str">
            <v>24.16.22</v>
          </cell>
          <cell r="B429" t="str">
            <v xml:space="preserve">TUBO DE CONCRETO D=1,20M CLASSE PA-4                                           </v>
          </cell>
          <cell r="C429" t="str">
            <v>m</v>
          </cell>
          <cell r="D429">
            <v>1781.81</v>
          </cell>
          <cell r="E429">
            <v>1319.859259259259</v>
          </cell>
          <cell r="F429" t="str">
            <v>DER Jan/26</v>
          </cell>
        </row>
        <row r="430">
          <cell r="A430" t="str">
            <v>24.16.23</v>
          </cell>
          <cell r="B430" t="str">
            <v xml:space="preserve">TUBO DE CONCRETO D=1,50M CLASSE PA-1                                           </v>
          </cell>
          <cell r="C430" t="str">
            <v>m</v>
          </cell>
          <cell r="D430">
            <v>2164.15</v>
          </cell>
          <cell r="E430">
            <v>1603.0740740740741</v>
          </cell>
          <cell r="F430" t="str">
            <v>DER Jan/26</v>
          </cell>
        </row>
        <row r="431">
          <cell r="A431" t="str">
            <v>24.16.24</v>
          </cell>
          <cell r="B431" t="str">
            <v xml:space="preserve">TUBO DE CONCRETO D=1,50M CLASSE PA-2                                           </v>
          </cell>
          <cell r="C431" t="str">
            <v>m</v>
          </cell>
          <cell r="D431">
            <v>2203.9299999999998</v>
          </cell>
          <cell r="E431">
            <v>1632.5407407407406</v>
          </cell>
          <cell r="F431" t="str">
            <v>DER Jan/26</v>
          </cell>
        </row>
        <row r="432">
          <cell r="A432" t="str">
            <v>24.16.25</v>
          </cell>
          <cell r="B432" t="str">
            <v xml:space="preserve">TUBO DE CONCRETO D=1,50M CLASSE PA-3                                           </v>
          </cell>
          <cell r="C432" t="str">
            <v>m</v>
          </cell>
          <cell r="D432">
            <v>2349.12</v>
          </cell>
          <cell r="E432">
            <v>1740.0888888888887</v>
          </cell>
          <cell r="F432" t="str">
            <v>DER Jan/26</v>
          </cell>
        </row>
        <row r="433">
          <cell r="A433" t="str">
            <v>24.16.26</v>
          </cell>
          <cell r="B433" t="str">
            <v xml:space="preserve">TUBO DE CONCRETO D=1,50M CLASSE PA-4                                           </v>
          </cell>
          <cell r="C433" t="str">
            <v>m</v>
          </cell>
          <cell r="D433">
            <v>2515.58</v>
          </cell>
          <cell r="E433">
            <v>1863.3925925925923</v>
          </cell>
          <cell r="F433" t="str">
            <v>DER Jan/26</v>
          </cell>
        </row>
        <row r="434">
          <cell r="A434" t="str">
            <v>24.16.27</v>
          </cell>
          <cell r="B434" t="str">
            <v xml:space="preserve">TUBO DE CONCRETO SIMPLES D=0,40M                                               </v>
          </cell>
          <cell r="C434" t="str">
            <v>m</v>
          </cell>
          <cell r="D434">
            <v>163.62</v>
          </cell>
          <cell r="E434">
            <v>121.19999999999999</v>
          </cell>
          <cell r="F434" t="str">
            <v>DER Jan/26</v>
          </cell>
        </row>
        <row r="435">
          <cell r="A435" t="str">
            <v>24.16.28</v>
          </cell>
          <cell r="B435" t="str">
            <v xml:space="preserve">TUBO DE CONCRETO SIMPLES D=0,60M                                               </v>
          </cell>
          <cell r="C435" t="str">
            <v>m</v>
          </cell>
          <cell r="D435">
            <v>253.32</v>
          </cell>
          <cell r="E435">
            <v>187.64444444444442</v>
          </cell>
          <cell r="F435" t="str">
            <v>DER Jan/26</v>
          </cell>
        </row>
        <row r="436">
          <cell r="A436" t="str">
            <v>24.16.48</v>
          </cell>
          <cell r="B436" t="str">
            <v xml:space="preserve">TUBO PEAD PARA DRENAGEM D=1500 MM PARA AGUA PLUVIAL E ESGOTAMENTO              </v>
          </cell>
          <cell r="C436" t="str">
            <v>m</v>
          </cell>
          <cell r="D436">
            <v>3025.96</v>
          </cell>
          <cell r="E436">
            <v>2241.4518518518516</v>
          </cell>
          <cell r="F436" t="str">
            <v>DER Jan/26</v>
          </cell>
        </row>
        <row r="437">
          <cell r="A437" t="str">
            <v>24.18.01</v>
          </cell>
          <cell r="B437" t="str">
            <v xml:space="preserve">CANALETA CONCRETO 40CM                                                         </v>
          </cell>
          <cell r="C437" t="str">
            <v>m</v>
          </cell>
          <cell r="D437">
            <v>96.24</v>
          </cell>
          <cell r="E437">
            <v>71.288888888888877</v>
          </cell>
          <cell r="F437" t="str">
            <v>DER Jan/26</v>
          </cell>
        </row>
        <row r="438">
          <cell r="A438" t="str">
            <v>24.18.02</v>
          </cell>
          <cell r="B438" t="str">
            <v xml:space="preserve">CANALETA CONCRETO 60CM                                                         </v>
          </cell>
          <cell r="C438" t="str">
            <v>m</v>
          </cell>
          <cell r="D438">
            <v>143.4</v>
          </cell>
          <cell r="E438">
            <v>106.22222222222221</v>
          </cell>
          <cell r="F438" t="str">
            <v>DER Jan/26</v>
          </cell>
        </row>
        <row r="439">
          <cell r="A439" t="str">
            <v>24.18.03</v>
          </cell>
          <cell r="B439" t="str">
            <v xml:space="preserve">CANALETA CONCRETO 80CM                                                         </v>
          </cell>
          <cell r="C439" t="str">
            <v>m</v>
          </cell>
          <cell r="D439">
            <v>236.1</v>
          </cell>
          <cell r="E439">
            <v>174.88888888888889</v>
          </cell>
          <cell r="F439" t="str">
            <v>DER Jan/26</v>
          </cell>
        </row>
        <row r="440">
          <cell r="A440" t="str">
            <v>24.19.03.01</v>
          </cell>
          <cell r="B440" t="str">
            <v xml:space="preserve">GUIA PRE-FABRICADA CONCRETO FCK 20 MPA                                         </v>
          </cell>
          <cell r="C440" t="str">
            <v>m</v>
          </cell>
          <cell r="D440">
            <v>96.37</v>
          </cell>
          <cell r="E440">
            <v>71.385185185185179</v>
          </cell>
          <cell r="F440" t="str">
            <v>DER Jan/26</v>
          </cell>
        </row>
        <row r="441">
          <cell r="A441" t="str">
            <v>24.19.04.01</v>
          </cell>
          <cell r="B441" t="str">
            <v xml:space="preserve">SARJETA DE CONCRETO FCK 20 MPA                                                 </v>
          </cell>
          <cell r="C441" t="str">
            <v>m3</v>
          </cell>
          <cell r="D441">
            <v>1163.43</v>
          </cell>
          <cell r="E441">
            <v>861.8</v>
          </cell>
          <cell r="F441" t="str">
            <v>DER Jan/26</v>
          </cell>
        </row>
        <row r="442">
          <cell r="A442" t="str">
            <v>24.19.05.01</v>
          </cell>
          <cell r="B442" t="str">
            <v xml:space="preserve">GUIA DE CONCRETO FCK 20 MPA                                                    </v>
          </cell>
          <cell r="C442" t="str">
            <v>m3</v>
          </cell>
          <cell r="D442">
            <v>1460.76</v>
          </cell>
          <cell r="E442">
            <v>1082.0444444444445</v>
          </cell>
          <cell r="F442" t="str">
            <v>DER Jan/26</v>
          </cell>
        </row>
        <row r="443">
          <cell r="A443" t="str">
            <v>24.19.06</v>
          </cell>
          <cell r="B443" t="str">
            <v xml:space="preserve">TELAR E TAMPAO DE FERRO FUNDIDO                                                </v>
          </cell>
          <cell r="C443" t="str">
            <v>un</v>
          </cell>
          <cell r="D443">
            <v>856.51</v>
          </cell>
          <cell r="E443">
            <v>634.45185185185176</v>
          </cell>
          <cell r="F443" t="str">
            <v>DER Jan/26</v>
          </cell>
        </row>
        <row r="444">
          <cell r="A444" t="str">
            <v>24.19.07.01</v>
          </cell>
          <cell r="B444" t="str">
            <v xml:space="preserve">GRELHA DE CONCRETO DE 10X44X120CM - FCK 20 MPA                                 </v>
          </cell>
          <cell r="C444" t="str">
            <v>un</v>
          </cell>
          <cell r="D444">
            <v>358.34</v>
          </cell>
          <cell r="E444">
            <v>265.43703703703699</v>
          </cell>
          <cell r="F444" t="str">
            <v>DER Jan/26</v>
          </cell>
        </row>
        <row r="445">
          <cell r="A445" t="str">
            <v>24.19.08</v>
          </cell>
          <cell r="B445" t="str">
            <v xml:space="preserve">GRELHA FERRO FUNDIDO BOCA LOB GRS-135                                          </v>
          </cell>
          <cell r="C445" t="str">
            <v>un</v>
          </cell>
          <cell r="D445">
            <v>600.22</v>
          </cell>
          <cell r="E445">
            <v>444.60740740740738</v>
          </cell>
          <cell r="F445" t="str">
            <v>DER Jan/26</v>
          </cell>
        </row>
        <row r="446">
          <cell r="A446" t="str">
            <v>24.20.01</v>
          </cell>
          <cell r="B446" t="str">
            <v xml:space="preserve">TUBO ACO CORR.GALV.MET.NAO DESTRUTIVO                                          </v>
          </cell>
          <cell r="C446" t="str">
            <v>kg</v>
          </cell>
          <cell r="D446">
            <v>78.260000000000005</v>
          </cell>
          <cell r="E446">
            <v>57.970370370370368</v>
          </cell>
          <cell r="F446" t="str">
            <v>DER Jan/26</v>
          </cell>
        </row>
        <row r="447">
          <cell r="A447" t="str">
            <v>24.20.02</v>
          </cell>
          <cell r="B447" t="str">
            <v xml:space="preserve">TUBO ACO CORR.EPOXI MET.NAO DESTRUTIVO                                         </v>
          </cell>
          <cell r="C447" t="str">
            <v>kg</v>
          </cell>
          <cell r="D447">
            <v>80.63</v>
          </cell>
          <cell r="E447">
            <v>59.725925925925921</v>
          </cell>
          <cell r="F447" t="str">
            <v>DER Jan/26</v>
          </cell>
        </row>
        <row r="448">
          <cell r="A448" t="str">
            <v>24.20.03</v>
          </cell>
          <cell r="B448" t="str">
            <v xml:space="preserve">TUBO ACO CORR.GALV.MET.DESTRUTIVO                                              </v>
          </cell>
          <cell r="C448" t="str">
            <v>kg</v>
          </cell>
          <cell r="D448">
            <v>59.72</v>
          </cell>
          <cell r="E448">
            <v>44.237037037037034</v>
          </cell>
          <cell r="F448" t="str">
            <v>DER Jan/26</v>
          </cell>
        </row>
        <row r="449">
          <cell r="A449" t="str">
            <v>24.20.04</v>
          </cell>
          <cell r="B449" t="str">
            <v xml:space="preserve">TUBO ACO CORRUGADO EPOXI MET. DESTRUTIVO                                       </v>
          </cell>
          <cell r="C449" t="str">
            <v>kg</v>
          </cell>
          <cell r="D449">
            <v>61.61</v>
          </cell>
          <cell r="E449">
            <v>45.637037037037032</v>
          </cell>
          <cell r="F449" t="str">
            <v>DER Jan/26</v>
          </cell>
        </row>
        <row r="450">
          <cell r="A450" t="str">
            <v>24.21.01</v>
          </cell>
          <cell r="B450" t="str">
            <v xml:space="preserve">BROCA DE CONCRETO ARMADO D=20,00CM                                             </v>
          </cell>
          <cell r="C450" t="str">
            <v>m</v>
          </cell>
          <cell r="D450">
            <v>95.54</v>
          </cell>
          <cell r="E450">
            <v>70.770370370370372</v>
          </cell>
          <cell r="F450" t="str">
            <v>DER Jan/26</v>
          </cell>
        </row>
        <row r="451">
          <cell r="A451" t="str">
            <v>24.21.02</v>
          </cell>
          <cell r="B451" t="str">
            <v xml:space="preserve">BROCA DE CONCRETO D=25,00CM                                                    </v>
          </cell>
          <cell r="C451" t="str">
            <v>m</v>
          </cell>
          <cell r="D451">
            <v>147.19</v>
          </cell>
          <cell r="E451">
            <v>109.02962962962962</v>
          </cell>
          <cell r="F451" t="str">
            <v>DER Jan/26</v>
          </cell>
        </row>
        <row r="452">
          <cell r="A452" t="str">
            <v>24.21.03</v>
          </cell>
          <cell r="B452" t="str">
            <v xml:space="preserve">BROCA DE CONCRETO D=15,00CM                                                    </v>
          </cell>
          <cell r="C452" t="str">
            <v>m</v>
          </cell>
          <cell r="D452">
            <v>54.72</v>
          </cell>
          <cell r="E452">
            <v>40.533333333333331</v>
          </cell>
          <cell r="F452" t="str">
            <v>DER Jan/26</v>
          </cell>
        </row>
        <row r="453">
          <cell r="A453" t="str">
            <v>24.22.01</v>
          </cell>
          <cell r="B453" t="str">
            <v xml:space="preserve">GEOFORMA TEXTIL TENSORIZADA TIPO COLCHAO - ESPESSURA DE 15 CM                  </v>
          </cell>
          <cell r="C453" t="str">
            <v>m2</v>
          </cell>
          <cell r="D453">
            <v>340.9</v>
          </cell>
          <cell r="E453">
            <v>252.51851851851848</v>
          </cell>
          <cell r="F453" t="str">
            <v>DER Jan/26</v>
          </cell>
        </row>
        <row r="454">
          <cell r="A454" t="str">
            <v>24.22.02</v>
          </cell>
          <cell r="B454" t="str">
            <v xml:space="preserve">GEOFORMA TEXTIL COM DISPOSITIVO AUTO-DRENANTE "UNIFLUXO"                       </v>
          </cell>
          <cell r="C454" t="str">
            <v>m3</v>
          </cell>
          <cell r="D454">
            <v>1205.05</v>
          </cell>
          <cell r="E454">
            <v>892.62962962962956</v>
          </cell>
          <cell r="F454" t="str">
            <v>DER Jan/26</v>
          </cell>
        </row>
        <row r="455">
          <cell r="A455" t="str">
            <v>24.23.45</v>
          </cell>
          <cell r="B455" t="str">
            <v xml:space="preserve">GEOCOMP.TRINCHEIRA DRENANTE(GEOMANTA+GEOTEXTIL 2 LADOS PERM.)H=60CM/11MM       </v>
          </cell>
          <cell r="C455" t="str">
            <v>m</v>
          </cell>
          <cell r="D455">
            <v>75.03</v>
          </cell>
          <cell r="E455">
            <v>55.577777777777776</v>
          </cell>
          <cell r="F455" t="str">
            <v>DER Jan/26</v>
          </cell>
        </row>
        <row r="456">
          <cell r="A456" t="str">
            <v>24.23.48</v>
          </cell>
          <cell r="B456" t="str">
            <v xml:space="preserve">GEOCOMPOSTO DRENANTE(GEOMANTA+GEOTEXTIL 1 LADO PERM.)TIPO 1L - 12MM.           </v>
          </cell>
          <cell r="C456" t="str">
            <v>m</v>
          </cell>
          <cell r="D456">
            <v>71.44</v>
          </cell>
          <cell r="E456">
            <v>52.918518518518511</v>
          </cell>
          <cell r="F456" t="str">
            <v>DER Jan/26</v>
          </cell>
        </row>
        <row r="457">
          <cell r="A457" t="str">
            <v>24.23.49</v>
          </cell>
          <cell r="B457" t="str">
            <v xml:space="preserve">GEOCOMPOSTO DRENANTE(GEOMANTA+GEOTEXTIL 2 LADOS PERM.)TIPO 2L - 11MM.          </v>
          </cell>
          <cell r="C457" t="str">
            <v>m</v>
          </cell>
          <cell r="D457">
            <v>83.92</v>
          </cell>
          <cell r="E457">
            <v>62.162962962962958</v>
          </cell>
          <cell r="F457" t="str">
            <v>DER Jan/26</v>
          </cell>
        </row>
        <row r="458">
          <cell r="A458" t="str">
            <v>24.23.50</v>
          </cell>
          <cell r="B458" t="str">
            <v xml:space="preserve">GEOCOMPOSTO DRENANTE(GEOMANTA+GEOTEXTIL 1 LADO PERM.)TIPO 1S -16MM.            </v>
          </cell>
          <cell r="C458" t="str">
            <v>m</v>
          </cell>
          <cell r="D458">
            <v>87.78</v>
          </cell>
          <cell r="E458">
            <v>65.022222222222226</v>
          </cell>
          <cell r="F458" t="str">
            <v>DER Jan/26</v>
          </cell>
        </row>
        <row r="459">
          <cell r="A459" t="str">
            <v>24.23.51</v>
          </cell>
          <cell r="B459" t="str">
            <v xml:space="preserve">GEOCOMPOSTO DRENANTE(GEOMANTA+GEOTEXTIL 2 LADOS PERM.)TIPO 2S-16MM.            </v>
          </cell>
          <cell r="C459" t="str">
            <v>m</v>
          </cell>
          <cell r="D459">
            <v>88.94</v>
          </cell>
          <cell r="E459">
            <v>65.881481481481472</v>
          </cell>
          <cell r="F459" t="str">
            <v>DER Jan/26</v>
          </cell>
        </row>
        <row r="460">
          <cell r="A460" t="str">
            <v>24.23.52</v>
          </cell>
          <cell r="B460" t="str">
            <v>GEOCOMPOSTO DRENANTE(GEOMANTA+GEOTEXTIL 1 LADO PER./1 LADO IMP.)TIPO 2L FP-11MM</v>
          </cell>
          <cell r="C460" t="str">
            <v>m</v>
          </cell>
          <cell r="D460">
            <v>77.87</v>
          </cell>
          <cell r="E460">
            <v>57.681481481481484</v>
          </cell>
          <cell r="F460" t="str">
            <v>DER Jan/26</v>
          </cell>
        </row>
        <row r="461">
          <cell r="A461" t="str">
            <v>25.01.01</v>
          </cell>
          <cell r="B461" t="str">
            <v xml:space="preserve">ATERRO DE ACESSO                                                               </v>
          </cell>
          <cell r="C461" t="str">
            <v>m3</v>
          </cell>
          <cell r="D461">
            <v>21.32</v>
          </cell>
          <cell r="E461">
            <v>15.792592592592591</v>
          </cell>
          <cell r="F461" t="str">
            <v>DER Jan/26</v>
          </cell>
        </row>
        <row r="462">
          <cell r="A462" t="str">
            <v>25.01.02</v>
          </cell>
          <cell r="B462" t="str">
            <v xml:space="preserve">ATERRO SOLO COM 3% DE CIMENTO EM USINA                                         </v>
          </cell>
          <cell r="C462" t="str">
            <v>m3</v>
          </cell>
          <cell r="D462">
            <v>88.6</v>
          </cell>
          <cell r="E462">
            <v>65.629629629629619</v>
          </cell>
          <cell r="F462" t="str">
            <v>DER Jan/26</v>
          </cell>
        </row>
        <row r="463">
          <cell r="A463" t="str">
            <v>25.01.03</v>
          </cell>
          <cell r="B463" t="str">
            <v xml:space="preserve">ATERRO SOLO COM 3% DE CIMENTO C/PULVE.                                         </v>
          </cell>
          <cell r="C463" t="str">
            <v>m3</v>
          </cell>
          <cell r="D463">
            <v>79.17</v>
          </cell>
          <cell r="E463">
            <v>58.644444444444439</v>
          </cell>
          <cell r="F463" t="str">
            <v>DER Jan/26</v>
          </cell>
        </row>
        <row r="464">
          <cell r="A464" t="str">
            <v>25.01.03.05</v>
          </cell>
          <cell r="B464" t="str">
            <v xml:space="preserve">ATERRO SOLO COM 6% DE CIMENTO C/PULVE.                                         </v>
          </cell>
          <cell r="C464" t="str">
            <v>m3</v>
          </cell>
          <cell r="D464">
            <v>143.47999999999999</v>
          </cell>
          <cell r="E464">
            <v>106.28148148148146</v>
          </cell>
          <cell r="F464" t="str">
            <v>DER Jan/26</v>
          </cell>
        </row>
        <row r="465">
          <cell r="A465" t="str">
            <v>25.02.01</v>
          </cell>
          <cell r="B465" t="str">
            <v xml:space="preserve">ESCAVACAO MANUAL PARA OBRAS S/EXPLOSIVO                                        </v>
          </cell>
          <cell r="C465" t="str">
            <v>m3</v>
          </cell>
          <cell r="D465">
            <v>136.27000000000001</v>
          </cell>
          <cell r="E465">
            <v>100.94074074074074</v>
          </cell>
          <cell r="F465" t="str">
            <v>DER Jan/26</v>
          </cell>
        </row>
        <row r="466">
          <cell r="A466" t="str">
            <v>25.02.02</v>
          </cell>
          <cell r="B466" t="str">
            <v xml:space="preserve">ESCAVACAO MECANICA P/ OBRAS S/EXPLOSIVO                                        </v>
          </cell>
          <cell r="C466" t="str">
            <v>m3</v>
          </cell>
          <cell r="D466">
            <v>22.32</v>
          </cell>
          <cell r="E466">
            <v>16.533333333333331</v>
          </cell>
          <cell r="F466" t="str">
            <v>DER Jan/26</v>
          </cell>
        </row>
        <row r="467">
          <cell r="A467" t="str">
            <v>25.02.03</v>
          </cell>
          <cell r="B467" t="str">
            <v xml:space="preserve">ESCAVACAO MECANICA P/ OBRAS C/EXPLOSIVO                                        </v>
          </cell>
          <cell r="C467" t="str">
            <v>m3</v>
          </cell>
          <cell r="D467">
            <v>118.19</v>
          </cell>
          <cell r="E467">
            <v>87.548148148148144</v>
          </cell>
          <cell r="F467" t="str">
            <v>DER Jan/26</v>
          </cell>
        </row>
        <row r="468">
          <cell r="A468" t="str">
            <v>25.02.04</v>
          </cell>
          <cell r="B468" t="str">
            <v xml:space="preserve">CORTA-RIO ESCAVACAO SEM EXPLOSIVO                                              </v>
          </cell>
          <cell r="C468" t="str">
            <v>m3</v>
          </cell>
          <cell r="D468">
            <v>22.32</v>
          </cell>
          <cell r="E468">
            <v>16.533333333333331</v>
          </cell>
          <cell r="F468" t="str">
            <v>DER Jan/26</v>
          </cell>
        </row>
        <row r="469">
          <cell r="A469" t="str">
            <v>25.02.05</v>
          </cell>
          <cell r="B469" t="str">
            <v xml:space="preserve">CORTA-RIO ESCAVACAO COM EXPLOSIVO                                              </v>
          </cell>
          <cell r="C469" t="str">
            <v>m3</v>
          </cell>
          <cell r="D469">
            <v>118.19</v>
          </cell>
          <cell r="E469">
            <v>87.548148148148144</v>
          </cell>
          <cell r="F469" t="str">
            <v>DER Jan/26</v>
          </cell>
        </row>
        <row r="470">
          <cell r="A470" t="str">
            <v>25.02.06</v>
          </cell>
          <cell r="B470" t="str">
            <v xml:space="preserve">ESCAV.FUND.BUEIRO OU DRENO S/EXPL.ATE 2M                                       </v>
          </cell>
          <cell r="C470" t="str">
            <v>m3</v>
          </cell>
          <cell r="D470">
            <v>128.44</v>
          </cell>
          <cell r="E470">
            <v>95.140740740740739</v>
          </cell>
          <cell r="F470" t="str">
            <v>DER Jan/26</v>
          </cell>
        </row>
        <row r="471">
          <cell r="A471" t="str">
            <v>25.02.07</v>
          </cell>
          <cell r="B471" t="str">
            <v xml:space="preserve">ACRESC.P/ESCAV.1,5M PROFUNDIDADE,ALEM 2M                                       </v>
          </cell>
          <cell r="C471" t="str">
            <v>m3</v>
          </cell>
          <cell r="D471">
            <v>26.4</v>
          </cell>
          <cell r="E471">
            <v>19.555555555555554</v>
          </cell>
          <cell r="F471" t="str">
            <v>DER Jan/26</v>
          </cell>
        </row>
        <row r="472">
          <cell r="A472" t="str">
            <v>25.02.08</v>
          </cell>
          <cell r="B472" t="str">
            <v xml:space="preserve">ESCAV.FUND.BUEIRO OU DRENO C/EXPL.ATE 2M                                       </v>
          </cell>
          <cell r="C472" t="str">
            <v>m3</v>
          </cell>
          <cell r="D472">
            <v>426.92</v>
          </cell>
          <cell r="E472">
            <v>316.23703703703706</v>
          </cell>
          <cell r="F472" t="str">
            <v>DER Jan/26</v>
          </cell>
        </row>
        <row r="473">
          <cell r="A473" t="str">
            <v>25.02.09</v>
          </cell>
          <cell r="B473" t="str">
            <v xml:space="preserve">ACRESC.ESC.ENS.EXPL.C/1,5M PROF.ALEM 2M                                        </v>
          </cell>
          <cell r="C473" t="str">
            <v>m3</v>
          </cell>
          <cell r="D473">
            <v>43.63</v>
          </cell>
          <cell r="E473">
            <v>32.318518518518516</v>
          </cell>
          <cell r="F473" t="str">
            <v>DER Jan/26</v>
          </cell>
        </row>
        <row r="474">
          <cell r="A474" t="str">
            <v>25.02.10</v>
          </cell>
          <cell r="B474" t="str">
            <v xml:space="preserve">ESCAV.FUND.DENTRO ENSEC. SEM EXPL.ATE 3M                                       </v>
          </cell>
          <cell r="C474" t="str">
            <v>m3</v>
          </cell>
          <cell r="D474">
            <v>110.16</v>
          </cell>
          <cell r="E474">
            <v>81.599999999999994</v>
          </cell>
          <cell r="F474" t="str">
            <v>DER Jan/26</v>
          </cell>
        </row>
        <row r="475">
          <cell r="A475" t="str">
            <v>25.02.11</v>
          </cell>
          <cell r="B475" t="str">
            <v xml:space="preserve">ACR.P/ESCAV.ENSEC.P/CADA1,0M PROF.ALEM3M                                       </v>
          </cell>
          <cell r="C475" t="str">
            <v>m3</v>
          </cell>
          <cell r="D475">
            <v>21.81</v>
          </cell>
          <cell r="E475">
            <v>16.155555555555555</v>
          </cell>
          <cell r="F475" t="str">
            <v>DER Jan/26</v>
          </cell>
        </row>
        <row r="476">
          <cell r="A476" t="str">
            <v>25.02.12</v>
          </cell>
          <cell r="B476" t="str">
            <v xml:space="preserve">ESCAV.FUND.DENTRO ENSEC.C/EXPL.ATE  3M                                         </v>
          </cell>
          <cell r="C476" t="str">
            <v>m3</v>
          </cell>
          <cell r="D476">
            <v>361.33</v>
          </cell>
          <cell r="E476">
            <v>267.6518518518518</v>
          </cell>
          <cell r="F476" t="str">
            <v>DER Jan/26</v>
          </cell>
        </row>
        <row r="477">
          <cell r="A477" t="str">
            <v>25.02.13</v>
          </cell>
          <cell r="B477" t="str">
            <v xml:space="preserve">ACRESC.P/ESC.ENSEC.C/EXPL.C/1,5M ALEM 3M                                       </v>
          </cell>
          <cell r="C477" t="str">
            <v>m3</v>
          </cell>
          <cell r="D477">
            <v>43.63</v>
          </cell>
          <cell r="E477">
            <v>32.318518518518516</v>
          </cell>
          <cell r="F477" t="str">
            <v>DER Jan/26</v>
          </cell>
        </row>
        <row r="478">
          <cell r="A478" t="str">
            <v>25.03.01</v>
          </cell>
          <cell r="B478" t="str">
            <v xml:space="preserve">PAREDE ENSECADEIRA COM PRANCHA-ESP.0,05M                                       </v>
          </cell>
          <cell r="C478" t="str">
            <v>m2</v>
          </cell>
          <cell r="D478">
            <v>509.33</v>
          </cell>
          <cell r="E478">
            <v>377.28148148148142</v>
          </cell>
          <cell r="F478" t="str">
            <v>DER Jan/26</v>
          </cell>
        </row>
        <row r="479">
          <cell r="A479" t="str">
            <v>25.03.02</v>
          </cell>
          <cell r="B479" t="str">
            <v xml:space="preserve">PAREDE ENSECADEIRA C/PRANCHA-ESP.0,075M                                        </v>
          </cell>
          <cell r="C479" t="str">
            <v>m2</v>
          </cell>
          <cell r="D479">
            <v>718.21</v>
          </cell>
          <cell r="E479">
            <v>532.00740740740741</v>
          </cell>
          <cell r="F479" t="str">
            <v>DER Jan/26</v>
          </cell>
        </row>
        <row r="480">
          <cell r="A480" t="str">
            <v>25.03.03</v>
          </cell>
          <cell r="B480" t="str">
            <v xml:space="preserve">PAREDE ENSECADEIRA COM PERFIL METALICO                                         </v>
          </cell>
          <cell r="C480" t="str">
            <v>m2</v>
          </cell>
          <cell r="D480">
            <v>1003.24</v>
          </cell>
          <cell r="E480">
            <v>743.14074074074074</v>
          </cell>
          <cell r="F480" t="str">
            <v>DER Jan/26</v>
          </cell>
        </row>
        <row r="481">
          <cell r="A481" t="str">
            <v>25.03.04</v>
          </cell>
          <cell r="B481" t="str">
            <v xml:space="preserve">ARGILA ENCH.ENSECADEIRA,INCL.APILOAMENTO                                       </v>
          </cell>
          <cell r="C481" t="str">
            <v>m3</v>
          </cell>
          <cell r="D481">
            <v>116.25</v>
          </cell>
          <cell r="E481">
            <v>86.1111111111111</v>
          </cell>
          <cell r="F481" t="str">
            <v>DER Jan/26</v>
          </cell>
        </row>
        <row r="482">
          <cell r="A482" t="str">
            <v>25.03.04.01</v>
          </cell>
          <cell r="B482" t="str">
            <v xml:space="preserve">ENSECADEIRA COM SACOS DE AREIA                                                 </v>
          </cell>
          <cell r="C482" t="str">
            <v>m3</v>
          </cell>
          <cell r="D482">
            <v>721.98</v>
          </cell>
          <cell r="E482">
            <v>534.79999999999995</v>
          </cell>
          <cell r="F482" t="str">
            <v>DER Jan/26</v>
          </cell>
        </row>
        <row r="483">
          <cell r="A483" t="str">
            <v>25.03.04.03</v>
          </cell>
          <cell r="B483" t="str">
            <v xml:space="preserve">SOLO CIMENTO ENSACADO, COM TEOR DE CIMENTO A 4%                                </v>
          </cell>
          <cell r="C483" t="str">
            <v>m3</v>
          </cell>
          <cell r="D483">
            <v>273.32</v>
          </cell>
          <cell r="E483">
            <v>202.45925925925923</v>
          </cell>
          <cell r="F483" t="str">
            <v>DER Jan/26</v>
          </cell>
        </row>
        <row r="484">
          <cell r="A484" t="str">
            <v>25.03.04.04</v>
          </cell>
          <cell r="B484" t="str">
            <v xml:space="preserve">SOLO CIMENTO ENSACADO, COM TEOR DE CIMENTO A 6%                                </v>
          </cell>
          <cell r="C484" t="str">
            <v>m3</v>
          </cell>
          <cell r="D484">
            <v>302.04000000000002</v>
          </cell>
          <cell r="E484">
            <v>223.73333333333332</v>
          </cell>
          <cell r="F484" t="str">
            <v>DER Jan/26</v>
          </cell>
        </row>
        <row r="485">
          <cell r="A485" t="str">
            <v>25.03.04.05</v>
          </cell>
          <cell r="B485" t="str">
            <v xml:space="preserve">SOLO CIMENTO ENSACADO, COM TEOR DE CIMENTO A 8%                                </v>
          </cell>
          <cell r="C485" t="str">
            <v>m3</v>
          </cell>
          <cell r="D485">
            <v>330.77</v>
          </cell>
          <cell r="E485">
            <v>245.0148148148148</v>
          </cell>
          <cell r="F485" t="str">
            <v>DER Jan/26</v>
          </cell>
        </row>
        <row r="486">
          <cell r="A486" t="str">
            <v>25.03.04.06</v>
          </cell>
          <cell r="B486" t="str">
            <v xml:space="preserve">SELO DE ARGILA, INCL. FORNECIMENTO E APLICAÇÃO                                 </v>
          </cell>
          <cell r="C486" t="str">
            <v>m3</v>
          </cell>
          <cell r="D486">
            <v>135.87</v>
          </cell>
          <cell r="E486">
            <v>100.64444444444445</v>
          </cell>
          <cell r="F486" t="str">
            <v>DER Jan/26</v>
          </cell>
        </row>
        <row r="487">
          <cell r="A487" t="str">
            <v>25.03.04.07</v>
          </cell>
          <cell r="B487" t="str">
            <v xml:space="preserve">SELO DE BENTONITA, INCL. FORNECIMENTO E APLICAÇÃO                              </v>
          </cell>
          <cell r="C487" t="str">
            <v>m3</v>
          </cell>
          <cell r="D487">
            <v>86.54</v>
          </cell>
          <cell r="E487">
            <v>64.103703703703701</v>
          </cell>
          <cell r="F487" t="str">
            <v>DER Jan/26</v>
          </cell>
        </row>
        <row r="488">
          <cell r="A488" t="str">
            <v>25.03.05</v>
          </cell>
          <cell r="B488" t="str">
            <v xml:space="preserve">ESGOTAMENTO CONTINUO AGUA                                                      </v>
          </cell>
          <cell r="C488" t="str">
            <v>m3</v>
          </cell>
          <cell r="D488">
            <v>4.32</v>
          </cell>
          <cell r="E488">
            <v>3.2</v>
          </cell>
          <cell r="F488" t="str">
            <v>DER Jan/26</v>
          </cell>
        </row>
        <row r="489">
          <cell r="A489" t="str">
            <v>25.03.06</v>
          </cell>
          <cell r="B489" t="str">
            <v xml:space="preserve">ESCORAMENTO DE VALAS/CAVAS P/FUND.CONT.                                        </v>
          </cell>
          <cell r="C489" t="str">
            <v>m2</v>
          </cell>
          <cell r="D489">
            <v>181.03</v>
          </cell>
          <cell r="E489">
            <v>134.09629629629629</v>
          </cell>
          <cell r="F489" t="str">
            <v>DER Jan/26</v>
          </cell>
        </row>
        <row r="490">
          <cell r="A490" t="str">
            <v>25.03.07</v>
          </cell>
          <cell r="B490" t="str">
            <v xml:space="preserve">ESCORAMENTO DE VALAS/CAVAS P/FUND.DESC.                                        </v>
          </cell>
          <cell r="C490" t="str">
            <v>m2</v>
          </cell>
          <cell r="D490">
            <v>117.26</v>
          </cell>
          <cell r="E490">
            <v>86.859259259259261</v>
          </cell>
          <cell r="F490" t="str">
            <v>DER Jan/26</v>
          </cell>
        </row>
        <row r="491">
          <cell r="A491" t="str">
            <v>25.03.08</v>
          </cell>
          <cell r="B491" t="str">
            <v xml:space="preserve">ESCORAMENTO PARA FORMAS                                                        </v>
          </cell>
          <cell r="C491" t="str">
            <v>m2</v>
          </cell>
          <cell r="D491">
            <v>123.99</v>
          </cell>
          <cell r="E491">
            <v>91.844444444444434</v>
          </cell>
          <cell r="F491" t="str">
            <v>DER Jan/26</v>
          </cell>
        </row>
        <row r="492">
          <cell r="A492" t="str">
            <v>25.03.23</v>
          </cell>
          <cell r="B492" t="str">
            <v xml:space="preserve">TRANSPORTE DE SOLO CIMENTO ATÉ 5 KM                                            </v>
          </cell>
          <cell r="C492" t="str">
            <v>m3*km</v>
          </cell>
          <cell r="D492">
            <v>5.93</v>
          </cell>
          <cell r="E492">
            <v>4.3925925925925924</v>
          </cell>
          <cell r="F492" t="str">
            <v>DER Jan/26</v>
          </cell>
        </row>
        <row r="493">
          <cell r="A493" t="str">
            <v>25.04.01</v>
          </cell>
          <cell r="B493" t="str">
            <v xml:space="preserve">ESTACA CONCRETO PRE-MOLDADO - 20/25T                                           </v>
          </cell>
          <cell r="C493" t="str">
            <v>m</v>
          </cell>
          <cell r="D493">
            <v>195.67</v>
          </cell>
          <cell r="E493">
            <v>144.94074074074072</v>
          </cell>
          <cell r="F493" t="str">
            <v>DER Jan/26</v>
          </cell>
        </row>
        <row r="494">
          <cell r="A494" t="str">
            <v>25.04.02</v>
          </cell>
          <cell r="B494" t="str">
            <v xml:space="preserve">ESTACA CONCRETO PRE-MOLDADO - 30/35T                                           </v>
          </cell>
          <cell r="C494" t="str">
            <v>m</v>
          </cell>
          <cell r="D494">
            <v>202.75</v>
          </cell>
          <cell r="E494">
            <v>150.18518518518516</v>
          </cell>
          <cell r="F494" t="str">
            <v>DER Jan/26</v>
          </cell>
        </row>
        <row r="495">
          <cell r="A495" t="str">
            <v>25.04.03</v>
          </cell>
          <cell r="B495" t="str">
            <v xml:space="preserve">ESTACA CONCRETO PRE-MOLDADO - 40/45T                                           </v>
          </cell>
          <cell r="C495" t="str">
            <v>m</v>
          </cell>
          <cell r="D495">
            <v>235.36</v>
          </cell>
          <cell r="E495">
            <v>174.34074074074073</v>
          </cell>
          <cell r="F495" t="str">
            <v>DER Jan/26</v>
          </cell>
        </row>
        <row r="496">
          <cell r="A496" t="str">
            <v>25.04.04</v>
          </cell>
          <cell r="B496" t="str">
            <v xml:space="preserve">ESTACA CONCRETO PRE-MOLDADO - 50/60T                                           </v>
          </cell>
          <cell r="C496" t="str">
            <v>m</v>
          </cell>
          <cell r="D496">
            <v>262.29000000000002</v>
          </cell>
          <cell r="E496">
            <v>194.28888888888889</v>
          </cell>
          <cell r="F496" t="str">
            <v>DER Jan/26</v>
          </cell>
        </row>
        <row r="497">
          <cell r="A497" t="str">
            <v>25.04.05</v>
          </cell>
          <cell r="B497" t="str">
            <v xml:space="preserve">ESTACA CONCRETO PRE-MOLDADO - 70/80T                                           </v>
          </cell>
          <cell r="C497" t="str">
            <v>m</v>
          </cell>
          <cell r="D497">
            <v>327.04000000000002</v>
          </cell>
          <cell r="E497">
            <v>242.25185185185185</v>
          </cell>
          <cell r="F497" t="str">
            <v>DER Jan/26</v>
          </cell>
        </row>
        <row r="498">
          <cell r="A498" t="str">
            <v>25.04.06</v>
          </cell>
          <cell r="B498" t="str">
            <v xml:space="preserve">ESTACA METALICA, FORNEC. E CRAVACAO                                            </v>
          </cell>
          <cell r="C498" t="str">
            <v>kg</v>
          </cell>
          <cell r="D498">
            <v>24.38</v>
          </cell>
          <cell r="E498">
            <v>18.059259259259257</v>
          </cell>
          <cell r="F498" t="str">
            <v>DER Jan/26</v>
          </cell>
        </row>
        <row r="499">
          <cell r="A499" t="str">
            <v>25.04.07</v>
          </cell>
          <cell r="B499" t="str">
            <v xml:space="preserve">ESTACA DE MADEIRA D=20CM - 8 TON                                               </v>
          </cell>
          <cell r="C499" t="str">
            <v>m</v>
          </cell>
          <cell r="D499">
            <v>106.54</v>
          </cell>
          <cell r="E499">
            <v>78.918518518518525</v>
          </cell>
          <cell r="F499" t="str">
            <v>DER Jan/26</v>
          </cell>
        </row>
        <row r="500">
          <cell r="A500" t="str">
            <v>25.04.08</v>
          </cell>
          <cell r="B500" t="str">
            <v xml:space="preserve">ESTACA DE MADEIRA D=25CM - 15TON                                               </v>
          </cell>
          <cell r="C500" t="str">
            <v>m</v>
          </cell>
          <cell r="D500">
            <v>209.19</v>
          </cell>
          <cell r="E500">
            <v>154.95555555555555</v>
          </cell>
          <cell r="F500" t="str">
            <v>DER Jan/26</v>
          </cell>
        </row>
        <row r="501">
          <cell r="A501" t="str">
            <v>25.04.13</v>
          </cell>
          <cell r="B501" t="str">
            <v xml:space="preserve">ESTACA RAIZ EM SOLO D=31CM                                                     </v>
          </cell>
          <cell r="C501" t="str">
            <v>m</v>
          </cell>
          <cell r="D501">
            <v>925.25</v>
          </cell>
          <cell r="E501">
            <v>685.37037037037032</v>
          </cell>
          <cell r="F501" t="str">
            <v>DER Jan/26</v>
          </cell>
        </row>
        <row r="502">
          <cell r="A502" t="str">
            <v>25.04.14</v>
          </cell>
          <cell r="B502" t="str">
            <v xml:space="preserve">ESTACA RAIZ EM SOLO D=40CM                                                     </v>
          </cell>
          <cell r="C502" t="str">
            <v>m</v>
          </cell>
          <cell r="D502">
            <v>1245.7</v>
          </cell>
          <cell r="E502">
            <v>922.74074074074076</v>
          </cell>
          <cell r="F502" t="str">
            <v>DER Jan/26</v>
          </cell>
        </row>
        <row r="503">
          <cell r="A503" t="str">
            <v>25.04.19</v>
          </cell>
          <cell r="B503" t="str">
            <v xml:space="preserve">ESTACA RAIZ EM ROCHA ALTERADA D=31CM                                           </v>
          </cell>
          <cell r="C503" t="str">
            <v>m</v>
          </cell>
          <cell r="D503">
            <v>2174.4699999999998</v>
          </cell>
          <cell r="E503">
            <v>1610.7185185185183</v>
          </cell>
          <cell r="F503" t="str">
            <v>DER Jan/26</v>
          </cell>
        </row>
        <row r="504">
          <cell r="A504" t="str">
            <v>25.04.20</v>
          </cell>
          <cell r="B504" t="str">
            <v xml:space="preserve">ESTACA RAIZ EM ROCHA ALTERADA D=40CM                                           </v>
          </cell>
          <cell r="C504" t="str">
            <v>m</v>
          </cell>
          <cell r="D504">
            <v>2845.39</v>
          </cell>
          <cell r="E504">
            <v>2107.6962962962962</v>
          </cell>
          <cell r="F504" t="str">
            <v>DER Jan/26</v>
          </cell>
        </row>
        <row r="505">
          <cell r="A505" t="str">
            <v>25.04.21</v>
          </cell>
          <cell r="B505" t="str">
            <v xml:space="preserve">TAXA DE INSTALACAO EQUIPAM.ESTACA RAIZ                                         </v>
          </cell>
          <cell r="C505" t="str">
            <v>un</v>
          </cell>
          <cell r="D505">
            <v>47227.01</v>
          </cell>
          <cell r="E505">
            <v>34982.970370370371</v>
          </cell>
          <cell r="F505" t="str">
            <v>DER Jan/26</v>
          </cell>
        </row>
        <row r="506">
          <cell r="A506" t="str">
            <v>25.04.28</v>
          </cell>
          <cell r="B506" t="str">
            <v xml:space="preserve">TAXA MOBIL. DE EQUIPAMENTO BATE-ESTACA                                         </v>
          </cell>
          <cell r="C506" t="str">
            <v>un</v>
          </cell>
          <cell r="D506">
            <v>12279.08</v>
          </cell>
          <cell r="E506">
            <v>9095.614814814815</v>
          </cell>
          <cell r="F506" t="str">
            <v>DER Jan/26</v>
          </cell>
        </row>
        <row r="507">
          <cell r="A507" t="str">
            <v>25.04.45</v>
          </cell>
          <cell r="B507" t="str">
            <v xml:space="preserve">COLUNA DE BRITA PARA MELHORAMENTO DE SOLO D=80 CM.                             </v>
          </cell>
          <cell r="C507" t="str">
            <v>m</v>
          </cell>
          <cell r="D507">
            <v>294.13</v>
          </cell>
          <cell r="E507">
            <v>217.87407407407406</v>
          </cell>
          <cell r="F507" t="str">
            <v>DER Jan/26</v>
          </cell>
        </row>
        <row r="508">
          <cell r="A508" t="str">
            <v>25.04.49</v>
          </cell>
          <cell r="B508" t="str">
            <v xml:space="preserve">ESTACA RAIZ EM SOLO D=45CM                                                     </v>
          </cell>
          <cell r="C508" t="str">
            <v>m</v>
          </cell>
          <cell r="D508">
            <v>1910.31</v>
          </cell>
          <cell r="E508">
            <v>1415.0444444444443</v>
          </cell>
          <cell r="F508" t="str">
            <v>DER Jan/26</v>
          </cell>
        </row>
        <row r="509">
          <cell r="A509" t="str">
            <v>25.05.01</v>
          </cell>
          <cell r="B509" t="str">
            <v xml:space="preserve">ANDAIME DE MADEIRA                                                             </v>
          </cell>
          <cell r="C509" t="str">
            <v>m3</v>
          </cell>
          <cell r="D509">
            <v>34.979999999999997</v>
          </cell>
          <cell r="E509">
            <v>25.911111111111108</v>
          </cell>
          <cell r="F509" t="str">
            <v>DER Jan/26</v>
          </cell>
        </row>
        <row r="510">
          <cell r="A510" t="str">
            <v>25.05.02</v>
          </cell>
          <cell r="B510" t="str">
            <v xml:space="preserve">ANDAIME TUBULAR                                                                </v>
          </cell>
          <cell r="C510" t="str">
            <v>m3</v>
          </cell>
          <cell r="D510">
            <v>54.49</v>
          </cell>
          <cell r="E510">
            <v>40.36296296296296</v>
          </cell>
          <cell r="F510" t="str">
            <v>DER Jan/26</v>
          </cell>
        </row>
        <row r="511">
          <cell r="A511" t="str">
            <v>25.06.01</v>
          </cell>
          <cell r="B511" t="str">
            <v xml:space="preserve">FORMA PLANA PARA CONCRETO ARMADO COMUM                                         </v>
          </cell>
          <cell r="C511" t="str">
            <v>m2</v>
          </cell>
          <cell r="D511">
            <v>178.55</v>
          </cell>
          <cell r="E511">
            <v>132.25925925925927</v>
          </cell>
          <cell r="F511" t="str">
            <v>DER Jan/26</v>
          </cell>
        </row>
        <row r="512">
          <cell r="A512" t="str">
            <v>25.06.02</v>
          </cell>
          <cell r="B512" t="str">
            <v xml:space="preserve">FORMA PL.P/CONCRETO PROTENDIDO OU APAR.                                        </v>
          </cell>
          <cell r="C512" t="str">
            <v>m2</v>
          </cell>
          <cell r="D512">
            <v>193.59</v>
          </cell>
          <cell r="E512">
            <v>143.4</v>
          </cell>
          <cell r="F512" t="str">
            <v>DER Jan/26</v>
          </cell>
        </row>
        <row r="513">
          <cell r="A513" t="str">
            <v>25.07.01</v>
          </cell>
          <cell r="B513" t="str">
            <v xml:space="preserve">BARRA DE ACO CA-25                                                             </v>
          </cell>
          <cell r="C513" t="str">
            <v>kg</v>
          </cell>
          <cell r="D513">
            <v>17.600000000000001</v>
          </cell>
          <cell r="E513">
            <v>13.037037037037038</v>
          </cell>
          <cell r="F513" t="str">
            <v>DER Jan/26</v>
          </cell>
        </row>
        <row r="514">
          <cell r="A514" t="str">
            <v>25.07.02</v>
          </cell>
          <cell r="B514" t="str">
            <v xml:space="preserve">BARRA DE ACO CA-50                                                             </v>
          </cell>
          <cell r="C514" t="str">
            <v>kg</v>
          </cell>
          <cell r="D514">
            <v>17.100000000000001</v>
          </cell>
          <cell r="E514">
            <v>12.666666666666666</v>
          </cell>
          <cell r="F514" t="str">
            <v>DER Jan/26</v>
          </cell>
        </row>
        <row r="515">
          <cell r="A515" t="str">
            <v>25.07.03</v>
          </cell>
          <cell r="B515" t="str">
            <v xml:space="preserve">BARRA DE ACO CA-60                                                             </v>
          </cell>
          <cell r="C515" t="str">
            <v>kg</v>
          </cell>
          <cell r="D515">
            <v>19.690000000000001</v>
          </cell>
          <cell r="E515">
            <v>14.585185185185185</v>
          </cell>
          <cell r="F515" t="str">
            <v>DER Jan/26</v>
          </cell>
        </row>
        <row r="516">
          <cell r="A516" t="str">
            <v>25.07.04</v>
          </cell>
          <cell r="B516" t="str">
            <v xml:space="preserve">ACO PARA CONCRETO PROTENDIDO                                                   </v>
          </cell>
          <cell r="C516" t="str">
            <v>kg</v>
          </cell>
          <cell r="D516">
            <v>33.15</v>
          </cell>
          <cell r="E516">
            <v>24.555555555555554</v>
          </cell>
          <cell r="F516" t="str">
            <v>DER Jan/26</v>
          </cell>
        </row>
        <row r="517">
          <cell r="A517" t="str">
            <v>25.07.05</v>
          </cell>
          <cell r="B517" t="str">
            <v xml:space="preserve">TELA METALICA                                                                  </v>
          </cell>
          <cell r="C517" t="str">
            <v>kg</v>
          </cell>
          <cell r="D517">
            <v>14.61</v>
          </cell>
          <cell r="E517">
            <v>10.822222222222221</v>
          </cell>
          <cell r="F517" t="str">
            <v>DER Jan/26</v>
          </cell>
        </row>
        <row r="518">
          <cell r="A518" t="str">
            <v>25.07.06</v>
          </cell>
          <cell r="B518" t="str">
            <v xml:space="preserve">ACO P/CONCRETO PROTENDIDO TIPO DYWIDAG OU SIMILAR                              </v>
          </cell>
          <cell r="C518" t="str">
            <v>kg</v>
          </cell>
          <cell r="D518">
            <v>123.59</v>
          </cell>
          <cell r="E518">
            <v>91.548148148148144</v>
          </cell>
          <cell r="F518" t="str">
            <v>DER Jan/26</v>
          </cell>
        </row>
        <row r="519">
          <cell r="A519" t="str">
            <v>25.08.09</v>
          </cell>
          <cell r="B519" t="str">
            <v xml:space="preserve">AP.ANC.P/CABOS PROTEN.PAS. 4 FIOS-12,7MM                                       </v>
          </cell>
          <cell r="C519" t="str">
            <v>un</v>
          </cell>
          <cell r="D519">
            <v>121.28</v>
          </cell>
          <cell r="E519">
            <v>89.837037037037035</v>
          </cell>
          <cell r="F519" t="str">
            <v>DER Jan/26</v>
          </cell>
        </row>
        <row r="520">
          <cell r="A520" t="str">
            <v>25.08.10</v>
          </cell>
          <cell r="B520" t="str">
            <v xml:space="preserve">AP.ANC.P/CABOS PROTEN.PAS. 6 FIOS-12,7MM                                       </v>
          </cell>
          <cell r="C520" t="str">
            <v>un</v>
          </cell>
          <cell r="D520">
            <v>155.63</v>
          </cell>
          <cell r="E520">
            <v>115.28148148148146</v>
          </cell>
          <cell r="F520" t="str">
            <v>DER Jan/26</v>
          </cell>
        </row>
        <row r="521">
          <cell r="A521" t="str">
            <v>25.08.11</v>
          </cell>
          <cell r="B521" t="str">
            <v xml:space="preserve">AP.ANC.P/CABOS PROTEN.PAS. 12FIOS-12,7MM                                       </v>
          </cell>
          <cell r="C521" t="str">
            <v>un</v>
          </cell>
          <cell r="D521">
            <v>256.89</v>
          </cell>
          <cell r="E521">
            <v>190.28888888888886</v>
          </cell>
          <cell r="F521" t="str">
            <v>DER Jan/26</v>
          </cell>
        </row>
        <row r="522">
          <cell r="A522" t="str">
            <v>25.08.12</v>
          </cell>
          <cell r="B522" t="str">
            <v xml:space="preserve">AP.ANC.P/CABOS PROTEN.PAS. 19FIOS-12,7MM                                       </v>
          </cell>
          <cell r="C522" t="str">
            <v>un</v>
          </cell>
          <cell r="D522">
            <v>386.34</v>
          </cell>
          <cell r="E522">
            <v>286.17777777777775</v>
          </cell>
          <cell r="F522" t="str">
            <v>DER Jan/26</v>
          </cell>
        </row>
        <row r="523">
          <cell r="A523" t="str">
            <v>25.08.13.02</v>
          </cell>
          <cell r="B523" t="str">
            <v xml:space="preserve">APARELHO DE ANCORAGEM ATIVO DE 12 FIOS DE Ã 5/8" (15,2MM)                      </v>
          </cell>
          <cell r="C523" t="str">
            <v>un</v>
          </cell>
          <cell r="D523">
            <v>1792.96</v>
          </cell>
          <cell r="E523">
            <v>1328.1185185185184</v>
          </cell>
          <cell r="F523" t="str">
            <v>DER Jan/26</v>
          </cell>
        </row>
        <row r="524">
          <cell r="A524" t="str">
            <v>25.08.15.01</v>
          </cell>
          <cell r="B524" t="str">
            <v xml:space="preserve">TIRANTE  40TF 5 FIOS D=1/2" FORN. E INST                                       </v>
          </cell>
          <cell r="C524" t="str">
            <v>m</v>
          </cell>
          <cell r="D524">
            <v>388.18</v>
          </cell>
          <cell r="E524">
            <v>287.54074074074072</v>
          </cell>
          <cell r="F524" t="str">
            <v>DER Jan/26</v>
          </cell>
        </row>
        <row r="525">
          <cell r="A525" t="str">
            <v>25.08.15.09</v>
          </cell>
          <cell r="B525" t="str">
            <v xml:space="preserve">TIRANTE MONOBARRA GW 32MM PLUS PARA 25 TF FORN. E INST.                        </v>
          </cell>
          <cell r="C525" t="str">
            <v>m</v>
          </cell>
          <cell r="D525">
            <v>386.95</v>
          </cell>
          <cell r="E525">
            <v>286.62962962962962</v>
          </cell>
          <cell r="F525" t="str">
            <v>DER Jan/26</v>
          </cell>
        </row>
        <row r="526">
          <cell r="A526" t="str">
            <v>25.08.15.10</v>
          </cell>
          <cell r="B526" t="str">
            <v xml:space="preserve">TIRANTE MONOBARRA GW 36MM PLUS PARA 35 TF FORN. E INST.                        </v>
          </cell>
          <cell r="C526" t="str">
            <v>m</v>
          </cell>
          <cell r="D526">
            <v>496.88</v>
          </cell>
          <cell r="E526">
            <v>368.05925925925925</v>
          </cell>
          <cell r="F526" t="str">
            <v>DER Jan/26</v>
          </cell>
        </row>
        <row r="527">
          <cell r="A527" t="str">
            <v>25.08.15.11</v>
          </cell>
          <cell r="B527" t="str">
            <v xml:space="preserve">TIRANTE MONOBARRA GW 50MM PARA 50 TF FORN. E INST.                             </v>
          </cell>
          <cell r="C527" t="str">
            <v>m</v>
          </cell>
          <cell r="D527">
            <v>694.24</v>
          </cell>
          <cell r="E527">
            <v>514.25185185185182</v>
          </cell>
          <cell r="F527" t="str">
            <v>DER Jan/26</v>
          </cell>
        </row>
        <row r="528">
          <cell r="A528" t="str">
            <v>25.08.16.01</v>
          </cell>
          <cell r="B528" t="str">
            <v xml:space="preserve">TERMO FIXO P/TIRANTES 40TF 5 FIOS D=1/2"                                       </v>
          </cell>
          <cell r="C528" t="str">
            <v>un</v>
          </cell>
          <cell r="D528">
            <v>1267.5</v>
          </cell>
          <cell r="E528">
            <v>938.8888888888888</v>
          </cell>
          <cell r="F528" t="str">
            <v>DER Jan/26</v>
          </cell>
        </row>
        <row r="529">
          <cell r="A529" t="str">
            <v>25.08.16.02</v>
          </cell>
          <cell r="B529" t="str">
            <v xml:space="preserve">TERMO FIXO P/TIRANTES 60TF 8 FIOS D=1/2"                                       </v>
          </cell>
          <cell r="C529" t="str">
            <v>un</v>
          </cell>
          <cell r="D529">
            <v>1506.77</v>
          </cell>
          <cell r="E529">
            <v>1116.1259259259259</v>
          </cell>
          <cell r="F529" t="str">
            <v>DER Jan/26</v>
          </cell>
        </row>
        <row r="530">
          <cell r="A530" t="str">
            <v>25.08.16.07</v>
          </cell>
          <cell r="B530" t="str">
            <v xml:space="preserve">TERMO FIXO P/ TIRANTE MONOBARRA GW 32MM PLUS PARA 25 TF                        </v>
          </cell>
          <cell r="C530" t="str">
            <v>un</v>
          </cell>
          <cell r="D530">
            <v>665.2</v>
          </cell>
          <cell r="E530">
            <v>492.74074074074076</v>
          </cell>
          <cell r="F530" t="str">
            <v>DER Jan/26</v>
          </cell>
        </row>
        <row r="531">
          <cell r="A531" t="str">
            <v>25.08.16.08</v>
          </cell>
          <cell r="B531" t="str">
            <v xml:space="preserve">TERMO FIXO P/ TIRANTE MONOBARRA GW 36MM PLUS PARA 35 TF                        </v>
          </cell>
          <cell r="C531" t="str">
            <v>un</v>
          </cell>
          <cell r="D531">
            <v>720.46</v>
          </cell>
          <cell r="E531">
            <v>533.67407407407404</v>
          </cell>
          <cell r="F531" t="str">
            <v>DER Jan/26</v>
          </cell>
        </row>
        <row r="532">
          <cell r="A532" t="str">
            <v>25.08.16.09</v>
          </cell>
          <cell r="B532" t="str">
            <v xml:space="preserve">TERMO FIXO P/ TIRANTE MONOBARRA GW 50MM PLUS PARA 50 TF                        </v>
          </cell>
          <cell r="C532" t="str">
            <v>un</v>
          </cell>
          <cell r="D532">
            <v>867.16</v>
          </cell>
          <cell r="E532">
            <v>642.34074074074067</v>
          </cell>
          <cell r="F532" t="str">
            <v>DER Jan/26</v>
          </cell>
        </row>
        <row r="533">
          <cell r="A533" t="str">
            <v>25.09.01</v>
          </cell>
          <cell r="B533" t="str">
            <v xml:space="preserve">CONCRETO FCK 10 MPA                                                            </v>
          </cell>
          <cell r="C533" t="str">
            <v>m3</v>
          </cell>
          <cell r="D533">
            <v>768.42</v>
          </cell>
          <cell r="E533">
            <v>569.19999999999993</v>
          </cell>
          <cell r="F533" t="str">
            <v>DER Jan/26</v>
          </cell>
        </row>
        <row r="534">
          <cell r="A534" t="str">
            <v>25.09.02</v>
          </cell>
          <cell r="B534" t="str">
            <v xml:space="preserve">CONCRETO FCK 15 MPA                                                            </v>
          </cell>
          <cell r="C534" t="str">
            <v>m3</v>
          </cell>
          <cell r="D534">
            <v>829.17</v>
          </cell>
          <cell r="E534">
            <v>614.19999999999993</v>
          </cell>
          <cell r="F534" t="str">
            <v>DER Jan/26</v>
          </cell>
        </row>
        <row r="535">
          <cell r="A535" t="str">
            <v>25.09.03</v>
          </cell>
          <cell r="B535" t="str">
            <v xml:space="preserve">CONCRETO FCK 18 MPA                                                            </v>
          </cell>
          <cell r="C535" t="str">
            <v>m3</v>
          </cell>
          <cell r="D535">
            <v>839.13</v>
          </cell>
          <cell r="E535">
            <v>621.57777777777778</v>
          </cell>
          <cell r="F535" t="str">
            <v>DER Jan/26</v>
          </cell>
        </row>
        <row r="536">
          <cell r="A536" t="str">
            <v>25.09.04</v>
          </cell>
          <cell r="B536" t="str">
            <v xml:space="preserve">CONCRETO FCK 20 MPA                                                            </v>
          </cell>
          <cell r="C536" t="str">
            <v>m3</v>
          </cell>
          <cell r="D536">
            <v>871.64</v>
          </cell>
          <cell r="E536">
            <v>645.65925925925922</v>
          </cell>
          <cell r="F536" t="str">
            <v>DER Jan/26</v>
          </cell>
        </row>
        <row r="537">
          <cell r="A537" t="str">
            <v>25.09.05</v>
          </cell>
          <cell r="B537" t="str">
            <v xml:space="preserve">CONCRETO FCK 25 MPA                                                            </v>
          </cell>
          <cell r="C537" t="str">
            <v>m3</v>
          </cell>
          <cell r="D537">
            <v>889.4</v>
          </cell>
          <cell r="E537">
            <v>658.81481481481478</v>
          </cell>
          <cell r="F537" t="str">
            <v>DER Jan/26</v>
          </cell>
        </row>
        <row r="538">
          <cell r="A538" t="str">
            <v>25.09.06</v>
          </cell>
          <cell r="B538" t="str">
            <v xml:space="preserve">CONCRETO FCK 30 MPA                                                            </v>
          </cell>
          <cell r="C538" t="str">
            <v>m3</v>
          </cell>
          <cell r="D538">
            <v>912.52</v>
          </cell>
          <cell r="E538">
            <v>675.94074074074069</v>
          </cell>
          <cell r="F538" t="str">
            <v>DER Jan/26</v>
          </cell>
        </row>
        <row r="539">
          <cell r="A539" t="str">
            <v>25.09.07</v>
          </cell>
          <cell r="B539" t="str">
            <v xml:space="preserve">CONCRETO FCK 35 MPA                                                            </v>
          </cell>
          <cell r="C539" t="str">
            <v>m3</v>
          </cell>
          <cell r="D539">
            <v>928.39</v>
          </cell>
          <cell r="E539">
            <v>687.69629629629628</v>
          </cell>
          <cell r="F539" t="str">
            <v>DER Jan/26</v>
          </cell>
        </row>
        <row r="540">
          <cell r="A540" t="str">
            <v>25.09.08</v>
          </cell>
          <cell r="B540" t="str">
            <v xml:space="preserve">CONCRETO CICLOPICO                                                             </v>
          </cell>
          <cell r="C540" t="str">
            <v>m3</v>
          </cell>
          <cell r="D540">
            <v>769.43</v>
          </cell>
          <cell r="E540">
            <v>569.94814814814811</v>
          </cell>
          <cell r="F540" t="str">
            <v>DER Jan/26</v>
          </cell>
        </row>
        <row r="541">
          <cell r="A541" t="str">
            <v>25.09.09</v>
          </cell>
          <cell r="B541" t="str">
            <v xml:space="preserve">CONCRETO FCK 20 MPA AUTO ADENSAVEL                                             </v>
          </cell>
          <cell r="C541" t="str">
            <v>m3</v>
          </cell>
          <cell r="D541">
            <v>877.24</v>
          </cell>
          <cell r="E541">
            <v>649.80740740740737</v>
          </cell>
          <cell r="F541" t="str">
            <v>DER Jan/26</v>
          </cell>
        </row>
        <row r="542">
          <cell r="A542" t="str">
            <v>25.09.10</v>
          </cell>
          <cell r="B542" t="str">
            <v xml:space="preserve">CONCRETO PROJETADO                                                             </v>
          </cell>
          <cell r="C542" t="str">
            <v>m3</v>
          </cell>
          <cell r="D542">
            <v>2653.52</v>
          </cell>
          <cell r="E542">
            <v>1965.5703703703703</v>
          </cell>
          <cell r="F542" t="str">
            <v>DER Jan/26</v>
          </cell>
        </row>
        <row r="543">
          <cell r="A543" t="str">
            <v>25.09.11</v>
          </cell>
          <cell r="B543" t="str">
            <v xml:space="preserve">BOMBEAMENTO CONCRETO QUALQUER RESIST.                                          </v>
          </cell>
          <cell r="C543" t="str">
            <v>m3</v>
          </cell>
          <cell r="D543">
            <v>104.38</v>
          </cell>
          <cell r="E543">
            <v>77.318518518518516</v>
          </cell>
          <cell r="F543" t="str">
            <v>DER Jan/26</v>
          </cell>
        </row>
        <row r="544">
          <cell r="A544" t="str">
            <v>25.09.12</v>
          </cell>
          <cell r="B544" t="str">
            <v xml:space="preserve">INJECAO DE NATA DE CIMENTO                                                     </v>
          </cell>
          <cell r="C544" t="str">
            <v>kg</v>
          </cell>
          <cell r="D544">
            <v>4.62</v>
          </cell>
          <cell r="E544">
            <v>3.4222222222222221</v>
          </cell>
          <cell r="F544" t="str">
            <v>DER Jan/26</v>
          </cell>
        </row>
        <row r="545">
          <cell r="A545" t="str">
            <v>25.09.15</v>
          </cell>
          <cell r="B545" t="str">
            <v xml:space="preserve">CONCRETO FCK 40 MPA                                                            </v>
          </cell>
          <cell r="C545" t="str">
            <v>m3</v>
          </cell>
          <cell r="D545">
            <v>968.3</v>
          </cell>
          <cell r="E545">
            <v>717.25925925925912</v>
          </cell>
          <cell r="F545" t="str">
            <v>DER Jan/26</v>
          </cell>
        </row>
        <row r="546">
          <cell r="A546" t="str">
            <v>25.09.16</v>
          </cell>
          <cell r="B546" t="str">
            <v xml:space="preserve">CONCRETO FCK 45 MPA                                                            </v>
          </cell>
          <cell r="C546" t="str">
            <v>m3</v>
          </cell>
          <cell r="D546">
            <v>1138.5899999999999</v>
          </cell>
          <cell r="E546">
            <v>843.39999999999986</v>
          </cell>
          <cell r="F546" t="str">
            <v>DER Jan/26</v>
          </cell>
        </row>
        <row r="547">
          <cell r="A547" t="str">
            <v>25.09.17</v>
          </cell>
          <cell r="B547" t="str">
            <v xml:space="preserve">CONCRETO FCK 50 MPA                                                            </v>
          </cell>
          <cell r="C547" t="str">
            <v>m3</v>
          </cell>
          <cell r="D547">
            <v>1179.71</v>
          </cell>
          <cell r="E547">
            <v>873.85925925925926</v>
          </cell>
          <cell r="F547" t="str">
            <v>DER Jan/26</v>
          </cell>
        </row>
        <row r="548">
          <cell r="A548" t="str">
            <v>25.10.04</v>
          </cell>
          <cell r="B548" t="str">
            <v xml:space="preserve">PERF.P/DRENO E TIR. SOLO D=114,30MM(HX)                                        </v>
          </cell>
          <cell r="C548" t="str">
            <v>m</v>
          </cell>
          <cell r="D548">
            <v>353.35</v>
          </cell>
          <cell r="E548">
            <v>261.74074074074076</v>
          </cell>
          <cell r="F548" t="str">
            <v>DER Jan/26</v>
          </cell>
        </row>
        <row r="549">
          <cell r="A549" t="str">
            <v>25.10.05</v>
          </cell>
          <cell r="B549" t="str">
            <v xml:space="preserve">PERF.P/DRENO E TIR.RCH.ALT.D=57,10MM(AX)                                       </v>
          </cell>
          <cell r="C549" t="str">
            <v>m</v>
          </cell>
          <cell r="D549">
            <v>693.61</v>
          </cell>
          <cell r="E549">
            <v>513.78518518518513</v>
          </cell>
          <cell r="F549" t="str">
            <v>DER Jan/26</v>
          </cell>
        </row>
        <row r="550">
          <cell r="A550" t="str">
            <v>25.10.08</v>
          </cell>
          <cell r="B550" t="str">
            <v xml:space="preserve">PERF.P/DRENO E TIR.RCH.ALT.D=114,3MM(HX)                                       </v>
          </cell>
          <cell r="C550" t="str">
            <v>m</v>
          </cell>
          <cell r="D550">
            <v>1118.42</v>
          </cell>
          <cell r="E550">
            <v>828.45925925925928</v>
          </cell>
          <cell r="F550" t="str">
            <v>DER Jan/26</v>
          </cell>
        </row>
        <row r="551">
          <cell r="A551" t="str">
            <v>25.10.12</v>
          </cell>
          <cell r="B551" t="str">
            <v xml:space="preserve">PERF.P/DRENO E TIR RCH SA D=114,30MM(HX)                                       </v>
          </cell>
          <cell r="C551" t="str">
            <v>m</v>
          </cell>
          <cell r="D551">
            <v>1670.03</v>
          </cell>
          <cell r="E551">
            <v>1237.0592592592591</v>
          </cell>
          <cell r="F551" t="str">
            <v>DER Jan/26</v>
          </cell>
        </row>
        <row r="552">
          <cell r="A552" t="str">
            <v>25.10.14</v>
          </cell>
          <cell r="B552" t="str">
            <v xml:space="preserve">PERFURACAO MANUAL EM SOLO D=62,5MM OU D=2 1/2"                                 </v>
          </cell>
          <cell r="C552" t="str">
            <v>m</v>
          </cell>
          <cell r="D552">
            <v>19.97</v>
          </cell>
          <cell r="E552">
            <v>14.792592592592591</v>
          </cell>
          <cell r="F552" t="str">
            <v>DER Jan/26</v>
          </cell>
        </row>
        <row r="553">
          <cell r="A553" t="str">
            <v>25.10.15</v>
          </cell>
          <cell r="B553" t="str">
            <v xml:space="preserve">PERFURAÇÃO MANUAL EM SOLO D=114,3MM OU D=4"                                    </v>
          </cell>
          <cell r="C553" t="str">
            <v>m</v>
          </cell>
          <cell r="D553">
            <v>31.3</v>
          </cell>
          <cell r="E553">
            <v>23.185185185185183</v>
          </cell>
          <cell r="F553" t="str">
            <v>DER Jan/26</v>
          </cell>
        </row>
        <row r="554">
          <cell r="A554" t="str">
            <v>25.11.01</v>
          </cell>
          <cell r="B554" t="str">
            <v xml:space="preserve">ENROCAMENTO PEDRA ARRUMADA                                                     </v>
          </cell>
          <cell r="C554" t="str">
            <v>m3</v>
          </cell>
          <cell r="D554">
            <v>456.7</v>
          </cell>
          <cell r="E554">
            <v>338.29629629629625</v>
          </cell>
          <cell r="F554" t="str">
            <v>DER Jan/26</v>
          </cell>
        </row>
        <row r="555">
          <cell r="A555" t="str">
            <v>25.11.02</v>
          </cell>
          <cell r="B555" t="str">
            <v xml:space="preserve">ENROCAMENTO PEDRA ARRUMADA E REJUNTADA                                         </v>
          </cell>
          <cell r="C555" t="str">
            <v>m3</v>
          </cell>
          <cell r="D555">
            <v>652.86</v>
          </cell>
          <cell r="E555">
            <v>483.59999999999997</v>
          </cell>
          <cell r="F555" t="str">
            <v>DER Jan/26</v>
          </cell>
        </row>
        <row r="556">
          <cell r="A556" t="str">
            <v>25.11.03</v>
          </cell>
          <cell r="B556" t="str">
            <v xml:space="preserve">ENROCAMENTO PEDRA JOGADA                                                       </v>
          </cell>
          <cell r="C556" t="str">
            <v>m3</v>
          </cell>
          <cell r="D556">
            <v>303.97000000000003</v>
          </cell>
          <cell r="E556">
            <v>225.16296296296298</v>
          </cell>
          <cell r="F556" t="str">
            <v>DER Jan/26</v>
          </cell>
        </row>
        <row r="557">
          <cell r="A557" t="str">
            <v>25.11.04.04</v>
          </cell>
          <cell r="B557" t="str">
            <v xml:space="preserve">GABIAO TIPO CAIXA,ZN90/AL10,NBR 8964,H= 1,00 M                                 </v>
          </cell>
          <cell r="C557" t="str">
            <v>m3</v>
          </cell>
          <cell r="D557">
            <v>897.97</v>
          </cell>
          <cell r="E557">
            <v>665.16296296296298</v>
          </cell>
          <cell r="F557" t="str">
            <v>DER Jan/26</v>
          </cell>
        </row>
        <row r="558">
          <cell r="A558" t="str">
            <v>25.11.07.03</v>
          </cell>
          <cell r="B558" t="str">
            <v xml:space="preserve">GABIAO TP.COLCHAO,ZN90/AL10,NBR 8964,ESP.30CM,REVEST.POLIM.ABRAS.MENOR QUE 12% </v>
          </cell>
          <cell r="C558" t="str">
            <v>m2</v>
          </cell>
          <cell r="D558">
            <v>650.94000000000005</v>
          </cell>
          <cell r="E558">
            <v>482.17777777777781</v>
          </cell>
          <cell r="F558" t="str">
            <v>DER Jan/26</v>
          </cell>
        </row>
        <row r="559">
          <cell r="A559" t="str">
            <v>25.12.02</v>
          </cell>
          <cell r="B559" t="str">
            <v xml:space="preserve">CALCAMENTO CONCRETO FCK 15 MPA                                                 </v>
          </cell>
          <cell r="C559" t="str">
            <v>m3</v>
          </cell>
          <cell r="D559">
            <v>1206.07</v>
          </cell>
          <cell r="E559">
            <v>893.38518518518504</v>
          </cell>
          <cell r="F559" t="str">
            <v>DER Jan/26</v>
          </cell>
        </row>
        <row r="560">
          <cell r="A560" t="str">
            <v>25.12.03</v>
          </cell>
          <cell r="B560" t="str">
            <v xml:space="preserve">CALCAMENTO CONCRETO FCK 10 MPA                                                 </v>
          </cell>
          <cell r="C560" t="str">
            <v>m3</v>
          </cell>
          <cell r="D560">
            <v>1142.28</v>
          </cell>
          <cell r="E560">
            <v>846.13333333333321</v>
          </cell>
          <cell r="F560" t="str">
            <v>DER Jan/26</v>
          </cell>
        </row>
        <row r="561">
          <cell r="A561" t="str">
            <v>25.13.01</v>
          </cell>
          <cell r="B561" t="str">
            <v xml:space="preserve">ALVENARIA TIJOLO                                                               </v>
          </cell>
          <cell r="C561" t="str">
            <v>m3</v>
          </cell>
          <cell r="D561">
            <v>1827.62</v>
          </cell>
          <cell r="E561">
            <v>1353.7925925925924</v>
          </cell>
          <cell r="F561" t="str">
            <v>DER Jan/26</v>
          </cell>
        </row>
        <row r="562">
          <cell r="A562" t="str">
            <v>25.13.02</v>
          </cell>
          <cell r="B562" t="str">
            <v xml:space="preserve">ALVENARIA DE PEDRA SECA                                                        </v>
          </cell>
          <cell r="C562" t="str">
            <v>m3</v>
          </cell>
          <cell r="D562">
            <v>632.07000000000005</v>
          </cell>
          <cell r="E562">
            <v>468.2</v>
          </cell>
          <cell r="F562" t="str">
            <v>DER Jan/26</v>
          </cell>
        </row>
        <row r="563">
          <cell r="A563" t="str">
            <v>25.13.04</v>
          </cell>
          <cell r="B563" t="str">
            <v xml:space="preserve">ALVENARIA DE PEDRA ARGAMASSADA                                                 </v>
          </cell>
          <cell r="C563" t="str">
            <v>m3</v>
          </cell>
          <cell r="D563">
            <v>1059.82</v>
          </cell>
          <cell r="E563">
            <v>785.05185185185178</v>
          </cell>
          <cell r="F563" t="str">
            <v>DER Jan/26</v>
          </cell>
        </row>
        <row r="564">
          <cell r="A564" t="str">
            <v>25.13.05</v>
          </cell>
          <cell r="B564" t="str">
            <v xml:space="preserve">ALVENARIA DE BLOCO DE CONCRETO                                                 </v>
          </cell>
          <cell r="C564" t="str">
            <v>m3</v>
          </cell>
          <cell r="D564">
            <v>975.36</v>
          </cell>
          <cell r="E564">
            <v>722.48888888888882</v>
          </cell>
          <cell r="F564" t="str">
            <v>DER Jan/26</v>
          </cell>
        </row>
        <row r="565">
          <cell r="A565" t="str">
            <v>25.13.07</v>
          </cell>
          <cell r="B565" t="str">
            <v xml:space="preserve">ARGAM.DE CIMENTO E AREIA TRACO 1:3 E=2CM                                       </v>
          </cell>
          <cell r="C565" t="str">
            <v>m2</v>
          </cell>
          <cell r="D565">
            <v>65.98</v>
          </cell>
          <cell r="E565">
            <v>48.874074074074073</v>
          </cell>
          <cell r="F565" t="str">
            <v>DER Jan/26</v>
          </cell>
        </row>
        <row r="566">
          <cell r="A566" t="str">
            <v>25.14.02</v>
          </cell>
          <cell r="B566" t="str">
            <v xml:space="preserve">MANTA GEOTEXTIL TECIDA                                                         </v>
          </cell>
          <cell r="C566" t="str">
            <v>kg</v>
          </cell>
          <cell r="D566">
            <v>71.27</v>
          </cell>
          <cell r="E566">
            <v>52.792592592592584</v>
          </cell>
          <cell r="F566" t="str">
            <v>DER Jan/26</v>
          </cell>
        </row>
        <row r="567">
          <cell r="A567" t="str">
            <v>25.15.01</v>
          </cell>
          <cell r="B567" t="str">
            <v xml:space="preserve">FORNECIMENTO DE TUBO DRENO CONCRETO 15CM                                       </v>
          </cell>
          <cell r="C567" t="str">
            <v>m</v>
          </cell>
          <cell r="D567">
            <v>54.85</v>
          </cell>
          <cell r="E567">
            <v>40.629629629629626</v>
          </cell>
          <cell r="F567" t="str">
            <v>DER Jan/26</v>
          </cell>
        </row>
        <row r="568">
          <cell r="A568" t="str">
            <v>25.15.02</v>
          </cell>
          <cell r="B568" t="str">
            <v xml:space="preserve">FORNECIMENTO DE TUBO DRENO CONCRETO 20CM                                       </v>
          </cell>
          <cell r="C568" t="str">
            <v>m</v>
          </cell>
          <cell r="D568">
            <v>79.05</v>
          </cell>
          <cell r="E568">
            <v>58.55555555555555</v>
          </cell>
          <cell r="F568" t="str">
            <v>DER Jan/26</v>
          </cell>
        </row>
        <row r="569">
          <cell r="A569" t="str">
            <v>25.15.03</v>
          </cell>
          <cell r="B569" t="str">
            <v xml:space="preserve">FORNECIMENTO DE TUBO DRENO BARRO 15CM                                          </v>
          </cell>
          <cell r="C569" t="str">
            <v>m</v>
          </cell>
          <cell r="D569">
            <v>52.34</v>
          </cell>
          <cell r="E569">
            <v>38.770370370370372</v>
          </cell>
          <cell r="F569" t="str">
            <v>DER Jan/26</v>
          </cell>
        </row>
        <row r="570">
          <cell r="A570" t="str">
            <v>25.15.04</v>
          </cell>
          <cell r="B570" t="str">
            <v xml:space="preserve">FORNECIMENTO DE TUBO DRENO BARRO 20CM                                          </v>
          </cell>
          <cell r="C570" t="str">
            <v>m</v>
          </cell>
          <cell r="D570">
            <v>60.9</v>
          </cell>
          <cell r="E570">
            <v>45.111111111111107</v>
          </cell>
          <cell r="F570" t="str">
            <v>DER Jan/26</v>
          </cell>
        </row>
        <row r="571">
          <cell r="A571" t="str">
            <v>25.15.05</v>
          </cell>
          <cell r="B571" t="str">
            <v xml:space="preserve">ASSENTAMENTO DE TUBO DRENO CONCRETO 15CM                                       </v>
          </cell>
          <cell r="C571" t="str">
            <v>m</v>
          </cell>
          <cell r="D571">
            <v>55.63</v>
          </cell>
          <cell r="E571">
            <v>41.207407407407409</v>
          </cell>
          <cell r="F571" t="str">
            <v>DER Jan/26</v>
          </cell>
        </row>
        <row r="572">
          <cell r="A572" t="str">
            <v>25.15.06</v>
          </cell>
          <cell r="B572" t="str">
            <v xml:space="preserve">ASSENTAMENTO DE TUBO DRENO CONCRETO 20CM                                       </v>
          </cell>
          <cell r="C572" t="str">
            <v>m</v>
          </cell>
          <cell r="D572">
            <v>66.27</v>
          </cell>
          <cell r="E572">
            <v>49.088888888888881</v>
          </cell>
          <cell r="F572" t="str">
            <v>DER Jan/26</v>
          </cell>
        </row>
        <row r="573">
          <cell r="A573" t="str">
            <v>25.15.07</v>
          </cell>
          <cell r="B573" t="str">
            <v xml:space="preserve">ASSENTAMENTO DE TUBO DRENO BARRO 15 CM                                         </v>
          </cell>
          <cell r="C573" t="str">
            <v>m</v>
          </cell>
          <cell r="D573">
            <v>52.77</v>
          </cell>
          <cell r="E573">
            <v>39.088888888888889</v>
          </cell>
          <cell r="F573" t="str">
            <v>DER Jan/26</v>
          </cell>
        </row>
        <row r="574">
          <cell r="A574" t="str">
            <v>25.15.08</v>
          </cell>
          <cell r="B574" t="str">
            <v xml:space="preserve">ASSENTAMENTO DE TUBO DRENO BARRO 20CM                                          </v>
          </cell>
          <cell r="C574" t="str">
            <v>m</v>
          </cell>
          <cell r="D574">
            <v>63.33</v>
          </cell>
          <cell r="E574">
            <v>46.911111111111104</v>
          </cell>
          <cell r="F574" t="str">
            <v>DER Jan/26</v>
          </cell>
        </row>
        <row r="575">
          <cell r="A575" t="str">
            <v>25.15.09.02</v>
          </cell>
          <cell r="B575" t="str">
            <v xml:space="preserve">TUBO RíGIDO PVC D=2"                                                           </v>
          </cell>
          <cell r="C575" t="str">
            <v>m</v>
          </cell>
          <cell r="D575">
            <v>34.979999999999997</v>
          </cell>
          <cell r="E575">
            <v>25.911111111111108</v>
          </cell>
          <cell r="F575" t="str">
            <v>DER Jan/26</v>
          </cell>
        </row>
        <row r="576">
          <cell r="A576" t="str">
            <v>25.15.10.01</v>
          </cell>
          <cell r="B576" t="str">
            <v xml:space="preserve">TUBO RIGIDO PVC D=3"                                                           </v>
          </cell>
          <cell r="C576" t="str">
            <v>m</v>
          </cell>
          <cell r="D576">
            <v>53.17</v>
          </cell>
          <cell r="E576">
            <v>39.385185185185186</v>
          </cell>
          <cell r="F576" t="str">
            <v>DER Jan/26</v>
          </cell>
        </row>
        <row r="577">
          <cell r="A577" t="str">
            <v>25.15.11</v>
          </cell>
          <cell r="B577" t="str">
            <v xml:space="preserve">TUBO DE PVC PERFURADO OU NAO D=0,10M                                           </v>
          </cell>
          <cell r="C577" t="str">
            <v>m</v>
          </cell>
          <cell r="D577">
            <v>126.52</v>
          </cell>
          <cell r="E577">
            <v>93.718518518518508</v>
          </cell>
          <cell r="F577" t="str">
            <v>DER Jan/26</v>
          </cell>
        </row>
        <row r="578">
          <cell r="A578" t="str">
            <v>25.15.12</v>
          </cell>
          <cell r="B578" t="str">
            <v xml:space="preserve">TUBO DE PVC PERFURADO OU NAO D=0,15M                                           </v>
          </cell>
          <cell r="C578" t="str">
            <v>m</v>
          </cell>
          <cell r="D578">
            <v>233.4</v>
          </cell>
          <cell r="E578">
            <v>172.88888888888889</v>
          </cell>
          <cell r="F578" t="str">
            <v>DER Jan/26</v>
          </cell>
        </row>
        <row r="579">
          <cell r="A579" t="str">
            <v>25.20.07</v>
          </cell>
          <cell r="B579" t="str">
            <v xml:space="preserve">SOLO REFORCADO TIPO ENCONTRO PORTANTE COM ALTURA DE 9 A 12 METROS              </v>
          </cell>
          <cell r="C579" t="str">
            <v>m2</v>
          </cell>
          <cell r="D579">
            <v>746.93</v>
          </cell>
          <cell r="E579">
            <v>553.28148148148136</v>
          </cell>
          <cell r="F579" t="str">
            <v>DER Jan/26</v>
          </cell>
        </row>
        <row r="580">
          <cell r="A580" t="str">
            <v>25.22.05</v>
          </cell>
          <cell r="B580" t="str">
            <v>SOLO GRAMP.P/CONT.DE EROS.COM GEOM.TRID.VERD.REF.TEL.HEX.DE DUP.RES.TRAC.50KN/M</v>
          </cell>
          <cell r="C580" t="str">
            <v>m2</v>
          </cell>
          <cell r="D580">
            <v>1040.8</v>
          </cell>
          <cell r="E580">
            <v>770.96296296296293</v>
          </cell>
          <cell r="F580" t="str">
            <v>DER Jan/26</v>
          </cell>
        </row>
        <row r="581">
          <cell r="A581" t="str">
            <v>25.22.06</v>
          </cell>
          <cell r="B581" t="str">
            <v xml:space="preserve">CONTROLE DE EROSAO COM GEOMANTA TRIDIMENSIONAL VERDE,RESIST.A TRACAO A 4KN/M   </v>
          </cell>
          <cell r="C581" t="str">
            <v>m2</v>
          </cell>
          <cell r="D581">
            <v>517.37</v>
          </cell>
          <cell r="E581">
            <v>383.237037037037</v>
          </cell>
          <cell r="F581" t="str">
            <v>DER Jan/26</v>
          </cell>
        </row>
        <row r="582">
          <cell r="A582" t="str">
            <v>26.01.01</v>
          </cell>
          <cell r="B582" t="str">
            <v xml:space="preserve">ESCAVACAO MANUAL P/ OBRAS S/EXPLOSIVO                                          </v>
          </cell>
          <cell r="C582" t="str">
            <v>m3</v>
          </cell>
          <cell r="D582">
            <v>114.49</v>
          </cell>
          <cell r="E582">
            <v>84.807407407407396</v>
          </cell>
          <cell r="F582" t="str">
            <v>DER Jan/26</v>
          </cell>
        </row>
        <row r="583">
          <cell r="A583" t="str">
            <v>26.01.02</v>
          </cell>
          <cell r="B583" t="str">
            <v xml:space="preserve">ESCAVACAO MECANICA P/ OBRAS S/EXPLOSIVO                                        </v>
          </cell>
          <cell r="C583" t="str">
            <v>m3</v>
          </cell>
          <cell r="D583">
            <v>22.32</v>
          </cell>
          <cell r="E583">
            <v>16.533333333333331</v>
          </cell>
          <cell r="F583" t="str">
            <v>DER Jan/26</v>
          </cell>
        </row>
        <row r="584">
          <cell r="A584" t="str">
            <v>26.01.03</v>
          </cell>
          <cell r="B584" t="str">
            <v xml:space="preserve">ESCAVACAO MECANICA P/ OBRAS C/ EXPLOSIVO                                       </v>
          </cell>
          <cell r="C584" t="str">
            <v>m3</v>
          </cell>
          <cell r="D584">
            <v>118.19</v>
          </cell>
          <cell r="E584">
            <v>87.548148148148144</v>
          </cell>
          <cell r="F584" t="str">
            <v>DER Jan/26</v>
          </cell>
        </row>
        <row r="585">
          <cell r="A585" t="str">
            <v>26.02.01</v>
          </cell>
          <cell r="B585" t="str">
            <v xml:space="preserve">ESTACA CONCRETO PRE-MOLDADO - 20/25 T                                          </v>
          </cell>
          <cell r="C585" t="str">
            <v>m</v>
          </cell>
          <cell r="D585">
            <v>195.67</v>
          </cell>
          <cell r="E585">
            <v>144.94074074074072</v>
          </cell>
          <cell r="F585" t="str">
            <v>DER Jan/26</v>
          </cell>
        </row>
        <row r="586">
          <cell r="A586" t="str">
            <v>26.02.02</v>
          </cell>
          <cell r="B586" t="str">
            <v xml:space="preserve">ESTACA CONCRETO PRE-MOLDADO - 30/35 T                                          </v>
          </cell>
          <cell r="C586" t="str">
            <v>m</v>
          </cell>
          <cell r="D586">
            <v>202.75</v>
          </cell>
          <cell r="E586">
            <v>150.18518518518516</v>
          </cell>
          <cell r="F586" t="str">
            <v>DER Jan/26</v>
          </cell>
        </row>
        <row r="587">
          <cell r="A587" t="str">
            <v>26.02.03</v>
          </cell>
          <cell r="B587" t="str">
            <v xml:space="preserve">ESTACA CONCRETO PRE-MOLDADO - 40/45 T                                          </v>
          </cell>
          <cell r="C587" t="str">
            <v>m</v>
          </cell>
          <cell r="D587">
            <v>235.36</v>
          </cell>
          <cell r="E587">
            <v>174.34074074074073</v>
          </cell>
          <cell r="F587" t="str">
            <v>DER Jan/26</v>
          </cell>
        </row>
        <row r="588">
          <cell r="A588" t="str">
            <v>26.02.04</v>
          </cell>
          <cell r="B588" t="str">
            <v xml:space="preserve">ESTACA CONCRETO PRE-MOLDADO - 50/60 T                                          </v>
          </cell>
          <cell r="C588" t="str">
            <v>m</v>
          </cell>
          <cell r="D588">
            <v>262.29000000000002</v>
          </cell>
          <cell r="E588">
            <v>194.28888888888889</v>
          </cell>
          <cell r="F588" t="str">
            <v>DER Jan/26</v>
          </cell>
        </row>
        <row r="589">
          <cell r="A589" t="str">
            <v>26.02.05</v>
          </cell>
          <cell r="B589" t="str">
            <v xml:space="preserve">ESTACA CONCRETO PRE-MOLDADO - 70/80 T                                          </v>
          </cell>
          <cell r="C589" t="str">
            <v>m</v>
          </cell>
          <cell r="D589">
            <v>327.04000000000002</v>
          </cell>
          <cell r="E589">
            <v>242.25185185185185</v>
          </cell>
          <cell r="F589" t="str">
            <v>DER Jan/26</v>
          </cell>
        </row>
        <row r="590">
          <cell r="A590" t="str">
            <v>26.02.06</v>
          </cell>
          <cell r="B590" t="str">
            <v xml:space="preserve">TAXA MOBIL. DE EQUIP. BATE-ESTACA                                              </v>
          </cell>
          <cell r="C590" t="str">
            <v>un</v>
          </cell>
          <cell r="D590">
            <v>12279.08</v>
          </cell>
          <cell r="E590">
            <v>9095.614814814815</v>
          </cell>
          <cell r="F590" t="str">
            <v>DER Jan/26</v>
          </cell>
        </row>
        <row r="591">
          <cell r="A591" t="str">
            <v>26.02.13</v>
          </cell>
          <cell r="B591" t="str">
            <v xml:space="preserve">ESTACAO EM SOLO D=1,00M                                                        </v>
          </cell>
          <cell r="C591" t="str">
            <v>m</v>
          </cell>
          <cell r="D591">
            <v>2464.9699999999998</v>
          </cell>
          <cell r="E591">
            <v>1825.9037037037035</v>
          </cell>
          <cell r="F591" t="str">
            <v>DER Jan/26</v>
          </cell>
        </row>
        <row r="592">
          <cell r="A592" t="str">
            <v>26.02.19</v>
          </cell>
          <cell r="B592" t="str">
            <v xml:space="preserve">TAXA MOBILIZACAO DE EQUIP. P/ ESTACAO                                          </v>
          </cell>
          <cell r="C592" t="str">
            <v>un</v>
          </cell>
          <cell r="D592">
            <v>180929.11</v>
          </cell>
          <cell r="E592">
            <v>134021.56296296295</v>
          </cell>
          <cell r="F592" t="str">
            <v>DER Jan/26</v>
          </cell>
        </row>
        <row r="593">
          <cell r="A593" t="str">
            <v>26.02.20</v>
          </cell>
          <cell r="B593" t="str">
            <v xml:space="preserve">CAMISA METALICA                                                                </v>
          </cell>
          <cell r="C593" t="str">
            <v>kg</v>
          </cell>
          <cell r="D593">
            <v>25.36</v>
          </cell>
          <cell r="E593">
            <v>18.785185185185185</v>
          </cell>
          <cell r="F593" t="str">
            <v>DER Jan/26</v>
          </cell>
        </row>
        <row r="594">
          <cell r="A594" t="str">
            <v>26.02.20.01</v>
          </cell>
          <cell r="B594" t="str">
            <v xml:space="preserve">CAMISA METALICA SEM REAPROVEITAMENTO E COM PRE-FURO                            </v>
          </cell>
          <cell r="C594" t="str">
            <v>kg</v>
          </cell>
          <cell r="D594">
            <v>26.89</v>
          </cell>
          <cell r="E594">
            <v>19.918518518518518</v>
          </cell>
          <cell r="F594" t="str">
            <v>DER Jan/26</v>
          </cell>
        </row>
        <row r="595">
          <cell r="A595" t="str">
            <v>26.02.21</v>
          </cell>
          <cell r="B595" t="str">
            <v xml:space="preserve">ESTACA DE MADEIRA D=20CM - 8TON                                                </v>
          </cell>
          <cell r="C595" t="str">
            <v>m</v>
          </cell>
          <cell r="D595">
            <v>106.54</v>
          </cell>
          <cell r="E595">
            <v>78.918518518518525</v>
          </cell>
          <cell r="F595" t="str">
            <v>DER Jan/26</v>
          </cell>
        </row>
        <row r="596">
          <cell r="A596" t="str">
            <v>26.03.25</v>
          </cell>
          <cell r="B596" t="str">
            <v xml:space="preserve">ESC.TUB.CEU ABERTO 1/2 CAT. - SOLO                                             </v>
          </cell>
          <cell r="C596" t="str">
            <v>m3</v>
          </cell>
          <cell r="D596">
            <v>2109.8000000000002</v>
          </cell>
          <cell r="E596">
            <v>1562.8148148148148</v>
          </cell>
          <cell r="F596" t="str">
            <v>DER Jan/26</v>
          </cell>
        </row>
        <row r="597">
          <cell r="A597" t="str">
            <v>26.04.01</v>
          </cell>
          <cell r="B597" t="str">
            <v xml:space="preserve">CIMBRAMENTO PONTES E VIADUTOS C/ ESTACA                                        </v>
          </cell>
          <cell r="C597" t="str">
            <v>m3</v>
          </cell>
          <cell r="D597">
            <v>127.88</v>
          </cell>
          <cell r="E597">
            <v>94.725925925925921</v>
          </cell>
          <cell r="F597" t="str">
            <v>DER Jan/26</v>
          </cell>
        </row>
        <row r="598">
          <cell r="A598" t="str">
            <v>26.04.02</v>
          </cell>
          <cell r="B598" t="str">
            <v xml:space="preserve">CIMBRAMENTO PONTES E VIADUTOS S/ ESTACA                                        </v>
          </cell>
          <cell r="C598" t="str">
            <v>m3</v>
          </cell>
          <cell r="D598">
            <v>101.24</v>
          </cell>
          <cell r="E598">
            <v>74.992592592592587</v>
          </cell>
          <cell r="F598" t="str">
            <v>DER Jan/26</v>
          </cell>
        </row>
        <row r="599">
          <cell r="A599" t="str">
            <v>26.04.03</v>
          </cell>
          <cell r="B599" t="str">
            <v xml:space="preserve">CIMBRAMENTO DE PASSAGEM SEC. GALERIA RET                                       </v>
          </cell>
          <cell r="C599" t="str">
            <v>m3</v>
          </cell>
          <cell r="D599">
            <v>101.16</v>
          </cell>
          <cell r="E599">
            <v>74.933333333333323</v>
          </cell>
          <cell r="F599" t="str">
            <v>DER Jan/26</v>
          </cell>
        </row>
        <row r="600">
          <cell r="A600" t="str">
            <v>26.04.04</v>
          </cell>
          <cell r="B600" t="str">
            <v xml:space="preserve">CIMBRAMENTO METALICO P/ PONTES E VIADUTO                                       </v>
          </cell>
          <cell r="C600" t="str">
            <v>m3</v>
          </cell>
          <cell r="D600">
            <v>141.44999999999999</v>
          </cell>
          <cell r="E600">
            <v>104.77777777777776</v>
          </cell>
          <cell r="F600" t="str">
            <v>DER Jan/26</v>
          </cell>
        </row>
        <row r="601">
          <cell r="A601" t="str">
            <v>26.04.05</v>
          </cell>
          <cell r="B601" t="str">
            <v xml:space="preserve">ANDAIME DE MADEIRA                                                             </v>
          </cell>
          <cell r="C601" t="str">
            <v>m3</v>
          </cell>
          <cell r="D601">
            <v>34.979999999999997</v>
          </cell>
          <cell r="E601">
            <v>25.911111111111108</v>
          </cell>
          <cell r="F601" t="str">
            <v>DER Jan/26</v>
          </cell>
        </row>
        <row r="602">
          <cell r="A602" t="str">
            <v>26.04.06</v>
          </cell>
          <cell r="B602" t="str">
            <v xml:space="preserve">ANDAIME TUBULAR                                                                </v>
          </cell>
          <cell r="C602" t="str">
            <v>m3</v>
          </cell>
          <cell r="D602">
            <v>54.49</v>
          </cell>
          <cell r="E602">
            <v>40.36296296296296</v>
          </cell>
          <cell r="F602" t="str">
            <v>DER Jan/26</v>
          </cell>
        </row>
        <row r="603">
          <cell r="A603" t="str">
            <v>26.05.01</v>
          </cell>
          <cell r="B603" t="str">
            <v xml:space="preserve">FORMA PLANA PARA CONC. ARMADO COMUM                                            </v>
          </cell>
          <cell r="C603" t="str">
            <v>m2</v>
          </cell>
          <cell r="D603">
            <v>178.55</v>
          </cell>
          <cell r="E603">
            <v>132.25925925925927</v>
          </cell>
          <cell r="F603" t="str">
            <v>DER Jan/26</v>
          </cell>
        </row>
        <row r="604">
          <cell r="A604" t="str">
            <v>26.05.02</v>
          </cell>
          <cell r="B604" t="str">
            <v xml:space="preserve">FORMA PLANA P/CONC.PROTEND.OU APARENTE                                         </v>
          </cell>
          <cell r="C604" t="str">
            <v>m2</v>
          </cell>
          <cell r="D604">
            <v>193.59</v>
          </cell>
          <cell r="E604">
            <v>143.4</v>
          </cell>
          <cell r="F604" t="str">
            <v>DER Jan/26</v>
          </cell>
        </row>
        <row r="605">
          <cell r="A605" t="str">
            <v>26.05.03</v>
          </cell>
          <cell r="B605" t="str">
            <v xml:space="preserve">FORMAS SEM REAPROVEITAMENTO                                                    </v>
          </cell>
          <cell r="C605" t="str">
            <v>m2</v>
          </cell>
          <cell r="D605">
            <v>217.3</v>
          </cell>
          <cell r="E605">
            <v>160.96296296296296</v>
          </cell>
          <cell r="F605" t="str">
            <v>DER Jan/26</v>
          </cell>
        </row>
        <row r="606">
          <cell r="A606" t="str">
            <v>26.05.04</v>
          </cell>
          <cell r="B606" t="str">
            <v xml:space="preserve">FORMAS METALICAS ESPECIAL P/ VIGAS                                             </v>
          </cell>
          <cell r="C606" t="str">
            <v>m2</v>
          </cell>
          <cell r="D606">
            <v>152.4</v>
          </cell>
          <cell r="E606">
            <v>112.88888888888889</v>
          </cell>
          <cell r="F606" t="str">
            <v>DER Jan/26</v>
          </cell>
        </row>
        <row r="607">
          <cell r="A607" t="str">
            <v>26.05.05</v>
          </cell>
          <cell r="B607" t="str">
            <v xml:space="preserve">FORMA CURVA PARA CONCRETO COMUM                                                </v>
          </cell>
          <cell r="C607" t="str">
            <v>m2</v>
          </cell>
          <cell r="D607">
            <v>220.64</v>
          </cell>
          <cell r="E607">
            <v>163.43703703703702</v>
          </cell>
          <cell r="F607" t="str">
            <v>DER Jan/26</v>
          </cell>
        </row>
        <row r="608">
          <cell r="A608" t="str">
            <v>26.05.06</v>
          </cell>
          <cell r="B608" t="str">
            <v xml:space="preserve">FORMA CURVA PARA CONCRETO APARENTE                                             </v>
          </cell>
          <cell r="C608" t="str">
            <v>m2</v>
          </cell>
          <cell r="D608">
            <v>229.51</v>
          </cell>
          <cell r="E608">
            <v>170.00740740740738</v>
          </cell>
          <cell r="F608" t="str">
            <v>DER Jan/26</v>
          </cell>
        </row>
        <row r="609">
          <cell r="A609" t="str">
            <v>26.06.01</v>
          </cell>
          <cell r="B609" t="str">
            <v xml:space="preserve">BARRA DE ACO CA-25                                                             </v>
          </cell>
          <cell r="C609" t="str">
            <v>kg</v>
          </cell>
          <cell r="D609">
            <v>17.600000000000001</v>
          </cell>
          <cell r="E609">
            <v>13.037037037037038</v>
          </cell>
          <cell r="F609" t="str">
            <v>DER Jan/26</v>
          </cell>
        </row>
        <row r="610">
          <cell r="A610" t="str">
            <v>26.06.02</v>
          </cell>
          <cell r="B610" t="str">
            <v xml:space="preserve">BARRA DE ACO CA-50                                                             </v>
          </cell>
          <cell r="C610" t="str">
            <v>kg</v>
          </cell>
          <cell r="D610">
            <v>17.100000000000001</v>
          </cell>
          <cell r="E610">
            <v>12.666666666666666</v>
          </cell>
          <cell r="F610" t="str">
            <v>DER Jan/26</v>
          </cell>
        </row>
        <row r="611">
          <cell r="A611" t="str">
            <v>26.06.03</v>
          </cell>
          <cell r="B611" t="str">
            <v xml:space="preserve">BARRA DE ACO CA-60                                                             </v>
          </cell>
          <cell r="C611" t="str">
            <v>kg</v>
          </cell>
          <cell r="D611">
            <v>19.690000000000001</v>
          </cell>
          <cell r="E611">
            <v>14.585185185185185</v>
          </cell>
          <cell r="F611" t="str">
            <v>DER Jan/26</v>
          </cell>
        </row>
        <row r="612">
          <cell r="A612" t="str">
            <v>26.06.04</v>
          </cell>
          <cell r="B612" t="str">
            <v xml:space="preserve">ACO PARA CONCRETO PROTENDIDO                                                   </v>
          </cell>
          <cell r="C612" t="str">
            <v>kg</v>
          </cell>
          <cell r="D612">
            <v>33.15</v>
          </cell>
          <cell r="E612">
            <v>24.555555555555554</v>
          </cell>
          <cell r="F612" t="str">
            <v>DER Jan/26</v>
          </cell>
        </row>
        <row r="613">
          <cell r="A613" t="str">
            <v>26.06.05</v>
          </cell>
          <cell r="B613" t="str">
            <v xml:space="preserve">TELA METALICA                                                                  </v>
          </cell>
          <cell r="C613" t="str">
            <v>kg</v>
          </cell>
          <cell r="D613">
            <v>14.61</v>
          </cell>
          <cell r="E613">
            <v>10.822222222222221</v>
          </cell>
          <cell r="F613" t="str">
            <v>DER Jan/26</v>
          </cell>
        </row>
        <row r="614">
          <cell r="A614" t="str">
            <v>26.06.06</v>
          </cell>
          <cell r="B614" t="str">
            <v xml:space="preserve">ACO ST 85/105                                                                  </v>
          </cell>
          <cell r="C614" t="str">
            <v>kg</v>
          </cell>
          <cell r="D614">
            <v>67.59</v>
          </cell>
          <cell r="E614">
            <v>50.066666666666663</v>
          </cell>
          <cell r="F614" t="str">
            <v>DER Jan/26</v>
          </cell>
        </row>
        <row r="615">
          <cell r="A615" t="str">
            <v>26.07.04</v>
          </cell>
          <cell r="B615" t="str">
            <v xml:space="preserve">AP.ANC.P/CABOS PROTEN.ATIV. 6FIOS-12,7MM                                       </v>
          </cell>
          <cell r="C615" t="str">
            <v>un</v>
          </cell>
          <cell r="D615">
            <v>848.99</v>
          </cell>
          <cell r="E615">
            <v>628.8814814814815</v>
          </cell>
          <cell r="F615" t="str">
            <v>DER Jan/26</v>
          </cell>
        </row>
        <row r="616">
          <cell r="A616" t="str">
            <v>26.07.05</v>
          </cell>
          <cell r="B616" t="str">
            <v xml:space="preserve">AP.ANC.P/CABOS PROTEN.ATIV.12FIOS-12,7MM                                       </v>
          </cell>
          <cell r="C616" t="str">
            <v>un</v>
          </cell>
          <cell r="D616">
            <v>1520.49</v>
          </cell>
          <cell r="E616">
            <v>1126.2888888888888</v>
          </cell>
          <cell r="F616" t="str">
            <v>DER Jan/26</v>
          </cell>
        </row>
        <row r="617">
          <cell r="A617" t="str">
            <v>26.07.09</v>
          </cell>
          <cell r="B617" t="str">
            <v xml:space="preserve">AP.ANC.P/CABOS PROTEN.PASS. 4FIOS-12,7MM                                       </v>
          </cell>
          <cell r="C617" t="str">
            <v>un</v>
          </cell>
          <cell r="D617">
            <v>121.28</v>
          </cell>
          <cell r="E617">
            <v>89.837037037037035</v>
          </cell>
          <cell r="F617" t="str">
            <v>DER Jan/26</v>
          </cell>
        </row>
        <row r="618">
          <cell r="A618" t="str">
            <v>26.07.10</v>
          </cell>
          <cell r="B618" t="str">
            <v xml:space="preserve">AP.ANC.P/CABOS PROTEN.PASS. 6FIOS-12,7MM                                       </v>
          </cell>
          <cell r="C618" t="str">
            <v>un</v>
          </cell>
          <cell r="D618">
            <v>155.63</v>
          </cell>
          <cell r="E618">
            <v>115.28148148148146</v>
          </cell>
          <cell r="F618" t="str">
            <v>DER Jan/26</v>
          </cell>
        </row>
        <row r="619">
          <cell r="A619" t="str">
            <v>26.07.12</v>
          </cell>
          <cell r="B619" t="str">
            <v xml:space="preserve">AP.ANC.P/CABOS PROTEN.PAS. 19FIOS-12,7MM                                       </v>
          </cell>
          <cell r="C619" t="str">
            <v>un</v>
          </cell>
          <cell r="D619">
            <v>386.34</v>
          </cell>
          <cell r="E619">
            <v>286.17777777777775</v>
          </cell>
          <cell r="F619" t="str">
            <v>DER Jan/26</v>
          </cell>
        </row>
        <row r="620">
          <cell r="A620" t="str">
            <v>26.07.13.01</v>
          </cell>
          <cell r="B620" t="str">
            <v xml:space="preserve">APARELHO DE ANCORAGEM ATIVO DE 4 FIOS DE Ã 5/8" (15,2MM)                       </v>
          </cell>
          <cell r="C620" t="str">
            <v>un</v>
          </cell>
          <cell r="D620">
            <v>939.69</v>
          </cell>
          <cell r="E620">
            <v>696.06666666666661</v>
          </cell>
          <cell r="F620" t="str">
            <v>DER Jan/26</v>
          </cell>
        </row>
        <row r="621">
          <cell r="A621" t="str">
            <v>26.07.13.02</v>
          </cell>
          <cell r="B621" t="str">
            <v xml:space="preserve">APARELHO DE ANCORAGEM ATIVO DE 12 F-5/8" (15,2MM)                              </v>
          </cell>
          <cell r="C621" t="str">
            <v>un</v>
          </cell>
          <cell r="D621">
            <v>1792.96</v>
          </cell>
          <cell r="E621">
            <v>1328.1185185185184</v>
          </cell>
          <cell r="F621" t="str">
            <v>DER Jan/26</v>
          </cell>
        </row>
        <row r="622">
          <cell r="A622" t="str">
            <v>26.08.01</v>
          </cell>
          <cell r="B622" t="str">
            <v xml:space="preserve">APARELHO DE APOIO NEOPRENE FRETADO                                             </v>
          </cell>
          <cell r="C622" t="str">
            <v>dm3</v>
          </cell>
          <cell r="D622">
            <v>92.07</v>
          </cell>
          <cell r="E622">
            <v>68.199999999999989</v>
          </cell>
          <cell r="F622" t="str">
            <v>DER Jan/26</v>
          </cell>
        </row>
        <row r="623">
          <cell r="A623" t="str">
            <v>26.08.03</v>
          </cell>
          <cell r="B623" t="str">
            <v xml:space="preserve">ARTICULACAO DE CONCRETO TIPO"FREYSSINET"                                       </v>
          </cell>
          <cell r="C623" t="str">
            <v>dm2</v>
          </cell>
          <cell r="D623">
            <v>14.9</v>
          </cell>
          <cell r="E623">
            <v>11.037037037037036</v>
          </cell>
          <cell r="F623" t="str">
            <v>DER Jan/26</v>
          </cell>
        </row>
        <row r="624">
          <cell r="A624" t="str">
            <v>26.09.01</v>
          </cell>
          <cell r="B624" t="str">
            <v xml:space="preserve">CONCRETO FCK 10MPA                                                             </v>
          </cell>
          <cell r="C624" t="str">
            <v>m3</v>
          </cell>
          <cell r="D624">
            <v>768.42</v>
          </cell>
          <cell r="E624">
            <v>569.19999999999993</v>
          </cell>
          <cell r="F624" t="str">
            <v>DER Jan/26</v>
          </cell>
        </row>
        <row r="625">
          <cell r="A625" t="str">
            <v>26.09.02</v>
          </cell>
          <cell r="B625" t="str">
            <v xml:space="preserve">CONCRETO FCK 15MPA                                                             </v>
          </cell>
          <cell r="C625" t="str">
            <v>m3</v>
          </cell>
          <cell r="D625">
            <v>829.17</v>
          </cell>
          <cell r="E625">
            <v>614.19999999999993</v>
          </cell>
          <cell r="F625" t="str">
            <v>DER Jan/26</v>
          </cell>
        </row>
        <row r="626">
          <cell r="A626" t="str">
            <v>26.09.03</v>
          </cell>
          <cell r="B626" t="str">
            <v xml:space="preserve">CONCRETO FCK 18MPA                                                             </v>
          </cell>
          <cell r="C626" t="str">
            <v>m3</v>
          </cell>
          <cell r="D626">
            <v>839.13</v>
          </cell>
          <cell r="E626">
            <v>621.57777777777778</v>
          </cell>
          <cell r="F626" t="str">
            <v>DER Jan/26</v>
          </cell>
        </row>
        <row r="627">
          <cell r="A627" t="str">
            <v>26.09.04</v>
          </cell>
          <cell r="B627" t="str">
            <v xml:space="preserve">CONCRETO FCK 20 MPA                                                            </v>
          </cell>
          <cell r="C627" t="str">
            <v>m3</v>
          </cell>
          <cell r="D627">
            <v>871.64</v>
          </cell>
          <cell r="E627">
            <v>645.65925925925922</v>
          </cell>
          <cell r="F627" t="str">
            <v>DER Jan/26</v>
          </cell>
        </row>
        <row r="628">
          <cell r="A628" t="str">
            <v>26.09.05</v>
          </cell>
          <cell r="B628" t="str">
            <v xml:space="preserve">CONCRETO FCK 25 MPA                                                            </v>
          </cell>
          <cell r="C628" t="str">
            <v>m3</v>
          </cell>
          <cell r="D628">
            <v>889.4</v>
          </cell>
          <cell r="E628">
            <v>658.81481481481478</v>
          </cell>
          <cell r="F628" t="str">
            <v>DER Jan/26</v>
          </cell>
        </row>
        <row r="629">
          <cell r="A629" t="str">
            <v>26.09.06</v>
          </cell>
          <cell r="B629" t="str">
            <v xml:space="preserve">CONCRETO FCK 30MPA                                                             </v>
          </cell>
          <cell r="C629" t="str">
            <v>m3</v>
          </cell>
          <cell r="D629">
            <v>912.52</v>
          </cell>
          <cell r="E629">
            <v>675.94074074074069</v>
          </cell>
          <cell r="F629" t="str">
            <v>DER Jan/26</v>
          </cell>
        </row>
        <row r="630">
          <cell r="A630" t="str">
            <v>26.09.07</v>
          </cell>
          <cell r="B630" t="str">
            <v xml:space="preserve">CONCRETO CICLOPICO                                                             </v>
          </cell>
          <cell r="C630" t="str">
            <v>m3</v>
          </cell>
          <cell r="D630">
            <v>769.43</v>
          </cell>
          <cell r="E630">
            <v>569.94814814814811</v>
          </cell>
          <cell r="F630" t="str">
            <v>DER Jan/26</v>
          </cell>
        </row>
        <row r="631">
          <cell r="A631" t="str">
            <v>26.09.09</v>
          </cell>
          <cell r="B631" t="str">
            <v xml:space="preserve">BOMBEAMENTO P/ CONC. QUALQUER RESIST.                                          </v>
          </cell>
          <cell r="C631" t="str">
            <v>m3</v>
          </cell>
          <cell r="D631">
            <v>104.38</v>
          </cell>
          <cell r="E631">
            <v>77.318518518518516</v>
          </cell>
          <cell r="F631" t="str">
            <v>DER Jan/26</v>
          </cell>
        </row>
        <row r="632">
          <cell r="A632" t="str">
            <v>26.09.12</v>
          </cell>
          <cell r="B632" t="str">
            <v xml:space="preserve">CONCRETO FCK 35 MPA                                                            </v>
          </cell>
          <cell r="C632" t="str">
            <v>m3</v>
          </cell>
          <cell r="D632">
            <v>928.39</v>
          </cell>
          <cell r="E632">
            <v>687.69629629629628</v>
          </cell>
          <cell r="F632" t="str">
            <v>DER Jan/26</v>
          </cell>
        </row>
        <row r="633">
          <cell r="A633" t="str">
            <v>26.09.13</v>
          </cell>
          <cell r="B633" t="str">
            <v xml:space="preserve">CONCRETO FCK 40 MPA                                                            </v>
          </cell>
          <cell r="C633" t="str">
            <v>m3</v>
          </cell>
          <cell r="D633">
            <v>968.3</v>
          </cell>
          <cell r="E633">
            <v>717.25925925925912</v>
          </cell>
          <cell r="F633" t="str">
            <v>DER Jan/26</v>
          </cell>
        </row>
        <row r="634">
          <cell r="A634" t="str">
            <v>26.09.14</v>
          </cell>
          <cell r="B634" t="str">
            <v xml:space="preserve">CONCRETO FCK 45 MPA                                                            </v>
          </cell>
          <cell r="C634" t="str">
            <v>m3</v>
          </cell>
          <cell r="D634">
            <v>1138.5899999999999</v>
          </cell>
          <cell r="E634">
            <v>843.39999999999986</v>
          </cell>
          <cell r="F634" t="str">
            <v>DER Jan/26</v>
          </cell>
        </row>
        <row r="635">
          <cell r="A635" t="str">
            <v>26.09.15</v>
          </cell>
          <cell r="B635" t="str">
            <v xml:space="preserve">CONCRETO FCK 50 MPA                                                            </v>
          </cell>
          <cell r="C635" t="str">
            <v>m3</v>
          </cell>
          <cell r="D635">
            <v>1179.71</v>
          </cell>
          <cell r="E635">
            <v>873.85925925925926</v>
          </cell>
          <cell r="F635" t="str">
            <v>DER Jan/26</v>
          </cell>
        </row>
        <row r="636">
          <cell r="A636" t="str">
            <v>26.10.01</v>
          </cell>
          <cell r="B636" t="str">
            <v xml:space="preserve">JUNTA/RETRACAO C/LABIO POLIM.AB.15 ATE 40 MM                                   </v>
          </cell>
          <cell r="C636" t="str">
            <v>m</v>
          </cell>
          <cell r="D636">
            <v>266.32</v>
          </cell>
          <cell r="E636">
            <v>197.27407407407406</v>
          </cell>
          <cell r="F636" t="str">
            <v>DER Jan/26</v>
          </cell>
        </row>
        <row r="637">
          <cell r="A637" t="str">
            <v>26.10.02</v>
          </cell>
          <cell r="B637" t="str">
            <v xml:space="preserve">JUNTA/RETRACAO C/LABIO POLIM.AB.20 ATE 55 MM                                   </v>
          </cell>
          <cell r="C637" t="str">
            <v>m</v>
          </cell>
          <cell r="D637">
            <v>485.65</v>
          </cell>
          <cell r="E637">
            <v>359.7407407407407</v>
          </cell>
          <cell r="F637" t="str">
            <v>DER Jan/26</v>
          </cell>
        </row>
        <row r="638">
          <cell r="A638" t="str">
            <v>26.10.03</v>
          </cell>
          <cell r="B638" t="str">
            <v xml:space="preserve">JUNTA/RETRACAO C/LABIO POLIM.AB. 30 ATE 80 MM                                  </v>
          </cell>
          <cell r="C638" t="str">
            <v>m</v>
          </cell>
          <cell r="D638">
            <v>540.83000000000004</v>
          </cell>
          <cell r="E638">
            <v>400.61481481481479</v>
          </cell>
          <cell r="F638" t="str">
            <v>DER Jan/26</v>
          </cell>
        </row>
        <row r="639">
          <cell r="A639" t="str">
            <v>26.10.04</v>
          </cell>
          <cell r="B639" t="str">
            <v xml:space="preserve">JUNTA DE DILATACAO METALICA                                                    </v>
          </cell>
          <cell r="C639" t="str">
            <v>m</v>
          </cell>
          <cell r="D639">
            <v>261.73</v>
          </cell>
          <cell r="E639">
            <v>193.87407407407409</v>
          </cell>
          <cell r="F639" t="str">
            <v>DER Jan/26</v>
          </cell>
        </row>
        <row r="640">
          <cell r="A640" t="str">
            <v>26.10.05</v>
          </cell>
          <cell r="B640" t="str">
            <v xml:space="preserve">JUNTAS DE DILATACAO METALICA C/NEOPRENE                                        </v>
          </cell>
          <cell r="C640" t="str">
            <v>m</v>
          </cell>
          <cell r="D640">
            <v>245.83</v>
          </cell>
          <cell r="E640">
            <v>182.09629629629629</v>
          </cell>
          <cell r="F640" t="str">
            <v>DER Jan/26</v>
          </cell>
        </row>
        <row r="641">
          <cell r="A641" t="str">
            <v>26.10.06</v>
          </cell>
          <cell r="B641" t="str">
            <v xml:space="preserve">FORNECIMENTO E APLICACAO DE JUNTA DE DILATACAO JJ-99120 OU T-110 OU SIMILAR.   </v>
          </cell>
          <cell r="C641" t="str">
            <v>m</v>
          </cell>
          <cell r="D641">
            <v>2334.15</v>
          </cell>
          <cell r="E641">
            <v>1729</v>
          </cell>
          <cell r="F641" t="str">
            <v>DER Jan/26</v>
          </cell>
        </row>
        <row r="642">
          <cell r="A642" t="str">
            <v>26.10.11</v>
          </cell>
          <cell r="B642" t="str">
            <v xml:space="preserve">JUNTA DE DILATACAO TERMOELASTICA DE BASE ASFALTICA MODIFICADA COM POLIMEROS    </v>
          </cell>
          <cell r="C642" t="str">
            <v>m</v>
          </cell>
          <cell r="D642">
            <v>2955.15</v>
          </cell>
          <cell r="E642">
            <v>2189</v>
          </cell>
          <cell r="F642" t="str">
            <v>DER Jan/26</v>
          </cell>
        </row>
        <row r="643">
          <cell r="A643" t="str">
            <v>26.11.03.02</v>
          </cell>
          <cell r="B643" t="str">
            <v xml:space="preserve">PLACA PRE MOLDADA DE CONCRETO PARA FIXACAO POSTE ILUMINACAO - PP-DE-C04/021.   </v>
          </cell>
          <cell r="C643" t="str">
            <v>un</v>
          </cell>
          <cell r="D643">
            <v>766.77</v>
          </cell>
          <cell r="E643">
            <v>567.97777777777776</v>
          </cell>
          <cell r="F643" t="str">
            <v>DER Jan/26</v>
          </cell>
        </row>
        <row r="644">
          <cell r="A644" t="str">
            <v>26.11.03.03</v>
          </cell>
          <cell r="B644" t="str">
            <v xml:space="preserve">LANÇAMENTO DE PLACA PRE MOLDADA DE CONCRETO, ATE 1000 KG.                      </v>
          </cell>
          <cell r="C644" t="str">
            <v>un</v>
          </cell>
          <cell r="D644">
            <v>151.84</v>
          </cell>
          <cell r="E644">
            <v>112.47407407407407</v>
          </cell>
          <cell r="F644" t="str">
            <v>DER Jan/26</v>
          </cell>
        </row>
        <row r="645">
          <cell r="A645" t="str">
            <v>26.11.03.04</v>
          </cell>
          <cell r="B645" t="str">
            <v xml:space="preserve">TELAMENTO METALICO PARA PASSARELA, CONFORME PP-DE-M09/001.                     </v>
          </cell>
          <cell r="C645" t="str">
            <v>m</v>
          </cell>
          <cell r="D645">
            <v>4835.6400000000003</v>
          </cell>
          <cell r="E645">
            <v>3581.9555555555557</v>
          </cell>
          <cell r="F645" t="str">
            <v>DER Jan/26</v>
          </cell>
        </row>
        <row r="646">
          <cell r="A646" t="str">
            <v>26.11.03.05</v>
          </cell>
          <cell r="B646" t="str">
            <v xml:space="preserve">GUARDA CORPO METALICO DE PASSARELA H=0,90M, CONFORME PP-DE-C04/029.            </v>
          </cell>
          <cell r="C646" t="str">
            <v>m</v>
          </cell>
          <cell r="D646">
            <v>1673.4</v>
          </cell>
          <cell r="E646">
            <v>1239.5555555555554</v>
          </cell>
          <cell r="F646" t="str">
            <v>DER Jan/26</v>
          </cell>
        </row>
        <row r="647">
          <cell r="A647" t="str">
            <v>26.11.03.06</v>
          </cell>
          <cell r="B647" t="str">
            <v xml:space="preserve">CORRIMAO METALICO D=2" PARA PASSARELA, CONFORME PP-DE-K00/004.                 </v>
          </cell>
          <cell r="C647" t="str">
            <v>m</v>
          </cell>
          <cell r="D647">
            <v>217.82</v>
          </cell>
          <cell r="E647">
            <v>161.34814814814814</v>
          </cell>
          <cell r="F647" t="str">
            <v>DER Jan/26</v>
          </cell>
        </row>
        <row r="648">
          <cell r="A648" t="str">
            <v>26.11.03.12</v>
          </cell>
          <cell r="B648" t="str">
            <v xml:space="preserve">TELAMENTO PROTECAO PEDESTRE TIPO 02 CONF. PP-DE-L03/009 - F.T.I                </v>
          </cell>
          <cell r="C648" t="str">
            <v>m</v>
          </cell>
          <cell r="D648">
            <v>1381.78</v>
          </cell>
          <cell r="E648">
            <v>1023.5407407407406</v>
          </cell>
          <cell r="F648" t="str">
            <v>DER Jan/26</v>
          </cell>
        </row>
        <row r="649">
          <cell r="A649" t="str">
            <v>26.11.03.14</v>
          </cell>
          <cell r="B649" t="str">
            <v xml:space="preserve">TELAMENTO PROTECAO PEDESTRE COM 2,50- F.T.I                                    </v>
          </cell>
          <cell r="C649" t="str">
            <v>m</v>
          </cell>
          <cell r="D649">
            <v>1392.38</v>
          </cell>
          <cell r="E649">
            <v>1031.3925925925926</v>
          </cell>
          <cell r="F649" t="str">
            <v>DER Jan/26</v>
          </cell>
        </row>
        <row r="650">
          <cell r="A650" t="str">
            <v>26.11.04.01</v>
          </cell>
          <cell r="B650" t="str">
            <v xml:space="preserve">BARREIRA DE SEGURANCA COM PASSEIO CONF. PP-DE-C01/293                          </v>
          </cell>
          <cell r="C650" t="str">
            <v>m</v>
          </cell>
          <cell r="D650">
            <v>1835.04</v>
          </cell>
          <cell r="E650">
            <v>1359.2888888888888</v>
          </cell>
          <cell r="F650" t="str">
            <v>DER Jan/26</v>
          </cell>
        </row>
        <row r="651">
          <cell r="A651" t="str">
            <v>26.11.04.02</v>
          </cell>
          <cell r="B651" t="str">
            <v xml:space="preserve">BARREIRA DE SEGURANCA CONF. PP-DE-C01/293                                      </v>
          </cell>
          <cell r="C651" t="str">
            <v>m</v>
          </cell>
          <cell r="D651">
            <v>899.55</v>
          </cell>
          <cell r="E651">
            <v>666.33333333333326</v>
          </cell>
          <cell r="F651" t="str">
            <v>DER Jan/26</v>
          </cell>
        </row>
        <row r="652">
          <cell r="A652" t="str">
            <v>26.11.08.01</v>
          </cell>
          <cell r="B652" t="str">
            <v xml:space="preserve">BARREIRA DE SEGURANçA PARA O.A.E CONF. PP-DE-C01/293                           </v>
          </cell>
          <cell r="C652" t="str">
            <v>m</v>
          </cell>
          <cell r="D652">
            <v>727.66</v>
          </cell>
          <cell r="E652">
            <v>539.0074074074073</v>
          </cell>
          <cell r="F652" t="str">
            <v>DER Jan/26</v>
          </cell>
        </row>
        <row r="653">
          <cell r="A653" t="str">
            <v>26.12.01.01</v>
          </cell>
          <cell r="B653" t="str">
            <v xml:space="preserve">TUBO RIGIDO PVC D=2                                                            </v>
          </cell>
          <cell r="C653" t="str">
            <v>m</v>
          </cell>
          <cell r="D653">
            <v>34.979999999999997</v>
          </cell>
          <cell r="E653">
            <v>25.911111111111108</v>
          </cell>
          <cell r="F653" t="str">
            <v>DER Jan/26</v>
          </cell>
        </row>
        <row r="654">
          <cell r="A654" t="str">
            <v>26.12.02.01</v>
          </cell>
          <cell r="B654" t="str">
            <v xml:space="preserve">TUBO RIGIDO PVC D=3"                                                           </v>
          </cell>
          <cell r="C654" t="str">
            <v>m</v>
          </cell>
          <cell r="D654">
            <v>53.17</v>
          </cell>
          <cell r="E654">
            <v>39.385185185185186</v>
          </cell>
          <cell r="F654" t="str">
            <v>DER Jan/26</v>
          </cell>
        </row>
        <row r="655">
          <cell r="A655" t="str">
            <v>26.12.03</v>
          </cell>
          <cell r="B655" t="str">
            <v xml:space="preserve">TUBO DE PVC PERFURADO OU NAO D=0,100M                                          </v>
          </cell>
          <cell r="C655" t="str">
            <v>m</v>
          </cell>
          <cell r="D655">
            <v>126.52</v>
          </cell>
          <cell r="E655">
            <v>93.718518518518508</v>
          </cell>
          <cell r="F655" t="str">
            <v>DER Jan/26</v>
          </cell>
        </row>
        <row r="656">
          <cell r="A656" t="str">
            <v>26.12.04</v>
          </cell>
          <cell r="B656" t="str">
            <v xml:space="preserve">TUBO DE PVC PERFURADO OU NAO D=0,150M                                          </v>
          </cell>
          <cell r="C656" t="str">
            <v>m</v>
          </cell>
          <cell r="D656">
            <v>233.4</v>
          </cell>
          <cell r="E656">
            <v>172.88888888888889</v>
          </cell>
          <cell r="F656" t="str">
            <v>DER Jan/26</v>
          </cell>
        </row>
        <row r="657">
          <cell r="A657" t="str">
            <v>26.13.01</v>
          </cell>
          <cell r="B657" t="str">
            <v xml:space="preserve">LANC.VIGA P&lt;=50T-GUINDASTE AUTO P                                              </v>
          </cell>
          <cell r="C657" t="str">
            <v>un</v>
          </cell>
          <cell r="D657">
            <v>11581.17</v>
          </cell>
          <cell r="E657">
            <v>8578.6444444444442</v>
          </cell>
          <cell r="F657" t="str">
            <v>DER Jan/26</v>
          </cell>
        </row>
        <row r="658">
          <cell r="A658" t="str">
            <v>26.13.02</v>
          </cell>
          <cell r="B658" t="str">
            <v xml:space="preserve">LANC.VIGA 50&lt;P&lt;=80 T C/GUIND.AUTO P                                            </v>
          </cell>
          <cell r="C658" t="str">
            <v>un</v>
          </cell>
          <cell r="D658">
            <v>12912.24</v>
          </cell>
          <cell r="E658">
            <v>9564.6222222222223</v>
          </cell>
          <cell r="F658" t="str">
            <v>DER Jan/26</v>
          </cell>
        </row>
        <row r="659">
          <cell r="A659" t="str">
            <v>26.14.01</v>
          </cell>
          <cell r="B659" t="str">
            <v xml:space="preserve">ESGOTAMENTO CONTINUO AGUA                                                      </v>
          </cell>
          <cell r="C659" t="str">
            <v>m3</v>
          </cell>
          <cell r="D659">
            <v>4.32</v>
          </cell>
          <cell r="E659">
            <v>3.2</v>
          </cell>
          <cell r="F659" t="str">
            <v>DER Jan/26</v>
          </cell>
        </row>
        <row r="660">
          <cell r="A660" t="str">
            <v>26.14.02</v>
          </cell>
          <cell r="B660" t="str">
            <v xml:space="preserve">ESCORAMENTO VALAS/CAVAS P/FUND.CONTINUO                                        </v>
          </cell>
          <cell r="C660" t="str">
            <v>m2</v>
          </cell>
          <cell r="D660">
            <v>181.03</v>
          </cell>
          <cell r="E660">
            <v>134.09629629629629</v>
          </cell>
          <cell r="F660" t="str">
            <v>DER Jan/26</v>
          </cell>
        </row>
        <row r="661">
          <cell r="A661" t="str">
            <v>26.14.03</v>
          </cell>
          <cell r="B661" t="str">
            <v xml:space="preserve">PAREDE ENSECADEIRA C/PRANCHA-ESP.0,050M                                        </v>
          </cell>
          <cell r="C661" t="str">
            <v>m2</v>
          </cell>
          <cell r="D661">
            <v>509.33</v>
          </cell>
          <cell r="E661">
            <v>377.28148148148142</v>
          </cell>
          <cell r="F661" t="str">
            <v>DER Jan/26</v>
          </cell>
        </row>
        <row r="662">
          <cell r="A662" t="str">
            <v>26.14.04</v>
          </cell>
          <cell r="B662" t="str">
            <v xml:space="preserve">PAREDE ENSECADEIRA C/PRANCHA-ESP.0,075M                                        </v>
          </cell>
          <cell r="C662" t="str">
            <v>m2</v>
          </cell>
          <cell r="D662">
            <v>718.21</v>
          </cell>
          <cell r="E662">
            <v>532.00740740740741</v>
          </cell>
          <cell r="F662" t="str">
            <v>DER Jan/26</v>
          </cell>
        </row>
        <row r="663">
          <cell r="A663" t="str">
            <v>26.15.01</v>
          </cell>
          <cell r="B663" t="str">
            <v xml:space="preserve">ENROCAMENTO PEDRA ARRUMADA                                                     </v>
          </cell>
          <cell r="C663" t="str">
            <v>m3</v>
          </cell>
          <cell r="D663">
            <v>456.7</v>
          </cell>
          <cell r="E663">
            <v>338.29629629629625</v>
          </cell>
          <cell r="F663" t="str">
            <v>DER Jan/26</v>
          </cell>
        </row>
        <row r="664">
          <cell r="A664" t="str">
            <v>26.15.02</v>
          </cell>
          <cell r="B664" t="str">
            <v xml:space="preserve">ENROCAMENTO PEDRA ARRUMADA E REJUNTADA                                         </v>
          </cell>
          <cell r="C664" t="str">
            <v>m3</v>
          </cell>
          <cell r="D664">
            <v>652.86</v>
          </cell>
          <cell r="E664">
            <v>483.59999999999997</v>
          </cell>
          <cell r="F664" t="str">
            <v>DER Jan/26</v>
          </cell>
        </row>
        <row r="665">
          <cell r="A665" t="str">
            <v>26.15.03</v>
          </cell>
          <cell r="B665" t="str">
            <v xml:space="preserve">ENROCAMENTO PEDRA JOGADA                                                       </v>
          </cell>
          <cell r="C665" t="str">
            <v>m3</v>
          </cell>
          <cell r="D665">
            <v>303.97000000000003</v>
          </cell>
          <cell r="E665">
            <v>225.16296296296298</v>
          </cell>
          <cell r="F665" t="str">
            <v>DER Jan/26</v>
          </cell>
        </row>
        <row r="666">
          <cell r="A666" t="str">
            <v>26.16.02</v>
          </cell>
          <cell r="B666" t="str">
            <v xml:space="preserve">PROTECAO TALUDE SOB OAE EM PLACAS PRE MOLDADAS TRAPEZOIDAL, 98X80X40CM.        </v>
          </cell>
          <cell r="C666" t="str">
            <v>m2</v>
          </cell>
          <cell r="D666">
            <v>697.83</v>
          </cell>
          <cell r="E666">
            <v>516.91111111111115</v>
          </cell>
          <cell r="F666" t="str">
            <v>DER Jan/26</v>
          </cell>
        </row>
        <row r="667">
          <cell r="A667" t="str">
            <v>26.16.03</v>
          </cell>
          <cell r="B667" t="str">
            <v xml:space="preserve">PROTECAO TALUDE SOB OAE COM PECAS PRE-MOLDADAS RETANGULAR 20X10X6CM.           </v>
          </cell>
          <cell r="C667" t="str">
            <v>m2</v>
          </cell>
          <cell r="D667">
            <v>156.32</v>
          </cell>
          <cell r="E667">
            <v>115.79259259259258</v>
          </cell>
          <cell r="F667" t="str">
            <v>DER Jan/26</v>
          </cell>
        </row>
        <row r="668">
          <cell r="A668" t="str">
            <v>27.01.01</v>
          </cell>
          <cell r="B668" t="str">
            <v xml:space="preserve">REMOCAO MANUAL DE CONCRETO SEGREGADO                                           </v>
          </cell>
          <cell r="C668" t="str">
            <v>dm3</v>
          </cell>
          <cell r="D668">
            <v>47.21</v>
          </cell>
          <cell r="E668">
            <v>34.970370370370368</v>
          </cell>
          <cell r="F668" t="str">
            <v>DER Jan/26</v>
          </cell>
        </row>
        <row r="669">
          <cell r="A669" t="str">
            <v>27.01.02</v>
          </cell>
          <cell r="B669" t="str">
            <v xml:space="preserve">DEMOLICAO DE CONCRETO SIMPLES                                                  </v>
          </cell>
          <cell r="C669" t="str">
            <v>m3</v>
          </cell>
          <cell r="D669">
            <v>555.04</v>
          </cell>
          <cell r="E669">
            <v>411.14074074074068</v>
          </cell>
          <cell r="F669" t="str">
            <v>DER Jan/26</v>
          </cell>
        </row>
        <row r="670">
          <cell r="A670" t="str">
            <v>27.01.03</v>
          </cell>
          <cell r="B670" t="str">
            <v xml:space="preserve">DEMOLICAO DE CONCRETO ARMADO                                                   </v>
          </cell>
          <cell r="C670" t="str">
            <v>m3</v>
          </cell>
          <cell r="D670">
            <v>945.52</v>
          </cell>
          <cell r="E670">
            <v>700.38518518518515</v>
          </cell>
          <cell r="F670" t="str">
            <v>DER Jan/26</v>
          </cell>
        </row>
        <row r="671">
          <cell r="A671" t="str">
            <v>27.01.04</v>
          </cell>
          <cell r="B671" t="str">
            <v xml:space="preserve">REMOCAO,CARGA E TRANSP.ENTULHO EM GERAL                                        </v>
          </cell>
          <cell r="C671" t="str">
            <v>t*km</v>
          </cell>
          <cell r="D671">
            <v>6.24</v>
          </cell>
          <cell r="E671">
            <v>4.6222222222222218</v>
          </cell>
          <cell r="F671" t="str">
            <v>DER Jan/26</v>
          </cell>
        </row>
        <row r="672">
          <cell r="A672" t="str">
            <v>27.01.06</v>
          </cell>
          <cell r="B672" t="str">
            <v xml:space="preserve">REMOÇÃO DE PONTAS DE AÇO                                                       </v>
          </cell>
          <cell r="C672" t="str">
            <v>un</v>
          </cell>
          <cell r="D672">
            <v>7.51</v>
          </cell>
          <cell r="E672">
            <v>5.5629629629629624</v>
          </cell>
          <cell r="F672" t="str">
            <v>DER Jan/26</v>
          </cell>
        </row>
        <row r="673">
          <cell r="A673" t="str">
            <v>27.01.27</v>
          </cell>
          <cell r="B673" t="str">
            <v xml:space="preserve">INSTALAÇÃO DE NOVOS BUZINOTES                                                  </v>
          </cell>
          <cell r="C673" t="str">
            <v>m</v>
          </cell>
          <cell r="D673">
            <v>40.68</v>
          </cell>
          <cell r="E673">
            <v>30.133333333333333</v>
          </cell>
          <cell r="F673" t="str">
            <v>DER Jan/26</v>
          </cell>
        </row>
        <row r="674">
          <cell r="A674" t="str">
            <v>27.01.29</v>
          </cell>
          <cell r="B674" t="str">
            <v xml:space="preserve">LIXAMENTO MECÂNICO DE SUPERFÍCIO DE CONCRETO                                   </v>
          </cell>
          <cell r="C674" t="str">
            <v>m2</v>
          </cell>
          <cell r="D674">
            <v>27.81</v>
          </cell>
          <cell r="E674">
            <v>20.599999999999998</v>
          </cell>
          <cell r="F674" t="str">
            <v>DER Jan/26</v>
          </cell>
        </row>
        <row r="675">
          <cell r="A675" t="str">
            <v>27.01.35.01</v>
          </cell>
          <cell r="B675" t="str">
            <v xml:space="preserve">PONTE DE ADERENCIA COM ADESIVO ACRILICO                                        </v>
          </cell>
          <cell r="C675" t="str">
            <v>m2</v>
          </cell>
          <cell r="D675">
            <v>34.369999999999997</v>
          </cell>
          <cell r="E675">
            <v>25.459259259259255</v>
          </cell>
          <cell r="F675" t="str">
            <v>DER Jan/26</v>
          </cell>
        </row>
        <row r="676">
          <cell r="A676" t="str">
            <v>27.01.40</v>
          </cell>
          <cell r="B676" t="str">
            <v xml:space="preserve">TRATAMENTO DE ARMADURA COM PRIMER RICO EM ZINCO                                </v>
          </cell>
          <cell r="C676" t="str">
            <v>m2</v>
          </cell>
          <cell r="D676">
            <v>15.8</v>
          </cell>
          <cell r="E676">
            <v>11.703703703703704</v>
          </cell>
          <cell r="F676" t="str">
            <v>DER Jan/26</v>
          </cell>
        </row>
        <row r="677">
          <cell r="A677" t="str">
            <v>27.01.45</v>
          </cell>
          <cell r="B677" t="str">
            <v xml:space="preserve">DESOBSTRUCAO DE JUNTA DE DILATACAO                                             </v>
          </cell>
          <cell r="C677" t="str">
            <v>m</v>
          </cell>
          <cell r="D677">
            <v>86.86</v>
          </cell>
          <cell r="E677">
            <v>64.340740740740742</v>
          </cell>
          <cell r="F677" t="str">
            <v>DER Jan/26</v>
          </cell>
        </row>
        <row r="678">
          <cell r="A678" t="str">
            <v>27.02.01</v>
          </cell>
          <cell r="B678" t="str">
            <v xml:space="preserve">APIC.MANUAL CONC.C/ELIMINACAO SUP.LISAS                                        </v>
          </cell>
          <cell r="C678" t="str">
            <v>m2</v>
          </cell>
          <cell r="D678">
            <v>82.89</v>
          </cell>
          <cell r="E678">
            <v>61.4</v>
          </cell>
          <cell r="F678" t="str">
            <v>DER Jan/26</v>
          </cell>
        </row>
        <row r="679">
          <cell r="A679" t="str">
            <v>27.02.02</v>
          </cell>
          <cell r="B679" t="str">
            <v xml:space="preserve">LIMPEZA COM JATO D´AGUA S/SUP.DE CONC.                                         </v>
          </cell>
          <cell r="C679" t="str">
            <v>m2</v>
          </cell>
          <cell r="D679">
            <v>8.56</v>
          </cell>
          <cell r="E679">
            <v>6.340740740740741</v>
          </cell>
          <cell r="F679" t="str">
            <v>DER Jan/26</v>
          </cell>
        </row>
        <row r="680">
          <cell r="A680" t="str">
            <v>27.02.03</v>
          </cell>
          <cell r="B680" t="str">
            <v xml:space="preserve">LIXAMENTO MANUAL DA SUPERFICIE DE CONCR.                                       </v>
          </cell>
          <cell r="C680" t="str">
            <v>m2</v>
          </cell>
          <cell r="D680">
            <v>13.81</v>
          </cell>
          <cell r="E680">
            <v>10.229629629629629</v>
          </cell>
          <cell r="F680" t="str">
            <v>DER Jan/26</v>
          </cell>
        </row>
        <row r="681">
          <cell r="A681" t="str">
            <v>27.02.05</v>
          </cell>
          <cell r="B681" t="str">
            <v xml:space="preserve">JATEAMENTO EM ESTRUTURA DE CONCRETO COM ÁGUA                                   </v>
          </cell>
          <cell r="C681" t="str">
            <v>m2</v>
          </cell>
          <cell r="D681">
            <v>10.27</v>
          </cell>
          <cell r="E681">
            <v>7.6074074074074067</v>
          </cell>
          <cell r="F681" t="str">
            <v>DER Jan/26</v>
          </cell>
        </row>
        <row r="682">
          <cell r="A682" t="str">
            <v>27.02.08</v>
          </cell>
          <cell r="B682" t="str">
            <v xml:space="preserve">LIMPEZA MANUAL COM ESCOVA DE ACO P/ ACO                                        </v>
          </cell>
          <cell r="C682" t="str">
            <v>m</v>
          </cell>
          <cell r="D682">
            <v>10.86</v>
          </cell>
          <cell r="E682">
            <v>8.0444444444444443</v>
          </cell>
          <cell r="F682" t="str">
            <v>DER Jan/26</v>
          </cell>
        </row>
        <row r="683">
          <cell r="A683" t="str">
            <v>27.02.09</v>
          </cell>
          <cell r="B683" t="str">
            <v xml:space="preserve">LIMPEZA MANUAL C/ESCOVA ACO P/CONCRETO                                         </v>
          </cell>
          <cell r="C683" t="str">
            <v>m2</v>
          </cell>
          <cell r="D683">
            <v>14.81</v>
          </cell>
          <cell r="E683">
            <v>10.97037037037037</v>
          </cell>
          <cell r="F683" t="str">
            <v>DER Jan/26</v>
          </cell>
        </row>
        <row r="684">
          <cell r="A684" t="str">
            <v>27.02.11.09</v>
          </cell>
          <cell r="B684" t="str">
            <v xml:space="preserve">REPAROS SUPERFICIAS E REFORCOS ESTRUTURAIS C/ARGAMASSA POLIM. MONOCOMPONENTE   </v>
          </cell>
          <cell r="C684" t="str">
            <v>m3</v>
          </cell>
          <cell r="D684">
            <v>14617.27</v>
          </cell>
          <cell r="E684">
            <v>10827.607407407408</v>
          </cell>
          <cell r="F684" t="str">
            <v>DER Jan/26</v>
          </cell>
        </row>
        <row r="685">
          <cell r="A685" t="str">
            <v>27.03.01</v>
          </cell>
          <cell r="B685" t="str">
            <v xml:space="preserve">ANDAIME DE MADEIRA                                                             </v>
          </cell>
          <cell r="C685" t="str">
            <v>m3</v>
          </cell>
          <cell r="D685">
            <v>34.979999999999997</v>
          </cell>
          <cell r="E685">
            <v>25.911111111111108</v>
          </cell>
          <cell r="F685" t="str">
            <v>DER Jan/26</v>
          </cell>
        </row>
        <row r="686">
          <cell r="A686" t="str">
            <v>27.03.02</v>
          </cell>
          <cell r="B686" t="str">
            <v xml:space="preserve">ANDAIME TUBULAR                                                                </v>
          </cell>
          <cell r="C686" t="str">
            <v>m3</v>
          </cell>
          <cell r="D686">
            <v>55.4</v>
          </cell>
          <cell r="E686">
            <v>41.037037037037031</v>
          </cell>
          <cell r="F686" t="str">
            <v>DER Jan/26</v>
          </cell>
        </row>
        <row r="687">
          <cell r="A687" t="str">
            <v>27.03.03.01</v>
          </cell>
          <cell r="B687" t="str">
            <v xml:space="preserve">EXECUCAO DE ANDAIME SUSPENSO AREA MAXIMA DE 560 M2.                            </v>
          </cell>
          <cell r="C687" t="str">
            <v>m2</v>
          </cell>
          <cell r="D687">
            <v>97.33</v>
          </cell>
          <cell r="E687">
            <v>72.096296296296288</v>
          </cell>
          <cell r="F687" t="str">
            <v>DER Jan/26</v>
          </cell>
        </row>
        <row r="688">
          <cell r="A688" t="str">
            <v>27.03.03.02</v>
          </cell>
          <cell r="B688" t="str">
            <v xml:space="preserve">DESMOB. DESLOCAMENTO, MONTAGEM E FURO NO CONCRETO PARA ANDAIME SUSPENSO.       </v>
          </cell>
          <cell r="C688" t="str">
            <v>m2</v>
          </cell>
          <cell r="D688">
            <v>83.17</v>
          </cell>
          <cell r="E688">
            <v>61.607407407407408</v>
          </cell>
          <cell r="F688" t="str">
            <v>DER Jan/26</v>
          </cell>
        </row>
        <row r="689">
          <cell r="A689" t="str">
            <v>27.04.03</v>
          </cell>
          <cell r="B689" t="str">
            <v xml:space="preserve">FURO NO CONCRETO D=1" PROFUND. DE 30CM                                         </v>
          </cell>
          <cell r="C689" t="str">
            <v>un</v>
          </cell>
          <cell r="D689">
            <v>78.03</v>
          </cell>
          <cell r="E689">
            <v>57.8</v>
          </cell>
          <cell r="F689" t="str">
            <v>DER Jan/26</v>
          </cell>
        </row>
        <row r="690">
          <cell r="A690" t="str">
            <v>27.04.05</v>
          </cell>
          <cell r="B690" t="str">
            <v xml:space="preserve">FURO NO CONCRETO D=3/4" PROFUND.DE 15CM                                        </v>
          </cell>
          <cell r="C690" t="str">
            <v>un</v>
          </cell>
          <cell r="D690">
            <v>30.68</v>
          </cell>
          <cell r="E690">
            <v>22.725925925925925</v>
          </cell>
          <cell r="F690" t="str">
            <v>DER Jan/26</v>
          </cell>
        </row>
        <row r="691">
          <cell r="A691" t="str">
            <v>27.04.08</v>
          </cell>
          <cell r="B691" t="str">
            <v xml:space="preserve">FURO NO CONCRETO D=1/2" PROFUND.DE 15CM                                        </v>
          </cell>
          <cell r="C691" t="str">
            <v>un</v>
          </cell>
          <cell r="D691">
            <v>26.01</v>
          </cell>
          <cell r="E691">
            <v>19.266666666666666</v>
          </cell>
          <cell r="F691" t="str">
            <v>DER Jan/26</v>
          </cell>
        </row>
        <row r="692">
          <cell r="A692" t="str">
            <v>27.04.13</v>
          </cell>
          <cell r="B692" t="str">
            <v xml:space="preserve">FURO NO CONCRETO D=3/8"PROFUNDIDADE DE 10 CM.                                  </v>
          </cell>
          <cell r="C692" t="str">
            <v>un</v>
          </cell>
          <cell r="D692">
            <v>13.87</v>
          </cell>
          <cell r="E692">
            <v>10.274074074074074</v>
          </cell>
          <cell r="F692" t="str">
            <v>DER Jan/26</v>
          </cell>
        </row>
        <row r="693">
          <cell r="A693" t="str">
            <v>27.04.14</v>
          </cell>
          <cell r="B693" t="str">
            <v xml:space="preserve">FURO NO CONCRETO D=5/8"PROFUNDIDADE DE 19 CM.                                  </v>
          </cell>
          <cell r="C693" t="str">
            <v>un</v>
          </cell>
          <cell r="D693">
            <v>42.17</v>
          </cell>
          <cell r="E693">
            <v>31.237037037037037</v>
          </cell>
          <cell r="F693" t="str">
            <v>DER Jan/26</v>
          </cell>
        </row>
        <row r="694">
          <cell r="A694" t="str">
            <v>27.04.15</v>
          </cell>
          <cell r="B694" t="str">
            <v xml:space="preserve">FURO NO CONCRETO D=3/4"PROFUNDIDADE DE 24 CM.                                  </v>
          </cell>
          <cell r="C694" t="str">
            <v>un</v>
          </cell>
          <cell r="D694">
            <v>66.58</v>
          </cell>
          <cell r="E694">
            <v>49.318518518518516</v>
          </cell>
          <cell r="F694" t="str">
            <v>DER Jan/26</v>
          </cell>
        </row>
        <row r="695">
          <cell r="A695" t="str">
            <v>27.04.16</v>
          </cell>
          <cell r="B695" t="str">
            <v xml:space="preserve">FURO NO CONCRETO D=1/4"PROFUNDIDADE DE 7,5 CM.                                 </v>
          </cell>
          <cell r="C695" t="str">
            <v>un</v>
          </cell>
          <cell r="D695">
            <v>6.55</v>
          </cell>
          <cell r="E695">
            <v>4.8518518518518512</v>
          </cell>
          <cell r="F695" t="str">
            <v>DER Jan/26</v>
          </cell>
        </row>
        <row r="696">
          <cell r="A696" t="str">
            <v>27.04.17</v>
          </cell>
          <cell r="B696" t="str">
            <v xml:space="preserve">FURO NO CONCRETO D=5/16"PROFUNDIDADE DE 9,5 CM.                                </v>
          </cell>
          <cell r="C696" t="str">
            <v>un</v>
          </cell>
          <cell r="D696">
            <v>10.54</v>
          </cell>
          <cell r="E696">
            <v>7.807407407407406</v>
          </cell>
          <cell r="F696" t="str">
            <v>DER Jan/26</v>
          </cell>
        </row>
        <row r="697">
          <cell r="A697" t="str">
            <v>27.04.18</v>
          </cell>
          <cell r="B697" t="str">
            <v xml:space="preserve">FURO NO CONCRETO D=1 1/4"PROFUNDIDADE 38 CM.                                   </v>
          </cell>
          <cell r="C697" t="str">
            <v>un</v>
          </cell>
          <cell r="D697">
            <v>168.68</v>
          </cell>
          <cell r="E697">
            <v>124.94814814814815</v>
          </cell>
          <cell r="F697" t="str">
            <v>DER Jan/26</v>
          </cell>
        </row>
        <row r="698">
          <cell r="A698" t="str">
            <v>27.04.19</v>
          </cell>
          <cell r="B698" t="str">
            <v xml:space="preserve">FURO NO CONCRETO D= 1 1/2"PROFUNDIDADE 75 CM                                   </v>
          </cell>
          <cell r="C698" t="str">
            <v>un</v>
          </cell>
          <cell r="D698">
            <v>169.93</v>
          </cell>
          <cell r="E698">
            <v>125.87407407407407</v>
          </cell>
          <cell r="F698" t="str">
            <v>DER Jan/26</v>
          </cell>
        </row>
        <row r="699">
          <cell r="A699" t="str">
            <v>27.05.01</v>
          </cell>
          <cell r="B699" t="str">
            <v xml:space="preserve">FORMA PLANA P/CONC.ARMADO COMUM                                                </v>
          </cell>
          <cell r="C699" t="str">
            <v>m2</v>
          </cell>
          <cell r="D699">
            <v>178.55</v>
          </cell>
          <cell r="E699">
            <v>132.25925925925927</v>
          </cell>
          <cell r="F699" t="str">
            <v>DER Jan/26</v>
          </cell>
        </row>
        <row r="700">
          <cell r="A700" t="str">
            <v>27.05.02</v>
          </cell>
          <cell r="B700" t="str">
            <v xml:space="preserve">FORMA PLANA P/CONC.PROTEND.OU APARENTE                                         </v>
          </cell>
          <cell r="C700" t="str">
            <v>m2</v>
          </cell>
          <cell r="D700">
            <v>193.59</v>
          </cell>
          <cell r="E700">
            <v>143.4</v>
          </cell>
          <cell r="F700" t="str">
            <v>DER Jan/26</v>
          </cell>
        </row>
        <row r="701">
          <cell r="A701" t="str">
            <v>27.05.03</v>
          </cell>
          <cell r="B701" t="str">
            <v xml:space="preserve">FORMAS METALICAS PARA CONCRETO                                                 </v>
          </cell>
          <cell r="C701" t="str">
            <v>m2</v>
          </cell>
          <cell r="D701">
            <v>152.4</v>
          </cell>
          <cell r="E701">
            <v>112.88888888888889</v>
          </cell>
          <cell r="F701" t="str">
            <v>DER Jan/26</v>
          </cell>
        </row>
        <row r="702">
          <cell r="A702" t="str">
            <v>27.06.01</v>
          </cell>
          <cell r="B702" t="str">
            <v xml:space="preserve">BARRA DE ACO CA-25                                                             </v>
          </cell>
          <cell r="C702" t="str">
            <v>kg</v>
          </cell>
          <cell r="D702">
            <v>17.600000000000001</v>
          </cell>
          <cell r="E702">
            <v>13.037037037037038</v>
          </cell>
          <cell r="F702" t="str">
            <v>DER Jan/26</v>
          </cell>
        </row>
        <row r="703">
          <cell r="A703" t="str">
            <v>27.06.02</v>
          </cell>
          <cell r="B703" t="str">
            <v xml:space="preserve">BARRA DE ACO CA-50 PARA RECUPERACAO ESTRUTURAL                                 </v>
          </cell>
          <cell r="C703" t="str">
            <v>kg</v>
          </cell>
          <cell r="D703">
            <v>17.100000000000001</v>
          </cell>
          <cell r="E703">
            <v>12.666666666666666</v>
          </cell>
          <cell r="F703" t="str">
            <v>DER Jan/26</v>
          </cell>
        </row>
        <row r="704">
          <cell r="A704" t="str">
            <v>27.06.03</v>
          </cell>
          <cell r="B704" t="str">
            <v xml:space="preserve">BARRA DE ACO CA-60                                                             </v>
          </cell>
          <cell r="C704" t="str">
            <v>kg</v>
          </cell>
          <cell r="D704">
            <v>19.690000000000001</v>
          </cell>
          <cell r="E704">
            <v>14.585185185185185</v>
          </cell>
          <cell r="F704" t="str">
            <v>DER Jan/26</v>
          </cell>
        </row>
        <row r="705">
          <cell r="A705" t="str">
            <v>27.06.04</v>
          </cell>
          <cell r="B705" t="str">
            <v xml:space="preserve">ACO PARA CONCRETO PROTENDIDO                                                   </v>
          </cell>
          <cell r="C705" t="str">
            <v>kg</v>
          </cell>
          <cell r="D705">
            <v>33.15</v>
          </cell>
          <cell r="E705">
            <v>24.555555555555554</v>
          </cell>
          <cell r="F705" t="str">
            <v>DER Jan/26</v>
          </cell>
        </row>
        <row r="706">
          <cell r="A706" t="str">
            <v>27.06.05</v>
          </cell>
          <cell r="B706" t="str">
            <v xml:space="preserve">TELA METALICA                                                                  </v>
          </cell>
          <cell r="C706" t="str">
            <v>kg</v>
          </cell>
          <cell r="D706">
            <v>14.61</v>
          </cell>
          <cell r="E706">
            <v>10.822222222222221</v>
          </cell>
          <cell r="F706" t="str">
            <v>DER Jan/26</v>
          </cell>
        </row>
        <row r="707">
          <cell r="A707" t="str">
            <v>27.06.06</v>
          </cell>
          <cell r="B707" t="str">
            <v xml:space="preserve">SUBSTITUICAO DE ACO DA ARMADURA                                                </v>
          </cell>
          <cell r="C707" t="str">
            <v>kg</v>
          </cell>
          <cell r="D707">
            <v>38.520000000000003</v>
          </cell>
          <cell r="E707">
            <v>28.533333333333335</v>
          </cell>
          <cell r="F707" t="str">
            <v>DER Jan/26</v>
          </cell>
        </row>
        <row r="708">
          <cell r="A708" t="str">
            <v>27.06.07</v>
          </cell>
          <cell r="B708" t="str">
            <v xml:space="preserve">RETIRADA DA ARMADURA CORROIDA                                                  </v>
          </cell>
          <cell r="C708" t="str">
            <v>kg</v>
          </cell>
          <cell r="D708">
            <v>17.87</v>
          </cell>
          <cell r="E708">
            <v>13.237037037037037</v>
          </cell>
          <cell r="F708" t="str">
            <v>DER Jan/26</v>
          </cell>
        </row>
        <row r="709">
          <cell r="A709" t="str">
            <v>27.06.08</v>
          </cell>
          <cell r="B709" t="str">
            <v xml:space="preserve">ACO P/ CONCRETO PROTENDIDO ST 85/105                                           </v>
          </cell>
          <cell r="C709" t="str">
            <v>kg</v>
          </cell>
          <cell r="D709">
            <v>67.59</v>
          </cell>
          <cell r="E709">
            <v>50.066666666666663</v>
          </cell>
          <cell r="F709" t="str">
            <v>DER Jan/26</v>
          </cell>
        </row>
        <row r="710">
          <cell r="A710" t="str">
            <v>27.06.09</v>
          </cell>
          <cell r="B710" t="str">
            <v xml:space="preserve">EMENDA DE BARRA DE ACO COM LUVA PRENSADA D=12MM                                </v>
          </cell>
          <cell r="C710" t="str">
            <v>un</v>
          </cell>
          <cell r="D710">
            <v>34.700000000000003</v>
          </cell>
          <cell r="E710">
            <v>25.703703703703702</v>
          </cell>
          <cell r="F710" t="str">
            <v>DER Jan/26</v>
          </cell>
        </row>
        <row r="711">
          <cell r="A711" t="str">
            <v>27.06.10</v>
          </cell>
          <cell r="B711" t="str">
            <v xml:space="preserve">EMENDA DE BARRA DE ACO COM LUVA PRENSADA D=16MM                                </v>
          </cell>
          <cell r="C711" t="str">
            <v>un</v>
          </cell>
          <cell r="D711">
            <v>41.52</v>
          </cell>
          <cell r="E711">
            <v>30.755555555555556</v>
          </cell>
          <cell r="F711" t="str">
            <v>DER Jan/26</v>
          </cell>
        </row>
        <row r="712">
          <cell r="A712" t="str">
            <v>27.06.11</v>
          </cell>
          <cell r="B712" t="str">
            <v xml:space="preserve">EMENDA DE BARRA DE ACO COM LUVA PRENSADA D=20MM                                </v>
          </cell>
          <cell r="C712" t="str">
            <v>un</v>
          </cell>
          <cell r="D712">
            <v>61.35</v>
          </cell>
          <cell r="E712">
            <v>45.444444444444443</v>
          </cell>
          <cell r="F712" t="str">
            <v>DER Jan/26</v>
          </cell>
        </row>
        <row r="713">
          <cell r="A713" t="str">
            <v>27.06.12</v>
          </cell>
          <cell r="B713" t="str">
            <v xml:space="preserve">EMENDA DE BARRA DE ACO COM LUVA PRENSADA D=25MM                                </v>
          </cell>
          <cell r="C713" t="str">
            <v>un</v>
          </cell>
          <cell r="D713">
            <v>96.33</v>
          </cell>
          <cell r="E713">
            <v>71.355555555555554</v>
          </cell>
          <cell r="F713" t="str">
            <v>DER Jan/26</v>
          </cell>
        </row>
        <row r="714">
          <cell r="A714" t="str">
            <v>27.06.13</v>
          </cell>
          <cell r="B714" t="str">
            <v xml:space="preserve">EMENDA DE BARRA DE ACO COM ROSCA D=12MM                                        </v>
          </cell>
          <cell r="C714" t="str">
            <v>un</v>
          </cell>
          <cell r="D714">
            <v>21.01</v>
          </cell>
          <cell r="E714">
            <v>15.562962962962963</v>
          </cell>
          <cell r="F714" t="str">
            <v>DER Jan/26</v>
          </cell>
        </row>
        <row r="715">
          <cell r="A715" t="str">
            <v>27.06.14</v>
          </cell>
          <cell r="B715" t="str">
            <v xml:space="preserve">EMENDA DE BARRA DE ACO COM ROSCA D=16MM                                        </v>
          </cell>
          <cell r="C715" t="str">
            <v>un</v>
          </cell>
          <cell r="D715">
            <v>29.05</v>
          </cell>
          <cell r="E715">
            <v>21.518518518518519</v>
          </cell>
          <cell r="F715" t="str">
            <v>DER Jan/26</v>
          </cell>
        </row>
        <row r="716">
          <cell r="A716" t="str">
            <v>27.06.15</v>
          </cell>
          <cell r="B716" t="str">
            <v xml:space="preserve">EMENDA DE BARRA DE ACO COM ROSCA D=20MM                                        </v>
          </cell>
          <cell r="C716" t="str">
            <v>un</v>
          </cell>
          <cell r="D716">
            <v>39.57</v>
          </cell>
          <cell r="E716">
            <v>29.31111111111111</v>
          </cell>
          <cell r="F716" t="str">
            <v>DER Jan/26</v>
          </cell>
        </row>
        <row r="717">
          <cell r="A717" t="str">
            <v>27.06.16</v>
          </cell>
          <cell r="B717" t="str">
            <v xml:space="preserve">EMENDA DE BARRA DE ACO COM ROSCA D=25MM                                        </v>
          </cell>
          <cell r="C717" t="str">
            <v>un</v>
          </cell>
          <cell r="D717">
            <v>52.34</v>
          </cell>
          <cell r="E717">
            <v>38.770370370370372</v>
          </cell>
          <cell r="F717" t="str">
            <v>DER Jan/26</v>
          </cell>
        </row>
        <row r="718">
          <cell r="A718" t="str">
            <v>27.06.17</v>
          </cell>
          <cell r="B718" t="str">
            <v xml:space="preserve">CHUMBAMENTO BARRAS C/RESINA EPOX.INJ.                                          </v>
          </cell>
          <cell r="C718" t="str">
            <v>kg</v>
          </cell>
          <cell r="D718">
            <v>148.27000000000001</v>
          </cell>
          <cell r="E718">
            <v>109.82962962962964</v>
          </cell>
          <cell r="F718" t="str">
            <v>DER Jan/26</v>
          </cell>
        </row>
        <row r="719">
          <cell r="A719" t="str">
            <v>27.06.20</v>
          </cell>
          <cell r="B719" t="str">
            <v xml:space="preserve">CHUMBADOR QUIMICO DIÂMETRO 1.1/2".                                             </v>
          </cell>
          <cell r="C719" t="str">
            <v>un</v>
          </cell>
          <cell r="D719">
            <v>332.59</v>
          </cell>
          <cell r="E719">
            <v>246.36296296296294</v>
          </cell>
          <cell r="F719" t="str">
            <v>DER Jan/26</v>
          </cell>
        </row>
        <row r="720">
          <cell r="A720" t="str">
            <v>27.07.02</v>
          </cell>
          <cell r="B720" t="str">
            <v xml:space="preserve">AP.ANC.P/CABOS PROTEN. ATIVA 12FIOS-8MM                                        </v>
          </cell>
          <cell r="C720" t="str">
            <v>un</v>
          </cell>
          <cell r="D720">
            <v>932.85</v>
          </cell>
          <cell r="E720">
            <v>691</v>
          </cell>
          <cell r="F720" t="str">
            <v>DER Jan/26</v>
          </cell>
        </row>
        <row r="721">
          <cell r="A721" t="str">
            <v>27.07.03</v>
          </cell>
          <cell r="B721" t="str">
            <v xml:space="preserve">AP.ANC.P/CABOS PROTEN.ATIV.04FIOS-12,7MM                                       </v>
          </cell>
          <cell r="C721" t="str">
            <v>un</v>
          </cell>
          <cell r="D721">
            <v>535.89</v>
          </cell>
          <cell r="E721">
            <v>396.95555555555552</v>
          </cell>
          <cell r="F721" t="str">
            <v>DER Jan/26</v>
          </cell>
        </row>
        <row r="722">
          <cell r="A722" t="str">
            <v>27.07.04</v>
          </cell>
          <cell r="B722" t="str">
            <v xml:space="preserve">AP.ANC.P/CABOS PROTEN.ATIV. 6FIOS-12,7MM                                       </v>
          </cell>
          <cell r="C722" t="str">
            <v>un</v>
          </cell>
          <cell r="D722">
            <v>848.99</v>
          </cell>
          <cell r="E722">
            <v>628.8814814814815</v>
          </cell>
          <cell r="F722" t="str">
            <v>DER Jan/26</v>
          </cell>
        </row>
        <row r="723">
          <cell r="A723" t="str">
            <v>27.07.05</v>
          </cell>
          <cell r="B723" t="str">
            <v xml:space="preserve">AP.ANC.P/CABOS PROTEN.ATIV.12FIOS-12,7MM                                       </v>
          </cell>
          <cell r="C723" t="str">
            <v>un</v>
          </cell>
          <cell r="D723">
            <v>1538.46</v>
          </cell>
          <cell r="E723">
            <v>1139.5999999999999</v>
          </cell>
          <cell r="F723" t="str">
            <v>DER Jan/26</v>
          </cell>
        </row>
        <row r="724">
          <cell r="A724" t="str">
            <v>27.07.06</v>
          </cell>
          <cell r="B724" t="str">
            <v xml:space="preserve">AP.ANC.P/CABOS PROTEN.ATIV.19FIOS-12,7MM                                       </v>
          </cell>
          <cell r="C724" t="str">
            <v>un</v>
          </cell>
          <cell r="D724">
            <v>2758.71</v>
          </cell>
          <cell r="E724">
            <v>2043.4888888888888</v>
          </cell>
          <cell r="F724" t="str">
            <v>DER Jan/26</v>
          </cell>
        </row>
        <row r="725">
          <cell r="A725" t="str">
            <v>27.07.07</v>
          </cell>
          <cell r="B725" t="str">
            <v xml:space="preserve">AP.ANC.P/CABOS PROTEN.ATIV.22FIOS-12,7MM                                       </v>
          </cell>
          <cell r="C725" t="str">
            <v>un</v>
          </cell>
          <cell r="D725">
            <v>3680.91</v>
          </cell>
          <cell r="E725">
            <v>2726.6</v>
          </cell>
          <cell r="F725" t="str">
            <v>DER Jan/26</v>
          </cell>
        </row>
        <row r="726">
          <cell r="A726" t="str">
            <v>27.07.09</v>
          </cell>
          <cell r="B726" t="str">
            <v xml:space="preserve">AP.ANC.P/CABOS PROTEN.PASS. 4FIOS-12,7MM                                       </v>
          </cell>
          <cell r="C726" t="str">
            <v>un</v>
          </cell>
          <cell r="D726">
            <v>121.28</v>
          </cell>
          <cell r="E726">
            <v>89.837037037037035</v>
          </cell>
          <cell r="F726" t="str">
            <v>DER Jan/26</v>
          </cell>
        </row>
        <row r="727">
          <cell r="A727" t="str">
            <v>27.07.10</v>
          </cell>
          <cell r="B727" t="str">
            <v xml:space="preserve">AP.ANC.P/CABOS PROTEN.PASS. 6FIOS-12,7MM                                       </v>
          </cell>
          <cell r="C727" t="str">
            <v>un</v>
          </cell>
          <cell r="D727">
            <v>155.63</v>
          </cell>
          <cell r="E727">
            <v>115.28148148148146</v>
          </cell>
          <cell r="F727" t="str">
            <v>DER Jan/26</v>
          </cell>
        </row>
        <row r="728">
          <cell r="A728" t="str">
            <v>27.07.12</v>
          </cell>
          <cell r="B728" t="str">
            <v xml:space="preserve">AP.ANC.P/CABOS PROTEN.PAS. 19FIOS-12,7MM                                       </v>
          </cell>
          <cell r="C728" t="str">
            <v>un</v>
          </cell>
          <cell r="D728">
            <v>386.34</v>
          </cell>
          <cell r="E728">
            <v>286.17777777777775</v>
          </cell>
          <cell r="F728" t="str">
            <v>DER Jan/26</v>
          </cell>
        </row>
        <row r="729">
          <cell r="A729" t="str">
            <v>27.07.13.01</v>
          </cell>
          <cell r="B729" t="str">
            <v xml:space="preserve">APARELHO DE ANCORAGEM ATIVO DE 4 FIOS DE Ã 5/8" (15,2MM)                       </v>
          </cell>
          <cell r="C729" t="str">
            <v>un</v>
          </cell>
          <cell r="D729">
            <v>939.69</v>
          </cell>
          <cell r="E729">
            <v>696.06666666666661</v>
          </cell>
          <cell r="F729" t="str">
            <v>DER Jan/26</v>
          </cell>
        </row>
        <row r="730">
          <cell r="A730" t="str">
            <v>27.07.13.02</v>
          </cell>
          <cell r="B730" t="str">
            <v xml:space="preserve">APARELHO DE ANCORAGEM ATIVO DE 12 FIOS DE 5/8" (15,2MM)                        </v>
          </cell>
          <cell r="C730" t="str">
            <v>un</v>
          </cell>
          <cell r="D730">
            <v>1792.96</v>
          </cell>
          <cell r="E730">
            <v>1328.1185185185184</v>
          </cell>
          <cell r="F730" t="str">
            <v>DER Jan/26</v>
          </cell>
        </row>
        <row r="731">
          <cell r="A731" t="str">
            <v>27.07.13.03</v>
          </cell>
          <cell r="B731" t="str">
            <v xml:space="preserve">APARELHO DE ANCORAGEM ATIVO DE 15 FIOS DE Ã 5/8" (15,2MM)                      </v>
          </cell>
          <cell r="C731" t="str">
            <v>un</v>
          </cell>
          <cell r="D731">
            <v>2343.39</v>
          </cell>
          <cell r="E731">
            <v>1735.8444444444442</v>
          </cell>
          <cell r="F731" t="str">
            <v>DER Jan/26</v>
          </cell>
        </row>
        <row r="732">
          <cell r="A732" t="str">
            <v>27.07.13.04</v>
          </cell>
          <cell r="B732" t="str">
            <v xml:space="preserve">APARELHO DE ANCORAGEM ATIVO DE 19 FIOS DE Ã 5/8"                               </v>
          </cell>
          <cell r="C732" t="str">
            <v>un</v>
          </cell>
          <cell r="D732">
            <v>3186.35</v>
          </cell>
          <cell r="E732">
            <v>2360.2592592592591</v>
          </cell>
          <cell r="F732" t="str">
            <v>DER Jan/26</v>
          </cell>
        </row>
        <row r="733">
          <cell r="A733" t="str">
            <v>27.08.01</v>
          </cell>
          <cell r="B733" t="str">
            <v xml:space="preserve">SUBSTIT.APARELHO APOIO NEOPRENE FRETADO                                        </v>
          </cell>
          <cell r="C733" t="str">
            <v>dm3</v>
          </cell>
          <cell r="D733">
            <v>155.16999999999999</v>
          </cell>
          <cell r="E733">
            <v>114.94074074074072</v>
          </cell>
          <cell r="F733" t="str">
            <v>DER Jan/26</v>
          </cell>
        </row>
        <row r="734">
          <cell r="A734" t="str">
            <v>27.09.01</v>
          </cell>
          <cell r="B734" t="str">
            <v xml:space="preserve">CONCRETO FCK 10MPA                                                             </v>
          </cell>
          <cell r="C734" t="str">
            <v>m3</v>
          </cell>
          <cell r="D734">
            <v>768.42</v>
          </cell>
          <cell r="E734">
            <v>569.19999999999993</v>
          </cell>
          <cell r="F734" t="str">
            <v>DER Jan/26</v>
          </cell>
        </row>
        <row r="735">
          <cell r="A735" t="str">
            <v>27.09.02</v>
          </cell>
          <cell r="B735" t="str">
            <v xml:space="preserve">CONCRETO FCK 15MPA                                                             </v>
          </cell>
          <cell r="C735" t="str">
            <v>m3</v>
          </cell>
          <cell r="D735">
            <v>829.17</v>
          </cell>
          <cell r="E735">
            <v>614.19999999999993</v>
          </cell>
          <cell r="F735" t="str">
            <v>DER Jan/26</v>
          </cell>
        </row>
        <row r="736">
          <cell r="A736" t="str">
            <v>27.09.03</v>
          </cell>
          <cell r="B736" t="str">
            <v xml:space="preserve">CONCRETO FCK 18MPA                                                             </v>
          </cell>
          <cell r="C736" t="str">
            <v>m3</v>
          </cell>
          <cell r="D736">
            <v>839.13</v>
          </cell>
          <cell r="E736">
            <v>621.57777777777778</v>
          </cell>
          <cell r="F736" t="str">
            <v>DER Jan/26</v>
          </cell>
        </row>
        <row r="737">
          <cell r="A737" t="str">
            <v>27.09.04</v>
          </cell>
          <cell r="B737" t="str">
            <v xml:space="preserve">CONCRETO FCK 20MPA                                                             </v>
          </cell>
          <cell r="C737" t="str">
            <v>m3</v>
          </cell>
          <cell r="D737">
            <v>871.64</v>
          </cell>
          <cell r="E737">
            <v>645.65925925925922</v>
          </cell>
          <cell r="F737" t="str">
            <v>DER Jan/26</v>
          </cell>
        </row>
        <row r="738">
          <cell r="A738" t="str">
            <v>27.09.05</v>
          </cell>
          <cell r="B738" t="str">
            <v xml:space="preserve">CONCRETO FCK 25MPA                                                             </v>
          </cell>
          <cell r="C738" t="str">
            <v>m3</v>
          </cell>
          <cell r="D738">
            <v>889.4</v>
          </cell>
          <cell r="E738">
            <v>658.81481481481478</v>
          </cell>
          <cell r="F738" t="str">
            <v>DER Jan/26</v>
          </cell>
        </row>
        <row r="739">
          <cell r="A739" t="str">
            <v>27.09.07</v>
          </cell>
          <cell r="B739" t="str">
            <v xml:space="preserve">CONCRETO FCK 30MPA                                                             </v>
          </cell>
          <cell r="C739" t="str">
            <v>m3</v>
          </cell>
          <cell r="D739">
            <v>912.52</v>
          </cell>
          <cell r="E739">
            <v>675.94074074074069</v>
          </cell>
          <cell r="F739" t="str">
            <v>DER Jan/26</v>
          </cell>
        </row>
        <row r="740">
          <cell r="A740" t="str">
            <v>27.09.08</v>
          </cell>
          <cell r="B740" t="str">
            <v xml:space="preserve">CONCRETO CICLOPICO                                                             </v>
          </cell>
          <cell r="C740" t="str">
            <v>m3</v>
          </cell>
          <cell r="D740">
            <v>769.43</v>
          </cell>
          <cell r="E740">
            <v>569.94814814814811</v>
          </cell>
          <cell r="F740" t="str">
            <v>DER Jan/26</v>
          </cell>
        </row>
        <row r="741">
          <cell r="A741" t="str">
            <v>27.09.09</v>
          </cell>
          <cell r="B741" t="str">
            <v xml:space="preserve">CONCRETO PROJETADO,MEDIDO NA SECAO                                             </v>
          </cell>
          <cell r="C741" t="str">
            <v>m3</v>
          </cell>
          <cell r="D741">
            <v>2653.52</v>
          </cell>
          <cell r="E741">
            <v>1965.5703703703703</v>
          </cell>
          <cell r="F741" t="str">
            <v>DER Jan/26</v>
          </cell>
        </row>
        <row r="742">
          <cell r="A742" t="str">
            <v>27.09.10</v>
          </cell>
          <cell r="B742" t="str">
            <v xml:space="preserve">BOMBEAMENTO P/CONC. QUALQUER RESIST.                                           </v>
          </cell>
          <cell r="C742" t="str">
            <v>m3</v>
          </cell>
          <cell r="D742">
            <v>104.38</v>
          </cell>
          <cell r="E742">
            <v>77.318518518518516</v>
          </cell>
          <cell r="F742" t="str">
            <v>DER Jan/26</v>
          </cell>
        </row>
        <row r="743">
          <cell r="A743" t="str">
            <v>27.09.11</v>
          </cell>
          <cell r="B743" t="str">
            <v xml:space="preserve">CONCRETO GROUT ALTA RESISTENCIA                                                </v>
          </cell>
          <cell r="C743" t="str">
            <v>dm3</v>
          </cell>
          <cell r="D743">
            <v>21.96</v>
          </cell>
          <cell r="E743">
            <v>16.266666666666666</v>
          </cell>
          <cell r="F743" t="str">
            <v>DER Jan/26</v>
          </cell>
        </row>
        <row r="744">
          <cell r="A744" t="str">
            <v>27.09.12</v>
          </cell>
          <cell r="B744" t="str">
            <v xml:space="preserve">ENCHIMENTO COM CONCRETO CELULAR                                                </v>
          </cell>
          <cell r="C744" t="str">
            <v>m3</v>
          </cell>
          <cell r="D744">
            <v>1458.78</v>
          </cell>
          <cell r="E744">
            <v>1080.5777777777778</v>
          </cell>
          <cell r="F744" t="str">
            <v>DER Jan/26</v>
          </cell>
        </row>
        <row r="745">
          <cell r="A745" t="str">
            <v>27.09.15</v>
          </cell>
          <cell r="B745" t="str">
            <v xml:space="preserve">CONCRETO FCK 35MPA                                                             </v>
          </cell>
          <cell r="C745" t="str">
            <v>m3</v>
          </cell>
          <cell r="D745">
            <v>928.39</v>
          </cell>
          <cell r="E745">
            <v>687.69629629629628</v>
          </cell>
          <cell r="F745" t="str">
            <v>DER Jan/26</v>
          </cell>
        </row>
        <row r="746">
          <cell r="A746" t="str">
            <v>27.09.16</v>
          </cell>
          <cell r="B746" t="str">
            <v xml:space="preserve">CONCRETO FCK 40MPA                                                             </v>
          </cell>
          <cell r="C746" t="str">
            <v>m3</v>
          </cell>
          <cell r="D746">
            <v>968.3</v>
          </cell>
          <cell r="E746">
            <v>717.25925925925912</v>
          </cell>
          <cell r="F746" t="str">
            <v>DER Jan/26</v>
          </cell>
        </row>
        <row r="747">
          <cell r="A747" t="str">
            <v>27.09.17</v>
          </cell>
          <cell r="B747" t="str">
            <v xml:space="preserve">CONCRETO FCK 45 MPA                                                            </v>
          </cell>
          <cell r="C747" t="str">
            <v>m3</v>
          </cell>
          <cell r="D747">
            <v>1138.5899999999999</v>
          </cell>
          <cell r="E747">
            <v>843.39999999999986</v>
          </cell>
          <cell r="F747" t="str">
            <v>DER Jan/26</v>
          </cell>
        </row>
        <row r="748">
          <cell r="A748" t="str">
            <v>27.09.18</v>
          </cell>
          <cell r="B748" t="str">
            <v xml:space="preserve">CONCRETO FCK 50 MPA                                                            </v>
          </cell>
          <cell r="C748" t="str">
            <v>m3</v>
          </cell>
          <cell r="D748">
            <v>1179.71</v>
          </cell>
          <cell r="E748">
            <v>873.85925925925926</v>
          </cell>
          <cell r="F748" t="str">
            <v>DER Jan/26</v>
          </cell>
        </row>
        <row r="749">
          <cell r="A749" t="str">
            <v>27.10.01</v>
          </cell>
          <cell r="B749" t="str">
            <v xml:space="preserve">JUNTA/RETRACAO C/LABIO POLI.AB.15ATE40MM                                       </v>
          </cell>
          <cell r="C749" t="str">
            <v>m</v>
          </cell>
          <cell r="D749">
            <v>347.07</v>
          </cell>
          <cell r="E749">
            <v>257.08888888888885</v>
          </cell>
          <cell r="F749" t="str">
            <v>DER Jan/26</v>
          </cell>
        </row>
        <row r="750">
          <cell r="A750" t="str">
            <v>27.10.02</v>
          </cell>
          <cell r="B750" t="str">
            <v xml:space="preserve">JUNTA/RETRACAO C/LABIO POLI.AB.20ATE55MM                                       </v>
          </cell>
          <cell r="C750" t="str">
            <v>m</v>
          </cell>
          <cell r="D750">
            <v>533.02</v>
          </cell>
          <cell r="E750">
            <v>394.82962962962961</v>
          </cell>
          <cell r="F750" t="str">
            <v>DER Jan/26</v>
          </cell>
        </row>
        <row r="751">
          <cell r="A751" t="str">
            <v>27.10.03</v>
          </cell>
          <cell r="B751" t="str">
            <v xml:space="preserve">JUNTA/RETRACAO C/LABIO POLI.AB.30ATE80MM                                       </v>
          </cell>
          <cell r="C751" t="str">
            <v>m</v>
          </cell>
          <cell r="D751">
            <v>621.59</v>
          </cell>
          <cell r="E751">
            <v>460.43703703703704</v>
          </cell>
          <cell r="F751" t="str">
            <v>DER Jan/26</v>
          </cell>
        </row>
        <row r="752">
          <cell r="A752" t="str">
            <v>27.10.04</v>
          </cell>
          <cell r="B752" t="str">
            <v xml:space="preserve">SUBSTITUICAO DE JUNTA METALICA                                                 </v>
          </cell>
          <cell r="C752" t="str">
            <v>m</v>
          </cell>
          <cell r="D752">
            <v>446.54</v>
          </cell>
          <cell r="E752">
            <v>330.77037037037036</v>
          </cell>
          <cell r="F752" t="str">
            <v>DER Jan/26</v>
          </cell>
        </row>
        <row r="753">
          <cell r="A753" t="str">
            <v>27.11.01</v>
          </cell>
          <cell r="B753" t="str">
            <v xml:space="preserve">ARGAMASSA CIMENTO E AREIA 1:1                                                  </v>
          </cell>
          <cell r="C753" t="str">
            <v>m3</v>
          </cell>
          <cell r="D753">
            <v>2906.96</v>
          </cell>
          <cell r="E753">
            <v>2153.3037037037034</v>
          </cell>
          <cell r="F753" t="str">
            <v>DER Jan/26</v>
          </cell>
        </row>
        <row r="754">
          <cell r="A754" t="str">
            <v>27.11.02</v>
          </cell>
          <cell r="B754" t="str">
            <v xml:space="preserve">ADESIVO EPOXI P/TRI.(INCL.FUROS E MANG.)                                       </v>
          </cell>
          <cell r="C754" t="str">
            <v>kg</v>
          </cell>
          <cell r="D754">
            <v>257.77</v>
          </cell>
          <cell r="E754">
            <v>190.94074074074072</v>
          </cell>
          <cell r="F754" t="str">
            <v>DER Jan/26</v>
          </cell>
        </row>
        <row r="755">
          <cell r="A755" t="str">
            <v>27.11.02.01</v>
          </cell>
          <cell r="B755" t="str">
            <v xml:space="preserve">ADESIVO EPOXIDICO PARA COLAGEM, F.T.I                                          </v>
          </cell>
          <cell r="C755" t="str">
            <v>m2</v>
          </cell>
          <cell r="D755">
            <v>67.47</v>
          </cell>
          <cell r="E755">
            <v>49.977777777777774</v>
          </cell>
          <cell r="F755" t="str">
            <v>DER Jan/26</v>
          </cell>
        </row>
        <row r="756">
          <cell r="A756" t="str">
            <v>27.11.02.02</v>
          </cell>
          <cell r="B756" t="str">
            <v xml:space="preserve">BICO DE ADESÃO PARA INJEÇÃO DE ADESIVO ESTRUTURAL À BASE DE RESINA EPÓXI       </v>
          </cell>
          <cell r="C756" t="str">
            <v>un</v>
          </cell>
          <cell r="D756">
            <v>10.91</v>
          </cell>
          <cell r="E756">
            <v>8.0814814814814806</v>
          </cell>
          <cell r="F756" t="str">
            <v>DER Jan/26</v>
          </cell>
        </row>
        <row r="757">
          <cell r="A757" t="str">
            <v>27.11.02.03</v>
          </cell>
          <cell r="B757" t="str">
            <v xml:space="preserve">BICO DE PERFURAÇÃO PARA INJEÇÃO DE ADESIVO ESTRUTURAL À BASE DE RESINA EPÓXI   </v>
          </cell>
          <cell r="C757" t="str">
            <v>un</v>
          </cell>
          <cell r="D757">
            <v>15.64</v>
          </cell>
          <cell r="E757">
            <v>11.585185185185185</v>
          </cell>
          <cell r="F757" t="str">
            <v>DER Jan/26</v>
          </cell>
        </row>
        <row r="758">
          <cell r="A758" t="str">
            <v>27.11.03</v>
          </cell>
          <cell r="B758" t="str">
            <v xml:space="preserve">INJECAO DE CALDA DE CIMENTO                                                    </v>
          </cell>
          <cell r="C758" t="str">
            <v>kg</v>
          </cell>
          <cell r="D758">
            <v>4.62</v>
          </cell>
          <cell r="E758">
            <v>3.4222222222222221</v>
          </cell>
          <cell r="F758" t="str">
            <v>DER Jan/26</v>
          </cell>
        </row>
        <row r="759">
          <cell r="A759" t="str">
            <v>27.11.04.01</v>
          </cell>
          <cell r="B759" t="str">
            <v xml:space="preserve">TRATAMENTO DE FISSURAS C/ INJEÇÃO MANUAL DE AD. ESTR. À BASE DE RESINA EPÓXI   </v>
          </cell>
          <cell r="C759" t="str">
            <v>kg</v>
          </cell>
          <cell r="D759">
            <v>525.41</v>
          </cell>
          <cell r="E759">
            <v>389.19259259259252</v>
          </cell>
          <cell r="F759" t="str">
            <v>DER Jan/26</v>
          </cell>
        </row>
        <row r="760">
          <cell r="A760" t="str">
            <v>27.11.04.02</v>
          </cell>
          <cell r="B760" t="str">
            <v>TRATAMENTO DE FISSURAS C/ INJEÇÃO MECANIZADA DE AD. EST. À BASE DE RESINA EPÓXI</v>
          </cell>
          <cell r="C760" t="str">
            <v>kg</v>
          </cell>
          <cell r="D760">
            <v>298.29000000000002</v>
          </cell>
          <cell r="E760">
            <v>220.95555555555555</v>
          </cell>
          <cell r="F760" t="str">
            <v>DER Jan/26</v>
          </cell>
        </row>
        <row r="761">
          <cell r="A761" t="str">
            <v>27.11.05</v>
          </cell>
          <cell r="B761" t="str">
            <v xml:space="preserve">INJECAO DE CALDA DE CIMENTO EM BAINHAS                                         </v>
          </cell>
          <cell r="C761" t="str">
            <v>kg</v>
          </cell>
          <cell r="D761">
            <v>4.62</v>
          </cell>
          <cell r="E761">
            <v>3.4222222222222221</v>
          </cell>
          <cell r="F761" t="str">
            <v>DER Jan/26</v>
          </cell>
        </row>
        <row r="762">
          <cell r="A762" t="str">
            <v>27.11.06</v>
          </cell>
          <cell r="B762" t="str">
            <v xml:space="preserve">ARGAM.CIMENTICIA C/POLIMERO INCORPORADO                                        </v>
          </cell>
          <cell r="C762" t="str">
            <v>dm3</v>
          </cell>
          <cell r="D762">
            <v>9.8699999999999992</v>
          </cell>
          <cell r="E762">
            <v>7.31111111111111</v>
          </cell>
          <cell r="F762" t="str">
            <v>DER Jan/26</v>
          </cell>
        </row>
        <row r="763">
          <cell r="A763" t="str">
            <v>27.11.09</v>
          </cell>
          <cell r="B763" t="str">
            <v xml:space="preserve">ARGAMASSA DE CIMENTO E AREIA TRACO 1:6                                         </v>
          </cell>
          <cell r="C763" t="str">
            <v>m3</v>
          </cell>
          <cell r="D763">
            <v>3104.11</v>
          </cell>
          <cell r="E763">
            <v>2299.3407407407408</v>
          </cell>
          <cell r="F763" t="str">
            <v>DER Jan/26</v>
          </cell>
        </row>
        <row r="764">
          <cell r="A764" t="str">
            <v>27.11.10</v>
          </cell>
          <cell r="B764" t="str">
            <v xml:space="preserve">ARGAMASSA CIMEN.E AREIA TRACO 1:3 ESP 2CM                                      </v>
          </cell>
          <cell r="C764" t="str">
            <v>m2</v>
          </cell>
          <cell r="D764">
            <v>65.98</v>
          </cell>
          <cell r="E764">
            <v>48.874074074074073</v>
          </cell>
          <cell r="F764" t="str">
            <v>DER Jan/26</v>
          </cell>
        </row>
        <row r="765">
          <cell r="A765" t="str">
            <v>27.11.11</v>
          </cell>
          <cell r="B765" t="str">
            <v xml:space="preserve">ADESIVO SELANTE PARA CONCRETO FISSURADO                                        </v>
          </cell>
          <cell r="C765" t="str">
            <v>m</v>
          </cell>
          <cell r="D765">
            <v>50.57</v>
          </cell>
          <cell r="E765">
            <v>37.459259259259255</v>
          </cell>
          <cell r="F765" t="str">
            <v>DER Jan/26</v>
          </cell>
        </row>
        <row r="766">
          <cell r="A766" t="str">
            <v>27.12.01.01</v>
          </cell>
          <cell r="B766" t="str">
            <v xml:space="preserve">TUBO RIGIDO PVC D=2                                                            </v>
          </cell>
          <cell r="C766" t="str">
            <v>m</v>
          </cell>
          <cell r="D766">
            <v>34.979999999999997</v>
          </cell>
          <cell r="E766">
            <v>25.911111111111108</v>
          </cell>
          <cell r="F766" t="str">
            <v>DER Jan/26</v>
          </cell>
        </row>
        <row r="767">
          <cell r="A767" t="str">
            <v>27.12.02.01</v>
          </cell>
          <cell r="B767" t="str">
            <v xml:space="preserve">TUBO RIGIDO PVC D=3"                                                           </v>
          </cell>
          <cell r="C767" t="str">
            <v>m</v>
          </cell>
          <cell r="D767">
            <v>53.17</v>
          </cell>
          <cell r="E767">
            <v>39.385185185185186</v>
          </cell>
          <cell r="F767" t="str">
            <v>DER Jan/26</v>
          </cell>
        </row>
        <row r="768">
          <cell r="A768" t="str">
            <v>27.12.03</v>
          </cell>
          <cell r="B768" t="str">
            <v xml:space="preserve">TUBO DE PVC PERFURADO OU NAO D=0,10M                                           </v>
          </cell>
          <cell r="C768" t="str">
            <v>m</v>
          </cell>
          <cell r="D768">
            <v>126.52</v>
          </cell>
          <cell r="E768">
            <v>93.718518518518508</v>
          </cell>
          <cell r="F768" t="str">
            <v>DER Jan/26</v>
          </cell>
        </row>
        <row r="769">
          <cell r="A769" t="str">
            <v>27.12.04</v>
          </cell>
          <cell r="B769" t="str">
            <v xml:space="preserve">TUBO DE PVC PERFURADO OU NAO D=0,15M                                           </v>
          </cell>
          <cell r="C769" t="str">
            <v>m</v>
          </cell>
          <cell r="D769">
            <v>233.4</v>
          </cell>
          <cell r="E769">
            <v>172.88888888888889</v>
          </cell>
          <cell r="F769" t="str">
            <v>DER Jan/26</v>
          </cell>
        </row>
        <row r="770">
          <cell r="A770" t="str">
            <v>27.13.02</v>
          </cell>
          <cell r="B770" t="str">
            <v xml:space="preserve">ADITIVO SUPER PLASTIFICANTE                                                    </v>
          </cell>
          <cell r="C770" t="str">
            <v>kg</v>
          </cell>
          <cell r="D770">
            <v>21.58</v>
          </cell>
          <cell r="E770">
            <v>15.985185185185182</v>
          </cell>
          <cell r="F770" t="str">
            <v>DER Jan/26</v>
          </cell>
        </row>
        <row r="771">
          <cell r="A771" t="str">
            <v>27.13.03</v>
          </cell>
          <cell r="B771" t="str">
            <v xml:space="preserve">ADITIVO SUPER FLUIDIFICANTE                                                    </v>
          </cell>
          <cell r="C771" t="str">
            <v>kg</v>
          </cell>
          <cell r="D771">
            <v>12.58</v>
          </cell>
          <cell r="E771">
            <v>9.318518518518518</v>
          </cell>
          <cell r="F771" t="str">
            <v>DER Jan/26</v>
          </cell>
        </row>
        <row r="772">
          <cell r="A772" t="str">
            <v>27.13.04</v>
          </cell>
          <cell r="B772" t="str">
            <v xml:space="preserve">ADITIVO ACELERADOR DE PEGA                                                     </v>
          </cell>
          <cell r="C772" t="str">
            <v>kg</v>
          </cell>
          <cell r="D772">
            <v>9.84</v>
          </cell>
          <cell r="E772">
            <v>7.2888888888888879</v>
          </cell>
          <cell r="F772" t="str">
            <v>DER Jan/26</v>
          </cell>
        </row>
        <row r="773">
          <cell r="A773" t="str">
            <v>27.13.05</v>
          </cell>
          <cell r="B773" t="str">
            <v xml:space="preserve">ADITIVO RETARDADOR DE PEGA                                                     </v>
          </cell>
          <cell r="C773" t="str">
            <v>kg</v>
          </cell>
          <cell r="D773">
            <v>8.9600000000000009</v>
          </cell>
          <cell r="E773">
            <v>6.6370370370370368</v>
          </cell>
          <cell r="F773" t="str">
            <v>DER Jan/26</v>
          </cell>
        </row>
        <row r="774">
          <cell r="A774" t="str">
            <v>27.14.01.01</v>
          </cell>
          <cell r="B774" t="str">
            <v xml:space="preserve">PINTURA HIDROFUGANTE C/SILICONE BASE AGUA - UMA DEMAO                          </v>
          </cell>
          <cell r="C774" t="str">
            <v>m2</v>
          </cell>
          <cell r="D774">
            <v>21.79</v>
          </cell>
          <cell r="E774">
            <v>16.140740740740739</v>
          </cell>
          <cell r="F774" t="str">
            <v>DER Jan/26</v>
          </cell>
        </row>
        <row r="775">
          <cell r="A775" t="str">
            <v>27.14.02</v>
          </cell>
          <cell r="B775" t="str">
            <v xml:space="preserve">PINT.C/VERNIZ POLIURETANO INCOLOR-3DEMAO                                       </v>
          </cell>
          <cell r="C775" t="str">
            <v>m2</v>
          </cell>
          <cell r="D775">
            <v>97.57</v>
          </cell>
          <cell r="E775">
            <v>72.274074074074065</v>
          </cell>
          <cell r="F775" t="str">
            <v>DER Jan/26</v>
          </cell>
        </row>
        <row r="776">
          <cell r="A776" t="str">
            <v>27.14.03</v>
          </cell>
          <cell r="B776" t="str">
            <v xml:space="preserve">PINTURA A BASE DE EPOXI - 2DEMAOS                                              </v>
          </cell>
          <cell r="C776" t="str">
            <v>m2</v>
          </cell>
          <cell r="D776">
            <v>83.6</v>
          </cell>
          <cell r="E776">
            <v>61.925925925925917</v>
          </cell>
          <cell r="F776" t="str">
            <v>DER Jan/26</v>
          </cell>
        </row>
        <row r="777">
          <cell r="A777" t="str">
            <v>27.14.04</v>
          </cell>
          <cell r="B777" t="str">
            <v xml:space="preserve">PINTURA ACRILICA - 2DEMAOS                                                     </v>
          </cell>
          <cell r="C777" t="str">
            <v>m2</v>
          </cell>
          <cell r="D777">
            <v>49.97</v>
          </cell>
          <cell r="E777">
            <v>37.014814814814812</v>
          </cell>
          <cell r="F777" t="str">
            <v>DER Jan/26</v>
          </cell>
        </row>
        <row r="778">
          <cell r="A778" t="str">
            <v>27.14.05</v>
          </cell>
          <cell r="B778" t="str">
            <v>PINTURA A BASE DE ESMALTE SINTETICO 3 DEMAOS, SENDO UMA DEMAO FUNDO OXIDO FERRO</v>
          </cell>
          <cell r="C778" t="str">
            <v>m2</v>
          </cell>
          <cell r="D778">
            <v>70.77</v>
          </cell>
          <cell r="E778">
            <v>52.422222222222217</v>
          </cell>
          <cell r="F778" t="str">
            <v>DER Jan/26</v>
          </cell>
        </row>
        <row r="779">
          <cell r="A779" t="str">
            <v>27.16.01</v>
          </cell>
          <cell r="B779" t="str">
            <v xml:space="preserve">APLICACAO MANUAL E PREPARO DE PASTA PARA ESTUCAMENTO EM OAE, SEM PINTURA.      </v>
          </cell>
          <cell r="C779" t="str">
            <v>m2</v>
          </cell>
          <cell r="D779">
            <v>27.72</v>
          </cell>
          <cell r="E779">
            <v>20.533333333333331</v>
          </cell>
          <cell r="F779" t="str">
            <v>DER Jan/26</v>
          </cell>
        </row>
        <row r="780">
          <cell r="A780" t="str">
            <v>27.18.01</v>
          </cell>
          <cell r="B780" t="str">
            <v xml:space="preserve">ATERRO SOLO COM 3% DE CIMENTO C/PULVE.                                         </v>
          </cell>
          <cell r="C780" t="str">
            <v>m3</v>
          </cell>
          <cell r="D780">
            <v>79.17</v>
          </cell>
          <cell r="E780">
            <v>58.644444444444439</v>
          </cell>
          <cell r="F780" t="str">
            <v>DER Jan/26</v>
          </cell>
        </row>
        <row r="781">
          <cell r="A781" t="str">
            <v>27.19.01</v>
          </cell>
          <cell r="B781" t="str">
            <v xml:space="preserve">DEMARCACAO DE AREA DE REPARO,COM DISCO DE CORTE                                </v>
          </cell>
          <cell r="C781" t="str">
            <v>m</v>
          </cell>
          <cell r="D781">
            <v>7.64</v>
          </cell>
          <cell r="E781">
            <v>5.659259259259259</v>
          </cell>
          <cell r="F781" t="str">
            <v>DER Jan/26</v>
          </cell>
        </row>
        <row r="782">
          <cell r="A782" t="str">
            <v>28.01.05.01</v>
          </cell>
          <cell r="B782" t="str">
            <v xml:space="preserve">FORN. E TRANSPORTE DE PLACA DE ACO GT+AI                                       </v>
          </cell>
          <cell r="C782" t="str">
            <v>m2</v>
          </cell>
          <cell r="D782">
            <v>454.72</v>
          </cell>
          <cell r="E782">
            <v>336.82962962962961</v>
          </cell>
          <cell r="F782" t="str">
            <v>DER Jan/26</v>
          </cell>
        </row>
        <row r="783">
          <cell r="A783" t="str">
            <v>28.01.24.01</v>
          </cell>
          <cell r="B783" t="str">
            <v xml:space="preserve">COLOCACAO DE PLACA EM SUP. MADEIRA/METALICO-SOLO                               </v>
          </cell>
          <cell r="C783" t="str">
            <v>m2</v>
          </cell>
          <cell r="D783">
            <v>93.58</v>
          </cell>
          <cell r="E783">
            <v>69.318518518518516</v>
          </cell>
          <cell r="F783" t="str">
            <v>DER Jan/26</v>
          </cell>
        </row>
        <row r="784">
          <cell r="A784" t="str">
            <v>28.01.25.01</v>
          </cell>
          <cell r="B784" t="str">
            <v xml:space="preserve">COLOCACAO DE PLACA AEREA EM PORTICOS OU SEMI-PORTICO                           </v>
          </cell>
          <cell r="C784" t="str">
            <v>m2</v>
          </cell>
          <cell r="D784">
            <v>136.62</v>
          </cell>
          <cell r="E784">
            <v>101.2</v>
          </cell>
          <cell r="F784" t="str">
            <v>DER Jan/26</v>
          </cell>
        </row>
        <row r="785">
          <cell r="A785" t="str">
            <v>28.01.26.01</v>
          </cell>
          <cell r="B785" t="str">
            <v xml:space="preserve">RETIRADA DE PLACA DE SOLO EM SUPORTE DE MADEIRA OU METALICO                    </v>
          </cell>
          <cell r="C785" t="str">
            <v>m2</v>
          </cell>
          <cell r="D785">
            <v>80.209999999999994</v>
          </cell>
          <cell r="E785">
            <v>59.414814814814804</v>
          </cell>
          <cell r="F785" t="str">
            <v>DER Jan/26</v>
          </cell>
        </row>
        <row r="786">
          <cell r="A786" t="str">
            <v>28.01.27.01</v>
          </cell>
          <cell r="B786" t="str">
            <v xml:space="preserve">RETIRADA DE PLACA AEREA                                                        </v>
          </cell>
          <cell r="C786" t="str">
            <v>m2</v>
          </cell>
          <cell r="D786">
            <v>109.3</v>
          </cell>
          <cell r="E786">
            <v>80.962962962962962</v>
          </cell>
          <cell r="F786" t="str">
            <v>DER Jan/26</v>
          </cell>
        </row>
        <row r="787">
          <cell r="A787" t="str">
            <v>28.01.31.03</v>
          </cell>
          <cell r="B787" t="str">
            <v xml:space="preserve">PLACA EM ALUMINIO COMPOSTO 3MM, EM SOLO, COM PELICULA RETRORRELETIVA TIPO III  </v>
          </cell>
          <cell r="C787" t="str">
            <v>m2</v>
          </cell>
          <cell r="D787">
            <v>1236.07</v>
          </cell>
          <cell r="E787">
            <v>915.60740740740732</v>
          </cell>
          <cell r="F787" t="str">
            <v>DER Jan/26</v>
          </cell>
        </row>
        <row r="788">
          <cell r="A788" t="str">
            <v>28.01.31.04</v>
          </cell>
          <cell r="B788" t="str">
            <v xml:space="preserve">PLACA EM ALUMINIO COMPOSTO 3MM, EM SOLO, COM PELICULA RETRORRELETIVA TIPO X    </v>
          </cell>
          <cell r="C788" t="str">
            <v>m2</v>
          </cell>
          <cell r="D788">
            <v>1541.14</v>
          </cell>
          <cell r="E788">
            <v>1141.5851851851851</v>
          </cell>
          <cell r="F788" t="str">
            <v>DER Jan/26</v>
          </cell>
        </row>
        <row r="789">
          <cell r="A789" t="str">
            <v>28.01.32.03</v>
          </cell>
          <cell r="B789" t="str">
            <v xml:space="preserve">PLACA AéREA DE ALUMíNIO COMPOSTO COM NúCLEO DE POLIETILENO C/PELíCULA TIPO III </v>
          </cell>
          <cell r="C789" t="str">
            <v>m2</v>
          </cell>
          <cell r="D789">
            <v>1555.33</v>
          </cell>
          <cell r="E789">
            <v>1152.0962962962963</v>
          </cell>
          <cell r="F789" t="str">
            <v>DER Jan/26</v>
          </cell>
        </row>
        <row r="790">
          <cell r="A790" t="str">
            <v>28.01.32.10</v>
          </cell>
          <cell r="B790" t="str">
            <v xml:space="preserve">PLACA AéREA DE ALUMíNIO COMPOSTO COM NúCLEO DE POLIETILENO C/PELíCULA TIPO X   </v>
          </cell>
          <cell r="C790" t="str">
            <v>m2</v>
          </cell>
          <cell r="D790">
            <v>1860.4</v>
          </cell>
          <cell r="E790">
            <v>1378.0740740740741</v>
          </cell>
          <cell r="F790" t="str">
            <v>DER Jan/26</v>
          </cell>
        </row>
        <row r="791">
          <cell r="A791" t="str">
            <v>28.02.01.02</v>
          </cell>
          <cell r="B791" t="str">
            <v xml:space="preserve">FORN.TRANSP. E FIXACAO DE PORTICO TUB.MET. VAO DE 15,90M                       </v>
          </cell>
          <cell r="C791" t="str">
            <v>un</v>
          </cell>
          <cell r="D791">
            <v>153159.29999999999</v>
          </cell>
          <cell r="E791">
            <v>113451.33333333331</v>
          </cell>
          <cell r="F791" t="str">
            <v>DER Jan/26</v>
          </cell>
        </row>
        <row r="792">
          <cell r="A792" t="str">
            <v>28.02.02.02</v>
          </cell>
          <cell r="B792" t="str">
            <v xml:space="preserve">FORN.TRANSP. E FIXACAO DE PORTICO TUBULAR METALICO COM VAO DE 19,20M           </v>
          </cell>
          <cell r="C792" t="str">
            <v>un</v>
          </cell>
          <cell r="D792">
            <v>171456.39</v>
          </cell>
          <cell r="E792">
            <v>127004.73333333334</v>
          </cell>
          <cell r="F792" t="str">
            <v>DER Jan/26</v>
          </cell>
        </row>
        <row r="793">
          <cell r="A793" t="str">
            <v>28.02.04.02</v>
          </cell>
          <cell r="B793" t="str">
            <v xml:space="preserve">FORN.,TRANSP.E FIXACAO DE SEMI-PORTICO TUBULAR MET.EM BALANCO COM VAO 6,00M    </v>
          </cell>
          <cell r="C793" t="str">
            <v>un</v>
          </cell>
          <cell r="D793">
            <v>52086</v>
          </cell>
          <cell r="E793">
            <v>38582.222222222219</v>
          </cell>
          <cell r="F793" t="str">
            <v>DER Jan/26</v>
          </cell>
        </row>
        <row r="794">
          <cell r="A794" t="str">
            <v>28.02.05.02</v>
          </cell>
          <cell r="B794" t="str">
            <v xml:space="preserve">FORN.,TRANSP.E FIXACAO DE SEMI-PORTICO TUBULAR MET.EM BALANCO COM VAO 8,30M    </v>
          </cell>
          <cell r="C794" t="str">
            <v>un</v>
          </cell>
          <cell r="D794">
            <v>87038.28</v>
          </cell>
          <cell r="E794">
            <v>64472.799999999996</v>
          </cell>
          <cell r="F794" t="str">
            <v>DER Jan/26</v>
          </cell>
        </row>
        <row r="795">
          <cell r="A795" t="str">
            <v>28.02.06.02</v>
          </cell>
          <cell r="B795" t="str">
            <v xml:space="preserve">FORN.,TRANSP.E FIXACAO DE SEMI-PORTICO TUB. MET.EM BALANCO DUPLO COM VAO 6,00M </v>
          </cell>
          <cell r="C795" t="str">
            <v>un</v>
          </cell>
          <cell r="D795">
            <v>91888.8</v>
          </cell>
          <cell r="E795">
            <v>68065.777777777781</v>
          </cell>
          <cell r="F795" t="str">
            <v>DER Jan/26</v>
          </cell>
        </row>
        <row r="796">
          <cell r="A796" t="str">
            <v>28.02.07.02</v>
          </cell>
          <cell r="B796" t="str">
            <v xml:space="preserve">FORN.,TRANSP.E FIXACAO DE SEMI-PORTICO TUB.MET.EM BALANCO DUPLO COM VAO 8,30M  </v>
          </cell>
          <cell r="C796" t="str">
            <v>un</v>
          </cell>
          <cell r="D796">
            <v>155023.01999999999</v>
          </cell>
          <cell r="E796">
            <v>114831.86666666665</v>
          </cell>
          <cell r="F796" t="str">
            <v>DER Jan/26</v>
          </cell>
        </row>
        <row r="797">
          <cell r="A797" t="str">
            <v>28.03.02</v>
          </cell>
          <cell r="B797" t="str">
            <v xml:space="preserve">SINALIZ.HOR.C/RESINA VINILICA OU ACRILI.                                       </v>
          </cell>
          <cell r="C797" t="str">
            <v>m2</v>
          </cell>
          <cell r="D797">
            <v>47.91</v>
          </cell>
          <cell r="E797">
            <v>35.488888888888887</v>
          </cell>
          <cell r="F797" t="str">
            <v>DER Jan/26</v>
          </cell>
        </row>
        <row r="798">
          <cell r="A798" t="str">
            <v>28.03.03</v>
          </cell>
          <cell r="B798" t="str">
            <v xml:space="preserve">SINALIZ.HOR. C/TERMOPLAST. HOT-SPRAY                                           </v>
          </cell>
          <cell r="C798" t="str">
            <v>m2</v>
          </cell>
          <cell r="D798">
            <v>95.5</v>
          </cell>
          <cell r="E798">
            <v>70.740740740740733</v>
          </cell>
          <cell r="F798" t="str">
            <v>DER Jan/26</v>
          </cell>
        </row>
        <row r="799">
          <cell r="A799" t="str">
            <v>28.03.05</v>
          </cell>
          <cell r="B799" t="str">
            <v xml:space="preserve">SINALIZ.HOR.C/TERMOPLAST EXTRUDADO                                             </v>
          </cell>
          <cell r="C799" t="str">
            <v>m2</v>
          </cell>
          <cell r="D799">
            <v>120.41</v>
          </cell>
          <cell r="E799">
            <v>89.19259259259259</v>
          </cell>
          <cell r="F799" t="str">
            <v>DER Jan/26</v>
          </cell>
        </row>
        <row r="800">
          <cell r="A800" t="str">
            <v>28.03.05.03</v>
          </cell>
          <cell r="B800" t="str">
            <v xml:space="preserve">SIN.HORIZ.PLAST.A FRIO,POR EXTRUSAO, ALTO RELEVO, ESPACAMENTO 500MM.           </v>
          </cell>
          <cell r="C800" t="str">
            <v>m2</v>
          </cell>
          <cell r="D800">
            <v>302.47000000000003</v>
          </cell>
          <cell r="E800">
            <v>224.05185185185186</v>
          </cell>
          <cell r="F800" t="str">
            <v>DER Jan/26</v>
          </cell>
        </row>
        <row r="801">
          <cell r="A801" t="str">
            <v>28.03.06</v>
          </cell>
          <cell r="B801" t="str">
            <v xml:space="preserve">SINALIZ.HOR.TINTA P/ POUCO TRAFEGO                                             </v>
          </cell>
          <cell r="C801" t="str">
            <v>m2</v>
          </cell>
          <cell r="D801">
            <v>35.22</v>
          </cell>
          <cell r="E801">
            <v>26.088888888888885</v>
          </cell>
          <cell r="F801" t="str">
            <v>DER Jan/26</v>
          </cell>
        </row>
        <row r="802">
          <cell r="A802" t="str">
            <v>28.03.07</v>
          </cell>
          <cell r="B802" t="str">
            <v xml:space="preserve">SINALIZ.HOR.ACRILICA BASE AGUA                                                 </v>
          </cell>
          <cell r="C802" t="str">
            <v>m2</v>
          </cell>
          <cell r="D802">
            <v>35.21</v>
          </cell>
          <cell r="E802">
            <v>26.081481481481479</v>
          </cell>
          <cell r="F802" t="str">
            <v>DER Jan/26</v>
          </cell>
        </row>
        <row r="803">
          <cell r="A803" t="str">
            <v>28.03.09.02.01</v>
          </cell>
          <cell r="B803" t="str">
            <v xml:space="preserve">TACHA REFLETIVA EM PLASTICO INJETADO BIDIRECIONAL COM UM PINO - TIPO III OU IV </v>
          </cell>
          <cell r="C803" t="str">
            <v>un</v>
          </cell>
          <cell r="D803">
            <v>64.349999999999994</v>
          </cell>
          <cell r="E803">
            <v>47.666666666666657</v>
          </cell>
          <cell r="F803" t="str">
            <v>DER Jan/26</v>
          </cell>
        </row>
        <row r="804">
          <cell r="A804" t="str">
            <v>28.03.13</v>
          </cell>
          <cell r="B804" t="str">
            <v xml:space="preserve">TACHA MONODIRECIONAL REFLETIVO PLASTICO                                        </v>
          </cell>
          <cell r="C804" t="str">
            <v>un</v>
          </cell>
          <cell r="D804">
            <v>33.200000000000003</v>
          </cell>
          <cell r="E804">
            <v>24.592592592592592</v>
          </cell>
          <cell r="F804" t="str">
            <v>DER Jan/26</v>
          </cell>
        </row>
        <row r="805">
          <cell r="A805" t="str">
            <v>28.03.15.03</v>
          </cell>
          <cell r="B805" t="str">
            <v xml:space="preserve">TACHA REFLETIVA EM PLASTICO INJETADO MONODIRECIONAL COM UM PINO-TIPO III OU IV </v>
          </cell>
          <cell r="C805" t="str">
            <v>un</v>
          </cell>
          <cell r="D805">
            <v>61.16</v>
          </cell>
          <cell r="E805">
            <v>45.303703703703697</v>
          </cell>
          <cell r="F805" t="str">
            <v>DER Jan/26</v>
          </cell>
        </row>
        <row r="806">
          <cell r="A806" t="str">
            <v>28.04.05</v>
          </cell>
          <cell r="B806" t="str">
            <v xml:space="preserve">DISP.MARCADOR ALINHAM-BARR.PLAST.BICOLOR                                       </v>
          </cell>
          <cell r="C806" t="str">
            <v>un</v>
          </cell>
          <cell r="D806">
            <v>34.71</v>
          </cell>
          <cell r="E806">
            <v>25.711111111111109</v>
          </cell>
          <cell r="F806" t="str">
            <v>DER Jan/26</v>
          </cell>
        </row>
        <row r="807">
          <cell r="A807" t="str">
            <v>28.04.06</v>
          </cell>
          <cell r="B807" t="str">
            <v xml:space="preserve">DISP.DE CONTROLE ALINH.- CILINDRO CANALIZADOR DE TRÁFEGO - ABNT.NBR 15071.     </v>
          </cell>
          <cell r="C807" t="str">
            <v>un</v>
          </cell>
          <cell r="D807">
            <v>226</v>
          </cell>
          <cell r="E807">
            <v>167.40740740740739</v>
          </cell>
          <cell r="F807" t="str">
            <v>DER Jan/26</v>
          </cell>
        </row>
        <row r="808">
          <cell r="A808" t="str">
            <v>28.04.07.02</v>
          </cell>
          <cell r="B808" t="str">
            <v>CILINDRO FLEXÍVEL DELIMITADOR DE TRÁFEGO TIPO I, 2 FXS REFLET. H=77CM E D=21 CM</v>
          </cell>
          <cell r="C808" t="str">
            <v>un</v>
          </cell>
          <cell r="D808">
            <v>247.85</v>
          </cell>
          <cell r="E808">
            <v>183.59259259259258</v>
          </cell>
          <cell r="F808" t="str">
            <v>DER Jan/26</v>
          </cell>
        </row>
        <row r="809">
          <cell r="A809" t="str">
            <v>28.04.28</v>
          </cell>
          <cell r="B809" t="str">
            <v>DISP.DE CANAL.DE TRAF.SINAL.ELETR.A LED BID.P/A USO EM CONES,CAVAL.E BARREIRAS.</v>
          </cell>
          <cell r="C809" t="str">
            <v>un</v>
          </cell>
          <cell r="D809">
            <v>288.57</v>
          </cell>
          <cell r="E809">
            <v>213.75555555555553</v>
          </cell>
          <cell r="F809" t="str">
            <v>DER Jan/26</v>
          </cell>
        </row>
        <row r="810">
          <cell r="A810" t="str">
            <v>28.04.31</v>
          </cell>
          <cell r="B810" t="str">
            <v xml:space="preserve">PLACA DELINEADOR EM AçO - 0,50 X 0,60 M - PELíCULA RETRORREFLETIVA TIPO I + IV </v>
          </cell>
          <cell r="C810" t="str">
            <v>un</v>
          </cell>
          <cell r="D810">
            <v>259.14</v>
          </cell>
          <cell r="E810">
            <v>191.95555555555552</v>
          </cell>
          <cell r="F810" t="str">
            <v>DER Jan/26</v>
          </cell>
        </row>
        <row r="811">
          <cell r="A811" t="str">
            <v>28.05.01</v>
          </cell>
          <cell r="B811" t="str">
            <v xml:space="preserve">DEFENSA-MALEAVEL SIMPLES                                                       </v>
          </cell>
          <cell r="C811" t="str">
            <v>m</v>
          </cell>
          <cell r="D811">
            <v>1076.51</v>
          </cell>
          <cell r="E811">
            <v>797.4148148148148</v>
          </cell>
          <cell r="F811" t="str">
            <v>DER Jan/26</v>
          </cell>
        </row>
        <row r="812">
          <cell r="A812" t="str">
            <v>28.05.08.01</v>
          </cell>
          <cell r="B812" t="str">
            <v xml:space="preserve">FORN,TRANSP. MONT.E INSTAL.DE TERMINAL ABSORVEDOR DE IMPACTO NAO DIRECIONAVEL  </v>
          </cell>
          <cell r="C812" t="str">
            <v>conjunto</v>
          </cell>
          <cell r="D812">
            <v>13284</v>
          </cell>
          <cell r="E812">
            <v>9840</v>
          </cell>
          <cell r="F812" t="str">
            <v>DER Jan/26</v>
          </cell>
        </row>
        <row r="813">
          <cell r="A813" t="str">
            <v>28.05.08.02</v>
          </cell>
          <cell r="B813" t="str">
            <v>FORNECIMENTO TRANSPORTE INST.TERM.ABSORV.ENERGIA NBR 15486, 70/80 KM/H SIMPLES.</v>
          </cell>
          <cell r="C813" t="str">
            <v>conjunto</v>
          </cell>
          <cell r="D813">
            <v>10660.76</v>
          </cell>
          <cell r="E813">
            <v>7896.8592592592586</v>
          </cell>
          <cell r="F813" t="str">
            <v>DER Jan/26</v>
          </cell>
        </row>
        <row r="814">
          <cell r="A814" t="str">
            <v>28.05.08.03</v>
          </cell>
          <cell r="B814" t="str">
            <v xml:space="preserve">FORNECIMENTO TRANSPORTE INST.TERM.ABSORV.ENERGIA NBR 15486, 100 KM/H SIMPLES.  </v>
          </cell>
          <cell r="C814" t="str">
            <v>conjunto</v>
          </cell>
          <cell r="D814">
            <v>19238.36</v>
          </cell>
          <cell r="E814">
            <v>14250.637037037037</v>
          </cell>
          <cell r="F814" t="str">
            <v>DER Jan/26</v>
          </cell>
        </row>
        <row r="815">
          <cell r="A815" t="str">
            <v>28.05.08.04</v>
          </cell>
          <cell r="B815" t="str">
            <v xml:space="preserve">FORNECIMENTO TRANSPORTE INST.TERM.ABSORV.ENERGIA NBR 15486, 110 KM/H SIMPLES.  </v>
          </cell>
          <cell r="C815" t="str">
            <v>conjunto</v>
          </cell>
          <cell r="D815">
            <v>13482.26</v>
          </cell>
          <cell r="E815">
            <v>9986.8592592592595</v>
          </cell>
          <cell r="F815" t="str">
            <v>DER Jan/26</v>
          </cell>
        </row>
        <row r="816">
          <cell r="A816" t="str">
            <v>28.05.09.01</v>
          </cell>
          <cell r="B816" t="str">
            <v xml:space="preserve">FORN.INSTAL.CONJ. TRANSICAO DE DEF.MET. P/ BARREIRA DE CONCRETOC/LAMINA TRIPLA </v>
          </cell>
          <cell r="C816" t="str">
            <v>conjunto</v>
          </cell>
          <cell r="D816">
            <v>9301.5</v>
          </cell>
          <cell r="E816">
            <v>6890</v>
          </cell>
          <cell r="F816" t="str">
            <v>DER Jan/26</v>
          </cell>
        </row>
        <row r="817">
          <cell r="A817" t="str">
            <v>28.05.11.08</v>
          </cell>
          <cell r="B817" t="str">
            <v xml:space="preserve">FORN.TRANS.INST.DE DEFENSA METÁLICA NBR 15486 H1 A W4 SIMPLES.                 </v>
          </cell>
          <cell r="C817" t="str">
            <v>m</v>
          </cell>
          <cell r="D817">
            <v>311.18</v>
          </cell>
          <cell r="E817">
            <v>230.50370370370371</v>
          </cell>
          <cell r="F817" t="str">
            <v>DER Jan/26</v>
          </cell>
        </row>
        <row r="818">
          <cell r="A818" t="str">
            <v>28.06.10</v>
          </cell>
          <cell r="B818" t="str">
            <v xml:space="preserve">SUPORTE MADEIRA TRATADA 0,10X0,10M                                             </v>
          </cell>
          <cell r="C818" t="str">
            <v>m</v>
          </cell>
          <cell r="D818">
            <v>58.59</v>
          </cell>
          <cell r="E818">
            <v>43.4</v>
          </cell>
          <cell r="F818" t="str">
            <v>DER Jan/26</v>
          </cell>
        </row>
        <row r="819">
          <cell r="A819" t="str">
            <v>28.06.10.01</v>
          </cell>
          <cell r="B819" t="str">
            <v xml:space="preserve">RETIRADA DE SUPORTE DE MADEIRA TRATADA                                         </v>
          </cell>
          <cell r="C819" t="str">
            <v>m</v>
          </cell>
          <cell r="D819">
            <v>18.649999999999999</v>
          </cell>
          <cell r="E819">
            <v>13.814814814814813</v>
          </cell>
          <cell r="F819" t="str">
            <v>DER Jan/26</v>
          </cell>
        </row>
        <row r="820">
          <cell r="A820" t="str">
            <v>28.06.11</v>
          </cell>
          <cell r="B820" t="str">
            <v xml:space="preserve">SUPORTE DE PERFIL METALICO GALVANIZADO.                                        </v>
          </cell>
          <cell r="C820" t="str">
            <v>kg</v>
          </cell>
          <cell r="D820">
            <v>41.19</v>
          </cell>
          <cell r="E820">
            <v>30.511111111111106</v>
          </cell>
          <cell r="F820" t="str">
            <v>DER Jan/26</v>
          </cell>
        </row>
        <row r="821">
          <cell r="A821" t="str">
            <v>28.06.11.01</v>
          </cell>
          <cell r="B821" t="str">
            <v xml:space="preserve">SUPORTE DE PERFIL TUBO GALVANIZADO 3/4"                                        </v>
          </cell>
          <cell r="C821" t="str">
            <v>kg</v>
          </cell>
          <cell r="D821">
            <v>39.5</v>
          </cell>
          <cell r="E821">
            <v>29.259259259259256</v>
          </cell>
          <cell r="F821" t="str">
            <v>DER Jan/26</v>
          </cell>
        </row>
        <row r="822">
          <cell r="A822" t="str">
            <v>28.06.11.02</v>
          </cell>
          <cell r="B822" t="str">
            <v xml:space="preserve">SUPORTE DE PERFIL FERRO GALVANIZADO 1"                                         </v>
          </cell>
          <cell r="C822" t="str">
            <v>kg</v>
          </cell>
          <cell r="D822">
            <v>56.83</v>
          </cell>
          <cell r="E822">
            <v>42.096296296296295</v>
          </cell>
          <cell r="F822" t="str">
            <v>DER Jan/26</v>
          </cell>
        </row>
        <row r="823">
          <cell r="A823" t="str">
            <v>28.06.12</v>
          </cell>
          <cell r="B823" t="str">
            <v xml:space="preserve">SUPORTE TUBULAR GALVANIZADO D=2 1/2"                                           </v>
          </cell>
          <cell r="C823" t="str">
            <v>m</v>
          </cell>
          <cell r="D823">
            <v>164.02</v>
          </cell>
          <cell r="E823">
            <v>121.49629629629629</v>
          </cell>
          <cell r="F823" t="str">
            <v>DER Jan/26</v>
          </cell>
        </row>
        <row r="824">
          <cell r="A824" t="str">
            <v>28.06.17</v>
          </cell>
          <cell r="B824" t="str">
            <v xml:space="preserve">BARREIRA RIGIDA DE CONCRETO ARMADO SIMPLES BAIXA NBR 14.885                    </v>
          </cell>
          <cell r="C824" t="str">
            <v>m</v>
          </cell>
          <cell r="D824">
            <v>265.43</v>
          </cell>
          <cell r="E824">
            <v>196.61481481481482</v>
          </cell>
          <cell r="F824" t="str">
            <v>DER Jan/26</v>
          </cell>
        </row>
        <row r="825">
          <cell r="A825" t="str">
            <v>28.06.19</v>
          </cell>
          <cell r="B825" t="str">
            <v xml:space="preserve">BARREIRA RIGIDA DE CONCRETO ARMADO DUPLA BAIXA NBR 14.885                      </v>
          </cell>
          <cell r="C825" t="str">
            <v>m</v>
          </cell>
          <cell r="D825">
            <v>331.91</v>
          </cell>
          <cell r="E825">
            <v>245.85925925925926</v>
          </cell>
          <cell r="F825" t="str">
            <v>DER Jan/26</v>
          </cell>
        </row>
        <row r="826">
          <cell r="A826" t="str">
            <v>28.06.34</v>
          </cell>
          <cell r="B826" t="str">
            <v xml:space="preserve">SUPORTE COLAPSIVEL TIPO I PARA PLACA DE SINALIZAÇÃO                            </v>
          </cell>
          <cell r="C826" t="str">
            <v>m</v>
          </cell>
          <cell r="D826">
            <v>414.32</v>
          </cell>
          <cell r="E826">
            <v>306.90370370370368</v>
          </cell>
          <cell r="F826" t="str">
            <v>DER Jan/26</v>
          </cell>
        </row>
        <row r="827">
          <cell r="A827" t="str">
            <v>28.06.35</v>
          </cell>
          <cell r="B827" t="str">
            <v xml:space="preserve">SUPORTE COLAPSIVEL TIPO II PARA PLACA DE SINALIZAÇÃO                           </v>
          </cell>
          <cell r="C827" t="str">
            <v>m</v>
          </cell>
          <cell r="D827">
            <v>740.53</v>
          </cell>
          <cell r="E827">
            <v>548.54074074074072</v>
          </cell>
          <cell r="F827" t="str">
            <v>DER Jan/26</v>
          </cell>
        </row>
        <row r="828">
          <cell r="A828" t="str">
            <v>28.06.36</v>
          </cell>
          <cell r="B828" t="str">
            <v xml:space="preserve">SUPORTE COLAPSIVEL TIPO III PARA PLACA DE SINALIZAÇÃO                          </v>
          </cell>
          <cell r="C828" t="str">
            <v>m</v>
          </cell>
          <cell r="D828">
            <v>307.2</v>
          </cell>
          <cell r="E828">
            <v>227.55555555555554</v>
          </cell>
          <cell r="F828" t="str">
            <v>DER Jan/26</v>
          </cell>
        </row>
        <row r="829">
          <cell r="A829" t="str">
            <v>28.06.37</v>
          </cell>
          <cell r="B829" t="str">
            <v xml:space="preserve">SUPORTE COLAPSIVEL TIPO IV PARA PLACA DE SINALIZAÇÃO                           </v>
          </cell>
          <cell r="C829" t="str">
            <v>m</v>
          </cell>
          <cell r="D829">
            <v>583.74</v>
          </cell>
          <cell r="E829">
            <v>432.4</v>
          </cell>
          <cell r="F829" t="str">
            <v>DER Jan/26</v>
          </cell>
        </row>
        <row r="830">
          <cell r="A830" t="str">
            <v>28.07.01</v>
          </cell>
          <cell r="B830" t="str">
            <v xml:space="preserve">BROCA DE CONCRETO ARMADO D=20,00CM                                             </v>
          </cell>
          <cell r="C830" t="str">
            <v>m</v>
          </cell>
          <cell r="D830">
            <v>95.54</v>
          </cell>
          <cell r="E830">
            <v>70.770370370370372</v>
          </cell>
          <cell r="F830" t="str">
            <v>DER Jan/26</v>
          </cell>
        </row>
        <row r="831">
          <cell r="A831" t="str">
            <v>28.07.06</v>
          </cell>
          <cell r="B831" t="str">
            <v xml:space="preserve">BROCA DE CONTRETO ARMADO D=30CM                                                </v>
          </cell>
          <cell r="C831" t="str">
            <v>m</v>
          </cell>
          <cell r="D831">
            <v>170.64</v>
          </cell>
          <cell r="E831">
            <v>126.39999999999998</v>
          </cell>
          <cell r="F831" t="str">
            <v>DER Jan/26</v>
          </cell>
        </row>
        <row r="832">
          <cell r="A832" t="str">
            <v>28.08.01.01</v>
          </cell>
          <cell r="B832" t="str">
            <v xml:space="preserve">CONFECCAO, MONTAGEM E INSTALACAO DE PLACA INSTITUCIONAL                        </v>
          </cell>
          <cell r="C832" t="str">
            <v>m2</v>
          </cell>
          <cell r="D832">
            <v>391.5</v>
          </cell>
          <cell r="E832">
            <v>290</v>
          </cell>
          <cell r="F832" t="str">
            <v>DER Jan/26</v>
          </cell>
        </row>
        <row r="833">
          <cell r="A833" t="str">
            <v>28.08.02.01</v>
          </cell>
          <cell r="B833" t="str">
            <v xml:space="preserve">MANUTENCAO DE PLACA INSTITUCIONAL                                              </v>
          </cell>
          <cell r="C833" t="str">
            <v>m2 x mes</v>
          </cell>
          <cell r="D833">
            <v>77.88</v>
          </cell>
          <cell r="E833">
            <v>57.688888888888883</v>
          </cell>
          <cell r="F833" t="str">
            <v>DER Jan/26</v>
          </cell>
        </row>
        <row r="834">
          <cell r="A834" t="str">
            <v>28.08.03.01</v>
          </cell>
          <cell r="B834" t="str">
            <v xml:space="preserve">OPERACAO PARE E SIGA PARA INTERVALOS DE ATE 100 METROS                         </v>
          </cell>
          <cell r="C834" t="str">
            <v>global</v>
          </cell>
          <cell r="D834">
            <v>54019.25</v>
          </cell>
          <cell r="E834">
            <v>40014.259259259255</v>
          </cell>
          <cell r="F834" t="str">
            <v>DER Jan/26</v>
          </cell>
        </row>
        <row r="835">
          <cell r="A835" t="str">
            <v>28.08.03.02</v>
          </cell>
          <cell r="B835" t="str">
            <v xml:space="preserve">MANUTENCAO DA OPERACAO PARE E SIGA ATE 100M                                    </v>
          </cell>
          <cell r="C835" t="str">
            <v>mensal</v>
          </cell>
          <cell r="D835">
            <v>17316.05</v>
          </cell>
          <cell r="E835">
            <v>12826.703703703703</v>
          </cell>
          <cell r="F835" t="str">
            <v>DER Jan/26</v>
          </cell>
        </row>
        <row r="836">
          <cell r="A836" t="str">
            <v>28.08.03.03</v>
          </cell>
          <cell r="B836" t="str">
            <v xml:space="preserve">OPERACAO PARE E SIGA PARA INTERVENCOES ATE 500 METROS                          </v>
          </cell>
          <cell r="C836" t="str">
            <v>global</v>
          </cell>
          <cell r="D836">
            <v>56043.93</v>
          </cell>
          <cell r="E836">
            <v>41514.022222222222</v>
          </cell>
          <cell r="F836" t="str">
            <v>DER Jan/26</v>
          </cell>
        </row>
        <row r="837">
          <cell r="A837" t="str">
            <v>28.08.03.04</v>
          </cell>
          <cell r="B837" t="str">
            <v xml:space="preserve">MANUTENCAO DA OPERACAO PARE E SIGA ATE 500 M                                   </v>
          </cell>
          <cell r="C837" t="str">
            <v>mensal</v>
          </cell>
          <cell r="D837">
            <v>17417.28</v>
          </cell>
          <cell r="E837">
            <v>12901.688888888888</v>
          </cell>
          <cell r="F837" t="str">
            <v>DER Jan/26</v>
          </cell>
        </row>
        <row r="838">
          <cell r="A838" t="str">
            <v>28.08.04.01</v>
          </cell>
          <cell r="B838" t="str">
            <v xml:space="preserve">OPERACAO DE DESVIO DE OBRAS PARA INTERVENCOES ATE 100 METROS                   </v>
          </cell>
          <cell r="C838" t="str">
            <v>global</v>
          </cell>
          <cell r="D838">
            <v>46498.32</v>
          </cell>
          <cell r="E838">
            <v>34443.199999999997</v>
          </cell>
          <cell r="F838" t="str">
            <v>DER Jan/26</v>
          </cell>
        </row>
        <row r="839">
          <cell r="A839" t="str">
            <v>28.08.04.03</v>
          </cell>
          <cell r="B839" t="str">
            <v xml:space="preserve">OPERACAO DE DESVIO DE OBRAS PARA INTERVENCOES ATE 500 METROS                   </v>
          </cell>
          <cell r="C839" t="str">
            <v>global</v>
          </cell>
          <cell r="D839">
            <v>48522.99</v>
          </cell>
          <cell r="E839">
            <v>35942.955555555549</v>
          </cell>
          <cell r="F839" t="str">
            <v>DER Jan/26</v>
          </cell>
        </row>
        <row r="840">
          <cell r="A840" t="str">
            <v>28.10.01</v>
          </cell>
          <cell r="B840" t="str">
            <v>FORN./INSTAL. BALIZ.(CATADIOPTRICO) P/DEF. MET. C/PELICULA GT+GT, CONF.OP-06-05</v>
          </cell>
          <cell r="C840" t="str">
            <v>un</v>
          </cell>
          <cell r="D840">
            <v>36.71</v>
          </cell>
          <cell r="E840">
            <v>27.192592592592593</v>
          </cell>
          <cell r="F840" t="str">
            <v>DER Jan/26</v>
          </cell>
        </row>
        <row r="841">
          <cell r="A841" t="str">
            <v>28.10.02</v>
          </cell>
          <cell r="B841" t="str">
            <v>FORN./INSTAL. BALIZ. (CATADIOPTRICO) P/BAR. RIGIDA C/PEL. GT+GT, CONF. OP-06-05</v>
          </cell>
          <cell r="C841" t="str">
            <v>un</v>
          </cell>
          <cell r="D841">
            <v>36.85</v>
          </cell>
          <cell r="E841">
            <v>27.296296296296294</v>
          </cell>
          <cell r="F841" t="str">
            <v>DER Jan/26</v>
          </cell>
        </row>
        <row r="842">
          <cell r="A842" t="str">
            <v>28.14.01</v>
          </cell>
          <cell r="B842" t="str">
            <v xml:space="preserve">FORN.TRANS.INST.TELA METALICA DE PROTECAO P/A DEFENSA MET.DE PTE E VIAD.H2BW2. </v>
          </cell>
          <cell r="C842" t="str">
            <v>m2</v>
          </cell>
          <cell r="D842">
            <v>666.45</v>
          </cell>
          <cell r="E842">
            <v>493.66666666666669</v>
          </cell>
          <cell r="F842" t="str">
            <v>DER Jan/26</v>
          </cell>
        </row>
        <row r="843">
          <cell r="A843" t="str">
            <v>30.01.01</v>
          </cell>
          <cell r="B843" t="str">
            <v xml:space="preserve">GRAMA EM PLACA SEM ADUBO                                                       </v>
          </cell>
          <cell r="C843" t="str">
            <v>m2</v>
          </cell>
          <cell r="D843">
            <v>18.68</v>
          </cell>
          <cell r="E843">
            <v>13.837037037037035</v>
          </cell>
          <cell r="F843" t="str">
            <v>DER Jan/26</v>
          </cell>
        </row>
        <row r="844">
          <cell r="A844" t="str">
            <v>30.01.02</v>
          </cell>
          <cell r="B844" t="str">
            <v xml:space="preserve">GRAMA PLACA COM ADUBO                                                          </v>
          </cell>
          <cell r="C844" t="str">
            <v>m2</v>
          </cell>
          <cell r="D844">
            <v>23.25</v>
          </cell>
          <cell r="E844">
            <v>17.222222222222221</v>
          </cell>
          <cell r="F844" t="str">
            <v>DER Jan/26</v>
          </cell>
        </row>
        <row r="845">
          <cell r="A845" t="str">
            <v>30.01.03</v>
          </cell>
          <cell r="B845" t="str">
            <v xml:space="preserve">GRAMA MUDA SEM ADUBO                                                           </v>
          </cell>
          <cell r="C845" t="str">
            <v>m2</v>
          </cell>
          <cell r="D845">
            <v>13.68</v>
          </cell>
          <cell r="E845">
            <v>10.133333333333333</v>
          </cell>
          <cell r="F845" t="str">
            <v>DER Jan/26</v>
          </cell>
        </row>
        <row r="846">
          <cell r="A846" t="str">
            <v>30.01.04</v>
          </cell>
          <cell r="B846" t="str">
            <v xml:space="preserve">GRAMA MUDA COM ADUBO                                                           </v>
          </cell>
          <cell r="C846" t="str">
            <v>m2</v>
          </cell>
          <cell r="D846">
            <v>16.399999999999999</v>
          </cell>
          <cell r="E846">
            <v>12.148148148148147</v>
          </cell>
          <cell r="F846" t="str">
            <v>DER Jan/26</v>
          </cell>
        </row>
        <row r="847">
          <cell r="A847" t="str">
            <v>30.01.05</v>
          </cell>
          <cell r="B847" t="str">
            <v xml:space="preserve">PLANTIO LEGUM.SEMENTES SEM ADUBO                                               </v>
          </cell>
          <cell r="C847" t="str">
            <v>m2</v>
          </cell>
          <cell r="D847">
            <v>2.0699999999999998</v>
          </cell>
          <cell r="E847">
            <v>1.5333333333333332</v>
          </cell>
          <cell r="F847" t="str">
            <v>DER Jan/26</v>
          </cell>
        </row>
        <row r="848">
          <cell r="A848" t="str">
            <v>30.01.06</v>
          </cell>
          <cell r="B848" t="str">
            <v xml:space="preserve">PLANTIO LEGUM.SEMENTES COM ADUBO                                               </v>
          </cell>
          <cell r="C848" t="str">
            <v>m2</v>
          </cell>
          <cell r="D848">
            <v>5.36</v>
          </cell>
          <cell r="E848">
            <v>3.9703703703703703</v>
          </cell>
          <cell r="F848" t="str">
            <v>DER Jan/26</v>
          </cell>
        </row>
        <row r="849">
          <cell r="A849" t="str">
            <v>30.01.07</v>
          </cell>
          <cell r="B849" t="str">
            <v xml:space="preserve">PLANTIO DE GRAMA PROC.HIDROSSEMEADURA                                          </v>
          </cell>
          <cell r="C849" t="str">
            <v>m2</v>
          </cell>
          <cell r="D849">
            <v>12.95</v>
          </cell>
          <cell r="E849">
            <v>9.5925925925925917</v>
          </cell>
          <cell r="F849" t="str">
            <v>DER Jan/26</v>
          </cell>
        </row>
        <row r="850">
          <cell r="A850" t="str">
            <v>30.01.08</v>
          </cell>
          <cell r="B850" t="str">
            <v xml:space="preserve">IRRIGACAO DE REVESTIMENTO VEGETAL                                              </v>
          </cell>
          <cell r="C850" t="str">
            <v>m2</v>
          </cell>
          <cell r="D850">
            <v>0.48</v>
          </cell>
          <cell r="E850">
            <v>0.35555555555555551</v>
          </cell>
          <cell r="F850" t="str">
            <v>DER Jan/26</v>
          </cell>
        </row>
        <row r="851">
          <cell r="A851" t="str">
            <v>30.01.09</v>
          </cell>
          <cell r="B851" t="str">
            <v xml:space="preserve">GRAMA ARMADA TELA VEGETAL                                                      </v>
          </cell>
          <cell r="C851" t="str">
            <v>m2</v>
          </cell>
          <cell r="D851">
            <v>39.47</v>
          </cell>
          <cell r="E851">
            <v>29.237037037037034</v>
          </cell>
          <cell r="F851" t="str">
            <v>DER Jan/26</v>
          </cell>
        </row>
        <row r="852">
          <cell r="A852" t="str">
            <v>30.01.10</v>
          </cell>
          <cell r="B852" t="str">
            <v xml:space="preserve">ROCADA MANUAL                                                                  </v>
          </cell>
          <cell r="C852" t="str">
            <v>ha</v>
          </cell>
          <cell r="D852">
            <v>6664.93</v>
          </cell>
          <cell r="E852">
            <v>4936.9851851851854</v>
          </cell>
          <cell r="F852" t="str">
            <v>DER Jan/26</v>
          </cell>
        </row>
        <row r="853">
          <cell r="A853" t="str">
            <v>30.01.11</v>
          </cell>
          <cell r="B853" t="str">
            <v xml:space="preserve">ROCADA MECANIZADA                                                              </v>
          </cell>
          <cell r="C853" t="str">
            <v>ha</v>
          </cell>
          <cell r="D853">
            <v>2537.63</v>
          </cell>
          <cell r="E853">
            <v>1879.7259259259258</v>
          </cell>
          <cell r="F853" t="str">
            <v>DER Jan/26</v>
          </cell>
        </row>
        <row r="854">
          <cell r="A854" t="str">
            <v>30.01.12</v>
          </cell>
          <cell r="B854" t="str">
            <v xml:space="preserve">CAPINA MANUAL,INCL.AMONT.CARGA/DESC.                                           </v>
          </cell>
          <cell r="C854" t="str">
            <v>ha</v>
          </cell>
          <cell r="D854">
            <v>11914.35</v>
          </cell>
          <cell r="E854">
            <v>8825.4444444444434</v>
          </cell>
          <cell r="F854" t="str">
            <v>DER Jan/26</v>
          </cell>
        </row>
        <row r="855">
          <cell r="A855" t="str">
            <v>30.01.21</v>
          </cell>
          <cell r="B855" t="str">
            <v xml:space="preserve">PLANTIO DE ARBUSTOS                                                            </v>
          </cell>
          <cell r="C855" t="str">
            <v>un</v>
          </cell>
          <cell r="D855">
            <v>35.11</v>
          </cell>
          <cell r="E855">
            <v>26.007407407407406</v>
          </cell>
          <cell r="F855" t="str">
            <v>DER Jan/26</v>
          </cell>
        </row>
        <row r="856">
          <cell r="A856" t="str">
            <v>30.01.22</v>
          </cell>
          <cell r="B856" t="str">
            <v xml:space="preserve">PLANTIO DE ARVORES                                                             </v>
          </cell>
          <cell r="C856" t="str">
            <v>un</v>
          </cell>
          <cell r="D856">
            <v>97.72</v>
          </cell>
          <cell r="E856">
            <v>72.385185185185179</v>
          </cell>
          <cell r="F856" t="str">
            <v>DER Jan/26</v>
          </cell>
        </row>
        <row r="857">
          <cell r="A857" t="str">
            <v>30.01.30</v>
          </cell>
          <cell r="B857" t="str">
            <v xml:space="preserve">PLANTIO DE GRAMINEAS SEMENTE TELA BIODEG                                       </v>
          </cell>
          <cell r="C857" t="str">
            <v>m2</v>
          </cell>
          <cell r="D857">
            <v>14.94</v>
          </cell>
          <cell r="E857">
            <v>11.066666666666666</v>
          </cell>
          <cell r="F857" t="str">
            <v>DER Jan/26</v>
          </cell>
        </row>
        <row r="858">
          <cell r="A858" t="str">
            <v>30.01.40.01</v>
          </cell>
          <cell r="B858" t="str">
            <v>PLANTIO FLORESTAL DE ESPÉ.ARBÓREAS NATIVAS H&lt;=0,60 E ESPAÇ.PLANTIO DE 3,MX2,00M</v>
          </cell>
          <cell r="C858" t="str">
            <v>ha</v>
          </cell>
          <cell r="D858">
            <v>25939.1</v>
          </cell>
          <cell r="E858">
            <v>19214.148148148146</v>
          </cell>
          <cell r="F858" t="str">
            <v>DER Jan/26</v>
          </cell>
        </row>
        <row r="859">
          <cell r="A859" t="str">
            <v>30.01.40.02</v>
          </cell>
          <cell r="B859" t="str">
            <v>MANUTENCAO DO PLANTIO FLORESTAL DE ESP.ARBÓREAS NATIVAS COM ESP.DE 3,00MX 2,00M</v>
          </cell>
          <cell r="C859" t="str">
            <v>ha x mes</v>
          </cell>
          <cell r="D859">
            <v>955.78</v>
          </cell>
          <cell r="E859">
            <v>707.98518518518517</v>
          </cell>
          <cell r="F859" t="str">
            <v>DER Jan/26</v>
          </cell>
        </row>
        <row r="860">
          <cell r="A860" t="str">
            <v>30.01.40.03</v>
          </cell>
          <cell r="B860" t="str">
            <v xml:space="preserve">PLANTIO ESSENCIAS FLORESTAIS NATIVAS h&gt;=1,50M                                  </v>
          </cell>
          <cell r="C860" t="str">
            <v>ha</v>
          </cell>
          <cell r="D860">
            <v>34310.1</v>
          </cell>
          <cell r="E860">
            <v>25414.888888888887</v>
          </cell>
          <cell r="F860" t="str">
            <v>DER Jan/26</v>
          </cell>
        </row>
        <row r="861">
          <cell r="A861" t="str">
            <v>30.01.40.06</v>
          </cell>
          <cell r="B861" t="str">
            <v>PLANTIO FLORESTAL DE ESPÉ.ARBÓREAS NATIVAS H&lt;0,60 E ESPAÇ.PLANTIO DE 2,5MX2,00M</v>
          </cell>
          <cell r="C861" t="str">
            <v>ha</v>
          </cell>
          <cell r="D861">
            <v>33249.75</v>
          </cell>
          <cell r="E861">
            <v>24629.444444444442</v>
          </cell>
          <cell r="F861" t="str">
            <v>DER Jan/26</v>
          </cell>
        </row>
        <row r="862">
          <cell r="A862" t="str">
            <v>30.01.40.07</v>
          </cell>
          <cell r="B862" t="str">
            <v>MANUTENÇÃO DO PLANTIO FLORESTAL DE ESP.ARBÓREAS NATIVAS COM ESP.DE 2,50M X 2,00</v>
          </cell>
          <cell r="C862" t="str">
            <v>ha x mes</v>
          </cell>
          <cell r="D862">
            <v>958</v>
          </cell>
          <cell r="E862">
            <v>709.62962962962956</v>
          </cell>
          <cell r="F862" t="str">
            <v>DER Jan/26</v>
          </cell>
        </row>
        <row r="863">
          <cell r="A863" t="str">
            <v>30.02.04</v>
          </cell>
          <cell r="B863" t="str">
            <v xml:space="preserve">CERCA DE ARAME DE ACO OVALADO - 4 FIOS                                         </v>
          </cell>
          <cell r="C863" t="str">
            <v>m</v>
          </cell>
          <cell r="D863">
            <v>14.9</v>
          </cell>
          <cell r="E863">
            <v>11.037037037037036</v>
          </cell>
          <cell r="F863" t="str">
            <v>DER Jan/26</v>
          </cell>
        </row>
        <row r="864">
          <cell r="A864" t="str">
            <v>30.02.05.02</v>
          </cell>
          <cell r="B864" t="str">
            <v xml:space="preserve">ALAMBRADO EM TELA METALICA GALV.MONT.MET.GALV.PARA CONDUÇÃO DE FAUNA H=2,00M   </v>
          </cell>
          <cell r="C864" t="str">
            <v>m2</v>
          </cell>
          <cell r="D864">
            <v>186.6</v>
          </cell>
          <cell r="E864">
            <v>138.2222222222222</v>
          </cell>
          <cell r="F864" t="str">
            <v>DER Jan/26</v>
          </cell>
        </row>
        <row r="865">
          <cell r="A865" t="str">
            <v>30.02.05.05</v>
          </cell>
          <cell r="B865" t="str">
            <v xml:space="preserve">ALAMBRADO TELA METAL. GALVAN., MONTANTE METAL. GALVAN.P/CONDUCAO FAUNA H=2,00M </v>
          </cell>
          <cell r="C865" t="str">
            <v>m</v>
          </cell>
          <cell r="D865">
            <v>259.27</v>
          </cell>
          <cell r="E865">
            <v>192.05185185185184</v>
          </cell>
          <cell r="F865" t="str">
            <v>DER Jan/26</v>
          </cell>
        </row>
        <row r="866">
          <cell r="A866" t="str">
            <v>30.04.01</v>
          </cell>
          <cell r="B866" t="str">
            <v xml:space="preserve">TRITURACAO DE VEGETACAO                                                        </v>
          </cell>
          <cell r="C866" t="str">
            <v>un</v>
          </cell>
          <cell r="D866">
            <v>188.95</v>
          </cell>
          <cell r="E866">
            <v>139.96296296296293</v>
          </cell>
          <cell r="F866" t="str">
            <v>DER Jan/26</v>
          </cell>
        </row>
        <row r="867">
          <cell r="A867" t="str">
            <v>34.08.27.01</v>
          </cell>
          <cell r="B867" t="str">
            <v xml:space="preserve">ESTUDO HIDROLOGICO E APROV. DO DAEE                                            </v>
          </cell>
          <cell r="C867" t="str">
            <v>un</v>
          </cell>
          <cell r="D867">
            <v>18768.48</v>
          </cell>
          <cell r="E867">
            <v>13902.577777777777</v>
          </cell>
          <cell r="F867" t="str">
            <v>DER Jan/26</v>
          </cell>
        </row>
        <row r="868">
          <cell r="A868" t="str">
            <v>34.08.27.02</v>
          </cell>
          <cell r="B868" t="str">
            <v xml:space="preserve">ESTUDO, REG. AMBIENTAL E APROV. DEPRN                                          </v>
          </cell>
          <cell r="C868" t="str">
            <v>un</v>
          </cell>
          <cell r="D868">
            <v>12104</v>
          </cell>
          <cell r="E868">
            <v>8965.9259259259252</v>
          </cell>
          <cell r="F868" t="str">
            <v>DER Jan/26</v>
          </cell>
        </row>
        <row r="869">
          <cell r="A869" t="str">
            <v>34.08.27.02.01</v>
          </cell>
          <cell r="B869" t="str">
            <v xml:space="preserve">CARACT.AMBIENTAL EMPREEND.ROD.ELAB.REL.TECN.INTERV.AREA PRES.CETESB S19 E S07  </v>
          </cell>
          <cell r="C869" t="str">
            <v>un</v>
          </cell>
          <cell r="D869">
            <v>35446.47</v>
          </cell>
          <cell r="E869">
            <v>26256.644444444442</v>
          </cell>
          <cell r="F869" t="str">
            <v>DER Jan/26</v>
          </cell>
        </row>
        <row r="870">
          <cell r="A870" t="str">
            <v>34.08.27.03</v>
          </cell>
          <cell r="B870" t="str">
            <v xml:space="preserve">ELABORACAO DE EVI E APROVACAO DE IMPLANTACAO DO EMPREENDIMENTO NO DAEE.        </v>
          </cell>
          <cell r="C870" t="str">
            <v>un</v>
          </cell>
          <cell r="D870">
            <v>11932.62</v>
          </cell>
          <cell r="E870">
            <v>8838.9777777777781</v>
          </cell>
          <cell r="F870" t="str">
            <v>DER Jan/26</v>
          </cell>
        </row>
        <row r="871">
          <cell r="A871" t="str">
            <v>34.08.27.04</v>
          </cell>
          <cell r="B871" t="str">
            <v xml:space="preserve">DIREITO DE USO DO RECURSO HIDRICO EM TRAVESSIAS / DAEE                         </v>
          </cell>
          <cell r="C871" t="str">
            <v>un</v>
          </cell>
          <cell r="D871">
            <v>1581.99</v>
          </cell>
          <cell r="E871">
            <v>1171.8444444444444</v>
          </cell>
          <cell r="F871" t="str">
            <v>DER Jan/26</v>
          </cell>
        </row>
        <row r="872">
          <cell r="A872" t="str">
            <v>34.09.01</v>
          </cell>
          <cell r="B872" t="str">
            <v xml:space="preserve">EQUIPE DE MERGULHO COM FILMAGEM                                                </v>
          </cell>
          <cell r="C872" t="str">
            <v>equipe.dia</v>
          </cell>
          <cell r="D872">
            <v>5406.13</v>
          </cell>
          <cell r="E872">
            <v>4004.5407407407406</v>
          </cell>
          <cell r="F872" t="str">
            <v>DER Jan/26</v>
          </cell>
        </row>
        <row r="873">
          <cell r="A873" t="str">
            <v>34.09.03</v>
          </cell>
          <cell r="B873" t="str">
            <v>INVENTARIO DO PAVIMENTO, INCLUSIVE MEDIDAS DOS AFUNDAMENTOS DAS TRILHAS DE RODA</v>
          </cell>
          <cell r="C873" t="str">
            <v>kmxfaixa</v>
          </cell>
          <cell r="D873">
            <v>351.87</v>
          </cell>
          <cell r="E873">
            <v>260.64444444444445</v>
          </cell>
          <cell r="F873" t="str">
            <v>DER Jan/26</v>
          </cell>
        </row>
        <row r="874">
          <cell r="A874" t="str">
            <v>34.09.04</v>
          </cell>
          <cell r="B874" t="str">
            <v xml:space="preserve">LEVANTAMENTO DEFLECTOMETRICO DO PAVIMENTO                                      </v>
          </cell>
          <cell r="C874" t="str">
            <v>kmxfaixa</v>
          </cell>
          <cell r="D874">
            <v>1630.06</v>
          </cell>
          <cell r="E874">
            <v>1207.4518518518516</v>
          </cell>
          <cell r="F874" t="str">
            <v>DER Jan/26</v>
          </cell>
        </row>
        <row r="875">
          <cell r="A875" t="str">
            <v>34.30.01</v>
          </cell>
          <cell r="B875" t="str">
            <v xml:space="preserve">SERVIÇO DE SUPERVISÃO AMBIENTAL E SOCIAL DAS OBRAS                             </v>
          </cell>
          <cell r="C875" t="str">
            <v>mensal</v>
          </cell>
          <cell r="D875">
            <v>108335.21</v>
          </cell>
          <cell r="E875">
            <v>80248.303703703699</v>
          </cell>
          <cell r="F875" t="str">
            <v>DER Jan/26</v>
          </cell>
        </row>
        <row r="876">
          <cell r="A876" t="str">
            <v>34.30.02</v>
          </cell>
          <cell r="B876" t="str">
            <v xml:space="preserve">SERVIÇO DE EXECUÇÃO DOS PROGRAMAS AMBIENTAIS                                   </v>
          </cell>
          <cell r="C876" t="str">
            <v>mensal</v>
          </cell>
          <cell r="D876">
            <v>59201.17</v>
          </cell>
          <cell r="E876">
            <v>43852.718518518515</v>
          </cell>
          <cell r="F876" t="str">
            <v>DER Jan/26</v>
          </cell>
        </row>
        <row r="877">
          <cell r="A877" t="str">
            <v>34.30.03</v>
          </cell>
          <cell r="B877" t="str">
            <v xml:space="preserve">MONITORAMENTO DA QUALIDADE DA ÁGUA                                             </v>
          </cell>
          <cell r="C877" t="str">
            <v>mensal</v>
          </cell>
          <cell r="D877">
            <v>4140.8599999999997</v>
          </cell>
          <cell r="E877">
            <v>3067.3037037037034</v>
          </cell>
          <cell r="F877" t="str">
            <v>DER Jan/26</v>
          </cell>
        </row>
        <row r="878">
          <cell r="A878" t="str">
            <v>35.03.01</v>
          </cell>
          <cell r="B878" t="str">
            <v xml:space="preserve">ADVOGADO JUNIOR                                                                </v>
          </cell>
          <cell r="C878" t="str">
            <v>hora</v>
          </cell>
          <cell r="D878">
            <v>103.13</v>
          </cell>
          <cell r="E878">
            <v>76.392592592592578</v>
          </cell>
          <cell r="F878" t="str">
            <v>DER Jan/26</v>
          </cell>
        </row>
        <row r="879">
          <cell r="A879" t="str">
            <v>35.03.02</v>
          </cell>
          <cell r="B879" t="str">
            <v xml:space="preserve">ADVOGADO PLENO                                                                 </v>
          </cell>
          <cell r="C879" t="str">
            <v>hora</v>
          </cell>
          <cell r="D879">
            <v>137.51</v>
          </cell>
          <cell r="E879">
            <v>101.85925925925925</v>
          </cell>
          <cell r="F879" t="str">
            <v>DER Jan/26</v>
          </cell>
        </row>
        <row r="880">
          <cell r="A880" t="str">
            <v>35.03.03</v>
          </cell>
          <cell r="B880" t="str">
            <v xml:space="preserve">ADVOGADO SENIOR                                                                </v>
          </cell>
          <cell r="C880" t="str">
            <v>hora</v>
          </cell>
          <cell r="D880">
            <v>230.85</v>
          </cell>
          <cell r="E880">
            <v>170.99999999999997</v>
          </cell>
          <cell r="F880" t="str">
            <v>DER Jan/26</v>
          </cell>
        </row>
        <row r="881">
          <cell r="A881" t="str">
            <v>35.03.04</v>
          </cell>
          <cell r="B881" t="str">
            <v xml:space="preserve">ANALISTA DE SISTEMA JUNIOR                                                     </v>
          </cell>
          <cell r="C881" t="str">
            <v>hora</v>
          </cell>
          <cell r="D881">
            <v>80.39</v>
          </cell>
          <cell r="E881">
            <v>59.548148148148144</v>
          </cell>
          <cell r="F881" t="str">
            <v>DER Jan/26</v>
          </cell>
        </row>
        <row r="882">
          <cell r="A882" t="str">
            <v>35.03.05</v>
          </cell>
          <cell r="B882" t="str">
            <v xml:space="preserve">ANALISTA DE SISTEMA PLENO                                                      </v>
          </cell>
          <cell r="C882" t="str">
            <v>hora</v>
          </cell>
          <cell r="D882">
            <v>107.2</v>
          </cell>
          <cell r="E882">
            <v>79.407407407407405</v>
          </cell>
          <cell r="F882" t="str">
            <v>DER Jan/26</v>
          </cell>
        </row>
        <row r="883">
          <cell r="A883" t="str">
            <v>35.03.06</v>
          </cell>
          <cell r="B883" t="str">
            <v xml:space="preserve">ANALISTA DE SISTEMA SENIOR                                                     </v>
          </cell>
          <cell r="C883" t="str">
            <v>hora</v>
          </cell>
          <cell r="D883">
            <v>185.17</v>
          </cell>
          <cell r="E883">
            <v>137.16296296296295</v>
          </cell>
          <cell r="F883" t="str">
            <v>DER Jan/26</v>
          </cell>
        </row>
        <row r="884">
          <cell r="A884" t="str">
            <v>35.03.07</v>
          </cell>
          <cell r="B884" t="str">
            <v xml:space="preserve">ARQUITETO JUNIOR                                                               </v>
          </cell>
          <cell r="C884" t="str">
            <v>hora</v>
          </cell>
          <cell r="D884">
            <v>215.64</v>
          </cell>
          <cell r="E884">
            <v>159.73333333333332</v>
          </cell>
          <cell r="F884" t="str">
            <v>DER Jan/26</v>
          </cell>
        </row>
        <row r="885">
          <cell r="A885" t="str">
            <v>35.03.08</v>
          </cell>
          <cell r="B885" t="str">
            <v xml:space="preserve">ARQUITETO PLENO                                                                </v>
          </cell>
          <cell r="C885" t="str">
            <v>hora</v>
          </cell>
          <cell r="D885">
            <v>268.06</v>
          </cell>
          <cell r="E885">
            <v>198.56296296296296</v>
          </cell>
          <cell r="F885" t="str">
            <v>DER Jan/26</v>
          </cell>
        </row>
        <row r="886">
          <cell r="A886" t="str">
            <v>35.03.09</v>
          </cell>
          <cell r="B886" t="str">
            <v xml:space="preserve">ARQUITETO SENIOR                                                               </v>
          </cell>
          <cell r="C886" t="str">
            <v>hora</v>
          </cell>
          <cell r="D886">
            <v>320.48</v>
          </cell>
          <cell r="E886">
            <v>237.39259259259259</v>
          </cell>
          <cell r="F886" t="str">
            <v>DER Jan/26</v>
          </cell>
        </row>
        <row r="887">
          <cell r="A887" t="str">
            <v>35.03.10</v>
          </cell>
          <cell r="B887" t="str">
            <v xml:space="preserve">AUXILIAR DE ESCRITORIO                                                         </v>
          </cell>
          <cell r="C887" t="str">
            <v>hora</v>
          </cell>
          <cell r="D887">
            <v>42.68</v>
          </cell>
          <cell r="E887">
            <v>31.614814814814814</v>
          </cell>
          <cell r="F887" t="str">
            <v>DER Jan/26</v>
          </cell>
        </row>
        <row r="888">
          <cell r="A888" t="str">
            <v>35.03.11</v>
          </cell>
          <cell r="B888" t="str">
            <v xml:space="preserve">AUXILIAR DE LABORATORIO                                                        </v>
          </cell>
          <cell r="C888" t="str">
            <v>hora</v>
          </cell>
          <cell r="D888">
            <v>42.32</v>
          </cell>
          <cell r="E888">
            <v>31.348148148148145</v>
          </cell>
          <cell r="F888" t="str">
            <v>DER Jan/26</v>
          </cell>
        </row>
        <row r="889">
          <cell r="A889" t="str">
            <v>35.03.12</v>
          </cell>
          <cell r="B889" t="str">
            <v xml:space="preserve">AUXILIAR DE TOPOGRAFIA                                                         </v>
          </cell>
          <cell r="C889" t="str">
            <v>hora</v>
          </cell>
          <cell r="D889">
            <v>42.32</v>
          </cell>
          <cell r="E889">
            <v>31.348148148148145</v>
          </cell>
          <cell r="F889" t="str">
            <v>DER Jan/26</v>
          </cell>
        </row>
        <row r="890">
          <cell r="A890" t="str">
            <v>35.03.13</v>
          </cell>
          <cell r="B890" t="str">
            <v xml:space="preserve">AUXILIAR TECNICO                                                               </v>
          </cell>
          <cell r="C890" t="str">
            <v>hora</v>
          </cell>
          <cell r="D890">
            <v>49.63</v>
          </cell>
          <cell r="E890">
            <v>36.762962962962959</v>
          </cell>
          <cell r="F890" t="str">
            <v>DER Jan/26</v>
          </cell>
        </row>
        <row r="891">
          <cell r="A891" t="str">
            <v>35.03.14</v>
          </cell>
          <cell r="B891" t="str">
            <v xml:space="preserve">CHEFE DE ESCRITORIO                                                            </v>
          </cell>
          <cell r="C891" t="str">
            <v>hora</v>
          </cell>
          <cell r="D891">
            <v>79.53</v>
          </cell>
          <cell r="E891">
            <v>58.911111111111111</v>
          </cell>
          <cell r="F891" t="str">
            <v>DER Jan/26</v>
          </cell>
        </row>
        <row r="892">
          <cell r="A892" t="str">
            <v>35.03.17</v>
          </cell>
          <cell r="B892" t="str">
            <v xml:space="preserve">CONSULTOR C                                                                    </v>
          </cell>
          <cell r="C892" t="str">
            <v>hora</v>
          </cell>
          <cell r="D892">
            <v>410.53</v>
          </cell>
          <cell r="E892">
            <v>304.09629629629626</v>
          </cell>
          <cell r="F892" t="str">
            <v>DER Jan/26</v>
          </cell>
        </row>
        <row r="893">
          <cell r="A893" t="str">
            <v>35.03.20</v>
          </cell>
          <cell r="B893" t="str">
            <v xml:space="preserve">COORDENADOR                                                                    </v>
          </cell>
          <cell r="C893" t="str">
            <v>hora</v>
          </cell>
          <cell r="D893">
            <v>342.11</v>
          </cell>
          <cell r="E893">
            <v>253.4148148148148</v>
          </cell>
          <cell r="F893" t="str">
            <v>DER Jan/26</v>
          </cell>
        </row>
        <row r="894">
          <cell r="A894" t="str">
            <v>35.03.23</v>
          </cell>
          <cell r="B894" t="str">
            <v xml:space="preserve">CADISTA / CALCULISTA I                                                         </v>
          </cell>
          <cell r="C894" t="str">
            <v>hora</v>
          </cell>
          <cell r="D894">
            <v>76.3</v>
          </cell>
          <cell r="E894">
            <v>56.518518518518512</v>
          </cell>
          <cell r="F894" t="str">
            <v>DER Jan/26</v>
          </cell>
        </row>
        <row r="895">
          <cell r="A895" t="str">
            <v>35.03.24</v>
          </cell>
          <cell r="B895" t="str">
            <v xml:space="preserve">CADISTA / CALCULISTA II                                                        </v>
          </cell>
          <cell r="C895" t="str">
            <v>hora</v>
          </cell>
          <cell r="D895">
            <v>94.12</v>
          </cell>
          <cell r="E895">
            <v>69.718518518518522</v>
          </cell>
          <cell r="F895" t="str">
            <v>DER Jan/26</v>
          </cell>
        </row>
        <row r="896">
          <cell r="A896" t="str">
            <v>35.03.25</v>
          </cell>
          <cell r="B896" t="str">
            <v xml:space="preserve">CADISTA / CALCULISTA III                                                       </v>
          </cell>
          <cell r="C896" t="str">
            <v>hora</v>
          </cell>
          <cell r="D896">
            <v>108.69</v>
          </cell>
          <cell r="E896">
            <v>80.511111111111106</v>
          </cell>
          <cell r="F896" t="str">
            <v>DER Jan/26</v>
          </cell>
        </row>
        <row r="897">
          <cell r="A897" t="str">
            <v>35.03.26</v>
          </cell>
          <cell r="B897" t="str">
            <v xml:space="preserve">DIGITADOR                                                                      </v>
          </cell>
          <cell r="C897" t="str">
            <v>hora</v>
          </cell>
          <cell r="D897">
            <v>42.23</v>
          </cell>
          <cell r="E897">
            <v>31.281481481481478</v>
          </cell>
          <cell r="F897" t="str">
            <v>DER Jan/26</v>
          </cell>
        </row>
        <row r="898">
          <cell r="A898" t="str">
            <v>35.03.27</v>
          </cell>
          <cell r="B898" t="str">
            <v xml:space="preserve">ECONOMISTA JUNIOR                                                              </v>
          </cell>
          <cell r="C898" t="str">
            <v>hora</v>
          </cell>
          <cell r="D898">
            <v>78.319999999999993</v>
          </cell>
          <cell r="E898">
            <v>58.014814814814805</v>
          </cell>
          <cell r="F898" t="str">
            <v>DER Jan/26</v>
          </cell>
        </row>
        <row r="899">
          <cell r="A899" t="str">
            <v>35.03.28</v>
          </cell>
          <cell r="B899" t="str">
            <v xml:space="preserve">ECONOMISTA PLENO                                                               </v>
          </cell>
          <cell r="C899" t="str">
            <v>hora</v>
          </cell>
          <cell r="D899">
            <v>104.43</v>
          </cell>
          <cell r="E899">
            <v>77.355555555555554</v>
          </cell>
          <cell r="F899" t="str">
            <v>DER Jan/26</v>
          </cell>
        </row>
        <row r="900">
          <cell r="A900" t="str">
            <v>35.03.29</v>
          </cell>
          <cell r="B900" t="str">
            <v xml:space="preserve">ECONOMISTA SENIOR                                                              </v>
          </cell>
          <cell r="C900" t="str">
            <v>hora</v>
          </cell>
          <cell r="D900">
            <v>138.94</v>
          </cell>
          <cell r="E900">
            <v>102.91851851851851</v>
          </cell>
          <cell r="F900" t="str">
            <v>DER Jan/26</v>
          </cell>
        </row>
        <row r="901">
          <cell r="A901" t="str">
            <v>35.03.30</v>
          </cell>
          <cell r="B901" t="str">
            <v xml:space="preserve">ENGENHEIRO JUNIOR                                                              </v>
          </cell>
          <cell r="C901" t="str">
            <v>hora</v>
          </cell>
          <cell r="D901">
            <v>215.64</v>
          </cell>
          <cell r="E901">
            <v>159.73333333333332</v>
          </cell>
          <cell r="F901" t="str">
            <v>DER Jan/26</v>
          </cell>
        </row>
        <row r="902">
          <cell r="A902" t="str">
            <v>35.03.31</v>
          </cell>
          <cell r="B902" t="str">
            <v xml:space="preserve">ENGENHEIRO PLENO                                                               </v>
          </cell>
          <cell r="C902" t="str">
            <v>hora</v>
          </cell>
          <cell r="D902">
            <v>257.91000000000003</v>
          </cell>
          <cell r="E902">
            <v>191.04444444444445</v>
          </cell>
          <cell r="F902" t="str">
            <v>DER Jan/26</v>
          </cell>
        </row>
        <row r="903">
          <cell r="A903" t="str">
            <v>35.03.32</v>
          </cell>
          <cell r="B903" t="str">
            <v xml:space="preserve">ENGENHEIRO SENIOR                                                              </v>
          </cell>
          <cell r="C903" t="str">
            <v>hora</v>
          </cell>
          <cell r="D903">
            <v>300.18</v>
          </cell>
          <cell r="E903">
            <v>222.35555555555555</v>
          </cell>
          <cell r="F903" t="str">
            <v>DER Jan/26</v>
          </cell>
        </row>
        <row r="904">
          <cell r="A904" t="str">
            <v>35.03.35</v>
          </cell>
          <cell r="B904" t="str">
            <v xml:space="preserve">FISCAL DE OBRAS                                                                </v>
          </cell>
          <cell r="C904" t="str">
            <v>hora</v>
          </cell>
          <cell r="D904">
            <v>81.36</v>
          </cell>
          <cell r="E904">
            <v>60.266666666666666</v>
          </cell>
          <cell r="F904" t="str">
            <v>DER Jan/26</v>
          </cell>
        </row>
        <row r="905">
          <cell r="A905" t="str">
            <v>35.03.36</v>
          </cell>
          <cell r="B905" t="str">
            <v xml:space="preserve">GEOLOGO JUNIOR                                                                 </v>
          </cell>
          <cell r="C905" t="str">
            <v>hora</v>
          </cell>
          <cell r="D905">
            <v>207.68</v>
          </cell>
          <cell r="E905">
            <v>153.83703703703702</v>
          </cell>
          <cell r="F905" t="str">
            <v>DER Jan/26</v>
          </cell>
        </row>
        <row r="906">
          <cell r="A906" t="str">
            <v>35.03.37</v>
          </cell>
          <cell r="B906" t="str">
            <v xml:space="preserve">GEOLOGO PLENO                                                                  </v>
          </cell>
          <cell r="C906" t="str">
            <v>hora</v>
          </cell>
          <cell r="D906">
            <v>250.73</v>
          </cell>
          <cell r="E906">
            <v>185.72592592592591</v>
          </cell>
          <cell r="F906" t="str">
            <v>DER Jan/26</v>
          </cell>
        </row>
        <row r="907">
          <cell r="A907" t="str">
            <v>35.03.38</v>
          </cell>
          <cell r="B907" t="str">
            <v xml:space="preserve">GEOLOGO SENIOR                                                                 </v>
          </cell>
          <cell r="C907" t="str">
            <v>hora</v>
          </cell>
          <cell r="D907">
            <v>293.77</v>
          </cell>
          <cell r="E907">
            <v>217.60740740740738</v>
          </cell>
          <cell r="F907" t="str">
            <v>DER Jan/26</v>
          </cell>
        </row>
        <row r="908">
          <cell r="A908" t="str">
            <v>35.03.39</v>
          </cell>
          <cell r="B908" t="str">
            <v xml:space="preserve">LABORATORISTA                                                                  </v>
          </cell>
          <cell r="C908" t="str">
            <v>hora</v>
          </cell>
          <cell r="D908">
            <v>90.08</v>
          </cell>
          <cell r="E908">
            <v>66.725925925925921</v>
          </cell>
          <cell r="F908" t="str">
            <v>DER Jan/26</v>
          </cell>
        </row>
        <row r="909">
          <cell r="A909" t="str">
            <v>35.03.40</v>
          </cell>
          <cell r="B909" t="str">
            <v xml:space="preserve">MENSAGEIRO                                                                     </v>
          </cell>
          <cell r="C909" t="str">
            <v>hora</v>
          </cell>
          <cell r="D909">
            <v>33.32</v>
          </cell>
          <cell r="E909">
            <v>24.68148148148148</v>
          </cell>
          <cell r="F909" t="str">
            <v>DER Jan/26</v>
          </cell>
        </row>
        <row r="910">
          <cell r="A910" t="str">
            <v>35.03.41</v>
          </cell>
          <cell r="B910" t="str">
            <v xml:space="preserve">MOTORISTA                                                                      </v>
          </cell>
          <cell r="C910" t="str">
            <v>hora</v>
          </cell>
          <cell r="D910">
            <v>46.44</v>
          </cell>
          <cell r="E910">
            <v>34.4</v>
          </cell>
          <cell r="F910" t="str">
            <v>DER Jan/26</v>
          </cell>
        </row>
        <row r="911">
          <cell r="A911" t="str">
            <v>35.03.42</v>
          </cell>
          <cell r="B911" t="str">
            <v xml:space="preserve">NIVELADOR                                                                      </v>
          </cell>
          <cell r="C911" t="str">
            <v>hora</v>
          </cell>
          <cell r="D911">
            <v>59.74</v>
          </cell>
          <cell r="E911">
            <v>44.251851851851853</v>
          </cell>
          <cell r="F911" t="str">
            <v>DER Jan/26</v>
          </cell>
        </row>
        <row r="912">
          <cell r="A912" t="str">
            <v>35.03.43</v>
          </cell>
          <cell r="B912" t="str">
            <v xml:space="preserve">PROGRAMADOR DE COMPUTADOR JUNIOR                                               </v>
          </cell>
          <cell r="C912" t="str">
            <v>hora</v>
          </cell>
          <cell r="D912">
            <v>57.82</v>
          </cell>
          <cell r="E912">
            <v>42.829629629629629</v>
          </cell>
          <cell r="F912" t="str">
            <v>DER Jan/26</v>
          </cell>
        </row>
        <row r="913">
          <cell r="A913" t="str">
            <v>35.03.44</v>
          </cell>
          <cell r="B913" t="str">
            <v xml:space="preserve">PROGRAMADOR DE COMPUTADOR PLENO                                                </v>
          </cell>
          <cell r="C913" t="str">
            <v>hora</v>
          </cell>
          <cell r="D913">
            <v>77.09</v>
          </cell>
          <cell r="E913">
            <v>57.103703703703701</v>
          </cell>
          <cell r="F913" t="str">
            <v>DER Jan/26</v>
          </cell>
        </row>
        <row r="914">
          <cell r="A914" t="str">
            <v>35.03.45</v>
          </cell>
          <cell r="B914" t="str">
            <v xml:space="preserve">PROGRAMADOR DE COMPUTADOR SENIOR                                               </v>
          </cell>
          <cell r="C914" t="str">
            <v>hora</v>
          </cell>
          <cell r="D914">
            <v>135.71</v>
          </cell>
          <cell r="E914">
            <v>100.52592592592592</v>
          </cell>
          <cell r="F914" t="str">
            <v>DER Jan/26</v>
          </cell>
        </row>
        <row r="915">
          <cell r="A915" t="str">
            <v>35.03.46</v>
          </cell>
          <cell r="B915" t="str">
            <v xml:space="preserve">PROJETISTA A / ASSISTENTE TECNICO I                                            </v>
          </cell>
          <cell r="C915" t="str">
            <v>hora</v>
          </cell>
          <cell r="D915">
            <v>100.02</v>
          </cell>
          <cell r="E915">
            <v>74.088888888888874</v>
          </cell>
          <cell r="F915" t="str">
            <v>DER Jan/26</v>
          </cell>
        </row>
        <row r="916">
          <cell r="A916" t="str">
            <v>35.03.47</v>
          </cell>
          <cell r="B916" t="str">
            <v xml:space="preserve">PROJETISTA B / ASSISTENTE TECNICO II                                           </v>
          </cell>
          <cell r="C916" t="str">
            <v>hora</v>
          </cell>
          <cell r="D916">
            <v>188.79</v>
          </cell>
          <cell r="E916">
            <v>139.84444444444443</v>
          </cell>
          <cell r="F916" t="str">
            <v>DER Jan/26</v>
          </cell>
        </row>
        <row r="917">
          <cell r="A917" t="str">
            <v>35.03.48</v>
          </cell>
          <cell r="B917" t="str">
            <v xml:space="preserve">PROJETISTA C / ASSISTENTE TECNICO III                                          </v>
          </cell>
          <cell r="C917" t="str">
            <v>hora</v>
          </cell>
          <cell r="D917">
            <v>218.28</v>
          </cell>
          <cell r="E917">
            <v>161.68888888888887</v>
          </cell>
          <cell r="F917" t="str">
            <v>DER Jan/26</v>
          </cell>
        </row>
        <row r="918">
          <cell r="A918" t="str">
            <v>35.03.50</v>
          </cell>
          <cell r="B918" t="str">
            <v xml:space="preserve">SECRETÁRIA(O) EXECUTIVA(O)                                                     </v>
          </cell>
          <cell r="C918" t="str">
            <v>hora</v>
          </cell>
          <cell r="D918">
            <v>112.47</v>
          </cell>
          <cell r="E918">
            <v>83.311111111111103</v>
          </cell>
          <cell r="F918" t="str">
            <v>DER Jan/26</v>
          </cell>
        </row>
        <row r="919">
          <cell r="A919" t="str">
            <v>35.03.51</v>
          </cell>
          <cell r="B919" t="str">
            <v xml:space="preserve">TOPOGRAFO                                                                      </v>
          </cell>
          <cell r="C919" t="str">
            <v>hora</v>
          </cell>
          <cell r="D919">
            <v>112.9</v>
          </cell>
          <cell r="E919">
            <v>83.629629629629633</v>
          </cell>
          <cell r="F919" t="str">
            <v>DER Jan/26</v>
          </cell>
        </row>
        <row r="920">
          <cell r="A920" t="str">
            <v>35.03.59</v>
          </cell>
          <cell r="B920" t="str">
            <v xml:space="preserve">ADMINISTRADOR DE BANCO DE DADOS                                                </v>
          </cell>
          <cell r="C920" t="str">
            <v>hora</v>
          </cell>
          <cell r="D920">
            <v>91.59</v>
          </cell>
          <cell r="E920">
            <v>67.844444444444449</v>
          </cell>
          <cell r="F920" t="str">
            <v>DER Jan/26</v>
          </cell>
        </row>
        <row r="921">
          <cell r="A921" t="str">
            <v>35.03.60</v>
          </cell>
          <cell r="B921" t="str">
            <v xml:space="preserve">TECNICO DE ADMINISTRACAO                                                       </v>
          </cell>
          <cell r="C921" t="str">
            <v>hora</v>
          </cell>
          <cell r="D921">
            <v>57.59</v>
          </cell>
          <cell r="E921">
            <v>42.659259259259258</v>
          </cell>
          <cell r="F921" t="str">
            <v>DER Jan/26</v>
          </cell>
        </row>
        <row r="922">
          <cell r="A922" t="str">
            <v>35.03.61</v>
          </cell>
          <cell r="B922" t="str">
            <v xml:space="preserve">SUPERVISOR DE REDES DE TELECOMUNICACAO                                         </v>
          </cell>
          <cell r="C922" t="str">
            <v>hora</v>
          </cell>
          <cell r="D922">
            <v>147.65</v>
          </cell>
          <cell r="E922">
            <v>109.37037037037037</v>
          </cell>
          <cell r="F922" t="str">
            <v>DER Jan/26</v>
          </cell>
        </row>
        <row r="923">
          <cell r="A923" t="str">
            <v>35.03.62</v>
          </cell>
          <cell r="B923" t="str">
            <v xml:space="preserve">ANALISTA DE AMBIENTE DE REDE                                                   </v>
          </cell>
          <cell r="C923" t="str">
            <v>hora</v>
          </cell>
          <cell r="D923">
            <v>86.7</v>
          </cell>
          <cell r="E923">
            <v>64.222222222222214</v>
          </cell>
          <cell r="F923" t="str">
            <v>DER Jan/26</v>
          </cell>
        </row>
        <row r="924">
          <cell r="A924" t="str">
            <v>35.03.64</v>
          </cell>
          <cell r="B924" t="str">
            <v xml:space="preserve">ADMINISTRADOR JUNIOR                                                           </v>
          </cell>
          <cell r="C924" t="str">
            <v>hora</v>
          </cell>
          <cell r="D924">
            <v>66.150000000000006</v>
          </cell>
          <cell r="E924">
            <v>49</v>
          </cell>
          <cell r="F924" t="str">
            <v>DER Jan/26</v>
          </cell>
        </row>
        <row r="925">
          <cell r="A925" t="str">
            <v>35.03.65</v>
          </cell>
          <cell r="B925" t="str">
            <v xml:space="preserve">ADMINISTRADOR PLENO                                                            </v>
          </cell>
          <cell r="C925" t="str">
            <v>hora</v>
          </cell>
          <cell r="D925">
            <v>109.42</v>
          </cell>
          <cell r="E925">
            <v>81.05185185185185</v>
          </cell>
          <cell r="F925" t="str">
            <v>DER Jan/26</v>
          </cell>
        </row>
        <row r="926">
          <cell r="A926" t="str">
            <v>35.03.66</v>
          </cell>
          <cell r="B926" t="str">
            <v xml:space="preserve">ADMINISTRADOR SENIOR                                                           </v>
          </cell>
          <cell r="C926" t="str">
            <v>hora</v>
          </cell>
          <cell r="D926">
            <v>133.58000000000001</v>
          </cell>
          <cell r="E926">
            <v>98.94814814814815</v>
          </cell>
          <cell r="F926" t="str">
            <v>DER Jan/26</v>
          </cell>
        </row>
        <row r="927">
          <cell r="A927" t="str">
            <v>35.03.69</v>
          </cell>
          <cell r="B927" t="str">
            <v xml:space="preserve">MEDICO VETERINARIO                                                             </v>
          </cell>
          <cell r="C927" t="str">
            <v>hora</v>
          </cell>
          <cell r="D927">
            <v>215.64</v>
          </cell>
          <cell r="E927">
            <v>159.73333333333332</v>
          </cell>
          <cell r="F927" t="str">
            <v>DER Jan/26</v>
          </cell>
        </row>
        <row r="928">
          <cell r="A928" t="str">
            <v>35.03.71</v>
          </cell>
          <cell r="B928" t="str">
            <v xml:space="preserve">ASSISTENTE SOCIAL JUNIOR                                                       </v>
          </cell>
          <cell r="C928" t="str">
            <v>hora</v>
          </cell>
          <cell r="D928">
            <v>68.13</v>
          </cell>
          <cell r="E928">
            <v>50.466666666666661</v>
          </cell>
          <cell r="F928" t="str">
            <v>DER Jan/26</v>
          </cell>
        </row>
        <row r="929">
          <cell r="A929" t="str">
            <v>35.03.72</v>
          </cell>
          <cell r="B929" t="str">
            <v xml:space="preserve">ASSISTENTE SOCIAL PLENO                                                        </v>
          </cell>
          <cell r="C929" t="str">
            <v>hora</v>
          </cell>
          <cell r="D929">
            <v>90.84</v>
          </cell>
          <cell r="E929">
            <v>67.288888888888891</v>
          </cell>
          <cell r="F929" t="str">
            <v>DER Jan/26</v>
          </cell>
        </row>
        <row r="930">
          <cell r="A930" t="str">
            <v>35.03.73</v>
          </cell>
          <cell r="B930" t="str">
            <v xml:space="preserve">ASSISTENTE SOCIAL SENIOR                                                       </v>
          </cell>
          <cell r="C930" t="str">
            <v>hora</v>
          </cell>
          <cell r="D930">
            <v>137.80000000000001</v>
          </cell>
          <cell r="E930">
            <v>102.07407407407408</v>
          </cell>
          <cell r="F930" t="str">
            <v>DER Jan/26</v>
          </cell>
        </row>
        <row r="931">
          <cell r="A931" t="str">
            <v>35.03.74</v>
          </cell>
          <cell r="B931" t="str">
            <v xml:space="preserve">TECNICO EM SECRETARIADO                                                        </v>
          </cell>
          <cell r="C931" t="str">
            <v>hora</v>
          </cell>
          <cell r="D931">
            <v>58.35</v>
          </cell>
          <cell r="E931">
            <v>43.222222222222221</v>
          </cell>
          <cell r="F931" t="str">
            <v>DER Jan/26</v>
          </cell>
        </row>
        <row r="932">
          <cell r="A932" t="str">
            <v>35.03.75</v>
          </cell>
          <cell r="B932" t="str">
            <v xml:space="preserve">ASSISTENTE ADMINISTRATIVO                                                      </v>
          </cell>
          <cell r="C932" t="str">
            <v>hora</v>
          </cell>
          <cell r="D932">
            <v>47.79</v>
          </cell>
          <cell r="E932">
            <v>35.4</v>
          </cell>
          <cell r="F932" t="str">
            <v>DER Jan/26</v>
          </cell>
        </row>
        <row r="933">
          <cell r="A933" t="str">
            <v>35.03.79</v>
          </cell>
          <cell r="B933" t="str">
            <v xml:space="preserve">ANALISTA DE PLANEJAMENTO SÊNIOR                                                </v>
          </cell>
          <cell r="C933" t="str">
            <v>hora</v>
          </cell>
          <cell r="D933">
            <v>146.29</v>
          </cell>
          <cell r="E933">
            <v>108.36296296296295</v>
          </cell>
          <cell r="F933" t="str">
            <v>DER Jan/26</v>
          </cell>
        </row>
        <row r="934">
          <cell r="A934" t="str">
            <v>37.01.01</v>
          </cell>
          <cell r="B934" t="str">
            <v xml:space="preserve">REPARO TOTAL DE CERCA                                                          </v>
          </cell>
          <cell r="C934" t="str">
            <v>m</v>
          </cell>
          <cell r="D934">
            <v>68.91</v>
          </cell>
          <cell r="E934">
            <v>51.044444444444437</v>
          </cell>
          <cell r="F934" t="str">
            <v>DER Jan/26</v>
          </cell>
        </row>
        <row r="935">
          <cell r="A935" t="str">
            <v>37.01.04</v>
          </cell>
          <cell r="B935" t="str">
            <v xml:space="preserve">LIMPEZA DE DRENAGEM DA PLATAFORMA                                              </v>
          </cell>
          <cell r="C935" t="str">
            <v>m</v>
          </cell>
          <cell r="D935">
            <v>2.2400000000000002</v>
          </cell>
          <cell r="E935">
            <v>1.6592592592592592</v>
          </cell>
          <cell r="F935" t="str">
            <v>DER Jan/26</v>
          </cell>
        </row>
        <row r="936">
          <cell r="A936" t="str">
            <v>37.01.05</v>
          </cell>
          <cell r="B936" t="str">
            <v xml:space="preserve">LIMPEZA DE DRENAGEM FORA DA PLATAFORMA                                         </v>
          </cell>
          <cell r="C936" t="str">
            <v>m</v>
          </cell>
          <cell r="D936">
            <v>2.69</v>
          </cell>
          <cell r="E936">
            <v>1.9925925925925925</v>
          </cell>
          <cell r="F936" t="str">
            <v>DER Jan/26</v>
          </cell>
        </row>
        <row r="937">
          <cell r="A937" t="str">
            <v>37.01.06</v>
          </cell>
          <cell r="B937" t="str">
            <v xml:space="preserve">LIMPEZA DE BUEIROS DIAMETRO D&lt;=0,60M                                           </v>
          </cell>
          <cell r="C937" t="str">
            <v>m</v>
          </cell>
          <cell r="D937">
            <v>75.44</v>
          </cell>
          <cell r="E937">
            <v>55.88148148148148</v>
          </cell>
          <cell r="F937" t="str">
            <v>DER Jan/26</v>
          </cell>
        </row>
        <row r="938">
          <cell r="A938" t="str">
            <v>37.01.07</v>
          </cell>
          <cell r="B938" t="str">
            <v xml:space="preserve">LIMPEZA DE BUEIROS DIAMETRO 0,6&lt;D&lt;=0,8M                                        </v>
          </cell>
          <cell r="C938" t="str">
            <v>m</v>
          </cell>
          <cell r="D938">
            <v>85.52</v>
          </cell>
          <cell r="E938">
            <v>63.348148148148141</v>
          </cell>
          <cell r="F938" t="str">
            <v>DER Jan/26</v>
          </cell>
        </row>
        <row r="939">
          <cell r="A939" t="str">
            <v>37.01.08</v>
          </cell>
          <cell r="B939" t="str">
            <v xml:space="preserve">LIMPEZA DE BUEIROS DIAMETRO 0,8 &lt; D &lt;=1,0M                                     </v>
          </cell>
          <cell r="C939" t="str">
            <v>m</v>
          </cell>
          <cell r="D939">
            <v>101.91</v>
          </cell>
          <cell r="E939">
            <v>75.48888888888888</v>
          </cell>
          <cell r="F939" t="str">
            <v>DER Jan/26</v>
          </cell>
        </row>
        <row r="940">
          <cell r="A940" t="str">
            <v>37.01.09</v>
          </cell>
          <cell r="B940" t="str">
            <v xml:space="preserve">LIMPEZA DE BUEIROS DIAMETRO 1,0&lt;D&lt;=1,20M                                       </v>
          </cell>
          <cell r="C940" t="str">
            <v>m</v>
          </cell>
          <cell r="D940">
            <v>95.87</v>
          </cell>
          <cell r="E940">
            <v>71.014814814814812</v>
          </cell>
          <cell r="F940" t="str">
            <v>DER Jan/26</v>
          </cell>
        </row>
        <row r="941">
          <cell r="A941" t="str">
            <v>37.01.10</v>
          </cell>
          <cell r="B941" t="str">
            <v xml:space="preserve">LIMPEZA DE BUEIROS 1,20&lt;D&lt;=1,50M                                               </v>
          </cell>
          <cell r="C941" t="str">
            <v>m</v>
          </cell>
          <cell r="D941">
            <v>100.94</v>
          </cell>
          <cell r="E941">
            <v>74.770370370370358</v>
          </cell>
          <cell r="F941" t="str">
            <v>DER Jan/26</v>
          </cell>
        </row>
        <row r="942">
          <cell r="A942" t="str">
            <v>37.01.11</v>
          </cell>
          <cell r="B942" t="str">
            <v xml:space="preserve">LIMPEZA DE GALERIA                                                             </v>
          </cell>
          <cell r="C942" t="str">
            <v>m</v>
          </cell>
          <cell r="D942">
            <v>100.94</v>
          </cell>
          <cell r="E942">
            <v>74.770370370370358</v>
          </cell>
          <cell r="F942" t="str">
            <v>DER Jan/26</v>
          </cell>
        </row>
        <row r="943">
          <cell r="A943" t="str">
            <v>37.01.12</v>
          </cell>
          <cell r="B943" t="str">
            <v xml:space="preserve">REPARO DRENAGEM SUPERFICIAL DE CONCRETO                                        </v>
          </cell>
          <cell r="C943" t="str">
            <v>m3</v>
          </cell>
          <cell r="D943">
            <v>2006.68</v>
          </cell>
          <cell r="E943">
            <v>1486.4296296296295</v>
          </cell>
          <cell r="F943" t="str">
            <v>DER Jan/26</v>
          </cell>
        </row>
        <row r="944">
          <cell r="A944" t="str">
            <v>37.01.13</v>
          </cell>
          <cell r="B944" t="str">
            <v xml:space="preserve">DEMOLICAO OBRAS DE CONCRETO SIMPLES                                            </v>
          </cell>
          <cell r="C944" t="str">
            <v>m3</v>
          </cell>
          <cell r="D944">
            <v>555.04</v>
          </cell>
          <cell r="E944">
            <v>411.14074074074068</v>
          </cell>
          <cell r="F944" t="str">
            <v>DER Jan/26</v>
          </cell>
        </row>
        <row r="945">
          <cell r="A945" t="str">
            <v>37.01.14</v>
          </cell>
          <cell r="B945" t="str">
            <v xml:space="preserve">DEMOLICAO OBRAS DE CONCRETO ARMADO                                             </v>
          </cell>
          <cell r="C945" t="str">
            <v>m3</v>
          </cell>
          <cell r="D945">
            <v>945.52</v>
          </cell>
          <cell r="E945">
            <v>700.38518518518515</v>
          </cell>
          <cell r="F945" t="str">
            <v>DER Jan/26</v>
          </cell>
        </row>
        <row r="946">
          <cell r="A946" t="str">
            <v>37.01.15</v>
          </cell>
          <cell r="B946" t="str">
            <v xml:space="preserve">DEMOLICAO E RETIRADA DE GUARDA-CORPO                                           </v>
          </cell>
          <cell r="C946" t="str">
            <v>m3</v>
          </cell>
          <cell r="D946">
            <v>853.95</v>
          </cell>
          <cell r="E946">
            <v>632.55555555555554</v>
          </cell>
          <cell r="F946" t="str">
            <v>DER Jan/26</v>
          </cell>
        </row>
        <row r="947">
          <cell r="A947" t="str">
            <v>37.01.16</v>
          </cell>
          <cell r="B947" t="str">
            <v xml:space="preserve">LIMPEZA DE PLACA                                                               </v>
          </cell>
          <cell r="C947" t="str">
            <v>m2</v>
          </cell>
          <cell r="D947">
            <v>14.47</v>
          </cell>
          <cell r="E947">
            <v>10.718518518518518</v>
          </cell>
          <cell r="F947" t="str">
            <v>DER Jan/26</v>
          </cell>
        </row>
        <row r="948">
          <cell r="A948" t="str">
            <v>37.01.17</v>
          </cell>
          <cell r="B948" t="str">
            <v xml:space="preserve">LIMPEZA TACHA REFLETIVA MONO/BIDIREC                                           </v>
          </cell>
          <cell r="C948" t="str">
            <v>un</v>
          </cell>
          <cell r="D948">
            <v>4.24</v>
          </cell>
          <cell r="E948">
            <v>3.1407407407407408</v>
          </cell>
          <cell r="F948" t="str">
            <v>DER Jan/26</v>
          </cell>
        </row>
        <row r="949">
          <cell r="A949" t="str">
            <v>37.01.18</v>
          </cell>
          <cell r="B949" t="str">
            <v xml:space="preserve">PINTURA DE CAIACAO 2 DEMAOS                                                    </v>
          </cell>
          <cell r="C949" t="str">
            <v>m2</v>
          </cell>
          <cell r="D949">
            <v>6.07</v>
          </cell>
          <cell r="E949">
            <v>4.496296296296296</v>
          </cell>
          <cell r="F949" t="str">
            <v>DER Jan/26</v>
          </cell>
        </row>
        <row r="950">
          <cell r="A950" t="str">
            <v>37.01.18.01</v>
          </cell>
          <cell r="B950" t="str">
            <v xml:space="preserve">PINTURA DE CAIACAO COM CAL HIDRATADA                                           </v>
          </cell>
          <cell r="C950" t="str">
            <v>m2</v>
          </cell>
          <cell r="D950">
            <v>6.07</v>
          </cell>
          <cell r="E950">
            <v>4.496296296296296</v>
          </cell>
          <cell r="F950" t="str">
            <v>DER Jan/26</v>
          </cell>
        </row>
        <row r="951">
          <cell r="A951" t="str">
            <v>37.01.19</v>
          </cell>
          <cell r="B951" t="str">
            <v xml:space="preserve">LIMPEZA SUPERFICIAL CONCRETO                                                   </v>
          </cell>
          <cell r="C951" t="str">
            <v>m2</v>
          </cell>
          <cell r="D951">
            <v>14.46</v>
          </cell>
          <cell r="E951">
            <v>10.71111111111111</v>
          </cell>
          <cell r="F951" t="str">
            <v>DER Jan/26</v>
          </cell>
        </row>
        <row r="952">
          <cell r="A952" t="str">
            <v>37.01.21</v>
          </cell>
          <cell r="B952" t="str">
            <v xml:space="preserve">RECOLHIMENTO DE ANIMAIS                                                        </v>
          </cell>
          <cell r="C952" t="str">
            <v>equipe.hor</v>
          </cell>
          <cell r="D952">
            <v>170.19</v>
          </cell>
          <cell r="E952">
            <v>126.06666666666666</v>
          </cell>
          <cell r="F952" t="str">
            <v>DER Jan/26</v>
          </cell>
        </row>
        <row r="953">
          <cell r="A953" t="str">
            <v>37.01.22</v>
          </cell>
          <cell r="B953" t="str">
            <v xml:space="preserve">EQUIPE PARA SERVICOS CONSERVACAO                                               </v>
          </cell>
          <cell r="C953" t="str">
            <v>equip/dia</v>
          </cell>
          <cell r="D953">
            <v>1766.17</v>
          </cell>
          <cell r="E953">
            <v>1308.274074074074</v>
          </cell>
          <cell r="F953" t="str">
            <v>DER Jan/26</v>
          </cell>
        </row>
        <row r="954">
          <cell r="A954" t="str">
            <v>37.01.23</v>
          </cell>
          <cell r="B954" t="str">
            <v xml:space="preserve">TRANSPORTE DE PESSOAL                                                          </v>
          </cell>
          <cell r="C954" t="str">
            <v>km</v>
          </cell>
          <cell r="D954">
            <v>2.38</v>
          </cell>
          <cell r="E954">
            <v>1.7629629629629628</v>
          </cell>
          <cell r="F954" t="str">
            <v>DER Jan/26</v>
          </cell>
        </row>
        <row r="955">
          <cell r="A955" t="str">
            <v>37.01.24.02</v>
          </cell>
          <cell r="B955" t="str">
            <v xml:space="preserve">PINTURA LATEX ACRILICA COM EQUIPAMENTO PARA PINTURA A AR COMPRIMIDO DE PISTOLA </v>
          </cell>
          <cell r="C955" t="str">
            <v>m2</v>
          </cell>
          <cell r="D955">
            <v>52.58</v>
          </cell>
          <cell r="E955">
            <v>38.948148148148142</v>
          </cell>
          <cell r="F955" t="str">
            <v>DER Jan/26</v>
          </cell>
        </row>
        <row r="956">
          <cell r="A956" t="str">
            <v>37.01.25</v>
          </cell>
          <cell r="B956" t="str">
            <v xml:space="preserve">RECOMPOSICAO TOTAL CERCA C/MOURAO CONCRETO SECAO QUADRADA                      </v>
          </cell>
          <cell r="C956" t="str">
            <v>m</v>
          </cell>
          <cell r="D956">
            <v>47.03</v>
          </cell>
          <cell r="E956">
            <v>34.837037037037035</v>
          </cell>
          <cell r="F956" t="str">
            <v>DER Jan/26</v>
          </cell>
        </row>
        <row r="957">
          <cell r="A957" t="str">
            <v>37.01.26</v>
          </cell>
          <cell r="B957" t="str">
            <v xml:space="preserve">RECOMPOSICAO PARCIAL DE CERCA COM MOURAO DE CONCRETO - ARAME                   </v>
          </cell>
          <cell r="C957" t="str">
            <v>m</v>
          </cell>
          <cell r="D957">
            <v>15.97</v>
          </cell>
          <cell r="E957">
            <v>11.829629629629629</v>
          </cell>
          <cell r="F957" t="str">
            <v>DER Jan/26</v>
          </cell>
        </row>
        <row r="958">
          <cell r="A958" t="str">
            <v>37.01.27</v>
          </cell>
          <cell r="B958" t="str">
            <v>RECOMPOSICAO PARCIAL CERCA C/MOURAO CONCRETO SEC. QUADRADA-AREIA E BRITA COMERC</v>
          </cell>
          <cell r="C958" t="str">
            <v>m</v>
          </cell>
          <cell r="D958">
            <v>37.06</v>
          </cell>
          <cell r="E958">
            <v>27.451851851851853</v>
          </cell>
          <cell r="F958" t="str">
            <v>DER Jan/26</v>
          </cell>
        </row>
        <row r="959">
          <cell r="A959" t="str">
            <v>37.01.28</v>
          </cell>
          <cell r="B959" t="str">
            <v xml:space="preserve">RECOMPOSICAO TOTAL DE CERCA COM MOURAO DE MADEIRA                              </v>
          </cell>
          <cell r="C959" t="str">
            <v>m</v>
          </cell>
          <cell r="D959">
            <v>58.77</v>
          </cell>
          <cell r="E959">
            <v>43.533333333333331</v>
          </cell>
          <cell r="F959" t="str">
            <v>DER Jan/26</v>
          </cell>
        </row>
        <row r="960">
          <cell r="A960" t="str">
            <v>37.01.29</v>
          </cell>
          <cell r="B960" t="str">
            <v xml:space="preserve">RECOMPOSICAO PARCIAL DE CERCA COM MOURAO DE MADEIRA - ARAME                    </v>
          </cell>
          <cell r="C960" t="str">
            <v>m</v>
          </cell>
          <cell r="D960">
            <v>12.3</v>
          </cell>
          <cell r="E960">
            <v>9.1111111111111107</v>
          </cell>
          <cell r="F960" t="str">
            <v>DER Jan/26</v>
          </cell>
        </row>
        <row r="961">
          <cell r="A961" t="str">
            <v>37.01.30</v>
          </cell>
          <cell r="B961" t="str">
            <v xml:space="preserve">RECOMPOSICAO PARCIAL DE CERCA COM MOURAO DE MADEIRA - MOURAO                   </v>
          </cell>
          <cell r="C961" t="str">
            <v>m</v>
          </cell>
          <cell r="D961">
            <v>48.01</v>
          </cell>
          <cell r="E961">
            <v>35.562962962962956</v>
          </cell>
          <cell r="F961" t="str">
            <v>DER Jan/26</v>
          </cell>
        </row>
        <row r="962">
          <cell r="A962" t="str">
            <v>37.02.01</v>
          </cell>
          <cell r="B962" t="str">
            <v xml:space="preserve">REPOSICAO DE REVEST.PRIMARIO NA PISTA                                          </v>
          </cell>
          <cell r="C962" t="str">
            <v>m3</v>
          </cell>
          <cell r="D962">
            <v>181.78</v>
          </cell>
          <cell r="E962">
            <v>134.65185185185183</v>
          </cell>
          <cell r="F962" t="str">
            <v>DER Jan/26</v>
          </cell>
        </row>
        <row r="963">
          <cell r="A963" t="str">
            <v>37.02.02</v>
          </cell>
          <cell r="B963" t="str">
            <v xml:space="preserve">REPOSICAO REVEST.PRIMARIO ACOSTAMENTO                                          </v>
          </cell>
          <cell r="C963" t="str">
            <v>m3</v>
          </cell>
          <cell r="D963">
            <v>181.78</v>
          </cell>
          <cell r="E963">
            <v>134.65185185185183</v>
          </cell>
          <cell r="F963" t="str">
            <v>DER Jan/26</v>
          </cell>
        </row>
        <row r="964">
          <cell r="A964" t="str">
            <v>37.02.03</v>
          </cell>
          <cell r="B964" t="str">
            <v xml:space="preserve">RECONFORMACAO DE PLATAFORMA                                                    </v>
          </cell>
          <cell r="C964" t="str">
            <v>km</v>
          </cell>
          <cell r="D964">
            <v>657.93</v>
          </cell>
          <cell r="E964">
            <v>487.3555555555555</v>
          </cell>
          <cell r="F964" t="str">
            <v>DER Jan/26</v>
          </cell>
        </row>
        <row r="965">
          <cell r="A965" t="str">
            <v>37.02.04</v>
          </cell>
          <cell r="B965" t="str">
            <v xml:space="preserve">RECONFORMACAO DE ACOSTAMENTO                                                   </v>
          </cell>
          <cell r="C965" t="str">
            <v>km</v>
          </cell>
          <cell r="D965">
            <v>219.11</v>
          </cell>
          <cell r="E965">
            <v>162.30370370370369</v>
          </cell>
          <cell r="F965" t="str">
            <v>DER Jan/26</v>
          </cell>
        </row>
        <row r="966">
          <cell r="A966" t="str">
            <v>37.02.05</v>
          </cell>
          <cell r="B966" t="str">
            <v xml:space="preserve">RECOMPOSICAO MANUAL DE ATERRO                                                  </v>
          </cell>
          <cell r="C966" t="str">
            <v>m3</v>
          </cell>
          <cell r="D966">
            <v>142.96</v>
          </cell>
          <cell r="E966">
            <v>105.8962962962963</v>
          </cell>
          <cell r="F966" t="str">
            <v>DER Jan/26</v>
          </cell>
        </row>
        <row r="967">
          <cell r="A967" t="str">
            <v>37.02.06</v>
          </cell>
          <cell r="B967" t="str">
            <v xml:space="preserve">RECOMPOSICAO MECANICA DE ATERRO                                                </v>
          </cell>
          <cell r="C967" t="str">
            <v>m3</v>
          </cell>
          <cell r="D967">
            <v>44.54</v>
          </cell>
          <cell r="E967">
            <v>32.992592592592587</v>
          </cell>
          <cell r="F967" t="str">
            <v>DER Jan/26</v>
          </cell>
        </row>
        <row r="968">
          <cell r="A968" t="str">
            <v>37.02.07</v>
          </cell>
          <cell r="B968" t="str">
            <v xml:space="preserve">REMOCAO MANUAL DE BARREIRA                                                     </v>
          </cell>
          <cell r="C968" t="str">
            <v>m3</v>
          </cell>
          <cell r="D968">
            <v>88.07</v>
          </cell>
          <cell r="E968">
            <v>65.237037037037027</v>
          </cell>
          <cell r="F968" t="str">
            <v>DER Jan/26</v>
          </cell>
        </row>
        <row r="969">
          <cell r="A969" t="str">
            <v>37.02.08</v>
          </cell>
          <cell r="B969" t="str">
            <v xml:space="preserve">REMOCAO MECANICA DE BARREIRA                                                   </v>
          </cell>
          <cell r="C969" t="str">
            <v>m3</v>
          </cell>
          <cell r="D969">
            <v>34.130000000000003</v>
          </cell>
          <cell r="E969">
            <v>25.281481481481482</v>
          </cell>
          <cell r="F969" t="str">
            <v>DER Jan/26</v>
          </cell>
        </row>
        <row r="970">
          <cell r="A970" t="str">
            <v>37.02.09</v>
          </cell>
          <cell r="B970" t="str">
            <v xml:space="preserve">RETALUDAMENTO MANUAL                                                           </v>
          </cell>
          <cell r="C970" t="str">
            <v>m3</v>
          </cell>
          <cell r="D970">
            <v>301.02</v>
          </cell>
          <cell r="E970">
            <v>222.97777777777776</v>
          </cell>
          <cell r="F970" t="str">
            <v>DER Jan/26</v>
          </cell>
        </row>
        <row r="971">
          <cell r="A971" t="str">
            <v>37.02.11</v>
          </cell>
          <cell r="B971" t="str">
            <v xml:space="preserve">DEST.ARV.COM PERIMETRO MAIOR QUE 78CM                                          </v>
          </cell>
          <cell r="C971" t="str">
            <v>un</v>
          </cell>
          <cell r="D971">
            <v>163.71</v>
          </cell>
          <cell r="E971">
            <v>121.26666666666667</v>
          </cell>
          <cell r="F971" t="str">
            <v>DER Jan/26</v>
          </cell>
        </row>
        <row r="972">
          <cell r="A972" t="str">
            <v>37.02.11.01</v>
          </cell>
          <cell r="B972" t="str">
            <v xml:space="preserve">CORTE, DESTOCAMENTO DE ARVORES COM PERíMETRO MAIOR QUE 78 CM                   </v>
          </cell>
          <cell r="C972" t="str">
            <v>un</v>
          </cell>
          <cell r="D972">
            <v>184.52</v>
          </cell>
          <cell r="E972">
            <v>136.68148148148148</v>
          </cell>
          <cell r="F972" t="str">
            <v>DER Jan/26</v>
          </cell>
        </row>
        <row r="973">
          <cell r="A973" t="str">
            <v>37.02.11.02</v>
          </cell>
          <cell r="B973" t="str">
            <v xml:space="preserve">DERRUBADA E DESTOCAMENTO DE ÁRVORES COM PERIMETRO &gt; 78CM                       </v>
          </cell>
          <cell r="C973" t="str">
            <v>un</v>
          </cell>
          <cell r="D973">
            <v>184.52</v>
          </cell>
          <cell r="E973">
            <v>136.68148148148148</v>
          </cell>
          <cell r="F973" t="str">
            <v>DER Jan/26</v>
          </cell>
        </row>
        <row r="974">
          <cell r="A974" t="str">
            <v>37.02.12</v>
          </cell>
          <cell r="B974" t="str">
            <v xml:space="preserve">LIMP.TERRENO C/DEST.ARV.PERIMETRO&lt;=78                                          </v>
          </cell>
          <cell r="C974" t="str">
            <v>m2</v>
          </cell>
          <cell r="D974">
            <v>1.75</v>
          </cell>
          <cell r="E974">
            <v>1.2962962962962963</v>
          </cell>
          <cell r="F974" t="str">
            <v>DER Jan/26</v>
          </cell>
        </row>
        <row r="975">
          <cell r="A975" t="str">
            <v>37.02.13</v>
          </cell>
          <cell r="B975" t="str">
            <v xml:space="preserve">LIMP.TERRENO S/DESTOCAMENTO DE ARVORE                                          </v>
          </cell>
          <cell r="C975" t="str">
            <v>m2</v>
          </cell>
          <cell r="D975">
            <v>0.76</v>
          </cell>
          <cell r="E975">
            <v>0.56296296296296289</v>
          </cell>
          <cell r="F975" t="str">
            <v>DER Jan/26</v>
          </cell>
        </row>
        <row r="976">
          <cell r="A976" t="str">
            <v>37.02.14.01</v>
          </cell>
          <cell r="B976" t="str">
            <v xml:space="preserve">ESCAVACAO E CARGA DE MATERIAL DE 1/2A CATEGORIA                                </v>
          </cell>
          <cell r="C976" t="str">
            <v>m3</v>
          </cell>
          <cell r="D976">
            <v>12.76</v>
          </cell>
          <cell r="E976">
            <v>9.4518518518518508</v>
          </cell>
          <cell r="F976" t="str">
            <v>DER Jan/26</v>
          </cell>
        </row>
        <row r="977">
          <cell r="A977" t="str">
            <v>37.02.18</v>
          </cell>
          <cell r="B977" t="str">
            <v xml:space="preserve">ESCAV.CARGA MATERIAL 2A.CAT.C/EXPLOSIVO                                        </v>
          </cell>
          <cell r="C977" t="str">
            <v>m3</v>
          </cell>
          <cell r="D977">
            <v>50</v>
          </cell>
          <cell r="E977">
            <v>37.037037037037038</v>
          </cell>
          <cell r="F977" t="str">
            <v>DER Jan/26</v>
          </cell>
        </row>
        <row r="978">
          <cell r="A978" t="str">
            <v>37.02.18.01</v>
          </cell>
          <cell r="B978" t="str">
            <v xml:space="preserve">ESCAVACAO E CARGA DE MATERIAL DE 1/2A CATEGORIA                                </v>
          </cell>
          <cell r="C978" t="str">
            <v>m3</v>
          </cell>
          <cell r="D978">
            <v>12.76</v>
          </cell>
          <cell r="E978">
            <v>9.4518518518518508</v>
          </cell>
          <cell r="F978" t="str">
            <v>DER Jan/26</v>
          </cell>
        </row>
        <row r="979">
          <cell r="A979" t="str">
            <v>37.02.19</v>
          </cell>
          <cell r="B979" t="str">
            <v xml:space="preserve">ESCAVACAO E CARGA MATERIAL DE 3A.CAT.                                          </v>
          </cell>
          <cell r="C979" t="str">
            <v>m3</v>
          </cell>
          <cell r="D979">
            <v>80.17</v>
          </cell>
          <cell r="E979">
            <v>59.385185185185179</v>
          </cell>
          <cell r="F979" t="str">
            <v>DER Jan/26</v>
          </cell>
        </row>
        <row r="980">
          <cell r="A980" t="str">
            <v>37.02.20</v>
          </cell>
          <cell r="B980" t="str">
            <v xml:space="preserve">COMPACTACAO ATERRO MAIOR/IGUAL 95%PS                                           </v>
          </cell>
          <cell r="C980" t="str">
            <v>m3</v>
          </cell>
          <cell r="D980">
            <v>6.54</v>
          </cell>
          <cell r="E980">
            <v>4.8444444444444441</v>
          </cell>
          <cell r="F980" t="str">
            <v>DER Jan/26</v>
          </cell>
        </row>
        <row r="981">
          <cell r="A981" t="str">
            <v>37.02.21</v>
          </cell>
          <cell r="B981" t="str">
            <v xml:space="preserve">TRANSPORTE DE 1A/2A. CATEGORIA ATE 1KM                                         </v>
          </cell>
          <cell r="C981" t="str">
            <v>m3*km</v>
          </cell>
          <cell r="D981">
            <v>9.98</v>
          </cell>
          <cell r="E981">
            <v>7.3925925925925924</v>
          </cell>
          <cell r="F981" t="str">
            <v>DER Jan/26</v>
          </cell>
        </row>
        <row r="982">
          <cell r="A982" t="str">
            <v>37.02.22</v>
          </cell>
          <cell r="B982" t="str">
            <v xml:space="preserve">TRANSPORTE DE 1A/2A. CATEGORIA ATE 2KM                                         </v>
          </cell>
          <cell r="C982" t="str">
            <v>m3*km</v>
          </cell>
          <cell r="D982">
            <v>5.87</v>
          </cell>
          <cell r="E982">
            <v>4.3481481481481481</v>
          </cell>
          <cell r="F982" t="str">
            <v>DER Jan/26</v>
          </cell>
        </row>
        <row r="983">
          <cell r="A983" t="str">
            <v>37.02.23</v>
          </cell>
          <cell r="B983" t="str">
            <v xml:space="preserve">TRANSPORTE DE 1A/2A. CATEGORIA ATE 5KM                                         </v>
          </cell>
          <cell r="C983" t="str">
            <v>m3*km</v>
          </cell>
          <cell r="D983">
            <v>4.5599999999999996</v>
          </cell>
          <cell r="E983">
            <v>3.3777777777777773</v>
          </cell>
          <cell r="F983" t="str">
            <v>DER Jan/26</v>
          </cell>
        </row>
        <row r="984">
          <cell r="A984" t="str">
            <v>37.02.24</v>
          </cell>
          <cell r="B984" t="str">
            <v xml:space="preserve">TRANSPORTE DE 1A/2A. CATEGORIA ATE 10KM                                        </v>
          </cell>
          <cell r="C984" t="str">
            <v>m3*km</v>
          </cell>
          <cell r="D984">
            <v>3.81</v>
          </cell>
          <cell r="E984">
            <v>2.822222222222222</v>
          </cell>
          <cell r="F984" t="str">
            <v>DER Jan/26</v>
          </cell>
        </row>
        <row r="985">
          <cell r="A985" t="str">
            <v>37.02.25</v>
          </cell>
          <cell r="B985" t="str">
            <v xml:space="preserve">TRANSPORTE DE 1A/2A. CATEGORIA ATE 15KM                                        </v>
          </cell>
          <cell r="C985" t="str">
            <v>m3*km</v>
          </cell>
          <cell r="D985">
            <v>3.36</v>
          </cell>
          <cell r="E985">
            <v>2.4888888888888885</v>
          </cell>
          <cell r="F985" t="str">
            <v>DER Jan/26</v>
          </cell>
        </row>
        <row r="986">
          <cell r="A986" t="str">
            <v>37.02.26</v>
          </cell>
          <cell r="B986" t="str">
            <v xml:space="preserve">TRANSPORTE DE 1A/2A. CATEGORIA ALEM 15KM                                       </v>
          </cell>
          <cell r="C986" t="str">
            <v>m3*km</v>
          </cell>
          <cell r="D986">
            <v>2.65</v>
          </cell>
          <cell r="E986">
            <v>1.9629629629629628</v>
          </cell>
          <cell r="F986" t="str">
            <v>DER Jan/26</v>
          </cell>
        </row>
        <row r="987">
          <cell r="A987" t="str">
            <v>37.02.27</v>
          </cell>
          <cell r="B987" t="str">
            <v xml:space="preserve">REVESTIMENTO PRIMARIO                                                          </v>
          </cell>
          <cell r="C987" t="str">
            <v>m3</v>
          </cell>
          <cell r="D987">
            <v>179.69</v>
          </cell>
          <cell r="E987">
            <v>133.1037037037037</v>
          </cell>
          <cell r="F987" t="str">
            <v>DER Jan/26</v>
          </cell>
        </row>
        <row r="988">
          <cell r="A988" t="str">
            <v>37.02.27.01</v>
          </cell>
          <cell r="B988" t="str">
            <v xml:space="preserve">REVESTIMENTO PRIMARIO COM BICA CORRIDA                                         </v>
          </cell>
          <cell r="C988" t="str">
            <v>m3</v>
          </cell>
          <cell r="D988">
            <v>266.52</v>
          </cell>
          <cell r="E988">
            <v>197.42222222222219</v>
          </cell>
          <cell r="F988" t="str">
            <v>DER Jan/26</v>
          </cell>
        </row>
        <row r="989">
          <cell r="A989" t="str">
            <v>37.02.27.02</v>
          </cell>
          <cell r="B989" t="str">
            <v xml:space="preserve">REVESTIMENTO PRIMARIO COM MATERIAL DE JAZIDA                                   </v>
          </cell>
          <cell r="C989" t="str">
            <v>m3</v>
          </cell>
          <cell r="D989">
            <v>80.12</v>
          </cell>
          <cell r="E989">
            <v>59.348148148148148</v>
          </cell>
          <cell r="F989" t="str">
            <v>DER Jan/26</v>
          </cell>
        </row>
        <row r="990">
          <cell r="A990" t="str">
            <v>37.02.27.03</v>
          </cell>
          <cell r="B990" t="str">
            <v xml:space="preserve">RESVETIMENTO PRIMARIO COM REAPROVEITAMENTO DE MATERIAL FRESADO                 </v>
          </cell>
          <cell r="C990" t="str">
            <v>m3</v>
          </cell>
          <cell r="D990">
            <v>55.29</v>
          </cell>
          <cell r="E990">
            <v>40.955555555555556</v>
          </cell>
          <cell r="F990" t="str">
            <v>DER Jan/26</v>
          </cell>
        </row>
        <row r="991">
          <cell r="A991" t="str">
            <v>37.03.01</v>
          </cell>
          <cell r="B991" t="str">
            <v xml:space="preserve">REMENDO PRE-MISTURADO A QUENTE                                                 </v>
          </cell>
          <cell r="C991" t="str">
            <v>m3</v>
          </cell>
          <cell r="D991">
            <v>2634.52</v>
          </cell>
          <cell r="E991">
            <v>1951.4962962962961</v>
          </cell>
          <cell r="F991" t="str">
            <v>DER Jan/26</v>
          </cell>
        </row>
        <row r="992">
          <cell r="A992" t="str">
            <v>37.03.03</v>
          </cell>
          <cell r="B992" t="str">
            <v xml:space="preserve">REPARO EMERGENCIAL DE PAV.-TAPA BURACO                                         </v>
          </cell>
          <cell r="C992" t="str">
            <v>m3</v>
          </cell>
          <cell r="D992">
            <v>2265.75</v>
          </cell>
          <cell r="E992">
            <v>1678.3333333333333</v>
          </cell>
          <cell r="F992" t="str">
            <v>DER Jan/26</v>
          </cell>
        </row>
        <row r="993">
          <cell r="A993" t="str">
            <v>37.03.04</v>
          </cell>
          <cell r="B993" t="str">
            <v xml:space="preserve">REPARO DE BASE BRITA GRADUADA                                                  </v>
          </cell>
          <cell r="C993" t="str">
            <v>m3</v>
          </cell>
          <cell r="D993">
            <v>919.44</v>
          </cell>
          <cell r="E993">
            <v>681.06666666666661</v>
          </cell>
          <cell r="F993" t="str">
            <v>DER Jan/26</v>
          </cell>
        </row>
        <row r="994">
          <cell r="A994" t="str">
            <v>37.03.05.02</v>
          </cell>
          <cell r="B994" t="str">
            <v xml:space="preserve">SELAGEM DE TRINCA COM MASTIQUE ASFALTICO                                       </v>
          </cell>
          <cell r="C994" t="str">
            <v>litro</v>
          </cell>
          <cell r="D994">
            <v>88.11</v>
          </cell>
          <cell r="E994">
            <v>65.266666666666666</v>
          </cell>
          <cell r="F994" t="str">
            <v>DER Jan/26</v>
          </cell>
        </row>
        <row r="995">
          <cell r="A995" t="str">
            <v>37.03.05.03</v>
          </cell>
          <cell r="B995" t="str">
            <v xml:space="preserve">SELAGEM DE TRINCA COM EMULSÃO ASFÁLTICA                                        </v>
          </cell>
          <cell r="C995" t="str">
            <v>m</v>
          </cell>
          <cell r="D995">
            <v>4.75</v>
          </cell>
          <cell r="E995">
            <v>3.5185185185185182</v>
          </cell>
          <cell r="F995" t="str">
            <v>DER Jan/26</v>
          </cell>
        </row>
        <row r="996">
          <cell r="A996" t="str">
            <v>37.03.10</v>
          </cell>
          <cell r="B996" t="str">
            <v xml:space="preserve">SUB-BASE OU BASE BRITA GRAD.SIMPLES                                            </v>
          </cell>
          <cell r="C996" t="str">
            <v>m3</v>
          </cell>
          <cell r="D996">
            <v>409.99</v>
          </cell>
          <cell r="E996">
            <v>303.69629629629628</v>
          </cell>
          <cell r="F996" t="str">
            <v>DER Jan/26</v>
          </cell>
        </row>
        <row r="997">
          <cell r="A997" t="str">
            <v>37.03.11</v>
          </cell>
          <cell r="B997" t="str">
            <v xml:space="preserve">IMPRIMADURA BET.IMPERMEABILIZANTE                                              </v>
          </cell>
          <cell r="C997" t="str">
            <v>m2</v>
          </cell>
          <cell r="D997">
            <v>6.35</v>
          </cell>
          <cell r="E997">
            <v>4.7037037037037033</v>
          </cell>
          <cell r="F997" t="str">
            <v>DER Jan/26</v>
          </cell>
        </row>
        <row r="998">
          <cell r="A998" t="str">
            <v>37.03.12</v>
          </cell>
          <cell r="B998" t="str">
            <v xml:space="preserve">IMPRIMADURA BETUMINOSA LIGANTE                                                 </v>
          </cell>
          <cell r="C998" t="str">
            <v>m2</v>
          </cell>
          <cell r="D998">
            <v>4.12</v>
          </cell>
          <cell r="E998">
            <v>3.0518518518518518</v>
          </cell>
          <cell r="F998" t="str">
            <v>DER Jan/26</v>
          </cell>
        </row>
        <row r="999">
          <cell r="A999" t="str">
            <v>37.03.18</v>
          </cell>
          <cell r="B999" t="str">
            <v xml:space="preserve">FRESAGEM PAVIMENTO                                                             </v>
          </cell>
          <cell r="C999" t="str">
            <v>m3</v>
          </cell>
          <cell r="D999">
            <v>162.38</v>
          </cell>
          <cell r="E999">
            <v>120.28148148148146</v>
          </cell>
          <cell r="F999" t="str">
            <v>DER Jan/26</v>
          </cell>
        </row>
        <row r="1000">
          <cell r="A1000" t="str">
            <v>37.03.19</v>
          </cell>
          <cell r="B1000" t="str">
            <v xml:space="preserve">IMPRIMADURA BET. AUXILIAR DE LIGACAO                                           </v>
          </cell>
          <cell r="C1000" t="str">
            <v>m2</v>
          </cell>
          <cell r="D1000">
            <v>1.99</v>
          </cell>
          <cell r="E1000">
            <v>1.4740740740740739</v>
          </cell>
          <cell r="F1000" t="str">
            <v>DER Jan/26</v>
          </cell>
        </row>
        <row r="1001">
          <cell r="A1001" t="str">
            <v>37.03.20</v>
          </cell>
          <cell r="B1001" t="str">
            <v xml:space="preserve">REMOCAO CAMADA DE ROLAMENTO                                                    </v>
          </cell>
          <cell r="C1001" t="str">
            <v>m3</v>
          </cell>
          <cell r="D1001">
            <v>97.89</v>
          </cell>
          <cell r="E1001">
            <v>72.511111111111106</v>
          </cell>
          <cell r="F1001" t="str">
            <v>DER Jan/26</v>
          </cell>
        </row>
        <row r="1002">
          <cell r="A1002" t="str">
            <v>37.03.24</v>
          </cell>
          <cell r="B1002" t="str">
            <v xml:space="preserve">SUB-BASE OU BASE SOLO CIM. 7% - PULV.                                          </v>
          </cell>
          <cell r="C1002" t="str">
            <v>m3</v>
          </cell>
          <cell r="D1002">
            <v>140.66</v>
          </cell>
          <cell r="E1002">
            <v>104.19259259259259</v>
          </cell>
          <cell r="F1002" t="str">
            <v>DER Jan/26</v>
          </cell>
        </row>
        <row r="1003">
          <cell r="A1003" t="str">
            <v>37.03.25</v>
          </cell>
          <cell r="B1003" t="str">
            <v xml:space="preserve">SUB-BASE OU BASE SOLO CIM. 10% - PULV.                                         </v>
          </cell>
          <cell r="C1003" t="str">
            <v>m3</v>
          </cell>
          <cell r="D1003">
            <v>179.01</v>
          </cell>
          <cell r="E1003">
            <v>132.6</v>
          </cell>
          <cell r="F1003" t="str">
            <v>DER Jan/26</v>
          </cell>
        </row>
        <row r="1004">
          <cell r="A1004" t="str">
            <v>37.03.26</v>
          </cell>
          <cell r="B1004" t="str">
            <v xml:space="preserve">RECICLAGEM PAVIMENTO IN LOCO                                                   </v>
          </cell>
          <cell r="C1004" t="str">
            <v>m3</v>
          </cell>
          <cell r="D1004">
            <v>504.95</v>
          </cell>
          <cell r="E1004">
            <v>374.03703703703701</v>
          </cell>
          <cell r="F1004" t="str">
            <v>DER Jan/26</v>
          </cell>
        </row>
        <row r="1005">
          <cell r="A1005" t="str">
            <v>37.03.46</v>
          </cell>
          <cell r="B1005" t="str">
            <v xml:space="preserve">PAV CONCRETO INTERTRAVADO - E=10CM                                             </v>
          </cell>
          <cell r="C1005" t="str">
            <v>m2</v>
          </cell>
          <cell r="D1005">
            <v>224.96</v>
          </cell>
          <cell r="E1005">
            <v>166.63703703703703</v>
          </cell>
          <cell r="F1005" t="str">
            <v>DER Jan/26</v>
          </cell>
        </row>
        <row r="1006">
          <cell r="A1006" t="str">
            <v>37.04.01</v>
          </cell>
          <cell r="B1006" t="str">
            <v xml:space="preserve">REPARO DE GUARDA CORPO METALICO                                                </v>
          </cell>
          <cell r="C1006" t="str">
            <v>m</v>
          </cell>
          <cell r="D1006">
            <v>235.9</v>
          </cell>
          <cell r="E1006">
            <v>174.74074074074073</v>
          </cell>
          <cell r="F1006" t="str">
            <v>DER Jan/26</v>
          </cell>
        </row>
        <row r="1007">
          <cell r="A1007" t="str">
            <v>37.04.02.01</v>
          </cell>
          <cell r="B1007" t="str">
            <v xml:space="preserve">GUIA DE CONCRETO FCK 20 MPA                                                    </v>
          </cell>
          <cell r="C1007" t="str">
            <v>m3</v>
          </cell>
          <cell r="D1007">
            <v>1460.76</v>
          </cell>
          <cell r="E1007">
            <v>1082.0444444444445</v>
          </cell>
          <cell r="F1007" t="str">
            <v>DER Jan/26</v>
          </cell>
        </row>
        <row r="1008">
          <cell r="A1008" t="str">
            <v>37.04.03.01</v>
          </cell>
          <cell r="B1008" t="str">
            <v xml:space="preserve">SARJETA DE CONCRETO FCK 20 MPA                                                 </v>
          </cell>
          <cell r="C1008" t="str">
            <v>m3</v>
          </cell>
          <cell r="D1008">
            <v>1163.43</v>
          </cell>
          <cell r="E1008">
            <v>861.8</v>
          </cell>
          <cell r="F1008" t="str">
            <v>DER Jan/26</v>
          </cell>
        </row>
        <row r="1009">
          <cell r="A1009" t="str">
            <v>37.04.04</v>
          </cell>
          <cell r="B1009" t="str">
            <v xml:space="preserve">ESCAVACAO MANUAL DE 1A/2A CATEGORIA                                            </v>
          </cell>
          <cell r="C1009" t="str">
            <v>m3</v>
          </cell>
          <cell r="D1009">
            <v>141.43</v>
          </cell>
          <cell r="E1009">
            <v>104.76296296296296</v>
          </cell>
          <cell r="F1009" t="str">
            <v>DER Jan/26</v>
          </cell>
        </row>
        <row r="1010">
          <cell r="A1010" t="str">
            <v>37.04.05</v>
          </cell>
          <cell r="B1010" t="str">
            <v xml:space="preserve">ESCAV.FUND.,BUEIRO OU DRENO S/EXPL.ATE2M                                       </v>
          </cell>
          <cell r="C1010" t="str">
            <v>m3</v>
          </cell>
          <cell r="D1010">
            <v>25.78</v>
          </cell>
          <cell r="E1010">
            <v>19.096296296296295</v>
          </cell>
          <cell r="F1010" t="str">
            <v>DER Jan/26</v>
          </cell>
        </row>
        <row r="1011">
          <cell r="A1011" t="str">
            <v>37.04.06</v>
          </cell>
          <cell r="B1011" t="str">
            <v xml:space="preserve">ACRESC.P/ESCAV. 1,5M PROF.,ALEM 2M                                             </v>
          </cell>
          <cell r="C1011" t="str">
            <v>m3</v>
          </cell>
          <cell r="D1011">
            <v>26.4</v>
          </cell>
          <cell r="E1011">
            <v>19.555555555555554</v>
          </cell>
          <cell r="F1011" t="str">
            <v>DER Jan/26</v>
          </cell>
        </row>
        <row r="1012">
          <cell r="A1012" t="str">
            <v>37.04.07</v>
          </cell>
          <cell r="B1012" t="str">
            <v xml:space="preserve">ESCAV.FUND.,BUEIRO OU DRENO C/EXPL.ATE2M                                       </v>
          </cell>
          <cell r="C1012" t="str">
            <v>m3</v>
          </cell>
          <cell r="D1012">
            <v>426.92</v>
          </cell>
          <cell r="E1012">
            <v>316.23703703703706</v>
          </cell>
          <cell r="F1012" t="str">
            <v>DER Jan/26</v>
          </cell>
        </row>
        <row r="1013">
          <cell r="A1013" t="str">
            <v>37.04.08</v>
          </cell>
          <cell r="B1013" t="str">
            <v xml:space="preserve">ACRESC.ESC.ENS.EXPL.C/1,5M PROF.ALEM 3M                                        </v>
          </cell>
          <cell r="C1013" t="str">
            <v>m3</v>
          </cell>
          <cell r="D1013">
            <v>43.63</v>
          </cell>
          <cell r="E1013">
            <v>32.318518518518516</v>
          </cell>
          <cell r="F1013" t="str">
            <v>DER Jan/26</v>
          </cell>
        </row>
        <row r="1014">
          <cell r="A1014" t="str">
            <v>37.04.09</v>
          </cell>
          <cell r="B1014" t="str">
            <v xml:space="preserve">COMPACTACAO MANUAL,REATERRO SOLO LOCAL                                         </v>
          </cell>
          <cell r="C1014" t="str">
            <v>m3</v>
          </cell>
          <cell r="D1014">
            <v>55.73</v>
          </cell>
          <cell r="E1014">
            <v>41.281481481481478</v>
          </cell>
          <cell r="F1014" t="str">
            <v>DER Jan/26</v>
          </cell>
        </row>
        <row r="1015">
          <cell r="A1015" t="str">
            <v>37.04.10</v>
          </cell>
          <cell r="B1015" t="str">
            <v xml:space="preserve">FORMA PLANA P/CONCRETO COMUM                                                   </v>
          </cell>
          <cell r="C1015" t="str">
            <v>m2</v>
          </cell>
          <cell r="D1015">
            <v>178.55</v>
          </cell>
          <cell r="E1015">
            <v>132.25925925925927</v>
          </cell>
          <cell r="F1015" t="str">
            <v>DER Jan/26</v>
          </cell>
        </row>
        <row r="1016">
          <cell r="A1016" t="str">
            <v>37.04.11</v>
          </cell>
          <cell r="B1016" t="str">
            <v xml:space="preserve">FORMA PLANA PARA CONCRETO APARENTE                                             </v>
          </cell>
          <cell r="C1016" t="str">
            <v>m2</v>
          </cell>
          <cell r="D1016">
            <v>193.59</v>
          </cell>
          <cell r="E1016">
            <v>143.4</v>
          </cell>
          <cell r="F1016" t="str">
            <v>DER Jan/26</v>
          </cell>
        </row>
        <row r="1017">
          <cell r="A1017" t="str">
            <v>37.04.12</v>
          </cell>
          <cell r="B1017" t="str">
            <v xml:space="preserve">FORMA CURVA PARA CONCRETO COMUM                                                </v>
          </cell>
          <cell r="C1017" t="str">
            <v>m2</v>
          </cell>
          <cell r="D1017">
            <v>220.64</v>
          </cell>
          <cell r="E1017">
            <v>163.43703703703702</v>
          </cell>
          <cell r="F1017" t="str">
            <v>DER Jan/26</v>
          </cell>
        </row>
        <row r="1018">
          <cell r="A1018" t="str">
            <v>37.04.13</v>
          </cell>
          <cell r="B1018" t="str">
            <v xml:space="preserve">FORMA CURVA PARA CONCRETO APARENTE                                             </v>
          </cell>
          <cell r="C1018" t="str">
            <v>m2</v>
          </cell>
          <cell r="D1018">
            <v>229.51</v>
          </cell>
          <cell r="E1018">
            <v>170.00740740740738</v>
          </cell>
          <cell r="F1018" t="str">
            <v>DER Jan/26</v>
          </cell>
        </row>
        <row r="1019">
          <cell r="A1019" t="str">
            <v>37.04.14</v>
          </cell>
          <cell r="B1019" t="str">
            <v xml:space="preserve">BARRA DE ACO CA-25                                                             </v>
          </cell>
          <cell r="C1019" t="str">
            <v>kg</v>
          </cell>
          <cell r="D1019">
            <v>17.600000000000001</v>
          </cell>
          <cell r="E1019">
            <v>13.037037037037038</v>
          </cell>
          <cell r="F1019" t="str">
            <v>DER Jan/26</v>
          </cell>
        </row>
        <row r="1020">
          <cell r="A1020" t="str">
            <v>37.04.15</v>
          </cell>
          <cell r="B1020" t="str">
            <v xml:space="preserve">BARRA DE ACO CA-50                                                             </v>
          </cell>
          <cell r="C1020" t="str">
            <v>kg</v>
          </cell>
          <cell r="D1020">
            <v>17.100000000000001</v>
          </cell>
          <cell r="E1020">
            <v>12.666666666666666</v>
          </cell>
          <cell r="F1020" t="str">
            <v>DER Jan/26</v>
          </cell>
        </row>
        <row r="1021">
          <cell r="A1021" t="str">
            <v>37.04.16</v>
          </cell>
          <cell r="B1021" t="str">
            <v xml:space="preserve">BARRA DE ACO CA-60                                                             </v>
          </cell>
          <cell r="C1021" t="str">
            <v>kg</v>
          </cell>
          <cell r="D1021">
            <v>19.690000000000001</v>
          </cell>
          <cell r="E1021">
            <v>14.585185185185185</v>
          </cell>
          <cell r="F1021" t="str">
            <v>DER Jan/26</v>
          </cell>
        </row>
        <row r="1022">
          <cell r="A1022" t="str">
            <v>37.04.17</v>
          </cell>
          <cell r="B1022" t="str">
            <v xml:space="preserve">CONCRETO FCK 10MPA                                                             </v>
          </cell>
          <cell r="C1022" t="str">
            <v>m3</v>
          </cell>
          <cell r="D1022">
            <v>768.42</v>
          </cell>
          <cell r="E1022">
            <v>569.19999999999993</v>
          </cell>
          <cell r="F1022" t="str">
            <v>DER Jan/26</v>
          </cell>
        </row>
        <row r="1023">
          <cell r="A1023" t="str">
            <v>37.04.18</v>
          </cell>
          <cell r="B1023" t="str">
            <v xml:space="preserve">CONCRETO FCK 12MPA                                                             </v>
          </cell>
          <cell r="C1023" t="str">
            <v>m3</v>
          </cell>
          <cell r="D1023">
            <v>929.26</v>
          </cell>
          <cell r="E1023">
            <v>688.34074074074067</v>
          </cell>
          <cell r="F1023" t="str">
            <v>DER Jan/26</v>
          </cell>
        </row>
        <row r="1024">
          <cell r="A1024" t="str">
            <v>37.04.19</v>
          </cell>
          <cell r="B1024" t="str">
            <v xml:space="preserve">CONCRETO FCK 15MPA                                                             </v>
          </cell>
          <cell r="C1024" t="str">
            <v>m3</v>
          </cell>
          <cell r="D1024">
            <v>829.17</v>
          </cell>
          <cell r="E1024">
            <v>614.19999999999993</v>
          </cell>
          <cell r="F1024" t="str">
            <v>DER Jan/26</v>
          </cell>
        </row>
        <row r="1025">
          <cell r="A1025" t="str">
            <v>37.04.21</v>
          </cell>
          <cell r="B1025" t="str">
            <v xml:space="preserve">CONCRETO FCK 18MPA                                                             </v>
          </cell>
          <cell r="C1025" t="str">
            <v>m3</v>
          </cell>
          <cell r="D1025">
            <v>839.13</v>
          </cell>
          <cell r="E1025">
            <v>621.57777777777778</v>
          </cell>
          <cell r="F1025" t="str">
            <v>DER Jan/26</v>
          </cell>
        </row>
        <row r="1026">
          <cell r="A1026" t="str">
            <v>37.04.22</v>
          </cell>
          <cell r="B1026" t="str">
            <v xml:space="preserve">CONCRETO FCK 20MPA                                                             </v>
          </cell>
          <cell r="C1026" t="str">
            <v>m3</v>
          </cell>
          <cell r="D1026">
            <v>871.64</v>
          </cell>
          <cell r="E1026">
            <v>645.65925925925922</v>
          </cell>
          <cell r="F1026" t="str">
            <v>DER Jan/26</v>
          </cell>
        </row>
        <row r="1027">
          <cell r="A1027" t="str">
            <v>37.04.23</v>
          </cell>
          <cell r="B1027" t="str">
            <v xml:space="preserve">CONCRETO FCK 25MPA                                                             </v>
          </cell>
          <cell r="C1027" t="str">
            <v>m3</v>
          </cell>
          <cell r="D1027">
            <v>889.4</v>
          </cell>
          <cell r="E1027">
            <v>658.81481481481478</v>
          </cell>
          <cell r="F1027" t="str">
            <v>DER Jan/26</v>
          </cell>
        </row>
        <row r="1028">
          <cell r="A1028" t="str">
            <v>37.04.24</v>
          </cell>
          <cell r="B1028" t="str">
            <v xml:space="preserve">CONCRETO FCK 30MPA                                                             </v>
          </cell>
          <cell r="C1028" t="str">
            <v>m3</v>
          </cell>
          <cell r="D1028">
            <v>912.52</v>
          </cell>
          <cell r="E1028">
            <v>675.94074074074069</v>
          </cell>
          <cell r="F1028" t="str">
            <v>DER Jan/26</v>
          </cell>
        </row>
        <row r="1029">
          <cell r="A1029" t="str">
            <v>37.04.25</v>
          </cell>
          <cell r="B1029" t="str">
            <v xml:space="preserve">CONCRETO FCK 35MPA                                                             </v>
          </cell>
          <cell r="C1029" t="str">
            <v>m3</v>
          </cell>
          <cell r="D1029">
            <v>928.39</v>
          </cell>
          <cell r="E1029">
            <v>687.69629629629628</v>
          </cell>
          <cell r="F1029" t="str">
            <v>DER Jan/26</v>
          </cell>
        </row>
        <row r="1030">
          <cell r="A1030" t="str">
            <v>37.04.26</v>
          </cell>
          <cell r="B1030" t="str">
            <v xml:space="preserve">CONCRETO FCK 40MPA                                                             </v>
          </cell>
          <cell r="C1030" t="str">
            <v>m3</v>
          </cell>
          <cell r="D1030">
            <v>968.3</v>
          </cell>
          <cell r="E1030">
            <v>717.25925925925912</v>
          </cell>
          <cell r="F1030" t="str">
            <v>DER Jan/26</v>
          </cell>
        </row>
        <row r="1031">
          <cell r="A1031" t="str">
            <v>37.04.27</v>
          </cell>
          <cell r="B1031" t="str">
            <v xml:space="preserve">CONCRETO CICLOPICO                                                             </v>
          </cell>
          <cell r="C1031" t="str">
            <v>m3</v>
          </cell>
          <cell r="D1031">
            <v>769.43</v>
          </cell>
          <cell r="E1031">
            <v>569.94814814814811</v>
          </cell>
          <cell r="F1031" t="str">
            <v>DER Jan/26</v>
          </cell>
        </row>
        <row r="1032">
          <cell r="A1032" t="str">
            <v>37.04.28</v>
          </cell>
          <cell r="B1032" t="str">
            <v xml:space="preserve">BOMBEAMENTO P/CONC.QUALQUER RESIST.                                            </v>
          </cell>
          <cell r="C1032" t="str">
            <v>m3</v>
          </cell>
          <cell r="D1032">
            <v>104.38</v>
          </cell>
          <cell r="E1032">
            <v>77.318518518518516</v>
          </cell>
          <cell r="F1032" t="str">
            <v>DER Jan/26</v>
          </cell>
        </row>
        <row r="1033">
          <cell r="A1033" t="str">
            <v>37.04.29</v>
          </cell>
          <cell r="B1033" t="str">
            <v xml:space="preserve">ENROCAMENTO PEDRA ARRUMADA                                                     </v>
          </cell>
          <cell r="C1033" t="str">
            <v>m3</v>
          </cell>
          <cell r="D1033">
            <v>456.7</v>
          </cell>
          <cell r="E1033">
            <v>338.29629629629625</v>
          </cell>
          <cell r="F1033" t="str">
            <v>DER Jan/26</v>
          </cell>
        </row>
        <row r="1034">
          <cell r="A1034" t="str">
            <v>37.04.30</v>
          </cell>
          <cell r="B1034" t="str">
            <v xml:space="preserve">ENROCAMENTO PEDRA ARRUMADA E REJUNTADA                                         </v>
          </cell>
          <cell r="C1034" t="str">
            <v>m3</v>
          </cell>
          <cell r="D1034">
            <v>652.86</v>
          </cell>
          <cell r="E1034">
            <v>483.59999999999997</v>
          </cell>
          <cell r="F1034" t="str">
            <v>DER Jan/26</v>
          </cell>
        </row>
        <row r="1035">
          <cell r="A1035" t="str">
            <v>37.04.31</v>
          </cell>
          <cell r="B1035" t="str">
            <v xml:space="preserve">ENROCAMENTO PEDRA JOGADA                                                       </v>
          </cell>
          <cell r="C1035" t="str">
            <v>m3</v>
          </cell>
          <cell r="D1035">
            <v>303.97000000000003</v>
          </cell>
          <cell r="E1035">
            <v>225.16296296296298</v>
          </cell>
          <cell r="F1035" t="str">
            <v>DER Jan/26</v>
          </cell>
        </row>
        <row r="1036">
          <cell r="A1036" t="str">
            <v>37.04.32</v>
          </cell>
          <cell r="B1036" t="str">
            <v xml:space="preserve">TUBO CONCRETO D=0,40M PA-1 - FORNEC.                                           </v>
          </cell>
          <cell r="C1036" t="str">
            <v>m</v>
          </cell>
          <cell r="D1036">
            <v>185.94</v>
          </cell>
          <cell r="E1036">
            <v>137.73333333333332</v>
          </cell>
          <cell r="F1036" t="str">
            <v>DER Jan/26</v>
          </cell>
        </row>
        <row r="1037">
          <cell r="A1037" t="str">
            <v>37.04.33</v>
          </cell>
          <cell r="B1037" t="str">
            <v xml:space="preserve">TUBO CONCRETO D=0,40M PA-2 - FORNEC.                                           </v>
          </cell>
          <cell r="C1037" t="str">
            <v>m</v>
          </cell>
          <cell r="D1037">
            <v>202.65</v>
          </cell>
          <cell r="E1037">
            <v>150.11111111111111</v>
          </cell>
          <cell r="F1037" t="str">
            <v>DER Jan/26</v>
          </cell>
        </row>
        <row r="1038">
          <cell r="A1038" t="str">
            <v>37.04.34</v>
          </cell>
          <cell r="B1038" t="str">
            <v xml:space="preserve">TUBO CONCRETO D=0,50M PA-3 - FORNEC.                                           </v>
          </cell>
          <cell r="C1038" t="str">
            <v>m</v>
          </cell>
          <cell r="D1038">
            <v>335.11</v>
          </cell>
          <cell r="E1038">
            <v>248.22962962962961</v>
          </cell>
          <cell r="F1038" t="str">
            <v>DER Jan/26</v>
          </cell>
        </row>
        <row r="1039">
          <cell r="A1039" t="str">
            <v>37.04.35</v>
          </cell>
          <cell r="B1039" t="str">
            <v xml:space="preserve">TUBO CONCRETO D=0,60M PA-1 - FORNEC.                                           </v>
          </cell>
          <cell r="C1039" t="str">
            <v>m</v>
          </cell>
          <cell r="D1039">
            <v>247.79</v>
          </cell>
          <cell r="E1039">
            <v>183.54814814814813</v>
          </cell>
          <cell r="F1039" t="str">
            <v>DER Jan/26</v>
          </cell>
        </row>
        <row r="1040">
          <cell r="A1040" t="str">
            <v>37.04.36</v>
          </cell>
          <cell r="B1040" t="str">
            <v xml:space="preserve">TUBO CONCRETO D=0,60M PA-2 - FORNEC.                                           </v>
          </cell>
          <cell r="C1040" t="str">
            <v>m</v>
          </cell>
          <cell r="D1040">
            <v>314.92</v>
          </cell>
          <cell r="E1040">
            <v>233.27407407407406</v>
          </cell>
          <cell r="F1040" t="str">
            <v>DER Jan/26</v>
          </cell>
        </row>
        <row r="1041">
          <cell r="A1041" t="str">
            <v>37.04.37</v>
          </cell>
          <cell r="B1041" t="str">
            <v xml:space="preserve">TUBO CONCRETO D=0,60M PA-3 - FORNEC.                                           </v>
          </cell>
          <cell r="C1041" t="str">
            <v>m</v>
          </cell>
          <cell r="D1041">
            <v>461.87</v>
          </cell>
          <cell r="E1041">
            <v>342.12592592592591</v>
          </cell>
          <cell r="F1041" t="str">
            <v>DER Jan/26</v>
          </cell>
        </row>
        <row r="1042">
          <cell r="A1042" t="str">
            <v>37.04.38</v>
          </cell>
          <cell r="B1042" t="str">
            <v xml:space="preserve">TUBO CONCRETO D=0,60M PA-4 - FORNEC.                                           </v>
          </cell>
          <cell r="C1042" t="str">
            <v>m</v>
          </cell>
          <cell r="D1042">
            <v>476.08</v>
          </cell>
          <cell r="E1042">
            <v>352.6518518518518</v>
          </cell>
          <cell r="F1042" t="str">
            <v>DER Jan/26</v>
          </cell>
        </row>
        <row r="1043">
          <cell r="A1043" t="str">
            <v>37.04.39</v>
          </cell>
          <cell r="B1043" t="str">
            <v xml:space="preserve">TUBO CONCRETO D=0,80M PA-1 - FORNEC.                                           </v>
          </cell>
          <cell r="C1043" t="str">
            <v>m</v>
          </cell>
          <cell r="D1043">
            <v>472.02</v>
          </cell>
          <cell r="E1043">
            <v>349.64444444444439</v>
          </cell>
          <cell r="F1043" t="str">
            <v>DER Jan/26</v>
          </cell>
        </row>
        <row r="1044">
          <cell r="A1044" t="str">
            <v>37.04.40</v>
          </cell>
          <cell r="B1044" t="str">
            <v xml:space="preserve">TUBO CONCRETO D=0,80M PA-2 - FORNEC.                                           </v>
          </cell>
          <cell r="C1044" t="str">
            <v>m</v>
          </cell>
          <cell r="D1044">
            <v>534.09</v>
          </cell>
          <cell r="E1044">
            <v>395.62222222222221</v>
          </cell>
          <cell r="F1044" t="str">
            <v>DER Jan/26</v>
          </cell>
        </row>
        <row r="1045">
          <cell r="A1045" t="str">
            <v>37.04.41</v>
          </cell>
          <cell r="B1045" t="str">
            <v xml:space="preserve">TUBO CONCRETO D=0,80M PA-3 - FORNEC.                                           </v>
          </cell>
          <cell r="C1045" t="str">
            <v>m</v>
          </cell>
          <cell r="D1045">
            <v>566.57000000000005</v>
          </cell>
          <cell r="E1045">
            <v>419.68148148148151</v>
          </cell>
          <cell r="F1045" t="str">
            <v>DER Jan/26</v>
          </cell>
        </row>
        <row r="1046">
          <cell r="A1046" t="str">
            <v>37.04.42</v>
          </cell>
          <cell r="B1046" t="str">
            <v xml:space="preserve">TUBO CONCRETO D=0,80M PA-4 - FORNEC.                                           </v>
          </cell>
          <cell r="C1046" t="str">
            <v>m</v>
          </cell>
          <cell r="D1046">
            <v>663.27</v>
          </cell>
          <cell r="E1046">
            <v>491.31111111111107</v>
          </cell>
          <cell r="F1046" t="str">
            <v>DER Jan/26</v>
          </cell>
        </row>
        <row r="1047">
          <cell r="A1047" t="str">
            <v>37.04.43</v>
          </cell>
          <cell r="B1047" t="str">
            <v xml:space="preserve">TUBO CONCRETO D=1,00M PA-1 - FORNEC.                                           </v>
          </cell>
          <cell r="C1047" t="str">
            <v>m</v>
          </cell>
          <cell r="D1047">
            <v>550.58000000000004</v>
          </cell>
          <cell r="E1047">
            <v>407.83703703703702</v>
          </cell>
          <cell r="F1047" t="str">
            <v>DER Jan/26</v>
          </cell>
        </row>
        <row r="1048">
          <cell r="A1048" t="str">
            <v>37.04.44</v>
          </cell>
          <cell r="B1048" t="str">
            <v xml:space="preserve">TUBO CONCRETO D=1,20M PA-1 - FORNEC.                                           </v>
          </cell>
          <cell r="C1048" t="str">
            <v>m</v>
          </cell>
          <cell r="D1048">
            <v>847.28</v>
          </cell>
          <cell r="E1048">
            <v>627.61481481481474</v>
          </cell>
          <cell r="F1048" t="str">
            <v>DER Jan/26</v>
          </cell>
        </row>
        <row r="1049">
          <cell r="A1049" t="str">
            <v>37.04.45</v>
          </cell>
          <cell r="B1049" t="str">
            <v xml:space="preserve">TUBO CONCRETO D=1,50M PA-1 - FORNEC.                                           </v>
          </cell>
          <cell r="C1049" t="str">
            <v>m</v>
          </cell>
          <cell r="D1049">
            <v>1514.25</v>
          </cell>
          <cell r="E1049">
            <v>1121.6666666666665</v>
          </cell>
          <cell r="F1049" t="str">
            <v>DER Jan/26</v>
          </cell>
        </row>
        <row r="1050">
          <cell r="A1050" t="str">
            <v>37.04.46</v>
          </cell>
          <cell r="B1050" t="str">
            <v xml:space="preserve">TUBO CONCRETO D=0,40M ASSENTAMENTO                                             </v>
          </cell>
          <cell r="C1050" t="str">
            <v>m</v>
          </cell>
          <cell r="D1050">
            <v>115.01</v>
          </cell>
          <cell r="E1050">
            <v>85.19259259259259</v>
          </cell>
          <cell r="F1050" t="str">
            <v>DER Jan/26</v>
          </cell>
        </row>
        <row r="1051">
          <cell r="A1051" t="str">
            <v>37.04.47</v>
          </cell>
          <cell r="B1051" t="str">
            <v xml:space="preserve">TUBO CONCRETO D=0,50M ASSENTAMENTO                                             </v>
          </cell>
          <cell r="C1051" t="str">
            <v>m</v>
          </cell>
          <cell r="D1051">
            <v>134.13</v>
          </cell>
          <cell r="E1051">
            <v>99.35555555555554</v>
          </cell>
          <cell r="F1051" t="str">
            <v>DER Jan/26</v>
          </cell>
        </row>
        <row r="1052">
          <cell r="A1052" t="str">
            <v>37.04.48</v>
          </cell>
          <cell r="B1052" t="str">
            <v xml:space="preserve">TUBO CONCRETO D=0,60M ASSENTAMENTO                                             </v>
          </cell>
          <cell r="C1052" t="str">
            <v>m</v>
          </cell>
          <cell r="D1052">
            <v>211.57</v>
          </cell>
          <cell r="E1052">
            <v>156.71851851851849</v>
          </cell>
          <cell r="F1052" t="str">
            <v>DER Jan/26</v>
          </cell>
        </row>
        <row r="1053">
          <cell r="A1053" t="str">
            <v>37.04.49</v>
          </cell>
          <cell r="B1053" t="str">
            <v xml:space="preserve">TUBO CONCRETO D=0,80M ASSENTAMENTO                                             </v>
          </cell>
          <cell r="C1053" t="str">
            <v>m</v>
          </cell>
          <cell r="D1053">
            <v>271.98</v>
          </cell>
          <cell r="E1053">
            <v>201.46666666666667</v>
          </cell>
          <cell r="F1053" t="str">
            <v>DER Jan/26</v>
          </cell>
        </row>
        <row r="1054">
          <cell r="A1054" t="str">
            <v>37.04.50</v>
          </cell>
          <cell r="B1054" t="str">
            <v xml:space="preserve">TUBO CONCRETO D=1,00M ASSENTAMENTO                                             </v>
          </cell>
          <cell r="C1054" t="str">
            <v>m</v>
          </cell>
          <cell r="D1054">
            <v>323.43</v>
          </cell>
          <cell r="E1054">
            <v>239.57777777777775</v>
          </cell>
          <cell r="F1054" t="str">
            <v>DER Jan/26</v>
          </cell>
        </row>
        <row r="1055">
          <cell r="A1055" t="str">
            <v>37.04.51</v>
          </cell>
          <cell r="B1055" t="str">
            <v xml:space="preserve">TUBO CONCRETO D=1,20M ASSENTAMENTO                                             </v>
          </cell>
          <cell r="C1055" t="str">
            <v>m</v>
          </cell>
          <cell r="D1055">
            <v>426.07</v>
          </cell>
          <cell r="E1055">
            <v>315.60740740740738</v>
          </cell>
          <cell r="F1055" t="str">
            <v>DER Jan/26</v>
          </cell>
        </row>
        <row r="1056">
          <cell r="A1056" t="str">
            <v>37.04.52</v>
          </cell>
          <cell r="B1056" t="str">
            <v xml:space="preserve">TUBO CONCRETO D=1,50M ASSENTAMENTO                                             </v>
          </cell>
          <cell r="C1056" t="str">
            <v>m</v>
          </cell>
          <cell r="D1056">
            <v>649.9</v>
          </cell>
          <cell r="E1056">
            <v>481.40740740740733</v>
          </cell>
          <cell r="F1056" t="str">
            <v>DER Jan/26</v>
          </cell>
        </row>
        <row r="1057">
          <cell r="A1057" t="str">
            <v>37.04.53</v>
          </cell>
          <cell r="B1057" t="str">
            <v xml:space="preserve">GABIAO TIPO CAIXA, ZINCO-ALUMINIO, NBR 8964, ALTURA 50CM                       </v>
          </cell>
          <cell r="C1057" t="str">
            <v>m3</v>
          </cell>
          <cell r="D1057">
            <v>989.83</v>
          </cell>
          <cell r="E1057">
            <v>733.20740740740735</v>
          </cell>
          <cell r="F1057" t="str">
            <v>DER Jan/26</v>
          </cell>
        </row>
        <row r="1058">
          <cell r="A1058" t="str">
            <v>37.04.54</v>
          </cell>
          <cell r="B1058" t="str">
            <v xml:space="preserve">GABIAO TIPO COLCHAO,ZINCO-ALUMINIO, NBR 8964, ESPES.17CM                       </v>
          </cell>
          <cell r="C1058" t="str">
            <v>m2</v>
          </cell>
          <cell r="D1058">
            <v>252.28</v>
          </cell>
          <cell r="E1058">
            <v>186.87407407407406</v>
          </cell>
          <cell r="F1058" t="str">
            <v>DER Jan/26</v>
          </cell>
        </row>
        <row r="1059">
          <cell r="A1059" t="str">
            <v>37.04.56</v>
          </cell>
          <cell r="B1059" t="str">
            <v xml:space="preserve">GABIAO TIPO COLCHAO, ZINCO-ALUMINIO, NBR 8964, ESPESSURA 30CM                  </v>
          </cell>
          <cell r="C1059" t="str">
            <v>m2</v>
          </cell>
          <cell r="D1059">
            <v>320.29000000000002</v>
          </cell>
          <cell r="E1059">
            <v>237.25185185185185</v>
          </cell>
          <cell r="F1059" t="str">
            <v>DER Jan/26</v>
          </cell>
        </row>
        <row r="1060">
          <cell r="A1060" t="str">
            <v>37.04.60</v>
          </cell>
          <cell r="B1060" t="str">
            <v xml:space="preserve">GABIAO TIPO SACO - ZINCO-ALUMINIO, NBR 8964                                    </v>
          </cell>
          <cell r="C1060" t="str">
            <v>m3</v>
          </cell>
          <cell r="D1060">
            <v>930.24</v>
          </cell>
          <cell r="E1060">
            <v>689.06666666666661</v>
          </cell>
          <cell r="F1060" t="str">
            <v>DER Jan/26</v>
          </cell>
        </row>
        <row r="1061">
          <cell r="A1061" t="str">
            <v>37.04.61</v>
          </cell>
          <cell r="B1061" t="str">
            <v xml:space="preserve">CAMADA FILTRANTE PEDRA BRITADA                                                 </v>
          </cell>
          <cell r="C1061" t="str">
            <v>m3</v>
          </cell>
          <cell r="D1061">
            <v>287.75</v>
          </cell>
          <cell r="E1061">
            <v>213.14814814814812</v>
          </cell>
          <cell r="F1061" t="str">
            <v>DER Jan/26</v>
          </cell>
        </row>
        <row r="1062">
          <cell r="A1062" t="str">
            <v>37.04.62</v>
          </cell>
          <cell r="B1062" t="str">
            <v xml:space="preserve">CANALETA CONCRETO 40CM                                                         </v>
          </cell>
          <cell r="C1062" t="str">
            <v>m</v>
          </cell>
          <cell r="D1062">
            <v>96.24</v>
          </cell>
          <cell r="E1062">
            <v>71.288888888888877</v>
          </cell>
          <cell r="F1062" t="str">
            <v>DER Jan/26</v>
          </cell>
        </row>
        <row r="1063">
          <cell r="A1063" t="str">
            <v>37.04.63</v>
          </cell>
          <cell r="B1063" t="str">
            <v xml:space="preserve">CANALETA CONCRETO 60CM                                                         </v>
          </cell>
          <cell r="C1063" t="str">
            <v>m</v>
          </cell>
          <cell r="D1063">
            <v>143.4</v>
          </cell>
          <cell r="E1063">
            <v>106.22222222222221</v>
          </cell>
          <cell r="F1063" t="str">
            <v>DER Jan/26</v>
          </cell>
        </row>
        <row r="1064">
          <cell r="A1064" t="str">
            <v>37.04.64</v>
          </cell>
          <cell r="B1064" t="str">
            <v xml:space="preserve">CANALETA CONCRETO 80CM                                                         </v>
          </cell>
          <cell r="C1064" t="str">
            <v>m</v>
          </cell>
          <cell r="D1064">
            <v>236.1</v>
          </cell>
          <cell r="E1064">
            <v>174.88888888888889</v>
          </cell>
          <cell r="F1064" t="str">
            <v>DER Jan/26</v>
          </cell>
        </row>
        <row r="1065">
          <cell r="A1065" t="str">
            <v>37.04.65.01</v>
          </cell>
          <cell r="B1065" t="str">
            <v xml:space="preserve">TUBO RIGIDO PVC D=2                                                            </v>
          </cell>
          <cell r="C1065" t="str">
            <v>m</v>
          </cell>
          <cell r="D1065">
            <v>34.979999999999997</v>
          </cell>
          <cell r="E1065">
            <v>25.911111111111108</v>
          </cell>
          <cell r="F1065" t="str">
            <v>DER Jan/26</v>
          </cell>
        </row>
        <row r="1066">
          <cell r="A1066" t="str">
            <v>37.04.66</v>
          </cell>
          <cell r="B1066" t="str">
            <v xml:space="preserve">TUBO PVC PERFURADO OU NAO D=0,10M                                              </v>
          </cell>
          <cell r="C1066" t="str">
            <v>m</v>
          </cell>
          <cell r="D1066">
            <v>126.52</v>
          </cell>
          <cell r="E1066">
            <v>93.718518518518508</v>
          </cell>
          <cell r="F1066" t="str">
            <v>DER Jan/26</v>
          </cell>
        </row>
        <row r="1067">
          <cell r="A1067" t="str">
            <v>37.04.67</v>
          </cell>
          <cell r="B1067" t="str">
            <v xml:space="preserve">TUBO PVC PERFURADO OU NAO D=0,15M                                              </v>
          </cell>
          <cell r="C1067" t="str">
            <v>m</v>
          </cell>
          <cell r="D1067">
            <v>233.4</v>
          </cell>
          <cell r="E1067">
            <v>172.88888888888889</v>
          </cell>
          <cell r="F1067" t="str">
            <v>DER Jan/26</v>
          </cell>
        </row>
        <row r="1068">
          <cell r="A1068" t="str">
            <v>37.04.68.01</v>
          </cell>
          <cell r="B1068" t="str">
            <v xml:space="preserve">MANTA GEOTEXTIL NAO TECIDA RESISTENCIA LONGITUDINAL 7KN/M                      </v>
          </cell>
          <cell r="C1068" t="str">
            <v>m2</v>
          </cell>
          <cell r="D1068">
            <v>7.57</v>
          </cell>
          <cell r="E1068">
            <v>5.6074074074074076</v>
          </cell>
          <cell r="F1068" t="str">
            <v>DER Jan/26</v>
          </cell>
        </row>
        <row r="1069">
          <cell r="A1069" t="str">
            <v>37.04.68.02</v>
          </cell>
          <cell r="B1069" t="str">
            <v xml:space="preserve">MANTA GEOTEXTIL NAO TECIDA RESISTENCIA LONGITUDINAL 8KN/M                      </v>
          </cell>
          <cell r="C1069" t="str">
            <v>m2</v>
          </cell>
          <cell r="D1069">
            <v>8.48</v>
          </cell>
          <cell r="E1069">
            <v>6.2814814814814817</v>
          </cell>
          <cell r="F1069" t="str">
            <v>DER Jan/26</v>
          </cell>
        </row>
        <row r="1070">
          <cell r="A1070" t="str">
            <v>37.04.68.03</v>
          </cell>
          <cell r="B1070" t="str">
            <v xml:space="preserve">MANTA GEOTEXTIL NAO TECIDA RESISTENCIA LONGITUDINAL 9KN/M                      </v>
          </cell>
          <cell r="C1070" t="str">
            <v>m2</v>
          </cell>
          <cell r="D1070">
            <v>8.83</v>
          </cell>
          <cell r="E1070">
            <v>6.5407407407407403</v>
          </cell>
          <cell r="F1070" t="str">
            <v>DER Jan/26</v>
          </cell>
        </row>
        <row r="1071">
          <cell r="A1071" t="str">
            <v>37.04.68.04</v>
          </cell>
          <cell r="B1071" t="str">
            <v xml:space="preserve">MANTA GEOTEXTIL NAO TECIDA RESISTENCIA LONGITUDINAL 10 KN/M                    </v>
          </cell>
          <cell r="C1071" t="str">
            <v>m2</v>
          </cell>
          <cell r="D1071">
            <v>9.3699999999999992</v>
          </cell>
          <cell r="E1071">
            <v>6.9407407407407398</v>
          </cell>
          <cell r="F1071" t="str">
            <v>DER Jan/26</v>
          </cell>
        </row>
        <row r="1072">
          <cell r="A1072" t="str">
            <v>37.04.68.05</v>
          </cell>
          <cell r="B1072" t="str">
            <v xml:space="preserve">MANTA GEOTEXTIL NAO TECIDA RESISTENCIA LONGITUDINAL 14 KN/M                    </v>
          </cell>
          <cell r="C1072" t="str">
            <v>m2</v>
          </cell>
          <cell r="D1072">
            <v>11.07</v>
          </cell>
          <cell r="E1072">
            <v>8.1999999999999993</v>
          </cell>
          <cell r="F1072" t="str">
            <v>DER Jan/26</v>
          </cell>
        </row>
        <row r="1073">
          <cell r="A1073" t="str">
            <v>37.04.68.06</v>
          </cell>
          <cell r="B1073" t="str">
            <v xml:space="preserve">MANTA GEOTEXTIL NAO TECIDA RESISTENCIA LONGITUDINAL 16 KN/M                    </v>
          </cell>
          <cell r="C1073" t="str">
            <v>m2</v>
          </cell>
          <cell r="D1073">
            <v>13</v>
          </cell>
          <cell r="E1073">
            <v>9.6296296296296298</v>
          </cell>
          <cell r="F1073" t="str">
            <v>DER Jan/26</v>
          </cell>
        </row>
        <row r="1074">
          <cell r="A1074" t="str">
            <v>37.04.68.07</v>
          </cell>
          <cell r="B1074" t="str">
            <v xml:space="preserve">MANTA GEOTEXTIL NAO TECIDA RESISTENCIA LONGITUDINAL 21 KN/M                    </v>
          </cell>
          <cell r="C1074" t="str">
            <v>m2</v>
          </cell>
          <cell r="D1074">
            <v>17.32</v>
          </cell>
          <cell r="E1074">
            <v>12.829629629629629</v>
          </cell>
          <cell r="F1074" t="str">
            <v>DER Jan/26</v>
          </cell>
        </row>
        <row r="1075">
          <cell r="A1075" t="str">
            <v>37.04.68.08</v>
          </cell>
          <cell r="B1075" t="str">
            <v xml:space="preserve">MANTA GEOTEXTIL NAO TECIDA RESISTENCIA LONGITUDINAL 26 KN/M                    </v>
          </cell>
          <cell r="C1075" t="str">
            <v>m2</v>
          </cell>
          <cell r="D1075">
            <v>20.58</v>
          </cell>
          <cell r="E1075">
            <v>15.244444444444442</v>
          </cell>
          <cell r="F1075" t="str">
            <v>DER Jan/26</v>
          </cell>
        </row>
        <row r="1076">
          <cell r="A1076" t="str">
            <v>37.04.68.09</v>
          </cell>
          <cell r="B1076" t="str">
            <v xml:space="preserve">MANTA GEOTEXTIL NAO TECIDA RESISTENCIA LONGITUDINAL 31 KN/M                    </v>
          </cell>
          <cell r="C1076" t="str">
            <v>m2</v>
          </cell>
          <cell r="D1076">
            <v>23.07</v>
          </cell>
          <cell r="E1076">
            <v>17.088888888888889</v>
          </cell>
          <cell r="F1076" t="str">
            <v>DER Jan/26</v>
          </cell>
        </row>
        <row r="1077">
          <cell r="A1077" t="str">
            <v>37.04.68.10</v>
          </cell>
          <cell r="B1077" t="str">
            <v xml:space="preserve">MANTA GEOTEXTIL TECIDA RESISTENCIA LONGITUDINAL 24 KN/M                        </v>
          </cell>
          <cell r="C1077" t="str">
            <v>m2</v>
          </cell>
          <cell r="D1077">
            <v>17.329999999999998</v>
          </cell>
          <cell r="E1077">
            <v>12.837037037037035</v>
          </cell>
          <cell r="F1077" t="str">
            <v>DER Jan/26</v>
          </cell>
        </row>
        <row r="1078">
          <cell r="A1078" t="str">
            <v>37.04.68.11</v>
          </cell>
          <cell r="B1078" t="str">
            <v xml:space="preserve">MANTA GEOTEXTIL TECIDA RESISTENCIA LONGITUDINAL 48 KN/M                        </v>
          </cell>
          <cell r="C1078" t="str">
            <v>m2</v>
          </cell>
          <cell r="D1078">
            <v>28.14</v>
          </cell>
          <cell r="E1078">
            <v>20.844444444444445</v>
          </cell>
          <cell r="F1078" t="str">
            <v>DER Jan/26</v>
          </cell>
        </row>
        <row r="1079">
          <cell r="A1079" t="str">
            <v>37.04.69</v>
          </cell>
          <cell r="B1079" t="str">
            <v xml:space="preserve">MANTA GEOTEXTIL TECIDA                                                         </v>
          </cell>
          <cell r="C1079" t="str">
            <v>kg</v>
          </cell>
          <cell r="D1079">
            <v>71.27</v>
          </cell>
          <cell r="E1079">
            <v>52.792592592592584</v>
          </cell>
          <cell r="F1079" t="str">
            <v>DER Jan/26</v>
          </cell>
        </row>
        <row r="1080">
          <cell r="A1080" t="str">
            <v>37.04.70</v>
          </cell>
          <cell r="B1080" t="str">
            <v xml:space="preserve">ENCHIMENTO DE VALA COM AREIA LAVADA                                            </v>
          </cell>
          <cell r="C1080" t="str">
            <v>m3</v>
          </cell>
          <cell r="D1080">
            <v>250.34</v>
          </cell>
          <cell r="E1080">
            <v>185.43703703703702</v>
          </cell>
          <cell r="F1080" t="str">
            <v>DER Jan/26</v>
          </cell>
        </row>
        <row r="1081">
          <cell r="A1081" t="str">
            <v>37.04.71</v>
          </cell>
          <cell r="B1081" t="str">
            <v xml:space="preserve">ENCHIMENTO DE VALA COM PEDRA BRITADA 3E4                                       </v>
          </cell>
          <cell r="C1081" t="str">
            <v>m3</v>
          </cell>
          <cell r="D1081">
            <v>257.35000000000002</v>
          </cell>
          <cell r="E1081">
            <v>190.62962962962965</v>
          </cell>
          <cell r="F1081" t="str">
            <v>DER Jan/26</v>
          </cell>
        </row>
        <row r="1082">
          <cell r="A1082" t="str">
            <v>37.04.72</v>
          </cell>
          <cell r="B1082" t="str">
            <v xml:space="preserve">ENCHIMENTO DE VALA COM PEDRA RACHAO                                            </v>
          </cell>
          <cell r="C1082" t="str">
            <v>m3</v>
          </cell>
          <cell r="D1082">
            <v>205.23</v>
          </cell>
          <cell r="E1082">
            <v>152.02222222222221</v>
          </cell>
          <cell r="F1082" t="str">
            <v>DER Jan/26</v>
          </cell>
        </row>
        <row r="1083">
          <cell r="A1083" t="str">
            <v>37.04.73</v>
          </cell>
          <cell r="B1083" t="str">
            <v xml:space="preserve">TUBO ACO CORRUGADO GALV.MET.NAO DESTRUT.                                       </v>
          </cell>
          <cell r="C1083" t="str">
            <v>kg</v>
          </cell>
          <cell r="D1083">
            <v>78.260000000000005</v>
          </cell>
          <cell r="E1083">
            <v>57.970370370370368</v>
          </cell>
          <cell r="F1083" t="str">
            <v>DER Jan/26</v>
          </cell>
        </row>
        <row r="1084">
          <cell r="A1084" t="str">
            <v>37.04.74</v>
          </cell>
          <cell r="B1084" t="str">
            <v xml:space="preserve">TUBO ACO CORR.EPOXI MET.NAO DESTRUTIVO                                         </v>
          </cell>
          <cell r="C1084" t="str">
            <v>kg</v>
          </cell>
          <cell r="D1084">
            <v>80.63</v>
          </cell>
          <cell r="E1084">
            <v>59.725925925925921</v>
          </cell>
          <cell r="F1084" t="str">
            <v>DER Jan/26</v>
          </cell>
        </row>
        <row r="1085">
          <cell r="A1085" t="str">
            <v>37.04.75</v>
          </cell>
          <cell r="B1085" t="str">
            <v xml:space="preserve">TUBO ACO CORR.GALV.MET.DESTRUTIVO                                              </v>
          </cell>
          <cell r="C1085" t="str">
            <v>kg</v>
          </cell>
          <cell r="D1085">
            <v>59.72</v>
          </cell>
          <cell r="E1085">
            <v>44.237037037037034</v>
          </cell>
          <cell r="F1085" t="str">
            <v>DER Jan/26</v>
          </cell>
        </row>
        <row r="1086">
          <cell r="A1086" t="str">
            <v>37.04.76</v>
          </cell>
          <cell r="B1086" t="str">
            <v xml:space="preserve">TUBO ACO CORR.EPOXI MET. DESTRUTIVO                                            </v>
          </cell>
          <cell r="C1086" t="str">
            <v>kg</v>
          </cell>
          <cell r="D1086">
            <v>61.61</v>
          </cell>
          <cell r="E1086">
            <v>45.637037037037032</v>
          </cell>
          <cell r="F1086" t="str">
            <v>DER Jan/26</v>
          </cell>
        </row>
        <row r="1087">
          <cell r="A1087" t="str">
            <v>37.04.77</v>
          </cell>
          <cell r="B1087" t="str">
            <v xml:space="preserve">DRENO LONGITUDINAL RASO DLR-2, PP-DE-H07/125                                   </v>
          </cell>
          <cell r="C1087" t="str">
            <v>m</v>
          </cell>
          <cell r="D1087">
            <v>176.91</v>
          </cell>
          <cell r="E1087">
            <v>131.04444444444442</v>
          </cell>
          <cell r="F1087" t="str">
            <v>DER Jan/26</v>
          </cell>
        </row>
        <row r="1088">
          <cell r="A1088" t="str">
            <v>37.04.78</v>
          </cell>
          <cell r="B1088" t="str">
            <v xml:space="preserve">DRENOS LONGITUDINAIS PROFUNDOS EM SOLOS SILTOSOS E/OU ARGILOSOS                </v>
          </cell>
          <cell r="C1088" t="str">
            <v>m</v>
          </cell>
          <cell r="D1088">
            <v>293.91000000000003</v>
          </cell>
          <cell r="E1088">
            <v>217.71111111111111</v>
          </cell>
          <cell r="F1088" t="str">
            <v>DER Jan/26</v>
          </cell>
        </row>
        <row r="1089">
          <cell r="A1089" t="str">
            <v>37.05.04</v>
          </cell>
          <cell r="B1089" t="str">
            <v xml:space="preserve">SUPORTE MADEIRA TRATADA 0,10X0,10M                                             </v>
          </cell>
          <cell r="C1089" t="str">
            <v>m</v>
          </cell>
          <cell r="D1089">
            <v>58.59</v>
          </cell>
          <cell r="E1089">
            <v>43.4</v>
          </cell>
          <cell r="F1089" t="str">
            <v>DER Jan/26</v>
          </cell>
        </row>
        <row r="1090">
          <cell r="A1090" t="str">
            <v>37.05.06</v>
          </cell>
          <cell r="B1090" t="str">
            <v xml:space="preserve">SUPORTE DE TUBO GALVANIZADO D=2 1/2"                                           </v>
          </cell>
          <cell r="C1090" t="str">
            <v>m</v>
          </cell>
          <cell r="D1090">
            <v>164.02</v>
          </cell>
          <cell r="E1090">
            <v>121.49629629629629</v>
          </cell>
          <cell r="F1090" t="str">
            <v>DER Jan/26</v>
          </cell>
        </row>
        <row r="1091">
          <cell r="A1091" t="str">
            <v>37.05.07</v>
          </cell>
          <cell r="B1091" t="str">
            <v xml:space="preserve">SUBSTITUICAO DE DEFENSA SEMI-MALEAVEL                                          </v>
          </cell>
          <cell r="C1091" t="str">
            <v>m</v>
          </cell>
          <cell r="D1091">
            <v>110.61</v>
          </cell>
          <cell r="E1091">
            <v>81.933333333333323</v>
          </cell>
          <cell r="F1091" t="str">
            <v>DER Jan/26</v>
          </cell>
        </row>
        <row r="1092">
          <cell r="A1092" t="str">
            <v>37.05.20</v>
          </cell>
          <cell r="B1092" t="str">
            <v xml:space="preserve">SINALIZ.HORIZ.ACRIL.BASE DE AGUA                                               </v>
          </cell>
          <cell r="C1092" t="str">
            <v>m2</v>
          </cell>
          <cell r="D1092">
            <v>35.21</v>
          </cell>
          <cell r="E1092">
            <v>26.081481481481479</v>
          </cell>
          <cell r="F1092" t="str">
            <v>DER Jan/26</v>
          </cell>
        </row>
        <row r="1093">
          <cell r="A1093" t="str">
            <v>37.05.20.01</v>
          </cell>
          <cell r="B1093" t="str">
            <v xml:space="preserve">SINALIZ.HOR.TINTA P/ POUCO TRAFEGO                                             </v>
          </cell>
          <cell r="C1093" t="str">
            <v>m2</v>
          </cell>
          <cell r="D1093">
            <v>35.22</v>
          </cell>
          <cell r="E1093">
            <v>26.088888888888885</v>
          </cell>
          <cell r="F1093" t="str">
            <v>DER Jan/26</v>
          </cell>
        </row>
        <row r="1094">
          <cell r="A1094" t="str">
            <v>37.05.20.05</v>
          </cell>
          <cell r="B1094" t="str">
            <v xml:space="preserve">FORNECIMENTO E APLICACAO DE MATERIAL TERMOPLASTICO DE ALTORELEVO               </v>
          </cell>
          <cell r="C1094" t="str">
            <v>m2</v>
          </cell>
          <cell r="D1094">
            <v>177.54</v>
          </cell>
          <cell r="E1094">
            <v>131.51111111111109</v>
          </cell>
          <cell r="F1094" t="str">
            <v>DER Jan/26</v>
          </cell>
        </row>
        <row r="1095">
          <cell r="A1095" t="str">
            <v>37.05.26</v>
          </cell>
          <cell r="B1095" t="str">
            <v xml:space="preserve">RETIRADA DE PLACA DE SOLO EM SUPORTE DE MADEIRA OU METALICO.                   </v>
          </cell>
          <cell r="C1095" t="str">
            <v>m2</v>
          </cell>
          <cell r="D1095">
            <v>80.209999999999994</v>
          </cell>
          <cell r="E1095">
            <v>59.414814814814804</v>
          </cell>
          <cell r="F1095" t="str">
            <v>DER Jan/26</v>
          </cell>
        </row>
        <row r="1096">
          <cell r="A1096" t="str">
            <v>37.05.27</v>
          </cell>
          <cell r="B1096" t="str">
            <v xml:space="preserve">RETIRADA DE PLACA AEREA                                                        </v>
          </cell>
          <cell r="C1096" t="str">
            <v>m2</v>
          </cell>
          <cell r="D1096">
            <v>109.3</v>
          </cell>
          <cell r="E1096">
            <v>80.962962962962962</v>
          </cell>
          <cell r="F1096" t="str">
            <v>DER Jan/26</v>
          </cell>
        </row>
        <row r="1097">
          <cell r="A1097" t="str">
            <v>37.05.50.01</v>
          </cell>
          <cell r="B1097" t="str">
            <v xml:space="preserve">SOLO CIMENTO ENSACADO, COM TEOR DE CIMENTO A 6%                                </v>
          </cell>
          <cell r="C1097" t="str">
            <v>m3</v>
          </cell>
          <cell r="D1097">
            <v>302.04000000000002</v>
          </cell>
          <cell r="E1097">
            <v>223.73333333333332</v>
          </cell>
          <cell r="F1097" t="str">
            <v>DER Jan/26</v>
          </cell>
        </row>
        <row r="1098">
          <cell r="A1098" t="str">
            <v>37.05.50.02</v>
          </cell>
          <cell r="B1098" t="str">
            <v xml:space="preserve">ALVENARIA DE BLOCO DE CONCRETO                                                 </v>
          </cell>
          <cell r="C1098" t="str">
            <v>m3</v>
          </cell>
          <cell r="D1098">
            <v>973.06</v>
          </cell>
          <cell r="E1098">
            <v>720.78518518518513</v>
          </cell>
          <cell r="F1098" t="str">
            <v>DER Jan/26</v>
          </cell>
        </row>
        <row r="1099">
          <cell r="A1099" t="str">
            <v>37.06.01</v>
          </cell>
          <cell r="B1099" t="str">
            <v xml:space="preserve">GRAMA EM PLACA SEM ADUBO                                                       </v>
          </cell>
          <cell r="C1099" t="str">
            <v>m2</v>
          </cell>
          <cell r="D1099">
            <v>18.68</v>
          </cell>
          <cell r="E1099">
            <v>13.837037037037035</v>
          </cell>
          <cell r="F1099" t="str">
            <v>DER Jan/26</v>
          </cell>
        </row>
        <row r="1100">
          <cell r="A1100" t="str">
            <v>37.06.05</v>
          </cell>
          <cell r="B1100" t="str">
            <v xml:space="preserve">CAPINA MANUAL                                                                  </v>
          </cell>
          <cell r="C1100" t="str">
            <v>ha</v>
          </cell>
          <cell r="D1100">
            <v>11914.35</v>
          </cell>
          <cell r="E1100">
            <v>8825.4444444444434</v>
          </cell>
          <cell r="F1100" t="str">
            <v>DER Jan/26</v>
          </cell>
        </row>
        <row r="1101">
          <cell r="A1101" t="str">
            <v>37.06.09</v>
          </cell>
          <cell r="B1101" t="str">
            <v xml:space="preserve">REMOCAO LIXO ENTULHO                                                           </v>
          </cell>
          <cell r="C1101" t="str">
            <v>equipe.hor</v>
          </cell>
          <cell r="D1101">
            <v>570.84</v>
          </cell>
          <cell r="E1101">
            <v>422.84444444444443</v>
          </cell>
          <cell r="F1101" t="str">
            <v>DER Jan/26</v>
          </cell>
        </row>
        <row r="1102">
          <cell r="A1102" t="str">
            <v>37.10.01</v>
          </cell>
          <cell r="B1102" t="str">
            <v>LIMPEZA E DESOBSTRUCAO DE BUEIRO COM DIAM.ATE 1M COM SISTEMA DE HIDROJATEAMENTO</v>
          </cell>
          <cell r="C1102" t="str">
            <v>m</v>
          </cell>
          <cell r="D1102">
            <v>33.47</v>
          </cell>
          <cell r="E1102">
            <v>24.792592592592591</v>
          </cell>
          <cell r="F1102" t="str">
            <v>DER Jan/26</v>
          </cell>
        </row>
        <row r="1103">
          <cell r="A1103" t="str">
            <v>37.10.03.01</v>
          </cell>
          <cell r="B1103" t="str">
            <v xml:space="preserve">TRANSPORTE DE MATERIAL FRESADO ATE 1KM                                         </v>
          </cell>
          <cell r="C1103" t="str">
            <v>m3*km</v>
          </cell>
          <cell r="D1103">
            <v>10.53</v>
          </cell>
          <cell r="E1103">
            <v>7.7999999999999989</v>
          </cell>
          <cell r="F1103" t="str">
            <v>DER Jan/26</v>
          </cell>
        </row>
        <row r="1104">
          <cell r="A1104" t="str">
            <v>37.10.03.04</v>
          </cell>
          <cell r="B1104" t="str">
            <v xml:space="preserve">TRANSPORTE DE MATERIAL FRESADO ATE 10KM                                        </v>
          </cell>
          <cell r="C1104" t="str">
            <v>m3*km</v>
          </cell>
          <cell r="D1104">
            <v>3.51</v>
          </cell>
          <cell r="E1104">
            <v>2.5999999999999996</v>
          </cell>
          <cell r="F1104" t="str">
            <v>DER Jan/26</v>
          </cell>
        </row>
        <row r="1105">
          <cell r="A1105" t="str">
            <v>37.10.03.10</v>
          </cell>
          <cell r="B1105" t="str">
            <v xml:space="preserve">FRESAGEM DE REVESTIMENTO ASFÁLTICO PARA SERVIÇOS DE CONSERVAÇÃO DE ROTINA      </v>
          </cell>
          <cell r="C1105" t="str">
            <v>m3</v>
          </cell>
          <cell r="D1105">
            <v>181.92</v>
          </cell>
          <cell r="E1105">
            <v>134.75555555555553</v>
          </cell>
          <cell r="F1105" t="str">
            <v>DER Jan/26</v>
          </cell>
        </row>
        <row r="1106">
          <cell r="A1106" t="str">
            <v>37.25.11.04.04</v>
          </cell>
          <cell r="B1106" t="str">
            <v xml:space="preserve">GABIAO TIPO CAIXA,ZN90/AL10,NBR 8964,H= 1,00 M                                 </v>
          </cell>
          <cell r="C1106" t="str">
            <v>m3</v>
          </cell>
          <cell r="D1106">
            <v>897.97</v>
          </cell>
          <cell r="E1106">
            <v>665.16296296296298</v>
          </cell>
          <cell r="F1106" t="str">
            <v>DER Jan/26</v>
          </cell>
        </row>
        <row r="1107">
          <cell r="A1107" t="str">
            <v>37.25.11.04.05</v>
          </cell>
          <cell r="B1107" t="str">
            <v>GABIAO TIPO CAIXA,ZN90/AL10,NBR 8964,H=1,00 M REVEST.POLI.ABRASAO MENOR QUE 12%</v>
          </cell>
          <cell r="C1107" t="str">
            <v>m3</v>
          </cell>
          <cell r="D1107">
            <v>982.06</v>
          </cell>
          <cell r="E1107">
            <v>727.45185185185176</v>
          </cell>
          <cell r="F1107" t="str">
            <v>DER Jan/26</v>
          </cell>
        </row>
        <row r="1108">
          <cell r="A1108" t="str">
            <v>37.27.01.17</v>
          </cell>
          <cell r="B1108" t="str">
            <v xml:space="preserve">FORN.E APLIC.DE PINTURA DE CABOS E ELEMENTOS DE FIXACAO COM GRAXA              </v>
          </cell>
          <cell r="C1108" t="str">
            <v>litro</v>
          </cell>
          <cell r="D1108">
            <v>309.23</v>
          </cell>
          <cell r="E1108">
            <v>229.05925925925925</v>
          </cell>
          <cell r="F1108" t="str">
            <v>DER Jan/26</v>
          </cell>
        </row>
        <row r="1109">
          <cell r="A1109" t="str">
            <v>37.27.01.19</v>
          </cell>
          <cell r="B1109" t="str">
            <v xml:space="preserve">FORN.E APLICACAO PARA SUBSTITUICAO DE VIGA DA PISTA DE ROLAMENTO               </v>
          </cell>
          <cell r="C1109" t="str">
            <v>un</v>
          </cell>
          <cell r="D1109">
            <v>1677.66</v>
          </cell>
          <cell r="E1109">
            <v>1242.711111111111</v>
          </cell>
          <cell r="F1109" t="str">
            <v>DER Jan/26</v>
          </cell>
        </row>
        <row r="1110">
          <cell r="A1110" t="str">
            <v>37.27.02.05</v>
          </cell>
          <cell r="B1110" t="str">
            <v xml:space="preserve">JATEAMENTO EM ESTR. CONCRETO COM AGUA                                          </v>
          </cell>
          <cell r="C1110" t="str">
            <v>m2</v>
          </cell>
          <cell r="D1110">
            <v>19.190000000000001</v>
          </cell>
          <cell r="E1110">
            <v>14.214814814814815</v>
          </cell>
          <cell r="F1110" t="str">
            <v>DER Jan/26</v>
          </cell>
        </row>
        <row r="1111">
          <cell r="A1111" t="str">
            <v>37.27.02.08</v>
          </cell>
          <cell r="B1111" t="str">
            <v xml:space="preserve">LIMPEZA MANUAL COM ESCOVA DE AçO PARA AçO                                      </v>
          </cell>
          <cell r="C1111" t="str">
            <v>m2</v>
          </cell>
          <cell r="D1111">
            <v>10.86</v>
          </cell>
          <cell r="E1111">
            <v>8.0444444444444443</v>
          </cell>
          <cell r="F1111" t="str">
            <v>DER Jan/26</v>
          </cell>
        </row>
        <row r="1112">
          <cell r="A1112" t="str">
            <v>37.27.03.02</v>
          </cell>
          <cell r="B1112" t="str">
            <v xml:space="preserve">DESLOCAMENTO DE ANDAIME SUSPENSO                                               </v>
          </cell>
          <cell r="C1112" t="str">
            <v>m2</v>
          </cell>
          <cell r="D1112">
            <v>83.25</v>
          </cell>
          <cell r="E1112">
            <v>61.666666666666664</v>
          </cell>
          <cell r="F1112" t="str">
            <v>DER Jan/26</v>
          </cell>
        </row>
        <row r="1113">
          <cell r="A1113" t="str">
            <v>37.27.14.02</v>
          </cell>
          <cell r="B1113" t="str">
            <v xml:space="preserve">PINTURA COM VERNIZ POLIURETANO INCOLOR 3 DEMAOS                                </v>
          </cell>
          <cell r="C1113" t="str">
            <v>m2</v>
          </cell>
          <cell r="D1113">
            <v>100.47</v>
          </cell>
          <cell r="E1113">
            <v>74.422222222222217</v>
          </cell>
          <cell r="F1113" t="str">
            <v>DER Jan/26</v>
          </cell>
        </row>
        <row r="1114">
          <cell r="A1114" t="str">
            <v>37.27.14.03</v>
          </cell>
          <cell r="B1114" t="str">
            <v xml:space="preserve">PINTURA A BASE DE EPOXI - 2 DEMAOS                                             </v>
          </cell>
          <cell r="C1114" t="str">
            <v>m2</v>
          </cell>
          <cell r="D1114">
            <v>87.23</v>
          </cell>
          <cell r="E1114">
            <v>64.614814814814807</v>
          </cell>
          <cell r="F1114" t="str">
            <v>DER Jan/26</v>
          </cell>
        </row>
        <row r="1115">
          <cell r="A1115" t="str">
            <v>37.28.03.09.03</v>
          </cell>
          <cell r="B1115" t="str">
            <v xml:space="preserve">FORNECIMENTO, INSTALAÇÃO DE TACHA METALICA COM 1 PINO DE FIXAÇÃO MONOREFLETIVA </v>
          </cell>
          <cell r="C1115" t="str">
            <v>un</v>
          </cell>
          <cell r="D1115">
            <v>36.24</v>
          </cell>
          <cell r="E1115">
            <v>26.844444444444445</v>
          </cell>
          <cell r="F1115" t="str">
            <v>DER Jan/26</v>
          </cell>
        </row>
        <row r="1116">
          <cell r="A1116" t="str">
            <v>37.28.03.09.04</v>
          </cell>
          <cell r="B1116" t="str">
            <v xml:space="preserve">FORNECIMENTO, INSTALAÇÃO DE TACHA METÁLICA COM 1 PINO DE FIXAÇÃO - BIREFLETIVA </v>
          </cell>
          <cell r="C1116" t="str">
            <v>un</v>
          </cell>
          <cell r="D1116">
            <v>42.12</v>
          </cell>
          <cell r="E1116">
            <v>31.199999999999996</v>
          </cell>
          <cell r="F1116" t="str">
            <v>DER Jan/26</v>
          </cell>
        </row>
        <row r="1117">
          <cell r="A1117" t="str">
            <v>37.28.05.09.01</v>
          </cell>
          <cell r="B1117" t="str">
            <v xml:space="preserve">TRANSIÇAO DE DEFENSA METALICA PARA BARREIRA DE CONCRETO                        </v>
          </cell>
          <cell r="C1117" t="str">
            <v>conjunto</v>
          </cell>
          <cell r="D1117">
            <v>9301.5</v>
          </cell>
          <cell r="E1117">
            <v>6890</v>
          </cell>
          <cell r="F1117" t="str">
            <v>DER Jan/26</v>
          </cell>
        </row>
        <row r="1118">
          <cell r="A1118" t="str">
            <v>37.28.08.01.01</v>
          </cell>
          <cell r="B1118" t="str">
            <v xml:space="preserve">CONFECCAO, MONTAGEM E INSTALACAO DE PLACA INSTITUCIONAL                        </v>
          </cell>
          <cell r="C1118" t="str">
            <v>m2</v>
          </cell>
          <cell r="D1118">
            <v>391.5</v>
          </cell>
          <cell r="E1118">
            <v>290</v>
          </cell>
          <cell r="F1118" t="str">
            <v>DER Jan/26</v>
          </cell>
        </row>
        <row r="1119">
          <cell r="A1119" t="str">
            <v>37.28.08.02.01</v>
          </cell>
          <cell r="B1119" t="str">
            <v xml:space="preserve">MANUTENCAO DE PLACA INSTITUCIONAL                                              </v>
          </cell>
          <cell r="C1119" t="str">
            <v>m2 x mes</v>
          </cell>
          <cell r="D1119">
            <v>77.88</v>
          </cell>
          <cell r="E1119">
            <v>57.688888888888883</v>
          </cell>
          <cell r="F1119" t="str">
            <v>DER Jan/26</v>
          </cell>
        </row>
        <row r="1120">
          <cell r="A1120" t="str">
            <v>37.28.22</v>
          </cell>
          <cell r="B1120" t="str">
            <v xml:space="preserve">PINTURA ANTICORRIVA PARA PERFIS METÁLICOS                                      </v>
          </cell>
          <cell r="C1120" t="str">
            <v>m2</v>
          </cell>
          <cell r="D1120">
            <v>11.39</v>
          </cell>
          <cell r="E1120">
            <v>8.4370370370370367</v>
          </cell>
          <cell r="F1120" t="str">
            <v>DER Jan/26</v>
          </cell>
        </row>
        <row r="1121">
          <cell r="A1121" t="str">
            <v>37.28.23</v>
          </cell>
          <cell r="B1121" t="str">
            <v xml:space="preserve">TRANSPORTE E INSTALAÇÃO DE PERFIS METÁLICOS COM UTILIZAÇÃO DE SOLDA            </v>
          </cell>
          <cell r="C1121" t="str">
            <v>kg</v>
          </cell>
          <cell r="D1121">
            <v>178.19</v>
          </cell>
          <cell r="E1121">
            <v>131.99259259259259</v>
          </cell>
          <cell r="F1121" t="str">
            <v>DER Jan/26</v>
          </cell>
        </row>
        <row r="1122">
          <cell r="A1122" t="str">
            <v>37.28.24</v>
          </cell>
          <cell r="B1122" t="str">
            <v xml:space="preserve"> FORN.DE PARAFUSOS DE ALTA RESISTÊNCIA PARA LIGAÇÕES DAS ESTRUTURAS METÁLICAS  </v>
          </cell>
          <cell r="C1122" t="str">
            <v>kg</v>
          </cell>
          <cell r="D1122">
            <v>136.41999999999999</v>
          </cell>
          <cell r="E1122">
            <v>101.05185185185184</v>
          </cell>
          <cell r="F1122" t="str">
            <v>DER Jan/26</v>
          </cell>
        </row>
        <row r="1123">
          <cell r="A1123" t="str">
            <v>37.28.25</v>
          </cell>
          <cell r="B1123" t="str">
            <v xml:space="preserve">RECUPERAÇÃO DE ELEMENTOS EM AÇO S460 OU SIMILAR                                </v>
          </cell>
          <cell r="C1123" t="str">
            <v>kg</v>
          </cell>
          <cell r="D1123">
            <v>95.81</v>
          </cell>
          <cell r="E1123">
            <v>70.970370370370361</v>
          </cell>
          <cell r="F1123" t="str">
            <v>DER Jan/26</v>
          </cell>
        </row>
        <row r="1124">
          <cell r="A1124" t="str">
            <v>37.28.26</v>
          </cell>
          <cell r="B1124" t="str">
            <v xml:space="preserve">RECUPERAÇÃO DE ELEMENTOS EM AÇO MECANIZADO TEMPERADO                           </v>
          </cell>
          <cell r="C1124" t="str">
            <v>kg</v>
          </cell>
          <cell r="D1124">
            <v>58.87</v>
          </cell>
          <cell r="E1124">
            <v>43.607407407407401</v>
          </cell>
          <cell r="F1124" t="str">
            <v>DER Jan/26</v>
          </cell>
        </row>
        <row r="1125">
          <cell r="A1125" t="str">
            <v>37.28.27</v>
          </cell>
          <cell r="B1125" t="str">
            <v xml:space="preserve"> RECUPERAÇÃO DE ELEMENTOS EM AÇO S355 OU SIMILAR                               </v>
          </cell>
          <cell r="C1125" t="str">
            <v>kg</v>
          </cell>
          <cell r="D1125">
            <v>17.7</v>
          </cell>
          <cell r="E1125">
            <v>13.111111111111109</v>
          </cell>
          <cell r="F1125" t="str">
            <v>DER Jan/26</v>
          </cell>
        </row>
        <row r="1126">
          <cell r="A1126" t="str">
            <v>37.52.02.05</v>
          </cell>
          <cell r="B1126" t="str">
            <v xml:space="preserve">CONCRETO ASFALTICO USINADO A QUENTE - FAIXA DER 12,5                           </v>
          </cell>
          <cell r="C1126" t="str">
            <v>m3</v>
          </cell>
          <cell r="D1126">
            <v>1581.51</v>
          </cell>
          <cell r="E1126">
            <v>1171.4888888888888</v>
          </cell>
          <cell r="F1126" t="str">
            <v>DER Jan/26</v>
          </cell>
        </row>
        <row r="1127">
          <cell r="A1127" t="str">
            <v>37.52.02.07</v>
          </cell>
          <cell r="B1127" t="str">
            <v xml:space="preserve">CONCRETO ASFALTICO USINADO A QUENTE - FAIXA DER 9,5                            </v>
          </cell>
          <cell r="C1127" t="str">
            <v>m3</v>
          </cell>
          <cell r="D1127">
            <v>1738.16</v>
          </cell>
          <cell r="E1127">
            <v>1287.525925925926</v>
          </cell>
          <cell r="F1127" t="str">
            <v>DER Jan/26</v>
          </cell>
        </row>
        <row r="1128">
          <cell r="A1128" t="str">
            <v>72.02.02.01</v>
          </cell>
          <cell r="B1128" t="str">
            <v xml:space="preserve">VEICULO C/CAPAC.P/4 PES. 1.000CC COND. A                                       </v>
          </cell>
          <cell r="C1128" t="str">
            <v>hora</v>
          </cell>
          <cell r="D1128">
            <v>45.63</v>
          </cell>
          <cell r="E1128">
            <v>33.799999999999997</v>
          </cell>
          <cell r="F1128" t="str">
            <v>DER Jan/26</v>
          </cell>
        </row>
        <row r="1129">
          <cell r="A1129" t="str">
            <v>72.02.02.02</v>
          </cell>
          <cell r="B1129" t="str">
            <v xml:space="preserve">VEICULO C/CAPAC.P/4 PES. 1.000CC COND. B                                       </v>
          </cell>
          <cell r="C1129" t="str">
            <v>hora</v>
          </cell>
          <cell r="D1129">
            <v>14.38</v>
          </cell>
          <cell r="E1129">
            <v>10.651851851851852</v>
          </cell>
          <cell r="F1129" t="str">
            <v>DER Jan/26</v>
          </cell>
        </row>
        <row r="1130">
          <cell r="A1130" t="str">
            <v>72.02.02.03</v>
          </cell>
          <cell r="B1130" t="str">
            <v xml:space="preserve">VEICULO C/CAPAC.P/4 PES. 1.000CC COND. C                                       </v>
          </cell>
          <cell r="C1130" t="str">
            <v>hora</v>
          </cell>
          <cell r="D1130">
            <v>69.42</v>
          </cell>
          <cell r="E1130">
            <v>51.422222222222217</v>
          </cell>
          <cell r="F1130" t="str">
            <v>DER Jan/26</v>
          </cell>
        </row>
        <row r="1131">
          <cell r="A1131" t="str">
            <v>72.02.02.04</v>
          </cell>
          <cell r="B1131" t="str">
            <v xml:space="preserve">VEICULO C/CAPAC.P/4 PES. 1.000CC COND. D                                       </v>
          </cell>
          <cell r="C1131" t="str">
            <v>hora</v>
          </cell>
          <cell r="D1131">
            <v>106.93</v>
          </cell>
          <cell r="E1131">
            <v>79.207407407407402</v>
          </cell>
          <cell r="F1131" t="str">
            <v>DER Jan/26</v>
          </cell>
        </row>
        <row r="1132">
          <cell r="A1132" t="str">
            <v>72.02.02.05</v>
          </cell>
          <cell r="B1132" t="str">
            <v xml:space="preserve">VEICULO C/CAPAC.P/4 PES. 1.000CC COND. E                                       </v>
          </cell>
          <cell r="C1132" t="str">
            <v>km</v>
          </cell>
          <cell r="D1132">
            <v>1.65</v>
          </cell>
          <cell r="E1132">
            <v>1.2222222222222221</v>
          </cell>
          <cell r="F1132" t="str">
            <v>DER Jan/26</v>
          </cell>
        </row>
        <row r="1133">
          <cell r="A1133" t="str">
            <v>72.02.02.06</v>
          </cell>
          <cell r="B1133" t="str">
            <v xml:space="preserve">VEICULO C/CAPAC.P/4 PES.1000CC COND. F                                         </v>
          </cell>
          <cell r="C1133" t="str">
            <v>veic.mens</v>
          </cell>
          <cell r="D1133">
            <v>4334.2700000000004</v>
          </cell>
          <cell r="E1133">
            <v>3210.5703703703703</v>
          </cell>
          <cell r="F1133" t="str">
            <v>DER Jan/26</v>
          </cell>
        </row>
        <row r="1134">
          <cell r="A1134" t="str">
            <v>72.02.05.01</v>
          </cell>
          <cell r="B1134" t="str">
            <v xml:space="preserve">VEICULO DE PREMARCACAO - COND. A                                               </v>
          </cell>
          <cell r="C1134" t="str">
            <v>hora</v>
          </cell>
          <cell r="D1134">
            <v>87.23</v>
          </cell>
          <cell r="E1134">
            <v>64.614814814814807</v>
          </cell>
          <cell r="F1134" t="str">
            <v>DER Jan/26</v>
          </cell>
        </row>
        <row r="1135">
          <cell r="A1135" t="str">
            <v>72.02.05.02</v>
          </cell>
          <cell r="B1135" t="str">
            <v xml:space="preserve">VEICULO DE PREMARCACAO - COND. B                                               </v>
          </cell>
          <cell r="C1135" t="str">
            <v>hora</v>
          </cell>
          <cell r="D1135">
            <v>19.32</v>
          </cell>
          <cell r="E1135">
            <v>14.31111111111111</v>
          </cell>
          <cell r="F1135" t="str">
            <v>DER Jan/26</v>
          </cell>
        </row>
        <row r="1136">
          <cell r="A1136" t="str">
            <v>72.02.05.03</v>
          </cell>
          <cell r="B1136" t="str">
            <v xml:space="preserve">VEICULO DE PREMARCACAO - COND. C                                               </v>
          </cell>
          <cell r="C1136" t="str">
            <v>hora</v>
          </cell>
          <cell r="D1136">
            <v>75.19</v>
          </cell>
          <cell r="E1136">
            <v>55.696296296296289</v>
          </cell>
          <cell r="F1136" t="str">
            <v>DER Jan/26</v>
          </cell>
        </row>
        <row r="1137">
          <cell r="A1137" t="str">
            <v>72.02.05.04</v>
          </cell>
          <cell r="B1137" t="str">
            <v xml:space="preserve">VEICULO DE PREMARCACAO - COND. D                                               </v>
          </cell>
          <cell r="C1137" t="str">
            <v>hora</v>
          </cell>
          <cell r="D1137">
            <v>152.59</v>
          </cell>
          <cell r="E1137">
            <v>113.02962962962962</v>
          </cell>
          <cell r="F1137" t="str">
            <v>DER Jan/26</v>
          </cell>
        </row>
        <row r="1138">
          <cell r="A1138" t="str">
            <v>72.02.09.01</v>
          </cell>
          <cell r="B1138" t="str">
            <v xml:space="preserve">VEICULO UTILITARIO COM MINIMO DE 10 LUGARES COM AR E DIR. HID. CONDICAO A      </v>
          </cell>
          <cell r="C1138" t="str">
            <v>hora</v>
          </cell>
          <cell r="D1138">
            <v>72.19</v>
          </cell>
          <cell r="E1138">
            <v>53.474074074074068</v>
          </cell>
          <cell r="F1138" t="str">
            <v>DER Jan/26</v>
          </cell>
        </row>
        <row r="1139">
          <cell r="A1139" t="str">
            <v>72.02.09.02</v>
          </cell>
          <cell r="B1139" t="str">
            <v xml:space="preserve">VEICULO UTILITARIO COM MINIMO DE 10 LUGARES COM AR E DIR. HID. CONDICAOB       </v>
          </cell>
          <cell r="C1139" t="str">
            <v>hora</v>
          </cell>
          <cell r="D1139">
            <v>68.11</v>
          </cell>
          <cell r="E1139">
            <v>50.451851851851849</v>
          </cell>
          <cell r="F1139" t="str">
            <v>DER Jan/26</v>
          </cell>
        </row>
        <row r="1140">
          <cell r="A1140" t="str">
            <v>72.02.09.03</v>
          </cell>
          <cell r="B1140" t="str">
            <v xml:space="preserve">VEICULO UTILITARIO COM MINIMO DE 10 LUGARES COM AR E DIR. HID. CONDICAO C      </v>
          </cell>
          <cell r="C1140" t="str">
            <v>hora</v>
          </cell>
          <cell r="D1140">
            <v>105.42</v>
          </cell>
          <cell r="E1140">
            <v>78.088888888888889</v>
          </cell>
          <cell r="F1140" t="str">
            <v>DER Jan/26</v>
          </cell>
        </row>
        <row r="1141">
          <cell r="A1141" t="str">
            <v>72.02.09.04</v>
          </cell>
          <cell r="B1141" t="str">
            <v xml:space="preserve">VEICULO UTILITARIO C/MIN.10LUGARES C/ AR + DIR.HID. COND.D                     </v>
          </cell>
          <cell r="C1141" t="str">
            <v>hora</v>
          </cell>
          <cell r="D1141">
            <v>142.93</v>
          </cell>
          <cell r="E1141">
            <v>105.87407407407407</v>
          </cell>
          <cell r="F1141" t="str">
            <v>DER Jan/26</v>
          </cell>
        </row>
        <row r="1142">
          <cell r="A1142" t="str">
            <v>72.02.09.05</v>
          </cell>
          <cell r="B1142" t="str">
            <v xml:space="preserve">VEICULO UTILITARIO COM MINIMO DE 10 LUGARES COM AR E DIR. HID. CONDICAOE       </v>
          </cell>
          <cell r="C1142" t="str">
            <v>km</v>
          </cell>
          <cell r="D1142">
            <v>2.6</v>
          </cell>
          <cell r="E1142">
            <v>1.9259259259259258</v>
          </cell>
          <cell r="F1142" t="str">
            <v>DER Jan/26</v>
          </cell>
        </row>
        <row r="1143">
          <cell r="A1143" t="str">
            <v>72.02.09.06</v>
          </cell>
          <cell r="B1143" t="str">
            <v xml:space="preserve">VEICULO UTILITARIO COM MINIMO DE 10 LUGARES COM AR E DIR. HID. CONDICAOF       </v>
          </cell>
          <cell r="C1143" t="str">
            <v>veic.mens</v>
          </cell>
          <cell r="D1143">
            <v>17047.57</v>
          </cell>
          <cell r="E1143">
            <v>12627.829629629628</v>
          </cell>
          <cell r="F1143" t="str">
            <v>DER Jan/26</v>
          </cell>
        </row>
        <row r="1144">
          <cell r="A1144" t="str">
            <v>72.02.10.01</v>
          </cell>
          <cell r="B1144" t="str">
            <v xml:space="preserve">VEICULO UTILITARIO PICK-UP COM AR E DIR. HID. CONDICAO A                       </v>
          </cell>
          <cell r="C1144" t="str">
            <v>hora</v>
          </cell>
          <cell r="D1144">
            <v>56.57</v>
          </cell>
          <cell r="E1144">
            <v>41.903703703703698</v>
          </cell>
          <cell r="F1144" t="str">
            <v>DER Jan/26</v>
          </cell>
        </row>
        <row r="1145">
          <cell r="A1145" t="str">
            <v>72.02.10.02</v>
          </cell>
          <cell r="B1145" t="str">
            <v xml:space="preserve">VEICULO UTILITARIO PICK-UP COM AR E DIR. HID. CONDICAOB                        </v>
          </cell>
          <cell r="C1145" t="str">
            <v>hora</v>
          </cell>
          <cell r="D1145">
            <v>33</v>
          </cell>
          <cell r="E1145">
            <v>24.444444444444443</v>
          </cell>
          <cell r="F1145" t="str">
            <v>DER Jan/26</v>
          </cell>
        </row>
        <row r="1146">
          <cell r="A1146" t="str">
            <v>72.02.10.03</v>
          </cell>
          <cell r="B1146" t="str">
            <v xml:space="preserve">VEICULO UTILITARIO PICK-UP COM AR E DIR. HID. CONDICAO C                       </v>
          </cell>
          <cell r="C1146" t="str">
            <v>hora</v>
          </cell>
          <cell r="D1146">
            <v>145.78</v>
          </cell>
          <cell r="E1146">
            <v>107.98518518518517</v>
          </cell>
          <cell r="F1146" t="str">
            <v>DER Jan/26</v>
          </cell>
        </row>
        <row r="1147">
          <cell r="A1147" t="str">
            <v>72.02.10.04</v>
          </cell>
          <cell r="B1147" t="str">
            <v xml:space="preserve">VEICULO UTILITARIO CAMIONETE P/3 PESSOAS C/ AR + DIR.HID.+ AIRBAG              </v>
          </cell>
          <cell r="C1147" t="str">
            <v>hora</v>
          </cell>
          <cell r="D1147">
            <v>183.3</v>
          </cell>
          <cell r="E1147">
            <v>135.77777777777777</v>
          </cell>
          <cell r="F1147" t="str">
            <v>DER Jan/26</v>
          </cell>
        </row>
        <row r="1148">
          <cell r="A1148" t="str">
            <v>72.02.10.05</v>
          </cell>
          <cell r="B1148" t="str">
            <v xml:space="preserve">VEICULO UTILITARIO PICK-UP COM AR E DIR. HID. CONDICAO E                       </v>
          </cell>
          <cell r="C1148" t="str">
            <v>km</v>
          </cell>
          <cell r="D1148">
            <v>3.45</v>
          </cell>
          <cell r="E1148">
            <v>2.5555555555555554</v>
          </cell>
          <cell r="F1148" t="str">
            <v>DER Jan/26</v>
          </cell>
        </row>
        <row r="1149">
          <cell r="A1149" t="str">
            <v>72.02.10.06</v>
          </cell>
          <cell r="B1149" t="str">
            <v xml:space="preserve">VEICULO UTILITARIO PICK-UP COM AR E DIR. HID. CONDICAOF                        </v>
          </cell>
          <cell r="C1149" t="str">
            <v>veic.mens</v>
          </cell>
          <cell r="D1149">
            <v>10824.94</v>
          </cell>
          <cell r="E1149">
            <v>8018.4740740740735</v>
          </cell>
          <cell r="F1149" t="str">
            <v>DER Jan/26</v>
          </cell>
        </row>
        <row r="1150">
          <cell r="A1150" t="str">
            <v>72.02.11.01</v>
          </cell>
          <cell r="B1150" t="str">
            <v xml:space="preserve">VEICULO C/CAPAC.P/4 PES. 1.000CC TURBO COND. A                                 </v>
          </cell>
          <cell r="C1150" t="str">
            <v>hora</v>
          </cell>
          <cell r="D1150">
            <v>46.14</v>
          </cell>
          <cell r="E1150">
            <v>34.177777777777777</v>
          </cell>
          <cell r="F1150" t="str">
            <v>DER Jan/26</v>
          </cell>
        </row>
        <row r="1151">
          <cell r="A1151" t="str">
            <v>72.02.11.02</v>
          </cell>
          <cell r="B1151" t="str">
            <v xml:space="preserve">VEICULO C/CAPAC.P/4 PES. 1.000CC TURBO COND. B                                 </v>
          </cell>
          <cell r="C1151" t="str">
            <v>hora</v>
          </cell>
          <cell r="D1151">
            <v>16.93</v>
          </cell>
          <cell r="E1151">
            <v>12.540740740740739</v>
          </cell>
          <cell r="F1151" t="str">
            <v>DER Jan/26</v>
          </cell>
        </row>
        <row r="1152">
          <cell r="A1152" t="str">
            <v>72.02.11.03</v>
          </cell>
          <cell r="B1152" t="str">
            <v xml:space="preserve">VEICULO C/CAPAC.P/4 PES. 1.000CC TURBO COND. C                                 </v>
          </cell>
          <cell r="C1152" t="str">
            <v>hora</v>
          </cell>
          <cell r="D1152">
            <v>70.72</v>
          </cell>
          <cell r="E1152">
            <v>52.385185185185179</v>
          </cell>
          <cell r="F1152" t="str">
            <v>DER Jan/26</v>
          </cell>
        </row>
        <row r="1153">
          <cell r="A1153" t="str">
            <v>72.02.11.04</v>
          </cell>
          <cell r="B1153" t="str">
            <v xml:space="preserve">VEICULO CAPAC.4PESSOAS 1.0CC TURBO - COND.D                                    </v>
          </cell>
          <cell r="C1153" t="str">
            <v>hora</v>
          </cell>
          <cell r="D1153">
            <v>108.23</v>
          </cell>
          <cell r="E1153">
            <v>80.170370370370364</v>
          </cell>
          <cell r="F1153" t="str">
            <v>DER Jan/26</v>
          </cell>
        </row>
        <row r="1154">
          <cell r="A1154" t="str">
            <v>72.02.11.05</v>
          </cell>
          <cell r="B1154" t="str">
            <v xml:space="preserve">VEICULO C/CAPAC.P/4 PES. 1.0 110CV COND. E                                     </v>
          </cell>
          <cell r="C1154" t="str">
            <v>km</v>
          </cell>
          <cell r="D1154">
            <v>1.72</v>
          </cell>
          <cell r="E1154">
            <v>1.2740740740740739</v>
          </cell>
          <cell r="F1154" t="str">
            <v>DER Jan/26</v>
          </cell>
        </row>
        <row r="1155">
          <cell r="A1155" t="str">
            <v>72.02.11.06</v>
          </cell>
          <cell r="B1155" t="str">
            <v xml:space="preserve">VEICULO C/CAPAC.P/4 PES. 1.0 110CV COND. F                                     </v>
          </cell>
          <cell r="C1155" t="str">
            <v>veic.mens</v>
          </cell>
          <cell r="D1155">
            <v>5664.52</v>
          </cell>
          <cell r="E1155">
            <v>4195.9407407407407</v>
          </cell>
          <cell r="F1155" t="str">
            <v>DER Jan/26</v>
          </cell>
        </row>
        <row r="1156">
          <cell r="A1156" t="str">
            <v>72.03.01.01</v>
          </cell>
          <cell r="B1156" t="str">
            <v xml:space="preserve">BATE ESTACA 40 ATE 80 T - COND. A                                              </v>
          </cell>
          <cell r="C1156" t="str">
            <v>hora</v>
          </cell>
          <cell r="D1156">
            <v>96.29</v>
          </cell>
          <cell r="E1156">
            <v>71.32592592592593</v>
          </cell>
          <cell r="F1156" t="str">
            <v>DER Jan/26</v>
          </cell>
        </row>
        <row r="1157">
          <cell r="A1157" t="str">
            <v>72.03.01.02</v>
          </cell>
          <cell r="B1157" t="str">
            <v xml:space="preserve">BATE ESTACA 40 ATE 80 T - COND. B                                              </v>
          </cell>
          <cell r="C1157" t="str">
            <v>hora</v>
          </cell>
          <cell r="D1157">
            <v>29.28</v>
          </cell>
          <cell r="E1157">
            <v>21.68888888888889</v>
          </cell>
          <cell r="F1157" t="str">
            <v>DER Jan/26</v>
          </cell>
        </row>
        <row r="1158">
          <cell r="A1158" t="str">
            <v>72.03.01.03</v>
          </cell>
          <cell r="B1158" t="str">
            <v xml:space="preserve">BATE ESTACA 40 ATE 80 T - COND. C                                              </v>
          </cell>
          <cell r="C1158" t="str">
            <v>hora</v>
          </cell>
          <cell r="D1158">
            <v>160.30000000000001</v>
          </cell>
          <cell r="E1158">
            <v>118.74074074074075</v>
          </cell>
          <cell r="F1158" t="str">
            <v>DER Jan/26</v>
          </cell>
        </row>
        <row r="1159">
          <cell r="A1159" t="str">
            <v>72.03.01.04</v>
          </cell>
          <cell r="B1159" t="str">
            <v xml:space="preserve">BATE ESTACA 40 ATE 80 T - COND. D                                              </v>
          </cell>
          <cell r="C1159" t="str">
            <v>hora</v>
          </cell>
          <cell r="D1159">
            <v>237.7</v>
          </cell>
          <cell r="E1159">
            <v>176.07407407407405</v>
          </cell>
          <cell r="F1159" t="str">
            <v>DER Jan/26</v>
          </cell>
        </row>
        <row r="1160">
          <cell r="A1160" t="str">
            <v>72.04.01.01</v>
          </cell>
          <cell r="B1160" t="str">
            <v xml:space="preserve">BETONEIRA 320L MOTOR ELETRICO COND.A                                           </v>
          </cell>
          <cell r="C1160" t="str">
            <v>hora</v>
          </cell>
          <cell r="D1160">
            <v>34.909999999999997</v>
          </cell>
          <cell r="E1160">
            <v>25.859259259259254</v>
          </cell>
          <cell r="F1160" t="str">
            <v>DER Jan/26</v>
          </cell>
        </row>
        <row r="1161">
          <cell r="A1161" t="str">
            <v>72.04.01.02</v>
          </cell>
          <cell r="B1161" t="str">
            <v xml:space="preserve">BETONEIRA 320L MOTOR ELETRICO COND.B                                           </v>
          </cell>
          <cell r="C1161" t="str">
            <v>hora</v>
          </cell>
          <cell r="D1161">
            <v>1.39</v>
          </cell>
          <cell r="E1161">
            <v>1.0296296296296295</v>
          </cell>
          <cell r="F1161" t="str">
            <v>DER Jan/26</v>
          </cell>
        </row>
        <row r="1162">
          <cell r="A1162" t="str">
            <v>72.04.01.03</v>
          </cell>
          <cell r="B1162" t="str">
            <v xml:space="preserve">BETONEIRA 320L MOTOR ELETRICO COND.C                                           </v>
          </cell>
          <cell r="C1162" t="str">
            <v>hora</v>
          </cell>
          <cell r="D1162">
            <v>5.03</v>
          </cell>
          <cell r="E1162">
            <v>3.7259259259259259</v>
          </cell>
          <cell r="F1162" t="str">
            <v>DER Jan/26</v>
          </cell>
        </row>
        <row r="1163">
          <cell r="A1163" t="str">
            <v>72.04.01.04</v>
          </cell>
          <cell r="B1163" t="str">
            <v xml:space="preserve">BETONEIRA 320L MOTOR ELETRICO COND.D                                           </v>
          </cell>
          <cell r="C1163" t="str">
            <v>hora</v>
          </cell>
          <cell r="D1163">
            <v>39.21</v>
          </cell>
          <cell r="E1163">
            <v>29.044444444444444</v>
          </cell>
          <cell r="F1163" t="str">
            <v>DER Jan/26</v>
          </cell>
        </row>
        <row r="1164">
          <cell r="A1164" t="str">
            <v>72.04.02.01</v>
          </cell>
          <cell r="B1164" t="str">
            <v xml:space="preserve">BETONEIRA 320L MOTOR GASOLINA COND. A                                          </v>
          </cell>
          <cell r="C1164" t="str">
            <v>hora</v>
          </cell>
          <cell r="D1164">
            <v>35.42</v>
          </cell>
          <cell r="E1164">
            <v>26.237037037037037</v>
          </cell>
          <cell r="F1164" t="str">
            <v>DER Jan/26</v>
          </cell>
        </row>
        <row r="1165">
          <cell r="A1165" t="str">
            <v>72.04.02.02</v>
          </cell>
          <cell r="B1165" t="str">
            <v xml:space="preserve">BETONEIRA 320L MOTOR GASOLINA COND. B                                          </v>
          </cell>
          <cell r="C1165" t="str">
            <v>hora</v>
          </cell>
          <cell r="D1165">
            <v>2.36</v>
          </cell>
          <cell r="E1165">
            <v>1.748148148148148</v>
          </cell>
          <cell r="F1165" t="str">
            <v>DER Jan/26</v>
          </cell>
        </row>
        <row r="1166">
          <cell r="A1166" t="str">
            <v>72.04.02.03</v>
          </cell>
          <cell r="B1166" t="str">
            <v xml:space="preserve">BETONEIRA 320L MOTOR GASOLINA COND. C                                          </v>
          </cell>
          <cell r="C1166" t="str">
            <v>hora</v>
          </cell>
          <cell r="D1166">
            <v>8.0299999999999994</v>
          </cell>
          <cell r="E1166">
            <v>5.9481481481481469</v>
          </cell>
          <cell r="F1166" t="str">
            <v>DER Jan/26</v>
          </cell>
        </row>
        <row r="1167">
          <cell r="A1167" t="str">
            <v>72.04.02.04</v>
          </cell>
          <cell r="B1167" t="str">
            <v xml:space="preserve">BETONEIRA 320L MOTOR GASOLINA COND. D                                          </v>
          </cell>
          <cell r="C1167" t="str">
            <v>hora</v>
          </cell>
          <cell r="D1167">
            <v>42.22</v>
          </cell>
          <cell r="E1167">
            <v>31.274074074074072</v>
          </cell>
          <cell r="F1167" t="str">
            <v>DER Jan/26</v>
          </cell>
        </row>
        <row r="1168">
          <cell r="A1168" t="str">
            <v>72.04.03.01</v>
          </cell>
          <cell r="B1168" t="str">
            <v xml:space="preserve">BETONEIRA 580L ELETRICA C/CARREG. COND.A                                       </v>
          </cell>
          <cell r="C1168" t="str">
            <v>hora</v>
          </cell>
          <cell r="D1168">
            <v>40.340000000000003</v>
          </cell>
          <cell r="E1168">
            <v>29.881481481481483</v>
          </cell>
          <cell r="F1168" t="str">
            <v>DER Jan/26</v>
          </cell>
        </row>
        <row r="1169">
          <cell r="A1169" t="str">
            <v>72.04.03.02</v>
          </cell>
          <cell r="B1169" t="str">
            <v xml:space="preserve">BETONEIRA 580L ELETRICA C/CARREG. COND.B                                       </v>
          </cell>
          <cell r="C1169" t="str">
            <v>hora</v>
          </cell>
          <cell r="D1169">
            <v>11.8</v>
          </cell>
          <cell r="E1169">
            <v>8.7407407407407405</v>
          </cell>
          <cell r="F1169" t="str">
            <v>DER Jan/26</v>
          </cell>
        </row>
        <row r="1170">
          <cell r="A1170" t="str">
            <v>72.04.03.03</v>
          </cell>
          <cell r="B1170" t="str">
            <v xml:space="preserve">BETONEIRA 580L ELETRICA C/CARREG. COND.C                                       </v>
          </cell>
          <cell r="C1170" t="str">
            <v>hora</v>
          </cell>
          <cell r="D1170">
            <v>21.5</v>
          </cell>
          <cell r="E1170">
            <v>15.925925925925926</v>
          </cell>
          <cell r="F1170" t="str">
            <v>DER Jan/26</v>
          </cell>
        </row>
        <row r="1171">
          <cell r="A1171" t="str">
            <v>72.04.03.04</v>
          </cell>
          <cell r="B1171" t="str">
            <v xml:space="preserve">BETONEIRA 580L ELETRICA C/CARREG. COND.D                                       </v>
          </cell>
          <cell r="C1171" t="str">
            <v>hora</v>
          </cell>
          <cell r="D1171">
            <v>55.68</v>
          </cell>
          <cell r="E1171">
            <v>41.24444444444444</v>
          </cell>
          <cell r="F1171" t="str">
            <v>DER Jan/26</v>
          </cell>
        </row>
        <row r="1172">
          <cell r="A1172" t="str">
            <v>72.04.04.01</v>
          </cell>
          <cell r="B1172" t="str">
            <v xml:space="preserve">BETONEIRA 580L MOTOR A DIESEL COND. A                                          </v>
          </cell>
          <cell r="C1172" t="str">
            <v>hora</v>
          </cell>
          <cell r="D1172">
            <v>40.47</v>
          </cell>
          <cell r="E1172">
            <v>29.977777777777774</v>
          </cell>
          <cell r="F1172" t="str">
            <v>DER Jan/26</v>
          </cell>
        </row>
        <row r="1173">
          <cell r="A1173" t="str">
            <v>72.04.04.02</v>
          </cell>
          <cell r="B1173" t="str">
            <v xml:space="preserve">BETONEIRA 580L MOTOR A DIESEL COND. B                                          </v>
          </cell>
          <cell r="C1173" t="str">
            <v>hora</v>
          </cell>
          <cell r="D1173">
            <v>12.05</v>
          </cell>
          <cell r="E1173">
            <v>8.9259259259259256</v>
          </cell>
          <cell r="F1173" t="str">
            <v>DER Jan/26</v>
          </cell>
        </row>
        <row r="1174">
          <cell r="A1174" t="str">
            <v>72.04.04.03</v>
          </cell>
          <cell r="B1174" t="str">
            <v xml:space="preserve">BETONEIRA 580L MOTOR A DIESEL COND. C                                          </v>
          </cell>
          <cell r="C1174" t="str">
            <v>hora</v>
          </cell>
          <cell r="D1174">
            <v>19.899999999999999</v>
          </cell>
          <cell r="E1174">
            <v>14.740740740740739</v>
          </cell>
          <cell r="F1174" t="str">
            <v>DER Jan/26</v>
          </cell>
        </row>
        <row r="1175">
          <cell r="A1175" t="str">
            <v>72.04.04.04</v>
          </cell>
          <cell r="B1175" t="str">
            <v xml:space="preserve">BETONEIRA 580L MOTOR A DIESEL - COND. D                                        </v>
          </cell>
          <cell r="C1175" t="str">
            <v>hora</v>
          </cell>
          <cell r="D1175">
            <v>54.09</v>
          </cell>
          <cell r="E1175">
            <v>40.06666666666667</v>
          </cell>
          <cell r="F1175" t="str">
            <v>DER Jan/26</v>
          </cell>
        </row>
        <row r="1176">
          <cell r="A1176" t="str">
            <v>72.05.01.01</v>
          </cell>
          <cell r="B1176" t="str">
            <v xml:space="preserve">BOMBA DREN.SUBMER.ELETR.27M3/H COND. A                                         </v>
          </cell>
          <cell r="C1176" t="str">
            <v>hora</v>
          </cell>
          <cell r="D1176">
            <v>34.85</v>
          </cell>
          <cell r="E1176">
            <v>25.814814814814813</v>
          </cell>
          <cell r="F1176" t="str">
            <v>DER Jan/26</v>
          </cell>
        </row>
        <row r="1177">
          <cell r="A1177" t="str">
            <v>72.05.01.02</v>
          </cell>
          <cell r="B1177" t="str">
            <v xml:space="preserve">BOMBA DREN.SUBMER.ELETR.27M3/H COND. B                                         </v>
          </cell>
          <cell r="C1177" t="str">
            <v>hora</v>
          </cell>
          <cell r="D1177">
            <v>1.07</v>
          </cell>
          <cell r="E1177">
            <v>0.79259259259259263</v>
          </cell>
          <cell r="F1177" t="str">
            <v>DER Jan/26</v>
          </cell>
        </row>
        <row r="1178">
          <cell r="A1178" t="str">
            <v>72.05.01.03</v>
          </cell>
          <cell r="B1178" t="str">
            <v xml:space="preserve">BOMBA DREN.SUBMER.ELETR.27M3/H COND. C                                         </v>
          </cell>
          <cell r="C1178" t="str">
            <v>hora</v>
          </cell>
          <cell r="D1178">
            <v>21.56</v>
          </cell>
          <cell r="E1178">
            <v>15.970370370370368</v>
          </cell>
          <cell r="F1178" t="str">
            <v>DER Jan/26</v>
          </cell>
        </row>
        <row r="1179">
          <cell r="A1179" t="str">
            <v>72.05.01.04</v>
          </cell>
          <cell r="B1179" t="str">
            <v xml:space="preserve">BOMBA DREN.SUBMER.ELETR.27M3/H COND. D                                         </v>
          </cell>
          <cell r="C1179" t="str">
            <v>hora</v>
          </cell>
          <cell r="D1179">
            <v>55.74</v>
          </cell>
          <cell r="E1179">
            <v>41.288888888888884</v>
          </cell>
          <cell r="F1179" t="str">
            <v>DER Jan/26</v>
          </cell>
        </row>
        <row r="1180">
          <cell r="A1180" t="str">
            <v>72.05.02.01</v>
          </cell>
          <cell r="B1180" t="str">
            <v xml:space="preserve">BOMBA DREN.SUBMER.ELETR.60M3/H COND. A                                         </v>
          </cell>
          <cell r="C1180" t="str">
            <v>hora</v>
          </cell>
          <cell r="D1180">
            <v>37.11</v>
          </cell>
          <cell r="E1180">
            <v>27.488888888888887</v>
          </cell>
          <cell r="F1180" t="str">
            <v>DER Jan/26</v>
          </cell>
        </row>
        <row r="1181">
          <cell r="A1181" t="str">
            <v>72.05.02.02</v>
          </cell>
          <cell r="B1181" t="str">
            <v xml:space="preserve">BOMBA DREN.SUBMER.ELETR.60M3/H COND. B                                         </v>
          </cell>
          <cell r="C1181" t="str">
            <v>hora</v>
          </cell>
          <cell r="D1181">
            <v>4.72</v>
          </cell>
          <cell r="E1181">
            <v>3.496296296296296</v>
          </cell>
          <cell r="F1181" t="str">
            <v>DER Jan/26</v>
          </cell>
        </row>
        <row r="1182">
          <cell r="A1182" t="str">
            <v>72.05.02.03</v>
          </cell>
          <cell r="B1182" t="str">
            <v xml:space="preserve">BOMBA DREN.SUBMER.ELETR.60M3/H COND. C                                         </v>
          </cell>
          <cell r="C1182" t="str">
            <v>hora</v>
          </cell>
          <cell r="D1182">
            <v>21.57</v>
          </cell>
          <cell r="E1182">
            <v>15.977777777777776</v>
          </cell>
          <cell r="F1182" t="str">
            <v>DER Jan/26</v>
          </cell>
        </row>
        <row r="1183">
          <cell r="A1183" t="str">
            <v>72.05.02.04</v>
          </cell>
          <cell r="B1183" t="str">
            <v xml:space="preserve">BOMBA DREN.SUBMER.ELETR.60M3/H COND. D                                         </v>
          </cell>
          <cell r="C1183" t="str">
            <v>hora</v>
          </cell>
          <cell r="D1183">
            <v>55.75</v>
          </cell>
          <cell r="E1183">
            <v>41.296296296296291</v>
          </cell>
          <cell r="F1183" t="str">
            <v>DER Jan/26</v>
          </cell>
        </row>
        <row r="1184">
          <cell r="A1184" t="str">
            <v>72.05.03.01</v>
          </cell>
          <cell r="B1184" t="str">
            <v xml:space="preserve">BOMBA DREN.SUBMER.ELETR.144M3/H COND. A                                        </v>
          </cell>
          <cell r="C1184" t="str">
            <v>hora</v>
          </cell>
          <cell r="D1184">
            <v>39.979999999999997</v>
          </cell>
          <cell r="E1184">
            <v>29.61481481481481</v>
          </cell>
          <cell r="F1184" t="str">
            <v>DER Jan/26</v>
          </cell>
        </row>
        <row r="1185">
          <cell r="A1185" t="str">
            <v>72.05.03.02</v>
          </cell>
          <cell r="B1185" t="str">
            <v xml:space="preserve">BOMBA DREN.SUBMER.ELETR.144M3/H COND. B                                        </v>
          </cell>
          <cell r="C1185" t="str">
            <v>hora</v>
          </cell>
          <cell r="D1185">
            <v>9.34</v>
          </cell>
          <cell r="E1185">
            <v>6.9185185185185176</v>
          </cell>
          <cell r="F1185" t="str">
            <v>DER Jan/26</v>
          </cell>
        </row>
        <row r="1186">
          <cell r="A1186" t="str">
            <v>72.05.03.03</v>
          </cell>
          <cell r="B1186" t="str">
            <v xml:space="preserve">BOMBA DREN.SUBMER.ELETR.144M3/H COND. C                                        </v>
          </cell>
          <cell r="C1186" t="str">
            <v>hora</v>
          </cell>
          <cell r="D1186">
            <v>29.83</v>
          </cell>
          <cell r="E1186">
            <v>22.096296296296295</v>
          </cell>
          <cell r="F1186" t="str">
            <v>DER Jan/26</v>
          </cell>
        </row>
        <row r="1187">
          <cell r="A1187" t="str">
            <v>72.05.03.04</v>
          </cell>
          <cell r="B1187" t="str">
            <v xml:space="preserve">BOMBA DREN.SUBMER.ELETR.144M3/H COND. D                                        </v>
          </cell>
          <cell r="C1187" t="str">
            <v>hora</v>
          </cell>
          <cell r="D1187">
            <v>64.010000000000005</v>
          </cell>
          <cell r="E1187">
            <v>47.414814814814818</v>
          </cell>
          <cell r="F1187" t="str">
            <v>DER Jan/26</v>
          </cell>
        </row>
        <row r="1188">
          <cell r="A1188" t="str">
            <v>72.05.04.01</v>
          </cell>
          <cell r="B1188" t="str">
            <v xml:space="preserve">BOMBA DREN.SUBMER.ELETR.180M3/H COND. A                                        </v>
          </cell>
          <cell r="C1188" t="str">
            <v>hora</v>
          </cell>
          <cell r="D1188">
            <v>44.2</v>
          </cell>
          <cell r="E1188">
            <v>32.74074074074074</v>
          </cell>
          <cell r="F1188" t="str">
            <v>DER Jan/26</v>
          </cell>
        </row>
        <row r="1189">
          <cell r="A1189" t="str">
            <v>72.05.04.02</v>
          </cell>
          <cell r="B1189" t="str">
            <v xml:space="preserve">BOMBA DREN.SUBMER.ELETR.180M3/H COND. B                                        </v>
          </cell>
          <cell r="C1189" t="str">
            <v>hora</v>
          </cell>
          <cell r="D1189">
            <v>16.14</v>
          </cell>
          <cell r="E1189">
            <v>11.955555555555556</v>
          </cell>
          <cell r="F1189" t="str">
            <v>DER Jan/26</v>
          </cell>
        </row>
        <row r="1190">
          <cell r="A1190" t="str">
            <v>72.05.04.03</v>
          </cell>
          <cell r="B1190" t="str">
            <v xml:space="preserve">BOMBA DREN.SUBMER.ELETR.180M3/H COND. C                                        </v>
          </cell>
          <cell r="C1190" t="str">
            <v>hora</v>
          </cell>
          <cell r="D1190">
            <v>40.26</v>
          </cell>
          <cell r="E1190">
            <v>29.822222222222219</v>
          </cell>
          <cell r="F1190" t="str">
            <v>DER Jan/26</v>
          </cell>
        </row>
        <row r="1191">
          <cell r="A1191" t="str">
            <v>72.05.04.04</v>
          </cell>
          <cell r="B1191" t="str">
            <v xml:space="preserve">BOMBA DREN.SUBMER.ELETR.180M3/H COND. D                                        </v>
          </cell>
          <cell r="C1191" t="str">
            <v>hora</v>
          </cell>
          <cell r="D1191">
            <v>74.45</v>
          </cell>
          <cell r="E1191">
            <v>55.148148148148145</v>
          </cell>
          <cell r="F1191" t="str">
            <v>DER Jan/26</v>
          </cell>
        </row>
        <row r="1192">
          <cell r="A1192" t="str">
            <v>72.05.05.01</v>
          </cell>
          <cell r="B1192" t="str">
            <v xml:space="preserve">BOMBA DREN.SUB.GAS.60.000L/H COND. A                                           </v>
          </cell>
          <cell r="C1192" t="str">
            <v>hora</v>
          </cell>
          <cell r="D1192">
            <v>34.43</v>
          </cell>
          <cell r="E1192">
            <v>25.503703703703703</v>
          </cell>
          <cell r="F1192" t="str">
            <v>DER Jan/26</v>
          </cell>
        </row>
        <row r="1193">
          <cell r="A1193" t="str">
            <v>72.05.05.02</v>
          </cell>
          <cell r="B1193" t="str">
            <v xml:space="preserve">BOMBA DREN.SUB.GAS.60.000L/H COND. B                                           </v>
          </cell>
          <cell r="C1193" t="str">
            <v>hora</v>
          </cell>
          <cell r="D1193">
            <v>0.39</v>
          </cell>
          <cell r="E1193">
            <v>0.28888888888888886</v>
          </cell>
          <cell r="F1193" t="str">
            <v>DER Jan/26</v>
          </cell>
        </row>
        <row r="1194">
          <cell r="A1194" t="str">
            <v>72.05.05.03</v>
          </cell>
          <cell r="B1194" t="str">
            <v xml:space="preserve">BOMBA DREN.SUB.GAS.60.000L/H COND. C                                           </v>
          </cell>
          <cell r="C1194" t="str">
            <v>hora</v>
          </cell>
          <cell r="D1194">
            <v>9.0299999999999994</v>
          </cell>
          <cell r="E1194">
            <v>6.6888888888888882</v>
          </cell>
          <cell r="F1194" t="str">
            <v>DER Jan/26</v>
          </cell>
        </row>
        <row r="1195">
          <cell r="A1195" t="str">
            <v>72.05.05.04</v>
          </cell>
          <cell r="B1195" t="str">
            <v xml:space="preserve">BOMBA DREN.SUB.GAS.60.000L/H COND. D                                           </v>
          </cell>
          <cell r="C1195" t="str">
            <v>hora</v>
          </cell>
          <cell r="D1195">
            <v>43.21</v>
          </cell>
          <cell r="E1195">
            <v>32.007407407407406</v>
          </cell>
          <cell r="F1195" t="str">
            <v>DER Jan/26</v>
          </cell>
        </row>
        <row r="1196">
          <cell r="A1196" t="str">
            <v>72.06.01.01</v>
          </cell>
          <cell r="B1196" t="str">
            <v xml:space="preserve">BOMBA INJ.PROJ.NATA CIM.ARG.1M3/H COND.A                                       </v>
          </cell>
          <cell r="C1196" t="str">
            <v>hora</v>
          </cell>
          <cell r="D1196">
            <v>74.62</v>
          </cell>
          <cell r="E1196">
            <v>55.274074074074072</v>
          </cell>
          <cell r="F1196" t="str">
            <v>DER Jan/26</v>
          </cell>
        </row>
        <row r="1197">
          <cell r="A1197" t="str">
            <v>72.06.01.02</v>
          </cell>
          <cell r="B1197" t="str">
            <v xml:space="preserve">BOMBA INJ.PROJ.NATA CIM.ARG.1M3/H COND.B                                       </v>
          </cell>
          <cell r="C1197" t="str">
            <v>hora</v>
          </cell>
          <cell r="D1197">
            <v>44.23</v>
          </cell>
          <cell r="E1197">
            <v>32.762962962962959</v>
          </cell>
          <cell r="F1197" t="str">
            <v>DER Jan/26</v>
          </cell>
        </row>
        <row r="1198">
          <cell r="A1198" t="str">
            <v>72.06.01.03</v>
          </cell>
          <cell r="B1198" t="str">
            <v xml:space="preserve">BOMBA INJ.PROJ.NATA CIM.ARG.1M3/H COND.C                                       </v>
          </cell>
          <cell r="C1198" t="str">
            <v>hora</v>
          </cell>
          <cell r="D1198">
            <v>156.96</v>
          </cell>
          <cell r="E1198">
            <v>116.26666666666667</v>
          </cell>
          <cell r="F1198" t="str">
            <v>DER Jan/26</v>
          </cell>
        </row>
        <row r="1199">
          <cell r="A1199" t="str">
            <v>72.06.01.04</v>
          </cell>
          <cell r="B1199" t="str">
            <v xml:space="preserve">BOMBA INJ.PROJ.NATA CIM.ARG.1M3/H COND.D                                       </v>
          </cell>
          <cell r="C1199" t="str">
            <v>hora</v>
          </cell>
          <cell r="D1199">
            <v>207.85</v>
          </cell>
          <cell r="E1199">
            <v>153.96296296296296</v>
          </cell>
          <cell r="F1199" t="str">
            <v>DER Jan/26</v>
          </cell>
        </row>
        <row r="1200">
          <cell r="A1200" t="str">
            <v>72.06.02.01</v>
          </cell>
          <cell r="B1200" t="str">
            <v xml:space="preserve">BOMBA INJ.PROJ.NATA CIM.ARG.3M3/H COND.A                                       </v>
          </cell>
          <cell r="C1200" t="str">
            <v>hora</v>
          </cell>
          <cell r="D1200">
            <v>94.93</v>
          </cell>
          <cell r="E1200">
            <v>70.318518518518516</v>
          </cell>
          <cell r="F1200" t="str">
            <v>DER Jan/26</v>
          </cell>
        </row>
        <row r="1201">
          <cell r="A1201" t="str">
            <v>72.06.02.02</v>
          </cell>
          <cell r="B1201" t="str">
            <v xml:space="preserve">BOMBA INJ.PROJ.NATA CIM.ARG.3M3/H COND.B                                       </v>
          </cell>
          <cell r="C1201" t="str">
            <v>hora</v>
          </cell>
          <cell r="D1201">
            <v>82.09</v>
          </cell>
          <cell r="E1201">
            <v>60.807407407407403</v>
          </cell>
          <cell r="F1201" t="str">
            <v>DER Jan/26</v>
          </cell>
        </row>
        <row r="1202">
          <cell r="A1202" t="str">
            <v>72.06.02.03</v>
          </cell>
          <cell r="B1202" t="str">
            <v xml:space="preserve">BOMBA INJ.PROJ.NATA CIM.ARG.3M3/H COND.C                                       </v>
          </cell>
          <cell r="C1202" t="str">
            <v>hora</v>
          </cell>
          <cell r="D1202">
            <v>126.86</v>
          </cell>
          <cell r="E1202">
            <v>93.970370370370361</v>
          </cell>
          <cell r="F1202" t="str">
            <v>DER Jan/26</v>
          </cell>
        </row>
        <row r="1203">
          <cell r="A1203" t="str">
            <v>72.06.02.04</v>
          </cell>
          <cell r="B1203" t="str">
            <v xml:space="preserve">BOMBA INJ.PROJ.NATA CIM.ARG.3M3/H COND.D                                       </v>
          </cell>
          <cell r="C1203" t="str">
            <v>hora</v>
          </cell>
          <cell r="D1203">
            <v>177.75</v>
          </cell>
          <cell r="E1203">
            <v>131.66666666666666</v>
          </cell>
          <cell r="F1203" t="str">
            <v>DER Jan/26</v>
          </cell>
        </row>
        <row r="1204">
          <cell r="A1204" t="str">
            <v>72.06.03.01</v>
          </cell>
          <cell r="B1204" t="str">
            <v xml:space="preserve">BOM.INJ.PROJ.CONCR.35M3/H COND. A                                              </v>
          </cell>
          <cell r="C1204" t="str">
            <v>hora</v>
          </cell>
          <cell r="D1204">
            <v>134.77000000000001</v>
          </cell>
          <cell r="E1204">
            <v>99.829629629629636</v>
          </cell>
          <cell r="F1204" t="str">
            <v>DER Jan/26</v>
          </cell>
        </row>
        <row r="1205">
          <cell r="A1205" t="str">
            <v>72.06.03.02</v>
          </cell>
          <cell r="B1205" t="str">
            <v xml:space="preserve">BOM.INJ.PROJ.CONCR.35M3/H COND. B                                              </v>
          </cell>
          <cell r="C1205" t="str">
            <v>hora</v>
          </cell>
          <cell r="D1205">
            <v>156.37</v>
          </cell>
          <cell r="E1205">
            <v>115.82962962962962</v>
          </cell>
          <cell r="F1205" t="str">
            <v>DER Jan/26</v>
          </cell>
        </row>
        <row r="1206">
          <cell r="A1206" t="str">
            <v>72.06.03.03</v>
          </cell>
          <cell r="B1206" t="str">
            <v xml:space="preserve">BOM.INJ.PROJ.CONCR.35M3/H COND. C                                              </v>
          </cell>
          <cell r="C1206" t="str">
            <v>hora</v>
          </cell>
          <cell r="D1206">
            <v>379.44</v>
          </cell>
          <cell r="E1206">
            <v>281.06666666666666</v>
          </cell>
          <cell r="F1206" t="str">
            <v>DER Jan/26</v>
          </cell>
        </row>
        <row r="1207">
          <cell r="A1207" t="str">
            <v>72.06.03.04</v>
          </cell>
          <cell r="B1207" t="str">
            <v xml:space="preserve">BOM.INJ.PROJ.CONCR.35M3/H COND. D                                              </v>
          </cell>
          <cell r="C1207" t="str">
            <v>hora</v>
          </cell>
          <cell r="D1207">
            <v>430.33</v>
          </cell>
          <cell r="E1207">
            <v>318.76296296296294</v>
          </cell>
          <cell r="F1207" t="str">
            <v>DER Jan/26</v>
          </cell>
        </row>
        <row r="1208">
          <cell r="A1208" t="str">
            <v>72.06.04.01</v>
          </cell>
          <cell r="B1208" t="str">
            <v xml:space="preserve">BOMBA PROJECAO DE CONC.MAN.10M3/H COND.A                                       </v>
          </cell>
          <cell r="C1208" t="str">
            <v>hora</v>
          </cell>
          <cell r="D1208">
            <v>112.82</v>
          </cell>
          <cell r="E1208">
            <v>83.570370370370355</v>
          </cell>
          <cell r="F1208" t="str">
            <v>DER Jan/26</v>
          </cell>
        </row>
        <row r="1209">
          <cell r="A1209" t="str">
            <v>72.06.04.02</v>
          </cell>
          <cell r="B1209" t="str">
            <v xml:space="preserve">BOMBA PROJECAO DE CONC.MAN.10M3/H COND.B                                       </v>
          </cell>
          <cell r="C1209" t="str">
            <v>hora</v>
          </cell>
          <cell r="D1209">
            <v>115.45</v>
          </cell>
          <cell r="E1209">
            <v>85.518518518518519</v>
          </cell>
          <cell r="F1209" t="str">
            <v>DER Jan/26</v>
          </cell>
        </row>
        <row r="1210">
          <cell r="A1210" t="str">
            <v>72.06.04.03</v>
          </cell>
          <cell r="B1210" t="str">
            <v xml:space="preserve">BOMBA PROJECAO DE CONC.MAN.10M3/H COND.C                                       </v>
          </cell>
          <cell r="C1210" t="str">
            <v>hora</v>
          </cell>
          <cell r="D1210">
            <v>338.27</v>
          </cell>
          <cell r="E1210">
            <v>250.57037037037034</v>
          </cell>
          <cell r="F1210" t="str">
            <v>DER Jan/26</v>
          </cell>
        </row>
        <row r="1211">
          <cell r="A1211" t="str">
            <v>72.06.04.04</v>
          </cell>
          <cell r="B1211" t="str">
            <v xml:space="preserve">BOMBA PROJECAO DE CONC.MAN.10M3/H COND.D                                       </v>
          </cell>
          <cell r="C1211" t="str">
            <v>hora</v>
          </cell>
          <cell r="D1211">
            <v>389.16</v>
          </cell>
          <cell r="E1211">
            <v>288.26666666666665</v>
          </cell>
          <cell r="F1211" t="str">
            <v>DER Jan/26</v>
          </cell>
        </row>
        <row r="1212">
          <cell r="A1212" t="str">
            <v>72.06.05.01</v>
          </cell>
          <cell r="B1212" t="str">
            <v xml:space="preserve">BOM.PROJ.CONC.C/LANCA TEL.23M3/H COND.A                                        </v>
          </cell>
          <cell r="C1212" t="str">
            <v>hora</v>
          </cell>
          <cell r="D1212">
            <v>599.27</v>
          </cell>
          <cell r="E1212">
            <v>443.90370370370368</v>
          </cell>
          <cell r="F1212" t="str">
            <v>DER Jan/26</v>
          </cell>
        </row>
        <row r="1213">
          <cell r="A1213" t="str">
            <v>72.06.05.02</v>
          </cell>
          <cell r="B1213" t="str">
            <v xml:space="preserve">BOM.PROJ.CONC.C/LANCA TEL.23M3/H COND.B                                        </v>
          </cell>
          <cell r="C1213" t="str">
            <v>hora</v>
          </cell>
          <cell r="D1213">
            <v>1022.19</v>
          </cell>
          <cell r="E1213">
            <v>757.17777777777781</v>
          </cell>
          <cell r="F1213" t="str">
            <v>DER Jan/26</v>
          </cell>
        </row>
        <row r="1214">
          <cell r="A1214" t="str">
            <v>72.06.05.03</v>
          </cell>
          <cell r="B1214" t="str">
            <v xml:space="preserve">BOM.PROJ.CONC.C/LANCA TEL.23M3/H COND.C                                        </v>
          </cell>
          <cell r="C1214" t="str">
            <v>hora</v>
          </cell>
          <cell r="D1214">
            <v>1599.97</v>
          </cell>
          <cell r="E1214">
            <v>1185.1629629629629</v>
          </cell>
          <cell r="F1214" t="str">
            <v>DER Jan/26</v>
          </cell>
        </row>
        <row r="1215">
          <cell r="A1215" t="str">
            <v>72.06.05.04</v>
          </cell>
          <cell r="B1215" t="str">
            <v xml:space="preserve">BOM.PROJ.CONC.C/LANCA TEL 23M3/H COND.D                                        </v>
          </cell>
          <cell r="C1215" t="str">
            <v>hora</v>
          </cell>
          <cell r="D1215">
            <v>1650.86</v>
          </cell>
          <cell r="E1215">
            <v>1222.859259259259</v>
          </cell>
          <cell r="F1215" t="str">
            <v>DER Jan/26</v>
          </cell>
        </row>
        <row r="1216">
          <cell r="A1216" t="str">
            <v>72.07.01.01</v>
          </cell>
          <cell r="B1216" t="str">
            <v xml:space="preserve">BOMBA HIDRAULICA PARA PROTENSAO COND.A                                         </v>
          </cell>
          <cell r="C1216" t="str">
            <v>hora</v>
          </cell>
          <cell r="D1216">
            <v>60.86</v>
          </cell>
          <cell r="E1216">
            <v>45.081481481481475</v>
          </cell>
          <cell r="F1216" t="str">
            <v>DER Jan/26</v>
          </cell>
        </row>
        <row r="1217">
          <cell r="A1217" t="str">
            <v>72.07.01.02</v>
          </cell>
          <cell r="B1217" t="str">
            <v xml:space="preserve">BOMBA HIDRAULICA PARA PROTENSAO COND.B                                         </v>
          </cell>
          <cell r="C1217" t="str">
            <v>hora</v>
          </cell>
          <cell r="D1217">
            <v>20.75</v>
          </cell>
          <cell r="E1217">
            <v>15.37037037037037</v>
          </cell>
          <cell r="F1217" t="str">
            <v>DER Jan/26</v>
          </cell>
        </row>
        <row r="1218">
          <cell r="A1218" t="str">
            <v>72.07.01.03</v>
          </cell>
          <cell r="B1218" t="str">
            <v xml:space="preserve">BOMBA HIDRAULICA PARA PROTENSAO COND.C                                         </v>
          </cell>
          <cell r="C1218" t="str">
            <v>hora</v>
          </cell>
          <cell r="D1218">
            <v>21.87</v>
          </cell>
          <cell r="E1218">
            <v>16.2</v>
          </cell>
          <cell r="F1218" t="str">
            <v>DER Jan/26</v>
          </cell>
        </row>
        <row r="1219">
          <cell r="A1219" t="str">
            <v>72.07.01.04</v>
          </cell>
          <cell r="B1219" t="str">
            <v xml:space="preserve">BOMBA HIDRAULICA PARA PROTENSAO COND.D                                         </v>
          </cell>
          <cell r="C1219" t="str">
            <v>hora</v>
          </cell>
          <cell r="D1219">
            <v>72.760000000000005</v>
          </cell>
          <cell r="E1219">
            <v>53.896296296296299</v>
          </cell>
          <cell r="F1219" t="str">
            <v>DER Jan/26</v>
          </cell>
        </row>
        <row r="1220">
          <cell r="A1220" t="str">
            <v>72.08.01.01</v>
          </cell>
          <cell r="B1220" t="str">
            <v xml:space="preserve">CAMINHAO IRRIGADEIRA 6000L COND. A                                             </v>
          </cell>
          <cell r="C1220" t="str">
            <v>hora</v>
          </cell>
          <cell r="D1220">
            <v>99.39</v>
          </cell>
          <cell r="E1220">
            <v>73.62222222222222</v>
          </cell>
          <cell r="F1220" t="str">
            <v>DER Jan/26</v>
          </cell>
        </row>
        <row r="1221">
          <cell r="A1221" t="str">
            <v>72.08.01.02</v>
          </cell>
          <cell r="B1221" t="str">
            <v xml:space="preserve">CAMINHAO IRRIGADEIRA 6000L COND. B                                             </v>
          </cell>
          <cell r="C1221" t="str">
            <v>hora</v>
          </cell>
          <cell r="D1221">
            <v>110.35</v>
          </cell>
          <cell r="E1221">
            <v>81.740740740740733</v>
          </cell>
          <cell r="F1221" t="str">
            <v>DER Jan/26</v>
          </cell>
        </row>
        <row r="1222">
          <cell r="A1222" t="str">
            <v>72.08.01.03</v>
          </cell>
          <cell r="B1222" t="str">
            <v xml:space="preserve">CAMINHAO IRRIGADEIRA 6000L COND. C                                             </v>
          </cell>
          <cell r="C1222" t="str">
            <v>hora</v>
          </cell>
          <cell r="D1222">
            <v>262.31</v>
          </cell>
          <cell r="E1222">
            <v>194.30370370370369</v>
          </cell>
          <cell r="F1222" t="str">
            <v>DER Jan/26</v>
          </cell>
        </row>
        <row r="1223">
          <cell r="A1223" t="str">
            <v>72.08.01.04</v>
          </cell>
          <cell r="B1223" t="str">
            <v xml:space="preserve">CAMINHAO IRRIGADEIRA 6000L COND. D                                             </v>
          </cell>
          <cell r="C1223" t="str">
            <v>hora</v>
          </cell>
          <cell r="D1223">
            <v>305.52</v>
          </cell>
          <cell r="E1223">
            <v>226.31111111111107</v>
          </cell>
          <cell r="F1223" t="str">
            <v>DER Jan/26</v>
          </cell>
        </row>
        <row r="1224">
          <cell r="A1224" t="str">
            <v>72.08.02.01</v>
          </cell>
          <cell r="B1224" t="str">
            <v xml:space="preserve">CAMINHAO IRRIGADEIRA 9000L COND. A                                             </v>
          </cell>
          <cell r="C1224" t="str">
            <v>hora</v>
          </cell>
          <cell r="D1224">
            <v>103.11</v>
          </cell>
          <cell r="E1224">
            <v>76.377777777777766</v>
          </cell>
          <cell r="F1224" t="str">
            <v>DER Jan/26</v>
          </cell>
        </row>
        <row r="1225">
          <cell r="A1225" t="str">
            <v>72.08.02.02</v>
          </cell>
          <cell r="B1225" t="str">
            <v xml:space="preserve">CAMINHAO IRRIGADEIRA 9000L COND. B                                             </v>
          </cell>
          <cell r="C1225" t="str">
            <v>hora</v>
          </cell>
          <cell r="D1225">
            <v>117.66</v>
          </cell>
          <cell r="E1225">
            <v>87.155555555555551</v>
          </cell>
          <cell r="F1225" t="str">
            <v>DER Jan/26</v>
          </cell>
        </row>
        <row r="1226">
          <cell r="A1226" t="str">
            <v>72.08.02.03</v>
          </cell>
          <cell r="B1226" t="str">
            <v xml:space="preserve">CAMINHAO IRRIGADEIRA 9000L COND. C                                             </v>
          </cell>
          <cell r="C1226" t="str">
            <v>hora</v>
          </cell>
          <cell r="D1226">
            <v>278.49</v>
          </cell>
          <cell r="E1226">
            <v>206.28888888888889</v>
          </cell>
          <cell r="F1226" t="str">
            <v>DER Jan/26</v>
          </cell>
        </row>
        <row r="1227">
          <cell r="A1227" t="str">
            <v>72.08.02.04</v>
          </cell>
          <cell r="B1227" t="str">
            <v xml:space="preserve">CAMINHAO IRRIGADEIRA 9000L COND. D                                             </v>
          </cell>
          <cell r="C1227" t="str">
            <v>hora</v>
          </cell>
          <cell r="D1227">
            <v>321.7</v>
          </cell>
          <cell r="E1227">
            <v>238.29629629629628</v>
          </cell>
          <cell r="F1227" t="str">
            <v>DER Jan/26</v>
          </cell>
        </row>
        <row r="1228">
          <cell r="A1228" t="str">
            <v>72.09.01.01</v>
          </cell>
          <cell r="B1228" t="str">
            <v xml:space="preserve">CAMINHAO BASCULANTE 5M3 COND. A                                                </v>
          </cell>
          <cell r="C1228" t="str">
            <v>hora</v>
          </cell>
          <cell r="D1228">
            <v>96.55</v>
          </cell>
          <cell r="E1228">
            <v>71.518518518518505</v>
          </cell>
          <cell r="F1228" t="str">
            <v>DER Jan/26</v>
          </cell>
        </row>
        <row r="1229">
          <cell r="A1229" t="str">
            <v>72.09.01.02</v>
          </cell>
          <cell r="B1229" t="str">
            <v xml:space="preserve">CAMINHAO BASCULANTE 5M3 COND. B                                                </v>
          </cell>
          <cell r="C1229" t="str">
            <v>hora</v>
          </cell>
          <cell r="D1229">
            <v>99.62</v>
          </cell>
          <cell r="E1229">
            <v>73.792592592592598</v>
          </cell>
          <cell r="F1229" t="str">
            <v>DER Jan/26</v>
          </cell>
        </row>
        <row r="1230">
          <cell r="A1230" t="str">
            <v>72.09.01.03</v>
          </cell>
          <cell r="B1230" t="str">
            <v xml:space="preserve">CAMINHAO BASCULANTE 5M3 COND. C                                                </v>
          </cell>
          <cell r="C1230" t="str">
            <v>hora</v>
          </cell>
          <cell r="D1230">
            <v>244.85</v>
          </cell>
          <cell r="E1230">
            <v>181.37037037037035</v>
          </cell>
          <cell r="F1230" t="str">
            <v>DER Jan/26</v>
          </cell>
        </row>
        <row r="1231">
          <cell r="A1231" t="str">
            <v>72.09.01.04</v>
          </cell>
          <cell r="B1231" t="str">
            <v xml:space="preserve">CAMINHAO BASCULANTE 5M3 COND. D                                                </v>
          </cell>
          <cell r="C1231" t="str">
            <v>hora</v>
          </cell>
          <cell r="D1231">
            <v>288.06</v>
          </cell>
          <cell r="E1231">
            <v>213.37777777777777</v>
          </cell>
          <cell r="F1231" t="str">
            <v>DER Jan/26</v>
          </cell>
        </row>
        <row r="1232">
          <cell r="A1232" t="str">
            <v>72.09.02.01</v>
          </cell>
          <cell r="B1232" t="str">
            <v xml:space="preserve">CAMINHAO BASCULANTE 8M3 COND. A                                                </v>
          </cell>
          <cell r="C1232" t="str">
            <v>hora</v>
          </cell>
          <cell r="D1232">
            <v>112.48</v>
          </cell>
          <cell r="E1232">
            <v>83.318518518518516</v>
          </cell>
          <cell r="F1232" t="str">
            <v>DER Jan/26</v>
          </cell>
        </row>
        <row r="1233">
          <cell r="A1233" t="str">
            <v>72.09.02.02</v>
          </cell>
          <cell r="B1233" t="str">
            <v xml:space="preserve">CAMINHAO BASCULANTE 8M3 COND. B                                                </v>
          </cell>
          <cell r="C1233" t="str">
            <v>hora</v>
          </cell>
          <cell r="D1233">
            <v>129.38</v>
          </cell>
          <cell r="E1233">
            <v>95.837037037037021</v>
          </cell>
          <cell r="F1233" t="str">
            <v>DER Jan/26</v>
          </cell>
        </row>
        <row r="1234">
          <cell r="A1234" t="str">
            <v>72.09.02.03</v>
          </cell>
          <cell r="B1234" t="str">
            <v xml:space="preserve">CAMINHAO BASCULANTE 8M3 COND. C                                                </v>
          </cell>
          <cell r="C1234" t="str">
            <v>hora</v>
          </cell>
          <cell r="D1234">
            <v>330.6</v>
          </cell>
          <cell r="E1234">
            <v>244.88888888888889</v>
          </cell>
          <cell r="F1234" t="str">
            <v>DER Jan/26</v>
          </cell>
        </row>
        <row r="1235">
          <cell r="A1235" t="str">
            <v>72.09.02.04</v>
          </cell>
          <cell r="B1235" t="str">
            <v xml:space="preserve">CAMINHAO BASCULANTE 8M3 COND. D                                                </v>
          </cell>
          <cell r="C1235" t="str">
            <v>hora</v>
          </cell>
          <cell r="D1235">
            <v>373.81</v>
          </cell>
          <cell r="E1235">
            <v>276.89629629629627</v>
          </cell>
          <cell r="F1235" t="str">
            <v>DER Jan/26</v>
          </cell>
        </row>
        <row r="1236">
          <cell r="A1236" t="str">
            <v>72.09.04.01</v>
          </cell>
          <cell r="B1236" t="str">
            <v xml:space="preserve">CHAS.BASC.12M3 C-A                                                             </v>
          </cell>
          <cell r="C1236" t="str">
            <v>hora</v>
          </cell>
          <cell r="D1236">
            <v>132.37</v>
          </cell>
          <cell r="E1236">
            <v>98.05185185185185</v>
          </cell>
          <cell r="F1236" t="str">
            <v>DER Jan/26</v>
          </cell>
        </row>
        <row r="1237">
          <cell r="A1237" t="str">
            <v>72.09.04.02</v>
          </cell>
          <cell r="B1237" t="str">
            <v xml:space="preserve">CHAS.BASC.12M3 C-B                                                             </v>
          </cell>
          <cell r="C1237" t="str">
            <v>hora</v>
          </cell>
          <cell r="D1237">
            <v>166.53</v>
          </cell>
          <cell r="E1237">
            <v>123.35555555555555</v>
          </cell>
          <cell r="F1237" t="str">
            <v>DER Jan/26</v>
          </cell>
        </row>
        <row r="1238">
          <cell r="A1238" t="str">
            <v>72.09.04.03</v>
          </cell>
          <cell r="B1238" t="str">
            <v xml:space="preserve">CHAS.BASC.12M3 C-C                                                             </v>
          </cell>
          <cell r="C1238" t="str">
            <v>hora</v>
          </cell>
          <cell r="D1238">
            <v>367.76</v>
          </cell>
          <cell r="E1238">
            <v>272.4148148148148</v>
          </cell>
          <cell r="F1238" t="str">
            <v>DER Jan/26</v>
          </cell>
        </row>
        <row r="1239">
          <cell r="A1239" t="str">
            <v>72.09.04.04</v>
          </cell>
          <cell r="B1239" t="str">
            <v xml:space="preserve">CAMINHAO BASCULANTE 12M3 COND. D                                               </v>
          </cell>
          <cell r="C1239" t="str">
            <v>hora</v>
          </cell>
          <cell r="D1239">
            <v>410.97</v>
          </cell>
          <cell r="E1239">
            <v>304.42222222222222</v>
          </cell>
          <cell r="F1239" t="str">
            <v>DER Jan/26</v>
          </cell>
        </row>
        <row r="1240">
          <cell r="A1240" t="str">
            <v>72.10.01.01</v>
          </cell>
          <cell r="B1240" t="str">
            <v xml:space="preserve">CAMINHAO BASC.FORA ESTR. 18,3M3 COND. A                                        </v>
          </cell>
          <cell r="C1240" t="str">
            <v>hora</v>
          </cell>
          <cell r="D1240">
            <v>174.24</v>
          </cell>
          <cell r="E1240">
            <v>129.06666666666666</v>
          </cell>
          <cell r="F1240" t="str">
            <v>DER Jan/26</v>
          </cell>
        </row>
        <row r="1241">
          <cell r="A1241" t="str">
            <v>72.10.01.02</v>
          </cell>
          <cell r="B1241" t="str">
            <v xml:space="preserve">CAMINHAO BASC. FORA ESTR. 18,3M3 COND. B                                       </v>
          </cell>
          <cell r="C1241" t="str">
            <v>hora</v>
          </cell>
          <cell r="D1241">
            <v>204.85</v>
          </cell>
          <cell r="E1241">
            <v>151.74074074074073</v>
          </cell>
          <cell r="F1241" t="str">
            <v>DER Jan/26</v>
          </cell>
        </row>
        <row r="1242">
          <cell r="A1242" t="str">
            <v>72.10.01.03</v>
          </cell>
          <cell r="B1242" t="str">
            <v xml:space="preserve">CAMINHAO BASC. FORA ESTR. 18.3M3 COND. C                                       </v>
          </cell>
          <cell r="C1242" t="str">
            <v>hora</v>
          </cell>
          <cell r="D1242">
            <v>553.52</v>
          </cell>
          <cell r="E1242">
            <v>410.01481481481477</v>
          </cell>
          <cell r="F1242" t="str">
            <v>DER Jan/26</v>
          </cell>
        </row>
        <row r="1243">
          <cell r="A1243" t="str">
            <v>72.10.01.04</v>
          </cell>
          <cell r="B1243" t="str">
            <v xml:space="preserve">CAMINHAO BASC.FORA ESTR. 18,3M3 COND. D                                        </v>
          </cell>
          <cell r="C1243" t="str">
            <v>hora</v>
          </cell>
          <cell r="D1243">
            <v>609.5</v>
          </cell>
          <cell r="E1243">
            <v>451.48148148148147</v>
          </cell>
          <cell r="F1243" t="str">
            <v>DER Jan/26</v>
          </cell>
        </row>
        <row r="1244">
          <cell r="A1244" t="str">
            <v>72.11.01.01</v>
          </cell>
          <cell r="B1244" t="str">
            <v xml:space="preserve">CAMINHAO BETONEIRA 5M3 COND. A                                                 </v>
          </cell>
          <cell r="C1244" t="str">
            <v>hora</v>
          </cell>
          <cell r="D1244">
            <v>125.9</v>
          </cell>
          <cell r="E1244">
            <v>93.259259259259252</v>
          </cell>
          <cell r="F1244" t="str">
            <v>DER Jan/26</v>
          </cell>
        </row>
        <row r="1245">
          <cell r="A1245" t="str">
            <v>72.11.01.02</v>
          </cell>
          <cell r="B1245" t="str">
            <v xml:space="preserve">CAMINHAO BETONEIRA 5M3 COND. B                                                 </v>
          </cell>
          <cell r="C1245" t="str">
            <v>hora</v>
          </cell>
          <cell r="D1245">
            <v>154.44999999999999</v>
          </cell>
          <cell r="E1245">
            <v>114.40740740740739</v>
          </cell>
          <cell r="F1245" t="str">
            <v>DER Jan/26</v>
          </cell>
        </row>
        <row r="1246">
          <cell r="A1246" t="str">
            <v>72.11.01.03</v>
          </cell>
          <cell r="B1246" t="str">
            <v xml:space="preserve">CAMINHAO BETONEIRA 5M3 COND. C                                                 </v>
          </cell>
          <cell r="C1246" t="str">
            <v>hora</v>
          </cell>
          <cell r="D1246">
            <v>380.5</v>
          </cell>
          <cell r="E1246">
            <v>281.85185185185185</v>
          </cell>
          <cell r="F1246" t="str">
            <v>DER Jan/26</v>
          </cell>
        </row>
        <row r="1247">
          <cell r="A1247" t="str">
            <v>72.11.01.04</v>
          </cell>
          <cell r="B1247" t="str">
            <v xml:space="preserve">CAMINHAO BETONEIRA 5M3 COND. D                                                 </v>
          </cell>
          <cell r="C1247" t="str">
            <v>hora</v>
          </cell>
          <cell r="D1247">
            <v>423.71</v>
          </cell>
          <cell r="E1247">
            <v>313.8592592592592</v>
          </cell>
          <cell r="F1247" t="str">
            <v>DER Jan/26</v>
          </cell>
        </row>
        <row r="1248">
          <cell r="A1248" t="str">
            <v>72.11.02.01</v>
          </cell>
          <cell r="B1248" t="str">
            <v xml:space="preserve">CAMINHAO BETONEIRA 7M3 COND. A                                                 </v>
          </cell>
          <cell r="C1248" t="str">
            <v>hora</v>
          </cell>
          <cell r="D1248">
            <v>134.13999999999999</v>
          </cell>
          <cell r="E1248">
            <v>99.362962962962953</v>
          </cell>
          <cell r="F1248" t="str">
            <v>DER Jan/26</v>
          </cell>
        </row>
        <row r="1249">
          <cell r="A1249" t="str">
            <v>72.11.02.02</v>
          </cell>
          <cell r="B1249" t="str">
            <v xml:space="preserve">CAMINHAO BETONEIRA 7M3 COND. B                                                 </v>
          </cell>
          <cell r="C1249" t="str">
            <v>hora</v>
          </cell>
          <cell r="D1249">
            <v>169.84</v>
          </cell>
          <cell r="E1249">
            <v>125.8074074074074</v>
          </cell>
          <cell r="F1249" t="str">
            <v>DER Jan/26</v>
          </cell>
        </row>
        <row r="1250">
          <cell r="A1250" t="str">
            <v>72.11.02.03</v>
          </cell>
          <cell r="B1250" t="str">
            <v xml:space="preserve">CAMINHAO BETONEIRA 7M3 COND. C                                                 </v>
          </cell>
          <cell r="C1250" t="str">
            <v>hora</v>
          </cell>
          <cell r="D1250">
            <v>403.05</v>
          </cell>
          <cell r="E1250">
            <v>298.55555555555554</v>
          </cell>
          <cell r="F1250" t="str">
            <v>DER Jan/26</v>
          </cell>
        </row>
        <row r="1251">
          <cell r="A1251" t="str">
            <v>72.11.02.04</v>
          </cell>
          <cell r="B1251" t="str">
            <v xml:space="preserve">CAMINHAO BETONEIRA 7M3 COND. D                                                 </v>
          </cell>
          <cell r="C1251" t="str">
            <v>hora</v>
          </cell>
          <cell r="D1251">
            <v>446.26</v>
          </cell>
          <cell r="E1251">
            <v>330.56296296296296</v>
          </cell>
          <cell r="F1251" t="str">
            <v>DER Jan/26</v>
          </cell>
        </row>
        <row r="1252">
          <cell r="A1252" t="str">
            <v>72.11.03.01</v>
          </cell>
          <cell r="B1252" t="str">
            <v xml:space="preserve">CAMINHAO P/BOMBEAMENTO DE CONC. COND. A                                        </v>
          </cell>
          <cell r="C1252" t="str">
            <v>hora</v>
          </cell>
          <cell r="D1252">
            <v>198.1</v>
          </cell>
          <cell r="E1252">
            <v>146.74074074074073</v>
          </cell>
          <cell r="F1252" t="str">
            <v>DER Jan/26</v>
          </cell>
        </row>
        <row r="1253">
          <cell r="A1253" t="str">
            <v>72.11.03.02</v>
          </cell>
          <cell r="B1253" t="str">
            <v xml:space="preserve">CAMINHAO P/BOMBEAMENTO DE CONC. COND. B                                        </v>
          </cell>
          <cell r="C1253" t="str">
            <v>hora</v>
          </cell>
          <cell r="D1253">
            <v>304.25</v>
          </cell>
          <cell r="E1253">
            <v>225.37037037037035</v>
          </cell>
          <cell r="F1253" t="str">
            <v>DER Jan/26</v>
          </cell>
        </row>
        <row r="1254">
          <cell r="A1254" t="str">
            <v>72.11.03.03</v>
          </cell>
          <cell r="B1254" t="str">
            <v xml:space="preserve">CAMINHAO P/BOMBEAMENTO DE CONC. COND. C                                        </v>
          </cell>
          <cell r="C1254" t="str">
            <v>hora</v>
          </cell>
          <cell r="D1254">
            <v>530.29</v>
          </cell>
          <cell r="E1254">
            <v>392.80740740740737</v>
          </cell>
          <cell r="F1254" t="str">
            <v>DER Jan/26</v>
          </cell>
        </row>
        <row r="1255">
          <cell r="A1255" t="str">
            <v>72.11.03.04</v>
          </cell>
          <cell r="B1255" t="str">
            <v xml:space="preserve">CAMINHAO P/BOMBEAMENTO DE CONC. COND. D                                        </v>
          </cell>
          <cell r="C1255" t="str">
            <v>hora</v>
          </cell>
          <cell r="D1255">
            <v>573.5</v>
          </cell>
          <cell r="E1255">
            <v>424.81481481481478</v>
          </cell>
          <cell r="F1255" t="str">
            <v>DER Jan/26</v>
          </cell>
        </row>
        <row r="1256">
          <cell r="A1256" t="str">
            <v>72.12.01.01</v>
          </cell>
          <cell r="B1256" t="str">
            <v xml:space="preserve">CAMINHAO CARROC. MADEIRA 4,5T COND. A                                          </v>
          </cell>
          <cell r="C1256" t="str">
            <v>hora</v>
          </cell>
          <cell r="D1256">
            <v>85.43</v>
          </cell>
          <cell r="E1256">
            <v>63.281481481481485</v>
          </cell>
          <cell r="F1256" t="str">
            <v>DER Jan/26</v>
          </cell>
        </row>
        <row r="1257">
          <cell r="A1257" t="str">
            <v>72.12.01.02</v>
          </cell>
          <cell r="B1257" t="str">
            <v xml:space="preserve">CAMINHAO CARROC. MADEIRA 4,5T COND. B                                          </v>
          </cell>
          <cell r="C1257" t="str">
            <v>hora</v>
          </cell>
          <cell r="D1257">
            <v>82.93</v>
          </cell>
          <cell r="E1257">
            <v>61.42962962962963</v>
          </cell>
          <cell r="F1257" t="str">
            <v>DER Jan/26</v>
          </cell>
        </row>
        <row r="1258">
          <cell r="A1258" t="str">
            <v>72.12.01.03</v>
          </cell>
          <cell r="B1258" t="str">
            <v xml:space="preserve">CAMINHAO CARROC. MADEIRA 4,5T COND. C                                          </v>
          </cell>
          <cell r="C1258" t="str">
            <v>hora</v>
          </cell>
          <cell r="D1258">
            <v>215.73</v>
          </cell>
          <cell r="E1258">
            <v>159.79999999999998</v>
          </cell>
          <cell r="F1258" t="str">
            <v>DER Jan/26</v>
          </cell>
        </row>
        <row r="1259">
          <cell r="A1259" t="str">
            <v>72.12.01.04</v>
          </cell>
          <cell r="B1259" t="str">
            <v xml:space="preserve">CAMINHAO CARROC. MADEIRA 4,5T COND. D                                          </v>
          </cell>
          <cell r="C1259" t="str">
            <v>hora</v>
          </cell>
          <cell r="D1259">
            <v>258.94</v>
          </cell>
          <cell r="E1259">
            <v>191.8074074074074</v>
          </cell>
          <cell r="F1259" t="str">
            <v>DER Jan/26</v>
          </cell>
        </row>
        <row r="1260">
          <cell r="A1260" t="str">
            <v>72.12.02.01</v>
          </cell>
          <cell r="B1260" t="str">
            <v xml:space="preserve">CAMINHAO CARROC. MADEIRA 8,0T COND. A                                          </v>
          </cell>
          <cell r="C1260" t="str">
            <v>hora</v>
          </cell>
          <cell r="D1260">
            <v>95.37</v>
          </cell>
          <cell r="E1260">
            <v>70.644444444444446</v>
          </cell>
          <cell r="F1260" t="str">
            <v>DER Jan/26</v>
          </cell>
        </row>
        <row r="1261">
          <cell r="A1261" t="str">
            <v>72.12.02.02</v>
          </cell>
          <cell r="B1261" t="str">
            <v xml:space="preserve">CAMINHAO CARROC. MADEIRA 8,0T COND. B                                          </v>
          </cell>
          <cell r="C1261" t="str">
            <v>hora</v>
          </cell>
          <cell r="D1261">
            <v>102.47</v>
          </cell>
          <cell r="E1261">
            <v>75.903703703703698</v>
          </cell>
          <cell r="F1261" t="str">
            <v>DER Jan/26</v>
          </cell>
        </row>
        <row r="1262">
          <cell r="A1262" t="str">
            <v>72.12.02.03</v>
          </cell>
          <cell r="B1262" t="str">
            <v xml:space="preserve">CAMINHAO CARROC. MADEIRA 8,0T COND. C                                          </v>
          </cell>
          <cell r="C1262" t="str">
            <v>hora</v>
          </cell>
          <cell r="D1262">
            <v>260.43</v>
          </cell>
          <cell r="E1262">
            <v>192.9111111111111</v>
          </cell>
          <cell r="F1262" t="str">
            <v>DER Jan/26</v>
          </cell>
        </row>
        <row r="1263">
          <cell r="A1263" t="str">
            <v>72.12.02.04</v>
          </cell>
          <cell r="B1263" t="str">
            <v xml:space="preserve">CAMINHAO CARROC. MADEIRA 8,0T COND. D                                          </v>
          </cell>
          <cell r="C1263" t="str">
            <v>hora</v>
          </cell>
          <cell r="D1263">
            <v>303.64</v>
          </cell>
          <cell r="E1263">
            <v>224.91851851851848</v>
          </cell>
          <cell r="F1263" t="str">
            <v>DER Jan/26</v>
          </cell>
        </row>
        <row r="1264">
          <cell r="A1264" t="str">
            <v>72.12.03.01</v>
          </cell>
          <cell r="B1264" t="str">
            <v xml:space="preserve">CAMINHAO CARROC. MADEIRA 10,5T COND. A                                         </v>
          </cell>
          <cell r="C1264" t="str">
            <v>hora</v>
          </cell>
          <cell r="D1264">
            <v>107.41</v>
          </cell>
          <cell r="E1264">
            <v>79.562962962962956</v>
          </cell>
          <cell r="F1264" t="str">
            <v>DER Jan/26</v>
          </cell>
        </row>
        <row r="1265">
          <cell r="A1265" t="str">
            <v>72.12.03.02</v>
          </cell>
          <cell r="B1265" t="str">
            <v xml:space="preserve">CAMINHAO CARROC. MADEIRA 10,5T COND. B                                         </v>
          </cell>
          <cell r="C1265" t="str">
            <v>hora</v>
          </cell>
          <cell r="D1265">
            <v>126.11</v>
          </cell>
          <cell r="E1265">
            <v>93.414814814814804</v>
          </cell>
          <cell r="F1265" t="str">
            <v>DER Jan/26</v>
          </cell>
        </row>
        <row r="1266">
          <cell r="A1266" t="str">
            <v>72.12.03.03</v>
          </cell>
          <cell r="B1266" t="str">
            <v xml:space="preserve">CAMINHAO CARROC. MADEIRA 10,5T COND. C                                         </v>
          </cell>
          <cell r="C1266" t="str">
            <v>hora</v>
          </cell>
          <cell r="D1266">
            <v>318.92</v>
          </cell>
          <cell r="E1266">
            <v>236.23703703703703</v>
          </cell>
          <cell r="F1266" t="str">
            <v>DER Jan/26</v>
          </cell>
        </row>
        <row r="1267">
          <cell r="A1267" t="str">
            <v>72.12.03.04</v>
          </cell>
          <cell r="B1267" t="str">
            <v xml:space="preserve">CAMINHAO CARROC. MADEIRA 10,5T COND. D                                         </v>
          </cell>
          <cell r="C1267" t="str">
            <v>hora</v>
          </cell>
          <cell r="D1267">
            <v>362.13</v>
          </cell>
          <cell r="E1267">
            <v>268.24444444444441</v>
          </cell>
          <cell r="F1267" t="str">
            <v>DER Jan/26</v>
          </cell>
        </row>
        <row r="1268">
          <cell r="A1268" t="str">
            <v>72.12.04.01</v>
          </cell>
          <cell r="B1268" t="str">
            <v xml:space="preserve">CAMINHAO PARA LUBRIFICACAO 3000L COND. A                                       </v>
          </cell>
          <cell r="C1268" t="str">
            <v>hora</v>
          </cell>
          <cell r="D1268">
            <v>166.87</v>
          </cell>
          <cell r="E1268">
            <v>123.60740740740741</v>
          </cell>
          <cell r="F1268" t="str">
            <v>DER Jan/26</v>
          </cell>
        </row>
        <row r="1269">
          <cell r="A1269" t="str">
            <v>72.12.04.02</v>
          </cell>
          <cell r="B1269" t="str">
            <v xml:space="preserve">CAMINHAO PARA LUBRIFICACAO 3000L COND. B                                       </v>
          </cell>
          <cell r="C1269" t="str">
            <v>hora</v>
          </cell>
          <cell r="D1269">
            <v>108.6</v>
          </cell>
          <cell r="E1269">
            <v>80.444444444444429</v>
          </cell>
          <cell r="F1269" t="str">
            <v>DER Jan/26</v>
          </cell>
        </row>
        <row r="1270">
          <cell r="A1270" t="str">
            <v>72.12.04.03</v>
          </cell>
          <cell r="B1270" t="str">
            <v xml:space="preserve">CAMINHAO PARA LUBRIFICACAO 3000L COND. C                                       </v>
          </cell>
          <cell r="C1270" t="str">
            <v>hora</v>
          </cell>
          <cell r="D1270">
            <v>237.87</v>
          </cell>
          <cell r="E1270">
            <v>176.2</v>
          </cell>
          <cell r="F1270" t="str">
            <v>DER Jan/26</v>
          </cell>
        </row>
        <row r="1271">
          <cell r="A1271" t="str">
            <v>72.12.04.04</v>
          </cell>
          <cell r="B1271" t="str">
            <v xml:space="preserve">CAMINHAO PARA LUBRIFICACAO 3000L COND. D                                       </v>
          </cell>
          <cell r="C1271" t="str">
            <v>hora</v>
          </cell>
          <cell r="D1271">
            <v>349.45</v>
          </cell>
          <cell r="E1271">
            <v>258.85185185185185</v>
          </cell>
          <cell r="F1271" t="str">
            <v>DER Jan/26</v>
          </cell>
        </row>
        <row r="1272">
          <cell r="A1272" t="str">
            <v>72.12.05.01</v>
          </cell>
          <cell r="B1272" t="str">
            <v xml:space="preserve">CAMINHAO PARA LUBRIFICACAO 7000L COND. A                                       </v>
          </cell>
          <cell r="C1272" t="str">
            <v>hora</v>
          </cell>
          <cell r="D1272">
            <v>185.97</v>
          </cell>
          <cell r="E1272">
            <v>137.75555555555553</v>
          </cell>
          <cell r="F1272" t="str">
            <v>DER Jan/26</v>
          </cell>
        </row>
        <row r="1273">
          <cell r="A1273" t="str">
            <v>72.12.05.02</v>
          </cell>
          <cell r="B1273" t="str">
            <v xml:space="preserve">CAMINHAO PARA LUBRIFICACAO 7000L COND. B                                       </v>
          </cell>
          <cell r="C1273" t="str">
            <v>hora</v>
          </cell>
          <cell r="D1273">
            <v>146.12</v>
          </cell>
          <cell r="E1273">
            <v>108.23703703703703</v>
          </cell>
          <cell r="F1273" t="str">
            <v>DER Jan/26</v>
          </cell>
        </row>
        <row r="1274">
          <cell r="A1274" t="str">
            <v>72.12.05.03</v>
          </cell>
          <cell r="B1274" t="str">
            <v xml:space="preserve">CAMINHAO PARA LUBRIFICACAO 7000L COND. C                                       </v>
          </cell>
          <cell r="C1274" t="str">
            <v>hora</v>
          </cell>
          <cell r="D1274">
            <v>300.22000000000003</v>
          </cell>
          <cell r="E1274">
            <v>222.38518518518518</v>
          </cell>
          <cell r="F1274" t="str">
            <v>DER Jan/26</v>
          </cell>
        </row>
        <row r="1275">
          <cell r="A1275" t="str">
            <v>72.12.05.04</v>
          </cell>
          <cell r="B1275" t="str">
            <v xml:space="preserve">CAMINHAO PARA LUBRIFICACAO 7000L COND. D                                       </v>
          </cell>
          <cell r="C1275" t="str">
            <v>hora</v>
          </cell>
          <cell r="D1275">
            <v>411.81</v>
          </cell>
          <cell r="E1275">
            <v>305.04444444444442</v>
          </cell>
          <cell r="F1275" t="str">
            <v>DER Jan/26</v>
          </cell>
        </row>
        <row r="1276">
          <cell r="A1276" t="str">
            <v>72.12.06.01</v>
          </cell>
          <cell r="B1276" t="str">
            <v xml:space="preserve">CAMINHAO ABASTECEDOR COND. A                                                   </v>
          </cell>
          <cell r="C1276" t="str">
            <v>hora</v>
          </cell>
          <cell r="D1276">
            <v>150.72999999999999</v>
          </cell>
          <cell r="E1276">
            <v>111.65185185185183</v>
          </cell>
          <cell r="F1276" t="str">
            <v>DER Jan/26</v>
          </cell>
        </row>
        <row r="1277">
          <cell r="A1277" t="str">
            <v>72.12.06.02</v>
          </cell>
          <cell r="B1277" t="str">
            <v xml:space="preserve">CAMINHAO ABASTECEDOR COND. B                                                   </v>
          </cell>
          <cell r="C1277" t="str">
            <v>hora</v>
          </cell>
          <cell r="D1277">
            <v>144.05000000000001</v>
          </cell>
          <cell r="E1277">
            <v>106.70370370370371</v>
          </cell>
          <cell r="F1277" t="str">
            <v>DER Jan/26</v>
          </cell>
        </row>
        <row r="1278">
          <cell r="A1278" t="str">
            <v>72.12.06.03</v>
          </cell>
          <cell r="B1278" t="str">
            <v xml:space="preserve">CAMINHAO ABASTECEDOR COND. C                                                   </v>
          </cell>
          <cell r="C1278" t="str">
            <v>hora</v>
          </cell>
          <cell r="D1278">
            <v>370.1</v>
          </cell>
          <cell r="E1278">
            <v>274.14814814814815</v>
          </cell>
          <cell r="F1278" t="str">
            <v>DER Jan/26</v>
          </cell>
        </row>
        <row r="1279">
          <cell r="A1279" t="str">
            <v>72.12.06.04</v>
          </cell>
          <cell r="B1279" t="str">
            <v xml:space="preserve">CAMINHAO ABASTECEDOR COND. D                                                   </v>
          </cell>
          <cell r="C1279" t="str">
            <v>hora</v>
          </cell>
          <cell r="D1279">
            <v>447.49</v>
          </cell>
          <cell r="E1279">
            <v>331.47407407407405</v>
          </cell>
          <cell r="F1279" t="str">
            <v>DER Jan/26</v>
          </cell>
        </row>
        <row r="1280">
          <cell r="A1280" t="str">
            <v>72.12.07.01</v>
          </cell>
          <cell r="B1280" t="str">
            <v xml:space="preserve">CAMINHAO CARROC.BOIAD.R.8T COND. A                                             </v>
          </cell>
          <cell r="C1280" t="str">
            <v>hora</v>
          </cell>
          <cell r="D1280">
            <v>129.4</v>
          </cell>
          <cell r="E1280">
            <v>95.851851851851848</v>
          </cell>
          <cell r="F1280" t="str">
            <v>DER Jan/26</v>
          </cell>
        </row>
        <row r="1281">
          <cell r="A1281" t="str">
            <v>72.12.07.02</v>
          </cell>
          <cell r="B1281" t="str">
            <v xml:space="preserve">CAMINHAO CARROC.BOIAD.R.8T COND. B                                             </v>
          </cell>
          <cell r="C1281" t="str">
            <v>hora</v>
          </cell>
          <cell r="D1281">
            <v>102.15</v>
          </cell>
          <cell r="E1281">
            <v>75.666666666666671</v>
          </cell>
          <cell r="F1281" t="str">
            <v>DER Jan/26</v>
          </cell>
        </row>
        <row r="1282">
          <cell r="A1282" t="str">
            <v>72.12.07.03</v>
          </cell>
          <cell r="B1282" t="str">
            <v xml:space="preserve">CAMINHAO CARROC.BOIAD.R.8T COND. C                                             </v>
          </cell>
          <cell r="C1282" t="str">
            <v>hora</v>
          </cell>
          <cell r="D1282">
            <v>255.83</v>
          </cell>
          <cell r="E1282">
            <v>189.50370370370371</v>
          </cell>
          <cell r="F1282" t="str">
            <v>DER Jan/26</v>
          </cell>
        </row>
        <row r="1283">
          <cell r="A1283" t="str">
            <v>72.12.07.04</v>
          </cell>
          <cell r="B1283" t="str">
            <v xml:space="preserve">CAMINHAO CARROC.BOIAD.R.8T COND. D                                             </v>
          </cell>
          <cell r="C1283" t="str">
            <v>hora</v>
          </cell>
          <cell r="D1283">
            <v>333.22</v>
          </cell>
          <cell r="E1283">
            <v>246.82962962962964</v>
          </cell>
          <cell r="F1283" t="str">
            <v>DER Jan/26</v>
          </cell>
        </row>
        <row r="1284">
          <cell r="A1284" t="str">
            <v>72.12.10.04</v>
          </cell>
          <cell r="B1284" t="str">
            <v xml:space="preserve">CAMINHAO CARROCERIA CAPC.15 TON COM CABINE SUPLEMENTAR DE 6 LUGARES            </v>
          </cell>
          <cell r="C1284" t="str">
            <v>hora</v>
          </cell>
          <cell r="D1284">
            <v>382.87</v>
          </cell>
          <cell r="E1284">
            <v>283.60740740740738</v>
          </cell>
          <cell r="F1284" t="str">
            <v>DER Jan/26</v>
          </cell>
        </row>
        <row r="1285">
          <cell r="A1285" t="str">
            <v>72.13.01.01</v>
          </cell>
          <cell r="B1285" t="str">
            <v xml:space="preserve">CAMINHAO HIDROSSEMEADOR 5600L COND. A                                          </v>
          </cell>
          <cell r="C1285" t="str">
            <v>hora</v>
          </cell>
          <cell r="D1285">
            <v>109.55</v>
          </cell>
          <cell r="E1285">
            <v>81.148148148148138</v>
          </cell>
          <cell r="F1285" t="str">
            <v>DER Jan/26</v>
          </cell>
        </row>
        <row r="1286">
          <cell r="A1286" t="str">
            <v>72.13.01.02</v>
          </cell>
          <cell r="B1286" t="str">
            <v xml:space="preserve">CAMINHAO HIDROSSEMEADOR 5600L COND. B                                          </v>
          </cell>
          <cell r="C1286" t="str">
            <v>hora</v>
          </cell>
          <cell r="D1286">
            <v>130.31</v>
          </cell>
          <cell r="E1286">
            <v>96.525925925925918</v>
          </cell>
          <cell r="F1286" t="str">
            <v>DER Jan/26</v>
          </cell>
        </row>
        <row r="1287">
          <cell r="A1287" t="str">
            <v>72.13.01.03</v>
          </cell>
          <cell r="B1287" t="str">
            <v xml:space="preserve">CAMINHAO HIDROSSEMEADOR 5600L COND. C                                          </v>
          </cell>
          <cell r="C1287" t="str">
            <v>hora</v>
          </cell>
          <cell r="D1287">
            <v>282.27</v>
          </cell>
          <cell r="E1287">
            <v>209.08888888888887</v>
          </cell>
          <cell r="F1287" t="str">
            <v>DER Jan/26</v>
          </cell>
        </row>
        <row r="1288">
          <cell r="A1288" t="str">
            <v>72.13.01.04</v>
          </cell>
          <cell r="B1288" t="str">
            <v xml:space="preserve">CAMINHAO HIDROSSEMEADOR 5600L COND. D                                          </v>
          </cell>
          <cell r="C1288" t="str">
            <v>hora</v>
          </cell>
          <cell r="D1288">
            <v>325.48</v>
          </cell>
          <cell r="E1288">
            <v>241.09629629629629</v>
          </cell>
          <cell r="F1288" t="str">
            <v>DER Jan/26</v>
          </cell>
        </row>
        <row r="1289">
          <cell r="A1289" t="str">
            <v>72.14.01.01</v>
          </cell>
          <cell r="B1289" t="str">
            <v xml:space="preserve">CAMINHAO ESPARGIDOR 6000L COND. A                                              </v>
          </cell>
          <cell r="C1289" t="str">
            <v>hora</v>
          </cell>
          <cell r="D1289">
            <v>110.1</v>
          </cell>
          <cell r="E1289">
            <v>81.555555555555543</v>
          </cell>
          <cell r="F1289" t="str">
            <v>DER Jan/26</v>
          </cell>
        </row>
        <row r="1290">
          <cell r="A1290" t="str">
            <v>72.14.01.02</v>
          </cell>
          <cell r="B1290" t="str">
            <v xml:space="preserve">CAMINHAO ESPARGIDOR 6000L COND. B                                              </v>
          </cell>
          <cell r="C1290" t="str">
            <v>hora</v>
          </cell>
          <cell r="D1290">
            <v>131.38999999999999</v>
          </cell>
          <cell r="E1290">
            <v>97.325925925925915</v>
          </cell>
          <cell r="F1290" t="str">
            <v>DER Jan/26</v>
          </cell>
        </row>
        <row r="1291">
          <cell r="A1291" t="str">
            <v>72.14.01.03</v>
          </cell>
          <cell r="B1291" t="str">
            <v xml:space="preserve">CAMINHAO ESPARGIDOR 6000L COND. C                                              </v>
          </cell>
          <cell r="C1291" t="str">
            <v>hora</v>
          </cell>
          <cell r="D1291">
            <v>283.35000000000002</v>
          </cell>
          <cell r="E1291">
            <v>209.88888888888889</v>
          </cell>
          <cell r="F1291" t="str">
            <v>DER Jan/26</v>
          </cell>
        </row>
        <row r="1292">
          <cell r="A1292" t="str">
            <v>72.14.01.04</v>
          </cell>
          <cell r="B1292" t="str">
            <v xml:space="preserve">CAMINHAO ESPARGIDOR 6000L COND. D                                              </v>
          </cell>
          <cell r="C1292" t="str">
            <v>hora</v>
          </cell>
          <cell r="D1292">
            <v>326.56</v>
          </cell>
          <cell r="E1292">
            <v>241.89629629629627</v>
          </cell>
          <cell r="F1292" t="str">
            <v>DER Jan/26</v>
          </cell>
        </row>
        <row r="1293">
          <cell r="A1293" t="str">
            <v>72.15.01.01</v>
          </cell>
          <cell r="B1293" t="str">
            <v xml:space="preserve">CAMINHAO GUINCHO LANC.TELES.3,75T COND.A                                       </v>
          </cell>
          <cell r="C1293" t="str">
            <v>hora</v>
          </cell>
          <cell r="D1293">
            <v>112.2</v>
          </cell>
          <cell r="E1293">
            <v>83.111111111111114</v>
          </cell>
          <cell r="F1293" t="str">
            <v>DER Jan/26</v>
          </cell>
        </row>
        <row r="1294">
          <cell r="A1294" t="str">
            <v>72.15.01.02</v>
          </cell>
          <cell r="B1294" t="str">
            <v xml:space="preserve">CAMINHAO GUINCHO LANC.TELES.3,75T COND.B                                       </v>
          </cell>
          <cell r="C1294" t="str">
            <v>hora</v>
          </cell>
          <cell r="D1294">
            <v>119.5</v>
          </cell>
          <cell r="E1294">
            <v>88.518518518518519</v>
          </cell>
          <cell r="F1294" t="str">
            <v>DER Jan/26</v>
          </cell>
        </row>
        <row r="1295">
          <cell r="A1295" t="str">
            <v>72.15.01.03</v>
          </cell>
          <cell r="B1295" t="str">
            <v xml:space="preserve">CAMINHAO GUINCHO LANC.TELES.3,75T COND.C                                       </v>
          </cell>
          <cell r="C1295" t="str">
            <v>hora</v>
          </cell>
          <cell r="D1295">
            <v>305.14999999999998</v>
          </cell>
          <cell r="E1295">
            <v>226.03703703703701</v>
          </cell>
          <cell r="F1295" t="str">
            <v>DER Jan/26</v>
          </cell>
        </row>
        <row r="1296">
          <cell r="A1296" t="str">
            <v>72.15.01.04</v>
          </cell>
          <cell r="B1296" t="str">
            <v xml:space="preserve">CAMINHAO GUINCHO LANC.TELES.3,75T COND.D                                       </v>
          </cell>
          <cell r="C1296" t="str">
            <v>hora</v>
          </cell>
          <cell r="D1296">
            <v>348.36</v>
          </cell>
          <cell r="E1296">
            <v>258.04444444444442</v>
          </cell>
          <cell r="F1296" t="str">
            <v>DER Jan/26</v>
          </cell>
        </row>
        <row r="1297">
          <cell r="A1297" t="str">
            <v>72.15.02.01</v>
          </cell>
          <cell r="B1297" t="str">
            <v xml:space="preserve">CAMINHAO GUINCHO LANC.TELES.4,10T COND.A                                       </v>
          </cell>
          <cell r="C1297" t="str">
            <v>hora</v>
          </cell>
          <cell r="D1297">
            <v>112.2</v>
          </cell>
          <cell r="E1297">
            <v>83.111111111111114</v>
          </cell>
          <cell r="F1297" t="str">
            <v>DER Jan/26</v>
          </cell>
        </row>
        <row r="1298">
          <cell r="A1298" t="str">
            <v>72.15.02.02</v>
          </cell>
          <cell r="B1298" t="str">
            <v xml:space="preserve">CAMINHAO GUINCHO LANC.TELES.4,10T COND.B                                       </v>
          </cell>
          <cell r="C1298" t="str">
            <v>hora</v>
          </cell>
          <cell r="D1298">
            <v>119.5</v>
          </cell>
          <cell r="E1298">
            <v>88.518518518518519</v>
          </cell>
          <cell r="F1298" t="str">
            <v>DER Jan/26</v>
          </cell>
        </row>
        <row r="1299">
          <cell r="A1299" t="str">
            <v>72.15.02.03</v>
          </cell>
          <cell r="B1299" t="str">
            <v xml:space="preserve">CAMINHAO GUINCHO LANC.TELES.4,10T COND.C                                       </v>
          </cell>
          <cell r="C1299" t="str">
            <v>hora</v>
          </cell>
          <cell r="D1299">
            <v>305.14999999999998</v>
          </cell>
          <cell r="E1299">
            <v>226.03703703703701</v>
          </cell>
          <cell r="F1299" t="str">
            <v>DER Jan/26</v>
          </cell>
        </row>
        <row r="1300">
          <cell r="A1300" t="str">
            <v>72.15.02.04</v>
          </cell>
          <cell r="B1300" t="str">
            <v xml:space="preserve">CAMINHAO GUINCHO LANC.TELES.4,10T COND.D                                       </v>
          </cell>
          <cell r="C1300" t="str">
            <v>hora</v>
          </cell>
          <cell r="D1300">
            <v>348.36</v>
          </cell>
          <cell r="E1300">
            <v>258.04444444444442</v>
          </cell>
          <cell r="F1300" t="str">
            <v>DER Jan/26</v>
          </cell>
        </row>
        <row r="1301">
          <cell r="A1301" t="str">
            <v>72.15.03.01</v>
          </cell>
          <cell r="B1301" t="str">
            <v xml:space="preserve">CAMINHAO CARROCERIA COM GUINDAUTO 640-18COND. A                                </v>
          </cell>
          <cell r="C1301" t="str">
            <v>hora</v>
          </cell>
          <cell r="D1301">
            <v>109.9</v>
          </cell>
          <cell r="E1301">
            <v>81.407407407407405</v>
          </cell>
          <cell r="F1301" t="str">
            <v>DER Jan/26</v>
          </cell>
        </row>
        <row r="1302">
          <cell r="A1302" t="str">
            <v>72.15.03.02</v>
          </cell>
          <cell r="B1302" t="str">
            <v xml:space="preserve">CAMINHAO CARROCERIA COM GUINDAUTO 640-18, COND. B                              </v>
          </cell>
          <cell r="C1302" t="str">
            <v>hora</v>
          </cell>
          <cell r="D1302">
            <v>131</v>
          </cell>
          <cell r="E1302">
            <v>97.037037037037024</v>
          </cell>
          <cell r="F1302" t="str">
            <v>DER Jan/26</v>
          </cell>
        </row>
        <row r="1303">
          <cell r="A1303" t="str">
            <v>72.15.03.03</v>
          </cell>
          <cell r="B1303" t="str">
            <v xml:space="preserve">CAMINHAO CARROCERIA COM GUINDAUTO 640-18, COND. C                              </v>
          </cell>
          <cell r="C1303" t="str">
            <v>hora</v>
          </cell>
          <cell r="D1303">
            <v>288.95999999999998</v>
          </cell>
          <cell r="E1303">
            <v>214.04444444444442</v>
          </cell>
          <cell r="F1303" t="str">
            <v>DER Jan/26</v>
          </cell>
        </row>
        <row r="1304">
          <cell r="A1304" t="str">
            <v>72.15.03.04</v>
          </cell>
          <cell r="B1304" t="str">
            <v xml:space="preserve">CAMINHAO CAR. GUINDAUTO 640-18                                                 </v>
          </cell>
          <cell r="C1304" t="str">
            <v>hora</v>
          </cell>
          <cell r="D1304">
            <v>332.17</v>
          </cell>
          <cell r="E1304">
            <v>246.05185185185184</v>
          </cell>
          <cell r="F1304" t="str">
            <v>DER Jan/26</v>
          </cell>
        </row>
        <row r="1305">
          <cell r="A1305" t="str">
            <v>72.16.01.01</v>
          </cell>
          <cell r="B1305" t="str">
            <v xml:space="preserve">CAMINHAO C/USINA LAMA ASFAL.10,5T COND.A                                       </v>
          </cell>
          <cell r="C1305" t="str">
            <v>hora</v>
          </cell>
          <cell r="D1305">
            <v>369.57</v>
          </cell>
          <cell r="E1305">
            <v>273.75555555555553</v>
          </cell>
          <cell r="F1305" t="str">
            <v>DER Jan/26</v>
          </cell>
        </row>
        <row r="1306">
          <cell r="A1306" t="str">
            <v>72.16.01.02</v>
          </cell>
          <cell r="B1306" t="str">
            <v xml:space="preserve">CAMINHAO C/USINA LAMA ASFAL.10,5T COND.B                                       </v>
          </cell>
          <cell r="C1306" t="str">
            <v>hora</v>
          </cell>
          <cell r="D1306">
            <v>625.07000000000005</v>
          </cell>
          <cell r="E1306">
            <v>463.01481481481483</v>
          </cell>
          <cell r="F1306" t="str">
            <v>DER Jan/26</v>
          </cell>
        </row>
        <row r="1307">
          <cell r="A1307" t="str">
            <v>72.16.01.03</v>
          </cell>
          <cell r="B1307" t="str">
            <v xml:space="preserve">CAMINHAO C/USINA LAMA ASFAL.10,5T COND.C                                       </v>
          </cell>
          <cell r="C1307" t="str">
            <v>hora</v>
          </cell>
          <cell r="D1307">
            <v>801.05</v>
          </cell>
          <cell r="E1307">
            <v>593.37037037037032</v>
          </cell>
          <cell r="F1307" t="str">
            <v>DER Jan/26</v>
          </cell>
        </row>
        <row r="1308">
          <cell r="A1308" t="str">
            <v>72.16.01.04</v>
          </cell>
          <cell r="B1308" t="str">
            <v xml:space="preserve">CAMINHAO C/USINA LAMA ASFAL.10,5T COND.D                                       </v>
          </cell>
          <cell r="C1308" t="str">
            <v>hora</v>
          </cell>
          <cell r="D1308">
            <v>844.26</v>
          </cell>
          <cell r="E1308">
            <v>625.37777777777774</v>
          </cell>
          <cell r="F1308" t="str">
            <v>DER Jan/26</v>
          </cell>
        </row>
        <row r="1309">
          <cell r="A1309" t="str">
            <v>72.16.02.01</v>
          </cell>
          <cell r="B1309" t="str">
            <v xml:space="preserve">CAMINHAO USINA P/MICROP.9M3 COND.A                                             </v>
          </cell>
          <cell r="C1309" t="str">
            <v>hora</v>
          </cell>
          <cell r="D1309">
            <v>323.95999999999998</v>
          </cell>
          <cell r="E1309">
            <v>239.97037037037035</v>
          </cell>
          <cell r="F1309" t="str">
            <v>DER Jan/26</v>
          </cell>
        </row>
        <row r="1310">
          <cell r="A1310" t="str">
            <v>72.16.02.02</v>
          </cell>
          <cell r="B1310" t="str">
            <v xml:space="preserve">CAMINHAO USINA P/MICROP.9M3 COND.B                                             </v>
          </cell>
          <cell r="C1310" t="str">
            <v>hora</v>
          </cell>
          <cell r="D1310">
            <v>537.70000000000005</v>
          </cell>
          <cell r="E1310">
            <v>398.2962962962963</v>
          </cell>
          <cell r="F1310" t="str">
            <v>DER Jan/26</v>
          </cell>
        </row>
        <row r="1311">
          <cell r="A1311" t="str">
            <v>72.16.02.03</v>
          </cell>
          <cell r="B1311" t="str">
            <v xml:space="preserve">CAMINHAO USINA P/MICROP.9M3 COND. C                                            </v>
          </cell>
          <cell r="C1311" t="str">
            <v>hora</v>
          </cell>
          <cell r="D1311">
            <v>861.1</v>
          </cell>
          <cell r="E1311">
            <v>637.85185185185185</v>
          </cell>
          <cell r="F1311" t="str">
            <v>DER Jan/26</v>
          </cell>
        </row>
        <row r="1312">
          <cell r="A1312" t="str">
            <v>72.16.02.04</v>
          </cell>
          <cell r="B1312" t="str">
            <v xml:space="preserve">CAMINHAO USINA P/MICROP.9M3 COND.D                                             </v>
          </cell>
          <cell r="C1312" t="str">
            <v>hora</v>
          </cell>
          <cell r="D1312">
            <v>904.31</v>
          </cell>
          <cell r="E1312">
            <v>669.85925925925915</v>
          </cell>
          <cell r="F1312" t="str">
            <v>DER Jan/26</v>
          </cell>
        </row>
        <row r="1313">
          <cell r="A1313" t="str">
            <v>72.17.01.01</v>
          </cell>
          <cell r="B1313" t="str">
            <v xml:space="preserve">CAMINHAO PANTOGRAFICO ATE 9M COND. A                                           </v>
          </cell>
          <cell r="C1313" t="str">
            <v>hora</v>
          </cell>
          <cell r="D1313">
            <v>112.37</v>
          </cell>
          <cell r="E1313">
            <v>83.237037037037041</v>
          </cell>
          <cell r="F1313" t="str">
            <v>DER Jan/26</v>
          </cell>
        </row>
        <row r="1314">
          <cell r="A1314" t="str">
            <v>72.17.01.02</v>
          </cell>
          <cell r="B1314" t="str">
            <v xml:space="preserve">CAMINHAO PANTOGRAFICO ATE 9M COND. B                                           </v>
          </cell>
          <cell r="C1314" t="str">
            <v>hora</v>
          </cell>
          <cell r="D1314">
            <v>135.84</v>
          </cell>
          <cell r="E1314">
            <v>100.62222222222222</v>
          </cell>
          <cell r="F1314" t="str">
            <v>DER Jan/26</v>
          </cell>
        </row>
        <row r="1315">
          <cell r="A1315" t="str">
            <v>72.17.01.03</v>
          </cell>
          <cell r="B1315" t="str">
            <v xml:space="preserve">CAMINHAO PANTOGRAFICO ATE 9M COND. C                                           </v>
          </cell>
          <cell r="C1315" t="str">
            <v>hora</v>
          </cell>
          <cell r="D1315">
            <v>289.95</v>
          </cell>
          <cell r="E1315">
            <v>214.77777777777774</v>
          </cell>
          <cell r="F1315" t="str">
            <v>DER Jan/26</v>
          </cell>
        </row>
        <row r="1316">
          <cell r="A1316" t="str">
            <v>72.17.01.04</v>
          </cell>
          <cell r="B1316" t="str">
            <v xml:space="preserve">CAMINHAO PANTOGRAFICO ATE 9M COND. D                                           </v>
          </cell>
          <cell r="C1316" t="str">
            <v>hora</v>
          </cell>
          <cell r="D1316">
            <v>333.16</v>
          </cell>
          <cell r="E1316">
            <v>246.78518518518518</v>
          </cell>
          <cell r="F1316" t="str">
            <v>DER Jan/26</v>
          </cell>
        </row>
        <row r="1317">
          <cell r="A1317" t="str">
            <v>72.18.01.01</v>
          </cell>
          <cell r="B1317" t="str">
            <v xml:space="preserve">CAVALO MECANICO C/CARRETA 30000KG COND.A                                       </v>
          </cell>
          <cell r="C1317" t="str">
            <v>hora</v>
          </cell>
          <cell r="D1317">
            <v>123.8</v>
          </cell>
          <cell r="E1317">
            <v>91.703703703703695</v>
          </cell>
          <cell r="F1317" t="str">
            <v>DER Jan/26</v>
          </cell>
        </row>
        <row r="1318">
          <cell r="A1318" t="str">
            <v>72.18.01.02</v>
          </cell>
          <cell r="B1318" t="str">
            <v xml:space="preserve">CAVALO MECANICO C/CARRETA 30000KG COND.B                                       </v>
          </cell>
          <cell r="C1318" t="str">
            <v>hora</v>
          </cell>
          <cell r="D1318">
            <v>146.97999999999999</v>
          </cell>
          <cell r="E1318">
            <v>108.87407407407406</v>
          </cell>
          <cell r="F1318" t="str">
            <v>DER Jan/26</v>
          </cell>
        </row>
        <row r="1319">
          <cell r="A1319" t="str">
            <v>72.18.01.03</v>
          </cell>
          <cell r="B1319" t="str">
            <v xml:space="preserve">CAVALO MECANICO C/CARRETA 30000KG COND.C                                       </v>
          </cell>
          <cell r="C1319" t="str">
            <v>hora</v>
          </cell>
          <cell r="D1319">
            <v>481.77</v>
          </cell>
          <cell r="E1319">
            <v>356.86666666666662</v>
          </cell>
          <cell r="F1319" t="str">
            <v>DER Jan/26</v>
          </cell>
        </row>
        <row r="1320">
          <cell r="A1320" t="str">
            <v>72.18.01.04</v>
          </cell>
          <cell r="B1320" t="str">
            <v xml:space="preserve">CAVALO MECANICO C/CARRETA 30000KG COND.D                                       </v>
          </cell>
          <cell r="C1320" t="str">
            <v>hora</v>
          </cell>
          <cell r="D1320">
            <v>524.98</v>
          </cell>
          <cell r="E1320">
            <v>388.87407407407409</v>
          </cell>
          <cell r="F1320" t="str">
            <v>DER Jan/26</v>
          </cell>
        </row>
        <row r="1321">
          <cell r="A1321" t="str">
            <v>72.18.02.01</v>
          </cell>
          <cell r="B1321" t="str">
            <v xml:space="preserve">CAVALO MECANICO C/PRANCHA 30000KG COND.A                                       </v>
          </cell>
          <cell r="C1321" t="str">
            <v>hora</v>
          </cell>
          <cell r="D1321">
            <v>149.76</v>
          </cell>
          <cell r="E1321">
            <v>110.93333333333332</v>
          </cell>
          <cell r="F1321" t="str">
            <v>DER Jan/26</v>
          </cell>
        </row>
        <row r="1322">
          <cell r="A1322" t="str">
            <v>72.18.02.02</v>
          </cell>
          <cell r="B1322" t="str">
            <v xml:space="preserve">CAVALO MECANICO C/PRANCHA 30000KG COND.B                                       </v>
          </cell>
          <cell r="C1322" t="str">
            <v>hora</v>
          </cell>
          <cell r="D1322">
            <v>194.31</v>
          </cell>
          <cell r="E1322">
            <v>143.93333333333334</v>
          </cell>
          <cell r="F1322" t="str">
            <v>DER Jan/26</v>
          </cell>
        </row>
        <row r="1323">
          <cell r="A1323" t="str">
            <v>72.18.02.03</v>
          </cell>
          <cell r="B1323" t="str">
            <v xml:space="preserve">CAVALO MECANICO C/PRANCHA 30000KG COND.C                                       </v>
          </cell>
          <cell r="C1323" t="str">
            <v>hora</v>
          </cell>
          <cell r="D1323">
            <v>529.1</v>
          </cell>
          <cell r="E1323">
            <v>391.92592592592592</v>
          </cell>
          <cell r="F1323" t="str">
            <v>DER Jan/26</v>
          </cell>
        </row>
        <row r="1324">
          <cell r="A1324" t="str">
            <v>72.18.02.04</v>
          </cell>
          <cell r="B1324" t="str">
            <v xml:space="preserve">CAVALO MECANICO C/PRANCHA 30000KG COND.D                                       </v>
          </cell>
          <cell r="C1324" t="str">
            <v>hora</v>
          </cell>
          <cell r="D1324">
            <v>572.30999999999995</v>
          </cell>
          <cell r="E1324">
            <v>423.93333333333328</v>
          </cell>
          <cell r="F1324" t="str">
            <v>DER Jan/26</v>
          </cell>
        </row>
        <row r="1325">
          <cell r="A1325" t="str">
            <v>72.20.01.01</v>
          </cell>
          <cell r="B1325" t="str">
            <v xml:space="preserve">COMPACTADOR PERC.220M2/H MAN.COND.A                                            </v>
          </cell>
          <cell r="C1325" t="str">
            <v>hora</v>
          </cell>
          <cell r="D1325">
            <v>36.15</v>
          </cell>
          <cell r="E1325">
            <v>26.777777777777775</v>
          </cell>
          <cell r="F1325" t="str">
            <v>DER Jan/26</v>
          </cell>
        </row>
        <row r="1326">
          <cell r="A1326" t="str">
            <v>72.20.01.02</v>
          </cell>
          <cell r="B1326" t="str">
            <v xml:space="preserve">COMPACTADOR PERC.220M2/H MAN.COND.B                                            </v>
          </cell>
          <cell r="C1326" t="str">
            <v>hora</v>
          </cell>
          <cell r="D1326">
            <v>3.44</v>
          </cell>
          <cell r="E1326">
            <v>2.5481481481481478</v>
          </cell>
          <cell r="F1326" t="str">
            <v>DER Jan/26</v>
          </cell>
        </row>
        <row r="1327">
          <cell r="A1327" t="str">
            <v>72.20.01.03</v>
          </cell>
          <cell r="B1327" t="str">
            <v xml:space="preserve">COMPACTADOR PERC.220M2/H MAN.COND.C                                            </v>
          </cell>
          <cell r="C1327" t="str">
            <v>hora</v>
          </cell>
          <cell r="D1327">
            <v>7.23</v>
          </cell>
          <cell r="E1327">
            <v>5.3555555555555552</v>
          </cell>
          <cell r="F1327" t="str">
            <v>DER Jan/26</v>
          </cell>
        </row>
        <row r="1328">
          <cell r="A1328" t="str">
            <v>72.20.01.04</v>
          </cell>
          <cell r="B1328" t="str">
            <v xml:space="preserve">COMPACTADOR PERC.220M2/H MAN.COND.D                                            </v>
          </cell>
          <cell r="C1328" t="str">
            <v>hora</v>
          </cell>
          <cell r="D1328">
            <v>41.42</v>
          </cell>
          <cell r="E1328">
            <v>30.68148148148148</v>
          </cell>
          <cell r="F1328" t="str">
            <v>DER Jan/26</v>
          </cell>
        </row>
        <row r="1329">
          <cell r="A1329" t="str">
            <v>72.20.02.01</v>
          </cell>
          <cell r="B1329" t="str">
            <v xml:space="preserve">COMPACTADOR PLAC.VIB.MAN.1000M2/H COND.A                                       </v>
          </cell>
          <cell r="C1329" t="str">
            <v>hora</v>
          </cell>
          <cell r="D1329">
            <v>35.56</v>
          </cell>
          <cell r="E1329">
            <v>26.340740740740742</v>
          </cell>
          <cell r="F1329" t="str">
            <v>DER Jan/26</v>
          </cell>
        </row>
        <row r="1330">
          <cell r="A1330" t="str">
            <v>72.20.02.02</v>
          </cell>
          <cell r="B1330" t="str">
            <v xml:space="preserve">COMPACTADOR PLAC.VIB.MAN.1000M2/H COND.B                                       </v>
          </cell>
          <cell r="C1330" t="str">
            <v>hora</v>
          </cell>
          <cell r="D1330">
            <v>2.42</v>
          </cell>
          <cell r="E1330">
            <v>1.7925925925925925</v>
          </cell>
          <cell r="F1330" t="str">
            <v>DER Jan/26</v>
          </cell>
        </row>
        <row r="1331">
          <cell r="A1331" t="str">
            <v>72.20.02.03</v>
          </cell>
          <cell r="B1331" t="str">
            <v xml:space="preserve">COMPACTADOR PLAC.VIB.MAN.1000M2/H COND.C                                       </v>
          </cell>
          <cell r="C1331" t="str">
            <v>hora</v>
          </cell>
          <cell r="D1331">
            <v>9.73</v>
          </cell>
          <cell r="E1331">
            <v>7.2074074074074073</v>
          </cell>
          <cell r="F1331" t="str">
            <v>DER Jan/26</v>
          </cell>
        </row>
        <row r="1332">
          <cell r="A1332" t="str">
            <v>72.20.02.04</v>
          </cell>
          <cell r="B1332" t="str">
            <v xml:space="preserve">COMPACTADOR PLAC.VIB.MAN.1000M2/H COND.D                                       </v>
          </cell>
          <cell r="C1332" t="str">
            <v>hora</v>
          </cell>
          <cell r="D1332">
            <v>43.92</v>
          </cell>
          <cell r="E1332">
            <v>32.533333333333331</v>
          </cell>
          <cell r="F1332" t="str">
            <v>DER Jan/26</v>
          </cell>
        </row>
        <row r="1333">
          <cell r="A1333" t="str">
            <v>72.21.01.01</v>
          </cell>
          <cell r="B1333" t="str">
            <v xml:space="preserve">COMPRESSOR DE AR XA-90 MWD COND. A                                             </v>
          </cell>
          <cell r="C1333" t="str">
            <v>hora</v>
          </cell>
          <cell r="D1333">
            <v>19.850000000000001</v>
          </cell>
          <cell r="E1333">
            <v>14.703703703703704</v>
          </cell>
          <cell r="F1333" t="str">
            <v>DER Jan/26</v>
          </cell>
        </row>
        <row r="1334">
          <cell r="A1334" t="str">
            <v>72.21.01.02</v>
          </cell>
          <cell r="B1334" t="str">
            <v xml:space="preserve">COMPRESSOR DE AR XA-90 MWD COND. B                                             </v>
          </cell>
          <cell r="C1334" t="str">
            <v>hora</v>
          </cell>
          <cell r="D1334">
            <v>35.409999999999997</v>
          </cell>
          <cell r="E1334">
            <v>26.229629629629624</v>
          </cell>
          <cell r="F1334" t="str">
            <v>DER Jan/26</v>
          </cell>
        </row>
        <row r="1335">
          <cell r="A1335" t="str">
            <v>72.21.01.03</v>
          </cell>
          <cell r="B1335" t="str">
            <v xml:space="preserve">COMPRESSOR DE AR XA-90 MWD COND. C                                             </v>
          </cell>
          <cell r="C1335" t="str">
            <v>hora</v>
          </cell>
          <cell r="D1335">
            <v>128.41</v>
          </cell>
          <cell r="E1335">
            <v>95.118518518518513</v>
          </cell>
          <cell r="F1335" t="str">
            <v>DER Jan/26</v>
          </cell>
        </row>
        <row r="1336">
          <cell r="A1336" t="str">
            <v>72.21.01.04</v>
          </cell>
          <cell r="B1336" t="str">
            <v xml:space="preserve">COMPRESSOR DE AR XA-90 MWD COND. D                                             </v>
          </cell>
          <cell r="C1336" t="str">
            <v>hora</v>
          </cell>
          <cell r="D1336">
            <v>128.41</v>
          </cell>
          <cell r="E1336">
            <v>95.118518518518513</v>
          </cell>
          <cell r="F1336" t="str">
            <v>DER Jan/26</v>
          </cell>
        </row>
        <row r="1337">
          <cell r="A1337" t="str">
            <v>72.21.02.01</v>
          </cell>
          <cell r="B1337" t="str">
            <v xml:space="preserve">COMPRESSOR DE AR XA-125 MWD COND. A                                            </v>
          </cell>
          <cell r="C1337" t="str">
            <v>hora</v>
          </cell>
          <cell r="D1337">
            <v>28.3</v>
          </cell>
          <cell r="E1337">
            <v>20.962962962962962</v>
          </cell>
          <cell r="F1337" t="str">
            <v>DER Jan/26</v>
          </cell>
        </row>
        <row r="1338">
          <cell r="A1338" t="str">
            <v>72.21.02.02</v>
          </cell>
          <cell r="B1338" t="str">
            <v xml:space="preserve">COMPRESSOR DE AR XA-125 MWD COND. B                                            </v>
          </cell>
          <cell r="C1338" t="str">
            <v>hora</v>
          </cell>
          <cell r="D1338">
            <v>50.49</v>
          </cell>
          <cell r="E1338">
            <v>37.4</v>
          </cell>
          <cell r="F1338" t="str">
            <v>DER Jan/26</v>
          </cell>
        </row>
        <row r="1339">
          <cell r="A1339" t="str">
            <v>72.21.02.03</v>
          </cell>
          <cell r="B1339" t="str">
            <v xml:space="preserve">COMPRESSOR DE AR XA-125 MWD COND. C                                            </v>
          </cell>
          <cell r="C1339" t="str">
            <v>hora</v>
          </cell>
          <cell r="D1339">
            <v>143.49</v>
          </cell>
          <cell r="E1339">
            <v>106.28888888888889</v>
          </cell>
          <cell r="F1339" t="str">
            <v>DER Jan/26</v>
          </cell>
        </row>
        <row r="1340">
          <cell r="A1340" t="str">
            <v>72.21.02.04</v>
          </cell>
          <cell r="B1340" t="str">
            <v xml:space="preserve">COMPRESSOR DE AR XA-125 MWD COND. D                                            </v>
          </cell>
          <cell r="C1340" t="str">
            <v>hora</v>
          </cell>
          <cell r="D1340">
            <v>143.49</v>
          </cell>
          <cell r="E1340">
            <v>106.28888888888889</v>
          </cell>
          <cell r="F1340" t="str">
            <v>DER Jan/26</v>
          </cell>
        </row>
        <row r="1341">
          <cell r="A1341" t="str">
            <v>72.21.03.01</v>
          </cell>
          <cell r="B1341" t="str">
            <v xml:space="preserve">COMPRESSOR DE AR XA-175MWD COND. A                                             </v>
          </cell>
          <cell r="C1341" t="str">
            <v>hora</v>
          </cell>
          <cell r="D1341">
            <v>40.880000000000003</v>
          </cell>
          <cell r="E1341">
            <v>30.281481481481482</v>
          </cell>
          <cell r="F1341" t="str">
            <v>DER Jan/26</v>
          </cell>
        </row>
        <row r="1342">
          <cell r="A1342" t="str">
            <v>72.21.03.02</v>
          </cell>
          <cell r="B1342" t="str">
            <v xml:space="preserve">COMPRESSOR DE AR XA-175MWD COND. B                                             </v>
          </cell>
          <cell r="C1342" t="str">
            <v>hora</v>
          </cell>
          <cell r="D1342">
            <v>73.45</v>
          </cell>
          <cell r="E1342">
            <v>54.407407407407405</v>
          </cell>
          <cell r="F1342" t="str">
            <v>DER Jan/26</v>
          </cell>
        </row>
        <row r="1343">
          <cell r="A1343" t="str">
            <v>72.21.03.03</v>
          </cell>
          <cell r="B1343" t="str">
            <v xml:space="preserve">COMPRESSOR DE AR XA-175MWD COND. C                                             </v>
          </cell>
          <cell r="C1343" t="str">
            <v>hora</v>
          </cell>
          <cell r="D1343">
            <v>173.85</v>
          </cell>
          <cell r="E1343">
            <v>128.77777777777777</v>
          </cell>
          <cell r="F1343" t="str">
            <v>DER Jan/26</v>
          </cell>
        </row>
        <row r="1344">
          <cell r="A1344" t="str">
            <v>72.21.03.04</v>
          </cell>
          <cell r="B1344" t="str">
            <v xml:space="preserve">COMPRESSOR DE AR XA-175MWD COND. D                                             </v>
          </cell>
          <cell r="C1344" t="str">
            <v>hora</v>
          </cell>
          <cell r="D1344">
            <v>173.85</v>
          </cell>
          <cell r="E1344">
            <v>128.77777777777777</v>
          </cell>
          <cell r="F1344" t="str">
            <v>DER Jan/26</v>
          </cell>
        </row>
        <row r="1345">
          <cell r="A1345" t="str">
            <v>72.21.04.01</v>
          </cell>
          <cell r="B1345" t="str">
            <v xml:space="preserve">COMPRESSOR DE AR XA-360MWD COND. A                                             </v>
          </cell>
          <cell r="C1345" t="str">
            <v>hora</v>
          </cell>
          <cell r="D1345">
            <v>58.88</v>
          </cell>
          <cell r="E1345">
            <v>43.614814814814814</v>
          </cell>
          <cell r="F1345" t="str">
            <v>DER Jan/26</v>
          </cell>
        </row>
        <row r="1346">
          <cell r="A1346" t="str">
            <v>72.21.04.02</v>
          </cell>
          <cell r="B1346" t="str">
            <v xml:space="preserve">COMPRESSOR DE AR XA-360MWD COND. B                                             </v>
          </cell>
          <cell r="C1346" t="str">
            <v>hora</v>
          </cell>
          <cell r="D1346">
            <v>105.03</v>
          </cell>
          <cell r="E1346">
            <v>77.8</v>
          </cell>
          <cell r="F1346" t="str">
            <v>DER Jan/26</v>
          </cell>
        </row>
        <row r="1347">
          <cell r="A1347" t="str">
            <v>72.21.04.03</v>
          </cell>
          <cell r="B1347" t="str">
            <v xml:space="preserve">COMPRESSOR DE AR XA-360MWD COND. C                                             </v>
          </cell>
          <cell r="C1347" t="str">
            <v>hora</v>
          </cell>
          <cell r="D1347">
            <v>386.12</v>
          </cell>
          <cell r="E1347">
            <v>286.01481481481483</v>
          </cell>
          <cell r="F1347" t="str">
            <v>DER Jan/26</v>
          </cell>
        </row>
        <row r="1348">
          <cell r="A1348" t="str">
            <v>72.21.04.04</v>
          </cell>
          <cell r="B1348" t="str">
            <v xml:space="preserve">COMPRESSOR DE AR XA-360MWD COND. D                                             </v>
          </cell>
          <cell r="C1348" t="str">
            <v>hora</v>
          </cell>
          <cell r="D1348">
            <v>386.12</v>
          </cell>
          <cell r="E1348">
            <v>286.01481481481483</v>
          </cell>
          <cell r="F1348" t="str">
            <v>DER Jan/26</v>
          </cell>
        </row>
        <row r="1349">
          <cell r="A1349" t="str">
            <v>72.22.01.01</v>
          </cell>
          <cell r="B1349" t="str">
            <v xml:space="preserve">DEMARCADOR DE FAIXA A FRIO 250L COND.A                                         </v>
          </cell>
          <cell r="C1349" t="str">
            <v>hora</v>
          </cell>
          <cell r="D1349">
            <v>100.4</v>
          </cell>
          <cell r="E1349">
            <v>74.370370370370367</v>
          </cell>
          <cell r="F1349" t="str">
            <v>DER Jan/26</v>
          </cell>
        </row>
        <row r="1350">
          <cell r="A1350" t="str">
            <v>72.22.01.02</v>
          </cell>
          <cell r="B1350" t="str">
            <v xml:space="preserve">DEMARCADOR DE FAIXA A FRIO 250L COND.B                                         </v>
          </cell>
          <cell r="C1350" t="str">
            <v>hora</v>
          </cell>
          <cell r="D1350">
            <v>112.33</v>
          </cell>
          <cell r="E1350">
            <v>83.207407407407402</v>
          </cell>
          <cell r="F1350" t="str">
            <v>DER Jan/26</v>
          </cell>
        </row>
        <row r="1351">
          <cell r="A1351" t="str">
            <v>72.22.01.03</v>
          </cell>
          <cell r="B1351" t="str">
            <v xml:space="preserve">DEMARCADOR DE FAIXA A FRIO 250L COND.C                                         </v>
          </cell>
          <cell r="C1351" t="str">
            <v>hora</v>
          </cell>
          <cell r="D1351">
            <v>136.02000000000001</v>
          </cell>
          <cell r="E1351">
            <v>100.75555555555556</v>
          </cell>
          <cell r="F1351" t="str">
            <v>DER Jan/26</v>
          </cell>
        </row>
        <row r="1352">
          <cell r="A1352" t="str">
            <v>72.22.01.04</v>
          </cell>
          <cell r="B1352" t="str">
            <v xml:space="preserve">DEMARCADOR DE FAIXA A FRIO 250L COND.D                                         </v>
          </cell>
          <cell r="C1352" t="str">
            <v>hora</v>
          </cell>
          <cell r="D1352">
            <v>179.23</v>
          </cell>
          <cell r="E1352">
            <v>132.76296296296294</v>
          </cell>
          <cell r="F1352" t="str">
            <v>DER Jan/26</v>
          </cell>
        </row>
        <row r="1353">
          <cell r="A1353" t="str">
            <v>72.22.03.01</v>
          </cell>
          <cell r="B1353" t="str">
            <v xml:space="preserve">DEMARCADOR DE FAIXA A QUENTE 500L COND.A                                       </v>
          </cell>
          <cell r="C1353" t="str">
            <v>hora</v>
          </cell>
          <cell r="D1353">
            <v>178.21</v>
          </cell>
          <cell r="E1353">
            <v>132.00740740740741</v>
          </cell>
          <cell r="F1353" t="str">
            <v>DER Jan/26</v>
          </cell>
        </row>
        <row r="1354">
          <cell r="A1354" t="str">
            <v>72.22.03.02</v>
          </cell>
          <cell r="B1354" t="str">
            <v xml:space="preserve">DEMARCADOR DE FAIXA A QUENTE 500L COND.B                                       </v>
          </cell>
          <cell r="C1354" t="str">
            <v>hora</v>
          </cell>
          <cell r="D1354">
            <v>265.18</v>
          </cell>
          <cell r="E1354">
            <v>196.42962962962963</v>
          </cell>
          <cell r="F1354" t="str">
            <v>DER Jan/26</v>
          </cell>
        </row>
        <row r="1355">
          <cell r="A1355" t="str">
            <v>72.22.03.03</v>
          </cell>
          <cell r="B1355" t="str">
            <v xml:space="preserve">DEMARCADOR DE FAIXA A QUENTE 500L COND.C                                       </v>
          </cell>
          <cell r="C1355" t="str">
            <v>hora</v>
          </cell>
          <cell r="D1355">
            <v>336.76</v>
          </cell>
          <cell r="E1355">
            <v>249.45185185185184</v>
          </cell>
          <cell r="F1355" t="str">
            <v>DER Jan/26</v>
          </cell>
        </row>
        <row r="1356">
          <cell r="A1356" t="str">
            <v>72.22.03.04</v>
          </cell>
          <cell r="B1356" t="str">
            <v xml:space="preserve">DEMARCADOR DE FAIXA A QUENTE 500L COND.D                                       </v>
          </cell>
          <cell r="C1356" t="str">
            <v>hora</v>
          </cell>
          <cell r="D1356">
            <v>379.97</v>
          </cell>
          <cell r="E1356">
            <v>281.45925925925928</v>
          </cell>
          <cell r="F1356" t="str">
            <v>DER Jan/26</v>
          </cell>
        </row>
        <row r="1357">
          <cell r="A1357" t="str">
            <v>72.23.02.01</v>
          </cell>
          <cell r="B1357" t="str">
            <v xml:space="preserve">DISTRIBUIDOR AGREGADO 600T/H COND.A                                            </v>
          </cell>
          <cell r="C1357" t="str">
            <v>hora</v>
          </cell>
          <cell r="D1357">
            <v>51.02</v>
          </cell>
          <cell r="E1357">
            <v>37.792592592592591</v>
          </cell>
          <cell r="F1357" t="str">
            <v>DER Jan/26</v>
          </cell>
        </row>
        <row r="1358">
          <cell r="A1358" t="str">
            <v>72.23.02.02</v>
          </cell>
          <cell r="B1358" t="str">
            <v xml:space="preserve">DISTRIBUIDOR AGREGADO 600T/H COND. B                                           </v>
          </cell>
          <cell r="C1358" t="str">
            <v>hora</v>
          </cell>
          <cell r="D1358">
            <v>13.25</v>
          </cell>
          <cell r="E1358">
            <v>9.8148148148148149</v>
          </cell>
          <cell r="F1358" t="str">
            <v>DER Jan/26</v>
          </cell>
        </row>
        <row r="1359">
          <cell r="A1359" t="str">
            <v>72.23.02.03</v>
          </cell>
          <cell r="B1359" t="str">
            <v xml:space="preserve">DISTRIBUIDOR AGREGADO 600T/H COND. C                                           </v>
          </cell>
          <cell r="C1359" t="str">
            <v>hora</v>
          </cell>
          <cell r="D1359">
            <v>22.05</v>
          </cell>
          <cell r="E1359">
            <v>16.333333333333332</v>
          </cell>
          <cell r="F1359" t="str">
            <v>DER Jan/26</v>
          </cell>
        </row>
        <row r="1360">
          <cell r="A1360" t="str">
            <v>72.23.02.04</v>
          </cell>
          <cell r="B1360" t="str">
            <v xml:space="preserve">DISTRIBUIDOR AGREGADO 600T/H COND. D                                           </v>
          </cell>
          <cell r="C1360" t="str">
            <v>hora</v>
          </cell>
          <cell r="D1360">
            <v>65.260000000000005</v>
          </cell>
          <cell r="E1360">
            <v>48.340740740740742</v>
          </cell>
          <cell r="F1360" t="str">
            <v>DER Jan/26</v>
          </cell>
        </row>
        <row r="1361">
          <cell r="A1361" t="str">
            <v>72.23.03.01</v>
          </cell>
          <cell r="B1361" t="str">
            <v xml:space="preserve">DISTR.ASF.REB.2400L COND. A                                                    </v>
          </cell>
          <cell r="C1361" t="str">
            <v>hora</v>
          </cell>
          <cell r="D1361">
            <v>53.67</v>
          </cell>
          <cell r="E1361">
            <v>39.755555555555553</v>
          </cell>
          <cell r="F1361" t="str">
            <v>DER Jan/26</v>
          </cell>
        </row>
        <row r="1362">
          <cell r="A1362" t="str">
            <v>72.23.03.02</v>
          </cell>
          <cell r="B1362" t="str">
            <v xml:space="preserve">DISTR.ASF.REB.2400L COND. B                                                    </v>
          </cell>
          <cell r="C1362" t="str">
            <v>hora</v>
          </cell>
          <cell r="D1362">
            <v>18.11</v>
          </cell>
          <cell r="E1362">
            <v>13.414814814814813</v>
          </cell>
          <cell r="F1362" t="str">
            <v>DER Jan/26</v>
          </cell>
        </row>
        <row r="1363">
          <cell r="A1363" t="str">
            <v>72.23.03.03</v>
          </cell>
          <cell r="B1363" t="str">
            <v xml:space="preserve">DISTR.ASF.REB.2400L COND. C                                                    </v>
          </cell>
          <cell r="C1363" t="str">
            <v>hora</v>
          </cell>
          <cell r="D1363">
            <v>31.54</v>
          </cell>
          <cell r="E1363">
            <v>23.36296296296296</v>
          </cell>
          <cell r="F1363" t="str">
            <v>DER Jan/26</v>
          </cell>
        </row>
        <row r="1364">
          <cell r="A1364" t="str">
            <v>72.23.03.04</v>
          </cell>
          <cell r="B1364" t="str">
            <v xml:space="preserve">DISTR.ASF.REB.2400L COND. D                                                    </v>
          </cell>
          <cell r="C1364" t="str">
            <v>hora</v>
          </cell>
          <cell r="D1364">
            <v>74.75</v>
          </cell>
          <cell r="E1364">
            <v>55.370370370370367</v>
          </cell>
          <cell r="F1364" t="str">
            <v>DER Jan/26</v>
          </cell>
        </row>
        <row r="1365">
          <cell r="A1365" t="str">
            <v>72.24.01.01</v>
          </cell>
          <cell r="B1365" t="str">
            <v xml:space="preserve">DISTR. ADUBOS E SEMENTES 700L COND. A                                          </v>
          </cell>
          <cell r="C1365" t="str">
            <v>hora</v>
          </cell>
          <cell r="D1365">
            <v>1.25</v>
          </cell>
          <cell r="E1365">
            <v>0.92592592592592582</v>
          </cell>
          <cell r="F1365" t="str">
            <v>DER Jan/26</v>
          </cell>
        </row>
        <row r="1366">
          <cell r="A1366" t="str">
            <v>72.24.01.02</v>
          </cell>
          <cell r="B1366" t="str">
            <v xml:space="preserve">DISTR. ADUBOS E SEMENTES 700L COND. B                                          </v>
          </cell>
          <cell r="C1366" t="str">
            <v>hora</v>
          </cell>
          <cell r="D1366">
            <v>2.33</v>
          </cell>
          <cell r="E1366">
            <v>1.7259259259259259</v>
          </cell>
          <cell r="F1366" t="str">
            <v>DER Jan/26</v>
          </cell>
        </row>
        <row r="1367">
          <cell r="A1367" t="str">
            <v>72.24.01.03</v>
          </cell>
          <cell r="B1367" t="str">
            <v xml:space="preserve">DISTR. ADUBOS E SEMENTES 700L COND. C                                          </v>
          </cell>
          <cell r="C1367" t="str">
            <v>hora</v>
          </cell>
          <cell r="D1367">
            <v>10.82</v>
          </cell>
          <cell r="E1367">
            <v>8.0148148148148142</v>
          </cell>
          <cell r="F1367" t="str">
            <v>DER Jan/26</v>
          </cell>
        </row>
        <row r="1368">
          <cell r="A1368" t="str">
            <v>72.24.01.04</v>
          </cell>
          <cell r="B1368" t="str">
            <v xml:space="preserve">DISTR. ADUBOS E SEMENTES 700L COND. D                                          </v>
          </cell>
          <cell r="C1368" t="str">
            <v>hora</v>
          </cell>
          <cell r="D1368">
            <v>10.82</v>
          </cell>
          <cell r="E1368">
            <v>8.0148148148148142</v>
          </cell>
          <cell r="F1368" t="str">
            <v>DER Jan/26</v>
          </cell>
        </row>
        <row r="1369">
          <cell r="A1369" t="str">
            <v>72.25.01.01</v>
          </cell>
          <cell r="B1369" t="str">
            <v xml:space="preserve">DRAGA COM EMBARCACAO AUX.400M3 COND. A                                         </v>
          </cell>
          <cell r="C1369" t="str">
            <v>hora</v>
          </cell>
          <cell r="D1369">
            <v>1481.64</v>
          </cell>
          <cell r="E1369">
            <v>1097.5111111111112</v>
          </cell>
          <cell r="F1369" t="str">
            <v>DER Jan/26</v>
          </cell>
        </row>
        <row r="1370">
          <cell r="A1370" t="str">
            <v>72.25.01.02</v>
          </cell>
          <cell r="B1370" t="str">
            <v xml:space="preserve">DRAGA COM EMBARCACAO AUX.400M3 COND. B                                         </v>
          </cell>
          <cell r="C1370" t="str">
            <v>hora</v>
          </cell>
          <cell r="D1370">
            <v>1602.1</v>
          </cell>
          <cell r="E1370">
            <v>1186.7407407407406</v>
          </cell>
          <cell r="F1370" t="str">
            <v>DER Jan/26</v>
          </cell>
        </row>
        <row r="1371">
          <cell r="A1371" t="str">
            <v>72.25.01.03</v>
          </cell>
          <cell r="B1371" t="str">
            <v xml:space="preserve">DRAGA COM EMBARCACAO AUX.400M3 COND. C                                         </v>
          </cell>
          <cell r="C1371" t="str">
            <v>hora</v>
          </cell>
          <cell r="D1371">
            <v>2262.5100000000002</v>
          </cell>
          <cell r="E1371">
            <v>1675.9333333333334</v>
          </cell>
          <cell r="F1371" t="str">
            <v>DER Jan/26</v>
          </cell>
        </row>
        <row r="1372">
          <cell r="A1372" t="str">
            <v>72.25.01.04</v>
          </cell>
          <cell r="B1372" t="str">
            <v xml:space="preserve">DRAGA COM EMBARCACAO AUX 400M3 COND. D                                         </v>
          </cell>
          <cell r="C1372" t="str">
            <v>hora</v>
          </cell>
          <cell r="D1372">
            <v>2781.7</v>
          </cell>
          <cell r="E1372">
            <v>2060.5185185185182</v>
          </cell>
          <cell r="F1372" t="str">
            <v>DER Jan/26</v>
          </cell>
        </row>
        <row r="1373">
          <cell r="A1373" t="str">
            <v>72.26.01.01</v>
          </cell>
          <cell r="B1373" t="str">
            <v xml:space="preserve">EQUIP.VIS.OAE C/LANC.TELESC.25M COND. A                                        </v>
          </cell>
          <cell r="C1373" t="str">
            <v>hora</v>
          </cell>
          <cell r="D1373">
            <v>211.59</v>
          </cell>
          <cell r="E1373">
            <v>156.73333333333332</v>
          </cell>
          <cell r="F1373" t="str">
            <v>DER Jan/26</v>
          </cell>
        </row>
        <row r="1374">
          <cell r="A1374" t="str">
            <v>72.26.01.02</v>
          </cell>
          <cell r="B1374" t="str">
            <v xml:space="preserve">EQUIP.VIS.OAE C/LANC.TELESC.25M COND. B                                        </v>
          </cell>
          <cell r="C1374" t="str">
            <v>hora</v>
          </cell>
          <cell r="D1374">
            <v>285.7</v>
          </cell>
          <cell r="E1374">
            <v>211.62962962962962</v>
          </cell>
          <cell r="F1374" t="str">
            <v>DER Jan/26</v>
          </cell>
        </row>
        <row r="1375">
          <cell r="A1375" t="str">
            <v>72.26.01.03</v>
          </cell>
          <cell r="B1375" t="str">
            <v xml:space="preserve">EQUIP.VIS.OAE C/LANC.TELESC.25M COND. C                                        </v>
          </cell>
          <cell r="C1375" t="str">
            <v>hora</v>
          </cell>
          <cell r="D1375">
            <v>326.14</v>
          </cell>
          <cell r="E1375">
            <v>241.58518518518517</v>
          </cell>
          <cell r="F1375" t="str">
            <v>DER Jan/26</v>
          </cell>
        </row>
        <row r="1376">
          <cell r="A1376" t="str">
            <v>72.26.01.04</v>
          </cell>
          <cell r="B1376" t="str">
            <v xml:space="preserve">EQUIP.VIS.OAE C/LANC.TELESC.25M COND. D                                        </v>
          </cell>
          <cell r="C1376" t="str">
            <v>hora</v>
          </cell>
          <cell r="D1376">
            <v>369.35</v>
          </cell>
          <cell r="E1376">
            <v>273.59259259259261</v>
          </cell>
          <cell r="F1376" t="str">
            <v>DER Jan/26</v>
          </cell>
        </row>
        <row r="1377">
          <cell r="A1377" t="str">
            <v>72.26.02.01</v>
          </cell>
          <cell r="B1377" t="str">
            <v xml:space="preserve">EQUIP.VIS.OAE C/LANC.ARTIC.12,14M COND.A                                       </v>
          </cell>
          <cell r="C1377" t="str">
            <v>hora</v>
          </cell>
          <cell r="D1377">
            <v>116.84</v>
          </cell>
          <cell r="E1377">
            <v>86.548148148148144</v>
          </cell>
          <cell r="F1377" t="str">
            <v>DER Jan/26</v>
          </cell>
        </row>
        <row r="1378">
          <cell r="A1378" t="str">
            <v>72.26.02.02</v>
          </cell>
          <cell r="B1378" t="str">
            <v xml:space="preserve">EQUIP.VIS.OAE C/LANC.ARTIC.12,14M COND.B                                       </v>
          </cell>
          <cell r="C1378" t="str">
            <v>hora</v>
          </cell>
          <cell r="D1378">
            <v>124.94</v>
          </cell>
          <cell r="E1378">
            <v>92.548148148148144</v>
          </cell>
          <cell r="F1378" t="str">
            <v>DER Jan/26</v>
          </cell>
        </row>
        <row r="1379">
          <cell r="A1379" t="str">
            <v>72.26.02.03</v>
          </cell>
          <cell r="B1379" t="str">
            <v xml:space="preserve">EQUIP.VIS.OAE C/LANC.ARTIC.12,14M COND.C                                       </v>
          </cell>
          <cell r="C1379" t="str">
            <v>hora</v>
          </cell>
          <cell r="D1379">
            <v>176.69</v>
          </cell>
          <cell r="E1379">
            <v>130.88148148148147</v>
          </cell>
          <cell r="F1379" t="str">
            <v>DER Jan/26</v>
          </cell>
        </row>
        <row r="1380">
          <cell r="A1380" t="str">
            <v>72.26.02.04</v>
          </cell>
          <cell r="B1380" t="str">
            <v xml:space="preserve">EQUIP.VIS.OAE C/LANC.ARTIC.12,14M COND.D                                       </v>
          </cell>
          <cell r="C1380" t="str">
            <v>hora</v>
          </cell>
          <cell r="D1380">
            <v>219.9</v>
          </cell>
          <cell r="E1380">
            <v>162.88888888888889</v>
          </cell>
          <cell r="F1380" t="str">
            <v>DER Jan/26</v>
          </cell>
        </row>
        <row r="1381">
          <cell r="A1381" t="str">
            <v>72.26.03.01</v>
          </cell>
          <cell r="B1381" t="str">
            <v xml:space="preserve">EQUIP.VIST.OAE TP TESOURA 7,62M COND. A                                        </v>
          </cell>
          <cell r="C1381" t="str">
            <v>hora</v>
          </cell>
          <cell r="D1381">
            <v>119.19</v>
          </cell>
          <cell r="E1381">
            <v>88.288888888888877</v>
          </cell>
          <cell r="F1381" t="str">
            <v>DER Jan/26</v>
          </cell>
        </row>
        <row r="1382">
          <cell r="A1382" t="str">
            <v>72.26.03.02</v>
          </cell>
          <cell r="B1382" t="str">
            <v xml:space="preserve">EQUIP.VIST.OAE TP TESOURA 7,62M COND. B                                        </v>
          </cell>
          <cell r="C1382" t="str">
            <v>hora</v>
          </cell>
          <cell r="D1382">
            <v>128.93</v>
          </cell>
          <cell r="E1382">
            <v>95.503703703703707</v>
          </cell>
          <cell r="F1382" t="str">
            <v>DER Jan/26</v>
          </cell>
        </row>
        <row r="1383">
          <cell r="A1383" t="str">
            <v>72.26.03.03</v>
          </cell>
          <cell r="B1383" t="str">
            <v xml:space="preserve">EQUIP.VIST.OAE TP TESOURA 7,62M COND. C                                        </v>
          </cell>
          <cell r="C1383" t="str">
            <v>hora</v>
          </cell>
          <cell r="D1383">
            <v>176.24</v>
          </cell>
          <cell r="E1383">
            <v>130.54814814814816</v>
          </cell>
          <cell r="F1383" t="str">
            <v>DER Jan/26</v>
          </cell>
        </row>
        <row r="1384">
          <cell r="A1384" t="str">
            <v>72.26.03.04</v>
          </cell>
          <cell r="B1384" t="str">
            <v xml:space="preserve">EQUIP.VIST.OAE TP TESOURA 7,62M COND. D                                        </v>
          </cell>
          <cell r="C1384" t="str">
            <v>hora</v>
          </cell>
          <cell r="D1384">
            <v>219.45</v>
          </cell>
          <cell r="E1384">
            <v>162.55555555555554</v>
          </cell>
          <cell r="F1384" t="str">
            <v>DER Jan/26</v>
          </cell>
        </row>
        <row r="1385">
          <cell r="A1385" t="str">
            <v>72.27.01.01</v>
          </cell>
          <cell r="B1385" t="str">
            <v xml:space="preserve">ESCAVADEIRA HIDR.S/EST.0,7M3 COND. A                                           </v>
          </cell>
          <cell r="C1385" t="str">
            <v>hora</v>
          </cell>
          <cell r="D1385">
            <v>104</v>
          </cell>
          <cell r="E1385">
            <v>77.037037037037038</v>
          </cell>
          <cell r="F1385" t="str">
            <v>DER Jan/26</v>
          </cell>
        </row>
        <row r="1386">
          <cell r="A1386" t="str">
            <v>72.27.01.02</v>
          </cell>
          <cell r="B1386" t="str">
            <v xml:space="preserve">ESCAVADEIRA HIDR.S/EST.0,7M3 COND. B                                           </v>
          </cell>
          <cell r="C1386" t="str">
            <v>hora</v>
          </cell>
          <cell r="D1386">
            <v>105.3</v>
          </cell>
          <cell r="E1386">
            <v>77.999999999999986</v>
          </cell>
          <cell r="F1386" t="str">
            <v>DER Jan/26</v>
          </cell>
        </row>
        <row r="1387">
          <cell r="A1387" t="str">
            <v>72.27.01.03</v>
          </cell>
          <cell r="B1387" t="str">
            <v xml:space="preserve">ESCAVADEIRA HIDR.S/EST.0,7M3 COND. C                                           </v>
          </cell>
          <cell r="C1387" t="str">
            <v>hora</v>
          </cell>
          <cell r="D1387">
            <v>216.06</v>
          </cell>
          <cell r="E1387">
            <v>160.04444444444442</v>
          </cell>
          <cell r="F1387" t="str">
            <v>DER Jan/26</v>
          </cell>
        </row>
        <row r="1388">
          <cell r="A1388" t="str">
            <v>72.27.01.04</v>
          </cell>
          <cell r="B1388" t="str">
            <v xml:space="preserve">ESCAVADEIRA HIDRÁULICA SOBRE ESTEIRA 0,65 Mú - 12 T                            </v>
          </cell>
          <cell r="C1388" t="str">
            <v>hora</v>
          </cell>
          <cell r="D1388">
            <v>259.27</v>
          </cell>
          <cell r="E1388">
            <v>192.05185185185184</v>
          </cell>
          <cell r="F1388" t="str">
            <v>DER Jan/26</v>
          </cell>
        </row>
        <row r="1389">
          <cell r="A1389" t="str">
            <v>72.27.02.01</v>
          </cell>
          <cell r="B1389" t="str">
            <v xml:space="preserve">ESCAVADEIRA HIDR.S/EST.0,60M3 COND. A                                          </v>
          </cell>
          <cell r="C1389" t="str">
            <v>hora</v>
          </cell>
          <cell r="D1389">
            <v>139.84</v>
          </cell>
          <cell r="E1389">
            <v>103.58518518518518</v>
          </cell>
          <cell r="F1389" t="str">
            <v>DER Jan/26</v>
          </cell>
        </row>
        <row r="1390">
          <cell r="A1390" t="str">
            <v>72.27.02.02</v>
          </cell>
          <cell r="B1390" t="str">
            <v xml:space="preserve">ESCAVADEIRA HIDR.S/EST.0,60M3 COND. B                                          </v>
          </cell>
          <cell r="C1390" t="str">
            <v>hora</v>
          </cell>
          <cell r="D1390">
            <v>167.37</v>
          </cell>
          <cell r="E1390">
            <v>123.97777777777777</v>
          </cell>
          <cell r="F1390" t="str">
            <v>DER Jan/26</v>
          </cell>
        </row>
        <row r="1391">
          <cell r="A1391" t="str">
            <v>72.27.02.03</v>
          </cell>
          <cell r="B1391" t="str">
            <v xml:space="preserve">ESCAVADEIRA HIDR.S/EST.0,60M3 COND. C                                          </v>
          </cell>
          <cell r="C1391" t="str">
            <v>hora</v>
          </cell>
          <cell r="D1391">
            <v>277.08999999999997</v>
          </cell>
          <cell r="E1391">
            <v>205.25185185185182</v>
          </cell>
          <cell r="F1391" t="str">
            <v>DER Jan/26</v>
          </cell>
        </row>
        <row r="1392">
          <cell r="A1392" t="str">
            <v>72.27.02.04</v>
          </cell>
          <cell r="B1392" t="str">
            <v xml:space="preserve">ESCAVADEIRA HIDR.S/EST.0,80M3                                                  </v>
          </cell>
          <cell r="C1392" t="str">
            <v>hora</v>
          </cell>
          <cell r="D1392">
            <v>320.3</v>
          </cell>
          <cell r="E1392">
            <v>237.25925925925924</v>
          </cell>
          <cell r="F1392" t="str">
            <v>DER Jan/26</v>
          </cell>
        </row>
        <row r="1393">
          <cell r="A1393" t="str">
            <v>72.27.03.01</v>
          </cell>
          <cell r="B1393" t="str">
            <v xml:space="preserve">ESCAVADEIRA HID.S/EST.0,62M3 COND. A                                           </v>
          </cell>
          <cell r="C1393" t="str">
            <v>hora</v>
          </cell>
          <cell r="D1393">
            <v>158.43</v>
          </cell>
          <cell r="E1393">
            <v>117.35555555555555</v>
          </cell>
          <cell r="F1393" t="str">
            <v>DER Jan/26</v>
          </cell>
        </row>
        <row r="1394">
          <cell r="A1394" t="str">
            <v>72.27.03.02</v>
          </cell>
          <cell r="B1394" t="str">
            <v xml:space="preserve">ESCAVADEIRA HID.S/EST.0,62M3 COND. B                                           </v>
          </cell>
          <cell r="C1394" t="str">
            <v>hora</v>
          </cell>
          <cell r="D1394">
            <v>199.59</v>
          </cell>
          <cell r="E1394">
            <v>147.84444444444443</v>
          </cell>
          <cell r="F1394" t="str">
            <v>DER Jan/26</v>
          </cell>
        </row>
        <row r="1395">
          <cell r="A1395" t="str">
            <v>72.27.03.03</v>
          </cell>
          <cell r="B1395" t="str">
            <v xml:space="preserve">ESCAVADEIRA HID.S/EST.0,62M3 COND. C                                           </v>
          </cell>
          <cell r="C1395" t="str">
            <v>hora</v>
          </cell>
          <cell r="D1395">
            <v>330.2</v>
          </cell>
          <cell r="E1395">
            <v>244.59259259259258</v>
          </cell>
          <cell r="F1395" t="str">
            <v>DER Jan/26</v>
          </cell>
        </row>
        <row r="1396">
          <cell r="A1396" t="str">
            <v>72.27.03.04</v>
          </cell>
          <cell r="B1396" t="str">
            <v xml:space="preserve">ESCAVADEIRA HID.S/EST.1,20M3 COND. D                                           </v>
          </cell>
          <cell r="C1396" t="str">
            <v>hora</v>
          </cell>
          <cell r="D1396">
            <v>373.41</v>
          </cell>
          <cell r="E1396">
            <v>276.60000000000002</v>
          </cell>
          <cell r="F1396" t="str">
            <v>DER Jan/26</v>
          </cell>
        </row>
        <row r="1397">
          <cell r="A1397" t="str">
            <v>72.27.04.01</v>
          </cell>
          <cell r="B1397" t="str">
            <v xml:space="preserve">ESCAVADEIRA HID.S/EST.2,2M3 COND. A                                            </v>
          </cell>
          <cell r="C1397" t="str">
            <v>hora</v>
          </cell>
          <cell r="D1397">
            <v>304.64</v>
          </cell>
          <cell r="E1397">
            <v>225.65925925925924</v>
          </cell>
          <cell r="F1397" t="str">
            <v>DER Jan/26</v>
          </cell>
        </row>
        <row r="1398">
          <cell r="A1398" t="str">
            <v>72.27.04.02</v>
          </cell>
          <cell r="B1398" t="str">
            <v xml:space="preserve">ESCAVADEIRA HID.S/EST.2,2M3 COND. B                                            </v>
          </cell>
          <cell r="C1398" t="str">
            <v>hora</v>
          </cell>
          <cell r="D1398">
            <v>452.85</v>
          </cell>
          <cell r="E1398">
            <v>335.44444444444446</v>
          </cell>
          <cell r="F1398" t="str">
            <v>DER Jan/26</v>
          </cell>
        </row>
        <row r="1399">
          <cell r="A1399" t="str">
            <v>72.27.04.03</v>
          </cell>
          <cell r="B1399" t="str">
            <v xml:space="preserve">ESCAVADEIRA HID.S/EST.2,2M3 COND. C                                            </v>
          </cell>
          <cell r="C1399" t="str">
            <v>hora</v>
          </cell>
          <cell r="D1399">
            <v>649.29999999999995</v>
          </cell>
          <cell r="E1399">
            <v>480.96296296296288</v>
          </cell>
          <cell r="F1399" t="str">
            <v>DER Jan/26</v>
          </cell>
        </row>
        <row r="1400">
          <cell r="A1400" t="str">
            <v>72.27.04.04</v>
          </cell>
          <cell r="B1400" t="str">
            <v xml:space="preserve">ESCAVADEIRA HID.S/EST.2,2M3 COND. D                                            </v>
          </cell>
          <cell r="C1400" t="str">
            <v>hora</v>
          </cell>
          <cell r="D1400">
            <v>692.51</v>
          </cell>
          <cell r="E1400">
            <v>512.97037037037035</v>
          </cell>
          <cell r="F1400" t="str">
            <v>DER Jan/26</v>
          </cell>
        </row>
        <row r="1401">
          <cell r="A1401" t="str">
            <v>72.27.05.01</v>
          </cell>
          <cell r="B1401" t="str">
            <v xml:space="preserve">ESCAVADEIRA HIDR.S/PNEU 0,25M3 COND. A                                         </v>
          </cell>
          <cell r="C1401" t="str">
            <v>hora</v>
          </cell>
          <cell r="D1401">
            <v>103.74</v>
          </cell>
          <cell r="E1401">
            <v>76.844444444444434</v>
          </cell>
          <cell r="F1401" t="str">
            <v>DER Jan/26</v>
          </cell>
        </row>
        <row r="1402">
          <cell r="A1402" t="str">
            <v>72.27.05.02</v>
          </cell>
          <cell r="B1402" t="str">
            <v xml:space="preserve">ESCAVADEIRA HIDR.S/PNEU 0,25M3 COND. B                                         </v>
          </cell>
          <cell r="C1402" t="str">
            <v>hora</v>
          </cell>
          <cell r="D1402">
            <v>104.85</v>
          </cell>
          <cell r="E1402">
            <v>77.666666666666657</v>
          </cell>
          <cell r="F1402" t="str">
            <v>DER Jan/26</v>
          </cell>
        </row>
        <row r="1403">
          <cell r="A1403" t="str">
            <v>72.27.05.03</v>
          </cell>
          <cell r="B1403" t="str">
            <v xml:space="preserve">ESCAVADEIRA HIDR.S/PNEU 0,25M3 COND. C                                         </v>
          </cell>
          <cell r="C1403" t="str">
            <v>hora</v>
          </cell>
          <cell r="D1403">
            <v>259.25</v>
          </cell>
          <cell r="E1403">
            <v>192.03703703703704</v>
          </cell>
          <cell r="F1403" t="str">
            <v>DER Jan/26</v>
          </cell>
        </row>
        <row r="1404">
          <cell r="A1404" t="str">
            <v>72.27.05.04</v>
          </cell>
          <cell r="B1404" t="str">
            <v xml:space="preserve">ESCAVADEIRA HIDR.S/PNEU 0,25M3 COND. D                                         </v>
          </cell>
          <cell r="C1404" t="str">
            <v>hora</v>
          </cell>
          <cell r="D1404">
            <v>302.45999999999998</v>
          </cell>
          <cell r="E1404">
            <v>224.04444444444442</v>
          </cell>
          <cell r="F1404" t="str">
            <v>DER Jan/26</v>
          </cell>
        </row>
        <row r="1405">
          <cell r="A1405" t="str">
            <v>72.28.01.01</v>
          </cell>
          <cell r="B1405" t="str">
            <v xml:space="preserve">EMPILHADEIRA 2500KG COND. A                                                    </v>
          </cell>
          <cell r="C1405" t="str">
            <v>hora</v>
          </cell>
          <cell r="D1405">
            <v>75.97</v>
          </cell>
          <cell r="E1405">
            <v>56.274074074074072</v>
          </cell>
          <cell r="F1405" t="str">
            <v>DER Jan/26</v>
          </cell>
        </row>
        <row r="1406">
          <cell r="A1406" t="str">
            <v>72.28.01.02</v>
          </cell>
          <cell r="B1406" t="str">
            <v xml:space="preserve">EMPILHADEIRA 2500KG COND. B                                                    </v>
          </cell>
          <cell r="C1406" t="str">
            <v>hora</v>
          </cell>
          <cell r="D1406">
            <v>46.76</v>
          </cell>
          <cell r="E1406">
            <v>34.637037037037032</v>
          </cell>
          <cell r="F1406" t="str">
            <v>DER Jan/26</v>
          </cell>
        </row>
        <row r="1407">
          <cell r="A1407" t="str">
            <v>72.28.01.03</v>
          </cell>
          <cell r="B1407" t="str">
            <v xml:space="preserve">EMPILHADEIRA 2500KG COND. C                                                    </v>
          </cell>
          <cell r="C1407" t="str">
            <v>hora</v>
          </cell>
          <cell r="D1407">
            <v>77.900000000000006</v>
          </cell>
          <cell r="E1407">
            <v>57.703703703703702</v>
          </cell>
          <cell r="F1407" t="str">
            <v>DER Jan/26</v>
          </cell>
        </row>
        <row r="1408">
          <cell r="A1408" t="str">
            <v>72.28.01.04</v>
          </cell>
          <cell r="B1408" t="str">
            <v xml:space="preserve">EMPILHADEIRA 2500KG COND. D                                                    </v>
          </cell>
          <cell r="C1408" t="str">
            <v>hora</v>
          </cell>
          <cell r="D1408">
            <v>128.78</v>
          </cell>
          <cell r="E1408">
            <v>95.392592592592592</v>
          </cell>
          <cell r="F1408" t="str">
            <v>DER Jan/26</v>
          </cell>
        </row>
        <row r="1409">
          <cell r="A1409" t="str">
            <v>72.28.02.01</v>
          </cell>
          <cell r="B1409" t="str">
            <v xml:space="preserve">EMPILHADEIRA 5000KG COND. A                                                    </v>
          </cell>
          <cell r="C1409" t="str">
            <v>hora</v>
          </cell>
          <cell r="D1409">
            <v>123.69</v>
          </cell>
          <cell r="E1409">
            <v>91.62222222222222</v>
          </cell>
          <cell r="F1409" t="str">
            <v>DER Jan/26</v>
          </cell>
        </row>
        <row r="1410">
          <cell r="A1410" t="str">
            <v>72.28.02.02</v>
          </cell>
          <cell r="B1410" t="str">
            <v xml:space="preserve">EMPILHADEIRA 5000KG COND. B                                                    </v>
          </cell>
          <cell r="C1410" t="str">
            <v>hora</v>
          </cell>
          <cell r="D1410">
            <v>135.69999999999999</v>
          </cell>
          <cell r="E1410">
            <v>100.5185185185185</v>
          </cell>
          <cell r="F1410" t="str">
            <v>DER Jan/26</v>
          </cell>
        </row>
        <row r="1411">
          <cell r="A1411" t="str">
            <v>72.28.02.03</v>
          </cell>
          <cell r="B1411" t="str">
            <v xml:space="preserve">EMPILHADEIRA 5000KG COND. C                                                    </v>
          </cell>
          <cell r="C1411" t="str">
            <v>hora</v>
          </cell>
          <cell r="D1411">
            <v>229.3</v>
          </cell>
          <cell r="E1411">
            <v>169.85185185185185</v>
          </cell>
          <cell r="F1411" t="str">
            <v>DER Jan/26</v>
          </cell>
        </row>
        <row r="1412">
          <cell r="A1412" t="str">
            <v>72.28.02.04</v>
          </cell>
          <cell r="B1412" t="str">
            <v xml:space="preserve">EMPILHADEIRA 5000KG COND. D                                                    </v>
          </cell>
          <cell r="C1412" t="str">
            <v>hora</v>
          </cell>
          <cell r="D1412">
            <v>280.19</v>
          </cell>
          <cell r="E1412">
            <v>207.54814814814813</v>
          </cell>
          <cell r="F1412" t="str">
            <v>DER Jan/26</v>
          </cell>
        </row>
        <row r="1413">
          <cell r="A1413" t="str">
            <v>72.29.01.01</v>
          </cell>
          <cell r="B1413" t="str">
            <v xml:space="preserve">FRESADORA A FRIO S/PNEUS 150M2/H COND.A                                        </v>
          </cell>
          <cell r="C1413" t="str">
            <v>hora</v>
          </cell>
          <cell r="D1413">
            <v>495.37</v>
          </cell>
          <cell r="E1413">
            <v>366.94074074074069</v>
          </cell>
          <cell r="F1413" t="str">
            <v>DER Jan/26</v>
          </cell>
        </row>
        <row r="1414">
          <cell r="A1414" t="str">
            <v>72.29.01.02</v>
          </cell>
          <cell r="B1414" t="str">
            <v xml:space="preserve">FRESADORA A FRIO S/PNEUS 150M2/H COND.B                                        </v>
          </cell>
          <cell r="C1414" t="str">
            <v>hora</v>
          </cell>
          <cell r="D1414">
            <v>820.71</v>
          </cell>
          <cell r="E1414">
            <v>607.93333333333328</v>
          </cell>
          <cell r="F1414" t="str">
            <v>DER Jan/26</v>
          </cell>
        </row>
        <row r="1415">
          <cell r="A1415" t="str">
            <v>72.29.01.03</v>
          </cell>
          <cell r="B1415" t="str">
            <v xml:space="preserve">FRESADORA A FRIO S/PNEUS 150M2/H COND.C                                        </v>
          </cell>
          <cell r="C1415" t="str">
            <v>hora</v>
          </cell>
          <cell r="D1415">
            <v>1050.9100000000001</v>
          </cell>
          <cell r="E1415">
            <v>778.45185185185187</v>
          </cell>
          <cell r="F1415" t="str">
            <v>DER Jan/26</v>
          </cell>
        </row>
        <row r="1416">
          <cell r="A1416" t="str">
            <v>72.29.01.04</v>
          </cell>
          <cell r="B1416" t="str">
            <v xml:space="preserve">FRESADORA A FRIO S/PNEUS 150M2/H COND.D                                        </v>
          </cell>
          <cell r="C1416" t="str">
            <v>hora</v>
          </cell>
          <cell r="D1416">
            <v>1094.1199999999999</v>
          </cell>
          <cell r="E1416">
            <v>810.45925925925917</v>
          </cell>
          <cell r="F1416" t="str">
            <v>DER Jan/26</v>
          </cell>
        </row>
        <row r="1417">
          <cell r="A1417" t="str">
            <v>72.29.02.01</v>
          </cell>
          <cell r="B1417" t="str">
            <v xml:space="preserve">FRESADORA A FRIO S/PNEUS 670HP COND. A                                         </v>
          </cell>
          <cell r="C1417" t="str">
            <v>hora</v>
          </cell>
          <cell r="D1417">
            <v>741</v>
          </cell>
          <cell r="E1417">
            <v>548.8888888888888</v>
          </cell>
          <cell r="F1417" t="str">
            <v>DER Jan/26</v>
          </cell>
        </row>
        <row r="1418">
          <cell r="A1418" t="str">
            <v>72.29.02.02</v>
          </cell>
          <cell r="B1418" t="str">
            <v xml:space="preserve">FRESADORA A FRIO S/PNEUS 670HP COND. B                                         </v>
          </cell>
          <cell r="C1418" t="str">
            <v>hora</v>
          </cell>
          <cell r="D1418">
            <v>1277.5</v>
          </cell>
          <cell r="E1418">
            <v>946.29629629629619</v>
          </cell>
          <cell r="F1418" t="str">
            <v>DER Jan/26</v>
          </cell>
        </row>
        <row r="1419">
          <cell r="A1419" t="str">
            <v>72.29.02.03</v>
          </cell>
          <cell r="B1419" t="str">
            <v xml:space="preserve">FRESADORA A FRIO S/PNEUS 670HP COND. C                                         </v>
          </cell>
          <cell r="C1419" t="str">
            <v>hora</v>
          </cell>
          <cell r="D1419">
            <v>2031.52</v>
          </cell>
          <cell r="E1419">
            <v>1504.8296296296296</v>
          </cell>
          <cell r="F1419" t="str">
            <v>DER Jan/26</v>
          </cell>
        </row>
        <row r="1420">
          <cell r="A1420" t="str">
            <v>72.29.02.04</v>
          </cell>
          <cell r="B1420" t="str">
            <v xml:space="preserve">FRESADORA A FRIO S/PNEUS 670HP COND. D                                         </v>
          </cell>
          <cell r="C1420" t="str">
            <v>hora</v>
          </cell>
          <cell r="D1420">
            <v>2074.73</v>
          </cell>
          <cell r="E1420">
            <v>1536.8370370370369</v>
          </cell>
          <cell r="F1420" t="str">
            <v>DER Jan/26</v>
          </cell>
        </row>
        <row r="1421">
          <cell r="A1421" t="str">
            <v>72.30.01.01</v>
          </cell>
          <cell r="B1421" t="str">
            <v xml:space="preserve">GRUA 12M COND. A                                                               </v>
          </cell>
          <cell r="C1421" t="str">
            <v>hora</v>
          </cell>
          <cell r="D1421">
            <v>141.21</v>
          </cell>
          <cell r="E1421">
            <v>104.6</v>
          </cell>
          <cell r="F1421" t="str">
            <v>DER Jan/26</v>
          </cell>
        </row>
        <row r="1422">
          <cell r="A1422" t="str">
            <v>72.30.01.02</v>
          </cell>
          <cell r="B1422" t="str">
            <v xml:space="preserve">GRUA 12M COND. B                                                               </v>
          </cell>
          <cell r="C1422" t="str">
            <v>hora</v>
          </cell>
          <cell r="D1422">
            <v>173.6</v>
          </cell>
          <cell r="E1422">
            <v>128.59259259259258</v>
          </cell>
          <cell r="F1422" t="str">
            <v>DER Jan/26</v>
          </cell>
        </row>
        <row r="1423">
          <cell r="A1423" t="str">
            <v>72.30.01.03</v>
          </cell>
          <cell r="B1423" t="str">
            <v xml:space="preserve">GRUA 12M COND. C                                                               </v>
          </cell>
          <cell r="C1423" t="str">
            <v>hora</v>
          </cell>
          <cell r="D1423">
            <v>186.79</v>
          </cell>
          <cell r="E1423">
            <v>138.36296296296294</v>
          </cell>
          <cell r="F1423" t="str">
            <v>DER Jan/26</v>
          </cell>
        </row>
        <row r="1424">
          <cell r="A1424" t="str">
            <v>72.30.01.04</v>
          </cell>
          <cell r="B1424" t="str">
            <v xml:space="preserve">GRUA 12M COND. D                                                               </v>
          </cell>
          <cell r="C1424" t="str">
            <v>hora</v>
          </cell>
          <cell r="D1424">
            <v>230</v>
          </cell>
          <cell r="E1424">
            <v>170.37037037037035</v>
          </cell>
          <cell r="F1424" t="str">
            <v>DER Jan/26</v>
          </cell>
        </row>
        <row r="1425">
          <cell r="A1425" t="str">
            <v>72.31.01.01</v>
          </cell>
          <cell r="B1425" t="str">
            <v xml:space="preserve">GRUPO GERADOR 40KVA COND. A                                                    </v>
          </cell>
          <cell r="C1425" t="str">
            <v>hora</v>
          </cell>
          <cell r="D1425">
            <v>20.81</v>
          </cell>
          <cell r="E1425">
            <v>15.414814814814813</v>
          </cell>
          <cell r="F1425" t="str">
            <v>DER Jan/26</v>
          </cell>
        </row>
        <row r="1426">
          <cell r="A1426" t="str">
            <v>72.31.01.02</v>
          </cell>
          <cell r="B1426" t="str">
            <v xml:space="preserve">GRUPO GERADOR 40KVA COND. B                                                    </v>
          </cell>
          <cell r="C1426" t="str">
            <v>hora</v>
          </cell>
          <cell r="D1426">
            <v>13.27</v>
          </cell>
          <cell r="E1426">
            <v>9.8296296296296291</v>
          </cell>
          <cell r="F1426" t="str">
            <v>DER Jan/26</v>
          </cell>
        </row>
        <row r="1427">
          <cell r="A1427" t="str">
            <v>72.31.01.03</v>
          </cell>
          <cell r="B1427" t="str">
            <v xml:space="preserve">GRUPO GERADOR 40KVA COND. C                                                    </v>
          </cell>
          <cell r="C1427" t="str">
            <v>hora</v>
          </cell>
          <cell r="D1427">
            <v>66.33</v>
          </cell>
          <cell r="E1427">
            <v>49.133333333333326</v>
          </cell>
          <cell r="F1427" t="str">
            <v>DER Jan/26</v>
          </cell>
        </row>
        <row r="1428">
          <cell r="A1428" t="str">
            <v>72.31.01.04</v>
          </cell>
          <cell r="B1428" t="str">
            <v xml:space="preserve">GRUPO GERADOR 40KVA COND. D                                                    </v>
          </cell>
          <cell r="C1428" t="str">
            <v>hora</v>
          </cell>
          <cell r="D1428">
            <v>79.05</v>
          </cell>
          <cell r="E1428">
            <v>58.55555555555555</v>
          </cell>
          <cell r="F1428" t="str">
            <v>DER Jan/26</v>
          </cell>
        </row>
        <row r="1429">
          <cell r="A1429" t="str">
            <v>72.31.02.01</v>
          </cell>
          <cell r="B1429" t="str">
            <v xml:space="preserve">GRUPO GERADOR 55KVA COND. A                                                    </v>
          </cell>
          <cell r="C1429" t="str">
            <v>hora</v>
          </cell>
          <cell r="D1429">
            <v>21.77</v>
          </cell>
          <cell r="E1429">
            <v>16.125925925925923</v>
          </cell>
          <cell r="F1429" t="str">
            <v>DER Jan/26</v>
          </cell>
        </row>
        <row r="1430">
          <cell r="A1430" t="str">
            <v>72.31.02.02</v>
          </cell>
          <cell r="B1430" t="str">
            <v xml:space="preserve">GRUPO GERADOR 55KVA COND. B                                                    </v>
          </cell>
          <cell r="C1430" t="str">
            <v>hora</v>
          </cell>
          <cell r="D1430">
            <v>14.85</v>
          </cell>
          <cell r="E1430">
            <v>10.999999999999998</v>
          </cell>
          <cell r="F1430" t="str">
            <v>DER Jan/26</v>
          </cell>
        </row>
        <row r="1431">
          <cell r="A1431" t="str">
            <v>72.31.02.03</v>
          </cell>
          <cell r="B1431" t="str">
            <v xml:space="preserve">GRUPO GERADOR 55KVA COND. C                                                    </v>
          </cell>
          <cell r="C1431" t="str">
            <v>hora</v>
          </cell>
          <cell r="D1431">
            <v>86.87</v>
          </cell>
          <cell r="E1431">
            <v>64.348148148148141</v>
          </cell>
          <cell r="F1431" t="str">
            <v>DER Jan/26</v>
          </cell>
        </row>
        <row r="1432">
          <cell r="A1432" t="str">
            <v>72.31.02.04</v>
          </cell>
          <cell r="B1432" t="str">
            <v xml:space="preserve">GRUPO GERADOR 55KVA COND. D                                                    </v>
          </cell>
          <cell r="C1432" t="str">
            <v>hora</v>
          </cell>
          <cell r="D1432">
            <v>99.59</v>
          </cell>
          <cell r="E1432">
            <v>73.770370370370372</v>
          </cell>
          <cell r="F1432" t="str">
            <v>DER Jan/26</v>
          </cell>
        </row>
        <row r="1433">
          <cell r="A1433" t="str">
            <v>72.31.03.01</v>
          </cell>
          <cell r="B1433" t="str">
            <v xml:space="preserve">GRUPO GERADOR 83KVA COND. A                                                    </v>
          </cell>
          <cell r="C1433" t="str">
            <v>hora</v>
          </cell>
          <cell r="D1433">
            <v>22.96</v>
          </cell>
          <cell r="E1433">
            <v>17.007407407407406</v>
          </cell>
          <cell r="F1433" t="str">
            <v>DER Jan/26</v>
          </cell>
        </row>
        <row r="1434">
          <cell r="A1434" t="str">
            <v>72.31.03.02</v>
          </cell>
          <cell r="B1434" t="str">
            <v xml:space="preserve">GRUPO GERADOR 83KVA COND. B                                                    </v>
          </cell>
          <cell r="C1434" t="str">
            <v>hora</v>
          </cell>
          <cell r="D1434">
            <v>16.8</v>
          </cell>
          <cell r="E1434">
            <v>12.444444444444445</v>
          </cell>
          <cell r="F1434" t="str">
            <v>DER Jan/26</v>
          </cell>
        </row>
        <row r="1435">
          <cell r="A1435" t="str">
            <v>72.31.03.03</v>
          </cell>
          <cell r="B1435" t="str">
            <v xml:space="preserve">GRUPO GERADOR 83KVA COND. C                                                    </v>
          </cell>
          <cell r="C1435" t="str">
            <v>hora</v>
          </cell>
          <cell r="D1435">
            <v>120.89</v>
          </cell>
          <cell r="E1435">
            <v>89.548148148148144</v>
          </cell>
          <cell r="F1435" t="str">
            <v>DER Jan/26</v>
          </cell>
        </row>
        <row r="1436">
          <cell r="A1436" t="str">
            <v>72.31.03.04</v>
          </cell>
          <cell r="B1436" t="str">
            <v xml:space="preserve">GRUPO GERADOR 83KVA COND. D                                                    </v>
          </cell>
          <cell r="C1436" t="str">
            <v>hora</v>
          </cell>
          <cell r="D1436">
            <v>133.61000000000001</v>
          </cell>
          <cell r="E1436">
            <v>98.970370370370375</v>
          </cell>
          <cell r="F1436" t="str">
            <v>DER Jan/26</v>
          </cell>
        </row>
        <row r="1437">
          <cell r="A1437" t="str">
            <v>72.31.04.01</v>
          </cell>
          <cell r="B1437" t="str">
            <v xml:space="preserve">GRUPO GERADOR 115KVA COND. A                                                   </v>
          </cell>
          <cell r="C1437" t="str">
            <v>hora</v>
          </cell>
          <cell r="D1437">
            <v>23.89</v>
          </cell>
          <cell r="E1437">
            <v>17.696296296296296</v>
          </cell>
          <cell r="F1437" t="str">
            <v>DER Jan/26</v>
          </cell>
        </row>
        <row r="1438">
          <cell r="A1438" t="str">
            <v>72.31.04.02</v>
          </cell>
          <cell r="B1438" t="str">
            <v xml:space="preserve">GRUPO GERADOR 115KVA COND. B                                                   </v>
          </cell>
          <cell r="C1438" t="str">
            <v>hora</v>
          </cell>
          <cell r="D1438">
            <v>18.32</v>
          </cell>
          <cell r="E1438">
            <v>13.57037037037037</v>
          </cell>
          <cell r="F1438" t="str">
            <v>DER Jan/26</v>
          </cell>
        </row>
        <row r="1439">
          <cell r="A1439" t="str">
            <v>72.31.04.03</v>
          </cell>
          <cell r="B1439" t="str">
            <v xml:space="preserve">GRUPO GERADOR 115KVA COND. C                                                   </v>
          </cell>
          <cell r="C1439" t="str">
            <v>hora</v>
          </cell>
          <cell r="D1439">
            <v>161.47</v>
          </cell>
          <cell r="E1439">
            <v>119.60740740740739</v>
          </cell>
          <cell r="F1439" t="str">
            <v>DER Jan/26</v>
          </cell>
        </row>
        <row r="1440">
          <cell r="A1440" t="str">
            <v>72.31.04.04</v>
          </cell>
          <cell r="B1440" t="str">
            <v xml:space="preserve">GRUPO GERADOR 115KVA COND. D                                                   </v>
          </cell>
          <cell r="C1440" t="str">
            <v>hora</v>
          </cell>
          <cell r="D1440">
            <v>174.19</v>
          </cell>
          <cell r="E1440">
            <v>129.02962962962962</v>
          </cell>
          <cell r="F1440" t="str">
            <v>DER Jan/26</v>
          </cell>
        </row>
        <row r="1441">
          <cell r="A1441" t="str">
            <v>72.31.05.01</v>
          </cell>
          <cell r="B1441" t="str">
            <v xml:space="preserve">GRUPO GERADOR PORTATIL 3,5KVA COND. A                                          </v>
          </cell>
          <cell r="C1441" t="str">
            <v>hora</v>
          </cell>
          <cell r="D1441">
            <v>13.05</v>
          </cell>
          <cell r="E1441">
            <v>9.6666666666666661</v>
          </cell>
          <cell r="F1441" t="str">
            <v>DER Jan/26</v>
          </cell>
        </row>
        <row r="1442">
          <cell r="A1442" t="str">
            <v>72.31.05.02</v>
          </cell>
          <cell r="B1442" t="str">
            <v xml:space="preserve">GRUPO GERADOR PORTATIL 3,5KVA COND. B                                          </v>
          </cell>
          <cell r="C1442" t="str">
            <v>hora</v>
          </cell>
          <cell r="D1442">
            <v>0.5</v>
          </cell>
          <cell r="E1442">
            <v>0.37037037037037035</v>
          </cell>
          <cell r="F1442" t="str">
            <v>DER Jan/26</v>
          </cell>
        </row>
        <row r="1443">
          <cell r="A1443" t="str">
            <v>72.31.05.03</v>
          </cell>
          <cell r="B1443" t="str">
            <v xml:space="preserve">GRUPO GERADOR PORTATIL 3,5KVA COND. C                                          </v>
          </cell>
          <cell r="C1443" t="str">
            <v>hora</v>
          </cell>
          <cell r="D1443">
            <v>6.03</v>
          </cell>
          <cell r="E1443">
            <v>4.4666666666666668</v>
          </cell>
          <cell r="F1443" t="str">
            <v>DER Jan/26</v>
          </cell>
        </row>
        <row r="1444">
          <cell r="A1444" t="str">
            <v>72.31.05.04</v>
          </cell>
          <cell r="B1444" t="str">
            <v xml:space="preserve">GRUPO GERADOR PORTATIL 3,5KVA COND. D                                          </v>
          </cell>
          <cell r="C1444" t="str">
            <v>hora</v>
          </cell>
          <cell r="D1444">
            <v>18.75</v>
          </cell>
          <cell r="E1444">
            <v>13.888888888888888</v>
          </cell>
          <cell r="F1444" t="str">
            <v>DER Jan/26</v>
          </cell>
        </row>
        <row r="1445">
          <cell r="A1445" t="str">
            <v>72.31.06.01</v>
          </cell>
          <cell r="B1445" t="str">
            <v xml:space="preserve">GRUPO GERADOR PORTATIL 7KVA COND. A                                            </v>
          </cell>
          <cell r="C1445" t="str">
            <v>hora</v>
          </cell>
          <cell r="D1445">
            <v>13.33</v>
          </cell>
          <cell r="E1445">
            <v>9.8740740740740733</v>
          </cell>
          <cell r="F1445" t="str">
            <v>DER Jan/26</v>
          </cell>
        </row>
        <row r="1446">
          <cell r="A1446" t="str">
            <v>72.31.06.02</v>
          </cell>
          <cell r="B1446" t="str">
            <v xml:space="preserve">GRUPO GERADOR PORTATIL 7KVA COND. B                                            </v>
          </cell>
          <cell r="C1446" t="str">
            <v>hora</v>
          </cell>
          <cell r="D1446">
            <v>0.94</v>
          </cell>
          <cell r="E1446">
            <v>0.69629629629629619</v>
          </cell>
          <cell r="F1446" t="str">
            <v>DER Jan/26</v>
          </cell>
        </row>
        <row r="1447">
          <cell r="A1447" t="str">
            <v>72.31.06.03</v>
          </cell>
          <cell r="B1447" t="str">
            <v xml:space="preserve">GRUPO GERADOR PORTATIL 7KVA COND. C                                            </v>
          </cell>
          <cell r="C1447" t="str">
            <v>hora</v>
          </cell>
          <cell r="D1447">
            <v>6.13</v>
          </cell>
          <cell r="E1447">
            <v>4.5407407407407403</v>
          </cell>
          <cell r="F1447" t="str">
            <v>DER Jan/26</v>
          </cell>
        </row>
        <row r="1448">
          <cell r="A1448" t="str">
            <v>72.31.06.04</v>
          </cell>
          <cell r="B1448" t="str">
            <v xml:space="preserve">GRUPO GERADOR PORTATIL 7,2 KVA COND. D                                         </v>
          </cell>
          <cell r="C1448" t="str">
            <v>hora</v>
          </cell>
          <cell r="D1448">
            <v>18.850000000000001</v>
          </cell>
          <cell r="E1448">
            <v>13.962962962962964</v>
          </cell>
          <cell r="F1448" t="str">
            <v>DER Jan/26</v>
          </cell>
        </row>
        <row r="1449">
          <cell r="A1449" t="str">
            <v>72.32.01.01</v>
          </cell>
          <cell r="B1449" t="str">
            <v xml:space="preserve">GUINCHO ELETRICO DE COLUNA 30M COND. A                                         </v>
          </cell>
          <cell r="C1449" t="str">
            <v>hora</v>
          </cell>
          <cell r="D1449">
            <v>51.76</v>
          </cell>
          <cell r="E1449">
            <v>38.340740740740735</v>
          </cell>
          <cell r="F1449" t="str">
            <v>DER Jan/26</v>
          </cell>
        </row>
        <row r="1450">
          <cell r="A1450" t="str">
            <v>72.32.01.02</v>
          </cell>
          <cell r="B1450" t="str">
            <v xml:space="preserve">GUINCHO ELETRICO DE COLUNA 30M COND. B                                         </v>
          </cell>
          <cell r="C1450" t="str">
            <v>hora</v>
          </cell>
          <cell r="D1450">
            <v>1.62</v>
          </cell>
          <cell r="E1450">
            <v>1.2</v>
          </cell>
          <cell r="F1450" t="str">
            <v>DER Jan/26</v>
          </cell>
        </row>
        <row r="1451">
          <cell r="A1451" t="str">
            <v>72.32.01.03</v>
          </cell>
          <cell r="B1451" t="str">
            <v xml:space="preserve">GUINCHO ELETRICO DE COLUNA 30M COND. C                                         </v>
          </cell>
          <cell r="C1451" t="str">
            <v>hora</v>
          </cell>
          <cell r="D1451">
            <v>3.89</v>
          </cell>
          <cell r="E1451">
            <v>2.8814814814814813</v>
          </cell>
          <cell r="F1451" t="str">
            <v>DER Jan/26</v>
          </cell>
        </row>
        <row r="1452">
          <cell r="A1452" t="str">
            <v>72.32.01.04</v>
          </cell>
          <cell r="B1452" t="str">
            <v xml:space="preserve">GUINCHO ELETRICO DE COLUNA 30M COND. D                                         </v>
          </cell>
          <cell r="C1452" t="str">
            <v>hora</v>
          </cell>
          <cell r="D1452">
            <v>54.78</v>
          </cell>
          <cell r="E1452">
            <v>40.577777777777776</v>
          </cell>
          <cell r="F1452" t="str">
            <v>DER Jan/26</v>
          </cell>
        </row>
        <row r="1453">
          <cell r="A1453" t="str">
            <v>72.32.02.01</v>
          </cell>
          <cell r="B1453" t="str">
            <v xml:space="preserve">GUINCHO ELETRICO TIPO ELEV. 30M COND. A                                        </v>
          </cell>
          <cell r="C1453" t="str">
            <v>hora</v>
          </cell>
          <cell r="D1453">
            <v>55.17</v>
          </cell>
          <cell r="E1453">
            <v>40.866666666666667</v>
          </cell>
          <cell r="F1453" t="str">
            <v>DER Jan/26</v>
          </cell>
        </row>
        <row r="1454">
          <cell r="A1454" t="str">
            <v>72.32.02.02</v>
          </cell>
          <cell r="B1454" t="str">
            <v xml:space="preserve">GUINCHO ELETRICO TIPO ELEV. 30M COND. B                                        </v>
          </cell>
          <cell r="C1454" t="str">
            <v>hora</v>
          </cell>
          <cell r="D1454">
            <v>7.98</v>
          </cell>
          <cell r="E1454">
            <v>5.9111111111111114</v>
          </cell>
          <cell r="F1454" t="str">
            <v>DER Jan/26</v>
          </cell>
        </row>
        <row r="1455">
          <cell r="A1455" t="str">
            <v>72.32.02.03</v>
          </cell>
          <cell r="B1455" t="str">
            <v xml:space="preserve">GUINCHO ELETRICO TIPO ELEV. 30M COND. C                                        </v>
          </cell>
          <cell r="C1455" t="str">
            <v>hora</v>
          </cell>
          <cell r="D1455">
            <v>23.87</v>
          </cell>
          <cell r="E1455">
            <v>17.68148148148148</v>
          </cell>
          <cell r="F1455" t="str">
            <v>DER Jan/26</v>
          </cell>
        </row>
        <row r="1456">
          <cell r="A1456" t="str">
            <v>72.32.02.04</v>
          </cell>
          <cell r="B1456" t="str">
            <v xml:space="preserve">GUINCHO ELETRICO TIPO ELEV. 30M COND. D                                        </v>
          </cell>
          <cell r="C1456" t="str">
            <v>hora</v>
          </cell>
          <cell r="D1456">
            <v>74.760000000000005</v>
          </cell>
          <cell r="E1456">
            <v>55.37777777777778</v>
          </cell>
          <cell r="F1456" t="str">
            <v>DER Jan/26</v>
          </cell>
        </row>
        <row r="1457">
          <cell r="A1457" t="str">
            <v>72.33.01.01</v>
          </cell>
          <cell r="B1457" t="str">
            <v xml:space="preserve">GUIND.HID.LANC.TELES.S/PN 20T COND. A                                          </v>
          </cell>
          <cell r="C1457" t="str">
            <v>hora</v>
          </cell>
          <cell r="D1457">
            <v>328.4</v>
          </cell>
          <cell r="E1457">
            <v>243.25925925925924</v>
          </cell>
          <cell r="F1457" t="str">
            <v>DER Jan/26</v>
          </cell>
        </row>
        <row r="1458">
          <cell r="A1458" t="str">
            <v>72.33.01.02</v>
          </cell>
          <cell r="B1458" t="str">
            <v xml:space="preserve">GUIND.HID.LANC.TELES.S/PN 20T COND. B                                          </v>
          </cell>
          <cell r="C1458" t="str">
            <v>hora</v>
          </cell>
          <cell r="D1458">
            <v>508.74</v>
          </cell>
          <cell r="E1458">
            <v>376.84444444444443</v>
          </cell>
          <cell r="F1458" t="str">
            <v>DER Jan/26</v>
          </cell>
        </row>
        <row r="1459">
          <cell r="A1459" t="str">
            <v>72.33.01.03</v>
          </cell>
          <cell r="B1459" t="str">
            <v xml:space="preserve">GUIND.HID.LANC.TELES.S/PN 20T COND. C                                          </v>
          </cell>
          <cell r="C1459" t="str">
            <v>hora</v>
          </cell>
          <cell r="D1459">
            <v>680.19</v>
          </cell>
          <cell r="E1459">
            <v>503.84444444444443</v>
          </cell>
          <cell r="F1459" t="str">
            <v>DER Jan/26</v>
          </cell>
        </row>
        <row r="1460">
          <cell r="A1460" t="str">
            <v>72.33.01.04</v>
          </cell>
          <cell r="B1460" t="str">
            <v xml:space="preserve">GUIND.HID.LANC.TELES.S/PN 20T COND. D                                          </v>
          </cell>
          <cell r="C1460" t="str">
            <v>hora</v>
          </cell>
          <cell r="D1460">
            <v>723.4</v>
          </cell>
          <cell r="E1460">
            <v>535.85185185185185</v>
          </cell>
          <cell r="F1460" t="str">
            <v>DER Jan/26</v>
          </cell>
        </row>
        <row r="1461">
          <cell r="A1461" t="str">
            <v>72.33.02.01</v>
          </cell>
          <cell r="B1461" t="str">
            <v xml:space="preserve">GUIND.HID.LANC.TELES.S/PN.27,2T COND. A                                        </v>
          </cell>
          <cell r="C1461" t="str">
            <v>hora</v>
          </cell>
          <cell r="D1461">
            <v>47.65</v>
          </cell>
          <cell r="E1461">
            <v>35.296296296296291</v>
          </cell>
          <cell r="F1461" t="str">
            <v>DER Jan/26</v>
          </cell>
        </row>
        <row r="1462">
          <cell r="A1462" t="str">
            <v>72.33.02.02</v>
          </cell>
          <cell r="B1462" t="str">
            <v xml:space="preserve">GUIND.HID.LANC.TELES.S/PN.27,2T COND. B                                        </v>
          </cell>
          <cell r="C1462" t="str">
            <v>hora</v>
          </cell>
          <cell r="D1462">
            <v>7.93</v>
          </cell>
          <cell r="E1462">
            <v>5.8740740740740733</v>
          </cell>
          <cell r="F1462" t="str">
            <v>DER Jan/26</v>
          </cell>
        </row>
        <row r="1463">
          <cell r="A1463" t="str">
            <v>72.33.02.03</v>
          </cell>
          <cell r="B1463" t="str">
            <v xml:space="preserve">GUIND.HID.LANC.TELES.S/PN.27,2T COND. C                                        </v>
          </cell>
          <cell r="C1463" t="str">
            <v>hora</v>
          </cell>
          <cell r="D1463">
            <v>358.65</v>
          </cell>
          <cell r="E1463">
            <v>265.66666666666663</v>
          </cell>
          <cell r="F1463" t="str">
            <v>DER Jan/26</v>
          </cell>
        </row>
        <row r="1464">
          <cell r="A1464" t="str">
            <v>72.33.02.04</v>
          </cell>
          <cell r="B1464" t="str">
            <v xml:space="preserve">GUIND.HID.LANC.TELES.S/PN.27,2T COND. D                                        </v>
          </cell>
          <cell r="C1464" t="str">
            <v>hora</v>
          </cell>
          <cell r="D1464">
            <v>401.86</v>
          </cell>
          <cell r="E1464">
            <v>297.67407407407404</v>
          </cell>
          <cell r="F1464" t="str">
            <v>DER Jan/26</v>
          </cell>
        </row>
        <row r="1465">
          <cell r="A1465" t="str">
            <v>72.34.01.01</v>
          </cell>
          <cell r="B1465" t="str">
            <v xml:space="preserve">LAVA JATO 200L/H COND. A                                                       </v>
          </cell>
          <cell r="C1465" t="str">
            <v>hora</v>
          </cell>
          <cell r="D1465">
            <v>34.56</v>
          </cell>
          <cell r="E1465">
            <v>25.6</v>
          </cell>
          <cell r="F1465" t="str">
            <v>DER Jan/26</v>
          </cell>
        </row>
        <row r="1466">
          <cell r="A1466" t="str">
            <v>72.34.01.02</v>
          </cell>
          <cell r="B1466" t="str">
            <v xml:space="preserve">LAVA JATO 200L/H COND. B                                                       </v>
          </cell>
          <cell r="C1466" t="str">
            <v>hora</v>
          </cell>
          <cell r="D1466">
            <v>0.81</v>
          </cell>
          <cell r="E1466">
            <v>0.6</v>
          </cell>
          <cell r="F1466" t="str">
            <v>DER Jan/26</v>
          </cell>
        </row>
        <row r="1467">
          <cell r="A1467" t="str">
            <v>72.34.01.03</v>
          </cell>
          <cell r="B1467" t="str">
            <v xml:space="preserve">LAVA JATO 200L/H COND. C                                                       </v>
          </cell>
          <cell r="C1467" t="str">
            <v>hora</v>
          </cell>
          <cell r="D1467">
            <v>14.26</v>
          </cell>
          <cell r="E1467">
            <v>10.562962962962962</v>
          </cell>
          <cell r="F1467" t="str">
            <v>DER Jan/26</v>
          </cell>
        </row>
        <row r="1468">
          <cell r="A1468" t="str">
            <v>72.34.01.04</v>
          </cell>
          <cell r="B1468" t="str">
            <v xml:space="preserve">LAVA JATO 200L/H COND. D                                                       </v>
          </cell>
          <cell r="C1468" t="str">
            <v>hora</v>
          </cell>
          <cell r="D1468">
            <v>48.45</v>
          </cell>
          <cell r="E1468">
            <v>35.888888888888886</v>
          </cell>
          <cell r="F1468" t="str">
            <v>DER Jan/26</v>
          </cell>
        </row>
        <row r="1469">
          <cell r="A1469" t="str">
            <v>72.35.01.01</v>
          </cell>
          <cell r="B1469" t="str">
            <v xml:space="preserve">MARTELETE ROMP.PN.11,2KG COND. A                                               </v>
          </cell>
          <cell r="C1469" t="str">
            <v>hora</v>
          </cell>
          <cell r="D1469">
            <v>36</v>
          </cell>
          <cell r="E1469">
            <v>26.666666666666664</v>
          </cell>
          <cell r="F1469" t="str">
            <v>DER Jan/26</v>
          </cell>
        </row>
        <row r="1470">
          <cell r="A1470" t="str">
            <v>72.35.01.02</v>
          </cell>
          <cell r="B1470" t="str">
            <v xml:space="preserve">MARTELETE ROMP.PN.11,2KG COND. B                                               </v>
          </cell>
          <cell r="C1470" t="str">
            <v>hora</v>
          </cell>
          <cell r="D1470">
            <v>3.89</v>
          </cell>
          <cell r="E1470">
            <v>2.8814814814814813</v>
          </cell>
          <cell r="F1470" t="str">
            <v>DER Jan/26</v>
          </cell>
        </row>
        <row r="1471">
          <cell r="A1471" t="str">
            <v>72.35.01.03</v>
          </cell>
          <cell r="B1471" t="str">
            <v xml:space="preserve">MARTELETE ROMP.PN.11,2KG COND. C                                               </v>
          </cell>
          <cell r="C1471" t="str">
            <v>hora</v>
          </cell>
          <cell r="D1471">
            <v>17.91</v>
          </cell>
          <cell r="E1471">
            <v>13.266666666666666</v>
          </cell>
          <cell r="F1471" t="str">
            <v>DER Jan/26</v>
          </cell>
        </row>
        <row r="1472">
          <cell r="A1472" t="str">
            <v>72.35.01.04</v>
          </cell>
          <cell r="B1472" t="str">
            <v xml:space="preserve">MARTELETE ROMP.PN.11,2KG COND. D                                               </v>
          </cell>
          <cell r="C1472" t="str">
            <v>hora</v>
          </cell>
          <cell r="D1472">
            <v>52.1</v>
          </cell>
          <cell r="E1472">
            <v>38.592592592592588</v>
          </cell>
          <cell r="F1472" t="str">
            <v>DER Jan/26</v>
          </cell>
        </row>
        <row r="1473">
          <cell r="A1473" t="str">
            <v>72.35.02.01</v>
          </cell>
          <cell r="B1473" t="str">
            <v xml:space="preserve">MARTELETE ROMP.PN.35KG COND. A                                                 </v>
          </cell>
          <cell r="C1473" t="str">
            <v>hora</v>
          </cell>
          <cell r="D1473">
            <v>36.450000000000003</v>
          </cell>
          <cell r="E1473">
            <v>27</v>
          </cell>
          <cell r="F1473" t="str">
            <v>DER Jan/26</v>
          </cell>
        </row>
        <row r="1474">
          <cell r="A1474" t="str">
            <v>72.35.02.02</v>
          </cell>
          <cell r="B1474" t="str">
            <v xml:space="preserve">MARTELETE ROMP.PN.35KG COND. B                                                 </v>
          </cell>
          <cell r="C1474" t="str">
            <v>hora</v>
          </cell>
          <cell r="D1474">
            <v>4.8600000000000003</v>
          </cell>
          <cell r="E1474">
            <v>3.6</v>
          </cell>
          <cell r="F1474" t="str">
            <v>DER Jan/26</v>
          </cell>
        </row>
        <row r="1475">
          <cell r="A1475" t="str">
            <v>72.35.02.03</v>
          </cell>
          <cell r="B1475" t="str">
            <v xml:space="preserve">MARTELETE ROMP.PN.35KG COND. C                                                 </v>
          </cell>
          <cell r="C1475" t="str">
            <v>hora</v>
          </cell>
          <cell r="D1475">
            <v>206.14</v>
          </cell>
          <cell r="E1475">
            <v>152.69629629629628</v>
          </cell>
          <cell r="F1475" t="str">
            <v>DER Jan/26</v>
          </cell>
        </row>
        <row r="1476">
          <cell r="A1476" t="str">
            <v>72.35.02.04</v>
          </cell>
          <cell r="B1476" t="str">
            <v xml:space="preserve">MARTELETE ROMP.PN.35KG COND. D                                                 </v>
          </cell>
          <cell r="C1476" t="str">
            <v>hora</v>
          </cell>
          <cell r="D1476">
            <v>240.33</v>
          </cell>
          <cell r="E1476">
            <v>178.02222222222221</v>
          </cell>
          <cell r="F1476" t="str">
            <v>DER Jan/26</v>
          </cell>
        </row>
        <row r="1477">
          <cell r="A1477" t="str">
            <v>72.35.03.01</v>
          </cell>
          <cell r="B1477" t="str">
            <v xml:space="preserve">MARTELETE ROMP.PN.42KG COND. A                                                 </v>
          </cell>
          <cell r="C1477" t="str">
            <v>hora</v>
          </cell>
          <cell r="D1477">
            <v>37.82</v>
          </cell>
          <cell r="E1477">
            <v>28.014814814814812</v>
          </cell>
          <cell r="F1477" t="str">
            <v>DER Jan/26</v>
          </cell>
        </row>
        <row r="1478">
          <cell r="A1478" t="str">
            <v>72.35.03.02</v>
          </cell>
          <cell r="B1478" t="str">
            <v xml:space="preserve">MARTELETE ROMP.PN.42KG COND. B                                                 </v>
          </cell>
          <cell r="C1478" t="str">
            <v>hora</v>
          </cell>
          <cell r="D1478">
            <v>7.82</v>
          </cell>
          <cell r="E1478">
            <v>5.7925925925925927</v>
          </cell>
          <cell r="F1478" t="str">
            <v>DER Jan/26</v>
          </cell>
        </row>
        <row r="1479">
          <cell r="A1479" t="str">
            <v>72.35.03.03</v>
          </cell>
          <cell r="B1479" t="str">
            <v xml:space="preserve">MARTELETE ROMP.PN.42KG COND. C                                                 </v>
          </cell>
          <cell r="C1479" t="str">
            <v>hora</v>
          </cell>
          <cell r="D1479">
            <v>26.52</v>
          </cell>
          <cell r="E1479">
            <v>19.644444444444442</v>
          </cell>
          <cell r="F1479" t="str">
            <v>DER Jan/26</v>
          </cell>
        </row>
        <row r="1480">
          <cell r="A1480" t="str">
            <v>72.35.03.04</v>
          </cell>
          <cell r="B1480" t="str">
            <v xml:space="preserve">MARTELETE ROMP.PN.42KG COND. D                                                 </v>
          </cell>
          <cell r="C1480" t="str">
            <v>hora</v>
          </cell>
          <cell r="D1480">
            <v>60.71</v>
          </cell>
          <cell r="E1480">
            <v>44.970370370370368</v>
          </cell>
          <cell r="F1480" t="str">
            <v>DER Jan/26</v>
          </cell>
        </row>
        <row r="1481">
          <cell r="A1481" t="str">
            <v>72.36.01.01</v>
          </cell>
          <cell r="B1481" t="str">
            <v xml:space="preserve">ROMPEDOR/DEMOL.HIDR.P/ESCAVAD. COND. A                                         </v>
          </cell>
          <cell r="C1481" t="str">
            <v>hora</v>
          </cell>
          <cell r="D1481">
            <v>84.26</v>
          </cell>
          <cell r="E1481">
            <v>62.414814814814811</v>
          </cell>
          <cell r="F1481" t="str">
            <v>DER Jan/26</v>
          </cell>
        </row>
        <row r="1482">
          <cell r="A1482" t="str">
            <v>72.36.01.02</v>
          </cell>
          <cell r="B1482" t="str">
            <v xml:space="preserve">ROMPEDOR/DEMOL.HIDR.P/ESCAVAD. COND. B                                         </v>
          </cell>
          <cell r="C1482" t="str">
            <v>hora</v>
          </cell>
          <cell r="D1482">
            <v>96</v>
          </cell>
          <cell r="E1482">
            <v>71.1111111111111</v>
          </cell>
          <cell r="F1482" t="str">
            <v>DER Jan/26</v>
          </cell>
        </row>
        <row r="1483">
          <cell r="A1483" t="str">
            <v>72.36.01.03</v>
          </cell>
          <cell r="B1483" t="str">
            <v xml:space="preserve">ROMPEDOR/DEMOL.HIDR.P/ESCAVAD. COND. C                                         </v>
          </cell>
          <cell r="C1483" t="str">
            <v>hora</v>
          </cell>
          <cell r="D1483">
            <v>288.55</v>
          </cell>
          <cell r="E1483">
            <v>213.74074074074073</v>
          </cell>
          <cell r="F1483" t="str">
            <v>DER Jan/26</v>
          </cell>
        </row>
        <row r="1484">
          <cell r="A1484" t="str">
            <v>72.36.01.04</v>
          </cell>
          <cell r="B1484" t="str">
            <v xml:space="preserve">ROMPEDOR/DEMOL.HIDR.P/ESCAVAD. COND. D                                         </v>
          </cell>
          <cell r="C1484" t="str">
            <v>hora</v>
          </cell>
          <cell r="D1484">
            <v>322.74</v>
          </cell>
          <cell r="E1484">
            <v>239.06666666666666</v>
          </cell>
          <cell r="F1484" t="str">
            <v>DER Jan/26</v>
          </cell>
        </row>
        <row r="1485">
          <cell r="A1485" t="str">
            <v>72.36.02.01</v>
          </cell>
          <cell r="B1485" t="str">
            <v xml:space="preserve">ROMPEDOR/DEMOL.HIDR.P/RETROESC. COND. A                                        </v>
          </cell>
          <cell r="C1485" t="str">
            <v>hora</v>
          </cell>
          <cell r="D1485">
            <v>60.25</v>
          </cell>
          <cell r="E1485">
            <v>44.629629629629626</v>
          </cell>
          <cell r="F1485" t="str">
            <v>DER Jan/26</v>
          </cell>
        </row>
        <row r="1486">
          <cell r="A1486" t="str">
            <v>72.36.02.02</v>
          </cell>
          <cell r="B1486" t="str">
            <v xml:space="preserve">ROMPEDOR/DEMOL.HIDR.P/RETROESC. COND. B                                        </v>
          </cell>
          <cell r="C1486" t="str">
            <v>hora</v>
          </cell>
          <cell r="D1486">
            <v>49.97</v>
          </cell>
          <cell r="E1486">
            <v>37.014814814814812</v>
          </cell>
          <cell r="F1486" t="str">
            <v>DER Jan/26</v>
          </cell>
        </row>
        <row r="1487">
          <cell r="A1487" t="str">
            <v>72.36.02.03</v>
          </cell>
          <cell r="B1487" t="str">
            <v xml:space="preserve">ROMPEDOR/DEMOL.HIDR.P/RETROESC. COND. C                                        </v>
          </cell>
          <cell r="C1487" t="str">
            <v>hora</v>
          </cell>
          <cell r="D1487">
            <v>133.37</v>
          </cell>
          <cell r="E1487">
            <v>98.792592592592584</v>
          </cell>
          <cell r="F1487" t="str">
            <v>DER Jan/26</v>
          </cell>
        </row>
        <row r="1488">
          <cell r="A1488" t="str">
            <v>72.36.02.04</v>
          </cell>
          <cell r="B1488" t="str">
            <v xml:space="preserve">ROMPEDOR/DEMOL.HIDR.P/RETROESC. COND. D                                        </v>
          </cell>
          <cell r="C1488" t="str">
            <v>hora</v>
          </cell>
          <cell r="D1488">
            <v>167.55</v>
          </cell>
          <cell r="E1488">
            <v>124.11111111111111</v>
          </cell>
          <cell r="F1488" t="str">
            <v>DER Jan/26</v>
          </cell>
        </row>
        <row r="1489">
          <cell r="A1489" t="str">
            <v>72.37.01.01</v>
          </cell>
          <cell r="B1489" t="str">
            <v xml:space="preserve">MOTONIVELADORA COM RIPPER 140HP COND. A                                        </v>
          </cell>
          <cell r="C1489" t="str">
            <v>hora</v>
          </cell>
          <cell r="D1489">
            <v>175.83</v>
          </cell>
          <cell r="E1489">
            <v>130.24444444444444</v>
          </cell>
          <cell r="F1489" t="str">
            <v>DER Jan/26</v>
          </cell>
        </row>
        <row r="1490">
          <cell r="A1490" t="str">
            <v>72.37.01.02</v>
          </cell>
          <cell r="B1490" t="str">
            <v xml:space="preserve">MOTONIVELADORA COM RIPPER 140HP COND. B                                        </v>
          </cell>
          <cell r="C1490" t="str">
            <v>hora</v>
          </cell>
          <cell r="D1490">
            <v>229.73</v>
          </cell>
          <cell r="E1490">
            <v>170.17037037037036</v>
          </cell>
          <cell r="F1490" t="str">
            <v>DER Jan/26</v>
          </cell>
        </row>
        <row r="1491">
          <cell r="A1491" t="str">
            <v>72.37.01.03</v>
          </cell>
          <cell r="B1491" t="str">
            <v xml:space="preserve">MOTONIVELADORA COM RIPPER 140HP COND. C                                        </v>
          </cell>
          <cell r="C1491" t="str">
            <v>hora</v>
          </cell>
          <cell r="D1491">
            <v>387.73</v>
          </cell>
          <cell r="E1491">
            <v>287.2074074074074</v>
          </cell>
          <cell r="F1491" t="str">
            <v>DER Jan/26</v>
          </cell>
        </row>
        <row r="1492">
          <cell r="A1492" t="str">
            <v>72.37.01.04</v>
          </cell>
          <cell r="B1492" t="str">
            <v xml:space="preserve">MOTONIVELADORA COM RIPPER 140HP COND. D                                        </v>
          </cell>
          <cell r="C1492" t="str">
            <v>hora</v>
          </cell>
          <cell r="D1492">
            <v>430.94</v>
          </cell>
          <cell r="E1492">
            <v>319.21481481481482</v>
          </cell>
          <cell r="F1492" t="str">
            <v>DER Jan/26</v>
          </cell>
        </row>
        <row r="1493">
          <cell r="A1493" t="str">
            <v>72.37.02.01</v>
          </cell>
          <cell r="B1493" t="str">
            <v xml:space="preserve">MOTONIVELADORA C/ESCARIF.(16200KG)COND.A                                       </v>
          </cell>
          <cell r="C1493" t="str">
            <v>hora</v>
          </cell>
          <cell r="D1493">
            <v>141.85</v>
          </cell>
          <cell r="E1493">
            <v>105.07407407407406</v>
          </cell>
          <cell r="F1493" t="str">
            <v>DER Jan/26</v>
          </cell>
        </row>
        <row r="1494">
          <cell r="A1494" t="str">
            <v>72.37.02.02</v>
          </cell>
          <cell r="B1494" t="str">
            <v xml:space="preserve">MOTONIVELADORA C/ESCARIF.(16200KG)COND.B                                       </v>
          </cell>
          <cell r="C1494" t="str">
            <v>hora</v>
          </cell>
          <cell r="D1494">
            <v>170.87</v>
          </cell>
          <cell r="E1494">
            <v>126.57037037037037</v>
          </cell>
          <cell r="F1494" t="str">
            <v>DER Jan/26</v>
          </cell>
        </row>
        <row r="1495">
          <cell r="A1495" t="str">
            <v>72.37.02.03</v>
          </cell>
          <cell r="B1495" t="str">
            <v xml:space="preserve">MOTONIVELADORA C/ESCARIF.(16200KG)COND.C                                       </v>
          </cell>
          <cell r="C1495" t="str">
            <v>hora</v>
          </cell>
          <cell r="D1495">
            <v>366.6</v>
          </cell>
          <cell r="E1495">
            <v>271.55555555555554</v>
          </cell>
          <cell r="F1495" t="str">
            <v>DER Jan/26</v>
          </cell>
        </row>
        <row r="1496">
          <cell r="A1496" t="str">
            <v>72.37.02.04</v>
          </cell>
          <cell r="B1496" t="str">
            <v xml:space="preserve">MOTONIVELADORA C/ESCARIF.(16200KG)COND.D                                       </v>
          </cell>
          <cell r="C1496" t="str">
            <v>hora</v>
          </cell>
          <cell r="D1496">
            <v>409.81</v>
          </cell>
          <cell r="E1496">
            <v>303.56296296296296</v>
          </cell>
          <cell r="F1496" t="str">
            <v>DER Jan/26</v>
          </cell>
        </row>
        <row r="1497">
          <cell r="A1497" t="str">
            <v>72.38.01.01</v>
          </cell>
          <cell r="B1497" t="str">
            <v xml:space="preserve">MOTOSCRAPER 15M3 COND. A                                                       </v>
          </cell>
          <cell r="C1497" t="str">
            <v>hora</v>
          </cell>
          <cell r="D1497">
            <v>894.18</v>
          </cell>
          <cell r="E1497">
            <v>662.3555555555555</v>
          </cell>
          <cell r="F1497" t="str">
            <v>DER Jan/26</v>
          </cell>
        </row>
        <row r="1498">
          <cell r="A1498" t="str">
            <v>72.38.01.02</v>
          </cell>
          <cell r="B1498" t="str">
            <v xml:space="preserve">MOTOSCRAPER 15M3 COND. B                                                       </v>
          </cell>
          <cell r="C1498" t="str">
            <v>hora</v>
          </cell>
          <cell r="D1498">
            <v>1451.94</v>
          </cell>
          <cell r="E1498">
            <v>1075.5111111111112</v>
          </cell>
          <cell r="F1498" t="str">
            <v>DER Jan/26</v>
          </cell>
        </row>
        <row r="1499">
          <cell r="A1499" t="str">
            <v>72.38.01.03</v>
          </cell>
          <cell r="B1499" t="str">
            <v xml:space="preserve">MOTOSCRAPER 15M3 COND. C                                                       </v>
          </cell>
          <cell r="C1499" t="str">
            <v>hora</v>
          </cell>
          <cell r="D1499">
            <v>1891.56</v>
          </cell>
          <cell r="E1499">
            <v>1401.1555555555553</v>
          </cell>
          <cell r="F1499" t="str">
            <v>DER Jan/26</v>
          </cell>
        </row>
        <row r="1500">
          <cell r="A1500" t="str">
            <v>72.38.01.04</v>
          </cell>
          <cell r="B1500" t="str">
            <v xml:space="preserve">MOTOSCRAPER 15M3 COND. D                                                       </v>
          </cell>
          <cell r="C1500" t="str">
            <v>hora</v>
          </cell>
          <cell r="D1500">
            <v>1947.54</v>
          </cell>
          <cell r="E1500">
            <v>1442.622222222222</v>
          </cell>
          <cell r="F1500" t="str">
            <v>DER Jan/26</v>
          </cell>
        </row>
        <row r="1501">
          <cell r="A1501" t="str">
            <v>72.38.02.01</v>
          </cell>
          <cell r="B1501" t="str">
            <v xml:space="preserve">MOTOSCRAPER 26M3 COND. A                                                       </v>
          </cell>
          <cell r="C1501" t="str">
            <v>hora</v>
          </cell>
          <cell r="D1501">
            <v>121.25</v>
          </cell>
          <cell r="E1501">
            <v>89.81481481481481</v>
          </cell>
          <cell r="F1501" t="str">
            <v>DER Jan/26</v>
          </cell>
        </row>
        <row r="1502">
          <cell r="A1502" t="str">
            <v>72.38.02.02</v>
          </cell>
          <cell r="B1502" t="str">
            <v xml:space="preserve">MOTOSCRAPER 26M3 COND. B                                                       </v>
          </cell>
          <cell r="C1502" t="str">
            <v>hora</v>
          </cell>
          <cell r="D1502">
            <v>113.06</v>
          </cell>
          <cell r="E1502">
            <v>83.748148148148147</v>
          </cell>
          <cell r="F1502" t="str">
            <v>DER Jan/26</v>
          </cell>
        </row>
        <row r="1503">
          <cell r="A1503" t="str">
            <v>72.38.02.03</v>
          </cell>
          <cell r="B1503" t="str">
            <v xml:space="preserve">MOTOSCRAPER 26M3 COND. C                                                       </v>
          </cell>
          <cell r="C1503" t="str">
            <v>hora</v>
          </cell>
          <cell r="D1503">
            <v>753.07</v>
          </cell>
          <cell r="E1503">
            <v>557.82962962962961</v>
          </cell>
          <cell r="F1503" t="str">
            <v>DER Jan/26</v>
          </cell>
        </row>
        <row r="1504">
          <cell r="A1504" t="str">
            <v>72.38.02.04</v>
          </cell>
          <cell r="B1504" t="str">
            <v xml:space="preserve">MOTOSCRAPER 26M3 COND. D                                                       </v>
          </cell>
          <cell r="C1504" t="str">
            <v>hora</v>
          </cell>
          <cell r="D1504">
            <v>809.05</v>
          </cell>
          <cell r="E1504">
            <v>599.29629629629619</v>
          </cell>
          <cell r="F1504" t="str">
            <v>DER Jan/26</v>
          </cell>
        </row>
        <row r="1505">
          <cell r="A1505" t="str">
            <v>72.39.01.01</v>
          </cell>
          <cell r="B1505" t="str">
            <v xml:space="preserve">MAQUINA SOLDA ELETRICA (40-375A) COND.A                                        </v>
          </cell>
          <cell r="C1505" t="str">
            <v>hora</v>
          </cell>
          <cell r="D1505">
            <v>52.35</v>
          </cell>
          <cell r="E1505">
            <v>38.777777777777779</v>
          </cell>
          <cell r="F1505" t="str">
            <v>DER Jan/26</v>
          </cell>
        </row>
        <row r="1506">
          <cell r="A1506" t="str">
            <v>72.39.01.02</v>
          </cell>
          <cell r="B1506" t="str">
            <v xml:space="preserve">MAQUINA SOLDA ELETRICA (40-375A) COND.B                                        </v>
          </cell>
          <cell r="C1506" t="str">
            <v>hora</v>
          </cell>
          <cell r="D1506">
            <v>2.6</v>
          </cell>
          <cell r="E1506">
            <v>1.9259259259259258</v>
          </cell>
          <cell r="F1506" t="str">
            <v>DER Jan/26</v>
          </cell>
        </row>
        <row r="1507">
          <cell r="A1507" t="str">
            <v>72.39.01.03</v>
          </cell>
          <cell r="B1507" t="str">
            <v xml:space="preserve">MAQUINA SOLDA ELETRICA (40-375A) COND.C                                        </v>
          </cell>
          <cell r="C1507" t="str">
            <v>hora</v>
          </cell>
          <cell r="D1507">
            <v>18.97</v>
          </cell>
          <cell r="E1507">
            <v>14.05185185185185</v>
          </cell>
          <cell r="F1507" t="str">
            <v>DER Jan/26</v>
          </cell>
        </row>
        <row r="1508">
          <cell r="A1508" t="str">
            <v>72.39.01.04</v>
          </cell>
          <cell r="B1508" t="str">
            <v xml:space="preserve">MAQUINA SOLDA ELETRICA (40-375A) COND.D                                        </v>
          </cell>
          <cell r="C1508" t="str">
            <v>hora</v>
          </cell>
          <cell r="D1508">
            <v>69.849999999999994</v>
          </cell>
          <cell r="E1508">
            <v>51.740740740740733</v>
          </cell>
          <cell r="F1508" t="str">
            <v>DER Jan/26</v>
          </cell>
        </row>
        <row r="1509">
          <cell r="A1509" t="str">
            <v>72.39.02.01</v>
          </cell>
          <cell r="B1509" t="str">
            <v xml:space="preserve">MAQUINA DE SOLDA A DIESEL COND. A                                              </v>
          </cell>
          <cell r="C1509" t="str">
            <v>hora</v>
          </cell>
          <cell r="D1509">
            <v>68.89</v>
          </cell>
          <cell r="E1509">
            <v>51.029629629629625</v>
          </cell>
          <cell r="F1509" t="str">
            <v>DER Jan/26</v>
          </cell>
        </row>
        <row r="1510">
          <cell r="A1510" t="str">
            <v>72.39.02.02</v>
          </cell>
          <cell r="B1510" t="str">
            <v xml:space="preserve">MAQUINA SOLDA A DIESEL ATE 375A COND.B                                         </v>
          </cell>
          <cell r="C1510" t="str">
            <v>hora</v>
          </cell>
          <cell r="D1510">
            <v>31.89</v>
          </cell>
          <cell r="E1510">
            <v>23.62222222222222</v>
          </cell>
          <cell r="F1510" t="str">
            <v>DER Jan/26</v>
          </cell>
        </row>
        <row r="1511">
          <cell r="A1511" t="str">
            <v>72.39.02.03</v>
          </cell>
          <cell r="B1511" t="str">
            <v xml:space="preserve">MAQUINA SOLDA A DIESEL ATE 375A COND.C                                         </v>
          </cell>
          <cell r="C1511" t="str">
            <v>hora</v>
          </cell>
          <cell r="D1511">
            <v>66.37</v>
          </cell>
          <cell r="E1511">
            <v>49.162962962962965</v>
          </cell>
          <cell r="F1511" t="str">
            <v>DER Jan/26</v>
          </cell>
        </row>
        <row r="1512">
          <cell r="A1512" t="str">
            <v>72.39.02.04</v>
          </cell>
          <cell r="B1512" t="str">
            <v xml:space="preserve">MAQUINA SOLDA A DIESEL ATE 375A COND.D                                         </v>
          </cell>
          <cell r="C1512" t="str">
            <v>hora</v>
          </cell>
          <cell r="D1512">
            <v>117.25</v>
          </cell>
          <cell r="E1512">
            <v>86.851851851851848</v>
          </cell>
          <cell r="F1512" t="str">
            <v>DER Jan/26</v>
          </cell>
        </row>
        <row r="1513">
          <cell r="A1513" t="str">
            <v>72.39.03.01</v>
          </cell>
          <cell r="B1513" t="str">
            <v xml:space="preserve">MACARICO DE CORTE COND. A                                                      </v>
          </cell>
          <cell r="C1513" t="str">
            <v>hora</v>
          </cell>
          <cell r="D1513">
            <v>34.25</v>
          </cell>
          <cell r="E1513">
            <v>25.37037037037037</v>
          </cell>
          <cell r="F1513" t="str">
            <v>DER Jan/26</v>
          </cell>
        </row>
        <row r="1514">
          <cell r="A1514" t="str">
            <v>72.39.03.02</v>
          </cell>
          <cell r="B1514" t="str">
            <v xml:space="preserve">MACARICO DE CORTE COND. B                                                      </v>
          </cell>
          <cell r="C1514" t="str">
            <v>hora</v>
          </cell>
          <cell r="D1514">
            <v>0.11</v>
          </cell>
          <cell r="E1514">
            <v>8.1481481481481474E-2</v>
          </cell>
          <cell r="F1514" t="str">
            <v>DER Jan/26</v>
          </cell>
        </row>
        <row r="1515">
          <cell r="A1515" t="str">
            <v>72.39.03.03</v>
          </cell>
          <cell r="B1515" t="str">
            <v xml:space="preserve">MACARICO DE CORTE COND. C                                                      </v>
          </cell>
          <cell r="C1515" t="str">
            <v>hora</v>
          </cell>
          <cell r="D1515">
            <v>11.66</v>
          </cell>
          <cell r="E1515">
            <v>8.637037037037036</v>
          </cell>
          <cell r="F1515" t="str">
            <v>DER Jan/26</v>
          </cell>
        </row>
        <row r="1516">
          <cell r="A1516" t="str">
            <v>72.39.03.04</v>
          </cell>
          <cell r="B1516" t="str">
            <v xml:space="preserve">MACARICO DE CORTE COND. D                                                      </v>
          </cell>
          <cell r="C1516" t="str">
            <v>hora</v>
          </cell>
          <cell r="D1516">
            <v>45.84</v>
          </cell>
          <cell r="E1516">
            <v>33.955555555555556</v>
          </cell>
          <cell r="F1516" t="str">
            <v>DER Jan/26</v>
          </cell>
        </row>
        <row r="1517">
          <cell r="A1517" t="str">
            <v>72.40.02.01</v>
          </cell>
          <cell r="B1517" t="str">
            <v xml:space="preserve">ESTACAO TOTAL COND. A                                                          </v>
          </cell>
          <cell r="C1517" t="str">
            <v>hora</v>
          </cell>
          <cell r="D1517">
            <v>14.01</v>
          </cell>
          <cell r="E1517">
            <v>10.377777777777776</v>
          </cell>
          <cell r="F1517" t="str">
            <v>DER Jan/26</v>
          </cell>
        </row>
        <row r="1518">
          <cell r="A1518" t="str">
            <v>72.40.02.02</v>
          </cell>
          <cell r="B1518" t="str">
            <v xml:space="preserve">ESTACAO TOTAL COND. B                                                          </v>
          </cell>
          <cell r="C1518" t="str">
            <v>hora</v>
          </cell>
          <cell r="D1518">
            <v>22.6</v>
          </cell>
          <cell r="E1518">
            <v>16.74074074074074</v>
          </cell>
          <cell r="F1518" t="str">
            <v>DER Jan/26</v>
          </cell>
        </row>
        <row r="1519">
          <cell r="A1519" t="str">
            <v>72.40.02.03</v>
          </cell>
          <cell r="B1519" t="str">
            <v xml:space="preserve">ESTACAO TOTAL COND. C                                                          </v>
          </cell>
          <cell r="C1519" t="str">
            <v>hora</v>
          </cell>
          <cell r="D1519">
            <v>22.6</v>
          </cell>
          <cell r="E1519">
            <v>16.74074074074074</v>
          </cell>
          <cell r="F1519" t="str">
            <v>DER Jan/26</v>
          </cell>
        </row>
        <row r="1520">
          <cell r="A1520" t="str">
            <v>72.40.02.04</v>
          </cell>
          <cell r="B1520" t="str">
            <v xml:space="preserve">ESTACAO TOTAL COND. D                                                          </v>
          </cell>
          <cell r="C1520" t="str">
            <v>hora</v>
          </cell>
          <cell r="D1520">
            <v>22.6</v>
          </cell>
          <cell r="E1520">
            <v>16.74074074074074</v>
          </cell>
          <cell r="F1520" t="str">
            <v>DER Jan/26</v>
          </cell>
        </row>
        <row r="1521">
          <cell r="A1521" t="str">
            <v>72.40.03.01</v>
          </cell>
          <cell r="B1521" t="str">
            <v xml:space="preserve">NIVEL COM TRIPE COND. A                                                        </v>
          </cell>
          <cell r="C1521" t="str">
            <v>hora</v>
          </cell>
          <cell r="D1521">
            <v>0.63</v>
          </cell>
          <cell r="E1521">
            <v>0.46666666666666662</v>
          </cell>
          <cell r="F1521" t="str">
            <v>DER Jan/26</v>
          </cell>
        </row>
        <row r="1522">
          <cell r="A1522" t="str">
            <v>72.40.03.02</v>
          </cell>
          <cell r="B1522" t="str">
            <v xml:space="preserve">NIVEL COM TRIPE COND. B                                                        </v>
          </cell>
          <cell r="C1522" t="str">
            <v>hora</v>
          </cell>
          <cell r="D1522">
            <v>1.02</v>
          </cell>
          <cell r="E1522">
            <v>0.75555555555555554</v>
          </cell>
          <cell r="F1522" t="str">
            <v>DER Jan/26</v>
          </cell>
        </row>
        <row r="1523">
          <cell r="A1523" t="str">
            <v>72.40.03.03</v>
          </cell>
          <cell r="B1523" t="str">
            <v xml:space="preserve">NIVEL COM TRIPE COND. C                                                        </v>
          </cell>
          <cell r="C1523" t="str">
            <v>hora</v>
          </cell>
          <cell r="D1523">
            <v>1.02</v>
          </cell>
          <cell r="E1523">
            <v>0.75555555555555554</v>
          </cell>
          <cell r="F1523" t="str">
            <v>DER Jan/26</v>
          </cell>
        </row>
        <row r="1524">
          <cell r="A1524" t="str">
            <v>72.40.03.04</v>
          </cell>
          <cell r="B1524" t="str">
            <v xml:space="preserve">NIVEL COM TRIPE COND. D                                                        </v>
          </cell>
          <cell r="C1524" t="str">
            <v>hora</v>
          </cell>
          <cell r="D1524">
            <v>1.02</v>
          </cell>
          <cell r="E1524">
            <v>0.75555555555555554</v>
          </cell>
          <cell r="F1524" t="str">
            <v>DER Jan/26</v>
          </cell>
        </row>
        <row r="1525">
          <cell r="A1525" t="str">
            <v>72.41.01.01</v>
          </cell>
          <cell r="B1525" t="str">
            <v xml:space="preserve">PA CARREG.S/PNEUS 1,7M3 A 1,9M3 - COND.A                                       </v>
          </cell>
          <cell r="C1525" t="str">
            <v>hora</v>
          </cell>
          <cell r="D1525">
            <v>126.98</v>
          </cell>
          <cell r="E1525">
            <v>94.05925925925925</v>
          </cell>
          <cell r="F1525" t="str">
            <v>DER Jan/26</v>
          </cell>
        </row>
        <row r="1526">
          <cell r="A1526" t="str">
            <v>72.41.01.02</v>
          </cell>
          <cell r="B1526" t="str">
            <v xml:space="preserve">PA CARREG.S/PNEUS 1,7M3 A 1,9M3 - COND.B                                       </v>
          </cell>
          <cell r="C1526" t="str">
            <v>hora</v>
          </cell>
          <cell r="D1526">
            <v>145.1</v>
          </cell>
          <cell r="E1526">
            <v>107.48148148148147</v>
          </cell>
          <cell r="F1526" t="str">
            <v>DER Jan/26</v>
          </cell>
        </row>
        <row r="1527">
          <cell r="A1527" t="str">
            <v>72.41.01.03</v>
          </cell>
          <cell r="B1527" t="str">
            <v xml:space="preserve">PA CARREG.S/PNEUS 1,7M3 A 1,9M3 - COND.C                                       </v>
          </cell>
          <cell r="C1527" t="str">
            <v>hora</v>
          </cell>
          <cell r="D1527">
            <v>305.3</v>
          </cell>
          <cell r="E1527">
            <v>226.14814814814815</v>
          </cell>
          <cell r="F1527" t="str">
            <v>DER Jan/26</v>
          </cell>
        </row>
        <row r="1528">
          <cell r="A1528" t="str">
            <v>72.41.01.04</v>
          </cell>
          <cell r="B1528" t="str">
            <v xml:space="preserve">PA CARREG.S/PNEUS 1,7M3 A 1,9M3 - COND.D                                       </v>
          </cell>
          <cell r="C1528" t="str">
            <v>hora</v>
          </cell>
          <cell r="D1528">
            <v>348.51</v>
          </cell>
          <cell r="E1528">
            <v>258.15555555555551</v>
          </cell>
          <cell r="F1528" t="str">
            <v>DER Jan/26</v>
          </cell>
        </row>
        <row r="1529">
          <cell r="A1529" t="str">
            <v>72.41.02.01</v>
          </cell>
          <cell r="B1529" t="str">
            <v xml:space="preserve">PA CARREG.S/PNEUS 1,91M3 A 2,5M3 -COND.A                                       </v>
          </cell>
          <cell r="C1529" t="str">
            <v>hora</v>
          </cell>
          <cell r="D1529">
            <v>127.19</v>
          </cell>
          <cell r="E1529">
            <v>94.214814814814801</v>
          </cell>
          <cell r="F1529" t="str">
            <v>DER Jan/26</v>
          </cell>
        </row>
        <row r="1530">
          <cell r="A1530" t="str">
            <v>72.41.02.02</v>
          </cell>
          <cell r="B1530" t="str">
            <v xml:space="preserve">PA CARREG.S/PNEUS 1,91M3 A 2,5M3 -COND.B                                       </v>
          </cell>
          <cell r="C1530" t="str">
            <v>hora</v>
          </cell>
          <cell r="D1530">
            <v>145.47</v>
          </cell>
          <cell r="E1530">
            <v>107.75555555555555</v>
          </cell>
          <cell r="F1530" t="str">
            <v>DER Jan/26</v>
          </cell>
        </row>
        <row r="1531">
          <cell r="A1531" t="str">
            <v>72.41.02.03</v>
          </cell>
          <cell r="B1531" t="str">
            <v xml:space="preserve">PA CARREG.S/PNEUS 1,91M3 A 2,5M3 -COND.C                                       </v>
          </cell>
          <cell r="C1531" t="str">
            <v>hora</v>
          </cell>
          <cell r="D1531">
            <v>307.83</v>
          </cell>
          <cell r="E1531">
            <v>228.02222222222218</v>
          </cell>
          <cell r="F1531" t="str">
            <v>DER Jan/26</v>
          </cell>
        </row>
        <row r="1532">
          <cell r="A1532" t="str">
            <v>72.41.02.04</v>
          </cell>
          <cell r="B1532" t="str">
            <v xml:space="preserve">PA CARREG.S/PNEUS 1,91M3 A 2,5M3 -COND.D                                       </v>
          </cell>
          <cell r="C1532" t="str">
            <v>hora</v>
          </cell>
          <cell r="D1532">
            <v>351.04</v>
          </cell>
          <cell r="E1532">
            <v>260.02962962962965</v>
          </cell>
          <cell r="F1532" t="str">
            <v>DER Jan/26</v>
          </cell>
        </row>
        <row r="1533">
          <cell r="A1533" t="str">
            <v>72.41.03.01</v>
          </cell>
          <cell r="B1533" t="str">
            <v xml:space="preserve">PA CARREG.S/PNEUS 3,3M3 A 3,8M3 - COND.A                                       </v>
          </cell>
          <cell r="C1533" t="str">
            <v>hora</v>
          </cell>
          <cell r="D1533">
            <v>233.52</v>
          </cell>
          <cell r="E1533">
            <v>172.97777777777776</v>
          </cell>
          <cell r="F1533" t="str">
            <v>DER Jan/26</v>
          </cell>
        </row>
        <row r="1534">
          <cell r="A1534" t="str">
            <v>72.41.03.02</v>
          </cell>
          <cell r="B1534" t="str">
            <v xml:space="preserve">PA CARREG.S/PNEUS 3,3M3 A 3,8M3 - COND.B                                       </v>
          </cell>
          <cell r="C1534" t="str">
            <v>hora</v>
          </cell>
          <cell r="D1534">
            <v>329.66</v>
          </cell>
          <cell r="E1534">
            <v>244.1925925925926</v>
          </cell>
          <cell r="F1534" t="str">
            <v>DER Jan/26</v>
          </cell>
        </row>
        <row r="1535">
          <cell r="A1535" t="str">
            <v>72.41.03.03</v>
          </cell>
          <cell r="B1535" t="str">
            <v xml:space="preserve">PA CARREG.S/PNEUS 3,3M3 A 3,8M3 - COND.C                                       </v>
          </cell>
          <cell r="C1535" t="str">
            <v>hora</v>
          </cell>
          <cell r="D1535">
            <v>578.83000000000004</v>
          </cell>
          <cell r="E1535">
            <v>428.76296296296294</v>
          </cell>
          <cell r="F1535" t="str">
            <v>DER Jan/26</v>
          </cell>
        </row>
        <row r="1536">
          <cell r="A1536" t="str">
            <v>72.41.03.04</v>
          </cell>
          <cell r="B1536" t="str">
            <v xml:space="preserve">PA CARREG.S/PNEUS 3,3M3 A 3,8M3 - COND.D                                       </v>
          </cell>
          <cell r="C1536" t="str">
            <v>hora</v>
          </cell>
          <cell r="D1536">
            <v>622.04</v>
          </cell>
          <cell r="E1536">
            <v>460.7703703703703</v>
          </cell>
          <cell r="F1536" t="str">
            <v>DER Jan/26</v>
          </cell>
        </row>
        <row r="1537">
          <cell r="A1537" t="str">
            <v>72.42.01.01</v>
          </cell>
          <cell r="B1537" t="str">
            <v xml:space="preserve">PERFURATRIZ MANUAL COND. A                                                     </v>
          </cell>
          <cell r="C1537" t="str">
            <v>hora</v>
          </cell>
          <cell r="D1537">
            <v>46.34</v>
          </cell>
          <cell r="E1537">
            <v>34.32592592592593</v>
          </cell>
          <cell r="F1537" t="str">
            <v>DER Jan/26</v>
          </cell>
        </row>
        <row r="1538">
          <cell r="A1538" t="str">
            <v>72.42.01.02</v>
          </cell>
          <cell r="B1538" t="str">
            <v xml:space="preserve">PERFURATRIZ MANUAL COND. B                                                     </v>
          </cell>
          <cell r="C1538" t="str">
            <v>hora</v>
          </cell>
          <cell r="D1538">
            <v>6.01</v>
          </cell>
          <cell r="E1538">
            <v>4.4518518518518517</v>
          </cell>
          <cell r="F1538" t="str">
            <v>DER Jan/26</v>
          </cell>
        </row>
        <row r="1539">
          <cell r="A1539" t="str">
            <v>72.42.01.03</v>
          </cell>
          <cell r="B1539" t="str">
            <v xml:space="preserve">PERFURATRIZ MANUAL COND. C                                                     </v>
          </cell>
          <cell r="C1539" t="str">
            <v>hora</v>
          </cell>
          <cell r="D1539">
            <v>91.72</v>
          </cell>
          <cell r="E1539">
            <v>67.940740740740736</v>
          </cell>
          <cell r="F1539" t="str">
            <v>DER Jan/26</v>
          </cell>
        </row>
        <row r="1540">
          <cell r="A1540" t="str">
            <v>72.42.01.04</v>
          </cell>
          <cell r="B1540" t="str">
            <v xml:space="preserve">PERFURATRIZ MANUAL COND. D                                                     </v>
          </cell>
          <cell r="C1540" t="str">
            <v>hora</v>
          </cell>
          <cell r="D1540">
            <v>134.93</v>
          </cell>
          <cell r="E1540">
            <v>99.94814814814815</v>
          </cell>
          <cell r="F1540" t="str">
            <v>DER Jan/26</v>
          </cell>
        </row>
        <row r="1541">
          <cell r="A1541" t="str">
            <v>72.42.02.01</v>
          </cell>
          <cell r="B1541" t="str">
            <v xml:space="preserve">PERFURATRIZ S/ESTEIRA COND. A                                                  </v>
          </cell>
          <cell r="C1541" t="str">
            <v>hora</v>
          </cell>
          <cell r="D1541">
            <v>349.3</v>
          </cell>
          <cell r="E1541">
            <v>258.7407407407407</v>
          </cell>
          <cell r="F1541" t="str">
            <v>DER Jan/26</v>
          </cell>
        </row>
        <row r="1542">
          <cell r="A1542" t="str">
            <v>72.42.02.02</v>
          </cell>
          <cell r="B1542" t="str">
            <v xml:space="preserve">PERFURATRIZ S/ESTEIRA COND. B                                                  </v>
          </cell>
          <cell r="C1542" t="str">
            <v>hora</v>
          </cell>
          <cell r="D1542">
            <v>555.57000000000005</v>
          </cell>
          <cell r="E1542">
            <v>411.53333333333336</v>
          </cell>
          <cell r="F1542" t="str">
            <v>DER Jan/26</v>
          </cell>
        </row>
        <row r="1543">
          <cell r="A1543" t="str">
            <v>72.42.02.03</v>
          </cell>
          <cell r="B1543" t="str">
            <v xml:space="preserve">PERFURATRIZ S/ESTEIRA COND. C                                                  </v>
          </cell>
          <cell r="C1543" t="str">
            <v>hora</v>
          </cell>
          <cell r="D1543">
            <v>880.56</v>
          </cell>
          <cell r="E1543">
            <v>652.26666666666654</v>
          </cell>
          <cell r="F1543" t="str">
            <v>DER Jan/26</v>
          </cell>
        </row>
        <row r="1544">
          <cell r="A1544" t="str">
            <v>72.42.02.04</v>
          </cell>
          <cell r="B1544" t="str">
            <v xml:space="preserve">PERFURATRIZ S/ESTEIRA COND. D                                                  </v>
          </cell>
          <cell r="C1544" t="str">
            <v>hora</v>
          </cell>
          <cell r="D1544">
            <v>923.77</v>
          </cell>
          <cell r="E1544">
            <v>684.27407407407406</v>
          </cell>
          <cell r="F1544" t="str">
            <v>DER Jan/26</v>
          </cell>
        </row>
        <row r="1545">
          <cell r="A1545" t="str">
            <v>72.42.03.01</v>
          </cell>
          <cell r="B1545" t="str">
            <v xml:space="preserve">PERFURATRIZ JUMBO 3 BRACOS COND. A                                             </v>
          </cell>
          <cell r="C1545" t="str">
            <v>hora</v>
          </cell>
          <cell r="D1545">
            <v>710.89</v>
          </cell>
          <cell r="E1545">
            <v>526.5851851851852</v>
          </cell>
          <cell r="F1545" t="str">
            <v>DER Jan/26</v>
          </cell>
        </row>
        <row r="1546">
          <cell r="A1546" t="str">
            <v>72.42.03.02</v>
          </cell>
          <cell r="B1546" t="str">
            <v xml:space="preserve">PERFURATRIZ JUMBO 3 BRACOS COND. B                                             </v>
          </cell>
          <cell r="C1546" t="str">
            <v>hora</v>
          </cell>
          <cell r="D1546">
            <v>1278.78</v>
          </cell>
          <cell r="E1546">
            <v>947.24444444444441</v>
          </cell>
          <cell r="F1546" t="str">
            <v>DER Jan/26</v>
          </cell>
        </row>
        <row r="1547">
          <cell r="A1547" t="str">
            <v>72.42.03.03</v>
          </cell>
          <cell r="B1547" t="str">
            <v xml:space="preserve">PERFURATRIZ JUMBO 3 BRACOS COND. C                                             </v>
          </cell>
          <cell r="C1547" t="str">
            <v>hora</v>
          </cell>
          <cell r="D1547">
            <v>1674.97</v>
          </cell>
          <cell r="E1547">
            <v>1240.7185185185185</v>
          </cell>
          <cell r="F1547" t="str">
            <v>DER Jan/26</v>
          </cell>
        </row>
        <row r="1548">
          <cell r="A1548" t="str">
            <v>72.42.03.04</v>
          </cell>
          <cell r="B1548" t="str">
            <v xml:space="preserve">PERFURATRIZ JUMBO 3 BRACOS COND. D                                             </v>
          </cell>
          <cell r="C1548" t="str">
            <v>hora</v>
          </cell>
          <cell r="D1548">
            <v>1718.18</v>
          </cell>
          <cell r="E1548">
            <v>1272.7259259259258</v>
          </cell>
          <cell r="F1548" t="str">
            <v>DER Jan/26</v>
          </cell>
        </row>
        <row r="1549">
          <cell r="A1549" t="str">
            <v>72.42.04.01</v>
          </cell>
          <cell r="B1549" t="str">
            <v xml:space="preserve">SONDA ROTATIVA COND. A                                                         </v>
          </cell>
          <cell r="C1549" t="str">
            <v>hora</v>
          </cell>
          <cell r="D1549">
            <v>105.24</v>
          </cell>
          <cell r="E1549">
            <v>77.955555555555549</v>
          </cell>
          <cell r="F1549" t="str">
            <v>DER Jan/26</v>
          </cell>
        </row>
        <row r="1550">
          <cell r="A1550" t="str">
            <v>72.42.04.02</v>
          </cell>
          <cell r="B1550" t="str">
            <v xml:space="preserve">SONDA ROTATIVA COND. B                                                         </v>
          </cell>
          <cell r="C1550" t="str">
            <v>hora</v>
          </cell>
          <cell r="D1550">
            <v>133.29</v>
          </cell>
          <cell r="E1550">
            <v>98.73333333333332</v>
          </cell>
          <cell r="F1550" t="str">
            <v>DER Jan/26</v>
          </cell>
        </row>
        <row r="1551">
          <cell r="A1551" t="str">
            <v>72.42.04.03</v>
          </cell>
          <cell r="B1551" t="str">
            <v xml:space="preserve">SONDA ROTATIVA COND. C                                                         </v>
          </cell>
          <cell r="C1551" t="str">
            <v>hora</v>
          </cell>
          <cell r="D1551">
            <v>139.81</v>
          </cell>
          <cell r="E1551">
            <v>103.56296296296296</v>
          </cell>
          <cell r="F1551" t="str">
            <v>DER Jan/26</v>
          </cell>
        </row>
        <row r="1552">
          <cell r="A1552" t="str">
            <v>72.42.04.04</v>
          </cell>
          <cell r="B1552" t="str">
            <v xml:space="preserve">SONDA ROTATIVA COND. D                                                         </v>
          </cell>
          <cell r="C1552" t="str">
            <v>hora</v>
          </cell>
          <cell r="D1552">
            <v>183.02</v>
          </cell>
          <cell r="E1552">
            <v>135.57037037037037</v>
          </cell>
          <cell r="F1552" t="str">
            <v>DER Jan/26</v>
          </cell>
        </row>
        <row r="1553">
          <cell r="A1553" t="str">
            <v>72.42.05.01</v>
          </cell>
          <cell r="B1553" t="str">
            <v xml:space="preserve">PERFURADOR/CINZAL DE BAIXO PESO COND. A                                        </v>
          </cell>
          <cell r="C1553" t="str">
            <v>hora</v>
          </cell>
          <cell r="D1553">
            <v>39.04</v>
          </cell>
          <cell r="E1553">
            <v>28.918518518518518</v>
          </cell>
          <cell r="F1553" t="str">
            <v>DER Jan/26</v>
          </cell>
        </row>
        <row r="1554">
          <cell r="A1554" t="str">
            <v>72.42.05.02</v>
          </cell>
          <cell r="B1554" t="str">
            <v xml:space="preserve">PERFURADOR/CINZAL DE BAIXO PESO COND. B                                        </v>
          </cell>
          <cell r="C1554" t="str">
            <v>hora</v>
          </cell>
          <cell r="D1554">
            <v>10.8</v>
          </cell>
          <cell r="E1554">
            <v>8</v>
          </cell>
          <cell r="F1554" t="str">
            <v>DER Jan/26</v>
          </cell>
        </row>
        <row r="1555">
          <cell r="A1555" t="str">
            <v>72.42.05.03</v>
          </cell>
          <cell r="B1555" t="str">
            <v xml:space="preserve">PERFURADOR/CINZAL DE BAIXO PESO COND. C                                        </v>
          </cell>
          <cell r="C1555" t="str">
            <v>hora</v>
          </cell>
          <cell r="D1555">
            <v>10.8</v>
          </cell>
          <cell r="E1555">
            <v>8</v>
          </cell>
          <cell r="F1555" t="str">
            <v>DER Jan/26</v>
          </cell>
        </row>
        <row r="1556">
          <cell r="A1556" t="str">
            <v>72.42.05.04</v>
          </cell>
          <cell r="B1556" t="str">
            <v xml:space="preserve">PERFURADOR/CINZAL DE BAIXO PESO COND. D                                        </v>
          </cell>
          <cell r="C1556" t="str">
            <v>hora</v>
          </cell>
          <cell r="D1556">
            <v>44.99</v>
          </cell>
          <cell r="E1556">
            <v>33.325925925925922</v>
          </cell>
          <cell r="F1556" t="str">
            <v>DER Jan/26</v>
          </cell>
        </row>
        <row r="1557">
          <cell r="A1557" t="str">
            <v>72.43.01.01</v>
          </cell>
          <cell r="B1557" t="str">
            <v xml:space="preserve">RETROESCAV./CARREGADEIRA 0,77M3 COND. A                                        </v>
          </cell>
          <cell r="C1557" t="str">
            <v>hora</v>
          </cell>
          <cell r="D1557">
            <v>90.19</v>
          </cell>
          <cell r="E1557">
            <v>66.807407407407396</v>
          </cell>
          <cell r="F1557" t="str">
            <v>DER Jan/26</v>
          </cell>
        </row>
        <row r="1558">
          <cell r="A1558" t="str">
            <v>72.43.01.02</v>
          </cell>
          <cell r="B1558" t="str">
            <v xml:space="preserve">RETROESCAV./CARREGADEIRA 0,77M3 COND. B                                        </v>
          </cell>
          <cell r="C1558" t="str">
            <v>hora</v>
          </cell>
          <cell r="D1558">
            <v>83.22</v>
          </cell>
          <cell r="E1558">
            <v>61.644444444444439</v>
          </cell>
          <cell r="F1558" t="str">
            <v>DER Jan/26</v>
          </cell>
        </row>
        <row r="1559">
          <cell r="A1559" t="str">
            <v>72.43.01.03</v>
          </cell>
          <cell r="B1559" t="str">
            <v xml:space="preserve">RETROESCAV./CARREGADEIRA 0,77M3 COND. C                                        </v>
          </cell>
          <cell r="C1559" t="str">
            <v>hora</v>
          </cell>
          <cell r="D1559">
            <v>172.43</v>
          </cell>
          <cell r="E1559">
            <v>127.72592592592592</v>
          </cell>
          <cell r="F1559" t="str">
            <v>DER Jan/26</v>
          </cell>
        </row>
        <row r="1560">
          <cell r="A1560" t="str">
            <v>72.43.01.04</v>
          </cell>
          <cell r="B1560" t="str">
            <v xml:space="preserve">RETROESCAV./CARREGADEIRA 0,77M3 COND. D                                        </v>
          </cell>
          <cell r="C1560" t="str">
            <v>hora</v>
          </cell>
          <cell r="D1560">
            <v>215.64</v>
          </cell>
          <cell r="E1560">
            <v>159.73333333333332</v>
          </cell>
          <cell r="F1560" t="str">
            <v>DER Jan/26</v>
          </cell>
        </row>
        <row r="1561">
          <cell r="A1561" t="str">
            <v>72.44.01.01</v>
          </cell>
          <cell r="B1561" t="str">
            <v xml:space="preserve">ROCADEIRA MANUAL GASOLINA COND. A                                              </v>
          </cell>
          <cell r="C1561" t="str">
            <v>hora</v>
          </cell>
          <cell r="D1561">
            <v>0.52</v>
          </cell>
          <cell r="E1561">
            <v>0.38518518518518519</v>
          </cell>
          <cell r="F1561" t="str">
            <v>DER Jan/26</v>
          </cell>
        </row>
        <row r="1562">
          <cell r="A1562" t="str">
            <v>72.44.01.02</v>
          </cell>
          <cell r="B1562" t="str">
            <v xml:space="preserve">ROCADEIRA MANUAL GASOLINA COND. B                                              </v>
          </cell>
          <cell r="C1562" t="str">
            <v>hora</v>
          </cell>
          <cell r="D1562">
            <v>1.1599999999999999</v>
          </cell>
          <cell r="E1562">
            <v>0.85925925925925917</v>
          </cell>
          <cell r="F1562" t="str">
            <v>DER Jan/26</v>
          </cell>
        </row>
        <row r="1563">
          <cell r="A1563" t="str">
            <v>72.44.01.03</v>
          </cell>
          <cell r="B1563" t="str">
            <v xml:space="preserve">ROCADEIRA MANUAL GASOLINA COND. C                                              </v>
          </cell>
          <cell r="C1563" t="str">
            <v>hora</v>
          </cell>
          <cell r="D1563">
            <v>2.13</v>
          </cell>
          <cell r="E1563">
            <v>1.5777777777777775</v>
          </cell>
          <cell r="F1563" t="str">
            <v>DER Jan/26</v>
          </cell>
        </row>
        <row r="1564">
          <cell r="A1564" t="str">
            <v>72.44.01.04</v>
          </cell>
          <cell r="B1564" t="str">
            <v xml:space="preserve">ROCADEIRA MANUAL GASOLINA COND. D                                              </v>
          </cell>
          <cell r="C1564" t="str">
            <v>hora</v>
          </cell>
          <cell r="D1564">
            <v>2.13</v>
          </cell>
          <cell r="E1564">
            <v>1.5777777777777775</v>
          </cell>
          <cell r="F1564" t="str">
            <v>DER Jan/26</v>
          </cell>
        </row>
        <row r="1565">
          <cell r="A1565" t="str">
            <v>72.44.02.01</v>
          </cell>
          <cell r="B1565" t="str">
            <v xml:space="preserve">ROCADEIRA MANUAL ELETRICA COND. A                                              </v>
          </cell>
          <cell r="C1565" t="str">
            <v>hora</v>
          </cell>
          <cell r="D1565">
            <v>0.14000000000000001</v>
          </cell>
          <cell r="E1565">
            <v>0.1037037037037037</v>
          </cell>
          <cell r="F1565" t="str">
            <v>DER Jan/26</v>
          </cell>
        </row>
        <row r="1566">
          <cell r="A1566" t="str">
            <v>72.44.02.02</v>
          </cell>
          <cell r="B1566" t="str">
            <v xml:space="preserve">ROCADEIRA MANUAL ELETRICA COND. B                                              </v>
          </cell>
          <cell r="C1566" t="str">
            <v>hora</v>
          </cell>
          <cell r="D1566">
            <v>0.32</v>
          </cell>
          <cell r="E1566">
            <v>0.23703703703703702</v>
          </cell>
          <cell r="F1566" t="str">
            <v>DER Jan/26</v>
          </cell>
        </row>
        <row r="1567">
          <cell r="A1567" t="str">
            <v>72.44.02.03</v>
          </cell>
          <cell r="B1567" t="str">
            <v xml:space="preserve">ROCADEIRA MANUAL ELETRICA COND. C                                              </v>
          </cell>
          <cell r="C1567" t="str">
            <v>hora</v>
          </cell>
          <cell r="D1567">
            <v>1.23</v>
          </cell>
          <cell r="E1567">
            <v>0.91111111111111098</v>
          </cell>
          <cell r="F1567" t="str">
            <v>DER Jan/26</v>
          </cell>
        </row>
        <row r="1568">
          <cell r="A1568" t="str">
            <v>72.44.02.04</v>
          </cell>
          <cell r="B1568" t="str">
            <v xml:space="preserve">ROCADEIRA MANUAL ELETRICA COND. D                                              </v>
          </cell>
          <cell r="C1568" t="str">
            <v>hora</v>
          </cell>
          <cell r="D1568">
            <v>1.23</v>
          </cell>
          <cell r="E1568">
            <v>0.91111111111111098</v>
          </cell>
          <cell r="F1568" t="str">
            <v>DER Jan/26</v>
          </cell>
        </row>
        <row r="1569">
          <cell r="A1569" t="str">
            <v>72.44.03.01</v>
          </cell>
          <cell r="B1569" t="str">
            <v xml:space="preserve">ROCADEIRA ADAPT.P/TRAT.AGRIC.COND. A                                           </v>
          </cell>
          <cell r="C1569" t="str">
            <v>hora</v>
          </cell>
          <cell r="D1569">
            <v>2.5099999999999998</v>
          </cell>
          <cell r="E1569">
            <v>1.8592592592592589</v>
          </cell>
          <cell r="F1569" t="str">
            <v>DER Jan/26</v>
          </cell>
        </row>
        <row r="1570">
          <cell r="A1570" t="str">
            <v>72.44.03.02</v>
          </cell>
          <cell r="B1570" t="str">
            <v xml:space="preserve">ROCADEIRA ADAPT.P/TRAT.AGRIC.COND. B                                           </v>
          </cell>
          <cell r="C1570" t="str">
            <v>hora</v>
          </cell>
          <cell r="D1570">
            <v>4.66</v>
          </cell>
          <cell r="E1570">
            <v>3.4518518518518517</v>
          </cell>
          <cell r="F1570" t="str">
            <v>DER Jan/26</v>
          </cell>
        </row>
        <row r="1571">
          <cell r="A1571" t="str">
            <v>72.44.03.03</v>
          </cell>
          <cell r="B1571" t="str">
            <v xml:space="preserve">ROCADEIRA ADAPT.P/TRAT.AGRIC.COND. C                                           </v>
          </cell>
          <cell r="C1571" t="str">
            <v>hora</v>
          </cell>
          <cell r="D1571">
            <v>4.66</v>
          </cell>
          <cell r="E1571">
            <v>3.4518518518518517</v>
          </cell>
          <cell r="F1571" t="str">
            <v>DER Jan/26</v>
          </cell>
        </row>
        <row r="1572">
          <cell r="A1572" t="str">
            <v>72.44.03.04</v>
          </cell>
          <cell r="B1572" t="str">
            <v xml:space="preserve">ROCADEIRA ADAPT.P/TRAT.AGRIC. COND. D                                          </v>
          </cell>
          <cell r="C1572" t="str">
            <v>hora</v>
          </cell>
          <cell r="D1572">
            <v>4.66</v>
          </cell>
          <cell r="E1572">
            <v>3.4518518518518517</v>
          </cell>
          <cell r="F1572" t="str">
            <v>DER Jan/26</v>
          </cell>
        </row>
        <row r="1573">
          <cell r="A1573" t="str">
            <v>72.45.02.01</v>
          </cell>
          <cell r="B1573" t="str">
            <v xml:space="preserve">ROLO COMPACT.VIBRAT.CILIN./PN7,7T COND.A                                       </v>
          </cell>
          <cell r="C1573" t="str">
            <v>hora</v>
          </cell>
          <cell r="D1573">
            <v>102.42</v>
          </cell>
          <cell r="E1573">
            <v>75.86666666666666</v>
          </cell>
          <cell r="F1573" t="str">
            <v>DER Jan/26</v>
          </cell>
        </row>
        <row r="1574">
          <cell r="A1574" t="str">
            <v>72.45.02.02</v>
          </cell>
          <cell r="B1574" t="str">
            <v xml:space="preserve">ROLO COMPACT.VIBRAT.CILIN./PN7,7T COND.B                                       </v>
          </cell>
          <cell r="C1574" t="str">
            <v>hora</v>
          </cell>
          <cell r="D1574">
            <v>95.32</v>
          </cell>
          <cell r="E1574">
            <v>70.607407407407393</v>
          </cell>
          <cell r="F1574" t="str">
            <v>DER Jan/26</v>
          </cell>
        </row>
        <row r="1575">
          <cell r="A1575" t="str">
            <v>72.45.02.03</v>
          </cell>
          <cell r="B1575" t="str">
            <v xml:space="preserve">ROLO COMPACT.VIBRAT.CILIN./PN7,7T COND.C                                       </v>
          </cell>
          <cell r="C1575" t="str">
            <v>hora</v>
          </cell>
          <cell r="D1575">
            <v>183.43</v>
          </cell>
          <cell r="E1575">
            <v>135.87407407407406</v>
          </cell>
          <cell r="F1575" t="str">
            <v>DER Jan/26</v>
          </cell>
        </row>
        <row r="1576">
          <cell r="A1576" t="str">
            <v>72.45.02.04</v>
          </cell>
          <cell r="B1576" t="str">
            <v xml:space="preserve">ROLO COMPACT.VIBRAT.CILIN./PN7,7T COND.D                                       </v>
          </cell>
          <cell r="C1576" t="str">
            <v>hora</v>
          </cell>
          <cell r="D1576">
            <v>226.64</v>
          </cell>
          <cell r="E1576">
            <v>167.88148148148147</v>
          </cell>
          <cell r="F1576" t="str">
            <v>DER Jan/26</v>
          </cell>
        </row>
        <row r="1577">
          <cell r="A1577" t="str">
            <v>72.45.03.01</v>
          </cell>
          <cell r="B1577" t="str">
            <v xml:space="preserve">ROLO COMPACT.VIBRAT.CILIN./PN10T COND.A                                        </v>
          </cell>
          <cell r="C1577" t="str">
            <v>hora</v>
          </cell>
          <cell r="D1577">
            <v>109.15</v>
          </cell>
          <cell r="E1577">
            <v>80.851851851851848</v>
          </cell>
          <cell r="F1577" t="str">
            <v>DER Jan/26</v>
          </cell>
        </row>
        <row r="1578">
          <cell r="A1578" t="str">
            <v>72.45.03.02</v>
          </cell>
          <cell r="B1578" t="str">
            <v xml:space="preserve">ROLO COMPACT.VIBRAT.CILIN./PN10T COND.B                                        </v>
          </cell>
          <cell r="C1578" t="str">
            <v>hora</v>
          </cell>
          <cell r="D1578">
            <v>106.13</v>
          </cell>
          <cell r="E1578">
            <v>78.614814814814807</v>
          </cell>
          <cell r="F1578" t="str">
            <v>DER Jan/26</v>
          </cell>
        </row>
        <row r="1579">
          <cell r="A1579" t="str">
            <v>72.45.03.03</v>
          </cell>
          <cell r="B1579" t="str">
            <v xml:space="preserve">ROLO COMPACT VIBRAT.CILIN./PN10T COND.C                                        </v>
          </cell>
          <cell r="C1579" t="str">
            <v>hora</v>
          </cell>
          <cell r="D1579">
            <v>248.27</v>
          </cell>
          <cell r="E1579">
            <v>183.90370370370371</v>
          </cell>
          <cell r="F1579" t="str">
            <v>DER Jan/26</v>
          </cell>
        </row>
        <row r="1580">
          <cell r="A1580" t="str">
            <v>72.45.03.04</v>
          </cell>
          <cell r="B1580" t="str">
            <v xml:space="preserve">ROLO COMPACT.VIBRAT.CILIN./PN10T COND.D                                        </v>
          </cell>
          <cell r="C1580" t="str">
            <v>hora</v>
          </cell>
          <cell r="D1580">
            <v>291.48</v>
          </cell>
          <cell r="E1580">
            <v>215.9111111111111</v>
          </cell>
          <cell r="F1580" t="str">
            <v>DER Jan/26</v>
          </cell>
        </row>
        <row r="1581">
          <cell r="A1581" t="str">
            <v>72.45.04.01</v>
          </cell>
          <cell r="B1581" t="str">
            <v xml:space="preserve">ROLO COMPACT.VIBR.CILIN./PN 11,3T COND.A                                       </v>
          </cell>
          <cell r="C1581" t="str">
            <v>hora</v>
          </cell>
          <cell r="D1581">
            <v>115.27</v>
          </cell>
          <cell r="E1581">
            <v>85.385185185185179</v>
          </cell>
          <cell r="F1581" t="str">
            <v>DER Jan/26</v>
          </cell>
        </row>
        <row r="1582">
          <cell r="A1582" t="str">
            <v>72.45.04.02</v>
          </cell>
          <cell r="B1582" t="str">
            <v xml:space="preserve">ROLO COMPACT.VIBR.CILIN./PN 11,3T COND.B                                       </v>
          </cell>
          <cell r="C1582" t="str">
            <v>hora</v>
          </cell>
          <cell r="D1582">
            <v>115.99</v>
          </cell>
          <cell r="E1582">
            <v>85.918518518518511</v>
          </cell>
          <cell r="F1582" t="str">
            <v>DER Jan/26</v>
          </cell>
        </row>
        <row r="1583">
          <cell r="A1583" t="str">
            <v>72.45.04.03</v>
          </cell>
          <cell r="B1583" t="str">
            <v xml:space="preserve">ROLO COMPACT.VIBR.CILIN./PN 11,3T COND.C                                       </v>
          </cell>
          <cell r="C1583" t="str">
            <v>hora</v>
          </cell>
          <cell r="D1583">
            <v>300.54000000000002</v>
          </cell>
          <cell r="E1583">
            <v>222.62222222222223</v>
          </cell>
          <cell r="F1583" t="str">
            <v>DER Jan/26</v>
          </cell>
        </row>
        <row r="1584">
          <cell r="A1584" t="str">
            <v>72.45.04.04</v>
          </cell>
          <cell r="B1584" t="str">
            <v xml:space="preserve">ROLO COMPAC.PÉ DE CARNEIRO VIBR. AUTOPR. P/PNEUS DE 11,6 T - 82 KW             </v>
          </cell>
          <cell r="C1584" t="str">
            <v>hora</v>
          </cell>
          <cell r="D1584">
            <v>343.75</v>
          </cell>
          <cell r="E1584">
            <v>254.62962962962962</v>
          </cell>
          <cell r="F1584" t="str">
            <v>DER Jan/26</v>
          </cell>
        </row>
        <row r="1585">
          <cell r="A1585" t="str">
            <v>72.45.05.01</v>
          </cell>
          <cell r="B1585" t="str">
            <v xml:space="preserve">ROLO COMPACT.VIBR.CILIN./PN 15,5T COND.A                                       </v>
          </cell>
          <cell r="C1585" t="str">
            <v>hora</v>
          </cell>
          <cell r="D1585">
            <v>224.37</v>
          </cell>
          <cell r="E1585">
            <v>166.2</v>
          </cell>
          <cell r="F1585" t="str">
            <v>DER Jan/26</v>
          </cell>
        </row>
        <row r="1586">
          <cell r="A1586" t="str">
            <v>72.45.05.02</v>
          </cell>
          <cell r="B1586" t="str">
            <v xml:space="preserve">ROLO COMPACT.VIBR.CILIN./PN 15,5T COND.B                                       </v>
          </cell>
          <cell r="C1586" t="str">
            <v>hora</v>
          </cell>
          <cell r="D1586">
            <v>291.60000000000002</v>
          </cell>
          <cell r="E1586">
            <v>216</v>
          </cell>
          <cell r="F1586" t="str">
            <v>DER Jan/26</v>
          </cell>
        </row>
        <row r="1587">
          <cell r="A1587" t="str">
            <v>72.45.05.03</v>
          </cell>
          <cell r="B1587" t="str">
            <v xml:space="preserve">ROLO COMPACT.VIBR.CILIN./PN 15,5T COND.C                                       </v>
          </cell>
          <cell r="C1587" t="str">
            <v>hora</v>
          </cell>
          <cell r="D1587">
            <v>474.46</v>
          </cell>
          <cell r="E1587">
            <v>351.45185185185181</v>
          </cell>
          <cell r="F1587" t="str">
            <v>DER Jan/26</v>
          </cell>
        </row>
        <row r="1588">
          <cell r="A1588" t="str">
            <v>72.45.05.04</v>
          </cell>
          <cell r="B1588" t="str">
            <v xml:space="preserve">ROLO COMPACT.VIBR.CILIN./PN 15,5T COND.D                                       </v>
          </cell>
          <cell r="C1588" t="str">
            <v>hora</v>
          </cell>
          <cell r="D1588">
            <v>517.66999999999996</v>
          </cell>
          <cell r="E1588">
            <v>383.45925925925923</v>
          </cell>
          <cell r="F1588" t="str">
            <v>DER Jan/26</v>
          </cell>
        </row>
        <row r="1589">
          <cell r="A1589" t="str">
            <v>72.45.06.01</v>
          </cell>
          <cell r="B1589" t="str">
            <v xml:space="preserve">ROLO COMP.PE DE CARN./PN 15,5T COND. A                                         </v>
          </cell>
          <cell r="C1589" t="str">
            <v>hora</v>
          </cell>
          <cell r="D1589">
            <v>224.37</v>
          </cell>
          <cell r="E1589">
            <v>166.2</v>
          </cell>
          <cell r="F1589" t="str">
            <v>DER Jan/26</v>
          </cell>
        </row>
        <row r="1590">
          <cell r="A1590" t="str">
            <v>72.45.06.02</v>
          </cell>
          <cell r="B1590" t="str">
            <v xml:space="preserve">ROLO COMP.PE DE CARN./PN 15,5T COND. B                                         </v>
          </cell>
          <cell r="C1590" t="str">
            <v>hora</v>
          </cell>
          <cell r="D1590">
            <v>291.60000000000002</v>
          </cell>
          <cell r="E1590">
            <v>216</v>
          </cell>
          <cell r="F1590" t="str">
            <v>DER Jan/26</v>
          </cell>
        </row>
        <row r="1591">
          <cell r="A1591" t="str">
            <v>72.45.06.03</v>
          </cell>
          <cell r="B1591" t="str">
            <v xml:space="preserve">ROLO COMP.PE DE CARN./PN 15,5T COND. C                                         </v>
          </cell>
          <cell r="C1591" t="str">
            <v>hora</v>
          </cell>
          <cell r="D1591">
            <v>493.2</v>
          </cell>
          <cell r="E1591">
            <v>365.33333333333331</v>
          </cell>
          <cell r="F1591" t="str">
            <v>DER Jan/26</v>
          </cell>
        </row>
        <row r="1592">
          <cell r="A1592" t="str">
            <v>72.45.06.04</v>
          </cell>
          <cell r="B1592" t="str">
            <v xml:space="preserve">ROLO COMP.PE DE CARN./PN 15,5T COND. D                                         </v>
          </cell>
          <cell r="C1592" t="str">
            <v>hora</v>
          </cell>
          <cell r="D1592">
            <v>536.41</v>
          </cell>
          <cell r="E1592">
            <v>397.34074074074067</v>
          </cell>
          <cell r="F1592" t="str">
            <v>DER Jan/26</v>
          </cell>
        </row>
        <row r="1593">
          <cell r="A1593" t="str">
            <v>72.46.01.01</v>
          </cell>
          <cell r="B1593" t="str">
            <v xml:space="preserve">ROLO COMPACT.VIBR.ASF.7,2T COND. A                                             </v>
          </cell>
          <cell r="C1593" t="str">
            <v>hora</v>
          </cell>
          <cell r="D1593">
            <v>106.93</v>
          </cell>
          <cell r="E1593">
            <v>79.207407407407402</v>
          </cell>
          <cell r="F1593" t="str">
            <v>DER Jan/26</v>
          </cell>
        </row>
        <row r="1594">
          <cell r="A1594" t="str">
            <v>72.46.01.02</v>
          </cell>
          <cell r="B1594" t="str">
            <v xml:space="preserve">ROLO COMPACT.VIBR.ASF.7,2T COND. B                                             </v>
          </cell>
          <cell r="C1594" t="str">
            <v>hora</v>
          </cell>
          <cell r="D1594">
            <v>102.56</v>
          </cell>
          <cell r="E1594">
            <v>75.970370370370361</v>
          </cell>
          <cell r="F1594" t="str">
            <v>DER Jan/26</v>
          </cell>
        </row>
        <row r="1595">
          <cell r="A1595" t="str">
            <v>72.46.01.03</v>
          </cell>
          <cell r="B1595" t="str">
            <v xml:space="preserve">ROLO COMPACT.VIBR.ASF.7,2T COND. C                                             </v>
          </cell>
          <cell r="C1595" t="str">
            <v>hora</v>
          </cell>
          <cell r="D1595">
            <v>216.29</v>
          </cell>
          <cell r="E1595">
            <v>160.21481481481479</v>
          </cell>
          <cell r="F1595" t="str">
            <v>DER Jan/26</v>
          </cell>
        </row>
        <row r="1596">
          <cell r="A1596" t="str">
            <v>72.46.01.04</v>
          </cell>
          <cell r="B1596" t="str">
            <v xml:space="preserve">ROLO COMPACT.VIBR.ASF.7,2T COND. D                                             </v>
          </cell>
          <cell r="C1596" t="str">
            <v>hora</v>
          </cell>
          <cell r="D1596">
            <v>259.5</v>
          </cell>
          <cell r="E1596">
            <v>192.2222222222222</v>
          </cell>
          <cell r="F1596" t="str">
            <v>DER Jan/26</v>
          </cell>
        </row>
        <row r="1597">
          <cell r="A1597" t="str">
            <v>72.46.02.01</v>
          </cell>
          <cell r="B1597" t="str">
            <v xml:space="preserve">ROLO COMPACT.VIBR.ASF.10,2T COND. A                                            </v>
          </cell>
          <cell r="C1597" t="str">
            <v>hora</v>
          </cell>
          <cell r="D1597">
            <v>133.36000000000001</v>
          </cell>
          <cell r="E1597">
            <v>98.785185185185185</v>
          </cell>
          <cell r="F1597" t="str">
            <v>DER Jan/26</v>
          </cell>
        </row>
        <row r="1598">
          <cell r="A1598" t="str">
            <v>72.46.02.02</v>
          </cell>
          <cell r="B1598" t="str">
            <v xml:space="preserve">ROLO COMPACT.VIBR.ASF.10,2T COND. B                                            </v>
          </cell>
          <cell r="C1598" t="str">
            <v>hora</v>
          </cell>
          <cell r="D1598">
            <v>145.11000000000001</v>
          </cell>
          <cell r="E1598">
            <v>107.48888888888889</v>
          </cell>
          <cell r="F1598" t="str">
            <v>DER Jan/26</v>
          </cell>
        </row>
        <row r="1599">
          <cell r="A1599" t="str">
            <v>72.46.02.03</v>
          </cell>
          <cell r="B1599" t="str">
            <v xml:space="preserve">ROLO COMPACT.VIBR.ASF.10,2T COND. C                                            </v>
          </cell>
          <cell r="C1599" t="str">
            <v>hora</v>
          </cell>
          <cell r="D1599">
            <v>326.94</v>
          </cell>
          <cell r="E1599">
            <v>242.17777777777775</v>
          </cell>
          <cell r="F1599" t="str">
            <v>DER Jan/26</v>
          </cell>
        </row>
        <row r="1600">
          <cell r="A1600" t="str">
            <v>72.46.02.04</v>
          </cell>
          <cell r="B1600" t="str">
            <v xml:space="preserve">ROLO COMPACT.VIBR.ASF.10,2T COND. D                                            </v>
          </cell>
          <cell r="C1600" t="str">
            <v>hora</v>
          </cell>
          <cell r="D1600">
            <v>370.15</v>
          </cell>
          <cell r="E1600">
            <v>274.18518518518516</v>
          </cell>
          <cell r="F1600" t="str">
            <v>DER Jan/26</v>
          </cell>
        </row>
        <row r="1601">
          <cell r="A1601" t="str">
            <v>72.47.01.01</v>
          </cell>
          <cell r="B1601" t="str">
            <v xml:space="preserve">ROLO COMPACT. TANDEM 2,3TON COND. A                                            </v>
          </cell>
          <cell r="C1601" t="str">
            <v>hora</v>
          </cell>
          <cell r="D1601">
            <v>72.010000000000005</v>
          </cell>
          <cell r="E1601">
            <v>53.340740740740742</v>
          </cell>
          <cell r="F1601" t="str">
            <v>DER Jan/26</v>
          </cell>
        </row>
        <row r="1602">
          <cell r="A1602" t="str">
            <v>72.47.01.02</v>
          </cell>
          <cell r="B1602" t="str">
            <v xml:space="preserve">ROLO COMPACT. TANDEM 2,3TON COND. B                                            </v>
          </cell>
          <cell r="C1602" t="str">
            <v>hora</v>
          </cell>
          <cell r="D1602">
            <v>46.36</v>
          </cell>
          <cell r="E1602">
            <v>34.340740740740735</v>
          </cell>
          <cell r="F1602" t="str">
            <v>DER Jan/26</v>
          </cell>
        </row>
        <row r="1603">
          <cell r="A1603" t="str">
            <v>72.47.01.03</v>
          </cell>
          <cell r="B1603" t="str">
            <v xml:space="preserve">ROLO COMPACT. TANDEM 2,3TON COND. C                                            </v>
          </cell>
          <cell r="C1603" t="str">
            <v>hora</v>
          </cell>
          <cell r="D1603">
            <v>74.569999999999993</v>
          </cell>
          <cell r="E1603">
            <v>55.237037037037027</v>
          </cell>
          <cell r="F1603" t="str">
            <v>DER Jan/26</v>
          </cell>
        </row>
        <row r="1604">
          <cell r="A1604" t="str">
            <v>72.47.01.04</v>
          </cell>
          <cell r="B1604" t="str">
            <v xml:space="preserve">ROLO COMPACT. TANDEM 2,3TON COND. D                                            </v>
          </cell>
          <cell r="C1604" t="str">
            <v>hora</v>
          </cell>
          <cell r="D1604">
            <v>117.78</v>
          </cell>
          <cell r="E1604">
            <v>87.24444444444444</v>
          </cell>
          <cell r="F1604" t="str">
            <v>DER Jan/26</v>
          </cell>
        </row>
        <row r="1605">
          <cell r="A1605" t="str">
            <v>72.47.02.01</v>
          </cell>
          <cell r="B1605" t="str">
            <v xml:space="preserve">ROLO COMPACT. TANDEM 7TON COND. A                                              </v>
          </cell>
          <cell r="C1605" t="str">
            <v>hora</v>
          </cell>
          <cell r="D1605">
            <v>126.45</v>
          </cell>
          <cell r="E1605">
            <v>93.666666666666657</v>
          </cell>
          <cell r="F1605" t="str">
            <v>DER Jan/26</v>
          </cell>
        </row>
        <row r="1606">
          <cell r="A1606" t="str">
            <v>72.47.02.02</v>
          </cell>
          <cell r="B1606" t="str">
            <v xml:space="preserve">ROLO COMPACT. TANDEM 7TON COND. B                                              </v>
          </cell>
          <cell r="C1606" t="str">
            <v>hora</v>
          </cell>
          <cell r="D1606">
            <v>133.99</v>
          </cell>
          <cell r="E1606">
            <v>99.251851851851853</v>
          </cell>
          <cell r="F1606" t="str">
            <v>DER Jan/26</v>
          </cell>
        </row>
        <row r="1607">
          <cell r="A1607" t="str">
            <v>72.47.02.03</v>
          </cell>
          <cell r="B1607" t="str">
            <v xml:space="preserve">ROLO COMPACT. TANDEM 7TON COND. C                                              </v>
          </cell>
          <cell r="C1607" t="str">
            <v>hora</v>
          </cell>
          <cell r="D1607">
            <v>209.23</v>
          </cell>
          <cell r="E1607">
            <v>154.98518518518517</v>
          </cell>
          <cell r="F1607" t="str">
            <v>DER Jan/26</v>
          </cell>
        </row>
        <row r="1608">
          <cell r="A1608" t="str">
            <v>72.47.02.04</v>
          </cell>
          <cell r="B1608" t="str">
            <v xml:space="preserve">ROLO COMPACT. TANDEM 7TON COND. D                                              </v>
          </cell>
          <cell r="C1608" t="str">
            <v>hora</v>
          </cell>
          <cell r="D1608">
            <v>252.44</v>
          </cell>
          <cell r="E1608">
            <v>186.99259259259259</v>
          </cell>
          <cell r="F1608" t="str">
            <v>DER Jan/26</v>
          </cell>
        </row>
        <row r="1609">
          <cell r="A1609" t="str">
            <v>72.47.03.01</v>
          </cell>
          <cell r="B1609" t="str">
            <v xml:space="preserve">ROLO COMPACT. TANDEM 12TON COND. A                                             </v>
          </cell>
          <cell r="C1609" t="str">
            <v>hora</v>
          </cell>
          <cell r="D1609">
            <v>161.86000000000001</v>
          </cell>
          <cell r="E1609">
            <v>119.8962962962963</v>
          </cell>
          <cell r="F1609" t="str">
            <v>DER Jan/26</v>
          </cell>
        </row>
        <row r="1610">
          <cell r="A1610" t="str">
            <v>72.47.03.02</v>
          </cell>
          <cell r="B1610" t="str">
            <v xml:space="preserve">ROLO COMPACT. TANDEM 12TON COND. B                                             </v>
          </cell>
          <cell r="C1610" t="str">
            <v>hora</v>
          </cell>
          <cell r="D1610">
            <v>190.99</v>
          </cell>
          <cell r="E1610">
            <v>141.47407407407408</v>
          </cell>
          <cell r="F1610" t="str">
            <v>DER Jan/26</v>
          </cell>
        </row>
        <row r="1611">
          <cell r="A1611" t="str">
            <v>72.47.03.03</v>
          </cell>
          <cell r="B1611" t="str">
            <v xml:space="preserve">ROLO COMPACT. TANDEM 12TON COND. C                                             </v>
          </cell>
          <cell r="C1611" t="str">
            <v>hora</v>
          </cell>
          <cell r="D1611">
            <v>314.29000000000002</v>
          </cell>
          <cell r="E1611">
            <v>232.8074074074074</v>
          </cell>
          <cell r="F1611" t="str">
            <v>DER Jan/26</v>
          </cell>
        </row>
        <row r="1612">
          <cell r="A1612" t="str">
            <v>72.47.03.04</v>
          </cell>
          <cell r="B1612" t="str">
            <v xml:space="preserve">ROLO COMPACT. TANDEM 12TON COND. D                                             </v>
          </cell>
          <cell r="C1612" t="str">
            <v>hora</v>
          </cell>
          <cell r="D1612">
            <v>357.5</v>
          </cell>
          <cell r="E1612">
            <v>264.81481481481478</v>
          </cell>
          <cell r="F1612" t="str">
            <v>DER Jan/26</v>
          </cell>
        </row>
        <row r="1613">
          <cell r="A1613" t="str">
            <v>72.48.01.01</v>
          </cell>
          <cell r="B1613" t="str">
            <v xml:space="preserve">ROLO COMPACT.S/PNEU P/ASF. 12,5T COND. A                                       </v>
          </cell>
          <cell r="C1613" t="str">
            <v>hora</v>
          </cell>
          <cell r="D1613">
            <v>121.8</v>
          </cell>
          <cell r="E1613">
            <v>90.222222222222214</v>
          </cell>
          <cell r="F1613" t="str">
            <v>DER Jan/26</v>
          </cell>
        </row>
        <row r="1614">
          <cell r="A1614" t="str">
            <v>72.48.01.02</v>
          </cell>
          <cell r="B1614" t="str">
            <v xml:space="preserve">ROLO COMPACT.S/PNEU P/ASF. 12,5T COND. B                                       </v>
          </cell>
          <cell r="C1614" t="str">
            <v>hora</v>
          </cell>
          <cell r="D1614">
            <v>126.5</v>
          </cell>
          <cell r="E1614">
            <v>93.703703703703695</v>
          </cell>
          <cell r="F1614" t="str">
            <v>DER Jan/26</v>
          </cell>
        </row>
        <row r="1615">
          <cell r="A1615" t="str">
            <v>72.48.01.03</v>
          </cell>
          <cell r="B1615" t="str">
            <v xml:space="preserve">ROLO COMPACT.S/PNEU P/ASF. 12,5T COND. C                                       </v>
          </cell>
          <cell r="C1615" t="str">
            <v>hora</v>
          </cell>
          <cell r="D1615">
            <v>249.49</v>
          </cell>
          <cell r="E1615">
            <v>184.8074074074074</v>
          </cell>
          <cell r="F1615" t="str">
            <v>DER Jan/26</v>
          </cell>
        </row>
        <row r="1616">
          <cell r="A1616" t="str">
            <v>72.48.01.04</v>
          </cell>
          <cell r="B1616" t="str">
            <v xml:space="preserve">ROLO COMPACT.S/PNEU P/ASF. 12,5T COND. D                                       </v>
          </cell>
          <cell r="C1616" t="str">
            <v>hora</v>
          </cell>
          <cell r="D1616">
            <v>292.7</v>
          </cell>
          <cell r="E1616">
            <v>216.81481481481478</v>
          </cell>
          <cell r="F1616" t="str">
            <v>DER Jan/26</v>
          </cell>
        </row>
        <row r="1617">
          <cell r="A1617" t="str">
            <v>72.48.02.01</v>
          </cell>
          <cell r="B1617" t="str">
            <v xml:space="preserve">ROLO COMPACT. S/PNEU P/ASF. 27T COND. A                                        </v>
          </cell>
          <cell r="C1617" t="str">
            <v>hora</v>
          </cell>
          <cell r="D1617">
            <v>135.72999999999999</v>
          </cell>
          <cell r="E1617">
            <v>100.54074074074073</v>
          </cell>
          <cell r="F1617" t="str">
            <v>DER Jan/26</v>
          </cell>
        </row>
        <row r="1618">
          <cell r="A1618" t="str">
            <v>72.48.02.02</v>
          </cell>
          <cell r="B1618" t="str">
            <v xml:space="preserve">ROLO COMPACT. S/PNEU P/ASF. 27T COND. B                                        </v>
          </cell>
          <cell r="C1618" t="str">
            <v>hora</v>
          </cell>
          <cell r="D1618">
            <v>148.93</v>
          </cell>
          <cell r="E1618">
            <v>110.31851851851852</v>
          </cell>
          <cell r="F1618" t="str">
            <v>DER Jan/26</v>
          </cell>
        </row>
        <row r="1619">
          <cell r="A1619" t="str">
            <v>72.48.02.03</v>
          </cell>
          <cell r="B1619" t="str">
            <v xml:space="preserve">ROLO COMPACT. S/PNEU P/ASF. 27T COND. C                                        </v>
          </cell>
          <cell r="C1619" t="str">
            <v>hora</v>
          </cell>
          <cell r="D1619">
            <v>277.48</v>
          </cell>
          <cell r="E1619">
            <v>205.54074074074074</v>
          </cell>
          <cell r="F1619" t="str">
            <v>DER Jan/26</v>
          </cell>
        </row>
        <row r="1620">
          <cell r="A1620" t="str">
            <v>72.48.02.04</v>
          </cell>
          <cell r="B1620" t="str">
            <v xml:space="preserve">ROLO COMPACT. S/PNEU P/ASF. 27T COND. D                                        </v>
          </cell>
          <cell r="C1620" t="str">
            <v>hora</v>
          </cell>
          <cell r="D1620">
            <v>320.69</v>
          </cell>
          <cell r="E1620">
            <v>237.54814814814813</v>
          </cell>
          <cell r="F1620" t="str">
            <v>DER Jan/26</v>
          </cell>
        </row>
        <row r="1621">
          <cell r="A1621" t="str">
            <v>72.49.01.01</v>
          </cell>
          <cell r="B1621" t="str">
            <v xml:space="preserve">TRATOR AGRIC.C/PESO DE 3,7T COND. A                                            </v>
          </cell>
          <cell r="C1621" t="str">
            <v>hora</v>
          </cell>
          <cell r="D1621">
            <v>77.45</v>
          </cell>
          <cell r="E1621">
            <v>57.370370370370367</v>
          </cell>
          <cell r="F1621" t="str">
            <v>DER Jan/26</v>
          </cell>
        </row>
        <row r="1622">
          <cell r="A1622" t="str">
            <v>72.49.01.02</v>
          </cell>
          <cell r="B1622" t="str">
            <v xml:space="preserve">TRATOR AGRIC.C/PESO DE 3,7T COND. B                                            </v>
          </cell>
          <cell r="C1622" t="str">
            <v>hora</v>
          </cell>
          <cell r="D1622">
            <v>59.31</v>
          </cell>
          <cell r="E1622">
            <v>43.93333333333333</v>
          </cell>
          <cell r="F1622" t="str">
            <v>DER Jan/26</v>
          </cell>
        </row>
        <row r="1623">
          <cell r="A1623" t="str">
            <v>72.49.01.03</v>
          </cell>
          <cell r="B1623" t="str">
            <v xml:space="preserve">TRATOR AGRIC.C/PESO DE 3,7T COND. C                                            </v>
          </cell>
          <cell r="C1623" t="str">
            <v>hora</v>
          </cell>
          <cell r="D1623">
            <v>141.53</v>
          </cell>
          <cell r="E1623">
            <v>104.83703703703704</v>
          </cell>
          <cell r="F1623" t="str">
            <v>DER Jan/26</v>
          </cell>
        </row>
        <row r="1624">
          <cell r="A1624" t="str">
            <v>72.49.01.04</v>
          </cell>
          <cell r="B1624" t="str">
            <v xml:space="preserve">TRATOR AGRIC.C/PESO DE 3,7T COND. D                                            </v>
          </cell>
          <cell r="C1624" t="str">
            <v>hora</v>
          </cell>
          <cell r="D1624">
            <v>184.74</v>
          </cell>
          <cell r="E1624">
            <v>136.84444444444443</v>
          </cell>
          <cell r="F1624" t="str">
            <v>DER Jan/26</v>
          </cell>
        </row>
        <row r="1625">
          <cell r="A1625" t="str">
            <v>72.49.02.01</v>
          </cell>
          <cell r="B1625" t="str">
            <v xml:space="preserve">TRATOR AGRIC.C/PESO DE 5T COND. A                                              </v>
          </cell>
          <cell r="C1625" t="str">
            <v>hora</v>
          </cell>
          <cell r="D1625">
            <v>85.14</v>
          </cell>
          <cell r="E1625">
            <v>63.066666666666663</v>
          </cell>
          <cell r="F1625" t="str">
            <v>DER Jan/26</v>
          </cell>
        </row>
        <row r="1626">
          <cell r="A1626" t="str">
            <v>72.49.02.02</v>
          </cell>
          <cell r="B1626" t="str">
            <v xml:space="preserve">TRATOR AGRIC.C/PESO DE 5T COND. B                                              </v>
          </cell>
          <cell r="C1626" t="str">
            <v>hora</v>
          </cell>
          <cell r="D1626">
            <v>72.63</v>
          </cell>
          <cell r="E1626">
            <v>53.79999999999999</v>
          </cell>
          <cell r="F1626" t="str">
            <v>DER Jan/26</v>
          </cell>
        </row>
        <row r="1627">
          <cell r="A1627" t="str">
            <v>72.49.02.03</v>
          </cell>
          <cell r="B1627" t="str">
            <v xml:space="preserve">TRATOR AGRIC.C/PESO DE 5T COND. C                                              </v>
          </cell>
          <cell r="C1627" t="str">
            <v>hora</v>
          </cell>
          <cell r="D1627">
            <v>169.45</v>
          </cell>
          <cell r="E1627">
            <v>125.5185185185185</v>
          </cell>
          <cell r="F1627" t="str">
            <v>DER Jan/26</v>
          </cell>
        </row>
        <row r="1628">
          <cell r="A1628" t="str">
            <v>72.49.02.04</v>
          </cell>
          <cell r="B1628" t="str">
            <v xml:space="preserve">TRATOR AGRIC.C/PESO DE 5T COND. D                                              </v>
          </cell>
          <cell r="C1628" t="str">
            <v>hora</v>
          </cell>
          <cell r="D1628">
            <v>212.66</v>
          </cell>
          <cell r="E1628">
            <v>157.52592592592592</v>
          </cell>
          <cell r="F1628" t="str">
            <v>DER Jan/26</v>
          </cell>
        </row>
        <row r="1629">
          <cell r="A1629" t="str">
            <v>72.49.03.01</v>
          </cell>
          <cell r="B1629" t="str">
            <v xml:space="preserve">MICRO TRATOR C/APAR. DE GRAMA COND. A                                          </v>
          </cell>
          <cell r="C1629" t="str">
            <v>hora</v>
          </cell>
          <cell r="D1629">
            <v>48.84</v>
          </cell>
          <cell r="E1629">
            <v>36.177777777777777</v>
          </cell>
          <cell r="F1629" t="str">
            <v>DER Jan/26</v>
          </cell>
        </row>
        <row r="1630">
          <cell r="A1630" t="str">
            <v>72.49.03.02</v>
          </cell>
          <cell r="B1630" t="str">
            <v xml:space="preserve">MICRO TRATOR C/APAR. DE GRAMA COND. B                                          </v>
          </cell>
          <cell r="C1630" t="str">
            <v>hora</v>
          </cell>
          <cell r="D1630">
            <v>9.76</v>
          </cell>
          <cell r="E1630">
            <v>7.2296296296296294</v>
          </cell>
          <cell r="F1630" t="str">
            <v>DER Jan/26</v>
          </cell>
        </row>
        <row r="1631">
          <cell r="A1631" t="str">
            <v>72.49.03.03</v>
          </cell>
          <cell r="B1631" t="str">
            <v xml:space="preserve">MICRO TRATOR C/APAR. DE GRAMA COND. C                                          </v>
          </cell>
          <cell r="C1631" t="str">
            <v>hora</v>
          </cell>
          <cell r="D1631">
            <v>25.82</v>
          </cell>
          <cell r="E1631">
            <v>19.125925925925923</v>
          </cell>
          <cell r="F1631" t="str">
            <v>DER Jan/26</v>
          </cell>
        </row>
        <row r="1632">
          <cell r="A1632" t="str">
            <v>72.49.03.04</v>
          </cell>
          <cell r="B1632" t="str">
            <v xml:space="preserve">MICRO TRATOR C/APAR. DE GRAMA COND. D                                          </v>
          </cell>
          <cell r="C1632" t="str">
            <v>hora</v>
          </cell>
          <cell r="D1632">
            <v>69.03</v>
          </cell>
          <cell r="E1632">
            <v>51.133333333333333</v>
          </cell>
          <cell r="F1632" t="str">
            <v>DER Jan/26</v>
          </cell>
        </row>
        <row r="1633">
          <cell r="A1633" t="str">
            <v>72.49.04.01</v>
          </cell>
          <cell r="B1633" t="str">
            <v xml:space="preserve">TRATOR EQUIP.C/TRIT.RESIDUOS VEG.COND. A                                       </v>
          </cell>
          <cell r="C1633" t="str">
            <v>hora</v>
          </cell>
          <cell r="D1633">
            <v>94.46</v>
          </cell>
          <cell r="E1633">
            <v>69.970370370370361</v>
          </cell>
          <cell r="F1633" t="str">
            <v>DER Jan/26</v>
          </cell>
        </row>
        <row r="1634">
          <cell r="A1634" t="str">
            <v>72.49.04.02</v>
          </cell>
          <cell r="B1634" t="str">
            <v xml:space="preserve">TRATOR EQUIP.C/TRIT.RESIDUOS VEG.COND. B                                       </v>
          </cell>
          <cell r="C1634" t="str">
            <v>hora</v>
          </cell>
          <cell r="D1634">
            <v>88.78</v>
          </cell>
          <cell r="E1634">
            <v>65.762962962962959</v>
          </cell>
          <cell r="F1634" t="str">
            <v>DER Jan/26</v>
          </cell>
        </row>
        <row r="1635">
          <cell r="A1635" t="str">
            <v>72.49.04.03</v>
          </cell>
          <cell r="B1635" t="str">
            <v xml:space="preserve">TRATOR EQUIP.C/TRIT.RESIDUOS VEG.COND. C                                       </v>
          </cell>
          <cell r="C1635" t="str">
            <v>hora</v>
          </cell>
          <cell r="D1635">
            <v>185.59</v>
          </cell>
          <cell r="E1635">
            <v>137.47407407407405</v>
          </cell>
          <cell r="F1635" t="str">
            <v>DER Jan/26</v>
          </cell>
        </row>
        <row r="1636">
          <cell r="A1636" t="str">
            <v>72.49.04.04</v>
          </cell>
          <cell r="B1636" t="str">
            <v xml:space="preserve">TRATOR EQUIP.C/TRIT.RESIDUOS VEG.COND. D                                       </v>
          </cell>
          <cell r="C1636" t="str">
            <v>hora</v>
          </cell>
          <cell r="D1636">
            <v>228.8</v>
          </cell>
          <cell r="E1636">
            <v>169.48148148148147</v>
          </cell>
          <cell r="F1636" t="str">
            <v>DER Jan/26</v>
          </cell>
        </row>
        <row r="1637">
          <cell r="A1637" t="str">
            <v>72.49.05.01</v>
          </cell>
          <cell r="B1637" t="str">
            <v xml:space="preserve">TRATOR AGRIC. C/PULVEMISTURADOR COND. A                                        </v>
          </cell>
          <cell r="C1637" t="str">
            <v>hora</v>
          </cell>
          <cell r="D1637">
            <v>84.66</v>
          </cell>
          <cell r="E1637">
            <v>62.711111111111101</v>
          </cell>
          <cell r="F1637" t="str">
            <v>DER Jan/26</v>
          </cell>
        </row>
        <row r="1638">
          <cell r="A1638" t="str">
            <v>72.49.05.02</v>
          </cell>
          <cell r="B1638" t="str">
            <v xml:space="preserve">TRATOR AGRIC. C/PULVEMISTURADOR COND. B                                        </v>
          </cell>
          <cell r="C1638" t="str">
            <v>hora</v>
          </cell>
          <cell r="D1638">
            <v>71.8</v>
          </cell>
          <cell r="E1638">
            <v>53.185185185185176</v>
          </cell>
          <cell r="F1638" t="str">
            <v>DER Jan/26</v>
          </cell>
        </row>
        <row r="1639">
          <cell r="A1639" t="str">
            <v>72.49.05.03</v>
          </cell>
          <cell r="B1639" t="str">
            <v xml:space="preserve">TRATOR AGRIC. C/PULVEMISTURADOR COND. C                                        </v>
          </cell>
          <cell r="C1639" t="str">
            <v>hora</v>
          </cell>
          <cell r="D1639">
            <v>168.62</v>
          </cell>
          <cell r="E1639">
            <v>124.9037037037037</v>
          </cell>
          <cell r="F1639" t="str">
            <v>DER Jan/26</v>
          </cell>
        </row>
        <row r="1640">
          <cell r="A1640" t="str">
            <v>72.49.05.04</v>
          </cell>
          <cell r="B1640" t="str">
            <v xml:space="preserve">TRATOR AGRIC. C/PULVEMISTURADOR COND. D                                        </v>
          </cell>
          <cell r="C1640" t="str">
            <v>hora</v>
          </cell>
          <cell r="D1640">
            <v>211.83</v>
          </cell>
          <cell r="E1640">
            <v>156.9111111111111</v>
          </cell>
          <cell r="F1640" t="str">
            <v>DER Jan/26</v>
          </cell>
        </row>
        <row r="1641">
          <cell r="A1641" t="str">
            <v>72.50.01.01</v>
          </cell>
          <cell r="B1641" t="str">
            <v xml:space="preserve">TRATOR S/EST.COM LAMINA 1,93M3 COND. A                                         </v>
          </cell>
          <cell r="C1641" t="str">
            <v>hora</v>
          </cell>
          <cell r="D1641">
            <v>199.27</v>
          </cell>
          <cell r="E1641">
            <v>147.60740740740741</v>
          </cell>
          <cell r="F1641" t="str">
            <v>DER Jan/26</v>
          </cell>
        </row>
        <row r="1642">
          <cell r="A1642" t="str">
            <v>72.50.01.02</v>
          </cell>
          <cell r="B1642" t="str">
            <v xml:space="preserve">TRATOR S/EST.COM LAMINA 1,93M3 COND. B                                         </v>
          </cell>
          <cell r="C1642" t="str">
            <v>hora</v>
          </cell>
          <cell r="D1642">
            <v>270.33</v>
          </cell>
          <cell r="E1642">
            <v>200.24444444444441</v>
          </cell>
          <cell r="F1642" t="str">
            <v>DER Jan/26</v>
          </cell>
        </row>
        <row r="1643">
          <cell r="A1643" t="str">
            <v>72.50.01.03</v>
          </cell>
          <cell r="B1643" t="str">
            <v xml:space="preserve">TRATOR S/EST.COM LAMINA 1,93M3 COND. C                                         </v>
          </cell>
          <cell r="C1643" t="str">
            <v>hora</v>
          </cell>
          <cell r="D1643">
            <v>364.37</v>
          </cell>
          <cell r="E1643">
            <v>269.90370370370368</v>
          </cell>
          <cell r="F1643" t="str">
            <v>DER Jan/26</v>
          </cell>
        </row>
        <row r="1644">
          <cell r="A1644" t="str">
            <v>72.50.01.04</v>
          </cell>
          <cell r="B1644" t="str">
            <v xml:space="preserve">TRATOR S/EST.COM LAMINA 1,93M3 COND. D                                         </v>
          </cell>
          <cell r="C1644" t="str">
            <v>hora</v>
          </cell>
          <cell r="D1644">
            <v>407.58</v>
          </cell>
          <cell r="E1644">
            <v>301.9111111111111</v>
          </cell>
          <cell r="F1644" t="str">
            <v>DER Jan/26</v>
          </cell>
        </row>
        <row r="1645">
          <cell r="A1645" t="str">
            <v>72.50.02.01</v>
          </cell>
          <cell r="B1645" t="str">
            <v xml:space="preserve">TRATOR S/EST. COM LAMINA 2,28M3 COND. A                                        </v>
          </cell>
          <cell r="C1645" t="str">
            <v>hora</v>
          </cell>
          <cell r="D1645">
            <v>294.77999999999997</v>
          </cell>
          <cell r="E1645">
            <v>218.35555555555553</v>
          </cell>
          <cell r="F1645" t="str">
            <v>DER Jan/26</v>
          </cell>
        </row>
        <row r="1646">
          <cell r="A1646" t="str">
            <v>72.50.02.02</v>
          </cell>
          <cell r="B1646" t="str">
            <v xml:space="preserve">TRATOR S/EST. COM LAMINA 2,28M3 COND. B                                        </v>
          </cell>
          <cell r="C1646" t="str">
            <v>hora</v>
          </cell>
          <cell r="D1646">
            <v>435.77</v>
          </cell>
          <cell r="E1646">
            <v>322.79259259259254</v>
          </cell>
          <cell r="F1646" t="str">
            <v>DER Jan/26</v>
          </cell>
        </row>
        <row r="1647">
          <cell r="A1647" t="str">
            <v>72.50.02.03</v>
          </cell>
          <cell r="B1647" t="str">
            <v xml:space="preserve">TRATOR S/EST. COM LAMINA 2,28M3 COND. C                                        </v>
          </cell>
          <cell r="C1647" t="str">
            <v>hora</v>
          </cell>
          <cell r="D1647">
            <v>582.53</v>
          </cell>
          <cell r="E1647">
            <v>431.50370370370365</v>
          </cell>
          <cell r="F1647" t="str">
            <v>DER Jan/26</v>
          </cell>
        </row>
        <row r="1648">
          <cell r="A1648" t="str">
            <v>72.50.02.04</v>
          </cell>
          <cell r="B1648" t="str">
            <v xml:space="preserve">TRATOR S/EST. COM LAMINA 2,28M3 COND. D                                        </v>
          </cell>
          <cell r="C1648" t="str">
            <v>hora</v>
          </cell>
          <cell r="D1648">
            <v>625.74</v>
          </cell>
          <cell r="E1648">
            <v>463.51111111111106</v>
          </cell>
          <cell r="F1648" t="str">
            <v>DER Jan/26</v>
          </cell>
        </row>
        <row r="1649">
          <cell r="A1649" t="str">
            <v>72.50.03.01</v>
          </cell>
          <cell r="B1649" t="str">
            <v xml:space="preserve">TRATOR S/EST.COM LAMINA 3,18M3 COND. A                                         </v>
          </cell>
          <cell r="C1649" t="str">
            <v>hora</v>
          </cell>
          <cell r="D1649">
            <v>444.83</v>
          </cell>
          <cell r="E1649">
            <v>329.50370370370365</v>
          </cell>
          <cell r="F1649" t="str">
            <v>DER Jan/26</v>
          </cell>
        </row>
        <row r="1650">
          <cell r="A1650" t="str">
            <v>72.50.03.02</v>
          </cell>
          <cell r="B1650" t="str">
            <v xml:space="preserve">TRATOR S/EST.COM LAMINA 3,18M3 COND. B                                         </v>
          </cell>
          <cell r="C1650" t="str">
            <v>hora</v>
          </cell>
          <cell r="D1650">
            <v>668.54</v>
          </cell>
          <cell r="E1650">
            <v>495.21481481481476</v>
          </cell>
          <cell r="F1650" t="str">
            <v>DER Jan/26</v>
          </cell>
        </row>
        <row r="1651">
          <cell r="A1651" t="str">
            <v>72.50.03.03</v>
          </cell>
          <cell r="B1651" t="str">
            <v xml:space="preserve">TRATOR S/EST.COM LAMINA 3,18M3 COND. C                                         </v>
          </cell>
          <cell r="C1651" t="str">
            <v>hora</v>
          </cell>
          <cell r="D1651">
            <v>992.47</v>
          </cell>
          <cell r="E1651">
            <v>735.16296296296298</v>
          </cell>
          <cell r="F1651" t="str">
            <v>DER Jan/26</v>
          </cell>
        </row>
        <row r="1652">
          <cell r="A1652" t="str">
            <v>72.50.03.04</v>
          </cell>
          <cell r="B1652" t="str">
            <v xml:space="preserve">TRATOR S/EST.COM LAMINA 3,18M3 COND. D                                         </v>
          </cell>
          <cell r="C1652" t="str">
            <v>hora</v>
          </cell>
          <cell r="D1652">
            <v>1035.68</v>
          </cell>
          <cell r="E1652">
            <v>767.17037037037039</v>
          </cell>
          <cell r="F1652" t="str">
            <v>DER Jan/26</v>
          </cell>
        </row>
        <row r="1653">
          <cell r="A1653" t="str">
            <v>72.50.04.01</v>
          </cell>
          <cell r="B1653" t="str">
            <v xml:space="preserve">TRATOR S/EST. C/LAMINA/RIP.1,93M3 COND.A                                       </v>
          </cell>
          <cell r="C1653" t="str">
            <v>hora</v>
          </cell>
          <cell r="D1653">
            <v>198.25</v>
          </cell>
          <cell r="E1653">
            <v>146.85185185185185</v>
          </cell>
          <cell r="F1653" t="str">
            <v>DER Jan/26</v>
          </cell>
        </row>
        <row r="1654">
          <cell r="A1654" t="str">
            <v>72.50.04.02</v>
          </cell>
          <cell r="B1654" t="str">
            <v xml:space="preserve">TRATOR S/EST. C/LAMINA/RIP.1,93M3 COND.B                                       </v>
          </cell>
          <cell r="C1654" t="str">
            <v>hora</v>
          </cell>
          <cell r="D1654">
            <v>268.57</v>
          </cell>
          <cell r="E1654">
            <v>198.94074074074072</v>
          </cell>
          <cell r="F1654" t="str">
            <v>DER Jan/26</v>
          </cell>
        </row>
        <row r="1655">
          <cell r="A1655" t="str">
            <v>72.50.04.03</v>
          </cell>
          <cell r="B1655" t="str">
            <v xml:space="preserve">TRATOR S/EST. C/LAMINA/RIP.1,93M3 COND.C                                       </v>
          </cell>
          <cell r="C1655" t="str">
            <v>hora</v>
          </cell>
          <cell r="D1655">
            <v>362.61</v>
          </cell>
          <cell r="E1655">
            <v>268.59999999999997</v>
          </cell>
          <cell r="F1655" t="str">
            <v>DER Jan/26</v>
          </cell>
        </row>
        <row r="1656">
          <cell r="A1656" t="str">
            <v>72.50.04.04</v>
          </cell>
          <cell r="B1656" t="str">
            <v xml:space="preserve">TRATOR S/EST. C/LAMINA/RIP.1,93M3 COND.D                                       </v>
          </cell>
          <cell r="C1656" t="str">
            <v>hora</v>
          </cell>
          <cell r="D1656">
            <v>405.82</v>
          </cell>
          <cell r="E1656">
            <v>300.60740740740738</v>
          </cell>
          <cell r="F1656" t="str">
            <v>DER Jan/26</v>
          </cell>
        </row>
        <row r="1657">
          <cell r="A1657" t="str">
            <v>72.50.05.01</v>
          </cell>
          <cell r="B1657" t="str">
            <v xml:space="preserve">TRATOR S/EST. C/LAMINA/RIP.2,28M3 COND.A                                       </v>
          </cell>
          <cell r="C1657" t="str">
            <v>hora</v>
          </cell>
          <cell r="D1657">
            <v>294.77999999999997</v>
          </cell>
          <cell r="E1657">
            <v>218.35555555555553</v>
          </cell>
          <cell r="F1657" t="str">
            <v>DER Jan/26</v>
          </cell>
        </row>
        <row r="1658">
          <cell r="A1658" t="str">
            <v>72.50.05.02</v>
          </cell>
          <cell r="B1658" t="str">
            <v xml:space="preserve">TRATOR S/EST. C/LAMINA/RIP.2,28M3 COND.B                                       </v>
          </cell>
          <cell r="C1658" t="str">
            <v>hora</v>
          </cell>
          <cell r="D1658">
            <v>435.77</v>
          </cell>
          <cell r="E1658">
            <v>322.79259259259254</v>
          </cell>
          <cell r="F1658" t="str">
            <v>DER Jan/26</v>
          </cell>
        </row>
        <row r="1659">
          <cell r="A1659" t="str">
            <v>72.50.05.03</v>
          </cell>
          <cell r="B1659" t="str">
            <v xml:space="preserve">TRATOR S/EST. C/LAMINA/RIP.2,28M3 COND.C                                       </v>
          </cell>
          <cell r="C1659" t="str">
            <v>hora</v>
          </cell>
          <cell r="D1659">
            <v>587.29</v>
          </cell>
          <cell r="E1659">
            <v>435.0296296296296</v>
          </cell>
          <cell r="F1659" t="str">
            <v>DER Jan/26</v>
          </cell>
        </row>
        <row r="1660">
          <cell r="A1660" t="str">
            <v>72.50.05.04</v>
          </cell>
          <cell r="B1660" t="str">
            <v xml:space="preserve">TRATOR S/EST. C/LAMINA/RIP.2,28M3 COND.D                                       </v>
          </cell>
          <cell r="C1660" t="str">
            <v>hora</v>
          </cell>
          <cell r="D1660">
            <v>630.5</v>
          </cell>
          <cell r="E1660">
            <v>467.03703703703701</v>
          </cell>
          <cell r="F1660" t="str">
            <v>DER Jan/26</v>
          </cell>
        </row>
        <row r="1661">
          <cell r="A1661" t="str">
            <v>72.50.06.01</v>
          </cell>
          <cell r="B1661" t="str">
            <v xml:space="preserve">TRATOR S/EST. C/LAMINA/RIP.3,18M3 COND.A                                       </v>
          </cell>
          <cell r="C1661" t="str">
            <v>hora</v>
          </cell>
          <cell r="D1661">
            <v>442.6</v>
          </cell>
          <cell r="E1661">
            <v>327.85185185185185</v>
          </cell>
          <cell r="F1661" t="str">
            <v>DER Jan/26</v>
          </cell>
        </row>
        <row r="1662">
          <cell r="A1662" t="str">
            <v>72.50.06.02</v>
          </cell>
          <cell r="B1662" t="str">
            <v xml:space="preserve">TRATOR S/EST. C/LAMINA/RIP.3,18M3 COND.B                                       </v>
          </cell>
          <cell r="C1662" t="str">
            <v>hora</v>
          </cell>
          <cell r="D1662">
            <v>664.83</v>
          </cell>
          <cell r="E1662">
            <v>492.46666666666664</v>
          </cell>
          <cell r="F1662" t="str">
            <v>DER Jan/26</v>
          </cell>
        </row>
        <row r="1663">
          <cell r="A1663" t="str">
            <v>72.50.06.03</v>
          </cell>
          <cell r="B1663" t="str">
            <v xml:space="preserve">TRATOR S/EST. C/LAMINA/RIP.3,18M3 COND.C                                       </v>
          </cell>
          <cell r="C1663" t="str">
            <v>hora</v>
          </cell>
          <cell r="D1663">
            <v>988.76</v>
          </cell>
          <cell r="E1663">
            <v>732.4148148148148</v>
          </cell>
          <cell r="F1663" t="str">
            <v>DER Jan/26</v>
          </cell>
        </row>
        <row r="1664">
          <cell r="A1664" t="str">
            <v>72.50.06.04</v>
          </cell>
          <cell r="B1664" t="str">
            <v xml:space="preserve">TRATOR S/EST. C/LAMINA/RIP.3,18M3 COND.D                                       </v>
          </cell>
          <cell r="C1664" t="str">
            <v>hora</v>
          </cell>
          <cell r="D1664">
            <v>1031.97</v>
          </cell>
          <cell r="E1664">
            <v>764.42222222222222</v>
          </cell>
          <cell r="F1664" t="str">
            <v>DER Jan/26</v>
          </cell>
        </row>
        <row r="1665">
          <cell r="A1665" t="str">
            <v>72.50.09.01</v>
          </cell>
          <cell r="B1665" t="str">
            <v xml:space="preserve">BATE ESTACA HIDRAULICO MONTADO EM CAM.GUINDAUTO 6,2T E CARROC.5T - COND.A      </v>
          </cell>
          <cell r="C1665" t="str">
            <v>hora</v>
          </cell>
          <cell r="D1665">
            <v>174.57</v>
          </cell>
          <cell r="E1665">
            <v>129.3111111111111</v>
          </cell>
          <cell r="F1665" t="str">
            <v>DER Jan/26</v>
          </cell>
        </row>
        <row r="1666">
          <cell r="A1666" t="str">
            <v>72.50.09.02</v>
          </cell>
          <cell r="B1666" t="str">
            <v xml:space="preserve">BATE ESTACA HIDRAULICO MONTADO EM CAM.GUINDAUTO 6,2T E CARROC.5T - COND.B      </v>
          </cell>
          <cell r="C1666" t="str">
            <v>hora</v>
          </cell>
          <cell r="D1666">
            <v>171.84</v>
          </cell>
          <cell r="E1666">
            <v>127.28888888888888</v>
          </cell>
          <cell r="F1666" t="str">
            <v>DER Jan/26</v>
          </cell>
        </row>
        <row r="1667">
          <cell r="A1667" t="str">
            <v>72.50.09.03</v>
          </cell>
          <cell r="B1667" t="str">
            <v xml:space="preserve">BATE ESTACA HIDRAULICO MONTADO EM CAM.GUINDAUTO 6,2T E CARROC.5T - COND.C      </v>
          </cell>
          <cell r="C1667" t="str">
            <v>hora</v>
          </cell>
          <cell r="D1667">
            <v>361.15</v>
          </cell>
          <cell r="E1667">
            <v>267.51851851851848</v>
          </cell>
          <cell r="F1667" t="str">
            <v>DER Jan/26</v>
          </cell>
        </row>
        <row r="1668">
          <cell r="A1668" t="str">
            <v>72.50.09.04</v>
          </cell>
          <cell r="B1668" t="str">
            <v xml:space="preserve">BATE ESTACA HIDRAULICO MONTADO EM CAM.GUINDAUTO 6,2T E CARROC.5T               </v>
          </cell>
          <cell r="C1668" t="str">
            <v>hora</v>
          </cell>
          <cell r="D1668">
            <v>450.34</v>
          </cell>
          <cell r="E1668">
            <v>333.58518518518514</v>
          </cell>
          <cell r="F1668" t="str">
            <v>DER Jan/26</v>
          </cell>
        </row>
        <row r="1669">
          <cell r="A1669" t="str">
            <v>72.51.03.04</v>
          </cell>
          <cell r="B1669" t="str">
            <v xml:space="preserve">PICADOR DE GALHOS 49HP DIESEL T4I                                              </v>
          </cell>
          <cell r="C1669" t="str">
            <v>hora</v>
          </cell>
          <cell r="D1669">
            <v>64.53</v>
          </cell>
          <cell r="E1669">
            <v>47.8</v>
          </cell>
          <cell r="F1669" t="str">
            <v>DER Jan/26</v>
          </cell>
        </row>
        <row r="1670">
          <cell r="A1670" t="str">
            <v>72.52.01.01</v>
          </cell>
          <cell r="B1670" t="str">
            <v xml:space="preserve">USINA DE CONCRETO 200M3/H COND. A                                              </v>
          </cell>
          <cell r="C1670" t="str">
            <v>hora</v>
          </cell>
          <cell r="D1670">
            <v>435.35</v>
          </cell>
          <cell r="E1670">
            <v>322.48148148148147</v>
          </cell>
          <cell r="F1670" t="str">
            <v>DER Jan/26</v>
          </cell>
        </row>
        <row r="1671">
          <cell r="A1671" t="str">
            <v>72.52.01.02</v>
          </cell>
          <cell r="B1671" t="str">
            <v xml:space="preserve">USINA DE CONCRETO 200M3/H COND. B                                              </v>
          </cell>
          <cell r="C1671" t="str">
            <v>hora</v>
          </cell>
          <cell r="D1671">
            <v>363.73</v>
          </cell>
          <cell r="E1671">
            <v>269.42962962962963</v>
          </cell>
          <cell r="F1671" t="str">
            <v>DER Jan/26</v>
          </cell>
        </row>
        <row r="1672">
          <cell r="A1672" t="str">
            <v>72.52.01.03</v>
          </cell>
          <cell r="B1672" t="str">
            <v xml:space="preserve">USINA DE CONCRETO 200M3/H COND. C                                              </v>
          </cell>
          <cell r="C1672" t="str">
            <v>hora</v>
          </cell>
          <cell r="D1672">
            <v>472.84</v>
          </cell>
          <cell r="E1672">
            <v>350.25185185185182</v>
          </cell>
          <cell r="F1672" t="str">
            <v>DER Jan/26</v>
          </cell>
        </row>
        <row r="1673">
          <cell r="A1673" t="str">
            <v>72.52.01.04</v>
          </cell>
          <cell r="B1673" t="str">
            <v xml:space="preserve">USINA DE CONCRETO 200M3/H COND. D                                              </v>
          </cell>
          <cell r="C1673" t="str">
            <v>hora</v>
          </cell>
          <cell r="D1673">
            <v>718.28</v>
          </cell>
          <cell r="E1673">
            <v>532.05925925925919</v>
          </cell>
          <cell r="F1673" t="str">
            <v>DER Jan/26</v>
          </cell>
        </row>
        <row r="1674">
          <cell r="A1674" t="str">
            <v>72.52.02.01</v>
          </cell>
          <cell r="B1674" t="str">
            <v xml:space="preserve">USINA DE CONCRETO 40M3/H COND. A                                               </v>
          </cell>
          <cell r="C1674" t="str">
            <v>hora</v>
          </cell>
          <cell r="D1674">
            <v>419.86</v>
          </cell>
          <cell r="E1674">
            <v>311.00740740740741</v>
          </cell>
          <cell r="F1674" t="str">
            <v>DER Jan/26</v>
          </cell>
        </row>
        <row r="1675">
          <cell r="A1675" t="str">
            <v>72.52.02.02</v>
          </cell>
          <cell r="B1675" t="str">
            <v xml:space="preserve">USINA DE CONCRETO 40M3/H COND. B                                               </v>
          </cell>
          <cell r="C1675" t="str">
            <v>hora</v>
          </cell>
          <cell r="D1675">
            <v>295.95</v>
          </cell>
          <cell r="E1675">
            <v>219.2222222222222</v>
          </cell>
          <cell r="F1675" t="str">
            <v>DER Jan/26</v>
          </cell>
        </row>
        <row r="1676">
          <cell r="A1676" t="str">
            <v>72.52.02.03</v>
          </cell>
          <cell r="B1676" t="str">
            <v xml:space="preserve">USINA DE CONCRETO 40M3/H COND. C                                               </v>
          </cell>
          <cell r="C1676" t="str">
            <v>hora</v>
          </cell>
          <cell r="D1676">
            <v>361.42</v>
          </cell>
          <cell r="E1676">
            <v>267.71851851851852</v>
          </cell>
          <cell r="F1676" t="str">
            <v>DER Jan/26</v>
          </cell>
        </row>
        <row r="1677">
          <cell r="A1677" t="str">
            <v>72.52.02.04</v>
          </cell>
          <cell r="B1677" t="str">
            <v xml:space="preserve">USINA DE CONCRETO 40M3/H COND. D                                               </v>
          </cell>
          <cell r="C1677" t="str">
            <v>hora</v>
          </cell>
          <cell r="D1677">
            <v>606.85</v>
          </cell>
          <cell r="E1677">
            <v>449.51851851851853</v>
          </cell>
          <cell r="F1677" t="str">
            <v>DER Jan/26</v>
          </cell>
        </row>
        <row r="1678">
          <cell r="A1678" t="str">
            <v>72.52.03.01</v>
          </cell>
          <cell r="B1678" t="str">
            <v xml:space="preserve">USINA ASFALTICA 60A80T/H COND. A                                               </v>
          </cell>
          <cell r="C1678" t="str">
            <v>hora</v>
          </cell>
          <cell r="D1678">
            <v>681.58</v>
          </cell>
          <cell r="E1678">
            <v>504.87407407407409</v>
          </cell>
          <cell r="F1678" t="str">
            <v>DER Jan/26</v>
          </cell>
        </row>
        <row r="1679">
          <cell r="A1679" t="str">
            <v>72.52.03.02</v>
          </cell>
          <cell r="B1679" t="str">
            <v xml:space="preserve">USINA ASFALTICA 60A80T/H COND. B                                               </v>
          </cell>
          <cell r="C1679" t="str">
            <v>hora</v>
          </cell>
          <cell r="D1679">
            <v>886.66</v>
          </cell>
          <cell r="E1679">
            <v>656.78518518518513</v>
          </cell>
          <cell r="F1679" t="str">
            <v>DER Jan/26</v>
          </cell>
        </row>
        <row r="1680">
          <cell r="A1680" t="str">
            <v>72.52.03.03</v>
          </cell>
          <cell r="B1680" t="str">
            <v xml:space="preserve">USINA ASFALTICA 60 A 80T/H COND. C                                             </v>
          </cell>
          <cell r="C1680" t="str">
            <v>hora</v>
          </cell>
          <cell r="D1680">
            <v>2642.55</v>
          </cell>
          <cell r="E1680">
            <v>1957.4444444444443</v>
          </cell>
          <cell r="F1680" t="str">
            <v>DER Jan/26</v>
          </cell>
        </row>
        <row r="1681">
          <cell r="A1681" t="str">
            <v>72.52.03.04</v>
          </cell>
          <cell r="B1681" t="str">
            <v xml:space="preserve">USINA ASFALTICA 60 A 80 T/H COND. D                                            </v>
          </cell>
          <cell r="C1681" t="str">
            <v>hora</v>
          </cell>
          <cell r="D1681">
            <v>2801.56</v>
          </cell>
          <cell r="E1681">
            <v>2075.2296296296295</v>
          </cell>
          <cell r="F1681" t="str">
            <v>DER Jan/26</v>
          </cell>
        </row>
        <row r="1682">
          <cell r="A1682" t="str">
            <v>72.52.04.01</v>
          </cell>
          <cell r="B1682" t="str">
            <v xml:space="preserve">USINA ASF.MATER.FRES.100A150T/H COND.A                                         </v>
          </cell>
          <cell r="C1682" t="str">
            <v>hora</v>
          </cell>
          <cell r="D1682">
            <v>1101.8399999999999</v>
          </cell>
          <cell r="E1682">
            <v>816.17777777777769</v>
          </cell>
          <cell r="F1682" t="str">
            <v>DER Jan/26</v>
          </cell>
        </row>
        <row r="1683">
          <cell r="A1683" t="str">
            <v>72.52.04.02</v>
          </cell>
          <cell r="B1683" t="str">
            <v xml:space="preserve">USINA ASF.MATER.FRES.100A150T/H COND.B                                         </v>
          </cell>
          <cell r="C1683" t="str">
            <v>hora</v>
          </cell>
          <cell r="D1683">
            <v>1599.77</v>
          </cell>
          <cell r="E1683">
            <v>1185.0148148148148</v>
          </cell>
          <cell r="F1683" t="str">
            <v>DER Jan/26</v>
          </cell>
        </row>
        <row r="1684">
          <cell r="A1684" t="str">
            <v>72.52.04.03</v>
          </cell>
          <cell r="B1684" t="str">
            <v xml:space="preserve">USINA ASF.MATER.FRES.100A150T/H COND.C                                         </v>
          </cell>
          <cell r="C1684" t="str">
            <v>hora</v>
          </cell>
          <cell r="D1684">
            <v>4129.6499999999996</v>
          </cell>
          <cell r="E1684">
            <v>3058.9999999999995</v>
          </cell>
          <cell r="F1684" t="str">
            <v>DER Jan/26</v>
          </cell>
        </row>
        <row r="1685">
          <cell r="A1685" t="str">
            <v>72.52.04.04</v>
          </cell>
          <cell r="B1685" t="str">
            <v xml:space="preserve">USINA DE ASFALTO A QUENTE GRAVIMÉTRICA COM CAPACIDADE DE 100/140 T/H - 260 KW  </v>
          </cell>
          <cell r="C1685" t="str">
            <v>hora</v>
          </cell>
          <cell r="D1685">
            <v>4288.67</v>
          </cell>
          <cell r="E1685">
            <v>3176.7925925925924</v>
          </cell>
          <cell r="F1685" t="str">
            <v>DER Jan/26</v>
          </cell>
        </row>
        <row r="1686">
          <cell r="A1686" t="str">
            <v>72.52.05.01</v>
          </cell>
          <cell r="B1686" t="str">
            <v xml:space="preserve">USINA DE SOLOS 400TON/H COND. A                                                </v>
          </cell>
          <cell r="C1686" t="str">
            <v>hora</v>
          </cell>
          <cell r="D1686">
            <v>515.84</v>
          </cell>
          <cell r="E1686">
            <v>382.10370370370373</v>
          </cell>
          <cell r="F1686" t="str">
            <v>DER Jan/26</v>
          </cell>
        </row>
        <row r="1687">
          <cell r="A1687" t="str">
            <v>72.52.05.02</v>
          </cell>
          <cell r="B1687" t="str">
            <v xml:space="preserve">USINA DE SOLOS 400TON/H COND. B                                                </v>
          </cell>
          <cell r="C1687" t="str">
            <v>hora</v>
          </cell>
          <cell r="D1687">
            <v>458.81</v>
          </cell>
          <cell r="E1687">
            <v>339.85925925925926</v>
          </cell>
          <cell r="F1687" t="str">
            <v>DER Jan/26</v>
          </cell>
        </row>
        <row r="1688">
          <cell r="A1688" t="str">
            <v>72.52.05.03</v>
          </cell>
          <cell r="B1688" t="str">
            <v xml:space="preserve">USINA DE SOLOS 400TON/H COND. C                                                </v>
          </cell>
          <cell r="C1688" t="str">
            <v>hora</v>
          </cell>
          <cell r="D1688">
            <v>549.73</v>
          </cell>
          <cell r="E1688">
            <v>407.2074074074074</v>
          </cell>
          <cell r="F1688" t="str">
            <v>DER Jan/26</v>
          </cell>
        </row>
        <row r="1689">
          <cell r="A1689" t="str">
            <v>72.52.05.04</v>
          </cell>
          <cell r="B1689" t="str">
            <v xml:space="preserve">USINA DE SOLOS 400TON/H COND. D                                                </v>
          </cell>
          <cell r="C1689" t="str">
            <v>hora</v>
          </cell>
          <cell r="D1689">
            <v>795.17</v>
          </cell>
          <cell r="E1689">
            <v>589.01481481481471</v>
          </cell>
          <cell r="F1689" t="str">
            <v>DER Jan/26</v>
          </cell>
        </row>
        <row r="1690">
          <cell r="A1690" t="str">
            <v>72.53.01.01</v>
          </cell>
          <cell r="B1690" t="str">
            <v xml:space="preserve">VIBRADOR DE IMERSAO 12000VPM ELET.COND.A                                       </v>
          </cell>
          <cell r="C1690" t="str">
            <v>hora</v>
          </cell>
          <cell r="D1690">
            <v>34.69</v>
          </cell>
          <cell r="E1690">
            <v>25.696296296296293</v>
          </cell>
          <cell r="F1690" t="str">
            <v>DER Jan/26</v>
          </cell>
        </row>
        <row r="1691">
          <cell r="A1691" t="str">
            <v>72.53.01.02</v>
          </cell>
          <cell r="B1691" t="str">
            <v xml:space="preserve">VIBRADOR DE IMERSAO 12000VPM ELET.COND.B                                       </v>
          </cell>
          <cell r="C1691" t="str">
            <v>hora</v>
          </cell>
          <cell r="D1691">
            <v>0.94</v>
          </cell>
          <cell r="E1691">
            <v>0.69629629629629619</v>
          </cell>
          <cell r="F1691" t="str">
            <v>DER Jan/26</v>
          </cell>
        </row>
        <row r="1692">
          <cell r="A1692" t="str">
            <v>72.53.01.03</v>
          </cell>
          <cell r="B1692" t="str">
            <v xml:space="preserve">VIBRADOR DE IMERSAO 12000VPM ELET.COND.C                                       </v>
          </cell>
          <cell r="C1692" t="str">
            <v>hora</v>
          </cell>
          <cell r="D1692">
            <v>2.2999999999999998</v>
          </cell>
          <cell r="E1692">
            <v>1.7037037037037035</v>
          </cell>
          <cell r="F1692" t="str">
            <v>DER Jan/26</v>
          </cell>
        </row>
        <row r="1693">
          <cell r="A1693" t="str">
            <v>72.53.01.04</v>
          </cell>
          <cell r="B1693" t="str">
            <v xml:space="preserve">VIBRADOR DE IMERSAO 12000VPM ELET.COND.D                                       </v>
          </cell>
          <cell r="C1693" t="str">
            <v>hora</v>
          </cell>
          <cell r="D1693">
            <v>36.49</v>
          </cell>
          <cell r="E1693">
            <v>27.029629629629628</v>
          </cell>
          <cell r="F1693" t="str">
            <v>DER Jan/26</v>
          </cell>
        </row>
        <row r="1694">
          <cell r="A1694" t="str">
            <v>72.53.02.01</v>
          </cell>
          <cell r="B1694" t="str">
            <v xml:space="preserve">VIBRADOR DE IMERSAO 12000VPM GAS.COND.A                                        </v>
          </cell>
          <cell r="C1694" t="str">
            <v>hora</v>
          </cell>
          <cell r="D1694">
            <v>35.01</v>
          </cell>
          <cell r="E1694">
            <v>25.93333333333333</v>
          </cell>
          <cell r="F1694" t="str">
            <v>DER Jan/26</v>
          </cell>
        </row>
        <row r="1695">
          <cell r="A1695" t="str">
            <v>72.53.02.02</v>
          </cell>
          <cell r="B1695" t="str">
            <v xml:space="preserve">VIBRADOR DE IMERSAO 12000VPM GAS.COND.B                                        </v>
          </cell>
          <cell r="C1695" t="str">
            <v>hora</v>
          </cell>
          <cell r="D1695">
            <v>1.53</v>
          </cell>
          <cell r="E1695">
            <v>1.1333333333333333</v>
          </cell>
          <cell r="F1695" t="str">
            <v>DER Jan/26</v>
          </cell>
        </row>
        <row r="1696">
          <cell r="A1696" t="str">
            <v>72.53.02.03</v>
          </cell>
          <cell r="B1696" t="str">
            <v xml:space="preserve">VIBRADOR DE IMERSAO 12000VPM GAS.COND.C                                        </v>
          </cell>
          <cell r="C1696" t="str">
            <v>hora</v>
          </cell>
          <cell r="D1696">
            <v>3.23</v>
          </cell>
          <cell r="E1696">
            <v>2.3925925925925924</v>
          </cell>
          <cell r="F1696" t="str">
            <v>DER Jan/26</v>
          </cell>
        </row>
        <row r="1697">
          <cell r="A1697" t="str">
            <v>72.53.02.04</v>
          </cell>
          <cell r="B1697" t="str">
            <v xml:space="preserve">VIBRADOR DE IMERSAO 12000VPM GAS.COND.D                                        </v>
          </cell>
          <cell r="C1697" t="str">
            <v>hora</v>
          </cell>
          <cell r="D1697">
            <v>37.42</v>
          </cell>
          <cell r="E1697">
            <v>27.718518518518518</v>
          </cell>
          <cell r="F1697" t="str">
            <v>DER Jan/26</v>
          </cell>
        </row>
        <row r="1698">
          <cell r="A1698" t="str">
            <v>72.54.01.01</v>
          </cell>
          <cell r="B1698" t="str">
            <v xml:space="preserve">VIBRO ACAB.ASF.S/EST.400T/H COND. A                                            </v>
          </cell>
          <cell r="C1698" t="str">
            <v>hora</v>
          </cell>
          <cell r="D1698">
            <v>223.04</v>
          </cell>
          <cell r="E1698">
            <v>165.21481481481479</v>
          </cell>
          <cell r="F1698" t="str">
            <v>DER Jan/26</v>
          </cell>
        </row>
        <row r="1699">
          <cell r="A1699" t="str">
            <v>72.54.01.02</v>
          </cell>
          <cell r="B1699" t="str">
            <v xml:space="preserve">VIBRO ACAB.ASF.S/EST.400T/H COND.B                                             </v>
          </cell>
          <cell r="C1699" t="str">
            <v>hora</v>
          </cell>
          <cell r="D1699">
            <v>314.29000000000002</v>
          </cell>
          <cell r="E1699">
            <v>232.8074074074074</v>
          </cell>
          <cell r="F1699" t="str">
            <v>DER Jan/26</v>
          </cell>
        </row>
        <row r="1700">
          <cell r="A1700" t="str">
            <v>72.54.01.03</v>
          </cell>
          <cell r="B1700" t="str">
            <v xml:space="preserve">VIBRO ACAB.ASF.S/EST.400T/H COND.C                                             </v>
          </cell>
          <cell r="C1700" t="str">
            <v>hora</v>
          </cell>
          <cell r="D1700">
            <v>416.69</v>
          </cell>
          <cell r="E1700">
            <v>308.65925925925922</v>
          </cell>
          <cell r="F1700" t="str">
            <v>DER Jan/26</v>
          </cell>
        </row>
        <row r="1701">
          <cell r="A1701" t="str">
            <v>72.54.01.04</v>
          </cell>
          <cell r="B1701" t="str">
            <v xml:space="preserve">VIBRO ACAB.ASF.S/EST.400T/H COND.D                                             </v>
          </cell>
          <cell r="C1701" t="str">
            <v>hora</v>
          </cell>
          <cell r="D1701">
            <v>459.9</v>
          </cell>
          <cell r="E1701">
            <v>340.66666666666663</v>
          </cell>
          <cell r="F1701" t="str">
            <v>DER Jan/26</v>
          </cell>
        </row>
        <row r="1702">
          <cell r="A1702" t="str">
            <v>72.54.02.01</v>
          </cell>
          <cell r="B1702" t="str">
            <v xml:space="preserve">VIBRO ACAB.ASF.S/EST. 2200TON/H COND.A                                         </v>
          </cell>
          <cell r="C1702" t="str">
            <v>hora</v>
          </cell>
          <cell r="D1702">
            <v>757.2</v>
          </cell>
          <cell r="E1702">
            <v>560.88888888888891</v>
          </cell>
          <cell r="F1702" t="str">
            <v>DER Jan/26</v>
          </cell>
        </row>
        <row r="1703">
          <cell r="A1703" t="str">
            <v>72.54.02.02</v>
          </cell>
          <cell r="B1703" t="str">
            <v xml:space="preserve">VIBRO ACAB.ASF.S/EST. 2200TON/H COND.B                                         </v>
          </cell>
          <cell r="C1703" t="str">
            <v>hora</v>
          </cell>
          <cell r="D1703">
            <v>1247.8399999999999</v>
          </cell>
          <cell r="E1703">
            <v>924.32592592592584</v>
          </cell>
          <cell r="F1703" t="str">
            <v>DER Jan/26</v>
          </cell>
        </row>
        <row r="1704">
          <cell r="A1704" t="str">
            <v>72.54.02.03</v>
          </cell>
          <cell r="B1704" t="str">
            <v xml:space="preserve">VIBRO ACAB.ASF.S/EST. 2200TON/H COND.C                                         </v>
          </cell>
          <cell r="C1704" t="str">
            <v>hora</v>
          </cell>
          <cell r="D1704">
            <v>1412.94</v>
          </cell>
          <cell r="E1704">
            <v>1046.6222222222223</v>
          </cell>
          <cell r="F1704" t="str">
            <v>DER Jan/26</v>
          </cell>
        </row>
        <row r="1705">
          <cell r="A1705" t="str">
            <v>72.54.02.04</v>
          </cell>
          <cell r="B1705" t="str">
            <v xml:space="preserve">VIBRO ACAB.ASF.S/EST. 2200TON/H COND.D                                         </v>
          </cell>
          <cell r="C1705" t="str">
            <v>hora</v>
          </cell>
          <cell r="D1705">
            <v>1456.15</v>
          </cell>
          <cell r="E1705">
            <v>1078.6296296296296</v>
          </cell>
          <cell r="F1705" t="str">
            <v>DER Jan/26</v>
          </cell>
        </row>
        <row r="1706">
          <cell r="A1706" t="str">
            <v>72.54.03.01</v>
          </cell>
          <cell r="B1706" t="str">
            <v xml:space="preserve">VIBRO ACAB.ASF.S/EST.500TON/H COND. A                                          </v>
          </cell>
          <cell r="C1706" t="str">
            <v>hora</v>
          </cell>
          <cell r="D1706">
            <v>273.64999999999998</v>
          </cell>
          <cell r="E1706">
            <v>202.70370370370367</v>
          </cell>
          <cell r="F1706" t="str">
            <v>DER Jan/26</v>
          </cell>
        </row>
        <row r="1707">
          <cell r="A1707" t="str">
            <v>72.54.03.02</v>
          </cell>
          <cell r="B1707" t="str">
            <v xml:space="preserve">VIBRO ACAB.ASF.S/EST.500TON/H COND. B                                          </v>
          </cell>
          <cell r="C1707" t="str">
            <v>hora</v>
          </cell>
          <cell r="D1707">
            <v>402.73</v>
          </cell>
          <cell r="E1707">
            <v>298.31851851851849</v>
          </cell>
          <cell r="F1707" t="str">
            <v>DER Jan/26</v>
          </cell>
        </row>
        <row r="1708">
          <cell r="A1708" t="str">
            <v>72.54.03.03</v>
          </cell>
          <cell r="B1708" t="str">
            <v xml:space="preserve">VIBRO ACAB.ASF.S/EST.500TON/H COND. C                                          </v>
          </cell>
          <cell r="C1708" t="str">
            <v>hora</v>
          </cell>
          <cell r="D1708">
            <v>559.47</v>
          </cell>
          <cell r="E1708">
            <v>414.42222222222222</v>
          </cell>
          <cell r="F1708" t="str">
            <v>DER Jan/26</v>
          </cell>
        </row>
        <row r="1709">
          <cell r="A1709" t="str">
            <v>72.54.03.04</v>
          </cell>
          <cell r="B1709" t="str">
            <v xml:space="preserve">VIBRO ACAB.ASF.S/EST.500TON/H COND. D                                          </v>
          </cell>
          <cell r="C1709" t="str">
            <v>hora</v>
          </cell>
          <cell r="D1709">
            <v>602.67999999999995</v>
          </cell>
          <cell r="E1709">
            <v>446.42962962962957</v>
          </cell>
          <cell r="F1709" t="str">
            <v>DER Jan/26</v>
          </cell>
        </row>
        <row r="1710">
          <cell r="A1710" t="str">
            <v>72.54.04.01</v>
          </cell>
          <cell r="B1710" t="str">
            <v xml:space="preserve">VIBRO ACAB.ASF.S/PNEU 14,7T/H COND. A                                          </v>
          </cell>
          <cell r="C1710" t="str">
            <v>hora</v>
          </cell>
          <cell r="D1710">
            <v>171.34</v>
          </cell>
          <cell r="E1710">
            <v>126.91851851851851</v>
          </cell>
          <cell r="F1710" t="str">
            <v>DER Jan/26</v>
          </cell>
        </row>
        <row r="1711">
          <cell r="A1711" t="str">
            <v>72.54.04.02</v>
          </cell>
          <cell r="B1711" t="str">
            <v xml:space="preserve">VIBRO ACAB.ASF.S/PNEU 14,7T/H COND. B                                          </v>
          </cell>
          <cell r="C1711" t="str">
            <v>hora</v>
          </cell>
          <cell r="D1711">
            <v>223.92</v>
          </cell>
          <cell r="E1711">
            <v>165.86666666666665</v>
          </cell>
          <cell r="F1711" t="str">
            <v>DER Jan/26</v>
          </cell>
        </row>
        <row r="1712">
          <cell r="A1712" t="str">
            <v>72.54.04.03</v>
          </cell>
          <cell r="B1712" t="str">
            <v xml:space="preserve">VIBRO ACAB.ASF.S/PNEU 14,7T/H COND. C                                          </v>
          </cell>
          <cell r="C1712" t="str">
            <v>hora</v>
          </cell>
          <cell r="D1712">
            <v>346.71</v>
          </cell>
          <cell r="E1712">
            <v>256.82222222222219</v>
          </cell>
          <cell r="F1712" t="str">
            <v>DER Jan/26</v>
          </cell>
        </row>
        <row r="1713">
          <cell r="A1713" t="str">
            <v>72.54.04.04</v>
          </cell>
          <cell r="B1713" t="str">
            <v xml:space="preserve">VIBRO ACAB.ASF.S/PNEU 14,7T/H COND. D                                          </v>
          </cell>
          <cell r="C1713" t="str">
            <v>hora</v>
          </cell>
          <cell r="D1713">
            <v>389.92</v>
          </cell>
          <cell r="E1713">
            <v>288.82962962962961</v>
          </cell>
          <cell r="F1713" t="str">
            <v>DER Jan/26</v>
          </cell>
        </row>
        <row r="1714">
          <cell r="A1714" t="str">
            <v>72.55.01.01</v>
          </cell>
          <cell r="B1714" t="str">
            <v xml:space="preserve">VIBRO ACAB.CONCRETO 200M3/H COND. A                                            </v>
          </cell>
          <cell r="C1714" t="str">
            <v>hora</v>
          </cell>
          <cell r="D1714">
            <v>891.45</v>
          </cell>
          <cell r="E1714">
            <v>660.33333333333337</v>
          </cell>
          <cell r="F1714" t="str">
            <v>DER Jan/26</v>
          </cell>
        </row>
        <row r="1715">
          <cell r="A1715" t="str">
            <v>72.55.01.02</v>
          </cell>
          <cell r="B1715" t="str">
            <v xml:space="preserve">VIBRO ACAB.CONCRETO 200M3/H COND. B                                            </v>
          </cell>
          <cell r="C1715" t="str">
            <v>hora</v>
          </cell>
          <cell r="D1715">
            <v>1254.04</v>
          </cell>
          <cell r="E1715">
            <v>928.91851851851845</v>
          </cell>
          <cell r="F1715" t="str">
            <v>DER Jan/26</v>
          </cell>
        </row>
        <row r="1716">
          <cell r="A1716" t="str">
            <v>72.55.01.03</v>
          </cell>
          <cell r="B1716" t="str">
            <v xml:space="preserve">VIBRO ACAB.CONCRETO 200M3/H COND. C                                            </v>
          </cell>
          <cell r="C1716" t="str">
            <v>hora</v>
          </cell>
          <cell r="D1716">
            <v>1494.37</v>
          </cell>
          <cell r="E1716">
            <v>1106.9407407407407</v>
          </cell>
          <cell r="F1716" t="str">
            <v>DER Jan/26</v>
          </cell>
        </row>
        <row r="1717">
          <cell r="A1717" t="str">
            <v>72.55.01.04</v>
          </cell>
          <cell r="B1717" t="str">
            <v xml:space="preserve">VIBRO ACAB.CONCRETO 200M3/H COND. D                                            </v>
          </cell>
          <cell r="C1717" t="str">
            <v>hora</v>
          </cell>
          <cell r="D1717">
            <v>1632.47</v>
          </cell>
          <cell r="E1717">
            <v>1209.237037037037</v>
          </cell>
          <cell r="F1717" t="str">
            <v>DER Jan/26</v>
          </cell>
        </row>
        <row r="1718">
          <cell r="A1718" t="str">
            <v>72.56.01.01</v>
          </cell>
          <cell r="B1718" t="str">
            <v xml:space="preserve">SERRA PARA PAVIMENTO 8HP COND. A                                               </v>
          </cell>
          <cell r="C1718" t="str">
            <v>hora</v>
          </cell>
          <cell r="D1718">
            <v>35.909999999999997</v>
          </cell>
          <cell r="E1718">
            <v>26.599999999999994</v>
          </cell>
          <cell r="F1718" t="str">
            <v>DER Jan/26</v>
          </cell>
        </row>
        <row r="1719">
          <cell r="A1719" t="str">
            <v>72.56.01.02</v>
          </cell>
          <cell r="B1719" t="str">
            <v xml:space="preserve">SERRA PARA PAVIMENTO 8HP COND. B                                               </v>
          </cell>
          <cell r="C1719" t="str">
            <v>hora</v>
          </cell>
          <cell r="D1719">
            <v>3.59</v>
          </cell>
          <cell r="E1719">
            <v>2.659259259259259</v>
          </cell>
          <cell r="F1719" t="str">
            <v>DER Jan/26</v>
          </cell>
        </row>
        <row r="1720">
          <cell r="A1720" t="str">
            <v>72.56.01.03</v>
          </cell>
          <cell r="B1720" t="str">
            <v xml:space="preserve">SERRA PARA PAVIMENTO 8HP COND. C                                               </v>
          </cell>
          <cell r="C1720" t="str">
            <v>hora</v>
          </cell>
          <cell r="D1720">
            <v>8.2100000000000009</v>
          </cell>
          <cell r="E1720">
            <v>6.0814814814814815</v>
          </cell>
          <cell r="F1720" t="str">
            <v>DER Jan/26</v>
          </cell>
        </row>
        <row r="1721">
          <cell r="A1721" t="str">
            <v>72.56.01.04</v>
          </cell>
          <cell r="B1721" t="str">
            <v xml:space="preserve">SERRA PARA PAVIMENTO 8HP COND. D                                               </v>
          </cell>
          <cell r="C1721" t="str">
            <v>hora</v>
          </cell>
          <cell r="D1721">
            <v>42.4</v>
          </cell>
          <cell r="E1721">
            <v>31.407407407407405</v>
          </cell>
          <cell r="F1721" t="str">
            <v>DER Jan/26</v>
          </cell>
        </row>
        <row r="1722">
          <cell r="A1722" t="str">
            <v>72.57.01.01</v>
          </cell>
          <cell r="B1722" t="str">
            <v xml:space="preserve">SELADORA A FRIO 15HP COND. A                                                   </v>
          </cell>
          <cell r="C1722" t="str">
            <v>hora</v>
          </cell>
          <cell r="D1722">
            <v>91.25</v>
          </cell>
          <cell r="E1722">
            <v>67.592592592592595</v>
          </cell>
          <cell r="F1722" t="str">
            <v>DER Jan/26</v>
          </cell>
        </row>
        <row r="1723">
          <cell r="A1723" t="str">
            <v>72.57.01.02</v>
          </cell>
          <cell r="B1723" t="str">
            <v xml:space="preserve">SELADORA A FRIO 15HP COND. B                                                   </v>
          </cell>
          <cell r="C1723" t="str">
            <v>hora</v>
          </cell>
          <cell r="D1723">
            <v>106.36</v>
          </cell>
          <cell r="E1723">
            <v>78.785185185185185</v>
          </cell>
          <cell r="F1723" t="str">
            <v>DER Jan/26</v>
          </cell>
        </row>
        <row r="1724">
          <cell r="A1724" t="str">
            <v>72.57.01.03</v>
          </cell>
          <cell r="B1724" t="str">
            <v xml:space="preserve">SELADORA A FRIO 15HP COND. C                                                   </v>
          </cell>
          <cell r="C1724" t="str">
            <v>hora</v>
          </cell>
          <cell r="D1724">
            <v>115.02</v>
          </cell>
          <cell r="E1724">
            <v>85.199999999999989</v>
          </cell>
          <cell r="F1724" t="str">
            <v>DER Jan/26</v>
          </cell>
        </row>
        <row r="1725">
          <cell r="A1725" t="str">
            <v>72.57.01.04</v>
          </cell>
          <cell r="B1725" t="str">
            <v xml:space="preserve">SELADORA A FRIO 15HP COND. D                                                   </v>
          </cell>
          <cell r="C1725" t="str">
            <v>hora</v>
          </cell>
          <cell r="D1725">
            <v>149.21</v>
          </cell>
          <cell r="E1725">
            <v>110.52592592592592</v>
          </cell>
          <cell r="F1725" t="str">
            <v>DER Jan/26</v>
          </cell>
        </row>
        <row r="1726">
          <cell r="A1726" t="str">
            <v>72.58.01.01</v>
          </cell>
          <cell r="B1726" t="str">
            <v xml:space="preserve">UNIDADE APLIC.EXTRUSAO COND. A                                                 </v>
          </cell>
          <cell r="C1726" t="str">
            <v>hora</v>
          </cell>
          <cell r="D1726">
            <v>219.72</v>
          </cell>
          <cell r="E1726">
            <v>162.75555555555553</v>
          </cell>
          <cell r="F1726" t="str">
            <v>DER Jan/26</v>
          </cell>
        </row>
        <row r="1727">
          <cell r="A1727" t="str">
            <v>72.58.01.02</v>
          </cell>
          <cell r="B1727" t="str">
            <v xml:space="preserve">UNIDADE APLIC.EXTRUSAO COND. B                                                 </v>
          </cell>
          <cell r="C1727" t="str">
            <v>hora</v>
          </cell>
          <cell r="D1727">
            <v>26.03</v>
          </cell>
          <cell r="E1727">
            <v>19.281481481481482</v>
          </cell>
          <cell r="F1727" t="str">
            <v>DER Jan/26</v>
          </cell>
        </row>
        <row r="1728">
          <cell r="A1728" t="str">
            <v>72.58.01.03</v>
          </cell>
          <cell r="B1728" t="str">
            <v xml:space="preserve">UNIDADE APLIC.EXTRUSAO COND. C                                                 </v>
          </cell>
          <cell r="C1728" t="str">
            <v>hora</v>
          </cell>
          <cell r="D1728">
            <v>293.63</v>
          </cell>
          <cell r="E1728">
            <v>217.50370370370368</v>
          </cell>
          <cell r="F1728" t="str">
            <v>DER Jan/26</v>
          </cell>
        </row>
        <row r="1729">
          <cell r="A1729" t="str">
            <v>72.58.01.04</v>
          </cell>
          <cell r="B1729" t="str">
            <v xml:space="preserve">UNIDADE APLIC.EXTRUSAO COND. D                                                 </v>
          </cell>
          <cell r="C1729" t="str">
            <v>hora</v>
          </cell>
          <cell r="D1729">
            <v>500.1</v>
          </cell>
          <cell r="E1729">
            <v>370.44444444444446</v>
          </cell>
          <cell r="F1729" t="str">
            <v>DER Jan/26</v>
          </cell>
        </row>
        <row r="1730">
          <cell r="A1730" t="str">
            <v>72.58.02.01</v>
          </cell>
          <cell r="B1730" t="str">
            <v xml:space="preserve">UNIDADE APLIC.TINTA ELAST.A FRIO COND.A                                        </v>
          </cell>
          <cell r="C1730" t="str">
            <v>hora</v>
          </cell>
          <cell r="D1730">
            <v>138.93</v>
          </cell>
          <cell r="E1730">
            <v>102.91111111111111</v>
          </cell>
          <cell r="F1730" t="str">
            <v>DER Jan/26</v>
          </cell>
        </row>
        <row r="1731">
          <cell r="A1731" t="str">
            <v>72.58.02.02</v>
          </cell>
          <cell r="B1731" t="str">
            <v xml:space="preserve">UNIDADE APLIC.TINTA ELAST.A FRIO COND.B                                        </v>
          </cell>
          <cell r="C1731" t="str">
            <v>hora</v>
          </cell>
          <cell r="D1731">
            <v>1.64</v>
          </cell>
          <cell r="E1731">
            <v>1.2148148148148146</v>
          </cell>
          <cell r="F1731" t="str">
            <v>DER Jan/26</v>
          </cell>
        </row>
        <row r="1732">
          <cell r="A1732" t="str">
            <v>72.58.02.03</v>
          </cell>
          <cell r="B1732" t="str">
            <v xml:space="preserve">UNIDADE APLIC.TINTA ELAST.A FRIO COND.C                                        </v>
          </cell>
          <cell r="C1732" t="str">
            <v>hora</v>
          </cell>
          <cell r="D1732">
            <v>112.69</v>
          </cell>
          <cell r="E1732">
            <v>83.474074074074068</v>
          </cell>
          <cell r="F1732" t="str">
            <v>DER Jan/26</v>
          </cell>
        </row>
        <row r="1733">
          <cell r="A1733" t="str">
            <v>72.58.02.04</v>
          </cell>
          <cell r="B1733" t="str">
            <v xml:space="preserve">UNIDADE APLIC.TINTA ELAST.A FRIO COND.D                                        </v>
          </cell>
          <cell r="C1733" t="str">
            <v>hora</v>
          </cell>
          <cell r="D1733">
            <v>250.78</v>
          </cell>
          <cell r="E1733">
            <v>185.76296296296294</v>
          </cell>
          <cell r="F1733" t="str">
            <v>DER Jan/26</v>
          </cell>
        </row>
        <row r="1734">
          <cell r="A1734" t="str">
            <v>72.58.03.01</v>
          </cell>
          <cell r="B1734" t="str">
            <v xml:space="preserve">UNIDADE FUSORA COND. A                                                         </v>
          </cell>
          <cell r="C1734" t="str">
            <v>hora</v>
          </cell>
          <cell r="D1734">
            <v>266.52999999999997</v>
          </cell>
          <cell r="E1734">
            <v>197.4296296296296</v>
          </cell>
          <cell r="F1734" t="str">
            <v>DER Jan/26</v>
          </cell>
        </row>
        <row r="1735">
          <cell r="A1735" t="str">
            <v>72.58.03.02</v>
          </cell>
          <cell r="B1735" t="str">
            <v xml:space="preserve">UNIDADE FUSORA COND. B                                                         </v>
          </cell>
          <cell r="C1735" t="str">
            <v>hora</v>
          </cell>
          <cell r="D1735">
            <v>50.82</v>
          </cell>
          <cell r="E1735">
            <v>37.644444444444446</v>
          </cell>
          <cell r="F1735" t="str">
            <v>DER Jan/26</v>
          </cell>
        </row>
        <row r="1736">
          <cell r="A1736" t="str">
            <v>72.58.03.03</v>
          </cell>
          <cell r="B1736" t="str">
            <v xml:space="preserve">UNIDADE FUSORA COND. C                                                         </v>
          </cell>
          <cell r="C1736" t="str">
            <v>hora</v>
          </cell>
          <cell r="D1736">
            <v>283.64999999999998</v>
          </cell>
          <cell r="E1736">
            <v>210.11111111111109</v>
          </cell>
          <cell r="F1736" t="str">
            <v>DER Jan/26</v>
          </cell>
        </row>
        <row r="1737">
          <cell r="A1737" t="str">
            <v>72.58.03.04</v>
          </cell>
          <cell r="B1737" t="str">
            <v xml:space="preserve">UNIDADE FUSORA COND. D                                                         </v>
          </cell>
          <cell r="C1737" t="str">
            <v>hora</v>
          </cell>
          <cell r="D1737">
            <v>524.30999999999995</v>
          </cell>
          <cell r="E1737">
            <v>388.37777777777774</v>
          </cell>
          <cell r="F1737" t="str">
            <v>DER Jan/26</v>
          </cell>
        </row>
        <row r="1738">
          <cell r="A1738" t="str">
            <v>72.58.04.01</v>
          </cell>
          <cell r="B1738" t="str">
            <v xml:space="preserve">UNIDADE APLIC.HOT-SPRAY COND. A                                                </v>
          </cell>
          <cell r="C1738" t="str">
            <v>hora</v>
          </cell>
          <cell r="D1738">
            <v>311.77999999999997</v>
          </cell>
          <cell r="E1738">
            <v>230.94814814814811</v>
          </cell>
          <cell r="F1738" t="str">
            <v>DER Jan/26</v>
          </cell>
        </row>
        <row r="1739">
          <cell r="A1739" t="str">
            <v>72.58.04.02</v>
          </cell>
          <cell r="B1739" t="str">
            <v xml:space="preserve">UNIDADE APLIC.HOT-SPRAY COND. B                                                </v>
          </cell>
          <cell r="C1739" t="str">
            <v>hora</v>
          </cell>
          <cell r="D1739">
            <v>341.17</v>
          </cell>
          <cell r="E1739">
            <v>252.71851851851852</v>
          </cell>
          <cell r="F1739" t="str">
            <v>DER Jan/26</v>
          </cell>
        </row>
        <row r="1740">
          <cell r="A1740" t="str">
            <v>72.58.04.03</v>
          </cell>
          <cell r="B1740" t="str">
            <v xml:space="preserve">UNIDADE APLIC.HOT-SPRAY COND. C                                                </v>
          </cell>
          <cell r="C1740" t="str">
            <v>hora</v>
          </cell>
          <cell r="D1740">
            <v>660.9</v>
          </cell>
          <cell r="E1740">
            <v>489.55555555555549</v>
          </cell>
          <cell r="F1740" t="str">
            <v>DER Jan/26</v>
          </cell>
        </row>
        <row r="1741">
          <cell r="A1741" t="str">
            <v>72.58.04.04</v>
          </cell>
          <cell r="B1741" t="str">
            <v xml:space="preserve">UNIDADE APLIC.HOT-SPRAY COND. D                                                </v>
          </cell>
          <cell r="C1741" t="str">
            <v>hora</v>
          </cell>
          <cell r="D1741">
            <v>798.99</v>
          </cell>
          <cell r="E1741">
            <v>591.84444444444443</v>
          </cell>
          <cell r="F1741" t="str">
            <v>DER Jan/26</v>
          </cell>
        </row>
        <row r="1742">
          <cell r="A1742" t="str">
            <v>72.58.05.01</v>
          </cell>
          <cell r="B1742" t="str">
            <v xml:space="preserve">UNID.APLIC.TINTA (HOFFMAN OU SIMILAR)C-A                                       </v>
          </cell>
          <cell r="C1742" t="str">
            <v>hora</v>
          </cell>
          <cell r="D1742">
            <v>139.1</v>
          </cell>
          <cell r="E1742">
            <v>103.03703703703702</v>
          </cell>
          <cell r="F1742" t="str">
            <v>DER Jan/26</v>
          </cell>
        </row>
        <row r="1743">
          <cell r="A1743" t="str">
            <v>72.58.05.02</v>
          </cell>
          <cell r="B1743" t="str">
            <v xml:space="preserve">UNID.APLIC.TINTA (HOFFMAN OU SIMILAR)C-B                                       </v>
          </cell>
          <cell r="C1743" t="str">
            <v>hora</v>
          </cell>
          <cell r="D1743">
            <v>1.97</v>
          </cell>
          <cell r="E1743">
            <v>1.459259259259259</v>
          </cell>
          <cell r="F1743" t="str">
            <v>DER Jan/26</v>
          </cell>
        </row>
        <row r="1744">
          <cell r="A1744" t="str">
            <v>72.58.05.03</v>
          </cell>
          <cell r="B1744" t="str">
            <v xml:space="preserve">UNID.APLIC.TINTA (HOFFMAN OU SIMILAR)C-C                                       </v>
          </cell>
          <cell r="C1744" t="str">
            <v>hora</v>
          </cell>
          <cell r="D1744">
            <v>112.88</v>
          </cell>
          <cell r="E1744">
            <v>83.614814814814807</v>
          </cell>
          <cell r="F1744" t="str">
            <v>DER Jan/26</v>
          </cell>
        </row>
        <row r="1745">
          <cell r="A1745" t="str">
            <v>72.58.05.04</v>
          </cell>
          <cell r="B1745" t="str">
            <v xml:space="preserve">UNID.APLIC.TINTA (HOFFMAN OU SIMILAR)C-D                                       </v>
          </cell>
          <cell r="C1745" t="str">
            <v>hora</v>
          </cell>
          <cell r="D1745">
            <v>250.98</v>
          </cell>
          <cell r="E1745">
            <v>185.9111111111111</v>
          </cell>
          <cell r="F1745" t="str">
            <v>DER Jan/26</v>
          </cell>
        </row>
        <row r="1746">
          <cell r="A1746" t="str">
            <v>72.59.01.01</v>
          </cell>
          <cell r="B1746" t="str">
            <v xml:space="preserve">SILO P/ESTOC.CIMENTO 30T COND. A                                               </v>
          </cell>
          <cell r="C1746" t="str">
            <v>hora</v>
          </cell>
          <cell r="D1746">
            <v>10.71</v>
          </cell>
          <cell r="E1746">
            <v>7.9333333333333336</v>
          </cell>
          <cell r="F1746" t="str">
            <v>DER Jan/26</v>
          </cell>
        </row>
        <row r="1747">
          <cell r="A1747" t="str">
            <v>72.59.01.02</v>
          </cell>
          <cell r="B1747" t="str">
            <v xml:space="preserve">SILO P/ESTOC.CIMENTO 30T COND. B                                               </v>
          </cell>
          <cell r="C1747" t="str">
            <v>hora</v>
          </cell>
          <cell r="D1747">
            <v>12.34</v>
          </cell>
          <cell r="E1747">
            <v>9.1407407407407408</v>
          </cell>
          <cell r="F1747" t="str">
            <v>DER Jan/26</v>
          </cell>
        </row>
        <row r="1748">
          <cell r="A1748" t="str">
            <v>72.59.01.03</v>
          </cell>
          <cell r="B1748" t="str">
            <v xml:space="preserve">SILO P/ESTOC.CIMENTO 30T COND. C                                               </v>
          </cell>
          <cell r="C1748" t="str">
            <v>hora</v>
          </cell>
          <cell r="D1748">
            <v>12.34</v>
          </cell>
          <cell r="E1748">
            <v>9.1407407407407408</v>
          </cell>
          <cell r="F1748" t="str">
            <v>DER Jan/26</v>
          </cell>
        </row>
        <row r="1749">
          <cell r="A1749" t="str">
            <v>72.59.01.04</v>
          </cell>
          <cell r="B1749" t="str">
            <v xml:space="preserve">SILO P/ESTOC.CIMENTO 30T COND. D                                               </v>
          </cell>
          <cell r="C1749" t="str">
            <v>hora</v>
          </cell>
          <cell r="D1749">
            <v>12.34</v>
          </cell>
          <cell r="E1749">
            <v>9.1407407407407408</v>
          </cell>
          <cell r="F1749" t="str">
            <v>DER Jan/26</v>
          </cell>
        </row>
        <row r="1750">
          <cell r="A1750" t="str">
            <v>72.61.01.01</v>
          </cell>
          <cell r="B1750" t="str">
            <v xml:space="preserve">VASSOURA MEC. REBOCAVEL COND. A                                                </v>
          </cell>
          <cell r="C1750" t="str">
            <v>hora</v>
          </cell>
          <cell r="D1750">
            <v>5.56</v>
          </cell>
          <cell r="E1750">
            <v>4.1185185185185178</v>
          </cell>
          <cell r="F1750" t="str">
            <v>DER Jan/26</v>
          </cell>
        </row>
        <row r="1751">
          <cell r="A1751" t="str">
            <v>72.61.01.02</v>
          </cell>
          <cell r="B1751" t="str">
            <v xml:space="preserve">VASSOURA MEC. REBOCAVEL COND. B                                                </v>
          </cell>
          <cell r="C1751" t="str">
            <v>hora</v>
          </cell>
          <cell r="D1751">
            <v>6.4</v>
          </cell>
          <cell r="E1751">
            <v>4.7407407407407405</v>
          </cell>
          <cell r="F1751" t="str">
            <v>DER Jan/26</v>
          </cell>
        </row>
        <row r="1752">
          <cell r="A1752" t="str">
            <v>72.61.01.03</v>
          </cell>
          <cell r="B1752" t="str">
            <v xml:space="preserve">VASSOURA MEC. REBOCAVEL COND. C                                                </v>
          </cell>
          <cell r="C1752" t="str">
            <v>hora</v>
          </cell>
          <cell r="D1752">
            <v>102.29</v>
          </cell>
          <cell r="E1752">
            <v>75.770370370370372</v>
          </cell>
          <cell r="F1752" t="str">
            <v>DER Jan/26</v>
          </cell>
        </row>
        <row r="1753">
          <cell r="A1753" t="str">
            <v>72.61.01.04</v>
          </cell>
          <cell r="B1753" t="str">
            <v xml:space="preserve">VASSOURA MEC. REBOCAVEL COND. D                                                </v>
          </cell>
          <cell r="C1753" t="str">
            <v>hora</v>
          </cell>
          <cell r="D1753">
            <v>102.29</v>
          </cell>
          <cell r="E1753">
            <v>75.770370370370372</v>
          </cell>
          <cell r="F1753" t="str">
            <v>DER Jan/26</v>
          </cell>
        </row>
        <row r="1754">
          <cell r="A1754" t="str">
            <v>72.63.01.01</v>
          </cell>
          <cell r="B1754" t="str">
            <v xml:space="preserve">MAQUINA DE JATO COND. A                                                        </v>
          </cell>
          <cell r="C1754" t="str">
            <v>hora</v>
          </cell>
          <cell r="D1754">
            <v>38.97</v>
          </cell>
          <cell r="E1754">
            <v>28.866666666666664</v>
          </cell>
          <cell r="F1754" t="str">
            <v>DER Jan/26</v>
          </cell>
        </row>
        <row r="1755">
          <cell r="A1755" t="str">
            <v>72.63.01.02</v>
          </cell>
          <cell r="B1755" t="str">
            <v xml:space="preserve">MAQUINA DE JATO COND. B                                                        </v>
          </cell>
          <cell r="C1755" t="str">
            <v>hora</v>
          </cell>
          <cell r="D1755">
            <v>8.92</v>
          </cell>
          <cell r="E1755">
            <v>6.6074074074074067</v>
          </cell>
          <cell r="F1755" t="str">
            <v>DER Jan/26</v>
          </cell>
        </row>
        <row r="1756">
          <cell r="A1756" t="str">
            <v>72.63.01.03</v>
          </cell>
          <cell r="B1756" t="str">
            <v xml:space="preserve">MAQUINA DE JATO COND. C                                                        </v>
          </cell>
          <cell r="C1756" t="str">
            <v>hora</v>
          </cell>
          <cell r="D1756">
            <v>19.190000000000001</v>
          </cell>
          <cell r="E1756">
            <v>14.214814814814815</v>
          </cell>
          <cell r="F1756" t="str">
            <v>DER Jan/26</v>
          </cell>
        </row>
        <row r="1757">
          <cell r="A1757" t="str">
            <v>72.63.01.04</v>
          </cell>
          <cell r="B1757" t="str">
            <v xml:space="preserve">MAQUINA DE JATO COND. D                                                        </v>
          </cell>
          <cell r="C1757" t="str">
            <v>hora</v>
          </cell>
          <cell r="D1757">
            <v>53.37</v>
          </cell>
          <cell r="E1757">
            <v>39.533333333333331</v>
          </cell>
          <cell r="F1757" t="str">
            <v>DER Jan/26</v>
          </cell>
        </row>
      </sheetData>
      <sheetData sheetId="7">
        <row r="1">
          <cell r="A1" t="str">
            <v>CGCIT</v>
          </cell>
          <cell r="B1" t="str">
            <v>SISTEMA DE CUSTOS REFERENCIAIS DE OBRAS - SICRO</v>
          </cell>
          <cell r="D1" t="str">
            <v>DNIT</v>
          </cell>
        </row>
        <row r="2">
          <cell r="B2" t="str">
            <v>São Paulo - Jan/2026</v>
          </cell>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157.91</v>
          </cell>
          <cell r="E4" t="str">
            <v>SICRO Jan/26</v>
          </cell>
        </row>
        <row r="5">
          <cell r="A5">
            <v>307732</v>
          </cell>
          <cell r="B5" t="str">
            <v>Aparelho de apoio de neoprene fretado para estruturas pré-moldadas - fornecimento e instalação</v>
          </cell>
          <cell r="C5" t="str">
            <v>dm³</v>
          </cell>
          <cell r="D5">
            <v>127.32</v>
          </cell>
          <cell r="E5" t="str">
            <v>SICRO Jan/26</v>
          </cell>
        </row>
        <row r="6">
          <cell r="A6">
            <v>308308</v>
          </cell>
          <cell r="B6" t="str">
            <v>Aparelho de apoio metálico elastomérico fixo com capacidade de 1.500 kN - fornecimento e instalação</v>
          </cell>
          <cell r="C6" t="str">
            <v>un</v>
          </cell>
          <cell r="D6">
            <v>4939.84</v>
          </cell>
          <cell r="E6" t="str">
            <v>SICRO Jan/26</v>
          </cell>
        </row>
        <row r="7">
          <cell r="A7">
            <v>308313</v>
          </cell>
          <cell r="B7" t="str">
            <v>Aparelho de apoio metálico elastomérico fixo com capacidade de 10.000 kN - fornecimento e instalação</v>
          </cell>
          <cell r="C7" t="str">
            <v>un</v>
          </cell>
          <cell r="D7">
            <v>29911.14</v>
          </cell>
          <cell r="E7" t="str">
            <v>SICRO Jan/26</v>
          </cell>
        </row>
        <row r="8">
          <cell r="A8">
            <v>308309</v>
          </cell>
          <cell r="B8" t="str">
            <v>Aparelho de apoio metálico elastomérico fixo com capacidade de 2.500 kN - fornecimento e instalação</v>
          </cell>
          <cell r="C8" t="str">
            <v>un</v>
          </cell>
          <cell r="D8">
            <v>8287.75</v>
          </cell>
          <cell r="E8" t="str">
            <v>SICRO Jan/26</v>
          </cell>
        </row>
        <row r="9">
          <cell r="A9">
            <v>308310</v>
          </cell>
          <cell r="B9" t="str">
            <v>Aparelho de apoio metálico elastomérico fixo com capacidade de 4.000 kN - fornecimento e instalação</v>
          </cell>
          <cell r="C9" t="str">
            <v>un</v>
          </cell>
          <cell r="D9">
            <v>10370.620000000001</v>
          </cell>
          <cell r="E9" t="str">
            <v>SICRO Jan/26</v>
          </cell>
        </row>
        <row r="10">
          <cell r="A10">
            <v>308311</v>
          </cell>
          <cell r="B10" t="str">
            <v>Aparelho de apoio metálico elastomérico fixo com capacidade de 5.500 kN - fornecimento e instalação</v>
          </cell>
          <cell r="C10" t="str">
            <v>un</v>
          </cell>
          <cell r="D10">
            <v>15005.62</v>
          </cell>
          <cell r="E10" t="str">
            <v>SICRO Jan/26</v>
          </cell>
        </row>
        <row r="11">
          <cell r="A11">
            <v>308312</v>
          </cell>
          <cell r="B11" t="str">
            <v>Aparelho de apoio metálico elastomérico fixo com capacidade de 7.500 kN - fornecimento e instalação</v>
          </cell>
          <cell r="C11" t="str">
            <v>un</v>
          </cell>
          <cell r="D11">
            <v>21075.83</v>
          </cell>
          <cell r="E11" t="str">
            <v>SICRO Jan/26</v>
          </cell>
        </row>
        <row r="12">
          <cell r="A12">
            <v>308307</v>
          </cell>
          <cell r="B12" t="str">
            <v>Aparelho de apoio metálico elastomérico fixo com capacidade de 700 kN - fornecimento e instalação</v>
          </cell>
          <cell r="C12" t="str">
            <v>un</v>
          </cell>
          <cell r="D12">
            <v>2753.21</v>
          </cell>
          <cell r="E12" t="str">
            <v>SICRO Jan/26</v>
          </cell>
        </row>
        <row r="13">
          <cell r="A13">
            <v>308322</v>
          </cell>
          <cell r="B13" t="str">
            <v>Aparelho de apoio metálico elastomérico multidirecional com capacidade de 1.500 kN - fornecimento e instalação</v>
          </cell>
          <cell r="C13" t="str">
            <v>un</v>
          </cell>
          <cell r="D13">
            <v>5196.95</v>
          </cell>
          <cell r="E13" t="str">
            <v>SICRO Jan/26</v>
          </cell>
        </row>
        <row r="14">
          <cell r="A14">
            <v>308327</v>
          </cell>
          <cell r="B14" t="str">
            <v>Aparelho de apoio metálico elastomérico multidirecional com capacidade de 10.000 kN - fornecimento e instalação</v>
          </cell>
          <cell r="C14" t="str">
            <v>un</v>
          </cell>
          <cell r="D14">
            <v>31312.240000000002</v>
          </cell>
          <cell r="E14" t="str">
            <v>SICRO Jan/26</v>
          </cell>
        </row>
        <row r="15">
          <cell r="A15">
            <v>308323</v>
          </cell>
          <cell r="B15" t="str">
            <v>Aparelho de apoio metálico elastomérico multidirecional com capacidade de 2.500 kN - fornecimento e instalação</v>
          </cell>
          <cell r="C15" t="str">
            <v>un</v>
          </cell>
          <cell r="D15">
            <v>8179.92</v>
          </cell>
          <cell r="E15" t="str">
            <v>SICRO Jan/26</v>
          </cell>
        </row>
        <row r="16">
          <cell r="A16">
            <v>308324</v>
          </cell>
          <cell r="B16" t="str">
            <v>Aparelho de apoio metálico elastomérico multidirecional com capacidade de 4.000 kN - fornecimento e instalação</v>
          </cell>
          <cell r="C16" t="str">
            <v>un</v>
          </cell>
          <cell r="D16">
            <v>11966.46</v>
          </cell>
          <cell r="E16" t="str">
            <v>SICRO Jan/26</v>
          </cell>
        </row>
        <row r="17">
          <cell r="A17">
            <v>308325</v>
          </cell>
          <cell r="B17" t="str">
            <v>Aparelho de apoio metálico elastomérico multidirecional com capacidade de 5.500 kN - fornecimento e instalação</v>
          </cell>
          <cell r="C17" t="str">
            <v>un</v>
          </cell>
          <cell r="D17">
            <v>16851.27</v>
          </cell>
          <cell r="E17" t="str">
            <v>SICRO Jan/26</v>
          </cell>
        </row>
        <row r="18">
          <cell r="A18">
            <v>308326</v>
          </cell>
          <cell r="B18" t="str">
            <v>Aparelho de apoio metálico elastomérico multidirecional com capacidade de 7.500 kN - fornecimento e instalação</v>
          </cell>
          <cell r="C18" t="str">
            <v>un</v>
          </cell>
          <cell r="D18">
            <v>23310.25</v>
          </cell>
          <cell r="E18" t="str">
            <v>SICRO Jan/26</v>
          </cell>
        </row>
        <row r="19">
          <cell r="A19">
            <v>308321</v>
          </cell>
          <cell r="B19" t="str">
            <v>Aparelho de apoio metálico elastomérico multidirecional com capacidade de 700 kN - fornecimento e instalação</v>
          </cell>
          <cell r="C19" t="str">
            <v>un</v>
          </cell>
          <cell r="D19">
            <v>5020.33</v>
          </cell>
          <cell r="E19" t="str">
            <v>SICRO Jan/26</v>
          </cell>
        </row>
        <row r="20">
          <cell r="A20">
            <v>308315</v>
          </cell>
          <cell r="B20" t="str">
            <v>Aparelho de apoio metálico elastomérico unidirecional com capacidade de 1.500 kN - fornecimento e instalação</v>
          </cell>
          <cell r="C20" t="str">
            <v>un</v>
          </cell>
          <cell r="D20">
            <v>6780.5</v>
          </cell>
          <cell r="E20" t="str">
            <v>SICRO Jan/26</v>
          </cell>
        </row>
        <row r="21">
          <cell r="A21">
            <v>308320</v>
          </cell>
          <cell r="B21" t="str">
            <v>Aparelho de apoio metálico elastomérico unidirecional com capacidade de 10.000 kN - fornecimento e instalação</v>
          </cell>
          <cell r="C21" t="str">
            <v>un</v>
          </cell>
          <cell r="D21">
            <v>49736.62</v>
          </cell>
          <cell r="E21" t="str">
            <v>SICRO Jan/26</v>
          </cell>
        </row>
        <row r="22">
          <cell r="A22">
            <v>308316</v>
          </cell>
          <cell r="B22" t="str">
            <v>Aparelho de apoio metálico elastomérico unidirecional com capacidade de 2.500 kN - fornecimento e instalação</v>
          </cell>
          <cell r="C22" t="str">
            <v>un</v>
          </cell>
          <cell r="D22">
            <v>9748.84</v>
          </cell>
          <cell r="E22" t="str">
            <v>SICRO Jan/26</v>
          </cell>
        </row>
        <row r="23">
          <cell r="A23">
            <v>308317</v>
          </cell>
          <cell r="B23" t="str">
            <v>Aparelho de apoio metálico elastomérico unidirecional com capacidade de 4.000 kN - fornecimento e instalação</v>
          </cell>
          <cell r="C23" t="str">
            <v>un</v>
          </cell>
          <cell r="D23">
            <v>18276.580000000002</v>
          </cell>
          <cell r="E23" t="str">
            <v>SICRO Jan/26</v>
          </cell>
        </row>
        <row r="24">
          <cell r="A24">
            <v>308318</v>
          </cell>
          <cell r="B24" t="str">
            <v>Aparelho de apoio metálico elastomérico unidirecional com capacidade de 5.500 kN - fornecimento e instalação</v>
          </cell>
          <cell r="C24" t="str">
            <v>un</v>
          </cell>
          <cell r="D24">
            <v>25564.49</v>
          </cell>
          <cell r="E24" t="str">
            <v>SICRO Jan/26</v>
          </cell>
        </row>
        <row r="25">
          <cell r="A25">
            <v>308319</v>
          </cell>
          <cell r="B25" t="str">
            <v>Aparelho de apoio metálico elastomérico unidirecional com capacidade de 7.500 kN - fornecimento e instalação</v>
          </cell>
          <cell r="C25" t="str">
            <v>un</v>
          </cell>
          <cell r="D25">
            <v>27153.279999999999</v>
          </cell>
          <cell r="E25" t="str">
            <v>SICRO Jan/26</v>
          </cell>
        </row>
        <row r="26">
          <cell r="A26">
            <v>308314</v>
          </cell>
          <cell r="B26" t="str">
            <v>Aparelho de apoio metálico elastomérico unidirecional com capacidade de 700 kN - fornecimento e instalação</v>
          </cell>
          <cell r="C26" t="str">
            <v>un</v>
          </cell>
          <cell r="D26">
            <v>5116.4399999999996</v>
          </cell>
          <cell r="E26" t="str">
            <v>SICRO Jan/26</v>
          </cell>
        </row>
        <row r="27">
          <cell r="A27">
            <v>308250</v>
          </cell>
          <cell r="B27" t="str">
            <v>Aparelho de apoio metálico esférico fixo com capacidade de 1.000 kN - fornecimento e instalação</v>
          </cell>
          <cell r="C27" t="str">
            <v>un</v>
          </cell>
          <cell r="D27">
            <v>8520.59</v>
          </cell>
          <cell r="E27" t="str">
            <v>SICRO Jan/26</v>
          </cell>
        </row>
        <row r="28">
          <cell r="A28">
            <v>308251</v>
          </cell>
          <cell r="B28" t="str">
            <v>Aparelho de apoio metálico esférico fixo com capacidade de 1.500 kN - fornecimento e instalação</v>
          </cell>
          <cell r="C28" t="str">
            <v>un</v>
          </cell>
          <cell r="D28">
            <v>13356.77</v>
          </cell>
          <cell r="E28" t="str">
            <v>SICRO Jan/26</v>
          </cell>
        </row>
        <row r="29">
          <cell r="A29">
            <v>308268</v>
          </cell>
          <cell r="B29" t="str">
            <v>Aparelho de apoio metálico esférico fixo com capacidade de 10.000 kN - fornecimento e instalação</v>
          </cell>
          <cell r="C29" t="str">
            <v>un</v>
          </cell>
          <cell r="D29">
            <v>82578</v>
          </cell>
          <cell r="E29" t="str">
            <v>SICRO Jan/26</v>
          </cell>
        </row>
        <row r="30">
          <cell r="A30">
            <v>308252</v>
          </cell>
          <cell r="B30" t="str">
            <v>Aparelho de apoio metálico esférico fixo com capacidade de 2.000 kN - fornecimento e instalação</v>
          </cell>
          <cell r="C30" t="str">
            <v>un</v>
          </cell>
          <cell r="D30">
            <v>15322.1</v>
          </cell>
          <cell r="E30" t="str">
            <v>SICRO Jan/26</v>
          </cell>
        </row>
        <row r="31">
          <cell r="A31">
            <v>308253</v>
          </cell>
          <cell r="B31" t="str">
            <v>Aparelho de apoio metálico esférico fixo com capacidade de 2.500 kN - fornecimento e instalação</v>
          </cell>
          <cell r="C31" t="str">
            <v>un</v>
          </cell>
          <cell r="D31">
            <v>18467.080000000002</v>
          </cell>
          <cell r="E31" t="str">
            <v>SICRO Jan/26</v>
          </cell>
        </row>
        <row r="32">
          <cell r="A32">
            <v>308254</v>
          </cell>
          <cell r="B32" t="str">
            <v>Aparelho de apoio metálico esférico fixo com capacidade de 3.000 kN - fornecimento e instalação</v>
          </cell>
          <cell r="C32" t="str">
            <v>un</v>
          </cell>
          <cell r="D32">
            <v>20970.97</v>
          </cell>
          <cell r="E32" t="str">
            <v>SICRO Jan/26</v>
          </cell>
        </row>
        <row r="33">
          <cell r="A33">
            <v>308255</v>
          </cell>
          <cell r="B33" t="str">
            <v>Aparelho de apoio metálico esférico fixo com capacidade de 3.500 kN - fornecimento e instalação</v>
          </cell>
          <cell r="C33" t="str">
            <v>un</v>
          </cell>
          <cell r="D33">
            <v>25466.04</v>
          </cell>
          <cell r="E33" t="str">
            <v>SICRO Jan/26</v>
          </cell>
        </row>
        <row r="34">
          <cell r="A34">
            <v>308256</v>
          </cell>
          <cell r="B34" t="str">
            <v>Aparelho de apoio metálico esférico fixo com capacidade de 4.000 kN - fornecimento e instalação</v>
          </cell>
          <cell r="C34" t="str">
            <v>un</v>
          </cell>
          <cell r="D34">
            <v>34688.769999999997</v>
          </cell>
          <cell r="E34" t="str">
            <v>SICRO Jan/26</v>
          </cell>
        </row>
        <row r="35">
          <cell r="A35">
            <v>308257</v>
          </cell>
          <cell r="B35" t="str">
            <v>Aparelho de apoio metálico esférico fixo com capacidade de 4.500 kN - fornecimento e instalação</v>
          </cell>
          <cell r="C35" t="str">
            <v>un</v>
          </cell>
          <cell r="D35">
            <v>37271.42</v>
          </cell>
          <cell r="E35" t="str">
            <v>SICRO Jan/26</v>
          </cell>
        </row>
        <row r="36">
          <cell r="A36">
            <v>308258</v>
          </cell>
          <cell r="B36" t="str">
            <v>Aparelho de apoio metálico esférico fixo com capacidade de 5.000 kN - fornecimento e instalação</v>
          </cell>
          <cell r="C36" t="str">
            <v>un</v>
          </cell>
          <cell r="D36">
            <v>40122.22</v>
          </cell>
          <cell r="E36" t="str">
            <v>SICRO Jan/26</v>
          </cell>
        </row>
        <row r="37">
          <cell r="A37">
            <v>308259</v>
          </cell>
          <cell r="B37" t="str">
            <v>Aparelho de apoio metálico esférico fixo com capacidade de 5.500 kN - fornecimento e instalação</v>
          </cell>
          <cell r="C37" t="str">
            <v>un</v>
          </cell>
          <cell r="D37">
            <v>41711.769999999997</v>
          </cell>
          <cell r="E37" t="str">
            <v>SICRO Jan/26</v>
          </cell>
        </row>
        <row r="38">
          <cell r="A38">
            <v>308260</v>
          </cell>
          <cell r="B38" t="str">
            <v>Aparelho de apoio metálico esférico fixo com capacidade de 6.000 kN - fornecimento e instalação</v>
          </cell>
          <cell r="C38" t="str">
            <v>un</v>
          </cell>
          <cell r="D38">
            <v>46990.44</v>
          </cell>
          <cell r="E38" t="str">
            <v>SICRO Jan/26</v>
          </cell>
        </row>
        <row r="39">
          <cell r="A39">
            <v>308261</v>
          </cell>
          <cell r="B39" t="str">
            <v>Aparelho de apoio metálico esférico fixo com capacidade de 6.500 kN - fornecimento e instalação</v>
          </cell>
          <cell r="C39" t="str">
            <v>un</v>
          </cell>
          <cell r="D39">
            <v>50742.87</v>
          </cell>
          <cell r="E39" t="str">
            <v>SICRO Jan/26</v>
          </cell>
        </row>
        <row r="40">
          <cell r="A40">
            <v>308262</v>
          </cell>
          <cell r="B40" t="str">
            <v>Aparelho de apoio metálico esférico fixo com capacidade de 7.000 kN - fornecimento e instalação</v>
          </cell>
          <cell r="C40" t="str">
            <v>un</v>
          </cell>
          <cell r="D40">
            <v>60187.6</v>
          </cell>
          <cell r="E40" t="str">
            <v>SICRO Jan/26</v>
          </cell>
        </row>
        <row r="41">
          <cell r="A41">
            <v>308263</v>
          </cell>
          <cell r="B41" t="str">
            <v>Aparelho de apoio metálico esférico fixo com capacidade de 7.500 kN - fornecimento e instalação</v>
          </cell>
          <cell r="C41" t="str">
            <v>un</v>
          </cell>
          <cell r="D41">
            <v>63139.75</v>
          </cell>
          <cell r="E41" t="str">
            <v>SICRO Jan/26</v>
          </cell>
        </row>
        <row r="42">
          <cell r="A42">
            <v>308264</v>
          </cell>
          <cell r="B42" t="str">
            <v>Aparelho de apoio metálico esférico fixo com capacidade de 8.000 kN - fornecimento e instalação</v>
          </cell>
          <cell r="C42" t="str">
            <v>un</v>
          </cell>
          <cell r="D42">
            <v>62965.51</v>
          </cell>
          <cell r="E42" t="str">
            <v>SICRO Jan/26</v>
          </cell>
        </row>
        <row r="43">
          <cell r="A43">
            <v>308265</v>
          </cell>
          <cell r="B43" t="str">
            <v>Aparelho de apoio metálico esférico fixo com capacidade de 8.500 kN - fornecimento e instalação</v>
          </cell>
          <cell r="C43" t="str">
            <v>un</v>
          </cell>
          <cell r="D43">
            <v>62985.27</v>
          </cell>
          <cell r="E43" t="str">
            <v>SICRO Jan/26</v>
          </cell>
        </row>
        <row r="44">
          <cell r="A44">
            <v>308266</v>
          </cell>
          <cell r="B44" t="str">
            <v>Aparelho de apoio metálico esférico fixo com capacidade de 9.000 kN - fornecimento e instalação</v>
          </cell>
          <cell r="C44" t="str">
            <v>un</v>
          </cell>
          <cell r="D44">
            <v>74115.460000000006</v>
          </cell>
          <cell r="E44" t="str">
            <v>SICRO Jan/26</v>
          </cell>
        </row>
        <row r="45">
          <cell r="A45">
            <v>308267</v>
          </cell>
          <cell r="B45" t="str">
            <v>Aparelho de apoio metálico esférico fixo com capacidade de 9.500 kN - fornecimento e instalação</v>
          </cell>
          <cell r="C45" t="str">
            <v>un</v>
          </cell>
          <cell r="D45">
            <v>78633.63</v>
          </cell>
          <cell r="E45" t="str">
            <v>SICRO Jan/26</v>
          </cell>
        </row>
        <row r="46">
          <cell r="A46">
            <v>308288</v>
          </cell>
          <cell r="B46" t="str">
            <v>Aparelho de apoio metálico esférico multidirecional com capacidade de 1.000 kN - fornecimento e instalação</v>
          </cell>
          <cell r="C46" t="str">
            <v>un</v>
          </cell>
          <cell r="D46">
            <v>9080.6200000000008</v>
          </cell>
          <cell r="E46" t="str">
            <v>SICRO Jan/26</v>
          </cell>
        </row>
        <row r="47">
          <cell r="A47">
            <v>308289</v>
          </cell>
          <cell r="B47" t="str">
            <v>Aparelho de apoio metálico esférico multidirecional com capacidade de 1.500 kN - fornecimento e instalação</v>
          </cell>
          <cell r="C47" t="str">
            <v>un</v>
          </cell>
          <cell r="D47">
            <v>12604.3</v>
          </cell>
          <cell r="E47" t="str">
            <v>SICRO Jan/26</v>
          </cell>
        </row>
        <row r="48">
          <cell r="A48">
            <v>308306</v>
          </cell>
          <cell r="B48" t="str">
            <v>Aparelho de apoio metálico esférico multidirecional com capacidade de 10.000 kN - fornecimento e instalação</v>
          </cell>
          <cell r="C48" t="str">
            <v>un</v>
          </cell>
          <cell r="D48">
            <v>78653.83</v>
          </cell>
          <cell r="E48" t="str">
            <v>SICRO Jan/26</v>
          </cell>
        </row>
        <row r="49">
          <cell r="A49">
            <v>308290</v>
          </cell>
          <cell r="B49" t="str">
            <v>Aparelho de apoio metálico esférico multidirecional com capacidade de 2.000 kN - fornecimento e instalação</v>
          </cell>
          <cell r="C49" t="str">
            <v>un</v>
          </cell>
          <cell r="D49">
            <v>16529.32</v>
          </cell>
          <cell r="E49" t="str">
            <v>SICRO Jan/26</v>
          </cell>
        </row>
        <row r="50">
          <cell r="A50">
            <v>308291</v>
          </cell>
          <cell r="B50" t="str">
            <v>Aparelho de apoio metálico esférico multidirecional com capacidade de 2.500 kN - fornecimento e instalação</v>
          </cell>
          <cell r="C50" t="str">
            <v>un</v>
          </cell>
          <cell r="D50">
            <v>19757.54</v>
          </cell>
          <cell r="E50" t="str">
            <v>SICRO Jan/26</v>
          </cell>
        </row>
        <row r="51">
          <cell r="A51">
            <v>308292</v>
          </cell>
          <cell r="B51" t="str">
            <v>Aparelho de apoio metálico esférico multidirecional com capacidade de 3.000 kN - fornecimento e instalação</v>
          </cell>
          <cell r="C51" t="str">
            <v>un</v>
          </cell>
          <cell r="D51">
            <v>22808.51</v>
          </cell>
          <cell r="E51" t="str">
            <v>SICRO Jan/26</v>
          </cell>
        </row>
        <row r="52">
          <cell r="A52">
            <v>308293</v>
          </cell>
          <cell r="B52" t="str">
            <v>Aparelho de apoio metálico esférico multidirecional com capacidade de 3.500 kN - fornecimento e instalação</v>
          </cell>
          <cell r="C52" t="str">
            <v>un</v>
          </cell>
          <cell r="D52">
            <v>25786.7</v>
          </cell>
          <cell r="E52" t="str">
            <v>SICRO Jan/26</v>
          </cell>
        </row>
        <row r="53">
          <cell r="A53">
            <v>308294</v>
          </cell>
          <cell r="B53" t="str">
            <v>Aparelho de apoio metálico esférico multidirecional com capacidade de 4.000 kN - fornecimento e instalação</v>
          </cell>
          <cell r="C53" t="str">
            <v>un</v>
          </cell>
          <cell r="D53">
            <v>29237.49</v>
          </cell>
          <cell r="E53" t="str">
            <v>SICRO Jan/26</v>
          </cell>
        </row>
        <row r="54">
          <cell r="A54">
            <v>308295</v>
          </cell>
          <cell r="B54" t="str">
            <v>Aparelho de apoio metálico esférico multidirecional com capacidade de 4.500 kN - fornecimento e instalação</v>
          </cell>
          <cell r="C54" t="str">
            <v>un</v>
          </cell>
          <cell r="D54">
            <v>33743.51</v>
          </cell>
          <cell r="E54" t="str">
            <v>SICRO Jan/26</v>
          </cell>
        </row>
        <row r="55">
          <cell r="A55">
            <v>308296</v>
          </cell>
          <cell r="B55" t="str">
            <v>Aparelho de apoio metálico esférico multidirecional com capacidade de 5.000 kN - fornecimento e instalação</v>
          </cell>
          <cell r="C55" t="str">
            <v>un</v>
          </cell>
          <cell r="D55">
            <v>37552.01</v>
          </cell>
          <cell r="E55" t="str">
            <v>SICRO Jan/26</v>
          </cell>
        </row>
        <row r="56">
          <cell r="A56">
            <v>308297</v>
          </cell>
          <cell r="B56" t="str">
            <v>Aparelho de apoio metálico esférico multidirecional com capacidade de 5.500 kN - fornecimento e instalação</v>
          </cell>
          <cell r="C56" t="str">
            <v>un</v>
          </cell>
          <cell r="D56">
            <v>40588.22</v>
          </cell>
          <cell r="E56" t="str">
            <v>SICRO Jan/26</v>
          </cell>
        </row>
        <row r="57">
          <cell r="A57">
            <v>308298</v>
          </cell>
          <cell r="B57" t="str">
            <v>Aparelho de apoio metálico esférico multidirecional com capacidade de 6.000 kN - fornecimento e instalação</v>
          </cell>
          <cell r="C57" t="str">
            <v>un</v>
          </cell>
          <cell r="D57">
            <v>45993.72</v>
          </cell>
          <cell r="E57" t="str">
            <v>SICRO Jan/26</v>
          </cell>
        </row>
        <row r="58">
          <cell r="A58">
            <v>308299</v>
          </cell>
          <cell r="B58" t="str">
            <v>Aparelho de apoio metálico esférico multidirecional com capacidade de 6.500 kN - fornecimento e instalação</v>
          </cell>
          <cell r="C58" t="str">
            <v>un</v>
          </cell>
          <cell r="D58">
            <v>49704.03</v>
          </cell>
          <cell r="E58" t="str">
            <v>SICRO Jan/26</v>
          </cell>
        </row>
        <row r="59">
          <cell r="A59">
            <v>308300</v>
          </cell>
          <cell r="B59" t="str">
            <v>Aparelho de apoio metálico esférico multidirecional com capacidade de 7.000 kN - fornecimento e instalação</v>
          </cell>
          <cell r="C59" t="str">
            <v>un</v>
          </cell>
          <cell r="D59">
            <v>53510.62</v>
          </cell>
          <cell r="E59" t="str">
            <v>SICRO Jan/26</v>
          </cell>
        </row>
        <row r="60">
          <cell r="A60">
            <v>308301</v>
          </cell>
          <cell r="B60" t="str">
            <v>Aparelho de apoio metálico esférico multidirecional com capacidade de 7.500 kN - fornecimento e instalação</v>
          </cell>
          <cell r="C60" t="str">
            <v>un</v>
          </cell>
          <cell r="D60">
            <v>57701.03</v>
          </cell>
          <cell r="E60" t="str">
            <v>SICRO Jan/26</v>
          </cell>
        </row>
        <row r="61">
          <cell r="A61">
            <v>308302</v>
          </cell>
          <cell r="B61" t="str">
            <v>Aparelho de apoio metálico esférico multidirecional com capacidade de 8.000 kN - fornecimento e instalação</v>
          </cell>
          <cell r="C61" t="str">
            <v>un</v>
          </cell>
          <cell r="D61">
            <v>61372.53</v>
          </cell>
          <cell r="E61" t="str">
            <v>SICRO Jan/26</v>
          </cell>
        </row>
        <row r="62">
          <cell r="A62">
            <v>308303</v>
          </cell>
          <cell r="B62" t="str">
            <v>Aparelho de apoio metálico esférico multidirecional com capacidade de 8.500 kN - fornecimento e instalação</v>
          </cell>
          <cell r="C62" t="str">
            <v>un</v>
          </cell>
          <cell r="D62">
            <v>66827.740000000005</v>
          </cell>
          <cell r="E62" t="str">
            <v>SICRO Jan/26</v>
          </cell>
        </row>
        <row r="63">
          <cell r="A63">
            <v>308304</v>
          </cell>
          <cell r="B63" t="str">
            <v>Aparelho de apoio metálico esférico multidirecional com capacidade de 9.000 kN - fornecimento e instalação</v>
          </cell>
          <cell r="C63" t="str">
            <v>un</v>
          </cell>
          <cell r="D63">
            <v>70634.820000000007</v>
          </cell>
          <cell r="E63" t="str">
            <v>SICRO Jan/26</v>
          </cell>
        </row>
        <row r="64">
          <cell r="A64">
            <v>308305</v>
          </cell>
          <cell r="B64" t="str">
            <v>Aparelho de apoio metálico esférico multidirecional com capacidade de 9.500 kN - fornecimento e instalação</v>
          </cell>
          <cell r="C64" t="str">
            <v>un</v>
          </cell>
          <cell r="D64">
            <v>74924.490000000005</v>
          </cell>
          <cell r="E64" t="str">
            <v>SICRO Jan/26</v>
          </cell>
        </row>
        <row r="65">
          <cell r="A65">
            <v>308269</v>
          </cell>
          <cell r="B65" t="str">
            <v>Aparelho de apoio metálico esférico unidirecional com capacidade de 1.000 kN - fornecimento e instalação</v>
          </cell>
          <cell r="C65" t="str">
            <v>un</v>
          </cell>
          <cell r="D65">
            <v>12089.22</v>
          </cell>
          <cell r="E65" t="str">
            <v>SICRO Jan/26</v>
          </cell>
        </row>
        <row r="66">
          <cell r="A66">
            <v>308270</v>
          </cell>
          <cell r="B66" t="str">
            <v>Aparelho de apoio metálico esférico unidirecional com capacidade de 1.500 kN - fornecimento e instalação</v>
          </cell>
          <cell r="C66" t="str">
            <v>un</v>
          </cell>
          <cell r="D66">
            <v>16423.29</v>
          </cell>
          <cell r="E66" t="str">
            <v>SICRO Jan/26</v>
          </cell>
        </row>
        <row r="67">
          <cell r="A67">
            <v>308287</v>
          </cell>
          <cell r="B67" t="str">
            <v>Aparelho de apoio metálico esférico unidirecional com capacidade de 10.000 kN - fornecimento e instalação</v>
          </cell>
          <cell r="C67" t="str">
            <v>un</v>
          </cell>
          <cell r="D67">
            <v>89818.92</v>
          </cell>
          <cell r="E67" t="str">
            <v>SICRO Jan/26</v>
          </cell>
        </row>
        <row r="68">
          <cell r="A68">
            <v>308271</v>
          </cell>
          <cell r="B68" t="str">
            <v>Aparelho de apoio metálico esférico unidirecional com capacidade de 2.000 kN - fornecimento e instalação</v>
          </cell>
          <cell r="C68" t="str">
            <v>un</v>
          </cell>
          <cell r="D68">
            <v>20011.8</v>
          </cell>
          <cell r="E68" t="str">
            <v>SICRO Jan/26</v>
          </cell>
        </row>
        <row r="69">
          <cell r="A69">
            <v>308272</v>
          </cell>
          <cell r="B69" t="str">
            <v>Aparelho de apoio metálico esférico unidirecional com capacidade de 2.500 kN - fornecimento e instalação</v>
          </cell>
          <cell r="C69" t="str">
            <v>un</v>
          </cell>
          <cell r="D69">
            <v>23742.04</v>
          </cell>
          <cell r="E69" t="str">
            <v>SICRO Jan/26</v>
          </cell>
        </row>
        <row r="70">
          <cell r="A70">
            <v>308273</v>
          </cell>
          <cell r="B70" t="str">
            <v>Aparelho de apoio metálico esférico unidirecional com capacidade de 3.000 kN - fornecimento e instalação</v>
          </cell>
          <cell r="C70" t="str">
            <v>un</v>
          </cell>
          <cell r="D70">
            <v>27151.17</v>
          </cell>
          <cell r="E70" t="str">
            <v>SICRO Jan/26</v>
          </cell>
        </row>
        <row r="71">
          <cell r="A71">
            <v>308274</v>
          </cell>
          <cell r="B71" t="str">
            <v>Aparelho de apoio metálico esférico unidirecional com capacidade de 3.500 kN - fornecimento e instalação</v>
          </cell>
          <cell r="C71" t="str">
            <v>un</v>
          </cell>
          <cell r="D71">
            <v>31467.11</v>
          </cell>
          <cell r="E71" t="str">
            <v>SICRO Jan/26</v>
          </cell>
        </row>
        <row r="72">
          <cell r="A72">
            <v>308275</v>
          </cell>
          <cell r="B72" t="str">
            <v>Aparelho de apoio metálico esférico unidirecional com capacidade de 4.000 kN - fornecimento e instalação</v>
          </cell>
          <cell r="C72" t="str">
            <v>un</v>
          </cell>
          <cell r="D72">
            <v>35226.400000000001</v>
          </cell>
          <cell r="E72" t="str">
            <v>SICRO Jan/26</v>
          </cell>
        </row>
        <row r="73">
          <cell r="A73">
            <v>308276</v>
          </cell>
          <cell r="B73" t="str">
            <v>Aparelho de apoio metálico esférico unidirecional com capacidade de 4.500 kN - fornecimento e instalação</v>
          </cell>
          <cell r="C73" t="str">
            <v>un</v>
          </cell>
          <cell r="D73">
            <v>40185.120000000003</v>
          </cell>
          <cell r="E73" t="str">
            <v>SICRO Jan/26</v>
          </cell>
        </row>
        <row r="74">
          <cell r="A74">
            <v>308277</v>
          </cell>
          <cell r="B74" t="str">
            <v>Aparelho de apoio metálico esférico unidirecional com capacidade de 5.000 kN - fornecimento e instalação</v>
          </cell>
          <cell r="C74" t="str">
            <v>un</v>
          </cell>
          <cell r="D74">
            <v>49119.199999999997</v>
          </cell>
          <cell r="E74" t="str">
            <v>SICRO Jan/26</v>
          </cell>
        </row>
        <row r="75">
          <cell r="A75">
            <v>308278</v>
          </cell>
          <cell r="B75" t="str">
            <v>Aparelho de apoio metálico esférico unidirecional com capacidade de 5.500 kN - fornecimento e instalação</v>
          </cell>
          <cell r="C75" t="str">
            <v>un</v>
          </cell>
          <cell r="D75">
            <v>48253.08</v>
          </cell>
          <cell r="E75" t="str">
            <v>SICRO Jan/26</v>
          </cell>
        </row>
        <row r="76">
          <cell r="A76">
            <v>308279</v>
          </cell>
          <cell r="B76" t="str">
            <v>Aparelho de apoio metálico esférico unidirecional com capacidade de 6.000 kN - fornecimento e instalação</v>
          </cell>
          <cell r="C76" t="str">
            <v>un</v>
          </cell>
          <cell r="D76">
            <v>54156.56</v>
          </cell>
          <cell r="E76" t="str">
            <v>SICRO Jan/26</v>
          </cell>
        </row>
        <row r="77">
          <cell r="A77">
            <v>308280</v>
          </cell>
          <cell r="B77" t="str">
            <v>Aparelho de apoio metálico esférico unidirecional com capacidade de 6.500 kN - fornecimento e instalação</v>
          </cell>
          <cell r="C77" t="str">
            <v>un</v>
          </cell>
          <cell r="D77">
            <v>57783.96</v>
          </cell>
          <cell r="E77" t="str">
            <v>SICRO Jan/26</v>
          </cell>
        </row>
        <row r="78">
          <cell r="A78">
            <v>308281</v>
          </cell>
          <cell r="B78" t="str">
            <v>Aparelho de apoio metálico esférico unidirecional com capacidade de 7.000 kN - fornecimento e instalação</v>
          </cell>
          <cell r="C78" t="str">
            <v>un</v>
          </cell>
          <cell r="D78">
            <v>62039.17</v>
          </cell>
          <cell r="E78" t="str">
            <v>SICRO Jan/26</v>
          </cell>
        </row>
        <row r="79">
          <cell r="A79">
            <v>308282</v>
          </cell>
          <cell r="B79" t="str">
            <v>Aparelho de apoio metálico esférico unidirecional com capacidade de 7.500 kN - fornecimento e instalação</v>
          </cell>
          <cell r="C79" t="str">
            <v>un</v>
          </cell>
          <cell r="D79">
            <v>66590.75</v>
          </cell>
          <cell r="E79" t="str">
            <v>SICRO Jan/26</v>
          </cell>
        </row>
        <row r="80">
          <cell r="A80">
            <v>308283</v>
          </cell>
          <cell r="B80" t="str">
            <v>Aparelho de apoio metálico esférico unidirecional com capacidade de 8.000 kN - fornecimento e instalação</v>
          </cell>
          <cell r="C80" t="str">
            <v>un</v>
          </cell>
          <cell r="D80">
            <v>70723.38</v>
          </cell>
          <cell r="E80" t="str">
            <v>SICRO Jan/26</v>
          </cell>
        </row>
        <row r="81">
          <cell r="A81">
            <v>308284</v>
          </cell>
          <cell r="B81" t="str">
            <v>Aparelho de apoio metálico esférico unidirecional com capacidade de 8.500 kN - fornecimento e instalação</v>
          </cell>
          <cell r="C81" t="str">
            <v>un</v>
          </cell>
          <cell r="D81">
            <v>76220.179999999993</v>
          </cell>
          <cell r="E81" t="str">
            <v>SICRO Jan/26</v>
          </cell>
        </row>
        <row r="82">
          <cell r="A82">
            <v>308285</v>
          </cell>
          <cell r="B82" t="str">
            <v>Aparelho de apoio metálico esférico unidirecional com capacidade de 9.000 kN - fornecimento e instalação</v>
          </cell>
          <cell r="C82" t="str">
            <v>un</v>
          </cell>
          <cell r="D82">
            <v>80673.25</v>
          </cell>
          <cell r="E82" t="str">
            <v>SICRO Jan/26</v>
          </cell>
        </row>
        <row r="83">
          <cell r="A83">
            <v>308286</v>
          </cell>
          <cell r="B83" t="str">
            <v>Aparelho de apoio metálico esférico unidirecional com capacidade de 9.500 kN - fornecimento e instalação</v>
          </cell>
          <cell r="C83" t="str">
            <v>un</v>
          </cell>
          <cell r="D83">
            <v>85296.61</v>
          </cell>
          <cell r="E83" t="str">
            <v>SICRO Jan/26</v>
          </cell>
        </row>
        <row r="84">
          <cell r="A84">
            <v>307733</v>
          </cell>
          <cell r="B84" t="str">
            <v>Junta de dilatação em elastômero e perfil VV - L = 20 mm e H = 40 mm - fornecimento e instalação</v>
          </cell>
          <cell r="C84" t="str">
            <v>m</v>
          </cell>
          <cell r="D84">
            <v>302.05</v>
          </cell>
          <cell r="E84" t="str">
            <v>SICRO Jan/26</v>
          </cell>
        </row>
        <row r="85">
          <cell r="A85">
            <v>307734</v>
          </cell>
          <cell r="B85" t="str">
            <v>Junta de dilatação em elastômero e perfil VV - L = 25 mm e H = 50 mm - fornecimento e instalação</v>
          </cell>
          <cell r="C85" t="str">
            <v>m</v>
          </cell>
          <cell r="D85">
            <v>331.75</v>
          </cell>
          <cell r="E85" t="str">
            <v>SICRO Jan/26</v>
          </cell>
        </row>
        <row r="86">
          <cell r="A86">
            <v>307735</v>
          </cell>
          <cell r="B86" t="str">
            <v>Junta de dilatação em elastômero e perfil VV - L = 35 mm e H = 60 mm - fornecimento e instalação</v>
          </cell>
          <cell r="C86" t="str">
            <v>m</v>
          </cell>
          <cell r="D86">
            <v>493.46</v>
          </cell>
          <cell r="E86" t="str">
            <v>SICRO Jan/26</v>
          </cell>
        </row>
        <row r="87">
          <cell r="A87">
            <v>307736</v>
          </cell>
          <cell r="B87" t="str">
            <v>Junta de dilatação em elastômero e perfil VV - L = 40 mm e H = 70 mm - fornecimento e instalação</v>
          </cell>
          <cell r="C87" t="str">
            <v>m</v>
          </cell>
          <cell r="D87">
            <v>575.24</v>
          </cell>
          <cell r="E87" t="str">
            <v>SICRO Jan/26</v>
          </cell>
        </row>
        <row r="88">
          <cell r="A88">
            <v>307737</v>
          </cell>
          <cell r="B88" t="str">
            <v>Junta de dilatação em elastômero e perfil VV - L = 50 mm e H = 80 mm - fornecimento e instalação</v>
          </cell>
          <cell r="C88" t="str">
            <v>m</v>
          </cell>
          <cell r="D88">
            <v>606.85</v>
          </cell>
          <cell r="E88" t="str">
            <v>SICRO Jan/26</v>
          </cell>
        </row>
        <row r="89">
          <cell r="A89">
            <v>307730</v>
          </cell>
          <cell r="B89" t="str">
            <v>Junta de dilatação em perfil extrudado de borracha vulcanizada</v>
          </cell>
          <cell r="C89" t="str">
            <v>m</v>
          </cell>
          <cell r="D89">
            <v>0</v>
          </cell>
          <cell r="E89" t="str">
            <v>SICRO Jan/26</v>
          </cell>
        </row>
        <row r="90">
          <cell r="A90">
            <v>307084</v>
          </cell>
          <cell r="B90" t="str">
            <v>Lábios poliméricos em junta de pavimento de concreto - L = 20 mm e H = 30 mm - confecção e assentamento</v>
          </cell>
          <cell r="C90" t="str">
            <v>m</v>
          </cell>
          <cell r="D90">
            <v>36.83</v>
          </cell>
          <cell r="E90" t="str">
            <v>SICRO Jan/26</v>
          </cell>
        </row>
        <row r="91">
          <cell r="A91">
            <v>407818</v>
          </cell>
          <cell r="B91" t="str">
            <v>Armação em aço CA-25 - fornecimento, preparo e colocação</v>
          </cell>
          <cell r="C91" t="str">
            <v>kg</v>
          </cell>
          <cell r="D91">
            <v>13.49</v>
          </cell>
          <cell r="E91" t="str">
            <v>SICRO Jan/26</v>
          </cell>
        </row>
        <row r="92">
          <cell r="A92">
            <v>407819</v>
          </cell>
          <cell r="B92" t="str">
            <v>Armação em aço CA-50 - fornecimento, preparo e colocação</v>
          </cell>
          <cell r="C92" t="str">
            <v>kg</v>
          </cell>
          <cell r="D92">
            <v>13.77</v>
          </cell>
          <cell r="E92" t="str">
            <v>SICRO Jan/26</v>
          </cell>
        </row>
        <row r="93">
          <cell r="A93">
            <v>407820</v>
          </cell>
          <cell r="B93" t="str">
            <v>Armação em aço CA-60 - fornecimento, preparo e colocação</v>
          </cell>
          <cell r="C93" t="str">
            <v>kg</v>
          </cell>
          <cell r="D93">
            <v>13.54</v>
          </cell>
          <cell r="E93" t="str">
            <v>SICRO Jan/26</v>
          </cell>
        </row>
        <row r="94">
          <cell r="A94">
            <v>407740</v>
          </cell>
          <cell r="B94" t="str">
            <v>Chumbador tipo espera em aço CA-25 para fixação de estrutura metálica em concreto - fornecimento e instalação</v>
          </cell>
          <cell r="C94" t="str">
            <v>kg</v>
          </cell>
          <cell r="D94">
            <v>18.11</v>
          </cell>
          <cell r="E94" t="str">
            <v>SICRO Jan/26</v>
          </cell>
        </row>
        <row r="95">
          <cell r="A95">
            <v>408037</v>
          </cell>
          <cell r="B95" t="str">
            <v>Luva de emenda com rosca cônica para aço CA-50 - D = 12,5 mm - fornecimento e instalação</v>
          </cell>
          <cell r="C95" t="str">
            <v>un</v>
          </cell>
          <cell r="D95">
            <v>19.02</v>
          </cell>
          <cell r="E95" t="str">
            <v>SICRO Jan/26</v>
          </cell>
        </row>
        <row r="96">
          <cell r="A96">
            <v>408038</v>
          </cell>
          <cell r="B96" t="str">
            <v>Luva de emenda com rosca cônica para aço CA-50 - D = 16 mm - fornecimento e instalação</v>
          </cell>
          <cell r="C96" t="str">
            <v>un</v>
          </cell>
          <cell r="D96">
            <v>25.79</v>
          </cell>
          <cell r="E96" t="str">
            <v>SICRO Jan/26</v>
          </cell>
        </row>
        <row r="97">
          <cell r="A97">
            <v>408039</v>
          </cell>
          <cell r="B97" t="str">
            <v>Luva de emenda com rosca cônica para aço CA-50 - D = 20 mm - fornecimento e instalação</v>
          </cell>
          <cell r="C97" t="str">
            <v>un</v>
          </cell>
          <cell r="D97">
            <v>35.65</v>
          </cell>
          <cell r="E97" t="str">
            <v>SICRO Jan/26</v>
          </cell>
        </row>
        <row r="98">
          <cell r="A98">
            <v>408041</v>
          </cell>
          <cell r="B98" t="str">
            <v>Luva de emenda com rosca cônica para aço CA-50 - D = 25 mm - fornecimento e instalação</v>
          </cell>
          <cell r="C98" t="str">
            <v>un</v>
          </cell>
          <cell r="D98">
            <v>47.17</v>
          </cell>
          <cell r="E98" t="str">
            <v>SICRO Jan/26</v>
          </cell>
        </row>
        <row r="99">
          <cell r="A99">
            <v>408042</v>
          </cell>
          <cell r="B99" t="str">
            <v>Luva de emenda com rosca cônica para aço CA-50 - D = 32 mm - fornecimento e instalação</v>
          </cell>
          <cell r="C99" t="str">
            <v>un</v>
          </cell>
          <cell r="D99">
            <v>68.680000000000007</v>
          </cell>
          <cell r="E99" t="str">
            <v>SICRO Jan/26</v>
          </cell>
        </row>
        <row r="100">
          <cell r="A100">
            <v>408031</v>
          </cell>
          <cell r="B100" t="str">
            <v>Luva de emenda prensada para aço CA-50 - D = 12,5 mm - fornecimento e instalação</v>
          </cell>
          <cell r="C100" t="str">
            <v>un</v>
          </cell>
          <cell r="D100">
            <v>22</v>
          </cell>
          <cell r="E100" t="str">
            <v>SICRO Jan/26</v>
          </cell>
        </row>
        <row r="101">
          <cell r="A101">
            <v>408032</v>
          </cell>
          <cell r="B101" t="str">
            <v>Luva de emenda prensada para aço CA-50 - D = 16 mm - fornecimento e instalação</v>
          </cell>
          <cell r="C101" t="str">
            <v>un</v>
          </cell>
          <cell r="D101">
            <v>27.51</v>
          </cell>
          <cell r="E101" t="str">
            <v>SICRO Jan/26</v>
          </cell>
        </row>
        <row r="102">
          <cell r="A102">
            <v>408033</v>
          </cell>
          <cell r="B102" t="str">
            <v>Luva de emenda prensada para aço CA-50 - D = 20 mm - fornecimento e instalação</v>
          </cell>
          <cell r="C102" t="str">
            <v>un</v>
          </cell>
          <cell r="D102">
            <v>40.74</v>
          </cell>
          <cell r="E102" t="str">
            <v>SICRO Jan/26</v>
          </cell>
        </row>
        <row r="103">
          <cell r="A103">
            <v>408035</v>
          </cell>
          <cell r="B103" t="str">
            <v>Luva de emenda prensada para aço CA-50 - D = 25 mm - fornecimento e instalação</v>
          </cell>
          <cell r="C103" t="str">
            <v>un</v>
          </cell>
          <cell r="D103">
            <v>67.89</v>
          </cell>
          <cell r="E103" t="str">
            <v>SICRO Jan/26</v>
          </cell>
        </row>
        <row r="104">
          <cell r="A104">
            <v>408036</v>
          </cell>
          <cell r="B104" t="str">
            <v>Luva de emenda prensada para aço CA-50 - D = 32 mm - fornecimento e instalação</v>
          </cell>
          <cell r="C104" t="str">
            <v>un</v>
          </cell>
          <cell r="D104">
            <v>131.16999999999999</v>
          </cell>
          <cell r="E104" t="str">
            <v>SICRO Jan/26</v>
          </cell>
        </row>
        <row r="105">
          <cell r="A105">
            <v>408067</v>
          </cell>
          <cell r="B105" t="str">
            <v>Tela de aço eletrossoldada - fornecimento, preparo e colocação</v>
          </cell>
          <cell r="C105" t="str">
            <v>kg</v>
          </cell>
          <cell r="D105">
            <v>10.94</v>
          </cell>
          <cell r="E105" t="str">
            <v>SICRO Jan/26</v>
          </cell>
        </row>
        <row r="106">
          <cell r="A106">
            <v>407743</v>
          </cell>
          <cell r="B106" t="str">
            <v>Treliça nervurada três barras longitudinais interligadas por duas diagonais sinusoidal - fornecimento e instalação</v>
          </cell>
          <cell r="C106" t="str">
            <v>kg</v>
          </cell>
          <cell r="D106">
            <v>11.18</v>
          </cell>
          <cell r="E106" t="str">
            <v>SICRO Jan/26</v>
          </cell>
        </row>
        <row r="107">
          <cell r="A107">
            <v>607137</v>
          </cell>
          <cell r="B107" t="str">
            <v>Arco metálico galvanizado tipo MP 152S - arco alto - vão = 10,08 m e altura = 6,12 m - aterro rodoviário mínimo = 0,90 m e máximo = 5,00 m - areia e brita comerciais</v>
          </cell>
          <cell r="C107" t="str">
            <v>m</v>
          </cell>
          <cell r="D107">
            <v>56039.41</v>
          </cell>
          <cell r="E107" t="str">
            <v>SICRO Jan/26</v>
          </cell>
        </row>
        <row r="108">
          <cell r="A108">
            <v>606785</v>
          </cell>
          <cell r="B108" t="str">
            <v>Arco metálico galvanizado tipo MP 152S - arco alto - vão = 10,08 m e altura = 6,12 m - aterro rodoviário mínimo = 0,90 m e máximo = 5,00 m - areia extraída e brita produzida</v>
          </cell>
          <cell r="C108" t="str">
            <v>m</v>
          </cell>
          <cell r="D108">
            <v>55295.02</v>
          </cell>
          <cell r="E108" t="str">
            <v>SICRO Jan/26</v>
          </cell>
        </row>
        <row r="109">
          <cell r="A109">
            <v>607139</v>
          </cell>
          <cell r="B109" t="str">
            <v>Arco metálico galvanizado tipo MP 152S - arco alto - vão = 10,31 m e altura = 6,17 m - aterro rodoviário mínimo = 0,90 m e máximo = 4,90 m - areia e brita comerciais</v>
          </cell>
          <cell r="C109" t="str">
            <v>m</v>
          </cell>
          <cell r="D109">
            <v>56827.6</v>
          </cell>
          <cell r="E109" t="str">
            <v>SICRO Jan/26</v>
          </cell>
        </row>
        <row r="110">
          <cell r="A110">
            <v>606787</v>
          </cell>
          <cell r="B110" t="str">
            <v>Arco metálico galvanizado tipo MP 152S - arco alto - vão = 10,31 m e altura = 6,17 m - aterro rodoviário mínimo = 0,90 m e máximo = 4,90 m - areia extraída e brita produzida</v>
          </cell>
          <cell r="C110" t="str">
            <v>m</v>
          </cell>
          <cell r="D110">
            <v>55718.49</v>
          </cell>
          <cell r="E110" t="str">
            <v>SICRO Jan/26</v>
          </cell>
        </row>
        <row r="111">
          <cell r="A111">
            <v>607140</v>
          </cell>
          <cell r="B111" t="str">
            <v>Arco metálico galvanizado tipo MP 152S - arco alto - vão = 10,36 m e altura = 5,38 m - aterro rodoviário mínimo = 1,20 m e máximo = 3,60 m - areia e brita comerciais</v>
          </cell>
          <cell r="C111" t="str">
            <v>m</v>
          </cell>
          <cell r="D111">
            <v>51635.33</v>
          </cell>
          <cell r="E111" t="str">
            <v>SICRO Jan/26</v>
          </cell>
        </row>
        <row r="112">
          <cell r="A112">
            <v>606788</v>
          </cell>
          <cell r="B112" t="str">
            <v>Arco metálico galvanizado tipo MP 152S - arco alto - vão = 10,36 m e altura = 5,38 m - aterro rodoviário mínimo = 1,20 m e máximo = 3,60 m - areia extraída e brita produzida</v>
          </cell>
          <cell r="C112" t="str">
            <v>m</v>
          </cell>
          <cell r="D112">
            <v>51327.77</v>
          </cell>
          <cell r="E112" t="str">
            <v>SICRO Jan/26</v>
          </cell>
        </row>
        <row r="113">
          <cell r="A113">
            <v>607141</v>
          </cell>
          <cell r="B113" t="str">
            <v>Arco metálico galvanizado tipo MP 152S - arco alto - vão = 10,54 m e altura = 6,05 m - aterro rodoviário mínimo = 1,20 m e máximo = 4,20 m - areia e brita comerciais</v>
          </cell>
          <cell r="C113" t="str">
            <v>m</v>
          </cell>
          <cell r="D113">
            <v>58038.99</v>
          </cell>
          <cell r="E113" t="str">
            <v>SICRO Jan/26</v>
          </cell>
        </row>
        <row r="114">
          <cell r="A114">
            <v>606789</v>
          </cell>
          <cell r="B114" t="str">
            <v>Arco metálico galvanizado tipo MP 152S - arco alto - vão = 10,54 m e altura = 6,05 m - aterro rodoviário mínimo = 1,20 m e máximo = 4,20 m - areia extraída e brita produzida</v>
          </cell>
          <cell r="C114" t="str">
            <v>m</v>
          </cell>
          <cell r="D114">
            <v>57265.37</v>
          </cell>
          <cell r="E114" t="str">
            <v>SICRO Jan/26</v>
          </cell>
        </row>
        <row r="115">
          <cell r="A115">
            <v>607144</v>
          </cell>
          <cell r="B115" t="str">
            <v>Arco metálico galvanizado tipo MP 152S - arco alto - vão = 10,57 m e altura = 5,41 m - aterro rodoviário mínimo = 1,20 m e máximo = 4,10 m - areia e brita comerciais</v>
          </cell>
          <cell r="C115" t="str">
            <v>m</v>
          </cell>
          <cell r="D115">
            <v>66582.539999999994</v>
          </cell>
          <cell r="E115" t="str">
            <v>SICRO Jan/26</v>
          </cell>
        </row>
        <row r="116">
          <cell r="A116">
            <v>606792</v>
          </cell>
          <cell r="B116" t="str">
            <v>Arco metálico galvanizado tipo MP 152S - arco alto - vão = 10,57 m e altura = 5,41 m - aterro rodoviário mínimo = 1,20 m e máximo = 4,10 m - areia extraída e brita produzida</v>
          </cell>
          <cell r="C116" t="str">
            <v>m</v>
          </cell>
          <cell r="D116">
            <v>65875.92</v>
          </cell>
          <cell r="E116" t="str">
            <v>SICRO Jan/26</v>
          </cell>
        </row>
        <row r="117">
          <cell r="A117">
            <v>607142</v>
          </cell>
          <cell r="B117" t="str">
            <v>Arco metálico galvanizado tipo MP 152S - arco alto - vão = 10,74 m e altura = 6,48 m - aterro rodoviário mínimo = 1,20 m e máximo = 4,70 m - areia e brita comerciais</v>
          </cell>
          <cell r="C117" t="str">
            <v>m</v>
          </cell>
          <cell r="D117">
            <v>61034.54</v>
          </cell>
          <cell r="E117" t="str">
            <v>SICRO Jan/26</v>
          </cell>
        </row>
        <row r="118">
          <cell r="A118">
            <v>606790</v>
          </cell>
          <cell r="B118" t="str">
            <v>Arco metálico galvanizado tipo MP 152S - arco alto - vão = 10,74 m e altura = 6,48 m - aterro rodoviário mínimo = 1,20 m e máximo = 4,70 m - areia extraída e brita produzida</v>
          </cell>
          <cell r="C118" t="str">
            <v>m</v>
          </cell>
          <cell r="D118">
            <v>60202.44</v>
          </cell>
          <cell r="E118" t="str">
            <v>SICRO Jan/26</v>
          </cell>
        </row>
        <row r="119">
          <cell r="A119">
            <v>607145</v>
          </cell>
          <cell r="B119" t="str">
            <v>Arco metálico galvanizado tipo MP 152S - arco alto - vão = 10,77 m e altura = 6,10 m - aterro rodoviário mínimo = 1,20 m e máximo = 4,70 m - areia e brita comerciais</v>
          </cell>
          <cell r="C119" t="str">
            <v>m</v>
          </cell>
          <cell r="D119">
            <v>74007.95</v>
          </cell>
          <cell r="E119" t="str">
            <v>SICRO Jan/26</v>
          </cell>
        </row>
        <row r="120">
          <cell r="A120">
            <v>606793</v>
          </cell>
          <cell r="B120" t="str">
            <v>Arco metálico galvanizado tipo MP 152S - arco alto - vão = 10,77 m e altura = 6,10 m - aterro rodoviário mínimo = 1,20 m e máximo = 4,70 m - areia extraída e brita produzida</v>
          </cell>
          <cell r="C120" t="str">
            <v>m</v>
          </cell>
          <cell r="D120">
            <v>73217.66</v>
          </cell>
          <cell r="E120" t="str">
            <v>SICRO Jan/26</v>
          </cell>
        </row>
        <row r="121">
          <cell r="A121">
            <v>607146</v>
          </cell>
          <cell r="B121" t="str">
            <v>Arco metálico galvanizado tipo MP 152S - arco alto - vão = 10,97 m e altura = 6,53 m - aterro rodoviário mínimo = 1,20 m e máximo = 4,70 m - areia e brita comerciais</v>
          </cell>
          <cell r="C121" t="str">
            <v>m</v>
          </cell>
          <cell r="D121">
            <v>77164.86</v>
          </cell>
          <cell r="E121" t="str">
            <v>SICRO Jan/26</v>
          </cell>
        </row>
        <row r="122">
          <cell r="A122">
            <v>606794</v>
          </cell>
          <cell r="B122" t="str">
            <v>Arco metálico galvanizado tipo MP 152S - arco alto - vão = 10,97 m e altura = 6,53 m - aterro rodoviário mínimo = 1,20 m e máximo = 4,70 m - areia extraída e brita produzida</v>
          </cell>
          <cell r="C122" t="str">
            <v>m</v>
          </cell>
          <cell r="D122">
            <v>76307.11</v>
          </cell>
          <cell r="E122" t="str">
            <v>SICRO Jan/26</v>
          </cell>
        </row>
        <row r="123">
          <cell r="A123">
            <v>607143</v>
          </cell>
          <cell r="B123" t="str">
            <v>Arco metálico galvanizado tipo MP 152S - arco alto - vão = 11,35 m e altura = 7,12 m - aterro rodoviário mínimo = 1,20 m e máximo = 4,70 m - areia e brita comerciais</v>
          </cell>
          <cell r="C123" t="str">
            <v>m</v>
          </cell>
          <cell r="D123">
            <v>65971.64</v>
          </cell>
          <cell r="E123" t="str">
            <v>SICRO Jan/26</v>
          </cell>
        </row>
        <row r="124">
          <cell r="A124">
            <v>606791</v>
          </cell>
          <cell r="B124" t="str">
            <v>Arco metálico galvanizado tipo MP 152S - arco alto - vão = 11,35 m e altura = 7,12 m - aterro rodoviário mínimo = 1,20 m e máximo = 4,70 m - areia extraída e brita produzida</v>
          </cell>
          <cell r="C124" t="str">
            <v>m</v>
          </cell>
          <cell r="D124">
            <v>65013.65</v>
          </cell>
          <cell r="E124" t="str">
            <v>SICRO Jan/26</v>
          </cell>
        </row>
        <row r="125">
          <cell r="A125">
            <v>607147</v>
          </cell>
          <cell r="B125" t="str">
            <v>Arco metálico galvanizado tipo MP 152S - arco alto - vão = 11,58 m e altura = 7,16 m - aterro rodoviário mínimo = 1,20 m e máximo = 6,40 m - areia e brita comerciais</v>
          </cell>
          <cell r="C125" t="str">
            <v>m</v>
          </cell>
          <cell r="D125">
            <v>83289.83</v>
          </cell>
          <cell r="E125" t="str">
            <v>SICRO Jan/26</v>
          </cell>
        </row>
        <row r="126">
          <cell r="A126">
            <v>606795</v>
          </cell>
          <cell r="B126" t="str">
            <v>Arco metálico galvanizado tipo MP 152S - arco alto - vão = 11,58 m e altura = 7,16 m - aterro rodoviário mínimo = 1,20 m e máximo = 6,40 m - areia extraída e brita produzida</v>
          </cell>
          <cell r="C126" t="str">
            <v>m</v>
          </cell>
          <cell r="D126">
            <v>82301.440000000002</v>
          </cell>
          <cell r="E126" t="str">
            <v>SICRO Jan/26</v>
          </cell>
        </row>
        <row r="127">
          <cell r="A127">
            <v>607112</v>
          </cell>
          <cell r="B127" t="str">
            <v>Arco metálico galvanizado tipo MP 152S - arco alto - vão = 6,12 m e altura = 2,77 m - aterro rodoviário mínimo = 0,75 m e máximo = 5,40 m - areia e brita comerciais</v>
          </cell>
          <cell r="C127" t="str">
            <v>m</v>
          </cell>
          <cell r="D127">
            <v>26993.47</v>
          </cell>
          <cell r="E127" t="str">
            <v>SICRO Jan/26</v>
          </cell>
        </row>
        <row r="128">
          <cell r="A128">
            <v>606760</v>
          </cell>
          <cell r="B128" t="str">
            <v>Arco metálico galvanizado tipo MP 152S - arco alto - vão = 6,12 m e altura = 2,77 m - aterro rodoviário mínimo = 0,75 m e máximo = 5,40 m - areia extraída e brita produzida</v>
          </cell>
          <cell r="C128" t="str">
            <v>m</v>
          </cell>
          <cell r="D128">
            <v>26734.38</v>
          </cell>
          <cell r="E128" t="str">
            <v>SICRO Jan/26</v>
          </cell>
        </row>
        <row r="129">
          <cell r="A129">
            <v>607113</v>
          </cell>
          <cell r="B129" t="str">
            <v>Arco metálico galvanizado tipo MP 152S - arco alto - vão = 6,30 m e altura = 3,68 m - aterro rodoviário mínimo = 0,75 m e máximo = 7,50 m - areia e brita comerciais</v>
          </cell>
          <cell r="C129" t="str">
            <v>m</v>
          </cell>
          <cell r="D129">
            <v>31725.37</v>
          </cell>
          <cell r="E129" t="str">
            <v>SICRO Jan/26</v>
          </cell>
        </row>
        <row r="130">
          <cell r="A130">
            <v>606761</v>
          </cell>
          <cell r="B130" t="str">
            <v>Arco metálico galvanizado tipo MP 152S - arco alto - vão = 6,30 m e altura = 3,68 m - aterro rodoviário mínimo = 0,75 m e máximo = 7,50 m - areia extraída e brita produzida</v>
          </cell>
          <cell r="C130" t="str">
            <v>m</v>
          </cell>
          <cell r="D130">
            <v>31427.55</v>
          </cell>
          <cell r="E130" t="str">
            <v>SICRO Jan/26</v>
          </cell>
        </row>
        <row r="131">
          <cell r="A131">
            <v>606762</v>
          </cell>
          <cell r="B131" t="str">
            <v>Arco metálico galvanizado tipo MP 152S - arco alto - vão = 6,55 m e altura = 3,56 m - aterro rodoviário mínimo = 0,75 m e máximo = 4,9 m - areia extraída e brita produzida</v>
          </cell>
          <cell r="C131" t="str">
            <v>m</v>
          </cell>
          <cell r="D131">
            <v>31763.58</v>
          </cell>
          <cell r="E131" t="str">
            <v>SICRO Jan/26</v>
          </cell>
        </row>
        <row r="132">
          <cell r="A132">
            <v>607114</v>
          </cell>
          <cell r="B132" t="str">
            <v>Arco metálico galvanizado tipo MP 152S - arco alto - vão = 6,55 m e altura = 3,56 m - aterro rodoviário mínimo = 0,75 m e máximo = 4,90 m - areia e brita comerciais</v>
          </cell>
          <cell r="C132" t="str">
            <v>m</v>
          </cell>
          <cell r="D132">
            <v>32067.02</v>
          </cell>
          <cell r="E132" t="str">
            <v>SICRO Jan/26</v>
          </cell>
        </row>
        <row r="133">
          <cell r="A133">
            <v>607116</v>
          </cell>
          <cell r="B133" t="str">
            <v>Arco metálico galvanizado tipo MP 152S - arco alto - vão = 6,78 m e altura = 3,61 m - aterro rodoviário mínimo = 0,75 m e máximo = 4,80 m - areia e brita comerciais</v>
          </cell>
          <cell r="C133" t="str">
            <v>m</v>
          </cell>
          <cell r="D133">
            <v>33267.49</v>
          </cell>
          <cell r="E133" t="str">
            <v>SICRO Jan/26</v>
          </cell>
        </row>
        <row r="134">
          <cell r="A134">
            <v>606764</v>
          </cell>
          <cell r="B134" t="str">
            <v>Arco metálico galvanizado tipo MP 152S - arco alto - vão = 6,78 m e altura = 3,61 m - aterro rodoviário mínimo = 0,75 m e máximo = 4,80 m - areia extraída e brita produzida</v>
          </cell>
          <cell r="C134" t="str">
            <v>m</v>
          </cell>
          <cell r="D134">
            <v>32951.26</v>
          </cell>
          <cell r="E134" t="str">
            <v>SICRO Jan/26</v>
          </cell>
        </row>
        <row r="135">
          <cell r="A135">
            <v>607115</v>
          </cell>
          <cell r="B135" t="str">
            <v>Arco metálico galvanizado tipo MP 152S - arco alto - vão = 6,96 m e altura = 4,42 m - aterro rodoviário mínimo = 0,75 m e máximo = 8,10 m - areia e brita comerciais</v>
          </cell>
          <cell r="C135" t="str">
            <v>m</v>
          </cell>
          <cell r="D135">
            <v>37817.410000000003</v>
          </cell>
          <cell r="E135" t="str">
            <v>SICRO Jan/26</v>
          </cell>
        </row>
        <row r="136">
          <cell r="A136">
            <v>606763</v>
          </cell>
          <cell r="B136" t="str">
            <v>Arco metálico galvanizado tipo MP 152S - arco alto - vão = 6,96 m e altura = 4,42 m - aterro rodoviário mínimo = 0,75 m e máximo = 8,10 m - areia extraída e brita produzida</v>
          </cell>
          <cell r="C136" t="str">
            <v>m</v>
          </cell>
          <cell r="D136">
            <v>37436.97</v>
          </cell>
          <cell r="E136" t="str">
            <v>SICRO Jan/26</v>
          </cell>
        </row>
        <row r="137">
          <cell r="A137">
            <v>607117</v>
          </cell>
          <cell r="B137" t="str">
            <v>Arco metálico galvanizado tipo MP 152S - arco alto - vão = 6,99 m e altura = 4,27 m - aterro rodoviário mínimo = 0,75 m e máximo = 5,70 m - areia e brita comerciais</v>
          </cell>
          <cell r="C137" t="str">
            <v>m</v>
          </cell>
          <cell r="D137">
            <v>37863.019999999997</v>
          </cell>
          <cell r="E137" t="str">
            <v>SICRO Jan/26</v>
          </cell>
        </row>
        <row r="138">
          <cell r="A138">
            <v>606765</v>
          </cell>
          <cell r="B138" t="str">
            <v>Arco metálico galvanizado tipo MP 152S - arco alto - vão = 6,99 m e altura = 4,27 m - aterro rodoviário mínimo = 0,75 m e máximo = 5,70 m - areia extraída e brita produzida</v>
          </cell>
          <cell r="C138" t="str">
            <v>m</v>
          </cell>
          <cell r="D138">
            <v>37493.03</v>
          </cell>
          <cell r="E138" t="str">
            <v>SICRO Jan/26</v>
          </cell>
        </row>
        <row r="139">
          <cell r="A139">
            <v>607118</v>
          </cell>
          <cell r="B139" t="str">
            <v>Arco metálico galvanizado tipo MP 152S - arco alto - vão = 7,01 m e altura = 3,63 m - aterro rodoviário mínimo = 0,75 m e máximo = 4,60 m - areia e brita comerciais</v>
          </cell>
          <cell r="C139" t="str">
            <v>m</v>
          </cell>
          <cell r="D139">
            <v>33855.71</v>
          </cell>
          <cell r="E139" t="str">
            <v>SICRO Jan/26</v>
          </cell>
        </row>
        <row r="140">
          <cell r="A140">
            <v>606766</v>
          </cell>
          <cell r="B140" t="str">
            <v>Arco metálico galvanizado tipo MP 152S - arco alto - vão = 7,01 m e altura = 3,63 m - aterro rodoviário mínimo = 0,75 m e máximo = 4,60 m - areia extraída e brita produzida</v>
          </cell>
          <cell r="C140" t="str">
            <v>m</v>
          </cell>
          <cell r="D140">
            <v>33529.26</v>
          </cell>
          <cell r="E140" t="str">
            <v>SICRO Jan/26</v>
          </cell>
        </row>
        <row r="141">
          <cell r="A141">
            <v>607120</v>
          </cell>
          <cell r="B141" t="str">
            <v>Arco metálico galvanizado tipo MP 152S - arco alto - vão = 7,24 m e altura = 3,68 m - aterro rodoviário mínimo = 0,90 m e máximo = 4,4 m - areia e brita comerciais</v>
          </cell>
          <cell r="C141" t="str">
            <v>m</v>
          </cell>
          <cell r="D141">
            <v>34489.56</v>
          </cell>
          <cell r="E141" t="str">
            <v>SICRO Jan/26</v>
          </cell>
        </row>
        <row r="142">
          <cell r="A142">
            <v>606768</v>
          </cell>
          <cell r="B142" t="str">
            <v>Arco metálico galvanizado tipo MP 152S - arco alto - vão = 7,24 m e altura = 3,68 m - aterro rodoviário mínimo = 0,90 m e máximo = 4,40 m - areia extraída e brita produzida</v>
          </cell>
          <cell r="C142" t="str">
            <v>m</v>
          </cell>
          <cell r="D142">
            <v>34145.79</v>
          </cell>
          <cell r="E142" t="str">
            <v>SICRO Jan/26</v>
          </cell>
        </row>
        <row r="143">
          <cell r="A143">
            <v>607119</v>
          </cell>
          <cell r="B143" t="str">
            <v>Arco metálico galvanizado tipo MP 152S - arco alto - vão = 7,42 m e altura = 4,52 m - aterro rodoviário mínimo = 0,90 m e máximo = 6,40 m - areia e brita comerciais</v>
          </cell>
          <cell r="C143" t="str">
            <v>m</v>
          </cell>
          <cell r="D143">
            <v>39746.949999999997</v>
          </cell>
          <cell r="E143" t="str">
            <v>SICRO Jan/26</v>
          </cell>
        </row>
        <row r="144">
          <cell r="A144">
            <v>606767</v>
          </cell>
          <cell r="B144" t="str">
            <v>Arco metálico galvanizado tipo MP 152S - arco alto - vão = 7,42 m e altura = 4,52 m - aterro rodoviário mínimo = 0,90 m e máximo = 6,40 m - areia extraída e brita produzida</v>
          </cell>
          <cell r="C144" t="str">
            <v>m</v>
          </cell>
          <cell r="D144">
            <v>39327.71</v>
          </cell>
          <cell r="E144" t="str">
            <v>SICRO Jan/26</v>
          </cell>
        </row>
        <row r="145">
          <cell r="A145">
            <v>607121</v>
          </cell>
          <cell r="B145" t="str">
            <v>Arco metálico galvanizado tipo MP 152S - arco alto - vão = 7,47 m e altura = 4,19 m - aterro rodoviário mínimo = 0,90 m e máximo = 4,30 m - areia e brita comerciais</v>
          </cell>
          <cell r="C145" t="str">
            <v>m</v>
          </cell>
          <cell r="D145">
            <v>37344.1</v>
          </cell>
          <cell r="E145" t="str">
            <v>SICRO Jan/26</v>
          </cell>
        </row>
        <row r="146">
          <cell r="A146">
            <v>606769</v>
          </cell>
          <cell r="B146" t="str">
            <v>Arco metálico galvanizado tipo MP 152S - arco alto - vão = 7,47 m e altura = 4,19 m - aterro rodoviário mínimo = 0,90 m e máximo = 4,30 m - areia extraída e brita produzida</v>
          </cell>
          <cell r="C146" t="str">
            <v>m</v>
          </cell>
          <cell r="D146">
            <v>36952.160000000003</v>
          </cell>
          <cell r="E146" t="str">
            <v>SICRO Jan/26</v>
          </cell>
        </row>
        <row r="147">
          <cell r="A147">
            <v>607123</v>
          </cell>
          <cell r="B147" t="str">
            <v>Arco metálico galvanizado tipo MP 152S - arco alto - vão = 7,67 m e altura = 3,99 m - aterro rodoviário mínimo = 0,90 m e máximo = 4,10 m - areia e brita comerciais</v>
          </cell>
          <cell r="C147" t="str">
            <v>m</v>
          </cell>
          <cell r="D147">
            <v>36863.96</v>
          </cell>
          <cell r="E147" t="str">
            <v>SICRO Jan/26</v>
          </cell>
        </row>
        <row r="148">
          <cell r="A148">
            <v>606771</v>
          </cell>
          <cell r="B148" t="str">
            <v>Arco metálico galvanizado tipo MP 152S - arco alto - vão = 7,67 m e altura = 3,99 m - aterro rodoviário mínimo = 0,90 m e máximo = 4,10 m - areia extraída e brita produzida</v>
          </cell>
          <cell r="C148" t="str">
            <v>m</v>
          </cell>
          <cell r="D148">
            <v>36473.480000000003</v>
          </cell>
          <cell r="E148" t="str">
            <v>SICRO Jan/26</v>
          </cell>
        </row>
        <row r="149">
          <cell r="A149">
            <v>607122</v>
          </cell>
          <cell r="B149" t="str">
            <v>Arco metálico galvanizado tipo MP 152S - arco alto - vão = 7,85 m e altura = 4,60 m - aterro rodoviário mínimo = 0,90 m e máximo = 6,00 m - areia e brita comerciais</v>
          </cell>
          <cell r="C149" t="str">
            <v>m</v>
          </cell>
          <cell r="D149">
            <v>40998.800000000003</v>
          </cell>
          <cell r="E149" t="str">
            <v>SICRO Jan/26</v>
          </cell>
        </row>
        <row r="150">
          <cell r="A150">
            <v>606770</v>
          </cell>
          <cell r="B150" t="str">
            <v>Arco metálico galvanizado tipo MP 152S - arco alto - vão = 7,85 m e altura = 4,60 m - aterro rodoviário mínimo = 0,90 m e máximo = 6,00 m - areia extraída e brita produzida</v>
          </cell>
          <cell r="C150" t="str">
            <v>m</v>
          </cell>
          <cell r="D150">
            <v>40548.47</v>
          </cell>
          <cell r="E150" t="str">
            <v>SICRO Jan/26</v>
          </cell>
        </row>
        <row r="151">
          <cell r="A151">
            <v>607125</v>
          </cell>
          <cell r="B151" t="str">
            <v>Arco metálico galvanizado tipo MP 152S - arco alto - vão = 7,90 m e altura = 4,04 m - aterro rodoviário mínimo = 0,90 m e máximo = 4,00 m - areia e brita comerciais</v>
          </cell>
          <cell r="C151" t="str">
            <v>m</v>
          </cell>
          <cell r="D151">
            <v>38214.78</v>
          </cell>
          <cell r="E151" t="str">
            <v>SICRO Jan/26</v>
          </cell>
        </row>
        <row r="152">
          <cell r="A152">
            <v>606773</v>
          </cell>
          <cell r="B152" t="str">
            <v>Arco metálico galvanizado tipo MP 152S - arco alto - vão = 7,90 m e altura = 4,04 m - aterro rodoviário mínimo = 0,90 m e máximo = 4,00 m - areia extraída e brita produzida</v>
          </cell>
          <cell r="C152" t="str">
            <v>m</v>
          </cell>
          <cell r="D152">
            <v>37803.93</v>
          </cell>
          <cell r="E152" t="str">
            <v>SICRO Jan/26</v>
          </cell>
        </row>
        <row r="153">
          <cell r="A153">
            <v>607124</v>
          </cell>
          <cell r="B153" t="str">
            <v>Arco metálico galvanizado tipo MP 152S - arco alto - vão = 8,08 m e altura = 4,65 m - aterro rodoviário mínimo = 0,90 m e máximo = 5,80 m - areia e brita comerciais</v>
          </cell>
          <cell r="C153" t="str">
            <v>m</v>
          </cell>
          <cell r="D153">
            <v>41624.93</v>
          </cell>
          <cell r="E153" t="str">
            <v>SICRO Jan/26</v>
          </cell>
        </row>
        <row r="154">
          <cell r="A154">
            <v>606772</v>
          </cell>
          <cell r="B154" t="str">
            <v>Arco metálico galvanizado tipo MP 152S - arco alto - vão = 8,08 m e altura = 4,65 m - aterro rodoviário mínimo = 0,90 m e máximo = 5,80 m - areia extraída e brita produzida</v>
          </cell>
          <cell r="C154" t="str">
            <v>m</v>
          </cell>
          <cell r="D154">
            <v>41160.18</v>
          </cell>
          <cell r="E154" t="str">
            <v>SICRO Jan/26</v>
          </cell>
        </row>
        <row r="155">
          <cell r="A155">
            <v>607126</v>
          </cell>
          <cell r="B155" t="str">
            <v>Arco metálico galvanizado tipo MP 152S - arco alto - vão = 8,31 m e altura = 4,70 m - aterro rodoviário mínimo = 0,90 m e máximo = 5,60 m - areia e brita comerciais</v>
          </cell>
          <cell r="C155" t="str">
            <v>m</v>
          </cell>
          <cell r="D155">
            <v>42844.2</v>
          </cell>
          <cell r="E155" t="str">
            <v>SICRO Jan/26</v>
          </cell>
        </row>
        <row r="156">
          <cell r="A156">
            <v>606774</v>
          </cell>
          <cell r="B156" t="str">
            <v>Arco metálico galvanizado tipo MP 152S - arco alto - vão = 8,31 m e altura = 4,70 m - aterro rodoviário mínimo = 0,90 m e máximo = 5,60 m - areia extraída e brita produzida</v>
          </cell>
          <cell r="C156" t="str">
            <v>m</v>
          </cell>
          <cell r="D156">
            <v>42357.07</v>
          </cell>
          <cell r="E156" t="str">
            <v>SICRO Jan/26</v>
          </cell>
        </row>
        <row r="157">
          <cell r="A157">
            <v>607127</v>
          </cell>
          <cell r="B157" t="str">
            <v>Arco metálico galvanizado tipo MP 152S - arco alto - vão = 8,36 m e altura = 4,11 m - aterro rodoviário mínimo = 0,90 m e máximo = 3,70 m - areia e brita comerciais</v>
          </cell>
          <cell r="C157" t="str">
            <v>m</v>
          </cell>
          <cell r="D157">
            <v>39399.269999999997</v>
          </cell>
          <cell r="E157" t="str">
            <v>SICRO Jan/26</v>
          </cell>
        </row>
        <row r="158">
          <cell r="A158">
            <v>606775</v>
          </cell>
          <cell r="B158" t="str">
            <v>Arco metálico galvanizado tipo MP 152S - arco alto - vão = 8,36 m e altura = 4,11 m - aterro rodoviário mínimo = 0,90 m e máximo = 3,70 m - areia extraída e brita produzida</v>
          </cell>
          <cell r="C158" t="str">
            <v>m</v>
          </cell>
          <cell r="D158">
            <v>38963.74</v>
          </cell>
          <cell r="E158" t="str">
            <v>SICRO Jan/26</v>
          </cell>
        </row>
        <row r="159">
          <cell r="A159">
            <v>607129</v>
          </cell>
          <cell r="B159" t="str">
            <v>Arco metálico galvanizado tipo MP 152S - arco alto - vão = 8,59 m e altura = 4,39 m - aterro rodoviário mínimo = 0,90 m e máximo = 3,60 m - areia e brita comerciais</v>
          </cell>
          <cell r="C159" t="str">
            <v>m</v>
          </cell>
          <cell r="D159">
            <v>41256.47</v>
          </cell>
          <cell r="E159" t="str">
            <v>SICRO Jan/26</v>
          </cell>
        </row>
        <row r="160">
          <cell r="A160">
            <v>606777</v>
          </cell>
          <cell r="B160" t="str">
            <v>Arco metálico galvanizado tipo MP 152S - arco alto - vão = 8,59 m e altura = 4,39 m - aterro rodoviário mínimo = 0,90 m e máximo = 3,60 m - areia extraída e brita produzida</v>
          </cell>
          <cell r="C160" t="str">
            <v>m</v>
          </cell>
          <cell r="D160">
            <v>40779.49</v>
          </cell>
          <cell r="E160" t="str">
            <v>SICRO Jan/26</v>
          </cell>
        </row>
        <row r="161">
          <cell r="A161">
            <v>607128</v>
          </cell>
          <cell r="B161" t="str">
            <v>Arco metálico galvanizado tipo MP 152S - arco alto - vão = 8,97 m e altura = 5,00 m - aterro rodoviário mínimo = 0,90 m e máximo = 5,80 m - areia e brita comerciais</v>
          </cell>
          <cell r="C161" t="str">
            <v>m</v>
          </cell>
          <cell r="D161">
            <v>45457.9</v>
          </cell>
          <cell r="E161" t="str">
            <v>SICRO Jan/26</v>
          </cell>
        </row>
        <row r="162">
          <cell r="A162">
            <v>606776</v>
          </cell>
          <cell r="B162" t="str">
            <v>Arco metálico galvanizado tipo MP 152S - arco alto - vão = 8,97 m e altura = 5,00 m - aterro rodoviário mínimo = 0,90 m e máximo = 5,80 m - areia extraída e brita produzida</v>
          </cell>
          <cell r="C162" t="str">
            <v>m</v>
          </cell>
          <cell r="D162">
            <v>44900.58</v>
          </cell>
          <cell r="E162" t="str">
            <v>SICRO Jan/26</v>
          </cell>
        </row>
        <row r="163">
          <cell r="A163">
            <v>607130</v>
          </cell>
          <cell r="B163" t="str">
            <v>Arco metálico galvanizado tipo MP 152S - arco alto - vão = 9,17 m e altura = 5,49 m - aterro rodoviário mínimo = 0,90 m e máximo = 5,60 m - areia e brita comerciais</v>
          </cell>
          <cell r="C163" t="str">
            <v>m</v>
          </cell>
          <cell r="D163">
            <v>48458.75</v>
          </cell>
          <cell r="E163" t="str">
            <v>SICRO Jan/26</v>
          </cell>
        </row>
        <row r="164">
          <cell r="A164">
            <v>606778</v>
          </cell>
          <cell r="B164" t="str">
            <v>Arco metálico galvanizado tipo MP 152S - arco alto - vão = 9,17 m e altura = 5,49 m - aterro rodoviário mínimo = 0,90 m e máximo = 5,60 m - areia extraída e brita produzida</v>
          </cell>
          <cell r="C164" t="str">
            <v>m</v>
          </cell>
          <cell r="D164">
            <v>47846.17</v>
          </cell>
          <cell r="E164" t="str">
            <v>SICRO Jan/26</v>
          </cell>
        </row>
        <row r="165">
          <cell r="A165">
            <v>607131</v>
          </cell>
          <cell r="B165" t="str">
            <v>Arco metálico galvanizado tipo MP 152S - arco alto - vão = 9,22 m e altura = 4,70 m - aterro rodoviário mínimo = 0,90 m e máximo = 4,10 m - areia e brita comerciais</v>
          </cell>
          <cell r="C165" t="str">
            <v>m</v>
          </cell>
          <cell r="D165">
            <v>45533.38</v>
          </cell>
          <cell r="E165" t="str">
            <v>SICRO Jan/26</v>
          </cell>
        </row>
        <row r="166">
          <cell r="A166">
            <v>606779</v>
          </cell>
          <cell r="B166" t="str">
            <v>Arco metálico galvanizado tipo MP 152S - arco alto - vão = 9,22 m e altura = 4,70 m - aterro rodoviário mínimo = 0,90 m e máximo = 4,10 m - areia extraída e brita produzida</v>
          </cell>
          <cell r="C166" t="str">
            <v>m</v>
          </cell>
          <cell r="D166">
            <v>44991.45</v>
          </cell>
          <cell r="E166" t="str">
            <v>SICRO Jan/26</v>
          </cell>
        </row>
        <row r="167">
          <cell r="A167">
            <v>607133</v>
          </cell>
          <cell r="B167" t="str">
            <v>Arco metálico galvanizado tipo MP 152S - arco alto - vão = 9,45 m e altura = 4,75 m - aterro rodoviário mínimo = 0,90 m e máximo = 4,00 m - areia e brita comerciais</v>
          </cell>
          <cell r="C167" t="str">
            <v>m</v>
          </cell>
          <cell r="D167">
            <v>46261.5</v>
          </cell>
          <cell r="E167" t="str">
            <v>SICRO Jan/26</v>
          </cell>
        </row>
        <row r="168">
          <cell r="A168">
            <v>606781</v>
          </cell>
          <cell r="B168" t="str">
            <v>Arco metálico galvanizado tipo MP 152S - arco alto - vão = 9,45 m e altura = 4,75 m - aterro rodoviário mínimo = 0,90 m e máximo = 4,00 m - areia extraída e brita produzida</v>
          </cell>
          <cell r="C168" t="str">
            <v>m</v>
          </cell>
          <cell r="D168">
            <v>45703.27</v>
          </cell>
          <cell r="E168" t="str">
            <v>SICRO Jan/26</v>
          </cell>
        </row>
        <row r="169">
          <cell r="A169">
            <v>607132</v>
          </cell>
          <cell r="B169" t="str">
            <v>Arco metálico galvanizado tipo MP 152S - arco alto - vão = 9,63 m e altura = 5,59 m - aterro rodoviário mínimo = 0,90 m e máximo = 5,30 m - areia e brita comerciais</v>
          </cell>
          <cell r="C169" t="str">
            <v>m</v>
          </cell>
          <cell r="D169">
            <v>50420.54</v>
          </cell>
          <cell r="E169" t="str">
            <v>SICRO Jan/26</v>
          </cell>
        </row>
        <row r="170">
          <cell r="A170">
            <v>606780</v>
          </cell>
          <cell r="B170" t="str">
            <v>Arco metálico galvanizado tipo MP 152S - arco alto - vão = 9,63 m e altura = 5,59 m - aterro rodoviário mínimo = 0,90 m e máximo = 5,30 m - areia extraída e brita produzida</v>
          </cell>
          <cell r="C170" t="str">
            <v>m</v>
          </cell>
          <cell r="D170">
            <v>49765.02</v>
          </cell>
          <cell r="E170" t="str">
            <v>SICRO Jan/26</v>
          </cell>
        </row>
        <row r="171">
          <cell r="A171">
            <v>607134</v>
          </cell>
          <cell r="B171" t="str">
            <v>Arco metálico galvanizado tipo MP 152S - arco alto - vão = 9,65 m e altura = 5,41 m - aterro rodoviário mínimo = 0,90 m e máximo = 4,70 m - areia e brita comerciais</v>
          </cell>
          <cell r="C171" t="str">
            <v>m</v>
          </cell>
          <cell r="D171">
            <v>49957.11</v>
          </cell>
          <cell r="E171" t="str">
            <v>SICRO Jan/26</v>
          </cell>
        </row>
        <row r="172">
          <cell r="A172">
            <v>606782</v>
          </cell>
          <cell r="B172" t="str">
            <v>Arco metálico galvanizado tipo MP 152S - arco alto - vão = 9,65 m e altura = 5,41 m - aterro rodoviário mínimo = 0,90 m e máximo = 4,70 m - areia extraída e brita produzida</v>
          </cell>
          <cell r="C172" t="str">
            <v>m</v>
          </cell>
          <cell r="D172">
            <v>49316.58</v>
          </cell>
          <cell r="E172" t="str">
            <v>SICRO Jan/26</v>
          </cell>
        </row>
        <row r="173">
          <cell r="A173">
            <v>607136</v>
          </cell>
          <cell r="B173" t="str">
            <v>Arco metálico galvanizado tipo MP 152S - arco alto - vão = 9,68 m e altura = 5,23 m - aterro rodoviário mínimo = 0,90 m e máximo = 3,90 m - areia e brita comerciais</v>
          </cell>
          <cell r="C173" t="str">
            <v>m</v>
          </cell>
          <cell r="D173">
            <v>49285.36</v>
          </cell>
          <cell r="E173" t="str">
            <v>SICRO Jan/26</v>
          </cell>
        </row>
        <row r="174">
          <cell r="A174">
            <v>606784</v>
          </cell>
          <cell r="B174" t="str">
            <v>Arco metálico galvanizado tipo MP 152S - arco alto - vão = 9,68 m e altura = 5,23 m - aterro rodoviário mínimo = 0,90 m e máximo = 3,90 m - areia extraída e brita produzida</v>
          </cell>
          <cell r="C174" t="str">
            <v>m</v>
          </cell>
          <cell r="D174">
            <v>48665.29</v>
          </cell>
          <cell r="E174" t="str">
            <v>SICRO Jan/26</v>
          </cell>
        </row>
        <row r="175">
          <cell r="A175">
            <v>607135</v>
          </cell>
          <cell r="B175" t="str">
            <v>Arco metálico galvanizado tipo MP 152S - arco alto - vão = 9,86 m e altura = 6,07 m - aterro rodoviário mínimo = 0,90 m e máximo = 5,20 m - areia e brita comerciais</v>
          </cell>
          <cell r="C175" t="str">
            <v>m</v>
          </cell>
          <cell r="D175">
            <v>55182.68</v>
          </cell>
          <cell r="E175" t="str">
            <v>SICRO Jan/26</v>
          </cell>
        </row>
        <row r="176">
          <cell r="A176">
            <v>606783</v>
          </cell>
          <cell r="B176" t="str">
            <v>Arco metálico galvanizado tipo MP 152S - arco alto - vão = 9,86 m e altura = 6,07 m - aterro rodoviário mínimo = 0,90 m e máximo = 5,20 m - areia extraída e brita produzida</v>
          </cell>
          <cell r="C176" t="str">
            <v>m</v>
          </cell>
          <cell r="D176">
            <v>54463.85</v>
          </cell>
          <cell r="E176" t="str">
            <v>SICRO Jan/26</v>
          </cell>
        </row>
        <row r="177">
          <cell r="A177">
            <v>607138</v>
          </cell>
          <cell r="B177" t="str">
            <v>Arco metálico galvanizado tipo MP 152S - arco alto - vão = 9,91 m e altura = 5,28 m - aterro rodoviário mínimo = 0,90 m e máximo = 3,80 m - areia e brita comerciais</v>
          </cell>
          <cell r="C177" t="str">
            <v>m</v>
          </cell>
          <cell r="D177">
            <v>50178.91</v>
          </cell>
          <cell r="E177" t="str">
            <v>SICRO Jan/26</v>
          </cell>
        </row>
        <row r="178">
          <cell r="A178">
            <v>606786</v>
          </cell>
          <cell r="B178" t="str">
            <v>Arco metálico galvanizado tipo MP 152S - arco alto - vão = 9,91 m e altura = 5,28 m - aterro rodoviário mínimo = 0,90 m e máximo = 3,80 m - areia extraída e brita produzida</v>
          </cell>
          <cell r="C178" t="str">
            <v>m</v>
          </cell>
          <cell r="D178">
            <v>49518.35</v>
          </cell>
          <cell r="E178" t="str">
            <v>SICRO Jan/26</v>
          </cell>
        </row>
        <row r="179">
          <cell r="A179">
            <v>606842</v>
          </cell>
          <cell r="B179" t="str">
            <v>Arco metálico galvanizado tipo MP 152S - ovoide - vão = 7,21 m e altura = 7,82 m - aterro rodoviário mínimo = 0,75 m e máximo = 6,70 m - areia e brita comerciais</v>
          </cell>
          <cell r="C179" t="str">
            <v>m</v>
          </cell>
          <cell r="D179">
            <v>61681.64</v>
          </cell>
          <cell r="E179" t="str">
            <v>SICRO Jan/26</v>
          </cell>
        </row>
        <row r="180">
          <cell r="A180">
            <v>606832</v>
          </cell>
          <cell r="B180" t="str">
            <v>Arco metálico galvanizado tipo MP 152S - ovoide - vão = 7,21 m e altura = 7,82 m - aterro rodoviário mínimo = 0,75 m e máximo = 6,70 m - areia extraída e brita produzida</v>
          </cell>
          <cell r="C180" t="str">
            <v>m</v>
          </cell>
          <cell r="D180">
            <v>61272.88</v>
          </cell>
          <cell r="E180" t="str">
            <v>SICRO Jan/26</v>
          </cell>
        </row>
        <row r="181">
          <cell r="A181">
            <v>606843</v>
          </cell>
          <cell r="B181" t="str">
            <v>Arco metálico galvanizado tipo MP 152S - ovoide - vão = 7,31 m e altura = 7,87 m - aterro rodoviário mínimo = 0,90 m e máximo = 6,80 m - areia e brita comerciais</v>
          </cell>
          <cell r="C181" t="str">
            <v>m</v>
          </cell>
          <cell r="D181">
            <v>64128.25</v>
          </cell>
          <cell r="E181" t="str">
            <v>SICRO Jan/26</v>
          </cell>
        </row>
        <row r="182">
          <cell r="A182">
            <v>606833</v>
          </cell>
          <cell r="B182" t="str">
            <v>Arco metálico galvanizado tipo MP 152S - ovoide - vão = 7,31 m e altura = 7,87 m - aterro rodoviário mínimo = 0,90 m e máximo = 6,80 m - areia extraída e brita produzida</v>
          </cell>
          <cell r="C182" t="str">
            <v>m</v>
          </cell>
          <cell r="D182">
            <v>63700.12</v>
          </cell>
          <cell r="E182" t="str">
            <v>SICRO Jan/26</v>
          </cell>
        </row>
        <row r="183">
          <cell r="A183">
            <v>606845</v>
          </cell>
          <cell r="B183" t="str">
            <v>Arco metálico galvanizado tipo MP 152S - ovoide - vão = 7,57 m e altura = 8,44 m - aterro rodoviário mínimo = 0,90 m e máximo = 5,60 m - areia e brita comerciais</v>
          </cell>
          <cell r="C183" t="str">
            <v>m</v>
          </cell>
          <cell r="D183">
            <v>66575.69</v>
          </cell>
          <cell r="E183" t="str">
            <v>SICRO Jan/26</v>
          </cell>
        </row>
        <row r="184">
          <cell r="A184">
            <v>606835</v>
          </cell>
          <cell r="B184" t="str">
            <v>Arco metálico galvanizado tipo MP 152S - ovoide - vão = 7,57 m e altura = 8,44 m - aterro rodoviário mínimo = 0,90 m e máximo = 5,60 m - areia extraída e brita produzida</v>
          </cell>
          <cell r="C184" t="str">
            <v>m</v>
          </cell>
          <cell r="D184">
            <v>66147.820000000007</v>
          </cell>
          <cell r="E184" t="str">
            <v>SICRO Jan/26</v>
          </cell>
        </row>
        <row r="185">
          <cell r="A185">
            <v>606844</v>
          </cell>
          <cell r="B185" t="str">
            <v>Arco metálico galvanizado tipo MP 152S - ovoide - vão = 7,77 m e altura = 7,90 m - aterro rodoviário mínimo = 0,90 m e máximo = 6,80 m - areia e brita comerciais</v>
          </cell>
          <cell r="C185" t="str">
            <v>m</v>
          </cell>
          <cell r="D185">
            <v>65109.54</v>
          </cell>
          <cell r="E185" t="str">
            <v>SICRO Jan/26</v>
          </cell>
        </row>
        <row r="186">
          <cell r="A186">
            <v>606834</v>
          </cell>
          <cell r="B186" t="str">
            <v>Arco metálico galvanizado tipo MP 152S - ovoide - vão = 7,77 m e altura = 7,90 m - aterro rodoviário mínimo = 0,90 m e máximo = 6,80 m - areia extraída e brita produzida</v>
          </cell>
          <cell r="C186" t="str">
            <v>m</v>
          </cell>
          <cell r="D186">
            <v>64669.38</v>
          </cell>
          <cell r="E186" t="str">
            <v>SICRO Jan/26</v>
          </cell>
        </row>
        <row r="187">
          <cell r="A187">
            <v>606847</v>
          </cell>
          <cell r="B187" t="str">
            <v>Arco metálico galvanizado tipo MP 152S - ovoide - vão = 8,13 m e altura = 8,01 m - aterro rodoviário mínimo = 0,90 m e máximo = 3,50 m - areia e brita comerciais</v>
          </cell>
          <cell r="C187" t="str">
            <v>m</v>
          </cell>
          <cell r="D187">
            <v>69584.899999999994</v>
          </cell>
          <cell r="E187" t="str">
            <v>SICRO Jan/26</v>
          </cell>
        </row>
        <row r="188">
          <cell r="A188">
            <v>606837</v>
          </cell>
          <cell r="B188" t="str">
            <v>Arco metálico galvanizado tipo MP 152S - ovoide - vão = 8,13 m e altura = 8,01 m - aterro rodoviário mínimo = 0,90 m e máximo = 3,50 m - areia extraída e brita produzida</v>
          </cell>
          <cell r="C188" t="str">
            <v>m</v>
          </cell>
          <cell r="D188">
            <v>69105.78</v>
          </cell>
          <cell r="E188" t="str">
            <v>SICRO Jan/26</v>
          </cell>
        </row>
        <row r="189">
          <cell r="A189">
            <v>606846</v>
          </cell>
          <cell r="B189" t="str">
            <v>Arco metálico galvanizado tipo MP 152S - ovoide - vão = 8,36 m e altura = 8,23 m - aterro rodoviário mínimo = 0,90 m e máximo = 4,30 m - areia e brita comerciais</v>
          </cell>
          <cell r="C189" t="str">
            <v>m</v>
          </cell>
          <cell r="D189">
            <v>71424.67</v>
          </cell>
          <cell r="E189" t="str">
            <v>SICRO Jan/26</v>
          </cell>
        </row>
        <row r="190">
          <cell r="A190">
            <v>606836</v>
          </cell>
          <cell r="B190" t="str">
            <v>Arco metálico galvanizado tipo MP 152S - ovoide - vão = 8,36 m e altura = 8,23 m - aterro rodoviário mínimo = 0,90 m e máximo = 4,30 m - areia extraída e brita produzida</v>
          </cell>
          <cell r="C190" t="str">
            <v>m</v>
          </cell>
          <cell r="D190">
            <v>70939.81</v>
          </cell>
          <cell r="E190" t="str">
            <v>SICRO Jan/26</v>
          </cell>
        </row>
        <row r="191">
          <cell r="A191">
            <v>606848</v>
          </cell>
          <cell r="B191" t="str">
            <v>Arco metálico galvanizado tipo MP 152S - ovoide - vão = 8,56 m e altura = 8,48 m - aterro rodoviário mínimo = 0,90 m e máximo = 5,30 m - areia e brita comerciais</v>
          </cell>
          <cell r="C191" t="str">
            <v>m</v>
          </cell>
          <cell r="D191">
            <v>72025.279999999999</v>
          </cell>
          <cell r="E191" t="str">
            <v>SICRO Jan/26</v>
          </cell>
        </row>
        <row r="192">
          <cell r="A192">
            <v>606838</v>
          </cell>
          <cell r="B192" t="str">
            <v>Arco metálico galvanizado tipo MP 152S - ovoide - vão = 8,56 m e altura = 8,48 m - aterro rodoviário mínimo = 0,90 m e máximo = 5,30 m - areia extraída e brita produzida</v>
          </cell>
          <cell r="C192" t="str">
            <v>m</v>
          </cell>
          <cell r="D192">
            <v>71521.75</v>
          </cell>
          <cell r="E192" t="str">
            <v>SICRO Jan/26</v>
          </cell>
        </row>
        <row r="193">
          <cell r="A193">
            <v>606849</v>
          </cell>
          <cell r="B193" t="str">
            <v>Arco metálico galvanizado tipo MP 152S - ovoide - vão = 8,71 m e altura = 9,32 m - aterro rodoviário mínimo = 0,90 m e máximo = 6,00 m - areia e brita comerciais</v>
          </cell>
          <cell r="C193" t="str">
            <v>m</v>
          </cell>
          <cell r="D193">
            <v>76295.240000000005</v>
          </cell>
          <cell r="E193" t="str">
            <v>SICRO Jan/26</v>
          </cell>
        </row>
        <row r="194">
          <cell r="A194">
            <v>606839</v>
          </cell>
          <cell r="B194" t="str">
            <v>Arco metálico galvanizado tipo MP 152S - ovoide - vão = 8,71 m e altura = 9,32 m - aterro rodoviário mínimo = 0,90 m e máximo = 6,00 m - areia extraída e brita produzida</v>
          </cell>
          <cell r="C194" t="str">
            <v>m</v>
          </cell>
          <cell r="D194">
            <v>75802.509999999995</v>
          </cell>
          <cell r="E194" t="str">
            <v>SICRO Jan/26</v>
          </cell>
        </row>
        <row r="195">
          <cell r="A195">
            <v>606850</v>
          </cell>
          <cell r="B195" t="str">
            <v>Arco metálico galvanizado tipo MP 152S - ovoide - vão = 9,15 m e altura = 9,04 m - aterro rodoviário mínimo = 0,90 m e máximo = 4,70 m - areia e brita comerciais</v>
          </cell>
          <cell r="C195" t="str">
            <v>m</v>
          </cell>
          <cell r="D195">
            <v>76947.62</v>
          </cell>
          <cell r="E195" t="str">
            <v>SICRO Jan/26</v>
          </cell>
        </row>
        <row r="196">
          <cell r="A196">
            <v>606840</v>
          </cell>
          <cell r="B196" t="str">
            <v>Arco metálico galvanizado tipo MP 152S - ovoide - vão = 9,15 m e altura = 9,04 m - aterro rodoviário mínimo = 0,90 m e máximo = 4,70 m - areia extraída e brita produzida</v>
          </cell>
          <cell r="C196" t="str">
            <v>m</v>
          </cell>
          <cell r="D196">
            <v>76410.86</v>
          </cell>
          <cell r="E196" t="str">
            <v>SICRO Jan/26</v>
          </cell>
        </row>
        <row r="197">
          <cell r="A197">
            <v>606851</v>
          </cell>
          <cell r="B197" t="str">
            <v>Arco metálico galvanizado tipo MP 152S - ovoide - vão = 9,15 m e altura = 9,50 m - aterro rodoviário mínimo = 0,90 m e máximo = 5,70 m - areia e brita comerciais</v>
          </cell>
          <cell r="C197" t="str">
            <v>m</v>
          </cell>
          <cell r="D197">
            <v>79250.69</v>
          </cell>
          <cell r="E197" t="str">
            <v>SICRO Jan/26</v>
          </cell>
        </row>
        <row r="198">
          <cell r="A198">
            <v>606841</v>
          </cell>
          <cell r="B198" t="str">
            <v>Arco metálico galvanizado tipo MP 152S - ovoide - vão = 9,15 m e altura = 9,50 m - aterro rodoviário mínimo = 0,90 m e máximo = 5,70 m - areia extraída e brita produzida</v>
          </cell>
          <cell r="C198" t="str">
            <v>m</v>
          </cell>
          <cell r="D198">
            <v>78735.009999999995</v>
          </cell>
          <cell r="E198" t="str">
            <v>SICRO Jan/26</v>
          </cell>
        </row>
        <row r="199">
          <cell r="A199">
            <v>605604</v>
          </cell>
          <cell r="B199" t="str">
            <v>Argamassa de solo-cimento com 10% de cimento e material de jazida - preparo e injeção em tunnel liner</v>
          </cell>
          <cell r="C199" t="str">
            <v>m³</v>
          </cell>
          <cell r="D199">
            <v>352.27</v>
          </cell>
          <cell r="E199" t="str">
            <v>SICRO Jan/26</v>
          </cell>
        </row>
        <row r="200">
          <cell r="A200">
            <v>605695</v>
          </cell>
          <cell r="B200" t="str">
            <v>Bueiro metálico com chapas múltiplas MP 100 com revestimento em epóxi - D = 0,60 m - brita comercial</v>
          </cell>
          <cell r="C200" t="str">
            <v>m</v>
          </cell>
          <cell r="D200">
            <v>1467.82</v>
          </cell>
          <cell r="E200" t="str">
            <v>SICRO Jan/26</v>
          </cell>
        </row>
        <row r="201">
          <cell r="A201">
            <v>605607</v>
          </cell>
          <cell r="B201" t="str">
            <v>Bueiro metálico com chapas múltiplas MP 100 com revestimento em epóxi - D = 0,60 m - brita produzida</v>
          </cell>
          <cell r="C201" t="str">
            <v>m</v>
          </cell>
          <cell r="D201">
            <v>1433.97</v>
          </cell>
          <cell r="E201" t="str">
            <v>SICRO Jan/26</v>
          </cell>
        </row>
        <row r="202">
          <cell r="A202">
            <v>605696</v>
          </cell>
          <cell r="B202" t="str">
            <v>Bueiro metálico com chapas múltiplas MP 100 com revestimento em epóxi - D = 0,70 m - brita comercial</v>
          </cell>
          <cell r="C202" t="str">
            <v>m</v>
          </cell>
          <cell r="D202">
            <v>1686.85</v>
          </cell>
          <cell r="E202" t="str">
            <v>SICRO Jan/26</v>
          </cell>
        </row>
        <row r="203">
          <cell r="A203">
            <v>605608</v>
          </cell>
          <cell r="B203" t="str">
            <v>Bueiro metálico com chapas múltiplas MP 100 com revestimento em epóxi - D = 0,70 m - brita produzida</v>
          </cell>
          <cell r="C203" t="str">
            <v>m</v>
          </cell>
          <cell r="D203">
            <v>1650.87</v>
          </cell>
          <cell r="E203" t="str">
            <v>SICRO Jan/26</v>
          </cell>
        </row>
        <row r="204">
          <cell r="A204">
            <v>605697</v>
          </cell>
          <cell r="B204" t="str">
            <v>Bueiro metálico com chapas múltiplas MP 100 com revestimento em epóxi - D = 0,80 m - brita comercial</v>
          </cell>
          <cell r="C204" t="str">
            <v>m</v>
          </cell>
          <cell r="D204">
            <v>1905.9</v>
          </cell>
          <cell r="E204" t="str">
            <v>SICRO Jan/26</v>
          </cell>
        </row>
        <row r="205">
          <cell r="A205">
            <v>605609</v>
          </cell>
          <cell r="B205" t="str">
            <v>Bueiro metálico com chapas múltiplas MP 100 com revestimento em epóxi - D = 0,80 m - brita produzida</v>
          </cell>
          <cell r="C205" t="str">
            <v>m</v>
          </cell>
          <cell r="D205">
            <v>1867.81</v>
          </cell>
          <cell r="E205" t="str">
            <v>SICRO Jan/26</v>
          </cell>
        </row>
        <row r="206">
          <cell r="A206">
            <v>605698</v>
          </cell>
          <cell r="B206" t="str">
            <v>Bueiro metálico com chapas múltiplas MP 100 com revestimento em epóxi - D = 0,90 m - brita comercial</v>
          </cell>
          <cell r="C206" t="str">
            <v>m</v>
          </cell>
          <cell r="D206">
            <v>2082.67</v>
          </cell>
          <cell r="E206" t="str">
            <v>SICRO Jan/26</v>
          </cell>
        </row>
        <row r="207">
          <cell r="A207">
            <v>605610</v>
          </cell>
          <cell r="B207" t="str">
            <v>Bueiro metálico com chapas múltiplas MP 100 com revestimento em epóxi - D = 0,90 m - brita produzida</v>
          </cell>
          <cell r="C207" t="str">
            <v>m</v>
          </cell>
          <cell r="D207">
            <v>2042.46</v>
          </cell>
          <cell r="E207" t="str">
            <v>SICRO Jan/26</v>
          </cell>
        </row>
        <row r="208">
          <cell r="A208">
            <v>605699</v>
          </cell>
          <cell r="B208" t="str">
            <v>Bueiro metálico com chapas múltiplas MP 100 com revestimento em epóxi - D = 1,00 m - brita comercial</v>
          </cell>
          <cell r="C208" t="str">
            <v>m</v>
          </cell>
          <cell r="D208">
            <v>2301.63</v>
          </cell>
          <cell r="E208" t="str">
            <v>SICRO Jan/26</v>
          </cell>
        </row>
        <row r="209">
          <cell r="A209">
            <v>605611</v>
          </cell>
          <cell r="B209" t="str">
            <v>Bueiro metálico com chapas múltiplas MP 100 com revestimento em epóxi - D = 1,00 m - brita produzida</v>
          </cell>
          <cell r="C209" t="str">
            <v>m</v>
          </cell>
          <cell r="D209">
            <v>2259.3000000000002</v>
          </cell>
          <cell r="E209" t="str">
            <v>SICRO Jan/26</v>
          </cell>
        </row>
        <row r="210">
          <cell r="A210">
            <v>605700</v>
          </cell>
          <cell r="B210" t="str">
            <v>Bueiro metálico com chapas múltiplas MP 100 com revestimento em epóxi - D = 1,10 m - brita comercial</v>
          </cell>
          <cell r="C210" t="str">
            <v>m</v>
          </cell>
          <cell r="D210">
            <v>2605.4</v>
          </cell>
          <cell r="E210" t="str">
            <v>SICRO Jan/26</v>
          </cell>
        </row>
        <row r="211">
          <cell r="A211">
            <v>605612</v>
          </cell>
          <cell r="B211" t="str">
            <v>Bueiro metálico com chapas múltiplas MP 100 com revestimento em epóxi - D = 1,10 m - brita produzida</v>
          </cell>
          <cell r="C211" t="str">
            <v>m</v>
          </cell>
          <cell r="D211">
            <v>2560.96</v>
          </cell>
          <cell r="E211" t="str">
            <v>SICRO Jan/26</v>
          </cell>
        </row>
        <row r="212">
          <cell r="A212">
            <v>605701</v>
          </cell>
          <cell r="B212" t="str">
            <v>Bueiro metálico com chapas múltiplas MP 100 com revestimento em epóxi - D = 1,20 m - brita comercial</v>
          </cell>
          <cell r="C212" t="str">
            <v>m</v>
          </cell>
          <cell r="D212">
            <v>2782.1</v>
          </cell>
          <cell r="E212" t="str">
            <v>SICRO Jan/26</v>
          </cell>
        </row>
        <row r="213">
          <cell r="A213">
            <v>605613</v>
          </cell>
          <cell r="B213" t="str">
            <v>Bueiro metálico com chapas múltiplas MP 100 com revestimento em epóxi - D = 1,20 m - brita produzida</v>
          </cell>
          <cell r="C213" t="str">
            <v>m</v>
          </cell>
          <cell r="D213">
            <v>2735.54</v>
          </cell>
          <cell r="E213" t="str">
            <v>SICRO Jan/26</v>
          </cell>
        </row>
        <row r="214">
          <cell r="A214">
            <v>605702</v>
          </cell>
          <cell r="B214" t="str">
            <v>Bueiro metálico com chapas múltiplas MP 100 com revestimento em epóxi - D = 1,30 m - brita comercial</v>
          </cell>
          <cell r="C214" t="str">
            <v>m</v>
          </cell>
          <cell r="D214">
            <v>3048.58</v>
          </cell>
          <cell r="E214" t="str">
            <v>SICRO Jan/26</v>
          </cell>
        </row>
        <row r="215">
          <cell r="A215">
            <v>605614</v>
          </cell>
          <cell r="B215" t="str">
            <v>Bueiro metálico com chapas múltiplas MP 100 com revestimento em epóxi - D = 1,30 m - brita produzida</v>
          </cell>
          <cell r="C215" t="str">
            <v>m</v>
          </cell>
          <cell r="D215">
            <v>2975.57</v>
          </cell>
          <cell r="E215" t="str">
            <v>SICRO Jan/26</v>
          </cell>
        </row>
        <row r="216">
          <cell r="A216">
            <v>605703</v>
          </cell>
          <cell r="B216" t="str">
            <v>Bueiro metálico com chapas múltiplas MP 100 com revestimento em epóxi - D = 1,40 m - brita comercial</v>
          </cell>
          <cell r="C216" t="str">
            <v>m</v>
          </cell>
          <cell r="D216">
            <v>3230.87</v>
          </cell>
          <cell r="E216" t="str">
            <v>SICRO Jan/26</v>
          </cell>
        </row>
        <row r="217">
          <cell r="A217">
            <v>605615</v>
          </cell>
          <cell r="B217" t="str">
            <v>Bueiro metálico com chapas múltiplas MP 100 com revestimento em epóxi - D = 1,40 m - brita produzida</v>
          </cell>
          <cell r="C217" t="str">
            <v>m</v>
          </cell>
          <cell r="D217">
            <v>3154.69</v>
          </cell>
          <cell r="E217" t="str">
            <v>SICRO Jan/26</v>
          </cell>
        </row>
        <row r="218">
          <cell r="A218">
            <v>605704</v>
          </cell>
          <cell r="B218" t="str">
            <v>Bueiro metálico com chapas múltiplas MP 100 com revestimento em epóxi - D = 1,50 m - brita comercial</v>
          </cell>
          <cell r="C218" t="str">
            <v>m</v>
          </cell>
          <cell r="D218">
            <v>3456.39</v>
          </cell>
          <cell r="E218" t="str">
            <v>SICRO Jan/26</v>
          </cell>
        </row>
        <row r="219">
          <cell r="A219">
            <v>605616</v>
          </cell>
          <cell r="B219" t="str">
            <v>Bueiro metálico com chapas múltiplas MP 100 com revestimento em epóxi - D = 1,50 m - brita produzida</v>
          </cell>
          <cell r="C219" t="str">
            <v>m</v>
          </cell>
          <cell r="D219">
            <v>3377.03</v>
          </cell>
          <cell r="E219" t="str">
            <v>SICRO Jan/26</v>
          </cell>
        </row>
        <row r="220">
          <cell r="A220">
            <v>605705</v>
          </cell>
          <cell r="B220" t="str">
            <v>Bueiro metálico com chapas múltiplas MP 100 com revestimento em epóxi - D = 1,60 m - brita comercial</v>
          </cell>
          <cell r="C220" t="str">
            <v>m</v>
          </cell>
          <cell r="D220">
            <v>3686.94</v>
          </cell>
          <cell r="E220" t="str">
            <v>SICRO Jan/26</v>
          </cell>
        </row>
        <row r="221">
          <cell r="A221">
            <v>605617</v>
          </cell>
          <cell r="B221" t="str">
            <v>Bueiro metálico com chapas múltiplas MP 100 com revestimento em epóxi - D = 1,60 m - brita produzida</v>
          </cell>
          <cell r="C221" t="str">
            <v>m</v>
          </cell>
          <cell r="D221">
            <v>3604.41</v>
          </cell>
          <cell r="E221" t="str">
            <v>SICRO Jan/26</v>
          </cell>
        </row>
        <row r="222">
          <cell r="A222">
            <v>605706</v>
          </cell>
          <cell r="B222" t="str">
            <v>Bueiro metálico com chapas múltiplas MP 100 com revestimento em epóxi - D = 1,70 m - brita comercial</v>
          </cell>
          <cell r="C222" t="str">
            <v>m</v>
          </cell>
          <cell r="D222">
            <v>3877.02</v>
          </cell>
          <cell r="E222" t="str">
            <v>SICRO Jan/26</v>
          </cell>
        </row>
        <row r="223">
          <cell r="A223">
            <v>605618</v>
          </cell>
          <cell r="B223" t="str">
            <v>Bueiro metálico com chapas múltiplas MP 100 com revestimento em epóxi - D = 1,70 m - brita produzida</v>
          </cell>
          <cell r="C223" t="str">
            <v>m</v>
          </cell>
          <cell r="D223">
            <v>3791.31</v>
          </cell>
          <cell r="E223" t="str">
            <v>SICRO Jan/26</v>
          </cell>
        </row>
        <row r="224">
          <cell r="A224">
            <v>605707</v>
          </cell>
          <cell r="B224" t="str">
            <v>Bueiro metálico com chapas múltiplas MP 100 com revestimento em epóxi - D = 1,80 m - brita comercial</v>
          </cell>
          <cell r="C224" t="str">
            <v>m</v>
          </cell>
          <cell r="D224">
            <v>4334.25</v>
          </cell>
          <cell r="E224" t="str">
            <v>SICRO Jan/26</v>
          </cell>
        </row>
        <row r="225">
          <cell r="A225">
            <v>605619</v>
          </cell>
          <cell r="B225" t="str">
            <v>Bueiro metálico com chapas múltiplas MP 100 com revestimento em epóxi - D = 1,80 m - brita produzida</v>
          </cell>
          <cell r="C225" t="str">
            <v>m</v>
          </cell>
          <cell r="D225">
            <v>4245.37</v>
          </cell>
          <cell r="E225" t="str">
            <v>SICRO Jan/26</v>
          </cell>
        </row>
        <row r="226">
          <cell r="A226">
            <v>605708</v>
          </cell>
          <cell r="B226" t="str">
            <v>Bueiro metálico com chapas múltiplas MP 100 com revestimento em epóxi - D = 1,90 m - brita comercial</v>
          </cell>
          <cell r="C226" t="str">
            <v>m</v>
          </cell>
          <cell r="D226">
            <v>5067.74</v>
          </cell>
          <cell r="E226" t="str">
            <v>SICRO Jan/26</v>
          </cell>
        </row>
        <row r="227">
          <cell r="A227">
            <v>605620</v>
          </cell>
          <cell r="B227" t="str">
            <v>Bueiro metálico com chapas múltiplas MP 100 com revestimento em epóxi - D = 1,90 m - brita produzida</v>
          </cell>
          <cell r="C227" t="str">
            <v>m</v>
          </cell>
          <cell r="D227">
            <v>4975.68</v>
          </cell>
          <cell r="E227" t="str">
            <v>SICRO Jan/26</v>
          </cell>
        </row>
        <row r="228">
          <cell r="A228">
            <v>605709</v>
          </cell>
          <cell r="B228" t="str">
            <v>Bueiro metálico com chapas múltiplas MP 100 com revestimento em epóxi - D = 2,00 m - brita comercial</v>
          </cell>
          <cell r="C228" t="str">
            <v>m</v>
          </cell>
          <cell r="D228">
            <v>5308.6</v>
          </cell>
          <cell r="E228" t="str">
            <v>SICRO Jan/26</v>
          </cell>
        </row>
        <row r="229">
          <cell r="A229">
            <v>605621</v>
          </cell>
          <cell r="B229" t="str">
            <v>Bueiro metálico com chapas múltiplas MP 100 com revestimento em epóxi - D = 2,00 m - brita produzida</v>
          </cell>
          <cell r="C229" t="str">
            <v>m</v>
          </cell>
          <cell r="D229">
            <v>5213.37</v>
          </cell>
          <cell r="E229" t="str">
            <v>SICRO Jan/26</v>
          </cell>
        </row>
        <row r="230">
          <cell r="A230">
            <v>605710</v>
          </cell>
          <cell r="B230" t="str">
            <v>Bueiro metálico com chapas múltiplas MP 100 com revestimento em epóxi - D = 2,10 m - brita comercial</v>
          </cell>
          <cell r="C230" t="str">
            <v>m</v>
          </cell>
          <cell r="D230">
            <v>5709.47</v>
          </cell>
          <cell r="E230" t="str">
            <v>SICRO Jan/26</v>
          </cell>
        </row>
        <row r="231">
          <cell r="A231">
            <v>605622</v>
          </cell>
          <cell r="B231" t="str">
            <v>Bueiro metálico com chapas múltiplas MP 100 com revestimento em epóxi - D = 2,10 m - brita produzida</v>
          </cell>
          <cell r="C231" t="str">
            <v>m</v>
          </cell>
          <cell r="D231">
            <v>5611.06</v>
          </cell>
          <cell r="E231" t="str">
            <v>SICRO Jan/26</v>
          </cell>
        </row>
        <row r="232">
          <cell r="A232">
            <v>605711</v>
          </cell>
          <cell r="B232" t="str">
            <v>Bueiro metálico com chapas múltiplas MP 100 com revestimento em epóxi - D = 2,20 m - brita comercial</v>
          </cell>
          <cell r="C232" t="str">
            <v>m</v>
          </cell>
          <cell r="D232">
            <v>5916.51</v>
          </cell>
          <cell r="E232" t="str">
            <v>SICRO Jan/26</v>
          </cell>
        </row>
        <row r="233">
          <cell r="A233">
            <v>605623</v>
          </cell>
          <cell r="B233" t="str">
            <v>Bueiro metálico com chapas múltiplas MP 100 com revestimento em epóxi - D = 2,20 m - brita produzida</v>
          </cell>
          <cell r="C233" t="str">
            <v>m</v>
          </cell>
          <cell r="D233">
            <v>5814.94</v>
          </cell>
          <cell r="E233" t="str">
            <v>SICRO Jan/26</v>
          </cell>
        </row>
        <row r="234">
          <cell r="A234">
            <v>605712</v>
          </cell>
          <cell r="B234" t="str">
            <v>Bueiro metálico com chapas múltiplas MP 100 com revestimento em epóxi - D = 2,30 m - brita comercial</v>
          </cell>
          <cell r="C234" t="str">
            <v>m</v>
          </cell>
          <cell r="D234">
            <v>6251.11</v>
          </cell>
          <cell r="E234" t="str">
            <v>SICRO Jan/26</v>
          </cell>
        </row>
        <row r="235">
          <cell r="A235">
            <v>605624</v>
          </cell>
          <cell r="B235" t="str">
            <v>Bueiro metálico com chapas múltiplas MP 100 com revestimento em epóxi - D = 2,30 m - brita produzida</v>
          </cell>
          <cell r="C235" t="str">
            <v>m</v>
          </cell>
          <cell r="D235">
            <v>6146.35</v>
          </cell>
          <cell r="E235" t="str">
            <v>SICRO Jan/26</v>
          </cell>
        </row>
        <row r="236">
          <cell r="A236">
            <v>605713</v>
          </cell>
          <cell r="B236" t="str">
            <v>Bueiro metálico com chapas múltiplas MP 100 com revestimento em epóxi - D = 2,40 m - brita comercial</v>
          </cell>
          <cell r="C236" t="str">
            <v>m</v>
          </cell>
          <cell r="D236">
            <v>8248.89</v>
          </cell>
          <cell r="E236" t="str">
            <v>SICRO Jan/26</v>
          </cell>
        </row>
        <row r="237">
          <cell r="A237">
            <v>605625</v>
          </cell>
          <cell r="B237" t="str">
            <v>Bueiro metálico com chapas múltiplas MP 100 com revestimento em epóxi - D = 2,40 m - brita produzida</v>
          </cell>
          <cell r="C237" t="str">
            <v>m</v>
          </cell>
          <cell r="D237">
            <v>8140.96</v>
          </cell>
          <cell r="E237" t="str">
            <v>SICRO Jan/26</v>
          </cell>
        </row>
        <row r="238">
          <cell r="A238">
            <v>605714</v>
          </cell>
          <cell r="B238" t="str">
            <v>Bueiro metálico com chapas múltiplas MP 100 com revestimento em epóxi - D = 2,50 m - brita comercial</v>
          </cell>
          <cell r="C238" t="str">
            <v>m</v>
          </cell>
          <cell r="D238">
            <v>10463.39</v>
          </cell>
          <cell r="E238" t="str">
            <v>SICRO Jan/26</v>
          </cell>
        </row>
        <row r="239">
          <cell r="A239">
            <v>605626</v>
          </cell>
          <cell r="B239" t="str">
            <v>Bueiro metálico com chapas múltiplas MP 100 com revestimento em epóxi - D = 2,50 m - brita produzida</v>
          </cell>
          <cell r="C239" t="str">
            <v>m</v>
          </cell>
          <cell r="D239">
            <v>10352.290000000001</v>
          </cell>
          <cell r="E239" t="str">
            <v>SICRO Jan/26</v>
          </cell>
        </row>
        <row r="240">
          <cell r="A240">
            <v>605715</v>
          </cell>
          <cell r="B240" t="str">
            <v>Bueiro metálico com chapas múltiplas MP 100 com revestimento em epóxi - D = 2,60 m - brita comercial</v>
          </cell>
          <cell r="C240" t="str">
            <v>m</v>
          </cell>
          <cell r="D240">
            <v>11203.54</v>
          </cell>
          <cell r="E240" t="str">
            <v>SICRO Jan/26</v>
          </cell>
        </row>
        <row r="241">
          <cell r="A241">
            <v>605627</v>
          </cell>
          <cell r="B241" t="str">
            <v>Bueiro metálico com chapas múltiplas MP 100 com revestimento em epóxi - D = 2,60 m - brita produzida</v>
          </cell>
          <cell r="C241" t="str">
            <v>m</v>
          </cell>
          <cell r="D241">
            <v>11089.27</v>
          </cell>
          <cell r="E241" t="str">
            <v>SICRO Jan/26</v>
          </cell>
        </row>
        <row r="242">
          <cell r="A242">
            <v>605716</v>
          </cell>
          <cell r="B242" t="str">
            <v>Bueiro metálico com chapas múltiplas MP 100 com revestimento em epóxi - D = 2,70 m - brita comercial</v>
          </cell>
          <cell r="C242" t="str">
            <v>m</v>
          </cell>
          <cell r="D242">
            <v>11675.01</v>
          </cell>
          <cell r="E242" t="str">
            <v>SICRO Jan/26</v>
          </cell>
        </row>
        <row r="243">
          <cell r="A243">
            <v>605628</v>
          </cell>
          <cell r="B243" t="str">
            <v>Bueiro metálico com chapas múltiplas MP 100 com revestimento em epóxi - D = 2,70 m - brita produzida</v>
          </cell>
          <cell r="C243" t="str">
            <v>m</v>
          </cell>
          <cell r="D243">
            <v>11557.56</v>
          </cell>
          <cell r="E243" t="str">
            <v>SICRO Jan/26</v>
          </cell>
        </row>
        <row r="244">
          <cell r="A244">
            <v>605717</v>
          </cell>
          <cell r="B244" t="str">
            <v>Bueiro metálico com chapas múltiplas MP 100 com revestimento em epóxi - D = 2,80 m - brita comercial</v>
          </cell>
          <cell r="C244" t="str">
            <v>m</v>
          </cell>
          <cell r="D244">
            <v>12490.04</v>
          </cell>
          <cell r="E244" t="str">
            <v>SICRO Jan/26</v>
          </cell>
        </row>
        <row r="245">
          <cell r="A245">
            <v>605629</v>
          </cell>
          <cell r="B245" t="str">
            <v>Bueiro metálico com chapas múltiplas MP 100 com revestimento em epóxi - D = 2,80 m - brita produzida</v>
          </cell>
          <cell r="C245" t="str">
            <v>m</v>
          </cell>
          <cell r="D245">
            <v>12369.42</v>
          </cell>
          <cell r="E245" t="str">
            <v>SICRO Jan/26</v>
          </cell>
        </row>
        <row r="246">
          <cell r="A246">
            <v>605651</v>
          </cell>
          <cell r="B246" t="str">
            <v>Bueiro metálico com chapas múltiplas MP 100 galvanizadas - D = 0,60 m - brita comercial</v>
          </cell>
          <cell r="C246" t="str">
            <v>m</v>
          </cell>
          <cell r="D246">
            <v>1402.47</v>
          </cell>
          <cell r="E246" t="str">
            <v>SICRO Jan/26</v>
          </cell>
        </row>
        <row r="247">
          <cell r="A247">
            <v>605460</v>
          </cell>
          <cell r="B247" t="str">
            <v>Bueiro metálico com chapas múltiplas MP 100 galvanizadas - D = 0,60 m - brita produzida</v>
          </cell>
          <cell r="C247" t="str">
            <v>m</v>
          </cell>
          <cell r="D247">
            <v>1368.61</v>
          </cell>
          <cell r="E247" t="str">
            <v>SICRO Jan/26</v>
          </cell>
        </row>
        <row r="248">
          <cell r="A248">
            <v>605652</v>
          </cell>
          <cell r="B248" t="str">
            <v>Bueiro metálico com chapas múltiplas MP 100 galvanizadas - D = 0,70 m - brita comercial</v>
          </cell>
          <cell r="C248" t="str">
            <v>m</v>
          </cell>
          <cell r="D248">
            <v>1611.28</v>
          </cell>
          <cell r="E248" t="str">
            <v>SICRO Jan/26</v>
          </cell>
        </row>
        <row r="249">
          <cell r="A249">
            <v>605461</v>
          </cell>
          <cell r="B249" t="str">
            <v>Bueiro metálico com chapas múltiplas MP 100 galvanizadas - D = 0,70 m - brita produzida</v>
          </cell>
          <cell r="C249" t="str">
            <v>m</v>
          </cell>
          <cell r="D249">
            <v>1575.3</v>
          </cell>
          <cell r="E249" t="str">
            <v>SICRO Jan/26</v>
          </cell>
        </row>
        <row r="250">
          <cell r="A250">
            <v>605653</v>
          </cell>
          <cell r="B250" t="str">
            <v>Bueiro metálico com chapas múltiplas MP 100 galvanizadas - D = 0,80 m - brita comercial</v>
          </cell>
          <cell r="C250" t="str">
            <v>m</v>
          </cell>
          <cell r="D250">
            <v>1820.12</v>
          </cell>
          <cell r="E250" t="str">
            <v>SICRO Jan/26</v>
          </cell>
        </row>
        <row r="251">
          <cell r="A251">
            <v>605462</v>
          </cell>
          <cell r="B251" t="str">
            <v>Bueiro metálico com chapas múltiplas MP 100 galvanizadas - D = 0,80 m - brita produzida</v>
          </cell>
          <cell r="C251" t="str">
            <v>m</v>
          </cell>
          <cell r="D251">
            <v>1782.03</v>
          </cell>
          <cell r="E251" t="str">
            <v>SICRO Jan/26</v>
          </cell>
        </row>
        <row r="252">
          <cell r="A252">
            <v>605654</v>
          </cell>
          <cell r="B252" t="str">
            <v>Bueiro metálico com chapas múltiplas MP 100 galvanizadas - D = 0,90 m - brita comercial</v>
          </cell>
          <cell r="C252" t="str">
            <v>m</v>
          </cell>
          <cell r="D252">
            <v>1988.72</v>
          </cell>
          <cell r="E252" t="str">
            <v>SICRO Jan/26</v>
          </cell>
        </row>
        <row r="253">
          <cell r="A253">
            <v>605463</v>
          </cell>
          <cell r="B253" t="str">
            <v>Bueiro metálico com chapas múltiplas MP 100 galvanizadas - D = 0,90 m - brita produzida</v>
          </cell>
          <cell r="C253" t="str">
            <v>m</v>
          </cell>
          <cell r="D253">
            <v>1948.51</v>
          </cell>
          <cell r="E253" t="str">
            <v>SICRO Jan/26</v>
          </cell>
        </row>
        <row r="254">
          <cell r="A254">
            <v>605655</v>
          </cell>
          <cell r="B254" t="str">
            <v>Bueiro metálico com chapas múltiplas MP 100 galvanizadas - D = 1,00 m - brita comercial</v>
          </cell>
          <cell r="C254" t="str">
            <v>m</v>
          </cell>
          <cell r="D254">
            <v>2197.46</v>
          </cell>
          <cell r="E254" t="str">
            <v>SICRO Jan/26</v>
          </cell>
        </row>
        <row r="255">
          <cell r="A255">
            <v>605464</v>
          </cell>
          <cell r="B255" t="str">
            <v>Bueiro metálico com chapas múltiplas MP 100 galvanizadas - D = 1,00 m - brita produzida</v>
          </cell>
          <cell r="C255" t="str">
            <v>m</v>
          </cell>
          <cell r="D255">
            <v>2155.14</v>
          </cell>
          <cell r="E255" t="str">
            <v>SICRO Jan/26</v>
          </cell>
        </row>
        <row r="256">
          <cell r="A256">
            <v>605656</v>
          </cell>
          <cell r="B256" t="str">
            <v>Bueiro metálico com chapas múltiplas MP 100 galvanizadas - D = 1,10 m - brita comercial</v>
          </cell>
          <cell r="C256" t="str">
            <v>m</v>
          </cell>
          <cell r="D256">
            <v>2486.94</v>
          </cell>
          <cell r="E256" t="str">
            <v>SICRO Jan/26</v>
          </cell>
        </row>
        <row r="257">
          <cell r="A257">
            <v>605465</v>
          </cell>
          <cell r="B257" t="str">
            <v>Bueiro metálico com chapas múltiplas MP 100 galvanizadas - D = 1,10 m - brita produzida</v>
          </cell>
          <cell r="C257" t="str">
            <v>m</v>
          </cell>
          <cell r="D257">
            <v>2442.5</v>
          </cell>
          <cell r="E257" t="str">
            <v>SICRO Jan/26</v>
          </cell>
        </row>
        <row r="258">
          <cell r="A258">
            <v>605657</v>
          </cell>
          <cell r="B258" t="str">
            <v>Bueiro metálico com chapas múltiplas MP 100 galvanizadas - D = 1,20 m - brita comercial</v>
          </cell>
          <cell r="C258" t="str">
            <v>m</v>
          </cell>
          <cell r="D258">
            <v>2655.47</v>
          </cell>
          <cell r="E258" t="str">
            <v>SICRO Jan/26</v>
          </cell>
        </row>
        <row r="259">
          <cell r="A259">
            <v>605466</v>
          </cell>
          <cell r="B259" t="str">
            <v>Bueiro metálico com chapas múltiplas MP 100 galvanizadas - D = 1,20 m - brita produzida</v>
          </cell>
          <cell r="C259" t="str">
            <v>m</v>
          </cell>
          <cell r="D259">
            <v>2608.91</v>
          </cell>
          <cell r="E259" t="str">
            <v>SICRO Jan/26</v>
          </cell>
        </row>
        <row r="260">
          <cell r="A260">
            <v>605658</v>
          </cell>
          <cell r="B260" t="str">
            <v>Bueiro metálico com chapas múltiplas MP 100 galvanizadas - D = 1,30 m - brita comercial</v>
          </cell>
          <cell r="C260" t="str">
            <v>m</v>
          </cell>
          <cell r="D260">
            <v>2911.73</v>
          </cell>
          <cell r="E260" t="str">
            <v>SICRO Jan/26</v>
          </cell>
        </row>
        <row r="261">
          <cell r="A261">
            <v>605467</v>
          </cell>
          <cell r="B261" t="str">
            <v>Bueiro metálico com chapas múltiplas MP 100 galvanizadas - D = 1,30 m - brita produzida</v>
          </cell>
          <cell r="C261" t="str">
            <v>m</v>
          </cell>
          <cell r="D261">
            <v>2838.73</v>
          </cell>
          <cell r="E261" t="str">
            <v>SICRO Jan/26</v>
          </cell>
        </row>
        <row r="262">
          <cell r="A262">
            <v>605659</v>
          </cell>
          <cell r="B262" t="str">
            <v>Bueiro metálico com chapas múltiplas MP 100 galvanizadas - D = 1,40 m - brita comercial</v>
          </cell>
          <cell r="C262" t="str">
            <v>m</v>
          </cell>
          <cell r="D262">
            <v>3085.86</v>
          </cell>
          <cell r="E262" t="str">
            <v>SICRO Jan/26</v>
          </cell>
        </row>
        <row r="263">
          <cell r="A263">
            <v>605468</v>
          </cell>
          <cell r="B263" t="str">
            <v>Bueiro metálico com chapas múltiplas MP 100 galvanizadas - D = 1,40 m - brita produzida</v>
          </cell>
          <cell r="C263" t="str">
            <v>m</v>
          </cell>
          <cell r="D263">
            <v>3009.67</v>
          </cell>
          <cell r="E263" t="str">
            <v>SICRO Jan/26</v>
          </cell>
        </row>
        <row r="264">
          <cell r="A264">
            <v>605660</v>
          </cell>
          <cell r="B264" t="str">
            <v>Bueiro metálico com chapas múltiplas MP 100 galvanizadas - D = 1,50 m - brita comercial</v>
          </cell>
          <cell r="C264" t="str">
            <v>m</v>
          </cell>
          <cell r="D264">
            <v>3301.16</v>
          </cell>
          <cell r="E264" t="str">
            <v>SICRO Jan/26</v>
          </cell>
        </row>
        <row r="265">
          <cell r="A265">
            <v>605469</v>
          </cell>
          <cell r="B265" t="str">
            <v>Bueiro metálico com chapas múltiplas MP 100 galvanizadas - D = 1,50 m - brita produzida</v>
          </cell>
          <cell r="C265" t="str">
            <v>m</v>
          </cell>
          <cell r="D265">
            <v>3221.81</v>
          </cell>
          <cell r="E265" t="str">
            <v>SICRO Jan/26</v>
          </cell>
        </row>
        <row r="266">
          <cell r="A266">
            <v>605661</v>
          </cell>
          <cell r="B266" t="str">
            <v>Bueiro metálico com chapas múltiplas MP 100 galvanizadas - D = 1,60 m - brita comercial</v>
          </cell>
          <cell r="C266" t="str">
            <v>m</v>
          </cell>
          <cell r="D266">
            <v>3521.5</v>
          </cell>
          <cell r="E266" t="str">
            <v>SICRO Jan/26</v>
          </cell>
        </row>
        <row r="267">
          <cell r="A267">
            <v>605470</v>
          </cell>
          <cell r="B267" t="str">
            <v>Bueiro metálico com chapas múltiplas MP 100 galvanizadas - D = 1,60 m - brita produzida</v>
          </cell>
          <cell r="C267" t="str">
            <v>m</v>
          </cell>
          <cell r="D267">
            <v>3438.97</v>
          </cell>
          <cell r="E267" t="str">
            <v>SICRO Jan/26</v>
          </cell>
        </row>
        <row r="268">
          <cell r="A268">
            <v>605662</v>
          </cell>
          <cell r="B268" t="str">
            <v>Bueiro metálico com chapas múltiplas MP 100 galvanizadas - D = 1,70 m - brita comercial</v>
          </cell>
          <cell r="C268" t="str">
            <v>m</v>
          </cell>
          <cell r="D268">
            <v>3703.41</v>
          </cell>
          <cell r="E268" t="str">
            <v>SICRO Jan/26</v>
          </cell>
        </row>
        <row r="269">
          <cell r="A269">
            <v>605471</v>
          </cell>
          <cell r="B269" t="str">
            <v>Bueiro metálico com chapas múltiplas MP 100 galvanizadas - D = 1,70 m - brita produzida</v>
          </cell>
          <cell r="C269" t="str">
            <v>m</v>
          </cell>
          <cell r="D269">
            <v>3617.7</v>
          </cell>
          <cell r="E269" t="str">
            <v>SICRO Jan/26</v>
          </cell>
        </row>
        <row r="270">
          <cell r="A270">
            <v>605663</v>
          </cell>
          <cell r="B270" t="str">
            <v>Bueiro metálico com chapas múltiplas MP 100 galvanizadas - D = 1,80 m - brita comercial</v>
          </cell>
          <cell r="C270" t="str">
            <v>m</v>
          </cell>
          <cell r="D270">
            <v>4150.71</v>
          </cell>
          <cell r="E270" t="str">
            <v>SICRO Jan/26</v>
          </cell>
        </row>
        <row r="271">
          <cell r="A271">
            <v>605472</v>
          </cell>
          <cell r="B271" t="str">
            <v>Bueiro metálico com chapas múltiplas MP 100 galvanizadas - D = 1,80 m - brita produzida</v>
          </cell>
          <cell r="C271" t="str">
            <v>m</v>
          </cell>
          <cell r="D271">
            <v>4061.83</v>
          </cell>
          <cell r="E271" t="str">
            <v>SICRO Jan/26</v>
          </cell>
        </row>
        <row r="272">
          <cell r="A272">
            <v>605664</v>
          </cell>
          <cell r="B272" t="str">
            <v>Bueiro metálico com chapas múltiplas MP 100 galvanizadas - D = 1,90 m - brita comercial</v>
          </cell>
          <cell r="C272" t="str">
            <v>m</v>
          </cell>
          <cell r="D272">
            <v>4827.68</v>
          </cell>
          <cell r="E272" t="str">
            <v>SICRO Jan/26</v>
          </cell>
        </row>
        <row r="273">
          <cell r="A273">
            <v>605473</v>
          </cell>
          <cell r="B273" t="str">
            <v>Bueiro metálico com chapas múltiplas MP 100 galvanizadas - D = 1,90 m - brita produzida</v>
          </cell>
          <cell r="C273" t="str">
            <v>m</v>
          </cell>
          <cell r="D273">
            <v>4735.62</v>
          </cell>
          <cell r="E273" t="str">
            <v>SICRO Jan/26</v>
          </cell>
        </row>
        <row r="274">
          <cell r="A274">
            <v>605665</v>
          </cell>
          <cell r="B274" t="str">
            <v>Bueiro metálico com chapas múltiplas MP 100 galvanizadas - D = 2,00 m - brita comercial</v>
          </cell>
          <cell r="C274" t="str">
            <v>m</v>
          </cell>
          <cell r="D274">
            <v>5055.5600000000004</v>
          </cell>
          <cell r="E274" t="str">
            <v>SICRO Jan/26</v>
          </cell>
        </row>
        <row r="275">
          <cell r="A275">
            <v>605474</v>
          </cell>
          <cell r="B275" t="str">
            <v>Bueiro metálico com chapas múltiplas MP 100 galvanizadas - D = 2,00 m - brita produzida</v>
          </cell>
          <cell r="C275" t="str">
            <v>m</v>
          </cell>
          <cell r="D275">
            <v>4960.33</v>
          </cell>
          <cell r="E275" t="str">
            <v>SICRO Jan/26</v>
          </cell>
        </row>
        <row r="276">
          <cell r="A276">
            <v>605666</v>
          </cell>
          <cell r="B276" t="str">
            <v>Bueiro metálico com chapas múltiplas MP 100 galvanizadas - D = 2,10 m - brita comercial</v>
          </cell>
          <cell r="C276" t="str">
            <v>m</v>
          </cell>
          <cell r="D276">
            <v>5439.12</v>
          </cell>
          <cell r="E276" t="str">
            <v>SICRO Jan/26</v>
          </cell>
        </row>
        <row r="277">
          <cell r="A277">
            <v>605475</v>
          </cell>
          <cell r="B277" t="str">
            <v>Bueiro metálico com chapas múltiplas MP 100 galvanizadas - D = 2,10 m - brita produzida</v>
          </cell>
          <cell r="C277" t="str">
            <v>m</v>
          </cell>
          <cell r="D277">
            <v>5340.72</v>
          </cell>
          <cell r="E277" t="str">
            <v>SICRO Jan/26</v>
          </cell>
        </row>
        <row r="278">
          <cell r="A278">
            <v>605667</v>
          </cell>
          <cell r="B278" t="str">
            <v>Bueiro metálico com chapas múltiplas MP 100 galvanizadas - D = 2,20 m - brita comercial</v>
          </cell>
          <cell r="C278" t="str">
            <v>m</v>
          </cell>
          <cell r="D278">
            <v>5639.69</v>
          </cell>
          <cell r="E278" t="str">
            <v>SICRO Jan/26</v>
          </cell>
        </row>
        <row r="279">
          <cell r="A279">
            <v>605476</v>
          </cell>
          <cell r="B279" t="str">
            <v>Bueiro metálico com chapas múltiplas MP 100 galvanizadas - D = 2,20 m - brita produzida</v>
          </cell>
          <cell r="C279" t="str">
            <v>m</v>
          </cell>
          <cell r="D279">
            <v>5538.11</v>
          </cell>
          <cell r="E279" t="str">
            <v>SICRO Jan/26</v>
          </cell>
        </row>
        <row r="280">
          <cell r="A280">
            <v>605668</v>
          </cell>
          <cell r="B280" t="str">
            <v>Bueiro metálico com chapas múltiplas MP 100 galvanizadas - D = 2,30 m - brita comercial</v>
          </cell>
          <cell r="C280" t="str">
            <v>m</v>
          </cell>
          <cell r="D280">
            <v>5963.47</v>
          </cell>
          <cell r="E280" t="str">
            <v>SICRO Jan/26</v>
          </cell>
        </row>
        <row r="281">
          <cell r="A281">
            <v>605477</v>
          </cell>
          <cell r="B281" t="str">
            <v>Bueiro metálico com chapas múltiplas MP 100 galvanizadas - D = 2,30 m - brita produzida</v>
          </cell>
          <cell r="C281" t="str">
            <v>m</v>
          </cell>
          <cell r="D281">
            <v>5858.72</v>
          </cell>
          <cell r="E281" t="str">
            <v>SICRO Jan/26</v>
          </cell>
        </row>
        <row r="282">
          <cell r="A282">
            <v>605669</v>
          </cell>
          <cell r="B282" t="str">
            <v>Bueiro metálico com chapas múltiplas MP 100 galvanizadas - D = 2,40 m - brita comercial</v>
          </cell>
          <cell r="C282" t="str">
            <v>m</v>
          </cell>
          <cell r="D282">
            <v>7767.57</v>
          </cell>
          <cell r="E282" t="str">
            <v>SICRO Jan/26</v>
          </cell>
        </row>
        <row r="283">
          <cell r="A283">
            <v>605478</v>
          </cell>
          <cell r="B283" t="str">
            <v>Bueiro metálico com chapas múltiplas MP 100 galvanizadas - D = 2,40 m - brita produzida</v>
          </cell>
          <cell r="C283" t="str">
            <v>m</v>
          </cell>
          <cell r="D283">
            <v>7659.64</v>
          </cell>
          <cell r="E283" t="str">
            <v>SICRO Jan/26</v>
          </cell>
        </row>
        <row r="284">
          <cell r="A284">
            <v>605670</v>
          </cell>
          <cell r="B284" t="str">
            <v>Bueiro metálico com chapas múltiplas MP 100 galvanizadas - D = 2,50 m - brita comercial</v>
          </cell>
          <cell r="C284" t="str">
            <v>m</v>
          </cell>
          <cell r="D284">
            <v>9779.6200000000008</v>
          </cell>
          <cell r="E284" t="str">
            <v>SICRO Jan/26</v>
          </cell>
        </row>
        <row r="285">
          <cell r="A285">
            <v>605479</v>
          </cell>
          <cell r="B285" t="str">
            <v>Bueiro metálico com chapas múltiplas MP 100 galvanizadas - D = 2,50 m - brita produzida</v>
          </cell>
          <cell r="C285" t="str">
            <v>m</v>
          </cell>
          <cell r="D285">
            <v>9668.52</v>
          </cell>
          <cell r="E285" t="str">
            <v>SICRO Jan/26</v>
          </cell>
        </row>
        <row r="286">
          <cell r="A286">
            <v>605671</v>
          </cell>
          <cell r="B286" t="str">
            <v>Bueiro metálico com chapas múltiplas MP 100 galvanizadas - D = 2,60 m - brita comercial</v>
          </cell>
          <cell r="C286" t="str">
            <v>m</v>
          </cell>
          <cell r="D286">
            <v>10480.85</v>
          </cell>
          <cell r="E286" t="str">
            <v>SICRO Jan/26</v>
          </cell>
        </row>
        <row r="287">
          <cell r="A287">
            <v>605480</v>
          </cell>
          <cell r="B287" t="str">
            <v>Bueiro metálico com chapas múltiplas MP 100 galvanizadas - D = 2,60 m - brita produzida</v>
          </cell>
          <cell r="C287" t="str">
            <v>m</v>
          </cell>
          <cell r="D287">
            <v>10366.58</v>
          </cell>
          <cell r="E287" t="str">
            <v>SICRO Jan/26</v>
          </cell>
        </row>
        <row r="288">
          <cell r="A288">
            <v>605672</v>
          </cell>
          <cell r="B288" t="str">
            <v>Bueiro metálico com chapas múltiplas MP 100 galvanizadas - D = 2,70 m - brita comercial</v>
          </cell>
          <cell r="C288" t="str">
            <v>m</v>
          </cell>
          <cell r="D288">
            <v>10938.42</v>
          </cell>
          <cell r="E288" t="str">
            <v>SICRO Jan/26</v>
          </cell>
        </row>
        <row r="289">
          <cell r="A289">
            <v>605481</v>
          </cell>
          <cell r="B289" t="str">
            <v>Bueiro metálico com chapas múltiplas MP 100 galvanizadas - D = 2,70 m - brita produzida</v>
          </cell>
          <cell r="C289" t="str">
            <v>m</v>
          </cell>
          <cell r="D289">
            <v>10820.97</v>
          </cell>
          <cell r="E289" t="str">
            <v>SICRO Jan/26</v>
          </cell>
        </row>
        <row r="290">
          <cell r="A290">
            <v>605673</v>
          </cell>
          <cell r="B290" t="str">
            <v>Bueiro metálico com chapas múltiplas MP 100 galvanizadas - D = 2,80 m - brita comercial</v>
          </cell>
          <cell r="C290" t="str">
            <v>m</v>
          </cell>
          <cell r="D290">
            <v>11717.32</v>
          </cell>
          <cell r="E290" t="str">
            <v>SICRO Jan/26</v>
          </cell>
        </row>
        <row r="291">
          <cell r="A291">
            <v>605482</v>
          </cell>
          <cell r="B291" t="str">
            <v>Bueiro metálico com chapas múltiplas MP 100 galvanizadas - D = 2,80 m - brita produzida</v>
          </cell>
          <cell r="C291" t="str">
            <v>m</v>
          </cell>
          <cell r="D291">
            <v>11596.7</v>
          </cell>
          <cell r="E291" t="str">
            <v>SICRO Jan/26</v>
          </cell>
        </row>
        <row r="292">
          <cell r="A292">
            <v>605718</v>
          </cell>
          <cell r="B292" t="str">
            <v>Bueiro metálico com chapas múltiplas MP 152 com revestimento em epóxi - D = 1,50 m - brita comercial</v>
          </cell>
          <cell r="C292" t="str">
            <v>m</v>
          </cell>
          <cell r="D292">
            <v>6856.8</v>
          </cell>
          <cell r="E292" t="str">
            <v>SICRO Jan/26</v>
          </cell>
        </row>
        <row r="293">
          <cell r="A293">
            <v>605630</v>
          </cell>
          <cell r="B293" t="str">
            <v>Bueiro metálico com chapas múltiplas MP 152 com revestimento em epóxi - D = 1,50 m - brita produzida</v>
          </cell>
          <cell r="C293" t="str">
            <v>m</v>
          </cell>
          <cell r="D293">
            <v>6777.45</v>
          </cell>
          <cell r="E293" t="str">
            <v>SICRO Jan/26</v>
          </cell>
        </row>
        <row r="294">
          <cell r="A294">
            <v>605719</v>
          </cell>
          <cell r="B294" t="str">
            <v>Bueiro metálico com chapas múltiplas MP 152 com revestimento em epóxi - D = 1,80 m - brita comercial</v>
          </cell>
          <cell r="C294" t="str">
            <v>m</v>
          </cell>
          <cell r="D294">
            <v>8528.92</v>
          </cell>
          <cell r="E294" t="str">
            <v>SICRO Jan/26</v>
          </cell>
        </row>
        <row r="295">
          <cell r="A295">
            <v>605631</v>
          </cell>
          <cell r="B295" t="str">
            <v>Bueiro metálico com chapas múltiplas MP 152 com revestimento em epóxi - D = 1,80 m - brita produzida</v>
          </cell>
          <cell r="C295" t="str">
            <v>m</v>
          </cell>
          <cell r="D295">
            <v>8440.0400000000009</v>
          </cell>
          <cell r="E295" t="str">
            <v>SICRO Jan/26</v>
          </cell>
        </row>
        <row r="296">
          <cell r="A296">
            <v>605720</v>
          </cell>
          <cell r="B296" t="str">
            <v>Bueiro metálico com chapas múltiplas MP 152 com revestimento em epóxi - D = 1,90 m - brita comercial</v>
          </cell>
          <cell r="C296" t="str">
            <v>m</v>
          </cell>
          <cell r="D296">
            <v>8806.85</v>
          </cell>
          <cell r="E296" t="str">
            <v>SICRO Jan/26</v>
          </cell>
        </row>
        <row r="297">
          <cell r="A297">
            <v>605632</v>
          </cell>
          <cell r="B297" t="str">
            <v>Bueiro metálico com chapas múltiplas MP 152 com revestimento em epóxi - D = 1,90 m - brita produzida</v>
          </cell>
          <cell r="C297" t="str">
            <v>m</v>
          </cell>
          <cell r="D297">
            <v>8714.7999999999993</v>
          </cell>
          <cell r="E297" t="str">
            <v>SICRO Jan/26</v>
          </cell>
        </row>
        <row r="298">
          <cell r="A298">
            <v>605721</v>
          </cell>
          <cell r="B298" t="str">
            <v>Bueiro metálico com chapas múltiplas MP 152 com revestimento em epóxi - D = 2,15 m - brita comercial</v>
          </cell>
          <cell r="C298" t="str">
            <v>m</v>
          </cell>
          <cell r="D298">
            <v>9970.81</v>
          </cell>
          <cell r="E298" t="str">
            <v>SICRO Jan/26</v>
          </cell>
        </row>
        <row r="299">
          <cell r="A299">
            <v>605633</v>
          </cell>
          <cell r="B299" t="str">
            <v>Bueiro metálico com chapas múltiplas MP 152 com revestimento em epóxi - D = 2,15 m - brita produzida</v>
          </cell>
          <cell r="C299" t="str">
            <v>m</v>
          </cell>
          <cell r="D299">
            <v>9870.82</v>
          </cell>
          <cell r="E299" t="str">
            <v>SICRO Jan/26</v>
          </cell>
        </row>
        <row r="300">
          <cell r="A300">
            <v>605722</v>
          </cell>
          <cell r="B300" t="str">
            <v>Bueiro metálico com chapas múltiplas MP 152 com revestimento em epóxi - D = 2,30 m - brita comercial</v>
          </cell>
          <cell r="C300" t="str">
            <v>m</v>
          </cell>
          <cell r="D300">
            <v>10575.41</v>
          </cell>
          <cell r="E300" t="str">
            <v>SICRO Jan/26</v>
          </cell>
        </row>
        <row r="301">
          <cell r="A301">
            <v>605634</v>
          </cell>
          <cell r="B301" t="str">
            <v>Bueiro metálico com chapas múltiplas MP 152 com revestimento em epóxi - D = 2,30 m - brita produzida</v>
          </cell>
          <cell r="C301" t="str">
            <v>m</v>
          </cell>
          <cell r="D301">
            <v>10470.66</v>
          </cell>
          <cell r="E301" t="str">
            <v>SICRO Jan/26</v>
          </cell>
        </row>
        <row r="302">
          <cell r="A302">
            <v>605723</v>
          </cell>
          <cell r="B302" t="str">
            <v>Bueiro metálico com chapas múltiplas MP 152 com revestimento em epóxi - D = 2,65 m - brita comercial</v>
          </cell>
          <cell r="C302" t="str">
            <v>m</v>
          </cell>
          <cell r="D302">
            <v>12374.37</v>
          </cell>
          <cell r="E302" t="str">
            <v>SICRO Jan/26</v>
          </cell>
        </row>
        <row r="303">
          <cell r="A303">
            <v>605635</v>
          </cell>
          <cell r="B303" t="str">
            <v>Bueiro metálico com chapas múltiplas MP 152 com revestimento em epóxi - D = 2,65 m - brita produzida</v>
          </cell>
          <cell r="C303" t="str">
            <v>m</v>
          </cell>
          <cell r="D303">
            <v>12258.5</v>
          </cell>
          <cell r="E303" t="str">
            <v>SICRO Jan/26</v>
          </cell>
        </row>
        <row r="304">
          <cell r="A304">
            <v>605724</v>
          </cell>
          <cell r="B304" t="str">
            <v>Bueiro metálico com chapas múltiplas MP 152 com revestimento em epóxi - D = 3,05 m - brita comercial</v>
          </cell>
          <cell r="C304" t="str">
            <v>m</v>
          </cell>
          <cell r="D304">
            <v>14131.2</v>
          </cell>
          <cell r="E304" t="str">
            <v>SICRO Jan/26</v>
          </cell>
        </row>
        <row r="305">
          <cell r="A305">
            <v>605636</v>
          </cell>
          <cell r="B305" t="str">
            <v>Bueiro metálico com chapas múltiplas MP 152 com revestimento em epóxi - D = 3,05 m - brita produzida</v>
          </cell>
          <cell r="C305" t="str">
            <v>m</v>
          </cell>
          <cell r="D305">
            <v>13970.9</v>
          </cell>
          <cell r="E305" t="str">
            <v>SICRO Jan/26</v>
          </cell>
        </row>
        <row r="306">
          <cell r="A306">
            <v>605725</v>
          </cell>
          <cell r="B306" t="str">
            <v>Bueiro metálico com chapas múltiplas MP 152 com revestimento em epóxi - D = 3,20 m - brita comercial</v>
          </cell>
          <cell r="C306" t="str">
            <v>m</v>
          </cell>
          <cell r="D306">
            <v>14998.98</v>
          </cell>
          <cell r="E306" t="str">
            <v>SICRO Jan/26</v>
          </cell>
        </row>
        <row r="307">
          <cell r="A307">
            <v>605637</v>
          </cell>
          <cell r="B307" t="str">
            <v>Bueiro metálico com chapas múltiplas MP 152 com revestimento em epóxi - D = 3,20 m - brita produzida</v>
          </cell>
          <cell r="C307" t="str">
            <v>m</v>
          </cell>
          <cell r="D307">
            <v>14833.92</v>
          </cell>
          <cell r="E307" t="str">
            <v>SICRO Jan/26</v>
          </cell>
        </row>
        <row r="308">
          <cell r="A308">
            <v>605726</v>
          </cell>
          <cell r="B308" t="str">
            <v>Bueiro metálico com chapas múltiplas MP 152 com revestimento em epóxi - D = 3,40 m - brita comercial</v>
          </cell>
          <cell r="C308" t="str">
            <v>m</v>
          </cell>
          <cell r="D308">
            <v>15874.53</v>
          </cell>
          <cell r="E308" t="str">
            <v>SICRO Jan/26</v>
          </cell>
        </row>
        <row r="309">
          <cell r="A309">
            <v>605638</v>
          </cell>
          <cell r="B309" t="str">
            <v>Bueiro metálico com chapas múltiplas MP 152 com revestimento em epóxi - D = 3,40 m - brita produzida</v>
          </cell>
          <cell r="C309" t="str">
            <v>m</v>
          </cell>
          <cell r="D309">
            <v>15703.12</v>
          </cell>
          <cell r="E309" t="str">
            <v>SICRO Jan/26</v>
          </cell>
        </row>
        <row r="310">
          <cell r="A310">
            <v>605727</v>
          </cell>
          <cell r="B310" t="str">
            <v>Bueiro metálico com chapas múltiplas MP 152 com revestimento em epóxi - D = 3,65 m - brita comercial</v>
          </cell>
          <cell r="C310" t="str">
            <v>m</v>
          </cell>
          <cell r="D310">
            <v>17010</v>
          </cell>
          <cell r="E310" t="str">
            <v>SICRO Jan/26</v>
          </cell>
        </row>
        <row r="311">
          <cell r="A311">
            <v>605639</v>
          </cell>
          <cell r="B311" t="str">
            <v>Bueiro metálico com chapas múltiplas MP 152 com revestimento em epóxi - D = 3,65 m - brita produzida</v>
          </cell>
          <cell r="C311" t="str">
            <v>m</v>
          </cell>
          <cell r="D311">
            <v>16830.650000000001</v>
          </cell>
          <cell r="E311" t="str">
            <v>SICRO Jan/26</v>
          </cell>
        </row>
        <row r="312">
          <cell r="A312">
            <v>605728</v>
          </cell>
          <cell r="B312" t="str">
            <v>Bueiro metálico com chapas múltiplas MP 152 com revestimento em epóxi - D = 3,80 m - brita comercial</v>
          </cell>
          <cell r="C312" t="str">
            <v>m</v>
          </cell>
          <cell r="D312">
            <v>17655.98</v>
          </cell>
          <cell r="E312" t="str">
            <v>SICRO Jan/26</v>
          </cell>
        </row>
        <row r="313">
          <cell r="A313">
            <v>605640</v>
          </cell>
          <cell r="B313" t="str">
            <v>Bueiro metálico com chapas múltiplas MP 152 com revestimento em epóxi - D = 3,80 m - brita produzida</v>
          </cell>
          <cell r="C313" t="str">
            <v>m</v>
          </cell>
          <cell r="D313">
            <v>17471.87</v>
          </cell>
          <cell r="E313" t="str">
            <v>SICRO Jan/26</v>
          </cell>
        </row>
        <row r="314">
          <cell r="A314">
            <v>605729</v>
          </cell>
          <cell r="B314" t="str">
            <v>Bueiro metálico com chapas múltiplas MP 152 com revestimento em epóxi - D = 4,20 m - brita comercial</v>
          </cell>
          <cell r="C314" t="str">
            <v>m</v>
          </cell>
          <cell r="D314">
            <v>19385.919999999998</v>
          </cell>
          <cell r="E314" t="str">
            <v>SICRO Jan/26</v>
          </cell>
        </row>
        <row r="315">
          <cell r="A315">
            <v>605641</v>
          </cell>
          <cell r="B315" t="str">
            <v>Bueiro metálico com chapas múltiplas MP 152 com revestimento em epóxi - D = 4,20 m - brita produzida</v>
          </cell>
          <cell r="C315" t="str">
            <v>m</v>
          </cell>
          <cell r="D315">
            <v>19189.12</v>
          </cell>
          <cell r="E315" t="str">
            <v>SICRO Jan/26</v>
          </cell>
        </row>
        <row r="316">
          <cell r="A316">
            <v>605730</v>
          </cell>
          <cell r="B316" t="str">
            <v>Bueiro metálico com chapas múltiplas MP 152 com revestimento em epóxi - D = 4,60 m - brita comercial</v>
          </cell>
          <cell r="C316" t="str">
            <v>m</v>
          </cell>
          <cell r="D316">
            <v>21187.07</v>
          </cell>
          <cell r="E316" t="str">
            <v>SICRO Jan/26</v>
          </cell>
        </row>
        <row r="317">
          <cell r="A317">
            <v>605642</v>
          </cell>
          <cell r="B317" t="str">
            <v>Bueiro metálico com chapas múltiplas MP 152 com revestimento em epóxi - D = 4,60 m - brita produzida</v>
          </cell>
          <cell r="C317" t="str">
            <v>m</v>
          </cell>
          <cell r="D317">
            <v>20977.57</v>
          </cell>
          <cell r="E317" t="str">
            <v>SICRO Jan/26</v>
          </cell>
        </row>
        <row r="318">
          <cell r="A318">
            <v>605731</v>
          </cell>
          <cell r="B318" t="str">
            <v>Bueiro metálico com chapas múltiplas MP 152 com revestimento em epóxi - D = 4,80 m - brita comercial</v>
          </cell>
          <cell r="C318" t="str">
            <v>m</v>
          </cell>
          <cell r="D318">
            <v>26984.82</v>
          </cell>
          <cell r="E318" t="str">
            <v>SICRO Jan/26</v>
          </cell>
        </row>
        <row r="319">
          <cell r="A319">
            <v>605643</v>
          </cell>
          <cell r="B319" t="str">
            <v>Bueiro metálico com chapas múltiplas MP 152 com revestimento em epóxi - D = 4,80 m - brita produzida</v>
          </cell>
          <cell r="C319" t="str">
            <v>m</v>
          </cell>
          <cell r="D319">
            <v>26768.97</v>
          </cell>
          <cell r="E319" t="str">
            <v>SICRO Jan/26</v>
          </cell>
        </row>
        <row r="320">
          <cell r="A320">
            <v>605732</v>
          </cell>
          <cell r="B320" t="str">
            <v>Bueiro metálico com chapas múltiplas MP 152 com revestimento em epóxi - D = 5,00 m - brita comercial</v>
          </cell>
          <cell r="C320" t="str">
            <v>m</v>
          </cell>
          <cell r="D320">
            <v>27952.799999999999</v>
          </cell>
          <cell r="E320" t="str">
            <v>SICRO Jan/26</v>
          </cell>
        </row>
        <row r="321">
          <cell r="A321">
            <v>605644</v>
          </cell>
          <cell r="B321" t="str">
            <v>Bueiro metálico com chapas múltiplas MP 152 com revestimento em epóxi - D = 5,00 m - brita produzida</v>
          </cell>
          <cell r="C321" t="str">
            <v>m</v>
          </cell>
          <cell r="D321">
            <v>27693.57</v>
          </cell>
          <cell r="E321" t="str">
            <v>SICRO Jan/26</v>
          </cell>
        </row>
        <row r="322">
          <cell r="A322">
            <v>605733</v>
          </cell>
          <cell r="B322" t="str">
            <v>Bueiro metálico com chapas múltiplas MP 152 com revestimento em epóxi - D = 5,35 m - brita comercial</v>
          </cell>
          <cell r="C322" t="str">
            <v>m</v>
          </cell>
          <cell r="D322">
            <v>33647.589999999997</v>
          </cell>
          <cell r="E322" t="str">
            <v>SICRO Jan/26</v>
          </cell>
        </row>
        <row r="323">
          <cell r="A323">
            <v>605645</v>
          </cell>
          <cell r="B323" t="str">
            <v>Bueiro metálico com chapas múltiplas MP 152 com revestimento em epóxi - D = 5,35 m - brita produzida</v>
          </cell>
          <cell r="C323" t="str">
            <v>m</v>
          </cell>
          <cell r="D323">
            <v>33375.39</v>
          </cell>
          <cell r="E323" t="str">
            <v>SICRO Jan/26</v>
          </cell>
        </row>
        <row r="324">
          <cell r="A324">
            <v>605734</v>
          </cell>
          <cell r="B324" t="str">
            <v>Bueiro metálico com chapas múltiplas MP 152 com revestimento em epóxi - D = 5,70 m - brita comercial</v>
          </cell>
          <cell r="C324" t="str">
            <v>m</v>
          </cell>
          <cell r="D324">
            <v>36177.910000000003</v>
          </cell>
          <cell r="E324" t="str">
            <v>SICRO Jan/26</v>
          </cell>
        </row>
        <row r="325">
          <cell r="A325">
            <v>605646</v>
          </cell>
          <cell r="B325" t="str">
            <v>Bueiro metálico com chapas múltiplas MP 152 com revestimento em epóxi - D = 5,70 m - brita produzida</v>
          </cell>
          <cell r="C325" t="str">
            <v>m</v>
          </cell>
          <cell r="D325">
            <v>35892.76</v>
          </cell>
          <cell r="E325" t="str">
            <v>SICRO Jan/26</v>
          </cell>
        </row>
        <row r="326">
          <cell r="A326">
            <v>605735</v>
          </cell>
          <cell r="B326" t="str">
            <v>Bueiro metálico com chapas múltiplas MP 152 com revestimento em epóxi - D = 6,10 m - brita comercial</v>
          </cell>
          <cell r="C326" t="str">
            <v>m</v>
          </cell>
          <cell r="D326">
            <v>44105.48</v>
          </cell>
          <cell r="E326" t="str">
            <v>SICRO Jan/26</v>
          </cell>
        </row>
        <row r="327">
          <cell r="A327">
            <v>605647</v>
          </cell>
          <cell r="B327" t="str">
            <v>Bueiro metálico com chapas múltiplas MP 152 com revestimento em epóxi - D = 6,10 m - brita produzida</v>
          </cell>
          <cell r="C327" t="str">
            <v>m</v>
          </cell>
          <cell r="D327">
            <v>43805.51</v>
          </cell>
          <cell r="E327" t="str">
            <v>SICRO Jan/26</v>
          </cell>
        </row>
        <row r="328">
          <cell r="A328">
            <v>605736</v>
          </cell>
          <cell r="B328" t="str">
            <v>Bueiro metálico com chapas múltiplas MP 152 com revestimento em epóxi - D = 6,50 m - brita comercial</v>
          </cell>
          <cell r="C328" t="str">
            <v>m</v>
          </cell>
          <cell r="D328">
            <v>56284.66</v>
          </cell>
          <cell r="E328" t="str">
            <v>SICRO Jan/26</v>
          </cell>
        </row>
        <row r="329">
          <cell r="A329">
            <v>605648</v>
          </cell>
          <cell r="B329" t="str">
            <v>Bueiro metálico com chapas múltiplas MP 152 com revestimento em epóxi - D = 6,50 m - brita produzida</v>
          </cell>
          <cell r="C329" t="str">
            <v>m</v>
          </cell>
          <cell r="D329">
            <v>55969.88</v>
          </cell>
          <cell r="E329" t="str">
            <v>SICRO Jan/26</v>
          </cell>
        </row>
        <row r="330">
          <cell r="A330">
            <v>605737</v>
          </cell>
          <cell r="B330" t="str">
            <v>Bueiro metálico com chapas múltiplas MP 152 com revestimento em epóxi - D = 6,85 m - brita comercial</v>
          </cell>
          <cell r="C330" t="str">
            <v>m</v>
          </cell>
          <cell r="D330">
            <v>57416.97</v>
          </cell>
          <cell r="E330" t="str">
            <v>SICRO Jan/26</v>
          </cell>
        </row>
        <row r="331">
          <cell r="A331">
            <v>605649</v>
          </cell>
          <cell r="B331" t="str">
            <v>Bueiro metálico com chapas múltiplas MP 152 com revestimento em epóxi - D = 6,85 m - brita produzida</v>
          </cell>
          <cell r="C331" t="str">
            <v>m</v>
          </cell>
          <cell r="D331">
            <v>57089.23</v>
          </cell>
          <cell r="E331" t="str">
            <v>SICRO Jan/26</v>
          </cell>
        </row>
        <row r="332">
          <cell r="A332">
            <v>605738</v>
          </cell>
          <cell r="B332" t="str">
            <v>Bueiro metálico com chapas múltiplas MP 152 com revestimento em epóxi - D = 7,25 m - brita comercial</v>
          </cell>
          <cell r="C332" t="str">
            <v>m</v>
          </cell>
          <cell r="D332">
            <v>63649.22</v>
          </cell>
          <cell r="E332" t="str">
            <v>SICRO Jan/26</v>
          </cell>
        </row>
        <row r="333">
          <cell r="A333">
            <v>605650</v>
          </cell>
          <cell r="B333" t="str">
            <v>Bueiro metálico com chapas múltiplas MP 152 com revestimento em epóxi - D = 7,25 m - brita produzida</v>
          </cell>
          <cell r="C333" t="str">
            <v>m</v>
          </cell>
          <cell r="D333">
            <v>63306.66</v>
          </cell>
          <cell r="E333" t="str">
            <v>SICRO Jan/26</v>
          </cell>
        </row>
        <row r="334">
          <cell r="A334">
            <v>605674</v>
          </cell>
          <cell r="B334" t="str">
            <v>Bueiro metálico com chapas múltiplas MP 152 galvanizadas - D = 1,50 m - brita comercial</v>
          </cell>
          <cell r="C334" t="str">
            <v>m</v>
          </cell>
          <cell r="D334">
            <v>6642.88</v>
          </cell>
          <cell r="E334" t="str">
            <v>SICRO Jan/26</v>
          </cell>
        </row>
        <row r="335">
          <cell r="A335">
            <v>605483</v>
          </cell>
          <cell r="B335" t="str">
            <v>Bueiro metálico com chapas múltiplas MP 152 galvanizadas - D = 1,50 m - brita produzida</v>
          </cell>
          <cell r="C335" t="str">
            <v>m</v>
          </cell>
          <cell r="D335">
            <v>6563.52</v>
          </cell>
          <cell r="E335" t="str">
            <v>SICRO Jan/26</v>
          </cell>
        </row>
        <row r="336">
          <cell r="A336">
            <v>605675</v>
          </cell>
          <cell r="B336" t="str">
            <v>Bueiro metálico com chapas múltiplas MP 152 galvanizadas - D = 1,80 m - brita comercial</v>
          </cell>
          <cell r="C336" t="str">
            <v>m</v>
          </cell>
          <cell r="D336">
            <v>8270.26</v>
          </cell>
          <cell r="E336" t="str">
            <v>SICRO Jan/26</v>
          </cell>
        </row>
        <row r="337">
          <cell r="A337">
            <v>605484</v>
          </cell>
          <cell r="B337" t="str">
            <v>Bueiro metálico com chapas múltiplas MP 152 galvanizadas - D = 1,80 m - brita produzida</v>
          </cell>
          <cell r="C337" t="str">
            <v>m</v>
          </cell>
          <cell r="D337">
            <v>8181.38</v>
          </cell>
          <cell r="E337" t="str">
            <v>SICRO Jan/26</v>
          </cell>
        </row>
        <row r="338">
          <cell r="A338">
            <v>605676</v>
          </cell>
          <cell r="B338" t="str">
            <v>Bueiro metálico com chapas múltiplas MP 152 galvanizadas - D = 1,90 m - brita comercial</v>
          </cell>
          <cell r="C338" t="str">
            <v>m</v>
          </cell>
          <cell r="D338">
            <v>8539.7999999999993</v>
          </cell>
          <cell r="E338" t="str">
            <v>SICRO Jan/26</v>
          </cell>
        </row>
        <row r="339">
          <cell r="A339">
            <v>605485</v>
          </cell>
          <cell r="B339" t="str">
            <v>Bueiro metálico com chapas múltiplas MP 152 galvanizadas - D = 1,90 m - brita produzida</v>
          </cell>
          <cell r="C339" t="str">
            <v>m</v>
          </cell>
          <cell r="D339">
            <v>8447.74</v>
          </cell>
          <cell r="E339" t="str">
            <v>SICRO Jan/26</v>
          </cell>
        </row>
        <row r="340">
          <cell r="A340">
            <v>605677</v>
          </cell>
          <cell r="B340" t="str">
            <v>Bueiro metálico com chapas múltiplas MP 152 galvanizadas - D = 2,15 m - brita comercial</v>
          </cell>
          <cell r="C340" t="str">
            <v>m</v>
          </cell>
          <cell r="D340">
            <v>9667.4</v>
          </cell>
          <cell r="E340" t="str">
            <v>SICRO Jan/26</v>
          </cell>
        </row>
        <row r="341">
          <cell r="A341">
            <v>605486</v>
          </cell>
          <cell r="B341" t="str">
            <v>Bueiro metálico com chapas múltiplas MP 152 galvanizadas - D = 2,15 m - brita produzida</v>
          </cell>
          <cell r="C341" t="str">
            <v>m</v>
          </cell>
          <cell r="D341">
            <v>9567.41</v>
          </cell>
          <cell r="E341" t="str">
            <v>SICRO Jan/26</v>
          </cell>
        </row>
        <row r="342">
          <cell r="A342">
            <v>605678</v>
          </cell>
          <cell r="B342" t="str">
            <v>Bueiro metálico com chapas múltiplas MP 152 galvanizadas - D = 2,30 m - brita comercial</v>
          </cell>
          <cell r="C342" t="str">
            <v>m</v>
          </cell>
          <cell r="D342">
            <v>10255.219999999999</v>
          </cell>
          <cell r="E342" t="str">
            <v>SICRO Jan/26</v>
          </cell>
        </row>
        <row r="343">
          <cell r="A343">
            <v>605487</v>
          </cell>
          <cell r="B343" t="str">
            <v>Bueiro metálico com chapas múltiplas MP 152 galvanizadas - D = 2,30 m - brita produzida</v>
          </cell>
          <cell r="C343" t="str">
            <v>m</v>
          </cell>
          <cell r="D343">
            <v>10150.469999999999</v>
          </cell>
          <cell r="E343" t="str">
            <v>SICRO Jan/26</v>
          </cell>
        </row>
        <row r="344">
          <cell r="A344">
            <v>605679</v>
          </cell>
          <cell r="B344" t="str">
            <v>Bueiro metálico com chapas múltiplas MP 152 galvanizadas - D = 2,65 m - brita comercial</v>
          </cell>
          <cell r="C344" t="str">
            <v>m</v>
          </cell>
          <cell r="D344">
            <v>11999.65</v>
          </cell>
          <cell r="E344" t="str">
            <v>SICRO Jan/26</v>
          </cell>
        </row>
        <row r="345">
          <cell r="A345">
            <v>605488</v>
          </cell>
          <cell r="B345" t="str">
            <v>Bueiro metálico com chapas múltiplas MP 152 galvanizadas - D = 2,65 m - brita produzida</v>
          </cell>
          <cell r="C345" t="str">
            <v>m</v>
          </cell>
          <cell r="D345">
            <v>11883.79</v>
          </cell>
          <cell r="E345" t="str">
            <v>SICRO Jan/26</v>
          </cell>
        </row>
        <row r="346">
          <cell r="A346">
            <v>605680</v>
          </cell>
          <cell r="B346" t="str">
            <v>Bueiro metálico com chapas múltiplas MP 152 galvanizadas - D = 3,05 m - brita comercial</v>
          </cell>
          <cell r="C346" t="str">
            <v>m</v>
          </cell>
          <cell r="D346">
            <v>13703.36</v>
          </cell>
          <cell r="E346" t="str">
            <v>SICRO Jan/26</v>
          </cell>
        </row>
        <row r="347">
          <cell r="A347">
            <v>605489</v>
          </cell>
          <cell r="B347" t="str">
            <v>Bueiro metálico com chapas múltiplas MP 152 galvanizadas - D = 3,05 m - brita produzida</v>
          </cell>
          <cell r="C347" t="str">
            <v>m</v>
          </cell>
          <cell r="D347">
            <v>13543.06</v>
          </cell>
          <cell r="E347" t="str">
            <v>SICRO Jan/26</v>
          </cell>
        </row>
        <row r="348">
          <cell r="A348">
            <v>605681</v>
          </cell>
          <cell r="B348" t="str">
            <v>Bueiro metálico com chapas múltiplas MP 152 galvanizadas - D = 3,20 m - brita comercial</v>
          </cell>
          <cell r="C348" t="str">
            <v>m</v>
          </cell>
          <cell r="D348">
            <v>14544.57</v>
          </cell>
          <cell r="E348" t="str">
            <v>SICRO Jan/26</v>
          </cell>
        </row>
        <row r="349">
          <cell r="A349">
            <v>605490</v>
          </cell>
          <cell r="B349" t="str">
            <v>Bueiro metálico com chapas múltiplas MP 152 galvanizadas - D = 3,20 m - brita produzida</v>
          </cell>
          <cell r="C349" t="str">
            <v>m</v>
          </cell>
          <cell r="D349">
            <v>14379.51</v>
          </cell>
          <cell r="E349" t="str">
            <v>SICRO Jan/26</v>
          </cell>
        </row>
        <row r="350">
          <cell r="A350">
            <v>605682</v>
          </cell>
          <cell r="B350" t="str">
            <v>Bueiro metálico com chapas múltiplas MP 152 galvanizadas - D = 3,40 m - brita comercial</v>
          </cell>
          <cell r="C350" t="str">
            <v>m</v>
          </cell>
          <cell r="D350">
            <v>15393.55</v>
          </cell>
          <cell r="E350" t="str">
            <v>SICRO Jan/26</v>
          </cell>
        </row>
        <row r="351">
          <cell r="A351">
            <v>605491</v>
          </cell>
          <cell r="B351" t="str">
            <v>Bueiro metálico com chapas múltiplas MP 152 galvanizadas - D = 3,40 m - brita produzida</v>
          </cell>
          <cell r="C351" t="str">
            <v>m</v>
          </cell>
          <cell r="D351">
            <v>15222.14</v>
          </cell>
          <cell r="E351" t="str">
            <v>SICRO Jan/26</v>
          </cell>
        </row>
        <row r="352">
          <cell r="A352">
            <v>605683</v>
          </cell>
          <cell r="B352" t="str">
            <v>Bueiro metálico com chapas múltiplas MP 152 galvanizadas - D = 3,65 m - brita comercial</v>
          </cell>
          <cell r="C352" t="str">
            <v>m</v>
          </cell>
          <cell r="D352">
            <v>16494.07</v>
          </cell>
          <cell r="E352" t="str">
            <v>SICRO Jan/26</v>
          </cell>
        </row>
        <row r="353">
          <cell r="A353">
            <v>605492</v>
          </cell>
          <cell r="B353" t="str">
            <v>Bueiro metálico com chapas múltiplas MP 152 galvanizadas - D = 3,65 m - brita produzida</v>
          </cell>
          <cell r="C353" t="str">
            <v>m</v>
          </cell>
          <cell r="D353">
            <v>16314.72</v>
          </cell>
          <cell r="E353" t="str">
            <v>SICRO Jan/26</v>
          </cell>
        </row>
        <row r="354">
          <cell r="A354">
            <v>605684</v>
          </cell>
          <cell r="B354" t="str">
            <v>Bueiro metálico com chapas múltiplas MP 152 galvanizadas - D = 3,80 m - brita comercial</v>
          </cell>
          <cell r="C354" t="str">
            <v>m</v>
          </cell>
          <cell r="D354">
            <v>17121.87</v>
          </cell>
          <cell r="E354" t="str">
            <v>SICRO Jan/26</v>
          </cell>
        </row>
        <row r="355">
          <cell r="A355">
            <v>605493</v>
          </cell>
          <cell r="B355" t="str">
            <v>Bueiro metálico com chapas múltiplas MP 152 galvanizadas - D = 3,80 m - brita produzida</v>
          </cell>
          <cell r="C355" t="str">
            <v>m</v>
          </cell>
          <cell r="D355">
            <v>16937.759999999998</v>
          </cell>
          <cell r="E355" t="str">
            <v>SICRO Jan/26</v>
          </cell>
        </row>
        <row r="356">
          <cell r="A356">
            <v>605685</v>
          </cell>
          <cell r="B356" t="str">
            <v>Bueiro metálico com chapas múltiplas MP 152 galvanizadas - D = 4,20 m - brita comercial</v>
          </cell>
          <cell r="C356" t="str">
            <v>m</v>
          </cell>
          <cell r="D356">
            <v>18797.29</v>
          </cell>
          <cell r="E356" t="str">
            <v>SICRO Jan/26</v>
          </cell>
        </row>
        <row r="357">
          <cell r="A357">
            <v>605494</v>
          </cell>
          <cell r="B357" t="str">
            <v>Bueiro metálico com chapas múltiplas MP 152 galvanizadas - D = 4,20 m - brita produzida</v>
          </cell>
          <cell r="C357" t="str">
            <v>m</v>
          </cell>
          <cell r="D357">
            <v>18600.48</v>
          </cell>
          <cell r="E357" t="str">
            <v>SICRO Jan/26</v>
          </cell>
        </row>
        <row r="358">
          <cell r="A358">
            <v>605686</v>
          </cell>
          <cell r="B358" t="str">
            <v>Bueiro metálico com chapas múltiplas MP 152 galvanizadas - D = 4,60 m - brita comercial</v>
          </cell>
          <cell r="C358" t="str">
            <v>m</v>
          </cell>
          <cell r="D358">
            <v>20545.310000000001</v>
          </cell>
          <cell r="E358" t="str">
            <v>SICRO Jan/26</v>
          </cell>
        </row>
        <row r="359">
          <cell r="A359">
            <v>605495</v>
          </cell>
          <cell r="B359" t="str">
            <v>Bueiro metálico com chapas múltiplas MP 152 galvanizadas - D = 4,60 m - brita produzida</v>
          </cell>
          <cell r="C359" t="str">
            <v>m</v>
          </cell>
          <cell r="D359">
            <v>20335.810000000001</v>
          </cell>
          <cell r="E359" t="str">
            <v>SICRO Jan/26</v>
          </cell>
        </row>
        <row r="360">
          <cell r="A360">
            <v>605687</v>
          </cell>
          <cell r="B360" t="str">
            <v>Bueiro metálico com chapas múltiplas MP 152 galvanizadas - D = 4,80 m - brita comercial</v>
          </cell>
          <cell r="C360" t="str">
            <v>m</v>
          </cell>
          <cell r="D360">
            <v>23283.79</v>
          </cell>
          <cell r="E360" t="str">
            <v>SICRO Jan/26</v>
          </cell>
        </row>
        <row r="361">
          <cell r="A361">
            <v>605496</v>
          </cell>
          <cell r="B361" t="str">
            <v>Bueiro metálico com chapas múltiplas MP 152 galvanizadas - D = 4,80 m - brita produzida</v>
          </cell>
          <cell r="C361" t="str">
            <v>m</v>
          </cell>
          <cell r="D361">
            <v>23067.94</v>
          </cell>
          <cell r="E361" t="str">
            <v>SICRO Jan/26</v>
          </cell>
        </row>
        <row r="362">
          <cell r="A362">
            <v>605688</v>
          </cell>
          <cell r="B362" t="str">
            <v>Bueiro metálico com chapas múltiplas MP 152 galvanizadas - D = 5,00 m - brita comercial</v>
          </cell>
          <cell r="C362" t="str">
            <v>m</v>
          </cell>
          <cell r="D362">
            <v>24147.26</v>
          </cell>
          <cell r="E362" t="str">
            <v>SICRO Jan/26</v>
          </cell>
        </row>
        <row r="363">
          <cell r="A363">
            <v>605497</v>
          </cell>
          <cell r="B363" t="str">
            <v>Bueiro metálico com chapas múltiplas MP 152 galvanizadas - D = 5,00 m - brita produzida</v>
          </cell>
          <cell r="C363" t="str">
            <v>m</v>
          </cell>
          <cell r="D363">
            <v>23888.03</v>
          </cell>
          <cell r="E363" t="str">
            <v>SICRO Jan/26</v>
          </cell>
        </row>
        <row r="364">
          <cell r="A364">
            <v>605689</v>
          </cell>
          <cell r="B364" t="str">
            <v>Bueiro metálico com chapas múltiplas MP 152 galvanizadas - D = 5,35 m - brita comercial</v>
          </cell>
          <cell r="C364" t="str">
            <v>m</v>
          </cell>
          <cell r="D364">
            <v>30038.81</v>
          </cell>
          <cell r="E364" t="str">
            <v>SICRO Jan/26</v>
          </cell>
        </row>
        <row r="365">
          <cell r="A365">
            <v>605498</v>
          </cell>
          <cell r="B365" t="str">
            <v>Bueiro metálico com chapas múltiplas MP 152 galvanizadas - D = 5,35 m - brita produzida</v>
          </cell>
          <cell r="C365" t="str">
            <v>m</v>
          </cell>
          <cell r="D365">
            <v>29766.62</v>
          </cell>
          <cell r="E365" t="str">
            <v>SICRO Jan/26</v>
          </cell>
        </row>
        <row r="366">
          <cell r="A366">
            <v>605690</v>
          </cell>
          <cell r="B366" t="str">
            <v>Bueiro metálico com chapas múltiplas MP 152 galvanizadas - D = 5,70 m - brita comercial</v>
          </cell>
          <cell r="C366" t="str">
            <v>m</v>
          </cell>
          <cell r="D366">
            <v>32311.03</v>
          </cell>
          <cell r="E366" t="str">
            <v>SICRO Jan/26</v>
          </cell>
        </row>
        <row r="367">
          <cell r="A367">
            <v>605499</v>
          </cell>
          <cell r="B367" t="str">
            <v>Bueiro metálico com chapas múltiplas MP 152 galvanizadas - D = 5,70 m - brita produzida</v>
          </cell>
          <cell r="C367" t="str">
            <v>m</v>
          </cell>
          <cell r="D367">
            <v>32025.87</v>
          </cell>
          <cell r="E367" t="str">
            <v>SICRO Jan/26</v>
          </cell>
        </row>
        <row r="368">
          <cell r="A368">
            <v>605691</v>
          </cell>
          <cell r="B368" t="str">
            <v>Bueiro metálico com chapas múltiplas MP 152 galvanizadas - D = 6,10 m - brita comercial</v>
          </cell>
          <cell r="C368" t="str">
            <v>m</v>
          </cell>
          <cell r="D368">
            <v>39752.42</v>
          </cell>
          <cell r="E368" t="str">
            <v>SICRO Jan/26</v>
          </cell>
        </row>
        <row r="369">
          <cell r="A369">
            <v>605500</v>
          </cell>
          <cell r="B369" t="str">
            <v>Bueiro metálico com chapas múltiplas MP 152 galvanizadas - D = 6,10 m - brita produzida</v>
          </cell>
          <cell r="C369" t="str">
            <v>m</v>
          </cell>
          <cell r="D369">
            <v>39452.449999999997</v>
          </cell>
          <cell r="E369" t="str">
            <v>SICRO Jan/26</v>
          </cell>
        </row>
        <row r="370">
          <cell r="A370">
            <v>605692</v>
          </cell>
          <cell r="B370" t="str">
            <v>Bueiro metálico com chapas múltiplas MP 152 galvanizadas - D = 6,50 m - brita comercial</v>
          </cell>
          <cell r="C370" t="str">
            <v>m</v>
          </cell>
          <cell r="D370">
            <v>47125.09</v>
          </cell>
          <cell r="E370" t="str">
            <v>SICRO Jan/26</v>
          </cell>
        </row>
        <row r="371">
          <cell r="A371">
            <v>605501</v>
          </cell>
          <cell r="B371" t="str">
            <v>Bueiro metálico com chapas múltiplas MP 152 galvanizadas - D = 6,50 m - brita produzida</v>
          </cell>
          <cell r="C371" t="str">
            <v>m</v>
          </cell>
          <cell r="D371">
            <v>46810.31</v>
          </cell>
          <cell r="E371" t="str">
            <v>SICRO Jan/26</v>
          </cell>
        </row>
        <row r="372">
          <cell r="A372">
            <v>605693</v>
          </cell>
          <cell r="B372" t="str">
            <v>Bueiro metálico com chapas múltiplas MP 152 galvanizadas - D = 6,85 m - brita comercial</v>
          </cell>
          <cell r="C372" t="str">
            <v>m</v>
          </cell>
          <cell r="D372">
            <v>50059.41</v>
          </cell>
          <cell r="E372" t="str">
            <v>SICRO Jan/26</v>
          </cell>
        </row>
        <row r="373">
          <cell r="A373">
            <v>605502</v>
          </cell>
          <cell r="B373" t="str">
            <v>Bueiro metálico com chapas múltiplas MP 152 galvanizadas - D = 6,85 m - brita produzida</v>
          </cell>
          <cell r="C373" t="str">
            <v>m</v>
          </cell>
          <cell r="D373">
            <v>49731.67</v>
          </cell>
          <cell r="E373" t="str">
            <v>SICRO Jan/26</v>
          </cell>
        </row>
        <row r="374">
          <cell r="A374">
            <v>605694</v>
          </cell>
          <cell r="B374" t="str">
            <v>Bueiro metálico com chapas múltiplas MP 152 galvanizadas - D = 7,25 m - brita comercial</v>
          </cell>
          <cell r="C374" t="str">
            <v>m</v>
          </cell>
          <cell r="D374">
            <v>53416.3</v>
          </cell>
          <cell r="E374" t="str">
            <v>SICRO Jan/26</v>
          </cell>
        </row>
        <row r="375">
          <cell r="A375">
            <v>605503</v>
          </cell>
          <cell r="B375" t="str">
            <v>Bueiro metálico com chapas múltiplas MP 152 galvanizadas - D = 7,25 m - brita produzida</v>
          </cell>
          <cell r="C375" t="str">
            <v>m</v>
          </cell>
          <cell r="D375">
            <v>53073.74</v>
          </cell>
          <cell r="E375" t="str">
            <v>SICRO Jan/26</v>
          </cell>
        </row>
        <row r="376">
          <cell r="A376">
            <v>606433</v>
          </cell>
          <cell r="B376" t="str">
            <v>Bueiro metálico com chapas múltiplas MP 152 galvanizadas - lenticular - vão = 1,95 m e altura = 1,40 m - aterro rodoviário mínimo = 0,60 m e máximo = 8,40 m - brita comercial</v>
          </cell>
          <cell r="C376" t="str">
            <v>m</v>
          </cell>
          <cell r="D376">
            <v>8026.34</v>
          </cell>
          <cell r="E376" t="str">
            <v>SICRO Jan/26</v>
          </cell>
        </row>
        <row r="377">
          <cell r="A377">
            <v>606343</v>
          </cell>
          <cell r="B377" t="str">
            <v>Bueiro metálico com chapas múltiplas MP 152 galvanizadas - lenticular - vão = 1,95 m e altura = 1,40 m - aterro rodoviário mínimo = 0,60 m e máximo = 8,40 m - brita produzida</v>
          </cell>
          <cell r="C377" t="str">
            <v>m</v>
          </cell>
          <cell r="D377">
            <v>7932.7</v>
          </cell>
          <cell r="E377" t="str">
            <v>SICRO Jan/26</v>
          </cell>
        </row>
        <row r="378">
          <cell r="A378">
            <v>606434</v>
          </cell>
          <cell r="B378" t="str">
            <v>Bueiro metálico com chapas múltiplas MP 152 galvanizadas - lenticular - vão = 2,15 m e altura = 1,50 m - aterro rodoviário mínimo = 0,60 m e máximo = 7,50 m - brita comercial</v>
          </cell>
          <cell r="C378" t="str">
            <v>m</v>
          </cell>
          <cell r="D378">
            <v>8878.27</v>
          </cell>
          <cell r="E378" t="str">
            <v>SICRO Jan/26</v>
          </cell>
        </row>
        <row r="379">
          <cell r="A379">
            <v>606344</v>
          </cell>
          <cell r="B379" t="str">
            <v>Bueiro metálico com chapas múltiplas MP 152 galvanizadas - lenticular - vão = 2,15 m e altura = 1,50 m - aterro rodoviário mínimo = 0,60 m e máximo = 7,50 m - brita produzida</v>
          </cell>
          <cell r="C379" t="str">
            <v>m</v>
          </cell>
          <cell r="D379">
            <v>8778.2800000000007</v>
          </cell>
          <cell r="E379" t="str">
            <v>SICRO Jan/26</v>
          </cell>
        </row>
        <row r="380">
          <cell r="A380">
            <v>606435</v>
          </cell>
          <cell r="B380" t="str">
            <v>Bueiro metálico com chapas múltiplas MP 152 galvanizadas - lenticular - vão = 2,30 m e altura = 1,60 m - aterro rodoviário mínimo = 0,60 m e máximo = 7,20 m - brita comercial</v>
          </cell>
          <cell r="C380" t="str">
            <v>m</v>
          </cell>
          <cell r="D380">
            <v>9740.98</v>
          </cell>
          <cell r="E380" t="str">
            <v>SICRO Jan/26</v>
          </cell>
        </row>
        <row r="381">
          <cell r="A381">
            <v>606345</v>
          </cell>
          <cell r="B381" t="str">
            <v>Bueiro metálico com chapas múltiplas MP 152 galvanizadas - lenticular - vão = 2,30 m e altura = 1,60 m - aterro rodoviário mínimo = 0,60 m e máximo = 7,20 m - brita produzida</v>
          </cell>
          <cell r="C381" t="str">
            <v>m</v>
          </cell>
          <cell r="D381">
            <v>9636.23</v>
          </cell>
          <cell r="E381" t="str">
            <v>SICRO Jan/26</v>
          </cell>
        </row>
        <row r="382">
          <cell r="A382">
            <v>606436</v>
          </cell>
          <cell r="B382" t="str">
            <v>Bueiro metálico com chapas múltiplas MP 152 galvanizadas - lenticular - vão = 2,55 m e altura = 1,65 m - aterro rodoviário mínimo = 0,60 m e máximo = 6,50 m - brita comercial</v>
          </cell>
          <cell r="C382" t="str">
            <v>m</v>
          </cell>
          <cell r="D382">
            <v>10362.73</v>
          </cell>
          <cell r="E382" t="str">
            <v>SICRO Jan/26</v>
          </cell>
        </row>
        <row r="383">
          <cell r="A383">
            <v>606346</v>
          </cell>
          <cell r="B383" t="str">
            <v>Bueiro metálico com chapas múltiplas MP 152 galvanizadas - lenticular - vão = 2,55 m e altura = 1,65 m - aterro rodoviário mínimo = 0,60 m e máximo = 6,50 m - brita produzida</v>
          </cell>
          <cell r="C383" t="str">
            <v>m</v>
          </cell>
          <cell r="D383">
            <v>10250.040000000001</v>
          </cell>
          <cell r="E383" t="str">
            <v>SICRO Jan/26</v>
          </cell>
        </row>
        <row r="384">
          <cell r="A384">
            <v>606437</v>
          </cell>
          <cell r="B384" t="str">
            <v>Bueiro metálico com chapas múltiplas MP 152 galvanizadas - lenticular - vão = 2,70 m e altura = 1,85 m - aterro rodoviário mínimo = 0,60 m e máximo = 6,60 m - brita comercial</v>
          </cell>
          <cell r="C384" t="str">
            <v>m</v>
          </cell>
          <cell r="D384">
            <v>11210.69</v>
          </cell>
          <cell r="E384" t="str">
            <v>SICRO Jan/26</v>
          </cell>
        </row>
        <row r="385">
          <cell r="A385">
            <v>606347</v>
          </cell>
          <cell r="B385" t="str">
            <v>Bueiro metálico com chapas múltiplas MP 152 galvanizadas - lenticular - vão = 2,70 m e altura = 1,85 m - aterro rodoviário mínimo = 0,60 m e máximo = 6,60 m - brita produzida</v>
          </cell>
          <cell r="C385" t="str">
            <v>m</v>
          </cell>
          <cell r="D385">
            <v>11093.24</v>
          </cell>
          <cell r="E385" t="str">
            <v>SICRO Jan/26</v>
          </cell>
        </row>
        <row r="386">
          <cell r="A386">
            <v>606438</v>
          </cell>
          <cell r="B386" t="str">
            <v>Bueiro metálico com chapas múltiplas MP 152 galvanizadas - lenticular - vão = 2,75 m e altura = 1,90 m - aterro rodoviário mínimo = 0,60 m e máximo = 6,50 m - brita comercial</v>
          </cell>
          <cell r="C386" t="str">
            <v>m</v>
          </cell>
          <cell r="D386">
            <v>11508.24</v>
          </cell>
          <cell r="E386" t="str">
            <v>SICRO Jan/26</v>
          </cell>
        </row>
        <row r="387">
          <cell r="A387">
            <v>606348</v>
          </cell>
          <cell r="B387" t="str">
            <v>Bueiro metálico com chapas múltiplas MP 152 galvanizadas - lenticular - vão = 2,75 m e altura = 1,90 m - aterro rodoviário mínimo = 0,60 m e máximo = 6,50 m - brita produzida</v>
          </cell>
          <cell r="C387" t="str">
            <v>m</v>
          </cell>
          <cell r="D387">
            <v>11389.21</v>
          </cell>
          <cell r="E387" t="str">
            <v>SICRO Jan/26</v>
          </cell>
        </row>
        <row r="388">
          <cell r="A388">
            <v>606439</v>
          </cell>
          <cell r="B388" t="str">
            <v>Bueiro metálico com chapas múltiplas MP 152 galvanizadas - lenticular - vão = 3,00 m e altura = 2,00 m - aterro rodoviário mínimo = 0,60 m e máximo = 6,00 m - brita comercial</v>
          </cell>
          <cell r="C388" t="str">
            <v>m</v>
          </cell>
          <cell r="D388">
            <v>12142.26</v>
          </cell>
          <cell r="E388" t="str">
            <v>SICRO Jan/26</v>
          </cell>
        </row>
        <row r="389">
          <cell r="A389">
            <v>606349</v>
          </cell>
          <cell r="B389" t="str">
            <v>Bueiro metálico com chapas múltiplas MP 152 galvanizadas - lenticular - vão = 3,00 m e altura = 2,00 m - aterro rodoviário mínimo = 0,60 m e máximo = 6,00 m - brita produzida</v>
          </cell>
          <cell r="C389" t="str">
            <v>m</v>
          </cell>
          <cell r="D389">
            <v>11983.55</v>
          </cell>
          <cell r="E389" t="str">
            <v>SICRO Jan/26</v>
          </cell>
        </row>
        <row r="390">
          <cell r="A390">
            <v>606440</v>
          </cell>
          <cell r="B390" t="str">
            <v>Bueiro metálico com chapas múltiplas MP 152 galvanizadas - lenticular - vão = 3,20 m e altura = 2,10 m - aterro rodoviário mínimo = 0,60 m e máximo = 5,60 m - brita comercial</v>
          </cell>
          <cell r="C390" t="str">
            <v>m</v>
          </cell>
          <cell r="D390">
            <v>12696.01</v>
          </cell>
          <cell r="E390" t="str">
            <v>SICRO Jan/26</v>
          </cell>
        </row>
        <row r="391">
          <cell r="A391">
            <v>606350</v>
          </cell>
          <cell r="B391" t="str">
            <v>Bueiro metálico com chapas múltiplas MP 152 galvanizadas - lenticular - vão = 3,20 m e altura = 2,10 m - aterro rodoviário mínimo = 0,60 m e máximo = 5,60 m - brita produzida</v>
          </cell>
          <cell r="C391" t="str">
            <v>m</v>
          </cell>
          <cell r="D391">
            <v>12530.95</v>
          </cell>
          <cell r="E391" t="str">
            <v>SICRO Jan/26</v>
          </cell>
        </row>
        <row r="392">
          <cell r="A392">
            <v>606441</v>
          </cell>
          <cell r="B392" t="str">
            <v>Bueiro metálico com chapas múltiplas MP 152 galvanizadas - lenticular - vão = 3,35 m e altura = 2,15 m - aterro rodoviário mínimo = 0,60 m e máximo = 5,30 m - brita comercial</v>
          </cell>
          <cell r="C392" t="str">
            <v>m</v>
          </cell>
          <cell r="D392">
            <v>13303.63</v>
          </cell>
          <cell r="E392" t="str">
            <v>SICRO Jan/26</v>
          </cell>
        </row>
        <row r="393">
          <cell r="A393">
            <v>606351</v>
          </cell>
          <cell r="B393" t="str">
            <v>Bueiro metálico com chapas múltiplas MP 152 galvanizadas - lenticular - vão = 3,35 m e altura = 2,15 m - aterro rodoviário mínimo = 0,60 m e máximo = 5,30 m - brita produzida</v>
          </cell>
          <cell r="C393" t="str">
            <v>m</v>
          </cell>
          <cell r="D393">
            <v>13133.8</v>
          </cell>
          <cell r="E393" t="str">
            <v>SICRO Jan/26</v>
          </cell>
        </row>
        <row r="394">
          <cell r="A394">
            <v>606442</v>
          </cell>
          <cell r="B394" t="str">
            <v>Bueiro metálico com chapas múltiplas MP 152 galvanizadas - lenticular - vão = 3,55 m e altura = 2,25 m - aterro rodoviário mínimo = 0,60 m e máximo = 5,00 m - brita comercial</v>
          </cell>
          <cell r="C394" t="str">
            <v>m</v>
          </cell>
          <cell r="D394">
            <v>13879.59</v>
          </cell>
          <cell r="E394" t="str">
            <v>SICRO Jan/26</v>
          </cell>
        </row>
        <row r="395">
          <cell r="A395">
            <v>606352</v>
          </cell>
          <cell r="B395" t="str">
            <v>Bueiro metálico com chapas múltiplas MP 152 galvanizadas - lenticular - vão = 3,55 m e altura = 2,25 m - aterro rodoviário mínimo = 0,60 m e máximo = 5,00 m - brita produzida</v>
          </cell>
          <cell r="C395" t="str">
            <v>m</v>
          </cell>
          <cell r="D395">
            <v>13703.42</v>
          </cell>
          <cell r="E395" t="str">
            <v>SICRO Jan/26</v>
          </cell>
        </row>
        <row r="396">
          <cell r="A396">
            <v>606443</v>
          </cell>
          <cell r="B396" t="str">
            <v>Bueiro metálico com chapas múltiplas MP 152 galvanizadas - lenticular - vão = 3,70 m e altura = 2,35 m - aterro rodoviário mínimo = 0,60 m e máximo = 4,90 m - brita comercial</v>
          </cell>
          <cell r="C396" t="str">
            <v>m</v>
          </cell>
          <cell r="D396">
            <v>14707.84</v>
          </cell>
          <cell r="E396" t="str">
            <v>SICRO Jan/26</v>
          </cell>
        </row>
        <row r="397">
          <cell r="A397">
            <v>606353</v>
          </cell>
          <cell r="B397" t="str">
            <v>Bueiro metálico com chapas múltiplas MP 152 galvanizadas - lenticular - vão = 3,70 m e altura = 2,35 m - aterro rodoviário mínimo = 0,60 m e máximo = 4,90 m - brita produzida</v>
          </cell>
          <cell r="C397" t="str">
            <v>m</v>
          </cell>
          <cell r="D397">
            <v>14526.9</v>
          </cell>
          <cell r="E397" t="str">
            <v>SICRO Jan/26</v>
          </cell>
        </row>
        <row r="398">
          <cell r="A398">
            <v>606444</v>
          </cell>
          <cell r="B398" t="str">
            <v>Bueiro metálico com chapas múltiplas MP 152 galvanizadas - lenticular - vão = 3,90 m e altura = 2,45 m - aterro rodoviário mínimo = 0,60 m e máximo = 4,60 m - brita comercial</v>
          </cell>
          <cell r="C398" t="str">
            <v>m</v>
          </cell>
          <cell r="D398">
            <v>15357.12</v>
          </cell>
          <cell r="E398" t="str">
            <v>SICRO Jan/26</v>
          </cell>
        </row>
        <row r="399">
          <cell r="A399">
            <v>606354</v>
          </cell>
          <cell r="B399" t="str">
            <v>Bueiro metálico com chapas múltiplas MP 152 galvanizadas - lenticular - vão = 3,90 m e altura = 2,45 m - aterro rodoviário mínimo = 0,60 m e máximo = 4,60 m - brita produzida</v>
          </cell>
          <cell r="C399" t="str">
            <v>m</v>
          </cell>
          <cell r="D399">
            <v>15169.84</v>
          </cell>
          <cell r="E399" t="str">
            <v>SICRO Jan/26</v>
          </cell>
        </row>
        <row r="400">
          <cell r="A400">
            <v>606445</v>
          </cell>
          <cell r="B400" t="str">
            <v>Bueiro metálico com chapas múltiplas MP 152 galvanizadas - lenticular - vão = 4,00 m e altura = 2,55 m - aterro rodoviário mínimo = 0,60 m e máximo = 4,50 m - brita comercial</v>
          </cell>
          <cell r="C400" t="str">
            <v>m</v>
          </cell>
          <cell r="D400">
            <v>15958.04</v>
          </cell>
          <cell r="E400" t="str">
            <v>SICRO Jan/26</v>
          </cell>
        </row>
        <row r="401">
          <cell r="A401">
            <v>606355</v>
          </cell>
          <cell r="B401" t="str">
            <v>Bueiro metálico com chapas múltiplas MP 152 galvanizadas - lenticular - vão = 4,00 m e altura = 2,55 m - aterro rodoviário mínimo = 0,60 m e máximo = 4,50 m - brita produzida</v>
          </cell>
          <cell r="C401" t="str">
            <v>m</v>
          </cell>
          <cell r="D401">
            <v>15767.59</v>
          </cell>
          <cell r="E401" t="str">
            <v>SICRO Jan/26</v>
          </cell>
        </row>
        <row r="402">
          <cell r="A402">
            <v>606446</v>
          </cell>
          <cell r="B402" t="str">
            <v>Bueiro metálico com chapas múltiplas MP 152 galvanizadas - lenticular - vão = 4,15 m e altura = 2,80 m - aterro rodoviário mínimo = 0,60 m e máximo = 6,80 m - brita comercial</v>
          </cell>
          <cell r="C402" t="str">
            <v>m</v>
          </cell>
          <cell r="D402">
            <v>16536.79</v>
          </cell>
          <cell r="E402" t="str">
            <v>SICRO Jan/26</v>
          </cell>
        </row>
        <row r="403">
          <cell r="A403">
            <v>606356</v>
          </cell>
          <cell r="B403" t="str">
            <v>Bueiro metálico com chapas múltiplas MP 152 galvanizadas - lenticular - vão = 4,15 m e altura = 2,80 m - aterro rodoviário mínimo = 0,60 m e máximo = 6,80 m - brita produzida</v>
          </cell>
          <cell r="C403" t="str">
            <v>m</v>
          </cell>
          <cell r="D403">
            <v>16341.57</v>
          </cell>
          <cell r="E403" t="str">
            <v>SICRO Jan/26</v>
          </cell>
        </row>
        <row r="404">
          <cell r="A404">
            <v>606447</v>
          </cell>
          <cell r="B404" t="str">
            <v>Bueiro metálico com chapas múltiplas MP 152 galvanizadas - lenticular - vão = 4,40 m e altura = 2,90 m - aterro rodoviário mínimo = 0,60 m e máximo = 6,40 m - brita comercial</v>
          </cell>
          <cell r="C404" t="str">
            <v>m</v>
          </cell>
          <cell r="D404">
            <v>17192.599999999999</v>
          </cell>
          <cell r="E404" t="str">
            <v>SICRO Jan/26</v>
          </cell>
        </row>
        <row r="405">
          <cell r="A405">
            <v>606357</v>
          </cell>
          <cell r="B405" t="str">
            <v>Bueiro metálico com chapas múltiplas MP 152 galvanizadas - lenticular - vão = 4,40 m e altura = 2,90 m - aterro rodoviário mínimo = 0,60 m e máximo = 6,40 m - brita produzida</v>
          </cell>
          <cell r="C405" t="str">
            <v>m</v>
          </cell>
          <cell r="D405">
            <v>16955.59</v>
          </cell>
          <cell r="E405" t="str">
            <v>SICRO Jan/26</v>
          </cell>
        </row>
        <row r="406">
          <cell r="A406">
            <v>606448</v>
          </cell>
          <cell r="B406" t="str">
            <v>Bueiro metálico com chapas múltiplas MP 152 galvanizadas - lenticular - vão = 4,60 m e altura = 3,00 m - aterro rodoviário mínimo = 0,60 m e máximo = 6,10 m - brita comercial</v>
          </cell>
          <cell r="C406" t="str">
            <v>m</v>
          </cell>
          <cell r="D406">
            <v>18093.32</v>
          </cell>
          <cell r="E406" t="str">
            <v>SICRO Jan/26</v>
          </cell>
        </row>
        <row r="407">
          <cell r="A407">
            <v>606358</v>
          </cell>
          <cell r="B407" t="str">
            <v>Bueiro metálico com chapas múltiplas MP 152 galvanizadas - lenticular - vão = 4,60 m e altura = 3,00 m - aterro rodoviário mínimo = 0,60 m e máximo = 6,10 m - brita produzida</v>
          </cell>
          <cell r="C407" t="str">
            <v>m</v>
          </cell>
          <cell r="D407">
            <v>17848.900000000001</v>
          </cell>
          <cell r="E407" t="str">
            <v>SICRO Jan/26</v>
          </cell>
        </row>
        <row r="408">
          <cell r="A408">
            <v>606449</v>
          </cell>
          <cell r="B408" t="str">
            <v>Bueiro metálico com chapas múltiplas MP 152 galvanizadas - lenticular - vão = 4,80 m e altura = 3,05 m - aterro rodoviário mínimo = 0,60 m e máximo = 5,80 m - brita comercial</v>
          </cell>
          <cell r="C408" t="str">
            <v>m</v>
          </cell>
          <cell r="D408">
            <v>22084.83</v>
          </cell>
          <cell r="E408" t="str">
            <v>SICRO Jan/26</v>
          </cell>
        </row>
        <row r="409">
          <cell r="A409">
            <v>606359</v>
          </cell>
          <cell r="B409" t="str">
            <v>Bueiro metálico com chapas múltiplas MP 152 galvanizadas - lenticular - vão = 4,80 m e altura = 3,05 m - aterro rodoviário mínimo = 0,60 m e máximo = 5,80 m - brita produzida</v>
          </cell>
          <cell r="C409" t="str">
            <v>m</v>
          </cell>
          <cell r="D409">
            <v>21833</v>
          </cell>
          <cell r="E409" t="str">
            <v>SICRO Jan/26</v>
          </cell>
        </row>
        <row r="410">
          <cell r="A410">
            <v>606450</v>
          </cell>
          <cell r="B410" t="str">
            <v>Bueiro metálico com chapas múltiplas MP 152 galvanizadas - lenticular - vão = 5,05 m e altura = 3,15 m - aterro rodoviário mínimo = 0,90 m e máximo = 5,50 m - brita comercial</v>
          </cell>
          <cell r="C410" t="str">
            <v>m</v>
          </cell>
          <cell r="D410">
            <v>22921.69</v>
          </cell>
          <cell r="E410" t="str">
            <v>SICRO Jan/26</v>
          </cell>
        </row>
        <row r="411">
          <cell r="A411">
            <v>606360</v>
          </cell>
          <cell r="B411" t="str">
            <v>Bueiro metálico com chapas múltiplas MP 152 galvanizadas - lenticular - vão = 5,05 m e altura = 3,15 m - aterro rodoviário mínimo = 0,90 m e máximo = 5,50 m - brita produzida</v>
          </cell>
          <cell r="C411" t="str">
            <v>m</v>
          </cell>
          <cell r="D411">
            <v>22660.6</v>
          </cell>
          <cell r="E411" t="str">
            <v>SICRO Jan/26</v>
          </cell>
        </row>
        <row r="412">
          <cell r="A412">
            <v>606451</v>
          </cell>
          <cell r="B412" t="str">
            <v>Bueiro metálico com chapas múltiplas MP 152 galvanizadas - lenticular - vão = 5,25 m e altura = 3,25 m - aterro rodoviário mínimo = 0,90 m e máximo = 5,30 m - brita comercial</v>
          </cell>
          <cell r="C412" t="str">
            <v>m</v>
          </cell>
          <cell r="D412">
            <v>23664.12</v>
          </cell>
          <cell r="E412" t="str">
            <v>SICRO Jan/26</v>
          </cell>
        </row>
        <row r="413">
          <cell r="A413">
            <v>606361</v>
          </cell>
          <cell r="B413" t="str">
            <v>Bueiro metálico com chapas múltiplas MP 152 galvanizadas - lenticular - vão = 5,25 m e altura = 3,25 m - aterro rodoviário mínimo = 0,90 m e máximo = 5,30 m - brita produzida</v>
          </cell>
          <cell r="C413" t="str">
            <v>m</v>
          </cell>
          <cell r="D413">
            <v>23395.62</v>
          </cell>
          <cell r="E413" t="str">
            <v>SICRO Jan/26</v>
          </cell>
        </row>
        <row r="414">
          <cell r="A414">
            <v>606452</v>
          </cell>
          <cell r="B414" t="str">
            <v>Bueiro metálico com chapas múltiplas MP 152 galvanizadas - lenticular - vão = 5,45 m e altura = 3,35 m - aterro rodoviário mínimo = 0,90 m e máximo = 5,10 m - brita comercial</v>
          </cell>
          <cell r="C414" t="str">
            <v>m</v>
          </cell>
          <cell r="D414">
            <v>26750.9</v>
          </cell>
          <cell r="E414" t="str">
            <v>SICRO Jan/26</v>
          </cell>
        </row>
        <row r="415">
          <cell r="A415">
            <v>606362</v>
          </cell>
          <cell r="B415" t="str">
            <v>Bueiro metálico com chapas múltiplas MP 152 galvanizadas - lenticular - vão = 5,45 m e altura = 3,35 m - aterro rodoviário mínimo = 0,90 m e máximo = 5,10 m - brita produzida</v>
          </cell>
          <cell r="C415" t="str">
            <v>m</v>
          </cell>
          <cell r="D415">
            <v>26475</v>
          </cell>
          <cell r="E415" t="str">
            <v>SICRO Jan/26</v>
          </cell>
        </row>
        <row r="416">
          <cell r="A416">
            <v>606453</v>
          </cell>
          <cell r="B416" t="str">
            <v>Bueiro metálico com chapas múltiplas MP 152 galvanizadas - lenticular - vão = 5,60 m e altura = 3,40 m - aterro rodoviário mínimo = 0,90 m e máximo = 4,90 m - brita comercial</v>
          </cell>
          <cell r="C416" t="str">
            <v>m</v>
          </cell>
          <cell r="D416">
            <v>27170.5</v>
          </cell>
          <cell r="E416" t="str">
            <v>SICRO Jan/26</v>
          </cell>
        </row>
        <row r="417">
          <cell r="A417">
            <v>606363</v>
          </cell>
          <cell r="B417" t="str">
            <v>Bueiro metálico com chapas múltiplas MP 152 galvanizadas - lenticular - vão = 5,60 m e altura = 3,40 m - aterro rodoviário mínimo = 0,90 m e máximo = 4,90 m - brita produzida</v>
          </cell>
          <cell r="C417" t="str">
            <v>m</v>
          </cell>
          <cell r="D417">
            <v>26889.05</v>
          </cell>
          <cell r="E417" t="str">
            <v>SICRO Jan/26</v>
          </cell>
        </row>
        <row r="418">
          <cell r="A418">
            <v>606454</v>
          </cell>
          <cell r="B418" t="str">
            <v>Bueiro metálico com chapas múltiplas MP 152 galvanizadas - lenticular - vão = 5,80 m e altura = 3,50 m - aterro rodoviário mínimo = 0,90 m e máximo = 4,70 m - brita comercial</v>
          </cell>
          <cell r="C418" t="str">
            <v>m</v>
          </cell>
          <cell r="D418">
            <v>32453</v>
          </cell>
          <cell r="E418" t="str">
            <v>SICRO Jan/26</v>
          </cell>
        </row>
        <row r="419">
          <cell r="A419">
            <v>606364</v>
          </cell>
          <cell r="B419" t="str">
            <v>Bueiro metálico com chapas múltiplas MP 152 galvanizadas - lenticular - vão = 5,80 m e altura = 3,50 m - aterro rodoviário mínimo = 0,90 m e máximo = 4,70 m - brita produzida</v>
          </cell>
          <cell r="C419" t="str">
            <v>m</v>
          </cell>
          <cell r="D419">
            <v>32164.14</v>
          </cell>
          <cell r="E419" t="str">
            <v>SICRO Jan/26</v>
          </cell>
        </row>
        <row r="420">
          <cell r="A420">
            <v>606455</v>
          </cell>
          <cell r="B420" t="str">
            <v>Bueiro metálico com chapas múltiplas MP 152 galvanizadas - lenticular - vão = 5,90 m e altura = 3,55 m - aterro rodoviário mínimo = 0,90 m e máximo = 4,70 m - brita comercial</v>
          </cell>
          <cell r="C420" t="str">
            <v>m</v>
          </cell>
          <cell r="D420">
            <v>32999.5</v>
          </cell>
          <cell r="E420" t="str">
            <v>SICRO Jan/26</v>
          </cell>
        </row>
        <row r="421">
          <cell r="A421">
            <v>606365</v>
          </cell>
          <cell r="B421" t="str">
            <v>Bueiro metálico com chapas múltiplas MP 152 galvanizadas - lenticular - vão = 5,90 m e altura = 3,55 m - aterro rodoviário mínimo = 0,90 m e máximo = 4,70 m - brita produzida</v>
          </cell>
          <cell r="C421" t="str">
            <v>m</v>
          </cell>
          <cell r="D421">
            <v>32706.93</v>
          </cell>
          <cell r="E421" t="str">
            <v>SICRO Jan/26</v>
          </cell>
        </row>
        <row r="422">
          <cell r="A422">
            <v>606456</v>
          </cell>
          <cell r="B422" t="str">
            <v>Bueiro metálico com chapas múltiplas MP 152 galvanizadas - lenticular - vão = 6,10 m e altura = 3,65 m - aterro rodoviário mínimo = 0,90 m e máximo = 4,50 m - brita comercial</v>
          </cell>
          <cell r="C422" t="str">
            <v>m</v>
          </cell>
          <cell r="D422">
            <v>34263.129999999997</v>
          </cell>
          <cell r="E422" t="str">
            <v>SICRO Jan/26</v>
          </cell>
        </row>
        <row r="423">
          <cell r="A423">
            <v>606366</v>
          </cell>
          <cell r="B423" t="str">
            <v>Bueiro metálico com chapas múltiplas MP 152 galvanizadas - lenticular - vão = 6,10 m e altura = 3,65 m - aterro rodoviário mínimo = 0,90 m e máximo = 4,50 m - brita produzida</v>
          </cell>
          <cell r="C423" t="str">
            <v>m</v>
          </cell>
          <cell r="D423">
            <v>33963.160000000003</v>
          </cell>
          <cell r="E423" t="str">
            <v>SICRO Jan/26</v>
          </cell>
        </row>
        <row r="424">
          <cell r="A424">
            <v>606457</v>
          </cell>
          <cell r="B424" t="str">
            <v>Bueiro metálico com chapas múltiplas MP 152 galvanizadas - lenticular - vão = 6,25 m e altura = 3,65 m - aterro rodoviário mínimo = 0,90 m e máximo = 4,30 m - brita comercial</v>
          </cell>
          <cell r="C424" t="str">
            <v>m</v>
          </cell>
          <cell r="D424">
            <v>34849.42</v>
          </cell>
          <cell r="E424" t="str">
            <v>SICRO Jan/26</v>
          </cell>
        </row>
        <row r="425">
          <cell r="A425">
            <v>606367</v>
          </cell>
          <cell r="B425" t="str">
            <v>Bueiro metálico com chapas múltiplas MP 152 galvanizadas - lenticular - vão = 6,25 m e altura = 3,65 m - aterro rodoviário mínimo = 0,90 m e máximo = 4,30 m - brita produzida</v>
          </cell>
          <cell r="C425" t="str">
            <v>m</v>
          </cell>
          <cell r="D425">
            <v>34543.89</v>
          </cell>
          <cell r="E425" t="str">
            <v>SICRO Jan/26</v>
          </cell>
        </row>
        <row r="426">
          <cell r="A426">
            <v>606458</v>
          </cell>
          <cell r="B426" t="str">
            <v>Bueiro metálico com chapas múltiplas MP 152 galvanizadas - lenticular - vão = 6,40 m e altura = 3,75 m - aterro rodoviário mínimo = 0,90 m e máximo = 4,30 m - brita comercial</v>
          </cell>
          <cell r="C426" t="str">
            <v>m</v>
          </cell>
          <cell r="D426">
            <v>46830.84</v>
          </cell>
          <cell r="E426" t="str">
            <v>SICRO Jan/26</v>
          </cell>
        </row>
        <row r="427">
          <cell r="A427">
            <v>606368</v>
          </cell>
          <cell r="B427" t="str">
            <v>Bueiro metálico com chapas múltiplas MP 152 galvanizadas - lenticular - vão = 6,40 m e altura = 3,75 m - aterro rodoviário mínimo = 0,90 m e máximo = 4,30 m - brita produzida</v>
          </cell>
          <cell r="C427" t="str">
            <v>m</v>
          </cell>
          <cell r="D427">
            <v>46519.76</v>
          </cell>
          <cell r="E427" t="str">
            <v>SICRO Jan/26</v>
          </cell>
        </row>
        <row r="428">
          <cell r="A428">
            <v>606459</v>
          </cell>
          <cell r="B428" t="str">
            <v>Bueiro metálico com chapas múltiplas MP 152 galvanizadas - lenticular - vão = 6,60 m e altura = 3,85 m - aterro rodoviário mínimo = 0,90 m e máximo = 4,10 m - brita comercial</v>
          </cell>
          <cell r="C428" t="str">
            <v>m</v>
          </cell>
          <cell r="D428">
            <v>48834.91</v>
          </cell>
          <cell r="E428" t="str">
            <v>SICRO Jan/26</v>
          </cell>
        </row>
        <row r="429">
          <cell r="A429">
            <v>606369</v>
          </cell>
          <cell r="B429" t="str">
            <v>Bueiro metálico com chapas múltiplas MP 152 galvanizadas - lenticular - vão = 6,60 m e altura = 3,85 m - aterro rodoviário mínimo = 0,90 m e máximo = 4,10 m - brita produzida</v>
          </cell>
          <cell r="C429" t="str">
            <v>m</v>
          </cell>
          <cell r="D429">
            <v>48516.42</v>
          </cell>
          <cell r="E429" t="str">
            <v>SICRO Jan/26</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11351.7</v>
          </cell>
          <cell r="E430" t="str">
            <v>SICRO Jan/26</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11233.19</v>
          </cell>
          <cell r="E431" t="str">
            <v>SICRO Jan/26</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14760.06</v>
          </cell>
          <cell r="E432" t="str">
            <v>SICRO Jan/26</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14615.63</v>
          </cell>
          <cell r="E433" t="str">
            <v>SICRO Jan/26</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17189.18</v>
          </cell>
          <cell r="E434" t="str">
            <v>SICRO Jan/26</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16978.09</v>
          </cell>
          <cell r="E435" t="str">
            <v>SICRO Jan/26</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18086.32</v>
          </cell>
          <cell r="E436" t="str">
            <v>SICRO Jan/26</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17867.82</v>
          </cell>
          <cell r="E437" t="str">
            <v>SICRO Jan/26</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18495.439999999999</v>
          </cell>
          <cell r="E438" t="str">
            <v>SICRO Jan/26</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18273.240000000002</v>
          </cell>
          <cell r="E439" t="str">
            <v>SICRO Jan/26</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19146.330000000002</v>
          </cell>
          <cell r="E440" t="str">
            <v>SICRO Jan/26</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18916.72</v>
          </cell>
          <cell r="E441" t="str">
            <v>SICRO Jan/26</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19764.82</v>
          </cell>
          <cell r="E442" t="str">
            <v>SICRO Jan/26</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19533.36</v>
          </cell>
          <cell r="E443" t="str">
            <v>SICRO Jan/26</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20623.28</v>
          </cell>
          <cell r="E444" t="str">
            <v>SICRO Jan/26</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20386.27</v>
          </cell>
          <cell r="E445" t="str">
            <v>SICRO Jan/26</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21226.400000000001</v>
          </cell>
          <cell r="E446" t="str">
            <v>SICRO Jan/26</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20985.68</v>
          </cell>
          <cell r="E447" t="str">
            <v>SICRO Jan/26</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26045.43</v>
          </cell>
          <cell r="E448" t="str">
            <v>SICRO Jan/26</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25797.3</v>
          </cell>
          <cell r="E449" t="str">
            <v>SICRO Jan/26</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27516.28</v>
          </cell>
          <cell r="E450" t="str">
            <v>SICRO Jan/26</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27264.45</v>
          </cell>
          <cell r="E451" t="str">
            <v>SICRO Jan/26</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28347.200000000001</v>
          </cell>
          <cell r="E452" t="str">
            <v>SICRO Jan/26</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28087.97</v>
          </cell>
          <cell r="E453" t="str">
            <v>SICRO Jan/26</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29157.07</v>
          </cell>
          <cell r="E454" t="str">
            <v>SICRO Jan/26</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28892.28</v>
          </cell>
          <cell r="E455" t="str">
            <v>SICRO Jan/26</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29841.82</v>
          </cell>
          <cell r="E456" t="str">
            <v>SICRO Jan/26</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29573.33</v>
          </cell>
          <cell r="E457" t="str">
            <v>SICRO Jan/26</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31529.51</v>
          </cell>
          <cell r="E458" t="str">
            <v>SICRO Jan/26</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31259.17</v>
          </cell>
          <cell r="E459" t="str">
            <v>SICRO Jan/26</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36323.440000000002</v>
          </cell>
          <cell r="E460" t="str">
            <v>SICRO Jan/26</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36040.14</v>
          </cell>
          <cell r="E461" t="str">
            <v>SICRO Jan/26</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42720.28</v>
          </cell>
          <cell r="E462" t="str">
            <v>SICRO Jan/26</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42429.57</v>
          </cell>
          <cell r="E463" t="str">
            <v>SICRO Jan/26</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43757.09</v>
          </cell>
          <cell r="E464" t="str">
            <v>SICRO Jan/26</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43460.82</v>
          </cell>
          <cell r="E465" t="str">
            <v>SICRO Jan/26</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45021.58</v>
          </cell>
          <cell r="E466" t="str">
            <v>SICRO Jan/26</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44716.06</v>
          </cell>
          <cell r="E467" t="str">
            <v>SICRO Jan/26</v>
          </cell>
        </row>
        <row r="468">
          <cell r="A468">
            <v>605835</v>
          </cell>
          <cell r="B468" t="str">
            <v>Bueiro metálico sem interrupção de tráfego - D = 1,20 m - chapa com epóxi - escavado em material de 1ª categoria - aterro ferroviário máximo = 12,90 m</v>
          </cell>
          <cell r="C468" t="str">
            <v>m</v>
          </cell>
          <cell r="D468">
            <v>6145.57</v>
          </cell>
          <cell r="E468" t="str">
            <v>SICRO Jan/26</v>
          </cell>
        </row>
        <row r="469">
          <cell r="A469">
            <v>605571</v>
          </cell>
          <cell r="B469" t="str">
            <v>Bueiro metálico sem interrupção de tráfego - D = 1,20 m - chapa com epóxi - escavado em material de 1ª categoria - aterro rodoviário máximo = 9,00 m</v>
          </cell>
          <cell r="C469" t="str">
            <v>m</v>
          </cell>
          <cell r="D469">
            <v>5600.69</v>
          </cell>
          <cell r="E469" t="str">
            <v>SICRO Jan/26</v>
          </cell>
        </row>
        <row r="470">
          <cell r="A470">
            <v>605850</v>
          </cell>
          <cell r="B470" t="str">
            <v>Bueiro metálico sem interrupção de tráfego - D = 1,20 m - chapa com epóxi - escavado em material de 2ª categoria - aterro ferroviário máximo = 12,90 m</v>
          </cell>
          <cell r="C470" t="str">
            <v>m</v>
          </cell>
          <cell r="D470">
            <v>6709.08</v>
          </cell>
          <cell r="E470" t="str">
            <v>SICRO Jan/26</v>
          </cell>
        </row>
        <row r="471">
          <cell r="A471">
            <v>605582</v>
          </cell>
          <cell r="B471" t="str">
            <v>Bueiro metálico sem interrupção de tráfego - D = 1,20 m - chapa com epóxi - escavado em material de 2ª categoria - aterro rodoviário máximo = 9,00 m</v>
          </cell>
          <cell r="C471" t="str">
            <v>m</v>
          </cell>
          <cell r="D471">
            <v>6164.19</v>
          </cell>
          <cell r="E471" t="str">
            <v>SICRO Jan/26</v>
          </cell>
        </row>
        <row r="472">
          <cell r="A472">
            <v>605889</v>
          </cell>
          <cell r="B472" t="str">
            <v>Bueiro metálico sem interrupção de tráfego - D = 1,20 m - chapa com epóxi - escavado em material de 3ª categoria - aterro ferroviário máximo = 12,90 m</v>
          </cell>
          <cell r="C472" t="str">
            <v>m</v>
          </cell>
          <cell r="D472">
            <v>7587.78</v>
          </cell>
          <cell r="E472" t="str">
            <v>SICRO Jan/26</v>
          </cell>
        </row>
        <row r="473">
          <cell r="A473">
            <v>605593</v>
          </cell>
          <cell r="B473" t="str">
            <v>Bueiro metálico sem interrupção de tráfego - D = 1,20 m - chapa com epóxi - escavado em material de 3ª categoria - aterro rodoviário máximo = 9,00 m</v>
          </cell>
          <cell r="C473" t="str">
            <v>m</v>
          </cell>
          <cell r="D473">
            <v>7042.89</v>
          </cell>
          <cell r="E473" t="str">
            <v>SICRO Jan/26</v>
          </cell>
        </row>
        <row r="474">
          <cell r="A474">
            <v>605739</v>
          </cell>
          <cell r="B474" t="str">
            <v>Bueiro metálico sem interrupção de tráfego - D = 1,20 m - chapa galvanizada - escavado em material de 1ª categoria - aterro ferroviário máximo = 12,90 m</v>
          </cell>
          <cell r="C474" t="str">
            <v>m</v>
          </cell>
          <cell r="D474">
            <v>5938.53</v>
          </cell>
          <cell r="E474" t="str">
            <v>SICRO Jan/26</v>
          </cell>
        </row>
        <row r="475">
          <cell r="A475">
            <v>605504</v>
          </cell>
          <cell r="B475" t="str">
            <v>Bueiro metálico sem interrupção de tráfego - D = 1,20 m - chapa galvanizada - escavado em material de 1ª categoria - aterro rodoviário máximo = 9,00 m</v>
          </cell>
          <cell r="C475" t="str">
            <v>m</v>
          </cell>
          <cell r="D475">
            <v>5453.3</v>
          </cell>
          <cell r="E475" t="str">
            <v>SICRO Jan/26</v>
          </cell>
        </row>
        <row r="476">
          <cell r="A476">
            <v>605781</v>
          </cell>
          <cell r="B476" t="str">
            <v>Bueiro metálico sem interrupção de tráfego - D = 1,20 m - chapa galvanizada - escavado em material de 2ª categoria - aterro ferroviário máximo = 12,90 m</v>
          </cell>
          <cell r="C476" t="str">
            <v>m</v>
          </cell>
          <cell r="D476">
            <v>6502.04</v>
          </cell>
          <cell r="E476" t="str">
            <v>SICRO Jan/26</v>
          </cell>
        </row>
        <row r="477">
          <cell r="A477">
            <v>605524</v>
          </cell>
          <cell r="B477" t="str">
            <v>Bueiro metálico sem interrupção de tráfego - D = 1,20 m - chapa galvanizada - escavado em material de 2ª categoria - aterro rodoviário máximo = 9,00 m</v>
          </cell>
          <cell r="C477" t="str">
            <v>m</v>
          </cell>
          <cell r="D477">
            <v>6016.81</v>
          </cell>
          <cell r="E477" t="str">
            <v>SICRO Jan/26</v>
          </cell>
        </row>
        <row r="478">
          <cell r="A478">
            <v>605815</v>
          </cell>
          <cell r="B478" t="str">
            <v>Bueiro metálico sem interrupção de tráfego - D = 1,20 m - chapa galvanizada - escavado em material de 3ª categoria - aterro ferroviário máximo = 12,90 m</v>
          </cell>
          <cell r="C478" t="str">
            <v>m</v>
          </cell>
          <cell r="D478">
            <v>7380.73</v>
          </cell>
          <cell r="E478" t="str">
            <v>SICRO Jan/26</v>
          </cell>
        </row>
        <row r="479">
          <cell r="A479">
            <v>605544</v>
          </cell>
          <cell r="B479" t="str">
            <v>Bueiro metálico sem interrupção de tráfego - D = 1,20 m - chapa galvanizada - escavado em material de 3ª categoria - aterro rodoviário máximo = 9,00 m</v>
          </cell>
          <cell r="C479" t="str">
            <v>m</v>
          </cell>
          <cell r="D479">
            <v>6895.5</v>
          </cell>
          <cell r="E479" t="str">
            <v>SICRO Jan/26</v>
          </cell>
        </row>
        <row r="480">
          <cell r="A480">
            <v>605836</v>
          </cell>
          <cell r="B480" t="str">
            <v>Bueiro metálico sem interrupção de tráfego - D = 1,40 m - chapa com epóxi - escavado em material de 1ª categoria - aterro ferroviário máximo = 11,00 m</v>
          </cell>
          <cell r="C480" t="str">
            <v>m</v>
          </cell>
          <cell r="D480">
            <v>7002.2</v>
          </cell>
          <cell r="E480" t="str">
            <v>SICRO Jan/26</v>
          </cell>
        </row>
        <row r="481">
          <cell r="A481">
            <v>605572</v>
          </cell>
          <cell r="B481" t="str">
            <v>Bueiro metálico sem interrupção de tráfego - D = 1,40 m - chapa com epóxi - escavado em material de 1ª categoria - aterro rodoviário máximo = 7,70 m</v>
          </cell>
          <cell r="C481" t="str">
            <v>m</v>
          </cell>
          <cell r="D481">
            <v>6415.05</v>
          </cell>
          <cell r="E481" t="str">
            <v>SICRO Jan/26</v>
          </cell>
        </row>
        <row r="482">
          <cell r="A482">
            <v>605851</v>
          </cell>
          <cell r="B482" t="str">
            <v>Bueiro metálico sem interrupção de tráfego - D = 1,40 m - chapa com epóxi - escavado em material de 2ª categoria - aterro ferroviário máximo = 11,00 m</v>
          </cell>
          <cell r="C482" t="str">
            <v>m</v>
          </cell>
          <cell r="D482">
            <v>7738.21</v>
          </cell>
          <cell r="E482" t="str">
            <v>SICRO Jan/26</v>
          </cell>
        </row>
        <row r="483">
          <cell r="A483">
            <v>605583</v>
          </cell>
          <cell r="B483" t="str">
            <v>Bueiro metálico sem interrupção de tráfego - D = 1,40 m - chapa com epóxi - escavado em material de 2ª categoria - aterro rodoviário máximo = 7,70 m</v>
          </cell>
          <cell r="C483" t="str">
            <v>m</v>
          </cell>
          <cell r="D483">
            <v>7151.06</v>
          </cell>
          <cell r="E483" t="str">
            <v>SICRO Jan/26</v>
          </cell>
        </row>
        <row r="484">
          <cell r="A484">
            <v>605890</v>
          </cell>
          <cell r="B484" t="str">
            <v>Bueiro metálico sem interrupção de tráfego - D = 1,40 m - chapa com epóxi - escavado em material de 3ª categoria - aterro ferroviário máximo = 11,00 m</v>
          </cell>
          <cell r="C484" t="str">
            <v>m</v>
          </cell>
          <cell r="D484">
            <v>8885.9</v>
          </cell>
          <cell r="E484" t="str">
            <v>SICRO Jan/26</v>
          </cell>
        </row>
        <row r="485">
          <cell r="A485">
            <v>605594</v>
          </cell>
          <cell r="B485" t="str">
            <v>Bueiro metálico sem interrupção de tráfego - D = 1,40 m - chapa com epóxi - escavado em material de 3ª categoria - aterro rodoviário máximo = 7,70 m</v>
          </cell>
          <cell r="C485" t="str">
            <v>m</v>
          </cell>
          <cell r="D485">
            <v>8298.74</v>
          </cell>
          <cell r="E485" t="str">
            <v>SICRO Jan/26</v>
          </cell>
        </row>
        <row r="486">
          <cell r="A486">
            <v>605740</v>
          </cell>
          <cell r="B486" t="str">
            <v>Bueiro metálico sem interrupção de tráfego - D = 1,40 m - chapa galvanizada - escavado em material de 1ª categoria - aterro ferroviário máximo = 11,00 m</v>
          </cell>
          <cell r="C486" t="str">
            <v>m</v>
          </cell>
          <cell r="D486">
            <v>6768.84</v>
          </cell>
          <cell r="E486" t="str">
            <v>SICRO Jan/26</v>
          </cell>
        </row>
        <row r="487">
          <cell r="A487">
            <v>605505</v>
          </cell>
          <cell r="B487" t="str">
            <v>Bueiro metálico sem interrupção de tráfego - D = 1,40 m - chapa galvanizada - escavado em material de 1ª categoria - aterro rodoviário máximo = 7,70 m</v>
          </cell>
          <cell r="C487" t="str">
            <v>m</v>
          </cell>
          <cell r="D487">
            <v>6247.7</v>
          </cell>
          <cell r="E487" t="str">
            <v>SICRO Jan/26</v>
          </cell>
        </row>
        <row r="488">
          <cell r="A488">
            <v>605782</v>
          </cell>
          <cell r="B488" t="str">
            <v>Bueiro metálico sem interrupção de tráfego - D = 1,40 m - chapa galvanizada - escavado em material de 2ª categoria - aterro ferroviário máximo = 11,00 m</v>
          </cell>
          <cell r="C488" t="str">
            <v>m</v>
          </cell>
          <cell r="D488">
            <v>7504.85</v>
          </cell>
          <cell r="E488" t="str">
            <v>SICRO Jan/26</v>
          </cell>
        </row>
        <row r="489">
          <cell r="A489">
            <v>605525</v>
          </cell>
          <cell r="B489" t="str">
            <v>Bueiro metálico sem interrupção de tráfego - D = 1,40 m - chapa galvanizada - escavado em material de 2ª categoria - aterro rodoviário máximo = 7,70 m</v>
          </cell>
          <cell r="C489" t="str">
            <v>m</v>
          </cell>
          <cell r="D489">
            <v>6983.71</v>
          </cell>
          <cell r="E489" t="str">
            <v>SICRO Jan/26</v>
          </cell>
        </row>
        <row r="490">
          <cell r="A490">
            <v>605816</v>
          </cell>
          <cell r="B490" t="str">
            <v>Bueiro metálico sem interrupção de tráfego - D = 1,40 m - chapa galvanizada - escavado em material de 3ª categoria - aterro ferroviário máximo = 11,00 m</v>
          </cell>
          <cell r="C490" t="str">
            <v>m</v>
          </cell>
          <cell r="D490">
            <v>8652.5400000000009</v>
          </cell>
          <cell r="E490" t="str">
            <v>SICRO Jan/26</v>
          </cell>
        </row>
        <row r="491">
          <cell r="A491">
            <v>605545</v>
          </cell>
          <cell r="B491" t="str">
            <v>Bueiro metálico sem interrupção de tráfego - D = 1,40 m - chapa galvanizada - escavado em material de 3ª categoria - aterro rodoviário máximo = 7,70 m</v>
          </cell>
          <cell r="C491" t="str">
            <v>m</v>
          </cell>
          <cell r="D491">
            <v>8131.4</v>
          </cell>
          <cell r="E491" t="str">
            <v>SICRO Jan/26</v>
          </cell>
        </row>
        <row r="492">
          <cell r="A492">
            <v>605837</v>
          </cell>
          <cell r="B492" t="str">
            <v>Bueiro metálico sem interrupção de tráfego - D = 1,60 m - chapa com epóxi - escavado em material de 1ª categoria - aterro ferroviário máximo = 9,60 m</v>
          </cell>
          <cell r="C492" t="str">
            <v>m</v>
          </cell>
          <cell r="D492">
            <v>8440.75</v>
          </cell>
          <cell r="E492" t="str">
            <v>SICRO Jan/26</v>
          </cell>
        </row>
        <row r="493">
          <cell r="A493">
            <v>605573</v>
          </cell>
          <cell r="B493" t="str">
            <v>Bueiro metálico sem interrupção de tráfego - D = 1,60 m - chapa com epóxi - escavado em material de 1ª categoria - aterro rodoviário máximo = 6,70 m</v>
          </cell>
          <cell r="C493" t="str">
            <v>m</v>
          </cell>
          <cell r="D493">
            <v>7823.22</v>
          </cell>
          <cell r="E493" t="str">
            <v>SICRO Jan/26</v>
          </cell>
        </row>
        <row r="494">
          <cell r="A494">
            <v>605852</v>
          </cell>
          <cell r="B494" t="str">
            <v>Bueiro metálico sem interrupção de tráfego - D = 1,60 m - chapa com epóxi - escavado em material de 2ª categoria - aterro ferroviário máximo = 9,60 m</v>
          </cell>
          <cell r="C494" t="str">
            <v>m</v>
          </cell>
          <cell r="D494">
            <v>9372.26</v>
          </cell>
          <cell r="E494" t="str">
            <v>SICRO Jan/26</v>
          </cell>
        </row>
        <row r="495">
          <cell r="A495">
            <v>605584</v>
          </cell>
          <cell r="B495" t="str">
            <v>Bueiro metálico sem interrupção de tráfego - D = 1,60 m - chapa com epóxi - escavado em material de 2ª categoria - aterro rodoviário máximo = 6,70 m</v>
          </cell>
          <cell r="C495" t="str">
            <v>m</v>
          </cell>
          <cell r="D495">
            <v>8754.73</v>
          </cell>
          <cell r="E495" t="str">
            <v>SICRO Jan/26</v>
          </cell>
        </row>
        <row r="496">
          <cell r="A496">
            <v>605891</v>
          </cell>
          <cell r="B496" t="str">
            <v>Bueiro metálico sem interrupção de tráfego - D = 1,60 m - chapa com epóxi - escavado em material de 3ª categoria - aterro ferroviário máximo = 9,60 m</v>
          </cell>
          <cell r="C496" t="str">
            <v>m</v>
          </cell>
          <cell r="D496">
            <v>10824.8</v>
          </cell>
          <cell r="E496" t="str">
            <v>SICRO Jan/26</v>
          </cell>
        </row>
        <row r="497">
          <cell r="A497">
            <v>605595</v>
          </cell>
          <cell r="B497" t="str">
            <v>Bueiro metálico sem interrupção de tráfego - D = 1,60 m - chapa com epóxi - escavado em material de 3ª categoria - aterro rodoviário máximo = 6,70 m</v>
          </cell>
          <cell r="C497" t="str">
            <v>m</v>
          </cell>
          <cell r="D497">
            <v>10207.27</v>
          </cell>
          <cell r="E497" t="str">
            <v>SICRO Jan/26</v>
          </cell>
        </row>
        <row r="498">
          <cell r="A498">
            <v>605741</v>
          </cell>
          <cell r="B498" t="str">
            <v>Bueiro metálico sem interrupção de tráfego - D = 1,60 m - chapa galvanizada - escavado em material de 1ª categoria - aterro ferroviário máximo = 9,60 m</v>
          </cell>
          <cell r="C498" t="str">
            <v>m</v>
          </cell>
          <cell r="D498">
            <v>8168.79</v>
          </cell>
          <cell r="E498" t="str">
            <v>SICRO Jan/26</v>
          </cell>
        </row>
        <row r="499">
          <cell r="A499">
            <v>605506</v>
          </cell>
          <cell r="B499" t="str">
            <v>Bueiro metálico sem interrupção de tráfego - D = 1,60 m - chapa galvanizada - escavado em material de 1ª categoria - aterro rodoviário máximo = 6,70 m</v>
          </cell>
          <cell r="C499" t="str">
            <v>m</v>
          </cell>
          <cell r="D499">
            <v>7625.17</v>
          </cell>
          <cell r="E499" t="str">
            <v>SICRO Jan/26</v>
          </cell>
        </row>
        <row r="500">
          <cell r="A500">
            <v>605783</v>
          </cell>
          <cell r="B500" t="str">
            <v>Bueiro metálico sem interrupção de tráfego - D = 1,60 m - chapa galvanizada - escavado em material de 2ª categoria - aterro ferroviário máximo = 9,60 m</v>
          </cell>
          <cell r="C500" t="str">
            <v>m</v>
          </cell>
          <cell r="D500">
            <v>9100.2999999999993</v>
          </cell>
          <cell r="E500" t="str">
            <v>SICRO Jan/26</v>
          </cell>
        </row>
        <row r="501">
          <cell r="A501">
            <v>605526</v>
          </cell>
          <cell r="B501" t="str">
            <v>Bueiro metálico sem interrupção de tráfego - D = 1,60 m - chapa galvanizada - escavado em material de 2ª categoria - aterro rodoviário máximo = 6,70 m</v>
          </cell>
          <cell r="C501" t="str">
            <v>m</v>
          </cell>
          <cell r="D501">
            <v>8556.69</v>
          </cell>
          <cell r="E501" t="str">
            <v>SICRO Jan/26</v>
          </cell>
        </row>
        <row r="502">
          <cell r="A502">
            <v>605817</v>
          </cell>
          <cell r="B502" t="str">
            <v>Bueiro metálico sem interrupção de tráfego - D = 1,60 m - chapa galvanizada - escavado em material de 3ª categoria - aterro ferroviário máximo = 9,60 m</v>
          </cell>
          <cell r="C502" t="str">
            <v>m</v>
          </cell>
          <cell r="D502">
            <v>10552.84</v>
          </cell>
          <cell r="E502" t="str">
            <v>SICRO Jan/26</v>
          </cell>
        </row>
        <row r="503">
          <cell r="A503">
            <v>605546</v>
          </cell>
          <cell r="B503" t="str">
            <v>Bueiro metálico sem interrupção de tráfego - D = 1,60 m - chapa galvanizada - escavado em material de 3ª categoria - aterro rodoviário máximo = 6,70 m</v>
          </cell>
          <cell r="C503" t="str">
            <v>m</v>
          </cell>
          <cell r="D503">
            <v>10009.219999999999</v>
          </cell>
          <cell r="E503" t="str">
            <v>SICRO Jan/26</v>
          </cell>
        </row>
        <row r="504">
          <cell r="A504">
            <v>605838</v>
          </cell>
          <cell r="B504" t="str">
            <v>Bueiro metálico sem interrupção de tráfego - D = 1,80 m - chapa com epóxi - escavado em material de 1ª categoria - aterro ferroviário máximo = 8,00 m</v>
          </cell>
          <cell r="C504" t="str">
            <v>m</v>
          </cell>
          <cell r="D504">
            <v>9613.7800000000007</v>
          </cell>
          <cell r="E504" t="str">
            <v>SICRO Jan/26</v>
          </cell>
        </row>
        <row r="505">
          <cell r="A505">
            <v>605574</v>
          </cell>
          <cell r="B505" t="str">
            <v>Bueiro metálico sem interrupção de tráfego - D = 1,80 m - chapa com epóxi - escavado em material de 1ª categoria - aterro rodoviário máximo = 6,00 m</v>
          </cell>
          <cell r="C505" t="str">
            <v>m</v>
          </cell>
          <cell r="D505">
            <v>8901.39</v>
          </cell>
          <cell r="E505" t="str">
            <v>SICRO Jan/26</v>
          </cell>
        </row>
        <row r="506">
          <cell r="A506">
            <v>605853</v>
          </cell>
          <cell r="B506" t="str">
            <v>Bueiro metálico sem interrupção de tráfego - D = 1,80 m - chapa com epóxi - escavado em material de 2ª categoria - aterro ferroviário máximo = 8,00 m</v>
          </cell>
          <cell r="C506" t="str">
            <v>m</v>
          </cell>
          <cell r="D506">
            <v>10763.79</v>
          </cell>
          <cell r="E506" t="str">
            <v>SICRO Jan/26</v>
          </cell>
        </row>
        <row r="507">
          <cell r="A507">
            <v>605585</v>
          </cell>
          <cell r="B507" t="str">
            <v>Bueiro metálico sem interrupção de tráfego - D = 1,80 m - chapa com epóxi - escavado em material de 2ª categoria - aterro rodoviário máximo = 6,00 m</v>
          </cell>
          <cell r="C507" t="str">
            <v>m</v>
          </cell>
          <cell r="D507">
            <v>10051.41</v>
          </cell>
          <cell r="E507" t="str">
            <v>SICRO Jan/26</v>
          </cell>
        </row>
        <row r="508">
          <cell r="A508">
            <v>605892</v>
          </cell>
          <cell r="B508" t="str">
            <v>Bueiro metálico sem interrupção de tráfego - D = 1,80 m - chapa com epóxi - escavado em material de 3ª categoria - aterro ferroviário máximo = 8,00 m</v>
          </cell>
          <cell r="C508" t="str">
            <v>m</v>
          </cell>
          <cell r="D508">
            <v>12557.05</v>
          </cell>
          <cell r="E508" t="str">
            <v>SICRO Jan/26</v>
          </cell>
        </row>
        <row r="509">
          <cell r="A509">
            <v>605596</v>
          </cell>
          <cell r="B509" t="str">
            <v>Bueiro metálico sem interrupção de tráfego - D = 1,80 m - chapa com epóxi - escavado em material de 3ª categoria - aterro rodoviário máximo = 6,00 m</v>
          </cell>
          <cell r="C509" t="str">
            <v>m</v>
          </cell>
          <cell r="D509">
            <v>11844.66</v>
          </cell>
          <cell r="E509" t="str">
            <v>SICRO Jan/26</v>
          </cell>
        </row>
        <row r="510">
          <cell r="A510">
            <v>605742</v>
          </cell>
          <cell r="B510" t="str">
            <v>Bueiro metálico sem interrupção de tráfego - D = 1,80 m - chapa galvanizada - escavado em material de 1ª categoria - aterro ferroviário máximo = 8,00 m</v>
          </cell>
          <cell r="C510" t="str">
            <v>m</v>
          </cell>
          <cell r="D510">
            <v>9303.2199999999993</v>
          </cell>
          <cell r="E510" t="str">
            <v>SICRO Jan/26</v>
          </cell>
        </row>
        <row r="511">
          <cell r="A511">
            <v>605507</v>
          </cell>
          <cell r="B511" t="str">
            <v>Bueiro metálico sem interrupção de tráfego - D = 1,80 m - chapa galvanizada - escavado em material de 1ª categoria - aterro rodoviário máximo = 6,00 m</v>
          </cell>
          <cell r="C511" t="str">
            <v>m</v>
          </cell>
          <cell r="D511">
            <v>8675.7099999999991</v>
          </cell>
          <cell r="E511" t="str">
            <v>SICRO Jan/26</v>
          </cell>
        </row>
        <row r="512">
          <cell r="A512">
            <v>605784</v>
          </cell>
          <cell r="B512" t="str">
            <v>Bueiro metálico sem interrupção de tráfego - D = 1,80 m - chapa galvanizada - escavado em material de 2ª categoria - aterro ferroviário máximo = 8,00 m</v>
          </cell>
          <cell r="C512" t="str">
            <v>m</v>
          </cell>
          <cell r="D512">
            <v>10453.23</v>
          </cell>
          <cell r="E512" t="str">
            <v>SICRO Jan/26</v>
          </cell>
        </row>
        <row r="513">
          <cell r="A513">
            <v>605527</v>
          </cell>
          <cell r="B513" t="str">
            <v>Bueiro metálico sem interrupção de tráfego - D = 1,80 m - chapa galvanizada - escavado em material de 2ª categoria - aterro rodoviário máximo = 6,00 m</v>
          </cell>
          <cell r="C513" t="str">
            <v>m</v>
          </cell>
          <cell r="D513">
            <v>9825.7199999999993</v>
          </cell>
          <cell r="E513" t="str">
            <v>SICRO Jan/26</v>
          </cell>
        </row>
        <row r="514">
          <cell r="A514">
            <v>605818</v>
          </cell>
          <cell r="B514" t="str">
            <v>Bueiro metálico sem interrupção de tráfego - D = 1,80 m - chapa galvanizada - escavado em material de 3ª categoria - aterro ferroviário máximo = 8,00 m</v>
          </cell>
          <cell r="C514" t="str">
            <v>m</v>
          </cell>
          <cell r="D514">
            <v>12246.49</v>
          </cell>
          <cell r="E514" t="str">
            <v>SICRO Jan/26</v>
          </cell>
        </row>
        <row r="515">
          <cell r="A515">
            <v>605547</v>
          </cell>
          <cell r="B515" t="str">
            <v>Bueiro metálico sem interrupção de tráfego - D = 1,80 m - chapa galvanizada - escavado em material de 3ª categoria - aterro rodoviário máximo = 6,00 m</v>
          </cell>
          <cell r="C515" t="str">
            <v>m</v>
          </cell>
          <cell r="D515">
            <v>11618.98</v>
          </cell>
          <cell r="E515" t="str">
            <v>SICRO Jan/26</v>
          </cell>
        </row>
        <row r="516">
          <cell r="A516">
            <v>605839</v>
          </cell>
          <cell r="B516" t="str">
            <v>Bueiro metálico sem interrupção de tráfego - D = 2,00 m - chapa com epóxi - escavado em material de 1ª categoria - aterro ferroviário máximo = 6,90 m</v>
          </cell>
          <cell r="C516" t="str">
            <v>m</v>
          </cell>
          <cell r="D516">
            <v>10979.29</v>
          </cell>
          <cell r="E516" t="str">
            <v>SICRO Jan/26</v>
          </cell>
        </row>
        <row r="517">
          <cell r="A517">
            <v>605575</v>
          </cell>
          <cell r="B517" t="str">
            <v>Bueiro metálico sem interrupção de tráfego - D = 2,00 m - chapa com epóxi - escavado em material de 1ª categoria - aterro rodoviário máximo = 5,40 m</v>
          </cell>
          <cell r="C517" t="str">
            <v>m</v>
          </cell>
          <cell r="D517">
            <v>10196.18</v>
          </cell>
          <cell r="E517" t="str">
            <v>SICRO Jan/26</v>
          </cell>
        </row>
        <row r="518">
          <cell r="A518">
            <v>605854</v>
          </cell>
          <cell r="B518" t="str">
            <v>Bueiro metálico sem interrupção de tráfego - D = 2,00 m - chapa com epóxi - escavado em material de 2ª categoria - aterro ferroviário máximo = 6,90 m</v>
          </cell>
          <cell r="C518" t="str">
            <v>m</v>
          </cell>
          <cell r="D518">
            <v>12370.81</v>
          </cell>
          <cell r="E518" t="str">
            <v>SICRO Jan/26</v>
          </cell>
        </row>
        <row r="519">
          <cell r="A519">
            <v>605586</v>
          </cell>
          <cell r="B519" t="str">
            <v>Bueiro metálico sem interrupção de tráfego - D = 2,00 m - chapa com epóxi - escavado em material de 2ª categoria - aterro rodoviário máximo = 5,40 m</v>
          </cell>
          <cell r="C519" t="str">
            <v>m</v>
          </cell>
          <cell r="D519">
            <v>11587.7</v>
          </cell>
          <cell r="E519" t="str">
            <v>SICRO Jan/26</v>
          </cell>
        </row>
        <row r="520">
          <cell r="A520">
            <v>605893</v>
          </cell>
          <cell r="B520" t="str">
            <v>Bueiro metálico sem interrupção de tráfego - D = 2,00 m - chapa com epóxi - escavado em material de 3ª categoria - aterro ferroviário máximo = 6,90 m</v>
          </cell>
          <cell r="C520" t="str">
            <v>m</v>
          </cell>
          <cell r="D520">
            <v>14540.65</v>
          </cell>
          <cell r="E520" t="str">
            <v>SICRO Jan/26</v>
          </cell>
        </row>
        <row r="521">
          <cell r="A521">
            <v>605597</v>
          </cell>
          <cell r="B521" t="str">
            <v>Bueiro metálico sem interrupção de tráfego - D = 2,00 m - chapa com epóxi - escavado em material de 3ª categoria - aterro rodoviário máximo = 5,40 m</v>
          </cell>
          <cell r="C521" t="str">
            <v>m</v>
          </cell>
          <cell r="D521">
            <v>13757.54</v>
          </cell>
          <cell r="E521" t="str">
            <v>SICRO Jan/26</v>
          </cell>
        </row>
        <row r="522">
          <cell r="A522">
            <v>605743</v>
          </cell>
          <cell r="B522" t="str">
            <v>Bueiro metálico sem interrupção de tráfego - D = 2,00 m - chapa galvanizada - escavado em material de 1ª categoria - aterro ferroviário máximo = 6,90 m</v>
          </cell>
          <cell r="C522" t="str">
            <v>m</v>
          </cell>
          <cell r="D522">
            <v>10637.15</v>
          </cell>
          <cell r="E522" t="str">
            <v>SICRO Jan/26</v>
          </cell>
        </row>
        <row r="523">
          <cell r="A523">
            <v>605508</v>
          </cell>
          <cell r="B523" t="str">
            <v>Bueiro metálico sem interrupção de tráfego - D = 2,00 m - chapa galvanizada - escavado em material de 1ª categoria - aterro rodoviário máximo = 5,40 m</v>
          </cell>
          <cell r="C523" t="str">
            <v>m</v>
          </cell>
          <cell r="D523">
            <v>9947.4599999999991</v>
          </cell>
          <cell r="E523" t="str">
            <v>SICRO Jan/26</v>
          </cell>
        </row>
        <row r="524">
          <cell r="A524">
            <v>605785</v>
          </cell>
          <cell r="B524" t="str">
            <v>Bueiro metálico sem interrupção de tráfego - D = 2,00 m - chapa galvanizada - escavado em material de 2ª categoria - aterro ferroviário máximo = 6,90 m</v>
          </cell>
          <cell r="C524" t="str">
            <v>m</v>
          </cell>
          <cell r="D524">
            <v>12028.67</v>
          </cell>
          <cell r="E524" t="str">
            <v>SICRO Jan/26</v>
          </cell>
        </row>
        <row r="525">
          <cell r="A525">
            <v>605528</v>
          </cell>
          <cell r="B525" t="str">
            <v>Bueiro metálico sem interrupção de tráfego - D = 2,00 m - chapa galvanizada - escavado em material de 2ª categoria - aterro rodoviário máximo = 5,40 m</v>
          </cell>
          <cell r="C525" t="str">
            <v>m</v>
          </cell>
          <cell r="D525">
            <v>11338.99</v>
          </cell>
          <cell r="E525" t="str">
            <v>SICRO Jan/26</v>
          </cell>
        </row>
        <row r="526">
          <cell r="A526">
            <v>605819</v>
          </cell>
          <cell r="B526" t="str">
            <v>Bueiro metálico sem interrupção de tráfego - D = 2,00 m - chapa galvanizada - escavado em material de 3ª categoria - aterro ferroviário máximo = 6,90 m</v>
          </cell>
          <cell r="C526" t="str">
            <v>m</v>
          </cell>
          <cell r="D526">
            <v>14198.51</v>
          </cell>
          <cell r="E526" t="str">
            <v>SICRO Jan/26</v>
          </cell>
        </row>
        <row r="527">
          <cell r="A527">
            <v>605548</v>
          </cell>
          <cell r="B527" t="str">
            <v>Bueiro metálico sem interrupção de tráfego - D = 2,00 m - chapa galvanizada - escavado em material de 3ª categoria - aterro rodoviário máximo = 5,40 m</v>
          </cell>
          <cell r="C527" t="str">
            <v>m</v>
          </cell>
          <cell r="D527">
            <v>13508.83</v>
          </cell>
          <cell r="E527" t="str">
            <v>SICRO Jan/26</v>
          </cell>
        </row>
        <row r="528">
          <cell r="A528">
            <v>605840</v>
          </cell>
          <cell r="B528" t="str">
            <v>Bueiro metálico sem interrupção de tráfego - D = 2,20 m - chapa com epóxi - escavado em material de 1ª categoria - aterro ferroviário máximo = 7,90 m</v>
          </cell>
          <cell r="C528" t="str">
            <v>m</v>
          </cell>
          <cell r="D528">
            <v>13885.09</v>
          </cell>
          <cell r="E528" t="str">
            <v>SICRO Jan/26</v>
          </cell>
        </row>
        <row r="529">
          <cell r="A529">
            <v>605576</v>
          </cell>
          <cell r="B529" t="str">
            <v>Bueiro metálico sem interrupção de tráfego - D = 2,20 m - chapa com epóxi - escavado em material de 1ª categoria - aterro rodoviário máximo = 4,90 m</v>
          </cell>
          <cell r="C529" t="str">
            <v>m</v>
          </cell>
          <cell r="D529">
            <v>11635.7</v>
          </cell>
          <cell r="E529" t="str">
            <v>SICRO Jan/26</v>
          </cell>
        </row>
        <row r="530">
          <cell r="A530">
            <v>605855</v>
          </cell>
          <cell r="B530" t="str">
            <v>Bueiro metálico sem interrupção de tráfego - D = 2,20 m - chapa com epóxi - escavado em material de 2ª categoria - aterro ferroviário máximo = 7,90 m</v>
          </cell>
          <cell r="C530" t="str">
            <v>m</v>
          </cell>
          <cell r="D530">
            <v>15541.12</v>
          </cell>
          <cell r="E530" t="str">
            <v>SICRO Jan/26</v>
          </cell>
        </row>
        <row r="531">
          <cell r="A531">
            <v>605587</v>
          </cell>
          <cell r="B531" t="str">
            <v>Bueiro metálico sem interrupção de tráfego - D = 2,20 m - chapa com epóxi - escavado em material de 2ª categoria - aterro rodoviário máximo = 4,90 m</v>
          </cell>
          <cell r="C531" t="str">
            <v>m</v>
          </cell>
          <cell r="D531">
            <v>13291.72</v>
          </cell>
          <cell r="E531" t="str">
            <v>SICRO Jan/26</v>
          </cell>
        </row>
        <row r="532">
          <cell r="A532">
            <v>605898</v>
          </cell>
          <cell r="B532" t="str">
            <v>Bueiro metálico sem interrupção de tráfego - D = 2,20 m - chapa com epóxi - escavado em material de 3ª categoria - aterro ferroviário máximo = 7,90 m</v>
          </cell>
          <cell r="C532" t="str">
            <v>m</v>
          </cell>
          <cell r="D532">
            <v>18123.400000000001</v>
          </cell>
          <cell r="E532" t="str">
            <v>SICRO Jan/26</v>
          </cell>
        </row>
        <row r="533">
          <cell r="A533">
            <v>605598</v>
          </cell>
          <cell r="B533" t="str">
            <v>Bueiro metálico sem interrupção de tráfego - D = 2,20 m - chapa com epóxi - escavado em material de 3ª categoria - aterro rodoviário máximo = 4,90 m</v>
          </cell>
          <cell r="C533" t="str">
            <v>m</v>
          </cell>
          <cell r="D533">
            <v>15874.01</v>
          </cell>
          <cell r="E533" t="str">
            <v>SICRO Jan/26</v>
          </cell>
        </row>
        <row r="534">
          <cell r="A534">
            <v>605744</v>
          </cell>
          <cell r="B534" t="str">
            <v>Bueiro metálico sem interrupção de tráfego - D = 2,20 m - chapa galvanizada - escavado em material de 1ª categoria - aterro ferroviário máximo = 7,90 m</v>
          </cell>
          <cell r="C534" t="str">
            <v>m</v>
          </cell>
          <cell r="D534">
            <v>13336.1</v>
          </cell>
          <cell r="E534" t="str">
            <v>SICRO Jan/26</v>
          </cell>
        </row>
        <row r="535">
          <cell r="A535">
            <v>605509</v>
          </cell>
          <cell r="B535" t="str">
            <v>Bueiro metálico sem interrupção de tráfego - D = 2,20 m - chapa galvanizada - escavado em material de 1ª categoria - aterro rodoviário máximo = 4,90 m</v>
          </cell>
          <cell r="C535" t="str">
            <v>m</v>
          </cell>
          <cell r="D535">
            <v>11360.89</v>
          </cell>
          <cell r="E535" t="str">
            <v>SICRO Jan/26</v>
          </cell>
        </row>
        <row r="536">
          <cell r="A536">
            <v>605787</v>
          </cell>
          <cell r="B536" t="str">
            <v>Bueiro metálico sem interrupção de tráfego - D = 2,20 m - chapa galvanizada - escavado em material de 2ª categoria - aterro ferroviário máximo = 7,90 m</v>
          </cell>
          <cell r="C536" t="str">
            <v>m</v>
          </cell>
          <cell r="D536">
            <v>14992.13</v>
          </cell>
          <cell r="E536" t="str">
            <v>SICRO Jan/26</v>
          </cell>
        </row>
        <row r="537">
          <cell r="A537">
            <v>605529</v>
          </cell>
          <cell r="B537" t="str">
            <v>Bueiro metálico sem interrupção de tráfego - D = 2,20 m - chapa galvanizada - escavado em material de 2ª categoria - aterro rodoviário máximo = 4,90 m</v>
          </cell>
          <cell r="C537" t="str">
            <v>m</v>
          </cell>
          <cell r="D537">
            <v>13016.91</v>
          </cell>
          <cell r="E537" t="str">
            <v>SICRO Jan/26</v>
          </cell>
        </row>
        <row r="538">
          <cell r="A538">
            <v>605820</v>
          </cell>
          <cell r="B538" t="str">
            <v>Bueiro metálico sem interrupção de tráfego - D = 2,20 m - chapa galvanizada - escavado em material de 3ª categoria - aterro ferroviário máximo = 7,90 m</v>
          </cell>
          <cell r="C538" t="str">
            <v>m</v>
          </cell>
          <cell r="D538">
            <v>17574.41</v>
          </cell>
          <cell r="E538" t="str">
            <v>SICRO Jan/26</v>
          </cell>
        </row>
        <row r="539">
          <cell r="A539">
            <v>605549</v>
          </cell>
          <cell r="B539" t="str">
            <v>Bueiro metálico sem interrupção de tráfego - D = 2,20 m - chapa galvanizada - escavado em material de 3ª categoria - aterro rodoviário máximo = 4,90 m</v>
          </cell>
          <cell r="C539" t="str">
            <v>m</v>
          </cell>
          <cell r="D539">
            <v>15599.2</v>
          </cell>
          <cell r="E539" t="str">
            <v>SICRO Jan/26</v>
          </cell>
        </row>
        <row r="540">
          <cell r="A540">
            <v>605841</v>
          </cell>
          <cell r="B540" t="str">
            <v>Bueiro metálico sem interrupção de tráfego - D = 2,40 m - chapa com epóxi - escavado em material de 1ª categoria - aterro ferroviário máximo = 7,00 m</v>
          </cell>
          <cell r="C540" t="str">
            <v>m</v>
          </cell>
          <cell r="D540">
            <v>15268.76</v>
          </cell>
          <cell r="E540" t="str">
            <v>SICRO Jan/26</v>
          </cell>
        </row>
        <row r="541">
          <cell r="A541">
            <v>605577</v>
          </cell>
          <cell r="B541" t="str">
            <v>Bueiro metálico sem interrupção de tráfego - D = 2,40 m - chapa com epóxi - escavado em material de 1ª categoria - aterro rodoviário máximo = 4,50 m</v>
          </cell>
          <cell r="C541" t="str">
            <v>m</v>
          </cell>
          <cell r="D541">
            <v>12808.58</v>
          </cell>
          <cell r="E541" t="str">
            <v>SICRO Jan/26</v>
          </cell>
        </row>
        <row r="542">
          <cell r="A542">
            <v>605856</v>
          </cell>
          <cell r="B542" t="str">
            <v>Bueiro metálico sem interrupção de tráfego - D = 2,40 m - chapa com epóxi - escavado em material de 2ª categoria - aterro ferroviário máximo = 7,00 m</v>
          </cell>
          <cell r="C542" t="str">
            <v>m</v>
          </cell>
          <cell r="D542">
            <v>17212.29</v>
          </cell>
          <cell r="E542" t="str">
            <v>SICRO Jan/26</v>
          </cell>
        </row>
        <row r="543">
          <cell r="A543">
            <v>605588</v>
          </cell>
          <cell r="B543" t="str">
            <v>Bueiro metálico sem interrupção de tráfego - D = 2,40 m - chapa com epóxi - escavado em material de 2ª categoria - aterro rodoviário máximo = 4,50 m</v>
          </cell>
          <cell r="C543" t="str">
            <v>m</v>
          </cell>
          <cell r="D543">
            <v>14752.11</v>
          </cell>
          <cell r="E543" t="str">
            <v>SICRO Jan/26</v>
          </cell>
        </row>
        <row r="544">
          <cell r="A544">
            <v>605899</v>
          </cell>
          <cell r="B544" t="str">
            <v>Bueiro metálico sem interrupção de tráfego - D = 2,40 m - chapa com epóxi - escavado em material de 3ª categoria - aterro ferroviário máximo = 7,00 m</v>
          </cell>
          <cell r="C544" t="str">
            <v>m</v>
          </cell>
          <cell r="D544">
            <v>20242.89</v>
          </cell>
          <cell r="E544" t="str">
            <v>SICRO Jan/26</v>
          </cell>
        </row>
        <row r="545">
          <cell r="A545">
            <v>605599</v>
          </cell>
          <cell r="B545" t="str">
            <v>Bueiro metálico sem interrupção de tráfego - D = 2,40 m - chapa com epóxi - escavado em material de 3ª categoria - aterro rodoviário máximo = 4,50 m</v>
          </cell>
          <cell r="C545" t="str">
            <v>m</v>
          </cell>
          <cell r="D545">
            <v>17782.71</v>
          </cell>
          <cell r="E545" t="str">
            <v>SICRO Jan/26</v>
          </cell>
        </row>
        <row r="546">
          <cell r="A546">
            <v>605745</v>
          </cell>
          <cell r="B546" t="str">
            <v>Bueiro metálico sem interrupção de tráfego - D = 2,40 m - chapa galvanizada - escavado em material de 1ª categoria - aterro ferroviário máximo = 7,00 m</v>
          </cell>
          <cell r="C546" t="str">
            <v>m</v>
          </cell>
          <cell r="D546">
            <v>14674.54</v>
          </cell>
          <cell r="E546" t="str">
            <v>SICRO Jan/26</v>
          </cell>
        </row>
        <row r="547">
          <cell r="A547">
            <v>605510</v>
          </cell>
          <cell r="B547" t="str">
            <v>Bueiro metálico sem interrupção de tráfego - D = 2,40 m - chapa galvanizada - escavado em material de 1ª categoria - aterro rodoviário máximo = 4,50 m</v>
          </cell>
          <cell r="C547" t="str">
            <v>m</v>
          </cell>
          <cell r="D547">
            <v>12512.28</v>
          </cell>
          <cell r="E547" t="str">
            <v>SICRO Jan/26</v>
          </cell>
        </row>
        <row r="548">
          <cell r="A548">
            <v>605788</v>
          </cell>
          <cell r="B548" t="str">
            <v>Bueiro metálico sem interrupção de tráfego - D = 2,40 m - chapa galvanizada - escavado em material de 2ª categoria - aterro ferroviário máximo = 7,00 m</v>
          </cell>
          <cell r="C548" t="str">
            <v>m</v>
          </cell>
          <cell r="D548">
            <v>16618.060000000001</v>
          </cell>
          <cell r="E548" t="str">
            <v>SICRO Jan/26</v>
          </cell>
        </row>
        <row r="549">
          <cell r="A549">
            <v>605530</v>
          </cell>
          <cell r="B549" t="str">
            <v>Bueiro metálico sem interrupção de tráfego - D = 2,40 m - chapa galvanizada - escavado em material de 2ª categoria - aterro rodoviário máximo = 4,50 m</v>
          </cell>
          <cell r="C549" t="str">
            <v>m</v>
          </cell>
          <cell r="D549">
            <v>14455.8</v>
          </cell>
          <cell r="E549" t="str">
            <v>SICRO Jan/26</v>
          </cell>
        </row>
        <row r="550">
          <cell r="A550">
            <v>605821</v>
          </cell>
          <cell r="B550" t="str">
            <v>Bueiro metálico sem interrupção de tráfego - D = 2,40 m - chapa galvanizada - escavado em material de 3ª categoria - aterro ferroviário máximo = 7,00 m</v>
          </cell>
          <cell r="C550" t="str">
            <v>m</v>
          </cell>
          <cell r="D550">
            <v>19648.66</v>
          </cell>
          <cell r="E550" t="str">
            <v>SICRO Jan/26</v>
          </cell>
        </row>
        <row r="551">
          <cell r="A551">
            <v>605550</v>
          </cell>
          <cell r="B551" t="str">
            <v>Bueiro metálico sem interrupção de tráfego - D = 2,40 m - chapa galvanizada - escavado em material de 3ª categoria - aterro rodoviário máximo = 4,50 m</v>
          </cell>
          <cell r="C551" t="str">
            <v>m</v>
          </cell>
          <cell r="D551">
            <v>17486.400000000001</v>
          </cell>
          <cell r="E551" t="str">
            <v>SICRO Jan/26</v>
          </cell>
        </row>
        <row r="552">
          <cell r="A552">
            <v>605842</v>
          </cell>
          <cell r="B552" t="str">
            <v>Bueiro metálico sem interrupção de tráfego - D = 2,60 m - chapa com epóxi - escavado em material de 1ª categoria - aterro ferroviário máximo = 6,40 m</v>
          </cell>
          <cell r="C552" t="str">
            <v>m</v>
          </cell>
          <cell r="D552">
            <v>17019.12</v>
          </cell>
          <cell r="E552" t="str">
            <v>SICRO Jan/26</v>
          </cell>
        </row>
        <row r="553">
          <cell r="A553">
            <v>605578</v>
          </cell>
          <cell r="B553" t="str">
            <v>Bueiro metálico sem interrupção de tráfego - D = 2,60 m - chapa com epóxi - escavado em material de 1ª categoria - aterro rodoviário máximo = 4,10 m</v>
          </cell>
          <cell r="C553" t="str">
            <v>m</v>
          </cell>
          <cell r="D553">
            <v>14325.15</v>
          </cell>
          <cell r="E553" t="str">
            <v>SICRO Jan/26</v>
          </cell>
        </row>
        <row r="554">
          <cell r="A554">
            <v>605857</v>
          </cell>
          <cell r="B554" t="str">
            <v>Bueiro metálico sem interrupção de tráfego - D = 2,60 m - chapa com epóxi - escavado em material de 2ª categoria - aterro ferroviário máximo = 6,40 m</v>
          </cell>
          <cell r="C554" t="str">
            <v>m</v>
          </cell>
          <cell r="D554">
            <v>19273.150000000001</v>
          </cell>
          <cell r="E554" t="str">
            <v>SICRO Jan/26</v>
          </cell>
        </row>
        <row r="555">
          <cell r="A555">
            <v>605589</v>
          </cell>
          <cell r="B555" t="str">
            <v>Bueiro metálico sem interrupção de tráfego - D = 2,60 m - chapa com epóxi - escavado em material de 2ª categoria - aterro rodoviário máximo = 4,10 m</v>
          </cell>
          <cell r="C555" t="str">
            <v>m</v>
          </cell>
          <cell r="D555">
            <v>16579.18</v>
          </cell>
          <cell r="E555" t="str">
            <v>SICRO Jan/26</v>
          </cell>
        </row>
        <row r="556">
          <cell r="A556">
            <v>605900</v>
          </cell>
          <cell r="B556" t="str">
            <v>Bueiro metálico sem interrupção de tráfego - D = 2,60 m - chapa com epóxi - escavado em material de 3ª categoria - aterro ferroviário máximo = 6,40 m</v>
          </cell>
          <cell r="C556" t="str">
            <v>m</v>
          </cell>
          <cell r="D556">
            <v>22787.93</v>
          </cell>
          <cell r="E556" t="str">
            <v>SICRO Jan/26</v>
          </cell>
        </row>
        <row r="557">
          <cell r="A557">
            <v>605600</v>
          </cell>
          <cell r="B557" t="str">
            <v>Bueiro metálico sem interrupção de tráfego - D = 2,60 m - chapa com epóxi - escavado em material de 3ª categoria - aterro rodoviário máximo = 4,10 m</v>
          </cell>
          <cell r="C557" t="str">
            <v>m</v>
          </cell>
          <cell r="D557">
            <v>20093.96</v>
          </cell>
          <cell r="E557" t="str">
            <v>SICRO Jan/26</v>
          </cell>
        </row>
        <row r="558">
          <cell r="A558">
            <v>605746</v>
          </cell>
          <cell r="B558" t="str">
            <v>Bueiro metálico sem interrupção de tráfego - D = 2,60 m - chapa galvanizada - escavado em material de 1ª categoria - aterro ferroviário máximo = 6,40 m</v>
          </cell>
          <cell r="C558" t="str">
            <v>m</v>
          </cell>
          <cell r="D558">
            <v>16371.43</v>
          </cell>
          <cell r="E558" t="str">
            <v>SICRO Jan/26</v>
          </cell>
        </row>
        <row r="559">
          <cell r="A559">
            <v>605511</v>
          </cell>
          <cell r="B559" t="str">
            <v>Bueiro metálico sem interrupção de tráfego - D = 2,60 m - chapa galvanizada - escavado em material de 1ª categoria - aterro rodoviário máximo = 4,10 m</v>
          </cell>
          <cell r="C559" t="str">
            <v>m</v>
          </cell>
          <cell r="D559">
            <v>14002.75</v>
          </cell>
          <cell r="E559" t="str">
            <v>SICRO Jan/26</v>
          </cell>
        </row>
        <row r="560">
          <cell r="A560">
            <v>605789</v>
          </cell>
          <cell r="B560" t="str">
            <v>Bueiro metálico sem interrupção de tráfego - D = 2,60 m - chapa galvanizada - escavado em material de 2ª categoria - aterro ferroviário máximo = 6,40 m</v>
          </cell>
          <cell r="C560" t="str">
            <v>m</v>
          </cell>
          <cell r="D560">
            <v>18625.46</v>
          </cell>
          <cell r="E560" t="str">
            <v>SICRO Jan/26</v>
          </cell>
        </row>
        <row r="561">
          <cell r="A561">
            <v>605531</v>
          </cell>
          <cell r="B561" t="str">
            <v>Bueiro metálico sem interrupção de tráfego - D = 2,60 m - chapa galvanizada - escavado em material de 2ª categoria - aterro rodoviário máximo = 4,10 m</v>
          </cell>
          <cell r="C561" t="str">
            <v>m</v>
          </cell>
          <cell r="D561">
            <v>16256.78</v>
          </cell>
          <cell r="E561" t="str">
            <v>SICRO Jan/26</v>
          </cell>
        </row>
        <row r="562">
          <cell r="A562">
            <v>605822</v>
          </cell>
          <cell r="B562" t="str">
            <v>Bueiro metálico sem interrupção de tráfego - D = 2,60 m - chapa galvanizada - escavado em material de 3ª categoria - aterro ferroviário máximo = 6,40 m</v>
          </cell>
          <cell r="C562" t="str">
            <v>m</v>
          </cell>
          <cell r="D562">
            <v>22140.240000000002</v>
          </cell>
          <cell r="E562" t="str">
            <v>SICRO Jan/26</v>
          </cell>
        </row>
        <row r="563">
          <cell r="A563">
            <v>605551</v>
          </cell>
          <cell r="B563" t="str">
            <v>Bueiro metálico sem interrupção de tráfego - D = 2,60 m - chapa galvanizada - escavado em material de 3ª categoria - aterro rodoviário máximo = 4,10 m</v>
          </cell>
          <cell r="C563" t="str">
            <v>m</v>
          </cell>
          <cell r="D563">
            <v>19771.560000000001</v>
          </cell>
          <cell r="E563" t="str">
            <v>SICRO Jan/26</v>
          </cell>
        </row>
        <row r="564">
          <cell r="A564">
            <v>605843</v>
          </cell>
          <cell r="B564" t="str">
            <v>Bueiro metálico sem interrupção de tráfego - D = 2,80 m - chapa com epóxi - escavado em material de 1ª categoria - aterro ferroviário máximo = 5,50 m</v>
          </cell>
          <cell r="C564" t="str">
            <v>m</v>
          </cell>
          <cell r="D564">
            <v>18403.169999999998</v>
          </cell>
          <cell r="E564" t="str">
            <v>SICRO Jan/26</v>
          </cell>
        </row>
        <row r="565">
          <cell r="A565">
            <v>605579</v>
          </cell>
          <cell r="B565" t="str">
            <v>Bueiro metálico sem interrupção de tráfego - D = 2,80 m - chapa com epóxi - escavado em material de 1ª categoria - aterro rodoviário máximo = 3,80 m</v>
          </cell>
          <cell r="C565" t="str">
            <v>m</v>
          </cell>
          <cell r="D565">
            <v>15532.29</v>
          </cell>
          <cell r="E565" t="str">
            <v>SICRO Jan/26</v>
          </cell>
        </row>
        <row r="566">
          <cell r="A566">
            <v>605858</v>
          </cell>
          <cell r="B566" t="str">
            <v>Bueiro metálico sem interrupção de tráfego - D = 2,80 m - chapa com epóxi - escavado em material de 2ª categoria - aterro ferroviário máximo = 5,50 m</v>
          </cell>
          <cell r="C566" t="str">
            <v>m</v>
          </cell>
          <cell r="D566">
            <v>20990.71</v>
          </cell>
          <cell r="E566" t="str">
            <v>SICRO Jan/26</v>
          </cell>
        </row>
        <row r="567">
          <cell r="A567">
            <v>605590</v>
          </cell>
          <cell r="B567" t="str">
            <v>Bueiro metálico sem interrupção de tráfego - D = 2,80 m - chapa com epóxi - escavado em material de 2ª categoria - aterro rodoviário máximo = 3,80 m</v>
          </cell>
          <cell r="C567" t="str">
            <v>m</v>
          </cell>
          <cell r="D567">
            <v>18119.82</v>
          </cell>
          <cell r="E567" t="str">
            <v>SICRO Jan/26</v>
          </cell>
        </row>
        <row r="568">
          <cell r="A568">
            <v>605901</v>
          </cell>
          <cell r="B568" t="str">
            <v>Bueiro metálico sem interrupção de tráfego - D = 2,80 m - chapa com epóxi - escavado em material de 3ª categoria - aterro ferroviário máximo = 5,50 m</v>
          </cell>
          <cell r="C568" t="str">
            <v>m</v>
          </cell>
          <cell r="D568">
            <v>25025.53</v>
          </cell>
          <cell r="E568" t="str">
            <v>SICRO Jan/26</v>
          </cell>
        </row>
        <row r="569">
          <cell r="A569">
            <v>605601</v>
          </cell>
          <cell r="B569" t="str">
            <v>Bueiro metálico sem interrupção de tráfego - D = 2,80 m - chapa com epóxi - escavado em material de 3ª categoria - aterro rodoviário máximo = 3,80 m</v>
          </cell>
          <cell r="C569" t="str">
            <v>m</v>
          </cell>
          <cell r="D569">
            <v>22154.65</v>
          </cell>
          <cell r="E569" t="str">
            <v>SICRO Jan/26</v>
          </cell>
        </row>
        <row r="570">
          <cell r="A570">
            <v>605747</v>
          </cell>
          <cell r="B570" t="str">
            <v>Bueiro metálico sem interrupção de tráfego - D = 2,80 m - chapa galvanizada - escavado em material de 1ª categoria - aterro ferroviário máximo = 5,50 m</v>
          </cell>
          <cell r="C570" t="str">
            <v>m</v>
          </cell>
          <cell r="D570">
            <v>17710.25</v>
          </cell>
          <cell r="E570" t="str">
            <v>SICRO Jan/26</v>
          </cell>
        </row>
        <row r="571">
          <cell r="A571">
            <v>605512</v>
          </cell>
          <cell r="B571" t="str">
            <v>Bueiro metálico sem interrupção de tráfego - D = 2,80 m - chapa galvanizada - escavado em material de 1ª categoria - aterro rodoviário máximo = 3,80 m</v>
          </cell>
          <cell r="C571" t="str">
            <v>m</v>
          </cell>
          <cell r="D571">
            <v>15186.85</v>
          </cell>
          <cell r="E571" t="str">
            <v>SICRO Jan/26</v>
          </cell>
        </row>
        <row r="572">
          <cell r="A572">
            <v>605790</v>
          </cell>
          <cell r="B572" t="str">
            <v>Bueiro metálico sem interrupção de tráfego - D = 2,80 m - chapa galvanizada - escavado em material de 2ª categoria - aterro ferroviário máximo = 5,50 m</v>
          </cell>
          <cell r="C572" t="str">
            <v>m</v>
          </cell>
          <cell r="D572">
            <v>20297.79</v>
          </cell>
          <cell r="E572" t="str">
            <v>SICRO Jan/26</v>
          </cell>
        </row>
        <row r="573">
          <cell r="A573">
            <v>605532</v>
          </cell>
          <cell r="B573" t="str">
            <v>Bueiro metálico sem interrupção de tráfego - D = 2,80 m - chapa galvanizada - escavado em material de 2ª categoria - aterro rodoviário máximo = 3,80 m</v>
          </cell>
          <cell r="C573" t="str">
            <v>m</v>
          </cell>
          <cell r="D573">
            <v>17774.39</v>
          </cell>
          <cell r="E573" t="str">
            <v>SICRO Jan/26</v>
          </cell>
        </row>
        <row r="574">
          <cell r="A574">
            <v>605823</v>
          </cell>
          <cell r="B574" t="str">
            <v>Bueiro metálico sem interrupção de tráfego - D = 2,80 m - chapa galvanizada - escavado em material de 3ª categoria - aterro ferroviário máximo = 5,50 m</v>
          </cell>
          <cell r="C574" t="str">
            <v>m</v>
          </cell>
          <cell r="D574">
            <v>24332.61</v>
          </cell>
          <cell r="E574" t="str">
            <v>SICRO Jan/26</v>
          </cell>
        </row>
        <row r="575">
          <cell r="A575">
            <v>605552</v>
          </cell>
          <cell r="B575" t="str">
            <v>Bueiro metálico sem interrupção de tráfego - D = 2,80 m - chapa galvanizada - escavado em material de 3ª categoria - aterro rodoviário máximo = 3,80 m</v>
          </cell>
          <cell r="C575" t="str">
            <v>m</v>
          </cell>
          <cell r="D575">
            <v>21809.21</v>
          </cell>
          <cell r="E575" t="str">
            <v>SICRO Jan/26</v>
          </cell>
        </row>
        <row r="576">
          <cell r="A576">
            <v>605844</v>
          </cell>
          <cell r="B576" t="str">
            <v>Bueiro metálico sem interrupção de tráfego - D = 3,00 m - chapa com epóxi - escavado em material de 1ª categoria - aterro ferroviário máximo = 4,70 m</v>
          </cell>
          <cell r="C576" t="str">
            <v>m</v>
          </cell>
          <cell r="D576">
            <v>20246.88</v>
          </cell>
          <cell r="E576" t="str">
            <v>SICRO Jan/26</v>
          </cell>
        </row>
        <row r="577">
          <cell r="A577">
            <v>605580</v>
          </cell>
          <cell r="B577" t="str">
            <v>Bueiro metálico sem interrupção de tráfego - D = 3,00 m - chapa com epóxi - escavado em material de 1ª categoria - aterro rodoviário máximo = 3,60 m</v>
          </cell>
          <cell r="C577" t="str">
            <v>m</v>
          </cell>
          <cell r="D577">
            <v>17176.23</v>
          </cell>
          <cell r="E577" t="str">
            <v>SICRO Jan/26</v>
          </cell>
        </row>
        <row r="578">
          <cell r="A578">
            <v>605887</v>
          </cell>
          <cell r="B578" t="str">
            <v>Bueiro metálico sem interrupção de tráfego - D = 3,00 m - chapa com epóxi - escavado em material de 2ª categoria - aterro ferroviário máximo = 4,70 m</v>
          </cell>
          <cell r="C578" t="str">
            <v>m</v>
          </cell>
          <cell r="D578">
            <v>23190.92</v>
          </cell>
          <cell r="E578" t="str">
            <v>SICRO Jan/26</v>
          </cell>
        </row>
        <row r="579">
          <cell r="A579">
            <v>605591</v>
          </cell>
          <cell r="B579" t="str">
            <v>Bueiro metálico sem interrupção de tráfego - D = 3,00 m - chapa com epóxi - escavado em material de 2ª categoria - aterro rodoviário máximo = 3,60 m</v>
          </cell>
          <cell r="C579" t="str">
            <v>m</v>
          </cell>
          <cell r="D579">
            <v>20120.27</v>
          </cell>
          <cell r="E579" t="str">
            <v>SICRO Jan/26</v>
          </cell>
        </row>
        <row r="580">
          <cell r="A580">
            <v>605902</v>
          </cell>
          <cell r="B580" t="str">
            <v>Bueiro metálico sem interrupção de tráfego - D = 3,00 m - chapa com epóxi - escavado em material de 3ª categoria - aterro ferroviário máximo = 4,70 m</v>
          </cell>
          <cell r="C580" t="str">
            <v>m</v>
          </cell>
          <cell r="D580">
            <v>27781.66</v>
          </cell>
          <cell r="E580" t="str">
            <v>SICRO Jan/26</v>
          </cell>
        </row>
        <row r="581">
          <cell r="A581">
            <v>605602</v>
          </cell>
          <cell r="B581" t="str">
            <v>Bueiro metálico sem interrupção de tráfego - D = 3,00 m - chapa com epóxi - escavado em material de 3ª categoria - aterro rodoviário máximo = 3,60 m</v>
          </cell>
          <cell r="C581" t="str">
            <v>m</v>
          </cell>
          <cell r="D581">
            <v>24711.01</v>
          </cell>
          <cell r="E581" t="str">
            <v>SICRO Jan/26</v>
          </cell>
        </row>
        <row r="582">
          <cell r="A582">
            <v>605748</v>
          </cell>
          <cell r="B582" t="str">
            <v>Bueiro metálico sem interrupção de tráfego - D = 3,00 m - chapa galvanizada - escavado em material de 1ª categoria - aterro ferroviário máximo = 4,70 m</v>
          </cell>
          <cell r="C582" t="str">
            <v>m</v>
          </cell>
          <cell r="D582">
            <v>19500.5</v>
          </cell>
          <cell r="E582" t="str">
            <v>SICRO Jan/26</v>
          </cell>
        </row>
        <row r="583">
          <cell r="A583">
            <v>605513</v>
          </cell>
          <cell r="B583" t="str">
            <v>Bueiro metálico sem interrupção de tráfego - D = 3,00 m - chapa galvanizada - escavado em material de 1ª categoria - aterro rodoviário máximo = 3,60 m</v>
          </cell>
          <cell r="C583" t="str">
            <v>m</v>
          </cell>
          <cell r="D583">
            <v>16803.16</v>
          </cell>
          <cell r="E583" t="str">
            <v>SICRO Jan/26</v>
          </cell>
        </row>
        <row r="584">
          <cell r="A584">
            <v>605804</v>
          </cell>
          <cell r="B584" t="str">
            <v>Bueiro metálico sem interrupção de tráfego - D = 3,00 m - chapa galvanizada - escavado em material de 2ª categoria - aterro ferroviário máximo = 4,70 m</v>
          </cell>
          <cell r="C584" t="str">
            <v>m</v>
          </cell>
          <cell r="D584">
            <v>22444.54</v>
          </cell>
          <cell r="E584" t="str">
            <v>SICRO Jan/26</v>
          </cell>
        </row>
        <row r="585">
          <cell r="A585">
            <v>605533</v>
          </cell>
          <cell r="B585" t="str">
            <v>Bueiro metálico sem interrupção de tráfego - D = 3,00 m - chapa galvanizada - escavado em material de 2ª categoria - aterro rodoviário máximo = 3,60 m</v>
          </cell>
          <cell r="C585" t="str">
            <v>m</v>
          </cell>
          <cell r="D585">
            <v>19747.2</v>
          </cell>
          <cell r="E585" t="str">
            <v>SICRO Jan/26</v>
          </cell>
        </row>
        <row r="586">
          <cell r="A586">
            <v>605824</v>
          </cell>
          <cell r="B586" t="str">
            <v>Bueiro metálico sem interrupção de tráfego - D = 3,00 m - chapa galvanizada - escavado em material de 3ª categoria - aterro ferroviário máximo = 4,70 m</v>
          </cell>
          <cell r="C586" t="str">
            <v>m</v>
          </cell>
          <cell r="D586">
            <v>27035.279999999999</v>
          </cell>
          <cell r="E586" t="str">
            <v>SICRO Jan/26</v>
          </cell>
        </row>
        <row r="587">
          <cell r="A587">
            <v>605553</v>
          </cell>
          <cell r="B587" t="str">
            <v>Bueiro metálico sem interrupção de tráfego - D = 3,00 m - chapa galvanizada - escavado em material de 3ª categoria - aterro rodoviário máximo = 3,60 m</v>
          </cell>
          <cell r="C587" t="str">
            <v>m</v>
          </cell>
          <cell r="D587">
            <v>24337.94</v>
          </cell>
          <cell r="E587" t="str">
            <v>SICRO Jan/26</v>
          </cell>
        </row>
        <row r="588">
          <cell r="A588">
            <v>605845</v>
          </cell>
          <cell r="B588" t="str">
            <v>Bueiro metálico sem interrupção de tráfego - D = 3,20 m - chapa com epóxi - escavado em material de 1ª categoria - aterro ferroviário máximo = 4,00 m</v>
          </cell>
          <cell r="C588" t="str">
            <v>m</v>
          </cell>
          <cell r="D588">
            <v>22215.17</v>
          </cell>
          <cell r="E588" t="str">
            <v>SICRO Jan/26</v>
          </cell>
        </row>
        <row r="589">
          <cell r="A589">
            <v>605581</v>
          </cell>
          <cell r="B589" t="str">
            <v>Bueiro metálico sem interrupção de tráfego - D = 3,20 m - chapa com epóxi - escavado em material de 1ª categoria - aterro rodoviário máximo = 4,80 m</v>
          </cell>
          <cell r="C589" t="str">
            <v>m</v>
          </cell>
          <cell r="D589">
            <v>20229.14</v>
          </cell>
          <cell r="E589" t="str">
            <v>SICRO Jan/26</v>
          </cell>
        </row>
        <row r="590">
          <cell r="A590">
            <v>605888</v>
          </cell>
          <cell r="B590" t="str">
            <v>Bueiro metálico sem interrupção de tráfego - D = 3,20 m - chapa com epóxi - escavado em material de 2ª categoria - aterro ferroviário máximo = 4,00 m</v>
          </cell>
          <cell r="C590" t="str">
            <v>m</v>
          </cell>
          <cell r="D590">
            <v>25538.720000000001</v>
          </cell>
          <cell r="E590" t="str">
            <v>SICRO Jan/26</v>
          </cell>
        </row>
        <row r="591">
          <cell r="A591">
            <v>605592</v>
          </cell>
          <cell r="B591" t="str">
            <v>Bueiro metálico sem interrupção de tráfego - D = 3,20 m - chapa com epóxi - escavado em material de 2ª categoria - aterro rodoviário máximo = 4,80 m</v>
          </cell>
          <cell r="C591" t="str">
            <v>m</v>
          </cell>
          <cell r="D591">
            <v>23552.69</v>
          </cell>
          <cell r="E591" t="str">
            <v>SICRO Jan/26</v>
          </cell>
        </row>
        <row r="592">
          <cell r="A592">
            <v>605903</v>
          </cell>
          <cell r="B592" t="str">
            <v>Bueiro metálico sem interrupção de tráfego - D = 3,20 m - chapa com epóxi - escavado em material de 3ª categoria - aterro ferroviário máximo = 4,00 m</v>
          </cell>
          <cell r="C592" t="str">
            <v>m</v>
          </cell>
          <cell r="D592">
            <v>30721.23</v>
          </cell>
          <cell r="E592" t="str">
            <v>SICRO Jan/26</v>
          </cell>
        </row>
        <row r="593">
          <cell r="A593">
            <v>605603</v>
          </cell>
          <cell r="B593" t="str">
            <v>Bueiro metálico sem interrupção de tráfego - D = 3,20 m - chapa com epóxi - escavado em material de 3ª categoria - aterro rodoviário máximo = 4,80 m</v>
          </cell>
          <cell r="C593" t="str">
            <v>m</v>
          </cell>
          <cell r="D593">
            <v>28735.200000000001</v>
          </cell>
          <cell r="E593" t="str">
            <v>SICRO Jan/26</v>
          </cell>
        </row>
        <row r="594">
          <cell r="A594">
            <v>605771</v>
          </cell>
          <cell r="B594" t="str">
            <v>Bueiro metálico sem interrupção de tráfego - D = 3,20 m - chapa galvanizada - escavado em material de 1ª categoria - aterro ferroviário máximo = 4,00 m</v>
          </cell>
          <cell r="C594" t="str">
            <v>m</v>
          </cell>
          <cell r="D594">
            <v>21423.55</v>
          </cell>
          <cell r="E594" t="str">
            <v>SICRO Jan/26</v>
          </cell>
        </row>
        <row r="595">
          <cell r="A595">
            <v>605514</v>
          </cell>
          <cell r="B595" t="str">
            <v>Bueiro metálico sem interrupção de tráfego - D = 3,20 m - chapa galvanizada - escavado em material de 1ª categoria - aterro rodoviário máximo = 4,80 m</v>
          </cell>
          <cell r="C595" t="str">
            <v>m</v>
          </cell>
          <cell r="D595">
            <v>19683.47</v>
          </cell>
          <cell r="E595" t="str">
            <v>SICRO Jan/26</v>
          </cell>
        </row>
        <row r="596">
          <cell r="A596">
            <v>605805</v>
          </cell>
          <cell r="B596" t="str">
            <v>Bueiro metálico sem interrupção de tráfego - D = 3,20 m - chapa galvanizada - escavado em material de 2ª categoria - aterro ferroviário máximo = 4,00 m</v>
          </cell>
          <cell r="C596" t="str">
            <v>m</v>
          </cell>
          <cell r="D596">
            <v>24747.1</v>
          </cell>
          <cell r="E596" t="str">
            <v>SICRO Jan/26</v>
          </cell>
        </row>
        <row r="597">
          <cell r="A597">
            <v>605534</v>
          </cell>
          <cell r="B597" t="str">
            <v>Bueiro metálico sem interrupção de tráfego - D = 3,20 m - chapa galvanizada - escavado em material de 2ª categoria - aterro rodoviário máximo = 4,80 m</v>
          </cell>
          <cell r="C597" t="str">
            <v>m</v>
          </cell>
          <cell r="D597">
            <v>23007.01</v>
          </cell>
          <cell r="E597" t="str">
            <v>SICRO Jan/26</v>
          </cell>
        </row>
        <row r="598">
          <cell r="A598">
            <v>605825</v>
          </cell>
          <cell r="B598" t="str">
            <v>Bueiro metálico sem interrupção de tráfego - D = 3,20 m - chapa galvanizada - escavado em material de 3ª categoria - aterro ferroviário máximo = 4,00 m</v>
          </cell>
          <cell r="C598" t="str">
            <v>m</v>
          </cell>
          <cell r="D598">
            <v>29929.61</v>
          </cell>
          <cell r="E598" t="str">
            <v>SICRO Jan/26</v>
          </cell>
        </row>
        <row r="599">
          <cell r="A599">
            <v>605554</v>
          </cell>
          <cell r="B599" t="str">
            <v>Bueiro metálico sem interrupção de tráfego - D = 3,20 m - chapa galvanizada - escavado em material de 3ª categoria - aterro rodoviário máximo = 4,80 m</v>
          </cell>
          <cell r="C599" t="str">
            <v>m</v>
          </cell>
          <cell r="D599">
            <v>28189.52</v>
          </cell>
          <cell r="E599" t="str">
            <v>SICRO Jan/26</v>
          </cell>
        </row>
        <row r="600">
          <cell r="A600">
            <v>605772</v>
          </cell>
          <cell r="B600" t="str">
            <v>Bueiro metálico sem interrupção de tráfego - D = 3,40 m - chapa galvanizada - escavado em material de 1ª categoria - aterro ferroviário máximo = 7,00 m</v>
          </cell>
          <cell r="C600" t="str">
            <v>m</v>
          </cell>
          <cell r="D600">
            <v>24633.99</v>
          </cell>
          <cell r="E600" t="str">
            <v>SICRO Jan/26</v>
          </cell>
        </row>
        <row r="601">
          <cell r="A601">
            <v>605515</v>
          </cell>
          <cell r="B601" t="str">
            <v>Bueiro metálico sem interrupção de tráfego - D = 3,40 m - chapa galvanizada - escavado em material de 1ª categoria - aterro rodoviário máximo = 4,50 m</v>
          </cell>
          <cell r="C601" t="str">
            <v>m</v>
          </cell>
          <cell r="D601">
            <v>21562.66</v>
          </cell>
          <cell r="E601" t="str">
            <v>SICRO Jan/26</v>
          </cell>
        </row>
        <row r="602">
          <cell r="A602">
            <v>605806</v>
          </cell>
          <cell r="B602" t="str">
            <v>Bueiro metálico sem interrupção de tráfego - D = 3,40 m - chapa galvanizada - escavado em material de 2ª categoria - aterro ferroviário máximo = 7,00 m</v>
          </cell>
          <cell r="C602" t="str">
            <v>m</v>
          </cell>
          <cell r="D602">
            <v>28360.04</v>
          </cell>
          <cell r="E602" t="str">
            <v>SICRO Jan/26</v>
          </cell>
        </row>
        <row r="603">
          <cell r="A603">
            <v>605535</v>
          </cell>
          <cell r="B603" t="str">
            <v>Bueiro metálico sem interrupção de tráfego - D = 3,40 m - chapa galvanizada - escavado em material de 2ª categoria - aterro rodoviário máximo = 4,50 m</v>
          </cell>
          <cell r="C603" t="str">
            <v>m</v>
          </cell>
          <cell r="D603">
            <v>25288.71</v>
          </cell>
          <cell r="E603" t="str">
            <v>SICRO Jan/26</v>
          </cell>
        </row>
        <row r="604">
          <cell r="A604">
            <v>605826</v>
          </cell>
          <cell r="B604" t="str">
            <v>Bueiro metálico sem interrupção de tráfego - D = 3,40 m - chapa galvanizada - escavado em material de 3ª categoria - aterro ferroviário máximo = 7,00 m</v>
          </cell>
          <cell r="C604" t="str">
            <v>m</v>
          </cell>
          <cell r="D604">
            <v>34170.19</v>
          </cell>
          <cell r="E604" t="str">
            <v>SICRO Jan/26</v>
          </cell>
        </row>
        <row r="605">
          <cell r="A605">
            <v>605555</v>
          </cell>
          <cell r="B605" t="str">
            <v>Bueiro metálico sem interrupção de tráfego - D = 3,40 m - chapa galvanizada - escavado em material de 3ª categoria - aterro rodoviário máximo = 4,50 m</v>
          </cell>
          <cell r="C605" t="str">
            <v>m</v>
          </cell>
          <cell r="D605">
            <v>31098.86</v>
          </cell>
          <cell r="E605" t="str">
            <v>SICRO Jan/26</v>
          </cell>
        </row>
        <row r="606">
          <cell r="A606">
            <v>605773</v>
          </cell>
          <cell r="B606" t="str">
            <v>Bueiro metálico sem interrupção de tráfego - D = 3,60 m - chapa galvanizada - escavado em material de 1ª categoria - aterro ferroviário máximo = 6,60 m</v>
          </cell>
          <cell r="C606" t="str">
            <v>m</v>
          </cell>
          <cell r="D606">
            <v>26244.52</v>
          </cell>
          <cell r="E606" t="str">
            <v>SICRO Jan/26</v>
          </cell>
        </row>
        <row r="607">
          <cell r="A607">
            <v>605516</v>
          </cell>
          <cell r="B607" t="str">
            <v>Bueiro metálico sem interrupção de tráfego - D = 3,60 m - chapa galvanizada - escavado em material de 1ª categoria - aterro rodoviário máximo = 4,30 m</v>
          </cell>
          <cell r="C607" t="str">
            <v>m</v>
          </cell>
          <cell r="D607">
            <v>22967.78</v>
          </cell>
          <cell r="E607" t="str">
            <v>SICRO Jan/26</v>
          </cell>
        </row>
        <row r="608">
          <cell r="A608">
            <v>605807</v>
          </cell>
          <cell r="B608" t="str">
            <v>Bueiro metálico sem interrupção de tráfego - D = 3,60 m - chapa galvanizada - escavado em material de 2ª categoria - aterro ferroviário máximo = 6,60 m</v>
          </cell>
          <cell r="C608" t="str">
            <v>m</v>
          </cell>
          <cell r="D608">
            <v>30396.080000000002</v>
          </cell>
          <cell r="E608" t="str">
            <v>SICRO Jan/26</v>
          </cell>
        </row>
        <row r="609">
          <cell r="A609">
            <v>605536</v>
          </cell>
          <cell r="B609" t="str">
            <v>Bueiro metálico sem interrupção de tráfego - D = 3,60 m - chapa galvanizada - escavado em material de 2ª categoria - aterro rodoviário máximo = 4,30 m</v>
          </cell>
          <cell r="C609" t="str">
            <v>m</v>
          </cell>
          <cell r="D609">
            <v>27119.34</v>
          </cell>
          <cell r="E609" t="str">
            <v>SICRO Jan/26</v>
          </cell>
        </row>
        <row r="610">
          <cell r="A610">
            <v>605827</v>
          </cell>
          <cell r="B610" t="str">
            <v>Bueiro metálico sem interrupção de tráfego - D = 3,60 m - chapa galvanizada - escavado em material de 3ª categoria - aterro ferroviário máximo = 6,60 m</v>
          </cell>
          <cell r="C610" t="str">
            <v>m</v>
          </cell>
          <cell r="D610">
            <v>36869.730000000003</v>
          </cell>
          <cell r="E610" t="str">
            <v>SICRO Jan/26</v>
          </cell>
        </row>
        <row r="611">
          <cell r="A611">
            <v>605556</v>
          </cell>
          <cell r="B611" t="str">
            <v>Bueiro metálico sem interrupção de tráfego - D = 3,60 m - chapa galvanizada - escavado em material de 3ª categoria - aterro rodoviário máximo = 4,30 m</v>
          </cell>
          <cell r="C611" t="str">
            <v>m</v>
          </cell>
          <cell r="D611">
            <v>33592.99</v>
          </cell>
          <cell r="E611" t="str">
            <v>SICRO Jan/26</v>
          </cell>
        </row>
        <row r="612">
          <cell r="A612">
            <v>605774</v>
          </cell>
          <cell r="B612" t="str">
            <v>Bueiro metálico sem interrupção de tráfego - D = 3,80 m - chapa galvanizada - escavado em material de 1ª categoria - aterro ferroviário máximo = 6,20 m</v>
          </cell>
          <cell r="C612" t="str">
            <v>m</v>
          </cell>
          <cell r="D612">
            <v>28413.91</v>
          </cell>
          <cell r="E612" t="str">
            <v>SICRO Jan/26</v>
          </cell>
        </row>
        <row r="613">
          <cell r="A613">
            <v>605517</v>
          </cell>
          <cell r="B613" t="str">
            <v>Bueiro metálico sem interrupção de tráfego - D = 3,80 m - chapa galvanizada - escavado em material de 1ª categoria - aterro rodoviário máximo = 4,00 m</v>
          </cell>
          <cell r="C613" t="str">
            <v>m</v>
          </cell>
          <cell r="D613">
            <v>24884.16</v>
          </cell>
          <cell r="E613" t="str">
            <v>SICRO Jan/26</v>
          </cell>
        </row>
        <row r="614">
          <cell r="A614">
            <v>605808</v>
          </cell>
          <cell r="B614" t="str">
            <v>Bueiro metálico sem interrupção de tráfego - D = 3,80 m - chapa galvanizada - escavado em material de 2ª categoria - aterro ferroviário máximo = 6,20 m</v>
          </cell>
          <cell r="C614" t="str">
            <v>m</v>
          </cell>
          <cell r="D614">
            <v>33013.980000000003</v>
          </cell>
          <cell r="E614" t="str">
            <v>SICRO Jan/26</v>
          </cell>
        </row>
        <row r="615">
          <cell r="A615">
            <v>605537</v>
          </cell>
          <cell r="B615" t="str">
            <v>Bueiro metálico sem interrupção de tráfego - D = 3,80 m - chapa galvanizada - escavado em material de 2ª categoria - aterro rodoviário máximo = 4,00 m</v>
          </cell>
          <cell r="C615" t="str">
            <v>m</v>
          </cell>
          <cell r="D615">
            <v>29484.23</v>
          </cell>
          <cell r="E615" t="str">
            <v>SICRO Jan/26</v>
          </cell>
        </row>
        <row r="616">
          <cell r="A616">
            <v>605828</v>
          </cell>
          <cell r="B616" t="str">
            <v>Bueiro metálico sem interrupção de tráfego - D = 3,80 m - chapa galvanizada - escavado em material de 3ª categoria - aterro ferroviário máximo = 6,20 m</v>
          </cell>
          <cell r="C616" t="str">
            <v>m</v>
          </cell>
          <cell r="D616">
            <v>40187</v>
          </cell>
          <cell r="E616" t="str">
            <v>SICRO Jan/26</v>
          </cell>
        </row>
        <row r="617">
          <cell r="A617">
            <v>605557</v>
          </cell>
          <cell r="B617" t="str">
            <v>Bueiro metálico sem interrupção de tráfego - D = 3,80 m - chapa galvanizada - escavado em material de 3ª categoria - aterro rodoviário máximo = 4,00 m</v>
          </cell>
          <cell r="C617" t="str">
            <v>m</v>
          </cell>
          <cell r="D617">
            <v>36657.25</v>
          </cell>
          <cell r="E617" t="str">
            <v>SICRO Jan/26</v>
          </cell>
        </row>
        <row r="618">
          <cell r="A618">
            <v>605775</v>
          </cell>
          <cell r="B618" t="str">
            <v>Bueiro metálico sem interrupção de tráfego - D = 4,00 m - chapa galvanizada - escavado em material de 1ª categoria - aterro ferroviário máximo = 5,10 m</v>
          </cell>
          <cell r="C618" t="str">
            <v>m</v>
          </cell>
          <cell r="D618">
            <v>30057.59</v>
          </cell>
          <cell r="E618" t="str">
            <v>SICRO Jan/26</v>
          </cell>
        </row>
        <row r="619">
          <cell r="A619">
            <v>605518</v>
          </cell>
          <cell r="B619" t="str">
            <v>Bueiro metálico sem interrupção de tráfego - D = 4,00 m - chapa galvanizada - escavado em material de 1ª categoria - aterro rodoviário máximo = 3,10 m</v>
          </cell>
          <cell r="C619" t="str">
            <v>m</v>
          </cell>
          <cell r="D619">
            <v>26388.12</v>
          </cell>
          <cell r="E619" t="str">
            <v>SICRO Jan/26</v>
          </cell>
        </row>
        <row r="620">
          <cell r="A620">
            <v>605809</v>
          </cell>
          <cell r="B620" t="str">
            <v>Bueiro metálico sem interrupção de tráfego - D = 4,00 m - chapa galvanizada - escavado em material de 2ª categoria - aterro ferroviário máximo = 5,10 m</v>
          </cell>
          <cell r="C620" t="str">
            <v>m</v>
          </cell>
          <cell r="D620">
            <v>35129.160000000003</v>
          </cell>
          <cell r="E620" t="str">
            <v>SICRO Jan/26</v>
          </cell>
        </row>
        <row r="621">
          <cell r="A621">
            <v>605538</v>
          </cell>
          <cell r="B621" t="str">
            <v>Bueiro metálico sem interrupção de tráfego - D = 4,00 m - chapa galvanizada - escavado em material de 2ª categoria - aterro rodoviário máximo = 3,10 m</v>
          </cell>
          <cell r="C621" t="str">
            <v>m</v>
          </cell>
          <cell r="D621">
            <v>31459.69</v>
          </cell>
          <cell r="E621" t="str">
            <v>SICRO Jan/26</v>
          </cell>
        </row>
        <row r="622">
          <cell r="A622">
            <v>605829</v>
          </cell>
          <cell r="B622" t="str">
            <v>Bueiro metálico sem interrupção de tráfego - D = 4,00 m - chapa galvanizada - escavado em material de 3ª categoria - aterro ferroviário máximo = 5,10 m</v>
          </cell>
          <cell r="C622" t="str">
            <v>m</v>
          </cell>
          <cell r="D622">
            <v>43037.42</v>
          </cell>
          <cell r="E622" t="str">
            <v>SICRO Jan/26</v>
          </cell>
        </row>
        <row r="623">
          <cell r="A623">
            <v>605558</v>
          </cell>
          <cell r="B623" t="str">
            <v>Bueiro metálico sem interrupção de tráfego - D = 4,00 m - chapa galvanizada - escavado em material de 3ª categoria - aterro rodoviário máximo = 3,10 m</v>
          </cell>
          <cell r="C623" t="str">
            <v>m</v>
          </cell>
          <cell r="D623">
            <v>39367.949999999997</v>
          </cell>
          <cell r="E623" t="str">
            <v>SICRO Jan/26</v>
          </cell>
        </row>
        <row r="624">
          <cell r="A624">
            <v>605776</v>
          </cell>
          <cell r="B624" t="str">
            <v>Bueiro metálico sem interrupção de tráfego - D = 4,20 m - chapa galvanizada - escavado em material de 1ª categoria - aterro ferroviário máximo = 4,80 m</v>
          </cell>
          <cell r="C624" t="str">
            <v>m</v>
          </cell>
          <cell r="D624">
            <v>32258.9</v>
          </cell>
          <cell r="E624" t="str">
            <v>SICRO Jan/26</v>
          </cell>
        </row>
        <row r="625">
          <cell r="A625">
            <v>605519</v>
          </cell>
          <cell r="B625" t="str">
            <v>Bueiro metálico sem interrupção de tráfego - D = 4,20 m - chapa galvanizada - escavado em material de 1ª categoria - aterro rodoviário máximo = 4,40 m</v>
          </cell>
          <cell r="C625" t="str">
            <v>m</v>
          </cell>
          <cell r="D625">
            <v>30751.85</v>
          </cell>
          <cell r="E625" t="str">
            <v>SICRO Jan/26</v>
          </cell>
        </row>
        <row r="626">
          <cell r="A626">
            <v>605810</v>
          </cell>
          <cell r="B626" t="str">
            <v>Bueiro metálico sem interrupção de tráfego - D = 4,20 m - chapa galvanizada - escavado em material de 2ª categoria - aterro ferroviário máximo = 4,80 m</v>
          </cell>
          <cell r="C626" t="str">
            <v>m</v>
          </cell>
          <cell r="D626">
            <v>37824.980000000003</v>
          </cell>
          <cell r="E626" t="str">
            <v>SICRO Jan/26</v>
          </cell>
        </row>
        <row r="627">
          <cell r="A627">
            <v>605539</v>
          </cell>
          <cell r="B627" t="str">
            <v>Bueiro metálico sem interrupção de tráfego - D = 4,20 m - chapa galvanizada - escavado em material de 2ª categoria - aterro rodoviário máximo = 4,40 m</v>
          </cell>
          <cell r="C627" t="str">
            <v>m</v>
          </cell>
          <cell r="D627">
            <v>36317.93</v>
          </cell>
          <cell r="E627" t="str">
            <v>SICRO Jan/26</v>
          </cell>
        </row>
        <row r="628">
          <cell r="A628">
            <v>605830</v>
          </cell>
          <cell r="B628" t="str">
            <v>Bueiro metálico sem interrupção de tráfego - D = 4,20 m - chapa galvanizada - escavado em material de 3ª categoria - aterro ferroviário máximo = 4,80 m</v>
          </cell>
          <cell r="C628" t="str">
            <v>m</v>
          </cell>
          <cell r="D628">
            <v>46504.33</v>
          </cell>
          <cell r="E628" t="str">
            <v>SICRO Jan/26</v>
          </cell>
        </row>
        <row r="629">
          <cell r="A629">
            <v>605559</v>
          </cell>
          <cell r="B629" t="str">
            <v>Bueiro metálico sem interrupção de tráfego - D = 4,20 m - chapa galvanizada - escavado em material de 3ª categoria - aterro rodoviário máximo = 4,40 m</v>
          </cell>
          <cell r="C629" t="str">
            <v>m</v>
          </cell>
          <cell r="D629">
            <v>44997.29</v>
          </cell>
          <cell r="E629" t="str">
            <v>SICRO Jan/26</v>
          </cell>
        </row>
        <row r="630">
          <cell r="A630">
            <v>605777</v>
          </cell>
          <cell r="B630" t="str">
            <v>Bueiro metálico sem interrupção de tráfego - D = 4,40 m - chapa galvanizada - escavado em material de 1ª categoria - aterro ferroviário máximo = 4,20 m</v>
          </cell>
          <cell r="C630" t="str">
            <v>m</v>
          </cell>
          <cell r="D630">
            <v>34750</v>
          </cell>
          <cell r="E630" t="str">
            <v>SICRO Jan/26</v>
          </cell>
        </row>
        <row r="631">
          <cell r="A631">
            <v>605520</v>
          </cell>
          <cell r="B631" t="str">
            <v>Bueiro metálico sem interrupção de tráfego - D = 4,40 m - chapa galvanizada - escavado em material de 1ª categoria - aterro rodoviário máximo = 4,20 m</v>
          </cell>
          <cell r="C631" t="str">
            <v>m</v>
          </cell>
          <cell r="D631">
            <v>33133.160000000003</v>
          </cell>
          <cell r="E631" t="str">
            <v>SICRO Jan/26</v>
          </cell>
        </row>
        <row r="632">
          <cell r="A632">
            <v>605811</v>
          </cell>
          <cell r="B632" t="str">
            <v>Bueiro metálico sem interrupção de tráfego - D = 4,40 m - chapa galvanizada - escavado em material de 2ª categoria - aterro ferroviário máximo = 4,20 m</v>
          </cell>
          <cell r="C632" t="str">
            <v>m</v>
          </cell>
          <cell r="D632">
            <v>40833.589999999997</v>
          </cell>
          <cell r="E632" t="str">
            <v>SICRO Jan/26</v>
          </cell>
        </row>
        <row r="633">
          <cell r="A633">
            <v>605540</v>
          </cell>
          <cell r="B633" t="str">
            <v>Bueiro metálico sem interrupção de tráfego - D = 4,40 m - chapa galvanizada - escavado em material de 2ª categoria - aterro rodoviário máximo = 4,20 m</v>
          </cell>
          <cell r="C633" t="str">
            <v>m</v>
          </cell>
          <cell r="D633">
            <v>39216.75</v>
          </cell>
          <cell r="E633" t="str">
            <v>SICRO Jan/26</v>
          </cell>
        </row>
        <row r="634">
          <cell r="A634">
            <v>605831</v>
          </cell>
          <cell r="B634" t="str">
            <v>Bueiro metálico sem interrupção de tráfego - D = 4,40 m - chapa galvanizada - escavado em material de 3ª categoria - aterro ferroviário máximo = 4,20 m</v>
          </cell>
          <cell r="C634" t="str">
            <v>m</v>
          </cell>
          <cell r="D634">
            <v>50319.91</v>
          </cell>
          <cell r="E634" t="str">
            <v>SICRO Jan/26</v>
          </cell>
        </row>
        <row r="635">
          <cell r="A635">
            <v>605560</v>
          </cell>
          <cell r="B635" t="str">
            <v>Bueiro metálico sem interrupção de tráfego - D = 4,40 m - chapa galvanizada - escavado em material de 3ª categoria - aterro rodoviário máximo = 4,20 m</v>
          </cell>
          <cell r="C635" t="str">
            <v>m</v>
          </cell>
          <cell r="D635">
            <v>48703.07</v>
          </cell>
          <cell r="E635" t="str">
            <v>SICRO Jan/26</v>
          </cell>
        </row>
        <row r="636">
          <cell r="A636">
            <v>605778</v>
          </cell>
          <cell r="B636" t="str">
            <v>Bueiro metálico sem interrupção de tráfego - D = 4,60 m - chapa galvanizada - escavado em material de 1ª categoria - aterro ferroviário máximo = 4,00 m</v>
          </cell>
          <cell r="C636" t="str">
            <v>m</v>
          </cell>
          <cell r="D636">
            <v>37074.83</v>
          </cell>
          <cell r="E636" t="str">
            <v>SICRO Jan/26</v>
          </cell>
        </row>
        <row r="637">
          <cell r="A637">
            <v>605521</v>
          </cell>
          <cell r="B637" t="str">
            <v>Bueiro metálico sem interrupção de tráfego - D = 4,60 m - chapa galvanizada - escavado em material de 1ª categoria - aterro rodoviário máximo = 4,00 m</v>
          </cell>
          <cell r="C637" t="str">
            <v>m</v>
          </cell>
          <cell r="D637">
            <v>35436.51</v>
          </cell>
          <cell r="E637" t="str">
            <v>SICRO Jan/26</v>
          </cell>
        </row>
        <row r="638">
          <cell r="A638">
            <v>605812</v>
          </cell>
          <cell r="B638" t="str">
            <v>Bueiro metálico sem interrupção de tráfego - D = 4,60 m - chapa galvanizada - escavado em material de 2ª categoria - aterro ferroviário máximo = 4,00 m</v>
          </cell>
          <cell r="C638" t="str">
            <v>m</v>
          </cell>
          <cell r="D638">
            <v>43698.92</v>
          </cell>
          <cell r="E638" t="str">
            <v>SICRO Jan/26</v>
          </cell>
        </row>
        <row r="639">
          <cell r="A639">
            <v>605541</v>
          </cell>
          <cell r="B639" t="str">
            <v>Bueiro metálico sem interrupção de tráfego - D = 4,60 m - chapa galvanizada - escavado em material de 2ª categoria - aterro rodoviário máximo = 4,00 m</v>
          </cell>
          <cell r="C639" t="str">
            <v>m</v>
          </cell>
          <cell r="D639">
            <v>42060.61</v>
          </cell>
          <cell r="E639" t="str">
            <v>SICRO Jan/26</v>
          </cell>
        </row>
        <row r="640">
          <cell r="A640">
            <v>605832</v>
          </cell>
          <cell r="B640" t="str">
            <v>Bueiro metálico sem interrupção de tráfego - D = 4,60 m - chapa galvanizada - escavado em material de 3ª categoria - aterro ferroviário máximo = 4,00 m</v>
          </cell>
          <cell r="C640" t="str">
            <v>m</v>
          </cell>
          <cell r="D640">
            <v>54028.07</v>
          </cell>
          <cell r="E640" t="str">
            <v>SICRO Jan/26</v>
          </cell>
        </row>
        <row r="641">
          <cell r="A641">
            <v>605561</v>
          </cell>
          <cell r="B641" t="str">
            <v>Bueiro metálico sem interrupção de tráfego - D = 4,60 m - chapa galvanizada - escavado em material de 3ª categoria - aterro rodoviário máximo = 4,00 m</v>
          </cell>
          <cell r="C641" t="str">
            <v>m</v>
          </cell>
          <cell r="D641">
            <v>52389.75</v>
          </cell>
          <cell r="E641" t="str">
            <v>SICRO Jan/26</v>
          </cell>
        </row>
        <row r="642">
          <cell r="A642">
            <v>605779</v>
          </cell>
          <cell r="B642" t="str">
            <v>Bueiro metálico sem interrupção de tráfego - D = 4,80 m - chapa galvanizada - escavado em material de 1ª categoria - aterro ferroviário máximo = 5,10 m</v>
          </cell>
          <cell r="C642" t="str">
            <v>m</v>
          </cell>
          <cell r="D642">
            <v>40668.959999999999</v>
          </cell>
          <cell r="E642" t="str">
            <v>SICRO Jan/26</v>
          </cell>
        </row>
        <row r="643">
          <cell r="A643">
            <v>605522</v>
          </cell>
          <cell r="B643" t="str">
            <v>Bueiro metálico sem interrupção de tráfego - D = 4,80 m - chapa galvanizada - escavado em material de 1ª categoria - aterro rodoviário máximo = 5,50 m</v>
          </cell>
          <cell r="C643" t="str">
            <v>m</v>
          </cell>
          <cell r="D643">
            <v>38972.61</v>
          </cell>
          <cell r="E643" t="str">
            <v>SICRO Jan/26</v>
          </cell>
        </row>
        <row r="644">
          <cell r="A644">
            <v>605813</v>
          </cell>
          <cell r="B644" t="str">
            <v>Bueiro metálico sem interrupção de tráfego - D = 4,80 m - chapa galvanizada - escavado em material de 2ª categoria - aterro ferroviário máximo = 5,10 m</v>
          </cell>
          <cell r="C644" t="str">
            <v>m</v>
          </cell>
          <cell r="D644">
            <v>47856.56</v>
          </cell>
          <cell r="E644" t="str">
            <v>SICRO Jan/26</v>
          </cell>
        </row>
        <row r="645">
          <cell r="A645">
            <v>605542</v>
          </cell>
          <cell r="B645" t="str">
            <v>Bueiro metálico sem interrupção de tráfego - D = 4,80 m - chapa galvanizada - escavado em material de 2ª categoria - aterro rodoviário máximo = 5,50 m</v>
          </cell>
          <cell r="C645" t="str">
            <v>m</v>
          </cell>
          <cell r="D645">
            <v>46160.21</v>
          </cell>
          <cell r="E645" t="str">
            <v>SICRO Jan/26</v>
          </cell>
        </row>
        <row r="646">
          <cell r="A646">
            <v>605833</v>
          </cell>
          <cell r="B646" t="str">
            <v>Bueiro metálico sem interrupção de tráfego - D = 4,80 m - chapa galvanizada - escavado em material de 3ª categoria - aterro ferroviário máximo = 5,10 m</v>
          </cell>
          <cell r="C646" t="str">
            <v>m</v>
          </cell>
          <cell r="D646">
            <v>59064.41</v>
          </cell>
          <cell r="E646" t="str">
            <v>SICRO Jan/26</v>
          </cell>
        </row>
        <row r="647">
          <cell r="A647">
            <v>605562</v>
          </cell>
          <cell r="B647" t="str">
            <v>Bueiro metálico sem interrupção de tráfego - D = 4,80 m - chapa galvanizada - escavado em material de 3ª categoria - aterro rodoviário máximo = 5,50 m</v>
          </cell>
          <cell r="C647" t="str">
            <v>m</v>
          </cell>
          <cell r="D647">
            <v>57368.06</v>
          </cell>
          <cell r="E647" t="str">
            <v>SICRO Jan/26</v>
          </cell>
        </row>
        <row r="648">
          <cell r="A648">
            <v>605780</v>
          </cell>
          <cell r="B648" t="str">
            <v>Bueiro metálico sem interrupção de tráfego - D = 5,00 m - chapa galvanizada - escavado em material de 1ª categoria - aterro ferroviário máximo = 4,80 m</v>
          </cell>
          <cell r="C648" t="str">
            <v>m</v>
          </cell>
          <cell r="D648">
            <v>43263.72</v>
          </cell>
          <cell r="E648" t="str">
            <v>SICRO Jan/26</v>
          </cell>
        </row>
        <row r="649">
          <cell r="A649">
            <v>605523</v>
          </cell>
          <cell r="B649" t="str">
            <v>Bueiro metálico sem interrupção de tráfego - D = 5,00 m - chapa galvanizada - escavado em material de 1ª categoria - aterro rodoviário máximo = 5,30 m</v>
          </cell>
          <cell r="C649" t="str">
            <v>m</v>
          </cell>
          <cell r="D649">
            <v>41477.019999999997</v>
          </cell>
          <cell r="E649" t="str">
            <v>SICRO Jan/26</v>
          </cell>
        </row>
        <row r="650">
          <cell r="A650">
            <v>605814</v>
          </cell>
          <cell r="B650" t="str">
            <v>Bueiro metálico sem interrupção de tráfego - D = 5,00 m - chapa galvanizada - escavado em material de 2ª categoria - aterro ferroviário máximo = 4,80 m</v>
          </cell>
          <cell r="C650" t="str">
            <v>m</v>
          </cell>
          <cell r="D650">
            <v>51037.83</v>
          </cell>
          <cell r="E650" t="str">
            <v>SICRO Jan/26</v>
          </cell>
        </row>
        <row r="651">
          <cell r="A651">
            <v>605543</v>
          </cell>
          <cell r="B651" t="str">
            <v>Bueiro metálico sem interrupção de tráfego - D = 5,00 m - chapa galvanizada - escavado em material de 2ª categoria - aterro rodoviário máximo = 5,30 m</v>
          </cell>
          <cell r="C651" t="str">
            <v>m</v>
          </cell>
          <cell r="D651">
            <v>49251.13</v>
          </cell>
          <cell r="E651" t="str">
            <v>SICRO Jan/26</v>
          </cell>
        </row>
        <row r="652">
          <cell r="A652">
            <v>605834</v>
          </cell>
          <cell r="B652" t="str">
            <v>Bueiro metálico sem interrupção de tráfego - D = 5,00 m - chapa galvanizada - escavado em material de 3ª categoria - aterro ferroviário máximo = 4,80 m</v>
          </cell>
          <cell r="C652" t="str">
            <v>m</v>
          </cell>
          <cell r="D652">
            <v>63160.24</v>
          </cell>
          <cell r="E652" t="str">
            <v>SICRO Jan/26</v>
          </cell>
        </row>
        <row r="653">
          <cell r="A653">
            <v>605563</v>
          </cell>
          <cell r="B653" t="str">
            <v>Bueiro metálico sem interrupção de tráfego - D = 5,00 m - chapa galvanizada - escavado em material de 3ª categoria - aterro rodoviário máximo = 5,30 m</v>
          </cell>
          <cell r="C653" t="str">
            <v>m</v>
          </cell>
          <cell r="D653">
            <v>61373.54</v>
          </cell>
          <cell r="E653" t="str">
            <v>SICRO Jan/26</v>
          </cell>
        </row>
        <row r="654">
          <cell r="A654">
            <v>605606</v>
          </cell>
          <cell r="B654" t="str">
            <v>Sistema de escoramento telescópico regulável para tunnel liner</v>
          </cell>
          <cell r="C654" t="str">
            <v>m³</v>
          </cell>
          <cell r="D654">
            <v>17.14</v>
          </cell>
          <cell r="E654" t="str">
            <v>SICRO Jan/26</v>
          </cell>
        </row>
        <row r="655">
          <cell r="A655">
            <v>705314</v>
          </cell>
          <cell r="B655" t="str">
            <v>Boca de BDCC 1,50 x 1,50 m - esconsidade 0° - areia e brita comerciais</v>
          </cell>
          <cell r="C655" t="str">
            <v>un</v>
          </cell>
          <cell r="D655">
            <v>15030.35</v>
          </cell>
          <cell r="E655" t="str">
            <v>SICRO Jan/26</v>
          </cell>
        </row>
        <row r="656">
          <cell r="A656">
            <v>705312</v>
          </cell>
          <cell r="B656" t="str">
            <v>Boca de BDCC 1,50 x 1,50 m - esconsidade 0° - areia extraída e brita produzida</v>
          </cell>
          <cell r="C656" t="str">
            <v>un</v>
          </cell>
          <cell r="D656">
            <v>13703.94</v>
          </cell>
          <cell r="E656" t="str">
            <v>SICRO Jan/26</v>
          </cell>
        </row>
        <row r="657">
          <cell r="A657">
            <v>705316</v>
          </cell>
          <cell r="B657" t="str">
            <v>Boca de BDCC 1,50 x 1,50 m - esconsidade 15° - areia e brita comerciais</v>
          </cell>
          <cell r="C657" t="str">
            <v>un</v>
          </cell>
          <cell r="D657">
            <v>16475.73</v>
          </cell>
          <cell r="E657" t="str">
            <v>SICRO Jan/26</v>
          </cell>
        </row>
        <row r="658">
          <cell r="A658">
            <v>705315</v>
          </cell>
          <cell r="B658" t="str">
            <v>Boca de BDCC 1,50 x 1,50 m - esconsidade 15° - areia extraída e brita produzida</v>
          </cell>
          <cell r="C658" t="str">
            <v>un</v>
          </cell>
          <cell r="D658">
            <v>15046.68</v>
          </cell>
          <cell r="E658" t="str">
            <v>SICRO Jan/26</v>
          </cell>
        </row>
        <row r="659">
          <cell r="A659">
            <v>705318</v>
          </cell>
          <cell r="B659" t="str">
            <v>Boca de BDCC 1,50 x 1,50 m - esconsidade 30° - areia e brita comerciais</v>
          </cell>
          <cell r="C659" t="str">
            <v>un</v>
          </cell>
          <cell r="D659">
            <v>17584.650000000001</v>
          </cell>
          <cell r="E659" t="str">
            <v>SICRO Jan/26</v>
          </cell>
        </row>
        <row r="660">
          <cell r="A660">
            <v>705317</v>
          </cell>
          <cell r="B660" t="str">
            <v>Boca de BDCC 1,50 x 1,50 m - esconsidade 30° - areia extraída e brita produzida</v>
          </cell>
          <cell r="C660" t="str">
            <v>un</v>
          </cell>
          <cell r="D660">
            <v>15973.97</v>
          </cell>
          <cell r="E660" t="str">
            <v>SICRO Jan/26</v>
          </cell>
        </row>
        <row r="661">
          <cell r="A661">
            <v>705320</v>
          </cell>
          <cell r="B661" t="str">
            <v>Boca de BDCC 1,50 x 1,50 m - esconsidade 45° - areia e brita comerciais</v>
          </cell>
          <cell r="C661" t="str">
            <v>un</v>
          </cell>
          <cell r="D661">
            <v>22059.85</v>
          </cell>
          <cell r="E661" t="str">
            <v>SICRO Jan/26</v>
          </cell>
        </row>
        <row r="662">
          <cell r="A662">
            <v>705319</v>
          </cell>
          <cell r="B662" t="str">
            <v>Boca de BDCC 1,50 x 1,50 m - esconsidade 45° - areia extraída e brita produzida</v>
          </cell>
          <cell r="C662" t="str">
            <v>un</v>
          </cell>
          <cell r="D662">
            <v>20088.71</v>
          </cell>
          <cell r="E662" t="str">
            <v>SICRO Jan/26</v>
          </cell>
        </row>
        <row r="663">
          <cell r="A663">
            <v>705322</v>
          </cell>
          <cell r="B663" t="str">
            <v>Boca de BDCC 2,00 x 2,00 m - esconsidade 0° - areia e brita comerciais</v>
          </cell>
          <cell r="C663" t="str">
            <v>un</v>
          </cell>
          <cell r="D663">
            <v>23211.040000000001</v>
          </cell>
          <cell r="E663" t="str">
            <v>SICRO Jan/26</v>
          </cell>
        </row>
        <row r="664">
          <cell r="A664">
            <v>705321</v>
          </cell>
          <cell r="B664" t="str">
            <v>Boca de BDCC 2,00 x 2,00 m - esconsidade 0° - areia extraída e brita produzida</v>
          </cell>
          <cell r="C664" t="str">
            <v>un</v>
          </cell>
          <cell r="D664">
            <v>20981.98</v>
          </cell>
          <cell r="E664" t="str">
            <v>SICRO Jan/26</v>
          </cell>
        </row>
        <row r="665">
          <cell r="A665">
            <v>705324</v>
          </cell>
          <cell r="B665" t="str">
            <v>Boca de BDCC 2,00 x 2,00 m - esconsidade 15° - areia e brita comerciais</v>
          </cell>
          <cell r="C665" t="str">
            <v>un</v>
          </cell>
          <cell r="D665">
            <v>25480.41</v>
          </cell>
          <cell r="E665" t="str">
            <v>SICRO Jan/26</v>
          </cell>
        </row>
        <row r="666">
          <cell r="A666">
            <v>705323</v>
          </cell>
          <cell r="B666" t="str">
            <v>Boca de BDCC 2,00 x 2,00 m - esconsidade 15° - areia extraída e brita produzida</v>
          </cell>
          <cell r="C666" t="str">
            <v>un</v>
          </cell>
          <cell r="D666">
            <v>23094.19</v>
          </cell>
          <cell r="E666" t="str">
            <v>SICRO Jan/26</v>
          </cell>
        </row>
        <row r="667">
          <cell r="A667">
            <v>705326</v>
          </cell>
          <cell r="B667" t="str">
            <v>Boca de BDCC 2,00 x 2,00 m - esconsidade 30° - areia e brita comerciais</v>
          </cell>
          <cell r="C667" t="str">
            <v>un</v>
          </cell>
          <cell r="D667">
            <v>27372.080000000002</v>
          </cell>
          <cell r="E667" t="str">
            <v>SICRO Jan/26</v>
          </cell>
        </row>
        <row r="668">
          <cell r="A668">
            <v>705325</v>
          </cell>
          <cell r="B668" t="str">
            <v>Boca de BDCC 2,00 x 2,00 m - esconsidade 30° - areia extraída e brita produzida</v>
          </cell>
          <cell r="C668" t="str">
            <v>un</v>
          </cell>
          <cell r="D668">
            <v>24760.12</v>
          </cell>
          <cell r="E668" t="str">
            <v>SICRO Jan/26</v>
          </cell>
        </row>
        <row r="669">
          <cell r="A669">
            <v>705328</v>
          </cell>
          <cell r="B669" t="str">
            <v>Boca de BDCC 2,00 x 2,00 m - esconsidade 45° - areia e brita comerciais</v>
          </cell>
          <cell r="C669" t="str">
            <v>un</v>
          </cell>
          <cell r="D669">
            <v>34751.160000000003</v>
          </cell>
          <cell r="E669" t="str">
            <v>SICRO Jan/26</v>
          </cell>
        </row>
        <row r="670">
          <cell r="A670">
            <v>705327</v>
          </cell>
          <cell r="B670" t="str">
            <v>Boca de BDCC 2,00 x 2,00 m - esconsidade 45° - areia extraída e brita produzida</v>
          </cell>
          <cell r="C670" t="str">
            <v>un</v>
          </cell>
          <cell r="D670">
            <v>31510.73</v>
          </cell>
          <cell r="E670" t="str">
            <v>SICRO Jan/26</v>
          </cell>
        </row>
        <row r="671">
          <cell r="A671">
            <v>705330</v>
          </cell>
          <cell r="B671" t="str">
            <v>Boca de BDCC 2,50 x 2,50 m - esconsidade 0° - areia e brita comerciais</v>
          </cell>
          <cell r="C671" t="str">
            <v>un</v>
          </cell>
          <cell r="D671">
            <v>32419.05</v>
          </cell>
          <cell r="E671" t="str">
            <v>SICRO Jan/26</v>
          </cell>
        </row>
        <row r="672">
          <cell r="A672">
            <v>705329</v>
          </cell>
          <cell r="B672" t="str">
            <v>Boca de BDCC 2,50 x 2,50 m - esconsidade 0° - areia extraída e brita produzida</v>
          </cell>
          <cell r="C672" t="str">
            <v>un</v>
          </cell>
          <cell r="D672">
            <v>29175.52</v>
          </cell>
          <cell r="E672" t="str">
            <v>SICRO Jan/26</v>
          </cell>
        </row>
        <row r="673">
          <cell r="A673">
            <v>705332</v>
          </cell>
          <cell r="B673" t="str">
            <v>Boca de BDCC 2,50 x 2,50 m - esconsidade 15° - areia e brita comerciais</v>
          </cell>
          <cell r="C673" t="str">
            <v>un</v>
          </cell>
          <cell r="D673">
            <v>35079.120000000003</v>
          </cell>
          <cell r="E673" t="str">
            <v>SICRO Jan/26</v>
          </cell>
        </row>
        <row r="674">
          <cell r="A674">
            <v>705331</v>
          </cell>
          <cell r="B674" t="str">
            <v>Boca de BDCC 2,50 x 2,50 m - esconsidade 15° - areia extraída e brita produzida</v>
          </cell>
          <cell r="C674" t="str">
            <v>un</v>
          </cell>
          <cell r="D674">
            <v>31775.22</v>
          </cell>
          <cell r="E674" t="str">
            <v>SICRO Jan/26</v>
          </cell>
        </row>
        <row r="675">
          <cell r="A675">
            <v>705334</v>
          </cell>
          <cell r="B675" t="str">
            <v>Boca de BDCC 2,50 x 2,50 m - esconsidade 30° - areia e brita comerciais</v>
          </cell>
          <cell r="C675" t="str">
            <v>un</v>
          </cell>
          <cell r="D675">
            <v>37302.74</v>
          </cell>
          <cell r="E675" t="str">
            <v>SICRO Jan/26</v>
          </cell>
        </row>
        <row r="676">
          <cell r="A676">
            <v>705333</v>
          </cell>
          <cell r="B676" t="str">
            <v>Boca de BDCC 2,50 x 2,50 m - esconsidade 30° - areia extraída e brita produzida</v>
          </cell>
          <cell r="C676" t="str">
            <v>un</v>
          </cell>
          <cell r="D676">
            <v>34029.51</v>
          </cell>
          <cell r="E676" t="str">
            <v>SICRO Jan/26</v>
          </cell>
        </row>
        <row r="677">
          <cell r="A677">
            <v>705336</v>
          </cell>
          <cell r="B677" t="str">
            <v>Boca de BDCC 2,50 x 2,50 m - esconsidade 45° - areia e brita comerciais</v>
          </cell>
          <cell r="C677" t="str">
            <v>un</v>
          </cell>
          <cell r="D677">
            <v>50232.3</v>
          </cell>
          <cell r="E677" t="str">
            <v>SICRO Jan/26</v>
          </cell>
        </row>
        <row r="678">
          <cell r="A678">
            <v>705335</v>
          </cell>
          <cell r="B678" t="str">
            <v>Boca de BDCC 2,50 x 2,50 m - esconsidade 45° - areia extraída e brita produzida</v>
          </cell>
          <cell r="C678" t="str">
            <v>un</v>
          </cell>
          <cell r="D678">
            <v>45669.5</v>
          </cell>
          <cell r="E678" t="str">
            <v>SICRO Jan/26</v>
          </cell>
        </row>
        <row r="679">
          <cell r="A679">
            <v>705338</v>
          </cell>
          <cell r="B679" t="str">
            <v>Boca de BDCC 3,00 x 3,00 m - esconsidade 0° - areia e brita comerciais</v>
          </cell>
          <cell r="C679" t="str">
            <v>un</v>
          </cell>
          <cell r="D679">
            <v>46789.85</v>
          </cell>
          <cell r="E679" t="str">
            <v>SICRO Jan/26</v>
          </cell>
        </row>
        <row r="680">
          <cell r="A680">
            <v>705337</v>
          </cell>
          <cell r="B680" t="str">
            <v>Boca de BDCC 3,00 x 3,00 m - esconsidade 0° - areia extraída e brita produzida</v>
          </cell>
          <cell r="C680" t="str">
            <v>un</v>
          </cell>
          <cell r="D680">
            <v>42063.21</v>
          </cell>
          <cell r="E680" t="str">
            <v>SICRO Jan/26</v>
          </cell>
        </row>
        <row r="681">
          <cell r="A681">
            <v>705340</v>
          </cell>
          <cell r="B681" t="str">
            <v>Boca de BDCC 3,00 x 3,00 m - esconsidade 15° - areia e brita comerciais</v>
          </cell>
          <cell r="C681" t="str">
            <v>un</v>
          </cell>
          <cell r="D681">
            <v>50467.41</v>
          </cell>
          <cell r="E681" t="str">
            <v>SICRO Jan/26</v>
          </cell>
        </row>
        <row r="682">
          <cell r="A682">
            <v>705339</v>
          </cell>
          <cell r="B682" t="str">
            <v>Boca de BDCC 3,00 x 3,00 m - esconsidade 15° - areia extraída e brita produzida</v>
          </cell>
          <cell r="C682" t="str">
            <v>un</v>
          </cell>
          <cell r="D682">
            <v>45696.89</v>
          </cell>
          <cell r="E682" t="str">
            <v>SICRO Jan/26</v>
          </cell>
        </row>
        <row r="683">
          <cell r="A683">
            <v>705342</v>
          </cell>
          <cell r="B683" t="str">
            <v>Boca de BDCC 3,00 x 3,00 m - esconsidade 30° - areia e brita comerciais</v>
          </cell>
          <cell r="C683" t="str">
            <v>un</v>
          </cell>
          <cell r="D683">
            <v>57277.58</v>
          </cell>
          <cell r="E683" t="str">
            <v>SICRO Jan/26</v>
          </cell>
        </row>
        <row r="684">
          <cell r="A684">
            <v>705341</v>
          </cell>
          <cell r="B684" t="str">
            <v>Boca de BDCC 3,00 x 3,00 m - esconsidade 30° - areia extraída e brita produzida</v>
          </cell>
          <cell r="C684" t="str">
            <v>un</v>
          </cell>
          <cell r="D684">
            <v>51971.55</v>
          </cell>
          <cell r="E684" t="str">
            <v>SICRO Jan/26</v>
          </cell>
        </row>
        <row r="685">
          <cell r="A685">
            <v>705344</v>
          </cell>
          <cell r="B685" t="str">
            <v>Boca de BDCC 3,00 x 3,00 m - esconsidade 45° - areia e brita comerciais</v>
          </cell>
          <cell r="C685" t="str">
            <v>un</v>
          </cell>
          <cell r="D685">
            <v>72596.75</v>
          </cell>
          <cell r="E685" t="str">
            <v>SICRO Jan/26</v>
          </cell>
        </row>
        <row r="686">
          <cell r="A686">
            <v>705343</v>
          </cell>
          <cell r="B686" t="str">
            <v>Boca de BDCC 3,00 x 3,00 m - esconsidade 45° - areia extraída e brita produzida</v>
          </cell>
          <cell r="C686" t="str">
            <v>un</v>
          </cell>
          <cell r="D686">
            <v>66097.27</v>
          </cell>
          <cell r="E686" t="str">
            <v>SICRO Jan/26</v>
          </cell>
        </row>
        <row r="687">
          <cell r="A687">
            <v>705225</v>
          </cell>
          <cell r="B687" t="str">
            <v>Boca de BSCC 1,50 x 1,50 m - esconsidade 0° - areia e brita comerciais</v>
          </cell>
          <cell r="C687" t="str">
            <v>un</v>
          </cell>
          <cell r="D687">
            <v>12876.75</v>
          </cell>
          <cell r="E687" t="str">
            <v>SICRO Jan/26</v>
          </cell>
        </row>
        <row r="688">
          <cell r="A688">
            <v>705224</v>
          </cell>
          <cell r="B688" t="str">
            <v>Boca de BSCC 1,50 x 1,50 m - esconsidade 0° - areia extraída e brita produzida</v>
          </cell>
          <cell r="C688" t="str">
            <v>un</v>
          </cell>
          <cell r="D688">
            <v>11652.52</v>
          </cell>
          <cell r="E688" t="str">
            <v>SICRO Jan/26</v>
          </cell>
        </row>
        <row r="689">
          <cell r="A689">
            <v>705227</v>
          </cell>
          <cell r="B689" t="str">
            <v>Boca de BSCC 1,50 x 1,50 m - esconsidade 15° - areia e brita comerciais</v>
          </cell>
          <cell r="C689" t="str">
            <v>un</v>
          </cell>
          <cell r="D689">
            <v>13324.05</v>
          </cell>
          <cell r="E689" t="str">
            <v>SICRO Jan/26</v>
          </cell>
        </row>
        <row r="690">
          <cell r="A690">
            <v>705226</v>
          </cell>
          <cell r="B690" t="str">
            <v>Boca de BSCC 1,50 x 1,50 m - esconsidade 15° - areia extraída e brita produzida</v>
          </cell>
          <cell r="C690" t="str">
            <v>un</v>
          </cell>
          <cell r="D690">
            <v>12205.09</v>
          </cell>
          <cell r="E690" t="str">
            <v>SICRO Jan/26</v>
          </cell>
        </row>
        <row r="691">
          <cell r="A691">
            <v>705229</v>
          </cell>
          <cell r="B691" t="str">
            <v>Boca de BSCC 1,50 x 1,50 m - esconsidade 30° - areia e brita comerciais</v>
          </cell>
          <cell r="C691" t="str">
            <v>un</v>
          </cell>
          <cell r="D691">
            <v>14346.08</v>
          </cell>
          <cell r="E691" t="str">
            <v>SICRO Jan/26</v>
          </cell>
        </row>
        <row r="692">
          <cell r="A692">
            <v>705228</v>
          </cell>
          <cell r="B692" t="str">
            <v>Boca de BSCC 1,50 x 1,50 m - esconsidade 30° - areia extraída e brita produzida</v>
          </cell>
          <cell r="C692" t="str">
            <v>un</v>
          </cell>
          <cell r="D692">
            <v>13054.23</v>
          </cell>
          <cell r="E692" t="str">
            <v>SICRO Jan/26</v>
          </cell>
        </row>
        <row r="693">
          <cell r="A693">
            <v>705231</v>
          </cell>
          <cell r="B693" t="str">
            <v>Boca de BSCC 1,50 x 1,50 m - esconsidade 45° - areia e brita comerciais</v>
          </cell>
          <cell r="C693" t="str">
            <v>un</v>
          </cell>
          <cell r="D693">
            <v>17878.080000000002</v>
          </cell>
          <cell r="E693" t="str">
            <v>SICRO Jan/26</v>
          </cell>
        </row>
        <row r="694">
          <cell r="A694">
            <v>705230</v>
          </cell>
          <cell r="B694" t="str">
            <v>Boca de BSCC 1,50 x 1,50 m - esconsidade 45° - areia extraída e brita produzida</v>
          </cell>
          <cell r="C694" t="str">
            <v>un</v>
          </cell>
          <cell r="D694">
            <v>16365.93</v>
          </cell>
          <cell r="E694" t="str">
            <v>SICRO Jan/26</v>
          </cell>
        </row>
        <row r="695">
          <cell r="A695">
            <v>705233</v>
          </cell>
          <cell r="B695" t="str">
            <v>Boca de BSCC 2,00 x 2,00 m - esconsidade 0° - areia e brita comerciais</v>
          </cell>
          <cell r="C695" t="str">
            <v>un</v>
          </cell>
          <cell r="D695">
            <v>20022.97</v>
          </cell>
          <cell r="E695" t="str">
            <v>SICRO Jan/26</v>
          </cell>
        </row>
        <row r="696">
          <cell r="A696">
            <v>705232</v>
          </cell>
          <cell r="B696" t="str">
            <v>Boca de BSCC 2,00 x 2,00 m - esconsidade 0° - areia extraída e brita produzida</v>
          </cell>
          <cell r="C696" t="str">
            <v>un</v>
          </cell>
          <cell r="D696">
            <v>18075.669999999998</v>
          </cell>
          <cell r="E696" t="str">
            <v>SICRO Jan/26</v>
          </cell>
        </row>
        <row r="697">
          <cell r="A697">
            <v>705235</v>
          </cell>
          <cell r="B697" t="str">
            <v>Boca de BSCC 2,00 x 2,00 m - esconsidade 15° - areia e brita comerciais</v>
          </cell>
          <cell r="C697" t="str">
            <v>un</v>
          </cell>
          <cell r="D697">
            <v>20567.53</v>
          </cell>
          <cell r="E697" t="str">
            <v>SICRO Jan/26</v>
          </cell>
        </row>
        <row r="698">
          <cell r="A698">
            <v>705234</v>
          </cell>
          <cell r="B698" t="str">
            <v>Boca de BSCC 2,00 x 2,00 m - esconsidade 15° - areia extraída e brita produzida</v>
          </cell>
          <cell r="C698" t="str">
            <v>un</v>
          </cell>
          <cell r="D698">
            <v>18755.64</v>
          </cell>
          <cell r="E698" t="str">
            <v>SICRO Jan/26</v>
          </cell>
        </row>
        <row r="699">
          <cell r="A699">
            <v>705237</v>
          </cell>
          <cell r="B699" t="str">
            <v>Boca de BSCC 2,00 x 2,00 m - esconsidade 30° - areia e brita comerciais</v>
          </cell>
          <cell r="C699" t="str">
            <v>un</v>
          </cell>
          <cell r="D699">
            <v>22264.22</v>
          </cell>
          <cell r="E699" t="str">
            <v>SICRO Jan/26</v>
          </cell>
        </row>
        <row r="700">
          <cell r="A700">
            <v>705236</v>
          </cell>
          <cell r="B700" t="str">
            <v>Boca de BSCC 2,00 x 2,00 m - esconsidade 30° - areia extraída e brita produzida</v>
          </cell>
          <cell r="C700" t="str">
            <v>un</v>
          </cell>
          <cell r="D700">
            <v>20230.64</v>
          </cell>
          <cell r="E700" t="str">
            <v>SICRO Jan/26</v>
          </cell>
        </row>
        <row r="701">
          <cell r="A701">
            <v>705239</v>
          </cell>
          <cell r="B701" t="str">
            <v>Boca de BSCC 2,00 x 2,00 m - esconsidade 45° - areia e brita comerciais</v>
          </cell>
          <cell r="C701" t="str">
            <v>un</v>
          </cell>
          <cell r="D701">
            <v>28429.56</v>
          </cell>
          <cell r="E701" t="str">
            <v>SICRO Jan/26</v>
          </cell>
        </row>
        <row r="702">
          <cell r="A702">
            <v>705238</v>
          </cell>
          <cell r="B702" t="str">
            <v>Boca de BSCC 2,00 x 2,00 m - esconsidade 45° - areia extraída e brita produzida</v>
          </cell>
          <cell r="C702" t="str">
            <v>un</v>
          </cell>
          <cell r="D702">
            <v>25887.09</v>
          </cell>
          <cell r="E702" t="str">
            <v>SICRO Jan/26</v>
          </cell>
        </row>
        <row r="703">
          <cell r="A703">
            <v>705241</v>
          </cell>
          <cell r="B703" t="str">
            <v>Boca de BSCC 2,50 x 2,50 m - esconsidade 0° - areia e brita comerciais</v>
          </cell>
          <cell r="C703" t="str">
            <v>un</v>
          </cell>
          <cell r="D703">
            <v>27042.799999999999</v>
          </cell>
          <cell r="E703" t="str">
            <v>SICRO Jan/26</v>
          </cell>
        </row>
        <row r="704">
          <cell r="A704">
            <v>705240</v>
          </cell>
          <cell r="B704" t="str">
            <v>Boca de BSCC 2,50 x 2,50 m - esconsidade 0° - areia extraída e brita produzida</v>
          </cell>
          <cell r="C704" t="str">
            <v>un</v>
          </cell>
          <cell r="D704">
            <v>24368.7</v>
          </cell>
          <cell r="E704" t="str">
            <v>SICRO Jan/26</v>
          </cell>
        </row>
        <row r="705">
          <cell r="A705">
            <v>705243</v>
          </cell>
          <cell r="B705" t="str">
            <v>Boca de BSCC 2,50 x 2,50 m - esconsidade 15° - areia e brita comerciais</v>
          </cell>
          <cell r="C705" t="str">
            <v>un</v>
          </cell>
          <cell r="D705">
            <v>28650.28</v>
          </cell>
          <cell r="E705" t="str">
            <v>SICRO Jan/26</v>
          </cell>
        </row>
        <row r="706">
          <cell r="A706">
            <v>705242</v>
          </cell>
          <cell r="B706" t="str">
            <v>Boca de BSCC 2,50 x 2,50 m - esconsidade 15° - areia extraída e brita produzida</v>
          </cell>
          <cell r="C706" t="str">
            <v>un</v>
          </cell>
          <cell r="D706">
            <v>25975.91</v>
          </cell>
          <cell r="E706" t="str">
            <v>SICRO Jan/26</v>
          </cell>
        </row>
        <row r="707">
          <cell r="A707">
            <v>705245</v>
          </cell>
          <cell r="B707" t="str">
            <v>Boca de BSCC 2,50 x 2,50 m - esconsidade 30° - areia e brita comerciais</v>
          </cell>
          <cell r="C707" t="str">
            <v>un</v>
          </cell>
          <cell r="D707">
            <v>31775.06</v>
          </cell>
          <cell r="E707" t="str">
            <v>SICRO Jan/26</v>
          </cell>
        </row>
        <row r="708">
          <cell r="A708">
            <v>705244</v>
          </cell>
          <cell r="B708" t="str">
            <v>Boca de BSCC 2,50 x 2,50 m - esconsidade 30° - areia extraída e brita produzida</v>
          </cell>
          <cell r="C708" t="str">
            <v>un</v>
          </cell>
          <cell r="D708">
            <v>28922.17</v>
          </cell>
          <cell r="E708" t="str">
            <v>SICRO Jan/26</v>
          </cell>
        </row>
        <row r="709">
          <cell r="A709">
            <v>705247</v>
          </cell>
          <cell r="B709" t="str">
            <v>Boca de BSCC 2,50 x 2,50 m - esconsidade 45° - areia e brita comerciais</v>
          </cell>
          <cell r="C709" t="str">
            <v>un</v>
          </cell>
          <cell r="D709">
            <v>40235.67</v>
          </cell>
          <cell r="E709" t="str">
            <v>SICRO Jan/26</v>
          </cell>
        </row>
        <row r="710">
          <cell r="A710">
            <v>705246</v>
          </cell>
          <cell r="B710" t="str">
            <v>Boca de BSCC 2,50 x 2,50 m - esconsidade 45° - areia extraída e brita produzida</v>
          </cell>
          <cell r="C710" t="str">
            <v>un</v>
          </cell>
          <cell r="D710">
            <v>36740.61</v>
          </cell>
          <cell r="E710" t="str">
            <v>SICRO Jan/26</v>
          </cell>
        </row>
        <row r="711">
          <cell r="A711">
            <v>705249</v>
          </cell>
          <cell r="B711" t="str">
            <v>Boca de BSCC 3,00 x 3,00 m - esconsidade 0° - areia e brita comerciais</v>
          </cell>
          <cell r="C711" t="str">
            <v>un</v>
          </cell>
          <cell r="D711">
            <v>38368.269999999997</v>
          </cell>
          <cell r="E711" t="str">
            <v>SICRO Jan/26</v>
          </cell>
        </row>
        <row r="712">
          <cell r="A712">
            <v>705248</v>
          </cell>
          <cell r="B712" t="str">
            <v>Boca de BSCC 3,00 x 3,00 m - esconsidade 0° - areia extraída e brita produzida</v>
          </cell>
          <cell r="C712" t="str">
            <v>un</v>
          </cell>
          <cell r="D712">
            <v>34489.06</v>
          </cell>
          <cell r="E712" t="str">
            <v>SICRO Jan/26</v>
          </cell>
        </row>
        <row r="713">
          <cell r="A713">
            <v>705251</v>
          </cell>
          <cell r="B713" t="str">
            <v>Boca de BSCC 3,00 x 3,00 m - esconsidade 15° - areia e brita comerciais</v>
          </cell>
          <cell r="C713" t="str">
            <v>un</v>
          </cell>
          <cell r="D713">
            <v>40593.85</v>
          </cell>
          <cell r="E713" t="str">
            <v>SICRO Jan/26</v>
          </cell>
        </row>
        <row r="714">
          <cell r="A714">
            <v>705250</v>
          </cell>
          <cell r="B714" t="str">
            <v>Boca de BSCC 3,00 x 3,00 m - esconsidade 15° - areia extraída e brita produzida</v>
          </cell>
          <cell r="C714" t="str">
            <v>un</v>
          </cell>
          <cell r="D714">
            <v>36713.68</v>
          </cell>
          <cell r="E714" t="str">
            <v>SICRO Jan/26</v>
          </cell>
        </row>
        <row r="715">
          <cell r="A715">
            <v>705253</v>
          </cell>
          <cell r="B715" t="str">
            <v>Boca de BSCC 3,00 x 3,00 m - esconsidade 30° - areia e brita comerciais</v>
          </cell>
          <cell r="C715" t="str">
            <v>un</v>
          </cell>
          <cell r="D715">
            <v>44417.84</v>
          </cell>
          <cell r="E715" t="str">
            <v>SICRO Jan/26</v>
          </cell>
        </row>
        <row r="716">
          <cell r="A716">
            <v>705252</v>
          </cell>
          <cell r="B716" t="str">
            <v>Boca de BSCC 3,00 x 3,00 m - esconsidade 30° - areia extraída e brita produzida</v>
          </cell>
          <cell r="C716" t="str">
            <v>un</v>
          </cell>
          <cell r="D716">
            <v>40197.870000000003</v>
          </cell>
          <cell r="E716" t="str">
            <v>SICRO Jan/26</v>
          </cell>
        </row>
        <row r="717">
          <cell r="A717">
            <v>705255</v>
          </cell>
          <cell r="B717" t="str">
            <v>Boca de BSCC 3,00 x 3,00 m - esconsidade 45° - areia e brita comerciais</v>
          </cell>
          <cell r="C717" t="str">
            <v>un</v>
          </cell>
          <cell r="D717">
            <v>56180.36</v>
          </cell>
          <cell r="E717" t="str">
            <v>SICRO Jan/26</v>
          </cell>
        </row>
        <row r="718">
          <cell r="A718">
            <v>705254</v>
          </cell>
          <cell r="B718" t="str">
            <v>Boca de BSCC 3,00 x 3,00 m - esconsidade 45° - areia extraída e brita produzida</v>
          </cell>
          <cell r="C718" t="str">
            <v>un</v>
          </cell>
          <cell r="D718">
            <v>51078.33</v>
          </cell>
          <cell r="E718" t="str">
            <v>SICRO Jan/26</v>
          </cell>
        </row>
        <row r="719">
          <cell r="A719">
            <v>705403</v>
          </cell>
          <cell r="B719" t="str">
            <v>Boca de BTCC 1,50 x 1,50 m - esconsidade 0° - areia e brita comerciais</v>
          </cell>
          <cell r="C719" t="str">
            <v>un</v>
          </cell>
          <cell r="D719">
            <v>18775.39</v>
          </cell>
          <cell r="E719" t="str">
            <v>SICRO Jan/26</v>
          </cell>
        </row>
        <row r="720">
          <cell r="A720">
            <v>705402</v>
          </cell>
          <cell r="B720" t="str">
            <v>Boca de BTCC 1,50 x 1,50 m - esconsidade 0° - areia extraída e brita produzida</v>
          </cell>
          <cell r="C720" t="str">
            <v>un</v>
          </cell>
          <cell r="D720">
            <v>16998.82</v>
          </cell>
          <cell r="E720" t="str">
            <v>SICRO Jan/26</v>
          </cell>
        </row>
        <row r="721">
          <cell r="A721">
            <v>705405</v>
          </cell>
          <cell r="B721" t="str">
            <v>Boca de BTCC 1,50 x 1,50 m - esconsidade 15° - areia e brita comerciais</v>
          </cell>
          <cell r="C721" t="str">
            <v>un</v>
          </cell>
          <cell r="D721">
            <v>20311.12</v>
          </cell>
          <cell r="E721" t="str">
            <v>SICRO Jan/26</v>
          </cell>
        </row>
        <row r="722">
          <cell r="A722">
            <v>705404</v>
          </cell>
          <cell r="B722" t="str">
            <v>Boca de BTCC 1,50 x 1,50 m - esconsidade 15° - areia extraída e brita produzida</v>
          </cell>
          <cell r="C722" t="str">
            <v>un</v>
          </cell>
          <cell r="D722">
            <v>18515.650000000001</v>
          </cell>
          <cell r="E722" t="str">
            <v>SICRO Jan/26</v>
          </cell>
        </row>
        <row r="723">
          <cell r="A723">
            <v>705407</v>
          </cell>
          <cell r="B723" t="str">
            <v>Boca de BTCC 1,50 x 1,50 m - esconsidade 30° - areia e brita comerciais</v>
          </cell>
          <cell r="C723" t="str">
            <v>un</v>
          </cell>
          <cell r="D723">
            <v>21279.97</v>
          </cell>
          <cell r="E723" t="str">
            <v>SICRO Jan/26</v>
          </cell>
        </row>
        <row r="724">
          <cell r="A724">
            <v>705406</v>
          </cell>
          <cell r="B724" t="str">
            <v>Boca de BTCC 1,50 x 1,50 m - esconsidade 30° - areia extraída e brita produzida</v>
          </cell>
          <cell r="C724" t="str">
            <v>un</v>
          </cell>
          <cell r="D724">
            <v>19280.060000000001</v>
          </cell>
          <cell r="E724" t="str">
            <v>SICRO Jan/26</v>
          </cell>
        </row>
        <row r="725">
          <cell r="A725">
            <v>705409</v>
          </cell>
          <cell r="B725" t="str">
            <v>Boca de BTCC 1,50 x 1,50 m - esconsidade 45° - areia e brita comerciais</v>
          </cell>
          <cell r="C725" t="str">
            <v>un</v>
          </cell>
          <cell r="D725">
            <v>26801.66</v>
          </cell>
          <cell r="E725" t="str">
            <v>SICRO Jan/26</v>
          </cell>
        </row>
        <row r="726">
          <cell r="A726">
            <v>705408</v>
          </cell>
          <cell r="B726" t="str">
            <v>Boca de BTCC 1,50 x 1,50 m - esconsidade 45° - areia extraída e brita produzida</v>
          </cell>
          <cell r="C726" t="str">
            <v>un</v>
          </cell>
          <cell r="D726">
            <v>24338.04</v>
          </cell>
          <cell r="E726" t="str">
            <v>SICRO Jan/26</v>
          </cell>
        </row>
        <row r="727">
          <cell r="A727">
            <v>705411</v>
          </cell>
          <cell r="B727" t="str">
            <v>Boca de BTCC 2,00 x 2,00 m - esconsidade 0° - areia e brita comerciais</v>
          </cell>
          <cell r="C727" t="str">
            <v>un</v>
          </cell>
          <cell r="D727">
            <v>28433.26</v>
          </cell>
          <cell r="E727" t="str">
            <v>SICRO Jan/26</v>
          </cell>
        </row>
        <row r="728">
          <cell r="A728">
            <v>705410</v>
          </cell>
          <cell r="B728" t="str">
            <v>Boca de BTCC 2,00 x 2,00 m - esconsidade 0° - areia extraída e brita produzida</v>
          </cell>
          <cell r="C728" t="str">
            <v>un</v>
          </cell>
          <cell r="D728">
            <v>25569.37</v>
          </cell>
          <cell r="E728" t="str">
            <v>SICRO Jan/26</v>
          </cell>
        </row>
        <row r="729">
          <cell r="A729">
            <v>705413</v>
          </cell>
          <cell r="B729" t="str">
            <v>Boca de BTCC 2,00 x 2,00 m - esconsidade 15° - areia e brita comerciais</v>
          </cell>
          <cell r="C729" t="str">
            <v>un</v>
          </cell>
          <cell r="D729">
            <v>30621.52</v>
          </cell>
          <cell r="E729" t="str">
            <v>SICRO Jan/26</v>
          </cell>
        </row>
        <row r="730">
          <cell r="A730">
            <v>705412</v>
          </cell>
          <cell r="B730" t="str">
            <v>Boca de BTCC 2,00 x 2,00 m - esconsidade 15° - areia extraída e brita produzida</v>
          </cell>
          <cell r="C730" t="str">
            <v>un</v>
          </cell>
          <cell r="D730">
            <v>27756.48</v>
          </cell>
          <cell r="E730" t="str">
            <v>SICRO Jan/26</v>
          </cell>
        </row>
        <row r="731">
          <cell r="A731">
            <v>705415</v>
          </cell>
          <cell r="B731" t="str">
            <v>Boca de BTCC 2,00 x 2,00 m - esconsidade 30° - areia e brita comerciais</v>
          </cell>
          <cell r="C731" t="str">
            <v>un</v>
          </cell>
          <cell r="D731">
            <v>33722.32</v>
          </cell>
          <cell r="E731" t="str">
            <v>SICRO Jan/26</v>
          </cell>
        </row>
        <row r="732">
          <cell r="A732">
            <v>705414</v>
          </cell>
          <cell r="B732" t="str">
            <v>Boca de BTCC 2,00 x 2,00 m - esconsidade 30° - areia extraída e brita produzida</v>
          </cell>
          <cell r="C732" t="str">
            <v>un</v>
          </cell>
          <cell r="D732">
            <v>30493.93</v>
          </cell>
          <cell r="E732" t="str">
            <v>SICRO Jan/26</v>
          </cell>
        </row>
        <row r="733">
          <cell r="A733">
            <v>705417</v>
          </cell>
          <cell r="B733" t="str">
            <v>Boca de BTCC 2,00 x 2,00 m - esconsidade 45° - areia e brita comerciais</v>
          </cell>
          <cell r="C733" t="str">
            <v>un</v>
          </cell>
          <cell r="D733">
            <v>42716.89</v>
          </cell>
          <cell r="E733" t="str">
            <v>SICRO Jan/26</v>
          </cell>
        </row>
        <row r="734">
          <cell r="A734">
            <v>705416</v>
          </cell>
          <cell r="B734" t="str">
            <v>Boca de BTCC 2,00 x 2,00 m - esconsidade 45° - areia extraída e brita produzida</v>
          </cell>
          <cell r="C734" t="str">
            <v>un</v>
          </cell>
          <cell r="D734">
            <v>38743.410000000003</v>
          </cell>
          <cell r="E734" t="str">
            <v>SICRO Jan/26</v>
          </cell>
        </row>
        <row r="735">
          <cell r="A735">
            <v>705419</v>
          </cell>
          <cell r="B735" t="str">
            <v>Boca de BTCC 2,50 x 2,50 m - esconsidade 0° - areia e brita comerciais</v>
          </cell>
          <cell r="C735" t="str">
            <v>un</v>
          </cell>
          <cell r="D735">
            <v>40227.75</v>
          </cell>
          <cell r="E735" t="str">
            <v>SICRO Jan/26</v>
          </cell>
        </row>
        <row r="736">
          <cell r="A736">
            <v>705418</v>
          </cell>
          <cell r="B736" t="str">
            <v>Boca de BTCC 2,50 x 2,50 m - esconsidade 0° - areia extraída e brita produzida</v>
          </cell>
          <cell r="C736" t="str">
            <v>un</v>
          </cell>
          <cell r="D736">
            <v>36226.03</v>
          </cell>
          <cell r="E736" t="str">
            <v>SICRO Jan/26</v>
          </cell>
        </row>
        <row r="737">
          <cell r="A737">
            <v>705421</v>
          </cell>
          <cell r="B737" t="str">
            <v>Boca de BTCC 2,50 x 2,50 m - esconsidade 15° - areia e brita comerciais</v>
          </cell>
          <cell r="C737" t="str">
            <v>un</v>
          </cell>
          <cell r="D737">
            <v>43322.1</v>
          </cell>
          <cell r="E737" t="str">
            <v>SICRO Jan/26</v>
          </cell>
        </row>
        <row r="738">
          <cell r="A738">
            <v>705420</v>
          </cell>
          <cell r="B738" t="str">
            <v>Boca de BTCC 2,50 x 2,50 m - esconsidade 15° - areia extraída e brita produzida</v>
          </cell>
          <cell r="C738" t="str">
            <v>un</v>
          </cell>
          <cell r="D738">
            <v>39304.01</v>
          </cell>
          <cell r="E738" t="str">
            <v>SICRO Jan/26</v>
          </cell>
        </row>
        <row r="739">
          <cell r="A739">
            <v>705423</v>
          </cell>
          <cell r="B739" t="str">
            <v>Boca de BTCC 2,50 x 2,50 m - esconsidade 30° - areia e brita comerciais</v>
          </cell>
          <cell r="C739" t="str">
            <v>un</v>
          </cell>
          <cell r="D739">
            <v>49306.53</v>
          </cell>
          <cell r="E739" t="str">
            <v>SICRO Jan/26</v>
          </cell>
        </row>
        <row r="740">
          <cell r="A740">
            <v>705422</v>
          </cell>
          <cell r="B740" t="str">
            <v>Boca de BTCC 2,50 x 2,50 m - esconsidade 30° - areia extraída e brita produzida</v>
          </cell>
          <cell r="C740" t="str">
            <v>un</v>
          </cell>
          <cell r="D740">
            <v>44810.67</v>
          </cell>
          <cell r="E740" t="str">
            <v>SICRO Jan/26</v>
          </cell>
        </row>
        <row r="741">
          <cell r="A741">
            <v>705425</v>
          </cell>
          <cell r="B741" t="str">
            <v>Boca de BTCC 2,50 x 2,50 m - esconsidade 45° - areia e brita comerciais</v>
          </cell>
          <cell r="C741" t="str">
            <v>un</v>
          </cell>
          <cell r="D741">
            <v>62432.34</v>
          </cell>
          <cell r="E741" t="str">
            <v>SICRO Jan/26</v>
          </cell>
        </row>
        <row r="742">
          <cell r="A742">
            <v>705424</v>
          </cell>
          <cell r="B742" t="str">
            <v>Boca de BTCC 2,50 x 2,50 m - esconsidade 45° - areia extraída e brita produzida</v>
          </cell>
          <cell r="C742" t="str">
            <v>un</v>
          </cell>
          <cell r="D742">
            <v>56915.74</v>
          </cell>
          <cell r="E742" t="str">
            <v>SICRO Jan/26</v>
          </cell>
        </row>
        <row r="743">
          <cell r="A743">
            <v>705427</v>
          </cell>
          <cell r="B743" t="str">
            <v>Boca de BTCC 3,00 x 3,00 m - esconsidade 0° - areia e brita comerciais</v>
          </cell>
          <cell r="C743" t="str">
            <v>un</v>
          </cell>
          <cell r="D743">
            <v>56789.88</v>
          </cell>
          <cell r="E743" t="str">
            <v>SICRO Jan/26</v>
          </cell>
        </row>
        <row r="744">
          <cell r="A744">
            <v>705426</v>
          </cell>
          <cell r="B744" t="str">
            <v>Boca de BTCC 3,00 x 3,00 m - esconsidade 0° - areia extraída e brita produzida</v>
          </cell>
          <cell r="C744" t="str">
            <v>un</v>
          </cell>
          <cell r="D744">
            <v>51001.57</v>
          </cell>
          <cell r="E744" t="str">
            <v>SICRO Jan/26</v>
          </cell>
        </row>
        <row r="745">
          <cell r="A745">
            <v>705429</v>
          </cell>
          <cell r="B745" t="str">
            <v>Boca de BTCC 3,00 x 3,00 m - esconsidade 15° - areia e brita comerciais</v>
          </cell>
          <cell r="C745" t="str">
            <v>un</v>
          </cell>
          <cell r="D745">
            <v>58818.73</v>
          </cell>
          <cell r="E745" t="str">
            <v>SICRO Jan/26</v>
          </cell>
        </row>
        <row r="746">
          <cell r="A746">
            <v>705428</v>
          </cell>
          <cell r="B746" t="str">
            <v>Boca de BTCC 3,00 x 3,00 m - esconsidade 15° - areia extraída e brita produzida</v>
          </cell>
          <cell r="C746" t="str">
            <v>un</v>
          </cell>
          <cell r="D746">
            <v>53127.66</v>
          </cell>
          <cell r="E746" t="str">
            <v>SICRO Jan/26</v>
          </cell>
        </row>
        <row r="747">
          <cell r="A747">
            <v>705431</v>
          </cell>
          <cell r="B747" t="str">
            <v>Boca de BTCC 3,00 x 3,00 m - esconsidade 30° - areia e brita comerciais</v>
          </cell>
          <cell r="C747" t="str">
            <v>un</v>
          </cell>
          <cell r="D747">
            <v>70806</v>
          </cell>
          <cell r="E747" t="str">
            <v>SICRO Jan/26</v>
          </cell>
        </row>
        <row r="748">
          <cell r="A748">
            <v>705430</v>
          </cell>
          <cell r="B748" t="str">
            <v>Boca de BTCC 3,00 x 3,00 m - esconsidade 30° - areia extraída e brita produzida</v>
          </cell>
          <cell r="C748" t="str">
            <v>un</v>
          </cell>
          <cell r="D748">
            <v>64454.91</v>
          </cell>
          <cell r="E748" t="str">
            <v>SICRO Jan/26</v>
          </cell>
        </row>
        <row r="749">
          <cell r="A749">
            <v>705433</v>
          </cell>
          <cell r="B749" t="str">
            <v>Boca de BTCC 3,00 x 3,00 m - esconsidade 45° - areia e brita comerciais</v>
          </cell>
          <cell r="C749" t="str">
            <v>un</v>
          </cell>
          <cell r="D749">
            <v>89790.3</v>
          </cell>
          <cell r="E749" t="str">
            <v>SICRO Jan/26</v>
          </cell>
        </row>
        <row r="750">
          <cell r="A750">
            <v>705432</v>
          </cell>
          <cell r="B750" t="str">
            <v>Boca de BTCC 3,00 x 3,00 m - esconsidade 45° - areia extraída e brita produzida</v>
          </cell>
          <cell r="C750" t="str">
            <v>un</v>
          </cell>
          <cell r="D750">
            <v>81923.91</v>
          </cell>
          <cell r="E750" t="str">
            <v>SICRO Jan/26</v>
          </cell>
        </row>
        <row r="751">
          <cell r="A751">
            <v>705257</v>
          </cell>
          <cell r="B751" t="str">
            <v>Corpo de BDCC 1,50 x 1,50 m - moldado no local - altura do aterro 0,00 a 1,00 m - areia e brita comerciais</v>
          </cell>
          <cell r="C751" t="str">
            <v>m</v>
          </cell>
          <cell r="D751">
            <v>4306.47</v>
          </cell>
          <cell r="E751" t="str">
            <v>SICRO Jan/26</v>
          </cell>
        </row>
        <row r="752">
          <cell r="A752">
            <v>705256</v>
          </cell>
          <cell r="B752" t="str">
            <v>Corpo de BDCC 1,50 x 1,50 m - moldado no local - altura do aterro 0,00 a 1,00 m - areia extraída e brita produzida</v>
          </cell>
          <cell r="C752" t="str">
            <v>m</v>
          </cell>
          <cell r="D752">
            <v>3946.2</v>
          </cell>
          <cell r="E752" t="str">
            <v>SICRO Jan/26</v>
          </cell>
        </row>
        <row r="753">
          <cell r="A753">
            <v>705259</v>
          </cell>
          <cell r="B753" t="str">
            <v>Corpo de BDCC 1,50 x 1,50 m - moldado no local - altura do aterro 1,00 a 2,50 m - areia e brita comerciais</v>
          </cell>
          <cell r="C753" t="str">
            <v>m</v>
          </cell>
          <cell r="D753">
            <v>3739.21</v>
          </cell>
          <cell r="E753" t="str">
            <v>SICRO Jan/26</v>
          </cell>
        </row>
        <row r="754">
          <cell r="A754">
            <v>705258</v>
          </cell>
          <cell r="B754" t="str">
            <v>Corpo de BDCC 1,50 x 1,50 m - moldado no local - altura do aterro 1,00 a 2,50 m - areia extraída e brita produzida</v>
          </cell>
          <cell r="C754" t="str">
            <v>m</v>
          </cell>
          <cell r="D754">
            <v>3378.95</v>
          </cell>
          <cell r="E754" t="str">
            <v>SICRO Jan/26</v>
          </cell>
        </row>
        <row r="755">
          <cell r="A755">
            <v>705267</v>
          </cell>
          <cell r="B755" t="str">
            <v>Corpo de BDCC 1,50 x 1,50 m - moldado no local - altura do aterro 10,00 a 12,50 m - areia e brita comerciais</v>
          </cell>
          <cell r="C755" t="str">
            <v>m</v>
          </cell>
          <cell r="D755">
            <v>5430.51</v>
          </cell>
          <cell r="E755" t="str">
            <v>SICRO Jan/26</v>
          </cell>
        </row>
        <row r="756">
          <cell r="A756">
            <v>705266</v>
          </cell>
          <cell r="B756" t="str">
            <v>Corpo de BDCC 1,50 x 1,50 m - moldado no local - altura do aterro 10,00 a 12,50 m - areia extraída e brita produzida</v>
          </cell>
          <cell r="C756" t="str">
            <v>m</v>
          </cell>
          <cell r="D756">
            <v>4953.4399999999996</v>
          </cell>
          <cell r="E756" t="str">
            <v>SICRO Jan/26</v>
          </cell>
        </row>
        <row r="757">
          <cell r="A757">
            <v>705269</v>
          </cell>
          <cell r="B757" t="str">
            <v>Corpo de BDCC 1,50 x 1,50 m - moldado no local - altura do aterro 12,50 a 15,00 m - areia e brita comerciais</v>
          </cell>
          <cell r="C757" t="str">
            <v>m</v>
          </cell>
          <cell r="D757">
            <v>5707.75</v>
          </cell>
          <cell r="E757" t="str">
            <v>SICRO Jan/26</v>
          </cell>
        </row>
        <row r="758">
          <cell r="A758">
            <v>705268</v>
          </cell>
          <cell r="B758" t="str">
            <v>Corpo de BDCC 1,50 x 1,50 m - moldado no local - altura do aterro 12,50 a 15,00 m - areia extraída e brita produzida</v>
          </cell>
          <cell r="C758" t="str">
            <v>m</v>
          </cell>
          <cell r="D758">
            <v>5230.68</v>
          </cell>
          <cell r="E758" t="str">
            <v>SICRO Jan/26</v>
          </cell>
        </row>
        <row r="759">
          <cell r="A759">
            <v>705261</v>
          </cell>
          <cell r="B759" t="str">
            <v>Corpo de BDCC 1,50 x 1,50 m - moldado no local - altura do aterro 2,50 a 5,00 m - areia e brita comerciais</v>
          </cell>
          <cell r="C759" t="str">
            <v>m</v>
          </cell>
          <cell r="D759">
            <v>4003.02</v>
          </cell>
          <cell r="E759" t="str">
            <v>SICRO Jan/26</v>
          </cell>
        </row>
        <row r="760">
          <cell r="A760">
            <v>705260</v>
          </cell>
          <cell r="B760" t="str">
            <v>Corpo de BDCC 1,50 x 1,50 m - moldado no local - altura do aterro 2,50 a 5,00 m - areia extraída e brita produzida</v>
          </cell>
          <cell r="C760" t="str">
            <v>m</v>
          </cell>
          <cell r="D760">
            <v>3642.75</v>
          </cell>
          <cell r="E760" t="str">
            <v>SICRO Jan/26</v>
          </cell>
        </row>
        <row r="761">
          <cell r="A761">
            <v>705263</v>
          </cell>
          <cell r="B761" t="str">
            <v>Corpo de BDCC 1,50 x 1,50 m - moldado no local - altura do aterro 5,00 a 7,50 m - areia e brita comerciais</v>
          </cell>
          <cell r="C761" t="str">
            <v>m</v>
          </cell>
          <cell r="D761">
            <v>4524.42</v>
          </cell>
          <cell r="E761" t="str">
            <v>SICRO Jan/26</v>
          </cell>
        </row>
        <row r="762">
          <cell r="A762">
            <v>705262</v>
          </cell>
          <cell r="B762" t="str">
            <v>Corpo de BDCC 1,50 x 1,50 m - moldado no local - altura do aterro 5,00 a 7,50 m - areia extraída e brita produzida</v>
          </cell>
          <cell r="C762" t="str">
            <v>m</v>
          </cell>
          <cell r="D762">
            <v>4164.1499999999996</v>
          </cell>
          <cell r="E762" t="str">
            <v>SICRO Jan/26</v>
          </cell>
        </row>
        <row r="763">
          <cell r="A763">
            <v>705265</v>
          </cell>
          <cell r="B763" t="str">
            <v>Corpo de BDCC 1,50 x 1,50 m - moldado no local - altura do aterro 7,50 a 10,00 m - areia e brita comerciais</v>
          </cell>
          <cell r="C763" t="str">
            <v>m</v>
          </cell>
          <cell r="D763">
            <v>4972.5600000000004</v>
          </cell>
          <cell r="E763" t="str">
            <v>SICRO Jan/26</v>
          </cell>
        </row>
        <row r="764">
          <cell r="A764">
            <v>705264</v>
          </cell>
          <cell r="B764" t="str">
            <v>Corpo de BDCC 1,50 x 1,50 m - moldado no local - altura do aterro 7,50 a 10,00 m - areia extraída e brita produzida</v>
          </cell>
          <cell r="C764" t="str">
            <v>m</v>
          </cell>
          <cell r="D764">
            <v>4612.3</v>
          </cell>
          <cell r="E764" t="str">
            <v>SICRO Jan/26</v>
          </cell>
        </row>
        <row r="765">
          <cell r="A765">
            <v>705271</v>
          </cell>
          <cell r="B765" t="str">
            <v>Corpo de BDCC 2,00 x 2,00 m - moldado no local - altura do aterro 0,00 a 1,00 m - areia e brita comerciais</v>
          </cell>
          <cell r="C765" t="str">
            <v>m</v>
          </cell>
          <cell r="D765">
            <v>6180.77</v>
          </cell>
          <cell r="E765" t="str">
            <v>SICRO Jan/26</v>
          </cell>
        </row>
        <row r="766">
          <cell r="A766">
            <v>705270</v>
          </cell>
          <cell r="B766" t="str">
            <v>Corpo de BDCC 2,00 x 2,00 m - moldado no local - altura do aterro 0,00 a 1,00 m - areia extraída e brita produzida</v>
          </cell>
          <cell r="C766" t="str">
            <v>m</v>
          </cell>
          <cell r="D766">
            <v>5715.01</v>
          </cell>
          <cell r="E766" t="str">
            <v>SICRO Jan/26</v>
          </cell>
        </row>
        <row r="767">
          <cell r="A767">
            <v>705273</v>
          </cell>
          <cell r="B767" t="str">
            <v>Corpo de BDCC 2,00 x 2,00 m - moldado no local - altura do aterro 1,00 a 2,50 m - areia e brita comerciais</v>
          </cell>
          <cell r="C767" t="str">
            <v>m</v>
          </cell>
          <cell r="D767">
            <v>5486.34</v>
          </cell>
          <cell r="E767" t="str">
            <v>SICRO Jan/26</v>
          </cell>
        </row>
        <row r="768">
          <cell r="A768">
            <v>705272</v>
          </cell>
          <cell r="B768" t="str">
            <v>Corpo de BDCC 2,00 x 2,00 m - moldado no local - altura do aterro 1,00 a 2,50 m - areia extraída e brita produzida</v>
          </cell>
          <cell r="C768" t="str">
            <v>m</v>
          </cell>
          <cell r="D768">
            <v>5020.58</v>
          </cell>
          <cell r="E768" t="str">
            <v>SICRO Jan/26</v>
          </cell>
        </row>
        <row r="769">
          <cell r="A769">
            <v>705281</v>
          </cell>
          <cell r="B769" t="str">
            <v>Corpo de BDCC 2,00 x 2,00 m - moldado no local - altura do aterro 10,00 a 12,50 m - areia e brita comerciais</v>
          </cell>
          <cell r="C769" t="str">
            <v>m</v>
          </cell>
          <cell r="D769">
            <v>8525.74</v>
          </cell>
          <cell r="E769" t="str">
            <v>SICRO Jan/26</v>
          </cell>
        </row>
        <row r="770">
          <cell r="A770">
            <v>705280</v>
          </cell>
          <cell r="B770" t="str">
            <v>Corpo de BDCC 2,00 x 2,00 m - moldado no local - altura do aterro 10,00 a 12,50 m - areia extraída e brita produzida</v>
          </cell>
          <cell r="C770" t="str">
            <v>m</v>
          </cell>
          <cell r="D770">
            <v>7774.31</v>
          </cell>
          <cell r="E770" t="str">
            <v>SICRO Jan/26</v>
          </cell>
        </row>
        <row r="771">
          <cell r="A771">
            <v>705283</v>
          </cell>
          <cell r="B771" t="str">
            <v>Corpo de BDCC 2,00 x 2,00 m - moldado no local - altura do aterro 12,50 a 15,00 m - areia e brita comerciais</v>
          </cell>
          <cell r="C771" t="str">
            <v>m</v>
          </cell>
          <cell r="D771">
            <v>8743.0300000000007</v>
          </cell>
          <cell r="E771" t="str">
            <v>SICRO Jan/26</v>
          </cell>
        </row>
        <row r="772">
          <cell r="A772">
            <v>705282</v>
          </cell>
          <cell r="B772" t="str">
            <v>Corpo de BDCC 2,00 x 2,00 m - moldado no local - altura do aterro 12,50 a 15,00 m - areia extraída e brita produzida</v>
          </cell>
          <cell r="C772" t="str">
            <v>m</v>
          </cell>
          <cell r="D772">
            <v>7991.6</v>
          </cell>
          <cell r="E772" t="str">
            <v>SICRO Jan/26</v>
          </cell>
        </row>
        <row r="773">
          <cell r="A773">
            <v>705275</v>
          </cell>
          <cell r="B773" t="str">
            <v>Corpo de BDCC 2,00 x 2,00 m - moldado no local - altura do aterro 2,50 a 5,00 m - areia e brita comerciais</v>
          </cell>
          <cell r="C773" t="str">
            <v>m</v>
          </cell>
          <cell r="D773">
            <v>6169.13</v>
          </cell>
          <cell r="E773" t="str">
            <v>SICRO Jan/26</v>
          </cell>
        </row>
        <row r="774">
          <cell r="A774">
            <v>705274</v>
          </cell>
          <cell r="B774" t="str">
            <v>Corpo de BDCC 2,00 x 2,00 m - moldado no local - altura do aterro 2,50 a 5,00 m - areia extraída e brita produzida</v>
          </cell>
          <cell r="C774" t="str">
            <v>m</v>
          </cell>
          <cell r="D774">
            <v>5703.38</v>
          </cell>
          <cell r="E774" t="str">
            <v>SICRO Jan/26</v>
          </cell>
        </row>
        <row r="775">
          <cell r="A775">
            <v>705277</v>
          </cell>
          <cell r="B775" t="str">
            <v>Corpo de BDCC 2,00 x 2,00 m - moldado no local - altura do aterro 5,00 a 7,50 m - areia e brita comerciais</v>
          </cell>
          <cell r="C775" t="str">
            <v>m</v>
          </cell>
          <cell r="D775">
            <v>6950.04</v>
          </cell>
          <cell r="E775" t="str">
            <v>SICRO Jan/26</v>
          </cell>
        </row>
        <row r="776">
          <cell r="A776">
            <v>705276</v>
          </cell>
          <cell r="B776" t="str">
            <v>Corpo de BDCC 2,00 x 2,00 m - moldado no local - altura do aterro 5,00 a 7,50 m - areia extraída e brita produzida</v>
          </cell>
          <cell r="C776" t="str">
            <v>m</v>
          </cell>
          <cell r="D776">
            <v>6340.63</v>
          </cell>
          <cell r="E776" t="str">
            <v>SICRO Jan/26</v>
          </cell>
        </row>
        <row r="777">
          <cell r="A777">
            <v>705279</v>
          </cell>
          <cell r="B777" t="str">
            <v>Corpo de BDCC 2,00 x 2,00 m - moldado no local - altura do aterro 7,50 a 10,00 m - areia e brita comerciais</v>
          </cell>
          <cell r="C777" t="str">
            <v>m</v>
          </cell>
          <cell r="D777">
            <v>7905.9</v>
          </cell>
          <cell r="E777" t="str">
            <v>SICRO Jan/26</v>
          </cell>
        </row>
        <row r="778">
          <cell r="A778">
            <v>705278</v>
          </cell>
          <cell r="B778" t="str">
            <v>Corpo de BDCC 2,00 x 2,00 m - moldado no local - altura do aterro 7,50 a 10,00 m - areia extraída e brita produzida</v>
          </cell>
          <cell r="C778" t="str">
            <v>m</v>
          </cell>
          <cell r="D778">
            <v>7296.49</v>
          </cell>
          <cell r="E778" t="str">
            <v>SICRO Jan/26</v>
          </cell>
        </row>
        <row r="779">
          <cell r="A779">
            <v>705285</v>
          </cell>
          <cell r="B779" t="str">
            <v>Corpo de BDCC 2,50 x 2,50 m - moldado no local - altura do aterro 0,00 a 1,00 m - areia e brita comerciais</v>
          </cell>
          <cell r="C779" t="str">
            <v>m</v>
          </cell>
          <cell r="D779">
            <v>7941.11</v>
          </cell>
          <cell r="E779" t="str">
            <v>SICRO Jan/26</v>
          </cell>
        </row>
        <row r="780">
          <cell r="A780">
            <v>705284</v>
          </cell>
          <cell r="B780" t="str">
            <v>Corpo de BDCC 2,50 x 2,50 m - moldado no local - altura do aterro 0,00 a 1,00 m - areia extraída e brita produzida</v>
          </cell>
          <cell r="C780" t="str">
            <v>m</v>
          </cell>
          <cell r="D780">
            <v>7355.64</v>
          </cell>
          <cell r="E780" t="str">
            <v>SICRO Jan/26</v>
          </cell>
        </row>
        <row r="781">
          <cell r="A781">
            <v>705287</v>
          </cell>
          <cell r="B781" t="str">
            <v>Corpo de BDCC 2,50 x 2,50 m - moldado no local - altura do aterro 1,00 a 2,50 m - areia e brita comerciais</v>
          </cell>
          <cell r="C781" t="str">
            <v>m</v>
          </cell>
          <cell r="D781">
            <v>7254.59</v>
          </cell>
          <cell r="E781" t="str">
            <v>SICRO Jan/26</v>
          </cell>
        </row>
        <row r="782">
          <cell r="A782">
            <v>705286</v>
          </cell>
          <cell r="B782" t="str">
            <v>Corpo de BDCC 2,50 x 2,50 m - moldado no local - altura do aterro 1,00 a 2,50 m - areia extraída e brita produzida</v>
          </cell>
          <cell r="C782" t="str">
            <v>m</v>
          </cell>
          <cell r="D782">
            <v>6669.12</v>
          </cell>
          <cell r="E782" t="str">
            <v>SICRO Jan/26</v>
          </cell>
        </row>
        <row r="783">
          <cell r="A783">
            <v>705295</v>
          </cell>
          <cell r="B783" t="str">
            <v>Corpo de BDCC 2,50 x 2,50 m - moldado no local - altura do aterro 10,00 a 12,50 m - areia e brita comerciais</v>
          </cell>
          <cell r="C783" t="str">
            <v>m</v>
          </cell>
          <cell r="D783">
            <v>11162.8</v>
          </cell>
          <cell r="E783" t="str">
            <v>SICRO Jan/26</v>
          </cell>
        </row>
        <row r="784">
          <cell r="A784">
            <v>705294</v>
          </cell>
          <cell r="B784" t="str">
            <v>Corpo de BDCC 2,50 x 2,50 m - moldado no local - altura do aterro 10,00 a 12,50 m - areia extraída e brita produzida</v>
          </cell>
          <cell r="C784" t="str">
            <v>m</v>
          </cell>
          <cell r="D784">
            <v>10258.5</v>
          </cell>
          <cell r="E784" t="str">
            <v>SICRO Jan/26</v>
          </cell>
        </row>
        <row r="785">
          <cell r="A785">
            <v>705297</v>
          </cell>
          <cell r="B785" t="str">
            <v>Corpo de BDCC 2,50 x 2,50 m - moldado no local - altura do aterro 12,50 a 15,00 m - areia e brita comerciais</v>
          </cell>
          <cell r="C785" t="str">
            <v>m</v>
          </cell>
          <cell r="D785">
            <v>12061.96</v>
          </cell>
          <cell r="E785" t="str">
            <v>SICRO Jan/26</v>
          </cell>
        </row>
        <row r="786">
          <cell r="A786">
            <v>705296</v>
          </cell>
          <cell r="B786" t="str">
            <v>Corpo de BDCC 2,50 x 2,50 m - moldado no local - altura do aterro 12,50 a 15,00 m - areia extraída e brita produzida</v>
          </cell>
          <cell r="C786" t="str">
            <v>m</v>
          </cell>
          <cell r="D786">
            <v>11157.66</v>
          </cell>
          <cell r="E786" t="str">
            <v>SICRO Jan/26</v>
          </cell>
        </row>
        <row r="787">
          <cell r="A787">
            <v>705289</v>
          </cell>
          <cell r="B787" t="str">
            <v>Corpo de BDCC 2,50 x 2,50 m - moldado no local - altura do aterro 2,50 a 5,00 m - areia e brita comerciais</v>
          </cell>
          <cell r="C787" t="str">
            <v>m</v>
          </cell>
          <cell r="D787">
            <v>8207.4699999999993</v>
          </cell>
          <cell r="E787" t="str">
            <v>SICRO Jan/26</v>
          </cell>
        </row>
        <row r="788">
          <cell r="A788">
            <v>705288</v>
          </cell>
          <cell r="B788" t="str">
            <v>Corpo de BDCC 2,50 x 2,50 m - moldado no local - altura do aterro 2,50 a 5,00 m - areia extraída e brita produzida</v>
          </cell>
          <cell r="C788" t="str">
            <v>m</v>
          </cell>
          <cell r="D788">
            <v>7465.72</v>
          </cell>
          <cell r="E788" t="str">
            <v>SICRO Jan/26</v>
          </cell>
        </row>
        <row r="789">
          <cell r="A789">
            <v>705291</v>
          </cell>
          <cell r="B789" t="str">
            <v>Corpo de BDCC 2,50 x 2,50 m - moldado no local - altura do aterro 5,00 a 7,50 m - areia e brita comerciais</v>
          </cell>
          <cell r="C789" t="str">
            <v>m</v>
          </cell>
          <cell r="D789">
            <v>9358.0499999999993</v>
          </cell>
          <cell r="E789" t="str">
            <v>SICRO Jan/26</v>
          </cell>
        </row>
        <row r="790">
          <cell r="A790">
            <v>705290</v>
          </cell>
          <cell r="B790" t="str">
            <v>Corpo de BDCC 2,50 x 2,50 m - moldado no local - altura do aterro 5,00 a 7,50 m - areia extraída e brita produzida</v>
          </cell>
          <cell r="C790" t="str">
            <v>m</v>
          </cell>
          <cell r="D790">
            <v>8616.2999999999993</v>
          </cell>
          <cell r="E790" t="str">
            <v>SICRO Jan/26</v>
          </cell>
        </row>
        <row r="791">
          <cell r="A791">
            <v>705293</v>
          </cell>
          <cell r="B791" t="str">
            <v>Corpo de BDCC 2,50 x 2,50 m - moldado no local - altura do aterro 7,50 a 10,00 m - areia e brita comerciais</v>
          </cell>
          <cell r="C791" t="str">
            <v>m</v>
          </cell>
          <cell r="D791">
            <v>10105.379999999999</v>
          </cell>
          <cell r="E791" t="str">
            <v>SICRO Jan/26</v>
          </cell>
        </row>
        <row r="792">
          <cell r="A792">
            <v>705292</v>
          </cell>
          <cell r="B792" t="str">
            <v>Corpo de BDCC 2,50 x 2,50 m - moldado no local - altura do aterro 7,50 a 10,00 m - areia extraída e brita produzida</v>
          </cell>
          <cell r="C792" t="str">
            <v>m</v>
          </cell>
          <cell r="D792">
            <v>9201.08</v>
          </cell>
          <cell r="E792" t="str">
            <v>SICRO Jan/26</v>
          </cell>
        </row>
        <row r="793">
          <cell r="A793">
            <v>705299</v>
          </cell>
          <cell r="B793" t="str">
            <v>Corpo de BDCC 3,00 x 3,00 m - moldado no local - altura do aterro 0,00 a 1,00 m - areia e brita comerciais</v>
          </cell>
          <cell r="C793" t="str">
            <v>m</v>
          </cell>
          <cell r="D793">
            <v>10203.450000000001</v>
          </cell>
          <cell r="E793" t="str">
            <v>SICRO Jan/26</v>
          </cell>
        </row>
        <row r="794">
          <cell r="A794">
            <v>705298</v>
          </cell>
          <cell r="B794" t="str">
            <v>Corpo de BDCC 3,00 x 3,00 m - moldado no local - altura do aterro 0,00 a 1,00 m - areia extraída e brita produzida</v>
          </cell>
          <cell r="C794" t="str">
            <v>m</v>
          </cell>
          <cell r="D794">
            <v>9329.35</v>
          </cell>
          <cell r="E794" t="str">
            <v>SICRO Jan/26</v>
          </cell>
        </row>
        <row r="795">
          <cell r="A795">
            <v>705301</v>
          </cell>
          <cell r="B795" t="str">
            <v>Corpo de BDCC 3,00 x 3,00 m - moldado no local - altura do aterro 1,00 a 2,50 m - areia e brita comerciais</v>
          </cell>
          <cell r="C795" t="str">
            <v>m</v>
          </cell>
          <cell r="D795">
            <v>9549.4500000000007</v>
          </cell>
          <cell r="E795" t="str">
            <v>SICRO Jan/26</v>
          </cell>
        </row>
        <row r="796">
          <cell r="A796">
            <v>705300</v>
          </cell>
          <cell r="B796" t="str">
            <v>Corpo de BDCC 3,00 x 3,00 m - moldado no local - altura do aterro 1,00 a 2,50 m - areia extraída e brita produzida</v>
          </cell>
          <cell r="C796" t="str">
            <v>m</v>
          </cell>
          <cell r="D796">
            <v>8675.36</v>
          </cell>
          <cell r="E796" t="str">
            <v>SICRO Jan/26</v>
          </cell>
        </row>
        <row r="797">
          <cell r="A797">
            <v>705309</v>
          </cell>
          <cell r="B797" t="str">
            <v>Corpo de BDCC 3,00 x 3,00 m - moldado no local - altura do aterro 10,00 a 12,50 m - areia e brita comerciais</v>
          </cell>
          <cell r="C797" t="str">
            <v>m</v>
          </cell>
          <cell r="D797">
            <v>15499.11</v>
          </cell>
          <cell r="E797" t="str">
            <v>SICRO Jan/26</v>
          </cell>
        </row>
        <row r="798">
          <cell r="A798">
            <v>705308</v>
          </cell>
          <cell r="B798" t="str">
            <v>Corpo de BDCC 3,00 x 3,00 m - moldado no local - altura do aterro 10,00 a 12,50 m - areia extraída e brita produzida</v>
          </cell>
          <cell r="C798" t="str">
            <v>m</v>
          </cell>
          <cell r="D798">
            <v>14190.9</v>
          </cell>
          <cell r="E798" t="str">
            <v>SICRO Jan/26</v>
          </cell>
        </row>
        <row r="799">
          <cell r="A799">
            <v>705311</v>
          </cell>
          <cell r="B799" t="str">
            <v>Corpo de BDCC 3,00 x 3,00 m - moldado no local - altura do aterro 12,50 a 15,00 m - areia e brita comerciais</v>
          </cell>
          <cell r="C799" t="str">
            <v>m</v>
          </cell>
          <cell r="D799">
            <v>15396.36</v>
          </cell>
          <cell r="E799" t="str">
            <v>SICRO Jan/26</v>
          </cell>
        </row>
        <row r="800">
          <cell r="A800">
            <v>705310</v>
          </cell>
          <cell r="B800" t="str">
            <v>Corpo de BDCC 3,00 x 3,00 m - moldado no local - altura do aterro 12,50 a 15,00 m - areia extraída e brita produzida</v>
          </cell>
          <cell r="C800" t="str">
            <v>m</v>
          </cell>
          <cell r="D800">
            <v>14088.15</v>
          </cell>
          <cell r="E800" t="str">
            <v>SICRO Jan/26</v>
          </cell>
        </row>
        <row r="801">
          <cell r="A801">
            <v>705303</v>
          </cell>
          <cell r="B801" t="str">
            <v>Corpo de BDCC 3,00 x 3,00 m - moldado no local - altura do aterro 2,50 a 5,00 m - areia e brita comerciais</v>
          </cell>
          <cell r="C801" t="str">
            <v>m</v>
          </cell>
          <cell r="D801">
            <v>10285.459999999999</v>
          </cell>
          <cell r="E801" t="str">
            <v>SICRO Jan/26</v>
          </cell>
        </row>
        <row r="802">
          <cell r="A802">
            <v>705302</v>
          </cell>
          <cell r="B802" t="str">
            <v>Corpo de BDCC 3,00 x 3,00 m - moldado no local - altura do aterro 2,50 a 5,00 m - areia extraída e brita produzida</v>
          </cell>
          <cell r="C802" t="str">
            <v>m</v>
          </cell>
          <cell r="D802">
            <v>9220.39</v>
          </cell>
          <cell r="E802" t="str">
            <v>SICRO Jan/26</v>
          </cell>
        </row>
        <row r="803">
          <cell r="A803">
            <v>705305</v>
          </cell>
          <cell r="B803" t="str">
            <v>Corpo de BDCC 3,00 x 3,00 m - moldado no local - altura do aterro 5,00 a 7,50 m - areia e brita comerciais</v>
          </cell>
          <cell r="C803" t="str">
            <v>m</v>
          </cell>
          <cell r="D803">
            <v>12553.33</v>
          </cell>
          <cell r="E803" t="str">
            <v>SICRO Jan/26</v>
          </cell>
        </row>
        <row r="804">
          <cell r="A804">
            <v>705304</v>
          </cell>
          <cell r="B804" t="str">
            <v>Corpo de BDCC 3,00 x 3,00 m - moldado no local - altura do aterro 5,00 a 7,50 m - areia extraída e brita produzida</v>
          </cell>
          <cell r="C804" t="str">
            <v>m</v>
          </cell>
          <cell r="D804">
            <v>11488.27</v>
          </cell>
          <cell r="E804" t="str">
            <v>SICRO Jan/26</v>
          </cell>
        </row>
        <row r="805">
          <cell r="A805">
            <v>705307</v>
          </cell>
          <cell r="B805" t="str">
            <v>Corpo de BDCC 3,00 x 3,00 m - moldado no local - altura do aterro 7,50 a 10,00 m - areia e brita comerciais</v>
          </cell>
          <cell r="C805" t="str">
            <v>m</v>
          </cell>
          <cell r="D805">
            <v>13865.52</v>
          </cell>
          <cell r="E805" t="str">
            <v>SICRO Jan/26</v>
          </cell>
        </row>
        <row r="806">
          <cell r="A806">
            <v>705306</v>
          </cell>
          <cell r="B806" t="str">
            <v>Corpo de BDCC 3,00 x 3,00 m - moldado no local - altura do aterro 7,50 a 10,00 m - areia extraída e brita produzida</v>
          </cell>
          <cell r="C806" t="str">
            <v>m</v>
          </cell>
          <cell r="D806">
            <v>12557.31</v>
          </cell>
          <cell r="E806" t="str">
            <v>SICRO Jan/26</v>
          </cell>
        </row>
        <row r="807">
          <cell r="A807">
            <v>705169</v>
          </cell>
          <cell r="B807" t="str">
            <v>Corpo de BSCC 1,50 x 1,50 m - moldado no local - altura do aterro 0,00 a 1,00 m - areia e brita comerciais</v>
          </cell>
          <cell r="C807" t="str">
            <v>m</v>
          </cell>
          <cell r="D807">
            <v>2582.4</v>
          </cell>
          <cell r="E807" t="str">
            <v>SICRO Jan/26</v>
          </cell>
        </row>
        <row r="808">
          <cell r="A808">
            <v>705168</v>
          </cell>
          <cell r="B808" t="str">
            <v>Corpo de BSCC 1,50 x 1,50 m - moldado no local - altura do aterro 0,00 a 1,00 m - areia extraída e brita produzida</v>
          </cell>
          <cell r="C808" t="str">
            <v>m</v>
          </cell>
          <cell r="D808">
            <v>2380.4</v>
          </cell>
          <cell r="E808" t="str">
            <v>SICRO Jan/26</v>
          </cell>
        </row>
        <row r="809">
          <cell r="A809">
            <v>705171</v>
          </cell>
          <cell r="B809" t="str">
            <v>Corpo de BSCC 1,50 x 1,50 m - moldado no local - altura do aterro 1,00 a 2,50 m - areia e brita comerciais</v>
          </cell>
          <cell r="C809" t="str">
            <v>m</v>
          </cell>
          <cell r="D809">
            <v>2280.98</v>
          </cell>
          <cell r="E809" t="str">
            <v>SICRO Jan/26</v>
          </cell>
        </row>
        <row r="810">
          <cell r="A810">
            <v>705170</v>
          </cell>
          <cell r="B810" t="str">
            <v>Corpo de BSCC 1,50 x 1,50 m - moldado no local - altura do aterro 1,00 a 2,50 m - areia extraída e brita produzida</v>
          </cell>
          <cell r="C810" t="str">
            <v>m</v>
          </cell>
          <cell r="D810">
            <v>2078.9899999999998</v>
          </cell>
          <cell r="E810" t="str">
            <v>SICRO Jan/26</v>
          </cell>
        </row>
        <row r="811">
          <cell r="A811">
            <v>705179</v>
          </cell>
          <cell r="B811" t="str">
            <v>Corpo de BSCC 1,50 x 1,50 m - moldado no local - altura do aterro 10,00 a 12,50 m - areia e brita comerciais</v>
          </cell>
          <cell r="C811" t="str">
            <v>m</v>
          </cell>
          <cell r="D811">
            <v>3256.22</v>
          </cell>
          <cell r="E811" t="str">
            <v>SICRO Jan/26</v>
          </cell>
        </row>
        <row r="812">
          <cell r="A812">
            <v>705178</v>
          </cell>
          <cell r="B812" t="str">
            <v>Corpo de BSCC 1,50 x 1,50 m - moldado no local - altura do aterro 10,00 a 12,50 m - areia extraída e brita produzida</v>
          </cell>
          <cell r="C812" t="str">
            <v>m</v>
          </cell>
          <cell r="D812">
            <v>2989.54</v>
          </cell>
          <cell r="E812" t="str">
            <v>SICRO Jan/26</v>
          </cell>
        </row>
        <row r="813">
          <cell r="A813">
            <v>705181</v>
          </cell>
          <cell r="B813" t="str">
            <v>Corpo de BSCC 1,50 x 1,50 m - moldado no local - altura do aterro 12,50 a 15,00 m - areia e brita comerciais</v>
          </cell>
          <cell r="C813" t="str">
            <v>m</v>
          </cell>
          <cell r="D813">
            <v>3404.17</v>
          </cell>
          <cell r="E813" t="str">
            <v>SICRO Jan/26</v>
          </cell>
        </row>
        <row r="814">
          <cell r="A814">
            <v>705180</v>
          </cell>
          <cell r="B814" t="str">
            <v>Corpo de BSCC 1,50 x 1,50 m - moldado no local - altura do aterro 12,50 a 15,00 m - areia extraída e brita produzida</v>
          </cell>
          <cell r="C814" t="str">
            <v>m</v>
          </cell>
          <cell r="D814">
            <v>3137.48</v>
          </cell>
          <cell r="E814" t="str">
            <v>SICRO Jan/26</v>
          </cell>
        </row>
        <row r="815">
          <cell r="A815">
            <v>705173</v>
          </cell>
          <cell r="B815" t="str">
            <v>Corpo de BSCC 1,50 x 1,50 m - moldado no local - altura do aterro 2,50 a 5,00 m - areia e brita comerciais</v>
          </cell>
          <cell r="C815" t="str">
            <v>m</v>
          </cell>
          <cell r="D815">
            <v>2491.1999999999998</v>
          </cell>
          <cell r="E815" t="str">
            <v>SICRO Jan/26</v>
          </cell>
        </row>
        <row r="816">
          <cell r="A816">
            <v>705172</v>
          </cell>
          <cell r="B816" t="str">
            <v>Corpo de BSCC 1,50 x 1,50 m - moldado no local - altura do aterro 2,50 a 5,00 m - areia extraída e brita produzida</v>
          </cell>
          <cell r="C816" t="str">
            <v>m</v>
          </cell>
          <cell r="D816">
            <v>2289.1999999999998</v>
          </cell>
          <cell r="E816" t="str">
            <v>SICRO Jan/26</v>
          </cell>
        </row>
        <row r="817">
          <cell r="A817">
            <v>705175</v>
          </cell>
          <cell r="B817" t="str">
            <v>Corpo de BSCC 1,50 x 1,50 m - moldado no local - altura do aterro 5,00 a 7,50 m - areia e brita comerciais</v>
          </cell>
          <cell r="C817" t="str">
            <v>m</v>
          </cell>
          <cell r="D817">
            <v>2780.77</v>
          </cell>
          <cell r="E817" t="str">
            <v>SICRO Jan/26</v>
          </cell>
        </row>
        <row r="818">
          <cell r="A818">
            <v>705174</v>
          </cell>
          <cell r="B818" t="str">
            <v>Corpo de BSCC 1,50 x 1,50 m - moldado no local - altura do aterro 5,00 a 7,50 m - areia extraída e brita produzida</v>
          </cell>
          <cell r="C818" t="str">
            <v>m</v>
          </cell>
          <cell r="D818">
            <v>2578.77</v>
          </cell>
          <cell r="E818" t="str">
            <v>SICRO Jan/26</v>
          </cell>
        </row>
        <row r="819">
          <cell r="A819">
            <v>705177</v>
          </cell>
          <cell r="B819" t="str">
            <v>Corpo de BSCC 1,50 x 1,50 m - moldado no local - altura do aterro 7,50 a 10,00 m - areia e brita comerciais</v>
          </cell>
          <cell r="C819" t="str">
            <v>m</v>
          </cell>
          <cell r="D819">
            <v>3133.56</v>
          </cell>
          <cell r="E819" t="str">
            <v>SICRO Jan/26</v>
          </cell>
        </row>
        <row r="820">
          <cell r="A820">
            <v>705176</v>
          </cell>
          <cell r="B820" t="str">
            <v>Corpo de BSCC 1,50 x 1,50 m - moldado no local - altura do aterro 7,50 a 10,00 m - areia extraída e brita produzida</v>
          </cell>
          <cell r="C820" t="str">
            <v>m</v>
          </cell>
          <cell r="D820">
            <v>2866.87</v>
          </cell>
          <cell r="E820" t="str">
            <v>SICRO Jan/26</v>
          </cell>
        </row>
        <row r="821">
          <cell r="A821">
            <v>705183</v>
          </cell>
          <cell r="B821" t="str">
            <v>Corpo de BSCC 2,00 x 2,00 m - moldado no local - altura do aterro 0,00 a 1,00 m - areia e brita comerciais</v>
          </cell>
          <cell r="C821" t="str">
            <v>m</v>
          </cell>
          <cell r="D821">
            <v>3604.11</v>
          </cell>
          <cell r="E821" t="str">
            <v>SICRO Jan/26</v>
          </cell>
        </row>
        <row r="822">
          <cell r="A822">
            <v>705182</v>
          </cell>
          <cell r="B822" t="str">
            <v>Corpo de BSCC 2,00 x 2,00 m - moldado no local - altura do aterro 0,00 a 1,00 m - areia extraída e brita produzida</v>
          </cell>
          <cell r="C822" t="str">
            <v>m</v>
          </cell>
          <cell r="D822">
            <v>3344.49</v>
          </cell>
          <cell r="E822" t="str">
            <v>SICRO Jan/26</v>
          </cell>
        </row>
        <row r="823">
          <cell r="A823">
            <v>705185</v>
          </cell>
          <cell r="B823" t="str">
            <v>Corpo de BSCC 2,00 x 2,00 m - moldado no local - altura do aterro 1,00 a 2,50 m - areia e brita comerciais</v>
          </cell>
          <cell r="C823" t="str">
            <v>m</v>
          </cell>
          <cell r="D823">
            <v>3254.75</v>
          </cell>
          <cell r="E823" t="str">
            <v>SICRO Jan/26</v>
          </cell>
        </row>
        <row r="824">
          <cell r="A824">
            <v>705184</v>
          </cell>
          <cell r="B824" t="str">
            <v>Corpo de BSCC 2,00 x 2,00 m - moldado no local - altura do aterro 1,00 a 2,50 m - areia extraída e brita produzida</v>
          </cell>
          <cell r="C824" t="str">
            <v>m</v>
          </cell>
          <cell r="D824">
            <v>2995.13</v>
          </cell>
          <cell r="E824" t="str">
            <v>SICRO Jan/26</v>
          </cell>
        </row>
        <row r="825">
          <cell r="A825">
            <v>705193</v>
          </cell>
          <cell r="B825" t="str">
            <v>Corpo de BSCC 2,00 x 2,00 m - moldado no local - altura do aterro 10,00 a 12,50 m - areia e brita comerciais</v>
          </cell>
          <cell r="C825" t="str">
            <v>m</v>
          </cell>
          <cell r="D825">
            <v>4964.1899999999996</v>
          </cell>
          <cell r="E825" t="str">
            <v>SICRO Jan/26</v>
          </cell>
        </row>
        <row r="826">
          <cell r="A826">
            <v>705192</v>
          </cell>
          <cell r="B826" t="str">
            <v>Corpo de BSCC 2,00 x 2,00 m - moldado no local - altura do aterro 10,00 a 12,50 m - areia extraída e brita produzida</v>
          </cell>
          <cell r="C826" t="str">
            <v>m</v>
          </cell>
          <cell r="D826">
            <v>4545.1899999999996</v>
          </cell>
          <cell r="E826" t="str">
            <v>SICRO Jan/26</v>
          </cell>
        </row>
        <row r="827">
          <cell r="A827">
            <v>705195</v>
          </cell>
          <cell r="B827" t="str">
            <v>Corpo de BSCC 2,00 x 2,00 m - moldado no local - altura do aterro 12,50 a 15,00 m - areia e brita comerciais</v>
          </cell>
          <cell r="C827" t="str">
            <v>m</v>
          </cell>
          <cell r="D827">
            <v>5318.82</v>
          </cell>
          <cell r="E827" t="str">
            <v>SICRO Jan/26</v>
          </cell>
        </row>
        <row r="828">
          <cell r="A828">
            <v>705194</v>
          </cell>
          <cell r="B828" t="str">
            <v>Corpo de BSCC 2,00 x 2,00 m - moldado no local - altura do aterro 12,50 a 15,00 m - areia extraída e brita produzida</v>
          </cell>
          <cell r="C828" t="str">
            <v>m</v>
          </cell>
          <cell r="D828">
            <v>4899.82</v>
          </cell>
          <cell r="E828" t="str">
            <v>SICRO Jan/26</v>
          </cell>
        </row>
        <row r="829">
          <cell r="A829">
            <v>705187</v>
          </cell>
          <cell r="B829" t="str">
            <v>Corpo de BSCC 2,00 x 2,00 m - moldado no local - altura do aterro 2,50 a 5,00 m - areia e brita comerciais</v>
          </cell>
          <cell r="C829" t="str">
            <v>m</v>
          </cell>
          <cell r="D829">
            <v>3699.56</v>
          </cell>
          <cell r="E829" t="str">
            <v>SICRO Jan/26</v>
          </cell>
        </row>
        <row r="830">
          <cell r="A830">
            <v>705186</v>
          </cell>
          <cell r="B830" t="str">
            <v>Corpo de BSCC 2,00 x 2,00 m - moldado no local - altura do aterro 2,50 a 5,00 m - areia extraída e brita produzida</v>
          </cell>
          <cell r="C830" t="str">
            <v>m</v>
          </cell>
          <cell r="D830">
            <v>3359.46</v>
          </cell>
          <cell r="E830" t="str">
            <v>SICRO Jan/26</v>
          </cell>
        </row>
        <row r="831">
          <cell r="A831">
            <v>705189</v>
          </cell>
          <cell r="B831" t="str">
            <v>Corpo de BSCC 2,00 x 2,00 m - moldado no local - altura do aterro 5,00 a 7,50 m - areia e brita comerciais</v>
          </cell>
          <cell r="C831" t="str">
            <v>m</v>
          </cell>
          <cell r="D831">
            <v>4160.32</v>
          </cell>
          <cell r="E831" t="str">
            <v>SICRO Jan/26</v>
          </cell>
        </row>
        <row r="832">
          <cell r="A832">
            <v>705188</v>
          </cell>
          <cell r="B832" t="str">
            <v>Corpo de BSCC 2,00 x 2,00 m - moldado no local - altura do aterro 5,00 a 7,50 m - areia extraída e brita produzida</v>
          </cell>
          <cell r="C832" t="str">
            <v>m</v>
          </cell>
          <cell r="D832">
            <v>3820.22</v>
          </cell>
          <cell r="E832" t="str">
            <v>SICRO Jan/26</v>
          </cell>
        </row>
        <row r="833">
          <cell r="A833">
            <v>705191</v>
          </cell>
          <cell r="B833" t="str">
            <v>Corpo de BSCC 2,00 x 2,00 m - moldado no local - altura do aterro 7,50 a 10,00 m - areia e brita comerciais</v>
          </cell>
          <cell r="C833" t="str">
            <v>m</v>
          </cell>
          <cell r="D833">
            <v>4562.13</v>
          </cell>
          <cell r="E833" t="str">
            <v>SICRO Jan/26</v>
          </cell>
        </row>
        <row r="834">
          <cell r="A834">
            <v>705190</v>
          </cell>
          <cell r="B834" t="str">
            <v>Corpo de BSCC 2,00 x 2,00 m - moldado no local - altura do aterro 7,50 a 10,00 m - areia extraída e brita produzida</v>
          </cell>
          <cell r="C834" t="str">
            <v>m</v>
          </cell>
          <cell r="D834">
            <v>4143.13</v>
          </cell>
          <cell r="E834" t="str">
            <v>SICRO Jan/26</v>
          </cell>
        </row>
        <row r="835">
          <cell r="A835">
            <v>705197</v>
          </cell>
          <cell r="B835" t="str">
            <v>Corpo de BSCC 2,50 x 2,50 m - moldado no local - altura do aterro 0,00 a 1,00 m - areia e brita comerciais</v>
          </cell>
          <cell r="C835" t="str">
            <v>m</v>
          </cell>
          <cell r="D835">
            <v>4914.12</v>
          </cell>
          <cell r="E835" t="str">
            <v>SICRO Jan/26</v>
          </cell>
        </row>
        <row r="836">
          <cell r="A836">
            <v>705196</v>
          </cell>
          <cell r="B836" t="str">
            <v>Corpo de BSCC 2,50 x 2,50 m - moldado no local - altura do aterro 0,00 a 1,00 m - areia extraída e brita produzida</v>
          </cell>
          <cell r="C836" t="str">
            <v>m</v>
          </cell>
          <cell r="D836">
            <v>4499.3</v>
          </cell>
          <cell r="E836" t="str">
            <v>SICRO Jan/26</v>
          </cell>
        </row>
        <row r="837">
          <cell r="A837">
            <v>705199</v>
          </cell>
          <cell r="B837" t="str">
            <v>Corpo de BSCC 2,50 x 2,50 m - moldado no local - altura do aterro 1,00 a 2,50 m - areia e brita comerciais</v>
          </cell>
          <cell r="C837" t="str">
            <v>m</v>
          </cell>
          <cell r="D837">
            <v>4649.83</v>
          </cell>
          <cell r="E837" t="str">
            <v>SICRO Jan/26</v>
          </cell>
        </row>
        <row r="838">
          <cell r="A838">
            <v>705198</v>
          </cell>
          <cell r="B838" t="str">
            <v>Corpo de BSCC 2,50 x 2,50 m - moldado no local - altura do aterro 1,00 a 2,50 m - areia extraída e brita produzida</v>
          </cell>
          <cell r="C838" t="str">
            <v>m</v>
          </cell>
          <cell r="D838">
            <v>4235.01</v>
          </cell>
          <cell r="E838" t="str">
            <v>SICRO Jan/26</v>
          </cell>
        </row>
        <row r="839">
          <cell r="A839">
            <v>705207</v>
          </cell>
          <cell r="B839" t="str">
            <v>Corpo de BSCC 2,50 x 2,50 m - moldado no local - altura do aterro 10,00 a 12,50 m - areia e brita comerciais</v>
          </cell>
          <cell r="C839" t="str">
            <v>m</v>
          </cell>
          <cell r="D839">
            <v>7024.28</v>
          </cell>
          <cell r="E839" t="str">
            <v>SICRO Jan/26</v>
          </cell>
        </row>
        <row r="840">
          <cell r="A840">
            <v>705206</v>
          </cell>
          <cell r="B840" t="str">
            <v>Corpo de BSCC 2,50 x 2,50 m - moldado no local - altura do aterro 10,00 a 12,50 m - areia extraída e brita produzida</v>
          </cell>
          <cell r="C840" t="str">
            <v>m</v>
          </cell>
          <cell r="D840">
            <v>6405.85</v>
          </cell>
          <cell r="E840" t="str">
            <v>SICRO Jan/26</v>
          </cell>
        </row>
        <row r="841">
          <cell r="A841">
            <v>705209</v>
          </cell>
          <cell r="B841" t="str">
            <v>Corpo de BSCC 2,50 x 2,50 m - moldado no local - altura do aterro 12,50 a 15,00 m - areia e brita comerciais</v>
          </cell>
          <cell r="C841" t="str">
            <v>m</v>
          </cell>
          <cell r="D841">
            <v>7976.91</v>
          </cell>
          <cell r="E841" t="str">
            <v>SICRO Jan/26</v>
          </cell>
        </row>
        <row r="842">
          <cell r="A842">
            <v>705208</v>
          </cell>
          <cell r="B842" t="str">
            <v>Corpo de BSCC 2,50 x 2,50 m - moldado no local - altura do aterro 12,50 a 15,00 m - areia extraída e brita produzida</v>
          </cell>
          <cell r="C842" t="str">
            <v>m</v>
          </cell>
          <cell r="D842">
            <v>7255.89</v>
          </cell>
          <cell r="E842" t="str">
            <v>SICRO Jan/26</v>
          </cell>
        </row>
        <row r="843">
          <cell r="A843">
            <v>705201</v>
          </cell>
          <cell r="B843" t="str">
            <v>Corpo de BSCC 2,50 x 2,50 m - moldado no local - altura do aterro 2,50 a 5,00 m - areia e brita comerciais</v>
          </cell>
          <cell r="C843" t="str">
            <v>m</v>
          </cell>
          <cell r="D843">
            <v>5344.46</v>
          </cell>
          <cell r="E843" t="str">
            <v>SICRO Jan/26</v>
          </cell>
        </row>
        <row r="844">
          <cell r="A844">
            <v>705200</v>
          </cell>
          <cell r="B844" t="str">
            <v>Corpo de BSCC 2,50 x 2,50 m - moldado no local - altura do aterro 2,50 a 5,00 m - areia extraída e brita produzida</v>
          </cell>
          <cell r="C844" t="str">
            <v>m</v>
          </cell>
          <cell r="D844">
            <v>4929.6400000000003</v>
          </cell>
          <cell r="E844" t="str">
            <v>SICRO Jan/26</v>
          </cell>
        </row>
        <row r="845">
          <cell r="A845">
            <v>705203</v>
          </cell>
          <cell r="B845" t="str">
            <v>Corpo de BSCC 2,50 x 2,50 m - moldado no local - altura do aterro 5,00 a 7,50 m - areia e brita comerciais</v>
          </cell>
          <cell r="C845" t="str">
            <v>m</v>
          </cell>
          <cell r="D845">
            <v>5878.5</v>
          </cell>
          <cell r="E845" t="str">
            <v>SICRO Jan/26</v>
          </cell>
        </row>
        <row r="846">
          <cell r="A846">
            <v>705202</v>
          </cell>
          <cell r="B846" t="str">
            <v>Corpo de BSCC 2,50 x 2,50 m - moldado no local - altura do aterro 5,00 a 7,50 m - areia extraída e brita produzida</v>
          </cell>
          <cell r="C846" t="str">
            <v>m</v>
          </cell>
          <cell r="D846">
            <v>5368.98</v>
          </cell>
          <cell r="E846" t="str">
            <v>SICRO Jan/26</v>
          </cell>
        </row>
        <row r="847">
          <cell r="A847">
            <v>705205</v>
          </cell>
          <cell r="B847" t="str">
            <v>Corpo de BSCC 2,50 x 2,50 m - moldado no local - altura do aterro 7,50 a 10,00 m - areia e brita comerciais</v>
          </cell>
          <cell r="C847" t="str">
            <v>m</v>
          </cell>
          <cell r="D847">
            <v>6435.19</v>
          </cell>
          <cell r="E847" t="str">
            <v>SICRO Jan/26</v>
          </cell>
        </row>
        <row r="848">
          <cell r="A848">
            <v>705204</v>
          </cell>
          <cell r="B848" t="str">
            <v>Corpo de BSCC 2,50 x 2,50 m - moldado no local - altura do aterro 7,50 a 10,00 m - areia extraída e brita produzida</v>
          </cell>
          <cell r="C848" t="str">
            <v>m</v>
          </cell>
          <cell r="D848">
            <v>5925.67</v>
          </cell>
          <cell r="E848" t="str">
            <v>SICRO Jan/26</v>
          </cell>
        </row>
        <row r="849">
          <cell r="A849">
            <v>705211</v>
          </cell>
          <cell r="B849" t="str">
            <v>Corpo de BSCC 3,00 x 3,00 m - moldado no local - altura do aterro 0,00 a 1,00 m - areia e brita comerciais</v>
          </cell>
          <cell r="C849" t="str">
            <v>m</v>
          </cell>
          <cell r="D849">
            <v>6272.18</v>
          </cell>
          <cell r="E849" t="str">
            <v>SICRO Jan/26</v>
          </cell>
        </row>
        <row r="850">
          <cell r="A850">
            <v>705210</v>
          </cell>
          <cell r="B850" t="str">
            <v>Corpo de BSCC 3,00 x 3,00 m - moldado no local - altura do aterro 0,00 a 1,00 m - areia extraída e brita produzida</v>
          </cell>
          <cell r="C850" t="str">
            <v>m</v>
          </cell>
          <cell r="D850">
            <v>5673.46</v>
          </cell>
          <cell r="E850" t="str">
            <v>SICRO Jan/26</v>
          </cell>
        </row>
        <row r="851">
          <cell r="A851">
            <v>705213</v>
          </cell>
          <cell r="B851" t="str">
            <v>Corpo de BSCC 3,00 x 3,00 m - moldado no local - altura do aterro 1,00 a 2,50 m - areia e brita comerciais</v>
          </cell>
          <cell r="C851" t="str">
            <v>m</v>
          </cell>
          <cell r="D851">
            <v>6192.67</v>
          </cell>
          <cell r="E851" t="str">
            <v>SICRO Jan/26</v>
          </cell>
        </row>
        <row r="852">
          <cell r="A852">
            <v>705212</v>
          </cell>
          <cell r="B852" t="str">
            <v>Corpo de BSCC 3,00 x 3,00 m - moldado no local - altura do aterro 1,00 a 2,50 m - areia extraída e brita produzida</v>
          </cell>
          <cell r="C852" t="str">
            <v>m</v>
          </cell>
          <cell r="D852">
            <v>5593.95</v>
          </cell>
          <cell r="E852" t="str">
            <v>SICRO Jan/26</v>
          </cell>
        </row>
        <row r="853">
          <cell r="A853">
            <v>705221</v>
          </cell>
          <cell r="B853" t="str">
            <v>Corpo de BSCC 3,00 x 3,00 m - moldado no local - altura do aterro 10,00 a 12,50 m - areia e brita comerciais</v>
          </cell>
          <cell r="C853" t="str">
            <v>m</v>
          </cell>
          <cell r="D853">
            <v>9665.2099999999991</v>
          </cell>
          <cell r="E853" t="str">
            <v>SICRO Jan/26</v>
          </cell>
        </row>
        <row r="854">
          <cell r="A854">
            <v>705220</v>
          </cell>
          <cell r="B854" t="str">
            <v>Corpo de BSCC 3,00 x 3,00 m - moldado no local - altura do aterro 10,00 a 12,50 m - areia extraída e brita produzida</v>
          </cell>
          <cell r="C854" t="str">
            <v>m</v>
          </cell>
          <cell r="D854">
            <v>8823.41</v>
          </cell>
          <cell r="E854" t="str">
            <v>SICRO Jan/26</v>
          </cell>
        </row>
        <row r="855">
          <cell r="A855">
            <v>705223</v>
          </cell>
          <cell r="B855" t="str">
            <v>Corpo de BSCC 3,00 x 3,00 m - moldado no local - altura do aterro 12,50 a 15,00 m - areia e brita comerciais</v>
          </cell>
          <cell r="C855" t="str">
            <v>m</v>
          </cell>
          <cell r="D855">
            <v>10445.959999999999</v>
          </cell>
          <cell r="E855" t="str">
            <v>SICRO Jan/26</v>
          </cell>
        </row>
        <row r="856">
          <cell r="A856">
            <v>705222</v>
          </cell>
          <cell r="B856" t="str">
            <v>Corpo de BSCC 3,00 x 3,00 m - moldado no local - altura do aterro 12,50 a 15,00 m - areia extraída e brita produzida</v>
          </cell>
          <cell r="C856" t="str">
            <v>m</v>
          </cell>
          <cell r="D856">
            <v>9476.2999999999993</v>
          </cell>
          <cell r="E856" t="str">
            <v>SICRO Jan/26</v>
          </cell>
        </row>
        <row r="857">
          <cell r="A857">
            <v>705215</v>
          </cell>
          <cell r="B857" t="str">
            <v>Corpo de BSCC 3,00 x 3,00 m - moldado no local - altura do aterro 2,50 a 5,00 m - areia e brita comerciais</v>
          </cell>
          <cell r="C857" t="str">
            <v>m</v>
          </cell>
          <cell r="D857">
            <v>7347.85</v>
          </cell>
          <cell r="E857" t="str">
            <v>SICRO Jan/26</v>
          </cell>
        </row>
        <row r="858">
          <cell r="A858">
            <v>705214</v>
          </cell>
          <cell r="B858" t="str">
            <v>Corpo de BSCC 3,00 x 3,00 m - moldado no local - altura do aterro 2,50 a 5,00 m - areia extraída e brita produzida</v>
          </cell>
          <cell r="C858" t="str">
            <v>m</v>
          </cell>
          <cell r="D858">
            <v>6622.85</v>
          </cell>
          <cell r="E858" t="str">
            <v>SICRO Jan/26</v>
          </cell>
        </row>
        <row r="859">
          <cell r="A859">
            <v>705217</v>
          </cell>
          <cell r="B859" t="str">
            <v>Corpo de BSCC 3,00 x 3,00 m - moldado no local - altura do aterro 5,00 a 7,50 m - areia e brita comerciais</v>
          </cell>
          <cell r="C859" t="str">
            <v>m</v>
          </cell>
          <cell r="D859">
            <v>8169.72</v>
          </cell>
          <cell r="E859" t="str">
            <v>SICRO Jan/26</v>
          </cell>
        </row>
        <row r="860">
          <cell r="A860">
            <v>705216</v>
          </cell>
          <cell r="B860" t="str">
            <v>Corpo de BSCC 3,00 x 3,00 m - moldado no local - altura do aterro 5,00 a 7,50 m - areia extraída e brita produzida</v>
          </cell>
          <cell r="C860" t="str">
            <v>m</v>
          </cell>
          <cell r="D860">
            <v>7444.72</v>
          </cell>
          <cell r="E860" t="str">
            <v>SICRO Jan/26</v>
          </cell>
        </row>
        <row r="861">
          <cell r="A861">
            <v>705219</v>
          </cell>
          <cell r="B861" t="str">
            <v>Corpo de BSCC 3,00 x 3,00 m - moldado no local - altura do aterro 7,50 a 10,00 m - areia e brita comerciais</v>
          </cell>
          <cell r="C861" t="str">
            <v>m</v>
          </cell>
          <cell r="D861">
            <v>8901.93</v>
          </cell>
          <cell r="E861" t="str">
            <v>SICRO Jan/26</v>
          </cell>
        </row>
        <row r="862">
          <cell r="A862">
            <v>705218</v>
          </cell>
          <cell r="B862" t="str">
            <v>Corpo de BSCC 3,00 x 3,00 m - moldado no local - altura do aterro 7,50 a 10,00 m - areia extraída e brita produzida</v>
          </cell>
          <cell r="C862" t="str">
            <v>m</v>
          </cell>
          <cell r="D862">
            <v>8060.12</v>
          </cell>
          <cell r="E862" t="str">
            <v>SICRO Jan/26</v>
          </cell>
        </row>
        <row r="863">
          <cell r="A863">
            <v>705346</v>
          </cell>
          <cell r="B863" t="str">
            <v>Corpo de BTCC 1,50 x 1,50 m - moldado no local - altura do aterro 0,00 a 1,00 m - areia e brita comerciais</v>
          </cell>
          <cell r="C863" t="str">
            <v>m</v>
          </cell>
          <cell r="D863">
            <v>5918.04</v>
          </cell>
          <cell r="E863" t="str">
            <v>SICRO Jan/26</v>
          </cell>
        </row>
        <row r="864">
          <cell r="A864">
            <v>705345</v>
          </cell>
          <cell r="B864" t="str">
            <v>Corpo de BTCC 1,50 x 1,50 m - moldado no local - altura do aterro 0,00 a 1,00 m - areia extraída e brita produzida</v>
          </cell>
          <cell r="C864" t="str">
            <v>m</v>
          </cell>
          <cell r="D864">
            <v>5399.72</v>
          </cell>
          <cell r="E864" t="str">
            <v>SICRO Jan/26</v>
          </cell>
        </row>
        <row r="865">
          <cell r="A865">
            <v>705348</v>
          </cell>
          <cell r="B865" t="str">
            <v>Corpo de BTCC 1,50 x 1,50 m - moldado no local - altura do aterro 1,00 a 2,50 m - areia e brita comerciais</v>
          </cell>
          <cell r="C865" t="str">
            <v>m</v>
          </cell>
          <cell r="D865">
            <v>5307.08</v>
          </cell>
          <cell r="E865" t="str">
            <v>SICRO Jan/26</v>
          </cell>
        </row>
        <row r="866">
          <cell r="A866">
            <v>705347</v>
          </cell>
          <cell r="B866" t="str">
            <v>Corpo de BTCC 1,50 x 1,50 m - moldado no local - altura do aterro 1,00 a 2,50 m - areia extraída e brita produzida</v>
          </cell>
          <cell r="C866" t="str">
            <v>m</v>
          </cell>
          <cell r="D866">
            <v>4788.76</v>
          </cell>
          <cell r="E866" t="str">
            <v>SICRO Jan/26</v>
          </cell>
        </row>
        <row r="867">
          <cell r="A867">
            <v>705356</v>
          </cell>
          <cell r="B867" t="str">
            <v>Corpo de BTCC 1,50 x 1,50 m - moldado no local - altura do aterro 10,00 a 12,50 m - areia e brita comerciais</v>
          </cell>
          <cell r="C867" t="str">
            <v>m</v>
          </cell>
          <cell r="D867">
            <v>7910.48</v>
          </cell>
          <cell r="E867" t="str">
            <v>SICRO Jan/26</v>
          </cell>
        </row>
        <row r="868">
          <cell r="A868">
            <v>705355</v>
          </cell>
          <cell r="B868" t="str">
            <v>Corpo de BTCC 1,50 x 1,50 m - moldado no local - altura do aterro 10,00 a 12,50 m - areia extraída e brita produzida</v>
          </cell>
          <cell r="C868" t="str">
            <v>m</v>
          </cell>
          <cell r="D868">
            <v>7220.14</v>
          </cell>
          <cell r="E868" t="str">
            <v>SICRO Jan/26</v>
          </cell>
        </row>
        <row r="869">
          <cell r="A869">
            <v>705358</v>
          </cell>
          <cell r="B869" t="str">
            <v>Corpo de BTCC 1,50 x 1,50 m - moldado no local - altura do aterro 12,50 a 15,00 m - areia e brita comerciais</v>
          </cell>
          <cell r="C869" t="str">
            <v>m</v>
          </cell>
          <cell r="D869">
            <v>8034.34</v>
          </cell>
          <cell r="E869" t="str">
            <v>SICRO Jan/26</v>
          </cell>
        </row>
        <row r="870">
          <cell r="A870">
            <v>705357</v>
          </cell>
          <cell r="B870" t="str">
            <v>Corpo de BTCC 1,50 x 1,50 m - moldado no local - altura do aterro 12,50 a 15,00 m - areia extraída e brita produzida</v>
          </cell>
          <cell r="C870" t="str">
            <v>m</v>
          </cell>
          <cell r="D870">
            <v>7344</v>
          </cell>
          <cell r="E870" t="str">
            <v>SICRO Jan/26</v>
          </cell>
        </row>
        <row r="871">
          <cell r="A871">
            <v>705350</v>
          </cell>
          <cell r="B871" t="str">
            <v>Corpo de BTCC 1,50 x 1,50 m - moldado no local - altura do aterro 2,50 a 5,00 m - areia e brita comerciais</v>
          </cell>
          <cell r="C871" t="str">
            <v>m</v>
          </cell>
          <cell r="D871">
            <v>5806.43</v>
          </cell>
          <cell r="E871" t="str">
            <v>SICRO Jan/26</v>
          </cell>
        </row>
        <row r="872">
          <cell r="A872">
            <v>705349</v>
          </cell>
          <cell r="B872" t="str">
            <v>Corpo de BTCC 1,50 x 1,50 m - moldado no local - altura do aterro 2,50 a 5,00 m - areia extraída e brita produzida</v>
          </cell>
          <cell r="C872" t="str">
            <v>m</v>
          </cell>
          <cell r="D872">
            <v>5288.11</v>
          </cell>
          <cell r="E872" t="str">
            <v>SICRO Jan/26</v>
          </cell>
        </row>
        <row r="873">
          <cell r="A873">
            <v>705352</v>
          </cell>
          <cell r="B873" t="str">
            <v>Corpo de BTCC 1,50 x 1,50 m - moldado no local - altura do aterro 5,00 a 7,50 m - areia e brita comerciais</v>
          </cell>
          <cell r="C873" t="str">
            <v>m</v>
          </cell>
          <cell r="D873">
            <v>6232.93</v>
          </cell>
          <cell r="E873" t="str">
            <v>SICRO Jan/26</v>
          </cell>
        </row>
        <row r="874">
          <cell r="A874">
            <v>705351</v>
          </cell>
          <cell r="B874" t="str">
            <v>Corpo de BTCC 1,50 x 1,50 m - moldado no local - altura do aterro 5,00 a 7,50 m - areia extraída e brita produzida</v>
          </cell>
          <cell r="C874" t="str">
            <v>m</v>
          </cell>
          <cell r="D874">
            <v>5714.61</v>
          </cell>
          <cell r="E874" t="str">
            <v>SICRO Jan/26</v>
          </cell>
        </row>
        <row r="875">
          <cell r="A875">
            <v>705354</v>
          </cell>
          <cell r="B875" t="str">
            <v>Corpo de BTCC 1,50 x 1,50 m - moldado no local - altura do aterro 7,50 a 10,00 m - areia e brita comerciais</v>
          </cell>
          <cell r="C875" t="str">
            <v>m</v>
          </cell>
          <cell r="D875">
            <v>6877.64</v>
          </cell>
          <cell r="E875" t="str">
            <v>SICRO Jan/26</v>
          </cell>
        </row>
        <row r="876">
          <cell r="A876">
            <v>705353</v>
          </cell>
          <cell r="B876" t="str">
            <v>Corpo de BTCC 1,50 x 1,50 m - moldado no local - altura do aterro 7,50 a 10,00 m - areia extraída e brita produzida</v>
          </cell>
          <cell r="C876" t="str">
            <v>m</v>
          </cell>
          <cell r="D876">
            <v>6359.32</v>
          </cell>
          <cell r="E876" t="str">
            <v>SICRO Jan/26</v>
          </cell>
        </row>
        <row r="877">
          <cell r="A877">
            <v>705360</v>
          </cell>
          <cell r="B877" t="str">
            <v>Corpo de BTCC 2,00 x 2,00 m - moldado no local - altura do aterro 0,00 a 1,00 m - areia e brita comerciais</v>
          </cell>
          <cell r="C877" t="str">
            <v>m</v>
          </cell>
          <cell r="D877">
            <v>8500.76</v>
          </cell>
          <cell r="E877" t="str">
            <v>SICRO Jan/26</v>
          </cell>
        </row>
        <row r="878">
          <cell r="A878">
            <v>705359</v>
          </cell>
          <cell r="B878" t="str">
            <v>Corpo de BTCC 2,00 x 2,00 m - moldado no local - altura do aterro 0,00 a 1,00 m - areia extraída e brita produzida</v>
          </cell>
          <cell r="C878" t="str">
            <v>m</v>
          </cell>
          <cell r="D878">
            <v>7831.96</v>
          </cell>
          <cell r="E878" t="str">
            <v>SICRO Jan/26</v>
          </cell>
        </row>
        <row r="879">
          <cell r="A879">
            <v>705362</v>
          </cell>
          <cell r="B879" t="str">
            <v>Corpo de BTCC 2,00 x 2,00 m - moldado no local - altura do aterro 1,00 a 2,50 m - areia e brita comerciais</v>
          </cell>
          <cell r="C879" t="str">
            <v>m</v>
          </cell>
          <cell r="D879">
            <v>7712.37</v>
          </cell>
          <cell r="E879" t="str">
            <v>SICRO Jan/26</v>
          </cell>
        </row>
        <row r="880">
          <cell r="A880">
            <v>705361</v>
          </cell>
          <cell r="B880" t="str">
            <v>Corpo de BTCC 2,00 x 2,00 m - moldado no local - altura do aterro 1,00 a 2,50 m - areia extraída e brita produzida</v>
          </cell>
          <cell r="C880" t="str">
            <v>m</v>
          </cell>
          <cell r="D880">
            <v>7043.57</v>
          </cell>
          <cell r="E880" t="str">
            <v>SICRO Jan/26</v>
          </cell>
        </row>
        <row r="881">
          <cell r="A881">
            <v>705370</v>
          </cell>
          <cell r="B881" t="str">
            <v>Corpo de BTCC 2,00 x 2,00 m - moldado no local - altura do aterro 10,00 a 12,50 m - areia e brita comerciais</v>
          </cell>
          <cell r="C881" t="str">
            <v>m</v>
          </cell>
          <cell r="D881">
            <v>11601.51</v>
          </cell>
          <cell r="E881" t="str">
            <v>SICRO Jan/26</v>
          </cell>
        </row>
        <row r="882">
          <cell r="A882">
            <v>705369</v>
          </cell>
          <cell r="B882" t="str">
            <v>Corpo de BTCC 2,00 x 2,00 m - moldado no local - altura do aterro 10,00 a 12,50 m - areia extraída e brita produzida</v>
          </cell>
          <cell r="C882" t="str">
            <v>m</v>
          </cell>
          <cell r="D882">
            <v>10531.81</v>
          </cell>
          <cell r="E882" t="str">
            <v>SICRO Jan/26</v>
          </cell>
        </row>
        <row r="883">
          <cell r="A883">
            <v>705372</v>
          </cell>
          <cell r="B883" t="str">
            <v>Corpo de BTCC 2,00 x 2,00 m - moldado no local - altura do aterro 12,50 a 15,00 m - areia e brita comerciais</v>
          </cell>
          <cell r="C883" t="str">
            <v>m</v>
          </cell>
          <cell r="D883">
            <v>12373.55</v>
          </cell>
          <cell r="E883" t="str">
            <v>SICRO Jan/26</v>
          </cell>
        </row>
        <row r="884">
          <cell r="A884">
            <v>705371</v>
          </cell>
          <cell r="B884" t="str">
            <v>Corpo de BTCC 2,00 x 2,00 m - moldado no local - altura do aterro 12,50 a 15,00 m - areia extraída e brita produzida</v>
          </cell>
          <cell r="C884" t="str">
            <v>m</v>
          </cell>
          <cell r="D884">
            <v>11303.86</v>
          </cell>
          <cell r="E884" t="str">
            <v>SICRO Jan/26</v>
          </cell>
        </row>
        <row r="885">
          <cell r="A885">
            <v>705364</v>
          </cell>
          <cell r="B885" t="str">
            <v>Corpo de BTCC 2,00 x 2,00 m - moldado no local - altura do aterro 2,50 a 5,00 m - areia e brita comerciais</v>
          </cell>
          <cell r="C885" t="str">
            <v>m</v>
          </cell>
          <cell r="D885">
            <v>8766.8799999999992</v>
          </cell>
          <cell r="E885" t="str">
            <v>SICRO Jan/26</v>
          </cell>
        </row>
        <row r="886">
          <cell r="A886">
            <v>705363</v>
          </cell>
          <cell r="B886" t="str">
            <v>Corpo de BTCC 2,00 x 2,00 m - moldado no local - altura do aterro 2,50 a 5,00 m - areia extraída e brita produzida</v>
          </cell>
          <cell r="C886" t="str">
            <v>m</v>
          </cell>
          <cell r="D886">
            <v>8098.08</v>
          </cell>
          <cell r="E886" t="str">
            <v>SICRO Jan/26</v>
          </cell>
        </row>
        <row r="887">
          <cell r="A887">
            <v>705366</v>
          </cell>
          <cell r="B887" t="str">
            <v>Corpo de BTCC 2,00 x 2,00 m - moldado no local - altura do aterro 5,00 a 7,50 m - areia e brita comerciais</v>
          </cell>
          <cell r="C887" t="str">
            <v>m</v>
          </cell>
          <cell r="D887">
            <v>9586.6</v>
          </cell>
          <cell r="E887" t="str">
            <v>SICRO Jan/26</v>
          </cell>
        </row>
        <row r="888">
          <cell r="A888">
            <v>705365</v>
          </cell>
          <cell r="B888" t="str">
            <v>Corpo de BTCC 2,00 x 2,00 m - moldado no local - altura do aterro 5,00 a 7,50 m - areia extraída e brita produzida</v>
          </cell>
          <cell r="C888" t="str">
            <v>m</v>
          </cell>
          <cell r="D888">
            <v>8706.2999999999993</v>
          </cell>
          <cell r="E888" t="str">
            <v>SICRO Jan/26</v>
          </cell>
        </row>
        <row r="889">
          <cell r="A889">
            <v>705368</v>
          </cell>
          <cell r="B889" t="str">
            <v>Corpo de BTCC 2,00 x 2,00 m - moldado no local - altura do aterro 7,50 a 10,00 m - areia e brita comerciais</v>
          </cell>
          <cell r="C889" t="str">
            <v>m</v>
          </cell>
          <cell r="D889">
            <v>10779.27</v>
          </cell>
          <cell r="E889" t="str">
            <v>SICRO Jan/26</v>
          </cell>
        </row>
        <row r="890">
          <cell r="A890">
            <v>705367</v>
          </cell>
          <cell r="B890" t="str">
            <v>Corpo de BTCC 2,00 x 2,00 m - moldado no local - altura do aterro 7,50 a 10,00 m - areia extraída e brita produzida</v>
          </cell>
          <cell r="C890" t="str">
            <v>m</v>
          </cell>
          <cell r="D890">
            <v>9898.9699999999993</v>
          </cell>
          <cell r="E890" t="str">
            <v>SICRO Jan/26</v>
          </cell>
        </row>
        <row r="891">
          <cell r="A891">
            <v>705374</v>
          </cell>
          <cell r="B891" t="str">
            <v>Corpo de BTCC 2,50 x 2,50 m - moldado no local - altura do aterro 0,00 a 1,00 m - areia e brita comerciais</v>
          </cell>
          <cell r="C891" t="str">
            <v>m</v>
          </cell>
          <cell r="D891">
            <v>11221.3</v>
          </cell>
          <cell r="E891" t="str">
            <v>SICRO Jan/26</v>
          </cell>
        </row>
        <row r="892">
          <cell r="A892">
            <v>705373</v>
          </cell>
          <cell r="B892" t="str">
            <v>Corpo de BTCC 2,50 x 2,50 m - moldado no local - altura do aterro 0,00 a 1,00 m - areia extraída e brita produzida</v>
          </cell>
          <cell r="C892" t="str">
            <v>m</v>
          </cell>
          <cell r="D892">
            <v>10372.280000000001</v>
          </cell>
          <cell r="E892" t="str">
            <v>SICRO Jan/26</v>
          </cell>
        </row>
        <row r="893">
          <cell r="A893">
            <v>705376</v>
          </cell>
          <cell r="B893" t="str">
            <v>Corpo de BTCC 2,50 x 2,50 m - moldado no local - altura do aterro 1,00 a 2,50 m - areia e brita comerciais</v>
          </cell>
          <cell r="C893" t="str">
            <v>m</v>
          </cell>
          <cell r="D893">
            <v>10023.799999999999</v>
          </cell>
          <cell r="E893" t="str">
            <v>SICRO Jan/26</v>
          </cell>
        </row>
        <row r="894">
          <cell r="A894">
            <v>705375</v>
          </cell>
          <cell r="B894" t="str">
            <v>Corpo de BTCC 2,50 x 2,50 m - moldado no local - altura do aterro 1,00 a 2,50 m - areia extraída e brita produzida</v>
          </cell>
          <cell r="C894" t="str">
            <v>m</v>
          </cell>
          <cell r="D894">
            <v>9174.7800000000007</v>
          </cell>
          <cell r="E894" t="str">
            <v>SICRO Jan/26</v>
          </cell>
        </row>
        <row r="895">
          <cell r="A895">
            <v>705384</v>
          </cell>
          <cell r="B895" t="str">
            <v>Corpo de BTCC 2,50 x 2,50 m - moldado no local - altura do aterro 10,00 a 12,50 m - areia e brita comerciais</v>
          </cell>
          <cell r="C895" t="str">
            <v>m</v>
          </cell>
          <cell r="D895">
            <v>15353.22</v>
          </cell>
          <cell r="E895" t="str">
            <v>SICRO Jan/26</v>
          </cell>
        </row>
        <row r="896">
          <cell r="A896">
            <v>705383</v>
          </cell>
          <cell r="B896" t="str">
            <v>Corpo de BTCC 2,50 x 2,50 m - moldado no local - altura do aterro 10,00 a 12,50 m - areia extraída e brita produzida</v>
          </cell>
          <cell r="C896" t="str">
            <v>m</v>
          </cell>
          <cell r="D896">
            <v>14052.77</v>
          </cell>
          <cell r="E896" t="str">
            <v>SICRO Jan/26</v>
          </cell>
        </row>
        <row r="897">
          <cell r="A897">
            <v>705386</v>
          </cell>
          <cell r="B897" t="str">
            <v>Corpo de BTCC 2,50 x 2,50 m - moldado no local - altura do aterro 12,50 a 15,00 m - areia e brita comerciais</v>
          </cell>
          <cell r="C897" t="str">
            <v>m</v>
          </cell>
          <cell r="D897">
            <v>16579.02</v>
          </cell>
          <cell r="E897" t="str">
            <v>SICRO Jan/26</v>
          </cell>
        </row>
        <row r="898">
          <cell r="A898">
            <v>705385</v>
          </cell>
          <cell r="B898" t="str">
            <v>Corpo de BTCC 2,50 x 2,50 m - moldado no local - altura do aterro 12,50 a 15,00 m - areia extraída e brita produzida</v>
          </cell>
          <cell r="C898" t="str">
            <v>m</v>
          </cell>
          <cell r="D898">
            <v>15278.57</v>
          </cell>
          <cell r="E898" t="str">
            <v>SICRO Jan/26</v>
          </cell>
        </row>
        <row r="899">
          <cell r="A899">
            <v>705378</v>
          </cell>
          <cell r="B899" t="str">
            <v>Corpo de BTCC 2,50 x 2,50 m - moldado no local - altura do aterro 2,50 a 5,00 m - areia e brita comerciais</v>
          </cell>
          <cell r="C899" t="str">
            <v>m</v>
          </cell>
          <cell r="D899">
            <v>11417.27</v>
          </cell>
          <cell r="E899" t="str">
            <v>SICRO Jan/26</v>
          </cell>
        </row>
        <row r="900">
          <cell r="A900">
            <v>705377</v>
          </cell>
          <cell r="B900" t="str">
            <v>Corpo de BTCC 2,50 x 2,50 m - moldado no local - altura do aterro 2,50 a 5,00 m - areia extraída e brita produzida</v>
          </cell>
          <cell r="C900" t="str">
            <v>m</v>
          </cell>
          <cell r="D900">
            <v>10345.69</v>
          </cell>
          <cell r="E900" t="str">
            <v>SICRO Jan/26</v>
          </cell>
        </row>
        <row r="901">
          <cell r="A901">
            <v>705380</v>
          </cell>
          <cell r="B901" t="str">
            <v>Corpo de BTCC 2,50 x 2,50 m - moldado no local - altura do aterro 5,00 a 7,50 m - areia e brita comerciais</v>
          </cell>
          <cell r="C901" t="str">
            <v>m</v>
          </cell>
          <cell r="D901">
            <v>12998.44</v>
          </cell>
          <cell r="E901" t="str">
            <v>SICRO Jan/26</v>
          </cell>
        </row>
        <row r="902">
          <cell r="A902">
            <v>705379</v>
          </cell>
          <cell r="B902" t="str">
            <v>Corpo de BTCC 2,50 x 2,50 m - moldado no local - altura do aterro 5,00 a 7,50 m - areia extraída e brita produzida</v>
          </cell>
          <cell r="C902" t="str">
            <v>m</v>
          </cell>
          <cell r="D902">
            <v>11926.86</v>
          </cell>
          <cell r="E902" t="str">
            <v>SICRO Jan/26</v>
          </cell>
        </row>
        <row r="903">
          <cell r="A903">
            <v>705382</v>
          </cell>
          <cell r="B903" t="str">
            <v>Corpo de BTCC 2,50 x 2,50 m - moldado no local - altura do aterro 7,50 a 10,00 m - areia e brita comerciais</v>
          </cell>
          <cell r="C903" t="str">
            <v>m</v>
          </cell>
          <cell r="D903">
            <v>14335.18</v>
          </cell>
          <cell r="E903" t="str">
            <v>SICRO Jan/26</v>
          </cell>
        </row>
        <row r="904">
          <cell r="A904">
            <v>705381</v>
          </cell>
          <cell r="B904" t="str">
            <v>Corpo de BTCC 2,50 x 2,50 m - moldado no local - altura do aterro 7,50 a 10,00 m - areia extraída e brita produzida</v>
          </cell>
          <cell r="C904" t="str">
            <v>m</v>
          </cell>
          <cell r="D904">
            <v>13034.73</v>
          </cell>
          <cell r="E904" t="str">
            <v>SICRO Jan/26</v>
          </cell>
        </row>
        <row r="905">
          <cell r="A905">
            <v>705388</v>
          </cell>
          <cell r="B905" t="str">
            <v>Corpo de BTCC 3,00 x 3,00 m - moldado no local - altura do aterro 0,00 a 1,00 m - areia e brita comerciais</v>
          </cell>
          <cell r="C905" t="str">
            <v>m</v>
          </cell>
          <cell r="D905">
            <v>14073.9</v>
          </cell>
          <cell r="E905" t="str">
            <v>SICRO Jan/26</v>
          </cell>
        </row>
        <row r="906">
          <cell r="A906">
            <v>705387</v>
          </cell>
          <cell r="B906" t="str">
            <v>Corpo de BTCC 3,00 x 3,00 m - moldado no local - altura do aterro 0,00 a 1,00 m - areia extraída e brita produzida</v>
          </cell>
          <cell r="C906" t="str">
            <v>m</v>
          </cell>
          <cell r="D906">
            <v>12812.36</v>
          </cell>
          <cell r="E906" t="str">
            <v>SICRO Jan/26</v>
          </cell>
        </row>
        <row r="907">
          <cell r="A907">
            <v>705390</v>
          </cell>
          <cell r="B907" t="str">
            <v>Corpo de BTCC 3,00 x 3,00 m - moldado no local - altura do aterro 1,00 a 2,50 m - areia e brita comerciais</v>
          </cell>
          <cell r="C907" t="str">
            <v>m</v>
          </cell>
          <cell r="D907">
            <v>13226.77</v>
          </cell>
          <cell r="E907" t="str">
            <v>SICRO Jan/26</v>
          </cell>
        </row>
        <row r="908">
          <cell r="A908">
            <v>705389</v>
          </cell>
          <cell r="B908" t="str">
            <v>Corpo de BTCC 3,00 x 3,00 m - moldado no local - altura do aterro 1,00 a 2,50 m - areia extraída e brita produzida</v>
          </cell>
          <cell r="C908" t="str">
            <v>m</v>
          </cell>
          <cell r="D908">
            <v>11965.23</v>
          </cell>
          <cell r="E908" t="str">
            <v>SICRO Jan/26</v>
          </cell>
        </row>
        <row r="909">
          <cell r="A909">
            <v>705399</v>
          </cell>
          <cell r="B909" t="str">
            <v>Corpo de BTCC 3,00 x 3,00 m - moldado no local - altura do aterro 10,00 a 12,50 m - areia e brita comerciais</v>
          </cell>
          <cell r="C909" t="str">
            <v>m</v>
          </cell>
          <cell r="D909">
            <v>20588.689999999999</v>
          </cell>
          <cell r="E909" t="str">
            <v>SICRO Jan/26</v>
          </cell>
        </row>
        <row r="910">
          <cell r="A910">
            <v>705398</v>
          </cell>
          <cell r="B910" t="str">
            <v>Corpo de BTCC 3,00 x 3,00 m - moldado no local - altura do aterro 10,00 a 12,50 m - areia extraída e brita produzida</v>
          </cell>
          <cell r="C910" t="str">
            <v>m</v>
          </cell>
          <cell r="D910">
            <v>18695.7</v>
          </cell>
          <cell r="E910" t="str">
            <v>SICRO Jan/26</v>
          </cell>
        </row>
        <row r="911">
          <cell r="A911">
            <v>705401</v>
          </cell>
          <cell r="B911" t="str">
            <v>Corpo de BTCC 3,00 x 3,00 m - moldado no local - altura do aterro 12,50 a 15,00 m - areia e brita comerciais</v>
          </cell>
          <cell r="C911" t="str">
            <v>m</v>
          </cell>
          <cell r="D911">
            <v>22248.78</v>
          </cell>
          <cell r="E911" t="str">
            <v>SICRO Jan/26</v>
          </cell>
        </row>
        <row r="912">
          <cell r="A912">
            <v>705400</v>
          </cell>
          <cell r="B912" t="str">
            <v>Corpo de BTCC 3,00 x 3,00 m - moldado no local - altura do aterro 12,50 a 15,00 m - areia extraída e brita produzida</v>
          </cell>
          <cell r="C912" t="str">
            <v>m</v>
          </cell>
          <cell r="D912">
            <v>20355.78</v>
          </cell>
          <cell r="E912" t="str">
            <v>SICRO Jan/26</v>
          </cell>
        </row>
        <row r="913">
          <cell r="A913">
            <v>705392</v>
          </cell>
          <cell r="B913" t="str">
            <v>Corpo de BTCC 3,00 x 3,00 m - moldado no local - altura do aterro 2,50 a 5,00 m - areia e brita comerciais</v>
          </cell>
          <cell r="C913" t="str">
            <v>m</v>
          </cell>
          <cell r="D913">
            <v>15125.16</v>
          </cell>
          <cell r="E913" t="str">
            <v>SICRO Jan/26</v>
          </cell>
        </row>
        <row r="914">
          <cell r="A914">
            <v>705391</v>
          </cell>
          <cell r="B914" t="str">
            <v>Corpo de BTCC 3,00 x 3,00 m - moldado no local - altura do aterro 2,50 a 5,00 m - areia extraída e brita produzida</v>
          </cell>
          <cell r="C914" t="str">
            <v>m</v>
          </cell>
          <cell r="D914">
            <v>13595.27</v>
          </cell>
          <cell r="E914" t="str">
            <v>SICRO Jan/26</v>
          </cell>
        </row>
        <row r="915">
          <cell r="A915">
            <v>705395</v>
          </cell>
          <cell r="B915" t="str">
            <v>Corpo de BTCC 3,00 x 3,00 m - moldado no local - altura do aterro 5,00 a 7,50 m - areia e brita comerciais</v>
          </cell>
          <cell r="C915" t="str">
            <v>m</v>
          </cell>
          <cell r="D915">
            <v>17327.419999999998</v>
          </cell>
          <cell r="E915" t="str">
            <v>SICRO Jan/26</v>
          </cell>
        </row>
        <row r="916">
          <cell r="A916">
            <v>705394</v>
          </cell>
          <cell r="B916" t="str">
            <v>Corpo de BTCC 3,00 x 3,00 m - moldado no local - altura do aterro 5,00 a 7,50 m - areia extraída e brita produzida</v>
          </cell>
          <cell r="C916" t="str">
            <v>m</v>
          </cell>
          <cell r="D916">
            <v>15797.53</v>
          </cell>
          <cell r="E916" t="str">
            <v>SICRO Jan/26</v>
          </cell>
        </row>
        <row r="917">
          <cell r="A917">
            <v>705397</v>
          </cell>
          <cell r="B917" t="str">
            <v>Corpo de BTCC 3,00 x 3,00 m - moldado no local - altura do aterro 7,50 a 10,00 m - areia e brita comerciais</v>
          </cell>
          <cell r="C917" t="str">
            <v>m</v>
          </cell>
          <cell r="D917">
            <v>19003.849999999999</v>
          </cell>
          <cell r="E917" t="str">
            <v>SICRO Jan/26</v>
          </cell>
        </row>
        <row r="918">
          <cell r="A918">
            <v>705396</v>
          </cell>
          <cell r="B918" t="str">
            <v>Corpo de BTCC 3,00 x 3,00 m - moldado no local - altura do aterro 7,50 a 10,00 m - areia extraída e brita produzida</v>
          </cell>
          <cell r="C918" t="str">
            <v>m</v>
          </cell>
          <cell r="D918">
            <v>17110.849999999999</v>
          </cell>
          <cell r="E918" t="str">
            <v>SICRO Jan/26</v>
          </cell>
        </row>
        <row r="919">
          <cell r="A919">
            <v>804213</v>
          </cell>
          <cell r="B919" t="str">
            <v>Boca de BDTC D = 0,80 m - esconsidade 0° - areia e brita comerciais - alas retas</v>
          </cell>
          <cell r="C919" t="str">
            <v>un</v>
          </cell>
          <cell r="D919">
            <v>1704.66</v>
          </cell>
          <cell r="E919" t="str">
            <v>SICRO Jan/26</v>
          </cell>
        </row>
        <row r="920">
          <cell r="A920">
            <v>804212</v>
          </cell>
          <cell r="B920" t="str">
            <v>Boca de BDTC D = 0,80 m - esconsidade 0° - areia extraída e brita produzida - alas retas</v>
          </cell>
          <cell r="C920" t="str">
            <v>un</v>
          </cell>
          <cell r="D920">
            <v>1395.61</v>
          </cell>
          <cell r="E920" t="str">
            <v>SICRO Jan/26</v>
          </cell>
        </row>
        <row r="921">
          <cell r="A921">
            <v>804217</v>
          </cell>
          <cell r="B921" t="str">
            <v>Boca de BDTC D = 0,80 m - esconsidade 10° - areia e brita comerciais - alas retas</v>
          </cell>
          <cell r="C921" t="str">
            <v>un</v>
          </cell>
          <cell r="D921">
            <v>1714.65</v>
          </cell>
          <cell r="E921" t="str">
            <v>SICRO Jan/26</v>
          </cell>
        </row>
        <row r="922">
          <cell r="A922">
            <v>804216</v>
          </cell>
          <cell r="B922" t="str">
            <v>Boca de BDTC D = 0,80 m - esconsidade 10° - areia extraída e brita produzida - alas retas</v>
          </cell>
          <cell r="C922" t="str">
            <v>un</v>
          </cell>
          <cell r="D922">
            <v>1404.97</v>
          </cell>
          <cell r="E922" t="str">
            <v>SICRO Jan/26</v>
          </cell>
        </row>
        <row r="923">
          <cell r="A923">
            <v>804219</v>
          </cell>
          <cell r="B923" t="str">
            <v>Boca de BDTC D = 0,80 m - esconsidade 15° - areia e brita comerciais - alas retas</v>
          </cell>
          <cell r="C923" t="str">
            <v>un</v>
          </cell>
          <cell r="D923">
            <v>1727.31</v>
          </cell>
          <cell r="E923" t="str">
            <v>SICRO Jan/26</v>
          </cell>
        </row>
        <row r="924">
          <cell r="A924">
            <v>804218</v>
          </cell>
          <cell r="B924" t="str">
            <v>Boca de BDTC D = 0,80 m - esconsidade 15° - areia extraída e brita produzida - alas retas</v>
          </cell>
          <cell r="C924" t="str">
            <v>un</v>
          </cell>
          <cell r="D924">
            <v>1417</v>
          </cell>
          <cell r="E924" t="str">
            <v>SICRO Jan/26</v>
          </cell>
        </row>
        <row r="925">
          <cell r="A925">
            <v>804221</v>
          </cell>
          <cell r="B925" t="str">
            <v>Boca de BDTC D = 0,80 m - esconsidade 20° - areia e brita comerciais - alas retas</v>
          </cell>
          <cell r="C925" t="str">
            <v>un</v>
          </cell>
          <cell r="D925">
            <v>1747.68</v>
          </cell>
          <cell r="E925" t="str">
            <v>SICRO Jan/26</v>
          </cell>
        </row>
        <row r="926">
          <cell r="A926">
            <v>804220</v>
          </cell>
          <cell r="B926" t="str">
            <v>Boca de BDTC D = 0,80 m - esconsidade 20° - areia extraída e brita produzida - alas retas</v>
          </cell>
          <cell r="C926" t="str">
            <v>un</v>
          </cell>
          <cell r="D926">
            <v>1436.26</v>
          </cell>
          <cell r="E926" t="str">
            <v>SICRO Jan/26</v>
          </cell>
        </row>
        <row r="927">
          <cell r="A927">
            <v>804223</v>
          </cell>
          <cell r="B927" t="str">
            <v>Boca de BDTC D = 0,80 m - esconsidade 25° - areia e brita comerciais - alas retas</v>
          </cell>
          <cell r="C927" t="str">
            <v>un</v>
          </cell>
          <cell r="D927">
            <v>1774.38</v>
          </cell>
          <cell r="E927" t="str">
            <v>SICRO Jan/26</v>
          </cell>
        </row>
        <row r="928">
          <cell r="A928">
            <v>804222</v>
          </cell>
          <cell r="B928" t="str">
            <v>Boca de BDTC D = 0,80 m - esconsidade 25° - areia extraída e brita produzida - alas retas</v>
          </cell>
          <cell r="C928" t="str">
            <v>un</v>
          </cell>
          <cell r="D928">
            <v>1461.54</v>
          </cell>
          <cell r="E928" t="str">
            <v>SICRO Jan/26</v>
          </cell>
        </row>
        <row r="929">
          <cell r="A929">
            <v>804225</v>
          </cell>
          <cell r="B929" t="str">
            <v>Boca de BDTC D = 0,80 m - esconsidade 30° - areia e brita comerciais - alas retas</v>
          </cell>
          <cell r="C929" t="str">
            <v>un</v>
          </cell>
          <cell r="D929">
            <v>1809.58</v>
          </cell>
          <cell r="E929" t="str">
            <v>SICRO Jan/26</v>
          </cell>
        </row>
        <row r="930">
          <cell r="A930">
            <v>804224</v>
          </cell>
          <cell r="B930" t="str">
            <v>Boca de BDTC D = 0,80 m - esconsidade 30° - areia extraída e brita produzida - alas retas</v>
          </cell>
          <cell r="C930" t="str">
            <v>un</v>
          </cell>
          <cell r="D930">
            <v>1495.16</v>
          </cell>
          <cell r="E930" t="str">
            <v>SICRO Jan/26</v>
          </cell>
        </row>
        <row r="931">
          <cell r="A931">
            <v>804227</v>
          </cell>
          <cell r="B931" t="str">
            <v>Boca de BDTC D = 0,80 m - esconsidade 35° - areia e brita comerciais - alas retas</v>
          </cell>
          <cell r="C931" t="str">
            <v>un</v>
          </cell>
          <cell r="D931">
            <v>1857.34</v>
          </cell>
          <cell r="E931" t="str">
            <v>SICRO Jan/26</v>
          </cell>
        </row>
        <row r="932">
          <cell r="A932">
            <v>804226</v>
          </cell>
          <cell r="B932" t="str">
            <v>Boca de BDTC D = 0,80 m - esconsidade 35° - areia extraída e brita produzida - alas retas</v>
          </cell>
          <cell r="C932" t="str">
            <v>un</v>
          </cell>
          <cell r="D932">
            <v>1541.02</v>
          </cell>
          <cell r="E932" t="str">
            <v>SICRO Jan/26</v>
          </cell>
        </row>
        <row r="933">
          <cell r="A933">
            <v>804229</v>
          </cell>
          <cell r="B933" t="str">
            <v>Boca de BDTC D = 0,80 m - esconsidade 40° - areia e brita comerciais - alas retas</v>
          </cell>
          <cell r="C933" t="str">
            <v>un</v>
          </cell>
          <cell r="D933">
            <v>1919.82</v>
          </cell>
          <cell r="E933" t="str">
            <v>SICRO Jan/26</v>
          </cell>
        </row>
        <row r="934">
          <cell r="A934">
            <v>804228</v>
          </cell>
          <cell r="B934" t="str">
            <v>Boca de BDTC D = 0,80 m - esconsidade 40° - areia extraída e brita produzida - alas retas</v>
          </cell>
          <cell r="C934" t="str">
            <v>un</v>
          </cell>
          <cell r="D934">
            <v>1601.45</v>
          </cell>
          <cell r="E934" t="str">
            <v>SICRO Jan/26</v>
          </cell>
        </row>
        <row r="935">
          <cell r="A935">
            <v>804231</v>
          </cell>
          <cell r="B935" t="str">
            <v>Boca de BDTC D = 0,80 m - esconsidade 45° - areia e brita comerciais - alas retas</v>
          </cell>
          <cell r="C935" t="str">
            <v>un</v>
          </cell>
          <cell r="D935">
            <v>2005.53</v>
          </cell>
          <cell r="E935" t="str">
            <v>SICRO Jan/26</v>
          </cell>
        </row>
        <row r="936">
          <cell r="A936">
            <v>804230</v>
          </cell>
          <cell r="B936" t="str">
            <v>Boca de BDTC D = 0,80 m - esconsidade 45° - areia extraída e brita produzida - alas retas</v>
          </cell>
          <cell r="C936" t="str">
            <v>un</v>
          </cell>
          <cell r="D936">
            <v>1684.79</v>
          </cell>
          <cell r="E936" t="str">
            <v>SICRO Jan/26</v>
          </cell>
        </row>
        <row r="937">
          <cell r="A937">
            <v>804215</v>
          </cell>
          <cell r="B937" t="str">
            <v>Boca de BDTC D = 0,80 m - esconsidade 5° - areia e brita comerciais - alas retas</v>
          </cell>
          <cell r="C937" t="str">
            <v>un</v>
          </cell>
          <cell r="D937">
            <v>1706.94</v>
          </cell>
          <cell r="E937" t="str">
            <v>SICRO Jan/26</v>
          </cell>
        </row>
        <row r="938">
          <cell r="A938">
            <v>804214</v>
          </cell>
          <cell r="B938" t="str">
            <v>Boca de BDTC D = 0,80 m - esconsidade 5° - areia extraída e brita produzida - alas retas</v>
          </cell>
          <cell r="C938" t="str">
            <v>un</v>
          </cell>
          <cell r="D938">
            <v>1397.73</v>
          </cell>
          <cell r="E938" t="str">
            <v>SICRO Jan/26</v>
          </cell>
        </row>
        <row r="939">
          <cell r="A939">
            <v>804417</v>
          </cell>
          <cell r="B939" t="str">
            <v>Boca de BDTC D = 1,00 m - esconsidade 0° - areia e brita comerciais - alas esconsas</v>
          </cell>
          <cell r="C939" t="str">
            <v>un</v>
          </cell>
          <cell r="D939">
            <v>4408.04</v>
          </cell>
          <cell r="E939" t="str">
            <v>SICRO Jan/26</v>
          </cell>
        </row>
        <row r="940">
          <cell r="A940">
            <v>804233</v>
          </cell>
          <cell r="B940" t="str">
            <v>Boca de BDTC D = 1,00 m - esconsidade 0° - areia e brita comerciais - alas retas</v>
          </cell>
          <cell r="C940" t="str">
            <v>un</v>
          </cell>
          <cell r="D940">
            <v>2530.42</v>
          </cell>
          <cell r="E940" t="str">
            <v>SICRO Jan/26</v>
          </cell>
        </row>
        <row r="941">
          <cell r="A941">
            <v>804416</v>
          </cell>
          <cell r="B941" t="str">
            <v>Boca de BDTC D = 1,00 m - esconsidade 0° - areia extraída e brita produzida - alas esconsas</v>
          </cell>
          <cell r="C941" t="str">
            <v>un</v>
          </cell>
          <cell r="D941">
            <v>3601.7</v>
          </cell>
          <cell r="E941" t="str">
            <v>SICRO Jan/26</v>
          </cell>
        </row>
        <row r="942">
          <cell r="A942">
            <v>804232</v>
          </cell>
          <cell r="B942" t="str">
            <v>Boca de BDTC D = 1,00 m - esconsidade 0° - areia extraída e brita produzida - alas retas</v>
          </cell>
          <cell r="C942" t="str">
            <v>un</v>
          </cell>
          <cell r="D942">
            <v>2050.81</v>
          </cell>
          <cell r="E942" t="str">
            <v>SICRO Jan/26</v>
          </cell>
        </row>
        <row r="943">
          <cell r="A943">
            <v>804237</v>
          </cell>
          <cell r="B943" t="str">
            <v>Boca de BDTC D = 1,00 m - esconsidade 10° - areia e brita comerciais - alas retas</v>
          </cell>
          <cell r="C943" t="str">
            <v>un</v>
          </cell>
          <cell r="D943">
            <v>2545.4499999999998</v>
          </cell>
          <cell r="E943" t="str">
            <v>SICRO Jan/26</v>
          </cell>
        </row>
        <row r="944">
          <cell r="A944">
            <v>804236</v>
          </cell>
          <cell r="B944" t="str">
            <v>Boca de BDTC D = 1,00 m - esconsidade 10° - areia extraída e brita produzida - alas retas</v>
          </cell>
          <cell r="C944" t="str">
            <v>un</v>
          </cell>
          <cell r="D944">
            <v>2064.7399999999998</v>
          </cell>
          <cell r="E944" t="str">
            <v>SICRO Jan/26</v>
          </cell>
        </row>
        <row r="945">
          <cell r="A945">
            <v>804419</v>
          </cell>
          <cell r="B945" t="str">
            <v>Boca de BDTC D = 1,00 m - esconsidade 15° - areia e brita comerciais - alas esconsas</v>
          </cell>
          <cell r="C945" t="str">
            <v>un</v>
          </cell>
          <cell r="D945">
            <v>4610.92</v>
          </cell>
          <cell r="E945" t="str">
            <v>SICRO Jan/26</v>
          </cell>
        </row>
        <row r="946">
          <cell r="A946">
            <v>804239</v>
          </cell>
          <cell r="B946" t="str">
            <v>Boca de BDTC D = 1,00 m - esconsidade 15° - areia e brita comerciais - alas retas</v>
          </cell>
          <cell r="C946" t="str">
            <v>un</v>
          </cell>
          <cell r="D946">
            <v>2565.04</v>
          </cell>
          <cell r="E946" t="str">
            <v>SICRO Jan/26</v>
          </cell>
        </row>
        <row r="947">
          <cell r="A947">
            <v>804418</v>
          </cell>
          <cell r="B947" t="str">
            <v>Boca de BDTC D = 1,00 m - esconsidade 15° - areia extraída e brita produzida - alas esconsas</v>
          </cell>
          <cell r="C947" t="str">
            <v>un</v>
          </cell>
          <cell r="D947">
            <v>3766.05</v>
          </cell>
          <cell r="E947" t="str">
            <v>SICRO Jan/26</v>
          </cell>
        </row>
        <row r="948">
          <cell r="A948">
            <v>804238</v>
          </cell>
          <cell r="B948" t="str">
            <v>Boca de BDTC D = 1,00 m - esconsidade 15° - areia extraída e brita produzida - alas retas</v>
          </cell>
          <cell r="C948" t="str">
            <v>un</v>
          </cell>
          <cell r="D948">
            <v>2082.91</v>
          </cell>
          <cell r="E948" t="str">
            <v>SICRO Jan/26</v>
          </cell>
        </row>
        <row r="949">
          <cell r="A949">
            <v>804241</v>
          </cell>
          <cell r="B949" t="str">
            <v>Boca de BDTC D = 1,00 m - esconsidade 20° - areia e brita comerciais - alas retas</v>
          </cell>
          <cell r="C949" t="str">
            <v>un</v>
          </cell>
          <cell r="D949">
            <v>2593.2199999999998</v>
          </cell>
          <cell r="E949" t="str">
            <v>SICRO Jan/26</v>
          </cell>
        </row>
        <row r="950">
          <cell r="A950">
            <v>804240</v>
          </cell>
          <cell r="B950" t="str">
            <v>Boca de BDTC D = 1,00 m - esconsidade 20° - areia extraída e brita produzida - alas retas</v>
          </cell>
          <cell r="C950" t="str">
            <v>un</v>
          </cell>
          <cell r="D950">
            <v>2109.1999999999998</v>
          </cell>
          <cell r="E950" t="str">
            <v>SICRO Jan/26</v>
          </cell>
        </row>
        <row r="951">
          <cell r="A951">
            <v>804243</v>
          </cell>
          <cell r="B951" t="str">
            <v>Boca de BDTC D = 1,00 m - esconsidade 25° - areia e brita comerciais - alas retas</v>
          </cell>
          <cell r="C951" t="str">
            <v>un</v>
          </cell>
          <cell r="D951">
            <v>2631.8</v>
          </cell>
          <cell r="E951" t="str">
            <v>SICRO Jan/26</v>
          </cell>
        </row>
        <row r="952">
          <cell r="A952">
            <v>804242</v>
          </cell>
          <cell r="B952" t="str">
            <v>Boca de BDTC D = 1,00 m - esconsidade 25° - areia extraída e brita produzida - alas retas</v>
          </cell>
          <cell r="C952" t="str">
            <v>un</v>
          </cell>
          <cell r="D952">
            <v>2145.4</v>
          </cell>
          <cell r="E952" t="str">
            <v>SICRO Jan/26</v>
          </cell>
        </row>
        <row r="953">
          <cell r="A953">
            <v>804421</v>
          </cell>
          <cell r="B953" t="str">
            <v>Boca de BDTC D = 1,00 m - esconsidade 30° - areia e brita comerciais - alas esconsas</v>
          </cell>
          <cell r="C953" t="str">
            <v>un</v>
          </cell>
          <cell r="D953">
            <v>5144.8500000000004</v>
          </cell>
          <cell r="E953" t="str">
            <v>SICRO Jan/26</v>
          </cell>
        </row>
        <row r="954">
          <cell r="A954">
            <v>804245</v>
          </cell>
          <cell r="B954" t="str">
            <v>Boca de BDTC D = 1,00 m - esconsidade 30° - areia e brita comerciais - alas retas</v>
          </cell>
          <cell r="C954" t="str">
            <v>un</v>
          </cell>
          <cell r="D954">
            <v>2683.91</v>
          </cell>
          <cell r="E954" t="str">
            <v>SICRO Jan/26</v>
          </cell>
        </row>
        <row r="955">
          <cell r="A955">
            <v>804420</v>
          </cell>
          <cell r="B955" t="str">
            <v>Boca de BDTC D = 1,00 m - esconsidade 30° - areia extraída e brita produzida - alas esconsas</v>
          </cell>
          <cell r="C955" t="str">
            <v>un</v>
          </cell>
          <cell r="D955">
            <v>4199.3900000000003</v>
          </cell>
          <cell r="E955" t="str">
            <v>SICRO Jan/26</v>
          </cell>
        </row>
        <row r="956">
          <cell r="A956">
            <v>804244</v>
          </cell>
          <cell r="B956" t="str">
            <v>Boca de BDTC D = 1,00 m - esconsidade 30° - areia extraída e brita produzida - alas retas</v>
          </cell>
          <cell r="C956" t="str">
            <v>un</v>
          </cell>
          <cell r="D956">
            <v>2194.52</v>
          </cell>
          <cell r="E956" t="str">
            <v>SICRO Jan/26</v>
          </cell>
        </row>
        <row r="957">
          <cell r="A957">
            <v>804247</v>
          </cell>
          <cell r="B957" t="str">
            <v>Boca de BDTC D = 1,00 m - esconsidade 35° - areia e brita comerciais - alas retas</v>
          </cell>
          <cell r="C957" t="str">
            <v>un</v>
          </cell>
          <cell r="D957">
            <v>2752.14</v>
          </cell>
          <cell r="E957" t="str">
            <v>SICRO Jan/26</v>
          </cell>
        </row>
        <row r="958">
          <cell r="A958">
            <v>804246</v>
          </cell>
          <cell r="B958" t="str">
            <v>Boca de BDTC D = 1,00 m - esconsidade 35° - areia extraída e brita produzida - alas retas</v>
          </cell>
          <cell r="C958" t="str">
            <v>un</v>
          </cell>
          <cell r="D958">
            <v>2259.4299999999998</v>
          </cell>
          <cell r="E958" t="str">
            <v>SICRO Jan/26</v>
          </cell>
        </row>
        <row r="959">
          <cell r="A959">
            <v>804249</v>
          </cell>
          <cell r="B959" t="str">
            <v>Boca de BDTC D = 1,00 m - esconsidade 40° - areia e brita comerciais - alas retas</v>
          </cell>
          <cell r="C959" t="str">
            <v>un</v>
          </cell>
          <cell r="D959">
            <v>2843.7</v>
          </cell>
          <cell r="E959" t="str">
            <v>SICRO Jan/26</v>
          </cell>
        </row>
        <row r="960">
          <cell r="A960">
            <v>804248</v>
          </cell>
          <cell r="B960" t="str">
            <v>Boca de BDTC D = 1,00 m - esconsidade 40° - areia extraída e brita produzida - alas retas</v>
          </cell>
          <cell r="C960" t="str">
            <v>un</v>
          </cell>
          <cell r="D960">
            <v>2347.04</v>
          </cell>
          <cell r="E960" t="str">
            <v>SICRO Jan/26</v>
          </cell>
        </row>
        <row r="961">
          <cell r="A961">
            <v>804423</v>
          </cell>
          <cell r="B961" t="str">
            <v>Boca de BDTC D = 1,00 m - esconsidade 45° - areia e brita comerciais - alas esconsas</v>
          </cell>
          <cell r="C961" t="str">
            <v>un</v>
          </cell>
          <cell r="D961">
            <v>6368.88</v>
          </cell>
          <cell r="E961" t="str">
            <v>SICRO Jan/26</v>
          </cell>
        </row>
        <row r="962">
          <cell r="A962">
            <v>804251</v>
          </cell>
          <cell r="B962" t="str">
            <v>Boca de BDTC D = 1,00 m - esconsidade 45° - areia e brita comerciais - alas retas</v>
          </cell>
          <cell r="C962" t="str">
            <v>un</v>
          </cell>
          <cell r="D962">
            <v>2966</v>
          </cell>
          <cell r="E962" t="str">
            <v>SICRO Jan/26</v>
          </cell>
        </row>
        <row r="963">
          <cell r="A963">
            <v>804422</v>
          </cell>
          <cell r="B963" t="str">
            <v>Boca de BDTC D = 1,00 m - esconsidade 45° - areia extraída e brita produzida - alas esconsas</v>
          </cell>
          <cell r="C963" t="str">
            <v>un</v>
          </cell>
          <cell r="D963">
            <v>5189.22</v>
          </cell>
          <cell r="E963" t="str">
            <v>SICRO Jan/26</v>
          </cell>
        </row>
        <row r="964">
          <cell r="A964">
            <v>804250</v>
          </cell>
          <cell r="B964" t="str">
            <v>Boca de BDTC D = 1,00 m - esconsidade 45° - areia extraída e brita produzida - alas retas</v>
          </cell>
          <cell r="C964" t="str">
            <v>un</v>
          </cell>
          <cell r="D964">
            <v>2465.23</v>
          </cell>
          <cell r="E964" t="str">
            <v>SICRO Jan/26</v>
          </cell>
        </row>
        <row r="965">
          <cell r="A965">
            <v>804235</v>
          </cell>
          <cell r="B965" t="str">
            <v>Boca de BDTC D = 1,00 m - esconsidade 5° - areia e brita comerciais - alas retas</v>
          </cell>
          <cell r="C965" t="str">
            <v>un</v>
          </cell>
          <cell r="D965">
            <v>2534.08</v>
          </cell>
          <cell r="E965" t="str">
            <v>SICRO Jan/26</v>
          </cell>
        </row>
        <row r="966">
          <cell r="A966">
            <v>804234</v>
          </cell>
          <cell r="B966" t="str">
            <v>Boca de BDTC D = 1,00 m - esconsidade 5° - areia extraída e brita produzida - alas retas</v>
          </cell>
          <cell r="C966" t="str">
            <v>un</v>
          </cell>
          <cell r="D966">
            <v>2054.16</v>
          </cell>
          <cell r="E966" t="str">
            <v>SICRO Jan/26</v>
          </cell>
        </row>
        <row r="967">
          <cell r="A967">
            <v>804425</v>
          </cell>
          <cell r="B967" t="str">
            <v>Boca de BDTC D = 1,20 m - esconsidade 0° - areia e brita comerciais - alas esconsas</v>
          </cell>
          <cell r="C967" t="str">
            <v>un</v>
          </cell>
          <cell r="D967">
            <v>6381.98</v>
          </cell>
          <cell r="E967" t="str">
            <v>SICRO Jan/26</v>
          </cell>
        </row>
        <row r="968">
          <cell r="A968">
            <v>804253</v>
          </cell>
          <cell r="B968" t="str">
            <v>Boca de BDTC D = 1,20 m - esconsidade 0° - areia e brita comerciais - alas retas</v>
          </cell>
          <cell r="C968" t="str">
            <v>un</v>
          </cell>
          <cell r="D968">
            <v>3513.88</v>
          </cell>
          <cell r="E968" t="str">
            <v>SICRO Jan/26</v>
          </cell>
        </row>
        <row r="969">
          <cell r="A969">
            <v>804424</v>
          </cell>
          <cell r="B969" t="str">
            <v>Boca de BDTC D = 1,20 m - esconsidade 0° - areia extraída e brita produzida - alas esconsas</v>
          </cell>
          <cell r="C969" t="str">
            <v>un</v>
          </cell>
          <cell r="D969">
            <v>5136.1400000000003</v>
          </cell>
          <cell r="E969" t="str">
            <v>SICRO Jan/26</v>
          </cell>
        </row>
        <row r="970">
          <cell r="A970">
            <v>804252</v>
          </cell>
          <cell r="B970" t="str">
            <v>Boca de BDTC D = 1,20 m - esconsidade 0° - areia extraída e brita produzida - alas retas</v>
          </cell>
          <cell r="C970" t="str">
            <v>un</v>
          </cell>
          <cell r="D970">
            <v>2817.77</v>
          </cell>
          <cell r="E970" t="str">
            <v>SICRO Jan/26</v>
          </cell>
        </row>
        <row r="971">
          <cell r="A971">
            <v>804257</v>
          </cell>
          <cell r="B971" t="str">
            <v>Boca de BDTC D = 1,20 m - esconsidade 10° - areia e brita comerciais - alas retas</v>
          </cell>
          <cell r="C971" t="str">
            <v>un</v>
          </cell>
          <cell r="D971">
            <v>3535.95</v>
          </cell>
          <cell r="E971" t="str">
            <v>SICRO Jan/26</v>
          </cell>
        </row>
        <row r="972">
          <cell r="A972">
            <v>804256</v>
          </cell>
          <cell r="B972" t="str">
            <v>Boca de BDTC D = 1,20 m - esconsidade 10° - areia extraída e brita produzida - alas retas</v>
          </cell>
          <cell r="C972" t="str">
            <v>un</v>
          </cell>
          <cell r="D972">
            <v>2837.63</v>
          </cell>
          <cell r="E972" t="str">
            <v>SICRO Jan/26</v>
          </cell>
        </row>
        <row r="973">
          <cell r="A973">
            <v>804427</v>
          </cell>
          <cell r="B973" t="str">
            <v>Boca de BDTC D = 1,20 m - esconsidade 15° - areia e brita comerciais - alas esconsas</v>
          </cell>
          <cell r="C973" t="str">
            <v>un</v>
          </cell>
          <cell r="D973">
            <v>6690.71</v>
          </cell>
          <cell r="E973" t="str">
            <v>SICRO Jan/26</v>
          </cell>
        </row>
        <row r="974">
          <cell r="A974">
            <v>804259</v>
          </cell>
          <cell r="B974" t="str">
            <v>Boca de BDTC D = 1,20 m - esconsidade 15° - areia e brita comerciais - alas retas</v>
          </cell>
          <cell r="C974" t="str">
            <v>un</v>
          </cell>
          <cell r="D974">
            <v>3563.95</v>
          </cell>
          <cell r="E974" t="str">
            <v>SICRO Jan/26</v>
          </cell>
        </row>
        <row r="975">
          <cell r="A975">
            <v>804426</v>
          </cell>
          <cell r="B975" t="str">
            <v>Boca de BDTC D = 1,20 m - esconsidade 15° - areia extraída e brita produzida - alas esconsas</v>
          </cell>
          <cell r="C975" t="str">
            <v>un</v>
          </cell>
          <cell r="D975">
            <v>5381.71</v>
          </cell>
          <cell r="E975" t="str">
            <v>SICRO Jan/26</v>
          </cell>
        </row>
        <row r="976">
          <cell r="A976">
            <v>804258</v>
          </cell>
          <cell r="B976" t="str">
            <v>Boca de BDTC D = 1,20 m - esconsidade 15° - areia extraída e brita produzida - alas retas</v>
          </cell>
          <cell r="C976" t="str">
            <v>un</v>
          </cell>
          <cell r="D976">
            <v>2862.94</v>
          </cell>
          <cell r="E976" t="str">
            <v>SICRO Jan/26</v>
          </cell>
        </row>
        <row r="977">
          <cell r="A977">
            <v>804261</v>
          </cell>
          <cell r="B977" t="str">
            <v>Boca de BDTC D = 1,20 m - esconsidade 20° - areia e brita comerciais - alas retas</v>
          </cell>
          <cell r="C977" t="str">
            <v>un</v>
          </cell>
          <cell r="D977">
            <v>3605.21</v>
          </cell>
          <cell r="E977" t="str">
            <v>SICRO Jan/26</v>
          </cell>
        </row>
        <row r="978">
          <cell r="A978">
            <v>804260</v>
          </cell>
          <cell r="B978" t="str">
            <v>Boca de BDTC D = 1,20 m - esconsidade 20° - areia extraída e brita produzida - alas retas</v>
          </cell>
          <cell r="C978" t="str">
            <v>un</v>
          </cell>
          <cell r="D978">
            <v>2900.41</v>
          </cell>
          <cell r="E978" t="str">
            <v>SICRO Jan/26</v>
          </cell>
        </row>
        <row r="979">
          <cell r="A979">
            <v>804263</v>
          </cell>
          <cell r="B979" t="str">
            <v>Boca de BDTC D = 1,20 m - esconsidade 25° - areia e brita comerciais - alas retas</v>
          </cell>
          <cell r="C979" t="str">
            <v>un</v>
          </cell>
          <cell r="D979">
            <v>3661.5</v>
          </cell>
          <cell r="E979" t="str">
            <v>SICRO Jan/26</v>
          </cell>
        </row>
        <row r="980">
          <cell r="A980">
            <v>804262</v>
          </cell>
          <cell r="B980" t="str">
            <v>Boca de BDTC D = 1,20 m - esconsidade 25° - areia extraída e brita produzida - alas retas</v>
          </cell>
          <cell r="C980" t="str">
            <v>un</v>
          </cell>
          <cell r="D980">
            <v>2951.8</v>
          </cell>
          <cell r="E980" t="str">
            <v>SICRO Jan/26</v>
          </cell>
        </row>
        <row r="981">
          <cell r="A981">
            <v>804429</v>
          </cell>
          <cell r="B981" t="str">
            <v>Boca de BDTC D = 1,20 m - esconsidade 30° - areia e brita comerciais - alas esconsas</v>
          </cell>
          <cell r="C981" t="str">
            <v>un</v>
          </cell>
          <cell r="D981">
            <v>7467.67</v>
          </cell>
          <cell r="E981" t="str">
            <v>SICRO Jan/26</v>
          </cell>
        </row>
        <row r="982">
          <cell r="A982">
            <v>804265</v>
          </cell>
          <cell r="B982" t="str">
            <v>Boca de BDTC D = 1,20 m - esconsidade 30° - areia e brita comerciais - alas retas</v>
          </cell>
          <cell r="C982" t="str">
            <v>un</v>
          </cell>
          <cell r="D982">
            <v>3736.78</v>
          </cell>
          <cell r="E982" t="str">
            <v>SICRO Jan/26</v>
          </cell>
        </row>
        <row r="983">
          <cell r="A983">
            <v>804428</v>
          </cell>
          <cell r="B983" t="str">
            <v>Boca de BDTC D = 1,20 m - esconsidade 30° - areia extraída e brita produzida - alas esconsas</v>
          </cell>
          <cell r="C983" t="str">
            <v>un</v>
          </cell>
          <cell r="D983">
            <v>6001.39</v>
          </cell>
          <cell r="E983" t="str">
            <v>SICRO Jan/26</v>
          </cell>
        </row>
        <row r="984">
          <cell r="A984">
            <v>804264</v>
          </cell>
          <cell r="B984" t="str">
            <v>Boca de BDTC D = 1,20 m - esconsidade 30° - areia extraída e brita produzida - alas retas</v>
          </cell>
          <cell r="C984" t="str">
            <v>un</v>
          </cell>
          <cell r="D984">
            <v>3021.24</v>
          </cell>
          <cell r="E984" t="str">
            <v>SICRO Jan/26</v>
          </cell>
        </row>
        <row r="985">
          <cell r="A985">
            <v>804267</v>
          </cell>
          <cell r="B985" t="str">
            <v>Boca de BDTC D = 1,20 m - esconsidade 35° - areia e brita comerciais - alas retas</v>
          </cell>
          <cell r="C985" t="str">
            <v>un</v>
          </cell>
          <cell r="D985">
            <v>3833.21</v>
          </cell>
          <cell r="E985" t="str">
            <v>SICRO Jan/26</v>
          </cell>
        </row>
        <row r="986">
          <cell r="A986">
            <v>804266</v>
          </cell>
          <cell r="B986" t="str">
            <v>Boca de BDTC D = 1,20 m - esconsidade 35° - areia extraída e brita produzida - alas retas</v>
          </cell>
          <cell r="C986" t="str">
            <v>un</v>
          </cell>
          <cell r="D986">
            <v>3111.04</v>
          </cell>
          <cell r="E986" t="str">
            <v>SICRO Jan/26</v>
          </cell>
        </row>
        <row r="987">
          <cell r="A987">
            <v>804269</v>
          </cell>
          <cell r="B987" t="str">
            <v>Boca de BDTC D = 1,20 m - esconsidade 40° - areia e brita comerciais - alas retas</v>
          </cell>
          <cell r="C987" t="str">
            <v>un</v>
          </cell>
          <cell r="D987">
            <v>3961.58</v>
          </cell>
          <cell r="E987" t="str">
            <v>SICRO Jan/26</v>
          </cell>
        </row>
        <row r="988">
          <cell r="A988">
            <v>804268</v>
          </cell>
          <cell r="B988" t="str">
            <v>Boca de BDTC D = 1,20 m - esconsidade 40° - areia extraída e brita produzida - alas retas</v>
          </cell>
          <cell r="C988" t="str">
            <v>un</v>
          </cell>
          <cell r="D988">
            <v>3231.67</v>
          </cell>
          <cell r="E988" t="str">
            <v>SICRO Jan/26</v>
          </cell>
        </row>
        <row r="989">
          <cell r="A989">
            <v>804431</v>
          </cell>
          <cell r="B989" t="str">
            <v>Boca de BDTC D = 1,20 m - esconsidade 45° - areia e brita comerciais - alas esconsas</v>
          </cell>
          <cell r="C989" t="str">
            <v>un</v>
          </cell>
          <cell r="D989">
            <v>9258.25</v>
          </cell>
          <cell r="E989" t="str">
            <v>SICRO Jan/26</v>
          </cell>
        </row>
        <row r="990">
          <cell r="A990">
            <v>804271</v>
          </cell>
          <cell r="B990" t="str">
            <v>Boca de BDTC D = 1,20 m - esconsidade 45° - areia e brita comerciais - alas retas</v>
          </cell>
          <cell r="C990" t="str">
            <v>un</v>
          </cell>
          <cell r="D990">
            <v>4133.34</v>
          </cell>
          <cell r="E990" t="str">
            <v>SICRO Jan/26</v>
          </cell>
        </row>
        <row r="991">
          <cell r="A991">
            <v>804430</v>
          </cell>
          <cell r="B991" t="str">
            <v>Boca de BDTC D = 1,20 m - esconsidade 45° - areia extraída e brita produzida - alas esconsas</v>
          </cell>
          <cell r="C991" t="str">
            <v>un</v>
          </cell>
          <cell r="D991">
            <v>7425.28</v>
          </cell>
          <cell r="E991" t="str">
            <v>SICRO Jan/26</v>
          </cell>
        </row>
        <row r="992">
          <cell r="A992">
            <v>804270</v>
          </cell>
          <cell r="B992" t="str">
            <v>Boca de BDTC D = 1,20 m - esconsidade 45° - areia extraída e brita produzida - alas retas</v>
          </cell>
          <cell r="C992" t="str">
            <v>un</v>
          </cell>
          <cell r="D992">
            <v>3394.91</v>
          </cell>
          <cell r="E992" t="str">
            <v>SICRO Jan/26</v>
          </cell>
        </row>
        <row r="993">
          <cell r="A993">
            <v>804255</v>
          </cell>
          <cell r="B993" t="str">
            <v>Boca de BDTC D = 1,20 m - esconsidade 5° - areia e brita comerciais - alas retas</v>
          </cell>
          <cell r="C993" t="str">
            <v>un</v>
          </cell>
          <cell r="D993">
            <v>3519.42</v>
          </cell>
          <cell r="E993" t="str">
            <v>SICRO Jan/26</v>
          </cell>
        </row>
        <row r="994">
          <cell r="A994">
            <v>804254</v>
          </cell>
          <cell r="B994" t="str">
            <v>Boca de BDTC D = 1,20 m - esconsidade 5° - areia extraída e brita produzida - alas retas</v>
          </cell>
          <cell r="C994" t="str">
            <v>un</v>
          </cell>
          <cell r="D994">
            <v>2822.68</v>
          </cell>
          <cell r="E994" t="str">
            <v>SICRO Jan/26</v>
          </cell>
        </row>
        <row r="995">
          <cell r="A995">
            <v>804433</v>
          </cell>
          <cell r="B995" t="str">
            <v>Boca de BDTC D = 1,50 m - esconsidade 0° - areia e brita comerciais - alas esconsas</v>
          </cell>
          <cell r="C995" t="str">
            <v>un</v>
          </cell>
          <cell r="D995">
            <v>11258.2</v>
          </cell>
          <cell r="E995" t="str">
            <v>SICRO Jan/26</v>
          </cell>
        </row>
        <row r="996">
          <cell r="A996">
            <v>804273</v>
          </cell>
          <cell r="B996" t="str">
            <v>Boca de BDTC D = 1,50 m - esconsidade 0° - areia e brita comerciais - alas retas</v>
          </cell>
          <cell r="C996" t="str">
            <v>un</v>
          </cell>
          <cell r="D996">
            <v>6025.12</v>
          </cell>
          <cell r="E996" t="str">
            <v>SICRO Jan/26</v>
          </cell>
        </row>
        <row r="997">
          <cell r="A997">
            <v>804432</v>
          </cell>
          <cell r="B997" t="str">
            <v>Boca de BDTC D = 1,50 m - esconsidade 0° - areia extraída e brita produzida - alas esconsas</v>
          </cell>
          <cell r="C997" t="str">
            <v>un</v>
          </cell>
          <cell r="D997">
            <v>8867.6</v>
          </cell>
          <cell r="E997" t="str">
            <v>SICRO Jan/26</v>
          </cell>
        </row>
        <row r="998">
          <cell r="A998">
            <v>804272</v>
          </cell>
          <cell r="B998" t="str">
            <v>Boca de BDTC D = 1,50 m - esconsidade 0° - areia extraída e brita produzida - alas retas</v>
          </cell>
          <cell r="C998" t="str">
            <v>un</v>
          </cell>
          <cell r="D998">
            <v>4779.92</v>
          </cell>
          <cell r="E998" t="str">
            <v>SICRO Jan/26</v>
          </cell>
        </row>
        <row r="999">
          <cell r="A999">
            <v>804277</v>
          </cell>
          <cell r="B999" t="str">
            <v>Boca de BDTC D = 1,50 m - esconsidade 10° - areia e brita comerciais - alas retas</v>
          </cell>
          <cell r="C999" t="str">
            <v>un</v>
          </cell>
          <cell r="D999">
            <v>6058.37</v>
          </cell>
          <cell r="E999" t="str">
            <v>SICRO Jan/26</v>
          </cell>
        </row>
        <row r="1000">
          <cell r="A1000">
            <v>804276</v>
          </cell>
          <cell r="B1000" t="str">
            <v>Boca de BDTC D = 1,50 m - esconsidade 10° - areia extraída e brita produzida - alas retas</v>
          </cell>
          <cell r="C1000" t="str">
            <v>un</v>
          </cell>
          <cell r="D1000">
            <v>4809.38</v>
          </cell>
          <cell r="E1000" t="str">
            <v>SICRO Jan/26</v>
          </cell>
        </row>
        <row r="1001">
          <cell r="A1001">
            <v>804435</v>
          </cell>
          <cell r="B1001" t="str">
            <v>Boca de BDTC D = 1,50 m - esconsidade 15° - areia e brita comerciais - alas esconsas</v>
          </cell>
          <cell r="C1001" t="str">
            <v>un</v>
          </cell>
          <cell r="D1001">
            <v>11815.63</v>
          </cell>
          <cell r="E1001" t="str">
            <v>SICRO Jan/26</v>
          </cell>
        </row>
        <row r="1002">
          <cell r="A1002">
            <v>804279</v>
          </cell>
          <cell r="B1002" t="str">
            <v>Boca de BDTC D = 1,50 m - esconsidade 15° - areia e brita comerciais - alas retas</v>
          </cell>
          <cell r="C1002" t="str">
            <v>un</v>
          </cell>
          <cell r="D1002">
            <v>6099.94</v>
          </cell>
          <cell r="E1002" t="str">
            <v>SICRO Jan/26</v>
          </cell>
        </row>
        <row r="1003">
          <cell r="A1003">
            <v>804434</v>
          </cell>
          <cell r="B1003" t="str">
            <v>Boca de BDTC D = 1,50 m - esconsidade 15° - areia extraída e brita produzida - alas esconsas</v>
          </cell>
          <cell r="C1003" t="str">
            <v>un</v>
          </cell>
          <cell r="D1003">
            <v>9302.7999999999993</v>
          </cell>
          <cell r="E1003" t="str">
            <v>SICRO Jan/26</v>
          </cell>
        </row>
        <row r="1004">
          <cell r="A1004">
            <v>804278</v>
          </cell>
          <cell r="B1004" t="str">
            <v>Boca de BDTC D = 1,50 m - esconsidade 15° - areia extraída e brita produzida - alas retas</v>
          </cell>
          <cell r="C1004" t="str">
            <v>un</v>
          </cell>
          <cell r="D1004">
            <v>4846.21</v>
          </cell>
          <cell r="E1004" t="str">
            <v>SICRO Jan/26</v>
          </cell>
        </row>
        <row r="1005">
          <cell r="A1005">
            <v>804281</v>
          </cell>
          <cell r="B1005" t="str">
            <v>Boca de BDTC D = 1,50 m - esconsidade 20° - areia e brita comerciais - alas retas</v>
          </cell>
          <cell r="C1005" t="str">
            <v>un</v>
          </cell>
          <cell r="D1005">
            <v>6161.19</v>
          </cell>
          <cell r="E1005" t="str">
            <v>SICRO Jan/26</v>
          </cell>
        </row>
        <row r="1006">
          <cell r="A1006">
            <v>804280</v>
          </cell>
          <cell r="B1006" t="str">
            <v>Boca de BDTC D = 1,50 m - esconsidade 20° - areia extraída e brita produzida - alas retas</v>
          </cell>
          <cell r="C1006" t="str">
            <v>un</v>
          </cell>
          <cell r="D1006">
            <v>4900.99</v>
          </cell>
          <cell r="E1006" t="str">
            <v>SICRO Jan/26</v>
          </cell>
        </row>
        <row r="1007">
          <cell r="A1007">
            <v>804283</v>
          </cell>
          <cell r="B1007" t="str">
            <v>Boca de BDTC D = 1,50 m - esconsidade 25° - areia e brita comerciais - alas retas</v>
          </cell>
          <cell r="C1007" t="str">
            <v>un</v>
          </cell>
          <cell r="D1007">
            <v>6244.8</v>
          </cell>
          <cell r="E1007" t="str">
            <v>SICRO Jan/26</v>
          </cell>
        </row>
        <row r="1008">
          <cell r="A1008">
            <v>804282</v>
          </cell>
          <cell r="B1008" t="str">
            <v>Boca de BDTC D = 1,50 m - esconsidade 25° - areia extraída e brita produzida - alas retas</v>
          </cell>
          <cell r="C1008" t="str">
            <v>un</v>
          </cell>
          <cell r="D1008">
            <v>4976.3900000000003</v>
          </cell>
          <cell r="E1008" t="str">
            <v>SICRO Jan/26</v>
          </cell>
        </row>
        <row r="1009">
          <cell r="A1009">
            <v>804437</v>
          </cell>
          <cell r="B1009" t="str">
            <v>Boca de BDTC D = 1,50 m - esconsidade 30° - areia e brita comerciais - alas esconsas</v>
          </cell>
          <cell r="C1009" t="str">
            <v>un</v>
          </cell>
          <cell r="D1009">
            <v>13232.04</v>
          </cell>
          <cell r="E1009" t="str">
            <v>SICRO Jan/26</v>
          </cell>
        </row>
        <row r="1010">
          <cell r="A1010">
            <v>804285</v>
          </cell>
          <cell r="B1010" t="str">
            <v>Boca de BDTC D = 1,50 m - esconsidade 30° - areia e brita comerciais - alas retas</v>
          </cell>
          <cell r="C1010" t="str">
            <v>un</v>
          </cell>
          <cell r="D1010">
            <v>6354.82</v>
          </cell>
          <cell r="E1010" t="str">
            <v>SICRO Jan/26</v>
          </cell>
        </row>
        <row r="1011">
          <cell r="A1011">
            <v>804436</v>
          </cell>
          <cell r="B1011" t="str">
            <v>Boca de BDTC D = 1,50 m - esconsidade 30° - areia extraída e brita produzida - alas esconsas</v>
          </cell>
          <cell r="C1011" t="str">
            <v>un</v>
          </cell>
          <cell r="D1011">
            <v>10409.06</v>
          </cell>
          <cell r="E1011" t="str">
            <v>SICRO Jan/26</v>
          </cell>
        </row>
        <row r="1012">
          <cell r="A1012">
            <v>804284</v>
          </cell>
          <cell r="B1012" t="str">
            <v>Boca de BDTC D = 1,50 m - esconsidade 30° - areia extraída e brita produzida - alas retas</v>
          </cell>
          <cell r="C1012" t="str">
            <v>un</v>
          </cell>
          <cell r="D1012">
            <v>5076.3</v>
          </cell>
          <cell r="E1012" t="str">
            <v>SICRO Jan/26</v>
          </cell>
        </row>
        <row r="1013">
          <cell r="A1013">
            <v>804287</v>
          </cell>
          <cell r="B1013" t="str">
            <v>Boca de BDTC D = 1,50 m - esconsidade 35° - areia e brita comerciais - alas retas</v>
          </cell>
          <cell r="C1013" t="str">
            <v>un</v>
          </cell>
          <cell r="D1013">
            <v>6497.76</v>
          </cell>
          <cell r="E1013" t="str">
            <v>SICRO Jan/26</v>
          </cell>
        </row>
        <row r="1014">
          <cell r="A1014">
            <v>804286</v>
          </cell>
          <cell r="B1014" t="str">
            <v>Boca de BDTC D = 1,50 m - esconsidade 35° - areia extraída e brita produzida - alas retas</v>
          </cell>
          <cell r="C1014" t="str">
            <v>un</v>
          </cell>
          <cell r="D1014">
            <v>5207.72</v>
          </cell>
          <cell r="E1014" t="str">
            <v>SICRO Jan/26</v>
          </cell>
        </row>
        <row r="1015">
          <cell r="A1015">
            <v>804289</v>
          </cell>
          <cell r="B1015" t="str">
            <v>Boca de BDTC D = 1,50 m - esconsidade 40° - areia e brita comerciais - alas retas</v>
          </cell>
          <cell r="C1015" t="str">
            <v>un</v>
          </cell>
          <cell r="D1015">
            <v>6685.3</v>
          </cell>
          <cell r="E1015" t="str">
            <v>SICRO Jan/26</v>
          </cell>
        </row>
        <row r="1016">
          <cell r="A1016">
            <v>804288</v>
          </cell>
          <cell r="B1016" t="str">
            <v>Boca de BDTC D = 1,50 m - esconsidade 40° - areia extraída e brita produzida - alas retas</v>
          </cell>
          <cell r="C1016" t="str">
            <v>un</v>
          </cell>
          <cell r="D1016">
            <v>5381.99</v>
          </cell>
          <cell r="E1016" t="str">
            <v>SICRO Jan/26</v>
          </cell>
        </row>
        <row r="1017">
          <cell r="A1017">
            <v>804439</v>
          </cell>
          <cell r="B1017" t="str">
            <v>Boca de BDTC D = 1,50 m - esconsidade 45° - areia e brita comerciais - alas esconsas</v>
          </cell>
          <cell r="C1017" t="str">
            <v>un</v>
          </cell>
          <cell r="D1017">
            <v>16476.41</v>
          </cell>
          <cell r="E1017" t="str">
            <v>SICRO Jan/26</v>
          </cell>
        </row>
        <row r="1018">
          <cell r="A1018">
            <v>804291</v>
          </cell>
          <cell r="B1018" t="str">
            <v>Boca de BDTC D = 1,50 m - esconsidade 45° - areia e brita comerciais - alas retas</v>
          </cell>
          <cell r="C1018" t="str">
            <v>un</v>
          </cell>
          <cell r="D1018">
            <v>6933.73</v>
          </cell>
          <cell r="E1018" t="str">
            <v>SICRO Jan/26</v>
          </cell>
        </row>
        <row r="1019">
          <cell r="A1019">
            <v>804438</v>
          </cell>
          <cell r="B1019" t="str">
            <v>Boca de BDTC D = 1,50 m - esconsidade 45° - areia extraída e brita produzida - alas esconsas</v>
          </cell>
          <cell r="C1019" t="str">
            <v>un</v>
          </cell>
          <cell r="D1019">
            <v>12935.53</v>
          </cell>
          <cell r="E1019" t="str">
            <v>SICRO Jan/26</v>
          </cell>
        </row>
        <row r="1020">
          <cell r="A1020">
            <v>804290</v>
          </cell>
          <cell r="B1020" t="str">
            <v>Boca de BDTC D = 1,50 m - esconsidade 45° - areia extraída e brita produzida - alas retas</v>
          </cell>
          <cell r="C1020" t="str">
            <v>un</v>
          </cell>
          <cell r="D1020">
            <v>5615.88</v>
          </cell>
          <cell r="E1020" t="str">
            <v>SICRO Jan/26</v>
          </cell>
        </row>
        <row r="1021">
          <cell r="A1021">
            <v>804275</v>
          </cell>
          <cell r="B1021" t="str">
            <v>Boca de BDTC D = 1,50 m - esconsidade 5° - areia e brita comerciais - alas retas</v>
          </cell>
          <cell r="C1021" t="str">
            <v>un</v>
          </cell>
          <cell r="D1021">
            <v>6033.43</v>
          </cell>
          <cell r="E1021" t="str">
            <v>SICRO Jan/26</v>
          </cell>
        </row>
        <row r="1022">
          <cell r="A1022">
            <v>804274</v>
          </cell>
          <cell r="B1022" t="str">
            <v>Boca de BDTC D = 1,50 m - esconsidade 5° - areia extraída e brita produzida - alas retas</v>
          </cell>
          <cell r="C1022" t="str">
            <v>un</v>
          </cell>
          <cell r="D1022">
            <v>4787.29</v>
          </cell>
          <cell r="E1022" t="str">
            <v>SICRO Jan/26</v>
          </cell>
        </row>
        <row r="1023">
          <cell r="A1023">
            <v>804061</v>
          </cell>
          <cell r="B1023" t="str">
            <v>Boca de BSTC D = 0,40 m - esconsidade 0° - areia e brita comerciais - alas retas</v>
          </cell>
          <cell r="C1023" t="str">
            <v>un</v>
          </cell>
          <cell r="D1023">
            <v>413.53</v>
          </cell>
          <cell r="E1023" t="str">
            <v>SICRO Jan/26</v>
          </cell>
        </row>
        <row r="1024">
          <cell r="A1024">
            <v>804060</v>
          </cell>
          <cell r="B1024" t="str">
            <v>Boca de BSTC D = 0,40 m - esconsidade 0° - areia extraída e brita produzida - alas retas</v>
          </cell>
          <cell r="C1024" t="str">
            <v>un</v>
          </cell>
          <cell r="D1024">
            <v>346.73</v>
          </cell>
          <cell r="E1024" t="str">
            <v>SICRO Jan/26</v>
          </cell>
        </row>
        <row r="1025">
          <cell r="A1025">
            <v>804065</v>
          </cell>
          <cell r="B1025" t="str">
            <v>Boca de BSTC D = 0,40 m - esconsidade 10° - areia e brita comerciais - alas retas</v>
          </cell>
          <cell r="C1025" t="str">
            <v>un</v>
          </cell>
          <cell r="D1025">
            <v>415.31</v>
          </cell>
          <cell r="E1025" t="str">
            <v>SICRO Jan/26</v>
          </cell>
        </row>
        <row r="1026">
          <cell r="A1026">
            <v>804064</v>
          </cell>
          <cell r="B1026" t="str">
            <v>Boca de BSTC D = 0,40 m - esconsidade 10° - areia extraída e brita produzida - alas retas</v>
          </cell>
          <cell r="C1026" t="str">
            <v>un</v>
          </cell>
          <cell r="D1026">
            <v>348.51</v>
          </cell>
          <cell r="E1026" t="str">
            <v>SICRO Jan/26</v>
          </cell>
        </row>
        <row r="1027">
          <cell r="A1027">
            <v>804067</v>
          </cell>
          <cell r="B1027" t="str">
            <v>Boca de BSTC D = 0,40 m - esconsidade 15° - areia e brita comerciais - alas retas</v>
          </cell>
          <cell r="C1027" t="str">
            <v>un</v>
          </cell>
          <cell r="D1027">
            <v>417.09</v>
          </cell>
          <cell r="E1027" t="str">
            <v>SICRO Jan/26</v>
          </cell>
        </row>
        <row r="1028">
          <cell r="A1028">
            <v>804066</v>
          </cell>
          <cell r="B1028" t="str">
            <v>Boca de BSTC D = 0,40 m - esconsidade 15° - areia extraída e brita produzida - alas retas</v>
          </cell>
          <cell r="C1028" t="str">
            <v>un</v>
          </cell>
          <cell r="D1028">
            <v>350.29</v>
          </cell>
          <cell r="E1028" t="str">
            <v>SICRO Jan/26</v>
          </cell>
        </row>
        <row r="1029">
          <cell r="A1029">
            <v>804069</v>
          </cell>
          <cell r="B1029" t="str">
            <v>Boca de BSTC D = 0,40 m - esconsidade 20° - areia e brita comerciais - alas retas</v>
          </cell>
          <cell r="C1029" t="str">
            <v>un</v>
          </cell>
          <cell r="D1029">
            <v>420.25</v>
          </cell>
          <cell r="E1029" t="str">
            <v>SICRO Jan/26</v>
          </cell>
        </row>
        <row r="1030">
          <cell r="A1030">
            <v>804068</v>
          </cell>
          <cell r="B1030" t="str">
            <v>Boca de BSTC D = 0,40 m - esconsidade 20° - areia extraída e brita produzida - alas retas</v>
          </cell>
          <cell r="C1030" t="str">
            <v>un</v>
          </cell>
          <cell r="D1030">
            <v>353.3</v>
          </cell>
          <cell r="E1030" t="str">
            <v>SICRO Jan/26</v>
          </cell>
        </row>
        <row r="1031">
          <cell r="A1031">
            <v>804071</v>
          </cell>
          <cell r="B1031" t="str">
            <v>Boca de BSTC D = 0,40 m - esconsidade 25° - areia e brita comerciais - alas retas</v>
          </cell>
          <cell r="C1031" t="str">
            <v>un</v>
          </cell>
          <cell r="D1031">
            <v>424.7</v>
          </cell>
          <cell r="E1031" t="str">
            <v>SICRO Jan/26</v>
          </cell>
        </row>
        <row r="1032">
          <cell r="A1032">
            <v>804070</v>
          </cell>
          <cell r="B1032" t="str">
            <v>Boca de BSTC D = 0,40 m - esconsidade 25° - areia extraída e brita produzida - alas retas</v>
          </cell>
          <cell r="C1032" t="str">
            <v>un</v>
          </cell>
          <cell r="D1032">
            <v>357.74</v>
          </cell>
          <cell r="E1032" t="str">
            <v>SICRO Jan/26</v>
          </cell>
        </row>
        <row r="1033">
          <cell r="A1033">
            <v>804073</v>
          </cell>
          <cell r="B1033" t="str">
            <v>Boca de BSTC D = 0,40 m - esconsidade 30° - areia e brita comerciais - alas retas</v>
          </cell>
          <cell r="C1033" t="str">
            <v>un</v>
          </cell>
          <cell r="D1033">
            <v>430.53</v>
          </cell>
          <cell r="E1033" t="str">
            <v>SICRO Jan/26</v>
          </cell>
        </row>
        <row r="1034">
          <cell r="A1034">
            <v>804072</v>
          </cell>
          <cell r="B1034" t="str">
            <v>Boca de BSTC D = 0,40 m - esconsidade 30° - areia extraída e brita produzida - alas retas</v>
          </cell>
          <cell r="C1034" t="str">
            <v>un</v>
          </cell>
          <cell r="D1034">
            <v>363.42</v>
          </cell>
          <cell r="E1034" t="str">
            <v>SICRO Jan/26</v>
          </cell>
        </row>
        <row r="1035">
          <cell r="A1035">
            <v>804075</v>
          </cell>
          <cell r="B1035" t="str">
            <v>Boca de BSTC D = 0,40 m - esconsidade 35° - areia e brita comerciais - alas retas</v>
          </cell>
          <cell r="C1035" t="str">
            <v>un</v>
          </cell>
          <cell r="D1035">
            <v>438.54</v>
          </cell>
          <cell r="E1035" t="str">
            <v>SICRO Jan/26</v>
          </cell>
        </row>
        <row r="1036">
          <cell r="A1036">
            <v>804074</v>
          </cell>
          <cell r="B1036" t="str">
            <v>Boca de BSTC D = 0,40 m - esconsidade 35° - areia extraída e brita produzida - alas retas</v>
          </cell>
          <cell r="C1036" t="str">
            <v>un</v>
          </cell>
          <cell r="D1036">
            <v>371.42</v>
          </cell>
          <cell r="E1036" t="str">
            <v>SICRO Jan/26</v>
          </cell>
        </row>
        <row r="1037">
          <cell r="A1037">
            <v>804077</v>
          </cell>
          <cell r="B1037" t="str">
            <v>Boca de BSTC D = 0,40 m - esconsidade 40° - areia e brita comerciais - alas retas</v>
          </cell>
          <cell r="C1037" t="str">
            <v>un</v>
          </cell>
          <cell r="D1037">
            <v>448.82</v>
          </cell>
          <cell r="E1037" t="str">
            <v>SICRO Jan/26</v>
          </cell>
        </row>
        <row r="1038">
          <cell r="A1038">
            <v>804076</v>
          </cell>
          <cell r="B1038" t="str">
            <v>Boca de BSTC D = 0,40 m - esconsidade 40° - areia extraída e brita produzida - alas retas</v>
          </cell>
          <cell r="C1038" t="str">
            <v>un</v>
          </cell>
          <cell r="D1038">
            <v>381.54</v>
          </cell>
          <cell r="E1038" t="str">
            <v>SICRO Jan/26</v>
          </cell>
        </row>
        <row r="1039">
          <cell r="A1039">
            <v>804079</v>
          </cell>
          <cell r="B1039" t="str">
            <v>Boca de BSTC D = 0,40 m - esconsidade 45° - areia e brita comerciais - alas retas</v>
          </cell>
          <cell r="C1039" t="str">
            <v>un</v>
          </cell>
          <cell r="D1039">
            <v>464.43</v>
          </cell>
          <cell r="E1039" t="str">
            <v>SICRO Jan/26</v>
          </cell>
        </row>
        <row r="1040">
          <cell r="A1040">
            <v>804078</v>
          </cell>
          <cell r="B1040" t="str">
            <v>Boca de BSTC D = 0,40 m - esconsidade 45° - areia extraída e brita produzida - alas retas</v>
          </cell>
          <cell r="C1040" t="str">
            <v>un</v>
          </cell>
          <cell r="D1040">
            <v>397</v>
          </cell>
          <cell r="E1040" t="str">
            <v>SICRO Jan/26</v>
          </cell>
        </row>
        <row r="1041">
          <cell r="A1041">
            <v>804063</v>
          </cell>
          <cell r="B1041" t="str">
            <v>Boca de BSTC D = 0,40 m - esconsidade 5° - areia e brita comerciais - alas retas</v>
          </cell>
          <cell r="C1041" t="str">
            <v>un</v>
          </cell>
          <cell r="D1041">
            <v>414.42</v>
          </cell>
          <cell r="E1041" t="str">
            <v>SICRO Jan/26</v>
          </cell>
        </row>
        <row r="1042">
          <cell r="A1042">
            <v>804062</v>
          </cell>
          <cell r="B1042" t="str">
            <v>Boca de BSTC D = 0,40 m - esconsidade 5° - areia extraída e brita produzida - alas retas</v>
          </cell>
          <cell r="C1042" t="str">
            <v>un</v>
          </cell>
          <cell r="D1042">
            <v>347.62</v>
          </cell>
          <cell r="E1042" t="str">
            <v>SICRO Jan/26</v>
          </cell>
        </row>
        <row r="1043">
          <cell r="A1043">
            <v>804377</v>
          </cell>
          <cell r="B1043" t="str">
            <v>Boca de BSTC D = 0,60 m - esconsidade 0° - areia e brita comerciais - alas esconsas</v>
          </cell>
          <cell r="C1043" t="str">
            <v>un</v>
          </cell>
          <cell r="D1043">
            <v>1234.6300000000001</v>
          </cell>
          <cell r="E1043" t="str">
            <v>SICRO Jan/26</v>
          </cell>
        </row>
        <row r="1044">
          <cell r="A1044">
            <v>804081</v>
          </cell>
          <cell r="B1044" t="str">
            <v>Boca de BSTC D = 0,60 m - esconsidade 0° - areia e brita comerciais - alas retas</v>
          </cell>
          <cell r="C1044" t="str">
            <v>un</v>
          </cell>
          <cell r="D1044">
            <v>833.26</v>
          </cell>
          <cell r="E1044" t="str">
            <v>SICRO Jan/26</v>
          </cell>
        </row>
        <row r="1045">
          <cell r="A1045">
            <v>804376</v>
          </cell>
          <cell r="B1045" t="str">
            <v>Boca de BSTC D = 0,60 m - esconsidade 0° - areia extraída e brita produzida - alas esconsas</v>
          </cell>
          <cell r="C1045" t="str">
            <v>un</v>
          </cell>
          <cell r="D1045">
            <v>1052.55</v>
          </cell>
          <cell r="E1045" t="str">
            <v>SICRO Jan/26</v>
          </cell>
        </row>
        <row r="1046">
          <cell r="A1046">
            <v>804080</v>
          </cell>
          <cell r="B1046" t="str">
            <v>Boca de BSTC D = 0,60 m - esconsidade 0° - areia extraída e brita produzida - alas retas</v>
          </cell>
          <cell r="C1046" t="str">
            <v>un</v>
          </cell>
          <cell r="D1046">
            <v>686.08</v>
          </cell>
          <cell r="E1046" t="str">
            <v>SICRO Jan/26</v>
          </cell>
        </row>
        <row r="1047">
          <cell r="A1047">
            <v>804085</v>
          </cell>
          <cell r="B1047" t="str">
            <v>Boca de BSTC D = 0,60 m - esconsidade 10° - areia e brita comerciais - alas retas</v>
          </cell>
          <cell r="C1047" t="str">
            <v>un</v>
          </cell>
          <cell r="D1047">
            <v>836.43</v>
          </cell>
          <cell r="E1047" t="str">
            <v>SICRO Jan/26</v>
          </cell>
        </row>
        <row r="1048">
          <cell r="A1048">
            <v>804084</v>
          </cell>
          <cell r="B1048" t="str">
            <v>Boca de BSTC D = 0,60 m - esconsidade 10° - areia extraída e brita produzida - alas retas</v>
          </cell>
          <cell r="C1048" t="str">
            <v>un</v>
          </cell>
          <cell r="D1048">
            <v>689.09</v>
          </cell>
          <cell r="E1048" t="str">
            <v>SICRO Jan/26</v>
          </cell>
        </row>
        <row r="1049">
          <cell r="A1049">
            <v>804379</v>
          </cell>
          <cell r="B1049" t="str">
            <v>Boca de BSTC D = 0,60 m - esconsidade 15° - areia e brita comerciais - alas esconsas</v>
          </cell>
          <cell r="C1049" t="str">
            <v>un</v>
          </cell>
          <cell r="D1049">
            <v>1032.97</v>
          </cell>
          <cell r="E1049" t="str">
            <v>SICRO Jan/26</v>
          </cell>
        </row>
        <row r="1050">
          <cell r="A1050">
            <v>804087</v>
          </cell>
          <cell r="B1050" t="str">
            <v>Boca de BSTC D = 0,60 m - esconsidade 15° - areia e brita comerciais - alas retas</v>
          </cell>
          <cell r="C1050" t="str">
            <v>un</v>
          </cell>
          <cell r="D1050">
            <v>839.99</v>
          </cell>
          <cell r="E1050" t="str">
            <v>SICRO Jan/26</v>
          </cell>
        </row>
        <row r="1051">
          <cell r="A1051">
            <v>804378</v>
          </cell>
          <cell r="B1051" t="str">
            <v>Boca de BSTC D = 0,60 m - esconsidade 15° - areia extraída e brita produzida - alas esconsas</v>
          </cell>
          <cell r="C1051" t="str">
            <v>un</v>
          </cell>
          <cell r="D1051">
            <v>840.62</v>
          </cell>
          <cell r="E1051" t="str">
            <v>SICRO Jan/26</v>
          </cell>
        </row>
        <row r="1052">
          <cell r="A1052">
            <v>804086</v>
          </cell>
          <cell r="B1052" t="str">
            <v>Boca de BSTC D = 0,60 m - esconsidade 15° - areia extraída e brita produzida - alas retas</v>
          </cell>
          <cell r="C1052" t="str">
            <v>un</v>
          </cell>
          <cell r="D1052">
            <v>692.65</v>
          </cell>
          <cell r="E1052" t="str">
            <v>SICRO Jan/26</v>
          </cell>
        </row>
        <row r="1053">
          <cell r="A1053">
            <v>804089</v>
          </cell>
          <cell r="B1053" t="str">
            <v>Boca de BSTC D = 0,60 m - esconsidade 20° - areia e brita comerciais - alas retas</v>
          </cell>
          <cell r="C1053" t="str">
            <v>un</v>
          </cell>
          <cell r="D1053">
            <v>845.82</v>
          </cell>
          <cell r="E1053" t="str">
            <v>SICRO Jan/26</v>
          </cell>
        </row>
        <row r="1054">
          <cell r="A1054">
            <v>804088</v>
          </cell>
          <cell r="B1054" t="str">
            <v>Boca de BSTC D = 0,60 m - esconsidade 20° - areia extraída e brita produzida - alas retas</v>
          </cell>
          <cell r="C1054" t="str">
            <v>un</v>
          </cell>
          <cell r="D1054">
            <v>698.32</v>
          </cell>
          <cell r="E1054" t="str">
            <v>SICRO Jan/26</v>
          </cell>
        </row>
        <row r="1055">
          <cell r="A1055">
            <v>804091</v>
          </cell>
          <cell r="B1055" t="str">
            <v>Boca de BSTC D = 0,60 m - esconsidade 25° - areia e brita comerciais - alas retas</v>
          </cell>
          <cell r="C1055" t="str">
            <v>un</v>
          </cell>
          <cell r="D1055">
            <v>853.43</v>
          </cell>
          <cell r="E1055" t="str">
            <v>SICRO Jan/26</v>
          </cell>
        </row>
        <row r="1056">
          <cell r="A1056">
            <v>804090</v>
          </cell>
          <cell r="B1056" t="str">
            <v>Boca de BSTC D = 0,60 m - esconsidade 25° - areia extraída e brita produzida - alas retas</v>
          </cell>
          <cell r="C1056" t="str">
            <v>un</v>
          </cell>
          <cell r="D1056">
            <v>705.77</v>
          </cell>
          <cell r="E1056" t="str">
            <v>SICRO Jan/26</v>
          </cell>
        </row>
        <row r="1057">
          <cell r="A1057">
            <v>804381</v>
          </cell>
          <cell r="B1057" t="str">
            <v>Boca de BSTC D = 0,60 m - esconsidade 30° - areia e brita comerciais - alas esconsas</v>
          </cell>
          <cell r="C1057" t="str">
            <v>un</v>
          </cell>
          <cell r="D1057">
            <v>1459.31</v>
          </cell>
          <cell r="E1057" t="str">
            <v>SICRO Jan/26</v>
          </cell>
        </row>
        <row r="1058">
          <cell r="A1058">
            <v>804093</v>
          </cell>
          <cell r="B1058" t="str">
            <v>Boca de BSTC D = 0,60 m - esconsidade 30° - areia e brita comerciais - alas retas</v>
          </cell>
          <cell r="C1058" t="str">
            <v>un</v>
          </cell>
          <cell r="D1058">
            <v>864.21</v>
          </cell>
          <cell r="E1058" t="str">
            <v>SICRO Jan/26</v>
          </cell>
        </row>
        <row r="1059">
          <cell r="A1059">
            <v>804380</v>
          </cell>
          <cell r="B1059" t="str">
            <v>Boca de BSTC D = 0,60 m - esconsidade 30° - areia extraída e brita produzida - alas esconsas</v>
          </cell>
          <cell r="C1059" t="str">
            <v>un</v>
          </cell>
          <cell r="D1059">
            <v>1241.3800000000001</v>
          </cell>
          <cell r="E1059" t="str">
            <v>SICRO Jan/26</v>
          </cell>
        </row>
        <row r="1060">
          <cell r="A1060">
            <v>804092</v>
          </cell>
          <cell r="B1060" t="str">
            <v>Boca de BSTC D = 0,60 m - esconsidade 30° - areia extraída e brita produzida - alas retas</v>
          </cell>
          <cell r="C1060" t="str">
            <v>un</v>
          </cell>
          <cell r="D1060">
            <v>716.23</v>
          </cell>
          <cell r="E1060" t="str">
            <v>SICRO Jan/26</v>
          </cell>
        </row>
        <row r="1061">
          <cell r="A1061">
            <v>804095</v>
          </cell>
          <cell r="B1061" t="str">
            <v>Boca de BSTC D = 0,60 m - esconsidade 35° - areia e brita comerciais - alas retas</v>
          </cell>
          <cell r="C1061" t="str">
            <v>un</v>
          </cell>
          <cell r="D1061">
            <v>878.93</v>
          </cell>
          <cell r="E1061" t="str">
            <v>SICRO Jan/26</v>
          </cell>
        </row>
        <row r="1062">
          <cell r="A1062">
            <v>804094</v>
          </cell>
          <cell r="B1062" t="str">
            <v>Boca de BSTC D = 0,60 m - esconsidade 35° - areia extraída e brita produzida - alas retas</v>
          </cell>
          <cell r="C1062" t="str">
            <v>un</v>
          </cell>
          <cell r="D1062">
            <v>730.8</v>
          </cell>
          <cell r="E1062" t="str">
            <v>SICRO Jan/26</v>
          </cell>
        </row>
        <row r="1063">
          <cell r="A1063">
            <v>804097</v>
          </cell>
          <cell r="B1063" t="str">
            <v>Boca de BSTC D = 0,60 m - esconsidade 40° - areia e brita comerciais - alas retas</v>
          </cell>
          <cell r="C1063" t="str">
            <v>un</v>
          </cell>
          <cell r="D1063">
            <v>897.71</v>
          </cell>
          <cell r="E1063" t="str">
            <v>SICRO Jan/26</v>
          </cell>
        </row>
        <row r="1064">
          <cell r="A1064">
            <v>804096</v>
          </cell>
          <cell r="B1064" t="str">
            <v>Boca de BSTC D = 0,60 m - esconsidade 40° - areia extraída e brita produzida - alas retas</v>
          </cell>
          <cell r="C1064" t="str">
            <v>un</v>
          </cell>
          <cell r="D1064">
            <v>749.27</v>
          </cell>
          <cell r="E1064" t="str">
            <v>SICRO Jan/26</v>
          </cell>
        </row>
        <row r="1065">
          <cell r="A1065">
            <v>804383</v>
          </cell>
          <cell r="B1065" t="str">
            <v>Boca de BSTC D = 0,60 m - esconsidade 45° - areia e brita comerciais - alas esconsas</v>
          </cell>
          <cell r="C1065" t="str">
            <v>un</v>
          </cell>
          <cell r="D1065">
            <v>1804.2</v>
          </cell>
          <cell r="E1065" t="str">
            <v>SICRO Jan/26</v>
          </cell>
        </row>
        <row r="1066">
          <cell r="A1066">
            <v>804099</v>
          </cell>
          <cell r="B1066" t="str">
            <v>Boca de BSTC D = 0,60 m - esconsidade 45° - areia e brita comerciais - alas retas</v>
          </cell>
          <cell r="C1066" t="str">
            <v>un</v>
          </cell>
          <cell r="D1066">
            <v>924.5</v>
          </cell>
          <cell r="E1066" t="str">
            <v>SICRO Jan/26</v>
          </cell>
        </row>
        <row r="1067">
          <cell r="A1067">
            <v>804382</v>
          </cell>
          <cell r="B1067" t="str">
            <v>Boca de BSTC D = 0,60 m - esconsidade 45° - areia extraída e brita produzida - alas esconsas</v>
          </cell>
          <cell r="C1067" t="str">
            <v>un</v>
          </cell>
          <cell r="D1067">
            <v>1532.26</v>
          </cell>
          <cell r="E1067" t="str">
            <v>SICRO Jan/26</v>
          </cell>
        </row>
        <row r="1068">
          <cell r="A1068">
            <v>804098</v>
          </cell>
          <cell r="B1068" t="str">
            <v>Boca de BSTC D = 0,60 m - esconsidade 45° - areia extraída e brita produzida - alas retas</v>
          </cell>
          <cell r="C1068" t="str">
            <v>un</v>
          </cell>
          <cell r="D1068">
            <v>775.74</v>
          </cell>
          <cell r="E1068" t="str">
            <v>SICRO Jan/26</v>
          </cell>
        </row>
        <row r="1069">
          <cell r="A1069">
            <v>804083</v>
          </cell>
          <cell r="B1069" t="str">
            <v>Boca de BSTC D = 0,60 m - esconsidade 5° - areia e brita comerciais - alas retas</v>
          </cell>
          <cell r="C1069" t="str">
            <v>un</v>
          </cell>
          <cell r="D1069">
            <v>834.15</v>
          </cell>
          <cell r="E1069" t="str">
            <v>SICRO Jan/26</v>
          </cell>
        </row>
        <row r="1070">
          <cell r="A1070">
            <v>804082</v>
          </cell>
          <cell r="B1070" t="str">
            <v>Boca de BSTC D = 0,60 m - esconsidade 5° - areia extraída e brita produzida - alas retas</v>
          </cell>
          <cell r="C1070" t="str">
            <v>un</v>
          </cell>
          <cell r="D1070">
            <v>686.97</v>
          </cell>
          <cell r="E1070" t="str">
            <v>SICRO Jan/26</v>
          </cell>
        </row>
        <row r="1071">
          <cell r="A1071">
            <v>804385</v>
          </cell>
          <cell r="B1071" t="str">
            <v>Boca de BSTC D = 0,80 m - esconsidade 0° - areia e brita comerciais - alas esconsas</v>
          </cell>
          <cell r="C1071" t="str">
            <v>un</v>
          </cell>
          <cell r="D1071">
            <v>2055.16</v>
          </cell>
          <cell r="E1071" t="str">
            <v>SICRO Jan/26</v>
          </cell>
        </row>
        <row r="1072">
          <cell r="A1072">
            <v>804101</v>
          </cell>
          <cell r="B1072" t="str">
            <v>Boca de BSTC D = 0,80 m - esconsidade 0° - areia e brita comerciais - alas retas</v>
          </cell>
          <cell r="C1072" t="str">
            <v>un</v>
          </cell>
          <cell r="D1072">
            <v>1410.68</v>
          </cell>
          <cell r="E1072" t="str">
            <v>SICRO Jan/26</v>
          </cell>
        </row>
        <row r="1073">
          <cell r="A1073">
            <v>804384</v>
          </cell>
          <cell r="B1073" t="str">
            <v>Boca de BSTC D = 0,80 m - esconsidade 0° - areia extraída e brita produzida - alas esconsas</v>
          </cell>
          <cell r="C1073" t="str">
            <v>un</v>
          </cell>
          <cell r="D1073">
            <v>1717.21</v>
          </cell>
          <cell r="E1073" t="str">
            <v>SICRO Jan/26</v>
          </cell>
        </row>
        <row r="1074">
          <cell r="A1074">
            <v>804100</v>
          </cell>
          <cell r="B1074" t="str">
            <v>Boca de BSTC D = 0,80 m - esconsidade 0° - areia extraída e brita produzida - alas retas</v>
          </cell>
          <cell r="C1074" t="str">
            <v>un</v>
          </cell>
          <cell r="D1074">
            <v>1155.01</v>
          </cell>
          <cell r="E1074" t="str">
            <v>SICRO Jan/26</v>
          </cell>
        </row>
        <row r="1075">
          <cell r="A1075">
            <v>804105</v>
          </cell>
          <cell r="B1075" t="str">
            <v>Boca de BSTC D = 0,80 m - esconsidade 10° - areia e brita comerciais - alas retas</v>
          </cell>
          <cell r="C1075" t="str">
            <v>un</v>
          </cell>
          <cell r="D1075">
            <v>1415.62</v>
          </cell>
          <cell r="E1075" t="str">
            <v>SICRO Jan/26</v>
          </cell>
        </row>
        <row r="1076">
          <cell r="A1076">
            <v>804104</v>
          </cell>
          <cell r="B1076" t="str">
            <v>Boca de BSTC D = 0,80 m - esconsidade 10° - areia extraída e brita produzida - alas retas</v>
          </cell>
          <cell r="C1076" t="str">
            <v>un</v>
          </cell>
          <cell r="D1076">
            <v>1159.79</v>
          </cell>
          <cell r="E1076" t="str">
            <v>SICRO Jan/26</v>
          </cell>
        </row>
        <row r="1077">
          <cell r="A1077">
            <v>804387</v>
          </cell>
          <cell r="B1077" t="str">
            <v>Boca de BSTC D = 0,80 m - esconsidade 15° - areia e brita comerciais - alas esconsas</v>
          </cell>
          <cell r="C1077" t="str">
            <v>un</v>
          </cell>
          <cell r="D1077">
            <v>2165.4899999999998</v>
          </cell>
          <cell r="E1077" t="str">
            <v>SICRO Jan/26</v>
          </cell>
        </row>
        <row r="1078">
          <cell r="A1078">
            <v>804107</v>
          </cell>
          <cell r="B1078" t="str">
            <v>Boca de BSTC D = 0,80 m - esconsidade 15° - areia e brita comerciais - alas retas</v>
          </cell>
          <cell r="C1078" t="str">
            <v>un</v>
          </cell>
          <cell r="D1078">
            <v>1422.34</v>
          </cell>
          <cell r="E1078" t="str">
            <v>SICRO Jan/26</v>
          </cell>
        </row>
        <row r="1079">
          <cell r="A1079">
            <v>804386</v>
          </cell>
          <cell r="B1079" t="str">
            <v>Boca de BSTC D = 0,80 m - esconsidade 15° - areia extraída e brita produzida - alas esconsas</v>
          </cell>
          <cell r="C1079" t="str">
            <v>un</v>
          </cell>
          <cell r="D1079">
            <v>1808.27</v>
          </cell>
          <cell r="E1079" t="str">
            <v>SICRO Jan/26</v>
          </cell>
        </row>
        <row r="1080">
          <cell r="A1080">
            <v>804106</v>
          </cell>
          <cell r="B1080" t="str">
            <v>Boca de BSTC D = 0,80 m - esconsidade 15° - areia extraída e brita produzida - alas retas</v>
          </cell>
          <cell r="C1080" t="str">
            <v>un</v>
          </cell>
          <cell r="D1080">
            <v>1166.3599999999999</v>
          </cell>
          <cell r="E1080" t="str">
            <v>SICRO Jan/26</v>
          </cell>
        </row>
        <row r="1081">
          <cell r="A1081">
            <v>804109</v>
          </cell>
          <cell r="B1081" t="str">
            <v>Boca de BSTC D = 0,80 m - esconsidade 20° - areia e brita comerciais - alas retas</v>
          </cell>
          <cell r="C1081" t="str">
            <v>un</v>
          </cell>
          <cell r="D1081">
            <v>1432.62</v>
          </cell>
          <cell r="E1081" t="str">
            <v>SICRO Jan/26</v>
          </cell>
        </row>
        <row r="1082">
          <cell r="A1082">
            <v>804108</v>
          </cell>
          <cell r="B1082" t="str">
            <v>Boca de BSTC D = 0,80 m - esconsidade 20° - areia extraída e brita produzida - alas retas</v>
          </cell>
          <cell r="C1082" t="str">
            <v>un</v>
          </cell>
          <cell r="D1082">
            <v>1176.48</v>
          </cell>
          <cell r="E1082" t="str">
            <v>SICRO Jan/26</v>
          </cell>
        </row>
        <row r="1083">
          <cell r="A1083">
            <v>804111</v>
          </cell>
          <cell r="B1083" t="str">
            <v>Boca de BSTC D = 0,80 m - esconsidade 25° - areia e brita comerciais - alas retas</v>
          </cell>
          <cell r="C1083" t="str">
            <v>un</v>
          </cell>
          <cell r="D1083">
            <v>1446.07</v>
          </cell>
          <cell r="E1083" t="str">
            <v>SICRO Jan/26</v>
          </cell>
        </row>
        <row r="1084">
          <cell r="A1084">
            <v>804110</v>
          </cell>
          <cell r="B1084" t="str">
            <v>Boca de BSTC D = 0,80 m - esconsidade 25° - areia extraída e brita produzida - alas retas</v>
          </cell>
          <cell r="C1084" t="str">
            <v>un</v>
          </cell>
          <cell r="D1084">
            <v>1189.5999999999999</v>
          </cell>
          <cell r="E1084" t="str">
            <v>SICRO Jan/26</v>
          </cell>
        </row>
        <row r="1085">
          <cell r="A1085">
            <v>804389</v>
          </cell>
          <cell r="B1085" t="str">
            <v>Boca de BSTC D = 0,80 m - esconsidade 30° - areia e brita comerciais - alas esconsas</v>
          </cell>
          <cell r="C1085" t="str">
            <v>un</v>
          </cell>
          <cell r="D1085">
            <v>2418.54</v>
          </cell>
          <cell r="E1085" t="str">
            <v>SICRO Jan/26</v>
          </cell>
        </row>
        <row r="1086">
          <cell r="A1086">
            <v>804113</v>
          </cell>
          <cell r="B1086" t="str">
            <v>Boca de BSTC D = 0,80 m - esconsidade 30° - areia e brita comerciais - alas retas</v>
          </cell>
          <cell r="C1086" t="str">
            <v>un</v>
          </cell>
          <cell r="D1086">
            <v>1464.45</v>
          </cell>
          <cell r="E1086" t="str">
            <v>SICRO Jan/26</v>
          </cell>
        </row>
        <row r="1087">
          <cell r="A1087">
            <v>804388</v>
          </cell>
          <cell r="B1087" t="str">
            <v>Boca de BSTC D = 0,80 m - esconsidade 30° - areia extraída e brita produzida - alas esconsas</v>
          </cell>
          <cell r="C1087" t="str">
            <v>un</v>
          </cell>
          <cell r="D1087">
            <v>2017.58</v>
          </cell>
          <cell r="E1087" t="str">
            <v>SICRO Jan/26</v>
          </cell>
        </row>
        <row r="1088">
          <cell r="A1088">
            <v>804112</v>
          </cell>
          <cell r="B1088" t="str">
            <v>Boca de BSTC D = 0,80 m - esconsidade 30° - areia extraída e brita produzida - alas retas</v>
          </cell>
          <cell r="C1088" t="str">
            <v>un</v>
          </cell>
          <cell r="D1088">
            <v>1207.52</v>
          </cell>
          <cell r="E1088" t="str">
            <v>SICRO Jan/26</v>
          </cell>
        </row>
        <row r="1089">
          <cell r="A1089">
            <v>804115</v>
          </cell>
          <cell r="B1089" t="str">
            <v>Boca de BSTC D = 0,80 m - esconsidade 35° - areia e brita comerciais - alas retas</v>
          </cell>
          <cell r="C1089" t="str">
            <v>un</v>
          </cell>
          <cell r="D1089">
            <v>1489.96</v>
          </cell>
          <cell r="E1089" t="str">
            <v>SICRO Jan/26</v>
          </cell>
        </row>
        <row r="1090">
          <cell r="A1090">
            <v>804114</v>
          </cell>
          <cell r="B1090" t="str">
            <v>Boca de BSTC D = 0,80 m - esconsidade 35° - areia extraída e brita produzida - alas retas</v>
          </cell>
          <cell r="C1090" t="str">
            <v>un</v>
          </cell>
          <cell r="D1090">
            <v>1232.55</v>
          </cell>
          <cell r="E1090" t="str">
            <v>SICRO Jan/26</v>
          </cell>
        </row>
        <row r="1091">
          <cell r="A1091">
            <v>804117</v>
          </cell>
          <cell r="B1091" t="str">
            <v>Boca de BSTC D = 0,80 m - esconsidade 40° - areia e brita comerciais - alas retas</v>
          </cell>
          <cell r="C1091" t="str">
            <v>un</v>
          </cell>
          <cell r="D1091">
            <v>1523.46</v>
          </cell>
          <cell r="E1091" t="str">
            <v>SICRO Jan/26</v>
          </cell>
        </row>
        <row r="1092">
          <cell r="A1092">
            <v>804116</v>
          </cell>
          <cell r="B1092" t="str">
            <v>Boca de BSTC D = 0,80 m - esconsidade 40° - areia extraída e brita produzida - alas retas</v>
          </cell>
          <cell r="C1092" t="str">
            <v>un</v>
          </cell>
          <cell r="D1092">
            <v>1265.58</v>
          </cell>
          <cell r="E1092" t="str">
            <v>SICRO Jan/26</v>
          </cell>
        </row>
        <row r="1093">
          <cell r="A1093">
            <v>804391</v>
          </cell>
          <cell r="B1093" t="str">
            <v>Boca de BSTC D = 0,80 m - esconsidade 45° - areia e brita comerciais - alas esconsas</v>
          </cell>
          <cell r="C1093" t="str">
            <v>un</v>
          </cell>
          <cell r="D1093">
            <v>3002</v>
          </cell>
          <cell r="E1093" t="str">
            <v>SICRO Jan/26</v>
          </cell>
        </row>
        <row r="1094">
          <cell r="A1094">
            <v>804119</v>
          </cell>
          <cell r="B1094" t="str">
            <v>Boca de BSTC D = 0,80 m - esconsidade 45° - areia e brita comerciais - alas retas</v>
          </cell>
          <cell r="C1094" t="str">
            <v>un</v>
          </cell>
          <cell r="D1094">
            <v>1569.42</v>
          </cell>
          <cell r="E1094" t="str">
            <v>SICRO Jan/26</v>
          </cell>
        </row>
        <row r="1095">
          <cell r="A1095">
            <v>804390</v>
          </cell>
          <cell r="B1095" t="str">
            <v>Boca de BSTC D = 0,80 m - esconsidade 45° - areia extraída e brita produzida - alas esconsas</v>
          </cell>
          <cell r="C1095" t="str">
            <v>un</v>
          </cell>
          <cell r="D1095">
            <v>2498.5500000000002</v>
          </cell>
          <cell r="E1095" t="str">
            <v>SICRO Jan/26</v>
          </cell>
        </row>
        <row r="1096">
          <cell r="A1096">
            <v>804118</v>
          </cell>
          <cell r="B1096" t="str">
            <v>Boca de BSTC D = 0,80 m - esconsidade 45° - areia extraída e brita produzida - alas retas</v>
          </cell>
          <cell r="C1096" t="str">
            <v>un</v>
          </cell>
          <cell r="D1096">
            <v>1311.06</v>
          </cell>
          <cell r="E1096" t="str">
            <v>SICRO Jan/26</v>
          </cell>
        </row>
        <row r="1097">
          <cell r="A1097">
            <v>804103</v>
          </cell>
          <cell r="B1097" t="str">
            <v>Boca de BSTC D = 0,80 m - esconsidade 5° - areia e brita comerciais - alas retas</v>
          </cell>
          <cell r="C1097" t="str">
            <v>un</v>
          </cell>
          <cell r="D1097">
            <v>1412.46</v>
          </cell>
          <cell r="E1097" t="str">
            <v>SICRO Jan/26</v>
          </cell>
        </row>
        <row r="1098">
          <cell r="A1098">
            <v>804102</v>
          </cell>
          <cell r="B1098" t="str">
            <v>Boca de BSTC D = 0,80 m - esconsidade 5° - areia extraída e brita produzida - alas retas</v>
          </cell>
          <cell r="C1098" t="str">
            <v>un</v>
          </cell>
          <cell r="D1098">
            <v>1156.78</v>
          </cell>
          <cell r="E1098" t="str">
            <v>SICRO Jan/26</v>
          </cell>
        </row>
        <row r="1099">
          <cell r="A1099">
            <v>804393</v>
          </cell>
          <cell r="B1099" t="str">
            <v>Boca de BSTC D = 1,00 m - esconsidade 0° - areia e brita comerciais - alas esconsas</v>
          </cell>
          <cell r="C1099" t="str">
            <v>un</v>
          </cell>
          <cell r="D1099">
            <v>3164.24</v>
          </cell>
          <cell r="E1099" t="str">
            <v>SICRO Jan/26</v>
          </cell>
        </row>
        <row r="1100">
          <cell r="A1100">
            <v>804121</v>
          </cell>
          <cell r="B1100" t="str">
            <v>Boca de BSTC D = 1,00 m - esconsidade 0° - areia e brita comerciais - alas retas</v>
          </cell>
          <cell r="C1100" t="str">
            <v>un</v>
          </cell>
          <cell r="D1100">
            <v>2108.1799999999998</v>
          </cell>
          <cell r="E1100" t="str">
            <v>SICRO Jan/26</v>
          </cell>
        </row>
        <row r="1101">
          <cell r="A1101">
            <v>804392</v>
          </cell>
          <cell r="B1101" t="str">
            <v>Boca de BSTC D = 1,00 m - esconsidade 0° - areia extraída e brita produzida - alas esconsas</v>
          </cell>
          <cell r="C1101" t="str">
            <v>un</v>
          </cell>
          <cell r="D1101">
            <v>2600.94</v>
          </cell>
          <cell r="E1101" t="str">
            <v>SICRO Jan/26</v>
          </cell>
        </row>
        <row r="1102">
          <cell r="A1102">
            <v>804120</v>
          </cell>
          <cell r="B1102" t="str">
            <v>Boca de BSTC D = 1,00 m - esconsidade 0° - areia extraída e brita produzida - alas retas</v>
          </cell>
          <cell r="C1102" t="str">
            <v>un</v>
          </cell>
          <cell r="D1102">
            <v>1711.17</v>
          </cell>
          <cell r="E1102" t="str">
            <v>SICRO Jan/26</v>
          </cell>
        </row>
        <row r="1103">
          <cell r="A1103">
            <v>804125</v>
          </cell>
          <cell r="B1103" t="str">
            <v>Boca de BSTC D = 1,00 m - esconsidade 10° - areia e brita comerciais - alas retas</v>
          </cell>
          <cell r="C1103" t="str">
            <v>un</v>
          </cell>
          <cell r="D1103">
            <v>2114.91</v>
          </cell>
          <cell r="E1103" t="str">
            <v>SICRO Jan/26</v>
          </cell>
        </row>
        <row r="1104">
          <cell r="A1104">
            <v>804124</v>
          </cell>
          <cell r="B1104" t="str">
            <v>Boca de BSTC D = 1,00 m - esconsidade 10° - areia extraída e brita produzida - alas retas</v>
          </cell>
          <cell r="C1104" t="str">
            <v>un</v>
          </cell>
          <cell r="D1104">
            <v>1717.74</v>
          </cell>
          <cell r="E1104" t="str">
            <v>SICRO Jan/26</v>
          </cell>
        </row>
        <row r="1105">
          <cell r="A1105">
            <v>804395</v>
          </cell>
          <cell r="B1105" t="str">
            <v>Boca de BSTC D = 1,00 m - esconsidade 15° - areia e brita comerciais - alas esconsas</v>
          </cell>
          <cell r="C1105" t="str">
            <v>un</v>
          </cell>
          <cell r="D1105">
            <v>3323.43</v>
          </cell>
          <cell r="E1105" t="str">
            <v>SICRO Jan/26</v>
          </cell>
        </row>
        <row r="1106">
          <cell r="A1106">
            <v>804127</v>
          </cell>
          <cell r="B1106" t="str">
            <v>Boca de BSTC D = 1,00 m - esconsidade 15° - areia e brita comerciais - alas retas</v>
          </cell>
          <cell r="C1106" t="str">
            <v>un</v>
          </cell>
          <cell r="D1106">
            <v>2124.79</v>
          </cell>
          <cell r="E1106" t="str">
            <v>SICRO Jan/26</v>
          </cell>
        </row>
        <row r="1107">
          <cell r="A1107">
            <v>804394</v>
          </cell>
          <cell r="B1107" t="str">
            <v>Boca de BSTC D = 1,00 m - esconsidade 15° - areia extraída e brita produzida - alas esconsas</v>
          </cell>
          <cell r="C1107" t="str">
            <v>un</v>
          </cell>
          <cell r="D1107">
            <v>2730.12</v>
          </cell>
          <cell r="E1107" t="str">
            <v>SICRO Jan/26</v>
          </cell>
        </row>
        <row r="1108">
          <cell r="A1108">
            <v>804126</v>
          </cell>
          <cell r="B1108" t="str">
            <v>Boca de BSTC D = 1,00 m - esconsidade 15° - areia extraída e brita produzida - alas retas</v>
          </cell>
          <cell r="C1108" t="str">
            <v>un</v>
          </cell>
          <cell r="D1108">
            <v>1727.31</v>
          </cell>
          <cell r="E1108" t="str">
            <v>SICRO Jan/26</v>
          </cell>
        </row>
        <row r="1109">
          <cell r="A1109">
            <v>804129</v>
          </cell>
          <cell r="B1109" t="str">
            <v>Boca de BSTC D = 1,00 m - esconsidade 20° - areia e brita comerciais - alas retas</v>
          </cell>
          <cell r="C1109" t="str">
            <v>un</v>
          </cell>
          <cell r="D1109">
            <v>2138.73</v>
          </cell>
          <cell r="E1109" t="str">
            <v>SICRO Jan/26</v>
          </cell>
        </row>
        <row r="1110">
          <cell r="A1110">
            <v>804128</v>
          </cell>
          <cell r="B1110" t="str">
            <v>Boca de BSTC D = 1,00 m - esconsidade 20° - areia extraída e brita produzida - alas retas</v>
          </cell>
          <cell r="C1110" t="str">
            <v>un</v>
          </cell>
          <cell r="D1110">
            <v>1740.77</v>
          </cell>
          <cell r="E1110" t="str">
            <v>SICRO Jan/26</v>
          </cell>
        </row>
        <row r="1111">
          <cell r="A1111">
            <v>804131</v>
          </cell>
          <cell r="B1111" t="str">
            <v>Boca de BSTC D = 1,00 m - esconsidade 25° - areia e brita comerciais - alas retas</v>
          </cell>
          <cell r="C1111" t="str">
            <v>un</v>
          </cell>
          <cell r="D1111">
            <v>2158.0100000000002</v>
          </cell>
          <cell r="E1111" t="str">
            <v>SICRO Jan/26</v>
          </cell>
        </row>
        <row r="1112">
          <cell r="A1112">
            <v>804130</v>
          </cell>
          <cell r="B1112" t="str">
            <v>Boca de BSTC D = 1,00 m - esconsidade 25° - areia extraída e brita produzida - alas retas</v>
          </cell>
          <cell r="C1112" t="str">
            <v>un</v>
          </cell>
          <cell r="D1112">
            <v>1759.58</v>
          </cell>
          <cell r="E1112" t="str">
            <v>SICRO Jan/26</v>
          </cell>
        </row>
        <row r="1113">
          <cell r="A1113">
            <v>804397</v>
          </cell>
          <cell r="B1113" t="str">
            <v>Boca de BSTC D = 1,00 m - esconsidade 30° - areia e brita comerciais - alas esconsas</v>
          </cell>
          <cell r="C1113" t="str">
            <v>un</v>
          </cell>
          <cell r="D1113">
            <v>3704</v>
          </cell>
          <cell r="E1113" t="str">
            <v>SICRO Jan/26</v>
          </cell>
        </row>
        <row r="1114">
          <cell r="A1114">
            <v>804133</v>
          </cell>
          <cell r="B1114" t="str">
            <v>Boca de BSTC D = 1,00 m - esconsidade 30° - areia e brita comerciais - alas retas</v>
          </cell>
          <cell r="C1114" t="str">
            <v>un</v>
          </cell>
          <cell r="D1114">
            <v>2184.9</v>
          </cell>
          <cell r="E1114" t="str">
            <v>SICRO Jan/26</v>
          </cell>
        </row>
        <row r="1115">
          <cell r="A1115">
            <v>804396</v>
          </cell>
          <cell r="B1115" t="str">
            <v>Boca de BSTC D = 1,00 m - esconsidade 30° - areia extraída e brita produzida - alas esconsas</v>
          </cell>
          <cell r="C1115" t="str">
            <v>un</v>
          </cell>
          <cell r="D1115">
            <v>3039.95</v>
          </cell>
          <cell r="E1115" t="str">
            <v>SICRO Jan/26</v>
          </cell>
        </row>
        <row r="1116">
          <cell r="A1116">
            <v>804132</v>
          </cell>
          <cell r="B1116" t="str">
            <v>Boca de BSTC D = 1,00 m - esconsidade 30° - areia extraída e brita produzida - alas retas</v>
          </cell>
          <cell r="C1116" t="str">
            <v>un</v>
          </cell>
          <cell r="D1116">
            <v>1785.83</v>
          </cell>
          <cell r="E1116" t="str">
            <v>SICRO Jan/26</v>
          </cell>
        </row>
        <row r="1117">
          <cell r="A1117">
            <v>804135</v>
          </cell>
          <cell r="B1117" t="str">
            <v>Boca de BSTC D = 1,00 m - esconsidade 35° - areia e brita comerciais - alas retas</v>
          </cell>
          <cell r="C1117" t="str">
            <v>un</v>
          </cell>
          <cell r="D1117">
            <v>2219.79</v>
          </cell>
          <cell r="E1117" t="str">
            <v>SICRO Jan/26</v>
          </cell>
        </row>
        <row r="1118">
          <cell r="A1118">
            <v>804134</v>
          </cell>
          <cell r="B1118" t="str">
            <v>Boca de BSTC D = 1,00 m - esconsidade 35° - areia extraída e brita produzida - alas retas</v>
          </cell>
          <cell r="C1118" t="str">
            <v>un</v>
          </cell>
          <cell r="D1118">
            <v>1820.09</v>
          </cell>
          <cell r="E1118" t="str">
            <v>SICRO Jan/26</v>
          </cell>
        </row>
        <row r="1119">
          <cell r="A1119">
            <v>804137</v>
          </cell>
          <cell r="B1119" t="str">
            <v>Boca de BSTC D = 1,00 m - esconsidade 40° - areia e brita comerciais - alas retas</v>
          </cell>
          <cell r="C1119" t="str">
            <v>un</v>
          </cell>
          <cell r="D1119">
            <v>2179.58</v>
          </cell>
          <cell r="E1119" t="str">
            <v>SICRO Jan/26</v>
          </cell>
        </row>
        <row r="1120">
          <cell r="A1120">
            <v>804136</v>
          </cell>
          <cell r="B1120" t="str">
            <v>Boca de BSTC D = 1,00 m - esconsidade 40° - areia extraída e brita produzida - alas retas</v>
          </cell>
          <cell r="C1120" t="str">
            <v>un</v>
          </cell>
          <cell r="D1120">
            <v>1779.09</v>
          </cell>
          <cell r="E1120" t="str">
            <v>SICRO Jan/26</v>
          </cell>
        </row>
        <row r="1121">
          <cell r="A1121">
            <v>804399</v>
          </cell>
          <cell r="B1121" t="str">
            <v>Boca de BSTC D = 1,00 m - esconsidade 45° - areia e brita comerciais - alas esconsas</v>
          </cell>
          <cell r="C1121" t="str">
            <v>un</v>
          </cell>
          <cell r="D1121">
            <v>4609.33</v>
          </cell>
          <cell r="E1121" t="str">
            <v>SICRO Jan/26</v>
          </cell>
        </row>
        <row r="1122">
          <cell r="A1122">
            <v>804139</v>
          </cell>
          <cell r="B1122" t="str">
            <v>Boca de BSTC D = 1,00 m - esconsidade 45° - areia e brita comerciais - alas retas</v>
          </cell>
          <cell r="C1122" t="str">
            <v>un</v>
          </cell>
          <cell r="D1122">
            <v>2334.64</v>
          </cell>
          <cell r="E1122" t="str">
            <v>SICRO Jan/26</v>
          </cell>
        </row>
        <row r="1123">
          <cell r="A1123">
            <v>804398</v>
          </cell>
          <cell r="B1123" t="str">
            <v>Boca de BSTC D = 1,00 m - esconsidade 45° - areia extraída e brita produzida - alas esconsas</v>
          </cell>
          <cell r="C1123" t="str">
            <v>un</v>
          </cell>
          <cell r="D1123">
            <v>3773.45</v>
          </cell>
          <cell r="E1123" t="str">
            <v>SICRO Jan/26</v>
          </cell>
        </row>
        <row r="1124">
          <cell r="A1124">
            <v>804138</v>
          </cell>
          <cell r="B1124" t="str">
            <v>Boca de BSTC D = 1,00 m - esconsidade 45° - areia extraída e brita produzida - alas retas</v>
          </cell>
          <cell r="C1124" t="str">
            <v>un</v>
          </cell>
          <cell r="D1124">
            <v>1933.21</v>
          </cell>
          <cell r="E1124" t="str">
            <v>SICRO Jan/26</v>
          </cell>
        </row>
        <row r="1125">
          <cell r="A1125">
            <v>804123</v>
          </cell>
          <cell r="B1125" t="str">
            <v>Boca de BSTC D = 1,00 m - esconsidade 5° - areia e brita comerciais - alas retas</v>
          </cell>
          <cell r="C1125" t="str">
            <v>un</v>
          </cell>
          <cell r="D1125">
            <v>2109.0700000000002</v>
          </cell>
          <cell r="E1125" t="str">
            <v>SICRO Jan/26</v>
          </cell>
        </row>
        <row r="1126">
          <cell r="A1126">
            <v>804122</v>
          </cell>
          <cell r="B1126" t="str">
            <v>Boca de BSTC D = 1,00 m - esconsidade 5° - areia extraída e brita produzida - alas retas</v>
          </cell>
          <cell r="C1126" t="str">
            <v>un</v>
          </cell>
          <cell r="D1126">
            <v>1712.06</v>
          </cell>
          <cell r="E1126" t="str">
            <v>SICRO Jan/26</v>
          </cell>
        </row>
        <row r="1127">
          <cell r="A1127">
            <v>804401</v>
          </cell>
          <cell r="B1127" t="str">
            <v>Boca de BSTC D = 1,20 m - esconsidade 0° - areia e brita comerciais - alas esconsas</v>
          </cell>
          <cell r="C1127" t="str">
            <v>un</v>
          </cell>
          <cell r="D1127">
            <v>4568.25</v>
          </cell>
          <cell r="E1127" t="str">
            <v>SICRO Jan/26</v>
          </cell>
        </row>
        <row r="1128">
          <cell r="A1128">
            <v>804141</v>
          </cell>
          <cell r="B1128" t="str">
            <v>Boca de BSTC D = 1,20 m - esconsidade 0° - areia e brita comerciais - alas retas</v>
          </cell>
          <cell r="C1128" t="str">
            <v>un</v>
          </cell>
          <cell r="D1128">
            <v>2926.42</v>
          </cell>
          <cell r="E1128" t="str">
            <v>SICRO Jan/26</v>
          </cell>
        </row>
        <row r="1129">
          <cell r="A1129">
            <v>804400</v>
          </cell>
          <cell r="B1129" t="str">
            <v>Boca de BSTC D = 1,20 m - esconsidade 0° - areia extraída e brita produzida - alas esconsas</v>
          </cell>
          <cell r="C1129" t="str">
            <v>un</v>
          </cell>
          <cell r="D1129">
            <v>3698.74</v>
          </cell>
          <cell r="E1129" t="str">
            <v>SICRO Jan/26</v>
          </cell>
        </row>
        <row r="1130">
          <cell r="A1130">
            <v>804140</v>
          </cell>
          <cell r="B1130" t="str">
            <v>Boca de BSTC D = 1,20 m - esconsidade 0° - areia extraída e brita produzida - alas retas</v>
          </cell>
          <cell r="C1130" t="str">
            <v>un</v>
          </cell>
          <cell r="D1130">
            <v>2351.91</v>
          </cell>
          <cell r="E1130" t="str">
            <v>SICRO Jan/26</v>
          </cell>
        </row>
        <row r="1131">
          <cell r="A1131">
            <v>804145</v>
          </cell>
          <cell r="B1131" t="str">
            <v>Boca de BSTC D = 1,20 m - esconsidade 10° - areia e brita comerciais - alas retas</v>
          </cell>
          <cell r="C1131" t="str">
            <v>un</v>
          </cell>
          <cell r="D1131">
            <v>2937.3</v>
          </cell>
          <cell r="E1131" t="str">
            <v>SICRO Jan/26</v>
          </cell>
        </row>
        <row r="1132">
          <cell r="A1132">
            <v>804144</v>
          </cell>
          <cell r="B1132" t="str">
            <v>Boca de BSTC D = 1,20 m - esconsidade 10° - areia extraída e brita produzida - alas retas</v>
          </cell>
          <cell r="C1132" t="str">
            <v>un</v>
          </cell>
          <cell r="D1132">
            <v>2362.15</v>
          </cell>
          <cell r="E1132" t="str">
            <v>SICRO Jan/26</v>
          </cell>
        </row>
        <row r="1133">
          <cell r="A1133">
            <v>804403</v>
          </cell>
          <cell r="B1133" t="str">
            <v>Boca de BSTC D = 1,20 m - esconsidade 15° - areia e brita comerciais - alas esconsas</v>
          </cell>
          <cell r="C1133" t="str">
            <v>un</v>
          </cell>
          <cell r="D1133">
            <v>4810.6899999999996</v>
          </cell>
          <cell r="E1133" t="str">
            <v>SICRO Jan/26</v>
          </cell>
        </row>
        <row r="1134">
          <cell r="A1134">
            <v>804147</v>
          </cell>
          <cell r="B1134" t="str">
            <v>Boca de BSTC D = 1,20 m - esconsidade 15° - areia e brita comerciais - alas retas</v>
          </cell>
          <cell r="C1134" t="str">
            <v>un</v>
          </cell>
          <cell r="D1134">
            <v>2950.84</v>
          </cell>
          <cell r="E1134" t="str">
            <v>SICRO Jan/26</v>
          </cell>
        </row>
        <row r="1135">
          <cell r="A1135">
            <v>804402</v>
          </cell>
          <cell r="B1135" t="str">
            <v>Boca de BSTC D = 1,20 m - esconsidade 15° - areia extraída e brita produzida - alas esconsas</v>
          </cell>
          <cell r="C1135" t="str">
            <v>un</v>
          </cell>
          <cell r="D1135">
            <v>3891.76</v>
          </cell>
          <cell r="E1135" t="str">
            <v>SICRO Jan/26</v>
          </cell>
        </row>
        <row r="1136">
          <cell r="A1136">
            <v>804146</v>
          </cell>
          <cell r="B1136" t="str">
            <v>Boca de BSTC D = 1,20 m - esconsidade 15° - areia extraída e brita produzida - alas retas</v>
          </cell>
          <cell r="C1136" t="str">
            <v>un</v>
          </cell>
          <cell r="D1136">
            <v>2375.0700000000002</v>
          </cell>
          <cell r="E1136" t="str">
            <v>SICRO Jan/26</v>
          </cell>
        </row>
        <row r="1137">
          <cell r="A1137">
            <v>804149</v>
          </cell>
          <cell r="B1137" t="str">
            <v>Boca de BSTC D = 1,20 m - esconsidade 20° - areia e brita comerciais - alas retas</v>
          </cell>
          <cell r="C1137" t="str">
            <v>un</v>
          </cell>
          <cell r="D1137">
            <v>2971.21</v>
          </cell>
          <cell r="E1137" t="str">
            <v>SICRO Jan/26</v>
          </cell>
        </row>
        <row r="1138">
          <cell r="A1138">
            <v>804148</v>
          </cell>
          <cell r="B1138" t="str">
            <v>Boca de BSTC D = 1,20 m - esconsidade 20° - areia extraída e brita produzida - alas retas</v>
          </cell>
          <cell r="C1138" t="str">
            <v>un</v>
          </cell>
          <cell r="D1138">
            <v>2394.33</v>
          </cell>
          <cell r="E1138" t="str">
            <v>SICRO Jan/26</v>
          </cell>
        </row>
        <row r="1139">
          <cell r="A1139">
            <v>804151</v>
          </cell>
          <cell r="B1139" t="str">
            <v>Boca de BSTC D = 1,20 m - esconsidade 25° - areia e brita comerciais - alas retas</v>
          </cell>
          <cell r="C1139" t="str">
            <v>un</v>
          </cell>
          <cell r="D1139">
            <v>2999.2</v>
          </cell>
          <cell r="E1139" t="str">
            <v>SICRO Jan/26</v>
          </cell>
        </row>
        <row r="1140">
          <cell r="A1140">
            <v>804150</v>
          </cell>
          <cell r="B1140" t="str">
            <v>Boca de BSTC D = 1,20 m - esconsidade 25° - areia extraída e brita produzida - alas retas</v>
          </cell>
          <cell r="C1140" t="str">
            <v>un</v>
          </cell>
          <cell r="D1140">
            <v>2421.0500000000002</v>
          </cell>
          <cell r="E1140" t="str">
            <v>SICRO Jan/26</v>
          </cell>
        </row>
        <row r="1141">
          <cell r="A1141">
            <v>804405</v>
          </cell>
          <cell r="B1141" t="str">
            <v>Boca de BSTC D = 1,20 m - esconsidade 30° - areia e brita comerciais - alas esconsas</v>
          </cell>
          <cell r="C1141" t="str">
            <v>un</v>
          </cell>
          <cell r="D1141">
            <v>5377.2</v>
          </cell>
          <cell r="E1141" t="str">
            <v>SICRO Jan/26</v>
          </cell>
        </row>
        <row r="1142">
          <cell r="A1142">
            <v>804153</v>
          </cell>
          <cell r="B1142" t="str">
            <v>Boca de BSTC D = 1,20 m - esconsidade 30° - areia e brita comerciais - alas retas</v>
          </cell>
          <cell r="C1142" t="str">
            <v>un</v>
          </cell>
          <cell r="D1142">
            <v>3037.07</v>
          </cell>
          <cell r="E1142" t="str">
            <v>SICRO Jan/26</v>
          </cell>
        </row>
        <row r="1143">
          <cell r="A1143">
            <v>804404</v>
          </cell>
          <cell r="B1143" t="str">
            <v>Boca de BSTC D = 1,20 m - esconsidade 30° - areia extraída e brita produzida - alas esconsas</v>
          </cell>
          <cell r="C1143" t="str">
            <v>un</v>
          </cell>
          <cell r="D1143">
            <v>4345.04</v>
          </cell>
          <cell r="E1143" t="str">
            <v>SICRO Jan/26</v>
          </cell>
        </row>
        <row r="1144">
          <cell r="A1144">
            <v>804152</v>
          </cell>
          <cell r="B1144" t="str">
            <v>Boca de BSTC D = 1,20 m - esconsidade 30° - areia extraída e brita produzida - alas retas</v>
          </cell>
          <cell r="C1144" t="str">
            <v>un</v>
          </cell>
          <cell r="D1144">
            <v>2457.34</v>
          </cell>
          <cell r="E1144" t="str">
            <v>SICRO Jan/26</v>
          </cell>
        </row>
        <row r="1145">
          <cell r="A1145">
            <v>804155</v>
          </cell>
          <cell r="B1145" t="str">
            <v>Boca de BSTC D = 1,20 m - esconsidade 35° - areia e brita comerciais - alas retas</v>
          </cell>
          <cell r="C1145" t="str">
            <v>un</v>
          </cell>
          <cell r="D1145">
            <v>3086.1</v>
          </cell>
          <cell r="E1145" t="str">
            <v>SICRO Jan/26</v>
          </cell>
        </row>
        <row r="1146">
          <cell r="A1146">
            <v>804154</v>
          </cell>
          <cell r="B1146" t="str">
            <v>Boca de BSTC D = 1,20 m - esconsidade 35° - areia extraída e brita produzida - alas retas</v>
          </cell>
          <cell r="C1146" t="str">
            <v>un</v>
          </cell>
          <cell r="D1146">
            <v>2504.64</v>
          </cell>
          <cell r="E1146" t="str">
            <v>SICRO Jan/26</v>
          </cell>
        </row>
        <row r="1147">
          <cell r="A1147">
            <v>804157</v>
          </cell>
          <cell r="B1147" t="str">
            <v>Boca de BSTC D = 1,20 m - esconsidade 40° - areia e brita comerciais - alas retas</v>
          </cell>
          <cell r="C1147" t="str">
            <v>un</v>
          </cell>
          <cell r="D1147">
            <v>3153.92</v>
          </cell>
          <cell r="E1147" t="str">
            <v>SICRO Jan/26</v>
          </cell>
        </row>
        <row r="1148">
          <cell r="A1148">
            <v>804156</v>
          </cell>
          <cell r="B1148" t="str">
            <v>Boca de BSTC D = 1,20 m - esconsidade 40° - areia extraída e brita produzida - alas retas</v>
          </cell>
          <cell r="C1148" t="str">
            <v>un</v>
          </cell>
          <cell r="D1148">
            <v>2570.41</v>
          </cell>
          <cell r="E1148" t="str">
            <v>SICRO Jan/26</v>
          </cell>
        </row>
        <row r="1149">
          <cell r="A1149">
            <v>804407</v>
          </cell>
          <cell r="B1149" t="str">
            <v>Boca de BSTC D = 1,20 m - esconsidade 45° - areia e brita comerciais - alas esconsas</v>
          </cell>
          <cell r="C1149" t="str">
            <v>un</v>
          </cell>
          <cell r="D1149">
            <v>6699.02</v>
          </cell>
          <cell r="E1149" t="str">
            <v>SICRO Jan/26</v>
          </cell>
        </row>
        <row r="1150">
          <cell r="A1150">
            <v>804159</v>
          </cell>
          <cell r="B1150" t="str">
            <v>Boca de BSTC D = 1,20 m - esconsidade 45° - areia e brita comerciais - alas retas</v>
          </cell>
          <cell r="C1150" t="str">
            <v>un</v>
          </cell>
          <cell r="D1150">
            <v>3244.47</v>
          </cell>
          <cell r="E1150" t="str">
            <v>SICRO Jan/26</v>
          </cell>
        </row>
        <row r="1151">
          <cell r="A1151">
            <v>804406</v>
          </cell>
          <cell r="B1151" t="str">
            <v>Boca de BSTC D = 1,20 m - esconsidade 45° - areia extraída e brita produzida - alas esconsas</v>
          </cell>
          <cell r="C1151" t="str">
            <v>un</v>
          </cell>
          <cell r="D1151">
            <v>5397.28</v>
          </cell>
          <cell r="E1151" t="str">
            <v>SICRO Jan/26</v>
          </cell>
        </row>
        <row r="1152">
          <cell r="A1152">
            <v>804158</v>
          </cell>
          <cell r="B1152" t="str">
            <v>Boca de BSTC D = 1,20 m - esconsidade 45° - areia extraída e brita produzida - alas retas</v>
          </cell>
          <cell r="C1152" t="str">
            <v>un</v>
          </cell>
          <cell r="D1152">
            <v>2658.75</v>
          </cell>
          <cell r="E1152" t="str">
            <v>SICRO Jan/26</v>
          </cell>
        </row>
        <row r="1153">
          <cell r="A1153">
            <v>804143</v>
          </cell>
          <cell r="B1153" t="str">
            <v>Boca de BSTC D = 1,20 m - esconsidade 5° - areia e brita comerciais - alas retas</v>
          </cell>
          <cell r="C1153" t="str">
            <v>un</v>
          </cell>
          <cell r="D1153">
            <v>2929.58</v>
          </cell>
          <cell r="E1153" t="str">
            <v>SICRO Jan/26</v>
          </cell>
        </row>
        <row r="1154">
          <cell r="A1154">
            <v>804142</v>
          </cell>
          <cell r="B1154" t="str">
            <v>Boca de BSTC D = 1,20 m - esconsidade 5° - areia extraída e brita produzida - alas retas</v>
          </cell>
          <cell r="C1154" t="str">
            <v>un</v>
          </cell>
          <cell r="D1154">
            <v>2354.91</v>
          </cell>
          <cell r="E1154" t="str">
            <v>SICRO Jan/26</v>
          </cell>
        </row>
        <row r="1155">
          <cell r="A1155">
            <v>804409</v>
          </cell>
          <cell r="B1155" t="str">
            <v>Boca de BSTC D = 1,50 m - esconsidade 0° - areia e brita comerciais - alas esconsas</v>
          </cell>
          <cell r="C1155" t="str">
            <v>un</v>
          </cell>
          <cell r="D1155">
            <v>8257.16</v>
          </cell>
          <cell r="E1155" t="str">
            <v>SICRO Jan/26</v>
          </cell>
        </row>
        <row r="1156">
          <cell r="A1156">
            <v>804161</v>
          </cell>
          <cell r="B1156" t="str">
            <v>Boca de BSTC D = 1,50 m - esconsidade 0° - areia e brita comerciais - alas retas</v>
          </cell>
          <cell r="C1156" t="str">
            <v>un</v>
          </cell>
          <cell r="D1156">
            <v>5031.82</v>
          </cell>
          <cell r="E1156" t="str">
            <v>SICRO Jan/26</v>
          </cell>
        </row>
        <row r="1157">
          <cell r="A1157">
            <v>804408</v>
          </cell>
          <cell r="B1157" t="str">
            <v>Boca de BSTC D = 1,50 m - esconsidade 0° - areia extraída e brita produzida - alas esconsas</v>
          </cell>
          <cell r="C1157" t="str">
            <v>un</v>
          </cell>
          <cell r="D1157">
            <v>6550.05</v>
          </cell>
          <cell r="E1157" t="str">
            <v>SICRO Jan/26</v>
          </cell>
        </row>
        <row r="1158">
          <cell r="A1158">
            <v>804160</v>
          </cell>
          <cell r="B1158" t="str">
            <v>Boca de BSTC D = 1,50 m - esconsidade 0° - areia extraída e brita produzida - alas retas</v>
          </cell>
          <cell r="C1158" t="str">
            <v>un</v>
          </cell>
          <cell r="D1158">
            <v>4007.39</v>
          </cell>
          <cell r="E1158" t="str">
            <v>SICRO Jan/26</v>
          </cell>
        </row>
        <row r="1159">
          <cell r="A1159">
            <v>804165</v>
          </cell>
          <cell r="B1159" t="str">
            <v>Boca de BSTC D = 1,50 m - esconsidade 10° - areia e brita comerciais - alas retas</v>
          </cell>
          <cell r="C1159" t="str">
            <v>un</v>
          </cell>
          <cell r="D1159">
            <v>5046.75</v>
          </cell>
          <cell r="E1159" t="str">
            <v>SICRO Jan/26</v>
          </cell>
        </row>
        <row r="1160">
          <cell r="A1160">
            <v>804164</v>
          </cell>
          <cell r="B1160" t="str">
            <v>Boca de BSTC D = 1,50 m - esconsidade 10° - areia extraída e brita produzida - alas retas</v>
          </cell>
          <cell r="C1160" t="str">
            <v>un</v>
          </cell>
          <cell r="D1160">
            <v>4021.53</v>
          </cell>
          <cell r="E1160" t="str">
            <v>SICRO Jan/26</v>
          </cell>
        </row>
        <row r="1161">
          <cell r="A1161">
            <v>804411</v>
          </cell>
          <cell r="B1161" t="str">
            <v>Boca de BSTC D = 1,50 m - esconsidade 15° - areia e brita comerciais - alas esconsas</v>
          </cell>
          <cell r="C1161" t="str">
            <v>un</v>
          </cell>
          <cell r="D1161">
            <v>8708.4500000000007</v>
          </cell>
          <cell r="E1161" t="str">
            <v>SICRO Jan/26</v>
          </cell>
        </row>
        <row r="1162">
          <cell r="A1162">
            <v>804167</v>
          </cell>
          <cell r="B1162" t="str">
            <v>Boca de BSTC D = 1,50 m - esconsidade 15° - areia e brita comerciais - alas retas</v>
          </cell>
          <cell r="C1162" t="str">
            <v>un</v>
          </cell>
          <cell r="D1162">
            <v>5066.2299999999996</v>
          </cell>
          <cell r="E1162" t="str">
            <v>SICRO Jan/26</v>
          </cell>
        </row>
        <row r="1163">
          <cell r="A1163">
            <v>804410</v>
          </cell>
          <cell r="B1163" t="str">
            <v>Boca de BSTC D = 1,50 m - esconsidade 15° - areia extraída e brita produzida - alas esconsas</v>
          </cell>
          <cell r="C1163" t="str">
            <v>un</v>
          </cell>
          <cell r="D1163">
            <v>6903.27</v>
          </cell>
          <cell r="E1163" t="str">
            <v>SICRO Jan/26</v>
          </cell>
        </row>
        <row r="1164">
          <cell r="A1164">
            <v>804166</v>
          </cell>
          <cell r="B1164" t="str">
            <v>Boca de BSTC D = 1,50 m - esconsidade 15° - areia extraída e brita produzida - alas retas</v>
          </cell>
          <cell r="C1164" t="str">
            <v>un</v>
          </cell>
          <cell r="D1164">
            <v>4039.91</v>
          </cell>
          <cell r="E1164" t="str">
            <v>SICRO Jan/26</v>
          </cell>
        </row>
        <row r="1165">
          <cell r="A1165">
            <v>804169</v>
          </cell>
          <cell r="B1165" t="str">
            <v>Boca de BSTC D = 1,50 m - esconsidade 20° - areia e brita comerciais - alas retas</v>
          </cell>
          <cell r="C1165" t="str">
            <v>un</v>
          </cell>
          <cell r="D1165">
            <v>5094.71</v>
          </cell>
          <cell r="E1165" t="str">
            <v>SICRO Jan/26</v>
          </cell>
        </row>
        <row r="1166">
          <cell r="A1166">
            <v>804168</v>
          </cell>
          <cell r="B1166" t="str">
            <v>Boca de BSTC D = 1,50 m - esconsidade 20° - areia extraída e brita produzida - alas retas</v>
          </cell>
          <cell r="C1166" t="str">
            <v>un</v>
          </cell>
          <cell r="D1166">
            <v>4066.97</v>
          </cell>
          <cell r="E1166" t="str">
            <v>SICRO Jan/26</v>
          </cell>
        </row>
        <row r="1167">
          <cell r="A1167">
            <v>804171</v>
          </cell>
          <cell r="B1167" t="str">
            <v>Boca de BSTC D = 1,50 m - esconsidade 25° - areia e brita comerciais - alas retas</v>
          </cell>
          <cell r="C1167" t="str">
            <v>un</v>
          </cell>
          <cell r="D1167">
            <v>5133.57</v>
          </cell>
          <cell r="E1167" t="str">
            <v>SICRO Jan/26</v>
          </cell>
        </row>
        <row r="1168">
          <cell r="A1168">
            <v>804170</v>
          </cell>
          <cell r="B1168" t="str">
            <v>Boca de BSTC D = 1,50 m - esconsidade 25° - areia extraída e brita produzida - alas retas</v>
          </cell>
          <cell r="C1168" t="str">
            <v>un</v>
          </cell>
          <cell r="D1168">
            <v>4103.93</v>
          </cell>
          <cell r="E1168" t="str">
            <v>SICRO Jan/26</v>
          </cell>
        </row>
        <row r="1169">
          <cell r="A1169">
            <v>804413</v>
          </cell>
          <cell r="B1169" t="str">
            <v>Boca de BSTC D = 1,50 m - esconsidade 30° - areia e brita comerciais - alas esconsas</v>
          </cell>
          <cell r="C1169" t="str">
            <v>un</v>
          </cell>
          <cell r="D1169">
            <v>9759.35</v>
          </cell>
          <cell r="E1169" t="str">
            <v>SICRO Jan/26</v>
          </cell>
        </row>
        <row r="1170">
          <cell r="A1170">
            <v>804173</v>
          </cell>
          <cell r="B1170" t="str">
            <v>Boca de BSTC D = 1,50 m - esconsidade 30° - areia e brita comerciais - alas retas</v>
          </cell>
          <cell r="C1170" t="str">
            <v>un</v>
          </cell>
          <cell r="D1170">
            <v>5185.88</v>
          </cell>
          <cell r="E1170" t="str">
            <v>SICRO Jan/26</v>
          </cell>
        </row>
        <row r="1171">
          <cell r="A1171">
            <v>804412</v>
          </cell>
          <cell r="B1171" t="str">
            <v>Boca de BSTC D = 1,50 m - esconsidade 30° - areia extraída e brita produzida - alas esconsas</v>
          </cell>
          <cell r="C1171" t="str">
            <v>un</v>
          </cell>
          <cell r="D1171">
            <v>7727.23</v>
          </cell>
          <cell r="E1171" t="str">
            <v>SICRO Jan/26</v>
          </cell>
        </row>
        <row r="1172">
          <cell r="A1172">
            <v>804172</v>
          </cell>
          <cell r="B1172" t="str">
            <v>Boca de BSTC D = 1,50 m - esconsidade 30° - areia extraída e brita produzida - alas retas</v>
          </cell>
          <cell r="C1172" t="str">
            <v>un</v>
          </cell>
          <cell r="D1172">
            <v>4154.03</v>
          </cell>
          <cell r="E1172" t="str">
            <v>SICRO Jan/26</v>
          </cell>
        </row>
        <row r="1173">
          <cell r="A1173">
            <v>804175</v>
          </cell>
          <cell r="B1173" t="str">
            <v>Boca de BSTC D = 1,50 m - esconsidade 35° - areia e brita comerciais - alas retas</v>
          </cell>
          <cell r="C1173" t="str">
            <v>un</v>
          </cell>
          <cell r="D1173">
            <v>5256.07</v>
          </cell>
          <cell r="E1173" t="str">
            <v>SICRO Jan/26</v>
          </cell>
        </row>
        <row r="1174">
          <cell r="A1174">
            <v>804174</v>
          </cell>
          <cell r="B1174" t="str">
            <v>Boca de BSTC D = 1,50 m - esconsidade 35° - areia extraída e brita produzida - alas retas</v>
          </cell>
          <cell r="C1174" t="str">
            <v>un</v>
          </cell>
          <cell r="D1174">
            <v>4221.7</v>
          </cell>
          <cell r="E1174" t="str">
            <v>SICRO Jan/26</v>
          </cell>
        </row>
        <row r="1175">
          <cell r="A1175">
            <v>804177</v>
          </cell>
          <cell r="B1175" t="str">
            <v>Boca de BSTC D = 1,50 m - esconsidade 40° - areia e brita comerciais - alas retas</v>
          </cell>
          <cell r="C1175" t="str">
            <v>un</v>
          </cell>
          <cell r="D1175">
            <v>5349.99</v>
          </cell>
          <cell r="E1175" t="str">
            <v>SICRO Jan/26</v>
          </cell>
        </row>
        <row r="1176">
          <cell r="A1176">
            <v>804176</v>
          </cell>
          <cell r="B1176" t="str">
            <v>Boca de BSTC D = 1,50 m - esconsidade 40° - areia extraída e brita produzida - alas retas</v>
          </cell>
          <cell r="C1176" t="str">
            <v>un</v>
          </cell>
          <cell r="D1176">
            <v>4312.62</v>
          </cell>
          <cell r="E1176" t="str">
            <v>SICRO Jan/26</v>
          </cell>
        </row>
        <row r="1177">
          <cell r="A1177">
            <v>804415</v>
          </cell>
          <cell r="B1177" t="str">
            <v>Boca de BSTC D = 1,50 m - esconsidade 45° - areia e brita comerciais - alas esconsas</v>
          </cell>
          <cell r="C1177" t="str">
            <v>un</v>
          </cell>
          <cell r="D1177">
            <v>12232.85</v>
          </cell>
          <cell r="E1177" t="str">
            <v>SICRO Jan/26</v>
          </cell>
        </row>
        <row r="1178">
          <cell r="A1178">
            <v>804179</v>
          </cell>
          <cell r="B1178" t="str">
            <v>Boca de BSTC D = 1,50 m - esconsidade 45° - areia e brita comerciais - alas retas</v>
          </cell>
          <cell r="C1178" t="str">
            <v>un</v>
          </cell>
          <cell r="D1178">
            <v>5478.7</v>
          </cell>
          <cell r="E1178" t="str">
            <v>SICRO Jan/26</v>
          </cell>
        </row>
        <row r="1179">
          <cell r="A1179">
            <v>804414</v>
          </cell>
          <cell r="B1179" t="str">
            <v>Boca de BSTC D = 1,50 m - esconsidade 45° - areia extraída e brita produzida - alas esconsas</v>
          </cell>
          <cell r="C1179" t="str">
            <v>un</v>
          </cell>
          <cell r="D1179">
            <v>9658.2800000000007</v>
          </cell>
          <cell r="E1179" t="str">
            <v>SICRO Jan/26</v>
          </cell>
        </row>
        <row r="1180">
          <cell r="A1180">
            <v>804178</v>
          </cell>
          <cell r="B1180" t="str">
            <v>Boca de BSTC D = 1,50 m - esconsidade 45° - areia extraída e brita produzida - alas retas</v>
          </cell>
          <cell r="C1180" t="str">
            <v>un</v>
          </cell>
          <cell r="D1180">
            <v>4438.01</v>
          </cell>
          <cell r="E1180" t="str">
            <v>SICRO Jan/26</v>
          </cell>
        </row>
        <row r="1181">
          <cell r="A1181">
            <v>804163</v>
          </cell>
          <cell r="B1181" t="str">
            <v>Boca de BSTC D = 1,50 m - esconsidade 5° - areia e brita comerciais - alas retas</v>
          </cell>
          <cell r="C1181" t="str">
            <v>un</v>
          </cell>
          <cell r="D1181">
            <v>5035.87</v>
          </cell>
          <cell r="E1181" t="str">
            <v>SICRO Jan/26</v>
          </cell>
        </row>
        <row r="1182">
          <cell r="A1182">
            <v>804162</v>
          </cell>
          <cell r="B1182" t="str">
            <v>Boca de BSTC D = 1,50 m - esconsidade 5° - areia extraída e brita produzida - alas retas</v>
          </cell>
          <cell r="C1182" t="str">
            <v>un</v>
          </cell>
          <cell r="D1182">
            <v>4011.29</v>
          </cell>
          <cell r="E1182" t="str">
            <v>SICRO Jan/26</v>
          </cell>
        </row>
        <row r="1183">
          <cell r="A1183">
            <v>804441</v>
          </cell>
          <cell r="B1183" t="str">
            <v>Boca de BTTC D = 1,00 m - esconsidade 0° - areia e brita comerciais - alas esconsas</v>
          </cell>
          <cell r="C1183" t="str">
            <v>un</v>
          </cell>
          <cell r="D1183">
            <v>5651.85</v>
          </cell>
          <cell r="E1183" t="str">
            <v>SICRO Jan/26</v>
          </cell>
        </row>
        <row r="1184">
          <cell r="A1184">
            <v>804317</v>
          </cell>
          <cell r="B1184" t="str">
            <v>Boca de BTTC D = 1,00 m - esconsidade 0° - areia e brita comerciais - alas retas</v>
          </cell>
          <cell r="C1184" t="str">
            <v>un</v>
          </cell>
          <cell r="D1184">
            <v>3077.17</v>
          </cell>
          <cell r="E1184" t="str">
            <v>SICRO Jan/26</v>
          </cell>
        </row>
        <row r="1185">
          <cell r="A1185">
            <v>804440</v>
          </cell>
          <cell r="B1185" t="str">
            <v>Boca de BTTC D = 1,00 m - esconsidade 0° - areia extraída e brita produzida - alas esconsas</v>
          </cell>
          <cell r="C1185" t="str">
            <v>un</v>
          </cell>
          <cell r="D1185">
            <v>4602.47</v>
          </cell>
          <cell r="E1185" t="str">
            <v>SICRO Jan/26</v>
          </cell>
        </row>
        <row r="1186">
          <cell r="A1186">
            <v>804316</v>
          </cell>
          <cell r="B1186" t="str">
            <v>Boca de BTTC D = 1,00 m - esconsidade 0° - areia extraída e brita produzida - alas retas</v>
          </cell>
          <cell r="C1186" t="str">
            <v>un</v>
          </cell>
          <cell r="D1186">
            <v>2475.34</v>
          </cell>
          <cell r="E1186" t="str">
            <v>SICRO Jan/26</v>
          </cell>
        </row>
        <row r="1187">
          <cell r="A1187">
            <v>804321</v>
          </cell>
          <cell r="B1187" t="str">
            <v>Boca de BTTC D = 1,00 m - esconsidade 10° - areia e brita comerciais - alas retas</v>
          </cell>
          <cell r="C1187" t="str">
            <v>un</v>
          </cell>
          <cell r="D1187">
            <v>3099.14</v>
          </cell>
          <cell r="E1187" t="str">
            <v>SICRO Jan/26</v>
          </cell>
        </row>
        <row r="1188">
          <cell r="A1188">
            <v>804320</v>
          </cell>
          <cell r="B1188" t="str">
            <v>Boca de BTTC D = 1,00 m - esconsidade 10° - areia extraída e brita produzida - alas retas</v>
          </cell>
          <cell r="C1188" t="str">
            <v>un</v>
          </cell>
          <cell r="D1188">
            <v>2495.41</v>
          </cell>
          <cell r="E1188" t="str">
            <v>SICRO Jan/26</v>
          </cell>
        </row>
        <row r="1189">
          <cell r="A1189">
            <v>804443</v>
          </cell>
          <cell r="B1189" t="str">
            <v>Boca de BTTC D = 1,00 m - esconsidade 15° - areia e brita comerciais - alas esconsas</v>
          </cell>
          <cell r="C1189" t="str">
            <v>un</v>
          </cell>
          <cell r="D1189">
            <v>5897.92</v>
          </cell>
          <cell r="E1189" t="str">
            <v>SICRO Jan/26</v>
          </cell>
        </row>
        <row r="1190">
          <cell r="A1190">
            <v>804323</v>
          </cell>
          <cell r="B1190" t="str">
            <v>Boca de BTTC D = 1,00 m - esconsidade 15° - areia e brita comerciais - alas retas</v>
          </cell>
          <cell r="C1190" t="str">
            <v>un</v>
          </cell>
          <cell r="D1190">
            <v>3128.42</v>
          </cell>
          <cell r="E1190" t="str">
            <v>SICRO Jan/26</v>
          </cell>
        </row>
        <row r="1191">
          <cell r="A1191">
            <v>804442</v>
          </cell>
          <cell r="B1191" t="str">
            <v>Boca de BTTC D = 1,00 m - esconsidade 15° - areia extraída e brita produzida - alas esconsas</v>
          </cell>
          <cell r="C1191" t="str">
            <v>un</v>
          </cell>
          <cell r="D1191">
            <v>4801.6400000000003</v>
          </cell>
          <cell r="E1191" t="str">
            <v>SICRO Jan/26</v>
          </cell>
        </row>
        <row r="1192">
          <cell r="A1192">
            <v>804322</v>
          </cell>
          <cell r="B1192" t="str">
            <v>Boca de BTTC D = 1,00 m - esconsidade 15° - areia extraída e brita produzida - alas retas</v>
          </cell>
          <cell r="C1192" t="str">
            <v>un</v>
          </cell>
          <cell r="D1192">
            <v>2522.16</v>
          </cell>
          <cell r="E1192" t="str">
            <v>SICRO Jan/26</v>
          </cell>
        </row>
        <row r="1193">
          <cell r="A1193">
            <v>804325</v>
          </cell>
          <cell r="B1193" t="str">
            <v>Boca de BTTC D = 1,00 m - esconsidade 20° - areia e brita comerciais - alas retas</v>
          </cell>
          <cell r="C1193" t="str">
            <v>un</v>
          </cell>
          <cell r="D1193">
            <v>3170.86</v>
          </cell>
          <cell r="E1193" t="str">
            <v>SICRO Jan/26</v>
          </cell>
        </row>
        <row r="1194">
          <cell r="A1194">
            <v>804324</v>
          </cell>
          <cell r="B1194" t="str">
            <v>Boca de BTTC D = 1,00 m - esconsidade 20° - areia extraída e brita produzida - alas retas</v>
          </cell>
          <cell r="C1194" t="str">
            <v>un</v>
          </cell>
          <cell r="D1194">
            <v>2561.2800000000002</v>
          </cell>
          <cell r="E1194" t="str">
            <v>SICRO Jan/26</v>
          </cell>
        </row>
        <row r="1195">
          <cell r="A1195">
            <v>804327</v>
          </cell>
          <cell r="B1195" t="str">
            <v>Boca de BTTC D = 1,00 m - esconsidade 25° - areia e brita comerciais - alas retas</v>
          </cell>
          <cell r="C1195" t="str">
            <v>un</v>
          </cell>
          <cell r="D1195">
            <v>3229.22</v>
          </cell>
          <cell r="E1195" t="str">
            <v>SICRO Jan/26</v>
          </cell>
        </row>
        <row r="1196">
          <cell r="A1196">
            <v>804326</v>
          </cell>
          <cell r="B1196" t="str">
            <v>Boca de BTTC D = 1,00 m - esconsidade 25° - areia extraída e brita produzida - alas retas</v>
          </cell>
          <cell r="C1196" t="str">
            <v>un</v>
          </cell>
          <cell r="D1196">
            <v>2615.2199999999998</v>
          </cell>
          <cell r="E1196" t="str">
            <v>SICRO Jan/26</v>
          </cell>
        </row>
        <row r="1197">
          <cell r="A1197">
            <v>804445</v>
          </cell>
          <cell r="B1197" t="str">
            <v>Boca de BTTC D = 1,00 m - esconsidade 30° - areia e brita comerciais - alas esconsas</v>
          </cell>
          <cell r="C1197" t="str">
            <v>un</v>
          </cell>
          <cell r="D1197">
            <v>6581.55</v>
          </cell>
          <cell r="E1197" t="str">
            <v>SICRO Jan/26</v>
          </cell>
        </row>
        <row r="1198">
          <cell r="A1198">
            <v>804329</v>
          </cell>
          <cell r="B1198" t="str">
            <v>Boca de BTTC D = 1,00 m - esconsidade 30° - areia e brita comerciais - alas retas</v>
          </cell>
          <cell r="C1198" t="str">
            <v>un</v>
          </cell>
          <cell r="D1198">
            <v>3306.96</v>
          </cell>
          <cell r="E1198" t="str">
            <v>SICRO Jan/26</v>
          </cell>
        </row>
        <row r="1199">
          <cell r="A1199">
            <v>804444</v>
          </cell>
          <cell r="B1199" t="str">
            <v>Boca de BTTC D = 1,00 m - esconsidade 30° - areia extraída e brita produzida - alas esconsas</v>
          </cell>
          <cell r="C1199" t="str">
            <v>un</v>
          </cell>
          <cell r="D1199">
            <v>5355.14</v>
          </cell>
          <cell r="E1199" t="str">
            <v>SICRO Jan/26</v>
          </cell>
        </row>
        <row r="1200">
          <cell r="A1200">
            <v>804328</v>
          </cell>
          <cell r="B1200" t="str">
            <v>Boca de BTTC D = 1,00 m - esconsidade 30° - areia extraída e brita produzida - alas retas</v>
          </cell>
          <cell r="C1200" t="str">
            <v>un</v>
          </cell>
          <cell r="D1200">
            <v>2687.75</v>
          </cell>
          <cell r="E1200" t="str">
            <v>SICRO Jan/26</v>
          </cell>
        </row>
        <row r="1201">
          <cell r="A1201">
            <v>804331</v>
          </cell>
          <cell r="B1201" t="str">
            <v>Boca de BTTC D = 1,00 m - esconsidade 35° - areia e brita comerciais - alas retas</v>
          </cell>
          <cell r="C1201" t="str">
            <v>un</v>
          </cell>
          <cell r="D1201">
            <v>3407.64</v>
          </cell>
          <cell r="E1201" t="str">
            <v>SICRO Jan/26</v>
          </cell>
        </row>
        <row r="1202">
          <cell r="A1202">
            <v>804330</v>
          </cell>
          <cell r="B1202" t="str">
            <v>Boca de BTTC D = 1,00 m - esconsidade 35° - areia extraída e brita produzida - alas retas</v>
          </cell>
          <cell r="C1202" t="str">
            <v>un</v>
          </cell>
          <cell r="D1202">
            <v>2782.43</v>
          </cell>
          <cell r="E1202" t="str">
            <v>SICRO Jan/26</v>
          </cell>
        </row>
        <row r="1203">
          <cell r="A1203">
            <v>804333</v>
          </cell>
          <cell r="B1203" t="str">
            <v>Boca de BTTC D = 1,00 m - esconsidade 40° - areia e brita comerciais - alas retas</v>
          </cell>
          <cell r="C1203" t="str">
            <v>un</v>
          </cell>
          <cell r="D1203">
            <v>3542.42</v>
          </cell>
          <cell r="E1203" t="str">
            <v>SICRO Jan/26</v>
          </cell>
        </row>
        <row r="1204">
          <cell r="A1204">
            <v>804332</v>
          </cell>
          <cell r="B1204" t="str">
            <v>Boca de BTTC D = 1,00 m - esconsidade 40° - areia extraída e brita produzida - alas retas</v>
          </cell>
          <cell r="C1204" t="str">
            <v>un</v>
          </cell>
          <cell r="D1204">
            <v>2910.26</v>
          </cell>
          <cell r="E1204" t="str">
            <v>SICRO Jan/26</v>
          </cell>
        </row>
        <row r="1205">
          <cell r="A1205">
            <v>804447</v>
          </cell>
          <cell r="B1205" t="str">
            <v>Boca de BTTC D = 1,00 m - esconsidade 45° - areia e brita comerciais - alas esconsas</v>
          </cell>
          <cell r="C1205" t="str">
            <v>un</v>
          </cell>
          <cell r="D1205">
            <v>8141.2</v>
          </cell>
          <cell r="E1205" t="str">
            <v>SICRO Jan/26</v>
          </cell>
        </row>
        <row r="1206">
          <cell r="A1206">
            <v>804335</v>
          </cell>
          <cell r="B1206" t="str">
            <v>Boca de BTTC D = 1,00 m - esconsidade 45° - areia e brita comerciais - alas retas</v>
          </cell>
          <cell r="C1206" t="str">
            <v>un</v>
          </cell>
          <cell r="D1206">
            <v>3720.99</v>
          </cell>
          <cell r="E1206" t="str">
            <v>SICRO Jan/26</v>
          </cell>
        </row>
        <row r="1207">
          <cell r="A1207">
            <v>804446</v>
          </cell>
          <cell r="B1207" t="str">
            <v>Boca de BTTC D = 1,00 m - esconsidade 45° - areia extraída e brita produzida - alas esconsas</v>
          </cell>
          <cell r="C1207" t="str">
            <v>un</v>
          </cell>
          <cell r="D1207">
            <v>6616.79</v>
          </cell>
          <cell r="E1207" t="str">
            <v>SICRO Jan/26</v>
          </cell>
        </row>
        <row r="1208">
          <cell r="A1208">
            <v>804334</v>
          </cell>
          <cell r="B1208" t="str">
            <v>Boca de BTTC D = 1,00 m - esconsidade 45° - areia extraída e brita produzida - alas retas</v>
          </cell>
          <cell r="C1208" t="str">
            <v>un</v>
          </cell>
          <cell r="D1208">
            <v>3081.25</v>
          </cell>
          <cell r="E1208" t="str">
            <v>SICRO Jan/26</v>
          </cell>
        </row>
        <row r="1209">
          <cell r="A1209">
            <v>804319</v>
          </cell>
          <cell r="B1209" t="str">
            <v>Boca de BTTC D = 1,00 m - esconsidade 5° - areia e brita comerciais - alas retas</v>
          </cell>
          <cell r="C1209" t="str">
            <v>un</v>
          </cell>
          <cell r="D1209">
            <v>3082.22</v>
          </cell>
          <cell r="E1209" t="str">
            <v>SICRO Jan/26</v>
          </cell>
        </row>
        <row r="1210">
          <cell r="A1210">
            <v>804318</v>
          </cell>
          <cell r="B1210" t="str">
            <v>Boca de BTTC D = 1,00 m - esconsidade 5° - areia extraída e brita produzida - alas retas</v>
          </cell>
          <cell r="C1210" t="str">
            <v>un</v>
          </cell>
          <cell r="D1210">
            <v>2479.91</v>
          </cell>
          <cell r="E1210" t="str">
            <v>SICRO Jan/26</v>
          </cell>
        </row>
        <row r="1211">
          <cell r="A1211">
            <v>804449</v>
          </cell>
          <cell r="B1211" t="str">
            <v>Boca de BTTC D = 1,20 m - esconsidade 0° - areia e brita comerciais - alas esconsas</v>
          </cell>
          <cell r="C1211" t="str">
            <v>un</v>
          </cell>
          <cell r="D1211">
            <v>8194.81</v>
          </cell>
          <cell r="E1211" t="str">
            <v>SICRO Jan/26</v>
          </cell>
        </row>
        <row r="1212">
          <cell r="A1212">
            <v>804337</v>
          </cell>
          <cell r="B1212" t="str">
            <v>Boca de BTTC D = 1,20 m - esconsidade 0° - areia e brita comerciais - alas retas</v>
          </cell>
          <cell r="C1212" t="str">
            <v>un</v>
          </cell>
          <cell r="D1212">
            <v>4208.91</v>
          </cell>
          <cell r="E1212" t="str">
            <v>SICRO Jan/26</v>
          </cell>
        </row>
        <row r="1213">
          <cell r="A1213">
            <v>804448</v>
          </cell>
          <cell r="B1213" t="str">
            <v>Boca de BTTC D = 1,20 m - esconsidade 0° - areia extraída e brita produzida - alas esconsas</v>
          </cell>
          <cell r="C1213" t="str">
            <v>un</v>
          </cell>
          <cell r="D1213">
            <v>6572.66</v>
          </cell>
          <cell r="E1213" t="str">
            <v>SICRO Jan/26</v>
          </cell>
        </row>
        <row r="1214">
          <cell r="A1214">
            <v>804336</v>
          </cell>
          <cell r="B1214" t="str">
            <v>Boca de BTTC D = 1,20 m - esconsidade 0° - areia extraída e brita produzida - alas retas</v>
          </cell>
          <cell r="C1214" t="str">
            <v>un</v>
          </cell>
          <cell r="D1214">
            <v>3340.83</v>
          </cell>
          <cell r="E1214" t="str">
            <v>SICRO Jan/26</v>
          </cell>
        </row>
        <row r="1215">
          <cell r="A1215">
            <v>804341</v>
          </cell>
          <cell r="B1215" t="str">
            <v>Boca de BTTC D = 1,20 m - esconsidade 10° - areia e brita comerciais - alas retas</v>
          </cell>
          <cell r="C1215" t="str">
            <v>un</v>
          </cell>
          <cell r="D1215">
            <v>4242.16</v>
          </cell>
          <cell r="E1215" t="str">
            <v>SICRO Jan/26</v>
          </cell>
        </row>
        <row r="1216">
          <cell r="A1216">
            <v>804340</v>
          </cell>
          <cell r="B1216" t="str">
            <v>Boca de BTTC D = 1,20 m - esconsidade 10° - areia extraída e brita produzida - alas retas</v>
          </cell>
          <cell r="C1216" t="str">
            <v>un</v>
          </cell>
          <cell r="D1216">
            <v>3370.29</v>
          </cell>
          <cell r="E1216" t="str">
            <v>SICRO Jan/26</v>
          </cell>
        </row>
        <row r="1217">
          <cell r="A1217">
            <v>804451</v>
          </cell>
          <cell r="B1217" t="str">
            <v>Boca de BTTC D = 1,20 m - esconsidade 15° - areia e brita comerciais - alas esconsas</v>
          </cell>
          <cell r="C1217" t="str">
            <v>un</v>
          </cell>
          <cell r="D1217">
            <v>8570.7199999999993</v>
          </cell>
          <cell r="E1217" t="str">
            <v>SICRO Jan/26</v>
          </cell>
        </row>
        <row r="1218">
          <cell r="A1218">
            <v>804343</v>
          </cell>
          <cell r="B1218" t="str">
            <v>Boca de BTTC D = 1,20 m - esconsidade 15° - areia e brita comerciais - alas retas</v>
          </cell>
          <cell r="C1218" t="str">
            <v>un</v>
          </cell>
          <cell r="D1218">
            <v>4284.62</v>
          </cell>
          <cell r="E1218" t="str">
            <v>SICRO Jan/26</v>
          </cell>
        </row>
        <row r="1219">
          <cell r="A1219">
            <v>804450</v>
          </cell>
          <cell r="B1219" t="str">
            <v>Boca de BTTC D = 1,20 m - esconsidade 15° - areia extraída e brita produzida - alas esconsas</v>
          </cell>
          <cell r="C1219" t="str">
            <v>un</v>
          </cell>
          <cell r="D1219">
            <v>6871.66</v>
          </cell>
          <cell r="E1219" t="str">
            <v>SICRO Jan/26</v>
          </cell>
        </row>
        <row r="1220">
          <cell r="A1220">
            <v>804342</v>
          </cell>
          <cell r="B1220" t="str">
            <v>Boca de BTTC D = 1,20 m - esconsidade 15° - areia extraída e brita produzida - alas retas</v>
          </cell>
          <cell r="C1220" t="str">
            <v>un</v>
          </cell>
          <cell r="D1220">
            <v>3408.01</v>
          </cell>
          <cell r="E1220" t="str">
            <v>SICRO Jan/26</v>
          </cell>
        </row>
        <row r="1221">
          <cell r="A1221">
            <v>804345</v>
          </cell>
          <cell r="B1221" t="str">
            <v>Boca de BTTC D = 1,20 m - esconsidade 20° - areia e brita comerciais - alas retas</v>
          </cell>
          <cell r="C1221" t="str">
            <v>un</v>
          </cell>
          <cell r="D1221">
            <v>4346.76</v>
          </cell>
          <cell r="E1221" t="str">
            <v>SICRO Jan/26</v>
          </cell>
        </row>
        <row r="1222">
          <cell r="A1222">
            <v>804344</v>
          </cell>
          <cell r="B1222" t="str">
            <v>Boca de BTTC D = 1,20 m - esconsidade 20° - areia extraída e brita produzida - alas retas</v>
          </cell>
          <cell r="C1222" t="str">
            <v>un</v>
          </cell>
          <cell r="D1222">
            <v>3463.67</v>
          </cell>
          <cell r="E1222" t="str">
            <v>SICRO Jan/26</v>
          </cell>
        </row>
        <row r="1223">
          <cell r="A1223">
            <v>804347</v>
          </cell>
          <cell r="B1223" t="str">
            <v>Boca de BTTC D = 1,20 m - esconsidade 25° - areia e brita comerciais - alas retas</v>
          </cell>
          <cell r="C1223" t="str">
            <v>un</v>
          </cell>
          <cell r="D1223">
            <v>4431.76</v>
          </cell>
          <cell r="E1223" t="str">
            <v>SICRO Jan/26</v>
          </cell>
        </row>
        <row r="1224">
          <cell r="A1224">
            <v>804346</v>
          </cell>
          <cell r="B1224" t="str">
            <v>Boca de BTTC D = 1,20 m - esconsidade 25° - areia extraída e brita produzida - alas retas</v>
          </cell>
          <cell r="C1224" t="str">
            <v>un</v>
          </cell>
          <cell r="D1224">
            <v>3540.3</v>
          </cell>
          <cell r="E1224" t="str">
            <v>SICRO Jan/26</v>
          </cell>
        </row>
        <row r="1225">
          <cell r="A1225">
            <v>804453</v>
          </cell>
          <cell r="B1225" t="str">
            <v>Boca de BTTC D = 1,20 m - esconsidade 30° - areia e brita comerciais - alas esconsas</v>
          </cell>
          <cell r="C1225" t="str">
            <v>un</v>
          </cell>
          <cell r="D1225">
            <v>9554.4</v>
          </cell>
          <cell r="E1225" t="str">
            <v>SICRO Jan/26</v>
          </cell>
        </row>
        <row r="1226">
          <cell r="A1226">
            <v>804349</v>
          </cell>
          <cell r="B1226" t="str">
            <v>Boca de BTTC D = 1,20 m - esconsidade 30° - areia e brita comerciais - alas retas</v>
          </cell>
          <cell r="C1226" t="str">
            <v>un</v>
          </cell>
          <cell r="D1226">
            <v>4543.55</v>
          </cell>
          <cell r="E1226" t="str">
            <v>SICRO Jan/26</v>
          </cell>
        </row>
        <row r="1227">
          <cell r="A1227">
            <v>804452</v>
          </cell>
          <cell r="B1227" t="str">
            <v>Boca de BTTC D = 1,20 m - esconsidade 30° - areia extraída e brita produzida - alas esconsas</v>
          </cell>
          <cell r="C1227" t="str">
            <v>un</v>
          </cell>
          <cell r="D1227">
            <v>7653.2</v>
          </cell>
          <cell r="E1227" t="str">
            <v>SICRO Jan/26</v>
          </cell>
        </row>
        <row r="1228">
          <cell r="A1228">
            <v>804348</v>
          </cell>
          <cell r="B1228" t="str">
            <v>Boca de BTTC D = 1,20 m - esconsidade 30° - areia extraída e brita produzida - alas retas</v>
          </cell>
          <cell r="C1228" t="str">
            <v>un</v>
          </cell>
          <cell r="D1228">
            <v>3641.99</v>
          </cell>
          <cell r="E1228" t="str">
            <v>SICRO Jan/26</v>
          </cell>
        </row>
        <row r="1229">
          <cell r="A1229">
            <v>804351</v>
          </cell>
          <cell r="B1229" t="str">
            <v>Boca de BTTC D = 1,20 m - esconsidade 35° - areia e brita comerciais - alas retas</v>
          </cell>
          <cell r="C1229" t="str">
            <v>un</v>
          </cell>
          <cell r="D1229">
            <v>4687.8900000000003</v>
          </cell>
          <cell r="E1229" t="str">
            <v>SICRO Jan/26</v>
          </cell>
        </row>
        <row r="1230">
          <cell r="A1230">
            <v>804350</v>
          </cell>
          <cell r="B1230" t="str">
            <v>Boca de BTTC D = 1,20 m - esconsidade 35° - areia extraída e brita produzida - alas retas</v>
          </cell>
          <cell r="C1230" t="str">
            <v>un</v>
          </cell>
          <cell r="D1230">
            <v>3774.63</v>
          </cell>
          <cell r="E1230" t="str">
            <v>SICRO Jan/26</v>
          </cell>
        </row>
        <row r="1231">
          <cell r="A1231">
            <v>804353</v>
          </cell>
          <cell r="B1231" t="str">
            <v>Boca de BTTC D = 1,20 m - esconsidade 40° - areia e brita comerciais - alas retas</v>
          </cell>
          <cell r="C1231" t="str">
            <v>un</v>
          </cell>
          <cell r="D1231">
            <v>4878.09</v>
          </cell>
          <cell r="E1231" t="str">
            <v>SICRO Jan/26</v>
          </cell>
        </row>
        <row r="1232">
          <cell r="A1232">
            <v>804352</v>
          </cell>
          <cell r="B1232" t="str">
            <v>Boca de BTTC D = 1,20 m - esconsidade 40° - areia extraída e brita produzida - alas retas</v>
          </cell>
          <cell r="C1232" t="str">
            <v>un</v>
          </cell>
          <cell r="D1232">
            <v>3951.57</v>
          </cell>
          <cell r="E1232" t="str">
            <v>SICRO Jan/26</v>
          </cell>
        </row>
        <row r="1233">
          <cell r="A1233">
            <v>804455</v>
          </cell>
          <cell r="B1233" t="str">
            <v>Boca de BTTC D = 1,20 m - esconsidade 45° - areia e brita comerciais - alas esconsas</v>
          </cell>
          <cell r="C1233" t="str">
            <v>un</v>
          </cell>
          <cell r="D1233">
            <v>11826.11</v>
          </cell>
          <cell r="E1233" t="str">
            <v>SICRO Jan/26</v>
          </cell>
        </row>
        <row r="1234">
          <cell r="A1234">
            <v>804355</v>
          </cell>
          <cell r="B1234" t="str">
            <v>Boca de BTTC D = 1,20 m - esconsidade 45° - areia e brita comerciais - alas retas</v>
          </cell>
          <cell r="C1234" t="str">
            <v>un</v>
          </cell>
          <cell r="D1234">
            <v>5129.29</v>
          </cell>
          <cell r="E1234" t="str">
            <v>SICRO Jan/26</v>
          </cell>
        </row>
        <row r="1235">
          <cell r="A1235">
            <v>804454</v>
          </cell>
          <cell r="B1235" t="str">
            <v>Boca de BTTC D = 1,20 m - esconsidade 45° - areia extraída e brita produzida - alas esconsas</v>
          </cell>
          <cell r="C1235" t="str">
            <v>un</v>
          </cell>
          <cell r="D1235">
            <v>9460</v>
          </cell>
          <cell r="E1235" t="str">
            <v>SICRO Jan/26</v>
          </cell>
        </row>
        <row r="1236">
          <cell r="A1236">
            <v>804354</v>
          </cell>
          <cell r="B1236" t="str">
            <v>Boca de BTTC D = 1,20 m - esconsidade 45° - areia extraída e brita produzida - alas retas</v>
          </cell>
          <cell r="C1236" t="str">
            <v>un</v>
          </cell>
          <cell r="D1236">
            <v>4187.93</v>
          </cell>
          <cell r="E1236" t="str">
            <v>SICRO Jan/26</v>
          </cell>
        </row>
        <row r="1237">
          <cell r="A1237">
            <v>804339</v>
          </cell>
          <cell r="B1237" t="str">
            <v>Boca de BTTC D = 1,20 m - esconsidade 5° - areia e brita comerciais - alas retas</v>
          </cell>
          <cell r="C1237" t="str">
            <v>un</v>
          </cell>
          <cell r="D1237">
            <v>4217.2299999999996</v>
          </cell>
          <cell r="E1237" t="str">
            <v>SICRO Jan/26</v>
          </cell>
        </row>
        <row r="1238">
          <cell r="A1238">
            <v>804338</v>
          </cell>
          <cell r="B1238" t="str">
            <v>Boca de BTTC D = 1,20 m - esconsidade 5° - areia extraída e brita produzida - alas retas</v>
          </cell>
          <cell r="C1238" t="str">
            <v>un</v>
          </cell>
          <cell r="D1238">
            <v>3348.19</v>
          </cell>
          <cell r="E1238" t="str">
            <v>SICRO Jan/26</v>
          </cell>
        </row>
        <row r="1239">
          <cell r="A1239">
            <v>804457</v>
          </cell>
          <cell r="B1239" t="str">
            <v>Boca de BTTC D = 1,50 m - esconsidade 0° - areia e brita comerciais - alas esconsas</v>
          </cell>
          <cell r="C1239" t="str">
            <v>un</v>
          </cell>
          <cell r="D1239">
            <v>14313.38</v>
          </cell>
          <cell r="E1239" t="str">
            <v>SICRO Jan/26</v>
          </cell>
        </row>
        <row r="1240">
          <cell r="A1240">
            <v>804357</v>
          </cell>
          <cell r="B1240" t="str">
            <v>Boca de BTTC D = 1,50 m - esconsidade 0° - areia e brita comerciais - alas retas</v>
          </cell>
          <cell r="C1240" t="str">
            <v>un</v>
          </cell>
          <cell r="D1240">
            <v>7091.37</v>
          </cell>
          <cell r="E1240" t="str">
            <v>SICRO Jan/26</v>
          </cell>
        </row>
        <row r="1241">
          <cell r="A1241">
            <v>804456</v>
          </cell>
          <cell r="B1241" t="str">
            <v>Boca de BTTC D = 1,50 m - esconsidade 0° - areia extraída e brita produzida - alas esconsas</v>
          </cell>
          <cell r="C1241" t="str">
            <v>un</v>
          </cell>
          <cell r="D1241">
            <v>11231.42</v>
          </cell>
          <cell r="E1241" t="str">
            <v>SICRO Jan/26</v>
          </cell>
        </row>
        <row r="1242">
          <cell r="A1242">
            <v>804356</v>
          </cell>
          <cell r="B1242" t="str">
            <v>Boca de BTTC D = 1,50 m - esconsidade 0° - areia extraída e brita produzida - alas retas</v>
          </cell>
          <cell r="C1242" t="str">
            <v>un</v>
          </cell>
          <cell r="D1242">
            <v>5554.33</v>
          </cell>
          <cell r="E1242" t="str">
            <v>SICRO Jan/26</v>
          </cell>
        </row>
        <row r="1243">
          <cell r="A1243">
            <v>804361</v>
          </cell>
          <cell r="B1243" t="str">
            <v>Boca de BTTC D = 1,50 m - esconsidade 10° - areia e brita comerciais - alas retas</v>
          </cell>
          <cell r="C1243" t="str">
            <v>un</v>
          </cell>
          <cell r="D1243">
            <v>7142.45</v>
          </cell>
          <cell r="E1243" t="str">
            <v>SICRO Jan/26</v>
          </cell>
        </row>
        <row r="1244">
          <cell r="A1244">
            <v>804360</v>
          </cell>
          <cell r="B1244" t="str">
            <v>Boca de BTTC D = 1,50 m - esconsidade 10° - areia extraída e brita produzida - alas retas</v>
          </cell>
          <cell r="C1244" t="str">
            <v>un</v>
          </cell>
          <cell r="D1244">
            <v>5598.78</v>
          </cell>
          <cell r="E1244" t="str">
            <v>SICRO Jan/26</v>
          </cell>
        </row>
        <row r="1245">
          <cell r="A1245">
            <v>804459</v>
          </cell>
          <cell r="B1245" t="str">
            <v>Boca de BTTC D = 1,50 m - esconsidade 15° - areia e brita comerciais - alas esconsas</v>
          </cell>
          <cell r="C1245" t="str">
            <v>un</v>
          </cell>
          <cell r="D1245">
            <v>14979.34</v>
          </cell>
          <cell r="E1245" t="str">
            <v>SICRO Jan/26</v>
          </cell>
        </row>
        <row r="1246">
          <cell r="A1246">
            <v>804363</v>
          </cell>
          <cell r="B1246" t="str">
            <v>Boca de BTTC D = 1,50 m - esconsidade 15° - areia e brita comerciais - alas retas</v>
          </cell>
          <cell r="C1246" t="str">
            <v>un</v>
          </cell>
          <cell r="D1246">
            <v>7207.87</v>
          </cell>
          <cell r="E1246" t="str">
            <v>SICRO Jan/26</v>
          </cell>
        </row>
        <row r="1247">
          <cell r="A1247">
            <v>804458</v>
          </cell>
          <cell r="B1247" t="str">
            <v>Boca de BTTC D = 1,50 m - esconsidade 15° - areia extraída e brita produzida - alas esconsas</v>
          </cell>
          <cell r="C1247" t="str">
            <v>un</v>
          </cell>
          <cell r="D1247">
            <v>11750.51</v>
          </cell>
          <cell r="E1247" t="str">
            <v>SICRO Jan/26</v>
          </cell>
        </row>
        <row r="1248">
          <cell r="A1248">
            <v>804362</v>
          </cell>
          <cell r="B1248" t="str">
            <v>Boca de BTTC D = 1,50 m - esconsidade 15° - areia extraída e brita produzida - alas retas</v>
          </cell>
          <cell r="C1248" t="str">
            <v>un</v>
          </cell>
          <cell r="D1248">
            <v>5655.84</v>
          </cell>
          <cell r="E1248" t="str">
            <v>SICRO Jan/26</v>
          </cell>
        </row>
        <row r="1249">
          <cell r="A1249">
            <v>804365</v>
          </cell>
          <cell r="B1249" t="str">
            <v>Boca de BTTC D = 1,50 m - esconsidade 20° - areia e brita comerciais - alas retas</v>
          </cell>
          <cell r="C1249" t="str">
            <v>un</v>
          </cell>
          <cell r="D1249">
            <v>7302.4</v>
          </cell>
          <cell r="E1249" t="str">
            <v>SICRO Jan/26</v>
          </cell>
        </row>
        <row r="1250">
          <cell r="A1250">
            <v>804364</v>
          </cell>
          <cell r="B1250" t="str">
            <v>Boca de BTTC D = 1,50 m - esconsidade 20° - areia extraída e brita produzida - alas retas</v>
          </cell>
          <cell r="C1250" t="str">
            <v>un</v>
          </cell>
          <cell r="D1250">
            <v>5738.67</v>
          </cell>
          <cell r="E1250" t="str">
            <v>SICRO Jan/26</v>
          </cell>
        </row>
        <row r="1251">
          <cell r="A1251">
            <v>804367</v>
          </cell>
          <cell r="B1251" t="str">
            <v>Boca de BTTC D = 1,50 m - esconsidade 25° - areia e brita comerciais - alas retas</v>
          </cell>
          <cell r="C1251" t="str">
            <v>un</v>
          </cell>
          <cell r="D1251">
            <v>7430.86</v>
          </cell>
          <cell r="E1251" t="str">
            <v>SICRO Jan/26</v>
          </cell>
        </row>
        <row r="1252">
          <cell r="A1252">
            <v>804366</v>
          </cell>
          <cell r="B1252" t="str">
            <v>Boca de BTTC D = 1,50 m - esconsidade 25° - areia extraída e brita produzida - alas retas</v>
          </cell>
          <cell r="C1252" t="str">
            <v>un</v>
          </cell>
          <cell r="D1252">
            <v>5852.29</v>
          </cell>
          <cell r="E1252" t="str">
            <v>SICRO Jan/26</v>
          </cell>
        </row>
        <row r="1253">
          <cell r="A1253">
            <v>804461</v>
          </cell>
          <cell r="B1253" t="str">
            <v>Boca de BTTC D = 1,50 m - esconsidade 30° - areia e brita comerciais - alas esconsas</v>
          </cell>
          <cell r="C1253" t="str">
            <v>un</v>
          </cell>
          <cell r="D1253">
            <v>16747.68</v>
          </cell>
          <cell r="E1253" t="str">
            <v>SICRO Jan/26</v>
          </cell>
        </row>
        <row r="1254">
          <cell r="A1254">
            <v>804369</v>
          </cell>
          <cell r="B1254" t="str">
            <v>Boca de BTTC D = 1,50 m - esconsidade 30° - areia e brita comerciais - alas retas</v>
          </cell>
          <cell r="C1254" t="str">
            <v>un</v>
          </cell>
          <cell r="D1254">
            <v>7598.59</v>
          </cell>
          <cell r="E1254" t="str">
            <v>SICRO Jan/26</v>
          </cell>
        </row>
        <row r="1255">
          <cell r="A1255">
            <v>804460</v>
          </cell>
          <cell r="B1255" t="str">
            <v>Boca de BTTC D = 1,50 m - esconsidade 30° - areia extraída e brita produzida - alas esconsas</v>
          </cell>
          <cell r="C1255" t="str">
            <v>un</v>
          </cell>
          <cell r="D1255">
            <v>13128.94</v>
          </cell>
          <cell r="E1255" t="str">
            <v>SICRO Jan/26</v>
          </cell>
        </row>
        <row r="1256">
          <cell r="A1256">
            <v>804371</v>
          </cell>
          <cell r="B1256" t="str">
            <v>Boca de BTTC D = 1,50 m - esconsidade 35° - areia e brita comerciais - alas retas</v>
          </cell>
          <cell r="C1256" t="str">
            <v>un</v>
          </cell>
          <cell r="D1256">
            <v>7815.28</v>
          </cell>
          <cell r="E1256" t="str">
            <v>SICRO Jan/26</v>
          </cell>
        </row>
        <row r="1257">
          <cell r="A1257">
            <v>804370</v>
          </cell>
          <cell r="B1257" t="str">
            <v>Boca de BTTC D = 1,50 m - esconsidade 35° - areia extraída e brita produzida - alas retas</v>
          </cell>
          <cell r="C1257" t="str">
            <v>un</v>
          </cell>
          <cell r="D1257">
            <v>6197.86</v>
          </cell>
          <cell r="E1257" t="str">
            <v>SICRO Jan/26</v>
          </cell>
        </row>
        <row r="1258">
          <cell r="A1258">
            <v>804373</v>
          </cell>
          <cell r="B1258" t="str">
            <v>Boca de BTTC D = 1,50 m - esconsidade 40° - areia e brita comerciais - alas retas</v>
          </cell>
          <cell r="C1258" t="str">
            <v>un</v>
          </cell>
          <cell r="D1258">
            <v>8095.54</v>
          </cell>
          <cell r="E1258" t="str">
            <v>SICRO Jan/26</v>
          </cell>
        </row>
        <row r="1259">
          <cell r="A1259">
            <v>804372</v>
          </cell>
          <cell r="B1259" t="str">
            <v>Boca de BTTC D = 1,50 m - esconsidade 40° - areia extraída e brita produzida - alas retas</v>
          </cell>
          <cell r="C1259" t="str">
            <v>un</v>
          </cell>
          <cell r="D1259">
            <v>6454.59</v>
          </cell>
          <cell r="E1259" t="str">
            <v>SICRO Jan/26</v>
          </cell>
        </row>
        <row r="1260">
          <cell r="A1260">
            <v>804463</v>
          </cell>
          <cell r="B1260" t="str">
            <v>Boca de BTTC D = 1,50 m - esconsidade 45° - areia e brita comerciais - alas esconsas</v>
          </cell>
          <cell r="C1260" t="str">
            <v>un</v>
          </cell>
          <cell r="D1260">
            <v>20798.099999999999</v>
          </cell>
          <cell r="E1260" t="str">
            <v>SICRO Jan/26</v>
          </cell>
        </row>
        <row r="1261">
          <cell r="A1261">
            <v>804375</v>
          </cell>
          <cell r="B1261" t="str">
            <v>Boca de BTTC D = 1,50 m - esconsidade 45° - areia e brita comerciais - alas retas</v>
          </cell>
          <cell r="C1261" t="str">
            <v>un</v>
          </cell>
          <cell r="D1261">
            <v>8465.17</v>
          </cell>
          <cell r="E1261" t="str">
            <v>SICRO Jan/26</v>
          </cell>
        </row>
        <row r="1262">
          <cell r="A1262">
            <v>804462</v>
          </cell>
          <cell r="B1262" t="str">
            <v>Boca de BTTC D = 1,50 m - esconsidade 45° - areia extraída e brita produzida - alas esconsas</v>
          </cell>
          <cell r="C1262" t="str">
            <v>un</v>
          </cell>
          <cell r="D1262">
            <v>16279.06</v>
          </cell>
          <cell r="E1262" t="str">
            <v>SICRO Jan/26</v>
          </cell>
        </row>
        <row r="1263">
          <cell r="A1263">
            <v>804374</v>
          </cell>
          <cell r="B1263" t="str">
            <v>Boca de BTTC D = 1,50 m - esconsidade 45° - areia extraída e brita produzida - alas retas</v>
          </cell>
          <cell r="C1263" t="str">
            <v>un</v>
          </cell>
          <cell r="D1263">
            <v>6798.01</v>
          </cell>
          <cell r="E1263" t="str">
            <v>SICRO Jan/26</v>
          </cell>
        </row>
        <row r="1264">
          <cell r="A1264">
            <v>804359</v>
          </cell>
          <cell r="B1264" t="str">
            <v>Boca de BTTC D = 1,50 m - esconsidade 5° - areia e brita comerciais - alas retas</v>
          </cell>
          <cell r="C1264" t="str">
            <v>un</v>
          </cell>
          <cell r="D1264">
            <v>7104.34</v>
          </cell>
          <cell r="E1264" t="str">
            <v>SICRO Jan/26</v>
          </cell>
        </row>
        <row r="1265">
          <cell r="A1265">
            <v>804358</v>
          </cell>
          <cell r="B1265" t="str">
            <v>Boca de BTTC D = 1,50 m - esconsidade 5° - areia extraída e brita produzida - alas retas</v>
          </cell>
          <cell r="C1265" t="str">
            <v>un</v>
          </cell>
          <cell r="D1265">
            <v>5565.72</v>
          </cell>
          <cell r="E1265" t="str">
            <v>SICRO Jan/26</v>
          </cell>
        </row>
        <row r="1266">
          <cell r="A1266">
            <v>804368</v>
          </cell>
          <cell r="B1266" t="str">
            <v>Boca de BTTC D = 1,50 m esconsidade 30° - areia extraída e brita produzida - alas retas</v>
          </cell>
          <cell r="C1266" t="str">
            <v>un</v>
          </cell>
          <cell r="D1266">
            <v>6002.02</v>
          </cell>
          <cell r="E1266" t="str">
            <v>SICRO Jan/26</v>
          </cell>
        </row>
        <row r="1267">
          <cell r="A1267">
            <v>804465</v>
          </cell>
          <cell r="B1267" t="str">
            <v>Confecção de tubos de concreto armado D = 0,60 m PA1 - areia e brita comerciais</v>
          </cell>
          <cell r="C1267" t="str">
            <v>m</v>
          </cell>
          <cell r="D1267">
            <v>138.05000000000001</v>
          </cell>
          <cell r="E1267" t="str">
            <v>SICRO Jan/26</v>
          </cell>
        </row>
        <row r="1268">
          <cell r="A1268">
            <v>804464</v>
          </cell>
          <cell r="B1268" t="str">
            <v>Confecção de tubos de concreto armado D = 0,60 m PA1 - areia extraída e brita produzida</v>
          </cell>
          <cell r="C1268" t="str">
            <v>m</v>
          </cell>
          <cell r="D1268">
            <v>116.74</v>
          </cell>
          <cell r="E1268" t="str">
            <v>SICRO Jan/26</v>
          </cell>
        </row>
        <row r="1269">
          <cell r="A1269">
            <v>804475</v>
          </cell>
          <cell r="B1269" t="str">
            <v>Confecção de tubos de concreto armado D = 0,60 m PA2 - areia e brita comerciais</v>
          </cell>
          <cell r="C1269" t="str">
            <v>m</v>
          </cell>
          <cell r="D1269">
            <v>151.53</v>
          </cell>
          <cell r="E1269" t="str">
            <v>SICRO Jan/26</v>
          </cell>
        </row>
        <row r="1270">
          <cell r="A1270">
            <v>804474</v>
          </cell>
          <cell r="B1270" t="str">
            <v>Confecção de tubos de concreto armado D = 0,60 m PA2 - areia extraída e brita produzida</v>
          </cell>
          <cell r="C1270" t="str">
            <v>m</v>
          </cell>
          <cell r="D1270">
            <v>130.24</v>
          </cell>
          <cell r="E1270" t="str">
            <v>SICRO Jan/26</v>
          </cell>
        </row>
        <row r="1271">
          <cell r="A1271">
            <v>804485</v>
          </cell>
          <cell r="B1271" t="str">
            <v>Confecção de tubos de concreto armado D = 0,60 m PA3 - areia e brita comerciais</v>
          </cell>
          <cell r="C1271" t="str">
            <v>m</v>
          </cell>
          <cell r="D1271">
            <v>218.91</v>
          </cell>
          <cell r="E1271" t="str">
            <v>SICRO Jan/26</v>
          </cell>
        </row>
        <row r="1272">
          <cell r="A1272">
            <v>804484</v>
          </cell>
          <cell r="B1272" t="str">
            <v>Confecção de tubos de concreto armado D = 0,60 m PA3 - areia extraída e brita produzida</v>
          </cell>
          <cell r="C1272" t="str">
            <v>m</v>
          </cell>
          <cell r="D1272">
            <v>197.73</v>
          </cell>
          <cell r="E1272" t="str">
            <v>SICRO Jan/26</v>
          </cell>
        </row>
        <row r="1273">
          <cell r="A1273">
            <v>804495</v>
          </cell>
          <cell r="B1273" t="str">
            <v>Confecção de tubos de concreto armado D = 0,60 m PA4 - areia e brita comerciais</v>
          </cell>
          <cell r="C1273" t="str">
            <v>m</v>
          </cell>
          <cell r="D1273">
            <v>271.88</v>
          </cell>
          <cell r="E1273" t="str">
            <v>SICRO Jan/26</v>
          </cell>
        </row>
        <row r="1274">
          <cell r="A1274">
            <v>804494</v>
          </cell>
          <cell r="B1274" t="str">
            <v>Confecção de tubos de concreto armado D = 0,60 m PA4 - areia extraída e brita produzida</v>
          </cell>
          <cell r="C1274" t="str">
            <v>m</v>
          </cell>
          <cell r="D1274">
            <v>246.76</v>
          </cell>
          <cell r="E1274" t="str">
            <v>SICRO Jan/26</v>
          </cell>
        </row>
        <row r="1275">
          <cell r="A1275">
            <v>804467</v>
          </cell>
          <cell r="B1275" t="str">
            <v>Confecção de tubos de concreto armado D = 0,80 m PA1 - areia e brita comerciais</v>
          </cell>
          <cell r="C1275" t="str">
            <v>m</v>
          </cell>
          <cell r="D1275">
            <v>209.13</v>
          </cell>
          <cell r="E1275" t="str">
            <v>SICRO Jan/26</v>
          </cell>
        </row>
        <row r="1276">
          <cell r="A1276">
            <v>804466</v>
          </cell>
          <cell r="B1276" t="str">
            <v>Confecção de tubos de concreto armado D = 0,80 m PA1 - areia extraída e brita produzida</v>
          </cell>
          <cell r="C1276" t="str">
            <v>m</v>
          </cell>
          <cell r="D1276">
            <v>175.2</v>
          </cell>
          <cell r="E1276" t="str">
            <v>SICRO Jan/26</v>
          </cell>
        </row>
        <row r="1277">
          <cell r="A1277">
            <v>804477</v>
          </cell>
          <cell r="B1277" t="str">
            <v>Confecção de tubos de concreto armado D = 0,80 m PA2 - areia e brita comerciais</v>
          </cell>
          <cell r="C1277" t="str">
            <v>m</v>
          </cell>
          <cell r="D1277">
            <v>263.04000000000002</v>
          </cell>
          <cell r="E1277" t="str">
            <v>SICRO Jan/26</v>
          </cell>
        </row>
        <row r="1278">
          <cell r="A1278">
            <v>804476</v>
          </cell>
          <cell r="B1278" t="str">
            <v>Confecção de tubos de concreto armado D = 0,80 m PA2 - areia extraída e brita produzida</v>
          </cell>
          <cell r="C1278" t="str">
            <v>m</v>
          </cell>
          <cell r="D1278">
            <v>229.19</v>
          </cell>
          <cell r="E1278" t="str">
            <v>SICRO Jan/26</v>
          </cell>
        </row>
        <row r="1279">
          <cell r="A1279">
            <v>804487</v>
          </cell>
          <cell r="B1279" t="str">
            <v>Confecção de tubos de concreto armado D = 0,80 m PA3 - areia e brita comerciais</v>
          </cell>
          <cell r="C1279" t="str">
            <v>m</v>
          </cell>
          <cell r="D1279">
            <v>370.5</v>
          </cell>
          <cell r="E1279" t="str">
            <v>SICRO Jan/26</v>
          </cell>
        </row>
        <row r="1280">
          <cell r="A1280">
            <v>804486</v>
          </cell>
          <cell r="B1280" t="str">
            <v>Confecção de tubos de concreto armado D = 0,80 m PA3 - areia extraída e brita produzida</v>
          </cell>
          <cell r="C1280" t="str">
            <v>m</v>
          </cell>
          <cell r="D1280">
            <v>332.61</v>
          </cell>
          <cell r="E1280" t="str">
            <v>SICRO Jan/26</v>
          </cell>
        </row>
        <row r="1281">
          <cell r="A1281">
            <v>804497</v>
          </cell>
          <cell r="B1281" t="str">
            <v>Confecção de tubos de concreto armado D = 0,80 m PA4 - areia e brita comerciais</v>
          </cell>
          <cell r="C1281" t="str">
            <v>m</v>
          </cell>
          <cell r="D1281">
            <v>436.2</v>
          </cell>
          <cell r="E1281" t="str">
            <v>SICRO Jan/26</v>
          </cell>
        </row>
        <row r="1282">
          <cell r="A1282">
            <v>804496</v>
          </cell>
          <cell r="B1282" t="str">
            <v>Confecção de tubos de concreto armado D = 0,80 m PA4 - areia extraída e brita produzida</v>
          </cell>
          <cell r="C1282" t="str">
            <v>m</v>
          </cell>
          <cell r="D1282">
            <v>390.33</v>
          </cell>
          <cell r="E1282" t="str">
            <v>SICRO Jan/26</v>
          </cell>
        </row>
        <row r="1283">
          <cell r="A1283">
            <v>804469</v>
          </cell>
          <cell r="B1283" t="str">
            <v>Confecção de tubos de concreto armado D = 1,00 m PA1 - areia e brita comerciais</v>
          </cell>
          <cell r="C1283" t="str">
            <v>m</v>
          </cell>
          <cell r="D1283">
            <v>362.54</v>
          </cell>
          <cell r="E1283" t="str">
            <v>SICRO Jan/26</v>
          </cell>
        </row>
        <row r="1284">
          <cell r="A1284">
            <v>804468</v>
          </cell>
          <cell r="B1284" t="str">
            <v>Confecção de tubos de concreto armado D = 1,00 m PA1 - areia extraída e brita produzida</v>
          </cell>
          <cell r="C1284" t="str">
            <v>m</v>
          </cell>
          <cell r="D1284">
            <v>316.02</v>
          </cell>
          <cell r="E1284" t="str">
            <v>SICRO Jan/26</v>
          </cell>
        </row>
        <row r="1285">
          <cell r="A1285">
            <v>804479</v>
          </cell>
          <cell r="B1285" t="str">
            <v>Confecção de tubos de concreto armado D = 1,00 m PA2 - areia e brita comerciais</v>
          </cell>
          <cell r="C1285" t="str">
            <v>m</v>
          </cell>
          <cell r="D1285">
            <v>416.45</v>
          </cell>
          <cell r="E1285" t="str">
            <v>SICRO Jan/26</v>
          </cell>
        </row>
        <row r="1286">
          <cell r="A1286">
            <v>804478</v>
          </cell>
          <cell r="B1286" t="str">
            <v>Confecção de tubos de concreto armado D = 1,00 m PA2 - areia extraída e brita produzida</v>
          </cell>
          <cell r="C1286" t="str">
            <v>m</v>
          </cell>
          <cell r="D1286">
            <v>370.01</v>
          </cell>
          <cell r="E1286" t="str">
            <v>SICRO Jan/26</v>
          </cell>
        </row>
        <row r="1287">
          <cell r="A1287">
            <v>804489</v>
          </cell>
          <cell r="B1287" t="str">
            <v>Confecção de tubos de concreto armado D = 1,00 m PA3 - areia e brita comerciais</v>
          </cell>
          <cell r="C1287" t="str">
            <v>m</v>
          </cell>
          <cell r="D1287">
            <v>524.46</v>
          </cell>
          <cell r="E1287" t="str">
            <v>SICRO Jan/26</v>
          </cell>
        </row>
        <row r="1288">
          <cell r="A1288">
            <v>804488</v>
          </cell>
          <cell r="B1288" t="str">
            <v>Confecção de tubos de concreto armado D = 1,00 m PA3 - areia extraída e brita produzida</v>
          </cell>
          <cell r="C1288" t="str">
            <v>m</v>
          </cell>
          <cell r="D1288">
            <v>465.19</v>
          </cell>
          <cell r="E1288" t="str">
            <v>SICRO Jan/26</v>
          </cell>
        </row>
        <row r="1289">
          <cell r="A1289">
            <v>804499</v>
          </cell>
          <cell r="B1289" t="str">
            <v>Confecção de tubos de concreto armado D = 1,00 m PA4 - areia e brita comerciais</v>
          </cell>
          <cell r="C1289" t="str">
            <v>m</v>
          </cell>
          <cell r="D1289">
            <v>663.76</v>
          </cell>
          <cell r="E1289" t="str">
            <v>SICRO Jan/26</v>
          </cell>
        </row>
        <row r="1290">
          <cell r="A1290">
            <v>804498</v>
          </cell>
          <cell r="B1290" t="str">
            <v>Confecção de tubos de concreto armado D = 1,00 m PA4 - areia extraída e brita produzida</v>
          </cell>
          <cell r="C1290" t="str">
            <v>m</v>
          </cell>
          <cell r="D1290">
            <v>594.63</v>
          </cell>
          <cell r="E1290" t="str">
            <v>SICRO Jan/26</v>
          </cell>
        </row>
        <row r="1291">
          <cell r="A1291">
            <v>804471</v>
          </cell>
          <cell r="B1291" t="str">
            <v>Confecção de tubos de concreto armado D = 1,20 m PA1 - areia e brita comerciais</v>
          </cell>
          <cell r="C1291" t="str">
            <v>m</v>
          </cell>
          <cell r="D1291">
            <v>494.14</v>
          </cell>
          <cell r="E1291" t="str">
            <v>SICRO Jan/26</v>
          </cell>
        </row>
        <row r="1292">
          <cell r="A1292">
            <v>804470</v>
          </cell>
          <cell r="B1292" t="str">
            <v>Confecção de tubos de concreto armado D = 1,20 m PA1 - areia extraída e brita produzida</v>
          </cell>
          <cell r="C1292" t="str">
            <v>m</v>
          </cell>
          <cell r="D1292">
            <v>426.39</v>
          </cell>
          <cell r="E1292" t="str">
            <v>SICRO Jan/26</v>
          </cell>
        </row>
        <row r="1293">
          <cell r="A1293">
            <v>804481</v>
          </cell>
          <cell r="B1293" t="str">
            <v>Confecção de tubos de concreto armado D = 1,20 m PA2 - areia e brita comerciais</v>
          </cell>
          <cell r="C1293" t="str">
            <v>m</v>
          </cell>
          <cell r="D1293">
            <v>615.42999999999995</v>
          </cell>
          <cell r="E1293" t="str">
            <v>SICRO Jan/26</v>
          </cell>
        </row>
        <row r="1294">
          <cell r="A1294">
            <v>804480</v>
          </cell>
          <cell r="B1294" t="str">
            <v>Confecção de tubos de concreto armado D = 1,20 m PA2 - areia extraída e brita produzida</v>
          </cell>
          <cell r="C1294" t="str">
            <v>m</v>
          </cell>
          <cell r="D1294">
            <v>547.87</v>
          </cell>
          <cell r="E1294" t="str">
            <v>SICRO Jan/26</v>
          </cell>
        </row>
        <row r="1295">
          <cell r="A1295">
            <v>804491</v>
          </cell>
          <cell r="B1295" t="str">
            <v>Confecção de tubos de concreto armado D = 1,20 m PA3 - areia e brita comerciais</v>
          </cell>
          <cell r="C1295" t="str">
            <v>m</v>
          </cell>
          <cell r="D1295">
            <v>808.53</v>
          </cell>
          <cell r="E1295" t="str">
            <v>SICRO Jan/26</v>
          </cell>
        </row>
        <row r="1296">
          <cell r="A1296">
            <v>804490</v>
          </cell>
          <cell r="B1296" t="str">
            <v>Confecção de tubos de concreto armado D = 1,20 m PA3 - areia extraída e brita produzida</v>
          </cell>
          <cell r="C1296" t="str">
            <v>m</v>
          </cell>
          <cell r="D1296">
            <v>718.29</v>
          </cell>
          <cell r="E1296" t="str">
            <v>SICRO Jan/26</v>
          </cell>
        </row>
        <row r="1297">
          <cell r="A1297">
            <v>804501</v>
          </cell>
          <cell r="B1297" t="str">
            <v>Confecção de tubos de concreto armado D = 1,20 m PA4 - areia e brita comerciais</v>
          </cell>
          <cell r="C1297" t="str">
            <v>m</v>
          </cell>
          <cell r="D1297">
            <v>968.27</v>
          </cell>
          <cell r="E1297" t="str">
            <v>SICRO Jan/26</v>
          </cell>
        </row>
        <row r="1298">
          <cell r="A1298">
            <v>804500</v>
          </cell>
          <cell r="B1298" t="str">
            <v>Confecção de tubos de concreto armado D = 1,20 m PA4 - areia extraída e brita produzida</v>
          </cell>
          <cell r="C1298" t="str">
            <v>m</v>
          </cell>
          <cell r="D1298">
            <v>865.97</v>
          </cell>
          <cell r="E1298" t="str">
            <v>SICRO Jan/26</v>
          </cell>
        </row>
        <row r="1299">
          <cell r="A1299">
            <v>804473</v>
          </cell>
          <cell r="B1299" t="str">
            <v>Confecção de tubos de concreto armado D = 1,50 m PA1 - areia e brita comerciais</v>
          </cell>
          <cell r="C1299" t="str">
            <v>m</v>
          </cell>
          <cell r="D1299">
            <v>797.39</v>
          </cell>
          <cell r="E1299" t="str">
            <v>SICRO Jan/26</v>
          </cell>
        </row>
        <row r="1300">
          <cell r="A1300">
            <v>804472</v>
          </cell>
          <cell r="B1300" t="str">
            <v>Confecção de tubos de concreto armado D = 1,50 m PA1 - areia extraída e brita produzida</v>
          </cell>
          <cell r="C1300" t="str">
            <v>m</v>
          </cell>
          <cell r="D1300">
            <v>691.58</v>
          </cell>
          <cell r="E1300" t="str">
            <v>SICRO Jan/26</v>
          </cell>
        </row>
        <row r="1301">
          <cell r="A1301">
            <v>804483</v>
          </cell>
          <cell r="B1301" t="str">
            <v>Confecção de tubos de concreto armado D = 1,50 m PA2 - areia e brita comerciais</v>
          </cell>
          <cell r="C1301" t="str">
            <v>m</v>
          </cell>
          <cell r="D1301">
            <v>986.07</v>
          </cell>
          <cell r="E1301" t="str">
            <v>SICRO Jan/26</v>
          </cell>
        </row>
        <row r="1302">
          <cell r="A1302">
            <v>804482</v>
          </cell>
          <cell r="B1302" t="str">
            <v>Confecção de tubos de concreto armado D = 1,50 m PA2 - areia extraída e brita produzida</v>
          </cell>
          <cell r="C1302" t="str">
            <v>m</v>
          </cell>
          <cell r="D1302">
            <v>880.54</v>
          </cell>
          <cell r="E1302" t="str">
            <v>SICRO Jan/26</v>
          </cell>
        </row>
        <row r="1303">
          <cell r="A1303">
            <v>804493</v>
          </cell>
          <cell r="B1303" t="str">
            <v>Confecção de tubos de concreto armado D = 1,50 m PA3 - areia e brita comerciais</v>
          </cell>
          <cell r="C1303" t="str">
            <v>m</v>
          </cell>
          <cell r="D1303">
            <v>1296.47</v>
          </cell>
          <cell r="E1303" t="str">
            <v>SICRO Jan/26</v>
          </cell>
        </row>
        <row r="1304">
          <cell r="A1304">
            <v>804492</v>
          </cell>
          <cell r="B1304" t="str">
            <v>Confecção de tubos de concreto armado D = 1,50 m PA3 - areia extraída e brita produzida</v>
          </cell>
          <cell r="C1304" t="str">
            <v>m</v>
          </cell>
          <cell r="D1304">
            <v>1156.79</v>
          </cell>
          <cell r="E1304" t="str">
            <v>SICRO Jan/26</v>
          </cell>
        </row>
        <row r="1305">
          <cell r="A1305">
            <v>804503</v>
          </cell>
          <cell r="B1305" t="str">
            <v>Confecção de tubos de concreto armado D = 1,50 m PA4 - areia e brita comerciais</v>
          </cell>
          <cell r="C1305" t="str">
            <v>m</v>
          </cell>
          <cell r="D1305">
            <v>1541.43</v>
          </cell>
          <cell r="E1305" t="str">
            <v>SICRO Jan/26</v>
          </cell>
        </row>
        <row r="1306">
          <cell r="A1306">
            <v>804502</v>
          </cell>
          <cell r="B1306" t="str">
            <v>Confecção de tubos de concreto armado D = 1,50 m PA4 - areia extraída e brita produzida</v>
          </cell>
          <cell r="C1306" t="str">
            <v>m</v>
          </cell>
          <cell r="D1306">
            <v>1397.04</v>
          </cell>
          <cell r="E1306" t="str">
            <v>SICRO Jan/26</v>
          </cell>
        </row>
        <row r="1307">
          <cell r="A1307">
            <v>804180</v>
          </cell>
          <cell r="B1307" t="str">
            <v>Corpo de BDTC D = 0,80 m PA1 - areia extraída e brita e pedra de mão produzidas</v>
          </cell>
          <cell r="C1307" t="str">
            <v>m</v>
          </cell>
          <cell r="D1307">
            <v>1122.43</v>
          </cell>
          <cell r="E1307" t="str">
            <v>SICRO Jan/26</v>
          </cell>
        </row>
        <row r="1308">
          <cell r="A1308">
            <v>804181</v>
          </cell>
          <cell r="B1308" t="str">
            <v>Corpo de BDTC D = 0,80 m PA1 - areia, brita e pedra de mão comerciais</v>
          </cell>
          <cell r="C1308" t="str">
            <v>m</v>
          </cell>
          <cell r="D1308">
            <v>1226.4000000000001</v>
          </cell>
          <cell r="E1308" t="str">
            <v>SICRO Jan/26</v>
          </cell>
        </row>
        <row r="1309">
          <cell r="A1309">
            <v>804182</v>
          </cell>
          <cell r="B1309" t="str">
            <v>Corpo de BDTC D = 0,80 m PA2 - areia extraída e brita e pedra de mão produzidas</v>
          </cell>
          <cell r="C1309" t="str">
            <v>m</v>
          </cell>
          <cell r="D1309">
            <v>1211.71</v>
          </cell>
          <cell r="E1309" t="str">
            <v>SICRO Jan/26</v>
          </cell>
        </row>
        <row r="1310">
          <cell r="A1310">
            <v>804183</v>
          </cell>
          <cell r="B1310" t="str">
            <v>Corpo de BDTC D = 0,80 m PA2 - areia, brita e pedra de mão comerciais</v>
          </cell>
          <cell r="C1310" t="str">
            <v>m</v>
          </cell>
          <cell r="D1310">
            <v>1315.67</v>
          </cell>
          <cell r="E1310" t="str">
            <v>SICRO Jan/26</v>
          </cell>
        </row>
        <row r="1311">
          <cell r="A1311">
            <v>804184</v>
          </cell>
          <cell r="B1311" t="str">
            <v>Corpo de BDTC D = 0,80 m PA3 - areia extraída e brita e pedra de mão produzidas</v>
          </cell>
          <cell r="C1311" t="str">
            <v>m</v>
          </cell>
          <cell r="D1311">
            <v>1258.43</v>
          </cell>
          <cell r="E1311" t="str">
            <v>SICRO Jan/26</v>
          </cell>
        </row>
        <row r="1312">
          <cell r="A1312">
            <v>804185</v>
          </cell>
          <cell r="B1312" t="str">
            <v>Corpo de BDTC D = 0,80 m PA3 - areia, brita e pedra de mão comerciais</v>
          </cell>
          <cell r="C1312" t="str">
            <v>m</v>
          </cell>
          <cell r="D1312">
            <v>1362.39</v>
          </cell>
          <cell r="E1312" t="str">
            <v>SICRO Jan/26</v>
          </cell>
        </row>
        <row r="1313">
          <cell r="A1313">
            <v>804186</v>
          </cell>
          <cell r="B1313" t="str">
            <v>Corpo de BDTC D = 0,80 m PA4 - areia extraída e brita e pedra de mão produzidas</v>
          </cell>
          <cell r="C1313" t="str">
            <v>m</v>
          </cell>
          <cell r="D1313">
            <v>1397.5</v>
          </cell>
          <cell r="E1313" t="str">
            <v>SICRO Jan/26</v>
          </cell>
        </row>
        <row r="1314">
          <cell r="A1314">
            <v>804187</v>
          </cell>
          <cell r="B1314" t="str">
            <v>Corpo de BDTC D = 0,80 m PA4 - areia, brita e pedra de mão comerciais</v>
          </cell>
          <cell r="C1314" t="str">
            <v>m</v>
          </cell>
          <cell r="D1314">
            <v>1501.47</v>
          </cell>
          <cell r="E1314" t="str">
            <v>SICRO Jan/26</v>
          </cell>
        </row>
        <row r="1315">
          <cell r="A1315">
            <v>804188</v>
          </cell>
          <cell r="B1315" t="str">
            <v>Corpo de BDTC D = 1,00 m PA1 - areia extraída e brita e pedra de mão produzidas</v>
          </cell>
          <cell r="C1315" t="str">
            <v>m</v>
          </cell>
          <cell r="D1315">
            <v>1372.14</v>
          </cell>
          <cell r="E1315" t="str">
            <v>SICRO Jan/26</v>
          </cell>
        </row>
        <row r="1316">
          <cell r="A1316">
            <v>804189</v>
          </cell>
          <cell r="B1316" t="str">
            <v>Corpo de BDTC D = 1,00 m PA1 - areia, brita e pedra de mão comerciais</v>
          </cell>
          <cell r="C1316" t="str">
            <v>m</v>
          </cell>
          <cell r="D1316">
            <v>1511.2</v>
          </cell>
          <cell r="E1316" t="str">
            <v>SICRO Jan/26</v>
          </cell>
        </row>
        <row r="1317">
          <cell r="A1317">
            <v>804190</v>
          </cell>
          <cell r="B1317" t="str">
            <v>Corpo de BDTC D = 1,00 m PA2 - areia extraída e brita e pedra de mão produzidas</v>
          </cell>
          <cell r="C1317" t="str">
            <v>m</v>
          </cell>
          <cell r="D1317">
            <v>1655.09</v>
          </cell>
          <cell r="E1317" t="str">
            <v>SICRO Jan/26</v>
          </cell>
        </row>
        <row r="1318">
          <cell r="A1318">
            <v>804191</v>
          </cell>
          <cell r="B1318" t="str">
            <v>Corpo de BDTC D = 1,00 m PA2 - areia, brita e pedra de mão comerciais</v>
          </cell>
          <cell r="C1318" t="str">
            <v>m</v>
          </cell>
          <cell r="D1318">
            <v>1794.15</v>
          </cell>
          <cell r="E1318" t="str">
            <v>SICRO Jan/26</v>
          </cell>
        </row>
        <row r="1319">
          <cell r="A1319">
            <v>804192</v>
          </cell>
          <cell r="B1319" t="str">
            <v>Corpo de BDTC D = 1,00 m PA3 - areia extraída e brita e pedra de mão produzidas</v>
          </cell>
          <cell r="C1319" t="str">
            <v>m</v>
          </cell>
          <cell r="D1319">
            <v>1836.97</v>
          </cell>
          <cell r="E1319" t="str">
            <v>SICRO Jan/26</v>
          </cell>
        </row>
        <row r="1320">
          <cell r="A1320">
            <v>804193</v>
          </cell>
          <cell r="B1320" t="str">
            <v>Corpo de BDTC D = 1,00 m PA3 - areia, brita e pedra de mão comerciais</v>
          </cell>
          <cell r="C1320" t="str">
            <v>m</v>
          </cell>
          <cell r="D1320">
            <v>1976.03</v>
          </cell>
          <cell r="E1320" t="str">
            <v>SICRO Jan/26</v>
          </cell>
        </row>
        <row r="1321">
          <cell r="A1321">
            <v>804194</v>
          </cell>
          <cell r="B1321" t="str">
            <v>Corpo de BDTC D = 1,00 m PA4 - areia extraída e brita e pedra de mão produzidas</v>
          </cell>
          <cell r="C1321" t="str">
            <v>m</v>
          </cell>
          <cell r="D1321">
            <v>1902.22</v>
          </cell>
          <cell r="E1321" t="str">
            <v>SICRO Jan/26</v>
          </cell>
        </row>
        <row r="1322">
          <cell r="A1322">
            <v>804195</v>
          </cell>
          <cell r="B1322" t="str">
            <v>Corpo de BDTC D = 1,00 m PA4 - areia, brita e pedra de mão comerciais</v>
          </cell>
          <cell r="C1322" t="str">
            <v>m</v>
          </cell>
          <cell r="D1322">
            <v>2041.29</v>
          </cell>
          <cell r="E1322" t="str">
            <v>SICRO Jan/26</v>
          </cell>
        </row>
        <row r="1323">
          <cell r="A1323">
            <v>804196</v>
          </cell>
          <cell r="B1323" t="str">
            <v>Corpo de BDTC D = 1,20 m PA1 - areia extraída e brita e pedra de mão produzidas</v>
          </cell>
          <cell r="C1323" t="str">
            <v>m</v>
          </cell>
          <cell r="D1323">
            <v>1941.21</v>
          </cell>
          <cell r="E1323" t="str">
            <v>SICRO Jan/26</v>
          </cell>
        </row>
        <row r="1324">
          <cell r="A1324">
            <v>804197</v>
          </cell>
          <cell r="B1324" t="str">
            <v>Corpo de BDTC D = 1,20 m PA1 - areia, brita e pedra de mão comerciais</v>
          </cell>
          <cell r="C1324" t="str">
            <v>m</v>
          </cell>
          <cell r="D1324">
            <v>2118.33</v>
          </cell>
          <cell r="E1324" t="str">
            <v>SICRO Jan/26</v>
          </cell>
        </row>
        <row r="1325">
          <cell r="A1325">
            <v>804198</v>
          </cell>
          <cell r="B1325" t="str">
            <v>Corpo de BDTC D = 1,20 m PA2 - areia extraída e brita e pedra de mão produzidas</v>
          </cell>
          <cell r="C1325" t="str">
            <v>m</v>
          </cell>
          <cell r="D1325">
            <v>2085.15</v>
          </cell>
          <cell r="E1325" t="str">
            <v>SICRO Jan/26</v>
          </cell>
        </row>
        <row r="1326">
          <cell r="A1326">
            <v>804199</v>
          </cell>
          <cell r="B1326" t="str">
            <v>Corpo de BDTC D = 1,20 m PA2 - areia, brita e pedra de mão comerciais</v>
          </cell>
          <cell r="C1326" t="str">
            <v>m</v>
          </cell>
          <cell r="D1326">
            <v>2262.2600000000002</v>
          </cell>
          <cell r="E1326" t="str">
            <v>SICRO Jan/26</v>
          </cell>
        </row>
        <row r="1327">
          <cell r="A1327">
            <v>804200</v>
          </cell>
          <cell r="B1327" t="str">
            <v>Corpo de BDTC D = 1,20 m PA3 - areia extraída e brita e pedra de mão produzidas</v>
          </cell>
          <cell r="C1327" t="str">
            <v>m</v>
          </cell>
          <cell r="D1327">
            <v>2493.71</v>
          </cell>
          <cell r="E1327" t="str">
            <v>SICRO Jan/26</v>
          </cell>
        </row>
        <row r="1328">
          <cell r="A1328">
            <v>804201</v>
          </cell>
          <cell r="B1328" t="str">
            <v>Corpo de BDTC D = 1,20 m PA3 - areia, brita e pedra de mão comerciais</v>
          </cell>
          <cell r="C1328" t="str">
            <v>m</v>
          </cell>
          <cell r="D1328">
            <v>2670.83</v>
          </cell>
          <cell r="E1328" t="str">
            <v>SICRO Jan/26</v>
          </cell>
        </row>
        <row r="1329">
          <cell r="A1329">
            <v>804202</v>
          </cell>
          <cell r="B1329" t="str">
            <v>Corpo de BDTC D = 1,20 m PA4 - areia extraída e brita e pedra de mão produzidas</v>
          </cell>
          <cell r="C1329" t="str">
            <v>m</v>
          </cell>
          <cell r="D1329">
            <v>2672.55</v>
          </cell>
          <cell r="E1329" t="str">
            <v>SICRO Jan/26</v>
          </cell>
        </row>
        <row r="1330">
          <cell r="A1330">
            <v>804203</v>
          </cell>
          <cell r="B1330" t="str">
            <v>Corpo de BDTC D = 1,20 m PA4 - areia, brita e pedra de mão comerciais</v>
          </cell>
          <cell r="C1330" t="str">
            <v>m</v>
          </cell>
          <cell r="D1330">
            <v>2849.66</v>
          </cell>
          <cell r="E1330" t="str">
            <v>SICRO Jan/26</v>
          </cell>
        </row>
        <row r="1331">
          <cell r="A1331">
            <v>804204</v>
          </cell>
          <cell r="B1331" t="str">
            <v>Corpo de BDTC D = 1,50 m PA1 - areia extraída e brita e pedra de mão produzidas</v>
          </cell>
          <cell r="C1331" t="str">
            <v>m</v>
          </cell>
          <cell r="D1331">
            <v>3100.19</v>
          </cell>
          <cell r="E1331" t="str">
            <v>SICRO Jan/26</v>
          </cell>
        </row>
        <row r="1332">
          <cell r="A1332">
            <v>804205</v>
          </cell>
          <cell r="B1332" t="str">
            <v>Corpo de BDTC D = 1,50 m PA1 - areia, brita e pedra de mão comerciais</v>
          </cell>
          <cell r="C1332" t="str">
            <v>m</v>
          </cell>
          <cell r="D1332">
            <v>3328.66</v>
          </cell>
          <cell r="E1332" t="str">
            <v>SICRO Jan/26</v>
          </cell>
        </row>
        <row r="1333">
          <cell r="A1333">
            <v>804206</v>
          </cell>
          <cell r="B1333" t="str">
            <v>Corpo de BDTC D = 1,50 m PA2 - areia extraída e brita e pedra de mão produzidas</v>
          </cell>
          <cell r="C1333" t="str">
            <v>m</v>
          </cell>
          <cell r="D1333">
            <v>3157.41</v>
          </cell>
          <cell r="E1333" t="str">
            <v>SICRO Jan/26</v>
          </cell>
        </row>
        <row r="1334">
          <cell r="A1334">
            <v>804207</v>
          </cell>
          <cell r="B1334" t="str">
            <v>Corpo de BDTC D = 1,50 m PA2 - areia, brita e pedra de mão comerciais</v>
          </cell>
          <cell r="C1334" t="str">
            <v>m</v>
          </cell>
          <cell r="D1334">
            <v>3385.88</v>
          </cell>
          <cell r="E1334" t="str">
            <v>SICRO Jan/26</v>
          </cell>
        </row>
        <row r="1335">
          <cell r="A1335">
            <v>804208</v>
          </cell>
          <cell r="B1335" t="str">
            <v>Corpo de BDTC D = 1,50 m PA3 - areia extraída e brita e pedra de mão produzidas</v>
          </cell>
          <cell r="C1335" t="str">
            <v>m</v>
          </cell>
          <cell r="D1335">
            <v>3372.2</v>
          </cell>
          <cell r="E1335" t="str">
            <v>SICRO Jan/26</v>
          </cell>
        </row>
        <row r="1336">
          <cell r="A1336">
            <v>804209</v>
          </cell>
          <cell r="B1336" t="str">
            <v>Corpo de BDTC D = 1,50 m PA3 - areia, brita e pedra de mão comerciais</v>
          </cell>
          <cell r="C1336" t="str">
            <v>m</v>
          </cell>
          <cell r="D1336">
            <v>3600.67</v>
          </cell>
          <cell r="E1336" t="str">
            <v>SICRO Jan/26</v>
          </cell>
        </row>
        <row r="1337">
          <cell r="A1337">
            <v>804210</v>
          </cell>
          <cell r="B1337" t="str">
            <v>Corpo de BDTC D = 1,50 m PA4 - areia extraída e brita e pedra de mão produzidas</v>
          </cell>
          <cell r="C1337" t="str">
            <v>m</v>
          </cell>
          <cell r="D1337">
            <v>3624.2</v>
          </cell>
          <cell r="E1337" t="str">
            <v>SICRO Jan/26</v>
          </cell>
        </row>
        <row r="1338">
          <cell r="A1338">
            <v>804211</v>
          </cell>
          <cell r="B1338" t="str">
            <v>Corpo de BDTC D = 1,50 m PA4 - areia, brita e pedra de mão comerciais</v>
          </cell>
          <cell r="C1338" t="str">
            <v>m</v>
          </cell>
          <cell r="D1338">
            <v>3852.67</v>
          </cell>
          <cell r="E1338" t="str">
            <v>SICRO Jan/26</v>
          </cell>
        </row>
        <row r="1339">
          <cell r="A1339">
            <v>804012</v>
          </cell>
          <cell r="B1339" t="str">
            <v>Corpo de BSTC D = 0,40 m PA1 - areia extraída e brita e pedra de mão produzidas</v>
          </cell>
          <cell r="C1339" t="str">
            <v>m</v>
          </cell>
          <cell r="D1339">
            <v>255.1</v>
          </cell>
          <cell r="E1339" t="str">
            <v>SICRO Jan/26</v>
          </cell>
        </row>
        <row r="1340">
          <cell r="A1340">
            <v>804013</v>
          </cell>
          <cell r="B1340" t="str">
            <v>Corpo de BSTC D = 0,40 m PA1 - areia, brita e pedra de mão comerciais</v>
          </cell>
          <cell r="C1340" t="str">
            <v>m</v>
          </cell>
          <cell r="D1340">
            <v>280.43</v>
          </cell>
          <cell r="E1340" t="str">
            <v>SICRO Jan/26</v>
          </cell>
        </row>
        <row r="1341">
          <cell r="A1341">
            <v>804014</v>
          </cell>
          <cell r="B1341" t="str">
            <v>Corpo de BSTC D = 0,40 m PA2 - areia extraída e brita e pedra de mão produzidas</v>
          </cell>
          <cell r="C1341" t="str">
            <v>m</v>
          </cell>
          <cell r="D1341">
            <v>267.12</v>
          </cell>
          <cell r="E1341" t="str">
            <v>SICRO Jan/26</v>
          </cell>
        </row>
        <row r="1342">
          <cell r="A1342">
            <v>804015</v>
          </cell>
          <cell r="B1342" t="str">
            <v>Corpo de BSTC D = 0,40 m PA2 - areia, brita e pedra de mão comerciais</v>
          </cell>
          <cell r="C1342" t="str">
            <v>m</v>
          </cell>
          <cell r="D1342">
            <v>292.45</v>
          </cell>
          <cell r="E1342" t="str">
            <v>SICRO Jan/26</v>
          </cell>
        </row>
        <row r="1343">
          <cell r="A1343">
            <v>804016</v>
          </cell>
          <cell r="B1343" t="str">
            <v>Corpo de BSTC D = 0,40 m PA3 - areia extraída e brita e pedra de mão produzidas</v>
          </cell>
          <cell r="C1343" t="str">
            <v>m</v>
          </cell>
          <cell r="D1343">
            <v>292.38</v>
          </cell>
          <cell r="E1343" t="str">
            <v>SICRO Jan/26</v>
          </cell>
        </row>
        <row r="1344">
          <cell r="A1344">
            <v>804017</v>
          </cell>
          <cell r="B1344" t="str">
            <v>Corpo de BSTC D = 0,40 m PA3 - areia, brita e pedra de mão comerciais</v>
          </cell>
          <cell r="C1344" t="str">
            <v>m</v>
          </cell>
          <cell r="D1344">
            <v>317.70999999999998</v>
          </cell>
          <cell r="E1344" t="str">
            <v>SICRO Jan/26</v>
          </cell>
        </row>
        <row r="1345">
          <cell r="A1345">
            <v>804018</v>
          </cell>
          <cell r="B1345" t="str">
            <v>Corpo de BSTC D = 0,40 m PA4 - areia extraída e brita e pedra de mão produzidas</v>
          </cell>
          <cell r="C1345" t="str">
            <v>m</v>
          </cell>
          <cell r="D1345">
            <v>355.93</v>
          </cell>
          <cell r="E1345" t="str">
            <v>SICRO Jan/26</v>
          </cell>
        </row>
        <row r="1346">
          <cell r="A1346">
            <v>804019</v>
          </cell>
          <cell r="B1346" t="str">
            <v>Corpo de BSTC D = 0,40 m PA4 - areia, brita e pedra de mão comerciais</v>
          </cell>
          <cell r="C1346" t="str">
            <v>m</v>
          </cell>
          <cell r="D1346">
            <v>381.26</v>
          </cell>
          <cell r="E1346" t="str">
            <v>SICRO Jan/26</v>
          </cell>
        </row>
        <row r="1347">
          <cell r="A1347">
            <v>804020</v>
          </cell>
          <cell r="B1347" t="str">
            <v>Corpo de BSTC D = 0,60 m PA1 - areia extraída e brita e pedra de mão produzidas</v>
          </cell>
          <cell r="C1347" t="str">
            <v>m</v>
          </cell>
          <cell r="D1347">
            <v>364.32</v>
          </cell>
          <cell r="E1347" t="str">
            <v>SICRO Jan/26</v>
          </cell>
        </row>
        <row r="1348">
          <cell r="A1348">
            <v>804021</v>
          </cell>
          <cell r="B1348" t="str">
            <v>Corpo de BSTC D = 0,60 m PA1 - areia, brita e pedra de mão comerciais</v>
          </cell>
          <cell r="C1348" t="str">
            <v>m</v>
          </cell>
          <cell r="D1348">
            <v>402.34</v>
          </cell>
          <cell r="E1348" t="str">
            <v>SICRO Jan/26</v>
          </cell>
        </row>
        <row r="1349">
          <cell r="A1349">
            <v>804022</v>
          </cell>
          <cell r="B1349" t="str">
            <v>Corpo de BSTC D = 0,60 m PA2 - areia extraída e brita e pedra de mão produzidas</v>
          </cell>
          <cell r="C1349" t="str">
            <v>m</v>
          </cell>
          <cell r="D1349">
            <v>412.6</v>
          </cell>
          <cell r="E1349" t="str">
            <v>SICRO Jan/26</v>
          </cell>
        </row>
        <row r="1350">
          <cell r="A1350">
            <v>804023</v>
          </cell>
          <cell r="B1350" t="str">
            <v>Corpo de BSTC D = 0,60 m PA2 - areia, brita e pedra de mão comerciais</v>
          </cell>
          <cell r="C1350" t="str">
            <v>m</v>
          </cell>
          <cell r="D1350">
            <v>450.61</v>
          </cell>
          <cell r="E1350" t="str">
            <v>SICRO Jan/26</v>
          </cell>
        </row>
        <row r="1351">
          <cell r="A1351">
            <v>804024</v>
          </cell>
          <cell r="B1351" t="str">
            <v>Corpo de BSTC D = 0,60 m PA3 - areia extraída e brita e pedra de mão produzidas</v>
          </cell>
          <cell r="C1351" t="str">
            <v>m</v>
          </cell>
          <cell r="D1351">
            <v>518.28</v>
          </cell>
          <cell r="E1351" t="str">
            <v>SICRO Jan/26</v>
          </cell>
        </row>
        <row r="1352">
          <cell r="A1352">
            <v>804025</v>
          </cell>
          <cell r="B1352" t="str">
            <v>Corpo de BSTC D = 0,60 m PA3 - areia, brita e pedra de mão comerciais</v>
          </cell>
          <cell r="C1352" t="str">
            <v>m</v>
          </cell>
          <cell r="D1352">
            <v>556.29999999999995</v>
          </cell>
          <cell r="E1352" t="str">
            <v>SICRO Jan/26</v>
          </cell>
        </row>
        <row r="1353">
          <cell r="A1353">
            <v>804026</v>
          </cell>
          <cell r="B1353" t="str">
            <v>Corpo de BSTC D = 0,60 m PA4 - areia extraída e brita e pedra de mão produzidas</v>
          </cell>
          <cell r="C1353" t="str">
            <v>m</v>
          </cell>
          <cell r="D1353">
            <v>528.51</v>
          </cell>
          <cell r="E1353" t="str">
            <v>SICRO Jan/26</v>
          </cell>
        </row>
        <row r="1354">
          <cell r="A1354">
            <v>804027</v>
          </cell>
          <cell r="B1354" t="str">
            <v>Corpo de BSTC D = 0,60 m PA4 - areia, brita e pedra de mão comerciais</v>
          </cell>
          <cell r="C1354" t="str">
            <v>m</v>
          </cell>
          <cell r="D1354">
            <v>566.52</v>
          </cell>
          <cell r="E1354" t="str">
            <v>SICRO Jan/26</v>
          </cell>
        </row>
        <row r="1355">
          <cell r="A1355">
            <v>804028</v>
          </cell>
          <cell r="B1355" t="str">
            <v>Corpo de BSTC D = 0,80 m PA1 - areia extraída e brita e pedra de mão produzidas</v>
          </cell>
          <cell r="C1355" t="str">
            <v>m</v>
          </cell>
          <cell r="D1355">
            <v>592.34</v>
          </cell>
          <cell r="E1355" t="str">
            <v>SICRO Jan/26</v>
          </cell>
        </row>
        <row r="1356">
          <cell r="A1356">
            <v>804029</v>
          </cell>
          <cell r="B1356" t="str">
            <v>Corpo de BSTC D = 0,80 m PA1 - areia, brita e pedra de mão comerciais</v>
          </cell>
          <cell r="C1356" t="str">
            <v>m</v>
          </cell>
          <cell r="D1356">
            <v>644.33000000000004</v>
          </cell>
          <cell r="E1356" t="str">
            <v>SICRO Jan/26</v>
          </cell>
        </row>
        <row r="1357">
          <cell r="A1357">
            <v>804030</v>
          </cell>
          <cell r="B1357" t="str">
            <v>Corpo de BSTC D = 0,80 m PA2 - areia extraída e brita e pedra de mão produzidas</v>
          </cell>
          <cell r="C1357" t="str">
            <v>m</v>
          </cell>
          <cell r="D1357">
            <v>636.98</v>
          </cell>
          <cell r="E1357" t="str">
            <v>SICRO Jan/26</v>
          </cell>
        </row>
        <row r="1358">
          <cell r="A1358">
            <v>804031</v>
          </cell>
          <cell r="B1358" t="str">
            <v>Corpo de BSTC D = 0,80 m PA2 - areia, brita e pedra de mão comerciais</v>
          </cell>
          <cell r="C1358" t="str">
            <v>m</v>
          </cell>
          <cell r="D1358">
            <v>688.96</v>
          </cell>
          <cell r="E1358" t="str">
            <v>SICRO Jan/26</v>
          </cell>
        </row>
        <row r="1359">
          <cell r="A1359">
            <v>804032</v>
          </cell>
          <cell r="B1359" t="str">
            <v>Corpo de BSTC D = 0,80 m PA3 - areia extraída e brita e pedra de mão produzidas</v>
          </cell>
          <cell r="C1359" t="str">
            <v>m</v>
          </cell>
          <cell r="D1359">
            <v>660.34</v>
          </cell>
          <cell r="E1359" t="str">
            <v>SICRO Jan/26</v>
          </cell>
        </row>
        <row r="1360">
          <cell r="A1360">
            <v>804033</v>
          </cell>
          <cell r="B1360" t="str">
            <v>Corpo de BSTC D = 0,80 m PA3 - areia, brita e pedra de mão comerciais</v>
          </cell>
          <cell r="C1360" t="str">
            <v>m</v>
          </cell>
          <cell r="D1360">
            <v>712.32</v>
          </cell>
          <cell r="E1360" t="str">
            <v>SICRO Jan/26</v>
          </cell>
        </row>
        <row r="1361">
          <cell r="A1361">
            <v>804034</v>
          </cell>
          <cell r="B1361" t="str">
            <v>Corpo de BSTC D = 0,80 m PA4 - areia extraída e brita e pedra de mão produzidas</v>
          </cell>
          <cell r="C1361" t="str">
            <v>m</v>
          </cell>
          <cell r="D1361">
            <v>729.88</v>
          </cell>
          <cell r="E1361" t="str">
            <v>SICRO Jan/26</v>
          </cell>
        </row>
        <row r="1362">
          <cell r="A1362">
            <v>804035</v>
          </cell>
          <cell r="B1362" t="str">
            <v>Corpo de BSTC D = 0,80 m PA4 - areia, brita e pedra de mão comerciais</v>
          </cell>
          <cell r="C1362" t="str">
            <v>m</v>
          </cell>
          <cell r="D1362">
            <v>781.86</v>
          </cell>
          <cell r="E1362" t="str">
            <v>SICRO Jan/26</v>
          </cell>
        </row>
        <row r="1363">
          <cell r="A1363">
            <v>804036</v>
          </cell>
          <cell r="B1363" t="str">
            <v>Corpo de BSTC D = 1,00 m PA1 - areia extraída e brita e pedra de mão produzidas</v>
          </cell>
          <cell r="C1363" t="str">
            <v>m</v>
          </cell>
          <cell r="D1363">
            <v>718.87</v>
          </cell>
          <cell r="E1363" t="str">
            <v>SICRO Jan/26</v>
          </cell>
        </row>
        <row r="1364">
          <cell r="A1364">
            <v>804037</v>
          </cell>
          <cell r="B1364" t="str">
            <v>Corpo de BSTC D = 1,00 m PA1 - areia, brita e pedra de mão comerciais</v>
          </cell>
          <cell r="C1364" t="str">
            <v>m</v>
          </cell>
          <cell r="D1364">
            <v>786.74</v>
          </cell>
          <cell r="E1364" t="str">
            <v>SICRO Jan/26</v>
          </cell>
        </row>
        <row r="1365">
          <cell r="A1365">
            <v>804038</v>
          </cell>
          <cell r="B1365" t="str">
            <v>Corpo de BSTC D = 1,00 m PA2 - areia extraída e brita e pedra de mão produzidas</v>
          </cell>
          <cell r="C1365" t="str">
            <v>m</v>
          </cell>
          <cell r="D1365">
            <v>860.34</v>
          </cell>
          <cell r="E1365" t="str">
            <v>SICRO Jan/26</v>
          </cell>
        </row>
        <row r="1366">
          <cell r="A1366">
            <v>804039</v>
          </cell>
          <cell r="B1366" t="str">
            <v>Corpo de BSTC D = 1,00 m PA2 - areia, brita e pedra de mão comerciais</v>
          </cell>
          <cell r="C1366" t="str">
            <v>m</v>
          </cell>
          <cell r="D1366">
            <v>928.21</v>
          </cell>
          <cell r="E1366" t="str">
            <v>SICRO Jan/26</v>
          </cell>
        </row>
        <row r="1367">
          <cell r="A1367">
            <v>804040</v>
          </cell>
          <cell r="B1367" t="str">
            <v>Corpo de BSTC D = 1,00 m PA3 - areia extraída e brita e pedra de mão produzidas</v>
          </cell>
          <cell r="C1367" t="str">
            <v>m</v>
          </cell>
          <cell r="D1367">
            <v>951.28</v>
          </cell>
          <cell r="E1367" t="str">
            <v>SICRO Jan/26</v>
          </cell>
        </row>
        <row r="1368">
          <cell r="A1368">
            <v>804041</v>
          </cell>
          <cell r="B1368" t="str">
            <v>Corpo de BSTC D = 1,00 m PA3 - areia, brita e pedra de mão comerciais</v>
          </cell>
          <cell r="C1368" t="str">
            <v>m</v>
          </cell>
          <cell r="D1368">
            <v>1019.15</v>
          </cell>
          <cell r="E1368" t="str">
            <v>SICRO Jan/26</v>
          </cell>
        </row>
        <row r="1369">
          <cell r="A1369">
            <v>804042</v>
          </cell>
          <cell r="B1369" t="str">
            <v>Corpo de BSTC D = 1,00 m PA4 - areia extraída e brita e pedra de mão produzidas</v>
          </cell>
          <cell r="C1369" t="str">
            <v>m</v>
          </cell>
          <cell r="D1369">
            <v>983.91</v>
          </cell>
          <cell r="E1369" t="str">
            <v>SICRO Jan/26</v>
          </cell>
        </row>
        <row r="1370">
          <cell r="A1370">
            <v>804043</v>
          </cell>
          <cell r="B1370" t="str">
            <v>Corpo de BSTC D = 1,00 m PA4 - areia, brita e pedra de mão comerciais</v>
          </cell>
          <cell r="C1370" t="str">
            <v>m</v>
          </cell>
          <cell r="D1370">
            <v>1051.78</v>
          </cell>
          <cell r="E1370" t="str">
            <v>SICRO Jan/26</v>
          </cell>
        </row>
        <row r="1371">
          <cell r="A1371">
            <v>804044</v>
          </cell>
          <cell r="B1371" t="str">
            <v>Corpo de BSTC D = 1,20 m PA1 - areia extraída e brita e pedra de mão produzidas</v>
          </cell>
          <cell r="C1371" t="str">
            <v>m</v>
          </cell>
          <cell r="D1371">
            <v>1004.24</v>
          </cell>
          <cell r="E1371" t="str">
            <v>SICRO Jan/26</v>
          </cell>
        </row>
        <row r="1372">
          <cell r="A1372">
            <v>804045</v>
          </cell>
          <cell r="B1372" t="str">
            <v>Corpo de BSTC D = 1,20 m PA1 - areia, brita e pedra de mão comerciais</v>
          </cell>
          <cell r="C1372" t="str">
            <v>m</v>
          </cell>
          <cell r="D1372">
            <v>1088.98</v>
          </cell>
          <cell r="E1372" t="str">
            <v>SICRO Jan/26</v>
          </cell>
        </row>
        <row r="1373">
          <cell r="A1373">
            <v>804046</v>
          </cell>
          <cell r="B1373" t="str">
            <v>Corpo de BSTC D = 1,20 m PA2 - areia extraída e brita e pedra de mão produzidas</v>
          </cell>
          <cell r="C1373" t="str">
            <v>m</v>
          </cell>
          <cell r="D1373">
            <v>1076.21</v>
          </cell>
          <cell r="E1373" t="str">
            <v>SICRO Jan/26</v>
          </cell>
        </row>
        <row r="1374">
          <cell r="A1374">
            <v>804047</v>
          </cell>
          <cell r="B1374" t="str">
            <v>Corpo de BSTC D = 1,20 m PA2 - areia, brita e pedra de mão comerciais</v>
          </cell>
          <cell r="C1374" t="str">
            <v>m</v>
          </cell>
          <cell r="D1374">
            <v>1160.94</v>
          </cell>
          <cell r="E1374" t="str">
            <v>SICRO Jan/26</v>
          </cell>
        </row>
        <row r="1375">
          <cell r="A1375">
            <v>804048</v>
          </cell>
          <cell r="B1375" t="str">
            <v>Corpo de BSTC D = 1,20 m PA3 - areia extraída e brita e pedra de mão produzidas</v>
          </cell>
          <cell r="C1375" t="str">
            <v>m</v>
          </cell>
          <cell r="D1375">
            <v>1280.49</v>
          </cell>
          <cell r="E1375" t="str">
            <v>SICRO Jan/26</v>
          </cell>
        </row>
        <row r="1376">
          <cell r="A1376">
            <v>804049</v>
          </cell>
          <cell r="B1376" t="str">
            <v>Corpo de BSTC D = 1,20 m PA3 - areia, brita e pedra de mão comerciais</v>
          </cell>
          <cell r="C1376" t="str">
            <v>m</v>
          </cell>
          <cell r="D1376">
            <v>1365.23</v>
          </cell>
          <cell r="E1376" t="str">
            <v>SICRO Jan/26</v>
          </cell>
        </row>
        <row r="1377">
          <cell r="A1377">
            <v>804050</v>
          </cell>
          <cell r="B1377" t="str">
            <v>Corpo de BSTC D = 1,20 m PA4 - areia extraída e brita e pedra de mão produzidas</v>
          </cell>
          <cell r="C1377" t="str">
            <v>m</v>
          </cell>
          <cell r="D1377">
            <v>1369.91</v>
          </cell>
          <cell r="E1377" t="str">
            <v>SICRO Jan/26</v>
          </cell>
        </row>
        <row r="1378">
          <cell r="A1378">
            <v>804051</v>
          </cell>
          <cell r="B1378" t="str">
            <v>Corpo de BSTC D = 1,20 m PA4 - areia, brita e pedra de mão comerciais</v>
          </cell>
          <cell r="C1378" t="str">
            <v>m</v>
          </cell>
          <cell r="D1378">
            <v>1454.64</v>
          </cell>
          <cell r="E1378" t="str">
            <v>SICRO Jan/26</v>
          </cell>
        </row>
        <row r="1379">
          <cell r="A1379">
            <v>804052</v>
          </cell>
          <cell r="B1379" t="str">
            <v>Corpo de BSTC D = 1,50 m PA1 - areia extraída e brita e pedra de mão produzidas</v>
          </cell>
          <cell r="C1379" t="str">
            <v>m</v>
          </cell>
          <cell r="D1379">
            <v>1587.62</v>
          </cell>
          <cell r="E1379" t="str">
            <v>SICRO Jan/26</v>
          </cell>
        </row>
        <row r="1380">
          <cell r="A1380">
            <v>804053</v>
          </cell>
          <cell r="B1380" t="str">
            <v>Corpo de BSTC D = 1,50 m PA1 - areia, brita e pedra de mão comerciais</v>
          </cell>
          <cell r="C1380" t="str">
            <v>m</v>
          </cell>
          <cell r="D1380">
            <v>1697.7</v>
          </cell>
          <cell r="E1380" t="str">
            <v>SICRO Jan/26</v>
          </cell>
        </row>
        <row r="1381">
          <cell r="A1381">
            <v>804054</v>
          </cell>
          <cell r="B1381" t="str">
            <v>Corpo de BSTC D = 1,50 m PA2 - areia extraída e brita e pedra de mão produzidas</v>
          </cell>
          <cell r="C1381" t="str">
            <v>m</v>
          </cell>
          <cell r="D1381">
            <v>1616.23</v>
          </cell>
          <cell r="E1381" t="str">
            <v>SICRO Jan/26</v>
          </cell>
        </row>
        <row r="1382">
          <cell r="A1382">
            <v>804055</v>
          </cell>
          <cell r="B1382" t="str">
            <v>Corpo de BSTC D = 1,50 m PA2 - areia, brita e pedra de mão comerciais</v>
          </cell>
          <cell r="C1382" t="str">
            <v>m</v>
          </cell>
          <cell r="D1382">
            <v>1726.31</v>
          </cell>
          <cell r="E1382" t="str">
            <v>SICRO Jan/26</v>
          </cell>
        </row>
        <row r="1383">
          <cell r="A1383">
            <v>804056</v>
          </cell>
          <cell r="B1383" t="str">
            <v>Corpo de BSTC D = 1,50 m PA3 - areia extraída e brita e pedra de mão produzidas</v>
          </cell>
          <cell r="C1383" t="str">
            <v>m</v>
          </cell>
          <cell r="D1383">
            <v>1723.62</v>
          </cell>
          <cell r="E1383" t="str">
            <v>SICRO Jan/26</v>
          </cell>
        </row>
        <row r="1384">
          <cell r="A1384">
            <v>804057</v>
          </cell>
          <cell r="B1384" t="str">
            <v>Corpo de BSTC D = 1,50 m PA3 - areia, brita e pedra de mão comerciais</v>
          </cell>
          <cell r="C1384" t="str">
            <v>m</v>
          </cell>
          <cell r="D1384">
            <v>1833.7</v>
          </cell>
          <cell r="E1384" t="str">
            <v>SICRO Jan/26</v>
          </cell>
        </row>
        <row r="1385">
          <cell r="A1385">
            <v>804058</v>
          </cell>
          <cell r="B1385" t="str">
            <v>Corpo de BSTC D = 1,50 m PA4 - areia extraída e brita e pedra de mão produzidas</v>
          </cell>
          <cell r="C1385" t="str">
            <v>m</v>
          </cell>
          <cell r="D1385">
            <v>1849.62</v>
          </cell>
          <cell r="E1385" t="str">
            <v>SICRO Jan/26</v>
          </cell>
        </row>
        <row r="1386">
          <cell r="A1386">
            <v>804059</v>
          </cell>
          <cell r="B1386" t="str">
            <v>Corpo de BSTC D = 1,50 m PA4 - areia, brita e pedra de mão comerciais</v>
          </cell>
          <cell r="C1386" t="str">
            <v>m</v>
          </cell>
          <cell r="D1386">
            <v>1959.7</v>
          </cell>
          <cell r="E1386" t="str">
            <v>SICRO Jan/26</v>
          </cell>
        </row>
        <row r="1387">
          <cell r="A1387">
            <v>804292</v>
          </cell>
          <cell r="B1387" t="str">
            <v>Corpo de BTTC D = 1,00 m PA1 - areia extraída e brita e pedra de mão produzidas</v>
          </cell>
          <cell r="C1387" t="str">
            <v>m</v>
          </cell>
          <cell r="D1387">
            <v>2025.41</v>
          </cell>
          <cell r="E1387" t="str">
            <v>SICRO Jan/26</v>
          </cell>
        </row>
        <row r="1388">
          <cell r="A1388">
            <v>804293</v>
          </cell>
          <cell r="B1388" t="str">
            <v>Corpo de BTTC D = 1,00 m PA1 - areia, brita e pedra de mão comerciais</v>
          </cell>
          <cell r="C1388" t="str">
            <v>m</v>
          </cell>
          <cell r="D1388">
            <v>2235.67</v>
          </cell>
          <cell r="E1388" t="str">
            <v>SICRO Jan/26</v>
          </cell>
        </row>
        <row r="1389">
          <cell r="A1389">
            <v>804294</v>
          </cell>
          <cell r="B1389" t="str">
            <v>Corpo de BTTC D = 1,00 m PA2 - areia extraída e brita e pedra de mão produzidas</v>
          </cell>
          <cell r="C1389" t="str">
            <v>m</v>
          </cell>
          <cell r="D1389">
            <v>2449.84</v>
          </cell>
          <cell r="E1389" t="str">
            <v>SICRO Jan/26</v>
          </cell>
        </row>
        <row r="1390">
          <cell r="A1390">
            <v>804295</v>
          </cell>
          <cell r="B1390" t="str">
            <v>Corpo de BTTC D = 1,00 m PA2 - areia, brita e pedra de mão comerciais</v>
          </cell>
          <cell r="C1390" t="str">
            <v>m</v>
          </cell>
          <cell r="D1390">
            <v>2660.1</v>
          </cell>
          <cell r="E1390" t="str">
            <v>SICRO Jan/26</v>
          </cell>
        </row>
        <row r="1391">
          <cell r="A1391">
            <v>804296</v>
          </cell>
          <cell r="B1391" t="str">
            <v>Corpo de BTTC D = 1,00 m PA3 - areia extraída e brita e pedra de mão produzidas</v>
          </cell>
          <cell r="C1391" t="str">
            <v>m</v>
          </cell>
          <cell r="D1391">
            <v>2722.66</v>
          </cell>
          <cell r="E1391" t="str">
            <v>SICRO Jan/26</v>
          </cell>
        </row>
        <row r="1392">
          <cell r="A1392">
            <v>804297</v>
          </cell>
          <cell r="B1392" t="str">
            <v>Corpo de BTTC D = 1,00 m PA3 - areia, brita e pedra de mão comerciais</v>
          </cell>
          <cell r="C1392" t="str">
            <v>m</v>
          </cell>
          <cell r="D1392">
            <v>2932.92</v>
          </cell>
          <cell r="E1392" t="str">
            <v>SICRO Jan/26</v>
          </cell>
        </row>
        <row r="1393">
          <cell r="A1393">
            <v>804298</v>
          </cell>
          <cell r="B1393" t="str">
            <v>Corpo de BTTC D = 1,00 m PA4 - areia extraída e brita e pedra de mão produzidas</v>
          </cell>
          <cell r="C1393" t="str">
            <v>m</v>
          </cell>
          <cell r="D1393">
            <v>2820.54</v>
          </cell>
          <cell r="E1393" t="str">
            <v>SICRO Jan/26</v>
          </cell>
        </row>
        <row r="1394">
          <cell r="A1394">
            <v>804299</v>
          </cell>
          <cell r="B1394" t="str">
            <v>Corpo de BTTC D = 1,00 m PA4 - areia, brita e pedra de mão comerciais</v>
          </cell>
          <cell r="C1394" t="str">
            <v>m</v>
          </cell>
          <cell r="D1394">
            <v>3030.8</v>
          </cell>
          <cell r="E1394" t="str">
            <v>SICRO Jan/26</v>
          </cell>
        </row>
        <row r="1395">
          <cell r="A1395">
            <v>804300</v>
          </cell>
          <cell r="B1395" t="str">
            <v>Corpo de BTTC D = 1,20 m PA1 - areia extraída e brita e pedra de mão produzidas</v>
          </cell>
          <cell r="C1395" t="str">
            <v>m</v>
          </cell>
          <cell r="D1395">
            <v>2877.91</v>
          </cell>
          <cell r="E1395" t="str">
            <v>SICRO Jan/26</v>
          </cell>
        </row>
        <row r="1396">
          <cell r="A1396">
            <v>804301</v>
          </cell>
          <cell r="B1396" t="str">
            <v>Corpo de BTTC D = 1,20 m PA1 - areia, brita e pedra de mão comerciais</v>
          </cell>
          <cell r="C1396" t="str">
            <v>m</v>
          </cell>
          <cell r="D1396">
            <v>3147.24</v>
          </cell>
          <cell r="E1396" t="str">
            <v>SICRO Jan/26</v>
          </cell>
        </row>
        <row r="1397">
          <cell r="A1397">
            <v>804302</v>
          </cell>
          <cell r="B1397" t="str">
            <v>Corpo de BTTC D = 1,20 m PA2 - areia extraída e brita e pedra de mão produzidas</v>
          </cell>
          <cell r="C1397" t="str">
            <v>m</v>
          </cell>
          <cell r="D1397">
            <v>3093.81</v>
          </cell>
          <cell r="E1397" t="str">
            <v>SICRO Jan/26</v>
          </cell>
        </row>
        <row r="1398">
          <cell r="A1398">
            <v>804303</v>
          </cell>
          <cell r="B1398" t="str">
            <v>Corpo de BTTC D = 1,20 m PA2 - areia, brita e pedra de mão comerciais</v>
          </cell>
          <cell r="C1398" t="str">
            <v>m</v>
          </cell>
          <cell r="D1398">
            <v>3363.14</v>
          </cell>
          <cell r="E1398" t="str">
            <v>SICRO Jan/26</v>
          </cell>
        </row>
        <row r="1399">
          <cell r="A1399">
            <v>804304</v>
          </cell>
          <cell r="B1399" t="str">
            <v>Corpo de BTTC D = 1,20 m PA3 - areia extraída e brita e pedra de mão produzidas</v>
          </cell>
          <cell r="C1399" t="str">
            <v>m</v>
          </cell>
          <cell r="D1399">
            <v>3706.66</v>
          </cell>
          <cell r="E1399" t="str">
            <v>SICRO Jan/26</v>
          </cell>
        </row>
        <row r="1400">
          <cell r="A1400">
            <v>804305</v>
          </cell>
          <cell r="B1400" t="str">
            <v>Corpo de BTTC D = 1,20 m PA3 - areia, brita e pedra de mão comerciais</v>
          </cell>
          <cell r="C1400" t="str">
            <v>m</v>
          </cell>
          <cell r="D1400">
            <v>3975.99</v>
          </cell>
          <cell r="E1400" t="str">
            <v>SICRO Jan/26</v>
          </cell>
        </row>
        <row r="1401">
          <cell r="A1401">
            <v>804306</v>
          </cell>
          <cell r="B1401" t="str">
            <v>Corpo de BTTC D = 1,20 m PA4 - areia extraída e brita e pedra de mão produzidas</v>
          </cell>
          <cell r="C1401" t="str">
            <v>m</v>
          </cell>
          <cell r="D1401">
            <v>3974.91</v>
          </cell>
          <cell r="E1401" t="str">
            <v>SICRO Jan/26</v>
          </cell>
        </row>
        <row r="1402">
          <cell r="A1402">
            <v>804307</v>
          </cell>
          <cell r="B1402" t="str">
            <v>Corpo de BTTC D = 1,20 m PA4 - areia, brita e pedra de mão comerciais</v>
          </cell>
          <cell r="C1402" t="str">
            <v>m</v>
          </cell>
          <cell r="D1402">
            <v>4244.24</v>
          </cell>
          <cell r="E1402" t="str">
            <v>SICRO Jan/26</v>
          </cell>
        </row>
        <row r="1403">
          <cell r="A1403">
            <v>804308</v>
          </cell>
          <cell r="B1403" t="str">
            <v>Corpo de BTTC D = 1,50 m PA1 - areia extraída e brita e pedra de mão produzidas</v>
          </cell>
          <cell r="C1403" t="str">
            <v>m</v>
          </cell>
          <cell r="D1403">
            <v>4613.04</v>
          </cell>
          <cell r="E1403" t="str">
            <v>SICRO Jan/26</v>
          </cell>
        </row>
        <row r="1404">
          <cell r="A1404">
            <v>804309</v>
          </cell>
          <cell r="B1404" t="str">
            <v>Corpo de BTTC D = 1,50 m PA1 - areia, brita e pedra de mão comerciais</v>
          </cell>
          <cell r="C1404" t="str">
            <v>m</v>
          </cell>
          <cell r="D1404">
            <v>4960.07</v>
          </cell>
          <cell r="E1404" t="str">
            <v>SICRO Jan/26</v>
          </cell>
        </row>
        <row r="1405">
          <cell r="A1405">
            <v>804310</v>
          </cell>
          <cell r="B1405" t="str">
            <v>Corpo de BTTC D = 1,50 m PA2 - areia extraída e brita e pedra de mão produzidas</v>
          </cell>
          <cell r="C1405" t="str">
            <v>m</v>
          </cell>
          <cell r="D1405">
            <v>4698.87</v>
          </cell>
          <cell r="E1405" t="str">
            <v>SICRO Jan/26</v>
          </cell>
        </row>
        <row r="1406">
          <cell r="A1406">
            <v>804311</v>
          </cell>
          <cell r="B1406" t="str">
            <v>Corpo de BTTC D = 1,50 m PA2 - areia, brita e pedra de mão comerciais</v>
          </cell>
          <cell r="C1406" t="str">
            <v>m</v>
          </cell>
          <cell r="D1406">
            <v>5045.8999999999996</v>
          </cell>
          <cell r="E1406" t="str">
            <v>SICRO Jan/26</v>
          </cell>
        </row>
        <row r="1407">
          <cell r="A1407">
            <v>804312</v>
          </cell>
          <cell r="B1407" t="str">
            <v>Corpo de BTTC D = 1,50 m PA3 - areia extraída e brita e pedra de mão produzidas</v>
          </cell>
          <cell r="C1407" t="str">
            <v>m</v>
          </cell>
          <cell r="D1407">
            <v>5021.05</v>
          </cell>
          <cell r="E1407" t="str">
            <v>SICRO Jan/26</v>
          </cell>
        </row>
        <row r="1408">
          <cell r="A1408">
            <v>804313</v>
          </cell>
          <cell r="B1408" t="str">
            <v>Corpo de BTTC D = 1,50 m PA3 - areia, brita e pedra de mão comerciais</v>
          </cell>
          <cell r="C1408" t="str">
            <v>m</v>
          </cell>
          <cell r="D1408">
            <v>5368.08</v>
          </cell>
          <cell r="E1408" t="str">
            <v>SICRO Jan/26</v>
          </cell>
        </row>
        <row r="1409">
          <cell r="A1409">
            <v>804314</v>
          </cell>
          <cell r="B1409" t="str">
            <v>Corpo de BTTC D = 1,50 m PA4 - areia extraída e brita e pedra de mão produzidas</v>
          </cell>
          <cell r="C1409" t="str">
            <v>m</v>
          </cell>
          <cell r="D1409">
            <v>5399.05</v>
          </cell>
          <cell r="E1409" t="str">
            <v>SICRO Jan/26</v>
          </cell>
        </row>
        <row r="1410">
          <cell r="A1410">
            <v>804315</v>
          </cell>
          <cell r="B1410" t="str">
            <v>Corpo de BTTC D = 1,50 m PA4 - areia, brita e pedra de mão comerciais</v>
          </cell>
          <cell r="C1410" t="str">
            <v>m</v>
          </cell>
          <cell r="D1410">
            <v>5746.08</v>
          </cell>
          <cell r="E1410" t="str">
            <v>SICRO Jan/26</v>
          </cell>
        </row>
        <row r="1411">
          <cell r="A1411">
            <v>805446</v>
          </cell>
          <cell r="B1411" t="str">
            <v>Dentes para bueiros duplos D = 0,80 m - areia extraída e brita e pedra de mão produzidas</v>
          </cell>
          <cell r="C1411" t="str">
            <v>un</v>
          </cell>
          <cell r="D1411">
            <v>43.88</v>
          </cell>
          <cell r="E1411" t="str">
            <v>SICRO Jan/26</v>
          </cell>
        </row>
        <row r="1412">
          <cell r="A1412">
            <v>805447</v>
          </cell>
          <cell r="B1412" t="str">
            <v>Dentes para bueiros duplos D = 0,80 m - areia, brita e pedra de mão comerciais</v>
          </cell>
          <cell r="C1412" t="str">
            <v>un</v>
          </cell>
          <cell r="D1412">
            <v>59.84</v>
          </cell>
          <cell r="E1412" t="str">
            <v>SICRO Jan/26</v>
          </cell>
        </row>
        <row r="1413">
          <cell r="A1413">
            <v>805448</v>
          </cell>
          <cell r="B1413" t="str">
            <v>Dentes para bueiros duplos D = 1,00 m - areia extraída e brita e pedra de mão produzidas</v>
          </cell>
          <cell r="C1413" t="str">
            <v>un</v>
          </cell>
          <cell r="D1413">
            <v>52.6</v>
          </cell>
          <cell r="E1413" t="str">
            <v>SICRO Jan/26</v>
          </cell>
        </row>
        <row r="1414">
          <cell r="A1414">
            <v>805449</v>
          </cell>
          <cell r="B1414" t="str">
            <v>Dentes para bueiros duplos D = 1,00 m - areia, brita e pedra de mão comerciais</v>
          </cell>
          <cell r="C1414" t="str">
            <v>un</v>
          </cell>
          <cell r="D1414">
            <v>71.72</v>
          </cell>
          <cell r="E1414" t="str">
            <v>SICRO Jan/26</v>
          </cell>
        </row>
        <row r="1415">
          <cell r="A1415">
            <v>805450</v>
          </cell>
          <cell r="B1415" t="str">
            <v>Dentes para bueiros duplos D = 1,20 m - areia extraída e brita e pedra de mão produzidas</v>
          </cell>
          <cell r="C1415" t="str">
            <v>un</v>
          </cell>
          <cell r="D1415">
            <v>61.05</v>
          </cell>
          <cell r="E1415" t="str">
            <v>SICRO Jan/26</v>
          </cell>
        </row>
        <row r="1416">
          <cell r="A1416">
            <v>805451</v>
          </cell>
          <cell r="B1416" t="str">
            <v>Dentes para bueiros duplos D = 1,20 m - areia, brita e pedra de mão comerciais</v>
          </cell>
          <cell r="C1416" t="str">
            <v>un</v>
          </cell>
          <cell r="D1416">
            <v>83.15</v>
          </cell>
          <cell r="E1416" t="str">
            <v>SICRO Jan/26</v>
          </cell>
        </row>
        <row r="1417">
          <cell r="A1417">
            <v>805452</v>
          </cell>
          <cell r="B1417" t="str">
            <v>Dentes para bueiros duplos D = 1,50 m - areia extraída e brita e pedra de mão produzidas</v>
          </cell>
          <cell r="C1417" t="str">
            <v>un</v>
          </cell>
          <cell r="D1417">
            <v>71.430000000000007</v>
          </cell>
          <cell r="E1417" t="str">
            <v>SICRO Jan/26</v>
          </cell>
        </row>
        <row r="1418">
          <cell r="A1418">
            <v>805453</v>
          </cell>
          <cell r="B1418" t="str">
            <v>Dentes para bueiros duplos D = 1,50 m - areia, brita e pedra de mão comerciais</v>
          </cell>
          <cell r="C1418" t="str">
            <v>un</v>
          </cell>
          <cell r="D1418">
            <v>97.69</v>
          </cell>
          <cell r="E1418" t="str">
            <v>SICRO Jan/26</v>
          </cell>
        </row>
        <row r="1419">
          <cell r="A1419">
            <v>805434</v>
          </cell>
          <cell r="B1419" t="str">
            <v>Dentes para bueiros simples D = 0,40 m - areia extraída e brita e pedra de mão produzidas</v>
          </cell>
          <cell r="C1419" t="str">
            <v>un</v>
          </cell>
          <cell r="D1419">
            <v>14.94</v>
          </cell>
          <cell r="E1419" t="str">
            <v>SICRO Jan/26</v>
          </cell>
        </row>
        <row r="1420">
          <cell r="A1420">
            <v>805435</v>
          </cell>
          <cell r="B1420" t="str">
            <v>Dentes para bueiros simples D = 0,40 m - areia, brita e pedra de mão comerciais</v>
          </cell>
          <cell r="C1420" t="str">
            <v>un</v>
          </cell>
          <cell r="D1420">
            <v>19.760000000000002</v>
          </cell>
          <cell r="E1420" t="str">
            <v>SICRO Jan/26</v>
          </cell>
        </row>
        <row r="1421">
          <cell r="A1421">
            <v>805436</v>
          </cell>
          <cell r="B1421" t="str">
            <v>Dentes para bueiros simples D = 0,60 m - areia extraída e brita e pedra de mão produzidas</v>
          </cell>
          <cell r="C1421" t="str">
            <v>un</v>
          </cell>
          <cell r="D1421">
            <v>17.440000000000001</v>
          </cell>
          <cell r="E1421" t="str">
            <v>SICRO Jan/26</v>
          </cell>
        </row>
        <row r="1422">
          <cell r="A1422">
            <v>805437</v>
          </cell>
          <cell r="B1422" t="str">
            <v>Dentes para bueiros simples D = 0,60 m - areia, brita e pedra de mão comerciais</v>
          </cell>
          <cell r="C1422" t="str">
            <v>un</v>
          </cell>
          <cell r="D1422">
            <v>23.76</v>
          </cell>
          <cell r="E1422" t="str">
            <v>SICRO Jan/26</v>
          </cell>
        </row>
        <row r="1423">
          <cell r="A1423">
            <v>805438</v>
          </cell>
          <cell r="B1423" t="str">
            <v>Dentes para bueiros simples D = 0,80 m - areia extraída e brita e pedra de mão produzidas</v>
          </cell>
          <cell r="C1423" t="str">
            <v>un</v>
          </cell>
          <cell r="D1423">
            <v>23.66</v>
          </cell>
          <cell r="E1423" t="str">
            <v>SICRO Jan/26</v>
          </cell>
        </row>
        <row r="1424">
          <cell r="A1424">
            <v>805439</v>
          </cell>
          <cell r="B1424" t="str">
            <v>Dentes para bueiros simples D = 0,80 m - areia, brita e pedra de mão comerciais</v>
          </cell>
          <cell r="C1424" t="str">
            <v>un</v>
          </cell>
          <cell r="D1424">
            <v>31.64</v>
          </cell>
          <cell r="E1424" t="str">
            <v>SICRO Jan/26</v>
          </cell>
        </row>
        <row r="1425">
          <cell r="A1425">
            <v>805440</v>
          </cell>
          <cell r="B1425" t="str">
            <v>Dentes para bueiros simples D = 1,00 m - areia extraída e brita e pedra de mão produzidas</v>
          </cell>
          <cell r="C1425" t="str">
            <v>un</v>
          </cell>
          <cell r="D1425">
            <v>26.44</v>
          </cell>
          <cell r="E1425" t="str">
            <v>SICRO Jan/26</v>
          </cell>
        </row>
        <row r="1426">
          <cell r="A1426">
            <v>805441</v>
          </cell>
          <cell r="B1426" t="str">
            <v>Dentes para bueiros simples D = 1,00 m - areia, brita e pedra de mão comerciais</v>
          </cell>
          <cell r="C1426" t="str">
            <v>un</v>
          </cell>
          <cell r="D1426">
            <v>36.08</v>
          </cell>
          <cell r="E1426" t="str">
            <v>SICRO Jan/26</v>
          </cell>
        </row>
        <row r="1427">
          <cell r="A1427">
            <v>805442</v>
          </cell>
          <cell r="B1427" t="str">
            <v>Dentes para bueiros simples D = 1,20 m - areia extraída e brita e pedra de mão produzidas</v>
          </cell>
          <cell r="C1427" t="str">
            <v>un</v>
          </cell>
          <cell r="D1427">
            <v>32.11</v>
          </cell>
          <cell r="E1427" t="str">
            <v>SICRO Jan/26</v>
          </cell>
        </row>
        <row r="1428">
          <cell r="A1428">
            <v>805443</v>
          </cell>
          <cell r="B1428" t="str">
            <v>Dentes para bueiros simples D = 1,20 m - areia, brita e pedra de mão comerciais</v>
          </cell>
          <cell r="C1428" t="str">
            <v>un</v>
          </cell>
          <cell r="D1428">
            <v>43.07</v>
          </cell>
          <cell r="E1428" t="str">
            <v>SICRO Jan/26</v>
          </cell>
        </row>
        <row r="1429">
          <cell r="A1429">
            <v>805444</v>
          </cell>
          <cell r="B1429" t="str">
            <v>Dentes para bueiros simples D = 1,50 m - areia extraída e brita e pedra de mão produzidas</v>
          </cell>
          <cell r="C1429" t="str">
            <v>un</v>
          </cell>
          <cell r="D1429">
            <v>35.72</v>
          </cell>
          <cell r="E1429" t="str">
            <v>SICRO Jan/26</v>
          </cell>
        </row>
        <row r="1430">
          <cell r="A1430">
            <v>805445</v>
          </cell>
          <cell r="B1430" t="str">
            <v>Dentes para bueiros simples D = 1,50 m - areia, brita e pedra de mão comerciais</v>
          </cell>
          <cell r="C1430" t="str">
            <v>un</v>
          </cell>
          <cell r="D1430">
            <v>48.85</v>
          </cell>
          <cell r="E1430" t="str">
            <v>SICRO Jan/26</v>
          </cell>
        </row>
        <row r="1431">
          <cell r="A1431">
            <v>805454</v>
          </cell>
          <cell r="B1431" t="str">
            <v>Dentes para bueiros triplos D = 1,00 m - areia extraída e brita e pedra de mão produzidas</v>
          </cell>
          <cell r="C1431" t="str">
            <v>un</v>
          </cell>
          <cell r="D1431">
            <v>79.040000000000006</v>
          </cell>
          <cell r="E1431" t="str">
            <v>SICRO Jan/26</v>
          </cell>
        </row>
        <row r="1432">
          <cell r="A1432">
            <v>805455</v>
          </cell>
          <cell r="B1432" t="str">
            <v>Dentes para bueiros triplos D = 1,00 m - areia, brita e pedra de mão comerciais</v>
          </cell>
          <cell r="C1432" t="str">
            <v>un</v>
          </cell>
          <cell r="D1432">
            <v>107.8</v>
          </cell>
          <cell r="E1432" t="str">
            <v>SICRO Jan/26</v>
          </cell>
        </row>
        <row r="1433">
          <cell r="A1433">
            <v>805456</v>
          </cell>
          <cell r="B1433" t="str">
            <v>Dentes para bueiros triplos D = 1,20 m - areia extraída e brita e pedra de mão produzidas</v>
          </cell>
          <cell r="C1433" t="str">
            <v>un</v>
          </cell>
          <cell r="D1433">
            <v>89.71</v>
          </cell>
          <cell r="E1433" t="str">
            <v>SICRO Jan/26</v>
          </cell>
        </row>
        <row r="1434">
          <cell r="A1434">
            <v>805457</v>
          </cell>
          <cell r="B1434" t="str">
            <v>Dentes para bueiros triplos D = 1,20 m - areia, brita e pedra de mão comerciais</v>
          </cell>
          <cell r="C1434" t="str">
            <v>un</v>
          </cell>
          <cell r="D1434">
            <v>122.78</v>
          </cell>
          <cell r="E1434" t="str">
            <v>SICRO Jan/26</v>
          </cell>
        </row>
        <row r="1435">
          <cell r="A1435">
            <v>805458</v>
          </cell>
          <cell r="B1435" t="str">
            <v>Dentes para bueiros triplos D = 1,50 m - areia extraída e brita e pedra de mão produzidas</v>
          </cell>
          <cell r="C1435" t="str">
            <v>un</v>
          </cell>
          <cell r="D1435">
            <v>107.43</v>
          </cell>
          <cell r="E1435" t="str">
            <v>SICRO Jan/26</v>
          </cell>
        </row>
        <row r="1436">
          <cell r="A1436">
            <v>805459</v>
          </cell>
          <cell r="B1436" t="str">
            <v>Dentes para bueiros triplos D = 1,50 m - areia, brita e pedra de mão comerciais</v>
          </cell>
          <cell r="C1436" t="str">
            <v>un</v>
          </cell>
          <cell r="D1436">
            <v>146.97999999999999</v>
          </cell>
          <cell r="E1436" t="str">
            <v>SICRO Jan/26</v>
          </cell>
        </row>
        <row r="1437">
          <cell r="A1437">
            <v>909620</v>
          </cell>
          <cell r="B1437" t="str">
            <v>Alvenaria de blocos de concreto 19 x 19 x 39 cm com espessura de 20 cm com argamassa traço 1:0,5:3,5 - areia comercial</v>
          </cell>
          <cell r="C1437" t="str">
            <v>m²</v>
          </cell>
          <cell r="D1437">
            <v>167.53</v>
          </cell>
          <cell r="E1437" t="str">
            <v>SICRO Jan/26</v>
          </cell>
        </row>
        <row r="1438">
          <cell r="A1438">
            <v>909621</v>
          </cell>
          <cell r="B1438" t="str">
            <v>Alvenaria de blocos de concreto 19 x 19 x 39 cm com espessura de 20 cm com argamassa traço 1:0,5:3,5 - areia extraída</v>
          </cell>
          <cell r="C1438" t="str">
            <v>m²</v>
          </cell>
          <cell r="D1438">
            <v>165.92</v>
          </cell>
          <cell r="E1438" t="str">
            <v>SICRO Jan/26</v>
          </cell>
        </row>
        <row r="1439">
          <cell r="A1439">
            <v>903802</v>
          </cell>
          <cell r="B1439" t="str">
            <v>Bacia de contenção para tanque de emulsão de 30.000 l - inclusive demolição</v>
          </cell>
          <cell r="C1439" t="str">
            <v>un</v>
          </cell>
          <cell r="D1439">
            <v>16840.7</v>
          </cell>
          <cell r="E1439" t="str">
            <v>SICRO Jan/26</v>
          </cell>
        </row>
        <row r="1440">
          <cell r="A1440">
            <v>919113</v>
          </cell>
          <cell r="B1440" t="str">
            <v>Canaleta perfil cartola 50 x 70 x 3 mm - aba 20 mm</v>
          </cell>
          <cell r="C1440" t="str">
            <v>m</v>
          </cell>
          <cell r="D1440">
            <v>147.09</v>
          </cell>
          <cell r="E1440" t="str">
            <v>SICRO Jan/26</v>
          </cell>
        </row>
        <row r="1441">
          <cell r="A1441">
            <v>903794</v>
          </cell>
          <cell r="B1441" t="str">
            <v>Chapas zincadas com espessura de 0,43 mm - utilização 1 vez - fornecimento e instalação</v>
          </cell>
          <cell r="C1441" t="str">
            <v>m²</v>
          </cell>
          <cell r="D1441">
            <v>147.30000000000001</v>
          </cell>
          <cell r="E1441" t="str">
            <v>SICRO Jan/26</v>
          </cell>
        </row>
        <row r="1442">
          <cell r="A1442">
            <v>919247</v>
          </cell>
          <cell r="B1442" t="str">
            <v>Chapas zincadas com espessura de 0,43 mm - utilização 2 vezes - fornecimento e instalação</v>
          </cell>
          <cell r="C1442" t="str">
            <v>m²</v>
          </cell>
          <cell r="D1442">
            <v>44.18</v>
          </cell>
          <cell r="E1442" t="str">
            <v>SICRO Jan/26</v>
          </cell>
        </row>
        <row r="1443">
          <cell r="A1443">
            <v>903788</v>
          </cell>
          <cell r="B1443" t="str">
            <v>Chapisco com argamassa de cimento e areia 1:3 - aplicação manual</v>
          </cell>
          <cell r="C1443" t="str">
            <v>m²</v>
          </cell>
          <cell r="D1443">
            <v>4.9800000000000004</v>
          </cell>
          <cell r="E1443" t="str">
            <v>SICRO Jan/26</v>
          </cell>
        </row>
        <row r="1444">
          <cell r="A1444">
            <v>919016</v>
          </cell>
          <cell r="B1444" t="str">
            <v>Depósito de óleo para oficina - inclusive demolição</v>
          </cell>
          <cell r="C1444" t="str">
            <v>un</v>
          </cell>
          <cell r="D1444">
            <v>8449.58</v>
          </cell>
          <cell r="E1444" t="str">
            <v>SICRO Jan/26</v>
          </cell>
        </row>
        <row r="1445">
          <cell r="A1445">
            <v>919078</v>
          </cell>
          <cell r="B1445" t="str">
            <v>Dique de contenção para usina de asfalto a quente - inclusive demolição</v>
          </cell>
          <cell r="C1445" t="str">
            <v>un</v>
          </cell>
          <cell r="D1445">
            <v>40454.36</v>
          </cell>
          <cell r="E1445" t="str">
            <v>SICRO Jan/26</v>
          </cell>
        </row>
        <row r="1446">
          <cell r="A1446">
            <v>903789</v>
          </cell>
          <cell r="B1446" t="str">
            <v>Emboço com argamassa de cimento, cal hidratada e areia 1:2:8 com espessura de 2 cm - aplicação manual</v>
          </cell>
          <cell r="C1446" t="str">
            <v>m²</v>
          </cell>
          <cell r="D1446">
            <v>36.68</v>
          </cell>
          <cell r="E1446" t="str">
            <v>SICRO Jan/26</v>
          </cell>
        </row>
        <row r="1447">
          <cell r="A1447">
            <v>919250</v>
          </cell>
          <cell r="B1447" t="str">
            <v>Fornecimento e instalação de extintor de espuma 10 l</v>
          </cell>
          <cell r="C1447" t="str">
            <v>un</v>
          </cell>
          <cell r="D1447">
            <v>657.15</v>
          </cell>
          <cell r="E1447" t="str">
            <v>SICRO Jan/26</v>
          </cell>
        </row>
        <row r="1448">
          <cell r="A1448">
            <v>916330</v>
          </cell>
          <cell r="B1448" t="str">
            <v>Fundações da fábrica de dormentes</v>
          </cell>
          <cell r="C1448" t="str">
            <v>un</v>
          </cell>
          <cell r="D1448">
            <v>1289215.56</v>
          </cell>
          <cell r="E1448" t="str">
            <v>SICRO Jan/26</v>
          </cell>
        </row>
        <row r="1449">
          <cell r="A1449">
            <v>903792</v>
          </cell>
          <cell r="B1449" t="str">
            <v>Fundações para os galpões do estaleiro para beneficiamento de aço naval</v>
          </cell>
          <cell r="C1449" t="str">
            <v>un</v>
          </cell>
          <cell r="D1449">
            <v>631172.93999999994</v>
          </cell>
          <cell r="E1449" t="str">
            <v>SICRO Jan/26</v>
          </cell>
        </row>
        <row r="1450">
          <cell r="A1450">
            <v>916325</v>
          </cell>
          <cell r="B1450" t="str">
            <v>Impermeabilização de superfícies com argamassa polimérica, três demãos</v>
          </cell>
          <cell r="C1450" t="str">
            <v>m²</v>
          </cell>
          <cell r="D1450">
            <v>30.76</v>
          </cell>
          <cell r="E1450" t="str">
            <v>SICRO Jan/26</v>
          </cell>
        </row>
        <row r="1451">
          <cell r="A1451">
            <v>903807</v>
          </cell>
          <cell r="B1451" t="str">
            <v>Instalação da central de britagem com capacidade de 80 m³/h</v>
          </cell>
          <cell r="C1451" t="str">
            <v>un</v>
          </cell>
          <cell r="D1451">
            <v>129289.29</v>
          </cell>
          <cell r="E1451" t="str">
            <v>SICRO Jan/26</v>
          </cell>
        </row>
        <row r="1452">
          <cell r="A1452">
            <v>903806</v>
          </cell>
          <cell r="B1452" t="str">
            <v>Instalação da central de concreto com capacidade de 150 m³/h</v>
          </cell>
          <cell r="C1452" t="str">
            <v>un</v>
          </cell>
          <cell r="D1452">
            <v>219560.17</v>
          </cell>
          <cell r="E1452" t="str">
            <v>SICRO Jan/26</v>
          </cell>
        </row>
        <row r="1453">
          <cell r="A1453">
            <v>903804</v>
          </cell>
          <cell r="B1453" t="str">
            <v>Instalação da central de concreto com capacidade de 30 m³/h</v>
          </cell>
          <cell r="C1453" t="str">
            <v>un</v>
          </cell>
          <cell r="D1453">
            <v>82081.710000000006</v>
          </cell>
          <cell r="E1453" t="str">
            <v>SICRO Jan/26</v>
          </cell>
        </row>
        <row r="1454">
          <cell r="A1454">
            <v>903805</v>
          </cell>
          <cell r="B1454" t="str">
            <v>Instalação da central de concreto com capacidade de 40 m³/h</v>
          </cell>
          <cell r="C1454" t="str">
            <v>un</v>
          </cell>
          <cell r="D1454">
            <v>94469.49</v>
          </cell>
          <cell r="E1454" t="str">
            <v>SICRO Jan/26</v>
          </cell>
        </row>
        <row r="1455">
          <cell r="A1455">
            <v>916319</v>
          </cell>
          <cell r="B1455" t="str">
            <v>Instalação da fábrica de dormentes de concreto monobloco protendido</v>
          </cell>
          <cell r="C1455" t="str">
            <v>un</v>
          </cell>
          <cell r="D1455">
            <v>3806726.73</v>
          </cell>
          <cell r="E1455" t="str">
            <v>SICRO Jan/26</v>
          </cell>
        </row>
        <row r="1456">
          <cell r="A1456">
            <v>903810</v>
          </cell>
          <cell r="B1456" t="str">
            <v>Instalação da usina de asfalto a quente capacidade de 120 t/h</v>
          </cell>
          <cell r="C1456" t="str">
            <v>un</v>
          </cell>
          <cell r="D1456">
            <v>230064.48</v>
          </cell>
          <cell r="E1456" t="str">
            <v>SICRO Jan/26</v>
          </cell>
        </row>
        <row r="1457">
          <cell r="A1457">
            <v>903809</v>
          </cell>
          <cell r="B1457" t="str">
            <v>Instalação da usina de pré-misturado a frio com capacidade de 60 t/h</v>
          </cell>
          <cell r="C1457" t="str">
            <v>un</v>
          </cell>
          <cell r="D1457">
            <v>145068.25</v>
          </cell>
          <cell r="E1457" t="str">
            <v>SICRO Jan/26</v>
          </cell>
        </row>
        <row r="1458">
          <cell r="A1458">
            <v>903808</v>
          </cell>
          <cell r="B1458" t="str">
            <v>Instalação da usina misturadora de solos com capacidade de 300 t/h</v>
          </cell>
          <cell r="C1458" t="str">
            <v>un</v>
          </cell>
          <cell r="D1458">
            <v>139823.1</v>
          </cell>
          <cell r="E1458" t="str">
            <v>SICRO Jan/26</v>
          </cell>
        </row>
        <row r="1459">
          <cell r="A1459">
            <v>903790</v>
          </cell>
          <cell r="B1459" t="str">
            <v>Instalação do estaleiro de beneficiamento do aço naval</v>
          </cell>
          <cell r="C1459" t="str">
            <v>un</v>
          </cell>
          <cell r="D1459">
            <v>8235794.3799999999</v>
          </cell>
          <cell r="E1459" t="str">
            <v>SICRO Jan/26</v>
          </cell>
        </row>
        <row r="1460">
          <cell r="A1460">
            <v>916328</v>
          </cell>
          <cell r="B1460" t="str">
            <v>Junta de dilatação com selante à base de poliuretano - L = 10 mm e H = 10 mm - inclusive preenchimento com espuma expansiva à base de poliuretano</v>
          </cell>
          <cell r="C1460" t="str">
            <v>m</v>
          </cell>
          <cell r="D1460">
            <v>226.06</v>
          </cell>
          <cell r="E1460" t="str">
            <v>SICRO Jan/26</v>
          </cell>
        </row>
        <row r="1461">
          <cell r="A1461">
            <v>903845</v>
          </cell>
          <cell r="B1461" t="str">
            <v>Lastro de brita comercial - espalhamento mecânico</v>
          </cell>
          <cell r="C1461" t="str">
            <v>m³</v>
          </cell>
          <cell r="D1461">
            <v>163.59</v>
          </cell>
          <cell r="E1461" t="str">
            <v>SICRO Jan/26</v>
          </cell>
        </row>
        <row r="1462">
          <cell r="A1462">
            <v>903791</v>
          </cell>
          <cell r="B1462" t="str">
            <v>Montagem do estaleiro de beneficiamento do aço naval - inclusive fundações, construção de piso estrutural, montagem de galpões metálicos e vedações</v>
          </cell>
          <cell r="C1462" t="str">
            <v>un</v>
          </cell>
          <cell r="D1462">
            <v>6269902.1600000001</v>
          </cell>
          <cell r="E1462" t="str">
            <v>SICRO Jan/26</v>
          </cell>
        </row>
        <row r="1463">
          <cell r="A1463">
            <v>919009</v>
          </cell>
          <cell r="B1463" t="str">
            <v>Montagem e desmontagem da central de britagem com capacidade de 80 m³/h - inclusive construção de aterro, construção e demolição de rampa e bases</v>
          </cell>
          <cell r="C1463" t="str">
            <v>un</v>
          </cell>
          <cell r="D1463">
            <v>75054.009999999995</v>
          </cell>
          <cell r="E1463" t="str">
            <v>SICRO Jan/26</v>
          </cell>
        </row>
        <row r="1464">
          <cell r="A1464">
            <v>919007</v>
          </cell>
          <cell r="B1464" t="str">
            <v>Montagem e desmontagem da central de concreto com capacidade de 150 m³/h - inclusive construção e demolição de bases, rampas e depósitos de agregados</v>
          </cell>
          <cell r="C1464" t="str">
            <v>un</v>
          </cell>
          <cell r="D1464">
            <v>141867.96</v>
          </cell>
          <cell r="E1464" t="str">
            <v>SICRO Jan/26</v>
          </cell>
        </row>
        <row r="1465">
          <cell r="A1465">
            <v>916321</v>
          </cell>
          <cell r="B1465" t="str">
            <v>Montagem e desmontagem da central de concreto com capacidade de 20 m³/h - inclusive construção e demolição de bases, rampas e depósitos de agregados</v>
          </cell>
          <cell r="C1465" t="str">
            <v>un</v>
          </cell>
          <cell r="D1465">
            <v>119645.32</v>
          </cell>
          <cell r="E1465" t="str">
            <v>SICRO Jan/26</v>
          </cell>
        </row>
        <row r="1466">
          <cell r="A1466">
            <v>919011</v>
          </cell>
          <cell r="B1466" t="str">
            <v>Montagem e desmontagem da central de concreto com capacidade de 30 m³/h - inclusive construção e demolição de bases, rampas e depósitos de agregados</v>
          </cell>
          <cell r="C1466" t="str">
            <v>un</v>
          </cell>
          <cell r="D1466">
            <v>40380.400000000001</v>
          </cell>
          <cell r="E1466" t="str">
            <v>SICRO Jan/26</v>
          </cell>
        </row>
        <row r="1467">
          <cell r="A1467">
            <v>919246</v>
          </cell>
          <cell r="B1467" t="str">
            <v>Montagem e desmontagem da central de concreto com capacidade de 40 m³/h - inclusive construção e demolição de bases, rampas e depósitos de agregados</v>
          </cell>
          <cell r="C1467" t="str">
            <v>un</v>
          </cell>
          <cell r="D1467">
            <v>55137.02</v>
          </cell>
          <cell r="E1467" t="str">
            <v>SICRO Jan/26</v>
          </cell>
        </row>
        <row r="1468">
          <cell r="A1468">
            <v>916320</v>
          </cell>
          <cell r="B1468" t="str">
            <v>Montagem e desmontagem da fábrica de dormentes de concreto monobloco protendido - inclusive fundações, construção e demolição de piso estrutural, montagem de galpão metálico e vedações</v>
          </cell>
          <cell r="C1468" t="str">
            <v>un</v>
          </cell>
          <cell r="D1468">
            <v>3505765.58</v>
          </cell>
          <cell r="E1468" t="str">
            <v>SICRO Jan/26</v>
          </cell>
        </row>
        <row r="1469">
          <cell r="A1469">
            <v>919013</v>
          </cell>
          <cell r="B1469" t="str">
            <v>Montagem e desmontagem da usina de asfalto a quente com capacidade de 120 t/h - inclusive construção e demolição de bases, rampas, depósitos de agregados e dique de contenção</v>
          </cell>
          <cell r="C1469" t="str">
            <v>un</v>
          </cell>
          <cell r="D1469">
            <v>151613.76000000001</v>
          </cell>
          <cell r="E1469" t="str">
            <v>SICRO Jan/26</v>
          </cell>
        </row>
        <row r="1470">
          <cell r="A1470">
            <v>919008</v>
          </cell>
          <cell r="B1470" t="str">
            <v>Montagem e desmontagem da usina de pré-misturado a frio com capacidade de 60 t/h - inclusive construção e demolição de bases, rampas, depósitos de agregados e bacia de contenção</v>
          </cell>
          <cell r="C1470" t="str">
            <v>un</v>
          </cell>
          <cell r="D1470">
            <v>107906.2</v>
          </cell>
          <cell r="E1470" t="str">
            <v>SICRO Jan/26</v>
          </cell>
        </row>
        <row r="1471">
          <cell r="A1471">
            <v>919012</v>
          </cell>
          <cell r="B1471" t="str">
            <v>Montagem e desmontagem da usina misturadora de solos com capacidade de 300 t/h - inclusive construção e demolição de bases, rampas e depósitos de agregados</v>
          </cell>
          <cell r="C1471" t="str">
            <v>un</v>
          </cell>
          <cell r="D1471">
            <v>73615.64</v>
          </cell>
          <cell r="E1471" t="str">
            <v>SICRO Jan/26</v>
          </cell>
        </row>
        <row r="1472">
          <cell r="A1472">
            <v>903848</v>
          </cell>
          <cell r="B1472" t="str">
            <v>Muro em alvenaria de blocos de concreto - E = 0,20 m e H = 1,00 m</v>
          </cell>
          <cell r="C1472" t="str">
            <v>m</v>
          </cell>
          <cell r="D1472">
            <v>216.13</v>
          </cell>
          <cell r="E1472" t="str">
            <v>SICRO Jan/26</v>
          </cell>
        </row>
        <row r="1473">
          <cell r="A1473">
            <v>903793</v>
          </cell>
          <cell r="B1473" t="str">
            <v>Muro em alvenaria de blocos de concreto - E = 0,20 m e H = 2,00 m</v>
          </cell>
          <cell r="C1473" t="str">
            <v>m</v>
          </cell>
          <cell r="D1473">
            <v>382.09</v>
          </cell>
          <cell r="E1473" t="str">
            <v>SICRO Jan/26</v>
          </cell>
        </row>
        <row r="1474">
          <cell r="A1474">
            <v>903803</v>
          </cell>
          <cell r="B1474" t="str">
            <v>Posto de combustivel - com reaproveitamento de 1 vez do tanque/bomba/cobertura</v>
          </cell>
          <cell r="C1474" t="str">
            <v>un</v>
          </cell>
          <cell r="D1474">
            <v>67411.7</v>
          </cell>
          <cell r="E1474" t="str">
            <v>SICRO Jan/26</v>
          </cell>
        </row>
        <row r="1475">
          <cell r="A1475">
            <v>919002</v>
          </cell>
          <cell r="B1475" t="str">
            <v>Posto de combustível - com reaproveitamento de 2 vezes do tanque/bomba/cobertura - inclusive demolição</v>
          </cell>
          <cell r="C1475" t="str">
            <v>un</v>
          </cell>
          <cell r="D1475">
            <v>41922.589999999997</v>
          </cell>
          <cell r="E1475" t="str">
            <v>SICRO Jan/26</v>
          </cell>
        </row>
        <row r="1476">
          <cell r="A1476">
            <v>919210</v>
          </cell>
          <cell r="B1476" t="str">
            <v>Rampa de lavagem - inclusive demolição</v>
          </cell>
          <cell r="C1476" t="str">
            <v>un</v>
          </cell>
          <cell r="D1476">
            <v>25620.26</v>
          </cell>
          <cell r="E1476" t="str">
            <v>SICRO Jan/26</v>
          </cell>
        </row>
        <row r="1477">
          <cell r="A1477">
            <v>916322</v>
          </cell>
          <cell r="B1477" t="str">
            <v>Rampa para acesso do dosador de agregados para central de 20 m³ - inclusive demolição</v>
          </cell>
          <cell r="C1477" t="str">
            <v>un</v>
          </cell>
          <cell r="D1477">
            <v>23439.95</v>
          </cell>
          <cell r="E1477" t="str">
            <v>SICRO Jan/26</v>
          </cell>
        </row>
        <row r="1478">
          <cell r="A1478">
            <v>909612</v>
          </cell>
          <cell r="B1478" t="str">
            <v>Rampa para acesso do misturador de agregados para centrais de 30 m³ e 40 m³ - inclusive demolição</v>
          </cell>
          <cell r="C1478" t="str">
            <v>un</v>
          </cell>
          <cell r="D1478">
            <v>14567.53</v>
          </cell>
          <cell r="E1478" t="str">
            <v>SICRO Jan/26</v>
          </cell>
        </row>
        <row r="1479">
          <cell r="A1479">
            <v>909613</v>
          </cell>
          <cell r="B1479" t="str">
            <v>Rampa para acesso do misturador de agregados para central de 150 m³ - inclusive demolição</v>
          </cell>
          <cell r="C1479" t="str">
            <v>un</v>
          </cell>
          <cell r="D1479">
            <v>23888.82</v>
          </cell>
          <cell r="E1479" t="str">
            <v>SICRO Jan/26</v>
          </cell>
        </row>
        <row r="1480">
          <cell r="A1480">
            <v>909614</v>
          </cell>
          <cell r="B1480" t="str">
            <v>Rampa para acesso do misturador de agregados para central de britagem - inclusive demolição</v>
          </cell>
          <cell r="C1480" t="str">
            <v>un</v>
          </cell>
          <cell r="D1480">
            <v>54352.68</v>
          </cell>
          <cell r="E1480" t="str">
            <v>SICRO Jan/26</v>
          </cell>
        </row>
        <row r="1481">
          <cell r="A1481">
            <v>909616</v>
          </cell>
          <cell r="B1481" t="str">
            <v>Rampa para acesso do misturador de agregados para PMF - inclusive demolição</v>
          </cell>
          <cell r="C1481" t="str">
            <v>un</v>
          </cell>
          <cell r="D1481">
            <v>41636.879999999997</v>
          </cell>
          <cell r="E1481" t="str">
            <v>SICRO Jan/26</v>
          </cell>
        </row>
        <row r="1482">
          <cell r="A1482">
            <v>909617</v>
          </cell>
          <cell r="B1482" t="str">
            <v>Rampa para acesso do misturador de agregados para usina de asfalto a quente - inclusive demolição</v>
          </cell>
          <cell r="C1482" t="str">
            <v>un</v>
          </cell>
          <cell r="D1482">
            <v>24742.400000000001</v>
          </cell>
          <cell r="E1482" t="str">
            <v>SICRO Jan/26</v>
          </cell>
        </row>
        <row r="1483">
          <cell r="A1483">
            <v>909615</v>
          </cell>
          <cell r="B1483" t="str">
            <v>Rampa para acesso do misturador de agregados para usina de solos - inclusive demolição</v>
          </cell>
          <cell r="C1483" t="str">
            <v>un</v>
          </cell>
          <cell r="D1483">
            <v>18981.009999999998</v>
          </cell>
          <cell r="E1483" t="str">
            <v>SICRO Jan/26</v>
          </cell>
        </row>
        <row r="1484">
          <cell r="A1484">
            <v>903860</v>
          </cell>
          <cell r="B1484" t="str">
            <v>Selador acrílico - camada de fundo com aplicação manual</v>
          </cell>
          <cell r="C1484" t="str">
            <v>m²</v>
          </cell>
          <cell r="D1484">
            <v>3.32</v>
          </cell>
          <cell r="E1484" t="str">
            <v>SICRO Jan/26</v>
          </cell>
        </row>
        <row r="1485">
          <cell r="A1485">
            <v>919101</v>
          </cell>
          <cell r="B1485" t="str">
            <v>Sistema separador água e óleo, inclusive demolição</v>
          </cell>
          <cell r="C1485" t="str">
            <v>un</v>
          </cell>
          <cell r="D1485">
            <v>2019.62</v>
          </cell>
          <cell r="E1485" t="str">
            <v>SICRO Jan/26</v>
          </cell>
        </row>
        <row r="1486">
          <cell r="A1486">
            <v>916326</v>
          </cell>
          <cell r="B1486" t="str">
            <v>Tanque de lavagem para fábrica de dormentes, inclusive demolição</v>
          </cell>
          <cell r="C1486" t="str">
            <v>un</v>
          </cell>
          <cell r="D1486">
            <v>19191.38</v>
          </cell>
          <cell r="E1486" t="str">
            <v>SICRO Jan/26</v>
          </cell>
        </row>
        <row r="1487">
          <cell r="A1487">
            <v>903818</v>
          </cell>
          <cell r="B1487" t="str">
            <v>Tinta látex - duas camadas com aplicação manual</v>
          </cell>
          <cell r="C1487" t="str">
            <v>m²</v>
          </cell>
          <cell r="D1487">
            <v>18.62</v>
          </cell>
          <cell r="E1487" t="str">
            <v>SICRO Jan/26</v>
          </cell>
        </row>
        <row r="1488">
          <cell r="A1488">
            <v>1100657</v>
          </cell>
          <cell r="B1488" t="str">
            <v>Adensamento de concreto por vibrador de imersão</v>
          </cell>
          <cell r="C1488" t="str">
            <v>m³</v>
          </cell>
          <cell r="D1488">
            <v>4.4800000000000004</v>
          </cell>
          <cell r="E1488" t="str">
            <v>SICRO Jan/26</v>
          </cell>
        </row>
        <row r="1489">
          <cell r="A1489">
            <v>1108055</v>
          </cell>
          <cell r="B1489" t="str">
            <v>Argamassa autoadensável para reparos e grauteamento - confecção em misturador e lançamento manual</v>
          </cell>
          <cell r="C1489" t="str">
            <v>m³</v>
          </cell>
          <cell r="D1489">
            <v>4031.84</v>
          </cell>
          <cell r="E1489" t="str">
            <v>SICRO Jan/26</v>
          </cell>
        </row>
        <row r="1490">
          <cell r="A1490">
            <v>1109665</v>
          </cell>
          <cell r="B1490" t="str">
            <v>Argamassa de cimento e areia 1:1 - confecção em betoneira e lançamento manual - areia comercial</v>
          </cell>
          <cell r="C1490" t="str">
            <v>m³</v>
          </cell>
          <cell r="D1490">
            <v>768.26</v>
          </cell>
          <cell r="E1490" t="str">
            <v>SICRO Jan/26</v>
          </cell>
        </row>
        <row r="1491">
          <cell r="A1491">
            <v>1109664</v>
          </cell>
          <cell r="B1491" t="str">
            <v>Argamassa de cimento e areia 1:1 - confecção em betoneira e lançamento manual - areia extraída</v>
          </cell>
          <cell r="C1491" t="str">
            <v>m³</v>
          </cell>
          <cell r="D1491">
            <v>705.15</v>
          </cell>
          <cell r="E1491" t="str">
            <v>SICRO Jan/26</v>
          </cell>
        </row>
        <row r="1492">
          <cell r="A1492">
            <v>1109667</v>
          </cell>
          <cell r="B1492" t="str">
            <v>Argamassa de cimento e areia 1:2 - confecção em betoneira e lançamento manual - areia comercial</v>
          </cell>
          <cell r="C1492" t="str">
            <v>m³</v>
          </cell>
          <cell r="D1492">
            <v>604.82000000000005</v>
          </cell>
          <cell r="E1492" t="str">
            <v>SICRO Jan/26</v>
          </cell>
        </row>
        <row r="1493">
          <cell r="A1493">
            <v>1109666</v>
          </cell>
          <cell r="B1493" t="str">
            <v>Argamassa de cimento e areia 1:2 - confecção em betoneira e lançamento manual - areia extraída</v>
          </cell>
          <cell r="C1493" t="str">
            <v>m³</v>
          </cell>
          <cell r="D1493">
            <v>495.44</v>
          </cell>
          <cell r="E1493" t="str">
            <v>SICRO Jan/26</v>
          </cell>
        </row>
        <row r="1494">
          <cell r="A1494">
            <v>1109669</v>
          </cell>
          <cell r="B1494" t="str">
            <v>Argamassa de cimento e areia 1:3 - confecção em betoneira e lançamento manual - areia comercial</v>
          </cell>
          <cell r="C1494" t="str">
            <v>m³</v>
          </cell>
          <cell r="D1494">
            <v>522.16999999999996</v>
          </cell>
          <cell r="E1494" t="str">
            <v>SICRO Jan/26</v>
          </cell>
        </row>
        <row r="1495">
          <cell r="A1495">
            <v>1109668</v>
          </cell>
          <cell r="B1495" t="str">
            <v>Argamassa de cimento e areia 1:3 - confecção em betoneira e lançamento manual - areia extraída</v>
          </cell>
          <cell r="C1495" t="str">
            <v>m³</v>
          </cell>
          <cell r="D1495">
            <v>390.96</v>
          </cell>
          <cell r="E1495" t="str">
            <v>SICRO Jan/26</v>
          </cell>
        </row>
        <row r="1496">
          <cell r="A1496">
            <v>1108060</v>
          </cell>
          <cell r="B1496" t="str">
            <v>Argamassa de cimento e areia 1:3 com 8% de microssílica - confecção em betoneira e lançamento manual - areia comercial</v>
          </cell>
          <cell r="C1496" t="str">
            <v>m³</v>
          </cell>
          <cell r="D1496">
            <v>606.41999999999996</v>
          </cell>
          <cell r="E1496" t="str">
            <v>SICRO Jan/26</v>
          </cell>
        </row>
        <row r="1497">
          <cell r="A1497">
            <v>1109626</v>
          </cell>
          <cell r="B1497" t="str">
            <v>Argamassa de cimento e areia 1:3 com 8% de microssílica - confecção em betoneira e lançamento manual - areia extraída</v>
          </cell>
          <cell r="C1497" t="str">
            <v>m³</v>
          </cell>
          <cell r="D1497">
            <v>478.83</v>
          </cell>
          <cell r="E1497" t="str">
            <v>SICRO Jan/26</v>
          </cell>
        </row>
        <row r="1498">
          <cell r="A1498">
            <v>1109671</v>
          </cell>
          <cell r="B1498" t="str">
            <v>Argamassa de cimento e areia 1:4 - confecção em betoneira e lançamento manual - areia comercial</v>
          </cell>
          <cell r="C1498" t="str">
            <v>m³</v>
          </cell>
          <cell r="D1498">
            <v>484.77</v>
          </cell>
          <cell r="E1498" t="str">
            <v>SICRO Jan/26</v>
          </cell>
        </row>
        <row r="1499">
          <cell r="A1499">
            <v>1109670</v>
          </cell>
          <cell r="B1499" t="str">
            <v>Argamassa de cimento e areia 1:4 - confecção em betoneira e lançamento manual - areia extraída</v>
          </cell>
          <cell r="C1499" t="str">
            <v>m³</v>
          </cell>
          <cell r="D1499">
            <v>340.85</v>
          </cell>
          <cell r="E1499" t="str">
            <v>SICRO Jan/26</v>
          </cell>
        </row>
        <row r="1500">
          <cell r="A1500">
            <v>1109672</v>
          </cell>
          <cell r="B1500" t="str">
            <v>Argamassa de cimento e areia com aditivo aglutinante 1:8 - confecção em betoneira e lançamento manual - areia comercial</v>
          </cell>
          <cell r="C1500" t="str">
            <v>m³</v>
          </cell>
          <cell r="D1500">
            <v>404.45</v>
          </cell>
          <cell r="E1500" t="str">
            <v>SICRO Jan/26</v>
          </cell>
        </row>
        <row r="1501">
          <cell r="A1501">
            <v>1109624</v>
          </cell>
          <cell r="B1501" t="str">
            <v>Argamassa de cimento e areia com aditivo aglutinante 1:8 - confecção em betoneira e lançamento manual - areia extraída</v>
          </cell>
          <cell r="C1501" t="str">
            <v>m³</v>
          </cell>
          <cell r="D1501">
            <v>238.62</v>
          </cell>
          <cell r="E1501" t="str">
            <v>SICRO Jan/26</v>
          </cell>
        </row>
        <row r="1502">
          <cell r="A1502">
            <v>1109622</v>
          </cell>
          <cell r="B1502" t="str">
            <v>Argamassa de cimento, cal hidratada e areia 1:0,5:3,5 - confecção em betoneira e lançamento manual - areia comercial</v>
          </cell>
          <cell r="C1502" t="str">
            <v>m³</v>
          </cell>
          <cell r="D1502">
            <v>478.35</v>
          </cell>
          <cell r="E1502" t="str">
            <v>SICRO Jan/26</v>
          </cell>
        </row>
        <row r="1503">
          <cell r="A1503">
            <v>1109623</v>
          </cell>
          <cell r="B1503" t="str">
            <v>Argamassa de cimento, cal hidratada e areia 1:0,5:3,5 - confecção em betoneira e lançamento manual - areia extraída</v>
          </cell>
          <cell r="C1503" t="str">
            <v>m³</v>
          </cell>
          <cell r="D1503">
            <v>371.13</v>
          </cell>
          <cell r="E1503" t="str">
            <v>SICRO Jan/26</v>
          </cell>
        </row>
        <row r="1504">
          <cell r="A1504">
            <v>1109697</v>
          </cell>
          <cell r="B1504" t="str">
            <v>Argamassa de cimento, cal hidratada e areia 1:0,5:8 - confecção em betoneira e lançamento manual - areia comercial</v>
          </cell>
          <cell r="C1504" t="str">
            <v>m³</v>
          </cell>
          <cell r="D1504">
            <v>373.8</v>
          </cell>
          <cell r="E1504" t="str">
            <v>SICRO Jan/26</v>
          </cell>
        </row>
        <row r="1505">
          <cell r="A1505">
            <v>1109698</v>
          </cell>
          <cell r="B1505" t="str">
            <v>Argamassa de cimento, cal hidratada e areia 1:0,5:8 - confecção em betoneira e lançamento manual - areia extraída</v>
          </cell>
          <cell r="C1505" t="str">
            <v>m³</v>
          </cell>
          <cell r="D1505">
            <v>238.01</v>
          </cell>
          <cell r="E1505" t="str">
            <v>SICRO Jan/26</v>
          </cell>
        </row>
        <row r="1506">
          <cell r="A1506">
            <v>1109679</v>
          </cell>
          <cell r="B1506" t="str">
            <v>Argamassa de cimento, cal hidratada e areia 1:1:6 - confecção em betoneira e lançamento manual - areia comercial</v>
          </cell>
          <cell r="C1506" t="str">
            <v>m³</v>
          </cell>
          <cell r="D1506">
            <v>423.23</v>
          </cell>
          <cell r="E1506" t="str">
            <v>SICRO Jan/26</v>
          </cell>
        </row>
        <row r="1507">
          <cell r="A1507">
            <v>1109625</v>
          </cell>
          <cell r="B1507" t="str">
            <v>Argamassa de cimento, cal hidratada e areia 1:1:6 - confecção em betoneira e lançamento manual - areia extraída</v>
          </cell>
          <cell r="C1507" t="str">
            <v>m³</v>
          </cell>
          <cell r="D1507">
            <v>300.05</v>
          </cell>
          <cell r="E1507" t="str">
            <v>SICRO Jan/26</v>
          </cell>
        </row>
        <row r="1508">
          <cell r="A1508">
            <v>1109678</v>
          </cell>
          <cell r="B1508" t="str">
            <v>Argamassa de cimento, cal hidratada e areia 1:2:10 - confecção em betoneira e lançamento manual - areia comercial</v>
          </cell>
          <cell r="C1508" t="str">
            <v>m³</v>
          </cell>
          <cell r="D1508">
            <v>393.78</v>
          </cell>
          <cell r="E1508" t="str">
            <v>SICRO Jan/26</v>
          </cell>
        </row>
        <row r="1509">
          <cell r="A1509">
            <v>1109694</v>
          </cell>
          <cell r="B1509" t="str">
            <v>Argamassa de cimento, cal hidratada e areia 1:2:10 - confecção em betoneira e lançamento manual - areia extraída</v>
          </cell>
          <cell r="C1509" t="str">
            <v>m³</v>
          </cell>
          <cell r="D1509">
            <v>261.73</v>
          </cell>
          <cell r="E1509" t="str">
            <v>SICRO Jan/26</v>
          </cell>
        </row>
        <row r="1510">
          <cell r="A1510">
            <v>1109673</v>
          </cell>
          <cell r="B1510" t="str">
            <v>Argamassa de cimento, cal hidratada e areia 1:2:6 - confecção em betoneira e lançamento manual - areia comercial</v>
          </cell>
          <cell r="C1510" t="str">
            <v>m³</v>
          </cell>
          <cell r="D1510">
            <v>459.49</v>
          </cell>
          <cell r="E1510" t="str">
            <v>SICRO Jan/26</v>
          </cell>
        </row>
        <row r="1511">
          <cell r="A1511">
            <v>1109690</v>
          </cell>
          <cell r="B1511" t="str">
            <v>Argamassa de cimento, cal hidratada e areia 1:2:6 - confecção em betoneira e lançamento manual - areia extraída</v>
          </cell>
          <cell r="C1511" t="str">
            <v>m³</v>
          </cell>
          <cell r="D1511">
            <v>344.49</v>
          </cell>
          <cell r="E1511" t="str">
            <v>SICRO Jan/26</v>
          </cell>
        </row>
        <row r="1512">
          <cell r="A1512">
            <v>1109674</v>
          </cell>
          <cell r="B1512" t="str">
            <v>Argamassa de cimento, cal hidratada e areia 1:2:7 - confecção em betoneira e lançamento manual - areia comercial</v>
          </cell>
          <cell r="C1512" t="str">
            <v>m³</v>
          </cell>
          <cell r="D1512">
            <v>437.38</v>
          </cell>
          <cell r="E1512" t="str">
            <v>SICRO Jan/26</v>
          </cell>
        </row>
        <row r="1513">
          <cell r="A1513">
            <v>1109691</v>
          </cell>
          <cell r="B1513" t="str">
            <v>Argamassa de cimento, cal hidratada e areia 1:2:7 - confecção em betoneira e lançamento manual - areia extraída</v>
          </cell>
          <cell r="C1513" t="str">
            <v>m³</v>
          </cell>
          <cell r="D1513">
            <v>316.63</v>
          </cell>
          <cell r="E1513" t="str">
            <v>SICRO Jan/26</v>
          </cell>
        </row>
        <row r="1514">
          <cell r="A1514">
            <v>1109675</v>
          </cell>
          <cell r="B1514" t="str">
            <v>Argamassa de cimento, cal hidratada e areia 1:2:8 - confecção em betoneira e lançamento manual - areia comercial</v>
          </cell>
          <cell r="C1514" t="str">
            <v>m³</v>
          </cell>
          <cell r="D1514">
            <v>419.7</v>
          </cell>
          <cell r="E1514" t="str">
            <v>SICRO Jan/26</v>
          </cell>
        </row>
        <row r="1515">
          <cell r="A1515">
            <v>1109692</v>
          </cell>
          <cell r="B1515" t="str">
            <v>Argamassa de cimento, cal hidratada e areia 1:2:8 - confecção em betoneira e lançamento manual - areia extraída</v>
          </cell>
          <cell r="C1515" t="str">
            <v>m³</v>
          </cell>
          <cell r="D1515">
            <v>294.39999999999998</v>
          </cell>
          <cell r="E1515" t="str">
            <v>SICRO Jan/26</v>
          </cell>
        </row>
        <row r="1516">
          <cell r="A1516">
            <v>1109676</v>
          </cell>
          <cell r="B1516" t="str">
            <v>Argamassa de cimento, cal hidratada e areia 1:2:9 - confecção em betoneira e lançamento manual - areia comercial</v>
          </cell>
          <cell r="C1516" t="str">
            <v>m³</v>
          </cell>
          <cell r="D1516">
            <v>405.43</v>
          </cell>
          <cell r="E1516" t="str">
            <v>SICRO Jan/26</v>
          </cell>
        </row>
        <row r="1517">
          <cell r="A1517">
            <v>1109693</v>
          </cell>
          <cell r="B1517" t="str">
            <v>Argamassa de cimento, cal hidratada e areia 1:2:9 - confecção em betoneira e lançamento manual - areia extraída</v>
          </cell>
          <cell r="C1517" t="str">
            <v>m³</v>
          </cell>
          <cell r="D1517">
            <v>276.43</v>
          </cell>
          <cell r="E1517" t="str">
            <v>SICRO Jan/26</v>
          </cell>
        </row>
        <row r="1518">
          <cell r="A1518">
            <v>1109680</v>
          </cell>
          <cell r="B1518" t="str">
            <v>Argamassa para reparos e grauteamento - confecção em misturador e lançamento manual</v>
          </cell>
          <cell r="C1518" t="str">
            <v>m³</v>
          </cell>
          <cell r="D1518">
            <v>3425.79</v>
          </cell>
          <cell r="E1518" t="str">
            <v>SICRO Jan/26</v>
          </cell>
        </row>
        <row r="1519">
          <cell r="A1519">
            <v>1107748</v>
          </cell>
          <cell r="B1519" t="str">
            <v>Argamassa polimérica de alto desempenho projetada para reparos superficiais e reforços estruturais - confecção em misturador e lançamento projetado</v>
          </cell>
          <cell r="C1519" t="str">
            <v>m³</v>
          </cell>
          <cell r="D1519">
            <v>10850.62</v>
          </cell>
          <cell r="E1519" t="str">
            <v>SICRO Jan/26</v>
          </cell>
        </row>
        <row r="1520">
          <cell r="A1520">
            <v>1110000</v>
          </cell>
          <cell r="B1520" t="str">
            <v>Concreto</v>
          </cell>
          <cell r="C1520" t="str">
            <v>m³</v>
          </cell>
          <cell r="D1520">
            <v>0</v>
          </cell>
          <cell r="E1520" t="str">
            <v>SICRO Jan/26</v>
          </cell>
        </row>
        <row r="1521">
          <cell r="A1521">
            <v>1106059</v>
          </cell>
          <cell r="B1521" t="str">
            <v>Concreto autoadensável com silicato de alumínio fck = 20 MPa - confecção em betoneira e lançamento manual - areia e brita comerciais</v>
          </cell>
          <cell r="C1521" t="str">
            <v>m³</v>
          </cell>
          <cell r="D1521">
            <v>624.5</v>
          </cell>
          <cell r="E1521" t="str">
            <v>SICRO Jan/26</v>
          </cell>
        </row>
        <row r="1522">
          <cell r="A1522">
            <v>1106060</v>
          </cell>
          <cell r="B1522" t="str">
            <v>Concreto autoadensável com silicato de alumínio fck = 20 MPa - confecção em betoneira e lançamento manual - areia extraída e brita produzida</v>
          </cell>
          <cell r="C1522" t="str">
            <v>m³</v>
          </cell>
          <cell r="D1522">
            <v>466.8</v>
          </cell>
          <cell r="E1522" t="str">
            <v>SICRO Jan/26</v>
          </cell>
        </row>
        <row r="1523">
          <cell r="A1523">
            <v>1100658</v>
          </cell>
          <cell r="B1523" t="str">
            <v>Concreto autoadensável com silicato de alumínio fck = 20 MPa - confecção em central dosadora de 30 m³/h - areia e brita comerciais</v>
          </cell>
          <cell r="C1523" t="str">
            <v>m³</v>
          </cell>
          <cell r="D1523">
            <v>519.59</v>
          </cell>
          <cell r="E1523" t="str">
            <v>SICRO Jan/26</v>
          </cell>
        </row>
        <row r="1524">
          <cell r="A1524">
            <v>1106159</v>
          </cell>
          <cell r="B1524" t="str">
            <v>Concreto autoadensável com silicato de alumínio fck = 25 MPa - confecção em central dosadora de 30 m³/h - areia e brita comerciais</v>
          </cell>
          <cell r="C1524" t="str">
            <v>m³</v>
          </cell>
          <cell r="D1524">
            <v>550.49</v>
          </cell>
          <cell r="E1524" t="str">
            <v>SICRO Jan/26</v>
          </cell>
        </row>
        <row r="1525">
          <cell r="A1525">
            <v>1107902</v>
          </cell>
          <cell r="B1525" t="str">
            <v>Concreto autoadensável com silicato de alumínio fck = 30 MPa - confecção em central dosadora de 30 m³/h - areia e brita comerciais</v>
          </cell>
          <cell r="C1525" t="str">
            <v>m³</v>
          </cell>
          <cell r="D1525">
            <v>584.98</v>
          </cell>
          <cell r="E1525" t="str">
            <v>SICRO Jan/26</v>
          </cell>
        </row>
        <row r="1526">
          <cell r="A1526">
            <v>1107906</v>
          </cell>
          <cell r="B1526" t="str">
            <v>Concreto autoadensável com silicato de alumínio fck = 35 MPa - confecção em central dosadora de 30 m³/h - areia e brita comerciais</v>
          </cell>
          <cell r="C1526" t="str">
            <v>m³</v>
          </cell>
          <cell r="D1526">
            <v>623.52</v>
          </cell>
          <cell r="E1526" t="str">
            <v>SICRO Jan/26</v>
          </cell>
        </row>
        <row r="1527">
          <cell r="A1527">
            <v>1107910</v>
          </cell>
          <cell r="B1527" t="str">
            <v>Concreto autoadensável com silicato de alumínio fck = 40 MPa - confecção em central dosadora de 30 m³/h - areia e brita comerciais</v>
          </cell>
          <cell r="C1527" t="str">
            <v>m³</v>
          </cell>
          <cell r="D1527">
            <v>666.6</v>
          </cell>
          <cell r="E1527" t="str">
            <v>SICRO Jan/26</v>
          </cell>
        </row>
        <row r="1528">
          <cell r="A1528">
            <v>1107911</v>
          </cell>
          <cell r="B1528" t="str">
            <v>Concreto autoadensável com silicato de alumínio fck = 45 MPa - confecção em central dosadora de 30 m³/h - areia e brita comerciais</v>
          </cell>
          <cell r="C1528" t="str">
            <v>m³</v>
          </cell>
          <cell r="D1528">
            <v>714.75</v>
          </cell>
          <cell r="E1528" t="str">
            <v>SICRO Jan/26</v>
          </cell>
        </row>
        <row r="1529">
          <cell r="A1529">
            <v>1107912</v>
          </cell>
          <cell r="B1529" t="str">
            <v>Concreto autoadensável com silicato de alumínio fck = 50 MPa - confecção em central dosadora de 30 m³/h - areia e brita comerciais</v>
          </cell>
          <cell r="C1529" t="str">
            <v>m³</v>
          </cell>
          <cell r="D1529">
            <v>781.26</v>
          </cell>
          <cell r="E1529" t="str">
            <v>SICRO Jan/26</v>
          </cell>
        </row>
        <row r="1530">
          <cell r="A1530">
            <v>1116323</v>
          </cell>
          <cell r="B1530" t="str">
            <v>Concreto autoadensável para confecção de dormente fck = 45 MPa - confecção em central dosadora e misturadora de 20 m³/h - areia e brita comerciais</v>
          </cell>
          <cell r="C1530" t="str">
            <v>m³</v>
          </cell>
          <cell r="D1530">
            <v>1125.0899999999999</v>
          </cell>
          <cell r="E1530" t="str">
            <v>SICRO Jan/26</v>
          </cell>
        </row>
        <row r="1531">
          <cell r="A1531">
            <v>1106164</v>
          </cell>
          <cell r="B1531" t="str">
            <v>Concreto ciclópico fck = 20 MPa - confecção em betoneira e lançamento manual - areia extraída, brita e pedra de mão produzidas</v>
          </cell>
          <cell r="C1531" t="str">
            <v>m³</v>
          </cell>
          <cell r="D1531">
            <v>277.81</v>
          </cell>
          <cell r="E1531" t="str">
            <v>SICRO Jan/26</v>
          </cell>
        </row>
        <row r="1532">
          <cell r="A1532">
            <v>1106165</v>
          </cell>
          <cell r="B1532" t="str">
            <v>Concreto ciclópico fck = 20 MPa - confecção em betoneira e lançamento manual - areia, brita e pedra de mão comerciais</v>
          </cell>
          <cell r="C1532" t="str">
            <v>m³</v>
          </cell>
          <cell r="D1532">
            <v>444.01</v>
          </cell>
          <cell r="E1532" t="str">
            <v>SICRO Jan/26</v>
          </cell>
        </row>
        <row r="1533">
          <cell r="A1533">
            <v>1106156</v>
          </cell>
          <cell r="B1533" t="str">
            <v>Concreto com 10% de microssílica fck = 45 MPa - confecção em central dosadora de 30 m³/h - areia e brita comerciais</v>
          </cell>
          <cell r="C1533" t="str">
            <v>m³</v>
          </cell>
          <cell r="D1533">
            <v>567.05999999999995</v>
          </cell>
          <cell r="E1533" t="str">
            <v>SICRO Jan/26</v>
          </cell>
        </row>
        <row r="1534">
          <cell r="A1534">
            <v>1107932</v>
          </cell>
          <cell r="B1534" t="str">
            <v>Concreto com 10% de microssílica fck = 50 MPa - confecção em central dosadora de 30 m³/h - areia e brita comerciais</v>
          </cell>
          <cell r="C1534" t="str">
            <v>m³</v>
          </cell>
          <cell r="D1534">
            <v>603.19000000000005</v>
          </cell>
          <cell r="E1534" t="str">
            <v>SICRO Jan/26</v>
          </cell>
        </row>
        <row r="1535">
          <cell r="A1535">
            <v>1108111</v>
          </cell>
          <cell r="B1535" t="str">
            <v>Concreto com 8% de microssílica fck = 25 MPa - confecção em central dosadora de 30 m³/h - areia e brita comerciais</v>
          </cell>
          <cell r="C1535" t="str">
            <v>m³</v>
          </cell>
          <cell r="D1535">
            <v>464.07</v>
          </cell>
          <cell r="E1535" t="str">
            <v>SICRO Jan/26</v>
          </cell>
        </row>
        <row r="1536">
          <cell r="A1536">
            <v>1108112</v>
          </cell>
          <cell r="B1536" t="str">
            <v>Concreto com 8% de microssílica fck = 30 MPa - confecção em central dosadora de 30 m³/h - areia e brita comerciais</v>
          </cell>
          <cell r="C1536" t="str">
            <v>m³</v>
          </cell>
          <cell r="D1536">
            <v>474.39</v>
          </cell>
          <cell r="E1536" t="str">
            <v>SICRO Jan/26</v>
          </cell>
        </row>
        <row r="1537">
          <cell r="A1537">
            <v>1108113</v>
          </cell>
          <cell r="B1537" t="str">
            <v>Concreto com 8% de microssílica fck = 35 MPa - confecção em central dosadora de 30 m³/h - areia e brita comerciais</v>
          </cell>
          <cell r="C1537" t="str">
            <v>m³</v>
          </cell>
          <cell r="D1537">
            <v>499.62</v>
          </cell>
          <cell r="E1537" t="str">
            <v>SICRO Jan/26</v>
          </cell>
        </row>
        <row r="1538">
          <cell r="A1538">
            <v>1108114</v>
          </cell>
          <cell r="B1538" t="str">
            <v>Concreto com 8% de microssílica fck = 40 MPa - confecção em central dosadora de 30 m³/h - areia e brita comerciais</v>
          </cell>
          <cell r="C1538" t="str">
            <v>m³</v>
          </cell>
          <cell r="D1538">
            <v>527.78</v>
          </cell>
          <cell r="E1538" t="str">
            <v>SICRO Jan/26</v>
          </cell>
        </row>
        <row r="1539">
          <cell r="A1539">
            <v>1108061</v>
          </cell>
          <cell r="B1539" t="str">
            <v>Concreto com látex SBR fck = 25 MPa - confecção em betoneira e lançamento manual - areia e brita comerciais</v>
          </cell>
          <cell r="C1539" t="str">
            <v>m³</v>
          </cell>
          <cell r="D1539">
            <v>1016.11</v>
          </cell>
          <cell r="E1539" t="str">
            <v>SICRO Jan/26</v>
          </cell>
        </row>
        <row r="1540">
          <cell r="A1540">
            <v>1108064</v>
          </cell>
          <cell r="B1540" t="str">
            <v>Concreto com látex SBR fck = 30 MPa - confecção em betoneira e lançamento manual - areia e brita comerciais</v>
          </cell>
          <cell r="C1540" t="str">
            <v>m³</v>
          </cell>
          <cell r="D1540">
            <v>1096.81</v>
          </cell>
          <cell r="E1540" t="str">
            <v>SICRO Jan/26</v>
          </cell>
        </row>
        <row r="1541">
          <cell r="A1541">
            <v>1107888</v>
          </cell>
          <cell r="B1541" t="str">
            <v>Concreto fck = 15 MPa - confecção em betoneira e lançamento manual - areia e brita comerciais</v>
          </cell>
          <cell r="C1541" t="str">
            <v>m³</v>
          </cell>
          <cell r="D1541">
            <v>478.58</v>
          </cell>
          <cell r="E1541" t="str">
            <v>SICRO Jan/26</v>
          </cell>
        </row>
        <row r="1542">
          <cell r="A1542">
            <v>1107889</v>
          </cell>
          <cell r="B1542" t="str">
            <v>Concreto fck = 15 MPa - confecção em betoneira e lançamento manual - areia extraída e brita produzida</v>
          </cell>
          <cell r="C1542" t="str">
            <v>m³</v>
          </cell>
          <cell r="D1542">
            <v>318.47000000000003</v>
          </cell>
          <cell r="E1542" t="str">
            <v>SICRO Jan/26</v>
          </cell>
        </row>
        <row r="1543">
          <cell r="A1543">
            <v>1107892</v>
          </cell>
          <cell r="B1543" t="str">
            <v>Concreto fck = 20 MPa - confecção em betoneira e lançamento manual - areia e brita comerciais</v>
          </cell>
          <cell r="C1543" t="str">
            <v>m³</v>
          </cell>
          <cell r="D1543">
            <v>496.12</v>
          </cell>
          <cell r="E1543" t="str">
            <v>SICRO Jan/26</v>
          </cell>
        </row>
        <row r="1544">
          <cell r="A1544">
            <v>1107891</v>
          </cell>
          <cell r="B1544" t="str">
            <v>Concreto fck = 20 MPa - confecção em betoneira e lançamento manual - areia extraída e brita produzida</v>
          </cell>
          <cell r="C1544" t="str">
            <v>m³</v>
          </cell>
          <cell r="D1544">
            <v>338.2</v>
          </cell>
          <cell r="E1544" t="str">
            <v>SICRO Jan/26</v>
          </cell>
        </row>
        <row r="1545">
          <cell r="A1545">
            <v>1107928</v>
          </cell>
          <cell r="B1545" t="str">
            <v>Concreto fck = 20 MPa - confecção em central dosadora de 30 m³/h - areia e brita comerciais</v>
          </cell>
          <cell r="C1545" t="str">
            <v>m³</v>
          </cell>
          <cell r="D1545">
            <v>411.28</v>
          </cell>
          <cell r="E1545" t="str">
            <v>SICRO Jan/26</v>
          </cell>
        </row>
        <row r="1546">
          <cell r="A1546">
            <v>1107929</v>
          </cell>
          <cell r="B1546" t="str">
            <v>Concreto fck = 20 MPa - confecção em central dosadora de 30 m³/h - areia extraída e brita produzida</v>
          </cell>
          <cell r="C1546" t="str">
            <v>m³</v>
          </cell>
          <cell r="D1546">
            <v>252.81</v>
          </cell>
          <cell r="E1546" t="str">
            <v>SICRO Jan/26</v>
          </cell>
        </row>
        <row r="1547">
          <cell r="A1547">
            <v>1106109</v>
          </cell>
          <cell r="B1547" t="str">
            <v>Concreto fck = 20 MPa - confecção em central dosadora de 40 m³/h - areia e brita comerciais</v>
          </cell>
          <cell r="C1547" t="str">
            <v>m³</v>
          </cell>
          <cell r="D1547">
            <v>374.49</v>
          </cell>
          <cell r="E1547" t="str">
            <v>SICRO Jan/26</v>
          </cell>
        </row>
        <row r="1548">
          <cell r="A1548">
            <v>1106117</v>
          </cell>
          <cell r="B1548" t="str">
            <v>Concreto fck = 20 MPa - confecção em central dosadora de 40 m³/h - areia extraída e brita produzida</v>
          </cell>
          <cell r="C1548" t="str">
            <v>m³</v>
          </cell>
          <cell r="D1548">
            <v>216.01</v>
          </cell>
          <cell r="E1548" t="str">
            <v>SICRO Jan/26</v>
          </cell>
        </row>
        <row r="1549">
          <cell r="A1549">
            <v>1107896</v>
          </cell>
          <cell r="B1549" t="str">
            <v>Concreto fck = 25 MPa - confecção em betoneira e lançamento manual - areia e brita comerciais</v>
          </cell>
          <cell r="C1549" t="str">
            <v>m³</v>
          </cell>
          <cell r="D1549">
            <v>515.82000000000005</v>
          </cell>
          <cell r="E1549" t="str">
            <v>SICRO Jan/26</v>
          </cell>
        </row>
        <row r="1550">
          <cell r="A1550">
            <v>1107895</v>
          </cell>
          <cell r="B1550" t="str">
            <v>Concreto fck = 25 MPa - confecção em betoneira e lançamento manual - areia extraída e brita produzida</v>
          </cell>
          <cell r="C1550" t="str">
            <v>m³</v>
          </cell>
          <cell r="D1550">
            <v>360.35</v>
          </cell>
          <cell r="E1550" t="str">
            <v>SICRO Jan/26</v>
          </cell>
        </row>
        <row r="1551">
          <cell r="A1551">
            <v>1119528</v>
          </cell>
          <cell r="B1551" t="str">
            <v>Concreto fck = 25 MPa - confecção em central dosadora de 30 m³/h - areia e brita comerciais</v>
          </cell>
          <cell r="C1551" t="str">
            <v>m³</v>
          </cell>
          <cell r="D1551">
            <v>424.22</v>
          </cell>
          <cell r="E1551" t="str">
            <v>SICRO Jan/26</v>
          </cell>
        </row>
        <row r="1552">
          <cell r="A1552">
            <v>1106135</v>
          </cell>
          <cell r="B1552" t="str">
            <v>Concreto fck = 25 MPa - confecção em central dosadora de 30 m³/h - areia extraída e brita produzida</v>
          </cell>
          <cell r="C1552" t="str">
            <v>m³</v>
          </cell>
          <cell r="D1552">
            <v>267.43</v>
          </cell>
          <cell r="E1552" t="str">
            <v>SICRO Jan/26</v>
          </cell>
        </row>
        <row r="1553">
          <cell r="A1553">
            <v>1106136</v>
          </cell>
          <cell r="B1553" t="str">
            <v>Concreto fck = 25 MPa - confecção em central dosadora de 40 m³/h - areia e brita comerciais</v>
          </cell>
          <cell r="C1553" t="str">
            <v>m³</v>
          </cell>
          <cell r="D1553">
            <v>384.75</v>
          </cell>
          <cell r="E1553" t="str">
            <v>SICRO Jan/26</v>
          </cell>
        </row>
        <row r="1554">
          <cell r="A1554">
            <v>1106137</v>
          </cell>
          <cell r="B1554" t="str">
            <v>Concreto fck = 25 MPa - confecção em central dosadora de 40 m³/h - areia extraída e brita produzida</v>
          </cell>
          <cell r="C1554" t="str">
            <v>m³</v>
          </cell>
          <cell r="D1554">
            <v>227.97</v>
          </cell>
          <cell r="E1554" t="str">
            <v>SICRO Jan/26</v>
          </cell>
        </row>
        <row r="1555">
          <cell r="A1555">
            <v>1116127</v>
          </cell>
          <cell r="B1555" t="str">
            <v>Concreto fck = 25 MPa para pré-moldados (mourões) - confecção em betoneira e lançamento manual - areia e brita comerciais</v>
          </cell>
          <cell r="C1555" t="str">
            <v>m³</v>
          </cell>
          <cell r="D1555">
            <v>531.92999999999995</v>
          </cell>
          <cell r="E1555" t="str">
            <v>SICRO Jan/26</v>
          </cell>
        </row>
        <row r="1556">
          <cell r="A1556">
            <v>1116126</v>
          </cell>
          <cell r="B1556" t="str">
            <v>Concreto fck = 25 MPa para pré-moldados (mourões) - confecção em betoneira e lançamento manual - areia extraída e brita produzida</v>
          </cell>
          <cell r="C1556" t="str">
            <v>m³</v>
          </cell>
          <cell r="D1556">
            <v>384.59</v>
          </cell>
          <cell r="E1556" t="str">
            <v>SICRO Jan/26</v>
          </cell>
        </row>
        <row r="1557">
          <cell r="A1557">
            <v>1107900</v>
          </cell>
          <cell r="B1557" t="str">
            <v>Concreto fck = 30 MPa - confecção em betoneira e lançamento manual - areia e brita comerciais</v>
          </cell>
          <cell r="C1557" t="str">
            <v>m³</v>
          </cell>
          <cell r="D1557">
            <v>537.73</v>
          </cell>
          <cell r="E1557" t="str">
            <v>SICRO Jan/26</v>
          </cell>
        </row>
        <row r="1558">
          <cell r="A1558">
            <v>1107899</v>
          </cell>
          <cell r="B1558" t="str">
            <v>Concreto fck = 30 MPa - confecção em betoneira e lançamento manual - areia extraída e brita produzida</v>
          </cell>
          <cell r="C1558" t="str">
            <v>m³</v>
          </cell>
          <cell r="D1558">
            <v>385</v>
          </cell>
          <cell r="E1558" t="str">
            <v>SICRO Jan/26</v>
          </cell>
        </row>
        <row r="1559">
          <cell r="A1559">
            <v>1107890</v>
          </cell>
          <cell r="B1559" t="str">
            <v>Concreto fck = 30 MPa - confecção em central dosadora de 30 m³/h - areia e brita comerciais</v>
          </cell>
          <cell r="C1559" t="str">
            <v>m³</v>
          </cell>
          <cell r="D1559">
            <v>441.09</v>
          </cell>
          <cell r="E1559" t="str">
            <v>SICRO Jan/26</v>
          </cell>
        </row>
        <row r="1560">
          <cell r="A1560">
            <v>1106138</v>
          </cell>
          <cell r="B1560" t="str">
            <v>Concreto fck = 30 MPa - confecção em central dosadora de 30 m³/h - areia extraída e brita produzida</v>
          </cell>
          <cell r="C1560" t="str">
            <v>m³</v>
          </cell>
          <cell r="D1560">
            <v>286.52</v>
          </cell>
          <cell r="E1560" t="str">
            <v>SICRO Jan/26</v>
          </cell>
        </row>
        <row r="1561">
          <cell r="A1561">
            <v>1106139</v>
          </cell>
          <cell r="B1561" t="str">
            <v>Concreto fck = 30 MPa - confecção em central dosadora de 40 m³/h - areia e brita comerciais</v>
          </cell>
          <cell r="C1561" t="str">
            <v>m³</v>
          </cell>
          <cell r="D1561">
            <v>398.21</v>
          </cell>
          <cell r="E1561" t="str">
            <v>SICRO Jan/26</v>
          </cell>
        </row>
        <row r="1562">
          <cell r="A1562">
            <v>1106140</v>
          </cell>
          <cell r="B1562" t="str">
            <v>Concreto fck = 30 MPa - confecção em central dosadora de 40 m³/h - areia extraída e brita produzida</v>
          </cell>
          <cell r="C1562" t="str">
            <v>m³</v>
          </cell>
          <cell r="D1562">
            <v>243.64</v>
          </cell>
          <cell r="E1562" t="str">
            <v>SICRO Jan/26</v>
          </cell>
        </row>
        <row r="1563">
          <cell r="A1563">
            <v>1116324</v>
          </cell>
          <cell r="B1563" t="str">
            <v>Concreto fck = 30 MPa - confecção em central dosadora e misturadora de 20 m³/h - areia e brita comerciais</v>
          </cell>
          <cell r="C1563" t="str">
            <v>m³</v>
          </cell>
          <cell r="D1563">
            <v>429.74</v>
          </cell>
          <cell r="E1563" t="str">
            <v>SICRO Jan/26</v>
          </cell>
        </row>
        <row r="1564">
          <cell r="A1564">
            <v>1107904</v>
          </cell>
          <cell r="B1564" t="str">
            <v>Concreto fck = 35 MPa - confecção em betoneira e lançamento manual - areia e brita comerciais</v>
          </cell>
          <cell r="C1564" t="str">
            <v>m³</v>
          </cell>
          <cell r="D1564">
            <v>562.28</v>
          </cell>
          <cell r="E1564" t="str">
            <v>SICRO Jan/26</v>
          </cell>
        </row>
        <row r="1565">
          <cell r="A1565">
            <v>1107903</v>
          </cell>
          <cell r="B1565" t="str">
            <v>Concreto fck = 35 MPa - confecção em betoneira e lançamento manual - areia extraída e brita produzida</v>
          </cell>
          <cell r="C1565" t="str">
            <v>m³</v>
          </cell>
          <cell r="D1565">
            <v>412.61</v>
          </cell>
          <cell r="E1565" t="str">
            <v>SICRO Jan/26</v>
          </cell>
        </row>
        <row r="1566">
          <cell r="A1566">
            <v>1107908</v>
          </cell>
          <cell r="B1566" t="str">
            <v>Concreto fck = 40 MPa - confecção em betoneira e lançamento manual - areia e brita comerciais</v>
          </cell>
          <cell r="C1566" t="str">
            <v>m³</v>
          </cell>
          <cell r="D1566">
            <v>589.59</v>
          </cell>
          <cell r="E1566" t="str">
            <v>SICRO Jan/26</v>
          </cell>
        </row>
        <row r="1567">
          <cell r="A1567">
            <v>1107907</v>
          </cell>
          <cell r="B1567" t="str">
            <v>Concreto fck = 40 MPa - confecção em betoneira e lançamento manual - areia extraída e brita produzida</v>
          </cell>
          <cell r="C1567" t="str">
            <v>m³</v>
          </cell>
          <cell r="D1567">
            <v>443.34</v>
          </cell>
          <cell r="E1567" t="str">
            <v>SICRO Jan/26</v>
          </cell>
        </row>
        <row r="1568">
          <cell r="A1568">
            <v>1107871</v>
          </cell>
          <cell r="B1568" t="str">
            <v>Concreto fctm,k = 4,5 MPa - confecção em central dosadora de 30 m³/h - areia e brita comerciais</v>
          </cell>
          <cell r="C1568" t="str">
            <v>m³</v>
          </cell>
          <cell r="D1568">
            <v>470.78</v>
          </cell>
          <cell r="E1568" t="str">
            <v>SICRO Jan/26</v>
          </cell>
        </row>
        <row r="1569">
          <cell r="A1569">
            <v>1107870</v>
          </cell>
          <cell r="B1569" t="str">
            <v>Concreto fctm,k = 4,5 MPa - confecção em central dosadora de 30 m³/h - areia extraída e brita produzida</v>
          </cell>
          <cell r="C1569" t="str">
            <v>m³</v>
          </cell>
          <cell r="D1569">
            <v>319.89</v>
          </cell>
          <cell r="E1569" t="str">
            <v>SICRO Jan/26</v>
          </cell>
        </row>
        <row r="1570">
          <cell r="A1570">
            <v>1106057</v>
          </cell>
          <cell r="B1570" t="str">
            <v>Concreto magro - confecção em betoneira e lançamento manual - areia e brita comerciais</v>
          </cell>
          <cell r="C1570" t="str">
            <v>m³</v>
          </cell>
          <cell r="D1570">
            <v>483.17</v>
          </cell>
          <cell r="E1570" t="str">
            <v>SICRO Jan/26</v>
          </cell>
        </row>
        <row r="1571">
          <cell r="A1571">
            <v>1106058</v>
          </cell>
          <cell r="B1571" t="str">
            <v>Concreto magro - confecção em betoneira e lançamento manual - areia extraída e brita produzida</v>
          </cell>
          <cell r="C1571" t="str">
            <v>m³</v>
          </cell>
          <cell r="D1571">
            <v>330.79</v>
          </cell>
          <cell r="E1571" t="str">
            <v>SICRO Jan/26</v>
          </cell>
        </row>
        <row r="1572">
          <cell r="A1572">
            <v>1106380</v>
          </cell>
          <cell r="B1572" t="str">
            <v>Concreto para bombeamento fck = 25 MPa - confecção em central dosadora de 30 m³/h - areia e brita comerciais</v>
          </cell>
          <cell r="C1572" t="str">
            <v>m³</v>
          </cell>
          <cell r="D1572">
            <v>446.64</v>
          </cell>
          <cell r="E1572" t="str">
            <v>SICRO Jan/26</v>
          </cell>
        </row>
        <row r="1573">
          <cell r="A1573">
            <v>1106378</v>
          </cell>
          <cell r="B1573" t="str">
            <v>Concreto para bombeamento fck = 25 MPa - confecção em central dosadora de 30 m³/h - areia extraída e brita produzida</v>
          </cell>
          <cell r="C1573" t="str">
            <v>m³</v>
          </cell>
          <cell r="D1573">
            <v>297.77</v>
          </cell>
          <cell r="E1573" t="str">
            <v>SICRO Jan/26</v>
          </cell>
        </row>
        <row r="1574">
          <cell r="A1574">
            <v>1116263</v>
          </cell>
          <cell r="B1574" t="str">
            <v>Concreto para bombeamento fck = 25 MPa - confecção em central dosadora de 40 m³/h - areia e brita comerciais</v>
          </cell>
          <cell r="C1574" t="str">
            <v>m³</v>
          </cell>
          <cell r="D1574">
            <v>401.53</v>
          </cell>
          <cell r="E1574" t="str">
            <v>SICRO Jan/26</v>
          </cell>
        </row>
        <row r="1575">
          <cell r="A1575">
            <v>1116267</v>
          </cell>
          <cell r="B1575" t="str">
            <v>Concreto para bombeamento fck = 25 MPa - confecção em central dosadora de 40 m³/h - areia extraída e brita produzida</v>
          </cell>
          <cell r="C1575" t="str">
            <v>m³</v>
          </cell>
          <cell r="D1575">
            <v>252.67</v>
          </cell>
          <cell r="E1575" t="str">
            <v>SICRO Jan/26</v>
          </cell>
        </row>
        <row r="1576">
          <cell r="A1576">
            <v>1106280</v>
          </cell>
          <cell r="B1576" t="str">
            <v>Concreto para bombeamento fck = 30 MPa - confecção em central dosadora de 30 m³/h - areia e brita comerciais</v>
          </cell>
          <cell r="C1576" t="str">
            <v>m³</v>
          </cell>
          <cell r="D1576">
            <v>466.51</v>
          </cell>
          <cell r="E1576" t="str">
            <v>SICRO Jan/26</v>
          </cell>
        </row>
        <row r="1577">
          <cell r="A1577">
            <v>1106289</v>
          </cell>
          <cell r="B1577" t="str">
            <v>Concreto para bombeamento fck = 30 MPa - confecção em central dosadora de 30 m³/h - areia extraída e brita produzida</v>
          </cell>
          <cell r="C1577" t="str">
            <v>m³</v>
          </cell>
          <cell r="D1577">
            <v>320.20999999999998</v>
          </cell>
          <cell r="E1577" t="str">
            <v>SICRO Jan/26</v>
          </cell>
        </row>
        <row r="1578">
          <cell r="A1578">
            <v>1116264</v>
          </cell>
          <cell r="B1578" t="str">
            <v>Concreto para bombeamento fck = 30 MPa - confecção em central dosadora de 40 m³/h - areia e brita comerciais</v>
          </cell>
          <cell r="C1578" t="str">
            <v>m³</v>
          </cell>
          <cell r="D1578">
            <v>417.42</v>
          </cell>
          <cell r="E1578" t="str">
            <v>SICRO Jan/26</v>
          </cell>
        </row>
        <row r="1579">
          <cell r="A1579">
            <v>1116268</v>
          </cell>
          <cell r="B1579" t="str">
            <v>Concreto para bombeamento fck = 30 MPa - confecção em central dosadora de 40 m³/h - areia extraída e brita produzida</v>
          </cell>
          <cell r="C1579" t="str">
            <v>m³</v>
          </cell>
          <cell r="D1579">
            <v>271.13</v>
          </cell>
          <cell r="E1579" t="str">
            <v>SICRO Jan/26</v>
          </cell>
        </row>
        <row r="1580">
          <cell r="A1580">
            <v>1106281</v>
          </cell>
          <cell r="B1580" t="str">
            <v>Concreto para bombeamento fck = 35 MPa - confecção em central dosadora de 30 m³/h - areia e brita comerciais</v>
          </cell>
          <cell r="C1580" t="str">
            <v>m³</v>
          </cell>
          <cell r="D1580">
            <v>492.11</v>
          </cell>
          <cell r="E1580" t="str">
            <v>SICRO Jan/26</v>
          </cell>
        </row>
        <row r="1581">
          <cell r="A1581">
            <v>1106382</v>
          </cell>
          <cell r="B1581" t="str">
            <v>Concreto para bombeamento fck = 35 MPa - confecção em central dosadora de 30 m³/h - areia extraída e brita produzida</v>
          </cell>
          <cell r="C1581" t="str">
            <v>m³</v>
          </cell>
          <cell r="D1581">
            <v>349.13</v>
          </cell>
          <cell r="E1581" t="str">
            <v>SICRO Jan/26</v>
          </cell>
        </row>
        <row r="1582">
          <cell r="A1582">
            <v>1116265</v>
          </cell>
          <cell r="B1582" t="str">
            <v>Concreto para bombeamento fck = 35 MPa - confecção em central dosadora de 40 m³/h - areia e brita comerciais</v>
          </cell>
          <cell r="C1582" t="str">
            <v>m³</v>
          </cell>
          <cell r="D1582">
            <v>437.82</v>
          </cell>
          <cell r="E1582" t="str">
            <v>SICRO Jan/26</v>
          </cell>
        </row>
        <row r="1583">
          <cell r="A1583">
            <v>1116269</v>
          </cell>
          <cell r="B1583" t="str">
            <v>Concreto para bombeamento fck = 35 MPa - confecção em central dosadora de 40 m³/h - areia extraída e brita produzida</v>
          </cell>
          <cell r="C1583" t="str">
            <v>m³</v>
          </cell>
          <cell r="D1583">
            <v>294.83999999999997</v>
          </cell>
          <cell r="E1583" t="str">
            <v>SICRO Jan/26</v>
          </cell>
        </row>
        <row r="1584">
          <cell r="A1584">
            <v>1106282</v>
          </cell>
          <cell r="B1584" t="str">
            <v>Concreto para bombeamento fck = 40 MPa - confecção em central dosadora de 30 m³/h - areia e brita comerciais</v>
          </cell>
          <cell r="C1584" t="str">
            <v>m³</v>
          </cell>
          <cell r="D1584">
            <v>520.67999999999995</v>
          </cell>
          <cell r="E1584" t="str">
            <v>SICRO Jan/26</v>
          </cell>
        </row>
        <row r="1585">
          <cell r="A1585">
            <v>1106384</v>
          </cell>
          <cell r="B1585" t="str">
            <v>Concreto para bombeamento fck = 40 MPa - confecção em central dosadora de 30 m³/h - areia extraída e brita produzida</v>
          </cell>
          <cell r="C1585" t="str">
            <v>m³</v>
          </cell>
          <cell r="D1585">
            <v>381.39</v>
          </cell>
          <cell r="E1585" t="str">
            <v>SICRO Jan/26</v>
          </cell>
        </row>
        <row r="1586">
          <cell r="A1586">
            <v>1116266</v>
          </cell>
          <cell r="B1586" t="str">
            <v>Concreto para bombeamento fck = 40 MPa - confecção em central dosadora de 40 m³/h - areia e brita comerciais</v>
          </cell>
          <cell r="C1586" t="str">
            <v>m³</v>
          </cell>
          <cell r="D1586">
            <v>460.62</v>
          </cell>
          <cell r="E1586" t="str">
            <v>SICRO Jan/26</v>
          </cell>
        </row>
        <row r="1587">
          <cell r="A1587">
            <v>1116270</v>
          </cell>
          <cell r="B1587" t="str">
            <v>Concreto para bombeamento fck = 40 MPa - confecção em central dosadora de 40 m³/h - areia extraída e brita produzida</v>
          </cell>
          <cell r="C1587" t="str">
            <v>m³</v>
          </cell>
          <cell r="D1587">
            <v>321.33</v>
          </cell>
          <cell r="E1587" t="str">
            <v>SICRO Jan/26</v>
          </cell>
        </row>
        <row r="1588">
          <cell r="A1588">
            <v>1107868</v>
          </cell>
          <cell r="B1588" t="str">
            <v>Concreto para sub-base adensado por vibração fck = 7,5 MPa - confecção em central dosadora de 30 m³/h - areia e brita comerciais</v>
          </cell>
          <cell r="C1588" t="str">
            <v>m³</v>
          </cell>
          <cell r="D1588">
            <v>368.46</v>
          </cell>
          <cell r="E1588" t="str">
            <v>SICRO Jan/26</v>
          </cell>
        </row>
        <row r="1589">
          <cell r="A1589">
            <v>1107869</v>
          </cell>
          <cell r="B1589" t="str">
            <v>Concreto para sub-base adensado por vibração fck = 7,5 MPa - confecção em central dosadora de 30 m³/h - areia extraída e brita produzida</v>
          </cell>
          <cell r="C1589" t="str">
            <v>m³</v>
          </cell>
          <cell r="D1589">
            <v>204.36</v>
          </cell>
          <cell r="E1589" t="str">
            <v>SICRO Jan/26</v>
          </cell>
        </row>
        <row r="1590">
          <cell r="A1590">
            <v>1103853</v>
          </cell>
          <cell r="B1590" t="str">
            <v>Concreto poroso para tubos de drenagem fck = 25 MPa - confecção em betoneira e lançamento manual - areia e brita comerciais</v>
          </cell>
          <cell r="C1590" t="str">
            <v>m³</v>
          </cell>
          <cell r="D1590">
            <v>477.43</v>
          </cell>
          <cell r="E1590" t="str">
            <v>SICRO Jan/26</v>
          </cell>
        </row>
        <row r="1591">
          <cell r="A1591">
            <v>1103852</v>
          </cell>
          <cell r="B1591" t="str">
            <v>Concreto poroso para tubos de drenagem fck = 25 MPa - confecção em betoneira e lançamento manual - areia extraída e brita produzida</v>
          </cell>
          <cell r="C1591" t="str">
            <v>m³</v>
          </cell>
          <cell r="D1591">
            <v>367.25</v>
          </cell>
          <cell r="E1591" t="str">
            <v>SICRO Jan/26</v>
          </cell>
        </row>
        <row r="1592">
          <cell r="A1592">
            <v>1106284</v>
          </cell>
          <cell r="B1592" t="str">
            <v>Concreto submerso fck = 20 MPa - confecção em central dosadora de 30 m³/h - areia e brita comerciais</v>
          </cell>
          <cell r="C1592" t="str">
            <v>m³</v>
          </cell>
          <cell r="D1592">
            <v>463.13</v>
          </cell>
          <cell r="E1592" t="str">
            <v>SICRO Jan/26</v>
          </cell>
        </row>
        <row r="1593">
          <cell r="A1593">
            <v>1108116</v>
          </cell>
          <cell r="B1593" t="str">
            <v>Concreto submerso fck = 25 MPa - confecção em central dosadora de 30 m³/h - areia e brita comerciais</v>
          </cell>
          <cell r="C1593" t="str">
            <v>m³</v>
          </cell>
          <cell r="D1593">
            <v>468.63</v>
          </cell>
          <cell r="E1593" t="str">
            <v>SICRO Jan/26</v>
          </cell>
        </row>
        <row r="1594">
          <cell r="A1594">
            <v>1108118</v>
          </cell>
          <cell r="B1594" t="str">
            <v>Concreto submerso fck = 30 MPa - confecção em central dosadora de 30 m³/h - areia e brita comerciais</v>
          </cell>
          <cell r="C1594" t="str">
            <v>m³</v>
          </cell>
          <cell r="D1594">
            <v>492.47</v>
          </cell>
          <cell r="E1594" t="str">
            <v>SICRO Jan/26</v>
          </cell>
        </row>
        <row r="1595">
          <cell r="A1595">
            <v>1106158</v>
          </cell>
          <cell r="B1595" t="str">
            <v>Concreto submerso fck = 35 MPa - confecção em central dosadora de 30 m³/h - areia e brita comerciais</v>
          </cell>
          <cell r="C1595" t="str">
            <v>m³</v>
          </cell>
          <cell r="D1595">
            <v>520.77</v>
          </cell>
          <cell r="E1595" t="str">
            <v>SICRO Jan/26</v>
          </cell>
        </row>
        <row r="1596">
          <cell r="A1596">
            <v>1108120</v>
          </cell>
          <cell r="B1596" t="str">
            <v>Concreto submerso fck = 40 MPa - confecção em central dosadora de 30 m³/h - areia e brita comerciais</v>
          </cell>
          <cell r="C1596" t="str">
            <v>m³</v>
          </cell>
          <cell r="D1596">
            <v>552.39</v>
          </cell>
          <cell r="E1596" t="str">
            <v>SICRO Jan/26</v>
          </cell>
        </row>
        <row r="1597">
          <cell r="A1597">
            <v>1106050</v>
          </cell>
          <cell r="B1597" t="str">
            <v>Lançamento livre de concreto usinado por meio de caminhão betoneira - confecção em central dosadora de 30 m³/h</v>
          </cell>
          <cell r="C1597" t="str">
            <v>m³</v>
          </cell>
          <cell r="D1597">
            <v>60.3</v>
          </cell>
          <cell r="E1597" t="str">
            <v>SICRO Jan/26</v>
          </cell>
        </row>
        <row r="1598">
          <cell r="A1598">
            <v>1106051</v>
          </cell>
          <cell r="B1598" t="str">
            <v>Lançamento livre de concreto usinado por meio de caminhão betoneira - confecção em central dosadora de 40 m³/h</v>
          </cell>
          <cell r="C1598" t="str">
            <v>m³</v>
          </cell>
          <cell r="D1598">
            <v>50.31</v>
          </cell>
          <cell r="E1598" t="str">
            <v>SICRO Jan/26</v>
          </cell>
        </row>
        <row r="1599">
          <cell r="A1599">
            <v>1106061</v>
          </cell>
          <cell r="B1599" t="str">
            <v>Lançamento manual de concreto usinado - confecção em central dosadora de 30 m³/h</v>
          </cell>
          <cell r="C1599" t="str">
            <v>m³</v>
          </cell>
          <cell r="D1599">
            <v>70.900000000000006</v>
          </cell>
          <cell r="E1599" t="str">
            <v>SICRO Jan/26</v>
          </cell>
        </row>
        <row r="1600">
          <cell r="A1600">
            <v>1106087</v>
          </cell>
          <cell r="B1600" t="str">
            <v>Lançamento manual de concreto usinado - confecção em central dosadora de 40 m³/h</v>
          </cell>
          <cell r="C1600" t="str">
            <v>m³</v>
          </cell>
          <cell r="D1600">
            <v>61.24</v>
          </cell>
          <cell r="E1600" t="str">
            <v>SICRO Jan/26</v>
          </cell>
        </row>
        <row r="1601">
          <cell r="A1601">
            <v>1116327</v>
          </cell>
          <cell r="B1601" t="str">
            <v>Lançamento manual de concreto usinado - confecção em central dosadora e misturadora de 20 m³/h</v>
          </cell>
          <cell r="C1601" t="str">
            <v>m³</v>
          </cell>
          <cell r="D1601">
            <v>19.600000000000001</v>
          </cell>
          <cell r="E1601" t="str">
            <v>SICRO Jan/26</v>
          </cell>
        </row>
        <row r="1602">
          <cell r="A1602">
            <v>1107860</v>
          </cell>
          <cell r="B1602" t="str">
            <v>Lançamento mecânico de concreto com bomba lança sobre chassi com capacidade de 50 m³/h - confecção em central dosadora de 40 m³/h</v>
          </cell>
          <cell r="C1602" t="str">
            <v>m³</v>
          </cell>
          <cell r="D1602">
            <v>66.66</v>
          </cell>
          <cell r="E1602" t="str">
            <v>SICRO Jan/26</v>
          </cell>
        </row>
        <row r="1603">
          <cell r="A1603">
            <v>1106088</v>
          </cell>
          <cell r="B1603" t="str">
            <v>Lançamento mecânico de concreto com bomba rebocável com capacidade de 30 m³/h - confecção em central dosadora de 30 m³/h</v>
          </cell>
          <cell r="C1603" t="str">
            <v>m³</v>
          </cell>
          <cell r="D1603">
            <v>74.28</v>
          </cell>
          <cell r="E1603" t="str">
            <v>SICRO Jan/26</v>
          </cell>
        </row>
        <row r="1604">
          <cell r="A1604">
            <v>1106089</v>
          </cell>
          <cell r="B1604" t="str">
            <v>Lançamento mecânico de concreto com bomba rebocável com capacidade de 30 m³/h - confecção em central dosadora e misturadora de 20 m³/h</v>
          </cell>
          <cell r="C1604" t="str">
            <v>m³</v>
          </cell>
          <cell r="D1604">
            <v>26.12</v>
          </cell>
          <cell r="E1604" t="str">
            <v>SICRO Jan/26</v>
          </cell>
        </row>
        <row r="1605">
          <cell r="A1605">
            <v>1106128</v>
          </cell>
          <cell r="B1605" t="str">
            <v>Lançamento mecânico de concreto com bomba rebocável com capacidade de 41 m³/h - confecção em central dosadora de 40 m³/h</v>
          </cell>
          <cell r="C1605" t="str">
            <v>m³</v>
          </cell>
          <cell r="D1605">
            <v>60.85</v>
          </cell>
          <cell r="E1605" t="str">
            <v>SICRO Jan/26</v>
          </cell>
        </row>
        <row r="1606">
          <cell r="A1606">
            <v>1108056</v>
          </cell>
          <cell r="B1606" t="str">
            <v>Microconcreto autoadensável para reparos e grauteamento - confecção em misturador e lançamento manual</v>
          </cell>
          <cell r="C1606" t="str">
            <v>m³</v>
          </cell>
          <cell r="D1606">
            <v>3517.19</v>
          </cell>
          <cell r="E1606" t="str">
            <v>SICRO Jan/26</v>
          </cell>
        </row>
        <row r="1607">
          <cell r="A1607">
            <v>1108059</v>
          </cell>
          <cell r="B1607" t="str">
            <v>Microconcreto para reparos e grauteamento - confecção em misturador e lançamento manual</v>
          </cell>
          <cell r="C1607" t="str">
            <v>m³</v>
          </cell>
          <cell r="D1607">
            <v>3147.63</v>
          </cell>
          <cell r="E1607" t="str">
            <v>SICRO Jan/26</v>
          </cell>
        </row>
        <row r="1608">
          <cell r="A1608">
            <v>1207700</v>
          </cell>
          <cell r="B1608" t="str">
            <v>Concreto fck = 20 MPa para projeção via seca - confecção em betoneira - areia e brita comerciais</v>
          </cell>
          <cell r="C1608" t="str">
            <v>m³</v>
          </cell>
          <cell r="D1608">
            <v>598.59</v>
          </cell>
          <cell r="E1608" t="str">
            <v>SICRO Jan/26</v>
          </cell>
        </row>
        <row r="1609">
          <cell r="A1609">
            <v>1207701</v>
          </cell>
          <cell r="B1609" t="str">
            <v>Concreto fck = 25 MPa para projeção via seca - confecção em betoneira - areia e brita comerciais</v>
          </cell>
          <cell r="C1609" t="str">
            <v>m³</v>
          </cell>
          <cell r="D1609">
            <v>632.58000000000004</v>
          </cell>
          <cell r="E1609" t="str">
            <v>SICRO Jan/26</v>
          </cell>
        </row>
        <row r="1610">
          <cell r="A1610">
            <v>1207702</v>
          </cell>
          <cell r="B1610" t="str">
            <v>Concreto fck = 30 MPa para projeção via seca - confecção em betoneira - areia e brita comerciais</v>
          </cell>
          <cell r="C1610" t="str">
            <v>m³</v>
          </cell>
          <cell r="D1610">
            <v>670.62</v>
          </cell>
          <cell r="E1610" t="str">
            <v>SICRO Jan/26</v>
          </cell>
        </row>
        <row r="1611">
          <cell r="A1611">
            <v>1207708</v>
          </cell>
          <cell r="B1611" t="str">
            <v>Concreto fck = 30 MPa para projeção via úmida - confecção em central dosadora de 30 m³/h - areia e brita comerciais</v>
          </cell>
          <cell r="C1611" t="str">
            <v>m³</v>
          </cell>
          <cell r="D1611">
            <v>596.84</v>
          </cell>
          <cell r="E1611" t="str">
            <v>SICRO Jan/26</v>
          </cell>
        </row>
        <row r="1612">
          <cell r="A1612">
            <v>1207703</v>
          </cell>
          <cell r="B1612" t="str">
            <v>Concreto fck = 40 MPa para projeção via seca - confecção em betoneira - areia e brita comerciais</v>
          </cell>
          <cell r="C1612" t="str">
            <v>m³</v>
          </cell>
          <cell r="D1612">
            <v>760.8</v>
          </cell>
          <cell r="E1612" t="str">
            <v>SICRO Jan/26</v>
          </cell>
        </row>
        <row r="1613">
          <cell r="A1613">
            <v>1207709</v>
          </cell>
          <cell r="B1613" t="str">
            <v>Concreto fck = 40 MPa para projeção via úmida - confecção em central dosadora de 30 m³/h - areia e brita comerciais</v>
          </cell>
          <cell r="C1613" t="str">
            <v>m³</v>
          </cell>
          <cell r="D1613">
            <v>679.07</v>
          </cell>
          <cell r="E1613" t="str">
            <v>SICRO Jan/26</v>
          </cell>
        </row>
        <row r="1614">
          <cell r="A1614">
            <v>1207710</v>
          </cell>
          <cell r="B1614" t="str">
            <v>Concreto projetado via seca fck = 20 MPa aplicado em pisos</v>
          </cell>
          <cell r="C1614" t="str">
            <v>m³</v>
          </cell>
          <cell r="D1614">
            <v>957.65</v>
          </cell>
          <cell r="E1614" t="str">
            <v>SICRO Jan/26</v>
          </cell>
        </row>
        <row r="1615">
          <cell r="A1615">
            <v>1207711</v>
          </cell>
          <cell r="B1615" t="str">
            <v>Concreto projetado via seca fck = 20 MPa aplicado em superfícies inclinadas e verticais</v>
          </cell>
          <cell r="C1615" t="str">
            <v>m³</v>
          </cell>
          <cell r="D1615">
            <v>1199.82</v>
          </cell>
          <cell r="E1615" t="str">
            <v>SICRO Jan/26</v>
          </cell>
        </row>
        <row r="1616">
          <cell r="A1616">
            <v>1207713</v>
          </cell>
          <cell r="B1616" t="str">
            <v>Concreto projetado via seca fck = 20 MPa aplicado em teto</v>
          </cell>
          <cell r="C1616" t="str">
            <v>m³</v>
          </cell>
          <cell r="D1616">
            <v>1838.83</v>
          </cell>
          <cell r="E1616" t="str">
            <v>SICRO Jan/26</v>
          </cell>
        </row>
        <row r="1617">
          <cell r="A1617">
            <v>1207714</v>
          </cell>
          <cell r="B1617" t="str">
            <v>Concreto projetado via seca fck = 25 MPa aplicado em pisos</v>
          </cell>
          <cell r="C1617" t="str">
            <v>m³</v>
          </cell>
          <cell r="D1617">
            <v>997.64</v>
          </cell>
          <cell r="E1617" t="str">
            <v>SICRO Jan/26</v>
          </cell>
        </row>
        <row r="1618">
          <cell r="A1618">
            <v>1207715</v>
          </cell>
          <cell r="B1618" t="str">
            <v>Concreto projetado via seca fck = 25 MPa aplicado em superfícies inclinadas e verticais</v>
          </cell>
          <cell r="C1618" t="str">
            <v>m³</v>
          </cell>
          <cell r="D1618">
            <v>1248.3699999999999</v>
          </cell>
          <cell r="E1618" t="str">
            <v>SICRO Jan/26</v>
          </cell>
        </row>
        <row r="1619">
          <cell r="A1619">
            <v>1207717</v>
          </cell>
          <cell r="B1619" t="str">
            <v>Concreto projetado via seca fck = 25 MPa aplicado em teto</v>
          </cell>
          <cell r="C1619" t="str">
            <v>m³</v>
          </cell>
          <cell r="D1619">
            <v>1906.81</v>
          </cell>
          <cell r="E1619" t="str">
            <v>SICRO Jan/26</v>
          </cell>
        </row>
        <row r="1620">
          <cell r="A1620">
            <v>1207718</v>
          </cell>
          <cell r="B1620" t="str">
            <v>Concreto projetado via seca fck = 30 MPa aplicado em pisos</v>
          </cell>
          <cell r="C1620" t="str">
            <v>m³</v>
          </cell>
          <cell r="D1620">
            <v>1042.3900000000001</v>
          </cell>
          <cell r="E1620" t="str">
            <v>SICRO Jan/26</v>
          </cell>
        </row>
        <row r="1621">
          <cell r="A1621">
            <v>1207719</v>
          </cell>
          <cell r="B1621" t="str">
            <v>Concreto projetado via seca fck = 30 MPa aplicado em superfícies inclinadas e verticais</v>
          </cell>
          <cell r="C1621" t="str">
            <v>m³</v>
          </cell>
          <cell r="D1621">
            <v>1302.72</v>
          </cell>
          <cell r="E1621" t="str">
            <v>SICRO Jan/26</v>
          </cell>
        </row>
        <row r="1622">
          <cell r="A1622">
            <v>1207721</v>
          </cell>
          <cell r="B1622" t="str">
            <v>Concreto projetado via seca fck = 30 MPa aplicado em teto</v>
          </cell>
          <cell r="C1622" t="str">
            <v>m³</v>
          </cell>
          <cell r="D1622">
            <v>1982.89</v>
          </cell>
          <cell r="E1622" t="str">
            <v>SICRO Jan/26</v>
          </cell>
        </row>
        <row r="1623">
          <cell r="A1623">
            <v>1207722</v>
          </cell>
          <cell r="B1623" t="str">
            <v>Concreto projetado via seca fck = 40 MPa aplicado em pisos</v>
          </cell>
          <cell r="C1623" t="str">
            <v>m³</v>
          </cell>
          <cell r="D1623">
            <v>1148.48</v>
          </cell>
          <cell r="E1623" t="str">
            <v>SICRO Jan/26</v>
          </cell>
        </row>
        <row r="1624">
          <cell r="A1624">
            <v>1207723</v>
          </cell>
          <cell r="B1624" t="str">
            <v>Concreto projetado via seca fck = 40 MPa aplicado em superfícies inclinadas e verticais</v>
          </cell>
          <cell r="C1624" t="str">
            <v>m³</v>
          </cell>
          <cell r="D1624">
            <v>1431.55</v>
          </cell>
          <cell r="E1624" t="str">
            <v>SICRO Jan/26</v>
          </cell>
        </row>
        <row r="1625">
          <cell r="A1625">
            <v>1207725</v>
          </cell>
          <cell r="B1625" t="str">
            <v>Concreto projetado via seca fck = 40 MPa via seca aplicado em teto</v>
          </cell>
          <cell r="C1625" t="str">
            <v>m³</v>
          </cell>
          <cell r="D1625">
            <v>2163.25</v>
          </cell>
          <cell r="E1625" t="str">
            <v>SICRO Jan/26</v>
          </cell>
        </row>
        <row r="1626">
          <cell r="A1626">
            <v>1207728</v>
          </cell>
          <cell r="B1626" t="str">
            <v>Concreto projetado via úmida fck = 30 MPa aplicado em túneis classe I com seção de 20 a 40 m²</v>
          </cell>
          <cell r="C1626" t="str">
            <v>m³</v>
          </cell>
          <cell r="D1626">
            <v>920.33</v>
          </cell>
          <cell r="E1626" t="str">
            <v>SICRO Jan/26</v>
          </cell>
        </row>
        <row r="1627">
          <cell r="A1627">
            <v>1207727</v>
          </cell>
          <cell r="B1627" t="str">
            <v>Concreto projetado via úmida fck = 30 MPa aplicado em túneis classe I com seção de 40 a 60 m²</v>
          </cell>
          <cell r="C1627" t="str">
            <v>m³</v>
          </cell>
          <cell r="D1627">
            <v>896.19</v>
          </cell>
          <cell r="E1627" t="str">
            <v>SICRO Jan/26</v>
          </cell>
        </row>
        <row r="1628">
          <cell r="A1628">
            <v>1207726</v>
          </cell>
          <cell r="B1628" t="str">
            <v>Concreto projetado via úmida fck = 30 MPa aplicado em túneis classe I com seção de 60 a 90 m²</v>
          </cell>
          <cell r="C1628" t="str">
            <v>m³</v>
          </cell>
          <cell r="D1628">
            <v>876.89</v>
          </cell>
          <cell r="E1628" t="str">
            <v>SICRO Jan/26</v>
          </cell>
        </row>
        <row r="1629">
          <cell r="A1629">
            <v>1208329</v>
          </cell>
          <cell r="B1629" t="str">
            <v>Concreto projetado via úmida fck = 30 MPa aplicado em túneis classe I com seção superior a 90 m²</v>
          </cell>
          <cell r="C1629" t="str">
            <v>m³</v>
          </cell>
          <cell r="D1629">
            <v>854.65</v>
          </cell>
          <cell r="E1629" t="str">
            <v>SICRO Jan/26</v>
          </cell>
        </row>
        <row r="1630">
          <cell r="A1630">
            <v>1207685</v>
          </cell>
          <cell r="B1630" t="str">
            <v>Concreto projetado via úmida fck = 30 MPa aplicado em túneis classe II com seção de 20 a 40 m²</v>
          </cell>
          <cell r="C1630" t="str">
            <v>m³</v>
          </cell>
          <cell r="D1630">
            <v>970.79</v>
          </cell>
          <cell r="E1630" t="str">
            <v>SICRO Jan/26</v>
          </cell>
        </row>
        <row r="1631">
          <cell r="A1631">
            <v>1207684</v>
          </cell>
          <cell r="B1631" t="str">
            <v>Concreto projetado via úmida fck = 30 MPa aplicado em túneis classe II com seção de 40 a 60 m²</v>
          </cell>
          <cell r="C1631" t="str">
            <v>m³</v>
          </cell>
          <cell r="D1631">
            <v>938.9</v>
          </cell>
          <cell r="E1631" t="str">
            <v>SICRO Jan/26</v>
          </cell>
        </row>
        <row r="1632">
          <cell r="A1632">
            <v>1207683</v>
          </cell>
          <cell r="B1632" t="str">
            <v>Concreto projetado via úmida fck = 30 MPa aplicado em túneis classe II com seção de 60 a 90 m²</v>
          </cell>
          <cell r="C1632" t="str">
            <v>m³</v>
          </cell>
          <cell r="D1632">
            <v>914.59</v>
          </cell>
          <cell r="E1632" t="str">
            <v>SICRO Jan/26</v>
          </cell>
        </row>
        <row r="1633">
          <cell r="A1633">
            <v>1208337</v>
          </cell>
          <cell r="B1633" t="str">
            <v>Concreto projetado via úmida fck = 30 MPa aplicado em túneis classe II com seção superior a 90 m²</v>
          </cell>
          <cell r="C1633" t="str">
            <v>m³</v>
          </cell>
          <cell r="D1633">
            <v>888.75</v>
          </cell>
          <cell r="E1633" t="str">
            <v>SICRO Jan/26</v>
          </cell>
        </row>
        <row r="1634">
          <cell r="A1634">
            <v>1207691</v>
          </cell>
          <cell r="B1634" t="str">
            <v>Concreto projetado via úmida fck = 30 MPa aplicado em túneis classe III com seção de 20 a 40 m²</v>
          </cell>
          <cell r="C1634" t="str">
            <v>m³</v>
          </cell>
          <cell r="D1634">
            <v>1032.1500000000001</v>
          </cell>
          <cell r="E1634" t="str">
            <v>SICRO Jan/26</v>
          </cell>
        </row>
        <row r="1635">
          <cell r="A1635">
            <v>1207690</v>
          </cell>
          <cell r="B1635" t="str">
            <v>Concreto projetado via úmida fck = 30 MPa aplicado em túneis classe III com seção de 40 a 60 m²</v>
          </cell>
          <cell r="C1635" t="str">
            <v>m³</v>
          </cell>
          <cell r="D1635">
            <v>988.73</v>
          </cell>
          <cell r="E1635" t="str">
            <v>SICRO Jan/26</v>
          </cell>
        </row>
        <row r="1636">
          <cell r="A1636">
            <v>1207689</v>
          </cell>
          <cell r="B1636" t="str">
            <v>Concreto projetado via úmida fck = 30 MPa aplicado em túneis classe III com seção de 60 a 90 m²</v>
          </cell>
          <cell r="C1636" t="str">
            <v>m³</v>
          </cell>
          <cell r="D1636">
            <v>952.21</v>
          </cell>
          <cell r="E1636" t="str">
            <v>SICRO Jan/26</v>
          </cell>
        </row>
        <row r="1637">
          <cell r="A1637">
            <v>1208345</v>
          </cell>
          <cell r="B1637" t="str">
            <v>Concreto projetado via úmida fck = 30 MPa aplicado em túneis classe III com seção superior a 90 m²</v>
          </cell>
          <cell r="C1637" t="str">
            <v>m³</v>
          </cell>
          <cell r="D1637">
            <v>922.11</v>
          </cell>
          <cell r="E1637" t="str">
            <v>SICRO Jan/26</v>
          </cell>
        </row>
        <row r="1638">
          <cell r="A1638">
            <v>1207697</v>
          </cell>
          <cell r="B1638" t="str">
            <v>Concreto projetado via úmida fck = 30 MPa aplicado em túneis classe IV com seção de 20 a 40 m²</v>
          </cell>
          <cell r="C1638" t="str">
            <v>m³</v>
          </cell>
          <cell r="D1638">
            <v>1110.27</v>
          </cell>
          <cell r="E1638" t="str">
            <v>SICRO Jan/26</v>
          </cell>
        </row>
        <row r="1639">
          <cell r="A1639">
            <v>1207696</v>
          </cell>
          <cell r="B1639" t="str">
            <v>Concreto projetado via úmida fck = 30 MPa aplicado em túneis classe IV com seção de 40 a 60 m²</v>
          </cell>
          <cell r="C1639" t="str">
            <v>m³</v>
          </cell>
          <cell r="D1639">
            <v>1048.2</v>
          </cell>
          <cell r="E1639" t="str">
            <v>SICRO Jan/26</v>
          </cell>
        </row>
        <row r="1640">
          <cell r="A1640">
            <v>1207695</v>
          </cell>
          <cell r="B1640" t="str">
            <v>Concreto projetado via úmida fck = 30 MPa aplicado em túneis classe IV com seção de 60 a 90 m²</v>
          </cell>
          <cell r="C1640" t="str">
            <v>m³</v>
          </cell>
          <cell r="D1640">
            <v>1005.98</v>
          </cell>
          <cell r="E1640" t="str">
            <v>SICRO Jan/26</v>
          </cell>
        </row>
        <row r="1641">
          <cell r="A1641">
            <v>1208353</v>
          </cell>
          <cell r="B1641" t="str">
            <v>Concreto projetado via úmida fck = 30 MPa aplicado em túneis classe IV com seção superior a 90 m²</v>
          </cell>
          <cell r="C1641" t="str">
            <v>m³</v>
          </cell>
          <cell r="D1641">
            <v>963.53</v>
          </cell>
          <cell r="E1641" t="str">
            <v>SICRO Jan/26</v>
          </cell>
        </row>
        <row r="1642">
          <cell r="A1642">
            <v>1207663</v>
          </cell>
          <cell r="B1642" t="str">
            <v>Concreto projetado via úmida fck = 30 MPa aplicado em túneis classe V com seção de 20 a 40 m²</v>
          </cell>
          <cell r="C1642" t="str">
            <v>m³</v>
          </cell>
          <cell r="D1642">
            <v>1265.31</v>
          </cell>
          <cell r="E1642" t="str">
            <v>SICRO Jan/26</v>
          </cell>
        </row>
        <row r="1643">
          <cell r="A1643">
            <v>1207662</v>
          </cell>
          <cell r="B1643" t="str">
            <v>Concreto projetado via úmida fck = 30 MPa aplicado em túneis classe V com seção de 40 a 60 m²</v>
          </cell>
          <cell r="C1643" t="str">
            <v>m³</v>
          </cell>
          <cell r="D1643">
            <v>1230.01</v>
          </cell>
          <cell r="E1643" t="str">
            <v>SICRO Jan/26</v>
          </cell>
        </row>
        <row r="1644">
          <cell r="A1644">
            <v>1207661</v>
          </cell>
          <cell r="B1644" t="str">
            <v>Concreto projetado via úmida fck = 30 MPa aplicado em túneis classe V com seção de 60 a 90 m²</v>
          </cell>
          <cell r="C1644" t="str">
            <v>m³</v>
          </cell>
          <cell r="D1644">
            <v>1201.76</v>
          </cell>
          <cell r="E1644" t="str">
            <v>SICRO Jan/26</v>
          </cell>
        </row>
        <row r="1645">
          <cell r="A1645">
            <v>1208361</v>
          </cell>
          <cell r="B1645" t="str">
            <v>Concreto projetado via úmida fck = 30 MPa aplicado em túneis classe V com seção superior a 90 m²</v>
          </cell>
          <cell r="C1645" t="str">
            <v>m³</v>
          </cell>
          <cell r="D1645">
            <v>1159.4000000000001</v>
          </cell>
          <cell r="E1645" t="str">
            <v>SICRO Jan/26</v>
          </cell>
        </row>
        <row r="1646">
          <cell r="A1646">
            <v>1207669</v>
          </cell>
          <cell r="B1646" t="str">
            <v>Concreto projetado via úmida fck = 30 MPa aplicado em túneis classe VI com seção de 20 a 40 m²</v>
          </cell>
          <cell r="C1646" t="str">
            <v>m³</v>
          </cell>
          <cell r="D1646">
            <v>1418.5</v>
          </cell>
          <cell r="E1646" t="str">
            <v>SICRO Jan/26</v>
          </cell>
        </row>
        <row r="1647">
          <cell r="A1647">
            <v>1207668</v>
          </cell>
          <cell r="B1647" t="str">
            <v>Concreto projetado via úmida fck = 30 MPa aplicado em túneis classe VI com seção de 40 a 60 m²</v>
          </cell>
          <cell r="C1647" t="str">
            <v>m³</v>
          </cell>
          <cell r="D1647">
            <v>1374.67</v>
          </cell>
          <cell r="E1647" t="str">
            <v>SICRO Jan/26</v>
          </cell>
        </row>
        <row r="1648">
          <cell r="A1648">
            <v>1207667</v>
          </cell>
          <cell r="B1648" t="str">
            <v>Concreto projetado via úmida fck = 30 MPa aplicado em túneis classe VI com seção de 60 a 90 m²</v>
          </cell>
          <cell r="C1648" t="str">
            <v>m³</v>
          </cell>
          <cell r="D1648">
            <v>1308.94</v>
          </cell>
          <cell r="E1648" t="str">
            <v>SICRO Jan/26</v>
          </cell>
        </row>
        <row r="1649">
          <cell r="A1649">
            <v>1208369</v>
          </cell>
          <cell r="B1649" t="str">
            <v>Concreto projetado via úmida fck = 30 MPa aplicado em túneis classe VI com seção superior a 90 m²</v>
          </cell>
          <cell r="C1649" t="str">
            <v>m³</v>
          </cell>
          <cell r="D1649">
            <v>1243.2</v>
          </cell>
          <cell r="E1649" t="str">
            <v>SICRO Jan/26</v>
          </cell>
        </row>
        <row r="1650">
          <cell r="A1650">
            <v>1207682</v>
          </cell>
          <cell r="B1650" t="str">
            <v>Concreto projetado via úmida fck = 40 MPa aplicado em túneis classe I com seção de 20 a 40 m²</v>
          </cell>
          <cell r="C1650" t="str">
            <v>m³</v>
          </cell>
          <cell r="D1650">
            <v>1017.08</v>
          </cell>
          <cell r="E1650" t="str">
            <v>SICRO Jan/26</v>
          </cell>
        </row>
        <row r="1651">
          <cell r="A1651">
            <v>1207681</v>
          </cell>
          <cell r="B1651" t="str">
            <v>Concreto projetado via úmida fck = 40 MPa aplicado em túneis classe I com seção de 40 a 60 m²</v>
          </cell>
          <cell r="C1651" t="str">
            <v>m³</v>
          </cell>
          <cell r="D1651">
            <v>992.93</v>
          </cell>
          <cell r="E1651" t="str">
            <v>SICRO Jan/26</v>
          </cell>
        </row>
        <row r="1652">
          <cell r="A1652">
            <v>1207729</v>
          </cell>
          <cell r="B1652" t="str">
            <v>Concreto projetado via úmida fck = 40 MPa aplicado em túneis classe I com seção de 60 a 90 m²</v>
          </cell>
          <cell r="C1652" t="str">
            <v>m³</v>
          </cell>
          <cell r="D1652">
            <v>973.63</v>
          </cell>
          <cell r="E1652" t="str">
            <v>SICRO Jan/26</v>
          </cell>
        </row>
        <row r="1653">
          <cell r="A1653">
            <v>1208333</v>
          </cell>
          <cell r="B1653" t="str">
            <v>Concreto projetado via úmida fck = 40 MPa aplicado em túneis classe I com seção superior a 90 m²</v>
          </cell>
          <cell r="C1653" t="str">
            <v>m³</v>
          </cell>
          <cell r="D1653">
            <v>951.39</v>
          </cell>
          <cell r="E1653" t="str">
            <v>SICRO Jan/26</v>
          </cell>
        </row>
        <row r="1654">
          <cell r="A1654">
            <v>1207688</v>
          </cell>
          <cell r="B1654" t="str">
            <v>Concreto projetado via úmida fck = 40 MPa aplicado em túneis classe II com seção de 20 a 40 m²</v>
          </cell>
          <cell r="C1654" t="str">
            <v>m³</v>
          </cell>
          <cell r="D1654">
            <v>1070.47</v>
          </cell>
          <cell r="E1654" t="str">
            <v>SICRO Jan/26</v>
          </cell>
        </row>
        <row r="1655">
          <cell r="A1655">
            <v>1207687</v>
          </cell>
          <cell r="B1655" t="str">
            <v>Concreto projetado via úmida fck = 40 MPa aplicado em túneis classe II com seção de 40 a 60 m²</v>
          </cell>
          <cell r="C1655" t="str">
            <v>m³</v>
          </cell>
          <cell r="D1655">
            <v>1038.57</v>
          </cell>
          <cell r="E1655" t="str">
            <v>SICRO Jan/26</v>
          </cell>
        </row>
        <row r="1656">
          <cell r="A1656">
            <v>1207686</v>
          </cell>
          <cell r="B1656" t="str">
            <v>Concreto projetado via úmida fck = 40 MPa aplicado em túneis classe II com seção de 60 a 90 m²</v>
          </cell>
          <cell r="C1656" t="str">
            <v>m³</v>
          </cell>
          <cell r="D1656">
            <v>1014.26</v>
          </cell>
          <cell r="E1656" t="str">
            <v>SICRO Jan/26</v>
          </cell>
        </row>
        <row r="1657">
          <cell r="A1657">
            <v>1208341</v>
          </cell>
          <cell r="B1657" t="str">
            <v>Concreto projetado via úmida fck = 40 MPa aplicado em túneis classe II com seção superior a 90 m²</v>
          </cell>
          <cell r="C1657" t="str">
            <v>m³</v>
          </cell>
          <cell r="D1657">
            <v>988.42</v>
          </cell>
          <cell r="E1657" t="str">
            <v>SICRO Jan/26</v>
          </cell>
        </row>
        <row r="1658">
          <cell r="A1658">
            <v>1207694</v>
          </cell>
          <cell r="B1658" t="str">
            <v>Concreto projetado via úmida fck = 40 MPa aplicado em túneis classe III com seção de 20 a 40 m²</v>
          </cell>
          <cell r="C1658" t="str">
            <v>m³</v>
          </cell>
          <cell r="D1658">
            <v>1134.94</v>
          </cell>
          <cell r="E1658" t="str">
            <v>SICRO Jan/26</v>
          </cell>
        </row>
        <row r="1659">
          <cell r="A1659">
            <v>1207693</v>
          </cell>
          <cell r="B1659" t="str">
            <v>Concreto projetado via úmida fck = 40 MPa aplicado em túneis classe III com seção de 40 a 60 m²</v>
          </cell>
          <cell r="C1659" t="str">
            <v>m³</v>
          </cell>
          <cell r="D1659">
            <v>1091.51</v>
          </cell>
          <cell r="E1659" t="str">
            <v>SICRO Jan/26</v>
          </cell>
        </row>
        <row r="1660">
          <cell r="A1660">
            <v>1207692</v>
          </cell>
          <cell r="B1660" t="str">
            <v>Concreto projetado via úmida fck = 40 MPa aplicado em túneis classe III com seção de 60 a 90 m²</v>
          </cell>
          <cell r="C1660" t="str">
            <v>m³</v>
          </cell>
          <cell r="D1660">
            <v>1055</v>
          </cell>
          <cell r="E1660" t="str">
            <v>SICRO Jan/26</v>
          </cell>
        </row>
        <row r="1661">
          <cell r="A1661">
            <v>1208349</v>
          </cell>
          <cell r="B1661" t="str">
            <v>Concreto projetado via úmida fck = 40 MPa aplicado em túneis classe III com seção superior a 90 m²</v>
          </cell>
          <cell r="C1661" t="str">
            <v>m³</v>
          </cell>
          <cell r="D1661">
            <v>1024.9000000000001</v>
          </cell>
          <cell r="E1661" t="str">
            <v>SICRO Jan/26</v>
          </cell>
        </row>
        <row r="1662">
          <cell r="A1662">
            <v>1207660</v>
          </cell>
          <cell r="B1662" t="str">
            <v>Concreto projetado via úmida fck = 40 MPa aplicado em túneis classe IV com seção de 20 a 40 m²</v>
          </cell>
          <cell r="C1662" t="str">
            <v>m³</v>
          </cell>
          <cell r="D1662">
            <v>1216.3800000000001</v>
          </cell>
          <cell r="E1662" t="str">
            <v>SICRO Jan/26</v>
          </cell>
        </row>
        <row r="1663">
          <cell r="A1663">
            <v>1207699</v>
          </cell>
          <cell r="B1663" t="str">
            <v>Concreto projetado via úmida fck = 40 MPa aplicado em túneis classe IV com seção de 40 a 60 m²</v>
          </cell>
          <cell r="C1663" t="str">
            <v>m³</v>
          </cell>
          <cell r="D1663">
            <v>1154.31</v>
          </cell>
          <cell r="E1663" t="str">
            <v>SICRO Jan/26</v>
          </cell>
        </row>
        <row r="1664">
          <cell r="A1664">
            <v>1207698</v>
          </cell>
          <cell r="B1664" t="str">
            <v>Concreto projetado via úmida fck = 40 MPa aplicado em túneis classe IV com seção de 60 a 90 m²</v>
          </cell>
          <cell r="C1664" t="str">
            <v>m³</v>
          </cell>
          <cell r="D1664">
            <v>1112.08</v>
          </cell>
          <cell r="E1664" t="str">
            <v>SICRO Jan/26</v>
          </cell>
        </row>
        <row r="1665">
          <cell r="A1665">
            <v>1208357</v>
          </cell>
          <cell r="B1665" t="str">
            <v>Concreto projetado via úmida fck = 40 MPa aplicado em túneis classe IV com seção superior a 90 m²</v>
          </cell>
          <cell r="C1665" t="str">
            <v>m³</v>
          </cell>
          <cell r="D1665">
            <v>1069.6300000000001</v>
          </cell>
          <cell r="E1665" t="str">
            <v>SICRO Jan/26</v>
          </cell>
        </row>
        <row r="1666">
          <cell r="A1666">
            <v>1207666</v>
          </cell>
          <cell r="B1666" t="str">
            <v>Concreto projetado via úmida fck = 40 MPa aplicado em túneis classe V com seção de 20 a 40 m²</v>
          </cell>
          <cell r="C1666" t="str">
            <v>m³</v>
          </cell>
          <cell r="D1666">
            <v>1374.95</v>
          </cell>
          <cell r="E1666" t="str">
            <v>SICRO Jan/26</v>
          </cell>
        </row>
        <row r="1667">
          <cell r="A1667">
            <v>1207665</v>
          </cell>
          <cell r="B1667" t="str">
            <v>Concreto projetado via úmida fck = 40 MPa aplicado em túneis classe V com seção de 40 a 60 m²</v>
          </cell>
          <cell r="C1667" t="str">
            <v>m³</v>
          </cell>
          <cell r="D1667">
            <v>1339.64</v>
          </cell>
          <cell r="E1667" t="str">
            <v>SICRO Jan/26</v>
          </cell>
        </row>
        <row r="1668">
          <cell r="A1668">
            <v>1207664</v>
          </cell>
          <cell r="B1668" t="str">
            <v>Concreto projetado via úmida fck = 40 MPa aplicado em túneis classe V com seção de 60 a 90 m²</v>
          </cell>
          <cell r="C1668" t="str">
            <v>m³</v>
          </cell>
          <cell r="D1668">
            <v>1311.4</v>
          </cell>
          <cell r="E1668" t="str">
            <v>SICRO Jan/26</v>
          </cell>
        </row>
        <row r="1669">
          <cell r="A1669">
            <v>1208365</v>
          </cell>
          <cell r="B1669" t="str">
            <v>Concreto projetado via úmida fck = 40 MPa aplicado em túneis classe V com seção superior a 90 m²</v>
          </cell>
          <cell r="C1669" t="str">
            <v>m³</v>
          </cell>
          <cell r="D1669">
            <v>1269.04</v>
          </cell>
          <cell r="E1669" t="str">
            <v>SICRO Jan/26</v>
          </cell>
        </row>
        <row r="1670">
          <cell r="A1670">
            <v>1207672</v>
          </cell>
          <cell r="B1670" t="str">
            <v>Concreto projetado via úmida fck = 40 MPa aplicado em túneis classe VI com seção de 20 a 40 m²</v>
          </cell>
          <cell r="C1670" t="str">
            <v>m³</v>
          </cell>
          <cell r="D1670">
            <v>1531.92</v>
          </cell>
          <cell r="E1670" t="str">
            <v>SICRO Jan/26</v>
          </cell>
        </row>
        <row r="1671">
          <cell r="A1671">
            <v>1207671</v>
          </cell>
          <cell r="B1671" t="str">
            <v>Concreto projetado via úmida fck = 40 MPa aplicado em túneis classe VI com seção de 40 a 60 m²</v>
          </cell>
          <cell r="C1671" t="str">
            <v>m³</v>
          </cell>
          <cell r="D1671">
            <v>1488.09</v>
          </cell>
          <cell r="E1671" t="str">
            <v>SICRO Jan/26</v>
          </cell>
        </row>
        <row r="1672">
          <cell r="A1672">
            <v>1207670</v>
          </cell>
          <cell r="B1672" t="str">
            <v>Concreto projetado via úmida fck = 40 MPa aplicado em túneis classe VI com seção de 60 a 90 m²</v>
          </cell>
          <cell r="C1672" t="str">
            <v>m³</v>
          </cell>
          <cell r="D1672">
            <v>1422.36</v>
          </cell>
          <cell r="E1672" t="str">
            <v>SICRO Jan/26</v>
          </cell>
        </row>
        <row r="1673">
          <cell r="A1673">
            <v>1208373</v>
          </cell>
          <cell r="B1673" t="str">
            <v>Concreto projetado via úmida fck = 40 MPa aplicado em túneis classe VI com seção superior a 90 m²</v>
          </cell>
          <cell r="C1673" t="str">
            <v>m³</v>
          </cell>
          <cell r="D1673">
            <v>1356.62</v>
          </cell>
          <cell r="E1673" t="str">
            <v>SICRO Jan/26</v>
          </cell>
        </row>
        <row r="1674">
          <cell r="A1674">
            <v>1400976</v>
          </cell>
          <cell r="B1674" t="str">
            <v>Corte a plasma CNC em chapa com espessura de 6,3 a 10 mm</v>
          </cell>
          <cell r="C1674" t="str">
            <v>m</v>
          </cell>
          <cell r="D1674">
            <v>5.03</v>
          </cell>
          <cell r="E1674" t="str">
            <v>SICRO Jan/26</v>
          </cell>
        </row>
        <row r="1675">
          <cell r="A1675">
            <v>1400970</v>
          </cell>
          <cell r="B1675" t="str">
            <v>Corte a plasma manual em chapa de aço-carbono com espessura de 4 a 8 mm</v>
          </cell>
          <cell r="C1675" t="str">
            <v>m</v>
          </cell>
          <cell r="D1675">
            <v>2.56</v>
          </cell>
          <cell r="E1675" t="str">
            <v>SICRO Jan/26</v>
          </cell>
        </row>
        <row r="1676">
          <cell r="A1676">
            <v>1400971</v>
          </cell>
          <cell r="B1676" t="str">
            <v>Corte a plasma manual em chapa de aço-carbono com espessura de 9 a 25 mm</v>
          </cell>
          <cell r="C1676" t="str">
            <v>m</v>
          </cell>
          <cell r="D1676">
            <v>11.14</v>
          </cell>
          <cell r="E1676" t="str">
            <v>SICRO Jan/26</v>
          </cell>
        </row>
        <row r="1677">
          <cell r="A1677">
            <v>1400972</v>
          </cell>
          <cell r="B1677" t="str">
            <v>Corte a plasma manual em chapa de alumínio com espessura de 1,5 mm</v>
          </cell>
          <cell r="C1677" t="str">
            <v>m</v>
          </cell>
          <cell r="D1677">
            <v>2.52</v>
          </cell>
          <cell r="E1677" t="str">
            <v>SICRO Jan/26</v>
          </cell>
        </row>
        <row r="1678">
          <cell r="A1678">
            <v>1416201</v>
          </cell>
          <cell r="B1678" t="str">
            <v>Corte de barras e fios de aço com maçarico oxiacetileno</v>
          </cell>
          <cell r="C1678" t="str">
            <v>cm²</v>
          </cell>
          <cell r="D1678">
            <v>0.25</v>
          </cell>
          <cell r="E1678" t="str">
            <v>SICRO Jan/26</v>
          </cell>
        </row>
        <row r="1679">
          <cell r="A1679">
            <v>1400969</v>
          </cell>
          <cell r="B1679" t="str">
            <v>Corte de cantoneira de alumínio</v>
          </cell>
          <cell r="C1679" t="str">
            <v>un</v>
          </cell>
          <cell r="D1679">
            <v>0.17</v>
          </cell>
          <cell r="E1679" t="str">
            <v>SICRO Jan/26</v>
          </cell>
        </row>
        <row r="1680">
          <cell r="A1680">
            <v>1400975</v>
          </cell>
          <cell r="B1680" t="str">
            <v>Corte de chapa de aço com guilhotina hidráulica</v>
          </cell>
          <cell r="C1680" t="str">
            <v>m</v>
          </cell>
          <cell r="D1680">
            <v>4.4400000000000004</v>
          </cell>
          <cell r="E1680" t="str">
            <v>SICRO Jan/26</v>
          </cell>
        </row>
        <row r="1681">
          <cell r="A1681">
            <v>1400985</v>
          </cell>
          <cell r="B1681" t="str">
            <v>Corte de chapas de aço com espessura de 12,5 mm com maçarico oxi-GLP</v>
          </cell>
          <cell r="C1681" t="str">
            <v>m</v>
          </cell>
          <cell r="D1681">
            <v>2.89</v>
          </cell>
          <cell r="E1681" t="str">
            <v>SICRO Jan/26</v>
          </cell>
        </row>
        <row r="1682">
          <cell r="A1682">
            <v>1416141</v>
          </cell>
          <cell r="B1682" t="str">
            <v>Corte de chapas de aço com espessura de 12,5 mm com maçarico oxiacetileno</v>
          </cell>
          <cell r="C1682" t="str">
            <v>m</v>
          </cell>
          <cell r="D1682">
            <v>4.0199999999999996</v>
          </cell>
          <cell r="E1682" t="str">
            <v>SICRO Jan/26</v>
          </cell>
        </row>
        <row r="1683">
          <cell r="A1683">
            <v>1400986</v>
          </cell>
          <cell r="B1683" t="str">
            <v>Corte de chapas de aço com espessura de 16,0 mm com maçarico oxi-GLP</v>
          </cell>
          <cell r="C1683" t="str">
            <v>m</v>
          </cell>
          <cell r="D1683">
            <v>3.21</v>
          </cell>
          <cell r="E1683" t="str">
            <v>SICRO Jan/26</v>
          </cell>
        </row>
        <row r="1684">
          <cell r="A1684">
            <v>1416142</v>
          </cell>
          <cell r="B1684" t="str">
            <v>Corte de chapas de aço com espessura de 16,0 mm com maçarico oxiacetileno</v>
          </cell>
          <cell r="C1684" t="str">
            <v>m</v>
          </cell>
          <cell r="D1684">
            <v>6.13</v>
          </cell>
          <cell r="E1684" t="str">
            <v>SICRO Jan/26</v>
          </cell>
        </row>
        <row r="1685">
          <cell r="A1685">
            <v>1400980</v>
          </cell>
          <cell r="B1685" t="str">
            <v>Corte de chapas de aço com espessura de 3,0 mm com maçarico oxi-GLP</v>
          </cell>
          <cell r="C1685" t="str">
            <v>m</v>
          </cell>
          <cell r="D1685">
            <v>2.16</v>
          </cell>
          <cell r="E1685" t="str">
            <v>SICRO Jan/26</v>
          </cell>
        </row>
        <row r="1686">
          <cell r="A1686">
            <v>1400973</v>
          </cell>
          <cell r="B1686" t="str">
            <v>Corte de chapas de aço com espessura de 3,0 mm com maçarico oxiacetileno</v>
          </cell>
          <cell r="C1686" t="str">
            <v>m</v>
          </cell>
          <cell r="D1686">
            <v>1.78</v>
          </cell>
          <cell r="E1686" t="str">
            <v>SICRO Jan/26</v>
          </cell>
        </row>
        <row r="1687">
          <cell r="A1687">
            <v>1400981</v>
          </cell>
          <cell r="B1687" t="str">
            <v>Corte de chapas de aço com espessura de 5,0 mm com maçarico oxi-GLP</v>
          </cell>
          <cell r="C1687" t="str">
            <v>m</v>
          </cell>
          <cell r="D1687">
            <v>2.2999999999999998</v>
          </cell>
          <cell r="E1687" t="str">
            <v>SICRO Jan/26</v>
          </cell>
        </row>
        <row r="1688">
          <cell r="A1688">
            <v>1400974</v>
          </cell>
          <cell r="B1688" t="str">
            <v>Corte de chapas de aço com espessura de 5,0 mm com maçarico oxiacetileno</v>
          </cell>
          <cell r="C1688" t="str">
            <v>m</v>
          </cell>
          <cell r="D1688">
            <v>2.0699999999999998</v>
          </cell>
          <cell r="E1688" t="str">
            <v>SICRO Jan/26</v>
          </cell>
        </row>
        <row r="1689">
          <cell r="A1689">
            <v>1400982</v>
          </cell>
          <cell r="B1689" t="str">
            <v>Corte de chapas de aço com espessura de 6,3 mm com maçarico oxi-GLP</v>
          </cell>
          <cell r="C1689" t="str">
            <v>m</v>
          </cell>
          <cell r="D1689">
            <v>2.39</v>
          </cell>
          <cell r="E1689" t="str">
            <v>SICRO Jan/26</v>
          </cell>
        </row>
        <row r="1690">
          <cell r="A1690">
            <v>1416139</v>
          </cell>
          <cell r="B1690" t="str">
            <v>Corte de chapas de aço com espessura de 6,3 mm com maçarico oxiacetileno</v>
          </cell>
          <cell r="C1690" t="str">
            <v>m</v>
          </cell>
          <cell r="D1690">
            <v>2.29</v>
          </cell>
          <cell r="E1690" t="str">
            <v>SICRO Jan/26</v>
          </cell>
        </row>
        <row r="1691">
          <cell r="A1691">
            <v>1400983</v>
          </cell>
          <cell r="B1691" t="str">
            <v>Corte de chapas de aço com espessura de 8,0 mm com maçarico oxi-GLP</v>
          </cell>
          <cell r="C1691" t="str">
            <v>m</v>
          </cell>
          <cell r="D1691">
            <v>2.52</v>
          </cell>
          <cell r="E1691" t="str">
            <v>SICRO Jan/26</v>
          </cell>
        </row>
        <row r="1692">
          <cell r="A1692">
            <v>1416202</v>
          </cell>
          <cell r="B1692" t="str">
            <v>Corte de chapas de aço com espessura de 8,0 mm com maçarico oxiacetileno</v>
          </cell>
          <cell r="C1692" t="str">
            <v>m</v>
          </cell>
          <cell r="D1692">
            <v>2.64</v>
          </cell>
          <cell r="E1692" t="str">
            <v>SICRO Jan/26</v>
          </cell>
        </row>
        <row r="1693">
          <cell r="A1693">
            <v>1400984</v>
          </cell>
          <cell r="B1693" t="str">
            <v>Corte de chapas de aço com espessura de 9,5 mm com maçarico oxi-GLP</v>
          </cell>
          <cell r="C1693" t="str">
            <v>m</v>
          </cell>
          <cell r="D1693">
            <v>2.64</v>
          </cell>
          <cell r="E1693" t="str">
            <v>SICRO Jan/26</v>
          </cell>
        </row>
        <row r="1694">
          <cell r="A1694">
            <v>1416140</v>
          </cell>
          <cell r="B1694" t="str">
            <v>Corte de chapas de aço com espessura de 9,5 mm com maçarico oxiacetileno</v>
          </cell>
          <cell r="C1694" t="str">
            <v>m</v>
          </cell>
          <cell r="D1694">
            <v>3</v>
          </cell>
          <cell r="E1694" t="str">
            <v>SICRO Jan/26</v>
          </cell>
        </row>
        <row r="1695">
          <cell r="A1695">
            <v>1419543</v>
          </cell>
          <cell r="B1695" t="str">
            <v>Corte de perfil metálico com máquina policorte com espessura de até 1/8"</v>
          </cell>
          <cell r="C1695" t="str">
            <v>un</v>
          </cell>
          <cell r="D1695">
            <v>0.22</v>
          </cell>
          <cell r="E1695" t="str">
            <v>SICRO Jan/26</v>
          </cell>
        </row>
        <row r="1696">
          <cell r="A1696">
            <v>1408173</v>
          </cell>
          <cell r="B1696" t="str">
            <v>Corte de perfis metálicos com maçarico oxiacetileno</v>
          </cell>
          <cell r="C1696" t="str">
            <v>cm²</v>
          </cell>
          <cell r="D1696">
            <v>7.0000000000000007E-2</v>
          </cell>
          <cell r="E1696" t="str">
            <v>SICRO Jan/26</v>
          </cell>
        </row>
        <row r="1697">
          <cell r="A1697">
            <v>1407063</v>
          </cell>
          <cell r="B1697" t="str">
            <v>Corte de trilho TR45 com utilização de equipamento leve</v>
          </cell>
          <cell r="C1697" t="str">
            <v>un</v>
          </cell>
          <cell r="D1697">
            <v>8.75</v>
          </cell>
          <cell r="E1697" t="str">
            <v>SICRO Jan/26</v>
          </cell>
        </row>
        <row r="1698">
          <cell r="A1698">
            <v>1407064</v>
          </cell>
          <cell r="B1698" t="str">
            <v>Corte de trilho TR57 com utilização de equipamento leve</v>
          </cell>
          <cell r="C1698" t="str">
            <v>un</v>
          </cell>
          <cell r="D1698">
            <v>9.08</v>
          </cell>
          <cell r="E1698" t="str">
            <v>SICRO Jan/26</v>
          </cell>
        </row>
        <row r="1699">
          <cell r="A1699">
            <v>1407065</v>
          </cell>
          <cell r="B1699" t="str">
            <v>Corte de trilho TR68 com utilização de equipamento leve</v>
          </cell>
          <cell r="C1699" t="str">
            <v>un</v>
          </cell>
          <cell r="D1699">
            <v>9.33</v>
          </cell>
          <cell r="E1699" t="str">
            <v>SICRO Jan/26</v>
          </cell>
        </row>
        <row r="1700">
          <cell r="A1700">
            <v>1407066</v>
          </cell>
          <cell r="B1700" t="str">
            <v>Corte de trilho UIC60 com utilização de equipamento leve</v>
          </cell>
          <cell r="C1700" t="str">
            <v>un</v>
          </cell>
          <cell r="D1700">
            <v>9.16</v>
          </cell>
          <cell r="E1700" t="str">
            <v>SICRO Jan/26</v>
          </cell>
        </row>
        <row r="1701">
          <cell r="A1701">
            <v>1400977</v>
          </cell>
          <cell r="B1701" t="str">
            <v>Dobramento de chapas metálicas com espessuras de até 10 mm</v>
          </cell>
          <cell r="C1701" t="str">
            <v>m</v>
          </cell>
          <cell r="D1701">
            <v>3.86</v>
          </cell>
          <cell r="E1701" t="str">
            <v>SICRO Jan/26</v>
          </cell>
        </row>
        <row r="1702">
          <cell r="A1702">
            <v>1407067</v>
          </cell>
          <cell r="B1702" t="str">
            <v>Furação de trilho TR45 com utilização de equipamento leve</v>
          </cell>
          <cell r="C1702" t="str">
            <v>un</v>
          </cell>
          <cell r="D1702">
            <v>3.24</v>
          </cell>
          <cell r="E1702" t="str">
            <v>SICRO Jan/26</v>
          </cell>
        </row>
        <row r="1703">
          <cell r="A1703">
            <v>1407068</v>
          </cell>
          <cell r="B1703" t="str">
            <v>Furação de trilho TR57 com utilização de equipamento leve</v>
          </cell>
          <cell r="C1703" t="str">
            <v>un</v>
          </cell>
          <cell r="D1703">
            <v>3.64</v>
          </cell>
          <cell r="E1703" t="str">
            <v>SICRO Jan/26</v>
          </cell>
        </row>
        <row r="1704">
          <cell r="A1704">
            <v>1407069</v>
          </cell>
          <cell r="B1704" t="str">
            <v>Furação de trilho TR68 com utilização de equipamento leve</v>
          </cell>
          <cell r="C1704" t="str">
            <v>un</v>
          </cell>
          <cell r="D1704">
            <v>3.95</v>
          </cell>
          <cell r="E1704" t="str">
            <v>SICRO Jan/26</v>
          </cell>
        </row>
        <row r="1705">
          <cell r="A1705">
            <v>1407070</v>
          </cell>
          <cell r="B1705" t="str">
            <v>Furação de trilho UIC60 com utilização de equipamento leve</v>
          </cell>
          <cell r="C1705" t="str">
            <v>un</v>
          </cell>
          <cell r="D1705">
            <v>3.76</v>
          </cell>
          <cell r="E1705" t="str">
            <v>SICRO Jan/26</v>
          </cell>
        </row>
        <row r="1706">
          <cell r="A1706">
            <v>1400987</v>
          </cell>
          <cell r="B1706" t="str">
            <v>Perfuração de chapas metálicas com espessura de até 3 mm - D = 25 mm</v>
          </cell>
          <cell r="C1706" t="str">
            <v>un</v>
          </cell>
          <cell r="D1706">
            <v>1.41</v>
          </cell>
          <cell r="E1706" t="str">
            <v>SICRO Jan/26</v>
          </cell>
        </row>
        <row r="1707">
          <cell r="A1707">
            <v>1416257</v>
          </cell>
          <cell r="B1707" t="str">
            <v>Solda com maçarico oxiacetileno de chapas de aço de 12,5 mm</v>
          </cell>
          <cell r="C1707" t="str">
            <v>m</v>
          </cell>
          <cell r="D1707">
            <v>310.39</v>
          </cell>
          <cell r="E1707" t="str">
            <v>SICRO Jan/26</v>
          </cell>
        </row>
        <row r="1708">
          <cell r="A1708">
            <v>1416253</v>
          </cell>
          <cell r="B1708" t="str">
            <v>Solda com maçarico oxiacetileno de chapas de aço de 16 mm</v>
          </cell>
          <cell r="C1708" t="str">
            <v>m</v>
          </cell>
          <cell r="D1708">
            <v>719.43</v>
          </cell>
          <cell r="E1708" t="str">
            <v>SICRO Jan/26</v>
          </cell>
        </row>
        <row r="1709">
          <cell r="A1709">
            <v>1416254</v>
          </cell>
          <cell r="B1709" t="str">
            <v>Solda com maçarico oxiacetileno de chapas de aço de 6,3 mm</v>
          </cell>
          <cell r="C1709" t="str">
            <v>m</v>
          </cell>
          <cell r="D1709">
            <v>59.38</v>
          </cell>
          <cell r="E1709" t="str">
            <v>SICRO Jan/26</v>
          </cell>
        </row>
        <row r="1710">
          <cell r="A1710">
            <v>1416255</v>
          </cell>
          <cell r="B1710" t="str">
            <v>Solda com maçarico oxiacetileno de chapas de aço de 8 mm</v>
          </cell>
          <cell r="C1710" t="str">
            <v>m</v>
          </cell>
          <cell r="D1710">
            <v>103.66</v>
          </cell>
          <cell r="E1710" t="str">
            <v>SICRO Jan/26</v>
          </cell>
        </row>
        <row r="1711">
          <cell r="A1711">
            <v>1416256</v>
          </cell>
          <cell r="B1711" t="str">
            <v>Solda com maçarico oxiacetileno de chapas de aço de 9,5 mm</v>
          </cell>
          <cell r="C1711" t="str">
            <v>m</v>
          </cell>
          <cell r="D1711">
            <v>159.94999999999999</v>
          </cell>
          <cell r="E1711" t="str">
            <v>SICRO Jan/26</v>
          </cell>
        </row>
        <row r="1712">
          <cell r="A1712">
            <v>1400978</v>
          </cell>
          <cell r="B1712" t="str">
            <v>Solda tipo MIG/MAG semiautomática</v>
          </cell>
          <cell r="C1712" t="str">
            <v>kg</v>
          </cell>
          <cell r="D1712">
            <v>193.98</v>
          </cell>
          <cell r="E1712" t="str">
            <v>SICRO Jan/26</v>
          </cell>
        </row>
        <row r="1713">
          <cell r="A1713">
            <v>1513941</v>
          </cell>
          <cell r="B1713" t="str">
            <v>Contenção em areia-cimento ensacada com mistura de areia com 8% de cimento - confecção e assentamento</v>
          </cell>
          <cell r="C1713" t="str">
            <v>m³</v>
          </cell>
          <cell r="D1713">
            <v>593.86</v>
          </cell>
          <cell r="E1713" t="str">
            <v>SICRO Jan/26</v>
          </cell>
        </row>
        <row r="1714">
          <cell r="A1714">
            <v>1513940</v>
          </cell>
          <cell r="B1714" t="str">
            <v>Contenção em solo-cimento ensacado com mistura de solo de jazida com 8% de cimento - confecção e assentamento</v>
          </cell>
          <cell r="C1714" t="str">
            <v>m³</v>
          </cell>
          <cell r="D1714">
            <v>417.71</v>
          </cell>
          <cell r="E1714" t="str">
            <v>SICRO Jan/26</v>
          </cell>
        </row>
        <row r="1715">
          <cell r="A1715">
            <v>1505879</v>
          </cell>
          <cell r="B1715" t="str">
            <v>Enrocamento de pedra arrumada manualmente - pedra de mão comercial - fornecimento e assentamento</v>
          </cell>
          <cell r="C1715" t="str">
            <v>m³</v>
          </cell>
          <cell r="D1715">
            <v>371.83</v>
          </cell>
          <cell r="E1715" t="str">
            <v>SICRO Jan/26</v>
          </cell>
        </row>
        <row r="1716">
          <cell r="A1716">
            <v>1505878</v>
          </cell>
          <cell r="B1716" t="str">
            <v>Enrocamento de pedra arrumada manualmente - pedra de mão produzida - confecção e assentamento</v>
          </cell>
          <cell r="C1716" t="str">
            <v>m³</v>
          </cell>
          <cell r="D1716">
            <v>244.84</v>
          </cell>
          <cell r="E1716" t="str">
            <v>SICRO Jan/26</v>
          </cell>
        </row>
        <row r="1717">
          <cell r="A1717">
            <v>1505877</v>
          </cell>
          <cell r="B1717" t="str">
            <v>Enrocamento de pedra espalhada e compactada mecanicamente - pedra de mão comercial - fornecimento e assentamento</v>
          </cell>
          <cell r="C1717" t="str">
            <v>m³</v>
          </cell>
          <cell r="D1717">
            <v>210.26</v>
          </cell>
          <cell r="E1717" t="str">
            <v>SICRO Jan/26</v>
          </cell>
        </row>
        <row r="1718">
          <cell r="A1718">
            <v>1505860</v>
          </cell>
          <cell r="B1718" t="str">
            <v>Enrocamento de pedra jogada - pedra de mão comercial - fornecimento e assentamento</v>
          </cell>
          <cell r="C1718" t="str">
            <v>m³</v>
          </cell>
          <cell r="D1718">
            <v>230.27</v>
          </cell>
          <cell r="E1718" t="str">
            <v>SICRO Jan/26</v>
          </cell>
        </row>
        <row r="1719">
          <cell r="A1719">
            <v>1505859</v>
          </cell>
          <cell r="B1719" t="str">
            <v>Enrocamento de pedra jogada - pedra de mão produzida - confecção e assentamento</v>
          </cell>
          <cell r="C1719" t="str">
            <v>m³</v>
          </cell>
          <cell r="D1719">
            <v>124.45</v>
          </cell>
          <cell r="E1719" t="str">
            <v>SICRO Jan/26</v>
          </cell>
        </row>
        <row r="1720">
          <cell r="A1720">
            <v>1516204</v>
          </cell>
          <cell r="B1720" t="str">
            <v>Fabricação de blocos segmentais de face pré-moldados - C = 40 cm, L = 40 cm e H = 20 cm - massa de 25 kg</v>
          </cell>
          <cell r="C1720" t="str">
            <v>un</v>
          </cell>
          <cell r="D1720">
            <v>6.56</v>
          </cell>
          <cell r="E1720" t="str">
            <v>SICRO Jan/26</v>
          </cell>
        </row>
        <row r="1721">
          <cell r="A1721">
            <v>1516312</v>
          </cell>
          <cell r="B1721" t="str">
            <v>Geocélula em PEAD, paredes perfuradas, soldadas - altura de 100 mm e 1.206 cm² de área de célula - fornecimento e instalação</v>
          </cell>
          <cell r="C1721" t="str">
            <v>m²</v>
          </cell>
          <cell r="D1721">
            <v>36.78</v>
          </cell>
          <cell r="E1721" t="str">
            <v>SICRO Jan/26</v>
          </cell>
        </row>
        <row r="1722">
          <cell r="A1722">
            <v>1516304</v>
          </cell>
          <cell r="B1722" t="str">
            <v>Geocélula em PEAD, paredes perfuradas, soldadas - altura de 100 mm e 289 cm² de área de célula - fornecimento e instalação</v>
          </cell>
          <cell r="C1722" t="str">
            <v>m²</v>
          </cell>
          <cell r="D1722">
            <v>53.46</v>
          </cell>
          <cell r="E1722" t="str">
            <v>SICRO Jan/26</v>
          </cell>
        </row>
        <row r="1723">
          <cell r="A1723">
            <v>1516308</v>
          </cell>
          <cell r="B1723" t="str">
            <v>Geocélula em PEAD, paredes perfuradas, soldadas - altura de 100 mm e 460 cm² de área de célula - fornecimento e instalação</v>
          </cell>
          <cell r="C1723" t="str">
            <v>m²</v>
          </cell>
          <cell r="D1723">
            <v>40.33</v>
          </cell>
          <cell r="E1723" t="str">
            <v>SICRO Jan/26</v>
          </cell>
        </row>
        <row r="1724">
          <cell r="A1724">
            <v>1516313</v>
          </cell>
          <cell r="B1724" t="str">
            <v>Geocélula em PEAD, paredes perfuradas, soldadas - altura de 150 mm e 1.206 cm² de área de célula - fornecimento e instalação</v>
          </cell>
          <cell r="C1724" t="str">
            <v>m²</v>
          </cell>
          <cell r="D1724">
            <v>58.07</v>
          </cell>
          <cell r="E1724" t="str">
            <v>SICRO Jan/26</v>
          </cell>
        </row>
        <row r="1725">
          <cell r="A1725">
            <v>1516305</v>
          </cell>
          <cell r="B1725" t="str">
            <v>Geocélula em PEAD, paredes perfuradas, soldadas - altura de 150 mm e 289 cm² de área de célula - fornecimento e instalação</v>
          </cell>
          <cell r="C1725" t="str">
            <v>m²</v>
          </cell>
          <cell r="D1725">
            <v>75.930000000000007</v>
          </cell>
          <cell r="E1725" t="str">
            <v>SICRO Jan/26</v>
          </cell>
        </row>
        <row r="1726">
          <cell r="A1726">
            <v>1516309</v>
          </cell>
          <cell r="B1726" t="str">
            <v>Geocélula em PEAD, paredes perfuradas, soldadas - altura de 150 mm e 460 cm² de área de célula - fornecimento e instalação</v>
          </cell>
          <cell r="C1726" t="str">
            <v>m²</v>
          </cell>
          <cell r="D1726">
            <v>60.77</v>
          </cell>
          <cell r="E1726" t="str">
            <v>SICRO Jan/26</v>
          </cell>
        </row>
        <row r="1727">
          <cell r="A1727">
            <v>1516314</v>
          </cell>
          <cell r="B1727" t="str">
            <v>Geocélula em PEAD, paredes perfuradas, soldadas - altura de 200 mm e 1.206 cm² de área de célula - fornecimento e instalação</v>
          </cell>
          <cell r="C1727" t="str">
            <v>m²</v>
          </cell>
          <cell r="D1727">
            <v>70.650000000000006</v>
          </cell>
          <cell r="E1727" t="str">
            <v>SICRO Jan/26</v>
          </cell>
        </row>
        <row r="1728">
          <cell r="A1728">
            <v>1516306</v>
          </cell>
          <cell r="B1728" t="str">
            <v>Geocélula em PEAD, paredes perfuradas, soldadas - altura de 200 mm e 289 cm² de área de célula - fornecimento e instalação</v>
          </cell>
          <cell r="C1728" t="str">
            <v>m²</v>
          </cell>
          <cell r="D1728">
            <v>87.75</v>
          </cell>
          <cell r="E1728" t="str">
            <v>SICRO Jan/26</v>
          </cell>
        </row>
        <row r="1729">
          <cell r="A1729">
            <v>1516310</v>
          </cell>
          <cell r="B1729" t="str">
            <v>Geocélula em PEAD, paredes perfuradas, soldadas - altura de 200 mm e 460 cm² de área de célula - fornecimento e instalação</v>
          </cell>
          <cell r="C1729" t="str">
            <v>m²</v>
          </cell>
          <cell r="D1729">
            <v>73.56</v>
          </cell>
          <cell r="E1729" t="str">
            <v>SICRO Jan/26</v>
          </cell>
        </row>
        <row r="1730">
          <cell r="A1730">
            <v>1516311</v>
          </cell>
          <cell r="B1730" t="str">
            <v>Geocélula em PEAD, paredes perfuradas, soldadas - altura de 75 mm e 1.206 cm² de área de célula - fornecimento e instalação</v>
          </cell>
          <cell r="C1730" t="str">
            <v>m²</v>
          </cell>
          <cell r="D1730">
            <v>28.17</v>
          </cell>
          <cell r="E1730" t="str">
            <v>SICRO Jan/26</v>
          </cell>
        </row>
        <row r="1731">
          <cell r="A1731">
            <v>1516303</v>
          </cell>
          <cell r="B1731" t="str">
            <v>Geocélula em PEAD, paredes perfuradas, soldadas - altura de 75 mm e 289 cm² de área de célula - fornecimento e instalação</v>
          </cell>
          <cell r="C1731" t="str">
            <v>m²</v>
          </cell>
          <cell r="D1731">
            <v>41.54</v>
          </cell>
          <cell r="E1731" t="str">
            <v>SICRO Jan/26</v>
          </cell>
        </row>
        <row r="1732">
          <cell r="A1732">
            <v>1516307</v>
          </cell>
          <cell r="B1732" t="str">
            <v>Geocélula em PEAD, paredes perfuradas, soldadas - altura de 75 mm e 460 cm² de área de célula - fornecimento e instalação</v>
          </cell>
          <cell r="C1732" t="str">
            <v>m²</v>
          </cell>
          <cell r="D1732">
            <v>35.43</v>
          </cell>
          <cell r="E1732" t="str">
            <v>SICRO Jan/26</v>
          </cell>
        </row>
        <row r="1733">
          <cell r="A1733">
            <v>1516298</v>
          </cell>
          <cell r="B1733" t="str">
            <v>Geogrelha unidirecional com resistência à tração de 100 kN/m - fornecimento e instalação</v>
          </cell>
          <cell r="C1733" t="str">
            <v>m²</v>
          </cell>
          <cell r="D1733">
            <v>29.86</v>
          </cell>
          <cell r="E1733" t="str">
            <v>SICRO Jan/26</v>
          </cell>
        </row>
        <row r="1734">
          <cell r="A1734">
            <v>1516299</v>
          </cell>
          <cell r="B1734" t="str">
            <v>Geogrelha unidirecional com resistência à tração de 150 kN/m - fornecimento e instalação</v>
          </cell>
          <cell r="C1734" t="str">
            <v>m²</v>
          </cell>
          <cell r="D1734">
            <v>32.090000000000003</v>
          </cell>
          <cell r="E1734" t="str">
            <v>SICRO Jan/26</v>
          </cell>
        </row>
        <row r="1735">
          <cell r="A1735">
            <v>1516300</v>
          </cell>
          <cell r="B1735" t="str">
            <v>Geogrelha unidirecional com resistência à tração de 200 kN/m - fornecimento e instalação</v>
          </cell>
          <cell r="C1735" t="str">
            <v>m²</v>
          </cell>
          <cell r="D1735">
            <v>42.67</v>
          </cell>
          <cell r="E1735" t="str">
            <v>SICRO Jan/26</v>
          </cell>
        </row>
        <row r="1736">
          <cell r="A1736">
            <v>1516301</v>
          </cell>
          <cell r="B1736" t="str">
            <v>Geogrelha unidirecional com resistência à tração de 300 kN/m - fornecimento e instalação</v>
          </cell>
          <cell r="C1736" t="str">
            <v>m²</v>
          </cell>
          <cell r="D1736">
            <v>63.96</v>
          </cell>
          <cell r="E1736" t="str">
            <v>SICRO Jan/26</v>
          </cell>
        </row>
        <row r="1737">
          <cell r="A1737">
            <v>1516302</v>
          </cell>
          <cell r="B1737" t="str">
            <v>Geogrelha unidirecional com resistência à tração de 400 kN/m - fornecimento e instalação</v>
          </cell>
          <cell r="C1737" t="str">
            <v>m²</v>
          </cell>
          <cell r="D1737">
            <v>85.09</v>
          </cell>
          <cell r="E1737" t="str">
            <v>SICRO Jan/26</v>
          </cell>
        </row>
        <row r="1738">
          <cell r="A1738">
            <v>1516296</v>
          </cell>
          <cell r="B1738" t="str">
            <v>Geogrelha unidirecional com resistência à tração de 50 kN/m - fornecimento e instalação</v>
          </cell>
          <cell r="C1738" t="str">
            <v>m²</v>
          </cell>
          <cell r="D1738">
            <v>21.98</v>
          </cell>
          <cell r="E1738" t="str">
            <v>SICRO Jan/26</v>
          </cell>
        </row>
        <row r="1739">
          <cell r="A1739">
            <v>1516297</v>
          </cell>
          <cell r="B1739" t="str">
            <v>Geogrelha unidirecional com resistência à tração de 90 kN/m - fornecimento e instalação</v>
          </cell>
          <cell r="C1739" t="str">
            <v>m²</v>
          </cell>
          <cell r="D1739">
            <v>28.81</v>
          </cell>
          <cell r="E1739" t="str">
            <v>SICRO Jan/26</v>
          </cell>
        </row>
        <row r="1740">
          <cell r="A1740">
            <v>1505847</v>
          </cell>
          <cell r="B1740" t="str">
            <v>Muro em blocos segmentais de face pré-moldados - C = 40 cm, L = 40 cm, e H = 20 cm com altura de 4 a 6 m - confecção e assentamento</v>
          </cell>
          <cell r="C1740" t="str">
            <v>m²</v>
          </cell>
          <cell r="D1740">
            <v>218.65</v>
          </cell>
          <cell r="E1740" t="str">
            <v>SICRO Jan/26</v>
          </cell>
        </row>
        <row r="1741">
          <cell r="A1741">
            <v>1505848</v>
          </cell>
          <cell r="B1741" t="str">
            <v>Muro em blocos segmentais de face pré-moldados - C = 40 cm, L = 40 cm, e H = 20 cm com altura de 6 a 8 m - confecção e assentamento</v>
          </cell>
          <cell r="C1741" t="str">
            <v>m²</v>
          </cell>
          <cell r="D1741">
            <v>213.41</v>
          </cell>
          <cell r="E1741" t="str">
            <v>SICRO Jan/26</v>
          </cell>
        </row>
        <row r="1742">
          <cell r="A1742">
            <v>1505849</v>
          </cell>
          <cell r="B1742" t="str">
            <v>Muro em blocos segmentais de face pré-moldados - C = 40 cm, L = 40 cm, e H = 20 cm com altura de 8 a 10 m - confecção e assentamento</v>
          </cell>
          <cell r="C1742" t="str">
            <v>m²</v>
          </cell>
          <cell r="D1742">
            <v>210.5</v>
          </cell>
          <cell r="E1742" t="str">
            <v>SICRO Jan/26</v>
          </cell>
        </row>
        <row r="1743">
          <cell r="A1743">
            <v>1505930</v>
          </cell>
          <cell r="B1743" t="str">
            <v>Muro em blocos segmentais de face pré-moldados - C = 40 cm, L = 40 cm, e H = 20 cm com altura de até 4 m - confecção e assentamento</v>
          </cell>
          <cell r="C1743" t="str">
            <v>m²</v>
          </cell>
          <cell r="D1743">
            <v>246.17</v>
          </cell>
          <cell r="E1743" t="str">
            <v>SICRO Jan/26</v>
          </cell>
        </row>
        <row r="1744">
          <cell r="A1744">
            <v>1506055</v>
          </cell>
          <cell r="B1744" t="str">
            <v>Pedra argamassada com cimento e areia 1:3 - areia e pedra de mão comercial - fornecimento e assentamento</v>
          </cell>
          <cell r="C1744" t="str">
            <v>m³</v>
          </cell>
          <cell r="D1744">
            <v>523.91</v>
          </cell>
          <cell r="E1744" t="str">
            <v>SICRO Jan/26</v>
          </cell>
        </row>
        <row r="1745">
          <cell r="A1745">
            <v>1506056</v>
          </cell>
          <cell r="B1745" t="str">
            <v>Pedra argamassada com cimento e areia 1:3 - areia extraída e pedra de mão produzida - confecção e assentamento</v>
          </cell>
          <cell r="C1745" t="str">
            <v>m³</v>
          </cell>
          <cell r="D1745">
            <v>355.52</v>
          </cell>
          <cell r="E1745" t="str">
            <v>SICRO Jan/26</v>
          </cell>
        </row>
        <row r="1746">
          <cell r="A1746">
            <v>1513943</v>
          </cell>
          <cell r="B1746" t="str">
            <v>Proteção de taludes rochosos com telas metálicas - resistência longitudinal à tração de 121 kN/m - fornecimento e posicionamento - inclusive cabos de aço, grampos e clipes de junção</v>
          </cell>
          <cell r="C1746" t="str">
            <v>m²</v>
          </cell>
          <cell r="D1746">
            <v>204.08</v>
          </cell>
          <cell r="E1746" t="str">
            <v>SICRO Jan/26</v>
          </cell>
        </row>
        <row r="1747">
          <cell r="A1747">
            <v>1516318</v>
          </cell>
          <cell r="B1747" t="str">
            <v>Tela metálica dobrada em L para muro em solo reforçado - C = 200 cm, L = 40 cm e H = 40 cm - fornecimento e instalação</v>
          </cell>
          <cell r="C1747" t="str">
            <v>m²</v>
          </cell>
          <cell r="D1747">
            <v>621.53</v>
          </cell>
          <cell r="E1747" t="str">
            <v>SICRO Jan/26</v>
          </cell>
        </row>
        <row r="1748">
          <cell r="A1748">
            <v>1516317</v>
          </cell>
          <cell r="B1748" t="str">
            <v>Tela metálica dobrada em L para muro em solo reforçado - C = 200 cm, L = 50 cm e H = 50 cm - fornecimento e instalação</v>
          </cell>
          <cell r="C1748" t="str">
            <v>m²</v>
          </cell>
          <cell r="D1748">
            <v>537.74</v>
          </cell>
          <cell r="E1748" t="str">
            <v>SICRO Jan/26</v>
          </cell>
        </row>
        <row r="1749">
          <cell r="A1749">
            <v>1600965</v>
          </cell>
          <cell r="B1749" t="str">
            <v>Abertura em muro de alvenaria de pedra argamassada com martelete</v>
          </cell>
          <cell r="C1749" t="str">
            <v>m³</v>
          </cell>
          <cell r="D1749">
            <v>121.75</v>
          </cell>
          <cell r="E1749" t="str">
            <v>SICRO Jan/26</v>
          </cell>
        </row>
        <row r="1750">
          <cell r="A1750">
            <v>1600408</v>
          </cell>
          <cell r="B1750" t="str">
            <v>Apicoamento manual de concreto</v>
          </cell>
          <cell r="C1750" t="str">
            <v>m²</v>
          </cell>
          <cell r="D1750">
            <v>27</v>
          </cell>
          <cell r="E1750" t="str">
            <v>SICRO Jan/26</v>
          </cell>
        </row>
        <row r="1751">
          <cell r="A1751">
            <v>1600990</v>
          </cell>
          <cell r="B1751" t="str">
            <v>Demolição de concreto armado com martelete e corte oxiacetileno</v>
          </cell>
          <cell r="C1751" t="str">
            <v>m³</v>
          </cell>
          <cell r="D1751">
            <v>893.36</v>
          </cell>
          <cell r="E1751" t="str">
            <v>SICRO Jan/26</v>
          </cell>
        </row>
        <row r="1752">
          <cell r="A1752">
            <v>1600989</v>
          </cell>
          <cell r="B1752" t="str">
            <v>Demolição de concreto simples com martelete</v>
          </cell>
          <cell r="C1752" t="str">
            <v>m³</v>
          </cell>
          <cell r="D1752">
            <v>476.81</v>
          </cell>
          <cell r="E1752" t="str">
            <v>SICRO Jan/26</v>
          </cell>
        </row>
        <row r="1753">
          <cell r="A1753">
            <v>1600438</v>
          </cell>
          <cell r="B1753" t="str">
            <v>Demolição manual de concreto armado</v>
          </cell>
          <cell r="C1753" t="str">
            <v>m³</v>
          </cell>
          <cell r="D1753">
            <v>834.33</v>
          </cell>
          <cell r="E1753" t="str">
            <v>SICRO Jan/26</v>
          </cell>
        </row>
        <row r="1754">
          <cell r="A1754">
            <v>1600436</v>
          </cell>
          <cell r="B1754" t="str">
            <v>Demolição manual de concreto simples</v>
          </cell>
          <cell r="C1754" t="str">
            <v>m³</v>
          </cell>
          <cell r="D1754">
            <v>564.59</v>
          </cell>
          <cell r="E1754" t="str">
            <v>SICRO Jan/26</v>
          </cell>
        </row>
        <row r="1755">
          <cell r="A1755">
            <v>1600895</v>
          </cell>
          <cell r="B1755" t="str">
            <v>Demolição manual de construções provisórias de madeira - sem reaproveitamento</v>
          </cell>
          <cell r="C1755" t="str">
            <v>m²</v>
          </cell>
          <cell r="D1755">
            <v>19.239999999999998</v>
          </cell>
          <cell r="E1755" t="str">
            <v>SICRO Jan/26</v>
          </cell>
        </row>
        <row r="1756">
          <cell r="A1756">
            <v>1600897</v>
          </cell>
          <cell r="B1756" t="str">
            <v>Demolição manual de construções provisórias de madeira, sem fechamento lateral e sem pavimentação</v>
          </cell>
          <cell r="C1756" t="str">
            <v>m²</v>
          </cell>
          <cell r="D1756">
            <v>5.31</v>
          </cell>
          <cell r="E1756" t="str">
            <v>SICRO Jan/26</v>
          </cell>
        </row>
        <row r="1757">
          <cell r="A1757">
            <v>1619004</v>
          </cell>
          <cell r="B1757" t="str">
            <v>Demolição mecânica de alvenaria com carregadeira de pneus</v>
          </cell>
          <cell r="C1757" t="str">
            <v>m³</v>
          </cell>
          <cell r="D1757">
            <v>8.09</v>
          </cell>
          <cell r="E1757" t="str">
            <v>SICRO Jan/26</v>
          </cell>
        </row>
        <row r="1758">
          <cell r="A1758">
            <v>1600896</v>
          </cell>
          <cell r="B1758" t="str">
            <v>Demolição mecânica de alvenaria com escavadeira hidráulica</v>
          </cell>
          <cell r="C1758" t="str">
            <v>m²</v>
          </cell>
          <cell r="D1758">
            <v>19.66</v>
          </cell>
          <cell r="E1758" t="str">
            <v>SICRO Jan/26</v>
          </cell>
        </row>
        <row r="1759">
          <cell r="A1759">
            <v>1619003</v>
          </cell>
          <cell r="B1759" t="str">
            <v>Demolição mecânica de concreto armado com escavadeira hidráulica</v>
          </cell>
          <cell r="C1759" t="str">
            <v>m³</v>
          </cell>
          <cell r="D1759">
            <v>61.44</v>
          </cell>
          <cell r="E1759" t="str">
            <v>SICRO Jan/26</v>
          </cell>
        </row>
        <row r="1760">
          <cell r="A1760">
            <v>1619006</v>
          </cell>
          <cell r="B1760" t="str">
            <v>Demolição mecânica de concreto simples com escavadeira hidráulica</v>
          </cell>
          <cell r="C1760" t="str">
            <v>m³</v>
          </cell>
          <cell r="D1760">
            <v>43.75</v>
          </cell>
          <cell r="E1760" t="str">
            <v>SICRO Jan/26</v>
          </cell>
        </row>
        <row r="1761">
          <cell r="A1761">
            <v>1600414</v>
          </cell>
          <cell r="B1761" t="str">
            <v>Fresagem de piso de concreto</v>
          </cell>
          <cell r="C1761" t="str">
            <v>m²</v>
          </cell>
          <cell r="D1761">
            <v>1.46</v>
          </cell>
          <cell r="E1761" t="str">
            <v>SICRO Jan/26</v>
          </cell>
        </row>
        <row r="1762">
          <cell r="A1762">
            <v>1608148</v>
          </cell>
          <cell r="B1762" t="str">
            <v>Perfuração em concreto com coroa diamantada - D = 100 mm</v>
          </cell>
          <cell r="C1762" t="str">
            <v>m</v>
          </cell>
          <cell r="D1762">
            <v>226.99</v>
          </cell>
          <cell r="E1762" t="str">
            <v>SICRO Jan/26</v>
          </cell>
        </row>
        <row r="1763">
          <cell r="A1763">
            <v>1608021</v>
          </cell>
          <cell r="B1763" t="str">
            <v>Perfuração em concreto com coroa diamantada - D = 16 mm</v>
          </cell>
          <cell r="C1763" t="str">
            <v>m</v>
          </cell>
          <cell r="D1763">
            <v>67.62</v>
          </cell>
          <cell r="E1763" t="str">
            <v>SICRO Jan/26</v>
          </cell>
        </row>
        <row r="1764">
          <cell r="A1764">
            <v>1608024</v>
          </cell>
          <cell r="B1764" t="str">
            <v>Perfuração em concreto com coroa diamantada - D = 20 mm</v>
          </cell>
          <cell r="C1764" t="str">
            <v>m</v>
          </cell>
          <cell r="D1764">
            <v>74.42</v>
          </cell>
          <cell r="E1764" t="str">
            <v>SICRO Jan/26</v>
          </cell>
        </row>
        <row r="1765">
          <cell r="A1765">
            <v>1608026</v>
          </cell>
          <cell r="B1765" t="str">
            <v>Perfuração em concreto com coroa diamantada - D = 25 mm</v>
          </cell>
          <cell r="C1765" t="str">
            <v>m</v>
          </cell>
          <cell r="D1765">
            <v>84.63</v>
          </cell>
          <cell r="E1765" t="str">
            <v>SICRO Jan/26</v>
          </cell>
        </row>
        <row r="1766">
          <cell r="A1766">
            <v>1608142</v>
          </cell>
          <cell r="B1766" t="str">
            <v>Perfuração em concreto com coroa diamantada - D = 32 mm</v>
          </cell>
          <cell r="C1766" t="str">
            <v>m</v>
          </cell>
          <cell r="D1766">
            <v>97.02</v>
          </cell>
          <cell r="E1766" t="str">
            <v>SICRO Jan/26</v>
          </cell>
        </row>
        <row r="1767">
          <cell r="A1767">
            <v>1608143</v>
          </cell>
          <cell r="B1767" t="str">
            <v>Perfuração em concreto com coroa diamantada - D = 38 mm</v>
          </cell>
          <cell r="C1767" t="str">
            <v>m</v>
          </cell>
          <cell r="D1767">
            <v>101.23</v>
          </cell>
          <cell r="E1767" t="str">
            <v>SICRO Jan/26</v>
          </cell>
        </row>
        <row r="1768">
          <cell r="A1768">
            <v>1608144</v>
          </cell>
          <cell r="B1768" t="str">
            <v>Perfuração em concreto com coroa diamantada - D = 44 mm</v>
          </cell>
          <cell r="C1768" t="str">
            <v>m</v>
          </cell>
          <cell r="D1768">
            <v>109.73</v>
          </cell>
          <cell r="E1768" t="str">
            <v>SICRO Jan/26</v>
          </cell>
        </row>
        <row r="1769">
          <cell r="A1769">
            <v>1608145</v>
          </cell>
          <cell r="B1769" t="str">
            <v>Perfuração em concreto com coroa diamantada - D = 50 mm</v>
          </cell>
          <cell r="C1769" t="str">
            <v>m</v>
          </cell>
          <cell r="D1769">
            <v>116.63</v>
          </cell>
          <cell r="E1769" t="str">
            <v>SICRO Jan/26</v>
          </cell>
        </row>
        <row r="1770">
          <cell r="A1770">
            <v>1608146</v>
          </cell>
          <cell r="B1770" t="str">
            <v>Perfuração em concreto com coroa diamantada - D = 63 mm</v>
          </cell>
          <cell r="C1770" t="str">
            <v>m</v>
          </cell>
          <cell r="D1770">
            <v>136.35</v>
          </cell>
          <cell r="E1770" t="str">
            <v>SICRO Jan/26</v>
          </cell>
        </row>
        <row r="1771">
          <cell r="A1771">
            <v>1608147</v>
          </cell>
          <cell r="B1771" t="str">
            <v>Perfuração em concreto com coroa diamantada - D = 75 mm</v>
          </cell>
          <cell r="C1771" t="str">
            <v>m</v>
          </cell>
          <cell r="D1771">
            <v>178.39</v>
          </cell>
          <cell r="E1771" t="str">
            <v>SICRO Jan/26</v>
          </cell>
        </row>
        <row r="1772">
          <cell r="A1772">
            <v>1608019</v>
          </cell>
          <cell r="B1772" t="str">
            <v>Perfuração em concreto com martelete elétrico - D = 10 mm</v>
          </cell>
          <cell r="C1772" t="str">
            <v>m</v>
          </cell>
          <cell r="D1772">
            <v>26.26</v>
          </cell>
          <cell r="E1772" t="str">
            <v>SICRO Jan/26</v>
          </cell>
        </row>
        <row r="1773">
          <cell r="A1773">
            <v>1608020</v>
          </cell>
          <cell r="B1773" t="str">
            <v>Perfuração em concreto com martelete elétrico - D = 13,0 mm</v>
          </cell>
          <cell r="C1773" t="str">
            <v>m</v>
          </cell>
          <cell r="D1773">
            <v>39.909999999999997</v>
          </cell>
          <cell r="E1773" t="str">
            <v>SICRO Jan/26</v>
          </cell>
        </row>
        <row r="1774">
          <cell r="A1774">
            <v>1608025</v>
          </cell>
          <cell r="B1774" t="str">
            <v>Perfuração em concreto com martelete elétrico - D = 14 mm</v>
          </cell>
          <cell r="C1774" t="str">
            <v>m</v>
          </cell>
          <cell r="D1774">
            <v>48.6</v>
          </cell>
          <cell r="E1774" t="str">
            <v>SICRO Jan/26</v>
          </cell>
        </row>
        <row r="1775">
          <cell r="A1775">
            <v>1600966</v>
          </cell>
          <cell r="B1775" t="str">
            <v>Remoção de cerca com mourões de concreto</v>
          </cell>
          <cell r="C1775" t="str">
            <v>m</v>
          </cell>
          <cell r="D1775">
            <v>1.1000000000000001</v>
          </cell>
          <cell r="E1775" t="str">
            <v>SICRO Jan/26</v>
          </cell>
        </row>
        <row r="1776">
          <cell r="A1776">
            <v>1600898</v>
          </cell>
          <cell r="B1776" t="str">
            <v>Remoção de painel publicitário, tipo outdoor, com estrutura e suportes em madeira</v>
          </cell>
          <cell r="C1776" t="str">
            <v>m²</v>
          </cell>
          <cell r="D1776">
            <v>14.36</v>
          </cell>
          <cell r="E1776" t="str">
            <v>SICRO Jan/26</v>
          </cell>
        </row>
        <row r="1777">
          <cell r="A1777">
            <v>1600441</v>
          </cell>
          <cell r="B1777" t="str">
            <v>Remoção de paralelepípedos</v>
          </cell>
          <cell r="C1777" t="str">
            <v>m²</v>
          </cell>
          <cell r="D1777">
            <v>5.81</v>
          </cell>
          <cell r="E1777" t="str">
            <v>SICRO Jan/26</v>
          </cell>
        </row>
        <row r="1778">
          <cell r="A1778">
            <v>1600404</v>
          </cell>
          <cell r="B1778" t="str">
            <v>Remoção de tubos de concreto com diâmetro de 0,40 m a 1,00 m em valas e bueiros</v>
          </cell>
          <cell r="C1778" t="str">
            <v>m</v>
          </cell>
          <cell r="D1778">
            <v>11.62</v>
          </cell>
          <cell r="E1778" t="str">
            <v>SICRO Jan/26</v>
          </cell>
        </row>
        <row r="1779">
          <cell r="A1779">
            <v>1600405</v>
          </cell>
          <cell r="B1779" t="str">
            <v>Remoção de tubos de concreto com diâmetro de 1,20 m a 1,50 m em valas e bueiros</v>
          </cell>
          <cell r="C1779" t="str">
            <v>m</v>
          </cell>
          <cell r="D1779">
            <v>13.26</v>
          </cell>
          <cell r="E1779" t="str">
            <v>SICRO Jan/26</v>
          </cell>
        </row>
        <row r="1780">
          <cell r="A1780">
            <v>1716605</v>
          </cell>
          <cell r="B1780" t="str">
            <v>Derrocagem subaquática de material de 3ª categoria - carga e limpeza - plataforma com clamshell - flutuante e batelão rebocado de 100 t montado na obra - DMT até 200 m</v>
          </cell>
          <cell r="C1780" t="str">
            <v>m³</v>
          </cell>
          <cell r="D1780">
            <v>138.21</v>
          </cell>
          <cell r="E1780" t="str">
            <v>SICRO Jan/26</v>
          </cell>
        </row>
        <row r="1781">
          <cell r="A1781">
            <v>1716610</v>
          </cell>
          <cell r="B1781" t="str">
            <v>Derrocagem subaquática de material de 3ª categoria - carga e limpeza - plataforma com clamshell - flutuante e batelão rebocado de 100 t montado na obra - DMT de 1.000 a 1200 m</v>
          </cell>
          <cell r="C1781" t="str">
            <v>m³</v>
          </cell>
          <cell r="D1781">
            <v>142.66999999999999</v>
          </cell>
          <cell r="E1781" t="str">
            <v>SICRO Jan/26</v>
          </cell>
        </row>
        <row r="1782">
          <cell r="A1782">
            <v>1716611</v>
          </cell>
          <cell r="B1782" t="str">
            <v>Derrocagem subaquática de material de 3ª categoria - carga e limpeza - plataforma com clamshell - flutuante e batelão rebocado de 100 t montado na obra - DMT de 1.200 a 1.400 m</v>
          </cell>
          <cell r="C1782" t="str">
            <v>m³</v>
          </cell>
          <cell r="D1782">
            <v>143.22999999999999</v>
          </cell>
          <cell r="E1782" t="str">
            <v>SICRO Jan/26</v>
          </cell>
        </row>
        <row r="1783">
          <cell r="A1783">
            <v>1716612</v>
          </cell>
          <cell r="B1783" t="str">
            <v>Derrocagem subaquática de material de 3ª categoria - carga e limpeza - plataforma com clamshell - flutuante e batelão rebocado de 100 t montado na obra - DMT de 1.400 a 1.600 m</v>
          </cell>
          <cell r="C1783" t="str">
            <v>m³</v>
          </cell>
          <cell r="D1783">
            <v>143.79</v>
          </cell>
          <cell r="E1783" t="str">
            <v>SICRO Jan/26</v>
          </cell>
        </row>
        <row r="1784">
          <cell r="A1784">
            <v>1716613</v>
          </cell>
          <cell r="B1784" t="str">
            <v>Derrocagem subaquática de material de 3ª categoria - carga e limpeza - plataforma com clamshell - flutuante e batelão rebocado de 100 t montado na obra - DMT de 1.600 a 1.800 m</v>
          </cell>
          <cell r="C1784" t="str">
            <v>m³</v>
          </cell>
          <cell r="D1784">
            <v>144.35</v>
          </cell>
          <cell r="E1784" t="str">
            <v>SICRO Jan/26</v>
          </cell>
        </row>
        <row r="1785">
          <cell r="A1785">
            <v>1716614</v>
          </cell>
          <cell r="B1785" t="str">
            <v>Derrocagem subaquática de material de 3ª categoria - carga e limpeza - plataforma com clamshell - flutuante e batelão rebocado de 100 t montado na obra - DMT de 1.800 a 2.000 m</v>
          </cell>
          <cell r="C1785" t="str">
            <v>m³</v>
          </cell>
          <cell r="D1785">
            <v>145.46</v>
          </cell>
          <cell r="E1785" t="str">
            <v>SICRO Jan/26</v>
          </cell>
        </row>
        <row r="1786">
          <cell r="A1786">
            <v>1716615</v>
          </cell>
          <cell r="B1786" t="str">
            <v>Derrocagem subaquática de material de 3ª categoria - carga e limpeza - plataforma com clamshell - flutuante e batelão rebocado de 100 t montado na obra - DMT de 2.000 a 2.500 m</v>
          </cell>
          <cell r="C1786" t="str">
            <v>m³</v>
          </cell>
          <cell r="D1786">
            <v>146.58000000000001</v>
          </cell>
          <cell r="E1786" t="str">
            <v>SICRO Jan/26</v>
          </cell>
        </row>
        <row r="1787">
          <cell r="A1787">
            <v>1716616</v>
          </cell>
          <cell r="B1787" t="str">
            <v>Derrocagem subaquática de material de 3ª categoria - carga e limpeza - plataforma com clamshell - flutuante e batelão rebocado de 100 t montado na obra - DMT de 2.500 a 3.000 m</v>
          </cell>
          <cell r="C1787" t="str">
            <v>m³</v>
          </cell>
          <cell r="D1787">
            <v>148.25</v>
          </cell>
          <cell r="E1787" t="str">
            <v>SICRO Jan/26</v>
          </cell>
        </row>
        <row r="1788">
          <cell r="A1788">
            <v>1716606</v>
          </cell>
          <cell r="B1788" t="str">
            <v>Derrocagem subaquática de material de 3ª categoria - carga e limpeza - plataforma com clamshell - flutuante e batelão rebocado de 100 t montado na obra - DMT de 200 a 400 m</v>
          </cell>
          <cell r="C1788" t="str">
            <v>m³</v>
          </cell>
          <cell r="D1788">
            <v>139.88</v>
          </cell>
          <cell r="E1788" t="str">
            <v>SICRO Jan/26</v>
          </cell>
        </row>
        <row r="1789">
          <cell r="A1789">
            <v>1716617</v>
          </cell>
          <cell r="B1789" t="str">
            <v>Derrocagem subaquática de material de 3ª categoria - carga e limpeza - plataforma com clamshell - flutuante e batelão rebocado de 100 t montado na obra - DMT de 3.000 m</v>
          </cell>
          <cell r="C1789" t="str">
            <v>m³</v>
          </cell>
          <cell r="D1789">
            <v>149.37</v>
          </cell>
          <cell r="E1789" t="str">
            <v>SICRO Jan/26</v>
          </cell>
        </row>
        <row r="1790">
          <cell r="A1790">
            <v>1716607</v>
          </cell>
          <cell r="B1790" t="str">
            <v>Derrocagem subaquática de material de 3ª categoria - carga e limpeza - plataforma com clamshell - flutuante e batelão rebocado de 100 t montado na obra - DMT de 400 a 600 m</v>
          </cell>
          <cell r="C1790" t="str">
            <v>m³</v>
          </cell>
          <cell r="D1790">
            <v>140.44</v>
          </cell>
          <cell r="E1790" t="str">
            <v>SICRO Jan/26</v>
          </cell>
        </row>
        <row r="1791">
          <cell r="A1791">
            <v>1716608</v>
          </cell>
          <cell r="B1791" t="str">
            <v>Derrocagem subaquática de material de 3ª categoria - carga e limpeza - plataforma com clamshell - flutuante e batelão rebocado de 100 t montado na obra - DMT de 600 a 800 m</v>
          </cell>
          <cell r="C1791" t="str">
            <v>m³</v>
          </cell>
          <cell r="D1791">
            <v>141.56</v>
          </cell>
          <cell r="E1791" t="str">
            <v>SICRO Jan/26</v>
          </cell>
        </row>
        <row r="1792">
          <cell r="A1792">
            <v>1716609</v>
          </cell>
          <cell r="B1792" t="str">
            <v>Derrocagem subaquática de material de 3ª categoria - carga e limpeza - plataforma com clamshell - flutuante e batelão rebocado de 100 t montado na obra - DMT de 800 a 1.000 m</v>
          </cell>
          <cell r="C1792" t="str">
            <v>m³</v>
          </cell>
          <cell r="D1792">
            <v>142.12</v>
          </cell>
          <cell r="E1792" t="str">
            <v>SICRO Jan/26</v>
          </cell>
        </row>
        <row r="1793">
          <cell r="A1793">
            <v>1716604</v>
          </cell>
          <cell r="B1793" t="str">
            <v>Derrocagem subaquática de material de 3ª categoria - carga e limpeza - plataforma com clamshell - flutuante montado na obra - sem transporte</v>
          </cell>
          <cell r="C1793" t="str">
            <v>m³</v>
          </cell>
          <cell r="D1793">
            <v>87.86</v>
          </cell>
          <cell r="E1793" t="str">
            <v>SICRO Jan/26</v>
          </cell>
        </row>
        <row r="1794">
          <cell r="A1794">
            <v>1716623</v>
          </cell>
          <cell r="B1794" t="str">
            <v>Derrocagem subaquática de material de 3ª categoria - carga e limpeza - plataforma flutuante com clamshell - sem transporte</v>
          </cell>
          <cell r="C1794" t="str">
            <v>m³</v>
          </cell>
          <cell r="D1794">
            <v>86.45</v>
          </cell>
          <cell r="E1794" t="str">
            <v>SICRO Jan/26</v>
          </cell>
        </row>
        <row r="1795">
          <cell r="A1795">
            <v>1716624</v>
          </cell>
          <cell r="B1795" t="str">
            <v>Derrocagem subaquática de material de 3ª categoria - carga e limpeza - plataforma flutuante com clamshell e batelão rebocado de 100 t - DMT até 200 m</v>
          </cell>
          <cell r="C1795" t="str">
            <v>m³</v>
          </cell>
          <cell r="D1795">
            <v>136.81</v>
          </cell>
          <cell r="E1795" t="str">
            <v>SICRO Jan/26</v>
          </cell>
        </row>
        <row r="1796">
          <cell r="A1796">
            <v>1716629</v>
          </cell>
          <cell r="B1796" t="str">
            <v>Derrocagem subaquática de material de 3ª categoria - carga e limpeza - plataforma flutuante com clamshell e batelão rebocado de 100 t - DMT de 1.000 a 1.200 m</v>
          </cell>
          <cell r="C1796" t="str">
            <v>m³</v>
          </cell>
          <cell r="D1796">
            <v>141.27000000000001</v>
          </cell>
          <cell r="E1796" t="str">
            <v>SICRO Jan/26</v>
          </cell>
        </row>
        <row r="1797">
          <cell r="A1797">
            <v>1716630</v>
          </cell>
          <cell r="B1797" t="str">
            <v>Derrocagem subaquática de material de 3ª categoria - carga e limpeza - plataforma flutuante com clamshell e batelão rebocado de 100 t - DMT de 1.200 a 1.400 m</v>
          </cell>
          <cell r="C1797" t="str">
            <v>m³</v>
          </cell>
          <cell r="D1797">
            <v>141.83000000000001</v>
          </cell>
          <cell r="E1797" t="str">
            <v>SICRO Jan/26</v>
          </cell>
        </row>
        <row r="1798">
          <cell r="A1798">
            <v>1716631</v>
          </cell>
          <cell r="B1798" t="str">
            <v>Derrocagem subaquática de material de 3ª categoria - carga e limpeza - plataforma flutuante com clamshell e batelão rebocado de 100 t - DMT de 1.400 a 1.600 m</v>
          </cell>
          <cell r="C1798" t="str">
            <v>m³</v>
          </cell>
          <cell r="D1798">
            <v>142.38999999999999</v>
          </cell>
          <cell r="E1798" t="str">
            <v>SICRO Jan/26</v>
          </cell>
        </row>
        <row r="1799">
          <cell r="A1799">
            <v>1716632</v>
          </cell>
          <cell r="B1799" t="str">
            <v>Derrocagem subaquática de material de 3ª categoria - carga e limpeza - plataforma flutuante com clamshell e batelão rebocado de 100 t - DMT de 1.600 a 1.800 m</v>
          </cell>
          <cell r="C1799" t="str">
            <v>m³</v>
          </cell>
          <cell r="D1799">
            <v>142.94999999999999</v>
          </cell>
          <cell r="E1799" t="str">
            <v>SICRO Jan/26</v>
          </cell>
        </row>
        <row r="1800">
          <cell r="A1800">
            <v>1716633</v>
          </cell>
          <cell r="B1800" t="str">
            <v>Derrocagem subaquática de material de 3ª categoria - carga e limpeza - plataforma flutuante com clamshell e batelão rebocado de 100 t - DMT de 1.800 a 2.000 m</v>
          </cell>
          <cell r="C1800" t="str">
            <v>m³</v>
          </cell>
          <cell r="D1800">
            <v>144.06</v>
          </cell>
          <cell r="E1800" t="str">
            <v>SICRO Jan/26</v>
          </cell>
        </row>
        <row r="1801">
          <cell r="A1801">
            <v>1716634</v>
          </cell>
          <cell r="B1801" t="str">
            <v>Derrocagem subaquática de material de 3ª categoria - carga e limpeza - plataforma flutuante com clamshell e batelão rebocado de 100 t - DMT de 2.000 a 2.500 m</v>
          </cell>
          <cell r="C1801" t="str">
            <v>m³</v>
          </cell>
          <cell r="D1801">
            <v>145.18</v>
          </cell>
          <cell r="E1801" t="str">
            <v>SICRO Jan/26</v>
          </cell>
        </row>
        <row r="1802">
          <cell r="A1802">
            <v>1716635</v>
          </cell>
          <cell r="B1802" t="str">
            <v>Derrocagem subaquática de material de 3ª categoria - carga e limpeza - plataforma flutuante com clamshell e batelão rebocado de 100 t - DMT de 2.500 a 3.000 m</v>
          </cell>
          <cell r="C1802" t="str">
            <v>m³</v>
          </cell>
          <cell r="D1802">
            <v>146.85</v>
          </cell>
          <cell r="E1802" t="str">
            <v>SICRO Jan/26</v>
          </cell>
        </row>
        <row r="1803">
          <cell r="A1803">
            <v>1716625</v>
          </cell>
          <cell r="B1803" t="str">
            <v>Derrocagem subaquática de material de 3ª categoria - carga e limpeza - plataforma flutuante com clamshell e batelão rebocado de 100 t - DMT de 200 a 400 m</v>
          </cell>
          <cell r="C1803" t="str">
            <v>m³</v>
          </cell>
          <cell r="D1803">
            <v>138.47999999999999</v>
          </cell>
          <cell r="E1803" t="str">
            <v>SICRO Jan/26</v>
          </cell>
        </row>
        <row r="1804">
          <cell r="A1804">
            <v>1716636</v>
          </cell>
          <cell r="B1804" t="str">
            <v>Derrocagem subaquática de material de 3ª categoria - carga e limpeza - plataforma flutuante com clamshell e batelão rebocado de 100 t - DMT de 3.000 m</v>
          </cell>
          <cell r="C1804" t="str">
            <v>m³</v>
          </cell>
          <cell r="D1804">
            <v>147.97</v>
          </cell>
          <cell r="E1804" t="str">
            <v>SICRO Jan/26</v>
          </cell>
        </row>
        <row r="1805">
          <cell r="A1805">
            <v>1716626</v>
          </cell>
          <cell r="B1805" t="str">
            <v>Derrocagem subaquática de material de 3ª categoria - carga e limpeza - plataforma flutuante com clamshell e batelão rebocado de 100 t - DMT de 400 a 600 m</v>
          </cell>
          <cell r="C1805" t="str">
            <v>m³</v>
          </cell>
          <cell r="D1805">
            <v>139.04</v>
          </cell>
          <cell r="E1805" t="str">
            <v>SICRO Jan/26</v>
          </cell>
        </row>
        <row r="1806">
          <cell r="A1806">
            <v>1716627</v>
          </cell>
          <cell r="B1806" t="str">
            <v>Derrocagem subaquática de material de 3ª categoria - carga e limpeza - plataforma flutuante com clamshell e batelão rebocado de 100 t - DMT de 600 a 800 m</v>
          </cell>
          <cell r="C1806" t="str">
            <v>m³</v>
          </cell>
          <cell r="D1806">
            <v>140.16</v>
          </cell>
          <cell r="E1806" t="str">
            <v>SICRO Jan/26</v>
          </cell>
        </row>
        <row r="1807">
          <cell r="A1807">
            <v>1716628</v>
          </cell>
          <cell r="B1807" t="str">
            <v>Derrocagem subaquática de material de 3ª categoria - carga e limpeza - plataforma flutuante com clamshell e batelão rebocado de 100 t - DMT de 800 a 1.000 m</v>
          </cell>
          <cell r="C1807" t="str">
            <v>m³</v>
          </cell>
          <cell r="D1807">
            <v>140.71</v>
          </cell>
          <cell r="E1807" t="str">
            <v>SICRO Jan/26</v>
          </cell>
        </row>
        <row r="1808">
          <cell r="A1808">
            <v>1716640</v>
          </cell>
          <cell r="B1808" t="str">
            <v>Derrocagem subaquática de material de 3ª categoria - carga e limpeza com draga backhoe de 7 m³ - sem transporte</v>
          </cell>
          <cell r="C1808" t="str">
            <v>m³</v>
          </cell>
          <cell r="D1808">
            <v>111.12</v>
          </cell>
          <cell r="E1808" t="str">
            <v>SICRO Jan/26</v>
          </cell>
        </row>
        <row r="1809">
          <cell r="A1809">
            <v>1716641</v>
          </cell>
          <cell r="B1809" t="str">
            <v>Derrocagem subaquática de material de 3ª categoria - carga e limpeza com draga backhoe de 7 m³ - transporte com batelão autopropelido de 300 m³ - DMT até 200 m</v>
          </cell>
          <cell r="C1809" t="str">
            <v>m³</v>
          </cell>
          <cell r="D1809">
            <v>124.76</v>
          </cell>
          <cell r="E1809" t="str">
            <v>SICRO Jan/26</v>
          </cell>
        </row>
        <row r="1810">
          <cell r="A1810">
            <v>1716646</v>
          </cell>
          <cell r="B1810" t="str">
            <v>Derrocagem subaquática de material de 3ª categoria - carga e limpeza com draga backhoe de 7 m³ - transporte com batelão autopropelido de 300 m³ - DMT de 1.000 a 1.200 m</v>
          </cell>
          <cell r="C1810" t="str">
            <v>m³</v>
          </cell>
          <cell r="D1810">
            <v>125.73</v>
          </cell>
          <cell r="E1810" t="str">
            <v>SICRO Jan/26</v>
          </cell>
        </row>
        <row r="1811">
          <cell r="A1811">
            <v>1716647</v>
          </cell>
          <cell r="B1811" t="str">
            <v>Derrocagem subaquática de material de 3ª categoria - carga e limpeza com draga backhoe de 7 m³ - transporte com batelão autopropelido de 300 m³ - DMT de 1.200 a 1.400 m</v>
          </cell>
          <cell r="C1811" t="str">
            <v>m³</v>
          </cell>
          <cell r="D1811">
            <v>125.82</v>
          </cell>
          <cell r="E1811" t="str">
            <v>SICRO Jan/26</v>
          </cell>
        </row>
        <row r="1812">
          <cell r="A1812">
            <v>1716648</v>
          </cell>
          <cell r="B1812" t="str">
            <v>Derrocagem subaquática de material de 3ª categoria - carga e limpeza com draga backhoe de 7 m³ - transporte com batelão autopropelido de 300 m³ - DMT de 1.400 a 1.600 m</v>
          </cell>
          <cell r="C1812" t="str">
            <v>m³</v>
          </cell>
          <cell r="D1812">
            <v>126.01</v>
          </cell>
          <cell r="E1812" t="str">
            <v>SICRO Jan/26</v>
          </cell>
        </row>
        <row r="1813">
          <cell r="A1813">
            <v>1716649</v>
          </cell>
          <cell r="B1813" t="str">
            <v>Derrocagem subaquática de material de 3ª categoria - carga e limpeza com draga backhoe de 7 m³ - transporte com batelão autopropelido de 300 m³ - DMT de 1.600 a 1.800 m</v>
          </cell>
          <cell r="C1813" t="str">
            <v>m³</v>
          </cell>
          <cell r="D1813">
            <v>126.11</v>
          </cell>
          <cell r="E1813" t="str">
            <v>SICRO Jan/26</v>
          </cell>
        </row>
        <row r="1814">
          <cell r="A1814">
            <v>1716650</v>
          </cell>
          <cell r="B1814" t="str">
            <v>Derrocagem subaquática de material de 3ª categoria - carga e limpeza com draga backhoe de 7 m³ - transporte com batelão autopropelido de 300 m³ - DMT de 1.800 a 2.000 m</v>
          </cell>
          <cell r="C1814" t="str">
            <v>m³</v>
          </cell>
          <cell r="D1814">
            <v>126.3</v>
          </cell>
          <cell r="E1814" t="str">
            <v>SICRO Jan/26</v>
          </cell>
        </row>
        <row r="1815">
          <cell r="A1815">
            <v>1716651</v>
          </cell>
          <cell r="B1815" t="str">
            <v>Derrocagem subaquática de material de 3ª categoria - carga e limpeza com draga backhoe de 7 m³ - transporte com batelão autopropelido de 300 m³ - DMT de 2.000 a 2.500 m</v>
          </cell>
          <cell r="C1815" t="str">
            <v>m³</v>
          </cell>
          <cell r="D1815">
            <v>126.5</v>
          </cell>
          <cell r="E1815" t="str">
            <v>SICRO Jan/26</v>
          </cell>
        </row>
        <row r="1816">
          <cell r="A1816">
            <v>1716652</v>
          </cell>
          <cell r="B1816" t="str">
            <v>Derrocagem subaquática de material de 3ª categoria - carga e limpeza com draga backhoe de 7 m³ - transporte com batelão autopropelido de 300 m³ - DMT de 2.500 a 3.000 m</v>
          </cell>
          <cell r="C1816" t="str">
            <v>m³</v>
          </cell>
          <cell r="D1816">
            <v>126.88</v>
          </cell>
          <cell r="E1816" t="str">
            <v>SICRO Jan/26</v>
          </cell>
        </row>
        <row r="1817">
          <cell r="A1817">
            <v>1716642</v>
          </cell>
          <cell r="B1817" t="str">
            <v>Derrocagem subaquática de material de 3ª categoria - carga e limpeza com draga backhoe de 7 m³ - transporte com batelão autopropelido de 300 m³ - DMT de 200 a 400 m</v>
          </cell>
          <cell r="C1817" t="str">
            <v>m³</v>
          </cell>
          <cell r="D1817">
            <v>125.05</v>
          </cell>
          <cell r="E1817" t="str">
            <v>SICRO Jan/26</v>
          </cell>
        </row>
        <row r="1818">
          <cell r="A1818">
            <v>1716653</v>
          </cell>
          <cell r="B1818" t="str">
            <v>Derrocagem subaquática de material de 3ª categoria - carga e limpeza com draga backhoe de 7 m³ - transporte com batelão autopropelido de 300 m³ - DMT de 3.000 m</v>
          </cell>
          <cell r="C1818" t="str">
            <v>m³</v>
          </cell>
          <cell r="D1818">
            <v>127.17</v>
          </cell>
          <cell r="E1818" t="str">
            <v>SICRO Jan/26</v>
          </cell>
        </row>
        <row r="1819">
          <cell r="A1819">
            <v>1716643</v>
          </cell>
          <cell r="B1819" t="str">
            <v>Derrocagem subaquática de material de 3ª categoria - carga e limpeza com draga backhoe de 7 m³ - transporte com batelão autopropelido de 300 m³ - DMT de 400 a 600 m</v>
          </cell>
          <cell r="C1819" t="str">
            <v>m³</v>
          </cell>
          <cell r="D1819">
            <v>125.24</v>
          </cell>
          <cell r="E1819" t="str">
            <v>SICRO Jan/26</v>
          </cell>
        </row>
        <row r="1820">
          <cell r="A1820">
            <v>1716644</v>
          </cell>
          <cell r="B1820" t="str">
            <v>Derrocagem subaquática de material de 3ª categoria - carga e limpeza com draga backhoe de 7 m³ - transporte com batelão autopropelido de 300 m³ - DMT de 600 a 800 m</v>
          </cell>
          <cell r="C1820" t="str">
            <v>m³</v>
          </cell>
          <cell r="D1820">
            <v>125.44</v>
          </cell>
          <cell r="E1820" t="str">
            <v>SICRO Jan/26</v>
          </cell>
        </row>
        <row r="1821">
          <cell r="A1821">
            <v>1716645</v>
          </cell>
          <cell r="B1821" t="str">
            <v>Derrocagem subaquática de material de 3ª categoria - carga e limpeza com draga backhoe de 7 m³ - transporte com batelão autopropelido de 300 m³ - DMT de 800 a 1.000 m</v>
          </cell>
          <cell r="C1821" t="str">
            <v>m³</v>
          </cell>
          <cell r="D1821">
            <v>125.53</v>
          </cell>
          <cell r="E1821" t="str">
            <v>SICRO Jan/26</v>
          </cell>
        </row>
        <row r="1822">
          <cell r="A1822">
            <v>1716622</v>
          </cell>
          <cell r="B1822" t="str">
            <v>Derrocagem subaquática de material de 3ª categoria - malha de 1,5 m² - perfuração e detonação - plataforma autoelevatória com três torres de perfuração</v>
          </cell>
          <cell r="C1822" t="str">
            <v>m³</v>
          </cell>
          <cell r="D1822">
            <v>95.74</v>
          </cell>
          <cell r="E1822" t="str">
            <v>SICRO Jan/26</v>
          </cell>
        </row>
        <row r="1823">
          <cell r="A1823">
            <v>1716603</v>
          </cell>
          <cell r="B1823" t="str">
            <v>Derrocagem subaquática de material de 3ª categoria - malha de 1,5 m² - perfuração e detonação - plataforma autoelevatória montada na obra com três torres de perfuração</v>
          </cell>
          <cell r="C1823" t="str">
            <v>m³</v>
          </cell>
          <cell r="D1823">
            <v>95.74</v>
          </cell>
          <cell r="E1823" t="str">
            <v>SICRO Jan/26</v>
          </cell>
        </row>
        <row r="1824">
          <cell r="A1824">
            <v>1716620</v>
          </cell>
          <cell r="B1824" t="str">
            <v>Derrocagem subaquática de material de 3ª categoria - malha de 1,5 m² - perfuração e detonação - plataforma flutuante com duas torres de perfuração</v>
          </cell>
          <cell r="C1824" t="str">
            <v>m³</v>
          </cell>
          <cell r="D1824">
            <v>129.68</v>
          </cell>
          <cell r="E1824" t="str">
            <v>SICRO Jan/26</v>
          </cell>
        </row>
        <row r="1825">
          <cell r="A1825">
            <v>1716621</v>
          </cell>
          <cell r="B1825" t="str">
            <v>Derrocagem subaquática de material de 3ª categoria - malha de 1,5 m² - perfuração e detonação - plataforma flutuante com três torres de perfuração</v>
          </cell>
          <cell r="C1825" t="str">
            <v>m³</v>
          </cell>
          <cell r="D1825">
            <v>101.93</v>
          </cell>
          <cell r="E1825" t="str">
            <v>SICRO Jan/26</v>
          </cell>
        </row>
        <row r="1826">
          <cell r="A1826">
            <v>1716619</v>
          </cell>
          <cell r="B1826" t="str">
            <v>Derrocagem subaquática de material de 3ª categoria - malha de 1,5 m² - perfuração e detonação - plataforma flutuante com uma torre de perfuração</v>
          </cell>
          <cell r="C1826" t="str">
            <v>m³</v>
          </cell>
          <cell r="D1826">
            <v>213</v>
          </cell>
          <cell r="E1826" t="str">
            <v>SICRO Jan/26</v>
          </cell>
        </row>
        <row r="1827">
          <cell r="A1827">
            <v>1716601</v>
          </cell>
          <cell r="B1827" t="str">
            <v>Derrocagem subaquática de material de 3ª categoria - malha de 1,5 m² - perfuração e detonação - plataforma montada na obra com duas torres de perfuração</v>
          </cell>
          <cell r="C1827" t="str">
            <v>m³</v>
          </cell>
          <cell r="D1827">
            <v>131.55000000000001</v>
          </cell>
          <cell r="E1827" t="str">
            <v>SICRO Jan/26</v>
          </cell>
        </row>
        <row r="1828">
          <cell r="A1828">
            <v>1716602</v>
          </cell>
          <cell r="B1828" t="str">
            <v>Derrocagem subaquática de material de 3ª categoria - malha de 1,5 m² - perfuração e detonação - plataforma montada na obra com três torres de perfuração</v>
          </cell>
          <cell r="C1828" t="str">
            <v>m³</v>
          </cell>
          <cell r="D1828">
            <v>103.18</v>
          </cell>
          <cell r="E1828" t="str">
            <v>SICRO Jan/26</v>
          </cell>
        </row>
        <row r="1829">
          <cell r="A1829">
            <v>1716600</v>
          </cell>
          <cell r="B1829" t="str">
            <v>Derrocagem subaquática de material de 3ª categoria - malha de 1,5 m² - perfuração e detonação - plataforma montada na obra com uma torre de perfuração</v>
          </cell>
          <cell r="C1829" t="str">
            <v>m³</v>
          </cell>
          <cell r="D1829">
            <v>216.75</v>
          </cell>
          <cell r="E1829" t="str">
            <v>SICRO Jan/26</v>
          </cell>
        </row>
        <row r="1830">
          <cell r="A1830">
            <v>1716655</v>
          </cell>
          <cell r="B1830" t="str">
            <v>Derrocagem subaquática de material de 3ª categoria - malha de 2,5 m² - perfuração e detonação - plataforma com duas torres de perfuração</v>
          </cell>
          <cell r="C1830" t="str">
            <v>m³</v>
          </cell>
          <cell r="D1830">
            <v>76.13</v>
          </cell>
          <cell r="E1830" t="str">
            <v>SICRO Jan/26</v>
          </cell>
        </row>
        <row r="1831">
          <cell r="A1831">
            <v>1716639</v>
          </cell>
          <cell r="B1831" t="str">
            <v>Derrocagem subaquática de material de 3ª categoria - malha de 4,0 m² - perfuração e detonação - plataforma com duas torres de perfuração</v>
          </cell>
          <cell r="C1831" t="str">
            <v>m³</v>
          </cell>
          <cell r="D1831">
            <v>53.72</v>
          </cell>
          <cell r="E1831" t="str">
            <v>SICRO Jan/26</v>
          </cell>
        </row>
        <row r="1832">
          <cell r="A1832">
            <v>1801636</v>
          </cell>
          <cell r="B1832" t="str">
            <v>Levantamento batimétrico monofeixe longitudinal</v>
          </cell>
          <cell r="C1832" t="str">
            <v>km</v>
          </cell>
          <cell r="D1832">
            <v>19.22</v>
          </cell>
          <cell r="E1832" t="str">
            <v>SICRO Jan/26</v>
          </cell>
        </row>
        <row r="1833">
          <cell r="A1833">
            <v>1801637</v>
          </cell>
          <cell r="B1833" t="str">
            <v>Levantamento batimétrico monofeixe transversal</v>
          </cell>
          <cell r="C1833" t="str">
            <v>km</v>
          </cell>
          <cell r="D1833">
            <v>25.62</v>
          </cell>
          <cell r="E1833" t="str">
            <v>SICRO Jan/26</v>
          </cell>
        </row>
        <row r="1834">
          <cell r="A1834">
            <v>1817720</v>
          </cell>
          <cell r="B1834" t="str">
            <v>Levantamento batimétrico multifeixe</v>
          </cell>
          <cell r="C1834" t="str">
            <v>km</v>
          </cell>
          <cell r="D1834">
            <v>114.12</v>
          </cell>
          <cell r="E1834" t="str">
            <v>SICRO Jan/26</v>
          </cell>
        </row>
        <row r="1835">
          <cell r="A1835">
            <v>1817723</v>
          </cell>
          <cell r="B1835" t="str">
            <v>Levantamento hidrométrico com ADCP em rios com velocidade de corrente acima de 1,5 m/s</v>
          </cell>
          <cell r="C1835" t="str">
            <v>km</v>
          </cell>
          <cell r="D1835">
            <v>51.18</v>
          </cell>
          <cell r="E1835" t="str">
            <v>SICRO Jan/26</v>
          </cell>
        </row>
        <row r="1836">
          <cell r="A1836">
            <v>1817721</v>
          </cell>
          <cell r="B1836" t="str">
            <v>Levantamento hidrométrico com ADCP em rios com velocidade de corrente de 0,5 a 1,0 m/s</v>
          </cell>
          <cell r="C1836" t="str">
            <v>km</v>
          </cell>
          <cell r="D1836">
            <v>153.53</v>
          </cell>
          <cell r="E1836" t="str">
            <v>SICRO Jan/26</v>
          </cell>
        </row>
        <row r="1837">
          <cell r="A1837">
            <v>1817722</v>
          </cell>
          <cell r="B1837" t="str">
            <v>Levantamento hidrométrico com ADCP em rios com velocidade de corrente de 1,0 a 1,5 m/s</v>
          </cell>
          <cell r="C1837" t="str">
            <v>km</v>
          </cell>
          <cell r="D1837">
            <v>76.77</v>
          </cell>
          <cell r="E1837" t="str">
            <v>SICRO Jan/26</v>
          </cell>
        </row>
        <row r="1838">
          <cell r="A1838">
            <v>1917483</v>
          </cell>
          <cell r="B1838" t="str">
            <v>Dragagem de areia fina com draga de sucção e recalque - bomba de 1.350 kW e cortador de 170 kW - distância de recalque de 1.100 a 1.300 m</v>
          </cell>
          <cell r="C1838" t="str">
            <v>m³</v>
          </cell>
          <cell r="D1838">
            <v>6.2</v>
          </cell>
          <cell r="E1838" t="str">
            <v>SICRO Jan/26</v>
          </cell>
        </row>
        <row r="1839">
          <cell r="A1839">
            <v>1917484</v>
          </cell>
          <cell r="B1839" t="str">
            <v>Dragagem de areia fina com draga de sucção e recalque - bomba de 1.350 kW e cortador de 170 kW - distância de recalque de 1.300 a 1.500 m</v>
          </cell>
          <cell r="C1839" t="str">
            <v>m³</v>
          </cell>
          <cell r="D1839">
            <v>6.41</v>
          </cell>
          <cell r="E1839" t="str">
            <v>SICRO Jan/26</v>
          </cell>
        </row>
        <row r="1840">
          <cell r="A1840">
            <v>1917485</v>
          </cell>
          <cell r="B1840" t="str">
            <v>Dragagem de areia fina com draga de sucção e recalque - bomba de 1.350 kW e cortador de 170 kW - distância de recalque de 1.500 a 1.700 m</v>
          </cell>
          <cell r="C1840" t="str">
            <v>m³</v>
          </cell>
          <cell r="D1840">
            <v>7.01</v>
          </cell>
          <cell r="E1840" t="str">
            <v>SICRO Jan/26</v>
          </cell>
        </row>
        <row r="1841">
          <cell r="A1841">
            <v>1917486</v>
          </cell>
          <cell r="B1841" t="str">
            <v>Dragagem de areia fina com draga de sucção e recalque - bomba de 1.350 kW e cortador de 170 kW - distância de recalque de 1.700 a 1.900 m</v>
          </cell>
          <cell r="C1841" t="str">
            <v>m³</v>
          </cell>
          <cell r="D1841">
            <v>7.27</v>
          </cell>
          <cell r="E1841" t="str">
            <v>SICRO Jan/26</v>
          </cell>
        </row>
        <row r="1842">
          <cell r="A1842">
            <v>1917487</v>
          </cell>
          <cell r="B1842" t="str">
            <v>Dragagem de areia fina com draga de sucção e recalque - bomba de 1.350 kW e cortador de 170 kW - distância de recalque de 1.900 a 2.100 m</v>
          </cell>
          <cell r="C1842" t="str">
            <v>m³</v>
          </cell>
          <cell r="D1842">
            <v>7.63</v>
          </cell>
          <cell r="E1842" t="str">
            <v>SICRO Jan/26</v>
          </cell>
        </row>
        <row r="1843">
          <cell r="A1843">
            <v>1917528</v>
          </cell>
          <cell r="B1843" t="str">
            <v>Dragagem de areia fina com draga de sucção e recalque - bomba de 1.350 kW e cortador de 170 kW - distância de recalque de 10.100 a 10.300 m</v>
          </cell>
          <cell r="C1843" t="str">
            <v>m³</v>
          </cell>
          <cell r="D1843">
            <v>38.43</v>
          </cell>
          <cell r="E1843" t="str">
            <v>SICRO Jan/26</v>
          </cell>
        </row>
        <row r="1844">
          <cell r="A1844">
            <v>1917529</v>
          </cell>
          <cell r="B1844" t="str">
            <v>Dragagem de areia fina com draga de sucção e recalque - bomba de 1.350 kW e cortador de 170 kW - distância de recalque de 10.300 a 10.500 m</v>
          </cell>
          <cell r="C1844" t="str">
            <v>m³</v>
          </cell>
          <cell r="D1844">
            <v>39.72</v>
          </cell>
          <cell r="E1844" t="str">
            <v>SICRO Jan/26</v>
          </cell>
        </row>
        <row r="1845">
          <cell r="A1845">
            <v>1917530</v>
          </cell>
          <cell r="B1845" t="str">
            <v>Dragagem de areia fina com draga de sucção e recalque - bomba de 1.350 kW e cortador de 170 kW - distância de recalque de 10.500 a 10.700 m</v>
          </cell>
          <cell r="C1845" t="str">
            <v>m³</v>
          </cell>
          <cell r="D1845">
            <v>41.78</v>
          </cell>
          <cell r="E1845" t="str">
            <v>SICRO Jan/26</v>
          </cell>
        </row>
        <row r="1846">
          <cell r="A1846">
            <v>1917531</v>
          </cell>
          <cell r="B1846" t="str">
            <v>Dragagem de areia fina com draga de sucção e recalque - bomba de 1.350 kW e cortador de 170 kW - distância de recalque de 10.700 a 10.900 m</v>
          </cell>
          <cell r="C1846" t="str">
            <v>m³</v>
          </cell>
          <cell r="D1846">
            <v>44.01</v>
          </cell>
          <cell r="E1846" t="str">
            <v>SICRO Jan/26</v>
          </cell>
        </row>
        <row r="1847">
          <cell r="A1847">
            <v>1917532</v>
          </cell>
          <cell r="B1847" t="str">
            <v>Dragagem de areia fina com draga de sucção e recalque - bomba de 1.350 kW e cortador de 170 kW - distância de recalque de 10.900 a 11.100 m</v>
          </cell>
          <cell r="C1847" t="str">
            <v>m³</v>
          </cell>
          <cell r="D1847">
            <v>46.52</v>
          </cell>
          <cell r="E1847" t="str">
            <v>SICRO Jan/26</v>
          </cell>
        </row>
        <row r="1848">
          <cell r="A1848">
            <v>1917533</v>
          </cell>
          <cell r="B1848" t="str">
            <v>Dragagem de areia fina com draga de sucção e recalque - bomba de 1.350 kW e cortador de 170 kW - distância de recalque de 11.100 a 11.300 m</v>
          </cell>
          <cell r="C1848" t="str">
            <v>m³</v>
          </cell>
          <cell r="D1848">
            <v>47.84</v>
          </cell>
          <cell r="E1848" t="str">
            <v>SICRO Jan/26</v>
          </cell>
        </row>
        <row r="1849">
          <cell r="A1849">
            <v>1917534</v>
          </cell>
          <cell r="B1849" t="str">
            <v>Dragagem de areia fina com draga de sucção e recalque - bomba de 1.350 kW e cortador de 170 kW - distância de recalque de 11.300 a 11.500 m</v>
          </cell>
          <cell r="C1849" t="str">
            <v>m³</v>
          </cell>
          <cell r="D1849">
            <v>49.21</v>
          </cell>
          <cell r="E1849" t="str">
            <v>SICRO Jan/26</v>
          </cell>
        </row>
        <row r="1850">
          <cell r="A1850">
            <v>1917535</v>
          </cell>
          <cell r="B1850" t="str">
            <v>Dragagem de areia fina com draga de sucção e recalque - bomba de 1.350 kW e cortador de 170 kW - distância de recalque de 11.500 a 11.700 m</v>
          </cell>
          <cell r="C1850" t="str">
            <v>m³</v>
          </cell>
          <cell r="D1850">
            <v>51.01</v>
          </cell>
          <cell r="E1850" t="str">
            <v>SICRO Jan/26</v>
          </cell>
        </row>
        <row r="1851">
          <cell r="A1851">
            <v>1917536</v>
          </cell>
          <cell r="B1851" t="str">
            <v>Dragagem de areia fina com draga de sucção e recalque - bomba de 1.350 kW e cortador de 170 kW - distância de recalque de 11.700 a 11.900 m</v>
          </cell>
          <cell r="C1851" t="str">
            <v>m³</v>
          </cell>
          <cell r="D1851">
            <v>52.56</v>
          </cell>
          <cell r="E1851" t="str">
            <v>SICRO Jan/26</v>
          </cell>
        </row>
        <row r="1852">
          <cell r="A1852">
            <v>1917537</v>
          </cell>
          <cell r="B1852" t="str">
            <v>Dragagem de areia fina com draga de sucção e recalque - bomba de 1.350 kW e cortador de 170 kW - distância de recalque de 11.900 a 12.100 m</v>
          </cell>
          <cell r="C1852" t="str">
            <v>m³</v>
          </cell>
          <cell r="D1852">
            <v>54.18</v>
          </cell>
          <cell r="E1852" t="str">
            <v>SICRO Jan/26</v>
          </cell>
        </row>
        <row r="1853">
          <cell r="A1853">
            <v>1917488</v>
          </cell>
          <cell r="B1853" t="str">
            <v>Dragagem de areia fina com draga de sucção e recalque - bomba de 1.350 kW e cortador de 170 kW - distância de recalque de 2.100 a 2.300 m</v>
          </cell>
          <cell r="C1853" t="str">
            <v>m³</v>
          </cell>
          <cell r="D1853">
            <v>7.9</v>
          </cell>
          <cell r="E1853" t="str">
            <v>SICRO Jan/26</v>
          </cell>
        </row>
        <row r="1854">
          <cell r="A1854">
            <v>1917489</v>
          </cell>
          <cell r="B1854" t="str">
            <v>Dragagem de areia fina com draga de sucção e recalque - bomba de 1.350 kW e cortador de 170 kW - distância de recalque de 2.300 a 2.500 m</v>
          </cell>
          <cell r="C1854" t="str">
            <v>m³</v>
          </cell>
          <cell r="D1854">
            <v>8.24</v>
          </cell>
          <cell r="E1854" t="str">
            <v>SICRO Jan/26</v>
          </cell>
        </row>
        <row r="1855">
          <cell r="A1855">
            <v>1917490</v>
          </cell>
          <cell r="B1855" t="str">
            <v>Dragagem de areia fina com draga de sucção e recalque - bomba de 1.350 kW e cortador de 170 kW - distância de recalque de 2.500 a 2.700 m</v>
          </cell>
          <cell r="C1855" t="str">
            <v>m³</v>
          </cell>
          <cell r="D1855">
            <v>8.8000000000000007</v>
          </cell>
          <cell r="E1855" t="str">
            <v>SICRO Jan/26</v>
          </cell>
        </row>
        <row r="1856">
          <cell r="A1856">
            <v>1917491</v>
          </cell>
          <cell r="B1856" t="str">
            <v>Dragagem de areia fina com draga de sucção e recalque - bomba de 1.350 kW e cortador de 170 kW - distância de recalque de 2.700 a 2.900 m</v>
          </cell>
          <cell r="C1856" t="str">
            <v>m³</v>
          </cell>
          <cell r="D1856">
            <v>9.18</v>
          </cell>
          <cell r="E1856" t="str">
            <v>SICRO Jan/26</v>
          </cell>
        </row>
        <row r="1857">
          <cell r="A1857">
            <v>1917492</v>
          </cell>
          <cell r="B1857" t="str">
            <v>Dragagem de areia fina com draga de sucção e recalque - bomba de 1.350 kW e cortador de 170 kW - distância de recalque de 2.900 a 3.100 m</v>
          </cell>
          <cell r="C1857" t="str">
            <v>m³</v>
          </cell>
          <cell r="D1857">
            <v>9.49</v>
          </cell>
          <cell r="E1857" t="str">
            <v>SICRO Jan/26</v>
          </cell>
        </row>
        <row r="1858">
          <cell r="A1858">
            <v>1917493</v>
          </cell>
          <cell r="B1858" t="str">
            <v>Dragagem de areia fina com draga de sucção e recalque - bomba de 1.350 kW e cortador de 170 kW - distância de recalque de 3.100 a 3.300 m</v>
          </cell>
          <cell r="C1858" t="str">
            <v>m³</v>
          </cell>
          <cell r="D1858">
            <v>9.89</v>
          </cell>
          <cell r="E1858" t="str">
            <v>SICRO Jan/26</v>
          </cell>
        </row>
        <row r="1859">
          <cell r="A1859">
            <v>1917494</v>
          </cell>
          <cell r="B1859" t="str">
            <v>Dragagem de areia fina com draga de sucção e recalque - bomba de 1.350 kW e cortador de 170 kW - distância de recalque de 3.300 a 3.500 m</v>
          </cell>
          <cell r="C1859" t="str">
            <v>m³</v>
          </cell>
          <cell r="D1859">
            <v>10.3</v>
          </cell>
          <cell r="E1859" t="str">
            <v>SICRO Jan/26</v>
          </cell>
        </row>
        <row r="1860">
          <cell r="A1860">
            <v>1917495</v>
          </cell>
          <cell r="B1860" t="str">
            <v>Dragagem de areia fina com draga de sucção e recalque - bomba de 1.350 kW e cortador de 170 kW - distância de recalque de 3.500 a 3.700 m</v>
          </cell>
          <cell r="C1860" t="str">
            <v>m³</v>
          </cell>
          <cell r="D1860">
            <v>10.94</v>
          </cell>
          <cell r="E1860" t="str">
            <v>SICRO Jan/26</v>
          </cell>
        </row>
        <row r="1861">
          <cell r="A1861">
            <v>1917496</v>
          </cell>
          <cell r="B1861" t="str">
            <v>Dragagem de areia fina com draga de sucção e recalque - bomba de 1.350 kW e cortador de 170 kW - distância de recalque de 3.700 a 3.900 m</v>
          </cell>
          <cell r="C1861" t="str">
            <v>m³</v>
          </cell>
          <cell r="D1861">
            <v>11.32</v>
          </cell>
          <cell r="E1861" t="str">
            <v>SICRO Jan/26</v>
          </cell>
        </row>
        <row r="1862">
          <cell r="A1862">
            <v>1917497</v>
          </cell>
          <cell r="B1862" t="str">
            <v>Dragagem de areia fina com draga de sucção e recalque - bomba de 1.350 kW e cortador de 170 kW - distância de recalque de 3.900 a 4.100 m</v>
          </cell>
          <cell r="C1862" t="str">
            <v>m³</v>
          </cell>
          <cell r="D1862">
            <v>11.71</v>
          </cell>
          <cell r="E1862" t="str">
            <v>SICRO Jan/26</v>
          </cell>
        </row>
        <row r="1863">
          <cell r="A1863">
            <v>1917498</v>
          </cell>
          <cell r="B1863" t="str">
            <v>Dragagem de areia fina com draga de sucção e recalque - bomba de 1.350 kW e cortador de 170 kW - distância de recalque de 4.100 a 4.300 m</v>
          </cell>
          <cell r="C1863" t="str">
            <v>m³</v>
          </cell>
          <cell r="D1863">
            <v>12.12</v>
          </cell>
          <cell r="E1863" t="str">
            <v>SICRO Jan/26</v>
          </cell>
        </row>
        <row r="1864">
          <cell r="A1864">
            <v>1917499</v>
          </cell>
          <cell r="B1864" t="str">
            <v>Dragagem de areia fina com draga de sucção e recalque - bomba de 1.350 kW e cortador de 170 kW - distância de recalque de 4.300 a 4.500 m</v>
          </cell>
          <cell r="C1864" t="str">
            <v>m³</v>
          </cell>
          <cell r="D1864">
            <v>12.45</v>
          </cell>
          <cell r="E1864" t="str">
            <v>SICRO Jan/26</v>
          </cell>
        </row>
        <row r="1865">
          <cell r="A1865">
            <v>1917500</v>
          </cell>
          <cell r="B1865" t="str">
            <v>Dragagem de areia fina com draga de sucção e recalque - bomba de 1.350 kW e cortador de 170 kW - distância de recalque de 4.500 a 4.700 m</v>
          </cell>
          <cell r="C1865" t="str">
            <v>m³</v>
          </cell>
          <cell r="D1865">
            <v>13.15</v>
          </cell>
          <cell r="E1865" t="str">
            <v>SICRO Jan/26</v>
          </cell>
        </row>
        <row r="1866">
          <cell r="A1866">
            <v>1917501</v>
          </cell>
          <cell r="B1866" t="str">
            <v>Dragagem de areia fina com draga de sucção e recalque - bomba de 1.350 kW e cortador de 170 kW - distância de recalque de 4.700 a 4.900 m</v>
          </cell>
          <cell r="C1866" t="str">
            <v>m³</v>
          </cell>
          <cell r="D1866">
            <v>13.56</v>
          </cell>
          <cell r="E1866" t="str">
            <v>SICRO Jan/26</v>
          </cell>
        </row>
        <row r="1867">
          <cell r="A1867">
            <v>1917502</v>
          </cell>
          <cell r="B1867" t="str">
            <v>Dragagem de areia fina com draga de sucção e recalque - bomba de 1.350 kW e cortador de 170 kW - distância de recalque de 4.900 a 5.100 m</v>
          </cell>
          <cell r="C1867" t="str">
            <v>m³</v>
          </cell>
          <cell r="D1867">
            <v>13.98</v>
          </cell>
          <cell r="E1867" t="str">
            <v>SICRO Jan/26</v>
          </cell>
        </row>
        <row r="1868">
          <cell r="A1868">
            <v>1917503</v>
          </cell>
          <cell r="B1868" t="str">
            <v>Dragagem de areia fina com draga de sucção e recalque - bomba de 1.350 kW e cortador de 170 kW - distância de recalque de 5.100 a 5.300 m</v>
          </cell>
          <cell r="C1868" t="str">
            <v>m³</v>
          </cell>
          <cell r="D1868">
            <v>14.4</v>
          </cell>
          <cell r="E1868" t="str">
            <v>SICRO Jan/26</v>
          </cell>
        </row>
        <row r="1869">
          <cell r="A1869">
            <v>1917504</v>
          </cell>
          <cell r="B1869" t="str">
            <v>Dragagem de areia fina com draga de sucção e recalque - bomba de 1.350 kW e cortador de 170 kW - distância de recalque de 5.300 a 5.500 m</v>
          </cell>
          <cell r="C1869" t="str">
            <v>m³</v>
          </cell>
          <cell r="D1869">
            <v>14.84</v>
          </cell>
          <cell r="E1869" t="str">
            <v>SICRO Jan/26</v>
          </cell>
        </row>
        <row r="1870">
          <cell r="A1870">
            <v>1917505</v>
          </cell>
          <cell r="B1870" t="str">
            <v>Dragagem de areia fina com draga de sucção e recalque - bomba de 1.350 kW e cortador de 170 kW - distância de recalque de 5.500 a 5.700 m</v>
          </cell>
          <cell r="C1870" t="str">
            <v>m³</v>
          </cell>
          <cell r="D1870">
            <v>15.57</v>
          </cell>
          <cell r="E1870" t="str">
            <v>SICRO Jan/26</v>
          </cell>
        </row>
        <row r="1871">
          <cell r="A1871">
            <v>1917506</v>
          </cell>
          <cell r="B1871" t="str">
            <v>Dragagem de areia fina com draga de sucção e recalque - bomba de 1.350 kW e cortador de 170 kW - distância de recalque de 5.700 a 5.900 m</v>
          </cell>
          <cell r="C1871" t="str">
            <v>m³</v>
          </cell>
          <cell r="D1871">
            <v>16</v>
          </cell>
          <cell r="E1871" t="str">
            <v>SICRO Jan/26</v>
          </cell>
        </row>
        <row r="1872">
          <cell r="A1872">
            <v>1917507</v>
          </cell>
          <cell r="B1872" t="str">
            <v>Dragagem de areia fina com draga de sucção e recalque - bomba de 1.350 kW e cortador de 170 kW - distância de recalque de 5.900 a 6.100 m</v>
          </cell>
          <cell r="C1872" t="str">
            <v>m³</v>
          </cell>
          <cell r="D1872">
            <v>16.440000000000001</v>
          </cell>
          <cell r="E1872" t="str">
            <v>SICRO Jan/26</v>
          </cell>
        </row>
        <row r="1873">
          <cell r="A1873">
            <v>1917480</v>
          </cell>
          <cell r="B1873" t="str">
            <v>Dragagem de areia fina com draga de sucção e recalque - bomba de 1.350 kW e cortador de 170 kW - distância de recalque de 500 a 700 m</v>
          </cell>
          <cell r="C1873" t="str">
            <v>m³</v>
          </cell>
          <cell r="D1873">
            <v>5.49</v>
          </cell>
          <cell r="E1873" t="str">
            <v>SICRO Jan/26</v>
          </cell>
        </row>
        <row r="1874">
          <cell r="A1874">
            <v>1917508</v>
          </cell>
          <cell r="B1874" t="str">
            <v>Dragagem de areia fina com draga de sucção e recalque - bomba de 1.350 kW e cortador de 170 kW - distância de recalque de 6.100 a 6.300 m</v>
          </cell>
          <cell r="C1874" t="str">
            <v>m³</v>
          </cell>
          <cell r="D1874">
            <v>16.89</v>
          </cell>
          <cell r="E1874" t="str">
            <v>SICRO Jan/26</v>
          </cell>
        </row>
        <row r="1875">
          <cell r="A1875">
            <v>1917509</v>
          </cell>
          <cell r="B1875" t="str">
            <v>Dragagem de areia fina com draga de sucção e recalque - bomba de 1.350 kW e cortador de 170 kW - distância de recalque de 6.300 a 6.500 m</v>
          </cell>
          <cell r="C1875" t="str">
            <v>m³</v>
          </cell>
          <cell r="D1875">
            <v>17.440000000000001</v>
          </cell>
          <cell r="E1875" t="str">
            <v>SICRO Jan/26</v>
          </cell>
        </row>
        <row r="1876">
          <cell r="A1876">
            <v>1917510</v>
          </cell>
          <cell r="B1876" t="str">
            <v>Dragagem de areia fina com draga de sucção e recalque - bomba de 1.350 kW e cortador de 170 kW - distância de recalque de 6.500 a 6.700 m</v>
          </cell>
          <cell r="C1876" t="str">
            <v>m³</v>
          </cell>
          <cell r="D1876">
            <v>18.22</v>
          </cell>
          <cell r="E1876" t="str">
            <v>SICRO Jan/26</v>
          </cell>
        </row>
        <row r="1877">
          <cell r="A1877">
            <v>1917511</v>
          </cell>
          <cell r="B1877" t="str">
            <v>Dragagem de areia fina com draga de sucção e recalque - bomba de 1.350 kW e cortador de 170 kW - distância de recalque de 6.700 a 6.900 m</v>
          </cell>
          <cell r="C1877" t="str">
            <v>m³</v>
          </cell>
          <cell r="D1877">
            <v>18.72</v>
          </cell>
          <cell r="E1877" t="str">
            <v>SICRO Jan/26</v>
          </cell>
        </row>
        <row r="1878">
          <cell r="A1878">
            <v>1917512</v>
          </cell>
          <cell r="B1878" t="str">
            <v>Dragagem de areia fina com draga de sucção e recalque - bomba de 1.350 kW e cortador de 170 kW - distância de recalque de 6.900 a 7.100 m</v>
          </cell>
          <cell r="C1878" t="str">
            <v>m³</v>
          </cell>
          <cell r="D1878">
            <v>19.32</v>
          </cell>
          <cell r="E1878" t="str">
            <v>SICRO Jan/26</v>
          </cell>
        </row>
        <row r="1879">
          <cell r="A1879">
            <v>1917513</v>
          </cell>
          <cell r="B1879" t="str">
            <v>Dragagem de areia fina com draga de sucção e recalque - bomba de 1.350 kW e cortador de 170 kW - distância de recalque de 7.100 a 7.300 m</v>
          </cell>
          <cell r="C1879" t="str">
            <v>m³</v>
          </cell>
          <cell r="D1879">
            <v>19.88</v>
          </cell>
          <cell r="E1879" t="str">
            <v>SICRO Jan/26</v>
          </cell>
        </row>
        <row r="1880">
          <cell r="A1880">
            <v>1917514</v>
          </cell>
          <cell r="B1880" t="str">
            <v>Dragagem de areia fina com draga de sucção e recalque - bomba de 1.350 kW e cortador de 170 kW - distância de recalque de 7.300 a 7.500 m</v>
          </cell>
          <cell r="C1880" t="str">
            <v>m³</v>
          </cell>
          <cell r="D1880">
            <v>20.55</v>
          </cell>
          <cell r="E1880" t="str">
            <v>SICRO Jan/26</v>
          </cell>
        </row>
        <row r="1881">
          <cell r="A1881">
            <v>1917515</v>
          </cell>
          <cell r="B1881" t="str">
            <v>Dragagem de areia fina com draga de sucção e recalque - bomba de 1.350 kW e cortador de 170 kW - distância de recalque de 7.500 a 7.700 m</v>
          </cell>
          <cell r="C1881" t="str">
            <v>m³</v>
          </cell>
          <cell r="D1881">
            <v>21.54</v>
          </cell>
          <cell r="E1881" t="str">
            <v>SICRO Jan/26</v>
          </cell>
        </row>
        <row r="1882">
          <cell r="A1882">
            <v>1917516</v>
          </cell>
          <cell r="B1882" t="str">
            <v>Dragagem de areia fina com draga de sucção e recalque - bomba de 1.350 kW e cortador de 170 kW - distância de recalque de 7.700 a 7.900 m</v>
          </cell>
          <cell r="C1882" t="str">
            <v>m³</v>
          </cell>
          <cell r="D1882">
            <v>22.27</v>
          </cell>
          <cell r="E1882" t="str">
            <v>SICRO Jan/26</v>
          </cell>
        </row>
        <row r="1883">
          <cell r="A1883">
            <v>1917517</v>
          </cell>
          <cell r="B1883" t="str">
            <v>Dragagem de areia fina com draga de sucção e recalque - bomba de 1.350 kW e cortador de 170 kW - distância de recalque de 7.900 a 8.100 m</v>
          </cell>
          <cell r="C1883" t="str">
            <v>m³</v>
          </cell>
          <cell r="D1883">
            <v>23.28</v>
          </cell>
          <cell r="E1883" t="str">
            <v>SICRO Jan/26</v>
          </cell>
        </row>
        <row r="1884">
          <cell r="A1884">
            <v>1917481</v>
          </cell>
          <cell r="B1884" t="str">
            <v>Dragagem de areia fina com draga de sucção e recalque - bomba de 1.350 kW e cortador de 170 kW - distância de recalque de 700 a 900 m</v>
          </cell>
          <cell r="C1884" t="str">
            <v>m³</v>
          </cell>
          <cell r="D1884">
            <v>5.69</v>
          </cell>
          <cell r="E1884" t="str">
            <v>SICRO Jan/26</v>
          </cell>
        </row>
        <row r="1885">
          <cell r="A1885">
            <v>1917518</v>
          </cell>
          <cell r="B1885" t="str">
            <v>Dragagem de areia fina com draga de sucção e recalque - bomba de 1.350 kW e cortador de 170 kW - distância de recalque de 8.100 a 8.300 m</v>
          </cell>
          <cell r="C1885" t="str">
            <v>m³</v>
          </cell>
          <cell r="D1885">
            <v>24.28</v>
          </cell>
          <cell r="E1885" t="str">
            <v>SICRO Jan/26</v>
          </cell>
        </row>
        <row r="1886">
          <cell r="A1886">
            <v>1917519</v>
          </cell>
          <cell r="B1886" t="str">
            <v>Dragagem de areia fina com draga de sucção e recalque - bomba de 1.350 kW e cortador de 170 kW - distância de recalque de 8.300 a 8.500 m</v>
          </cell>
          <cell r="C1886" t="str">
            <v>m³</v>
          </cell>
          <cell r="D1886">
            <v>25.53</v>
          </cell>
          <cell r="E1886" t="str">
            <v>SICRO Jan/26</v>
          </cell>
        </row>
        <row r="1887">
          <cell r="A1887">
            <v>1917520</v>
          </cell>
          <cell r="B1887" t="str">
            <v>Dragagem de areia fina com draga de sucção e recalque - bomba de 1.350 kW e cortador de 170 kW - distância de recalque de 8.500 a 8.700 m</v>
          </cell>
          <cell r="C1887" t="str">
            <v>m³</v>
          </cell>
          <cell r="D1887">
            <v>26.94</v>
          </cell>
          <cell r="E1887" t="str">
            <v>SICRO Jan/26</v>
          </cell>
        </row>
        <row r="1888">
          <cell r="A1888">
            <v>1917521</v>
          </cell>
          <cell r="B1888" t="str">
            <v>Dragagem de areia fina com draga de sucção e recalque - bomba de 1.350 kW e cortador de 170 kW - distância de recalque de 8.700 a 8.900 m</v>
          </cell>
          <cell r="C1888" t="str">
            <v>m³</v>
          </cell>
          <cell r="D1888">
            <v>28.14</v>
          </cell>
          <cell r="E1888" t="str">
            <v>SICRO Jan/26</v>
          </cell>
        </row>
        <row r="1889">
          <cell r="A1889">
            <v>1917522</v>
          </cell>
          <cell r="B1889" t="str">
            <v>Dragagem de areia fina com draga de sucção e recalque - bomba de 1.350 kW e cortador de 170 kW - distância de recalque de 8.900 a 9.100 m</v>
          </cell>
          <cell r="C1889" t="str">
            <v>m³</v>
          </cell>
          <cell r="D1889">
            <v>29.46</v>
          </cell>
          <cell r="E1889" t="str">
            <v>SICRO Jan/26</v>
          </cell>
        </row>
        <row r="1890">
          <cell r="A1890">
            <v>1917523</v>
          </cell>
          <cell r="B1890" t="str">
            <v>Dragagem de areia fina com draga de sucção e recalque - bomba de 1.350 kW e cortador de 170 kW - distância de recalque de 9.100 a 9.300 m</v>
          </cell>
          <cell r="C1890" t="str">
            <v>m³</v>
          </cell>
          <cell r="D1890">
            <v>30.81</v>
          </cell>
          <cell r="E1890" t="str">
            <v>SICRO Jan/26</v>
          </cell>
        </row>
        <row r="1891">
          <cell r="A1891">
            <v>1917524</v>
          </cell>
          <cell r="B1891" t="str">
            <v>Dragagem de areia fina com draga de sucção e recalque - bomba de 1.350 kW e cortador de 170 kW - distância de recalque de 9.300 a 9.500 m</v>
          </cell>
          <cell r="C1891" t="str">
            <v>m³</v>
          </cell>
          <cell r="D1891">
            <v>32.270000000000003</v>
          </cell>
          <cell r="E1891" t="str">
            <v>SICRO Jan/26</v>
          </cell>
        </row>
        <row r="1892">
          <cell r="A1892">
            <v>1917525</v>
          </cell>
          <cell r="B1892" t="str">
            <v>Dragagem de areia fina com draga de sucção e recalque - bomba de 1.350 kW e cortador de 170 kW - distância de recalque de 9.500 a 9.700 m</v>
          </cell>
          <cell r="C1892" t="str">
            <v>m³</v>
          </cell>
          <cell r="D1892">
            <v>33.979999999999997</v>
          </cell>
          <cell r="E1892" t="str">
            <v>SICRO Jan/26</v>
          </cell>
        </row>
        <row r="1893">
          <cell r="A1893">
            <v>1917526</v>
          </cell>
          <cell r="B1893" t="str">
            <v>Dragagem de areia fina com draga de sucção e recalque - bomba de 1.350 kW e cortador de 170 kW - distância de recalque de 9.700 a 9.900 m</v>
          </cell>
          <cell r="C1893" t="str">
            <v>m³</v>
          </cell>
          <cell r="D1893">
            <v>35.32</v>
          </cell>
          <cell r="E1893" t="str">
            <v>SICRO Jan/26</v>
          </cell>
        </row>
        <row r="1894">
          <cell r="A1894">
            <v>1917527</v>
          </cell>
          <cell r="B1894" t="str">
            <v>Dragagem de areia fina com draga de sucção e recalque - bomba de 1.350 kW e cortador de 170 kW - distância de recalque de 9.900 a 10.100 m</v>
          </cell>
          <cell r="C1894" t="str">
            <v>m³</v>
          </cell>
          <cell r="D1894">
            <v>36.65</v>
          </cell>
          <cell r="E1894" t="str">
            <v>SICRO Jan/26</v>
          </cell>
        </row>
        <row r="1895">
          <cell r="A1895">
            <v>1917482</v>
          </cell>
          <cell r="B1895" t="str">
            <v>Dragagem de areia fina com draga de sucção e recalque - bomba de 1.350 kW e cortador de 170 kW - distância de recalque de 900 a 1.100 m</v>
          </cell>
          <cell r="C1895" t="str">
            <v>m³</v>
          </cell>
          <cell r="D1895">
            <v>5.9</v>
          </cell>
          <cell r="E1895" t="str">
            <v>SICRO Jan/26</v>
          </cell>
        </row>
        <row r="1896">
          <cell r="A1896">
            <v>1917737</v>
          </cell>
          <cell r="B1896" t="str">
            <v>Dragagem de areia fina com draga de sucção e recalque - bomba de 1.350 kW e cortador de 170 kW - distância de recalque de até 500 m</v>
          </cell>
          <cell r="C1896" t="str">
            <v>m³</v>
          </cell>
          <cell r="D1896">
            <v>5.44</v>
          </cell>
          <cell r="E1896" t="str">
            <v>SICRO Jan/26</v>
          </cell>
        </row>
        <row r="1897">
          <cell r="A1897">
            <v>1917220</v>
          </cell>
          <cell r="B1897" t="str">
            <v>Dragagem de areia fina com draga de sucção e recalque - bomba de 294 kW e cortador de 30 kW - distância de recalque de 1.100 a 1.300 m</v>
          </cell>
          <cell r="C1897" t="str">
            <v>m³</v>
          </cell>
          <cell r="D1897">
            <v>8.19</v>
          </cell>
          <cell r="E1897" t="str">
            <v>SICRO Jan/26</v>
          </cell>
        </row>
        <row r="1898">
          <cell r="A1898">
            <v>1917221</v>
          </cell>
          <cell r="B1898" t="str">
            <v>Dragagem de areia fina com draga de sucção e recalque - bomba de 294 kW e cortador de 30 kW - distância de recalque de 1.300 a 1.500 m</v>
          </cell>
          <cell r="C1898" t="str">
            <v>m³</v>
          </cell>
          <cell r="D1898">
            <v>8.76</v>
          </cell>
          <cell r="E1898" t="str">
            <v>SICRO Jan/26</v>
          </cell>
        </row>
        <row r="1899">
          <cell r="A1899">
            <v>1917222</v>
          </cell>
          <cell r="B1899" t="str">
            <v>Dragagem de areia fina com draga de sucção e recalque - bomba de 294 kW e cortador de 30 kW - distância de recalque de 1.500 a 1.700 m</v>
          </cell>
          <cell r="C1899" t="str">
            <v>m³</v>
          </cell>
          <cell r="D1899">
            <v>9.36</v>
          </cell>
          <cell r="E1899" t="str">
            <v>SICRO Jan/26</v>
          </cell>
        </row>
        <row r="1900">
          <cell r="A1900">
            <v>1917223</v>
          </cell>
          <cell r="B1900" t="str">
            <v>Dragagem de areia fina com draga de sucção e recalque - bomba de 294 kW e cortador de 30 kW - distância de recalque de 1.700 a 1.900 m</v>
          </cell>
          <cell r="C1900" t="str">
            <v>m³</v>
          </cell>
          <cell r="D1900">
            <v>9.7899999999999991</v>
          </cell>
          <cell r="E1900" t="str">
            <v>SICRO Jan/26</v>
          </cell>
        </row>
        <row r="1901">
          <cell r="A1901">
            <v>1917224</v>
          </cell>
          <cell r="B1901" t="str">
            <v>Dragagem de areia fina com draga de sucção e recalque - bomba de 294 kW e cortador de 30 kW - distância de recalque de 1.900 a 2.100 m</v>
          </cell>
          <cell r="C1901" t="str">
            <v>m³</v>
          </cell>
          <cell r="D1901">
            <v>10.25</v>
          </cell>
          <cell r="E1901" t="str">
            <v>SICRO Jan/26</v>
          </cell>
        </row>
        <row r="1902">
          <cell r="A1902">
            <v>1917225</v>
          </cell>
          <cell r="B1902" t="str">
            <v>Dragagem de areia fina com draga de sucção e recalque - bomba de 294 kW e cortador de 30 kW - distância de recalque de 2.100 a 2.300 m</v>
          </cell>
          <cell r="C1902" t="str">
            <v>m³</v>
          </cell>
          <cell r="D1902">
            <v>10.78</v>
          </cell>
          <cell r="E1902" t="str">
            <v>SICRO Jan/26</v>
          </cell>
        </row>
        <row r="1903">
          <cell r="A1903">
            <v>1917226</v>
          </cell>
          <cell r="B1903" t="str">
            <v>Dragagem de areia fina com draga de sucção e recalque - bomba de 294 kW e cortador de 30 kW - distância de recalque de 2.300 a 2.500 m</v>
          </cell>
          <cell r="C1903" t="str">
            <v>m³</v>
          </cell>
          <cell r="D1903">
            <v>11.29</v>
          </cell>
          <cell r="E1903" t="str">
            <v>SICRO Jan/26</v>
          </cell>
        </row>
        <row r="1904">
          <cell r="A1904">
            <v>1917227</v>
          </cell>
          <cell r="B1904" t="str">
            <v>Dragagem de areia fina com draga de sucção e recalque - bomba de 294 kW e cortador de 30 kW - distância de recalque de 2.500 a 2.700 m</v>
          </cell>
          <cell r="C1904" t="str">
            <v>m³</v>
          </cell>
          <cell r="D1904">
            <v>11.92</v>
          </cell>
          <cell r="E1904" t="str">
            <v>SICRO Jan/26</v>
          </cell>
        </row>
        <row r="1905">
          <cell r="A1905">
            <v>1917228</v>
          </cell>
          <cell r="B1905" t="str">
            <v>Dragagem de areia fina com draga de sucção e recalque - bomba de 294 kW e cortador de 30 kW - distância de recalque de 2.700 a 2.900 m</v>
          </cell>
          <cell r="C1905" t="str">
            <v>m³</v>
          </cell>
          <cell r="D1905">
            <v>12.53</v>
          </cell>
          <cell r="E1905" t="str">
            <v>SICRO Jan/26</v>
          </cell>
        </row>
        <row r="1906">
          <cell r="A1906">
            <v>1917229</v>
          </cell>
          <cell r="B1906" t="str">
            <v>Dragagem de areia fina com draga de sucção e recalque - bomba de 294 kW e cortador de 30 kW - distância de recalque de 2.900 a 3.100 m</v>
          </cell>
          <cell r="C1906" t="str">
            <v>m³</v>
          </cell>
          <cell r="D1906">
            <v>13.05</v>
          </cell>
          <cell r="E1906" t="str">
            <v>SICRO Jan/26</v>
          </cell>
        </row>
        <row r="1907">
          <cell r="A1907">
            <v>1917230</v>
          </cell>
          <cell r="B1907" t="str">
            <v>Dragagem de areia fina com draga de sucção e recalque - bomba de 294 kW e cortador de 30 kW - distância de recalque de 3.100 a 3.300 m</v>
          </cell>
          <cell r="C1907" t="str">
            <v>m³</v>
          </cell>
          <cell r="D1907">
            <v>13.65</v>
          </cell>
          <cell r="E1907" t="str">
            <v>SICRO Jan/26</v>
          </cell>
        </row>
        <row r="1908">
          <cell r="A1908">
            <v>1917231</v>
          </cell>
          <cell r="B1908" t="str">
            <v>Dragagem de areia fina com draga de sucção e recalque - bomba de 294 kW e cortador de 30 kW - distância de recalque de 3.300 a 3.500 m</v>
          </cell>
          <cell r="C1908" t="str">
            <v>m³</v>
          </cell>
          <cell r="D1908">
            <v>14.27</v>
          </cell>
          <cell r="E1908" t="str">
            <v>SICRO Jan/26</v>
          </cell>
        </row>
        <row r="1909">
          <cell r="A1909">
            <v>1917232</v>
          </cell>
          <cell r="B1909" t="str">
            <v>Dragagem de areia fina com draga de sucção e recalque - bomba de 294 kW e cortador de 30 kW - distância de recalque de 3.500 a 3.700 m</v>
          </cell>
          <cell r="C1909" t="str">
            <v>m³</v>
          </cell>
          <cell r="D1909">
            <v>15.03</v>
          </cell>
          <cell r="E1909" t="str">
            <v>SICRO Jan/26</v>
          </cell>
        </row>
        <row r="1910">
          <cell r="A1910">
            <v>1917233</v>
          </cell>
          <cell r="B1910" t="str">
            <v>Dragagem de areia fina com draga de sucção e recalque - bomba de 294 kW e cortador de 30 kW - distância de recalque de 3.700 a 3.900 m</v>
          </cell>
          <cell r="C1910" t="str">
            <v>m³</v>
          </cell>
          <cell r="D1910">
            <v>15.67</v>
          </cell>
          <cell r="E1910" t="str">
            <v>SICRO Jan/26</v>
          </cell>
        </row>
        <row r="1911">
          <cell r="A1911">
            <v>1917234</v>
          </cell>
          <cell r="B1911" t="str">
            <v>Dragagem de areia fina com draga de sucção e recalque - bomba de 294 kW e cortador de 30 kW - distância de recalque de 3.900 a 4.100 m</v>
          </cell>
          <cell r="C1911" t="str">
            <v>m³</v>
          </cell>
          <cell r="D1911">
            <v>16.440000000000001</v>
          </cell>
          <cell r="E1911" t="str">
            <v>SICRO Jan/26</v>
          </cell>
        </row>
        <row r="1912">
          <cell r="A1912">
            <v>1917217</v>
          </cell>
          <cell r="B1912" t="str">
            <v>Dragagem de areia fina com draga de sucção e recalque - bomba de 294 kW e cortador de 30 kW - distância de recalque de 500 a 700 m</v>
          </cell>
          <cell r="C1912" t="str">
            <v>m³</v>
          </cell>
          <cell r="D1912">
            <v>6.69</v>
          </cell>
          <cell r="E1912" t="str">
            <v>SICRO Jan/26</v>
          </cell>
        </row>
        <row r="1913">
          <cell r="A1913">
            <v>1917218</v>
          </cell>
          <cell r="B1913" t="str">
            <v>Dragagem de areia fina com draga de sucção e recalque - bomba de 294 kW e cortador de 30 kW - distância de recalque de 700 a 900 m</v>
          </cell>
          <cell r="C1913" t="str">
            <v>m³</v>
          </cell>
          <cell r="D1913">
            <v>6.96</v>
          </cell>
          <cell r="E1913" t="str">
            <v>SICRO Jan/26</v>
          </cell>
        </row>
        <row r="1914">
          <cell r="A1914">
            <v>1917219</v>
          </cell>
          <cell r="B1914" t="str">
            <v>Dragagem de areia fina com draga de sucção e recalque - bomba de 294 kW e cortador de 30 kW - distância de recalque de 900 a 1.100 m</v>
          </cell>
          <cell r="C1914" t="str">
            <v>m³</v>
          </cell>
          <cell r="D1914">
            <v>7.51</v>
          </cell>
          <cell r="E1914" t="str">
            <v>SICRO Jan/26</v>
          </cell>
        </row>
        <row r="1915">
          <cell r="A1915">
            <v>1917724</v>
          </cell>
          <cell r="B1915" t="str">
            <v>Dragagem de areia fina com draga de sucção e recalque - bomba de 294 kW e cortador de 30 kW - distância de recalque de até 500 m</v>
          </cell>
          <cell r="C1915" t="str">
            <v>m³</v>
          </cell>
          <cell r="D1915">
            <v>6.54</v>
          </cell>
          <cell r="E1915" t="str">
            <v>SICRO Jan/26</v>
          </cell>
        </row>
        <row r="1916">
          <cell r="A1916">
            <v>1917274</v>
          </cell>
          <cell r="B1916" t="str">
            <v>Dragagem de areia fina com draga de sucção e recalque - bomba de 483 kW e cortador de 55 kW - distância de recalque de 1.100 a 1.300 m</v>
          </cell>
          <cell r="C1916" t="str">
            <v>m³</v>
          </cell>
          <cell r="D1916">
            <v>6.2</v>
          </cell>
          <cell r="E1916" t="str">
            <v>SICRO Jan/26</v>
          </cell>
        </row>
        <row r="1917">
          <cell r="A1917">
            <v>1917275</v>
          </cell>
          <cell r="B1917" t="str">
            <v>Dragagem de areia fina com draga de sucção e recalque - bomba de 483 kW e cortador de 55 kW - distância de recalque de 1.300 a 1.500 m</v>
          </cell>
          <cell r="C1917" t="str">
            <v>m³</v>
          </cell>
          <cell r="D1917">
            <v>6.58</v>
          </cell>
          <cell r="E1917" t="str">
            <v>SICRO Jan/26</v>
          </cell>
        </row>
        <row r="1918">
          <cell r="A1918">
            <v>1917276</v>
          </cell>
          <cell r="B1918" t="str">
            <v>Dragagem de areia fina com draga de sucção e recalque - bomba de 483 kW e cortador de 55 kW - distância de recalque de 1.500 a 1.700 m</v>
          </cell>
          <cell r="C1918" t="str">
            <v>m³</v>
          </cell>
          <cell r="D1918">
            <v>7.15</v>
          </cell>
          <cell r="E1918" t="str">
            <v>SICRO Jan/26</v>
          </cell>
        </row>
        <row r="1919">
          <cell r="A1919">
            <v>1917277</v>
          </cell>
          <cell r="B1919" t="str">
            <v>Dragagem de areia fina com draga de sucção e recalque - bomba de 483 kW e cortador de 55 kW - distância de recalque de 1.700 a 1.900 m</v>
          </cell>
          <cell r="C1919" t="str">
            <v>m³</v>
          </cell>
          <cell r="D1919">
            <v>7.62</v>
          </cell>
          <cell r="E1919" t="str">
            <v>SICRO Jan/26</v>
          </cell>
        </row>
        <row r="1920">
          <cell r="A1920">
            <v>1917278</v>
          </cell>
          <cell r="B1920" t="str">
            <v>Dragagem de areia fina com draga de sucção e recalque - bomba de 483 kW e cortador de 55 kW - distância de recalque de 1.900 a 2.100 m</v>
          </cell>
          <cell r="C1920" t="str">
            <v>m³</v>
          </cell>
          <cell r="D1920">
            <v>7.9</v>
          </cell>
          <cell r="E1920" t="str">
            <v>SICRO Jan/26</v>
          </cell>
        </row>
        <row r="1921">
          <cell r="A1921">
            <v>1917279</v>
          </cell>
          <cell r="B1921" t="str">
            <v>Dragagem de areia fina com draga de sucção e recalque - bomba de 483 kW e cortador de 55 kW - distância de recalque de 2.100 a 2.300 m</v>
          </cell>
          <cell r="C1921" t="str">
            <v>m³</v>
          </cell>
          <cell r="D1921">
            <v>8.39</v>
          </cell>
          <cell r="E1921" t="str">
            <v>SICRO Jan/26</v>
          </cell>
        </row>
        <row r="1922">
          <cell r="A1922">
            <v>1917280</v>
          </cell>
          <cell r="B1922" t="str">
            <v>Dragagem de areia fina com draga de sucção e recalque - bomba de 483 kW e cortador de 55 kW - distância de recalque de 2.300 a 2.500 m</v>
          </cell>
          <cell r="C1922" t="str">
            <v>m³</v>
          </cell>
          <cell r="D1922">
            <v>8.85</v>
          </cell>
          <cell r="E1922" t="str">
            <v>SICRO Jan/26</v>
          </cell>
        </row>
        <row r="1923">
          <cell r="A1923">
            <v>1917281</v>
          </cell>
          <cell r="B1923" t="str">
            <v>Dragagem de areia fina com draga de sucção e recalque - bomba de 483 kW e cortador de 55 kW - distância de recalque de 2.500 a 2.700 m</v>
          </cell>
          <cell r="C1923" t="str">
            <v>m³</v>
          </cell>
          <cell r="D1923">
            <v>9.4499999999999993</v>
          </cell>
          <cell r="E1923" t="str">
            <v>SICRO Jan/26</v>
          </cell>
        </row>
        <row r="1924">
          <cell r="A1924">
            <v>1917282</v>
          </cell>
          <cell r="B1924" t="str">
            <v>Dragagem de areia fina com draga de sucção e recalque - bomba de 483 kW e cortador de 55 kW - distância de recalque de 2.700 a 2.900 m</v>
          </cell>
          <cell r="C1924" t="str">
            <v>m³</v>
          </cell>
          <cell r="D1924">
            <v>9.91</v>
          </cell>
          <cell r="E1924" t="str">
            <v>SICRO Jan/26</v>
          </cell>
        </row>
        <row r="1925">
          <cell r="A1925">
            <v>1917283</v>
          </cell>
          <cell r="B1925" t="str">
            <v>Dragagem de areia fina com draga de sucção e recalque - bomba de 483 kW e cortador de 55 kW - distância de recalque de 2.900 a 3.100 m</v>
          </cell>
          <cell r="C1925" t="str">
            <v>m³</v>
          </cell>
          <cell r="D1925">
            <v>10.39</v>
          </cell>
          <cell r="E1925" t="str">
            <v>SICRO Jan/26</v>
          </cell>
        </row>
        <row r="1926">
          <cell r="A1926">
            <v>1917284</v>
          </cell>
          <cell r="B1926" t="str">
            <v>Dragagem de areia fina com draga de sucção e recalque - bomba de 483 kW e cortador de 55 kW - distância de recalque de 3.100 a 3.300 m</v>
          </cell>
          <cell r="C1926" t="str">
            <v>m³</v>
          </cell>
          <cell r="D1926">
            <v>10.83</v>
          </cell>
          <cell r="E1926" t="str">
            <v>SICRO Jan/26</v>
          </cell>
        </row>
        <row r="1927">
          <cell r="A1927">
            <v>1917285</v>
          </cell>
          <cell r="B1927" t="str">
            <v>Dragagem de areia fina com draga de sucção e recalque - bomba de 483 kW e cortador de 55 kW - distância de recalque de 3.300 a 3.500 m</v>
          </cell>
          <cell r="C1927" t="str">
            <v>m³</v>
          </cell>
          <cell r="D1927">
            <v>11.33</v>
          </cell>
          <cell r="E1927" t="str">
            <v>SICRO Jan/26</v>
          </cell>
        </row>
        <row r="1928">
          <cell r="A1928">
            <v>1917286</v>
          </cell>
          <cell r="B1928" t="str">
            <v>Dragagem de areia fina com draga de sucção e recalque - bomba de 483 kW e cortador de 55 kW - distância de recalque de 3.500 a 3.700 m</v>
          </cell>
          <cell r="C1928" t="str">
            <v>m³</v>
          </cell>
          <cell r="D1928">
            <v>12.09</v>
          </cell>
          <cell r="E1928" t="str">
            <v>SICRO Jan/26</v>
          </cell>
        </row>
        <row r="1929">
          <cell r="A1929">
            <v>1917287</v>
          </cell>
          <cell r="B1929" t="str">
            <v>Dragagem de areia fina com draga de sucção e recalque - bomba de 483 kW e cortador de 55 kW - distância de recalque de 3.700 a 3.900 m</v>
          </cell>
          <cell r="C1929" t="str">
            <v>m³</v>
          </cell>
          <cell r="D1929">
            <v>12.63</v>
          </cell>
          <cell r="E1929" t="str">
            <v>SICRO Jan/26</v>
          </cell>
        </row>
        <row r="1930">
          <cell r="A1930">
            <v>1917288</v>
          </cell>
          <cell r="B1930" t="str">
            <v>Dragagem de areia fina com draga de sucção e recalque - bomba de 483 kW e cortador de 55 kW - distância de recalque de 3.900 a 4.100 m</v>
          </cell>
          <cell r="C1930" t="str">
            <v>m³</v>
          </cell>
          <cell r="D1930">
            <v>13.19</v>
          </cell>
          <cell r="E1930" t="str">
            <v>SICRO Jan/26</v>
          </cell>
        </row>
        <row r="1931">
          <cell r="A1931">
            <v>1917289</v>
          </cell>
          <cell r="B1931" t="str">
            <v>Dragagem de areia fina com draga de sucção e recalque - bomba de 483 kW e cortador de 55 kW - distância de recalque de 4.100 a 4.300 m</v>
          </cell>
          <cell r="C1931" t="str">
            <v>m³</v>
          </cell>
          <cell r="D1931">
            <v>13.82</v>
          </cell>
          <cell r="E1931" t="str">
            <v>SICRO Jan/26</v>
          </cell>
        </row>
        <row r="1932">
          <cell r="A1932">
            <v>1917290</v>
          </cell>
          <cell r="B1932" t="str">
            <v>Dragagem de areia fina com draga de sucção e recalque - bomba de 483 kW e cortador de 55 kW - distância de recalque de 4.300 a 4.500 m</v>
          </cell>
          <cell r="C1932" t="str">
            <v>m³</v>
          </cell>
          <cell r="D1932">
            <v>14.47</v>
          </cell>
          <cell r="E1932" t="str">
            <v>SICRO Jan/26</v>
          </cell>
        </row>
        <row r="1933">
          <cell r="A1933">
            <v>1917291</v>
          </cell>
          <cell r="B1933" t="str">
            <v>Dragagem de areia fina com draga de sucção e recalque - bomba de 483 kW e cortador de 55 kW - distância de recalque de 4.500 a 4.700 m</v>
          </cell>
          <cell r="C1933" t="str">
            <v>m³</v>
          </cell>
          <cell r="D1933">
            <v>15.33</v>
          </cell>
          <cell r="E1933" t="str">
            <v>SICRO Jan/26</v>
          </cell>
        </row>
        <row r="1934">
          <cell r="A1934">
            <v>1917292</v>
          </cell>
          <cell r="B1934" t="str">
            <v>Dragagem de areia fina com draga de sucção e recalque - bomba de 483 kW e cortador de 55 kW - distância de recalque de 4.700 a 4.900 m</v>
          </cell>
          <cell r="C1934" t="str">
            <v>m³</v>
          </cell>
          <cell r="D1934">
            <v>16.04</v>
          </cell>
          <cell r="E1934" t="str">
            <v>SICRO Jan/26</v>
          </cell>
        </row>
        <row r="1935">
          <cell r="A1935">
            <v>1917293</v>
          </cell>
          <cell r="B1935" t="str">
            <v>Dragagem de areia fina com draga de sucção e recalque - bomba de 483 kW e cortador de 55 kW - distância de recalque de 4.900 a 5.100 m</v>
          </cell>
          <cell r="C1935" t="str">
            <v>m³</v>
          </cell>
          <cell r="D1935">
            <v>16.8</v>
          </cell>
          <cell r="E1935" t="str">
            <v>SICRO Jan/26</v>
          </cell>
        </row>
        <row r="1936">
          <cell r="A1936">
            <v>1917294</v>
          </cell>
          <cell r="B1936" t="str">
            <v>Dragagem de areia fina com draga de sucção e recalque - bomba de 483 kW e cortador de 55 kW - distância de recalque de 5.100 a 5.300 m</v>
          </cell>
          <cell r="C1936" t="str">
            <v>m³</v>
          </cell>
          <cell r="D1936">
            <v>17.79</v>
          </cell>
          <cell r="E1936" t="str">
            <v>SICRO Jan/26</v>
          </cell>
        </row>
        <row r="1937">
          <cell r="A1937">
            <v>1917295</v>
          </cell>
          <cell r="B1937" t="str">
            <v>Dragagem de areia fina com draga de sucção e recalque - bomba de 483 kW e cortador de 55 kW - distância de recalque de 5.300 a 5.500 m</v>
          </cell>
          <cell r="C1937" t="str">
            <v>m³</v>
          </cell>
          <cell r="D1937">
            <v>18.78</v>
          </cell>
          <cell r="E1937" t="str">
            <v>SICRO Jan/26</v>
          </cell>
        </row>
        <row r="1938">
          <cell r="A1938">
            <v>1917296</v>
          </cell>
          <cell r="B1938" t="str">
            <v>Dragagem de areia fina com draga de sucção e recalque - bomba de 483 kW e cortador de 55 kW - distância de recalque de 5.500 a 5.700 m</v>
          </cell>
          <cell r="C1938" t="str">
            <v>m³</v>
          </cell>
          <cell r="D1938">
            <v>20.09</v>
          </cell>
          <cell r="E1938" t="str">
            <v>SICRO Jan/26</v>
          </cell>
        </row>
        <row r="1939">
          <cell r="A1939">
            <v>1917297</v>
          </cell>
          <cell r="B1939" t="str">
            <v>Dragagem de areia fina com draga de sucção e recalque - bomba de 483 kW e cortador de 55 kW - distância de recalque de 5.700 a 5.900 m</v>
          </cell>
          <cell r="C1939" t="str">
            <v>m³</v>
          </cell>
          <cell r="D1939">
            <v>21.37</v>
          </cell>
          <cell r="E1939" t="str">
            <v>SICRO Jan/26</v>
          </cell>
        </row>
        <row r="1940">
          <cell r="A1940">
            <v>1917298</v>
          </cell>
          <cell r="B1940" t="str">
            <v>Dragagem de areia fina com draga de sucção e recalque - bomba de 483 kW e cortador de 55 kW - distância de recalque de 5.900 a 6.100 m</v>
          </cell>
          <cell r="C1940" t="str">
            <v>m³</v>
          </cell>
          <cell r="D1940">
            <v>22.77</v>
          </cell>
          <cell r="E1940" t="str">
            <v>SICRO Jan/26</v>
          </cell>
        </row>
        <row r="1941">
          <cell r="A1941">
            <v>1917271</v>
          </cell>
          <cell r="B1941" t="str">
            <v>Dragagem de areia fina com draga de sucção e recalque - bomba de 483 kW e cortador de 55 kW - distância de recalque de 500 a 700 m</v>
          </cell>
          <cell r="C1941" t="str">
            <v>m³</v>
          </cell>
          <cell r="D1941">
            <v>5.26</v>
          </cell>
          <cell r="E1941" t="str">
            <v>SICRO Jan/26</v>
          </cell>
        </row>
        <row r="1942">
          <cell r="A1942">
            <v>1917299</v>
          </cell>
          <cell r="B1942" t="str">
            <v>Dragagem de areia fina com draga de sucção e recalque - bomba de 483 kW e cortador de 55 kW - distância de recalque de 6.100 a 6.300 m</v>
          </cell>
          <cell r="C1942" t="str">
            <v>m³</v>
          </cell>
          <cell r="D1942">
            <v>24.43</v>
          </cell>
          <cell r="E1942" t="str">
            <v>SICRO Jan/26</v>
          </cell>
        </row>
        <row r="1943">
          <cell r="A1943">
            <v>1917300</v>
          </cell>
          <cell r="B1943" t="str">
            <v>Dragagem de areia fina com draga de sucção e recalque - bomba de 483 kW e cortador de 55 kW - distância de recalque de 6.300 a 6.500 m</v>
          </cell>
          <cell r="C1943" t="str">
            <v>m³</v>
          </cell>
          <cell r="D1943">
            <v>26.25</v>
          </cell>
          <cell r="E1943" t="str">
            <v>SICRO Jan/26</v>
          </cell>
        </row>
        <row r="1944">
          <cell r="A1944">
            <v>1917301</v>
          </cell>
          <cell r="B1944" t="str">
            <v>Dragagem de areia fina com draga de sucção e recalque - bomba de 483 kW e cortador de 55 kW - distância de recalque de 6.500 a 6.700 m</v>
          </cell>
          <cell r="C1944" t="str">
            <v>m³</v>
          </cell>
          <cell r="D1944">
            <v>28.57</v>
          </cell>
          <cell r="E1944" t="str">
            <v>SICRO Jan/26</v>
          </cell>
        </row>
        <row r="1945">
          <cell r="A1945">
            <v>1917302</v>
          </cell>
          <cell r="B1945" t="str">
            <v>Dragagem de areia fina com draga de sucção e recalque - bomba de 483 kW e cortador de 55 kW - distância de recalque de 6.700 a 6.900 m</v>
          </cell>
          <cell r="C1945" t="str">
            <v>m³</v>
          </cell>
          <cell r="D1945">
            <v>30.87</v>
          </cell>
          <cell r="E1945" t="str">
            <v>SICRO Jan/26</v>
          </cell>
        </row>
        <row r="1946">
          <cell r="A1946">
            <v>1917303</v>
          </cell>
          <cell r="B1946" t="str">
            <v>Dragagem de areia fina com draga de sucção e recalque - bomba de 483 kW e cortador de 55 kW - distância de recalque de 6.900 a 7.100 m</v>
          </cell>
          <cell r="C1946" t="str">
            <v>m³</v>
          </cell>
          <cell r="D1946">
            <v>33.01</v>
          </cell>
          <cell r="E1946" t="str">
            <v>SICRO Jan/26</v>
          </cell>
        </row>
        <row r="1947">
          <cell r="A1947">
            <v>1917304</v>
          </cell>
          <cell r="B1947" t="str">
            <v>Dragagem de areia fina com draga de sucção e recalque - bomba de 483 kW e cortador de 55 kW - distância de recalque de 7.100 a 7.300 m</v>
          </cell>
          <cell r="C1947" t="str">
            <v>m³</v>
          </cell>
          <cell r="D1947">
            <v>35.11</v>
          </cell>
          <cell r="E1947" t="str">
            <v>SICRO Jan/26</v>
          </cell>
        </row>
        <row r="1948">
          <cell r="A1948">
            <v>1917305</v>
          </cell>
          <cell r="B1948" t="str">
            <v>Dragagem de areia fina com draga de sucção e recalque - bomba de 483 kW e cortador de 55 kW - distância de recalque de 7.300 a 7.500 m</v>
          </cell>
          <cell r="C1948" t="str">
            <v>m³</v>
          </cell>
          <cell r="D1948">
            <v>37.450000000000003</v>
          </cell>
          <cell r="E1948" t="str">
            <v>SICRO Jan/26</v>
          </cell>
        </row>
        <row r="1949">
          <cell r="A1949">
            <v>1917306</v>
          </cell>
          <cell r="B1949" t="str">
            <v>Dragagem de areia fina com draga de sucção e recalque - bomba de 483 kW e cortador de 55 kW - distância de recalque de 7.500 a 7.700 m</v>
          </cell>
          <cell r="C1949" t="str">
            <v>m³</v>
          </cell>
          <cell r="D1949">
            <v>40.24</v>
          </cell>
          <cell r="E1949" t="str">
            <v>SICRO Jan/26</v>
          </cell>
        </row>
        <row r="1950">
          <cell r="A1950">
            <v>1917307</v>
          </cell>
          <cell r="B1950" t="str">
            <v>Dragagem de areia fina com draga de sucção e recalque - bomba de 483 kW e cortador de 55 kW - distância de recalque de 7.700 a 7.900 m</v>
          </cell>
          <cell r="C1950" t="str">
            <v>m³</v>
          </cell>
          <cell r="D1950">
            <v>42.36</v>
          </cell>
          <cell r="E1950" t="str">
            <v>SICRO Jan/26</v>
          </cell>
        </row>
        <row r="1951">
          <cell r="A1951">
            <v>1917272</v>
          </cell>
          <cell r="B1951" t="str">
            <v>Dragagem de areia fina com draga de sucção e recalque - bomba de 483 kW e cortador de 55 kW - distância de recalque de 700 a 900 m</v>
          </cell>
          <cell r="C1951" t="str">
            <v>m³</v>
          </cell>
          <cell r="D1951">
            <v>5.51</v>
          </cell>
          <cell r="E1951" t="str">
            <v>SICRO Jan/26</v>
          </cell>
        </row>
        <row r="1952">
          <cell r="A1952">
            <v>1917273</v>
          </cell>
          <cell r="B1952" t="str">
            <v>Dragagem de areia fina com draga de sucção e recalque - bomba de 483 kW e cortador de 55 kW - distância de recalque de 900 a 1.100 m</v>
          </cell>
          <cell r="C1952" t="str">
            <v>m³</v>
          </cell>
          <cell r="D1952">
            <v>5.77</v>
          </cell>
          <cell r="E1952" t="str">
            <v>SICRO Jan/26</v>
          </cell>
        </row>
        <row r="1953">
          <cell r="A1953">
            <v>1917729</v>
          </cell>
          <cell r="B1953" t="str">
            <v>Dragagem de areia fina com draga de sucção e recalque - bomba de 483 kW e cortador de 55 kW - distância de recalque de até 500 m</v>
          </cell>
          <cell r="C1953" t="str">
            <v>m³</v>
          </cell>
          <cell r="D1953">
            <v>5.18</v>
          </cell>
          <cell r="E1953" t="str">
            <v>SICRO Jan/26</v>
          </cell>
        </row>
        <row r="1954">
          <cell r="A1954">
            <v>1917367</v>
          </cell>
          <cell r="B1954" t="str">
            <v>Dragagem de areia fina com draga de sucção e recalque - bomba de 746 kW e cortador de 110 kW - distância de recalque de 1.100 a 1.300 m</v>
          </cell>
          <cell r="C1954" t="str">
            <v>m³</v>
          </cell>
          <cell r="D1954">
            <v>6.17</v>
          </cell>
          <cell r="E1954" t="str">
            <v>SICRO Jan/26</v>
          </cell>
        </row>
        <row r="1955">
          <cell r="A1955">
            <v>1917368</v>
          </cell>
          <cell r="B1955" t="str">
            <v>Dragagem de areia fina com draga de sucção e recalque - bomba de 746 kW e cortador de 110 kW - distância de recalque de 1.300 a 1.500 m</v>
          </cell>
          <cell r="C1955" t="str">
            <v>m³</v>
          </cell>
          <cell r="D1955">
            <v>6.57</v>
          </cell>
          <cell r="E1955" t="str">
            <v>SICRO Jan/26</v>
          </cell>
        </row>
        <row r="1956">
          <cell r="A1956">
            <v>1917369</v>
          </cell>
          <cell r="B1956" t="str">
            <v>Dragagem de areia fina com draga de sucção e recalque - bomba de 746 kW e cortador de 110 kW - distância de recalque de 1.500 a 1.700 m</v>
          </cell>
          <cell r="C1956" t="str">
            <v>m³</v>
          </cell>
          <cell r="D1956">
            <v>7.11</v>
          </cell>
          <cell r="E1956" t="str">
            <v>SICRO Jan/26</v>
          </cell>
        </row>
        <row r="1957">
          <cell r="A1957">
            <v>1917370</v>
          </cell>
          <cell r="B1957" t="str">
            <v>Dragagem de areia fina com draga de sucção e recalque - bomba de 746 kW e cortador de 110 kW - distância de recalque de 1.700 a 1.900 m</v>
          </cell>
          <cell r="C1957" t="str">
            <v>m³</v>
          </cell>
          <cell r="D1957">
            <v>7.48</v>
          </cell>
          <cell r="E1957" t="str">
            <v>SICRO Jan/26</v>
          </cell>
        </row>
        <row r="1958">
          <cell r="A1958">
            <v>1917371</v>
          </cell>
          <cell r="B1958" t="str">
            <v>Dragagem de areia fina com draga de sucção e recalque - bomba de 746 kW e cortador de 110 kW - distância de recalque de 1.900 a 2.100 m</v>
          </cell>
          <cell r="C1958" t="str">
            <v>m³</v>
          </cell>
          <cell r="D1958">
            <v>7.81</v>
          </cell>
          <cell r="E1958" t="str">
            <v>SICRO Jan/26</v>
          </cell>
        </row>
        <row r="1959">
          <cell r="A1959">
            <v>1917372</v>
          </cell>
          <cell r="B1959" t="str">
            <v>Dragagem de areia fina com draga de sucção e recalque - bomba de 746 kW e cortador de 110 kW - distância de recalque de 2.100 a 2.300 m</v>
          </cell>
          <cell r="C1959" t="str">
            <v>m³</v>
          </cell>
          <cell r="D1959">
            <v>8.15</v>
          </cell>
          <cell r="E1959" t="str">
            <v>SICRO Jan/26</v>
          </cell>
        </row>
        <row r="1960">
          <cell r="A1960">
            <v>1917373</v>
          </cell>
          <cell r="B1960" t="str">
            <v>Dragagem de areia fina com draga de sucção e recalque - bomba de 746 kW e cortador de 110 kW - distância de recalque de 2.300 a 2.500 m</v>
          </cell>
          <cell r="C1960" t="str">
            <v>m³</v>
          </cell>
          <cell r="D1960">
            <v>8.43</v>
          </cell>
          <cell r="E1960" t="str">
            <v>SICRO Jan/26</v>
          </cell>
        </row>
        <row r="1961">
          <cell r="A1961">
            <v>1917374</v>
          </cell>
          <cell r="B1961" t="str">
            <v>Dragagem de areia fina com draga de sucção e recalque - bomba de 746 kW e cortador de 110 kW - distância de recalque de 2.500 a 2.700 m</v>
          </cell>
          <cell r="C1961" t="str">
            <v>m³</v>
          </cell>
          <cell r="D1961">
            <v>9.0399999999999991</v>
          </cell>
          <cell r="E1961" t="str">
            <v>SICRO Jan/26</v>
          </cell>
        </row>
        <row r="1962">
          <cell r="A1962">
            <v>1917375</v>
          </cell>
          <cell r="B1962" t="str">
            <v>Dragagem de areia fina com draga de sucção e recalque - bomba de 746 kW e cortador de 110 kW - distância de recalque de 2.700 a 2.900 m</v>
          </cell>
          <cell r="C1962" t="str">
            <v>m³</v>
          </cell>
          <cell r="D1962">
            <v>9.35</v>
          </cell>
          <cell r="E1962" t="str">
            <v>SICRO Jan/26</v>
          </cell>
        </row>
        <row r="1963">
          <cell r="A1963">
            <v>1917376</v>
          </cell>
          <cell r="B1963" t="str">
            <v>Dragagem de areia fina com draga de sucção e recalque - bomba de 746 kW e cortador de 110 kW - distância de recalque de 2.900 a 3.100 m</v>
          </cell>
          <cell r="C1963" t="str">
            <v>m³</v>
          </cell>
          <cell r="D1963">
            <v>9.67</v>
          </cell>
          <cell r="E1963" t="str">
            <v>SICRO Jan/26</v>
          </cell>
        </row>
        <row r="1964">
          <cell r="A1964">
            <v>1917377</v>
          </cell>
          <cell r="B1964" t="str">
            <v>Dragagem de areia fina com draga de sucção e recalque - bomba de 746 kW e cortador de 110 kW - distância de recalque de 3.100 a 3.300 m</v>
          </cell>
          <cell r="C1964" t="str">
            <v>m³</v>
          </cell>
          <cell r="D1964">
            <v>9.99</v>
          </cell>
          <cell r="E1964" t="str">
            <v>SICRO Jan/26</v>
          </cell>
        </row>
        <row r="1965">
          <cell r="A1965">
            <v>1917378</v>
          </cell>
          <cell r="B1965" t="str">
            <v>Dragagem de areia fina com draga de sucção e recalque - bomba de 746 kW e cortador de 110 kW - distância de recalque de 3.300 a 3.500 m</v>
          </cell>
          <cell r="C1965" t="str">
            <v>m³</v>
          </cell>
          <cell r="D1965">
            <v>10.32</v>
          </cell>
          <cell r="E1965" t="str">
            <v>SICRO Jan/26</v>
          </cell>
        </row>
        <row r="1966">
          <cell r="A1966">
            <v>1917379</v>
          </cell>
          <cell r="B1966" t="str">
            <v>Dragagem de areia fina com draga de sucção e recalque - bomba de 746 kW e cortador de 110 kW - distância de recalque de 3.500 a 3.700 m</v>
          </cell>
          <cell r="C1966" t="str">
            <v>m³</v>
          </cell>
          <cell r="D1966">
            <v>10.97</v>
          </cell>
          <cell r="E1966" t="str">
            <v>SICRO Jan/26</v>
          </cell>
        </row>
        <row r="1967">
          <cell r="A1967">
            <v>1917380</v>
          </cell>
          <cell r="B1967" t="str">
            <v>Dragagem de areia fina com draga de sucção e recalque - bomba de 746 kW e cortador de 110 kW - distância de recalque de 3.700 a 3.900 m</v>
          </cell>
          <cell r="C1967" t="str">
            <v>m³</v>
          </cell>
          <cell r="D1967">
            <v>11.37</v>
          </cell>
          <cell r="E1967" t="str">
            <v>SICRO Jan/26</v>
          </cell>
        </row>
        <row r="1968">
          <cell r="A1968">
            <v>1917381</v>
          </cell>
          <cell r="B1968" t="str">
            <v>Dragagem de areia fina com draga de sucção e recalque - bomba de 746 kW e cortador de 110 kW - distância de recalque de 3.900 a 4.100 m</v>
          </cell>
          <cell r="C1968" t="str">
            <v>m³</v>
          </cell>
          <cell r="D1968">
            <v>11.8</v>
          </cell>
          <cell r="E1968" t="str">
            <v>SICRO Jan/26</v>
          </cell>
        </row>
        <row r="1969">
          <cell r="A1969">
            <v>1917382</v>
          </cell>
          <cell r="B1969" t="str">
            <v>Dragagem de areia fina com draga de sucção e recalque - bomba de 746 kW e cortador de 110 kW - distância de recalque de 4.100 a 4.300 m</v>
          </cell>
          <cell r="C1969" t="str">
            <v>m³</v>
          </cell>
          <cell r="D1969">
            <v>12.31</v>
          </cell>
          <cell r="E1969" t="str">
            <v>SICRO Jan/26</v>
          </cell>
        </row>
        <row r="1970">
          <cell r="A1970">
            <v>1917383</v>
          </cell>
          <cell r="B1970" t="str">
            <v>Dragagem de areia fina com draga de sucção e recalque - bomba de 746 kW e cortador de 110 kW - distância de recalque de 4.300 a 4.500 m</v>
          </cell>
          <cell r="C1970" t="str">
            <v>m³</v>
          </cell>
          <cell r="D1970">
            <v>12.77</v>
          </cell>
          <cell r="E1970" t="str">
            <v>SICRO Jan/26</v>
          </cell>
        </row>
        <row r="1971">
          <cell r="A1971">
            <v>1917384</v>
          </cell>
          <cell r="B1971" t="str">
            <v>Dragagem de areia fina com draga de sucção e recalque - bomba de 746 kW e cortador de 110 kW - distância de recalque de 4.500 a 4.700 m</v>
          </cell>
          <cell r="C1971" t="str">
            <v>m³</v>
          </cell>
          <cell r="D1971">
            <v>13.5</v>
          </cell>
          <cell r="E1971" t="str">
            <v>SICRO Jan/26</v>
          </cell>
        </row>
        <row r="1972">
          <cell r="A1972">
            <v>1917385</v>
          </cell>
          <cell r="B1972" t="str">
            <v>Dragagem de areia fina com draga de sucção e recalque - bomba de 746 kW e cortador de 110 kW - distância de recalque de 4.700 a 4.900 m</v>
          </cell>
          <cell r="C1972" t="str">
            <v>m³</v>
          </cell>
          <cell r="D1972">
            <v>14.07</v>
          </cell>
          <cell r="E1972" t="str">
            <v>SICRO Jan/26</v>
          </cell>
        </row>
        <row r="1973">
          <cell r="A1973">
            <v>1917386</v>
          </cell>
          <cell r="B1973" t="str">
            <v>Dragagem de areia fina com draga de sucção e recalque - bomba de 746 kW e cortador de 110 kW - distância de recalque de 4.900 a 5.100 m</v>
          </cell>
          <cell r="C1973" t="str">
            <v>m³</v>
          </cell>
          <cell r="D1973">
            <v>14.67</v>
          </cell>
          <cell r="E1973" t="str">
            <v>SICRO Jan/26</v>
          </cell>
        </row>
        <row r="1974">
          <cell r="A1974">
            <v>1917387</v>
          </cell>
          <cell r="B1974" t="str">
            <v>Dragagem de areia fina com draga de sucção e recalque - bomba de 746 kW e cortador de 110 kW - distância de recalque de 5.100 a 5.300 m</v>
          </cell>
          <cell r="C1974" t="str">
            <v>m³</v>
          </cell>
          <cell r="D1974">
            <v>15.3</v>
          </cell>
          <cell r="E1974" t="str">
            <v>SICRO Jan/26</v>
          </cell>
        </row>
        <row r="1975">
          <cell r="A1975">
            <v>1917388</v>
          </cell>
          <cell r="B1975" t="str">
            <v>Dragagem de areia fina com draga de sucção e recalque - bomba de 746 kW e cortador de 110 kW - distância de recalque de 5.300 a 5.500 m</v>
          </cell>
          <cell r="C1975" t="str">
            <v>m³</v>
          </cell>
          <cell r="D1975">
            <v>15.96</v>
          </cell>
          <cell r="E1975" t="str">
            <v>SICRO Jan/26</v>
          </cell>
        </row>
        <row r="1976">
          <cell r="A1976">
            <v>1917389</v>
          </cell>
          <cell r="B1976" t="str">
            <v>Dragagem de areia fina com draga de sucção e recalque - bomba de 746 kW e cortador de 110 kW - distância de recalque de 5.500 a 5.700 m</v>
          </cell>
          <cell r="C1976" t="str">
            <v>m³</v>
          </cell>
          <cell r="D1976">
            <v>16.91</v>
          </cell>
          <cell r="E1976" t="str">
            <v>SICRO Jan/26</v>
          </cell>
        </row>
        <row r="1977">
          <cell r="A1977">
            <v>1917390</v>
          </cell>
          <cell r="B1977" t="str">
            <v>Dragagem de areia fina com draga de sucção e recalque - bomba de 746 kW e cortador de 110 kW - distância de recalque de 5.700 a 5.900 m</v>
          </cell>
          <cell r="C1977" t="str">
            <v>m³</v>
          </cell>
          <cell r="D1977">
            <v>17.82</v>
          </cell>
          <cell r="E1977" t="str">
            <v>SICRO Jan/26</v>
          </cell>
        </row>
        <row r="1978">
          <cell r="A1978">
            <v>1917391</v>
          </cell>
          <cell r="B1978" t="str">
            <v>Dragagem de areia fina com draga de sucção e recalque - bomba de 746 kW e cortador de 110 kW - distância de recalque de 5.900 a 6.100 m</v>
          </cell>
          <cell r="C1978" t="str">
            <v>m³</v>
          </cell>
          <cell r="D1978">
            <v>18.809999999999999</v>
          </cell>
          <cell r="E1978" t="str">
            <v>SICRO Jan/26</v>
          </cell>
        </row>
        <row r="1979">
          <cell r="A1979">
            <v>1917364</v>
          </cell>
          <cell r="B1979" t="str">
            <v>Dragagem de areia fina com draga de sucção e recalque - bomba de 746 kW e cortador de 110 kW - distância de recalque de 500 a 700 m</v>
          </cell>
          <cell r="C1979" t="str">
            <v>m³</v>
          </cell>
          <cell r="D1979">
            <v>5</v>
          </cell>
          <cell r="E1979" t="str">
            <v>SICRO Jan/26</v>
          </cell>
        </row>
        <row r="1980">
          <cell r="A1980">
            <v>1917392</v>
          </cell>
          <cell r="B1980" t="str">
            <v>Dragagem de areia fina com draga de sucção e recalque - bomba de 746 kW e cortador de 110 kW - distância de recalque de 6.100 a 6.300 m</v>
          </cell>
          <cell r="C1980" t="str">
            <v>m³</v>
          </cell>
          <cell r="D1980">
            <v>20.04</v>
          </cell>
          <cell r="E1980" t="str">
            <v>SICRO Jan/26</v>
          </cell>
        </row>
        <row r="1981">
          <cell r="A1981">
            <v>1917393</v>
          </cell>
          <cell r="B1981" t="str">
            <v>Dragagem de areia fina com draga de sucção e recalque - bomba de 746 kW e cortador de 110 kW - distância de recalque de 6.300 a 6.500 m</v>
          </cell>
          <cell r="C1981" t="str">
            <v>m³</v>
          </cell>
          <cell r="D1981">
            <v>21.35</v>
          </cell>
          <cell r="E1981" t="str">
            <v>SICRO Jan/26</v>
          </cell>
        </row>
        <row r="1982">
          <cell r="A1982">
            <v>1917394</v>
          </cell>
          <cell r="B1982" t="str">
            <v>Dragagem de areia fina com draga de sucção e recalque - bomba de 746 kW e cortador de 110 kW - distância de recalque de 6.500 a 6.700 m</v>
          </cell>
          <cell r="C1982" t="str">
            <v>m³</v>
          </cell>
          <cell r="D1982">
            <v>23.13</v>
          </cell>
          <cell r="E1982" t="str">
            <v>SICRO Jan/26</v>
          </cell>
        </row>
        <row r="1983">
          <cell r="A1983">
            <v>1917395</v>
          </cell>
          <cell r="B1983" t="str">
            <v>Dragagem de areia fina com draga de sucção e recalque - bomba de 746 kW e cortador de 110 kW - distância de recalque de 6.700 a 6.900 m</v>
          </cell>
          <cell r="C1983" t="str">
            <v>m³</v>
          </cell>
          <cell r="D1983">
            <v>24.42</v>
          </cell>
          <cell r="E1983" t="str">
            <v>SICRO Jan/26</v>
          </cell>
        </row>
        <row r="1984">
          <cell r="A1984">
            <v>1917396</v>
          </cell>
          <cell r="B1984" t="str">
            <v>Dragagem de areia fina com draga de sucção e recalque - bomba de 746 kW e cortador de 110 kW - distância de recalque de 6.900 a 7.100 m</v>
          </cell>
          <cell r="C1984" t="str">
            <v>m³</v>
          </cell>
          <cell r="D1984">
            <v>25.89</v>
          </cell>
          <cell r="E1984" t="str">
            <v>SICRO Jan/26</v>
          </cell>
        </row>
        <row r="1985">
          <cell r="A1985">
            <v>1917397</v>
          </cell>
          <cell r="B1985" t="str">
            <v>Dragagem de areia fina com draga de sucção e recalque - bomba de 746 kW e cortador de 110 kW - distância de recalque de 7.100 a 7.300 m</v>
          </cell>
          <cell r="C1985" t="str">
            <v>m³</v>
          </cell>
          <cell r="D1985">
            <v>27.59</v>
          </cell>
          <cell r="E1985" t="str">
            <v>SICRO Jan/26</v>
          </cell>
        </row>
        <row r="1986">
          <cell r="A1986">
            <v>1917398</v>
          </cell>
          <cell r="B1986" t="str">
            <v>Dragagem de areia fina com draga de sucção e recalque - bomba de 746 kW e cortador de 110 kW - distância de recalque de 7.300 a 7.500 m</v>
          </cell>
          <cell r="C1986" t="str">
            <v>m³</v>
          </cell>
          <cell r="D1986">
            <v>29.08</v>
          </cell>
          <cell r="E1986" t="str">
            <v>SICRO Jan/26</v>
          </cell>
        </row>
        <row r="1987">
          <cell r="A1987">
            <v>1917399</v>
          </cell>
          <cell r="B1987" t="str">
            <v>Dragagem de areia fina com draga de sucção e recalque - bomba de 746 kW e cortador de 110 kW - distância de recalque de 7.500 a 7.700 m</v>
          </cell>
          <cell r="C1987" t="str">
            <v>m³</v>
          </cell>
          <cell r="D1987">
            <v>31.11</v>
          </cell>
          <cell r="E1987" t="str">
            <v>SICRO Jan/26</v>
          </cell>
        </row>
        <row r="1988">
          <cell r="A1988">
            <v>1917400</v>
          </cell>
          <cell r="B1988" t="str">
            <v>Dragagem de areia fina com draga de sucção e recalque - bomba de 746 kW e cortador de 110 kW - distância de recalque de 7.700 a 7.900 m</v>
          </cell>
          <cell r="C1988" t="str">
            <v>m³</v>
          </cell>
          <cell r="D1988">
            <v>33.03</v>
          </cell>
          <cell r="E1988" t="str">
            <v>SICRO Jan/26</v>
          </cell>
        </row>
        <row r="1989">
          <cell r="A1989">
            <v>1917401</v>
          </cell>
          <cell r="B1989" t="str">
            <v>Dragagem de areia fina com draga de sucção e recalque - bomba de 746 kW e cortador de 110 kW - distância de recalque de 7.900 a 8.100 m</v>
          </cell>
          <cell r="C1989" t="str">
            <v>m³</v>
          </cell>
          <cell r="D1989">
            <v>34.78</v>
          </cell>
          <cell r="E1989" t="str">
            <v>SICRO Jan/26</v>
          </cell>
        </row>
        <row r="1990">
          <cell r="A1990">
            <v>1917365</v>
          </cell>
          <cell r="B1990" t="str">
            <v>Dragagem de areia fina com draga de sucção e recalque - bomba de 746 kW e cortador de 110 kW - distância de recalque de 700 a 900 m</v>
          </cell>
          <cell r="C1990" t="str">
            <v>m³</v>
          </cell>
          <cell r="D1990">
            <v>5.46</v>
          </cell>
          <cell r="E1990" t="str">
            <v>SICRO Jan/26</v>
          </cell>
        </row>
        <row r="1991">
          <cell r="A1991">
            <v>1917402</v>
          </cell>
          <cell r="B1991" t="str">
            <v>Dragagem de areia fina com draga de sucção e recalque - bomba de 746 kW e cortador de 110 kW - distância de recalque de 8.100 a 8.300 m</v>
          </cell>
          <cell r="C1991" t="str">
            <v>m³</v>
          </cell>
          <cell r="D1991">
            <v>36.82</v>
          </cell>
          <cell r="E1991" t="str">
            <v>SICRO Jan/26</v>
          </cell>
        </row>
        <row r="1992">
          <cell r="A1992">
            <v>1917403</v>
          </cell>
          <cell r="B1992" t="str">
            <v>Dragagem de areia fina com draga de sucção e recalque - bomba de 746 kW e cortador de 110 kW - distância de recalque de 8.300 a 8.500 m</v>
          </cell>
          <cell r="C1992" t="str">
            <v>m³</v>
          </cell>
          <cell r="D1992">
            <v>39.11</v>
          </cell>
          <cell r="E1992" t="str">
            <v>SICRO Jan/26</v>
          </cell>
        </row>
        <row r="1993">
          <cell r="A1993">
            <v>1917404</v>
          </cell>
          <cell r="B1993" t="str">
            <v>Dragagem de areia fina com draga de sucção e recalque - bomba de 746 kW e cortador de 110 kW - distância de recalque de 8.500 a 8.700 m</v>
          </cell>
          <cell r="C1993" t="str">
            <v>m³</v>
          </cell>
          <cell r="D1993">
            <v>41.39</v>
          </cell>
          <cell r="E1993" t="str">
            <v>SICRO Jan/26</v>
          </cell>
        </row>
        <row r="1994">
          <cell r="A1994">
            <v>1917405</v>
          </cell>
          <cell r="B1994" t="str">
            <v>Dragagem de areia fina com draga de sucção e recalque - bomba de 746 kW e cortador de 110 kW - distância de recalque de 8.700 a 8.900 m</v>
          </cell>
          <cell r="C1994" t="str">
            <v>m³</v>
          </cell>
          <cell r="D1994">
            <v>43.63</v>
          </cell>
          <cell r="E1994" t="str">
            <v>SICRO Jan/26</v>
          </cell>
        </row>
        <row r="1995">
          <cell r="A1995">
            <v>1917406</v>
          </cell>
          <cell r="B1995" t="str">
            <v>Dragagem de areia fina com draga de sucção e recalque - bomba de 746 kW e cortador de 110 kW - distância de recalque de 8.900 a 9.100 m</v>
          </cell>
          <cell r="C1995" t="str">
            <v>m³</v>
          </cell>
          <cell r="D1995">
            <v>46.13</v>
          </cell>
          <cell r="E1995" t="str">
            <v>SICRO Jan/26</v>
          </cell>
        </row>
        <row r="1996">
          <cell r="A1996">
            <v>1917407</v>
          </cell>
          <cell r="B1996" t="str">
            <v>Dragagem de areia fina com draga de sucção e recalque - bomba de 746 kW e cortador de 110 kW - distância de recalque de 9.100 a 9.300 m</v>
          </cell>
          <cell r="C1996" t="str">
            <v>m³</v>
          </cell>
          <cell r="D1996">
            <v>48.98</v>
          </cell>
          <cell r="E1996" t="str">
            <v>SICRO Jan/26</v>
          </cell>
        </row>
        <row r="1997">
          <cell r="A1997">
            <v>1917408</v>
          </cell>
          <cell r="B1997" t="str">
            <v>Dragagem de areia fina com draga de sucção e recalque - bomba de 746 kW e cortador de 110 kW - distância de recalque de 9.300 a 9.500 m</v>
          </cell>
          <cell r="C1997" t="str">
            <v>m³</v>
          </cell>
          <cell r="D1997">
            <v>52.16</v>
          </cell>
          <cell r="E1997" t="str">
            <v>SICRO Jan/26</v>
          </cell>
        </row>
        <row r="1998">
          <cell r="A1998">
            <v>1917409</v>
          </cell>
          <cell r="B1998" t="str">
            <v>Dragagem de areia fina com draga de sucção e recalque - bomba de 746 kW e cortador de 110 kW - distância de recalque de 9.500 a 9.700 m</v>
          </cell>
          <cell r="C1998" t="str">
            <v>m³</v>
          </cell>
          <cell r="D1998">
            <v>54.59</v>
          </cell>
          <cell r="E1998" t="str">
            <v>SICRO Jan/26</v>
          </cell>
        </row>
        <row r="1999">
          <cell r="A1999">
            <v>1917410</v>
          </cell>
          <cell r="B1999" t="str">
            <v>Dragagem de areia fina com draga de sucção e recalque - bomba de 746 kW e cortador de 110 kW - distância de recalque de 9.700 a 9.900 m</v>
          </cell>
          <cell r="C1999" t="str">
            <v>m³</v>
          </cell>
          <cell r="D1999">
            <v>56.89</v>
          </cell>
          <cell r="E1999" t="str">
            <v>SICRO Jan/26</v>
          </cell>
        </row>
        <row r="2000">
          <cell r="A2000">
            <v>1917411</v>
          </cell>
          <cell r="B2000" t="str">
            <v>Dragagem de areia fina com draga de sucção e recalque - bomba de 746 kW e cortador de 110 kW - distância de recalque de 9.900 a 10.100 m</v>
          </cell>
          <cell r="C2000" t="str">
            <v>m³</v>
          </cell>
          <cell r="D2000">
            <v>59.46</v>
          </cell>
          <cell r="E2000" t="str">
            <v>SICRO Jan/26</v>
          </cell>
        </row>
        <row r="2001">
          <cell r="A2001">
            <v>1917366</v>
          </cell>
          <cell r="B2001" t="str">
            <v>Dragagem de areia fina com draga de sucção e recalque - bomba de 746 kW e cortador de 110 kW - distância de recalque de 900 a 1.100 m</v>
          </cell>
          <cell r="C2001" t="str">
            <v>m³</v>
          </cell>
          <cell r="D2001">
            <v>5.78</v>
          </cell>
          <cell r="E2001" t="str">
            <v>SICRO Jan/26</v>
          </cell>
        </row>
        <row r="2002">
          <cell r="A2002">
            <v>1917732</v>
          </cell>
          <cell r="B2002" t="str">
            <v>Dragagem de areia fina com draga de sucção e recalque - bomba de 746 kW e cortador de 110 kW - distância de recalque de até 500 m</v>
          </cell>
          <cell r="C2002" t="str">
            <v>m³</v>
          </cell>
          <cell r="D2002">
            <v>4.67</v>
          </cell>
          <cell r="E2002" t="str">
            <v>SICRO Jan/26</v>
          </cell>
        </row>
        <row r="2003">
          <cell r="A2003">
            <v>1917043</v>
          </cell>
          <cell r="B2003" t="str">
            <v>Dragagem de areia fina com draga hopper - capacidade da cisterna de 1.000 m³ - DMT de 1.500 a 1.800 m</v>
          </cell>
          <cell r="C2003" t="str">
            <v>m³</v>
          </cell>
          <cell r="D2003">
            <v>28.85</v>
          </cell>
          <cell r="E2003" t="str">
            <v>SICRO Jan/26</v>
          </cell>
        </row>
        <row r="2004">
          <cell r="A2004">
            <v>1917044</v>
          </cell>
          <cell r="B2004" t="str">
            <v>Dragagem de areia fina com draga hopper - capacidade da cisterna de 1.000 m³ - DMT de 1.800 a 2.100 m</v>
          </cell>
          <cell r="C2004" t="str">
            <v>m³</v>
          </cell>
          <cell r="D2004">
            <v>29.35</v>
          </cell>
          <cell r="E2004" t="str">
            <v>SICRO Jan/26</v>
          </cell>
        </row>
        <row r="2005">
          <cell r="A2005">
            <v>1917045</v>
          </cell>
          <cell r="B2005" t="str">
            <v>Dragagem de areia fina com draga hopper - capacidade da cisterna de 1.000 m³ - DMT de 2.100 a 2.400 m</v>
          </cell>
          <cell r="C2005" t="str">
            <v>m³</v>
          </cell>
          <cell r="D2005">
            <v>29.86</v>
          </cell>
          <cell r="E2005" t="str">
            <v>SICRO Jan/26</v>
          </cell>
        </row>
        <row r="2006">
          <cell r="A2006">
            <v>1917046</v>
          </cell>
          <cell r="B2006" t="str">
            <v>Dragagem de areia fina com draga hopper - capacidade da cisterna de 1.000 m³ - DMT de 2.400 a 2.700 m</v>
          </cell>
          <cell r="C2006" t="str">
            <v>m³</v>
          </cell>
          <cell r="D2006">
            <v>30.4</v>
          </cell>
          <cell r="E2006" t="str">
            <v>SICRO Jan/26</v>
          </cell>
        </row>
        <row r="2007">
          <cell r="A2007">
            <v>1917047</v>
          </cell>
          <cell r="B2007" t="str">
            <v>Dragagem de areia fina com draga hopper - capacidade da cisterna de 1.000 m³ - DMT de 2.700 a 3.000 m</v>
          </cell>
          <cell r="C2007" t="str">
            <v>m³</v>
          </cell>
          <cell r="D2007">
            <v>30.98</v>
          </cell>
          <cell r="E2007" t="str">
            <v>SICRO Jan/26</v>
          </cell>
        </row>
        <row r="2008">
          <cell r="A2008">
            <v>1917048</v>
          </cell>
          <cell r="B2008" t="str">
            <v>Dragagem de areia fina com draga hopper - capacidade da cisterna de 1.000 m³ - DMT de 3.000 m</v>
          </cell>
          <cell r="C2008" t="str">
            <v>m³</v>
          </cell>
          <cell r="D2008">
            <v>31.28</v>
          </cell>
          <cell r="E2008" t="str">
            <v>SICRO Jan/26</v>
          </cell>
        </row>
        <row r="2009">
          <cell r="A2009">
            <v>1901518</v>
          </cell>
          <cell r="B2009" t="str">
            <v>Dragagem de areia fina com draga hopper - capacidade da cisterna de 10.000 m³ - DMT de 1.500 a 1.800 m</v>
          </cell>
          <cell r="C2009" t="str">
            <v>m³</v>
          </cell>
          <cell r="D2009">
            <v>16.079999999999998</v>
          </cell>
          <cell r="E2009" t="str">
            <v>SICRO Jan/26</v>
          </cell>
        </row>
        <row r="2010">
          <cell r="A2010">
            <v>1901519</v>
          </cell>
          <cell r="B2010" t="str">
            <v>Dragagem de areia fina com draga hopper - capacidade da cisterna de 10.000 m³ - DMT de 1.800 a 2.100 m</v>
          </cell>
          <cell r="C2010" t="str">
            <v>m³</v>
          </cell>
          <cell r="D2010">
            <v>16.2</v>
          </cell>
          <cell r="E2010" t="str">
            <v>SICRO Jan/26</v>
          </cell>
        </row>
        <row r="2011">
          <cell r="A2011">
            <v>1901520</v>
          </cell>
          <cell r="B2011" t="str">
            <v>Dragagem de areia fina com draga hopper - capacidade da cisterna de 10.000 m³ - DMT de 2.100 a 2.400 m</v>
          </cell>
          <cell r="C2011" t="str">
            <v>m³</v>
          </cell>
          <cell r="D2011">
            <v>16.329999999999998</v>
          </cell>
          <cell r="E2011" t="str">
            <v>SICRO Jan/26</v>
          </cell>
        </row>
        <row r="2012">
          <cell r="A2012">
            <v>1901521</v>
          </cell>
          <cell r="B2012" t="str">
            <v>Dragagem de areia fina com draga hopper - capacidade da cisterna de 10.000 m³ - DMT de 2.400 a 2.700 m</v>
          </cell>
          <cell r="C2012" t="str">
            <v>m³</v>
          </cell>
          <cell r="D2012">
            <v>16.46</v>
          </cell>
          <cell r="E2012" t="str">
            <v>SICRO Jan/26</v>
          </cell>
        </row>
        <row r="2013">
          <cell r="A2013">
            <v>1901522</v>
          </cell>
          <cell r="B2013" t="str">
            <v>Dragagem de areia fina com draga hopper - capacidade da cisterna de 10.000 m³ - DMT de 2.700 a 3.000 m</v>
          </cell>
          <cell r="C2013" t="str">
            <v>m³</v>
          </cell>
          <cell r="D2013">
            <v>16.600000000000001</v>
          </cell>
          <cell r="E2013" t="str">
            <v>SICRO Jan/26</v>
          </cell>
        </row>
        <row r="2014">
          <cell r="A2014">
            <v>1901517</v>
          </cell>
          <cell r="B2014" t="str">
            <v>Dragagem de areia fina com draga hopper - capacidade da cisterna de 10.000 m³ - DMT de 3.000 m</v>
          </cell>
          <cell r="C2014" t="str">
            <v>m³</v>
          </cell>
          <cell r="D2014">
            <v>16.68</v>
          </cell>
          <cell r="E2014" t="str">
            <v>SICRO Jan/26</v>
          </cell>
        </row>
        <row r="2015">
          <cell r="A2015">
            <v>1901523</v>
          </cell>
          <cell r="B2015" t="str">
            <v>Dragagem de areia fina com draga hopper - capacidade da cisterna de 15.000 m³ - DMT de 1.500 a 1.800 m</v>
          </cell>
          <cell r="C2015" t="str">
            <v>m³</v>
          </cell>
          <cell r="D2015">
            <v>21.1</v>
          </cell>
          <cell r="E2015" t="str">
            <v>SICRO Jan/26</v>
          </cell>
        </row>
        <row r="2016">
          <cell r="A2016">
            <v>1901524</v>
          </cell>
          <cell r="B2016" t="str">
            <v>Dragagem de areia fina com draga hopper - capacidade da cisterna de 15.000 m³ - DMT de 1.800 a 2.100 m</v>
          </cell>
          <cell r="C2016" t="str">
            <v>m³</v>
          </cell>
          <cell r="D2016">
            <v>21.21</v>
          </cell>
          <cell r="E2016" t="str">
            <v>SICRO Jan/26</v>
          </cell>
        </row>
        <row r="2017">
          <cell r="A2017">
            <v>1901525</v>
          </cell>
          <cell r="B2017" t="str">
            <v>Dragagem de areia fina com draga hopper - capacidade da cisterna de 15.000 m³ - DMT de 2.100 a 2.400 m</v>
          </cell>
          <cell r="C2017" t="str">
            <v>m³</v>
          </cell>
          <cell r="D2017">
            <v>21.33</v>
          </cell>
          <cell r="E2017" t="str">
            <v>SICRO Jan/26</v>
          </cell>
        </row>
        <row r="2018">
          <cell r="A2018">
            <v>1901526</v>
          </cell>
          <cell r="B2018" t="str">
            <v>Dragagem de areia fina com draga hopper - capacidade da cisterna de 15.000 m³ - DMT de 2.400 a 2.700 m</v>
          </cell>
          <cell r="C2018" t="str">
            <v>m³</v>
          </cell>
          <cell r="D2018">
            <v>21.45</v>
          </cell>
          <cell r="E2018" t="str">
            <v>SICRO Jan/26</v>
          </cell>
        </row>
        <row r="2019">
          <cell r="A2019">
            <v>1901527</v>
          </cell>
          <cell r="B2019" t="str">
            <v>Dragagem de areia fina com draga hopper - capacidade da cisterna de 15.000 m³ - DMT de 2.700 a 3.000 m</v>
          </cell>
          <cell r="C2019" t="str">
            <v>m³</v>
          </cell>
          <cell r="D2019">
            <v>21.58</v>
          </cell>
          <cell r="E2019" t="str">
            <v>SICRO Jan/26</v>
          </cell>
        </row>
        <row r="2020">
          <cell r="A2020">
            <v>1901528</v>
          </cell>
          <cell r="B2020" t="str">
            <v>Dragagem de areia fina com draga hopper - capacidade da cisterna de 15.000 m³ - DMT de 3.000 m</v>
          </cell>
          <cell r="C2020" t="str">
            <v>m³</v>
          </cell>
          <cell r="D2020">
            <v>21.65</v>
          </cell>
          <cell r="E2020" t="str">
            <v>SICRO Jan/26</v>
          </cell>
        </row>
        <row r="2021">
          <cell r="A2021">
            <v>1917079</v>
          </cell>
          <cell r="B2021" t="str">
            <v>Dragagem de areia fina com draga hopper - capacidade da cisterna de 2.000 m³ - DMT de 1.500 a 1.800 m</v>
          </cell>
          <cell r="C2021" t="str">
            <v>m³</v>
          </cell>
          <cell r="D2021">
            <v>19.02</v>
          </cell>
          <cell r="E2021" t="str">
            <v>SICRO Jan/26</v>
          </cell>
        </row>
        <row r="2022">
          <cell r="A2022">
            <v>1917080</v>
          </cell>
          <cell r="B2022" t="str">
            <v>Dragagem de areia fina com draga hopper - capacidade da cisterna de 2.000 m³ - DMT de 1.800 a 2.100 m</v>
          </cell>
          <cell r="C2022" t="str">
            <v>m³</v>
          </cell>
          <cell r="D2022">
            <v>19.309999999999999</v>
          </cell>
          <cell r="E2022" t="str">
            <v>SICRO Jan/26</v>
          </cell>
        </row>
        <row r="2023">
          <cell r="A2023">
            <v>1917081</v>
          </cell>
          <cell r="B2023" t="str">
            <v>Dragagem de areia fina com draga hopper - capacidade da cisterna de 2.000 m³ - DMT de 2.100 a 2.400 m</v>
          </cell>
          <cell r="C2023" t="str">
            <v>m³</v>
          </cell>
          <cell r="D2023">
            <v>19.61</v>
          </cell>
          <cell r="E2023" t="str">
            <v>SICRO Jan/26</v>
          </cell>
        </row>
        <row r="2024">
          <cell r="A2024">
            <v>1917082</v>
          </cell>
          <cell r="B2024" t="str">
            <v>Dragagem de areia fina com draga hopper - capacidade da cisterna de 2.000 m³ - DMT de 2.400 a 2.700 m</v>
          </cell>
          <cell r="C2024" t="str">
            <v>m³</v>
          </cell>
          <cell r="D2024">
            <v>19.920000000000002</v>
          </cell>
          <cell r="E2024" t="str">
            <v>SICRO Jan/26</v>
          </cell>
        </row>
        <row r="2025">
          <cell r="A2025">
            <v>1917083</v>
          </cell>
          <cell r="B2025" t="str">
            <v>Dragagem de areia fina com draga hopper - capacidade da cisterna de 2.000 m³ - DMT de 2.700 a 3.000 m</v>
          </cell>
          <cell r="C2025" t="str">
            <v>m³</v>
          </cell>
          <cell r="D2025">
            <v>20.25</v>
          </cell>
          <cell r="E2025" t="str">
            <v>SICRO Jan/26</v>
          </cell>
        </row>
        <row r="2026">
          <cell r="A2026">
            <v>1917084</v>
          </cell>
          <cell r="B2026" t="str">
            <v>Dragagem de areia fina com draga hopper - capacidade da cisterna de 2.000 m³ - DMT de 3.000 m</v>
          </cell>
          <cell r="C2026" t="str">
            <v>m³</v>
          </cell>
          <cell r="D2026">
            <v>20.43</v>
          </cell>
          <cell r="E2026" t="str">
            <v>SICRO Jan/26</v>
          </cell>
        </row>
        <row r="2027">
          <cell r="A2027">
            <v>1901529</v>
          </cell>
          <cell r="B2027" t="str">
            <v>Dragagem de areia fina com draga hopper - capacidade da cisterna de 20.000 m³ - DMT de 1.500 a 1.800 m</v>
          </cell>
          <cell r="C2027" t="str">
            <v>m³</v>
          </cell>
          <cell r="D2027">
            <v>26.24</v>
          </cell>
          <cell r="E2027" t="str">
            <v>SICRO Jan/26</v>
          </cell>
        </row>
        <row r="2028">
          <cell r="A2028">
            <v>1901530</v>
          </cell>
          <cell r="B2028" t="str">
            <v>Dragagem de areia fina com draga hopper - capacidade da cisterna de 20.000 m³ - DMT de 1.800 a 2.100 m</v>
          </cell>
          <cell r="C2028" t="str">
            <v>m³</v>
          </cell>
          <cell r="D2028">
            <v>26.35</v>
          </cell>
          <cell r="E2028" t="str">
            <v>SICRO Jan/26</v>
          </cell>
        </row>
        <row r="2029">
          <cell r="A2029">
            <v>1901531</v>
          </cell>
          <cell r="B2029" t="str">
            <v>Dragagem de areia fina com draga hopper - capacidade da cisterna de 20.000 m³ - DMT de 2.100 a 2.400 m</v>
          </cell>
          <cell r="C2029" t="str">
            <v>m³</v>
          </cell>
          <cell r="D2029">
            <v>26.46</v>
          </cell>
          <cell r="E2029" t="str">
            <v>SICRO Jan/26</v>
          </cell>
        </row>
        <row r="2030">
          <cell r="A2030">
            <v>1901532</v>
          </cell>
          <cell r="B2030" t="str">
            <v>Dragagem de areia fina com draga hopper - capacidade da cisterna de 20.000 m³ - DMT de 2.400 a 2.700 m</v>
          </cell>
          <cell r="C2030" t="str">
            <v>m³</v>
          </cell>
          <cell r="D2030">
            <v>26.58</v>
          </cell>
          <cell r="E2030" t="str">
            <v>SICRO Jan/26</v>
          </cell>
        </row>
        <row r="2031">
          <cell r="A2031">
            <v>1901533</v>
          </cell>
          <cell r="B2031" t="str">
            <v>Dragagem de areia fina com draga hopper - capacidade da cisterna de 20.000 m³ - DMT de 2.700 a 3.000 m</v>
          </cell>
          <cell r="C2031" t="str">
            <v>m³</v>
          </cell>
          <cell r="D2031">
            <v>26.71</v>
          </cell>
          <cell r="E2031" t="str">
            <v>SICRO Jan/26</v>
          </cell>
        </row>
        <row r="2032">
          <cell r="A2032">
            <v>1901534</v>
          </cell>
          <cell r="B2032" t="str">
            <v>Dragagem de areia fina com draga hopper - capacidade da cisterna de 20.000 m³ - DMT de 3.000 m</v>
          </cell>
          <cell r="C2032" t="str">
            <v>m³</v>
          </cell>
          <cell r="D2032">
            <v>26.78</v>
          </cell>
          <cell r="E2032" t="str">
            <v>SICRO Jan/26</v>
          </cell>
        </row>
        <row r="2033">
          <cell r="A2033">
            <v>1917115</v>
          </cell>
          <cell r="B2033" t="str">
            <v>Dragagem de areia fina com draga hopper - capacidade da cisterna de 3.000 m³ - DMT de 1.500 a 1.800 m</v>
          </cell>
          <cell r="C2033" t="str">
            <v>m³</v>
          </cell>
          <cell r="D2033">
            <v>17.38</v>
          </cell>
          <cell r="E2033" t="str">
            <v>SICRO Jan/26</v>
          </cell>
        </row>
        <row r="2034">
          <cell r="A2034">
            <v>1917116</v>
          </cell>
          <cell r="B2034" t="str">
            <v>Dragagem de areia fina com draga hopper - capacidade da cisterna de 3.000 m³ - DMT de 1.800 a 2.100 m</v>
          </cell>
          <cell r="C2034" t="str">
            <v>m³</v>
          </cell>
          <cell r="D2034">
            <v>17.61</v>
          </cell>
          <cell r="E2034" t="str">
            <v>SICRO Jan/26</v>
          </cell>
        </row>
        <row r="2035">
          <cell r="A2035">
            <v>1917117</v>
          </cell>
          <cell r="B2035" t="str">
            <v>Dragagem de areia fina com draga hopper - capacidade da cisterna de 3.000 m³ - DMT de 2.100 a 2.400 m</v>
          </cell>
          <cell r="C2035" t="str">
            <v>m³</v>
          </cell>
          <cell r="D2035">
            <v>17.84</v>
          </cell>
          <cell r="E2035" t="str">
            <v>SICRO Jan/26</v>
          </cell>
        </row>
        <row r="2036">
          <cell r="A2036">
            <v>1917118</v>
          </cell>
          <cell r="B2036" t="str">
            <v>Dragagem de areia fina com draga hopper - capacidade da cisterna de 3.000 m³ - DMT de 2.400 a 2.700 m</v>
          </cell>
          <cell r="C2036" t="str">
            <v>m³</v>
          </cell>
          <cell r="D2036">
            <v>18.079999999999998</v>
          </cell>
          <cell r="E2036" t="str">
            <v>SICRO Jan/26</v>
          </cell>
        </row>
        <row r="2037">
          <cell r="A2037">
            <v>1917119</v>
          </cell>
          <cell r="B2037" t="str">
            <v>Dragagem de areia fina com draga hopper - capacidade da cisterna de 3.000 m³ - DMT de 2.700 a 3.000 m</v>
          </cell>
          <cell r="C2037" t="str">
            <v>m³</v>
          </cell>
          <cell r="D2037">
            <v>18.34</v>
          </cell>
          <cell r="E2037" t="str">
            <v>SICRO Jan/26</v>
          </cell>
        </row>
        <row r="2038">
          <cell r="A2038">
            <v>1917120</v>
          </cell>
          <cell r="B2038" t="str">
            <v>Dragagem de areia fina com draga hopper - capacidade da cisterna de 3.000 m³ - DMT de 3.000 m</v>
          </cell>
          <cell r="C2038" t="str">
            <v>m³</v>
          </cell>
          <cell r="D2038">
            <v>18.48</v>
          </cell>
          <cell r="E2038" t="str">
            <v>SICRO Jan/26</v>
          </cell>
        </row>
        <row r="2039">
          <cell r="A2039">
            <v>1917151</v>
          </cell>
          <cell r="B2039" t="str">
            <v>Dragagem de areia fina com draga hopper - capacidade da cisterna de 4.000 m³ - DMT de 1.500 a 1.800 m</v>
          </cell>
          <cell r="C2039" t="str">
            <v>m³</v>
          </cell>
          <cell r="D2039">
            <v>16.14</v>
          </cell>
          <cell r="E2039" t="str">
            <v>SICRO Jan/26</v>
          </cell>
        </row>
        <row r="2040">
          <cell r="A2040">
            <v>1917152</v>
          </cell>
          <cell r="B2040" t="str">
            <v>Dragagem de areia fina com draga hopper - capacidade da cisterna de 4.000 m³ - DMT de 1.800 a 2.100 m</v>
          </cell>
          <cell r="C2040" t="str">
            <v>m³</v>
          </cell>
          <cell r="D2040">
            <v>16.34</v>
          </cell>
          <cell r="E2040" t="str">
            <v>SICRO Jan/26</v>
          </cell>
        </row>
        <row r="2041">
          <cell r="A2041">
            <v>1917153</v>
          </cell>
          <cell r="B2041" t="str">
            <v>Dragagem de areia fina com draga hopper - capacidade da cisterna de 4.000 m³ - DMT de 2.100 a 2.400 m</v>
          </cell>
          <cell r="C2041" t="str">
            <v>m³</v>
          </cell>
          <cell r="D2041">
            <v>16.54</v>
          </cell>
          <cell r="E2041" t="str">
            <v>SICRO Jan/26</v>
          </cell>
        </row>
        <row r="2042">
          <cell r="A2042">
            <v>1917154</v>
          </cell>
          <cell r="B2042" t="str">
            <v>Dragagem de areia fina com draga hopper - capacidade da cisterna de 4.000 m³ - DMT de 2.400 a 2.700 m</v>
          </cell>
          <cell r="C2042" t="str">
            <v>m³</v>
          </cell>
          <cell r="D2042">
            <v>16.739999999999998</v>
          </cell>
          <cell r="E2042" t="str">
            <v>SICRO Jan/26</v>
          </cell>
        </row>
        <row r="2043">
          <cell r="A2043">
            <v>1917155</v>
          </cell>
          <cell r="B2043" t="str">
            <v>Dragagem de areia fina com draga hopper - capacidade da cisterna de 4.000 m³ - DMT de 2.700 a 3.000 m</v>
          </cell>
          <cell r="C2043" t="str">
            <v>m³</v>
          </cell>
          <cell r="D2043">
            <v>16.97</v>
          </cell>
          <cell r="E2043" t="str">
            <v>SICRO Jan/26</v>
          </cell>
        </row>
        <row r="2044">
          <cell r="A2044">
            <v>1917156</v>
          </cell>
          <cell r="B2044" t="str">
            <v>Dragagem de areia fina com draga hopper - capacidade da cisterna de 4.000 m³ - DMT de 3.000 m</v>
          </cell>
          <cell r="C2044" t="str">
            <v>m³</v>
          </cell>
          <cell r="D2044">
            <v>17.09</v>
          </cell>
          <cell r="E2044" t="str">
            <v>SICRO Jan/26</v>
          </cell>
        </row>
        <row r="2045">
          <cell r="A2045">
            <v>1917187</v>
          </cell>
          <cell r="B2045" t="str">
            <v>Dragagem de areia fina com draga hopper - capacidade da cisterna de 5.000 m³ - DMT de 1.500 a 1.800 m</v>
          </cell>
          <cell r="C2045" t="str">
            <v>m³</v>
          </cell>
          <cell r="D2045">
            <v>17.670000000000002</v>
          </cell>
          <cell r="E2045" t="str">
            <v>SICRO Jan/26</v>
          </cell>
        </row>
        <row r="2046">
          <cell r="A2046">
            <v>1917188</v>
          </cell>
          <cell r="B2046" t="str">
            <v>Dragagem de areia fina com draga hopper - capacidade da cisterna de 5.000 m³ - DMT de 1.800 a 2.100 m</v>
          </cell>
          <cell r="C2046" t="str">
            <v>m³</v>
          </cell>
          <cell r="D2046">
            <v>17.84</v>
          </cell>
          <cell r="E2046" t="str">
            <v>SICRO Jan/26</v>
          </cell>
        </row>
        <row r="2047">
          <cell r="A2047">
            <v>1917189</v>
          </cell>
          <cell r="B2047" t="str">
            <v>Dragagem de areia fina com draga hopper - capacidade da cisterna de 5.000 m³ - DMT de 2.100 a 2.400 m</v>
          </cell>
          <cell r="C2047" t="str">
            <v>m³</v>
          </cell>
          <cell r="D2047">
            <v>18.010000000000002</v>
          </cell>
          <cell r="E2047" t="str">
            <v>SICRO Jan/26</v>
          </cell>
        </row>
        <row r="2048">
          <cell r="A2048">
            <v>1917190</v>
          </cell>
          <cell r="B2048" t="str">
            <v>Dragagem de areia fina com draga hopper - capacidade da cisterna de 5.000 m³ - DMT de 2.400 a 2.700 m</v>
          </cell>
          <cell r="C2048" t="str">
            <v>m³</v>
          </cell>
          <cell r="D2048">
            <v>18.2</v>
          </cell>
          <cell r="E2048" t="str">
            <v>SICRO Jan/26</v>
          </cell>
        </row>
        <row r="2049">
          <cell r="A2049">
            <v>1917191</v>
          </cell>
          <cell r="B2049" t="str">
            <v>Dragagem de areia fina com draga hopper - capacidade da cisterna de 5.000 m³ - DMT de 2.700 a 3.000 m</v>
          </cell>
          <cell r="C2049" t="str">
            <v>m³</v>
          </cell>
          <cell r="D2049">
            <v>18.39</v>
          </cell>
          <cell r="E2049" t="str">
            <v>SICRO Jan/26</v>
          </cell>
        </row>
        <row r="2050">
          <cell r="A2050">
            <v>1917192</v>
          </cell>
          <cell r="B2050" t="str">
            <v>Dragagem de areia fina com draga hopper - capacidade da cisterna de 5.000 m³ - DMT de 3.000 m</v>
          </cell>
          <cell r="C2050" t="str">
            <v>m³</v>
          </cell>
          <cell r="D2050">
            <v>18.489999999999998</v>
          </cell>
          <cell r="E2050" t="str">
            <v>SICRO Jan/26</v>
          </cell>
        </row>
        <row r="2051">
          <cell r="A2051">
            <v>1917007</v>
          </cell>
          <cell r="B2051" t="str">
            <v>Dragagem de areia fina com draga hopper - capacidade da cisterna de 750 m³ - DMT de 1.500 a 1.800 m</v>
          </cell>
          <cell r="C2051" t="str">
            <v>m³</v>
          </cell>
          <cell r="D2051">
            <v>40.29</v>
          </cell>
          <cell r="E2051" t="str">
            <v>SICRO Jan/26</v>
          </cell>
        </row>
        <row r="2052">
          <cell r="A2052">
            <v>1917008</v>
          </cell>
          <cell r="B2052" t="str">
            <v>Dragagem de areia fina com draga hopper - capacidade da cisterna de 750 m³ - DMT de 1.800 a 2.100 m</v>
          </cell>
          <cell r="C2052" t="str">
            <v>m³</v>
          </cell>
          <cell r="D2052">
            <v>41.03</v>
          </cell>
          <cell r="E2052" t="str">
            <v>SICRO Jan/26</v>
          </cell>
        </row>
        <row r="2053">
          <cell r="A2053">
            <v>1917009</v>
          </cell>
          <cell r="B2053" t="str">
            <v>Dragagem de areia fina com draga hopper - capacidade da cisterna de 750 m³ - DMT de 2.100 a 2.400 m</v>
          </cell>
          <cell r="C2053" t="str">
            <v>m³</v>
          </cell>
          <cell r="D2053">
            <v>41.78</v>
          </cell>
          <cell r="E2053" t="str">
            <v>SICRO Jan/26</v>
          </cell>
        </row>
        <row r="2054">
          <cell r="A2054">
            <v>1917010</v>
          </cell>
          <cell r="B2054" t="str">
            <v>Dragagem de areia fina com draga hopper - capacidade da cisterna de 750 m³ - DMT de 2.400 a 2.700 m</v>
          </cell>
          <cell r="C2054" t="str">
            <v>m³</v>
          </cell>
          <cell r="D2054">
            <v>42.58</v>
          </cell>
          <cell r="E2054" t="str">
            <v>SICRO Jan/26</v>
          </cell>
        </row>
        <row r="2055">
          <cell r="A2055">
            <v>1917011</v>
          </cell>
          <cell r="B2055" t="str">
            <v>Dragagem de areia fina com draga hopper - capacidade da cisterna de 750 m³ - DMT de 2.700 a 3.000 m</v>
          </cell>
          <cell r="C2055" t="str">
            <v>m³</v>
          </cell>
          <cell r="D2055">
            <v>43.41</v>
          </cell>
          <cell r="E2055" t="str">
            <v>SICRO Jan/26</v>
          </cell>
        </row>
        <row r="2056">
          <cell r="A2056">
            <v>1917012</v>
          </cell>
          <cell r="B2056" t="str">
            <v>Dragagem de areia fina com draga hopper - capacidade da cisterna de 750 m³ - DMT de 3.000 m</v>
          </cell>
          <cell r="C2056" t="str">
            <v>m³</v>
          </cell>
          <cell r="D2056">
            <v>43.86</v>
          </cell>
          <cell r="E2056" t="str">
            <v>SICRO Jan/26</v>
          </cell>
        </row>
        <row r="2057">
          <cell r="A2057">
            <v>1917578</v>
          </cell>
          <cell r="B2057" t="str">
            <v>Dragagem de areia grossa com draga de sucção e recalque - bomba de 1.350 kW e cortador de 170 kW - distância de recalque de 1.100 a 1.300 m</v>
          </cell>
          <cell r="C2057" t="str">
            <v>m³</v>
          </cell>
          <cell r="D2057">
            <v>8.39</v>
          </cell>
          <cell r="E2057" t="str">
            <v>SICRO Jan/26</v>
          </cell>
        </row>
        <row r="2058">
          <cell r="A2058">
            <v>1917579</v>
          </cell>
          <cell r="B2058" t="str">
            <v>Dragagem de areia grossa com draga de sucção e recalque - bomba de 1.350 kW e cortador de 170 kW - distância de recalque de 1.300 a 1.500 m</v>
          </cell>
          <cell r="C2058" t="str">
            <v>m³</v>
          </cell>
          <cell r="D2058">
            <v>8.92</v>
          </cell>
          <cell r="E2058" t="str">
            <v>SICRO Jan/26</v>
          </cell>
        </row>
        <row r="2059">
          <cell r="A2059">
            <v>1917580</v>
          </cell>
          <cell r="B2059" t="str">
            <v>Dragagem de areia grossa com draga de sucção e recalque - bomba de 1.350 kW e cortador de 170 kW - distância de recalque de 1.500 a 1.700 m</v>
          </cell>
          <cell r="C2059" t="str">
            <v>m³</v>
          </cell>
          <cell r="D2059">
            <v>9.35</v>
          </cell>
          <cell r="E2059" t="str">
            <v>SICRO Jan/26</v>
          </cell>
        </row>
        <row r="2060">
          <cell r="A2060">
            <v>1917581</v>
          </cell>
          <cell r="B2060" t="str">
            <v>Dragagem de areia grossa com draga de sucção e recalque - bomba de 1.350 kW e cortador de 170 kW - distância de recalque de 1.700 a 1.900 m</v>
          </cell>
          <cell r="C2060" t="str">
            <v>m³</v>
          </cell>
          <cell r="D2060">
            <v>9.86</v>
          </cell>
          <cell r="E2060" t="str">
            <v>SICRO Jan/26</v>
          </cell>
        </row>
        <row r="2061">
          <cell r="A2061">
            <v>1917582</v>
          </cell>
          <cell r="B2061" t="str">
            <v>Dragagem de areia grossa com draga de sucção e recalque - bomba de 1.350 kW e cortador de 170 kW - distância de recalque de 1.900 a 2.100 m</v>
          </cell>
          <cell r="C2061" t="str">
            <v>m³</v>
          </cell>
          <cell r="D2061">
            <v>10.58</v>
          </cell>
          <cell r="E2061" t="str">
            <v>SICRO Jan/26</v>
          </cell>
        </row>
        <row r="2062">
          <cell r="A2062">
            <v>1917583</v>
          </cell>
          <cell r="B2062" t="str">
            <v>Dragagem de areia grossa com draga de sucção e recalque - bomba de 1.350 kW e cortador de 170 kW - distância de recalque de 2.100 a 2.300 m</v>
          </cell>
          <cell r="C2062" t="str">
            <v>m³</v>
          </cell>
          <cell r="D2062">
            <v>11.15</v>
          </cell>
          <cell r="E2062" t="str">
            <v>SICRO Jan/26</v>
          </cell>
        </row>
        <row r="2063">
          <cell r="A2063">
            <v>1917584</v>
          </cell>
          <cell r="B2063" t="str">
            <v>Dragagem de areia grossa com draga de sucção e recalque - bomba de 1.350 kW e cortador de 170 kW - distância de recalque de 2.300 a 2.500 m</v>
          </cell>
          <cell r="C2063" t="str">
            <v>m³</v>
          </cell>
          <cell r="D2063">
            <v>11.65</v>
          </cell>
          <cell r="E2063" t="str">
            <v>SICRO Jan/26</v>
          </cell>
        </row>
        <row r="2064">
          <cell r="A2064">
            <v>1917585</v>
          </cell>
          <cell r="B2064" t="str">
            <v>Dragagem de areia grossa com draga de sucção e recalque - bomba de 1.350 kW e cortador de 170 kW - distância de recalque de 2.500 a 2.700 m</v>
          </cell>
          <cell r="C2064" t="str">
            <v>m³</v>
          </cell>
          <cell r="D2064">
            <v>12.43</v>
          </cell>
          <cell r="E2064" t="str">
            <v>SICRO Jan/26</v>
          </cell>
        </row>
        <row r="2065">
          <cell r="A2065">
            <v>1917586</v>
          </cell>
          <cell r="B2065" t="str">
            <v>Dragagem de areia grossa com draga de sucção e recalque - bomba de 1.350 kW e cortador de 170 kW - distância de recalque de 2.700 a 2.900 m</v>
          </cell>
          <cell r="C2065" t="str">
            <v>m³</v>
          </cell>
          <cell r="D2065">
            <v>13.55</v>
          </cell>
          <cell r="E2065" t="str">
            <v>SICRO Jan/26</v>
          </cell>
        </row>
        <row r="2066">
          <cell r="A2066">
            <v>1917587</v>
          </cell>
          <cell r="B2066" t="str">
            <v>Dragagem de areia grossa com draga de sucção e recalque - bomba de 1.350 kW e cortador de 170 kW - distância de recalque de 2.900 a 3.100 m</v>
          </cell>
          <cell r="C2066" t="str">
            <v>m³</v>
          </cell>
          <cell r="D2066">
            <v>14.43</v>
          </cell>
          <cell r="E2066" t="str">
            <v>SICRO Jan/26</v>
          </cell>
        </row>
        <row r="2067">
          <cell r="A2067">
            <v>1917588</v>
          </cell>
          <cell r="B2067" t="str">
            <v>Dragagem de areia grossa com draga de sucção e recalque - bomba de 1.350 kW e cortador de 170 kW - distância de recalque de 3.100 a 3.300 m</v>
          </cell>
          <cell r="C2067" t="str">
            <v>m³</v>
          </cell>
          <cell r="D2067">
            <v>15.44</v>
          </cell>
          <cell r="E2067" t="str">
            <v>SICRO Jan/26</v>
          </cell>
        </row>
        <row r="2068">
          <cell r="A2068">
            <v>1917589</v>
          </cell>
          <cell r="B2068" t="str">
            <v>Dragagem de areia grossa com draga de sucção e recalque - bomba de 1.350 kW e cortador de 170 kW - distância de recalque de 3.300 a 3.500 m</v>
          </cell>
          <cell r="C2068" t="str">
            <v>m³</v>
          </cell>
          <cell r="D2068">
            <v>17.52</v>
          </cell>
          <cell r="E2068" t="str">
            <v>SICRO Jan/26</v>
          </cell>
        </row>
        <row r="2069">
          <cell r="A2069">
            <v>1917590</v>
          </cell>
          <cell r="B2069" t="str">
            <v>Dragagem de areia grossa com draga de sucção e recalque - bomba de 1.350 kW e cortador de 170 kW - distância de recalque de 3.500 a 3.700 m</v>
          </cell>
          <cell r="C2069" t="str">
            <v>m³</v>
          </cell>
          <cell r="D2069">
            <v>20.41</v>
          </cell>
          <cell r="E2069" t="str">
            <v>SICRO Jan/26</v>
          </cell>
        </row>
        <row r="2070">
          <cell r="A2070">
            <v>1917591</v>
          </cell>
          <cell r="B2070" t="str">
            <v>Dragagem de areia grossa com draga de sucção e recalque - bomba de 1.350 kW e cortador de 170 kW - distância de recalque de 3.700 a 3.900 m</v>
          </cell>
          <cell r="C2070" t="str">
            <v>m³</v>
          </cell>
          <cell r="D2070">
            <v>23.04</v>
          </cell>
          <cell r="E2070" t="str">
            <v>SICRO Jan/26</v>
          </cell>
        </row>
        <row r="2071">
          <cell r="A2071">
            <v>1917592</v>
          </cell>
          <cell r="B2071" t="str">
            <v>Dragagem de areia grossa com draga de sucção e recalque - bomba de 1.350 kW e cortador de 170 kW - distância de recalque de 3.900 a 4.100 m</v>
          </cell>
          <cell r="C2071" t="str">
            <v>m³</v>
          </cell>
          <cell r="D2071">
            <v>26.39</v>
          </cell>
          <cell r="E2071" t="str">
            <v>SICRO Jan/26</v>
          </cell>
        </row>
        <row r="2072">
          <cell r="A2072">
            <v>1917593</v>
          </cell>
          <cell r="B2072" t="str">
            <v>Dragagem de areia grossa com draga de sucção e recalque - bomba de 1.350 kW e cortador de 170 kW - distância de recalque de 4.100 a 4.300 m</v>
          </cell>
          <cell r="C2072" t="str">
            <v>m³</v>
          </cell>
          <cell r="D2072">
            <v>29.87</v>
          </cell>
          <cell r="E2072" t="str">
            <v>SICRO Jan/26</v>
          </cell>
        </row>
        <row r="2073">
          <cell r="A2073">
            <v>1917594</v>
          </cell>
          <cell r="B2073" t="str">
            <v>Dragagem de areia grossa com draga de sucção e recalque - bomba de 1.350 kW e cortador de 170 kW - distância de recalque de 4.300 a 4.500 m</v>
          </cell>
          <cell r="C2073" t="str">
            <v>m³</v>
          </cell>
          <cell r="D2073">
            <v>34.049999999999997</v>
          </cell>
          <cell r="E2073" t="str">
            <v>SICRO Jan/26</v>
          </cell>
        </row>
        <row r="2074">
          <cell r="A2074">
            <v>1917595</v>
          </cell>
          <cell r="B2074" t="str">
            <v>Dragagem de areia grossa com draga de sucção e recalque - bomba de 1.350 kW e cortador de 170 kW - distância de recalque de 4.500 a 4.700 m</v>
          </cell>
          <cell r="C2074" t="str">
            <v>m³</v>
          </cell>
          <cell r="D2074">
            <v>38.590000000000003</v>
          </cell>
          <cell r="E2074" t="str">
            <v>SICRO Jan/26</v>
          </cell>
        </row>
        <row r="2075">
          <cell r="A2075">
            <v>1917596</v>
          </cell>
          <cell r="B2075" t="str">
            <v>Dragagem de areia grossa com draga de sucção e recalque - bomba de 1.350 kW e cortador de 170 kW - distância de recalque de 4.700 a 4.900 m</v>
          </cell>
          <cell r="C2075" t="str">
            <v>m³</v>
          </cell>
          <cell r="D2075">
            <v>42.71</v>
          </cell>
          <cell r="E2075" t="str">
            <v>SICRO Jan/26</v>
          </cell>
        </row>
        <row r="2076">
          <cell r="A2076">
            <v>1917597</v>
          </cell>
          <cell r="B2076" t="str">
            <v>Dragagem de areia grossa com draga de sucção e recalque - bomba de 1.350 kW e cortador de 170 kW - distância de recalque de 4.900 a 5.100 m</v>
          </cell>
          <cell r="C2076" t="str">
            <v>m³</v>
          </cell>
          <cell r="D2076">
            <v>48.41</v>
          </cell>
          <cell r="E2076" t="str">
            <v>SICRO Jan/26</v>
          </cell>
        </row>
        <row r="2077">
          <cell r="A2077">
            <v>1917598</v>
          </cell>
          <cell r="B2077" t="str">
            <v>Dragagem de areia grossa com draga de sucção e recalque - bomba de 1.350 kW e cortador de 170 kW - distância de recalque de 5.100 a 5.300 m</v>
          </cell>
          <cell r="C2077" t="str">
            <v>m³</v>
          </cell>
          <cell r="D2077">
            <v>53.58</v>
          </cell>
          <cell r="E2077" t="str">
            <v>SICRO Jan/26</v>
          </cell>
        </row>
        <row r="2078">
          <cell r="A2078">
            <v>1917599</v>
          </cell>
          <cell r="B2078" t="str">
            <v>Dragagem de areia grossa com draga de sucção e recalque - bomba de 1.350 kW e cortador de 170 kW - distância de recalque de 5.300 a 5.500 m</v>
          </cell>
          <cell r="C2078" t="str">
            <v>m³</v>
          </cell>
          <cell r="D2078">
            <v>59.57</v>
          </cell>
          <cell r="E2078" t="str">
            <v>SICRO Jan/26</v>
          </cell>
        </row>
        <row r="2079">
          <cell r="A2079">
            <v>1917600</v>
          </cell>
          <cell r="B2079" t="str">
            <v>Dragagem de areia grossa com draga de sucção e recalque - bomba de 1.350 kW e cortador de 170 kW - distância de recalque de 5.500 a 5.700 m</v>
          </cell>
          <cell r="C2079" t="str">
            <v>m³</v>
          </cell>
          <cell r="D2079">
            <v>67.27</v>
          </cell>
          <cell r="E2079" t="str">
            <v>SICRO Jan/26</v>
          </cell>
        </row>
        <row r="2080">
          <cell r="A2080">
            <v>1917601</v>
          </cell>
          <cell r="B2080" t="str">
            <v>Dragagem de areia grossa com draga de sucção e recalque - bomba de 1.350 kW e cortador de 170 kW - distância de recalque de 5.700 a 5.900 m</v>
          </cell>
          <cell r="C2080" t="str">
            <v>m³</v>
          </cell>
          <cell r="D2080">
            <v>70.680000000000007</v>
          </cell>
          <cell r="E2080" t="str">
            <v>SICRO Jan/26</v>
          </cell>
        </row>
        <row r="2081">
          <cell r="A2081">
            <v>1917575</v>
          </cell>
          <cell r="B2081" t="str">
            <v>Dragagem de areia grossa com draga de sucção e recalque - bomba de 1.350 kW e cortador de 170 kW - distância de recalque de 500 a 700 m</v>
          </cell>
          <cell r="C2081" t="str">
            <v>m³</v>
          </cell>
          <cell r="D2081">
            <v>6.74</v>
          </cell>
          <cell r="E2081" t="str">
            <v>SICRO Jan/26</v>
          </cell>
        </row>
        <row r="2082">
          <cell r="A2082">
            <v>1917576</v>
          </cell>
          <cell r="B2082" t="str">
            <v>Dragagem de areia grossa com draga de sucção e recalque - bomba de 1.350 kW e cortador de 170 kW - distância de recalque de 700 a 900 m</v>
          </cell>
          <cell r="C2082" t="str">
            <v>m³</v>
          </cell>
          <cell r="D2082">
            <v>7.16</v>
          </cell>
          <cell r="E2082" t="str">
            <v>SICRO Jan/26</v>
          </cell>
        </row>
        <row r="2083">
          <cell r="A2083">
            <v>1917577</v>
          </cell>
          <cell r="B2083" t="str">
            <v>Dragagem de areia grossa com draga de sucção e recalque - bomba de 1.350 kW e cortador de 170 kW - distância de recalque de 900 a 1.100 m</v>
          </cell>
          <cell r="C2083" t="str">
            <v>m³</v>
          </cell>
          <cell r="D2083">
            <v>7.66</v>
          </cell>
          <cell r="E2083" t="str">
            <v>SICRO Jan/26</v>
          </cell>
        </row>
        <row r="2084">
          <cell r="A2084">
            <v>1917739</v>
          </cell>
          <cell r="B2084" t="str">
            <v>Dragagem de areia grossa com draga de sucção e recalque - bomba de 1.350 kW e cortador de 170 kW - distância de recalque de até 500 m</v>
          </cell>
          <cell r="C2084" t="str">
            <v>m³</v>
          </cell>
          <cell r="D2084">
            <v>6.63</v>
          </cell>
          <cell r="E2084" t="str">
            <v>SICRO Jan/26</v>
          </cell>
        </row>
        <row r="2085">
          <cell r="A2085">
            <v>1917253</v>
          </cell>
          <cell r="B2085" t="str">
            <v>Dragagem de areia grossa com draga de sucção e recalque - bomba de 294 kW e cortador de 30 kW - distância de recalque de 1.100 a 1.300 m</v>
          </cell>
          <cell r="C2085" t="str">
            <v>m³</v>
          </cell>
          <cell r="D2085">
            <v>9.68</v>
          </cell>
          <cell r="E2085" t="str">
            <v>SICRO Jan/26</v>
          </cell>
        </row>
        <row r="2086">
          <cell r="A2086">
            <v>1917254</v>
          </cell>
          <cell r="B2086" t="str">
            <v>Dragagem de areia grossa com draga de sucção e recalque - bomba de 294 kW e cortador de 30 kW - distância de recalque de 1.300 a 1.500 m</v>
          </cell>
          <cell r="C2086" t="str">
            <v>m³</v>
          </cell>
          <cell r="D2086">
            <v>10.38</v>
          </cell>
          <cell r="E2086" t="str">
            <v>SICRO Jan/26</v>
          </cell>
        </row>
        <row r="2087">
          <cell r="A2087">
            <v>1917255</v>
          </cell>
          <cell r="B2087" t="str">
            <v>Dragagem de areia grossa com draga de sucção e recalque - bomba de 294 kW e cortador de 30 kW - distância de recalque de 1.500 a 1.700 m</v>
          </cell>
          <cell r="C2087" t="str">
            <v>m³</v>
          </cell>
          <cell r="D2087">
            <v>11.25</v>
          </cell>
          <cell r="E2087" t="str">
            <v>SICRO Jan/26</v>
          </cell>
        </row>
        <row r="2088">
          <cell r="A2088">
            <v>1917256</v>
          </cell>
          <cell r="B2088" t="str">
            <v>Dragagem de areia grossa com draga de sucção e recalque - bomba de 294 kW e cortador de 30 kW - distância de recalque de 1.700 a 1.900 m</v>
          </cell>
          <cell r="C2088" t="str">
            <v>m³</v>
          </cell>
          <cell r="D2088">
            <v>12.17</v>
          </cell>
          <cell r="E2088" t="str">
            <v>SICRO Jan/26</v>
          </cell>
        </row>
        <row r="2089">
          <cell r="A2089">
            <v>1917257</v>
          </cell>
          <cell r="B2089" t="str">
            <v>Dragagem de areia grossa com draga de sucção e recalque - bomba de 294 kW e cortador de 30 kW - distância de recalque de 1.900 a 2.100 m</v>
          </cell>
          <cell r="C2089" t="str">
            <v>m³</v>
          </cell>
          <cell r="D2089">
            <v>13.34</v>
          </cell>
          <cell r="E2089" t="str">
            <v>SICRO Jan/26</v>
          </cell>
        </row>
        <row r="2090">
          <cell r="A2090">
            <v>1917258</v>
          </cell>
          <cell r="B2090" t="str">
            <v>Dragagem de areia grossa com draga de sucção e recalque - bomba de 294 kW e cortador de 30 kW - distância de recalque de 2.100 a 2.300 m</v>
          </cell>
          <cell r="C2090" t="str">
            <v>m³</v>
          </cell>
          <cell r="D2090">
            <v>14.62</v>
          </cell>
          <cell r="E2090" t="str">
            <v>SICRO Jan/26</v>
          </cell>
        </row>
        <row r="2091">
          <cell r="A2091">
            <v>1917259</v>
          </cell>
          <cell r="B2091" t="str">
            <v>Dragagem de areia grossa com draga de sucção e recalque - bomba de 294 kW e cortador de 30 kW - distância de recalque de 2.300 a 2.500 m</v>
          </cell>
          <cell r="C2091" t="str">
            <v>m³</v>
          </cell>
          <cell r="D2091">
            <v>18.29</v>
          </cell>
          <cell r="E2091" t="str">
            <v>SICRO Jan/26</v>
          </cell>
        </row>
        <row r="2092">
          <cell r="A2092">
            <v>1917250</v>
          </cell>
          <cell r="B2092" t="str">
            <v>Dragagem de areia grossa com draga de sucção e recalque - bomba de 294 kW e cortador de 30 kW - distância de recalque de 500 a 700 m</v>
          </cell>
          <cell r="C2092" t="str">
            <v>m³</v>
          </cell>
          <cell r="D2092">
            <v>7.33</v>
          </cell>
          <cell r="E2092" t="str">
            <v>SICRO Jan/26</v>
          </cell>
        </row>
        <row r="2093">
          <cell r="A2093">
            <v>1917251</v>
          </cell>
          <cell r="B2093" t="str">
            <v>Dragagem de areia grossa com draga de sucção e recalque - bomba de 294 kW e cortador de 30 kW - distância de recalque de 700 a 900 m</v>
          </cell>
          <cell r="C2093" t="str">
            <v>m³</v>
          </cell>
          <cell r="D2093">
            <v>7.76</v>
          </cell>
          <cell r="E2093" t="str">
            <v>SICRO Jan/26</v>
          </cell>
        </row>
        <row r="2094">
          <cell r="A2094">
            <v>1917252</v>
          </cell>
          <cell r="B2094" t="str">
            <v>Dragagem de areia grossa com draga de sucção e recalque - bomba de 294 kW e cortador de 30 kW - distância de recalque de 900 a 1.100 m</v>
          </cell>
          <cell r="C2094" t="str">
            <v>m³</v>
          </cell>
          <cell r="D2094">
            <v>8.68</v>
          </cell>
          <cell r="E2094" t="str">
            <v>SICRO Jan/26</v>
          </cell>
        </row>
        <row r="2095">
          <cell r="A2095">
            <v>1917726</v>
          </cell>
          <cell r="B2095" t="str">
            <v>Dragagem de areia grossa com draga de sucção e recalque - bomba de 294 kW e cortador de 30 kW - distância de recalque de até 500 m</v>
          </cell>
          <cell r="C2095" t="str">
            <v>m³</v>
          </cell>
          <cell r="D2095">
            <v>7.16</v>
          </cell>
          <cell r="E2095" t="str">
            <v>SICRO Jan/26</v>
          </cell>
        </row>
        <row r="2096">
          <cell r="A2096">
            <v>1917335</v>
          </cell>
          <cell r="B2096" t="str">
            <v>Dragagem de areia grossa com draga de sucção e recalque - bomba de 483 kW e cortador de 55 kW - distância de recalque de 1.100 a 1.300 m</v>
          </cell>
          <cell r="C2096" t="str">
            <v>m³</v>
          </cell>
          <cell r="D2096">
            <v>7.29</v>
          </cell>
          <cell r="E2096" t="str">
            <v>SICRO Jan/26</v>
          </cell>
        </row>
        <row r="2097">
          <cell r="A2097">
            <v>1917336</v>
          </cell>
          <cell r="B2097" t="str">
            <v>Dragagem de areia grossa com draga de sucção e recalque - bomba de 483 kW e cortador de 55 kW - distância de recalque de 1.300 a 1.500 m</v>
          </cell>
          <cell r="C2097" t="str">
            <v>m³</v>
          </cell>
          <cell r="D2097">
            <v>8.17</v>
          </cell>
          <cell r="E2097" t="str">
            <v>SICRO Jan/26</v>
          </cell>
        </row>
        <row r="2098">
          <cell r="A2098">
            <v>1917337</v>
          </cell>
          <cell r="B2098" t="str">
            <v>Dragagem de areia grossa com draga de sucção e recalque - bomba de 483 kW e cortador de 55 kW - distância de recalque de 1.500 a 1.700 m</v>
          </cell>
          <cell r="C2098" t="str">
            <v>m³</v>
          </cell>
          <cell r="D2098">
            <v>8.92</v>
          </cell>
          <cell r="E2098" t="str">
            <v>SICRO Jan/26</v>
          </cell>
        </row>
        <row r="2099">
          <cell r="A2099">
            <v>1917338</v>
          </cell>
          <cell r="B2099" t="str">
            <v>Dragagem de areia grossa com draga de sucção e recalque - bomba de 483 kW e cortador de 55 kW - distância de recalque de 1.700 a 1.900 m</v>
          </cell>
          <cell r="C2099" t="str">
            <v>m³</v>
          </cell>
          <cell r="D2099">
            <v>9.8699999999999992</v>
          </cell>
          <cell r="E2099" t="str">
            <v>SICRO Jan/26</v>
          </cell>
        </row>
        <row r="2100">
          <cell r="A2100">
            <v>1917339</v>
          </cell>
          <cell r="B2100" t="str">
            <v>Dragagem de areia grossa com draga de sucção e recalque - bomba de 483 kW e cortador de 55 kW - distância de recalque de 1.900 a 2.100 m</v>
          </cell>
          <cell r="C2100" t="str">
            <v>m³</v>
          </cell>
          <cell r="D2100">
            <v>11.02</v>
          </cell>
          <cell r="E2100" t="str">
            <v>SICRO Jan/26</v>
          </cell>
        </row>
        <row r="2101">
          <cell r="A2101">
            <v>1917340</v>
          </cell>
          <cell r="B2101" t="str">
            <v>Dragagem de areia grossa com draga de sucção e recalque - bomba de 483 kW e cortador de 55 kW - distância de recalque de 2.100 a 2.300 m</v>
          </cell>
          <cell r="C2101" t="str">
            <v>m³</v>
          </cell>
          <cell r="D2101">
            <v>12.87</v>
          </cell>
          <cell r="E2101" t="str">
            <v>SICRO Jan/26</v>
          </cell>
        </row>
        <row r="2102">
          <cell r="A2102">
            <v>1917341</v>
          </cell>
          <cell r="B2102" t="str">
            <v>Dragagem de areia grossa com draga de sucção e recalque - bomba de 483 kW e cortador de 55 kW - distância de recalque de 2.300 a 2.500 m</v>
          </cell>
          <cell r="C2102" t="str">
            <v>m³</v>
          </cell>
          <cell r="D2102">
            <v>16.399999999999999</v>
          </cell>
          <cell r="E2102" t="str">
            <v>SICRO Jan/26</v>
          </cell>
        </row>
        <row r="2103">
          <cell r="A2103">
            <v>1917342</v>
          </cell>
          <cell r="B2103" t="str">
            <v>Dragagem de areia grossa com draga de sucção e recalque - bomba de 483 kW e cortador de 55 kW - distância de recalque de 2.500 a 2.700 m</v>
          </cell>
          <cell r="C2103" t="str">
            <v>m³</v>
          </cell>
          <cell r="D2103">
            <v>20.51</v>
          </cell>
          <cell r="E2103" t="str">
            <v>SICRO Jan/26</v>
          </cell>
        </row>
        <row r="2104">
          <cell r="A2104">
            <v>1917343</v>
          </cell>
          <cell r="B2104" t="str">
            <v>Dragagem de areia grossa com draga de sucção e recalque - bomba de 483 kW e cortador de 55 kW - distância de recalque de 2.700 a 2.900 m</v>
          </cell>
          <cell r="C2104" t="str">
            <v>m³</v>
          </cell>
          <cell r="D2104">
            <v>25.75</v>
          </cell>
          <cell r="E2104" t="str">
            <v>SICRO Jan/26</v>
          </cell>
        </row>
        <row r="2105">
          <cell r="A2105">
            <v>1917344</v>
          </cell>
          <cell r="B2105" t="str">
            <v>Dragagem de areia grossa com draga de sucção e recalque - bomba de 483 kW e cortador de 55 kW - distância de recalque de 2.900 a 3.100 m</v>
          </cell>
          <cell r="C2105" t="str">
            <v>m³</v>
          </cell>
          <cell r="D2105">
            <v>31.28</v>
          </cell>
          <cell r="E2105" t="str">
            <v>SICRO Jan/26</v>
          </cell>
        </row>
        <row r="2106">
          <cell r="A2106">
            <v>1917345</v>
          </cell>
          <cell r="B2106" t="str">
            <v>Dragagem de areia grossa com draga de sucção e recalque - bomba de 483 kW e cortador de 55 kW - distância de recalque de 3.100 a 3.300 m</v>
          </cell>
          <cell r="C2106" t="str">
            <v>m³</v>
          </cell>
          <cell r="D2106">
            <v>38.979999999999997</v>
          </cell>
          <cell r="E2106" t="str">
            <v>SICRO Jan/26</v>
          </cell>
        </row>
        <row r="2107">
          <cell r="A2107">
            <v>1917346</v>
          </cell>
          <cell r="B2107" t="str">
            <v>Dragagem de areia grossa com draga de sucção e recalque - bomba de 483 kW e cortador de 55 kW - distância de recalque de 3.300 a 3.500 m</v>
          </cell>
          <cell r="C2107" t="str">
            <v>m³</v>
          </cell>
          <cell r="D2107">
            <v>46.63</v>
          </cell>
          <cell r="E2107" t="str">
            <v>SICRO Jan/26</v>
          </cell>
        </row>
        <row r="2108">
          <cell r="A2108">
            <v>1917347</v>
          </cell>
          <cell r="B2108" t="str">
            <v>Dragagem de areia grossa com draga de sucção e recalque - bomba de 483 kW e cortador de 55 kW - distância de recalque de 3.500 a 3.700 m</v>
          </cell>
          <cell r="C2108" t="str">
            <v>m³</v>
          </cell>
          <cell r="D2108">
            <v>57.54</v>
          </cell>
          <cell r="E2108" t="str">
            <v>SICRO Jan/26</v>
          </cell>
        </row>
        <row r="2109">
          <cell r="A2109">
            <v>1917332</v>
          </cell>
          <cell r="B2109" t="str">
            <v>Dragagem de areia grossa com draga de sucção e recalque - bomba de 483 kW e cortador de 55 kW - distância de recalque de 500 a 700 m</v>
          </cell>
          <cell r="C2109" t="str">
            <v>m³</v>
          </cell>
          <cell r="D2109">
            <v>6.04</v>
          </cell>
          <cell r="E2109" t="str">
            <v>SICRO Jan/26</v>
          </cell>
        </row>
        <row r="2110">
          <cell r="A2110">
            <v>1917333</v>
          </cell>
          <cell r="B2110" t="str">
            <v>Dragagem de areia grossa com draga de sucção e recalque - bomba de 483 kW e cortador de 55 kW - distância de recalque de 700 a 900 m</v>
          </cell>
          <cell r="C2110" t="str">
            <v>m³</v>
          </cell>
          <cell r="D2110">
            <v>6.4</v>
          </cell>
          <cell r="E2110" t="str">
            <v>SICRO Jan/26</v>
          </cell>
        </row>
        <row r="2111">
          <cell r="A2111">
            <v>1917334</v>
          </cell>
          <cell r="B2111" t="str">
            <v>Dragagem de areia grossa com draga de sucção e recalque - bomba de 483 kW e cortador de 55 kW - distância de recalque de 900 a 1.100 m</v>
          </cell>
          <cell r="C2111" t="str">
            <v>m³</v>
          </cell>
          <cell r="D2111">
            <v>6.77</v>
          </cell>
          <cell r="E2111" t="str">
            <v>SICRO Jan/26</v>
          </cell>
        </row>
        <row r="2112">
          <cell r="A2112">
            <v>1917331</v>
          </cell>
          <cell r="B2112" t="str">
            <v>Dragagem de areia grossa com draga de sucção e recalque - bomba de 483 kW e cortador de 55 kW - distância de recalque de até 500 m</v>
          </cell>
          <cell r="C2112" t="str">
            <v>m³</v>
          </cell>
          <cell r="D2112">
            <v>5.58</v>
          </cell>
          <cell r="E2112" t="str">
            <v>SICRO Jan/26</v>
          </cell>
        </row>
        <row r="2113">
          <cell r="A2113">
            <v>1917443</v>
          </cell>
          <cell r="B2113" t="str">
            <v>Dragagem de areia grossa com draga de sucção e recalque - bomba de 746 kW e cortador de 110 kW - distância de recalque de 1.100 a 1.300 m</v>
          </cell>
          <cell r="C2113" t="str">
            <v>m³</v>
          </cell>
          <cell r="D2113">
            <v>8.33</v>
          </cell>
          <cell r="E2113" t="str">
            <v>SICRO Jan/26</v>
          </cell>
        </row>
        <row r="2114">
          <cell r="A2114">
            <v>1917444</v>
          </cell>
          <cell r="B2114" t="str">
            <v>Dragagem de areia grossa com draga de sucção e recalque - bomba de 746 kW e cortador de 110 kW - distância de recalque de 1.300 a 1.500 m</v>
          </cell>
          <cell r="C2114" t="str">
            <v>m³</v>
          </cell>
          <cell r="D2114">
            <v>8.98</v>
          </cell>
          <cell r="E2114" t="str">
            <v>SICRO Jan/26</v>
          </cell>
        </row>
        <row r="2115">
          <cell r="A2115">
            <v>1917445</v>
          </cell>
          <cell r="B2115" t="str">
            <v>Dragagem de areia grossa com draga de sucção e recalque - bomba de 746 kW e cortador de 110 kW - distância de recalque de 1.500 a 1.700 m</v>
          </cell>
          <cell r="C2115" t="str">
            <v>m³</v>
          </cell>
          <cell r="D2115">
            <v>9.69</v>
          </cell>
          <cell r="E2115" t="str">
            <v>SICRO Jan/26</v>
          </cell>
        </row>
        <row r="2116">
          <cell r="A2116">
            <v>1917446</v>
          </cell>
          <cell r="B2116" t="str">
            <v>Dragagem de areia grossa com draga de sucção e recalque - bomba de 746 kW e cortador de 110 kW - distância de recalque de 1.700 a 1.900 m</v>
          </cell>
          <cell r="C2116" t="str">
            <v>m³</v>
          </cell>
          <cell r="D2116">
            <v>10.41</v>
          </cell>
          <cell r="E2116" t="str">
            <v>SICRO Jan/26</v>
          </cell>
        </row>
        <row r="2117">
          <cell r="A2117">
            <v>1917447</v>
          </cell>
          <cell r="B2117" t="str">
            <v>Dragagem de areia grossa com draga de sucção e recalque - bomba de 746 kW e cortador de 110 kW - distância de recalque de 1.900 a 2.100 m</v>
          </cell>
          <cell r="C2117" t="str">
            <v>m³</v>
          </cell>
          <cell r="D2117">
            <v>11.48</v>
          </cell>
          <cell r="E2117" t="str">
            <v>SICRO Jan/26</v>
          </cell>
        </row>
        <row r="2118">
          <cell r="A2118">
            <v>1917448</v>
          </cell>
          <cell r="B2118" t="str">
            <v>Dragagem de areia grossa com draga de sucção e recalque - bomba de 746 kW e cortador de 110 kW - distância de recalque de 2.100 a 2.300 m</v>
          </cell>
          <cell r="C2118" t="str">
            <v>m³</v>
          </cell>
          <cell r="D2118">
            <v>12.46</v>
          </cell>
          <cell r="E2118" t="str">
            <v>SICRO Jan/26</v>
          </cell>
        </row>
        <row r="2119">
          <cell r="A2119">
            <v>1917449</v>
          </cell>
          <cell r="B2119" t="str">
            <v>Dragagem de areia grossa com draga de sucção e recalque - bomba de 746 kW e cortador de 110 kW - distância de recalque de 2.300 a 2.500 m</v>
          </cell>
          <cell r="C2119" t="str">
            <v>m³</v>
          </cell>
          <cell r="D2119">
            <v>13.75</v>
          </cell>
          <cell r="E2119" t="str">
            <v>SICRO Jan/26</v>
          </cell>
        </row>
        <row r="2120">
          <cell r="A2120">
            <v>1917450</v>
          </cell>
          <cell r="B2120" t="str">
            <v>Dragagem de areia grossa com draga de sucção e recalque - bomba de 746 kW e cortador de 110 kW - distância de recalque de 2.500 a 2.700 m</v>
          </cell>
          <cell r="C2120" t="str">
            <v>m³</v>
          </cell>
          <cell r="D2120">
            <v>15.34</v>
          </cell>
          <cell r="E2120" t="str">
            <v>SICRO Jan/26</v>
          </cell>
        </row>
        <row r="2121">
          <cell r="A2121">
            <v>1917451</v>
          </cell>
          <cell r="B2121" t="str">
            <v>Dragagem de areia grossa com draga de sucção e recalque - bomba de 746 kW e cortador de 110 kW - distância de recalque de 2.700 a 2.900 m</v>
          </cell>
          <cell r="C2121" t="str">
            <v>m³</v>
          </cell>
          <cell r="D2121">
            <v>18.86</v>
          </cell>
          <cell r="E2121" t="str">
            <v>SICRO Jan/26</v>
          </cell>
        </row>
        <row r="2122">
          <cell r="A2122">
            <v>1917452</v>
          </cell>
          <cell r="B2122" t="str">
            <v>Dragagem de areia grossa com draga de sucção e recalque - bomba de 746 kW e cortador de 110 kW - distância de recalque de 2.900 a 3.100 m</v>
          </cell>
          <cell r="C2122" t="str">
            <v>m³</v>
          </cell>
          <cell r="D2122">
            <v>22.37</v>
          </cell>
          <cell r="E2122" t="str">
            <v>SICRO Jan/26</v>
          </cell>
        </row>
        <row r="2123">
          <cell r="A2123">
            <v>1917453</v>
          </cell>
          <cell r="B2123" t="str">
            <v>Dragagem de areia grossa com draga de sucção e recalque - bomba de 746 kW e cortador de 110 kW - distância de recalque de 3.100 a 3.300 m</v>
          </cell>
          <cell r="C2123" t="str">
            <v>m³</v>
          </cell>
          <cell r="D2123">
            <v>26.63</v>
          </cell>
          <cell r="E2123" t="str">
            <v>SICRO Jan/26</v>
          </cell>
        </row>
        <row r="2124">
          <cell r="A2124">
            <v>1917454</v>
          </cell>
          <cell r="B2124" t="str">
            <v>Dragagem de areia grossa com draga de sucção e recalque - bomba de 746 kW e cortador de 110 kW - distância de recalque de 3.300 a 3.500 m</v>
          </cell>
          <cell r="C2124" t="str">
            <v>m³</v>
          </cell>
          <cell r="D2124">
            <v>31.31</v>
          </cell>
          <cell r="E2124" t="str">
            <v>SICRO Jan/26</v>
          </cell>
        </row>
        <row r="2125">
          <cell r="A2125">
            <v>1917455</v>
          </cell>
          <cell r="B2125" t="str">
            <v>Dragagem de areia grossa com draga de sucção e recalque - bomba de 746 kW e cortador de 110 kW - distância de recalque de 3.500 a 3.700 m</v>
          </cell>
          <cell r="C2125" t="str">
            <v>m³</v>
          </cell>
          <cell r="D2125">
            <v>37.24</v>
          </cell>
          <cell r="E2125" t="str">
            <v>SICRO Jan/26</v>
          </cell>
        </row>
        <row r="2126">
          <cell r="A2126">
            <v>1917456</v>
          </cell>
          <cell r="B2126" t="str">
            <v>Dragagem de areia grossa com draga de sucção e recalque - bomba de 746 kW e cortador de 110 kW - distância de recalque de 3.700 a 3.900 m</v>
          </cell>
          <cell r="C2126" t="str">
            <v>m³</v>
          </cell>
          <cell r="D2126">
            <v>43.72</v>
          </cell>
          <cell r="E2126" t="str">
            <v>SICRO Jan/26</v>
          </cell>
        </row>
        <row r="2127">
          <cell r="A2127">
            <v>1917457</v>
          </cell>
          <cell r="B2127" t="str">
            <v>Dragagem de areia grossa com draga de sucção e recalque - bomba de 746 kW e cortador de 110 kW - distância de recalque de 3.900 a 4.100 m</v>
          </cell>
          <cell r="C2127" t="str">
            <v>m³</v>
          </cell>
          <cell r="D2127">
            <v>49.51</v>
          </cell>
          <cell r="E2127" t="str">
            <v>SICRO Jan/26</v>
          </cell>
        </row>
        <row r="2128">
          <cell r="A2128">
            <v>1917458</v>
          </cell>
          <cell r="B2128" t="str">
            <v>Dragagem de areia grossa com draga de sucção e recalque - bomba de 746 kW e cortador de 110 kW - distância de recalque de 4.100 a 4.300 m</v>
          </cell>
          <cell r="C2128" t="str">
            <v>m³</v>
          </cell>
          <cell r="D2128">
            <v>57.21</v>
          </cell>
          <cell r="E2128" t="str">
            <v>SICRO Jan/26</v>
          </cell>
        </row>
        <row r="2129">
          <cell r="A2129">
            <v>1917459</v>
          </cell>
          <cell r="B2129" t="str">
            <v>Dragagem de areia grossa com draga de sucção e recalque - bomba de 746 kW e cortador de 110 kW - distância de recalque de 4.300 a 4.500 m</v>
          </cell>
          <cell r="C2129" t="str">
            <v>m³</v>
          </cell>
          <cell r="D2129">
            <v>60.12</v>
          </cell>
          <cell r="E2129" t="str">
            <v>SICRO Jan/26</v>
          </cell>
        </row>
        <row r="2130">
          <cell r="A2130">
            <v>1917440</v>
          </cell>
          <cell r="B2130" t="str">
            <v>Dragagem de areia grossa com draga de sucção e recalque - bomba de 746 kW e cortador de 110 kW - distância de recalque de 500 a 700 m</v>
          </cell>
          <cell r="C2130" t="str">
            <v>m³</v>
          </cell>
          <cell r="D2130">
            <v>5.98</v>
          </cell>
          <cell r="E2130" t="str">
            <v>SICRO Jan/26</v>
          </cell>
        </row>
        <row r="2131">
          <cell r="A2131">
            <v>1917441</v>
          </cell>
          <cell r="B2131" t="str">
            <v>Dragagem de areia grossa com draga de sucção e recalque - bomba de 746 kW e cortador de 110 kW - distância de recalque de 700 a 900 m</v>
          </cell>
          <cell r="C2131" t="str">
            <v>m³</v>
          </cell>
          <cell r="D2131">
            <v>6.69</v>
          </cell>
          <cell r="E2131" t="str">
            <v>SICRO Jan/26</v>
          </cell>
        </row>
        <row r="2132">
          <cell r="A2132">
            <v>1917442</v>
          </cell>
          <cell r="B2132" t="str">
            <v>Dragagem de areia grossa com draga de sucção e recalque - bomba de 746 kW e cortador de 110 kW - distância de recalque de 900 a 1.100 m</v>
          </cell>
          <cell r="C2132" t="str">
            <v>m³</v>
          </cell>
          <cell r="D2132">
            <v>7.4</v>
          </cell>
          <cell r="E2132" t="str">
            <v>SICRO Jan/26</v>
          </cell>
        </row>
        <row r="2133">
          <cell r="A2133">
            <v>1917734</v>
          </cell>
          <cell r="B2133" t="str">
            <v>Dragagem de areia grossa com draga de sucção e recalque - bomba de 746 kW e cortador de 110 kW - distância de recalque de até 500 m</v>
          </cell>
          <cell r="C2133" t="str">
            <v>m³</v>
          </cell>
          <cell r="D2133">
            <v>5.52</v>
          </cell>
          <cell r="E2133" t="str">
            <v>SICRO Jan/26</v>
          </cell>
        </row>
        <row r="2134">
          <cell r="A2134">
            <v>1917055</v>
          </cell>
          <cell r="B2134" t="str">
            <v>Dragagem de areia grossa com draga hopper - capacidade da cisterna de 1.000 m³ - DMT de 1.500 a 1.800 m</v>
          </cell>
          <cell r="C2134" t="str">
            <v>m³</v>
          </cell>
          <cell r="D2134">
            <v>26.28</v>
          </cell>
          <cell r="E2134" t="str">
            <v>SICRO Jan/26</v>
          </cell>
        </row>
        <row r="2135">
          <cell r="A2135">
            <v>1917056</v>
          </cell>
          <cell r="B2135" t="str">
            <v>Dragagem de areia grossa com draga hopper - capacidade da cisterna de 1.000 m³ - DMT de 1.800 a 2.100 m</v>
          </cell>
          <cell r="C2135" t="str">
            <v>m³</v>
          </cell>
          <cell r="D2135">
            <v>26.77</v>
          </cell>
          <cell r="E2135" t="str">
            <v>SICRO Jan/26</v>
          </cell>
        </row>
        <row r="2136">
          <cell r="A2136">
            <v>1917057</v>
          </cell>
          <cell r="B2136" t="str">
            <v>Dragagem de areia grossa com draga hopper - capacidade da cisterna de 1.000 m³ - DMT de 2.100 a 2.400 m</v>
          </cell>
          <cell r="C2136" t="str">
            <v>m³</v>
          </cell>
          <cell r="D2136">
            <v>27.27</v>
          </cell>
          <cell r="E2136" t="str">
            <v>SICRO Jan/26</v>
          </cell>
        </row>
        <row r="2137">
          <cell r="A2137">
            <v>1917058</v>
          </cell>
          <cell r="B2137" t="str">
            <v>Dragagem de areia grossa com draga hopper - capacidade da cisterna de 1.000 m³ - DMT de 2.400 a 2.700 m</v>
          </cell>
          <cell r="C2137" t="str">
            <v>m³</v>
          </cell>
          <cell r="D2137">
            <v>27.8</v>
          </cell>
          <cell r="E2137" t="str">
            <v>SICRO Jan/26</v>
          </cell>
        </row>
        <row r="2138">
          <cell r="A2138">
            <v>1917059</v>
          </cell>
          <cell r="B2138" t="str">
            <v>Dragagem de areia grossa com draga hopper - capacidade da cisterna de 1.000 m³ - DMT de 2.700 a 3.000 m</v>
          </cell>
          <cell r="C2138" t="str">
            <v>m³</v>
          </cell>
          <cell r="D2138">
            <v>28.36</v>
          </cell>
          <cell r="E2138" t="str">
            <v>SICRO Jan/26</v>
          </cell>
        </row>
        <row r="2139">
          <cell r="A2139">
            <v>1917060</v>
          </cell>
          <cell r="B2139" t="str">
            <v>Dragagem de areia grossa com draga hopper - capacidade da cisterna de 1.000 m³ - DMT de 3.000 m</v>
          </cell>
          <cell r="C2139" t="str">
            <v>m³</v>
          </cell>
          <cell r="D2139">
            <v>28.65</v>
          </cell>
          <cell r="E2139" t="str">
            <v>SICRO Jan/26</v>
          </cell>
        </row>
        <row r="2140">
          <cell r="A2140">
            <v>1901536</v>
          </cell>
          <cell r="B2140" t="str">
            <v>Dragagem de areia grossa com draga hopper - capacidade da cisterna de 10.000 m³ - DMT de 1.500 a 1.800 m</v>
          </cell>
          <cell r="C2140" t="str">
            <v>m³</v>
          </cell>
          <cell r="D2140">
            <v>14.45</v>
          </cell>
          <cell r="E2140" t="str">
            <v>SICRO Jan/26</v>
          </cell>
        </row>
        <row r="2141">
          <cell r="A2141">
            <v>1901537</v>
          </cell>
          <cell r="B2141" t="str">
            <v>Dragagem de areia grossa com draga hopper - capacidade da cisterna de 10.000 m³ - DMT de 1.800 a 2.100 m</v>
          </cell>
          <cell r="C2141" t="str">
            <v>m³</v>
          </cell>
          <cell r="D2141">
            <v>14.57</v>
          </cell>
          <cell r="E2141" t="str">
            <v>SICRO Jan/26</v>
          </cell>
        </row>
        <row r="2142">
          <cell r="A2142">
            <v>1901538</v>
          </cell>
          <cell r="B2142" t="str">
            <v>Dragagem de areia grossa com draga hopper - capacidade da cisterna de 10.000 m³ - DMT de 2.100 a 2.400 m</v>
          </cell>
          <cell r="C2142" t="str">
            <v>m³</v>
          </cell>
          <cell r="D2142">
            <v>14.69</v>
          </cell>
          <cell r="E2142" t="str">
            <v>SICRO Jan/26</v>
          </cell>
        </row>
        <row r="2143">
          <cell r="A2143">
            <v>1901539</v>
          </cell>
          <cell r="B2143" t="str">
            <v>Dragagem de areia grossa com draga hopper - capacidade da cisterna de 10.000 m³ - DMT de 2.400 a 2.700 m</v>
          </cell>
          <cell r="C2143" t="str">
            <v>m³</v>
          </cell>
          <cell r="D2143">
            <v>14.82</v>
          </cell>
          <cell r="E2143" t="str">
            <v>SICRO Jan/26</v>
          </cell>
        </row>
        <row r="2144">
          <cell r="A2144">
            <v>1901540</v>
          </cell>
          <cell r="B2144" t="str">
            <v>Dragagem de areia grossa com draga hopper - capacidade da cisterna de 10.000 m³ - DMT de 2.700 a 3.000 m</v>
          </cell>
          <cell r="C2144" t="str">
            <v>m³</v>
          </cell>
          <cell r="D2144">
            <v>14.95</v>
          </cell>
          <cell r="E2144" t="str">
            <v>SICRO Jan/26</v>
          </cell>
        </row>
        <row r="2145">
          <cell r="A2145">
            <v>1901535</v>
          </cell>
          <cell r="B2145" t="str">
            <v>Dragagem de areia grossa com draga hopper - capacidade da cisterna de 10.000 m³ - DMT de 3.000 m</v>
          </cell>
          <cell r="C2145" t="str">
            <v>m³</v>
          </cell>
          <cell r="D2145">
            <v>15.03</v>
          </cell>
          <cell r="E2145" t="str">
            <v>SICRO Jan/26</v>
          </cell>
        </row>
        <row r="2146">
          <cell r="A2146">
            <v>1901542</v>
          </cell>
          <cell r="B2146" t="str">
            <v>Dragagem de areia grossa com draga hopper - capacidade da cisterna de 15.000 m³ - DMT de 1.500 a 1.800 m</v>
          </cell>
          <cell r="C2146" t="str">
            <v>m³</v>
          </cell>
          <cell r="D2146">
            <v>18.84</v>
          </cell>
          <cell r="E2146" t="str">
            <v>SICRO Jan/26</v>
          </cell>
        </row>
        <row r="2147">
          <cell r="A2147">
            <v>1901543</v>
          </cell>
          <cell r="B2147" t="str">
            <v>Dragagem de areia grossa com draga hopper - capacidade da cisterna de 15.000 m³ - DMT de 1.800 a 2.100 m</v>
          </cell>
          <cell r="C2147" t="str">
            <v>m³</v>
          </cell>
          <cell r="D2147">
            <v>18.96</v>
          </cell>
          <cell r="E2147" t="str">
            <v>SICRO Jan/26</v>
          </cell>
        </row>
        <row r="2148">
          <cell r="A2148">
            <v>1901544</v>
          </cell>
          <cell r="B2148" t="str">
            <v>Dragagem de areia grossa com draga hopper - capacidade da cisterna de 15.000 m³ - DMT de 2.100 a 2.400 m</v>
          </cell>
          <cell r="C2148" t="str">
            <v>m³</v>
          </cell>
          <cell r="D2148">
            <v>19.07</v>
          </cell>
          <cell r="E2148" t="str">
            <v>SICRO Jan/26</v>
          </cell>
        </row>
        <row r="2149">
          <cell r="A2149">
            <v>1901545</v>
          </cell>
          <cell r="B2149" t="str">
            <v>Dragagem de areia grossa com draga hopper - capacidade da cisterna de 15.000 m³ - DMT de 2.400 a 2.700 m</v>
          </cell>
          <cell r="C2149" t="str">
            <v>m³</v>
          </cell>
          <cell r="D2149">
            <v>19.190000000000001</v>
          </cell>
          <cell r="E2149" t="str">
            <v>SICRO Jan/26</v>
          </cell>
        </row>
        <row r="2150">
          <cell r="A2150">
            <v>1901546</v>
          </cell>
          <cell r="B2150" t="str">
            <v>Dragagem de areia grossa com draga hopper - capacidade da cisterna de 15.000 m³ - DMT de 2.700 a 3.000 m</v>
          </cell>
          <cell r="C2150" t="str">
            <v>m³</v>
          </cell>
          <cell r="D2150">
            <v>19.32</v>
          </cell>
          <cell r="E2150" t="str">
            <v>SICRO Jan/26</v>
          </cell>
        </row>
        <row r="2151">
          <cell r="A2151">
            <v>1901541</v>
          </cell>
          <cell r="B2151" t="str">
            <v>Dragagem de areia grossa com draga hopper - capacidade da cisterna de 15.000 m³ - DMT de 3.000 m</v>
          </cell>
          <cell r="C2151" t="str">
            <v>m³</v>
          </cell>
          <cell r="D2151">
            <v>19.39</v>
          </cell>
          <cell r="E2151" t="str">
            <v>SICRO Jan/26</v>
          </cell>
        </row>
        <row r="2152">
          <cell r="A2152">
            <v>1917091</v>
          </cell>
          <cell r="B2152" t="str">
            <v>Dragagem de areia grossa com draga hopper - capacidade da cisterna de 2.000 m³ - DMT de 1.500 a 1.800 m</v>
          </cell>
          <cell r="C2152" t="str">
            <v>m³</v>
          </cell>
          <cell r="D2152">
            <v>17.3</v>
          </cell>
          <cell r="E2152" t="str">
            <v>SICRO Jan/26</v>
          </cell>
        </row>
        <row r="2153">
          <cell r="A2153">
            <v>1917092</v>
          </cell>
          <cell r="B2153" t="str">
            <v>Dragagem de areia grossa com draga hopper - capacidade da cisterna de 2.000 m³ - DMT de 1.800 a 2.100 m</v>
          </cell>
          <cell r="C2153" t="str">
            <v>m³</v>
          </cell>
          <cell r="D2153">
            <v>17.579999999999998</v>
          </cell>
          <cell r="E2153" t="str">
            <v>SICRO Jan/26</v>
          </cell>
        </row>
        <row r="2154">
          <cell r="A2154">
            <v>1917093</v>
          </cell>
          <cell r="B2154" t="str">
            <v>Dragagem de areia grossa com draga hopper - capacidade da cisterna de 2.000 m³ - DMT de 2.100 a 2.400 m</v>
          </cell>
          <cell r="C2154" t="str">
            <v>m³</v>
          </cell>
          <cell r="D2154">
            <v>17.88</v>
          </cell>
          <cell r="E2154" t="str">
            <v>SICRO Jan/26</v>
          </cell>
        </row>
        <row r="2155">
          <cell r="A2155">
            <v>1917094</v>
          </cell>
          <cell r="B2155" t="str">
            <v>Dragagem de areia grossa com draga hopper - capacidade da cisterna de 2.000 m³ - DMT de 2.400 a 2.700 m</v>
          </cell>
          <cell r="C2155" t="str">
            <v>m³</v>
          </cell>
          <cell r="D2155">
            <v>18.18</v>
          </cell>
          <cell r="E2155" t="str">
            <v>SICRO Jan/26</v>
          </cell>
        </row>
        <row r="2156">
          <cell r="A2156">
            <v>1917095</v>
          </cell>
          <cell r="B2156" t="str">
            <v>Dragagem de areia grossa com draga hopper - capacidade da cisterna de 2.000 m³ - DMT de 2.700 a 3.000 m</v>
          </cell>
          <cell r="C2156" t="str">
            <v>m³</v>
          </cell>
          <cell r="D2156">
            <v>18.510000000000002</v>
          </cell>
          <cell r="E2156" t="str">
            <v>SICRO Jan/26</v>
          </cell>
        </row>
        <row r="2157">
          <cell r="A2157">
            <v>1917096</v>
          </cell>
          <cell r="B2157" t="str">
            <v>Dragagem de areia grossa com draga hopper - capacidade da cisterna de 2.000 m³ - DMT de 3.000 m</v>
          </cell>
          <cell r="C2157" t="str">
            <v>m³</v>
          </cell>
          <cell r="D2157">
            <v>18.68</v>
          </cell>
          <cell r="E2157" t="str">
            <v>SICRO Jan/26</v>
          </cell>
        </row>
        <row r="2158">
          <cell r="A2158">
            <v>1901548</v>
          </cell>
          <cell r="B2158" t="str">
            <v>Dragagem de areia grossa com draga hopper - capacidade da cisterna de 20.000 m³ - DMT de 1.500 a 1.800 m</v>
          </cell>
          <cell r="C2158" t="str">
            <v>m³</v>
          </cell>
          <cell r="D2158">
            <v>23.36</v>
          </cell>
          <cell r="E2158" t="str">
            <v>SICRO Jan/26</v>
          </cell>
        </row>
        <row r="2159">
          <cell r="A2159">
            <v>1901549</v>
          </cell>
          <cell r="B2159" t="str">
            <v>Dragagem de areia grossa com draga hopper - capacidade da cisterna de 20.000 m³ - DMT de 1.800 a 2.100 m</v>
          </cell>
          <cell r="C2159" t="str">
            <v>m³</v>
          </cell>
          <cell r="D2159">
            <v>23.47</v>
          </cell>
          <cell r="E2159" t="str">
            <v>SICRO Jan/26</v>
          </cell>
        </row>
        <row r="2160">
          <cell r="A2160">
            <v>1901550</v>
          </cell>
          <cell r="B2160" t="str">
            <v>Dragagem de areia grossa com draga hopper - capacidade da cisterna de 20.000 m³ - DMT de 2.100 a 2.400 m</v>
          </cell>
          <cell r="C2160" t="str">
            <v>m³</v>
          </cell>
          <cell r="D2160">
            <v>23.58</v>
          </cell>
          <cell r="E2160" t="str">
            <v>SICRO Jan/26</v>
          </cell>
        </row>
        <row r="2161">
          <cell r="A2161">
            <v>1901551</v>
          </cell>
          <cell r="B2161" t="str">
            <v>Dragagem de areia grossa com draga hopper - capacidade da cisterna de 20.000 m³ - DMT de 2.400 a 2.700 m</v>
          </cell>
          <cell r="C2161" t="str">
            <v>m³</v>
          </cell>
          <cell r="D2161">
            <v>23.69</v>
          </cell>
          <cell r="E2161" t="str">
            <v>SICRO Jan/26</v>
          </cell>
        </row>
        <row r="2162">
          <cell r="A2162">
            <v>1901552</v>
          </cell>
          <cell r="B2162" t="str">
            <v>Dragagem de areia grossa com draga hopper - capacidade da cisterna de 20.000 m³ - DMT de 2.700 a 3.000 m</v>
          </cell>
          <cell r="C2162" t="str">
            <v>m³</v>
          </cell>
          <cell r="D2162">
            <v>23.82</v>
          </cell>
          <cell r="E2162" t="str">
            <v>SICRO Jan/26</v>
          </cell>
        </row>
        <row r="2163">
          <cell r="A2163">
            <v>1901547</v>
          </cell>
          <cell r="B2163" t="str">
            <v>Dragagem de areia grossa com draga hopper - capacidade da cisterna de 20.000 m³ - DMT de 3.000 m</v>
          </cell>
          <cell r="C2163" t="str">
            <v>m³</v>
          </cell>
          <cell r="D2163">
            <v>23.88</v>
          </cell>
          <cell r="E2163" t="str">
            <v>SICRO Jan/26</v>
          </cell>
        </row>
        <row r="2164">
          <cell r="A2164">
            <v>1917127</v>
          </cell>
          <cell r="B2164" t="str">
            <v>Dragagem de areia grossa com draga hopper - capacidade da cisterna de 3.000 m³ - DMT de 1.500 a 1.800 m</v>
          </cell>
          <cell r="C2164" t="str">
            <v>m³</v>
          </cell>
          <cell r="D2164">
            <v>15.76</v>
          </cell>
          <cell r="E2164" t="str">
            <v>SICRO Jan/26</v>
          </cell>
        </row>
        <row r="2165">
          <cell r="A2165">
            <v>1917128</v>
          </cell>
          <cell r="B2165" t="str">
            <v>Dragagem de areia grossa com draga hopper - capacidade da cisterna de 3.000 m³ - DMT de 1.800 a 2.100 m</v>
          </cell>
          <cell r="C2165" t="str">
            <v>m³</v>
          </cell>
          <cell r="D2165">
            <v>15.98</v>
          </cell>
          <cell r="E2165" t="str">
            <v>SICRO Jan/26</v>
          </cell>
        </row>
        <row r="2166">
          <cell r="A2166">
            <v>1917129</v>
          </cell>
          <cell r="B2166" t="str">
            <v>Dragagem de areia grossa com draga hopper - capacidade da cisterna de 3.000 m³ - DMT de 2.100 a 2.400 m</v>
          </cell>
          <cell r="C2166" t="str">
            <v>m³</v>
          </cell>
          <cell r="D2166">
            <v>16.2</v>
          </cell>
          <cell r="E2166" t="str">
            <v>SICRO Jan/26</v>
          </cell>
        </row>
        <row r="2167">
          <cell r="A2167">
            <v>1917130</v>
          </cell>
          <cell r="B2167" t="str">
            <v>Dragagem de areia grossa com draga hopper - capacidade da cisterna de 3.000 m³ - DMT de 2.400 a 2.700 m</v>
          </cell>
          <cell r="C2167" t="str">
            <v>m³</v>
          </cell>
          <cell r="D2167">
            <v>16.440000000000001</v>
          </cell>
          <cell r="E2167" t="str">
            <v>SICRO Jan/26</v>
          </cell>
        </row>
        <row r="2168">
          <cell r="A2168">
            <v>1917131</v>
          </cell>
          <cell r="B2168" t="str">
            <v>Dragagem de areia grossa com draga hopper - capacidade da cisterna de 3.000 m³ - DMT de 2.700 a 3.000 m</v>
          </cell>
          <cell r="C2168" t="str">
            <v>m³</v>
          </cell>
          <cell r="D2168">
            <v>16.690000000000001</v>
          </cell>
          <cell r="E2168" t="str">
            <v>SICRO Jan/26</v>
          </cell>
        </row>
        <row r="2169">
          <cell r="A2169">
            <v>1917132</v>
          </cell>
          <cell r="B2169" t="str">
            <v>Dragagem de areia grossa com draga hopper - capacidade da cisterna de 3.000 m³ - DMT de 3.000 m</v>
          </cell>
          <cell r="C2169" t="str">
            <v>m³</v>
          </cell>
          <cell r="D2169">
            <v>16.829999999999998</v>
          </cell>
          <cell r="E2169" t="str">
            <v>SICRO Jan/26</v>
          </cell>
        </row>
        <row r="2170">
          <cell r="A2170">
            <v>1917163</v>
          </cell>
          <cell r="B2170" t="str">
            <v>Dragagem de areia grossa com draga hopper - capacidade da cisterna de 4.000 m³ - DMT de 1.500 a 1.800 m</v>
          </cell>
          <cell r="C2170" t="str">
            <v>m³</v>
          </cell>
          <cell r="D2170">
            <v>14.61</v>
          </cell>
          <cell r="E2170" t="str">
            <v>SICRO Jan/26</v>
          </cell>
        </row>
        <row r="2171">
          <cell r="A2171">
            <v>1917164</v>
          </cell>
          <cell r="B2171" t="str">
            <v>Dragagem de areia grossa com draga hopper - capacidade da cisterna de 4.000 m³ - DMT de 1.800 a 2.100 m</v>
          </cell>
          <cell r="C2171" t="str">
            <v>m³</v>
          </cell>
          <cell r="D2171">
            <v>14.8</v>
          </cell>
          <cell r="E2171" t="str">
            <v>SICRO Jan/26</v>
          </cell>
        </row>
        <row r="2172">
          <cell r="A2172">
            <v>1917165</v>
          </cell>
          <cell r="B2172" t="str">
            <v>Dragagem de areia grossa com draga hopper - capacidade da cisterna de 4.000 m³ - DMT de 2.100 a 2.400 m</v>
          </cell>
          <cell r="C2172" t="str">
            <v>m³</v>
          </cell>
          <cell r="D2172">
            <v>14.99</v>
          </cell>
          <cell r="E2172" t="str">
            <v>SICRO Jan/26</v>
          </cell>
        </row>
        <row r="2173">
          <cell r="A2173">
            <v>1917166</v>
          </cell>
          <cell r="B2173" t="str">
            <v>Dragagem de areia grossa com draga hopper - capacidade da cisterna de 4.000 m³ - DMT de 2.400 a 2.700 m</v>
          </cell>
          <cell r="C2173" t="str">
            <v>m³</v>
          </cell>
          <cell r="D2173">
            <v>15.2</v>
          </cell>
          <cell r="E2173" t="str">
            <v>SICRO Jan/26</v>
          </cell>
        </row>
        <row r="2174">
          <cell r="A2174">
            <v>1917167</v>
          </cell>
          <cell r="B2174" t="str">
            <v>Dragagem de areia grossa com draga hopper - capacidade da cisterna de 4.000 m³ - DMT de 2.700 a 3.000 m</v>
          </cell>
          <cell r="C2174" t="str">
            <v>m³</v>
          </cell>
          <cell r="D2174">
            <v>15.41</v>
          </cell>
          <cell r="E2174" t="str">
            <v>SICRO Jan/26</v>
          </cell>
        </row>
        <row r="2175">
          <cell r="A2175">
            <v>1917168</v>
          </cell>
          <cell r="B2175" t="str">
            <v>Dragagem de areia grossa com draga hopper - capacidade da cisterna de 4.000 m³ - DMT de 3.000 m</v>
          </cell>
          <cell r="C2175" t="str">
            <v>m³</v>
          </cell>
          <cell r="D2175">
            <v>15.53</v>
          </cell>
          <cell r="E2175" t="str">
            <v>SICRO Jan/26</v>
          </cell>
        </row>
        <row r="2176">
          <cell r="A2176">
            <v>1917199</v>
          </cell>
          <cell r="B2176" t="str">
            <v>Dragagem de areia grossa com draga hopper - capacidade da cisterna de 5.000 m³ - DMT de 1.500 a 1.800 m</v>
          </cell>
          <cell r="C2176" t="str">
            <v>m³</v>
          </cell>
          <cell r="D2176">
            <v>15.92</v>
          </cell>
          <cell r="E2176" t="str">
            <v>SICRO Jan/26</v>
          </cell>
        </row>
        <row r="2177">
          <cell r="A2177">
            <v>1917200</v>
          </cell>
          <cell r="B2177" t="str">
            <v>Dragagem de areia grossa com draga hopper - capacidade da cisterna de 5.000 m³ - DMT de 1.800 a 2.100 m</v>
          </cell>
          <cell r="C2177" t="str">
            <v>m³</v>
          </cell>
          <cell r="D2177">
            <v>16.09</v>
          </cell>
          <cell r="E2177" t="str">
            <v>SICRO Jan/26</v>
          </cell>
        </row>
        <row r="2178">
          <cell r="A2178">
            <v>1917201</v>
          </cell>
          <cell r="B2178" t="str">
            <v>Dragagem de areia grossa com draga hopper - capacidade da cisterna de 5.000 m³ - DMT de 2.100 a 2.400 m</v>
          </cell>
          <cell r="C2178" t="str">
            <v>m³</v>
          </cell>
          <cell r="D2178">
            <v>16.260000000000002</v>
          </cell>
          <cell r="E2178" t="str">
            <v>SICRO Jan/26</v>
          </cell>
        </row>
        <row r="2179">
          <cell r="A2179">
            <v>1917202</v>
          </cell>
          <cell r="B2179" t="str">
            <v>Dragagem de areia grossa com draga hopper - capacidade da cisterna de 5.000 m³ - DMT de 2.400 a 2.700 m</v>
          </cell>
          <cell r="C2179" t="str">
            <v>m³</v>
          </cell>
          <cell r="D2179">
            <v>16.43</v>
          </cell>
          <cell r="E2179" t="str">
            <v>SICRO Jan/26</v>
          </cell>
        </row>
        <row r="2180">
          <cell r="A2180">
            <v>1917203</v>
          </cell>
          <cell r="B2180" t="str">
            <v>Dragagem de areia grossa com draga hopper - capacidade da cisterna de 5.000 m³ - DMT de 2.700 a 3.000 m</v>
          </cell>
          <cell r="C2180" t="str">
            <v>m³</v>
          </cell>
          <cell r="D2180">
            <v>16.62</v>
          </cell>
          <cell r="E2180" t="str">
            <v>SICRO Jan/26</v>
          </cell>
        </row>
        <row r="2181">
          <cell r="A2181">
            <v>1917204</v>
          </cell>
          <cell r="B2181" t="str">
            <v>Dragagem de areia grossa com draga hopper - capacidade da cisterna de 5.000 m³ - DMT de 3.000 m</v>
          </cell>
          <cell r="C2181" t="str">
            <v>m³</v>
          </cell>
          <cell r="D2181">
            <v>16.72</v>
          </cell>
          <cell r="E2181" t="str">
            <v>SICRO Jan/26</v>
          </cell>
        </row>
        <row r="2182">
          <cell r="A2182">
            <v>1917019</v>
          </cell>
          <cell r="B2182" t="str">
            <v>Dragagem de areia grossa com draga hopper - capacidade da cisterna de 750 m³ - DMT de 1.500 a 1.800 m</v>
          </cell>
          <cell r="C2182" t="str">
            <v>m³</v>
          </cell>
          <cell r="D2182">
            <v>36.64</v>
          </cell>
          <cell r="E2182" t="str">
            <v>SICRO Jan/26</v>
          </cell>
        </row>
        <row r="2183">
          <cell r="A2183">
            <v>1917020</v>
          </cell>
          <cell r="B2183" t="str">
            <v>Dragagem de areia grossa com draga hopper - capacidade da cisterna de 750 m³ - DMT de 1.800 a 2.100 m</v>
          </cell>
          <cell r="C2183" t="str">
            <v>m³</v>
          </cell>
          <cell r="D2183">
            <v>37.36</v>
          </cell>
          <cell r="E2183" t="str">
            <v>SICRO Jan/26</v>
          </cell>
        </row>
        <row r="2184">
          <cell r="A2184">
            <v>1917021</v>
          </cell>
          <cell r="B2184" t="str">
            <v>Dragagem de areia grossa com draga hopper - capacidade da cisterna de 750 m³ - DMT de 2.100 a 2.400 m</v>
          </cell>
          <cell r="C2184" t="str">
            <v>m³</v>
          </cell>
          <cell r="D2184">
            <v>38.090000000000003</v>
          </cell>
          <cell r="E2184" t="str">
            <v>SICRO Jan/26</v>
          </cell>
        </row>
        <row r="2185">
          <cell r="A2185">
            <v>1917022</v>
          </cell>
          <cell r="B2185" t="str">
            <v>Dragagem de areia grossa com draga hopper - capacidade da cisterna de 750 m³ - DMT de 2.400 a 2.700 m</v>
          </cell>
          <cell r="C2185" t="str">
            <v>m³</v>
          </cell>
          <cell r="D2185">
            <v>38.869999999999997</v>
          </cell>
          <cell r="E2185" t="str">
            <v>SICRO Jan/26</v>
          </cell>
        </row>
        <row r="2186">
          <cell r="A2186">
            <v>1917023</v>
          </cell>
          <cell r="B2186" t="str">
            <v>Dragagem de areia grossa com draga hopper - capacidade da cisterna de 750 m³ - DMT de 2.700 a 3.000 m</v>
          </cell>
          <cell r="C2186" t="str">
            <v>m³</v>
          </cell>
          <cell r="D2186">
            <v>39.68</v>
          </cell>
          <cell r="E2186" t="str">
            <v>SICRO Jan/26</v>
          </cell>
        </row>
        <row r="2187">
          <cell r="A2187">
            <v>1917024</v>
          </cell>
          <cell r="B2187" t="str">
            <v>Dragagem de areia grossa com draga hopper - capacidade da cisterna de 750 m³ - DMT de 3.000 m</v>
          </cell>
          <cell r="C2187" t="str">
            <v>m³</v>
          </cell>
          <cell r="D2187">
            <v>40.119999999999997</v>
          </cell>
          <cell r="E2187" t="str">
            <v>SICRO Jan/26</v>
          </cell>
        </row>
        <row r="2188">
          <cell r="A2188">
            <v>1917541</v>
          </cell>
          <cell r="B2188" t="str">
            <v>Dragagem de areia média com draga de sucção e recalque - bomba de 1.350 kW e cortador de 170 kW - distância de recalque de 1.100 a 1.300 m</v>
          </cell>
          <cell r="C2188" t="str">
            <v>m³</v>
          </cell>
          <cell r="D2188">
            <v>7.22</v>
          </cell>
          <cell r="E2188" t="str">
            <v>SICRO Jan/26</v>
          </cell>
        </row>
        <row r="2189">
          <cell r="A2189">
            <v>1917542</v>
          </cell>
          <cell r="B2189" t="str">
            <v>Dragagem de areia média com draga de sucção e recalque - bomba de 1.350 kW e cortador de 170 kW - distância de recalque de 1.300 a 1.500 m</v>
          </cell>
          <cell r="C2189" t="str">
            <v>m³</v>
          </cell>
          <cell r="D2189">
            <v>7.95</v>
          </cell>
          <cell r="E2189" t="str">
            <v>SICRO Jan/26</v>
          </cell>
        </row>
        <row r="2190">
          <cell r="A2190">
            <v>1917543</v>
          </cell>
          <cell r="B2190" t="str">
            <v>Dragagem de areia média com draga de sucção e recalque - bomba de 1.350 kW e cortador de 170 kW - distância de recalque de 1.500 a 1.700 m</v>
          </cell>
          <cell r="C2190" t="str">
            <v>m³</v>
          </cell>
          <cell r="D2190">
            <v>8.3000000000000007</v>
          </cell>
          <cell r="E2190" t="str">
            <v>SICRO Jan/26</v>
          </cell>
        </row>
        <row r="2191">
          <cell r="A2191">
            <v>1917544</v>
          </cell>
          <cell r="B2191" t="str">
            <v>Dragagem de areia média com draga de sucção e recalque - bomba de 1.350 kW e cortador de 170 kW - distância de recalque de 1.700 a 1.900 m</v>
          </cell>
          <cell r="C2191" t="str">
            <v>m³</v>
          </cell>
          <cell r="D2191">
            <v>8.66</v>
          </cell>
          <cell r="E2191" t="str">
            <v>SICRO Jan/26</v>
          </cell>
        </row>
        <row r="2192">
          <cell r="A2192">
            <v>1917545</v>
          </cell>
          <cell r="B2192" t="str">
            <v>Dragagem de areia média com draga de sucção e recalque - bomba de 1.350 kW e cortador de 170 kW - distância de recalque de 1.900 a 2.100 m</v>
          </cell>
          <cell r="C2192" t="str">
            <v>m³</v>
          </cell>
          <cell r="D2192">
            <v>9.1199999999999992</v>
          </cell>
          <cell r="E2192" t="str">
            <v>SICRO Jan/26</v>
          </cell>
        </row>
        <row r="2193">
          <cell r="A2193">
            <v>1917546</v>
          </cell>
          <cell r="B2193" t="str">
            <v>Dragagem de areia média com draga de sucção e recalque - bomba de 1.350 kW e cortador de 170 kW - distância de recalque de 2.100 a 2.300 m</v>
          </cell>
          <cell r="C2193" t="str">
            <v>m³</v>
          </cell>
          <cell r="D2193">
            <v>9.51</v>
          </cell>
          <cell r="E2193" t="str">
            <v>SICRO Jan/26</v>
          </cell>
        </row>
        <row r="2194">
          <cell r="A2194">
            <v>1917547</v>
          </cell>
          <cell r="B2194" t="str">
            <v>Dragagem de areia média com draga de sucção e recalque - bomba de 1.350 kW e cortador de 170 kW - distância de recalque de 2.300 a 2.500 m</v>
          </cell>
          <cell r="C2194" t="str">
            <v>m³</v>
          </cell>
          <cell r="D2194">
            <v>10.29</v>
          </cell>
          <cell r="E2194" t="str">
            <v>SICRO Jan/26</v>
          </cell>
        </row>
        <row r="2195">
          <cell r="A2195">
            <v>1917548</v>
          </cell>
          <cell r="B2195" t="str">
            <v>Dragagem de areia média com draga de sucção e recalque - bomba de 1.350 kW e cortador de 170 kW - distância de recalque de 2.500 a 2.700 m</v>
          </cell>
          <cell r="C2195" t="str">
            <v>m³</v>
          </cell>
          <cell r="D2195">
            <v>10.79</v>
          </cell>
          <cell r="E2195" t="str">
            <v>SICRO Jan/26</v>
          </cell>
        </row>
        <row r="2196">
          <cell r="A2196">
            <v>1917549</v>
          </cell>
          <cell r="B2196" t="str">
            <v>Dragagem de areia média com draga de sucção e recalque - bomba de 1.350 kW e cortador de 170 kW - distância de recalque de 2.700 a 2.900 m</v>
          </cell>
          <cell r="C2196" t="str">
            <v>m³</v>
          </cell>
          <cell r="D2196">
            <v>11.32</v>
          </cell>
          <cell r="E2196" t="str">
            <v>SICRO Jan/26</v>
          </cell>
        </row>
        <row r="2197">
          <cell r="A2197">
            <v>1917550</v>
          </cell>
          <cell r="B2197" t="str">
            <v>Dragagem de areia média com draga de sucção e recalque - bomba de 1.350 kW e cortador de 170 kW - distância de recalque de 2.900 a 3.100 m</v>
          </cell>
          <cell r="C2197" t="str">
            <v>m³</v>
          </cell>
          <cell r="D2197">
            <v>11.9</v>
          </cell>
          <cell r="E2197" t="str">
            <v>SICRO Jan/26</v>
          </cell>
        </row>
        <row r="2198">
          <cell r="A2198">
            <v>1917551</v>
          </cell>
          <cell r="B2198" t="str">
            <v>Dragagem de areia média com draga de sucção e recalque - bomba de 1.350 kW e cortador de 170 kW - distância de recalque de 3.100 a 3.300 m</v>
          </cell>
          <cell r="C2198" t="str">
            <v>m³</v>
          </cell>
          <cell r="D2198">
            <v>12.79</v>
          </cell>
          <cell r="E2198" t="str">
            <v>SICRO Jan/26</v>
          </cell>
        </row>
        <row r="2199">
          <cell r="A2199">
            <v>1917552</v>
          </cell>
          <cell r="B2199" t="str">
            <v>Dragagem de areia média com draga de sucção e recalque - bomba de 1.350 kW e cortador de 170 kW - distância de recalque de 3.300 a 3.500 m</v>
          </cell>
          <cell r="C2199" t="str">
            <v>m³</v>
          </cell>
          <cell r="D2199">
            <v>13.42</v>
          </cell>
          <cell r="E2199" t="str">
            <v>SICRO Jan/26</v>
          </cell>
        </row>
        <row r="2200">
          <cell r="A2200">
            <v>1917553</v>
          </cell>
          <cell r="B2200" t="str">
            <v>Dragagem de areia média com draga de sucção e recalque - bomba de 1.350 kW e cortador de 170 kW - distância de recalque de 3.500 a 3.700 m</v>
          </cell>
          <cell r="C2200" t="str">
            <v>m³</v>
          </cell>
          <cell r="D2200">
            <v>13.3</v>
          </cell>
          <cell r="E2200" t="str">
            <v>SICRO Jan/26</v>
          </cell>
        </row>
        <row r="2201">
          <cell r="A2201">
            <v>1917554</v>
          </cell>
          <cell r="B2201" t="str">
            <v>Dragagem de areia média com draga de sucção e recalque - bomba de 1.350 kW e cortador de 170 kW - distância de recalque de 3.700 a 3.900 m</v>
          </cell>
          <cell r="C2201" t="str">
            <v>m³</v>
          </cell>
          <cell r="D2201">
            <v>14.61</v>
          </cell>
          <cell r="E2201" t="str">
            <v>SICRO Jan/26</v>
          </cell>
        </row>
        <row r="2202">
          <cell r="A2202">
            <v>1917555</v>
          </cell>
          <cell r="B2202" t="str">
            <v>Dragagem de areia média com draga de sucção e recalque - bomba de 1.350 kW e cortador de 170 kW - distância de recalque de 3.900 a 4.100 m</v>
          </cell>
          <cell r="C2202" t="str">
            <v>m³</v>
          </cell>
          <cell r="D2202">
            <v>15.28</v>
          </cell>
          <cell r="E2202" t="str">
            <v>SICRO Jan/26</v>
          </cell>
        </row>
        <row r="2203">
          <cell r="A2203">
            <v>1917556</v>
          </cell>
          <cell r="B2203" t="str">
            <v>Dragagem de areia média com draga de sucção e recalque - bomba de 1.350 kW e cortador de 170 kW - distância de recalque de 4.100 a 4.300 m</v>
          </cell>
          <cell r="C2203" t="str">
            <v>m³</v>
          </cell>
          <cell r="D2203">
            <v>16.37</v>
          </cell>
          <cell r="E2203" t="str">
            <v>SICRO Jan/26</v>
          </cell>
        </row>
        <row r="2204">
          <cell r="A2204">
            <v>1917557</v>
          </cell>
          <cell r="B2204" t="str">
            <v>Dragagem de areia média com draga de sucção e recalque - bomba de 1.350 kW e cortador de 170 kW - distância de recalque de 4.300 a 4.500 m</v>
          </cell>
          <cell r="C2204" t="str">
            <v>m³</v>
          </cell>
          <cell r="D2204">
            <v>17.12</v>
          </cell>
          <cell r="E2204" t="str">
            <v>SICRO Jan/26</v>
          </cell>
        </row>
        <row r="2205">
          <cell r="A2205">
            <v>1917558</v>
          </cell>
          <cell r="B2205" t="str">
            <v>Dragagem de areia média com draga de sucção e recalque - bomba de 1.350 kW e cortador de 170 kW - distância de recalque de 4.500 a 4.700 m</v>
          </cell>
          <cell r="C2205" t="str">
            <v>m³</v>
          </cell>
          <cell r="D2205">
            <v>18.239999999999998</v>
          </cell>
          <cell r="E2205" t="str">
            <v>SICRO Jan/26</v>
          </cell>
        </row>
        <row r="2206">
          <cell r="A2206">
            <v>1917559</v>
          </cell>
          <cell r="B2206" t="str">
            <v>Dragagem de areia média com draga de sucção e recalque - bomba de 1.350 kW e cortador de 170 kW - distância de recalque de 4.700 a 4.900 m</v>
          </cell>
          <cell r="C2206" t="str">
            <v>m³</v>
          </cell>
          <cell r="D2206">
            <v>20.18</v>
          </cell>
          <cell r="E2206" t="str">
            <v>SICRO Jan/26</v>
          </cell>
        </row>
        <row r="2207">
          <cell r="A2207">
            <v>1917560</v>
          </cell>
          <cell r="B2207" t="str">
            <v>Dragagem de areia média com draga de sucção e recalque - bomba de 1.350 kW e cortador de 170 kW - distância de recalque de 4.900 a 5.100 m</v>
          </cell>
          <cell r="C2207" t="str">
            <v>m³</v>
          </cell>
          <cell r="D2207">
            <v>22.59</v>
          </cell>
          <cell r="E2207" t="str">
            <v>SICRO Jan/26</v>
          </cell>
        </row>
        <row r="2208">
          <cell r="A2208">
            <v>1917561</v>
          </cell>
          <cell r="B2208" t="str">
            <v>Dragagem de areia média com draga de sucção e recalque - bomba de 1.350 kW e cortador de 170 kW - distância de recalque de 5.100 a 5.300 m</v>
          </cell>
          <cell r="C2208" t="str">
            <v>m³</v>
          </cell>
          <cell r="D2208">
            <v>25.02</v>
          </cell>
          <cell r="E2208" t="str">
            <v>SICRO Jan/26</v>
          </cell>
        </row>
        <row r="2209">
          <cell r="A2209">
            <v>1917562</v>
          </cell>
          <cell r="B2209" t="str">
            <v>Dragagem de areia média com draga de sucção e recalque - bomba de 1.350 kW e cortador de 170 kW - distância de recalque de 5.300 a 5.500 m</v>
          </cell>
          <cell r="C2209" t="str">
            <v>m³</v>
          </cell>
          <cell r="D2209">
            <v>27.81</v>
          </cell>
          <cell r="E2209" t="str">
            <v>SICRO Jan/26</v>
          </cell>
        </row>
        <row r="2210">
          <cell r="A2210">
            <v>1917563</v>
          </cell>
          <cell r="B2210" t="str">
            <v>Dragagem de areia média com draga de sucção e recalque - bomba de 1.350 kW e cortador de 170 kW - distância de recalque de 5.500 a 5.700 m</v>
          </cell>
          <cell r="C2210" t="str">
            <v>m³</v>
          </cell>
          <cell r="D2210">
            <v>30.34</v>
          </cell>
          <cell r="E2210" t="str">
            <v>SICRO Jan/26</v>
          </cell>
        </row>
        <row r="2211">
          <cell r="A2211">
            <v>1917564</v>
          </cell>
          <cell r="B2211" t="str">
            <v>Dragagem de areia média com draga de sucção e recalque - bomba de 1.350 kW e cortador de 170 kW - distância de recalque de 5.700 a 5.900 m</v>
          </cell>
          <cell r="C2211" t="str">
            <v>m³</v>
          </cell>
          <cell r="D2211">
            <v>33.090000000000003</v>
          </cell>
          <cell r="E2211" t="str">
            <v>SICRO Jan/26</v>
          </cell>
        </row>
        <row r="2212">
          <cell r="A2212">
            <v>1917565</v>
          </cell>
          <cell r="B2212" t="str">
            <v>Dragagem de areia média com draga de sucção e recalque - bomba de 1.350 kW e cortador de 170 kW - distância de recalque de 5.900 a 6.100 m</v>
          </cell>
          <cell r="C2212" t="str">
            <v>m³</v>
          </cell>
          <cell r="D2212">
            <v>36.700000000000003</v>
          </cell>
          <cell r="E2212" t="str">
            <v>SICRO Jan/26</v>
          </cell>
        </row>
        <row r="2213">
          <cell r="A2213">
            <v>1917538</v>
          </cell>
          <cell r="B2213" t="str">
            <v>Dragagem de areia média com draga de sucção e recalque - bomba de 1.350 kW e cortador de 170 kW - distância de recalque de 500 a 700 m</v>
          </cell>
          <cell r="C2213" t="str">
            <v>m³</v>
          </cell>
          <cell r="D2213">
            <v>6.14</v>
          </cell>
          <cell r="E2213" t="str">
            <v>SICRO Jan/26</v>
          </cell>
        </row>
        <row r="2214">
          <cell r="A2214">
            <v>1917566</v>
          </cell>
          <cell r="B2214" t="str">
            <v>Dragagem de areia média com draga de sucção e recalque - bomba de 1.350 kW e cortador de 170 kW - distância de recalque de 6.100 a 6.300 m</v>
          </cell>
          <cell r="C2214" t="str">
            <v>m³</v>
          </cell>
          <cell r="D2214">
            <v>40.42</v>
          </cell>
          <cell r="E2214" t="str">
            <v>SICRO Jan/26</v>
          </cell>
        </row>
        <row r="2215">
          <cell r="A2215">
            <v>1917567</v>
          </cell>
          <cell r="B2215" t="str">
            <v>Dragagem de areia média com draga de sucção e recalque - bomba de 1.350 kW e cortador de 170 kW - distância de recalque de 6.300 a 6.500 m</v>
          </cell>
          <cell r="C2215" t="str">
            <v>m³</v>
          </cell>
          <cell r="D2215">
            <v>44.35</v>
          </cell>
          <cell r="E2215" t="str">
            <v>SICRO Jan/26</v>
          </cell>
        </row>
        <row r="2216">
          <cell r="A2216">
            <v>1917568</v>
          </cell>
          <cell r="B2216" t="str">
            <v>Dragagem de areia média com draga de sucção e recalque - bomba de 1.350 kW e cortador de 170 kW - distância de recalque de 6.500 a 6.700 m</v>
          </cell>
          <cell r="C2216" t="str">
            <v>m³</v>
          </cell>
          <cell r="D2216">
            <v>48.1</v>
          </cell>
          <cell r="E2216" t="str">
            <v>SICRO Jan/26</v>
          </cell>
        </row>
        <row r="2217">
          <cell r="A2217">
            <v>1917569</v>
          </cell>
          <cell r="B2217" t="str">
            <v>Dragagem de areia média com draga de sucção e recalque - bomba de 1.350 kW e cortador de 170 kW - distância de recalque de 6.700 a 6.900 m</v>
          </cell>
          <cell r="C2217" t="str">
            <v>m³</v>
          </cell>
          <cell r="D2217">
            <v>52.72</v>
          </cell>
          <cell r="E2217" t="str">
            <v>SICRO Jan/26</v>
          </cell>
        </row>
        <row r="2218">
          <cell r="A2218">
            <v>1917570</v>
          </cell>
          <cell r="B2218" t="str">
            <v>Dragagem de areia média com draga de sucção e recalque - bomba de 1.350 kW e cortador de 170 kW - distância de recalque de 6.900 a 7.100 m</v>
          </cell>
          <cell r="C2218" t="str">
            <v>m³</v>
          </cell>
          <cell r="D2218">
            <v>57</v>
          </cell>
          <cell r="E2218" t="str">
            <v>SICRO Jan/26</v>
          </cell>
        </row>
        <row r="2219">
          <cell r="A2219">
            <v>1917571</v>
          </cell>
          <cell r="B2219" t="str">
            <v>Dragagem de areia média com draga de sucção e recalque - bomba de 1.350 kW e cortador de 170 kW - distância de recalque de 7.100 a 7.300 m</v>
          </cell>
          <cell r="C2219" t="str">
            <v>m³</v>
          </cell>
          <cell r="D2219">
            <v>62.08</v>
          </cell>
          <cell r="E2219" t="str">
            <v>SICRO Jan/26</v>
          </cell>
        </row>
        <row r="2220">
          <cell r="A2220">
            <v>1917572</v>
          </cell>
          <cell r="B2220" t="str">
            <v>Dragagem de areia média com draga de sucção e recalque - bomba de 1.350 kW e cortador de 170 kW - distância de recalque de 7.300 a 7.500 m</v>
          </cell>
          <cell r="C2220" t="str">
            <v>m³</v>
          </cell>
          <cell r="D2220">
            <v>67.75</v>
          </cell>
          <cell r="E2220" t="str">
            <v>SICRO Jan/26</v>
          </cell>
        </row>
        <row r="2221">
          <cell r="A2221">
            <v>1917573</v>
          </cell>
          <cell r="B2221" t="str">
            <v>Dragagem de areia média com draga de sucção e recalque - bomba de 1.350 kW e cortador de 170 kW - distância de recalque de 7.500 a 7.700 m</v>
          </cell>
          <cell r="C2221" t="str">
            <v>m³</v>
          </cell>
          <cell r="D2221">
            <v>73.92</v>
          </cell>
          <cell r="E2221" t="str">
            <v>SICRO Jan/26</v>
          </cell>
        </row>
        <row r="2222">
          <cell r="A2222">
            <v>1917574</v>
          </cell>
          <cell r="B2222" t="str">
            <v>Dragagem de areia média com draga de sucção e recalque - bomba de 1.350 kW e cortador de 170 kW - distância de recalque de 7.700 a 7.900 m</v>
          </cell>
          <cell r="C2222" t="str">
            <v>m³</v>
          </cell>
          <cell r="D2222">
            <v>79.5</v>
          </cell>
          <cell r="E2222" t="str">
            <v>SICRO Jan/26</v>
          </cell>
        </row>
        <row r="2223">
          <cell r="A2223">
            <v>1917539</v>
          </cell>
          <cell r="B2223" t="str">
            <v>Dragagem de areia média com draga de sucção e recalque - bomba de 1.350 kW e cortador de 170 kW - distância de recalque de 700 a 900 m</v>
          </cell>
          <cell r="C2223" t="str">
            <v>m³</v>
          </cell>
          <cell r="D2223">
            <v>6.47</v>
          </cell>
          <cell r="E2223" t="str">
            <v>SICRO Jan/26</v>
          </cell>
        </row>
        <row r="2224">
          <cell r="A2224">
            <v>1917540</v>
          </cell>
          <cell r="B2224" t="str">
            <v>Dragagem de areia média com draga de sucção e recalque - bomba de 1.350 kW e cortador de 170 kW - distância de recalque de 900 a 1.100 m</v>
          </cell>
          <cell r="C2224" t="str">
            <v>m³</v>
          </cell>
          <cell r="D2224">
            <v>6.89</v>
          </cell>
          <cell r="E2224" t="str">
            <v>SICRO Jan/26</v>
          </cell>
        </row>
        <row r="2225">
          <cell r="A2225">
            <v>1917738</v>
          </cell>
          <cell r="B2225" t="str">
            <v>Dragagem de areia média com draga de sucção e recalque - bomba de 1.350 kW e cortador de 170 kW - distância de recalque de até 500 m</v>
          </cell>
          <cell r="C2225" t="str">
            <v>m³</v>
          </cell>
          <cell r="D2225">
            <v>6.04</v>
          </cell>
          <cell r="E2225" t="str">
            <v>SICRO Jan/26</v>
          </cell>
        </row>
        <row r="2226">
          <cell r="A2226">
            <v>1917238</v>
          </cell>
          <cell r="B2226" t="str">
            <v>Dragagem de areia média com draga de sucção e recalque - bomba de 294 kW e cortador de 30 kW - distância de recalque de 1.100 a 1.300 m</v>
          </cell>
          <cell r="C2226" t="str">
            <v>m³</v>
          </cell>
          <cell r="D2226">
            <v>8.69</v>
          </cell>
          <cell r="E2226" t="str">
            <v>SICRO Jan/26</v>
          </cell>
        </row>
        <row r="2227">
          <cell r="A2227">
            <v>1917239</v>
          </cell>
          <cell r="B2227" t="str">
            <v>Dragagem de areia média com draga de sucção e recalque - bomba de 294 kW e cortador de 30 kW - distância de recalque de 1.300 a 1.500 m</v>
          </cell>
          <cell r="C2227" t="str">
            <v>m³</v>
          </cell>
          <cell r="D2227">
            <v>9.43</v>
          </cell>
          <cell r="E2227" t="str">
            <v>SICRO Jan/26</v>
          </cell>
        </row>
        <row r="2228">
          <cell r="A2228">
            <v>1917240</v>
          </cell>
          <cell r="B2228" t="str">
            <v>Dragagem de areia média com draga de sucção e recalque - bomba de 294 kW e cortador de 30 kW - distância de recalque de 1.500 a 1.700 m</v>
          </cell>
          <cell r="C2228" t="str">
            <v>m³</v>
          </cell>
          <cell r="D2228">
            <v>10.08</v>
          </cell>
          <cell r="E2228" t="str">
            <v>SICRO Jan/26</v>
          </cell>
        </row>
        <row r="2229">
          <cell r="A2229">
            <v>1917241</v>
          </cell>
          <cell r="B2229" t="str">
            <v>Dragagem de areia média com draga de sucção e recalque - bomba de 294 kW e cortador de 30 kW - distância de recalque de 1.700 a 1.900 m</v>
          </cell>
          <cell r="C2229" t="str">
            <v>m³</v>
          </cell>
          <cell r="D2229">
            <v>10.68</v>
          </cell>
          <cell r="E2229" t="str">
            <v>SICRO Jan/26</v>
          </cell>
        </row>
        <row r="2230">
          <cell r="A2230">
            <v>1917242</v>
          </cell>
          <cell r="B2230" t="str">
            <v>Dragagem de areia média com draga de sucção e recalque - bomba de 294 kW e cortador de 30 kW - distância de recalque de 1.900 a 2.100 m</v>
          </cell>
          <cell r="C2230" t="str">
            <v>m³</v>
          </cell>
          <cell r="D2230">
            <v>11.26</v>
          </cell>
          <cell r="E2230" t="str">
            <v>SICRO Jan/26</v>
          </cell>
        </row>
        <row r="2231">
          <cell r="A2231">
            <v>1917243</v>
          </cell>
          <cell r="B2231" t="str">
            <v>Dragagem de areia média com draga de sucção e recalque - bomba de 294 kW e cortador de 30 kW - distância de recalque de 2.100 a 2.300 m</v>
          </cell>
          <cell r="C2231" t="str">
            <v>m³</v>
          </cell>
          <cell r="D2231">
            <v>11.81</v>
          </cell>
          <cell r="E2231" t="str">
            <v>SICRO Jan/26</v>
          </cell>
        </row>
        <row r="2232">
          <cell r="A2232">
            <v>1917244</v>
          </cell>
          <cell r="B2232" t="str">
            <v>Dragagem de areia média com draga de sucção e recalque - bomba de 294 kW e cortador de 30 kW - distância de recalque de 2.300 a 2.500 m</v>
          </cell>
          <cell r="C2232" t="str">
            <v>m³</v>
          </cell>
          <cell r="D2232">
            <v>12.49</v>
          </cell>
          <cell r="E2232" t="str">
            <v>SICRO Jan/26</v>
          </cell>
        </row>
        <row r="2233">
          <cell r="A2233">
            <v>1917245</v>
          </cell>
          <cell r="B2233" t="str">
            <v>Dragagem de areia média com draga de sucção e recalque - bomba de 294 kW e cortador de 30 kW - distância de recalque de 2.500 a 2.700 m</v>
          </cell>
          <cell r="C2233" t="str">
            <v>m³</v>
          </cell>
          <cell r="D2233">
            <v>13.15</v>
          </cell>
          <cell r="E2233" t="str">
            <v>SICRO Jan/26</v>
          </cell>
        </row>
        <row r="2234">
          <cell r="A2234">
            <v>1917246</v>
          </cell>
          <cell r="B2234" t="str">
            <v>Dragagem de areia média com draga de sucção e recalque - bomba de 294 kW e cortador de 30 kW - distância de recalque de 2.700 a 2.900 m</v>
          </cell>
          <cell r="C2234" t="str">
            <v>m³</v>
          </cell>
          <cell r="D2234">
            <v>13.86</v>
          </cell>
          <cell r="E2234" t="str">
            <v>SICRO Jan/26</v>
          </cell>
        </row>
        <row r="2235">
          <cell r="A2235">
            <v>1917247</v>
          </cell>
          <cell r="B2235" t="str">
            <v>Dragagem de areia média com draga de sucção e recalque - bomba de 294 kW e cortador de 30 kW - distância de recalque de 2.900 a 3.100 m</v>
          </cell>
          <cell r="C2235" t="str">
            <v>m³</v>
          </cell>
          <cell r="D2235">
            <v>15.03</v>
          </cell>
          <cell r="E2235" t="str">
            <v>SICRO Jan/26</v>
          </cell>
        </row>
        <row r="2236">
          <cell r="A2236">
            <v>1917248</v>
          </cell>
          <cell r="B2236" t="str">
            <v>Dragagem de areia média com draga de sucção e recalque - bomba de 294 kW e cortador de 30 kW - distância de recalque de 3.100 a 3.300 m</v>
          </cell>
          <cell r="C2236" t="str">
            <v>m³</v>
          </cell>
          <cell r="D2236">
            <v>17.14</v>
          </cell>
          <cell r="E2236" t="str">
            <v>SICRO Jan/26</v>
          </cell>
        </row>
        <row r="2237">
          <cell r="A2237">
            <v>1917249</v>
          </cell>
          <cell r="B2237" t="str">
            <v>Dragagem de areia média com draga de sucção e recalque - bomba de 294 kW e cortador de 30 kW - distância de recalque de 3.300 a 3.500 m</v>
          </cell>
          <cell r="C2237" t="str">
            <v>m³</v>
          </cell>
          <cell r="D2237">
            <v>20.63</v>
          </cell>
          <cell r="E2237" t="str">
            <v>SICRO Jan/26</v>
          </cell>
        </row>
        <row r="2238">
          <cell r="A2238">
            <v>1917235</v>
          </cell>
          <cell r="B2238" t="str">
            <v>Dragagem de areia média com draga de sucção e recalque - bomba de 294 kW e cortador de 30 kW - distância de recalque de 500 a 700 m</v>
          </cell>
          <cell r="C2238" t="str">
            <v>m³</v>
          </cell>
          <cell r="D2238">
            <v>6.92</v>
          </cell>
          <cell r="E2238" t="str">
            <v>SICRO Jan/26</v>
          </cell>
        </row>
        <row r="2239">
          <cell r="A2239">
            <v>1917236</v>
          </cell>
          <cell r="B2239" t="str">
            <v>Dragagem de areia média com draga de sucção e recalque - bomba de 294 kW e cortador de 30 kW - distância de recalque de 700 a 900 m</v>
          </cell>
          <cell r="C2239" t="str">
            <v>m³</v>
          </cell>
          <cell r="D2239">
            <v>7.39</v>
          </cell>
          <cell r="E2239" t="str">
            <v>SICRO Jan/26</v>
          </cell>
        </row>
        <row r="2240">
          <cell r="A2240">
            <v>1917237</v>
          </cell>
          <cell r="B2240" t="str">
            <v>Dragagem de areia média com draga de sucção e recalque - bomba de 294 kW e cortador de 30 kW - distância de recalque de 900 a 1.100 m</v>
          </cell>
          <cell r="C2240" t="str">
            <v>m³</v>
          </cell>
          <cell r="D2240">
            <v>7.96</v>
          </cell>
          <cell r="E2240" t="str">
            <v>SICRO Jan/26</v>
          </cell>
        </row>
        <row r="2241">
          <cell r="A2241">
            <v>1917725</v>
          </cell>
          <cell r="B2241" t="str">
            <v>Dragagem de areia média com draga de sucção e recalque - bomba de 294 kW e cortador de 30 kW - distância de recalque de até 500 m</v>
          </cell>
          <cell r="C2241" t="str">
            <v>m³</v>
          </cell>
          <cell r="D2241">
            <v>6.73</v>
          </cell>
          <cell r="E2241" t="str">
            <v>SICRO Jan/26</v>
          </cell>
        </row>
        <row r="2242">
          <cell r="A2242">
            <v>1917311</v>
          </cell>
          <cell r="B2242" t="str">
            <v>Dragagem de areia média com draga de sucção e recalque - bomba de 483 kW e cortador de 55 kW - distância de recalque de 1.100 a 1.300 m</v>
          </cell>
          <cell r="C2242" t="str">
            <v>m³</v>
          </cell>
          <cell r="D2242">
            <v>6.91</v>
          </cell>
          <cell r="E2242" t="str">
            <v>SICRO Jan/26</v>
          </cell>
        </row>
        <row r="2243">
          <cell r="A2243">
            <v>1917312</v>
          </cell>
          <cell r="B2243" t="str">
            <v>Dragagem de areia média com draga de sucção e recalque - bomba de 483 kW e cortador de 55 kW - distância de recalque de 1.300 a 1.500 m</v>
          </cell>
          <cell r="C2243" t="str">
            <v>m³</v>
          </cell>
          <cell r="D2243">
            <v>7.7</v>
          </cell>
          <cell r="E2243" t="str">
            <v>SICRO Jan/26</v>
          </cell>
        </row>
        <row r="2244">
          <cell r="A2244">
            <v>1917313</v>
          </cell>
          <cell r="B2244" t="str">
            <v>Dragagem de areia média com draga de sucção e recalque - bomba de 483 kW e cortador de 55 kW - distância de recalque de 1.500 a 1.700 m</v>
          </cell>
          <cell r="C2244" t="str">
            <v>m³</v>
          </cell>
          <cell r="D2244">
            <v>8.25</v>
          </cell>
          <cell r="E2244" t="str">
            <v>SICRO Jan/26</v>
          </cell>
        </row>
        <row r="2245">
          <cell r="A2245">
            <v>1917314</v>
          </cell>
          <cell r="B2245" t="str">
            <v>Dragagem de areia média com draga de sucção e recalque - bomba de 483 kW e cortador de 55 kW - distância de recalque de 1.700 a 1.900 m</v>
          </cell>
          <cell r="C2245" t="str">
            <v>m³</v>
          </cell>
          <cell r="D2245">
            <v>8.7799999999999994</v>
          </cell>
          <cell r="E2245" t="str">
            <v>SICRO Jan/26</v>
          </cell>
        </row>
        <row r="2246">
          <cell r="A2246">
            <v>1917315</v>
          </cell>
          <cell r="B2246" t="str">
            <v>Dragagem de areia média com draga de sucção e recalque - bomba de 483 kW e cortador de 55 kW - distância de recalque de 1.900 a 2.100 m</v>
          </cell>
          <cell r="C2246" t="str">
            <v>m³</v>
          </cell>
          <cell r="D2246">
            <v>9.43</v>
          </cell>
          <cell r="E2246" t="str">
            <v>SICRO Jan/26</v>
          </cell>
        </row>
        <row r="2247">
          <cell r="A2247">
            <v>1917316</v>
          </cell>
          <cell r="B2247" t="str">
            <v>Dragagem de areia média com draga de sucção e recalque - bomba de 483 kW e cortador de 55 kW - distância de recalque de 2.100 a 2.300 m</v>
          </cell>
          <cell r="C2247" t="str">
            <v>m³</v>
          </cell>
          <cell r="D2247">
            <v>10.07</v>
          </cell>
          <cell r="E2247" t="str">
            <v>SICRO Jan/26</v>
          </cell>
        </row>
        <row r="2248">
          <cell r="A2248">
            <v>1917317</v>
          </cell>
          <cell r="B2248" t="str">
            <v>Dragagem de areia média com draga de sucção e recalque - bomba de 483 kW e cortador de 55 kW - distância de recalque de 2.300 a 2.500 m</v>
          </cell>
          <cell r="C2248" t="str">
            <v>m³</v>
          </cell>
          <cell r="D2248">
            <v>11.01</v>
          </cell>
          <cell r="E2248" t="str">
            <v>SICRO Jan/26</v>
          </cell>
        </row>
        <row r="2249">
          <cell r="A2249">
            <v>1917318</v>
          </cell>
          <cell r="B2249" t="str">
            <v>Dragagem de areia média com draga de sucção e recalque - bomba de 483 kW e cortador de 55 kW - distância de recalque de 2.500 a 2.700 m</v>
          </cell>
          <cell r="C2249" t="str">
            <v>m³</v>
          </cell>
          <cell r="D2249">
            <v>11.9</v>
          </cell>
          <cell r="E2249" t="str">
            <v>SICRO Jan/26</v>
          </cell>
        </row>
        <row r="2250">
          <cell r="A2250">
            <v>1917319</v>
          </cell>
          <cell r="B2250" t="str">
            <v>Dragagem de areia média com draga de sucção e recalque - bomba de 483 kW e cortador de 55 kW - distância de recalque de 2.700 a 2.900 m</v>
          </cell>
          <cell r="C2250" t="str">
            <v>m³</v>
          </cell>
          <cell r="D2250">
            <v>12.74</v>
          </cell>
          <cell r="E2250" t="str">
            <v>SICRO Jan/26</v>
          </cell>
        </row>
        <row r="2251">
          <cell r="A2251">
            <v>1917320</v>
          </cell>
          <cell r="B2251" t="str">
            <v>Dragagem de areia média com draga de sucção e recalque - bomba de 483 kW e cortador de 55 kW - distância de recalque de 2.900 a 3.100 m</v>
          </cell>
          <cell r="C2251" t="str">
            <v>m³</v>
          </cell>
          <cell r="D2251">
            <v>13.64</v>
          </cell>
          <cell r="E2251" t="str">
            <v>SICRO Jan/26</v>
          </cell>
        </row>
        <row r="2252">
          <cell r="A2252">
            <v>1917321</v>
          </cell>
          <cell r="B2252" t="str">
            <v>Dragagem de areia média com draga de sucção e recalque - bomba de 483 kW e cortador de 55 kW - distância de recalque de 3.100 a 3.300 m</v>
          </cell>
          <cell r="C2252" t="str">
            <v>m³</v>
          </cell>
          <cell r="D2252">
            <v>16.739999999999998</v>
          </cell>
          <cell r="E2252" t="str">
            <v>SICRO Jan/26</v>
          </cell>
        </row>
        <row r="2253">
          <cell r="A2253">
            <v>1917322</v>
          </cell>
          <cell r="B2253" t="str">
            <v>Dragagem de areia média com draga de sucção e recalque - bomba de 483 kW e cortador de 55 kW - distância de recalque de 3.300 a 3.500 m</v>
          </cell>
          <cell r="C2253" t="str">
            <v>m³</v>
          </cell>
          <cell r="D2253">
            <v>19.489999999999998</v>
          </cell>
          <cell r="E2253" t="str">
            <v>SICRO Jan/26</v>
          </cell>
        </row>
        <row r="2254">
          <cell r="A2254">
            <v>1917323</v>
          </cell>
          <cell r="B2254" t="str">
            <v>Dragagem de areia média com draga de sucção e recalque - bomba de 483 kW e cortador de 55 kW - distância de recalque de 3.500 a 3.700 m</v>
          </cell>
          <cell r="C2254" t="str">
            <v>m³</v>
          </cell>
          <cell r="D2254">
            <v>23.03</v>
          </cell>
          <cell r="E2254" t="str">
            <v>SICRO Jan/26</v>
          </cell>
        </row>
        <row r="2255">
          <cell r="A2255">
            <v>1917324</v>
          </cell>
          <cell r="B2255" t="str">
            <v>Dragagem de areia média com draga de sucção e recalque - bomba de 483 kW e cortador de 55 kW - distância de recalque de 3.700 a 3.900 m</v>
          </cell>
          <cell r="C2255" t="str">
            <v>m³</v>
          </cell>
          <cell r="D2255">
            <v>26.75</v>
          </cell>
          <cell r="E2255" t="str">
            <v>SICRO Jan/26</v>
          </cell>
        </row>
        <row r="2256">
          <cell r="A2256">
            <v>1917325</v>
          </cell>
          <cell r="B2256" t="str">
            <v>Dragagem de areia média com draga de sucção e recalque - bomba de 483 kW e cortador de 55 kW - distância de recalque de 3.900 a 4.100 m</v>
          </cell>
          <cell r="C2256" t="str">
            <v>m³</v>
          </cell>
          <cell r="D2256">
            <v>31.16</v>
          </cell>
          <cell r="E2256" t="str">
            <v>SICRO Jan/26</v>
          </cell>
        </row>
        <row r="2257">
          <cell r="A2257">
            <v>1917326</v>
          </cell>
          <cell r="B2257" t="str">
            <v>Dragagem de areia média com draga de sucção e recalque - bomba de 483 kW e cortador de 55 kW - distância de recalque de 4.100 a 4.300 m</v>
          </cell>
          <cell r="C2257" t="str">
            <v>m³</v>
          </cell>
          <cell r="D2257">
            <v>37.06</v>
          </cell>
          <cell r="E2257" t="str">
            <v>SICRO Jan/26</v>
          </cell>
        </row>
        <row r="2258">
          <cell r="A2258">
            <v>1917327</v>
          </cell>
          <cell r="B2258" t="str">
            <v>Dragagem de areia média com draga de sucção e recalque - bomba de 483 kW e cortador de 55 kW - distância de recalque de 4.300 a 4.500 m</v>
          </cell>
          <cell r="C2258" t="str">
            <v>m³</v>
          </cell>
          <cell r="D2258">
            <v>43.14</v>
          </cell>
          <cell r="E2258" t="str">
            <v>SICRO Jan/26</v>
          </cell>
        </row>
        <row r="2259">
          <cell r="A2259">
            <v>1917328</v>
          </cell>
          <cell r="B2259" t="str">
            <v>Dragagem de areia média com draga de sucção e recalque - bomba de 483 kW e cortador de 55 kW - distância de recalque de 4.500 a 4.700 m</v>
          </cell>
          <cell r="C2259" t="str">
            <v>m³</v>
          </cell>
          <cell r="D2259">
            <v>50.13</v>
          </cell>
          <cell r="E2259" t="str">
            <v>SICRO Jan/26</v>
          </cell>
        </row>
        <row r="2260">
          <cell r="A2260">
            <v>1917329</v>
          </cell>
          <cell r="B2260" t="str">
            <v>Dragagem de areia média com draga de sucção e recalque - bomba de 483 kW e cortador de 55 kW - distância de recalque de 4.700 a 4.900 m</v>
          </cell>
          <cell r="C2260" t="str">
            <v>m³</v>
          </cell>
          <cell r="D2260">
            <v>54.88</v>
          </cell>
          <cell r="E2260" t="str">
            <v>SICRO Jan/26</v>
          </cell>
        </row>
        <row r="2261">
          <cell r="A2261">
            <v>1917330</v>
          </cell>
          <cell r="B2261" t="str">
            <v>Dragagem de areia média com draga de sucção e recalque - bomba de 483 kW e cortador de 55 kW - distância de recalque de 4.900 a 5.100 m</v>
          </cell>
          <cell r="C2261" t="str">
            <v>m³</v>
          </cell>
          <cell r="D2261">
            <v>60.67</v>
          </cell>
          <cell r="E2261" t="str">
            <v>SICRO Jan/26</v>
          </cell>
        </row>
        <row r="2262">
          <cell r="A2262">
            <v>1917308</v>
          </cell>
          <cell r="B2262" t="str">
            <v>Dragagem de areia média com draga de sucção e recalque - bomba de 483 kW e cortador de 55 kW - distância de recalque de 500 a 700 m</v>
          </cell>
          <cell r="C2262" t="str">
            <v>m³</v>
          </cell>
          <cell r="D2262">
            <v>5.75</v>
          </cell>
          <cell r="E2262" t="str">
            <v>SICRO Jan/26</v>
          </cell>
        </row>
        <row r="2263">
          <cell r="A2263">
            <v>1917309</v>
          </cell>
          <cell r="B2263" t="str">
            <v>Dragagem de areia média com draga de sucção e recalque - bomba de 483 kW e cortador de 55 kW - distância de recalque de 700 a 900 m</v>
          </cell>
          <cell r="C2263" t="str">
            <v>m³</v>
          </cell>
          <cell r="D2263">
            <v>6.07</v>
          </cell>
          <cell r="E2263" t="str">
            <v>SICRO Jan/26</v>
          </cell>
        </row>
        <row r="2264">
          <cell r="A2264">
            <v>1917310</v>
          </cell>
          <cell r="B2264" t="str">
            <v>Dragagem de areia média com draga de sucção e recalque - bomba de 483 kW e cortador de 55 kW - distância de recalque de 900 a 1.100 m</v>
          </cell>
          <cell r="C2264" t="str">
            <v>m³</v>
          </cell>
          <cell r="D2264">
            <v>6.42</v>
          </cell>
          <cell r="E2264" t="str">
            <v>SICRO Jan/26</v>
          </cell>
        </row>
        <row r="2265">
          <cell r="A2265">
            <v>1917730</v>
          </cell>
          <cell r="B2265" t="str">
            <v>Dragagem de areia média com draga de sucção e recalque - bomba de 483 kW e cortador de 55 kW - distância de recalque de até 500 m</v>
          </cell>
          <cell r="C2265" t="str">
            <v>m³</v>
          </cell>
          <cell r="D2265">
            <v>5.67</v>
          </cell>
          <cell r="E2265" t="str">
            <v>SICRO Jan/26</v>
          </cell>
        </row>
        <row r="2266">
          <cell r="A2266">
            <v>1917415</v>
          </cell>
          <cell r="B2266" t="str">
            <v>Dragagem de areia média com draga de sucção e recalque - bomba de 746 kW e cortador de 110 kW - distância de recalque de 1.100 a 1.300 m</v>
          </cell>
          <cell r="C2266" t="str">
            <v>m³</v>
          </cell>
          <cell r="D2266">
            <v>7.19</v>
          </cell>
          <cell r="E2266" t="str">
            <v>SICRO Jan/26</v>
          </cell>
        </row>
        <row r="2267">
          <cell r="A2267">
            <v>1917416</v>
          </cell>
          <cell r="B2267" t="str">
            <v>Dragagem de areia média com draga de sucção e recalque - bomba de 746 kW e cortador de 110 kW - distância de recalque de 1.300 a 1.500 m</v>
          </cell>
          <cell r="C2267" t="str">
            <v>m³</v>
          </cell>
          <cell r="D2267">
            <v>7.95</v>
          </cell>
          <cell r="E2267" t="str">
            <v>SICRO Jan/26</v>
          </cell>
        </row>
        <row r="2268">
          <cell r="A2268">
            <v>1917417</v>
          </cell>
          <cell r="B2268" t="str">
            <v>Dragagem de areia média com draga de sucção e recalque - bomba de 746 kW e cortador de 110 kW - distância de recalque de 1.500 a 1.700 m</v>
          </cell>
          <cell r="C2268" t="str">
            <v>m³</v>
          </cell>
          <cell r="D2268">
            <v>8.48</v>
          </cell>
          <cell r="E2268" t="str">
            <v>SICRO Jan/26</v>
          </cell>
        </row>
        <row r="2269">
          <cell r="A2269">
            <v>1917418</v>
          </cell>
          <cell r="B2269" t="str">
            <v>Dragagem de areia média com draga de sucção e recalque - bomba de 746 kW e cortador de 110 kW - distância de recalque de 1.700 a 1.900 m</v>
          </cell>
          <cell r="C2269" t="str">
            <v>m³</v>
          </cell>
          <cell r="D2269">
            <v>8.98</v>
          </cell>
          <cell r="E2269" t="str">
            <v>SICRO Jan/26</v>
          </cell>
        </row>
        <row r="2270">
          <cell r="A2270">
            <v>1917419</v>
          </cell>
          <cell r="B2270" t="str">
            <v>Dragagem de areia média com draga de sucção e recalque - bomba de 746 kW e cortador de 110 kW - distância de recalque de 1.900 a 2.100 m</v>
          </cell>
          <cell r="C2270" t="str">
            <v>m³</v>
          </cell>
          <cell r="D2270">
            <v>9.42</v>
          </cell>
          <cell r="E2270" t="str">
            <v>SICRO Jan/26</v>
          </cell>
        </row>
        <row r="2271">
          <cell r="A2271">
            <v>1917420</v>
          </cell>
          <cell r="B2271" t="str">
            <v>Dragagem de areia média com draga de sucção e recalque - bomba de 746 kW e cortador de 110 kW - distância de recalque de 2.100 a 2.300 m</v>
          </cell>
          <cell r="C2271" t="str">
            <v>m³</v>
          </cell>
          <cell r="D2271">
            <v>9.9499999999999993</v>
          </cell>
          <cell r="E2271" t="str">
            <v>SICRO Jan/26</v>
          </cell>
        </row>
        <row r="2272">
          <cell r="A2272">
            <v>1917421</v>
          </cell>
          <cell r="B2272" t="str">
            <v>Dragagem de areia média com draga de sucção e recalque - bomba de 746 kW e cortador de 110 kW - distância de recalque de 2.300 a 2.500 m</v>
          </cell>
          <cell r="C2272" t="str">
            <v>m³</v>
          </cell>
          <cell r="D2272">
            <v>10.75</v>
          </cell>
          <cell r="E2272" t="str">
            <v>SICRO Jan/26</v>
          </cell>
        </row>
        <row r="2273">
          <cell r="A2273">
            <v>1917422</v>
          </cell>
          <cell r="B2273" t="str">
            <v>Dragagem de areia média com draga de sucção e recalque - bomba de 746 kW e cortador de 110 kW - distância de recalque de 2.500 a 2.700 m</v>
          </cell>
          <cell r="C2273" t="str">
            <v>m³</v>
          </cell>
          <cell r="D2273">
            <v>11.25</v>
          </cell>
          <cell r="E2273" t="str">
            <v>SICRO Jan/26</v>
          </cell>
        </row>
        <row r="2274">
          <cell r="A2274">
            <v>1917423</v>
          </cell>
          <cell r="B2274" t="str">
            <v>Dragagem de areia média com draga de sucção e recalque - bomba de 746 kW e cortador de 110 kW - distância de recalque de 2.700 a 2.900 m</v>
          </cell>
          <cell r="C2274" t="str">
            <v>m³</v>
          </cell>
          <cell r="D2274">
            <v>11.76</v>
          </cell>
          <cell r="E2274" t="str">
            <v>SICRO Jan/26</v>
          </cell>
        </row>
        <row r="2275">
          <cell r="A2275">
            <v>1917424</v>
          </cell>
          <cell r="B2275" t="str">
            <v>Dragagem de areia média com draga de sucção e recalque - bomba de 746 kW e cortador de 110 kW - distância de recalque de 2.900 a 3.100 m</v>
          </cell>
          <cell r="C2275" t="str">
            <v>m³</v>
          </cell>
          <cell r="D2275">
            <v>12.29</v>
          </cell>
          <cell r="E2275" t="str">
            <v>SICRO Jan/26</v>
          </cell>
        </row>
        <row r="2276">
          <cell r="A2276">
            <v>1917425</v>
          </cell>
          <cell r="B2276" t="str">
            <v>Dragagem de areia média com draga de sucção e recalque - bomba de 746 kW e cortador de 110 kW - distância de recalque de 3.100 a 3.300 m</v>
          </cell>
          <cell r="C2276" t="str">
            <v>m³</v>
          </cell>
          <cell r="D2276">
            <v>13.3</v>
          </cell>
          <cell r="E2276" t="str">
            <v>SICRO Jan/26</v>
          </cell>
        </row>
        <row r="2277">
          <cell r="A2277">
            <v>1917426</v>
          </cell>
          <cell r="B2277" t="str">
            <v>Dragagem de areia média com draga de sucção e recalque - bomba de 746 kW e cortador de 110 kW - distância de recalque de 3.300 a 3.500 m</v>
          </cell>
          <cell r="C2277" t="str">
            <v>m³</v>
          </cell>
          <cell r="D2277">
            <v>14.48</v>
          </cell>
          <cell r="E2277" t="str">
            <v>SICRO Jan/26</v>
          </cell>
        </row>
        <row r="2278">
          <cell r="A2278">
            <v>1917427</v>
          </cell>
          <cell r="B2278" t="str">
            <v>Dragagem de areia média com draga de sucção e recalque - bomba de 746 kW e cortador de 110 kW - distância de recalque de 3.500 a 3.700 m</v>
          </cell>
          <cell r="C2278" t="str">
            <v>m³</v>
          </cell>
          <cell r="D2278">
            <v>16.63</v>
          </cell>
          <cell r="E2278" t="str">
            <v>SICRO Jan/26</v>
          </cell>
        </row>
        <row r="2279">
          <cell r="A2279">
            <v>1917428</v>
          </cell>
          <cell r="B2279" t="str">
            <v>Dragagem de areia média com draga de sucção e recalque - bomba de 746 kW e cortador de 110 kW - distância de recalque de 3.700 a 3.900 m</v>
          </cell>
          <cell r="C2279" t="str">
            <v>m³</v>
          </cell>
          <cell r="D2279">
            <v>19.170000000000002</v>
          </cell>
          <cell r="E2279" t="str">
            <v>SICRO Jan/26</v>
          </cell>
        </row>
        <row r="2280">
          <cell r="A2280">
            <v>1917429</v>
          </cell>
          <cell r="B2280" t="str">
            <v>Dragagem de areia média com draga de sucção e recalque - bomba de 746 kW e cortador de 110 kW - distância de recalque de 3.900 a 4.100 m</v>
          </cell>
          <cell r="C2280" t="str">
            <v>m³</v>
          </cell>
          <cell r="D2280">
            <v>21.83</v>
          </cell>
          <cell r="E2280" t="str">
            <v>SICRO Jan/26</v>
          </cell>
        </row>
        <row r="2281">
          <cell r="A2281">
            <v>1917430</v>
          </cell>
          <cell r="B2281" t="str">
            <v>Dragagem de areia média com draga de sucção e recalque - bomba de 746 kW e cortador de 110 kW - distância de recalque de 4.100 a 4.300 m</v>
          </cell>
          <cell r="C2281" t="str">
            <v>m³</v>
          </cell>
          <cell r="D2281">
            <v>25.32</v>
          </cell>
          <cell r="E2281" t="str">
            <v>SICRO Jan/26</v>
          </cell>
        </row>
        <row r="2282">
          <cell r="A2282">
            <v>1917431</v>
          </cell>
          <cell r="B2282" t="str">
            <v>Dragagem de areia média com draga de sucção e recalque - bomba de 746 kW e cortador de 110 kW - distância de recalque de 4.300 a 4.500 m</v>
          </cell>
          <cell r="C2282" t="str">
            <v>m³</v>
          </cell>
          <cell r="D2282">
            <v>28.43</v>
          </cell>
          <cell r="E2282" t="str">
            <v>SICRO Jan/26</v>
          </cell>
        </row>
        <row r="2283">
          <cell r="A2283">
            <v>1917432</v>
          </cell>
          <cell r="B2283" t="str">
            <v>Dragagem de areia média com draga de sucção e recalque - bomba de 746 kW e cortador de 110 kW - distância de recalque de 4.500 a 4.700 m</v>
          </cell>
          <cell r="C2283" t="str">
            <v>m³</v>
          </cell>
          <cell r="D2283">
            <v>32.479999999999997</v>
          </cell>
          <cell r="E2283" t="str">
            <v>SICRO Jan/26</v>
          </cell>
        </row>
        <row r="2284">
          <cell r="A2284">
            <v>1917433</v>
          </cell>
          <cell r="B2284" t="str">
            <v>Dragagem de areia média com draga de sucção e recalque - bomba de 746 kW e cortador de 110 kW - distância de recalque de 4.700 a 4.900 m</v>
          </cell>
          <cell r="C2284" t="str">
            <v>m³</v>
          </cell>
          <cell r="D2284">
            <v>36.630000000000003</v>
          </cell>
          <cell r="E2284" t="str">
            <v>SICRO Jan/26</v>
          </cell>
        </row>
        <row r="2285">
          <cell r="A2285">
            <v>1917434</v>
          </cell>
          <cell r="B2285" t="str">
            <v>Dragagem de areia média com draga de sucção e recalque - bomba de 746 kW e cortador de 110 kW - distância de recalque de 4.900 a 5.100 m</v>
          </cell>
          <cell r="C2285" t="str">
            <v>m³</v>
          </cell>
          <cell r="D2285">
            <v>41.48</v>
          </cell>
          <cell r="E2285" t="str">
            <v>SICRO Jan/26</v>
          </cell>
        </row>
        <row r="2286">
          <cell r="A2286">
            <v>1917435</v>
          </cell>
          <cell r="B2286" t="str">
            <v>Dragagem de areia média com draga de sucção e recalque - bomba de 746 kW e cortador de 110 kW - distância de recalque de 5.100 a 5.300 m</v>
          </cell>
          <cell r="C2286" t="str">
            <v>m³</v>
          </cell>
          <cell r="D2286">
            <v>47.39</v>
          </cell>
          <cell r="E2286" t="str">
            <v>SICRO Jan/26</v>
          </cell>
        </row>
        <row r="2287">
          <cell r="A2287">
            <v>1917436</v>
          </cell>
          <cell r="B2287" t="str">
            <v>Dragagem de areia média com draga de sucção e recalque - bomba de 746 kW e cortador de 110 kW - distância de recalque de 5.300 a 5.500 m</v>
          </cell>
          <cell r="C2287" t="str">
            <v>m³</v>
          </cell>
          <cell r="D2287">
            <v>52.73</v>
          </cell>
          <cell r="E2287" t="str">
            <v>SICRO Jan/26</v>
          </cell>
        </row>
        <row r="2288">
          <cell r="A2288">
            <v>1917437</v>
          </cell>
          <cell r="B2288" t="str">
            <v>Dragagem de areia média com draga de sucção e recalque - bomba de 746 kW e cortador de 110 kW - distância de recalque de 5.500 a 5.700 m</v>
          </cell>
          <cell r="C2288" t="str">
            <v>m³</v>
          </cell>
          <cell r="D2288">
            <v>59.57</v>
          </cell>
          <cell r="E2288" t="str">
            <v>SICRO Jan/26</v>
          </cell>
        </row>
        <row r="2289">
          <cell r="A2289">
            <v>1917438</v>
          </cell>
          <cell r="B2289" t="str">
            <v>Dragagem de areia média com draga de sucção e recalque - bomba de 746 kW e cortador de 110 kW - distância de recalque de 5.700 a 5.900 m</v>
          </cell>
          <cell r="C2289" t="str">
            <v>m³</v>
          </cell>
          <cell r="D2289">
            <v>64.319999999999993</v>
          </cell>
          <cell r="E2289" t="str">
            <v>SICRO Jan/26</v>
          </cell>
        </row>
        <row r="2290">
          <cell r="A2290">
            <v>1917439</v>
          </cell>
          <cell r="B2290" t="str">
            <v>Dragagem de areia média com draga de sucção e recalque - bomba de 746 kW e cortador de 110 kW - distância de recalque de 5.900 a 6.100 m</v>
          </cell>
          <cell r="C2290" t="str">
            <v>m³</v>
          </cell>
          <cell r="D2290">
            <v>68.430000000000007</v>
          </cell>
          <cell r="E2290" t="str">
            <v>SICRO Jan/26</v>
          </cell>
        </row>
        <row r="2291">
          <cell r="A2291">
            <v>1917412</v>
          </cell>
          <cell r="B2291" t="str">
            <v>Dragagem de areia média com draga de sucção e recalque - bomba de 746 kW e cortador de 110 kW - distância de recalque de 500 a 700 m</v>
          </cell>
          <cell r="C2291" t="str">
            <v>m³</v>
          </cell>
          <cell r="D2291">
            <v>5.53</v>
          </cell>
          <cell r="E2291" t="str">
            <v>SICRO Jan/26</v>
          </cell>
        </row>
        <row r="2292">
          <cell r="A2292">
            <v>1917413</v>
          </cell>
          <cell r="B2292" t="str">
            <v>Dragagem de areia média com draga de sucção e recalque - bomba de 746 kW e cortador de 110 kW - distância de recalque de 700 a 900 m</v>
          </cell>
          <cell r="C2292" t="str">
            <v>m³</v>
          </cell>
          <cell r="D2292">
            <v>6.13</v>
          </cell>
          <cell r="E2292" t="str">
            <v>SICRO Jan/26</v>
          </cell>
        </row>
        <row r="2293">
          <cell r="A2293">
            <v>1917414</v>
          </cell>
          <cell r="B2293" t="str">
            <v>Dragagem de areia média com draga de sucção e recalque - bomba de 746 kW e cortador de 110 kW - distância de recalque de 900 a 1.100 m</v>
          </cell>
          <cell r="C2293" t="str">
            <v>m³</v>
          </cell>
          <cell r="D2293">
            <v>6.73</v>
          </cell>
          <cell r="E2293" t="str">
            <v>SICRO Jan/26</v>
          </cell>
        </row>
        <row r="2294">
          <cell r="A2294">
            <v>1917733</v>
          </cell>
          <cell r="B2294" t="str">
            <v>Dragagem de areia média com draga de sucção e recalque - bomba de 746 kW e cortador de 110 kW - distância de recalque de até 500 m</v>
          </cell>
          <cell r="C2294" t="str">
            <v>m³</v>
          </cell>
          <cell r="D2294">
            <v>5.14</v>
          </cell>
          <cell r="E2294" t="str">
            <v>SICRO Jan/26</v>
          </cell>
        </row>
        <row r="2295">
          <cell r="A2295">
            <v>1917049</v>
          </cell>
          <cell r="B2295" t="str">
            <v>Dragagem de areia média com draga hopper - capacidade da cisterna de 1.000 m³ - DMT de 1.500 a 1.800 m</v>
          </cell>
          <cell r="C2295" t="str">
            <v>m³</v>
          </cell>
          <cell r="D2295">
            <v>27.15</v>
          </cell>
          <cell r="E2295" t="str">
            <v>SICRO Jan/26</v>
          </cell>
        </row>
        <row r="2296">
          <cell r="A2296">
            <v>1917050</v>
          </cell>
          <cell r="B2296" t="str">
            <v>Dragagem de areia média com draga hopper - capacidade da cisterna de 1.000 m³ - DMT de 1.800 a 2.100 m</v>
          </cell>
          <cell r="C2296" t="str">
            <v>m³</v>
          </cell>
          <cell r="D2296">
            <v>27.65</v>
          </cell>
          <cell r="E2296" t="str">
            <v>SICRO Jan/26</v>
          </cell>
        </row>
        <row r="2297">
          <cell r="A2297">
            <v>1917051</v>
          </cell>
          <cell r="B2297" t="str">
            <v>Dragagem de areia média com draga hopper - capacidade da cisterna de 1.000 m³ - DMT de 2.100 a 2.400 m</v>
          </cell>
          <cell r="C2297" t="str">
            <v>m³</v>
          </cell>
          <cell r="D2297">
            <v>28.16</v>
          </cell>
          <cell r="E2297" t="str">
            <v>SICRO Jan/26</v>
          </cell>
        </row>
        <row r="2298">
          <cell r="A2298">
            <v>1917052</v>
          </cell>
          <cell r="B2298" t="str">
            <v>Dragagem de areia média com draga hopper - capacidade da cisterna de 1.000 m³ - DMT de 2.400 a 2.700 m</v>
          </cell>
          <cell r="C2298" t="str">
            <v>m³</v>
          </cell>
          <cell r="D2298">
            <v>28.69</v>
          </cell>
          <cell r="E2298" t="str">
            <v>SICRO Jan/26</v>
          </cell>
        </row>
        <row r="2299">
          <cell r="A2299">
            <v>1917053</v>
          </cell>
          <cell r="B2299" t="str">
            <v>Dragagem de areia média com draga hopper - capacidade da cisterna de 1.000 m³ - DMT de 2.700 a 3.000 m</v>
          </cell>
          <cell r="C2299" t="str">
            <v>m³</v>
          </cell>
          <cell r="D2299">
            <v>29.25</v>
          </cell>
          <cell r="E2299" t="str">
            <v>SICRO Jan/26</v>
          </cell>
        </row>
        <row r="2300">
          <cell r="A2300">
            <v>1917054</v>
          </cell>
          <cell r="B2300" t="str">
            <v>Dragagem de areia média com draga hopper - capacidade da cisterna de 1.000 m³ - DMT de 3.000 m</v>
          </cell>
          <cell r="C2300" t="str">
            <v>m³</v>
          </cell>
          <cell r="D2300">
            <v>29.55</v>
          </cell>
          <cell r="E2300" t="str">
            <v>SICRO Jan/26</v>
          </cell>
        </row>
        <row r="2301">
          <cell r="A2301">
            <v>1901553</v>
          </cell>
          <cell r="B2301" t="str">
            <v>Dragagem de areia média com draga hopper - capacidade da cisterna de 10.000 m³ - DMT de 1.500 a 1.800 m</v>
          </cell>
          <cell r="C2301" t="str">
            <v>m³</v>
          </cell>
          <cell r="D2301">
            <v>15</v>
          </cell>
          <cell r="E2301" t="str">
            <v>SICRO Jan/26</v>
          </cell>
        </row>
        <row r="2302">
          <cell r="A2302">
            <v>1901554</v>
          </cell>
          <cell r="B2302" t="str">
            <v>Dragagem de areia média com draga hopper - capacidade da cisterna de 10.000 m³ - DMT de 1.800 a 2.100 m</v>
          </cell>
          <cell r="C2302" t="str">
            <v>m³</v>
          </cell>
          <cell r="D2302">
            <v>15.12</v>
          </cell>
          <cell r="E2302" t="str">
            <v>SICRO Jan/26</v>
          </cell>
        </row>
        <row r="2303">
          <cell r="A2303">
            <v>1901555</v>
          </cell>
          <cell r="B2303" t="str">
            <v>Dragagem de areia média com draga hopper - capacidade da cisterna de 10.000 m³ - DMT de 2.100 a 2.400 m</v>
          </cell>
          <cell r="C2303" t="str">
            <v>m³</v>
          </cell>
          <cell r="D2303">
            <v>15.24</v>
          </cell>
          <cell r="E2303" t="str">
            <v>SICRO Jan/26</v>
          </cell>
        </row>
        <row r="2304">
          <cell r="A2304">
            <v>1901556</v>
          </cell>
          <cell r="B2304" t="str">
            <v>Dragagem de areia média com draga hopper - capacidade da cisterna de 10.000 m³ - DMT de 2.400 a 2.700 m</v>
          </cell>
          <cell r="C2304" t="str">
            <v>m³</v>
          </cell>
          <cell r="D2304">
            <v>15.37</v>
          </cell>
          <cell r="E2304" t="str">
            <v>SICRO Jan/26</v>
          </cell>
        </row>
        <row r="2305">
          <cell r="A2305">
            <v>1901557</v>
          </cell>
          <cell r="B2305" t="str">
            <v>Dragagem de areia média com draga hopper - capacidade da cisterna de 10.000 m³ - DMT de 2.700 a 3.000 m</v>
          </cell>
          <cell r="C2305" t="str">
            <v>m³</v>
          </cell>
          <cell r="D2305">
            <v>15.51</v>
          </cell>
          <cell r="E2305" t="str">
            <v>SICRO Jan/26</v>
          </cell>
        </row>
        <row r="2306">
          <cell r="A2306">
            <v>1901558</v>
          </cell>
          <cell r="B2306" t="str">
            <v>Dragagem de areia média com draga hopper - capacidade da cisterna de 10.000 m³ - DMT de 3.000 m</v>
          </cell>
          <cell r="C2306" t="str">
            <v>m³</v>
          </cell>
          <cell r="D2306">
            <v>15.58</v>
          </cell>
          <cell r="E2306" t="str">
            <v>SICRO Jan/26</v>
          </cell>
        </row>
        <row r="2307">
          <cell r="A2307">
            <v>1901560</v>
          </cell>
          <cell r="B2307" t="str">
            <v>Dragagem de areia média com draga hopper - capacidade da cisterna de 15.000 m³ - DMT de 1.500 a 1.800 m</v>
          </cell>
          <cell r="C2307" t="str">
            <v>m³</v>
          </cell>
          <cell r="D2307">
            <v>19.600000000000001</v>
          </cell>
          <cell r="E2307" t="str">
            <v>SICRO Jan/26</v>
          </cell>
        </row>
        <row r="2308">
          <cell r="A2308">
            <v>1901561</v>
          </cell>
          <cell r="B2308" t="str">
            <v>Dragagem de areia média com draga hopper - capacidade da cisterna de 15.000 m³ - DMT de 1.800 a 2.100 m</v>
          </cell>
          <cell r="C2308" t="str">
            <v>m³</v>
          </cell>
          <cell r="D2308">
            <v>19.71</v>
          </cell>
          <cell r="E2308" t="str">
            <v>SICRO Jan/26</v>
          </cell>
        </row>
        <row r="2309">
          <cell r="A2309">
            <v>1901562</v>
          </cell>
          <cell r="B2309" t="str">
            <v>Dragagem de areia média com draga hopper - capacidade da cisterna de 15.000 m³ - DMT de 2.100 a 2.400 m</v>
          </cell>
          <cell r="C2309" t="str">
            <v>m³</v>
          </cell>
          <cell r="D2309">
            <v>19.829999999999998</v>
          </cell>
          <cell r="E2309" t="str">
            <v>SICRO Jan/26</v>
          </cell>
        </row>
        <row r="2310">
          <cell r="A2310">
            <v>1901563</v>
          </cell>
          <cell r="B2310" t="str">
            <v>Dragagem de areia média com draga hopper - capacidade da cisterna de 15.000 m³ - DMT de 2.400 a 2.700 m</v>
          </cell>
          <cell r="C2310" t="str">
            <v>m³</v>
          </cell>
          <cell r="D2310">
            <v>19.95</v>
          </cell>
          <cell r="E2310" t="str">
            <v>SICRO Jan/26</v>
          </cell>
        </row>
        <row r="2311">
          <cell r="A2311">
            <v>1901564</v>
          </cell>
          <cell r="B2311" t="str">
            <v>Dragagem de areia média com draga hopper - capacidade da cisterna de 15.000 m³ - DMT de 2.700 a 3.000 m</v>
          </cell>
          <cell r="C2311" t="str">
            <v>m³</v>
          </cell>
          <cell r="D2311">
            <v>20.079999999999998</v>
          </cell>
          <cell r="E2311" t="str">
            <v>SICRO Jan/26</v>
          </cell>
        </row>
        <row r="2312">
          <cell r="A2312">
            <v>1901559</v>
          </cell>
          <cell r="B2312" t="str">
            <v>Dragagem de areia média com draga hopper - capacidade da cisterna de 15.000 m³ - DMT de 3.000 m</v>
          </cell>
          <cell r="C2312" t="str">
            <v>m³</v>
          </cell>
          <cell r="D2312">
            <v>20.149999999999999</v>
          </cell>
          <cell r="E2312" t="str">
            <v>SICRO Jan/26</v>
          </cell>
        </row>
        <row r="2313">
          <cell r="A2313">
            <v>1917085</v>
          </cell>
          <cell r="B2313" t="str">
            <v>Dragagem de areia média com draga hopper - capacidade da cisterna de 2.000 m³ - DMT de 1.500 a 1.800 m</v>
          </cell>
          <cell r="C2313" t="str">
            <v>m³</v>
          </cell>
          <cell r="D2313">
            <v>17.88</v>
          </cell>
          <cell r="E2313" t="str">
            <v>SICRO Jan/26</v>
          </cell>
        </row>
        <row r="2314">
          <cell r="A2314">
            <v>1917086</v>
          </cell>
          <cell r="B2314" t="str">
            <v>Dragagem de areia média com draga hopper - capacidade da cisterna de 2.000 m³ - DMT de 1.800 a 2.100 m</v>
          </cell>
          <cell r="C2314" t="str">
            <v>m³</v>
          </cell>
          <cell r="D2314">
            <v>18.170000000000002</v>
          </cell>
          <cell r="E2314" t="str">
            <v>SICRO Jan/26</v>
          </cell>
        </row>
        <row r="2315">
          <cell r="A2315">
            <v>1917087</v>
          </cell>
          <cell r="B2315" t="str">
            <v>Dragagem de areia média com draga hopper - capacidade da cisterna de 2.000 m³ - DMT de 2.100 a 2.400 m</v>
          </cell>
          <cell r="C2315" t="str">
            <v>m³</v>
          </cell>
          <cell r="D2315">
            <v>18.47</v>
          </cell>
          <cell r="E2315" t="str">
            <v>SICRO Jan/26</v>
          </cell>
        </row>
        <row r="2316">
          <cell r="A2316">
            <v>1917088</v>
          </cell>
          <cell r="B2316" t="str">
            <v>Dragagem de areia média com draga hopper - capacidade da cisterna de 2.000 m³ - DMT de 2.400 a 2.700 m</v>
          </cell>
          <cell r="C2316" t="str">
            <v>m³</v>
          </cell>
          <cell r="D2316">
            <v>18.77</v>
          </cell>
          <cell r="E2316" t="str">
            <v>SICRO Jan/26</v>
          </cell>
        </row>
        <row r="2317">
          <cell r="A2317">
            <v>1917089</v>
          </cell>
          <cell r="B2317" t="str">
            <v>Dragagem de areia média com draga hopper - capacidade da cisterna de 2.000 m³ - DMT de 2.700 a 3.000 m</v>
          </cell>
          <cell r="C2317" t="str">
            <v>m³</v>
          </cell>
          <cell r="D2317">
            <v>19.100000000000001</v>
          </cell>
          <cell r="E2317" t="str">
            <v>SICRO Jan/26</v>
          </cell>
        </row>
        <row r="2318">
          <cell r="A2318">
            <v>1917090</v>
          </cell>
          <cell r="B2318" t="str">
            <v>Dragagem de areia média com draga hopper - capacidade da cisterna de 2.000 m³ - DMT de 3.000 m</v>
          </cell>
          <cell r="C2318" t="str">
            <v>m³</v>
          </cell>
          <cell r="D2318">
            <v>19.28</v>
          </cell>
          <cell r="E2318" t="str">
            <v>SICRO Jan/26</v>
          </cell>
        </row>
        <row r="2319">
          <cell r="A2319">
            <v>1901566</v>
          </cell>
          <cell r="B2319" t="str">
            <v>Dragagem de areia média com draga hopper - capacidade da cisterna de 20.000 m³ - DMT de 1.500 a 1.800 m</v>
          </cell>
          <cell r="C2319" t="str">
            <v>m³</v>
          </cell>
          <cell r="D2319">
            <v>24.32</v>
          </cell>
          <cell r="E2319" t="str">
            <v>SICRO Jan/26</v>
          </cell>
        </row>
        <row r="2320">
          <cell r="A2320">
            <v>1901567</v>
          </cell>
          <cell r="B2320" t="str">
            <v>Dragagem de areia média com draga hopper - capacidade da cisterna de 20.000 m³ - DMT de 1.800 a 2.100 m</v>
          </cell>
          <cell r="C2320" t="str">
            <v>m³</v>
          </cell>
          <cell r="D2320">
            <v>24.43</v>
          </cell>
          <cell r="E2320" t="str">
            <v>SICRO Jan/26</v>
          </cell>
        </row>
        <row r="2321">
          <cell r="A2321">
            <v>1901568</v>
          </cell>
          <cell r="B2321" t="str">
            <v>Dragagem de areia média com draga hopper - capacidade da cisterna de 20.000 m³ - DMT de 2.100 a 2.400 m</v>
          </cell>
          <cell r="C2321" t="str">
            <v>m³</v>
          </cell>
          <cell r="D2321">
            <v>24.54</v>
          </cell>
          <cell r="E2321" t="str">
            <v>SICRO Jan/26</v>
          </cell>
        </row>
        <row r="2322">
          <cell r="A2322">
            <v>1901569</v>
          </cell>
          <cell r="B2322" t="str">
            <v>Dragagem de areia média com draga hopper - capacidade da cisterna de 20.000 m³ - DMT de 2.400 a 2.700 m</v>
          </cell>
          <cell r="C2322" t="str">
            <v>m³</v>
          </cell>
          <cell r="D2322">
            <v>24.66</v>
          </cell>
          <cell r="E2322" t="str">
            <v>SICRO Jan/26</v>
          </cell>
        </row>
        <row r="2323">
          <cell r="A2323">
            <v>1901570</v>
          </cell>
          <cell r="B2323" t="str">
            <v>Dragagem de areia média com draga hopper - capacidade da cisterna de 20.000 m³ - DMT de 2.700 a 3.000 m</v>
          </cell>
          <cell r="C2323" t="str">
            <v>m³</v>
          </cell>
          <cell r="D2323">
            <v>24.79</v>
          </cell>
          <cell r="E2323" t="str">
            <v>SICRO Jan/26</v>
          </cell>
        </row>
        <row r="2324">
          <cell r="A2324">
            <v>1901565</v>
          </cell>
          <cell r="B2324" t="str">
            <v>Dragagem de areia média com draga hopper - capacidade da cisterna de 20.000 m³ - DMT de 3.000 m</v>
          </cell>
          <cell r="C2324" t="str">
            <v>m³</v>
          </cell>
          <cell r="D2324">
            <v>24.85</v>
          </cell>
          <cell r="E2324" t="str">
            <v>SICRO Jan/26</v>
          </cell>
        </row>
        <row r="2325">
          <cell r="A2325">
            <v>1917121</v>
          </cell>
          <cell r="B2325" t="str">
            <v>Dragagem de areia média com draga hopper - capacidade da cisterna de 3.000 m³ - DMT de 1.500 a 1.800 m</v>
          </cell>
          <cell r="C2325" t="str">
            <v>m³</v>
          </cell>
          <cell r="D2325">
            <v>16.309999999999999</v>
          </cell>
          <cell r="E2325" t="str">
            <v>SICRO Jan/26</v>
          </cell>
        </row>
        <row r="2326">
          <cell r="A2326">
            <v>1917122</v>
          </cell>
          <cell r="B2326" t="str">
            <v>Dragagem de areia média com draga hopper - capacidade da cisterna de 3.000 m³ - DMT de 1.800 a 2.100 m</v>
          </cell>
          <cell r="C2326" t="str">
            <v>m³</v>
          </cell>
          <cell r="D2326">
            <v>16.53</v>
          </cell>
          <cell r="E2326" t="str">
            <v>SICRO Jan/26</v>
          </cell>
        </row>
        <row r="2327">
          <cell r="A2327">
            <v>1917123</v>
          </cell>
          <cell r="B2327" t="str">
            <v>Dragagem de areia média com draga hopper - capacidade da cisterna de 3.000 m³ - DMT de 2.100 a 2.400 m</v>
          </cell>
          <cell r="C2327" t="str">
            <v>m³</v>
          </cell>
          <cell r="D2327">
            <v>16.760000000000002</v>
          </cell>
          <cell r="E2327" t="str">
            <v>SICRO Jan/26</v>
          </cell>
        </row>
        <row r="2328">
          <cell r="A2328">
            <v>1917124</v>
          </cell>
          <cell r="B2328" t="str">
            <v>Dragagem de areia média com draga hopper - capacidade da cisterna de 3.000 m³ - DMT de 2.400 a 2.700 m</v>
          </cell>
          <cell r="C2328" t="str">
            <v>m³</v>
          </cell>
          <cell r="D2328">
            <v>17</v>
          </cell>
          <cell r="E2328" t="str">
            <v>SICRO Jan/26</v>
          </cell>
        </row>
        <row r="2329">
          <cell r="A2329">
            <v>1917125</v>
          </cell>
          <cell r="B2329" t="str">
            <v>Dragagem de areia média com draga hopper - capacidade da cisterna de 3.000 m³ - DMT de 2.700 a 3.000 m</v>
          </cell>
          <cell r="C2329" t="str">
            <v>m³</v>
          </cell>
          <cell r="D2329">
            <v>17.260000000000002</v>
          </cell>
          <cell r="E2329" t="str">
            <v>SICRO Jan/26</v>
          </cell>
        </row>
        <row r="2330">
          <cell r="A2330">
            <v>1917126</v>
          </cell>
          <cell r="B2330" t="str">
            <v>Dragagem de areia média com draga hopper - capacidade da cisterna de 3.000 m³ - DMT de 3.000 m</v>
          </cell>
          <cell r="C2330" t="str">
            <v>m³</v>
          </cell>
          <cell r="D2330">
            <v>17.39</v>
          </cell>
          <cell r="E2330" t="str">
            <v>SICRO Jan/26</v>
          </cell>
        </row>
        <row r="2331">
          <cell r="A2331">
            <v>1917157</v>
          </cell>
          <cell r="B2331" t="str">
            <v>Dragagem de areia média com draga hopper - capacidade da cisterna de 4.000 m³ - DMT de 1.500 a 1.800 m</v>
          </cell>
          <cell r="C2331" t="str">
            <v>m³</v>
          </cell>
          <cell r="D2331">
            <v>15.13</v>
          </cell>
          <cell r="E2331" t="str">
            <v>SICRO Jan/26</v>
          </cell>
        </row>
        <row r="2332">
          <cell r="A2332">
            <v>1917158</v>
          </cell>
          <cell r="B2332" t="str">
            <v>Dragagem de areia média com draga hopper - capacidade da cisterna de 4.000 m³ - DMT de 1.800 a 2.100 m</v>
          </cell>
          <cell r="C2332" t="str">
            <v>m³</v>
          </cell>
          <cell r="D2332">
            <v>15.32</v>
          </cell>
          <cell r="E2332" t="str">
            <v>SICRO Jan/26</v>
          </cell>
        </row>
        <row r="2333">
          <cell r="A2333">
            <v>1917159</v>
          </cell>
          <cell r="B2333" t="str">
            <v>Dragagem de areia média com draga hopper - capacidade da cisterna de 4.000 m³ - DMT de 2.100 a 2.400 m</v>
          </cell>
          <cell r="C2333" t="str">
            <v>m³</v>
          </cell>
          <cell r="D2333">
            <v>15.52</v>
          </cell>
          <cell r="E2333" t="str">
            <v>SICRO Jan/26</v>
          </cell>
        </row>
        <row r="2334">
          <cell r="A2334">
            <v>1917160</v>
          </cell>
          <cell r="B2334" t="str">
            <v>Dragagem de areia média com draga hopper - capacidade da cisterna de 4.000 m³ - DMT de 2.400 a 2.700 m</v>
          </cell>
          <cell r="C2334" t="str">
            <v>m³</v>
          </cell>
          <cell r="D2334">
            <v>15.72</v>
          </cell>
          <cell r="E2334" t="str">
            <v>SICRO Jan/26</v>
          </cell>
        </row>
        <row r="2335">
          <cell r="A2335">
            <v>1917161</v>
          </cell>
          <cell r="B2335" t="str">
            <v>Dragagem de areia média com draga hopper - capacidade da cisterna de 4.000 m³ - DMT de 2.700 a 3.000 m</v>
          </cell>
          <cell r="C2335" t="str">
            <v>m³</v>
          </cell>
          <cell r="D2335">
            <v>15.94</v>
          </cell>
          <cell r="E2335" t="str">
            <v>SICRO Jan/26</v>
          </cell>
        </row>
        <row r="2336">
          <cell r="A2336">
            <v>1917162</v>
          </cell>
          <cell r="B2336" t="str">
            <v>Dragagem de areia média com draga hopper - capacidade da cisterna de 4.000 m³ - DMT de 3.000 m</v>
          </cell>
          <cell r="C2336" t="str">
            <v>m³</v>
          </cell>
          <cell r="D2336">
            <v>16.059999999999999</v>
          </cell>
          <cell r="E2336" t="str">
            <v>SICRO Jan/26</v>
          </cell>
        </row>
        <row r="2337">
          <cell r="A2337">
            <v>1917193</v>
          </cell>
          <cell r="B2337" t="str">
            <v>Dragagem de areia média com draga hopper - capacidade da cisterna de 5.000 m³ - DMT de 1.500 a 1.800 m</v>
          </cell>
          <cell r="C2337" t="str">
            <v>m³</v>
          </cell>
          <cell r="D2337">
            <v>16.510000000000002</v>
          </cell>
          <cell r="E2337" t="str">
            <v>SICRO Jan/26</v>
          </cell>
        </row>
        <row r="2338">
          <cell r="A2338">
            <v>1917194</v>
          </cell>
          <cell r="B2338" t="str">
            <v>Dragagem de areia média com draga hopper - capacidade da cisterna de 5.000 m³ - DMT de 1.800 a 2.100 m</v>
          </cell>
          <cell r="C2338" t="str">
            <v>m³</v>
          </cell>
          <cell r="D2338">
            <v>16.68</v>
          </cell>
          <cell r="E2338" t="str">
            <v>SICRO Jan/26</v>
          </cell>
        </row>
        <row r="2339">
          <cell r="A2339">
            <v>1917195</v>
          </cell>
          <cell r="B2339" t="str">
            <v>Dragagem de areia média com draga hopper - capacidade da cisterna de 5.000 m³ - DMT de 2.100 a 2.400 m</v>
          </cell>
          <cell r="C2339" t="str">
            <v>m³</v>
          </cell>
          <cell r="D2339">
            <v>16.850000000000001</v>
          </cell>
          <cell r="E2339" t="str">
            <v>SICRO Jan/26</v>
          </cell>
        </row>
        <row r="2340">
          <cell r="A2340">
            <v>1917196</v>
          </cell>
          <cell r="B2340" t="str">
            <v>Dragagem de areia média com draga hopper - capacidade da cisterna de 5.000 m³ - DMT de 2.400 a 2.700 m</v>
          </cell>
          <cell r="C2340" t="str">
            <v>m³</v>
          </cell>
          <cell r="D2340">
            <v>17.03</v>
          </cell>
          <cell r="E2340" t="str">
            <v>SICRO Jan/26</v>
          </cell>
        </row>
        <row r="2341">
          <cell r="A2341">
            <v>1917197</v>
          </cell>
          <cell r="B2341" t="str">
            <v>Dragagem de areia média com draga hopper - capacidade da cisterna de 5.000 m³ - DMT de 2.700 a 3.000 m</v>
          </cell>
          <cell r="C2341" t="str">
            <v>m³</v>
          </cell>
          <cell r="D2341">
            <v>17.22</v>
          </cell>
          <cell r="E2341" t="str">
            <v>SICRO Jan/26</v>
          </cell>
        </row>
        <row r="2342">
          <cell r="A2342">
            <v>1917198</v>
          </cell>
          <cell r="B2342" t="str">
            <v>Dragagem de areia média com draga hopper - capacidade da cisterna de 5.000 m³ - DMT de 3.000 m</v>
          </cell>
          <cell r="C2342" t="str">
            <v>m³</v>
          </cell>
          <cell r="D2342">
            <v>17.329999999999998</v>
          </cell>
          <cell r="E2342" t="str">
            <v>SICRO Jan/26</v>
          </cell>
        </row>
        <row r="2343">
          <cell r="A2343">
            <v>1917013</v>
          </cell>
          <cell r="B2343" t="str">
            <v>Dragagem de areia média com draga hopper - capacidade da cisterna de 750 m³ - DMT de 1.500 a 1.800 m</v>
          </cell>
          <cell r="C2343" t="str">
            <v>m³</v>
          </cell>
          <cell r="D2343">
            <v>37.880000000000003</v>
          </cell>
          <cell r="E2343" t="str">
            <v>SICRO Jan/26</v>
          </cell>
        </row>
        <row r="2344">
          <cell r="A2344">
            <v>1917014</v>
          </cell>
          <cell r="B2344" t="str">
            <v>Dragagem de areia média com draga hopper - capacidade da cisterna de 750 m³ - DMT de 1.800 a 2.100 m</v>
          </cell>
          <cell r="C2344" t="str">
            <v>m³</v>
          </cell>
          <cell r="D2344">
            <v>38.61</v>
          </cell>
          <cell r="E2344" t="str">
            <v>SICRO Jan/26</v>
          </cell>
        </row>
        <row r="2345">
          <cell r="A2345">
            <v>1917015</v>
          </cell>
          <cell r="B2345" t="str">
            <v>Dragagem de areia média com draga hopper - capacidade da cisterna de 750 m³ - DMT de 2.100 a 2.400 m</v>
          </cell>
          <cell r="C2345" t="str">
            <v>m³</v>
          </cell>
          <cell r="D2345">
            <v>39.35</v>
          </cell>
          <cell r="E2345" t="str">
            <v>SICRO Jan/26</v>
          </cell>
        </row>
        <row r="2346">
          <cell r="A2346">
            <v>1917016</v>
          </cell>
          <cell r="B2346" t="str">
            <v>Dragagem de areia média com draga hopper - capacidade da cisterna de 750 m³ - DMT de 2.400 a 2.700 m</v>
          </cell>
          <cell r="C2346" t="str">
            <v>m³</v>
          </cell>
          <cell r="D2346">
            <v>40.14</v>
          </cell>
          <cell r="E2346" t="str">
            <v>SICRO Jan/26</v>
          </cell>
        </row>
        <row r="2347">
          <cell r="A2347">
            <v>1917017</v>
          </cell>
          <cell r="B2347" t="str">
            <v>Dragagem de areia média com draga hopper - capacidade da cisterna de 750 m³ - DMT de 2.700 a 3.000 m</v>
          </cell>
          <cell r="C2347" t="str">
            <v>m³</v>
          </cell>
          <cell r="D2347">
            <v>40.96</v>
          </cell>
          <cell r="E2347" t="str">
            <v>SICRO Jan/26</v>
          </cell>
        </row>
        <row r="2348">
          <cell r="A2348">
            <v>1917018</v>
          </cell>
          <cell r="B2348" t="str">
            <v>Dragagem de areia média com draga hopper - capacidade da cisterna de 750 m³ - DMT de 3.000 m</v>
          </cell>
          <cell r="C2348" t="str">
            <v>m³</v>
          </cell>
          <cell r="D2348">
            <v>41.4</v>
          </cell>
          <cell r="E2348" t="str">
            <v>SICRO Jan/26</v>
          </cell>
        </row>
        <row r="2349">
          <cell r="A2349">
            <v>1917623</v>
          </cell>
          <cell r="B2349" t="str">
            <v>Dragagem de cascalho com draga de sucção e recalque - bomba de 1.350 kW e cortador de 170 kW - distância de recalque de 1.100 a 1.300 m</v>
          </cell>
          <cell r="C2349" t="str">
            <v>m³</v>
          </cell>
          <cell r="D2349">
            <v>25.51</v>
          </cell>
          <cell r="E2349" t="str">
            <v>SICRO Jan/26</v>
          </cell>
        </row>
        <row r="2350">
          <cell r="A2350">
            <v>1917624</v>
          </cell>
          <cell r="B2350" t="str">
            <v>Dragagem de cascalho com draga de sucção e recalque - bomba de 1.350 kW e cortador de 170 kW - distância de recalque de 1.300 a 1.500 m</v>
          </cell>
          <cell r="C2350" t="str">
            <v>m³</v>
          </cell>
          <cell r="D2350">
            <v>32.270000000000003</v>
          </cell>
          <cell r="E2350" t="str">
            <v>SICRO Jan/26</v>
          </cell>
        </row>
        <row r="2351">
          <cell r="A2351">
            <v>1917625</v>
          </cell>
          <cell r="B2351" t="str">
            <v>Dragagem de cascalho com draga de sucção e recalque - bomba de 1.350 kW e cortador de 170 kW - distância de recalque de 1.500 a 1.700 m</v>
          </cell>
          <cell r="C2351" t="str">
            <v>m³</v>
          </cell>
          <cell r="D2351">
            <v>40.51</v>
          </cell>
          <cell r="E2351" t="str">
            <v>SICRO Jan/26</v>
          </cell>
        </row>
        <row r="2352">
          <cell r="A2352">
            <v>1917626</v>
          </cell>
          <cell r="B2352" t="str">
            <v>Dragagem de cascalho com draga de sucção e recalque - bomba de 1.350 kW e cortador de 170 kW - distância de recalque de 1.700 a 1.900 m</v>
          </cell>
          <cell r="C2352" t="str">
            <v>m³</v>
          </cell>
          <cell r="D2352">
            <v>49.7</v>
          </cell>
          <cell r="E2352" t="str">
            <v>SICRO Jan/26</v>
          </cell>
        </row>
        <row r="2353">
          <cell r="A2353">
            <v>1917627</v>
          </cell>
          <cell r="B2353" t="str">
            <v>Dragagem de cascalho com draga de sucção e recalque - bomba de 1.350 kW e cortador de 170 kW - distância de recalque de 1.900 a 2.100 m</v>
          </cell>
          <cell r="C2353" t="str">
            <v>m³</v>
          </cell>
          <cell r="D2353">
            <v>59.88</v>
          </cell>
          <cell r="E2353" t="str">
            <v>SICRO Jan/26</v>
          </cell>
        </row>
        <row r="2354">
          <cell r="A2354">
            <v>1917628</v>
          </cell>
          <cell r="B2354" t="str">
            <v>Dragagem de cascalho com draga de sucção e recalque - bomba de 1.350 kW e cortador de 170 kW - distância de recalque de 2.100 a 2.300 m</v>
          </cell>
          <cell r="C2354" t="str">
            <v>m³</v>
          </cell>
          <cell r="D2354">
            <v>70.08</v>
          </cell>
          <cell r="E2354" t="str">
            <v>SICRO Jan/26</v>
          </cell>
        </row>
        <row r="2355">
          <cell r="A2355">
            <v>1917620</v>
          </cell>
          <cell r="B2355" t="str">
            <v>Dragagem de cascalho com draga de sucção e recalque - bomba de 1.350 kW e cortador de 170 kW - distância de recalque de 500 a 700 m</v>
          </cell>
          <cell r="C2355" t="str">
            <v>m³</v>
          </cell>
          <cell r="D2355">
            <v>11.95</v>
          </cell>
          <cell r="E2355" t="str">
            <v>SICRO Jan/26</v>
          </cell>
        </row>
        <row r="2356">
          <cell r="A2356">
            <v>1917621</v>
          </cell>
          <cell r="B2356" t="str">
            <v>Dragagem de cascalho com draga de sucção e recalque - bomba de 1.350 kW e cortador de 170 kW - distância de recalque de 700 a 900 m</v>
          </cell>
          <cell r="C2356" t="str">
            <v>m³</v>
          </cell>
          <cell r="D2356">
            <v>13.81</v>
          </cell>
          <cell r="E2356" t="str">
            <v>SICRO Jan/26</v>
          </cell>
        </row>
        <row r="2357">
          <cell r="A2357">
            <v>1917622</v>
          </cell>
          <cell r="B2357" t="str">
            <v>Dragagem de cascalho com draga de sucção e recalque - bomba de 1.350 kW e cortador de 170 kW - distância de recalque de 900 a 1.100 m</v>
          </cell>
          <cell r="C2357" t="str">
            <v>m³</v>
          </cell>
          <cell r="D2357">
            <v>17.149999999999999</v>
          </cell>
          <cell r="E2357" t="str">
            <v>SICRO Jan/26</v>
          </cell>
        </row>
        <row r="2358">
          <cell r="A2358">
            <v>1917741</v>
          </cell>
          <cell r="B2358" t="str">
            <v>Dragagem de cascalho com draga de sucção e recalque - bomba de 1.350 kW e cortador de 170 kW - distância de recalque de até 500 m</v>
          </cell>
          <cell r="C2358" t="str">
            <v>m³</v>
          </cell>
          <cell r="D2358">
            <v>11.01</v>
          </cell>
          <cell r="E2358" t="str">
            <v>SICRO Jan/26</v>
          </cell>
        </row>
        <row r="2359">
          <cell r="A2359">
            <v>1917269</v>
          </cell>
          <cell r="B2359" t="str">
            <v>Dragagem de cascalho com draga de sucção e recalque - bomba de 294 kW e cortador de 30 kW - distância de recalque de 1.100 a 1.300 m</v>
          </cell>
          <cell r="C2359" t="str">
            <v>m³</v>
          </cell>
          <cell r="D2359">
            <v>28.67</v>
          </cell>
          <cell r="E2359" t="str">
            <v>SICRO Jan/26</v>
          </cell>
        </row>
        <row r="2360">
          <cell r="A2360">
            <v>1917270</v>
          </cell>
          <cell r="B2360" t="str">
            <v>Dragagem de cascalho com draga de sucção e recalque - bomba de 294 kW e cortador de 30 kW - distância de recalque de 1.300 a 1.500 m</v>
          </cell>
          <cell r="C2360" t="str">
            <v>m³</v>
          </cell>
          <cell r="D2360">
            <v>38.700000000000003</v>
          </cell>
          <cell r="E2360" t="str">
            <v>SICRO Jan/26</v>
          </cell>
        </row>
        <row r="2361">
          <cell r="A2361">
            <v>1917266</v>
          </cell>
          <cell r="B2361" t="str">
            <v>Dragagem de cascalho com draga de sucção e recalque - bomba de 294 kW e cortador de 30 kW - distância de recalque de 500 a 700 m</v>
          </cell>
          <cell r="C2361" t="str">
            <v>m³</v>
          </cell>
          <cell r="D2361">
            <v>9.3800000000000008</v>
          </cell>
          <cell r="E2361" t="str">
            <v>SICRO Jan/26</v>
          </cell>
        </row>
        <row r="2362">
          <cell r="A2362">
            <v>1917267</v>
          </cell>
          <cell r="B2362" t="str">
            <v>Dragagem de cascalho com draga de sucção e recalque - bomba de 294 kW e cortador de 30 kW - distância de recalque de 700 a 900 m</v>
          </cell>
          <cell r="C2362" t="str">
            <v>m³</v>
          </cell>
          <cell r="D2362">
            <v>13.66</v>
          </cell>
          <cell r="E2362" t="str">
            <v>SICRO Jan/26</v>
          </cell>
        </row>
        <row r="2363">
          <cell r="A2363">
            <v>1917268</v>
          </cell>
          <cell r="B2363" t="str">
            <v>Dragagem de cascalho com draga de sucção e recalque - bomba de 294 kW e cortador de 30 kW - distância de recalque de 900 a 1.100 m</v>
          </cell>
          <cell r="C2363" t="str">
            <v>m³</v>
          </cell>
          <cell r="D2363">
            <v>20.77</v>
          </cell>
          <cell r="E2363" t="str">
            <v>SICRO Jan/26</v>
          </cell>
        </row>
        <row r="2364">
          <cell r="A2364">
            <v>1917728</v>
          </cell>
          <cell r="B2364" t="str">
            <v>Dragagem de cascalho com draga de sucção e recalque - bomba de 294 kW e cortador de 30 kW - distância de recalque de até 500 m</v>
          </cell>
          <cell r="C2364" t="str">
            <v>m³</v>
          </cell>
          <cell r="D2364">
            <v>8.65</v>
          </cell>
          <cell r="E2364" t="str">
            <v>SICRO Jan/26</v>
          </cell>
        </row>
        <row r="2365">
          <cell r="A2365">
            <v>1917358</v>
          </cell>
          <cell r="B2365" t="str">
            <v>Dragagem de cascalho com draga de sucção e recalque - bomba de 483 kW e cortador de 55 kW - distância de recalque até 500 m</v>
          </cell>
          <cell r="C2365" t="str">
            <v>m³</v>
          </cell>
          <cell r="D2365">
            <v>9.0500000000000007</v>
          </cell>
          <cell r="E2365" t="str">
            <v>SICRO Jan/26</v>
          </cell>
        </row>
        <row r="2366">
          <cell r="A2366">
            <v>1917362</v>
          </cell>
          <cell r="B2366" t="str">
            <v>Dragagem de cascalho com draga de sucção e recalque - bomba de 483 kW e cortador de 55 kW - distância de recalque de 1.100 a 1.300 m</v>
          </cell>
          <cell r="C2366" t="str">
            <v>m³</v>
          </cell>
          <cell r="D2366">
            <v>43.85</v>
          </cell>
          <cell r="E2366" t="str">
            <v>SICRO Jan/26</v>
          </cell>
        </row>
        <row r="2367">
          <cell r="A2367">
            <v>1917363</v>
          </cell>
          <cell r="B2367" t="str">
            <v>Dragagem de cascalho com draga de sucção e recalque - bomba de 483 kW e cortador de 55 kW - distância de recalque de 1.300 a 1.500 m</v>
          </cell>
          <cell r="C2367" t="str">
            <v>m³</v>
          </cell>
          <cell r="D2367">
            <v>53.45</v>
          </cell>
          <cell r="E2367" t="str">
            <v>SICRO Jan/26</v>
          </cell>
        </row>
        <row r="2368">
          <cell r="A2368">
            <v>1917359</v>
          </cell>
          <cell r="B2368" t="str">
            <v>Dragagem de cascalho com draga de sucção e recalque - bomba de 483 kW e cortador de 55 kW - distância de recalque de 500 a 700 m</v>
          </cell>
          <cell r="C2368" t="str">
            <v>m³</v>
          </cell>
          <cell r="D2368">
            <v>12.74</v>
          </cell>
          <cell r="E2368" t="str">
            <v>SICRO Jan/26</v>
          </cell>
        </row>
        <row r="2369">
          <cell r="A2369">
            <v>1917360</v>
          </cell>
          <cell r="B2369" t="str">
            <v>Dragagem de cascalho com draga de sucção e recalque - bomba de 483 kW e cortador de 55 kW - distância de recalque de 700 a 900 m</v>
          </cell>
          <cell r="C2369" t="str">
            <v>m³</v>
          </cell>
          <cell r="D2369">
            <v>20.95</v>
          </cell>
          <cell r="E2369" t="str">
            <v>SICRO Jan/26</v>
          </cell>
        </row>
        <row r="2370">
          <cell r="A2370">
            <v>1917361</v>
          </cell>
          <cell r="B2370" t="str">
            <v>Dragagem de cascalho com draga de sucção e recalque - bomba de 483 kW e cortador de 55 kW - distância de recalque de 900 a 1.100 m</v>
          </cell>
          <cell r="C2370" t="str">
            <v>m³</v>
          </cell>
          <cell r="D2370">
            <v>31.36</v>
          </cell>
          <cell r="E2370" t="str">
            <v>SICRO Jan/26</v>
          </cell>
        </row>
        <row r="2371">
          <cell r="A2371">
            <v>1917476</v>
          </cell>
          <cell r="B2371" t="str">
            <v>Dragagem de cascalho com draga de sucção e recalque - bomba de 746 kW e cortador de 110 kW - distância de recalque de 1.100 a 1.300 m</v>
          </cell>
          <cell r="C2371" t="str">
            <v>m³</v>
          </cell>
          <cell r="D2371">
            <v>34.35</v>
          </cell>
          <cell r="E2371" t="str">
            <v>SICRO Jan/26</v>
          </cell>
        </row>
        <row r="2372">
          <cell r="A2372">
            <v>1917477</v>
          </cell>
          <cell r="B2372" t="str">
            <v>Dragagem de cascalho com draga de sucção e recalque - bomba de 746 kW e cortador de 110 kW - distância de recalque de 1.300 a 1.500 m</v>
          </cell>
          <cell r="C2372" t="str">
            <v>m³</v>
          </cell>
          <cell r="D2372">
            <v>44.35</v>
          </cell>
          <cell r="E2372" t="str">
            <v>SICRO Jan/26</v>
          </cell>
        </row>
        <row r="2373">
          <cell r="A2373">
            <v>1917478</v>
          </cell>
          <cell r="B2373" t="str">
            <v>Dragagem de cascalho com draga de sucção e recalque - bomba de 746 kW e cortador de 110 kW - distância de recalque de 1.500 a 1.700 m</v>
          </cell>
          <cell r="C2373" t="str">
            <v>m³</v>
          </cell>
          <cell r="D2373">
            <v>57.01</v>
          </cell>
          <cell r="E2373" t="str">
            <v>SICRO Jan/26</v>
          </cell>
        </row>
        <row r="2374">
          <cell r="A2374">
            <v>1917479</v>
          </cell>
          <cell r="B2374" t="str">
            <v>Dragagem de cascalho com draga de sucção e recalque - bomba de 746 kW e cortador de 110 kW - distância de recalque de 1.700 a 1.900 m</v>
          </cell>
          <cell r="C2374" t="str">
            <v>m³</v>
          </cell>
          <cell r="D2374">
            <v>61.92</v>
          </cell>
          <cell r="E2374" t="str">
            <v>SICRO Jan/26</v>
          </cell>
        </row>
        <row r="2375">
          <cell r="A2375">
            <v>1917473</v>
          </cell>
          <cell r="B2375" t="str">
            <v>Dragagem de cascalho com draga de sucção e recalque - bomba de 746 kW e cortador de 110 kW - distância de recalque de 500 a 700 m</v>
          </cell>
          <cell r="C2375" t="str">
            <v>m³</v>
          </cell>
          <cell r="D2375">
            <v>15.75</v>
          </cell>
          <cell r="E2375" t="str">
            <v>SICRO Jan/26</v>
          </cell>
        </row>
        <row r="2376">
          <cell r="A2376">
            <v>1917474</v>
          </cell>
          <cell r="B2376" t="str">
            <v>Dragagem de cascalho com draga de sucção e recalque - bomba de 746 kW e cortador de 110 kW - distância de recalque de 700 a 900 m</v>
          </cell>
          <cell r="C2376" t="str">
            <v>m³</v>
          </cell>
          <cell r="D2376">
            <v>20.21</v>
          </cell>
          <cell r="E2376" t="str">
            <v>SICRO Jan/26</v>
          </cell>
        </row>
        <row r="2377">
          <cell r="A2377">
            <v>1917475</v>
          </cell>
          <cell r="B2377" t="str">
            <v>Dragagem de cascalho com draga de sucção e recalque - bomba de 746 kW e cortador de 110 kW - distância de recalque de 900 a 1.100 m</v>
          </cell>
          <cell r="C2377" t="str">
            <v>m³</v>
          </cell>
          <cell r="D2377">
            <v>25.82</v>
          </cell>
          <cell r="E2377" t="str">
            <v>SICRO Jan/26</v>
          </cell>
        </row>
        <row r="2378">
          <cell r="A2378">
            <v>1917736</v>
          </cell>
          <cell r="B2378" t="str">
            <v>Dragagem de cascalho com draga de sucção e recalque - bomba de 746 kW e cortador de 110 kW - distância de recalque de até 500 m</v>
          </cell>
          <cell r="C2378" t="str">
            <v>m³</v>
          </cell>
          <cell r="D2378">
            <v>11.16</v>
          </cell>
          <cell r="E2378" t="str">
            <v>SICRO Jan/26</v>
          </cell>
        </row>
        <row r="2379">
          <cell r="A2379">
            <v>1917067</v>
          </cell>
          <cell r="B2379" t="str">
            <v>Dragagem de cascalho com draga hopper - capacidade da cisterna de 1.000 m³ - DMT de 1.500 a 1.800 m</v>
          </cell>
          <cell r="C2379" t="str">
            <v>m³</v>
          </cell>
          <cell r="D2379">
            <v>25.37</v>
          </cell>
          <cell r="E2379" t="str">
            <v>SICRO Jan/26</v>
          </cell>
        </row>
        <row r="2380">
          <cell r="A2380">
            <v>1917068</v>
          </cell>
          <cell r="B2380" t="str">
            <v>Dragagem de cascalho com draga hopper - capacidade da cisterna de 1.000 m³ - DMT de 1.800 a 2.100 m</v>
          </cell>
          <cell r="C2380" t="str">
            <v>m³</v>
          </cell>
          <cell r="D2380">
            <v>25.88</v>
          </cell>
          <cell r="E2380" t="str">
            <v>SICRO Jan/26</v>
          </cell>
        </row>
        <row r="2381">
          <cell r="A2381">
            <v>1917069</v>
          </cell>
          <cell r="B2381" t="str">
            <v>Dragagem de cascalho com draga hopper - capacidade da cisterna de 1.000 m³ - DMT de 2.100 a 2.400 m</v>
          </cell>
          <cell r="C2381" t="str">
            <v>m³</v>
          </cell>
          <cell r="D2381">
            <v>26.4</v>
          </cell>
          <cell r="E2381" t="str">
            <v>SICRO Jan/26</v>
          </cell>
        </row>
        <row r="2382">
          <cell r="A2382">
            <v>1917070</v>
          </cell>
          <cell r="B2382" t="str">
            <v>Dragagem de cascalho com draga hopper - capacidade da cisterna de 1.000 m³ - DMT de 2.400 a 2.700 m</v>
          </cell>
          <cell r="C2382" t="str">
            <v>m³</v>
          </cell>
          <cell r="D2382">
            <v>26.94</v>
          </cell>
          <cell r="E2382" t="str">
            <v>SICRO Jan/26</v>
          </cell>
        </row>
        <row r="2383">
          <cell r="A2383">
            <v>1917071</v>
          </cell>
          <cell r="B2383" t="str">
            <v>Dragagem de cascalho com draga hopper - capacidade da cisterna de 1.000 m³ - DMT de 2.700 a 3.000 m</v>
          </cell>
          <cell r="C2383" t="str">
            <v>m³</v>
          </cell>
          <cell r="D2383">
            <v>27.52</v>
          </cell>
          <cell r="E2383" t="str">
            <v>SICRO Jan/26</v>
          </cell>
        </row>
        <row r="2384">
          <cell r="A2384">
            <v>1917072</v>
          </cell>
          <cell r="B2384" t="str">
            <v>Dragagem de cascalho com draga hopper - capacidade da cisterna de 1.000 m³ - DMT de 3.000 m</v>
          </cell>
          <cell r="C2384" t="str">
            <v>m³</v>
          </cell>
          <cell r="D2384">
            <v>27.82</v>
          </cell>
          <cell r="E2384" t="str">
            <v>SICRO Jan/26</v>
          </cell>
        </row>
        <row r="2385">
          <cell r="A2385">
            <v>1901572</v>
          </cell>
          <cell r="B2385" t="str">
            <v>Dragagem de cascalho com draga hopper - capacidade da cisterna de 10.000 m³ - DMT de 1.500 a 1.800 m</v>
          </cell>
          <cell r="C2385" t="str">
            <v>m³</v>
          </cell>
          <cell r="D2385">
            <v>13.73</v>
          </cell>
          <cell r="E2385" t="str">
            <v>SICRO Jan/26</v>
          </cell>
        </row>
        <row r="2386">
          <cell r="A2386">
            <v>1901573</v>
          </cell>
          <cell r="B2386" t="str">
            <v>Dragagem de cascalho com draga hopper - capacidade da cisterna de 10.000 m³ - DMT de 1.800 a 2.100 m</v>
          </cell>
          <cell r="C2386" t="str">
            <v>m³</v>
          </cell>
          <cell r="D2386">
            <v>13.85</v>
          </cell>
          <cell r="E2386" t="str">
            <v>SICRO Jan/26</v>
          </cell>
        </row>
        <row r="2387">
          <cell r="A2387">
            <v>1901574</v>
          </cell>
          <cell r="B2387" t="str">
            <v>Dragagem de cascalho com draga hopper - capacidade da cisterna de 10.000 m³ - DMT de 2.100 a 2.400 m</v>
          </cell>
          <cell r="C2387" t="str">
            <v>m³</v>
          </cell>
          <cell r="D2387">
            <v>13.98</v>
          </cell>
          <cell r="E2387" t="str">
            <v>SICRO Jan/26</v>
          </cell>
        </row>
        <row r="2388">
          <cell r="A2388">
            <v>1901575</v>
          </cell>
          <cell r="B2388" t="str">
            <v>Dragagem de cascalho com draga hopper - capacidade da cisterna de 10.000 m³ - DMT de 2.400 a 2.700 m</v>
          </cell>
          <cell r="C2388" t="str">
            <v>m³</v>
          </cell>
          <cell r="D2388">
            <v>14.11</v>
          </cell>
          <cell r="E2388" t="str">
            <v>SICRO Jan/26</v>
          </cell>
        </row>
        <row r="2389">
          <cell r="A2389">
            <v>1901576</v>
          </cell>
          <cell r="B2389" t="str">
            <v>Dragagem de cascalho com draga hopper - capacidade da cisterna de 10.000 m³ - DMT de 2.700 a 3.000 m</v>
          </cell>
          <cell r="C2389" t="str">
            <v>m³</v>
          </cell>
          <cell r="D2389">
            <v>14.25</v>
          </cell>
          <cell r="E2389" t="str">
            <v>SICRO Jan/26</v>
          </cell>
        </row>
        <row r="2390">
          <cell r="A2390">
            <v>1901571</v>
          </cell>
          <cell r="B2390" t="str">
            <v>Dragagem de cascalho com draga hopper - capacidade da cisterna de 10.000 m³ - DMT de 3.000 m</v>
          </cell>
          <cell r="C2390" t="str">
            <v>m³</v>
          </cell>
          <cell r="D2390">
            <v>14.33</v>
          </cell>
          <cell r="E2390" t="str">
            <v>SICRO Jan/26</v>
          </cell>
        </row>
        <row r="2391">
          <cell r="A2391">
            <v>1901578</v>
          </cell>
          <cell r="B2391" t="str">
            <v>Dragagem de cascalho com draga hopper - capacidade da cisterna de 15.000 m³ - DMT de 1.500 a 1.800 m</v>
          </cell>
          <cell r="C2391" t="str">
            <v>m³</v>
          </cell>
          <cell r="D2391">
            <v>17.78</v>
          </cell>
          <cell r="E2391" t="str">
            <v>SICRO Jan/26</v>
          </cell>
        </row>
        <row r="2392">
          <cell r="A2392">
            <v>1901579</v>
          </cell>
          <cell r="B2392" t="str">
            <v>Dragagem de cascalho com draga hopper - capacidade da cisterna de 15.000 m³ - DMT de 1.800 a 2.100 m</v>
          </cell>
          <cell r="C2392" t="str">
            <v>m³</v>
          </cell>
          <cell r="D2392">
            <v>17.899999999999999</v>
          </cell>
          <cell r="E2392" t="str">
            <v>SICRO Jan/26</v>
          </cell>
        </row>
        <row r="2393">
          <cell r="A2393">
            <v>1901580</v>
          </cell>
          <cell r="B2393" t="str">
            <v>Dragagem de cascalho com draga hopper - capacidade da cisterna de 15.000 m³ - DMT de 2.100 a 2.400 m</v>
          </cell>
          <cell r="C2393" t="str">
            <v>m³</v>
          </cell>
          <cell r="D2393">
            <v>18.02</v>
          </cell>
          <cell r="E2393" t="str">
            <v>SICRO Jan/26</v>
          </cell>
        </row>
        <row r="2394">
          <cell r="A2394">
            <v>1901581</v>
          </cell>
          <cell r="B2394" t="str">
            <v>Dragagem de cascalho com draga hopper - capacidade da cisterna de 15.000 m³ - DMT de 2.400 a 2.700 m</v>
          </cell>
          <cell r="C2394" t="str">
            <v>m³</v>
          </cell>
          <cell r="D2394">
            <v>18.14</v>
          </cell>
          <cell r="E2394" t="str">
            <v>SICRO Jan/26</v>
          </cell>
        </row>
        <row r="2395">
          <cell r="A2395">
            <v>1901582</v>
          </cell>
          <cell r="B2395" t="str">
            <v>Dragagem de cascalho com draga hopper - capacidade da cisterna de 15.000 m³ - DMT de 2.700 a 3.000 m</v>
          </cell>
          <cell r="C2395" t="str">
            <v>m³</v>
          </cell>
          <cell r="D2395">
            <v>18.27</v>
          </cell>
          <cell r="E2395" t="str">
            <v>SICRO Jan/26</v>
          </cell>
        </row>
        <row r="2396">
          <cell r="A2396">
            <v>1901577</v>
          </cell>
          <cell r="B2396" t="str">
            <v>Dragagem de cascalho com draga hopper - capacidade da cisterna de 15.000 m³ - DMT de 3.000 m</v>
          </cell>
          <cell r="C2396" t="str">
            <v>m³</v>
          </cell>
          <cell r="D2396">
            <v>18.34</v>
          </cell>
          <cell r="E2396" t="str">
            <v>SICRO Jan/26</v>
          </cell>
        </row>
        <row r="2397">
          <cell r="A2397">
            <v>1917103</v>
          </cell>
          <cell r="B2397" t="str">
            <v>Dragagem de cascalho com draga hopper - capacidade da cisterna de 2.000 m³ - DMT de 1.500 a 1.800 m</v>
          </cell>
          <cell r="C2397" t="str">
            <v>m³</v>
          </cell>
          <cell r="D2397">
            <v>16.670000000000002</v>
          </cell>
          <cell r="E2397" t="str">
            <v>SICRO Jan/26</v>
          </cell>
        </row>
        <row r="2398">
          <cell r="A2398">
            <v>1917104</v>
          </cell>
          <cell r="B2398" t="str">
            <v>Dragagem de cascalho com draga hopper - capacidade da cisterna de 2.000 m³ - DMT de 1.800 a 2.100 m</v>
          </cell>
          <cell r="C2398" t="str">
            <v>m³</v>
          </cell>
          <cell r="D2398">
            <v>16.96</v>
          </cell>
          <cell r="E2398" t="str">
            <v>SICRO Jan/26</v>
          </cell>
        </row>
        <row r="2399">
          <cell r="A2399">
            <v>1917105</v>
          </cell>
          <cell r="B2399" t="str">
            <v>Dragagem de cascalho com draga hopper - capacidade da cisterna de 2.000 m³ - DMT de 2.100 a 2.400 m</v>
          </cell>
          <cell r="C2399" t="str">
            <v>m³</v>
          </cell>
          <cell r="D2399">
            <v>17.27</v>
          </cell>
          <cell r="E2399" t="str">
            <v>SICRO Jan/26</v>
          </cell>
        </row>
        <row r="2400">
          <cell r="A2400">
            <v>1917106</v>
          </cell>
          <cell r="B2400" t="str">
            <v>Dragagem de cascalho com draga hopper - capacidade da cisterna de 2.000 m³ - DMT de 2.400 a 2.700 m</v>
          </cell>
          <cell r="C2400" t="str">
            <v>m³</v>
          </cell>
          <cell r="D2400">
            <v>17.579999999999998</v>
          </cell>
          <cell r="E2400" t="str">
            <v>SICRO Jan/26</v>
          </cell>
        </row>
        <row r="2401">
          <cell r="A2401">
            <v>1917107</v>
          </cell>
          <cell r="B2401" t="str">
            <v>Dragagem de cascalho com draga hopper - capacidade da cisterna de 2.000 m³ - DMT de 2.700 a 3.000 m</v>
          </cell>
          <cell r="C2401" t="str">
            <v>m³</v>
          </cell>
          <cell r="D2401">
            <v>17.920000000000002</v>
          </cell>
          <cell r="E2401" t="str">
            <v>SICRO Jan/26</v>
          </cell>
        </row>
        <row r="2402">
          <cell r="A2402">
            <v>1917108</v>
          </cell>
          <cell r="B2402" t="str">
            <v>Dragagem de cascalho com draga hopper - capacidade da cisterna de 2.000 m³ - DMT de 3.000 m</v>
          </cell>
          <cell r="C2402" t="str">
            <v>m³</v>
          </cell>
          <cell r="D2402">
            <v>18.100000000000001</v>
          </cell>
          <cell r="E2402" t="str">
            <v>SICRO Jan/26</v>
          </cell>
        </row>
        <row r="2403">
          <cell r="A2403">
            <v>1901583</v>
          </cell>
          <cell r="B2403" t="str">
            <v>Dragagem de cascalho com draga hopper - capacidade da cisterna de 20.000 m³ - DMT de 1.500 a 1.800 m</v>
          </cell>
          <cell r="C2403" t="str">
            <v>m³</v>
          </cell>
          <cell r="D2403">
            <v>21.96</v>
          </cell>
          <cell r="E2403" t="str">
            <v>SICRO Jan/26</v>
          </cell>
        </row>
        <row r="2404">
          <cell r="A2404">
            <v>1901584</v>
          </cell>
          <cell r="B2404" t="str">
            <v>Dragagem de cascalho com draga hopper - capacidade da cisterna de 20.000 m³ - DMT de 1.800 a 2.100 m</v>
          </cell>
          <cell r="C2404" t="str">
            <v>m³</v>
          </cell>
          <cell r="D2404">
            <v>22.07</v>
          </cell>
          <cell r="E2404" t="str">
            <v>SICRO Jan/26</v>
          </cell>
        </row>
        <row r="2405">
          <cell r="A2405">
            <v>1901585</v>
          </cell>
          <cell r="B2405" t="str">
            <v>Dragagem de cascalho com draga hopper - capacidade da cisterna de 20.000 m³ - DMT de 2.100 a 2.400 m</v>
          </cell>
          <cell r="C2405" t="str">
            <v>m³</v>
          </cell>
          <cell r="D2405">
            <v>22.18</v>
          </cell>
          <cell r="E2405" t="str">
            <v>SICRO Jan/26</v>
          </cell>
        </row>
        <row r="2406">
          <cell r="A2406">
            <v>1901586</v>
          </cell>
          <cell r="B2406" t="str">
            <v>Dragagem de cascalho com draga hopper - capacidade da cisterna de 20.000 m³ - DMT de 2.400 a 2.700 m</v>
          </cell>
          <cell r="C2406" t="str">
            <v>m³</v>
          </cell>
          <cell r="D2406">
            <v>22.3</v>
          </cell>
          <cell r="E2406" t="str">
            <v>SICRO Jan/26</v>
          </cell>
        </row>
        <row r="2407">
          <cell r="A2407">
            <v>1901587</v>
          </cell>
          <cell r="B2407" t="str">
            <v>Dragagem de cascalho com draga hopper - capacidade da cisterna de 20.000 m³ - DMT de 2.700 a 3.000 m</v>
          </cell>
          <cell r="C2407" t="str">
            <v>m³</v>
          </cell>
          <cell r="D2407">
            <v>22.43</v>
          </cell>
          <cell r="E2407" t="str">
            <v>SICRO Jan/26</v>
          </cell>
        </row>
        <row r="2408">
          <cell r="A2408">
            <v>1901588</v>
          </cell>
          <cell r="B2408" t="str">
            <v>Dragagem de cascalho com draga hopper - capacidade da cisterna de 20.000 m³ - DMT de 3.000 m</v>
          </cell>
          <cell r="C2408" t="str">
            <v>m³</v>
          </cell>
          <cell r="D2408">
            <v>22.5</v>
          </cell>
          <cell r="E2408" t="str">
            <v>SICRO Jan/26</v>
          </cell>
        </row>
        <row r="2409">
          <cell r="A2409">
            <v>1917139</v>
          </cell>
          <cell r="B2409" t="str">
            <v>Dragagem de cascalho com draga hopper - capacidade da cisterna de 3.000 m³ - DMT de 1.500 a 1.800 m</v>
          </cell>
          <cell r="C2409" t="str">
            <v>m³</v>
          </cell>
          <cell r="D2409">
            <v>15.12</v>
          </cell>
          <cell r="E2409" t="str">
            <v>SICRO Jan/26</v>
          </cell>
        </row>
        <row r="2410">
          <cell r="A2410">
            <v>1917140</v>
          </cell>
          <cell r="B2410" t="str">
            <v>Dragagem de cascalho com draga hopper - capacidade da cisterna de 3.000 m³ - DMT de 1.800 a 2.100 m</v>
          </cell>
          <cell r="C2410" t="str">
            <v>m³</v>
          </cell>
          <cell r="D2410">
            <v>15.35</v>
          </cell>
          <cell r="E2410" t="str">
            <v>SICRO Jan/26</v>
          </cell>
        </row>
        <row r="2411">
          <cell r="A2411">
            <v>1917141</v>
          </cell>
          <cell r="B2411" t="str">
            <v>Dragagem de cascalho com draga hopper - capacidade da cisterna de 3.000 m³ - DMT de 2.100 a 2.400 m</v>
          </cell>
          <cell r="C2411" t="str">
            <v>m³</v>
          </cell>
          <cell r="D2411">
            <v>15.58</v>
          </cell>
          <cell r="E2411" t="str">
            <v>SICRO Jan/26</v>
          </cell>
        </row>
        <row r="2412">
          <cell r="A2412">
            <v>1917142</v>
          </cell>
          <cell r="B2412" t="str">
            <v>Dragagem de cascalho com draga hopper - capacidade da cisterna de 3.000 m³ - DMT de 2.400 a 2.700 m</v>
          </cell>
          <cell r="C2412" t="str">
            <v>m³</v>
          </cell>
          <cell r="D2412">
            <v>15.83</v>
          </cell>
          <cell r="E2412" t="str">
            <v>SICRO Jan/26</v>
          </cell>
        </row>
        <row r="2413">
          <cell r="A2413">
            <v>1917143</v>
          </cell>
          <cell r="B2413" t="str">
            <v>Dragagem de cascalho com draga hopper - capacidade da cisterna de 3.000 m³ - DMT de 2.700 a 3.000 m</v>
          </cell>
          <cell r="C2413" t="str">
            <v>m³</v>
          </cell>
          <cell r="D2413">
            <v>16.09</v>
          </cell>
          <cell r="E2413" t="str">
            <v>SICRO Jan/26</v>
          </cell>
        </row>
        <row r="2414">
          <cell r="A2414">
            <v>1917144</v>
          </cell>
          <cell r="B2414" t="str">
            <v>Dragagem de cascalho com draga hopper - capacidade da cisterna de 3.000 m³ - DMT de 3.000 m</v>
          </cell>
          <cell r="C2414" t="str">
            <v>m³</v>
          </cell>
          <cell r="D2414">
            <v>16.23</v>
          </cell>
          <cell r="E2414" t="str">
            <v>SICRO Jan/26</v>
          </cell>
        </row>
        <row r="2415">
          <cell r="A2415">
            <v>1917175</v>
          </cell>
          <cell r="B2415" t="str">
            <v>Dragagem de cascalho com draga hopper - capacidade da cisterna de 4.000 m³ - DMT de 1.500 a 1.800 m</v>
          </cell>
          <cell r="C2415" t="str">
            <v>m³</v>
          </cell>
          <cell r="D2415">
            <v>14</v>
          </cell>
          <cell r="E2415" t="str">
            <v>SICRO Jan/26</v>
          </cell>
        </row>
        <row r="2416">
          <cell r="A2416">
            <v>1917176</v>
          </cell>
          <cell r="B2416" t="str">
            <v>Dragagem de cascalho com draga hopper - capacidade da cisterna de 4.000 m³ - DMT de 1.800 a 2.100 m</v>
          </cell>
          <cell r="C2416" t="str">
            <v>m³</v>
          </cell>
          <cell r="D2416">
            <v>14.2</v>
          </cell>
          <cell r="E2416" t="str">
            <v>SICRO Jan/26</v>
          </cell>
        </row>
        <row r="2417">
          <cell r="A2417">
            <v>1917177</v>
          </cell>
          <cell r="B2417" t="str">
            <v>Dragagem de cascalho com draga hopper - capacidade da cisterna de 4.000 m³ - DMT de 2.100 a 2.400 m</v>
          </cell>
          <cell r="C2417" t="str">
            <v>m³</v>
          </cell>
          <cell r="D2417">
            <v>14.4</v>
          </cell>
          <cell r="E2417" t="str">
            <v>SICRO Jan/26</v>
          </cell>
        </row>
        <row r="2418">
          <cell r="A2418">
            <v>1917178</v>
          </cell>
          <cell r="B2418" t="str">
            <v>Dragagem de cascalho com draga hopper - capacidade da cisterna de 4.000 m³ - DMT de 2.400 a 2.700 m</v>
          </cell>
          <cell r="C2418" t="str">
            <v>m³</v>
          </cell>
          <cell r="D2418">
            <v>14.61</v>
          </cell>
          <cell r="E2418" t="str">
            <v>SICRO Jan/26</v>
          </cell>
        </row>
        <row r="2419">
          <cell r="A2419">
            <v>1917179</v>
          </cell>
          <cell r="B2419" t="str">
            <v>Dragagem de cascalho com draga hopper - capacidade da cisterna de 4.000 m³ - DMT de 2.700 a 3.000 m</v>
          </cell>
          <cell r="C2419" t="str">
            <v>m³</v>
          </cell>
          <cell r="D2419">
            <v>14.83</v>
          </cell>
          <cell r="E2419" t="str">
            <v>SICRO Jan/26</v>
          </cell>
        </row>
        <row r="2420">
          <cell r="A2420">
            <v>1917180</v>
          </cell>
          <cell r="B2420" t="str">
            <v>Dragagem de cascalho com draga hopper - capacidade da cisterna de 4.000 m³ - DMT de 3.000 m</v>
          </cell>
          <cell r="C2420" t="str">
            <v>m³</v>
          </cell>
          <cell r="D2420">
            <v>14.95</v>
          </cell>
          <cell r="E2420" t="str">
            <v>SICRO Jan/26</v>
          </cell>
        </row>
        <row r="2421">
          <cell r="A2421">
            <v>1917211</v>
          </cell>
          <cell r="B2421" t="str">
            <v>Dragagem de cascalho com draga hopper - capacidade da cisterna de 5.000 m³ - DMT de 1.500 a 1.800 m</v>
          </cell>
          <cell r="C2421" t="str">
            <v>m³</v>
          </cell>
          <cell r="D2421">
            <v>15.18</v>
          </cell>
          <cell r="E2421" t="str">
            <v>SICRO Jan/26</v>
          </cell>
        </row>
        <row r="2422">
          <cell r="A2422">
            <v>1917212</v>
          </cell>
          <cell r="B2422" t="str">
            <v>Dragagem de cascalho com draga hopper - capacidade da cisterna de 5.000 m³ - DMT de 1.800 a 2.100 m</v>
          </cell>
          <cell r="C2422" t="str">
            <v>m³</v>
          </cell>
          <cell r="D2422">
            <v>15.35</v>
          </cell>
          <cell r="E2422" t="str">
            <v>SICRO Jan/26</v>
          </cell>
        </row>
        <row r="2423">
          <cell r="A2423">
            <v>1917213</v>
          </cell>
          <cell r="B2423" t="str">
            <v>Dragagem de cascalho com draga hopper - capacidade da cisterna de 5.000 m³ - DMT de 2.100 a 2.400 m</v>
          </cell>
          <cell r="C2423" t="str">
            <v>m³</v>
          </cell>
          <cell r="D2423">
            <v>15.52</v>
          </cell>
          <cell r="E2423" t="str">
            <v>SICRO Jan/26</v>
          </cell>
        </row>
        <row r="2424">
          <cell r="A2424">
            <v>1917214</v>
          </cell>
          <cell r="B2424" t="str">
            <v>Dragagem de cascalho com draga hopper - capacidade da cisterna de 5.000 m³ - DMT de 2.400 a 2.700 m</v>
          </cell>
          <cell r="C2424" t="str">
            <v>m³</v>
          </cell>
          <cell r="D2424">
            <v>15.71</v>
          </cell>
          <cell r="E2424" t="str">
            <v>SICRO Jan/26</v>
          </cell>
        </row>
        <row r="2425">
          <cell r="A2425">
            <v>1917215</v>
          </cell>
          <cell r="B2425" t="str">
            <v>Dragagem de cascalho com draga hopper - capacidade da cisterna de 5.000 m³ - DMT de 2.700 a 3.000 m</v>
          </cell>
          <cell r="C2425" t="str">
            <v>m³</v>
          </cell>
          <cell r="D2425">
            <v>15.9</v>
          </cell>
          <cell r="E2425" t="str">
            <v>SICRO Jan/26</v>
          </cell>
        </row>
        <row r="2426">
          <cell r="A2426">
            <v>1917216</v>
          </cell>
          <cell r="B2426" t="str">
            <v>Dragagem de cascalho com draga hopper - capacidade da cisterna de 5.000 m³ - DMT de 3.000 m</v>
          </cell>
          <cell r="C2426" t="str">
            <v>m³</v>
          </cell>
          <cell r="D2426">
            <v>16.010000000000002</v>
          </cell>
          <cell r="E2426" t="str">
            <v>SICRO Jan/26</v>
          </cell>
        </row>
        <row r="2427">
          <cell r="A2427">
            <v>1917031</v>
          </cell>
          <cell r="B2427" t="str">
            <v>Dragagem de cascalho com draga hopper - capacidade da cisterna de 750 m³ - DMT de 1.500 a 1.800 m</v>
          </cell>
          <cell r="C2427" t="str">
            <v>m³</v>
          </cell>
          <cell r="D2427">
            <v>35.28</v>
          </cell>
          <cell r="E2427" t="str">
            <v>SICRO Jan/26</v>
          </cell>
        </row>
        <row r="2428">
          <cell r="A2428">
            <v>1917032</v>
          </cell>
          <cell r="B2428" t="str">
            <v>Dragagem de cascalho com draga hopper - capacidade da cisterna de 750 m³ - DMT de 1.800 a 2.100 m</v>
          </cell>
          <cell r="C2428" t="str">
            <v>m³</v>
          </cell>
          <cell r="D2428">
            <v>36.03</v>
          </cell>
          <cell r="E2428" t="str">
            <v>SICRO Jan/26</v>
          </cell>
        </row>
        <row r="2429">
          <cell r="A2429">
            <v>1917033</v>
          </cell>
          <cell r="B2429" t="str">
            <v>Dragagem de cascalho com draga hopper - capacidade da cisterna de 750 m³ - DMT de 2.100 a 2.400 m</v>
          </cell>
          <cell r="C2429" t="str">
            <v>m³</v>
          </cell>
          <cell r="D2429">
            <v>36.79</v>
          </cell>
          <cell r="E2429" t="str">
            <v>SICRO Jan/26</v>
          </cell>
        </row>
        <row r="2430">
          <cell r="A2430">
            <v>1917034</v>
          </cell>
          <cell r="B2430" t="str">
            <v>Dragagem de cascalho com draga hopper - capacidade da cisterna de 750 m³ - DMT de 2.400 a 2.700 m</v>
          </cell>
          <cell r="C2430" t="str">
            <v>m³</v>
          </cell>
          <cell r="D2430">
            <v>37.590000000000003</v>
          </cell>
          <cell r="E2430" t="str">
            <v>SICRO Jan/26</v>
          </cell>
        </row>
        <row r="2431">
          <cell r="A2431">
            <v>1917035</v>
          </cell>
          <cell r="B2431" t="str">
            <v>Dragagem de cascalho com draga hopper - capacidade da cisterna de 750 m³ - DMT de 2.700 a 3.000 m</v>
          </cell>
          <cell r="C2431" t="str">
            <v>m³</v>
          </cell>
          <cell r="D2431">
            <v>38.44</v>
          </cell>
          <cell r="E2431" t="str">
            <v>SICRO Jan/26</v>
          </cell>
        </row>
        <row r="2432">
          <cell r="A2432">
            <v>1917036</v>
          </cell>
          <cell r="B2432" t="str">
            <v>Dragagem de cascalho com draga hopper - capacidade da cisterna de 750 m³ - DMT de 3.000 m</v>
          </cell>
          <cell r="C2432" t="str">
            <v>m³</v>
          </cell>
          <cell r="D2432">
            <v>38.89</v>
          </cell>
          <cell r="E2432" t="str">
            <v>SICRO Jan/26</v>
          </cell>
        </row>
        <row r="2433">
          <cell r="A2433">
            <v>1917605</v>
          </cell>
          <cell r="B2433" t="str">
            <v>Dragagem de cascalho fino com draga de sucção e recalque - bomba de 1.350 kW e cortador de 170 kW - distância de recalque de 1.100 a 1.300 m</v>
          </cell>
          <cell r="C2433" t="str">
            <v>m³</v>
          </cell>
          <cell r="D2433">
            <v>10.86</v>
          </cell>
          <cell r="E2433" t="str">
            <v>SICRO Jan/26</v>
          </cell>
        </row>
        <row r="2434">
          <cell r="A2434">
            <v>1917606</v>
          </cell>
          <cell r="B2434" t="str">
            <v>Dragagem de cascalho fino com draga de sucção e recalque - bomba de 1.350 kW e cortador de 170 kW - distância de recalque de 1.300 a 1.500 m</v>
          </cell>
          <cell r="C2434" t="str">
            <v>m³</v>
          </cell>
          <cell r="D2434">
            <v>11.65</v>
          </cell>
          <cell r="E2434" t="str">
            <v>SICRO Jan/26</v>
          </cell>
        </row>
        <row r="2435">
          <cell r="A2435">
            <v>1917607</v>
          </cell>
          <cell r="B2435" t="str">
            <v>Dragagem de cascalho fino com draga de sucção e recalque - bomba de 1.350 kW e cortador de 170 kW - distância de recalque de 1.500 a 1.700 m</v>
          </cell>
          <cell r="C2435" t="str">
            <v>m³</v>
          </cell>
          <cell r="D2435">
            <v>12.43</v>
          </cell>
          <cell r="E2435" t="str">
            <v>SICRO Jan/26</v>
          </cell>
        </row>
        <row r="2436">
          <cell r="A2436">
            <v>1917608</v>
          </cell>
          <cell r="B2436" t="str">
            <v>Dragagem de cascalho fino com draga de sucção e recalque - bomba de 1.350 kW e cortador de 170 kW - distância de recalque de 1.700 a 1.900 m</v>
          </cell>
          <cell r="C2436" t="str">
            <v>m³</v>
          </cell>
          <cell r="D2436">
            <v>13.77</v>
          </cell>
          <cell r="E2436" t="str">
            <v>SICRO Jan/26</v>
          </cell>
        </row>
        <row r="2437">
          <cell r="A2437">
            <v>1917609</v>
          </cell>
          <cell r="B2437" t="str">
            <v>Dragagem de cascalho fino com draga de sucção e recalque - bomba de 1.350 kW e cortador de 170 kW - distância de recalque de 1.900 a 2.100 m</v>
          </cell>
          <cell r="C2437" t="str">
            <v>m³</v>
          </cell>
          <cell r="D2437">
            <v>15.75</v>
          </cell>
          <cell r="E2437" t="str">
            <v>SICRO Jan/26</v>
          </cell>
        </row>
        <row r="2438">
          <cell r="A2438">
            <v>1917610</v>
          </cell>
          <cell r="B2438" t="str">
            <v>Dragagem de cascalho fino com draga de sucção e recalque - bomba de 1.350 kW e cortador de 170 kW - distância de recalque de 2.100 a 2.300 m</v>
          </cell>
          <cell r="C2438" t="str">
            <v>m³</v>
          </cell>
          <cell r="D2438">
            <v>18.8</v>
          </cell>
          <cell r="E2438" t="str">
            <v>SICRO Jan/26</v>
          </cell>
        </row>
        <row r="2439">
          <cell r="A2439">
            <v>1917611</v>
          </cell>
          <cell r="B2439" t="str">
            <v>Dragagem de cascalho fino com draga de sucção e recalque - bomba de 1.350 kW e cortador de 170 kW - distância de recalque de 2.300 a 2.500 m</v>
          </cell>
          <cell r="C2439" t="str">
            <v>m³</v>
          </cell>
          <cell r="D2439">
            <v>22.21</v>
          </cell>
          <cell r="E2439" t="str">
            <v>SICRO Jan/26</v>
          </cell>
        </row>
        <row r="2440">
          <cell r="A2440">
            <v>1917612</v>
          </cell>
          <cell r="B2440" t="str">
            <v>Dragagem de cascalho fino com draga de sucção e recalque - bomba de 1.350 kW e cortador de 170 kW - distância de recalque de 2.500 a 2.700 m</v>
          </cell>
          <cell r="C2440" t="str">
            <v>m³</v>
          </cell>
          <cell r="D2440">
            <v>26.21</v>
          </cell>
          <cell r="E2440" t="str">
            <v>SICRO Jan/26</v>
          </cell>
        </row>
        <row r="2441">
          <cell r="A2441">
            <v>1917613</v>
          </cell>
          <cell r="B2441" t="str">
            <v>Dragagem de cascalho fino com draga de sucção e recalque - bomba de 1.350 kW e cortador de 170 kW - distância de recalque de 2.700 a 2.900 m</v>
          </cell>
          <cell r="C2441" t="str">
            <v>m³</v>
          </cell>
          <cell r="D2441">
            <v>30.73</v>
          </cell>
          <cell r="E2441" t="str">
            <v>SICRO Jan/26</v>
          </cell>
        </row>
        <row r="2442">
          <cell r="A2442">
            <v>1917614</v>
          </cell>
          <cell r="B2442" t="str">
            <v>Dragagem de cascalho fino com draga de sucção e recalque - bomba de 1.350 kW e cortador de 170 kW - distância de recalque de 2.900 a 3.100 m</v>
          </cell>
          <cell r="C2442" t="str">
            <v>m³</v>
          </cell>
          <cell r="D2442">
            <v>35.71</v>
          </cell>
          <cell r="E2442" t="str">
            <v>SICRO Jan/26</v>
          </cell>
        </row>
        <row r="2443">
          <cell r="A2443">
            <v>1917615</v>
          </cell>
          <cell r="B2443" t="str">
            <v>Dragagem de cascalho fino com draga de sucção e recalque - bomba de 1.350 kW e cortador de 170 kW - distância de recalque de 3.100 a 3.300 m</v>
          </cell>
          <cell r="C2443" t="str">
            <v>m³</v>
          </cell>
          <cell r="D2443">
            <v>41.29</v>
          </cell>
          <cell r="E2443" t="str">
            <v>SICRO Jan/26</v>
          </cell>
        </row>
        <row r="2444">
          <cell r="A2444">
            <v>1917616</v>
          </cell>
          <cell r="B2444" t="str">
            <v>Dragagem de cascalho fino com draga de sucção e recalque - bomba de 1.350 kW e cortador de 170 kW - distância de recalque de 3.300 a 3.500 m</v>
          </cell>
          <cell r="C2444" t="str">
            <v>m³</v>
          </cell>
          <cell r="D2444">
            <v>48.09</v>
          </cell>
          <cell r="E2444" t="str">
            <v>SICRO Jan/26</v>
          </cell>
        </row>
        <row r="2445">
          <cell r="A2445">
            <v>1917617</v>
          </cell>
          <cell r="B2445" t="str">
            <v>Dragagem de cascalho fino com draga de sucção e recalque - bomba de 1.350 kW e cortador de 170 kW - distância de recalque de 3.500 a 3.700 m</v>
          </cell>
          <cell r="C2445" t="str">
            <v>m³</v>
          </cell>
          <cell r="D2445">
            <v>54.09</v>
          </cell>
          <cell r="E2445" t="str">
            <v>SICRO Jan/26</v>
          </cell>
        </row>
        <row r="2446">
          <cell r="A2446">
            <v>1917618</v>
          </cell>
          <cell r="B2446" t="str">
            <v>Dragagem de cascalho fino com draga de sucção e recalque - bomba de 1.350 kW e cortador de 170 kW - distância de recalque de 3.700 a 3.900 m</v>
          </cell>
          <cell r="C2446" t="str">
            <v>m³</v>
          </cell>
          <cell r="D2446">
            <v>61.9</v>
          </cell>
          <cell r="E2446" t="str">
            <v>SICRO Jan/26</v>
          </cell>
        </row>
        <row r="2447">
          <cell r="A2447">
            <v>1917619</v>
          </cell>
          <cell r="B2447" t="str">
            <v>Dragagem de cascalho fino com draga de sucção e recalque - bomba de 1.350 kW e cortador de 170 kW - distância de recalque de 3.900 a 4.100 m</v>
          </cell>
          <cell r="C2447" t="str">
            <v>m³</v>
          </cell>
          <cell r="D2447">
            <v>67.099999999999994</v>
          </cell>
          <cell r="E2447" t="str">
            <v>SICRO Jan/26</v>
          </cell>
        </row>
        <row r="2448">
          <cell r="A2448">
            <v>1917602</v>
          </cell>
          <cell r="B2448" t="str">
            <v>Dragagem de cascalho fino com draga de sucção e recalque - bomba de 1.350 kW e cortador de 170 kW - distância de recalque de 500 a 700 m</v>
          </cell>
          <cell r="C2448" t="str">
            <v>m³</v>
          </cell>
          <cell r="D2448">
            <v>8.24</v>
          </cell>
          <cell r="E2448" t="str">
            <v>SICRO Jan/26</v>
          </cell>
        </row>
        <row r="2449">
          <cell r="A2449">
            <v>1917603</v>
          </cell>
          <cell r="B2449" t="str">
            <v>Dragagem de cascalho fino com draga de sucção e recalque - bomba de 1.350 kW e cortador de 170 kW - distância de recalque de 700 a 900 m</v>
          </cell>
          <cell r="C2449" t="str">
            <v>m³</v>
          </cell>
          <cell r="D2449">
            <v>9.07</v>
          </cell>
          <cell r="E2449" t="str">
            <v>SICRO Jan/26</v>
          </cell>
        </row>
        <row r="2450">
          <cell r="A2450">
            <v>1917604</v>
          </cell>
          <cell r="B2450" t="str">
            <v>Dragagem de cascalho fino com draga de sucção e recalque - bomba de 1.350 kW e cortador de 170 kW - distância de recalque de 900 a 1.100 m</v>
          </cell>
          <cell r="C2450" t="str">
            <v>m³</v>
          </cell>
          <cell r="D2450">
            <v>9.7799999999999994</v>
          </cell>
          <cell r="E2450" t="str">
            <v>SICRO Jan/26</v>
          </cell>
        </row>
        <row r="2451">
          <cell r="A2451">
            <v>1917740</v>
          </cell>
          <cell r="B2451" t="str">
            <v>Dragagem de cascalho fino com draga de sucção e recalque - bomba de 1.350 kW e cortador de 170 kW - distância de recalque de até 500 m</v>
          </cell>
          <cell r="C2451" t="str">
            <v>m³</v>
          </cell>
          <cell r="D2451">
            <v>7.91</v>
          </cell>
          <cell r="E2451" t="str">
            <v>SICRO Jan/26</v>
          </cell>
        </row>
        <row r="2452">
          <cell r="A2452">
            <v>1917263</v>
          </cell>
          <cell r="B2452" t="str">
            <v>Dragagem de cascalho fino com draga de sucção e recalque - bomba de 294 kW e cortador de 30 kW - distância de recalque de 1.100 a 1.300 m</v>
          </cell>
          <cell r="C2452" t="str">
            <v>m³</v>
          </cell>
          <cell r="D2452">
            <v>13.12</v>
          </cell>
          <cell r="E2452" t="str">
            <v>SICRO Jan/26</v>
          </cell>
        </row>
        <row r="2453">
          <cell r="A2453">
            <v>1917264</v>
          </cell>
          <cell r="B2453" t="str">
            <v>Dragagem de cascalho fino com draga de sucção e recalque - bomba de 294 kW e cortador de 30 kW - distância de recalque de 1.300 a 1.500 m</v>
          </cell>
          <cell r="C2453" t="str">
            <v>m³</v>
          </cell>
          <cell r="D2453">
            <v>16.309999999999999</v>
          </cell>
          <cell r="E2453" t="str">
            <v>SICRO Jan/26</v>
          </cell>
        </row>
        <row r="2454">
          <cell r="A2454">
            <v>1917265</v>
          </cell>
          <cell r="B2454" t="str">
            <v>Dragagem de cascalho fino com draga de sucção e recalque - bomba de 294 kW e cortador de 30 kW - distância de recalque de 1.500 a 1.700 m</v>
          </cell>
          <cell r="C2454" t="str">
            <v>m³</v>
          </cell>
          <cell r="D2454">
            <v>21.18</v>
          </cell>
          <cell r="E2454" t="str">
            <v>SICRO Jan/26</v>
          </cell>
        </row>
        <row r="2455">
          <cell r="A2455">
            <v>1917260</v>
          </cell>
          <cell r="B2455" t="str">
            <v>Dragagem de cascalho fino com draga de sucção e recalque - bomba de 294 kW e cortador de 30 kW - distância de recalque de 500 a 700 m</v>
          </cell>
          <cell r="C2455" t="str">
            <v>m³</v>
          </cell>
          <cell r="D2455">
            <v>8.0299999999999994</v>
          </cell>
          <cell r="E2455" t="str">
            <v>SICRO Jan/26</v>
          </cell>
        </row>
        <row r="2456">
          <cell r="A2456">
            <v>1917261</v>
          </cell>
          <cell r="B2456" t="str">
            <v>Dragagem de cascalho fino com draga de sucção e recalque - bomba de 294 kW e cortador de 30 kW - distância de recalque de 700 a 900 m</v>
          </cell>
          <cell r="C2456" t="str">
            <v>m³</v>
          </cell>
          <cell r="D2456">
            <v>8.94</v>
          </cell>
          <cell r="E2456" t="str">
            <v>SICRO Jan/26</v>
          </cell>
        </row>
        <row r="2457">
          <cell r="A2457">
            <v>1917262</v>
          </cell>
          <cell r="B2457" t="str">
            <v>Dragagem de cascalho fino com draga de sucção e recalque - bomba de 294 kW e cortador de 30 kW - distância de recalque de 900 a 1.100 m</v>
          </cell>
          <cell r="C2457" t="str">
            <v>m³</v>
          </cell>
          <cell r="D2457">
            <v>10.58</v>
          </cell>
          <cell r="E2457" t="str">
            <v>SICRO Jan/26</v>
          </cell>
        </row>
        <row r="2458">
          <cell r="A2458">
            <v>1917727</v>
          </cell>
          <cell r="B2458" t="str">
            <v>Dragagem de cascalho fino com draga de sucção e recalque - bomba de 294 kW e cortador de 30 kW - distância de recalque de até 500 m</v>
          </cell>
          <cell r="C2458" t="str">
            <v>m³</v>
          </cell>
          <cell r="D2458">
            <v>7.77</v>
          </cell>
          <cell r="E2458" t="str">
            <v>SICRO Jan/26</v>
          </cell>
        </row>
        <row r="2459">
          <cell r="A2459">
            <v>1917351</v>
          </cell>
          <cell r="B2459" t="str">
            <v>Dragagem de cascalho fino com draga de sucção e recalque - bomba de 483 kW e cortador de 55 kW - distância de recalque de 1.100 a 1.300 m</v>
          </cell>
          <cell r="C2459" t="str">
            <v>m³</v>
          </cell>
          <cell r="D2459">
            <v>11.59</v>
          </cell>
          <cell r="E2459" t="str">
            <v>SICRO Jan/26</v>
          </cell>
        </row>
        <row r="2460">
          <cell r="A2460">
            <v>1917352</v>
          </cell>
          <cell r="B2460" t="str">
            <v>Dragagem de cascalho fino com draga de sucção e recalque - bomba de 483 kW e cortador de 55 kW - distância de recalque de 1.300 a 1.500 m</v>
          </cell>
          <cell r="C2460" t="str">
            <v>m³</v>
          </cell>
          <cell r="D2460">
            <v>15.43</v>
          </cell>
          <cell r="E2460" t="str">
            <v>SICRO Jan/26</v>
          </cell>
        </row>
        <row r="2461">
          <cell r="A2461">
            <v>1917353</v>
          </cell>
          <cell r="B2461" t="str">
            <v>Dragagem de cascalho fino com draga de sucção e recalque - bomba de 483 kW e cortador de 55 kW - distância de recalque de 1.500 a 1.700 m</v>
          </cell>
          <cell r="C2461" t="str">
            <v>m³</v>
          </cell>
          <cell r="D2461">
            <v>19.95</v>
          </cell>
          <cell r="E2461" t="str">
            <v>SICRO Jan/26</v>
          </cell>
        </row>
        <row r="2462">
          <cell r="A2462">
            <v>1917354</v>
          </cell>
          <cell r="B2462" t="str">
            <v>Dragagem de cascalho fino com draga de sucção e recalque - bomba de 483 kW e cortador de 55 kW - distância de recalque de 1.700 a 1.900 m</v>
          </cell>
          <cell r="C2462" t="str">
            <v>m³</v>
          </cell>
          <cell r="D2462">
            <v>25.94</v>
          </cell>
          <cell r="E2462" t="str">
            <v>SICRO Jan/26</v>
          </cell>
        </row>
        <row r="2463">
          <cell r="A2463">
            <v>1917355</v>
          </cell>
          <cell r="B2463" t="str">
            <v>Dragagem de cascalho fino com draga de sucção e recalque - bomba de 483 kW e cortador de 55 kW - distância de recalque de 1.900 a 2.100 m</v>
          </cell>
          <cell r="C2463" t="str">
            <v>m³</v>
          </cell>
          <cell r="D2463">
            <v>33.61</v>
          </cell>
          <cell r="E2463" t="str">
            <v>SICRO Jan/26</v>
          </cell>
        </row>
        <row r="2464">
          <cell r="A2464">
            <v>1917356</v>
          </cell>
          <cell r="B2464" t="str">
            <v>Dragagem de cascalho fino com draga de sucção e recalque - bomba de 483 kW e cortador de 55 kW - distância de recalque de 2.100 a 2.300 m</v>
          </cell>
          <cell r="C2464" t="str">
            <v>m³</v>
          </cell>
          <cell r="D2464">
            <v>41.3</v>
          </cell>
          <cell r="E2464" t="str">
            <v>SICRO Jan/26</v>
          </cell>
        </row>
        <row r="2465">
          <cell r="A2465">
            <v>1917357</v>
          </cell>
          <cell r="B2465" t="str">
            <v>Dragagem de cascalho fino com draga de sucção e recalque - bomba de 483 kW e cortador de 55 kW - distância de recalque de 2.300 a 2.500 m</v>
          </cell>
          <cell r="C2465" t="str">
            <v>m³</v>
          </cell>
          <cell r="D2465">
            <v>47.24</v>
          </cell>
          <cell r="E2465" t="str">
            <v>SICRO Jan/26</v>
          </cell>
        </row>
        <row r="2466">
          <cell r="A2466">
            <v>1917348</v>
          </cell>
          <cell r="B2466" t="str">
            <v>Dragagem de cascalho fino com draga de sucção e recalque - bomba de 483 kW e cortador de 55 kW - distância de recalque de 500 a 700 m</v>
          </cell>
          <cell r="C2466" t="str">
            <v>m³</v>
          </cell>
          <cell r="D2466">
            <v>7.12</v>
          </cell>
          <cell r="E2466" t="str">
            <v>SICRO Jan/26</v>
          </cell>
        </row>
        <row r="2467">
          <cell r="A2467">
            <v>1917349</v>
          </cell>
          <cell r="B2467" t="str">
            <v>Dragagem de cascalho fino com draga de sucção e recalque - bomba de 483 kW e cortador de 55 kW - distância de recalque de 700 a 900 m</v>
          </cell>
          <cell r="C2467" t="str">
            <v>m³</v>
          </cell>
          <cell r="D2467">
            <v>7.65</v>
          </cell>
          <cell r="E2467" t="str">
            <v>SICRO Jan/26</v>
          </cell>
        </row>
        <row r="2468">
          <cell r="A2468">
            <v>1917350</v>
          </cell>
          <cell r="B2468" t="str">
            <v>Dragagem de cascalho fino com draga de sucção e recalque - bomba de 483 kW e cortador de 55 kW - distância de recalque de 900 a 1.100 m</v>
          </cell>
          <cell r="C2468" t="str">
            <v>m³</v>
          </cell>
          <cell r="D2468">
            <v>8.67</v>
          </cell>
          <cell r="E2468" t="str">
            <v>SICRO Jan/26</v>
          </cell>
        </row>
        <row r="2469">
          <cell r="A2469">
            <v>1917731</v>
          </cell>
          <cell r="B2469" t="str">
            <v>Dragagem de cascalho fino com draga de sucção e recalque - bomba de 483 kW e cortador de 55 kW - distância de recalque de até 500 m</v>
          </cell>
          <cell r="C2469" t="str">
            <v>m³</v>
          </cell>
          <cell r="D2469">
            <v>6.96</v>
          </cell>
          <cell r="E2469" t="str">
            <v>SICRO Jan/26</v>
          </cell>
        </row>
        <row r="2470">
          <cell r="A2470">
            <v>1917463</v>
          </cell>
          <cell r="B2470" t="str">
            <v>Dragagem de cascalho fino com draga de sucção e recalque - bomba de 746 kW e cortador de 110 kW - distância de recalque de 1.100 a 1.300 m</v>
          </cell>
          <cell r="C2470" t="str">
            <v>m³</v>
          </cell>
          <cell r="D2470">
            <v>12.38</v>
          </cell>
          <cell r="E2470" t="str">
            <v>SICRO Jan/26</v>
          </cell>
        </row>
        <row r="2471">
          <cell r="A2471">
            <v>1917464</v>
          </cell>
          <cell r="B2471" t="str">
            <v>Dragagem de cascalho fino com draga de sucção e recalque - bomba de 746 kW e cortador de 110 kW - distância de recalque de 1.300 a 1.500 m</v>
          </cell>
          <cell r="C2471" t="str">
            <v>m³</v>
          </cell>
          <cell r="D2471">
            <v>14.34</v>
          </cell>
          <cell r="E2471" t="str">
            <v>SICRO Jan/26</v>
          </cell>
        </row>
        <row r="2472">
          <cell r="A2472">
            <v>1917465</v>
          </cell>
          <cell r="B2472" t="str">
            <v>Dragagem de cascalho fino com draga de sucção e recalque - bomba de 746 kW e cortador de 110 kW - distância de recalque de 1.500 a 1.700 m</v>
          </cell>
          <cell r="C2472" t="str">
            <v>m³</v>
          </cell>
          <cell r="D2472">
            <v>16.55</v>
          </cell>
          <cell r="E2472" t="str">
            <v>SICRO Jan/26</v>
          </cell>
        </row>
        <row r="2473">
          <cell r="A2473">
            <v>1917466</v>
          </cell>
          <cell r="B2473" t="str">
            <v>Dragagem de cascalho fino com draga de sucção e recalque - bomba de 746 kW e cortador de 110 kW - distância de recalque de 1.700 a 1.900 m</v>
          </cell>
          <cell r="C2473" t="str">
            <v>m³</v>
          </cell>
          <cell r="D2473">
            <v>19.690000000000001</v>
          </cell>
          <cell r="E2473" t="str">
            <v>SICRO Jan/26</v>
          </cell>
        </row>
        <row r="2474">
          <cell r="A2474">
            <v>1917467</v>
          </cell>
          <cell r="B2474" t="str">
            <v>Dragagem de cascalho fino com draga de sucção e recalque - bomba de 746 kW e cortador de 110 kW - distância de recalque de 1.900 a 2.100 m</v>
          </cell>
          <cell r="C2474" t="str">
            <v>m³</v>
          </cell>
          <cell r="D2474">
            <v>24.55</v>
          </cell>
          <cell r="E2474" t="str">
            <v>SICRO Jan/26</v>
          </cell>
        </row>
        <row r="2475">
          <cell r="A2475">
            <v>1917468</v>
          </cell>
          <cell r="B2475" t="str">
            <v>Dragagem de cascalho fino com draga de sucção e recalque - bomba de 746 kW e cortador de 110 kW - distância de recalque de 2.100 a 2.300 m</v>
          </cell>
          <cell r="C2475" t="str">
            <v>m³</v>
          </cell>
          <cell r="D2475">
            <v>30.09</v>
          </cell>
          <cell r="E2475" t="str">
            <v>SICRO Jan/26</v>
          </cell>
        </row>
        <row r="2476">
          <cell r="A2476">
            <v>1917469</v>
          </cell>
          <cell r="B2476" t="str">
            <v>Dragagem de cascalho fino com draga de sucção e recalque - bomba de 746 kW e cortador de 110 kW - distância de recalque de 2.300 a 2.500 m</v>
          </cell>
          <cell r="C2476" t="str">
            <v>m³</v>
          </cell>
          <cell r="D2476">
            <v>36.21</v>
          </cell>
          <cell r="E2476" t="str">
            <v>SICRO Jan/26</v>
          </cell>
        </row>
        <row r="2477">
          <cell r="A2477">
            <v>1917470</v>
          </cell>
          <cell r="B2477" t="str">
            <v>Dragagem de cascalho fino com draga de sucção e recalque - bomba de 746 kW e cortador de 110 kW - distância de recalque de 2.500 a 2.700 m</v>
          </cell>
          <cell r="C2477" t="str">
            <v>m³</v>
          </cell>
          <cell r="D2477">
            <v>43.29</v>
          </cell>
          <cell r="E2477" t="str">
            <v>SICRO Jan/26</v>
          </cell>
        </row>
        <row r="2478">
          <cell r="A2478">
            <v>1917471</v>
          </cell>
          <cell r="B2478" t="str">
            <v>Dragagem de cascalho fino com draga de sucção e recalque - bomba de 746 kW e cortador de 110 kW - distância de recalque de 2.700 a 2.900 m</v>
          </cell>
          <cell r="C2478" t="str">
            <v>m³</v>
          </cell>
          <cell r="D2478">
            <v>51.75</v>
          </cell>
          <cell r="E2478" t="str">
            <v>SICRO Jan/26</v>
          </cell>
        </row>
        <row r="2479">
          <cell r="A2479">
            <v>1917472</v>
          </cell>
          <cell r="B2479" t="str">
            <v>Dragagem de cascalho fino com draga de sucção e recalque - bomba de 746 kW e cortador de 110 kW - distância de recalque de 2.900 a 3.100 m</v>
          </cell>
          <cell r="C2479" t="str">
            <v>m³</v>
          </cell>
          <cell r="D2479">
            <v>55.35</v>
          </cell>
          <cell r="E2479" t="str">
            <v>SICRO Jan/26</v>
          </cell>
        </row>
        <row r="2480">
          <cell r="A2480">
            <v>1917460</v>
          </cell>
          <cell r="B2480" t="str">
            <v>Dragagem de cascalho fino com draga de sucção e recalque - bomba de 746 kW e cortador de 110 kW - distância de recalque de 500 a 700 m</v>
          </cell>
          <cell r="C2480" t="str">
            <v>m³</v>
          </cell>
          <cell r="D2480">
            <v>7.29</v>
          </cell>
          <cell r="E2480" t="str">
            <v>SICRO Jan/26</v>
          </cell>
        </row>
        <row r="2481">
          <cell r="A2481">
            <v>1917461</v>
          </cell>
          <cell r="B2481" t="str">
            <v>Dragagem de cascalho fino com draga de sucção e recalque - bomba de 746 kW e cortador de 110 kW - distância de recalque de 700 a 900 m</v>
          </cell>
          <cell r="C2481" t="str">
            <v>m³</v>
          </cell>
          <cell r="D2481">
            <v>8.6</v>
          </cell>
          <cell r="E2481" t="str">
            <v>SICRO Jan/26</v>
          </cell>
        </row>
        <row r="2482">
          <cell r="A2482">
            <v>1917462</v>
          </cell>
          <cell r="B2482" t="str">
            <v>Dragagem de cascalho fino com draga de sucção e recalque - bomba de 746 kW e cortador de 110 kW - distância de recalque de 900 a 1.100 m</v>
          </cell>
          <cell r="C2482" t="str">
            <v>m³</v>
          </cell>
          <cell r="D2482">
            <v>10.199999999999999</v>
          </cell>
          <cell r="E2482" t="str">
            <v>SICRO Jan/26</v>
          </cell>
        </row>
        <row r="2483">
          <cell r="A2483">
            <v>1917735</v>
          </cell>
          <cell r="B2483" t="str">
            <v>Dragagem de cascalho fino com draga de sucção e recalque - bomba de 746 kW e cortador de 110 kW - distância de recalque de até 500 m</v>
          </cell>
          <cell r="C2483" t="str">
            <v>m³</v>
          </cell>
          <cell r="D2483">
            <v>6.45</v>
          </cell>
          <cell r="E2483" t="str">
            <v>SICRO Jan/26</v>
          </cell>
        </row>
        <row r="2484">
          <cell r="A2484">
            <v>1917061</v>
          </cell>
          <cell r="B2484" t="str">
            <v>Dragagem de cascalho fino com draga hopper - capacidade da cisterna de 1.000 m³ - DMT de 1.500 a 1.800 m</v>
          </cell>
          <cell r="C2484" t="str">
            <v>m³</v>
          </cell>
          <cell r="D2484">
            <v>25.65</v>
          </cell>
          <cell r="E2484" t="str">
            <v>SICRO Jan/26</v>
          </cell>
        </row>
        <row r="2485">
          <cell r="A2485">
            <v>1917062</v>
          </cell>
          <cell r="B2485" t="str">
            <v>Dragagem de cascalho fino com draga hopper - capacidade da cisterna de 1.000 m³ - DMT de 1.800 a 2.100 m</v>
          </cell>
          <cell r="C2485" t="str">
            <v>m³</v>
          </cell>
          <cell r="D2485">
            <v>26.15</v>
          </cell>
          <cell r="E2485" t="str">
            <v>SICRO Jan/26</v>
          </cell>
        </row>
        <row r="2486">
          <cell r="A2486">
            <v>1917063</v>
          </cell>
          <cell r="B2486" t="str">
            <v>Dragagem de cascalho fino com draga hopper - capacidade da cisterna de 1.000 m³ - DMT de 2.100 a 2.400 m</v>
          </cell>
          <cell r="C2486" t="str">
            <v>m³</v>
          </cell>
          <cell r="D2486">
            <v>26.66</v>
          </cell>
          <cell r="E2486" t="str">
            <v>SICRO Jan/26</v>
          </cell>
        </row>
        <row r="2487">
          <cell r="A2487">
            <v>1917064</v>
          </cell>
          <cell r="B2487" t="str">
            <v>Dragagem de cascalho fino com draga hopper - capacidade da cisterna de 1.000 m³ - DMT de 2.400 a 2.700 m</v>
          </cell>
          <cell r="C2487" t="str">
            <v>m³</v>
          </cell>
          <cell r="D2487">
            <v>27.19</v>
          </cell>
          <cell r="E2487" t="str">
            <v>SICRO Jan/26</v>
          </cell>
        </row>
        <row r="2488">
          <cell r="A2488">
            <v>1917065</v>
          </cell>
          <cell r="B2488" t="str">
            <v>Dragagem de cascalho fino com draga hopper - capacidade da cisterna de 1.000 m³ - DMT de 2.700 a 3.000 m</v>
          </cell>
          <cell r="C2488" t="str">
            <v>m³</v>
          </cell>
          <cell r="D2488">
            <v>27.76</v>
          </cell>
          <cell r="E2488" t="str">
            <v>SICRO Jan/26</v>
          </cell>
        </row>
        <row r="2489">
          <cell r="A2489">
            <v>1917066</v>
          </cell>
          <cell r="B2489" t="str">
            <v>Dragagem de cascalho fino com draga hopper - capacidade da cisterna de 1.000 m³ - DMT de 3.000 m</v>
          </cell>
          <cell r="C2489" t="str">
            <v>m³</v>
          </cell>
          <cell r="D2489">
            <v>28.06</v>
          </cell>
          <cell r="E2489" t="str">
            <v>SICRO Jan/26</v>
          </cell>
        </row>
        <row r="2490">
          <cell r="A2490">
            <v>1901590</v>
          </cell>
          <cell r="B2490" t="str">
            <v>Dragagem de cascalho fino com draga hopper - capacidade da cisterna de 10.000 m³ - DMT de 1.500 a 1.800 m</v>
          </cell>
          <cell r="C2490" t="str">
            <v>m³</v>
          </cell>
          <cell r="D2490">
            <v>13.98</v>
          </cell>
          <cell r="E2490" t="str">
            <v>SICRO Jan/26</v>
          </cell>
        </row>
        <row r="2491">
          <cell r="A2491">
            <v>1901591</v>
          </cell>
          <cell r="B2491" t="str">
            <v>Dragagem de cascalho fino com draga hopper - capacidade da cisterna de 10.000 m³ - DMT de 1.800 a 2.100 m</v>
          </cell>
          <cell r="C2491" t="str">
            <v>m³</v>
          </cell>
          <cell r="D2491">
            <v>14.1</v>
          </cell>
          <cell r="E2491" t="str">
            <v>SICRO Jan/26</v>
          </cell>
        </row>
        <row r="2492">
          <cell r="A2492">
            <v>1901592</v>
          </cell>
          <cell r="B2492" t="str">
            <v>Dragagem de cascalho fino com draga hopper - capacidade da cisterna de 10.000 m³ - DMT de 2.100 a 2.400 m</v>
          </cell>
          <cell r="C2492" t="str">
            <v>m³</v>
          </cell>
          <cell r="D2492">
            <v>14.22</v>
          </cell>
          <cell r="E2492" t="str">
            <v>SICRO Jan/26</v>
          </cell>
        </row>
        <row r="2493">
          <cell r="A2493">
            <v>1901593</v>
          </cell>
          <cell r="B2493" t="str">
            <v>Dragagem de cascalho fino com draga hopper - capacidade da cisterna de 10.000 m³ - DMT de 2.400 a 2.700 m</v>
          </cell>
          <cell r="C2493" t="str">
            <v>m³</v>
          </cell>
          <cell r="D2493">
            <v>14.35</v>
          </cell>
          <cell r="E2493" t="str">
            <v>SICRO Jan/26</v>
          </cell>
        </row>
        <row r="2494">
          <cell r="A2494">
            <v>1901594</v>
          </cell>
          <cell r="B2494" t="str">
            <v>Dragagem de cascalho fino com draga hopper - capacidade da cisterna de 10.000 m³ - DMT de 2.700 a 3.000 m</v>
          </cell>
          <cell r="C2494" t="str">
            <v>m³</v>
          </cell>
          <cell r="D2494">
            <v>14.49</v>
          </cell>
          <cell r="E2494" t="str">
            <v>SICRO Jan/26</v>
          </cell>
        </row>
        <row r="2495">
          <cell r="A2495">
            <v>1901589</v>
          </cell>
          <cell r="B2495" t="str">
            <v>Dragagem de cascalho fino com draga hopper - capacidade da cisterna de 10.000 m³ - DMT de 3.000 m</v>
          </cell>
          <cell r="C2495" t="str">
            <v>m³</v>
          </cell>
          <cell r="D2495">
            <v>14.57</v>
          </cell>
          <cell r="E2495" t="str">
            <v>SICRO Jan/26</v>
          </cell>
        </row>
        <row r="2496">
          <cell r="A2496">
            <v>1901596</v>
          </cell>
          <cell r="B2496" t="str">
            <v>Dragagem de cascalho fino com draga hopper - capacidade da cisterna de 15.000 m³ - DMT de 1.500 a 1.800 m</v>
          </cell>
          <cell r="C2496" t="str">
            <v>m³</v>
          </cell>
          <cell r="D2496">
            <v>18.16</v>
          </cell>
          <cell r="E2496" t="str">
            <v>SICRO Jan/26</v>
          </cell>
        </row>
        <row r="2497">
          <cell r="A2497">
            <v>1901597</v>
          </cell>
          <cell r="B2497" t="str">
            <v>Dragagem de cascalho fino com draga hopper - capacidade da cisterna de 15.000 m³ - DMT de 1.800 a 2.100 m</v>
          </cell>
          <cell r="C2497" t="str">
            <v>m³</v>
          </cell>
          <cell r="D2497">
            <v>18.28</v>
          </cell>
          <cell r="E2497" t="str">
            <v>SICRO Jan/26</v>
          </cell>
        </row>
        <row r="2498">
          <cell r="A2498">
            <v>1901598</v>
          </cell>
          <cell r="B2498" t="str">
            <v>Dragagem de cascalho fino com draga hopper - capacidade da cisterna de 15.000 m³ - DMT de 2.100 a 2.400 m</v>
          </cell>
          <cell r="C2498" t="str">
            <v>m³</v>
          </cell>
          <cell r="D2498">
            <v>18.39</v>
          </cell>
          <cell r="E2498" t="str">
            <v>SICRO Jan/26</v>
          </cell>
        </row>
        <row r="2499">
          <cell r="A2499">
            <v>1901599</v>
          </cell>
          <cell r="B2499" t="str">
            <v>Dragagem de cascalho fino com draga hopper - capacidade da cisterna de 15.000 m³ - DMT de 2.400 a 2.700 m</v>
          </cell>
          <cell r="C2499" t="str">
            <v>m³</v>
          </cell>
          <cell r="D2499">
            <v>18.510000000000002</v>
          </cell>
          <cell r="E2499" t="str">
            <v>SICRO Jan/26</v>
          </cell>
        </row>
        <row r="2500">
          <cell r="A2500">
            <v>1901600</v>
          </cell>
          <cell r="B2500" t="str">
            <v>Dragagem de cascalho fino com draga hopper - capacidade da cisterna de 15.000 m³ - DMT de 2.700 a 3.000 m</v>
          </cell>
          <cell r="C2500" t="str">
            <v>m³</v>
          </cell>
          <cell r="D2500">
            <v>18.64</v>
          </cell>
          <cell r="E2500" t="str">
            <v>SICRO Jan/26</v>
          </cell>
        </row>
        <row r="2501">
          <cell r="A2501">
            <v>1901595</v>
          </cell>
          <cell r="B2501" t="str">
            <v>Dragagem de cascalho fino com draga hopper - capacidade da cisterna de 15.000 m³ - DMT de 3.000 m</v>
          </cell>
          <cell r="C2501" t="str">
            <v>m³</v>
          </cell>
          <cell r="D2501">
            <v>18.71</v>
          </cell>
          <cell r="E2501" t="str">
            <v>SICRO Jan/26</v>
          </cell>
        </row>
        <row r="2502">
          <cell r="A2502">
            <v>1917097</v>
          </cell>
          <cell r="B2502" t="str">
            <v>Dragagem de cascalho fino com draga hopper - capacidade da cisterna de 2.000 m³ - DMT de 1.500 a 1.800 m</v>
          </cell>
          <cell r="C2502" t="str">
            <v>m³</v>
          </cell>
          <cell r="D2502">
            <v>16.87</v>
          </cell>
          <cell r="E2502" t="str">
            <v>SICRO Jan/26</v>
          </cell>
        </row>
        <row r="2503">
          <cell r="A2503">
            <v>1917098</v>
          </cell>
          <cell r="B2503" t="str">
            <v>Dragagem de cascalho fino com draga hopper - capacidade da cisterna de 2.000 m³ - DMT de 1.800 a 2.100 m</v>
          </cell>
          <cell r="C2503" t="str">
            <v>m³</v>
          </cell>
          <cell r="D2503">
            <v>17.16</v>
          </cell>
          <cell r="E2503" t="str">
            <v>SICRO Jan/26</v>
          </cell>
        </row>
        <row r="2504">
          <cell r="A2504">
            <v>1917099</v>
          </cell>
          <cell r="B2504" t="str">
            <v>Dragagem de cascalho fino com draga hopper - capacidade da cisterna de 2.000 m³ - DMT de 2.100 a 2.400 m</v>
          </cell>
          <cell r="C2504" t="str">
            <v>m³</v>
          </cell>
          <cell r="D2504">
            <v>17.46</v>
          </cell>
          <cell r="E2504" t="str">
            <v>SICRO Jan/26</v>
          </cell>
        </row>
        <row r="2505">
          <cell r="A2505">
            <v>1917100</v>
          </cell>
          <cell r="B2505" t="str">
            <v>Dragagem de cascalho fino com draga hopper - capacidade da cisterna de 2.000 m³ - DMT de 2.400 a 2.700 m</v>
          </cell>
          <cell r="C2505" t="str">
            <v>m³</v>
          </cell>
          <cell r="D2505">
            <v>17.77</v>
          </cell>
          <cell r="E2505" t="str">
            <v>SICRO Jan/26</v>
          </cell>
        </row>
        <row r="2506">
          <cell r="A2506">
            <v>1917101</v>
          </cell>
          <cell r="B2506" t="str">
            <v>Dragagem de cascalho fino com draga hopper - capacidade da cisterna de 2.000 m³ - DMT de 2.700 a 3.000 m</v>
          </cell>
          <cell r="C2506" t="str">
            <v>m³</v>
          </cell>
          <cell r="D2506">
            <v>18.100000000000001</v>
          </cell>
          <cell r="E2506" t="str">
            <v>SICRO Jan/26</v>
          </cell>
        </row>
        <row r="2507">
          <cell r="A2507">
            <v>1917102</v>
          </cell>
          <cell r="B2507" t="str">
            <v>Dragagem de cascalho fino com draga hopper - capacidade da cisterna de 2.000 m³ - DMT de 3.000 m</v>
          </cell>
          <cell r="C2507" t="str">
            <v>m³</v>
          </cell>
          <cell r="D2507">
            <v>18.27</v>
          </cell>
          <cell r="E2507" t="str">
            <v>SICRO Jan/26</v>
          </cell>
        </row>
        <row r="2508">
          <cell r="A2508">
            <v>1901601</v>
          </cell>
          <cell r="B2508" t="str">
            <v>Dragagem de cascalho fino com draga hopper - capacidade da cisterna de 20.000 m³ - DMT de 1.500 a 1.800 m</v>
          </cell>
          <cell r="C2508" t="str">
            <v>m³</v>
          </cell>
          <cell r="D2508">
            <v>22.47</v>
          </cell>
          <cell r="E2508" t="str">
            <v>SICRO Jan/26</v>
          </cell>
        </row>
        <row r="2509">
          <cell r="A2509">
            <v>1901602</v>
          </cell>
          <cell r="B2509" t="str">
            <v>Dragagem de cascalho fino com draga hopper - capacidade da cisterna de 20.000 m³ - DMT de 1.800 a 2.100 m</v>
          </cell>
          <cell r="C2509" t="str">
            <v>m³</v>
          </cell>
          <cell r="D2509">
            <v>22.57</v>
          </cell>
          <cell r="E2509" t="str">
            <v>SICRO Jan/26</v>
          </cell>
        </row>
        <row r="2510">
          <cell r="A2510">
            <v>1901603</v>
          </cell>
          <cell r="B2510" t="str">
            <v>Dragagem de cascalho fino com draga hopper - capacidade da cisterna de 20.000 m³ - DMT de 2.100 a 2.400 m</v>
          </cell>
          <cell r="C2510" t="str">
            <v>m³</v>
          </cell>
          <cell r="D2510">
            <v>22.69</v>
          </cell>
          <cell r="E2510" t="str">
            <v>SICRO Jan/26</v>
          </cell>
        </row>
        <row r="2511">
          <cell r="A2511">
            <v>1901604</v>
          </cell>
          <cell r="B2511" t="str">
            <v>Dragagem de cascalho fino com draga hopper - capacidade da cisterna de 20.000 m³ - DMT de 2.400 a 2.700 m</v>
          </cell>
          <cell r="C2511" t="str">
            <v>m³</v>
          </cell>
          <cell r="D2511">
            <v>22.81</v>
          </cell>
          <cell r="E2511" t="str">
            <v>SICRO Jan/26</v>
          </cell>
        </row>
        <row r="2512">
          <cell r="A2512">
            <v>1901605</v>
          </cell>
          <cell r="B2512" t="str">
            <v>Dragagem de cascalho fino com draga hopper - capacidade da cisterna de 20.000 m³ - DMT de 2.700 a 3.000 m</v>
          </cell>
          <cell r="C2512" t="str">
            <v>m³</v>
          </cell>
          <cell r="D2512">
            <v>22.93</v>
          </cell>
          <cell r="E2512" t="str">
            <v>SICRO Jan/26</v>
          </cell>
        </row>
        <row r="2513">
          <cell r="A2513">
            <v>1901606</v>
          </cell>
          <cell r="B2513" t="str">
            <v>Dragagem de cascalho fino com draga hopper - capacidade da cisterna de 20.000 m³ - DMT de 3.000 m</v>
          </cell>
          <cell r="C2513" t="str">
            <v>m³</v>
          </cell>
          <cell r="D2513">
            <v>23</v>
          </cell>
          <cell r="E2513" t="str">
            <v>SICRO Jan/26</v>
          </cell>
        </row>
        <row r="2514">
          <cell r="A2514">
            <v>1917133</v>
          </cell>
          <cell r="B2514" t="str">
            <v>Dragagem de cascalho fino com draga hopper - capacidade da cisterna de 3.000 m³ - DMT de 1.500 a 1.800 m</v>
          </cell>
          <cell r="C2514" t="str">
            <v>m³</v>
          </cell>
          <cell r="D2514">
            <v>15.33</v>
          </cell>
          <cell r="E2514" t="str">
            <v>SICRO Jan/26</v>
          </cell>
        </row>
        <row r="2515">
          <cell r="A2515">
            <v>1917134</v>
          </cell>
          <cell r="B2515" t="str">
            <v>Dragagem de cascalho fino com draga hopper - capacidade da cisterna de 3.000 m³ - DMT de 1.800 a 2.100 m</v>
          </cell>
          <cell r="C2515" t="str">
            <v>m³</v>
          </cell>
          <cell r="D2515">
            <v>15.56</v>
          </cell>
          <cell r="E2515" t="str">
            <v>SICRO Jan/26</v>
          </cell>
        </row>
        <row r="2516">
          <cell r="A2516">
            <v>1917135</v>
          </cell>
          <cell r="B2516" t="str">
            <v>Dragagem de cascalho fino com draga hopper - capacidade da cisterna de 3.000 m³ - DMT de 2.100 a 2.400 m</v>
          </cell>
          <cell r="C2516" t="str">
            <v>m³</v>
          </cell>
          <cell r="D2516">
            <v>15.79</v>
          </cell>
          <cell r="E2516" t="str">
            <v>SICRO Jan/26</v>
          </cell>
        </row>
        <row r="2517">
          <cell r="A2517">
            <v>1917136</v>
          </cell>
          <cell r="B2517" t="str">
            <v>Dragagem de cascalho fino com draga hopper - capacidade da cisterna de 3.000 m³ - DMT de 2.400 a 2.700 m</v>
          </cell>
          <cell r="C2517" t="str">
            <v>m³</v>
          </cell>
          <cell r="D2517">
            <v>16.03</v>
          </cell>
          <cell r="E2517" t="str">
            <v>SICRO Jan/26</v>
          </cell>
        </row>
        <row r="2518">
          <cell r="A2518">
            <v>1917137</v>
          </cell>
          <cell r="B2518" t="str">
            <v>Dragagem de cascalho fino com draga hopper - capacidade da cisterna de 3.000 m³ - DMT de 2.700 a 3.000 m</v>
          </cell>
          <cell r="C2518" t="str">
            <v>m³</v>
          </cell>
          <cell r="D2518">
            <v>16.28</v>
          </cell>
          <cell r="E2518" t="str">
            <v>SICRO Jan/26</v>
          </cell>
        </row>
        <row r="2519">
          <cell r="A2519">
            <v>1917138</v>
          </cell>
          <cell r="B2519" t="str">
            <v>Dragagem de cascalho fino com draga hopper - capacidade da cisterna de 3.000 m³ - DMT de 3.000 m</v>
          </cell>
          <cell r="C2519" t="str">
            <v>m³</v>
          </cell>
          <cell r="D2519">
            <v>16.420000000000002</v>
          </cell>
          <cell r="E2519" t="str">
            <v>SICRO Jan/26</v>
          </cell>
        </row>
        <row r="2520">
          <cell r="A2520">
            <v>1917169</v>
          </cell>
          <cell r="B2520" t="str">
            <v>Dragagem de cascalho fino com draga hopper - capacidade da cisterna de 4.000 m³ - DMT de 1.500 a 1.800 m</v>
          </cell>
          <cell r="C2520" t="str">
            <v>m³</v>
          </cell>
          <cell r="D2520">
            <v>14.21</v>
          </cell>
          <cell r="E2520" t="str">
            <v>SICRO Jan/26</v>
          </cell>
        </row>
        <row r="2521">
          <cell r="A2521">
            <v>1917170</v>
          </cell>
          <cell r="B2521" t="str">
            <v>Dragagem de cascalho fino com draga hopper - capacidade da cisterna de 4.000 m³ - DMT de 1.800 a 2.100 m</v>
          </cell>
          <cell r="C2521" t="str">
            <v>m³</v>
          </cell>
          <cell r="D2521">
            <v>14.4</v>
          </cell>
          <cell r="E2521" t="str">
            <v>SICRO Jan/26</v>
          </cell>
        </row>
        <row r="2522">
          <cell r="A2522">
            <v>1917171</v>
          </cell>
          <cell r="B2522" t="str">
            <v>Dragagem de cascalho fino com draga hopper - capacidade da cisterna de 4.000 m³ - DMT de 2.100 a 2.400 m</v>
          </cell>
          <cell r="C2522" t="str">
            <v>m³</v>
          </cell>
          <cell r="D2522">
            <v>14.6</v>
          </cell>
          <cell r="E2522" t="str">
            <v>SICRO Jan/26</v>
          </cell>
        </row>
        <row r="2523">
          <cell r="A2523">
            <v>1917172</v>
          </cell>
          <cell r="B2523" t="str">
            <v>Dragagem de cascalho fino com draga hopper - capacidade da cisterna de 4.000 m³ - DMT de 2.400 a 2.700 m</v>
          </cell>
          <cell r="C2523" t="str">
            <v>m³</v>
          </cell>
          <cell r="D2523">
            <v>14.8</v>
          </cell>
          <cell r="E2523" t="str">
            <v>SICRO Jan/26</v>
          </cell>
        </row>
        <row r="2524">
          <cell r="A2524">
            <v>1917173</v>
          </cell>
          <cell r="B2524" t="str">
            <v>Dragagem de cascalho fino com draga hopper - capacidade da cisterna de 4.000 m³ - DMT de 2.700 a 3.000 m</v>
          </cell>
          <cell r="C2524" t="str">
            <v>m³</v>
          </cell>
          <cell r="D2524">
            <v>15.02</v>
          </cell>
          <cell r="E2524" t="str">
            <v>SICRO Jan/26</v>
          </cell>
        </row>
        <row r="2525">
          <cell r="A2525">
            <v>1917174</v>
          </cell>
          <cell r="B2525" t="str">
            <v>Dragagem de cascalho fino com draga hopper - capacidade da cisterna de 4.000 m³ - DMT de 3.000 m</v>
          </cell>
          <cell r="C2525" t="str">
            <v>m³</v>
          </cell>
          <cell r="D2525">
            <v>15.14</v>
          </cell>
          <cell r="E2525" t="str">
            <v>SICRO Jan/26</v>
          </cell>
        </row>
        <row r="2526">
          <cell r="A2526">
            <v>1917205</v>
          </cell>
          <cell r="B2526" t="str">
            <v>Dragagem de cascalho fino com draga hopper - capacidade da cisterna de 5.000 m³ - DMT de 1.500 a 1.800 m</v>
          </cell>
          <cell r="C2526" t="str">
            <v>m³</v>
          </cell>
          <cell r="D2526">
            <v>15.43</v>
          </cell>
          <cell r="E2526" t="str">
            <v>SICRO Jan/26</v>
          </cell>
        </row>
        <row r="2527">
          <cell r="A2527">
            <v>1917206</v>
          </cell>
          <cell r="B2527" t="str">
            <v>Dragagem de cascalho fino com draga hopper - capacidade da cisterna de 5.000 m³ - DMT de 1.800 a 2.100 m</v>
          </cell>
          <cell r="C2527" t="str">
            <v>m³</v>
          </cell>
          <cell r="D2527">
            <v>15.6</v>
          </cell>
          <cell r="E2527" t="str">
            <v>SICRO Jan/26</v>
          </cell>
        </row>
        <row r="2528">
          <cell r="A2528">
            <v>1917207</v>
          </cell>
          <cell r="B2528" t="str">
            <v>Dragagem de cascalho fino com draga hopper - capacidade da cisterna de 5.000 m³ - DMT de 2.100 a 2.400 m</v>
          </cell>
          <cell r="C2528" t="str">
            <v>m³</v>
          </cell>
          <cell r="D2528">
            <v>15.77</v>
          </cell>
          <cell r="E2528" t="str">
            <v>SICRO Jan/26</v>
          </cell>
        </row>
        <row r="2529">
          <cell r="A2529">
            <v>1917208</v>
          </cell>
          <cell r="B2529" t="str">
            <v>Dragagem de cascalho fino com draga hopper - capacidade da cisterna de 5.000 m³ - DMT de 2.400 a 2.700 m</v>
          </cell>
          <cell r="C2529" t="str">
            <v>m³</v>
          </cell>
          <cell r="D2529">
            <v>15.95</v>
          </cell>
          <cell r="E2529" t="str">
            <v>SICRO Jan/26</v>
          </cell>
        </row>
        <row r="2530">
          <cell r="A2530">
            <v>1917209</v>
          </cell>
          <cell r="B2530" t="str">
            <v>Dragagem de cascalho fino com draga hopper - capacidade da cisterna de 5.000 m³ - DMT de 2.700 a 3.000 m</v>
          </cell>
          <cell r="C2530" t="str">
            <v>m³</v>
          </cell>
          <cell r="D2530">
            <v>16.149999999999999</v>
          </cell>
          <cell r="E2530" t="str">
            <v>SICRO Jan/26</v>
          </cell>
        </row>
        <row r="2531">
          <cell r="A2531">
            <v>1917210</v>
          </cell>
          <cell r="B2531" t="str">
            <v>Dragagem de cascalho fino com draga hopper - capacidade da cisterna de 5.000 m³ - DMT de 3.000 m</v>
          </cell>
          <cell r="C2531" t="str">
            <v>m³</v>
          </cell>
          <cell r="D2531">
            <v>16.25</v>
          </cell>
          <cell r="E2531" t="str">
            <v>SICRO Jan/26</v>
          </cell>
        </row>
        <row r="2532">
          <cell r="A2532">
            <v>1917025</v>
          </cell>
          <cell r="B2532" t="str">
            <v>Dragagem de cascalho fino com draga hopper - capacidade da cisterna de 750 m³ - DMT de 1.500 a 1.800 m</v>
          </cell>
          <cell r="C2532" t="str">
            <v>m³</v>
          </cell>
          <cell r="D2532">
            <v>35.72</v>
          </cell>
          <cell r="E2532" t="str">
            <v>SICRO Jan/26</v>
          </cell>
        </row>
        <row r="2533">
          <cell r="A2533">
            <v>1917026</v>
          </cell>
          <cell r="B2533" t="str">
            <v>Dragagem de cascalho fino com draga hopper - capacidade da cisterna de 750 m³ - DMT de 1.800 a 2.100 m</v>
          </cell>
          <cell r="C2533" t="str">
            <v>m³</v>
          </cell>
          <cell r="D2533">
            <v>36.450000000000003</v>
          </cell>
          <cell r="E2533" t="str">
            <v>SICRO Jan/26</v>
          </cell>
        </row>
        <row r="2534">
          <cell r="A2534">
            <v>1917027</v>
          </cell>
          <cell r="B2534" t="str">
            <v>Dragagem de cascalho fino com draga hopper - capacidade da cisterna de 750 m³ - DMT de 2.100 a 2.400 m</v>
          </cell>
          <cell r="C2534" t="str">
            <v>m³</v>
          </cell>
          <cell r="D2534">
            <v>37.200000000000003</v>
          </cell>
          <cell r="E2534" t="str">
            <v>SICRO Jan/26</v>
          </cell>
        </row>
        <row r="2535">
          <cell r="A2535">
            <v>1917028</v>
          </cell>
          <cell r="B2535" t="str">
            <v>Dragagem de cascalho fino com draga hopper - capacidade da cisterna de 750 m³ - DMT de 2.400 a 2.700 m</v>
          </cell>
          <cell r="C2535" t="str">
            <v>m³</v>
          </cell>
          <cell r="D2535">
            <v>37.979999999999997</v>
          </cell>
          <cell r="E2535" t="str">
            <v>SICRO Jan/26</v>
          </cell>
        </row>
        <row r="2536">
          <cell r="A2536">
            <v>1917029</v>
          </cell>
          <cell r="B2536" t="str">
            <v>Dragagem de cascalho fino com draga hopper - capacidade da cisterna de 750 m³ - DMT de 2.700 a 3.000 m</v>
          </cell>
          <cell r="C2536" t="str">
            <v>m³</v>
          </cell>
          <cell r="D2536">
            <v>38.81</v>
          </cell>
          <cell r="E2536" t="str">
            <v>SICRO Jan/26</v>
          </cell>
        </row>
        <row r="2537">
          <cell r="A2537">
            <v>1917030</v>
          </cell>
          <cell r="B2537" t="str">
            <v>Dragagem de cascalho fino com draga hopper - capacidade da cisterna de 750 m³ - DMT de 3.000 m</v>
          </cell>
          <cell r="C2537" t="str">
            <v>m³</v>
          </cell>
          <cell r="D2537">
            <v>39.25</v>
          </cell>
          <cell r="E2537" t="str">
            <v>SICRO Jan/26</v>
          </cell>
        </row>
        <row r="2538">
          <cell r="A2538">
            <v>1917629</v>
          </cell>
          <cell r="B2538" t="str">
            <v>Dragagem de material de 1ª categoria com clamshell sobre pontão flutuante - capacidade da caçamba de 4,6 m³ - transporte com batelão sem propulsão com capacidade de 100 t - DMT 0 a 300 m</v>
          </cell>
          <cell r="C2538" t="str">
            <v>m³</v>
          </cell>
          <cell r="D2538">
            <v>18.63</v>
          </cell>
          <cell r="E2538" t="str">
            <v>SICRO Jan/26</v>
          </cell>
        </row>
        <row r="2539">
          <cell r="A2539">
            <v>1917633</v>
          </cell>
          <cell r="B2539" t="str">
            <v>Dragagem de material de 1ª categoria com clamshell sobre pontão flutuante - capacidade da caçamba de 4,6 m³ - transporte com batelão sem propulsão com capacidade de 100 t - DMT 1.200 a 1.500 m</v>
          </cell>
          <cell r="C2539" t="str">
            <v>m³</v>
          </cell>
          <cell r="D2539">
            <v>20.39</v>
          </cell>
          <cell r="E2539" t="str">
            <v>SICRO Jan/26</v>
          </cell>
        </row>
        <row r="2540">
          <cell r="A2540">
            <v>1917634</v>
          </cell>
          <cell r="B2540" t="str">
            <v>Dragagem de material de 1ª categoria com clamshell sobre pontão flutuante - capacidade da caçamba de 4,6 m³ - transporte com batelão sem propulsão com capacidade de 100 t - DMT 1.500 a 1.800 m</v>
          </cell>
          <cell r="C2540" t="str">
            <v>m³</v>
          </cell>
          <cell r="D2540">
            <v>20.71</v>
          </cell>
          <cell r="E2540" t="str">
            <v>SICRO Jan/26</v>
          </cell>
        </row>
        <row r="2541">
          <cell r="A2541">
            <v>1917635</v>
          </cell>
          <cell r="B2541" t="str">
            <v>Dragagem de material de 1ª categoria com clamshell sobre pontão flutuante - capacidade da caçamba de 4,6 m³ - transporte com batelão sem propulsão com capacidade de 100 t - DMT 1.800 a 2.100 m</v>
          </cell>
          <cell r="C2541" t="str">
            <v>m³</v>
          </cell>
          <cell r="D2541">
            <v>21.03</v>
          </cell>
          <cell r="E2541" t="str">
            <v>SICRO Jan/26</v>
          </cell>
        </row>
        <row r="2542">
          <cell r="A2542">
            <v>1917636</v>
          </cell>
          <cell r="B2542" t="str">
            <v>Dragagem de material de 1ª categoria com clamshell sobre pontão flutuante - capacidade da caçamba de 4,6 m³ - transporte com batelão sem propulsão com capacidade de 100 t - DMT 2.100 a 2.400 m</v>
          </cell>
          <cell r="C2542" t="str">
            <v>m³</v>
          </cell>
          <cell r="D2542">
            <v>23.04</v>
          </cell>
          <cell r="E2542" t="str">
            <v>SICRO Jan/26</v>
          </cell>
        </row>
        <row r="2543">
          <cell r="A2543">
            <v>1917637</v>
          </cell>
          <cell r="B2543" t="str">
            <v>Dragagem de material de 1ª categoria com clamshell sobre pontão flutuante - capacidade da caçamba de 4,6 m³ - transporte com batelão sem propulsão com capacidade de 100 t - DMT 2.400 a 2.700 m</v>
          </cell>
          <cell r="C2543" t="str">
            <v>m³</v>
          </cell>
          <cell r="D2543">
            <v>23.47</v>
          </cell>
          <cell r="E2543" t="str">
            <v>SICRO Jan/26</v>
          </cell>
        </row>
        <row r="2544">
          <cell r="A2544">
            <v>1917638</v>
          </cell>
          <cell r="B2544" t="str">
            <v>Dragagem de material de 1ª categoria com clamshell sobre pontão flutuante - capacidade da caçamba de 4,6 m³ - transporte com batelão sem propulsão com capacidade de 100 t - DMT 2.700 a 3.000 m</v>
          </cell>
          <cell r="C2544" t="str">
            <v>m³</v>
          </cell>
          <cell r="D2544">
            <v>23.89</v>
          </cell>
          <cell r="E2544" t="str">
            <v>SICRO Jan/26</v>
          </cell>
        </row>
        <row r="2545">
          <cell r="A2545">
            <v>1917630</v>
          </cell>
          <cell r="B2545" t="str">
            <v>Dragagem de material de 1ª categoria com clamshell sobre pontão flutuante - capacidade da caçamba de 4,6 m³ - transporte com batelão sem propulsão com capacidade de 100 t - DMT 300 a 600 m</v>
          </cell>
          <cell r="C2545" t="str">
            <v>m³</v>
          </cell>
          <cell r="D2545">
            <v>19.190000000000001</v>
          </cell>
          <cell r="E2545" t="str">
            <v>SICRO Jan/26</v>
          </cell>
        </row>
        <row r="2546">
          <cell r="A2546">
            <v>1917631</v>
          </cell>
          <cell r="B2546" t="str">
            <v>Dragagem de material de 1ª categoria com clamshell sobre pontão flutuante - capacidade da caçamba de 4,6 m³ - transporte com batelão sem propulsão com capacidade de 100 t - DMT 600 a 900 m</v>
          </cell>
          <cell r="C2546" t="str">
            <v>m³</v>
          </cell>
          <cell r="D2546">
            <v>19.670000000000002</v>
          </cell>
          <cell r="E2546" t="str">
            <v>SICRO Jan/26</v>
          </cell>
        </row>
        <row r="2547">
          <cell r="A2547">
            <v>1917632</v>
          </cell>
          <cell r="B2547" t="str">
            <v>Dragagem de material de 1ª categoria com clamshell sobre pontão flutuante - capacidade da caçamba de 4,6 m³ - transporte com batelão sem propulsão com capacidade de 100 t - DMT 900 a 1.200 m</v>
          </cell>
          <cell r="C2547" t="str">
            <v>m³</v>
          </cell>
          <cell r="D2547">
            <v>19.989999999999998</v>
          </cell>
          <cell r="E2547" t="str">
            <v>SICRO Jan/26</v>
          </cell>
        </row>
        <row r="2548">
          <cell r="A2548">
            <v>1917639</v>
          </cell>
          <cell r="B2548" t="str">
            <v>Dragagem de material de 1ª categoria com clamshell sobre pontão flutuante - capacidade da caçamba de 4,6 m³ - transporte com batelão sem propulsão com capacidade de 100 t - DMT de 3.000 m</v>
          </cell>
          <cell r="C2548" t="str">
            <v>m³</v>
          </cell>
          <cell r="D2548">
            <v>24.11</v>
          </cell>
          <cell r="E2548" t="str">
            <v>SICRO Jan/26</v>
          </cell>
        </row>
        <row r="2549">
          <cell r="A2549">
            <v>1917646</v>
          </cell>
          <cell r="B2549" t="str">
            <v>Dragagem de material de 1ª categoria com dragline - caçamba de 2,1 m³ - caminho de serviço em leito natural - DMT 1.000 a 1.200 m - com caminhão de 14 m³ e carregadeira</v>
          </cell>
          <cell r="C2549" t="str">
            <v>m³</v>
          </cell>
          <cell r="D2549">
            <v>21.66</v>
          </cell>
          <cell r="E2549" t="str">
            <v>SICRO Jan/26</v>
          </cell>
        </row>
        <row r="2550">
          <cell r="A2550">
            <v>1917647</v>
          </cell>
          <cell r="B2550" t="str">
            <v>Dragagem de material de 1ª categoria com dragline - caçamba de 2,1 m³ - caminho de serviço em leito natural - DMT 1.200 a 1.400 m - com caminhão de 14 m³ e carregadeira</v>
          </cell>
          <cell r="C2550" t="str">
            <v>m³</v>
          </cell>
          <cell r="D2550">
            <v>21.97</v>
          </cell>
          <cell r="E2550" t="str">
            <v>SICRO Jan/26</v>
          </cell>
        </row>
        <row r="2551">
          <cell r="A2551">
            <v>1917648</v>
          </cell>
          <cell r="B2551" t="str">
            <v>Dragagem de material de 1ª categoria com dragline - caçamba de 2,1 m³ - caminho de serviço em leito natural - DMT 1.400 a 1.600 m - com caminhão de 14 m³ e carregadeira</v>
          </cell>
          <cell r="C2551" t="str">
            <v>m³</v>
          </cell>
          <cell r="D2551">
            <v>22.2</v>
          </cell>
          <cell r="E2551" t="str">
            <v>SICRO Jan/26</v>
          </cell>
        </row>
        <row r="2552">
          <cell r="A2552">
            <v>1917649</v>
          </cell>
          <cell r="B2552" t="str">
            <v>Dragagem de material de 1ª categoria com dragline - caçamba de 2,1 m³ - caminho de serviço em leito natural - DMT 1.600 a 1.800 m - com caminhão de 14 m³ e carregadeira</v>
          </cell>
          <cell r="C2552" t="str">
            <v>m³</v>
          </cell>
          <cell r="D2552">
            <v>22.5</v>
          </cell>
          <cell r="E2552" t="str">
            <v>SICRO Jan/26</v>
          </cell>
        </row>
        <row r="2553">
          <cell r="A2553">
            <v>1917650</v>
          </cell>
          <cell r="B2553" t="str">
            <v>Dragagem de material de 1ª categoria com dragline - caçamba de 2,1 m³ - caminho de serviço em leito natural - DMT 1.800 a 2.000 m - com caminhão de 14 m³ e carregadeira</v>
          </cell>
          <cell r="C2553" t="str">
            <v>m³</v>
          </cell>
          <cell r="D2553">
            <v>22.81</v>
          </cell>
          <cell r="E2553" t="str">
            <v>SICRO Jan/26</v>
          </cell>
        </row>
        <row r="2554">
          <cell r="A2554">
            <v>1917651</v>
          </cell>
          <cell r="B2554" t="str">
            <v>Dragagem de material de 1ª categoria com dragline - caçamba de 2,1 m³ - caminho de serviço em leito natural - DMT 2.000 a 2.500 m - com caminhão de 14 m³ e carregadeira</v>
          </cell>
          <cell r="C2554" t="str">
            <v>m³</v>
          </cell>
          <cell r="D2554">
            <v>23.27</v>
          </cell>
          <cell r="E2554" t="str">
            <v>SICRO Jan/26</v>
          </cell>
        </row>
        <row r="2555">
          <cell r="A2555">
            <v>1917652</v>
          </cell>
          <cell r="B2555" t="str">
            <v>Dragagem de material de 1ª categoria com dragline - caçamba de 2,1 m³ - caminho de serviço em leito natural - DMT 2.500 a 3.000 m - com caminhão de 14 m³ e carregadeira</v>
          </cell>
          <cell r="C2555" t="str">
            <v>m³</v>
          </cell>
          <cell r="D2555">
            <v>25.81</v>
          </cell>
          <cell r="E2555" t="str">
            <v>SICRO Jan/26</v>
          </cell>
        </row>
        <row r="2556">
          <cell r="A2556">
            <v>1917642</v>
          </cell>
          <cell r="B2556" t="str">
            <v>Dragagem de material de 1ª categoria com dragline - caçamba de 2,1 m³ - caminho de serviço em leito natural - DMT 200 a 400 m - com caminhão de 14 m³ e carregadeira</v>
          </cell>
          <cell r="C2556" t="str">
            <v>m³</v>
          </cell>
          <cell r="D2556">
            <v>20.350000000000001</v>
          </cell>
          <cell r="E2556" t="str">
            <v>SICRO Jan/26</v>
          </cell>
        </row>
        <row r="2557">
          <cell r="A2557">
            <v>1917643</v>
          </cell>
          <cell r="B2557" t="str">
            <v>Dragagem de material de 1ª categoria com dragline - caçamba de 2,1 m³ - caminho de serviço em leito natural - DMT 400 a 600 m - com caminhão de 14 m³ e carregadeira</v>
          </cell>
          <cell r="C2557" t="str">
            <v>m³</v>
          </cell>
          <cell r="D2557">
            <v>20.73</v>
          </cell>
          <cell r="E2557" t="str">
            <v>SICRO Jan/26</v>
          </cell>
        </row>
        <row r="2558">
          <cell r="A2558">
            <v>1917641</v>
          </cell>
          <cell r="B2558" t="str">
            <v>Dragagem de material de 1ª categoria com dragline - caçamba de 2,1 m³ - caminho de serviço em leito natural - DMT 50 a 200 m - com caminhão de 14 m³ e carregadeira</v>
          </cell>
          <cell r="C2558" t="str">
            <v>m³</v>
          </cell>
          <cell r="D2558">
            <v>18.2</v>
          </cell>
          <cell r="E2558" t="str">
            <v>SICRO Jan/26</v>
          </cell>
        </row>
        <row r="2559">
          <cell r="A2559">
            <v>1917644</v>
          </cell>
          <cell r="B2559" t="str">
            <v>Dragagem de material de 1ª categoria com dragline - caçamba de 2,1 m³ - caminho de serviço em leito natural - DMT 600 a 800 m - com caminhão de 14 m³ e carregadeira</v>
          </cell>
          <cell r="C2559" t="str">
            <v>m³</v>
          </cell>
          <cell r="D2559">
            <v>21.12</v>
          </cell>
          <cell r="E2559" t="str">
            <v>SICRO Jan/26</v>
          </cell>
        </row>
        <row r="2560">
          <cell r="A2560">
            <v>1917645</v>
          </cell>
          <cell r="B2560" t="str">
            <v>Dragagem de material de 1ª categoria com dragline - caçamba de 2,1 m³ - caminho de serviço em leito natural - DMT 800 a 1.000 m - com caminhão de 14 m³ e carregadeira</v>
          </cell>
          <cell r="C2560" t="str">
            <v>m³</v>
          </cell>
          <cell r="D2560">
            <v>21.35</v>
          </cell>
          <cell r="E2560" t="str">
            <v>SICRO Jan/26</v>
          </cell>
        </row>
        <row r="2561">
          <cell r="A2561">
            <v>1917653</v>
          </cell>
          <cell r="B2561" t="str">
            <v>Dragagem de material de 1ª categoria com dragline - caçamba de 2,1 m³ - caminho de serviço em leito natural - DMT de 3.000 m - com caminhão de 14 m³ e carregadeira</v>
          </cell>
          <cell r="C2561" t="str">
            <v>m³</v>
          </cell>
          <cell r="D2561">
            <v>26.16</v>
          </cell>
          <cell r="E2561" t="str">
            <v>SICRO Jan/26</v>
          </cell>
        </row>
        <row r="2562">
          <cell r="A2562">
            <v>1917659</v>
          </cell>
          <cell r="B2562" t="str">
            <v>Dragagem de material de 1ª categoria com dragline - caçamba de 2,1 m³ - caminho de serviço em revestimento primário - DMT 1.000 a 1.200 m - com caminhão de 14 m³ e carregadeira</v>
          </cell>
          <cell r="C2562" t="str">
            <v>m³</v>
          </cell>
          <cell r="D2562">
            <v>20.81</v>
          </cell>
          <cell r="E2562" t="str">
            <v>SICRO Jan/26</v>
          </cell>
        </row>
        <row r="2563">
          <cell r="A2563">
            <v>1917660</v>
          </cell>
          <cell r="B2563" t="str">
            <v>Dragagem de material de 1ª categoria com dragline - caçamba de 2,1 m³ - caminho de serviço em revestimento primário - DMT 1.200 a 1.400 m - com caminhão de 14 m³ e carregadeira</v>
          </cell>
          <cell r="C2563" t="str">
            <v>m³</v>
          </cell>
          <cell r="D2563">
            <v>20.96</v>
          </cell>
          <cell r="E2563" t="str">
            <v>SICRO Jan/26</v>
          </cell>
        </row>
        <row r="2564">
          <cell r="A2564">
            <v>1917661</v>
          </cell>
          <cell r="B2564" t="str">
            <v>Dragagem de material de 1ª categoria com dragline - caçamba de 2,1 m³ - caminho de serviço em revestimento primário - DMT 1.400 a 1.600 m - com caminhão de 14 m³ e carregadeira</v>
          </cell>
          <cell r="C2564" t="str">
            <v>m³</v>
          </cell>
          <cell r="D2564">
            <v>21.12</v>
          </cell>
          <cell r="E2564" t="str">
            <v>SICRO Jan/26</v>
          </cell>
        </row>
        <row r="2565">
          <cell r="A2565">
            <v>1917662</v>
          </cell>
          <cell r="B2565" t="str">
            <v>Dragagem de material de 1ª categoria com dragline - caçamba de 2,1 m³ - caminho de serviço em revestimento primário - DMT 1.600 a 1.800 m - com caminhão de 14 m³ e carregadeira</v>
          </cell>
          <cell r="C2565" t="str">
            <v>m³</v>
          </cell>
          <cell r="D2565">
            <v>21.27</v>
          </cell>
          <cell r="E2565" t="str">
            <v>SICRO Jan/26</v>
          </cell>
        </row>
        <row r="2566">
          <cell r="A2566">
            <v>1917663</v>
          </cell>
          <cell r="B2566" t="str">
            <v>Dragagem de material de 1ª categoria com dragline - caçamba de 2,1 m³ - caminho de serviço em revestimento primário - DMT 1.800 a 2.000 m - com caminhão de 14 m³ e carregadeira</v>
          </cell>
          <cell r="C2566" t="str">
            <v>m³</v>
          </cell>
          <cell r="D2566">
            <v>21.5</v>
          </cell>
          <cell r="E2566" t="str">
            <v>SICRO Jan/26</v>
          </cell>
        </row>
        <row r="2567">
          <cell r="A2567">
            <v>1917664</v>
          </cell>
          <cell r="B2567" t="str">
            <v>Dragagem de material de 1ª categoria com dragline - caçamba de 2,1 m³ - caminho de serviço em revestimento primário - DMT 2.000 a 2.500 m - com caminhão de 14 m³ e carregadeira</v>
          </cell>
          <cell r="C2567" t="str">
            <v>m³</v>
          </cell>
          <cell r="D2567">
            <v>21.81</v>
          </cell>
          <cell r="E2567" t="str">
            <v>SICRO Jan/26</v>
          </cell>
        </row>
        <row r="2568">
          <cell r="A2568">
            <v>1917665</v>
          </cell>
          <cell r="B2568" t="str">
            <v>Dragagem de material de 1ª categoria com dragline - caçamba de 2,1 m³ - caminho de serviço em revestimento primário - DMT 2.500 a 3.000 m - com caminhão de 14 m³ e carregadeira</v>
          </cell>
          <cell r="C2568" t="str">
            <v>m³</v>
          </cell>
          <cell r="D2568">
            <v>22.27</v>
          </cell>
          <cell r="E2568" t="str">
            <v>SICRO Jan/26</v>
          </cell>
        </row>
        <row r="2569">
          <cell r="A2569">
            <v>1917655</v>
          </cell>
          <cell r="B2569" t="str">
            <v>Dragagem de material de 1ª categoria com dragline - caçamba de 2,1 m³ - caminho de serviço em revestimento primário - DMT 200 a 400 m - com caminhão de 14 m³ e carregadeira</v>
          </cell>
          <cell r="C2569" t="str">
            <v>m³</v>
          </cell>
          <cell r="D2569">
            <v>18.2</v>
          </cell>
          <cell r="E2569" t="str">
            <v>SICRO Jan/26</v>
          </cell>
        </row>
        <row r="2570">
          <cell r="A2570">
            <v>1917656</v>
          </cell>
          <cell r="B2570" t="str">
            <v>Dragagem de material de 1ª categoria com dragline - caçamba de 2,1 m³ - caminho de serviço em revestimento primário - DMT 400 a 600 m - com caminhão de 14 m³ e carregadeira</v>
          </cell>
          <cell r="C2570" t="str">
            <v>m³</v>
          </cell>
          <cell r="D2570">
            <v>20.2</v>
          </cell>
          <cell r="E2570" t="str">
            <v>SICRO Jan/26</v>
          </cell>
        </row>
        <row r="2571">
          <cell r="A2571">
            <v>1917654</v>
          </cell>
          <cell r="B2571" t="str">
            <v>Dragagem de material de 1ª categoria com dragline - caçamba de 2,1 m³ - caminho de serviço em revestimento primário - DMT 50 a 200 m - com caminhão de 14 m³ e carregadeira</v>
          </cell>
          <cell r="C2571" t="str">
            <v>m³</v>
          </cell>
          <cell r="D2571">
            <v>17.93</v>
          </cell>
          <cell r="E2571" t="str">
            <v>SICRO Jan/26</v>
          </cell>
        </row>
        <row r="2572">
          <cell r="A2572">
            <v>1917657</v>
          </cell>
          <cell r="B2572" t="str">
            <v>Dragagem de material de 1ª categoria com dragline - caçamba de 2,1 m³ - caminho de serviço em revestimento primário - DMT 600 a 800 m - com caminhão de 14 m³ e carregadeira</v>
          </cell>
          <cell r="C2572" t="str">
            <v>m³</v>
          </cell>
          <cell r="D2572">
            <v>20.43</v>
          </cell>
          <cell r="E2572" t="str">
            <v>SICRO Jan/26</v>
          </cell>
        </row>
        <row r="2573">
          <cell r="A2573">
            <v>1917658</v>
          </cell>
          <cell r="B2573" t="str">
            <v>Dragagem de material de 1ª categoria com dragline - caçamba de 2,1 m³ - caminho de serviço em revestimento primário - DMT 800 a 1.000 m - com caminhão de 14 m³ e carregadeira</v>
          </cell>
          <cell r="C2573" t="str">
            <v>m³</v>
          </cell>
          <cell r="D2573">
            <v>20.58</v>
          </cell>
          <cell r="E2573" t="str">
            <v>SICRO Jan/26</v>
          </cell>
        </row>
        <row r="2574">
          <cell r="A2574">
            <v>1917666</v>
          </cell>
          <cell r="B2574" t="str">
            <v>Dragagem de material de 1ª categoria com dragline - caçamba de 2,1 m³ - caminho de serviço em revestimento primário - DMT de 3.000 m - com caminhão de 14 m³ e carregadeira</v>
          </cell>
          <cell r="C2574" t="str">
            <v>m³</v>
          </cell>
          <cell r="D2574">
            <v>22.58</v>
          </cell>
          <cell r="E2574" t="str">
            <v>SICRO Jan/26</v>
          </cell>
        </row>
        <row r="2575">
          <cell r="A2575">
            <v>1917672</v>
          </cell>
          <cell r="B2575" t="str">
            <v>Dragagem de material de 1ª categoria com dragline - caçamba de 2,1 m³ - caminho de serviço pavimentado - DMT 1.000 a 1.200 m - com caminhão de 14 m³ e carregadeira</v>
          </cell>
          <cell r="C2575" t="str">
            <v>m³</v>
          </cell>
          <cell r="D2575">
            <v>20.73</v>
          </cell>
          <cell r="E2575" t="str">
            <v>SICRO Jan/26</v>
          </cell>
        </row>
        <row r="2576">
          <cell r="A2576">
            <v>1917673</v>
          </cell>
          <cell r="B2576" t="str">
            <v>Dragagem de material de 1ª categoria com dragline - caçamba de 2,1 m³ - caminho de serviço pavimentado - DMT 1.200 a 1.400 m - com caminhão de 14 m³ e carregadeira</v>
          </cell>
          <cell r="C2576" t="str">
            <v>m³</v>
          </cell>
          <cell r="D2576">
            <v>20.96</v>
          </cell>
          <cell r="E2576" t="str">
            <v>SICRO Jan/26</v>
          </cell>
        </row>
        <row r="2577">
          <cell r="A2577">
            <v>1917674</v>
          </cell>
          <cell r="B2577" t="str">
            <v>Dragagem de material de 1ª categoria com dragline - caçamba de 2,1 m³ - caminho de serviço pavimentado - DMT 1.400 a 1.600 m - com caminhão de 14 m³ e carregadeira</v>
          </cell>
          <cell r="C2577" t="str">
            <v>m³</v>
          </cell>
          <cell r="D2577">
            <v>21.12</v>
          </cell>
          <cell r="E2577" t="str">
            <v>SICRO Jan/26</v>
          </cell>
        </row>
        <row r="2578">
          <cell r="A2578">
            <v>1917675</v>
          </cell>
          <cell r="B2578" t="str">
            <v>Dragagem de material de 1ª categoria com dragline - caçamba de 2,1 m³ - caminho de serviço pavimentado - DMT 1.600 a 1.800 m - com caminhão de 14 m³ e carregadeira</v>
          </cell>
          <cell r="C2578" t="str">
            <v>m³</v>
          </cell>
          <cell r="D2578">
            <v>21.27</v>
          </cell>
          <cell r="E2578" t="str">
            <v>SICRO Jan/26</v>
          </cell>
        </row>
        <row r="2579">
          <cell r="A2579">
            <v>1917676</v>
          </cell>
          <cell r="B2579" t="str">
            <v>Dragagem de material de 1ª categoria com dragline - caçamba de 2,1 m³ - caminho de serviço pavimentado - DMT 1.800 a 2.000 m - com caminhão de 14 m³ e carregadeira</v>
          </cell>
          <cell r="C2579" t="str">
            <v>m³</v>
          </cell>
          <cell r="D2579">
            <v>21.43</v>
          </cell>
          <cell r="E2579" t="str">
            <v>SICRO Jan/26</v>
          </cell>
        </row>
        <row r="2580">
          <cell r="A2580">
            <v>1917677</v>
          </cell>
          <cell r="B2580" t="str">
            <v>Dragagem de material de 1ª categoria com dragline - caçamba de 2,1 m³ - caminho de serviço pavimentado - DMT 2.000 a 2.500 m - com caminhão de 14 m³ e carregadeira</v>
          </cell>
          <cell r="C2580" t="str">
            <v>m³</v>
          </cell>
          <cell r="D2580">
            <v>21.73</v>
          </cell>
          <cell r="E2580" t="str">
            <v>SICRO Jan/26</v>
          </cell>
        </row>
        <row r="2581">
          <cell r="A2581">
            <v>1917678</v>
          </cell>
          <cell r="B2581" t="str">
            <v>Dragagem de material de 1ª categoria com dragline - caçamba de 2,1 m³ - caminho de serviço pavimentado - DMT 2.500 a 3.000 m - com caminhão de 14 m³ e carregadeira</v>
          </cell>
          <cell r="C2581" t="str">
            <v>m³</v>
          </cell>
          <cell r="D2581">
            <v>22.2</v>
          </cell>
          <cell r="E2581" t="str">
            <v>SICRO Jan/26</v>
          </cell>
        </row>
        <row r="2582">
          <cell r="A2582">
            <v>1917668</v>
          </cell>
          <cell r="B2582" t="str">
            <v>Dragagem de material de 1ª categoria com dragline - caçamba de 2,1 m³ - caminho de serviço pavimentado - DMT 200 a 400 m - com caminhão de 14 m³ e carregadeira</v>
          </cell>
          <cell r="C2582" t="str">
            <v>m³</v>
          </cell>
          <cell r="D2582">
            <v>20.04</v>
          </cell>
          <cell r="E2582" t="str">
            <v>SICRO Jan/26</v>
          </cell>
        </row>
        <row r="2583">
          <cell r="A2583">
            <v>1917669</v>
          </cell>
          <cell r="B2583" t="str">
            <v>Dragagem de material de 1ª categoria com dragline - caçamba de 2,1 m³ - caminho de serviço pavimentado - DMT 400 a 600 m - com caminhão de 14 m³ e carregadeira</v>
          </cell>
          <cell r="C2583" t="str">
            <v>m³</v>
          </cell>
          <cell r="D2583">
            <v>20.2</v>
          </cell>
          <cell r="E2583" t="str">
            <v>SICRO Jan/26</v>
          </cell>
        </row>
        <row r="2584">
          <cell r="A2584">
            <v>1917667</v>
          </cell>
          <cell r="B2584" t="str">
            <v>Dragagem de material de 1ª categoria com dragline - caçamba de 2,1 m³ - caminho de serviço pavimentado - DMT 50 a 200 m - com caminhão de 14 m³ e carregadeira</v>
          </cell>
          <cell r="C2584" t="str">
            <v>m³</v>
          </cell>
          <cell r="D2584">
            <v>18.010000000000002</v>
          </cell>
          <cell r="E2584" t="str">
            <v>SICRO Jan/26</v>
          </cell>
        </row>
        <row r="2585">
          <cell r="A2585">
            <v>1917670</v>
          </cell>
          <cell r="B2585" t="str">
            <v>Dragagem de material de 1ª categoria com dragline - caçamba de 2,1 m³ - caminho de serviço pavimentado - DMT 600 a 800 m - com caminhão de 14 m³ e carregadeira</v>
          </cell>
          <cell r="C2585" t="str">
            <v>m³</v>
          </cell>
          <cell r="D2585">
            <v>20.43</v>
          </cell>
          <cell r="E2585" t="str">
            <v>SICRO Jan/26</v>
          </cell>
        </row>
        <row r="2586">
          <cell r="A2586">
            <v>1917671</v>
          </cell>
          <cell r="B2586" t="str">
            <v>Dragagem de material de 1ª categoria com dragline - caçamba de 2,1 m³ - caminho de serviço pavimentado - DMT 800 a 1.000 m - com caminhão de 14 m³ e carregadeira</v>
          </cell>
          <cell r="C2586" t="str">
            <v>m³</v>
          </cell>
          <cell r="D2586">
            <v>20.58</v>
          </cell>
          <cell r="E2586" t="str">
            <v>SICRO Jan/26</v>
          </cell>
        </row>
        <row r="2587">
          <cell r="A2587">
            <v>1917679</v>
          </cell>
          <cell r="B2587" t="str">
            <v>Dragagem de material de 1ª categoria com dragline - caçamba de 2,1 m³ - caminho de serviço pavimentado - DMT de 3.000 m - com caminhão de 14 m³ e carregadeira</v>
          </cell>
          <cell r="C2587" t="str">
            <v>m³</v>
          </cell>
          <cell r="D2587">
            <v>22.43</v>
          </cell>
          <cell r="E2587" t="str">
            <v>SICRO Jan/26</v>
          </cell>
        </row>
        <row r="2588">
          <cell r="A2588">
            <v>1917640</v>
          </cell>
          <cell r="B2588" t="str">
            <v>Dragagem de material de 1ª categoria com dragline - caçamba de 2,1 m³ - DMT até 50 m</v>
          </cell>
          <cell r="C2588" t="str">
            <v>m³</v>
          </cell>
          <cell r="D2588">
            <v>9.91</v>
          </cell>
          <cell r="E2588" t="str">
            <v>SICRO Jan/26</v>
          </cell>
        </row>
        <row r="2589">
          <cell r="A2589">
            <v>1917686</v>
          </cell>
          <cell r="B2589" t="str">
            <v>Dragagem de material de 1ª categoria com escavadeira hidráulica - capacidade de caçamba de 1,56 m³ - caminho de serviço em leito natural - DMT 1.000 a 1.200 m</v>
          </cell>
          <cell r="C2589" t="str">
            <v>m³</v>
          </cell>
          <cell r="D2589">
            <v>11.42</v>
          </cell>
          <cell r="E2589" t="str">
            <v>SICRO Jan/26</v>
          </cell>
        </row>
        <row r="2590">
          <cell r="A2590">
            <v>1917687</v>
          </cell>
          <cell r="B2590" t="str">
            <v>Dragagem de material de 1ª categoria com escavadeira hidráulica - capacidade de caçamba de 1,56 m³ - caminho de serviço em leito natural - DMT 1.200 a 1.400 m</v>
          </cell>
          <cell r="C2590" t="str">
            <v>m³</v>
          </cell>
          <cell r="D2590">
            <v>11.73</v>
          </cell>
          <cell r="E2590" t="str">
            <v>SICRO Jan/26</v>
          </cell>
        </row>
        <row r="2591">
          <cell r="A2591">
            <v>1917688</v>
          </cell>
          <cell r="B2591" t="str">
            <v>Dragagem de material de 1ª categoria com escavadeira hidráulica - capacidade de caçamba de 1,56 m³ - caminho de serviço em leito natural - DMT 1.400 a 1.600 m</v>
          </cell>
          <cell r="C2591" t="str">
            <v>m³</v>
          </cell>
          <cell r="D2591">
            <v>12.87</v>
          </cell>
          <cell r="E2591" t="str">
            <v>SICRO Jan/26</v>
          </cell>
        </row>
        <row r="2592">
          <cell r="A2592">
            <v>1917689</v>
          </cell>
          <cell r="B2592" t="str">
            <v>Dragagem de material de 1ª categoria com escavadeira hidráulica - capacidade de caçamba de 1,56 m³ - caminho de serviço em leito natural - DMT 1.600 a 1.800 m</v>
          </cell>
          <cell r="C2592" t="str">
            <v>m³</v>
          </cell>
          <cell r="D2592">
            <v>13.19</v>
          </cell>
          <cell r="E2592" t="str">
            <v>SICRO Jan/26</v>
          </cell>
        </row>
        <row r="2593">
          <cell r="A2593">
            <v>1917690</v>
          </cell>
          <cell r="B2593" t="str">
            <v>Dragagem de material de 1ª categoria com escavadeira hidráulica - capacidade de caçamba de 1,56 m³ - caminho de serviço em leito natural - DMT 1.800 a 2.000 m</v>
          </cell>
          <cell r="C2593" t="str">
            <v>m³</v>
          </cell>
          <cell r="D2593">
            <v>13.44</v>
          </cell>
          <cell r="E2593" t="str">
            <v>SICRO Jan/26</v>
          </cell>
        </row>
        <row r="2594">
          <cell r="A2594">
            <v>1917691</v>
          </cell>
          <cell r="B2594" t="str">
            <v>Dragagem de material de 1ª categoria com escavadeira hidráulica - capacidade de caçamba de 1,56 m³ - caminho de serviço em leito natural - DMT 2.000 a 2.500 m</v>
          </cell>
          <cell r="C2594" t="str">
            <v>m³</v>
          </cell>
          <cell r="D2594">
            <v>13.92</v>
          </cell>
          <cell r="E2594" t="str">
            <v>SICRO Jan/26</v>
          </cell>
        </row>
        <row r="2595">
          <cell r="A2595">
            <v>1917692</v>
          </cell>
          <cell r="B2595" t="str">
            <v>Dragagem de material de 1ª categoria com escavadeira hidráulica - capacidade de caçamba de 1,56 m³ - caminho de serviço em leito natural - DMT 2.500 a 3.000 m</v>
          </cell>
          <cell r="C2595" t="str">
            <v>m³</v>
          </cell>
          <cell r="D2595">
            <v>15.65</v>
          </cell>
          <cell r="E2595" t="str">
            <v>SICRO Jan/26</v>
          </cell>
        </row>
        <row r="2596">
          <cell r="A2596">
            <v>1917682</v>
          </cell>
          <cell r="B2596" t="str">
            <v>Dragagem de material de 1ª categoria com escavadeira hidráulica - capacidade de caçamba de 1,56 m³ - caminho de serviço em leito natural - DMT 200 a 400 m</v>
          </cell>
          <cell r="C2596" t="str">
            <v>m³</v>
          </cell>
          <cell r="D2596">
            <v>10.16</v>
          </cell>
          <cell r="E2596" t="str">
            <v>SICRO Jan/26</v>
          </cell>
        </row>
        <row r="2597">
          <cell r="A2597">
            <v>1917693</v>
          </cell>
          <cell r="B2597" t="str">
            <v>Dragagem de material de 1ª categoria com escavadeira hidráulica - capacidade de caçamba de 1,56 m³ - caminho de serviço em leito natural - DMT 3.000 m</v>
          </cell>
          <cell r="C2597" t="str">
            <v>m³</v>
          </cell>
          <cell r="D2597">
            <v>16.05</v>
          </cell>
          <cell r="E2597" t="str">
            <v>SICRO Jan/26</v>
          </cell>
        </row>
        <row r="2598">
          <cell r="A2598">
            <v>1917683</v>
          </cell>
          <cell r="B2598" t="str">
            <v>Dragagem de material de 1ª categoria com escavadeira hidráulica - capacidade de caçamba de 1,56 m³ - caminho de serviço em leito natural - DMT 400 a 600 m</v>
          </cell>
          <cell r="C2598" t="str">
            <v>m³</v>
          </cell>
          <cell r="D2598">
            <v>10.52</v>
          </cell>
          <cell r="E2598" t="str">
            <v>SICRO Jan/26</v>
          </cell>
        </row>
        <row r="2599">
          <cell r="A2599">
            <v>1917681</v>
          </cell>
          <cell r="B2599" t="str">
            <v>Dragagem de material de 1ª categoria com escavadeira hidráulica - capacidade de caçamba de 1,56 m³ - caminho de serviço em leito natural - DMT 50 a 200 m</v>
          </cell>
          <cell r="C2599" t="str">
            <v>m³</v>
          </cell>
          <cell r="D2599">
            <v>8.77</v>
          </cell>
          <cell r="E2599" t="str">
            <v>SICRO Jan/26</v>
          </cell>
        </row>
        <row r="2600">
          <cell r="A2600">
            <v>1917684</v>
          </cell>
          <cell r="B2600" t="str">
            <v>Dragagem de material de 1ª categoria com escavadeira hidráulica - capacidade de caçamba de 1,56 m³ - caminho de serviço em leito natural - DMT 600 a 800 m</v>
          </cell>
          <cell r="C2600" t="str">
            <v>m³</v>
          </cell>
          <cell r="D2600">
            <v>10.82</v>
          </cell>
          <cell r="E2600" t="str">
            <v>SICRO Jan/26</v>
          </cell>
        </row>
        <row r="2601">
          <cell r="A2601">
            <v>1917685</v>
          </cell>
          <cell r="B2601" t="str">
            <v>Dragagem de material de 1ª categoria com escavadeira hidráulica - capacidade de caçamba de 1,56 m³ - caminho de serviço em leito natural - DMT 800 a 1.000 m</v>
          </cell>
          <cell r="C2601" t="str">
            <v>m³</v>
          </cell>
          <cell r="D2601">
            <v>11.12</v>
          </cell>
          <cell r="E2601" t="str">
            <v>SICRO Jan/26</v>
          </cell>
        </row>
        <row r="2602">
          <cell r="A2602">
            <v>1917699</v>
          </cell>
          <cell r="B2602" t="str">
            <v>Dragagem de material de 1ª categoria com escavadeira hidráulica - capacidade de caçamba de 1,56 m³ - caminho de serviço em revestimento primário - DMT 1.000 a 1.200 m</v>
          </cell>
          <cell r="C2602" t="str">
            <v>m³</v>
          </cell>
          <cell r="D2602">
            <v>10.52</v>
          </cell>
          <cell r="E2602" t="str">
            <v>SICRO Jan/26</v>
          </cell>
        </row>
        <row r="2603">
          <cell r="A2603">
            <v>1917700</v>
          </cell>
          <cell r="B2603" t="str">
            <v>Dragagem de material de 1ª categoria com escavadeira hidráulica - capacidade de caçamba de 1,56 m³ - caminho de serviço em revestimento primário - DMT 1.200 a 1.400 m</v>
          </cell>
          <cell r="C2603" t="str">
            <v>m³</v>
          </cell>
          <cell r="D2603">
            <v>10.7</v>
          </cell>
          <cell r="E2603" t="str">
            <v>SICRO Jan/26</v>
          </cell>
        </row>
        <row r="2604">
          <cell r="A2604">
            <v>1917701</v>
          </cell>
          <cell r="B2604" t="str">
            <v>Dragagem de material de 1ª categoria com escavadeira hidráulica - capacidade de caçamba de 1,56 m³ - caminho de serviço em revestimento primário - DMT 1.400 a 1.600 m</v>
          </cell>
          <cell r="C2604" t="str">
            <v>m³</v>
          </cell>
          <cell r="D2604">
            <v>10.88</v>
          </cell>
          <cell r="E2604" t="str">
            <v>SICRO Jan/26</v>
          </cell>
        </row>
        <row r="2605">
          <cell r="A2605">
            <v>1917702</v>
          </cell>
          <cell r="B2605" t="str">
            <v>Dragagem de material de 1ª categoria com escavadeira hidráulica - capacidade de caçamba de 1,56 m³ - caminho de serviço em revestimento primário - DMT 1.600 a 1.800 m</v>
          </cell>
          <cell r="C2605" t="str">
            <v>m³</v>
          </cell>
          <cell r="D2605">
            <v>11.06</v>
          </cell>
          <cell r="E2605" t="str">
            <v>SICRO Jan/26</v>
          </cell>
        </row>
        <row r="2606">
          <cell r="A2606">
            <v>1917703</v>
          </cell>
          <cell r="B2606" t="str">
            <v>Dragagem de material de 1ª categoria com escavadeira hidráulica - capacidade de caçamba de 1,56 m³ - caminho de serviço em revestimento primário - DMT 1.800 a 2.000 m</v>
          </cell>
          <cell r="C2606" t="str">
            <v>m³</v>
          </cell>
          <cell r="D2606">
            <v>11.24</v>
          </cell>
          <cell r="E2606" t="str">
            <v>SICRO Jan/26</v>
          </cell>
        </row>
        <row r="2607">
          <cell r="A2607">
            <v>1917704</v>
          </cell>
          <cell r="B2607" t="str">
            <v>Dragagem de material de 1ª categoria com escavadeira hidráulica - capacidade de caçamba de 1,56 m³ - caminho de serviço em revestimento primário - DMT 2.000 a 2.500 m</v>
          </cell>
          <cell r="C2607" t="str">
            <v>m³</v>
          </cell>
          <cell r="D2607">
            <v>11.55</v>
          </cell>
          <cell r="E2607" t="str">
            <v>SICRO Jan/26</v>
          </cell>
        </row>
        <row r="2608">
          <cell r="A2608">
            <v>1917705</v>
          </cell>
          <cell r="B2608" t="str">
            <v>Dragagem de material de 1ª categoria com escavadeira hidráulica - capacidade de caçamba de 1,56 m³ - caminho de serviço em revestimento primário - DMT 2.500 a 3.000 m</v>
          </cell>
          <cell r="C2608" t="str">
            <v>m³</v>
          </cell>
          <cell r="D2608">
            <v>12.95</v>
          </cell>
          <cell r="E2608" t="str">
            <v>SICRO Jan/26</v>
          </cell>
        </row>
        <row r="2609">
          <cell r="A2609">
            <v>1917695</v>
          </cell>
          <cell r="B2609" t="str">
            <v>Dragagem de material de 1ª categoria com escavadeira hidráulica - capacidade de caçamba de 1,56 m³ - caminho de serviço em revestimento primário - DMT 200 a 400 m</v>
          </cell>
          <cell r="C2609" t="str">
            <v>m³</v>
          </cell>
          <cell r="D2609">
            <v>8.77</v>
          </cell>
          <cell r="E2609" t="str">
            <v>SICRO Jan/26</v>
          </cell>
        </row>
        <row r="2610">
          <cell r="A2610">
            <v>1917706</v>
          </cell>
          <cell r="B2610" t="str">
            <v>Dragagem de material de 1ª categoria com escavadeira hidráulica - capacidade de caçamba de 1,56 m³ - caminho de serviço em revestimento primário - DMT 3.000 m</v>
          </cell>
          <cell r="C2610" t="str">
            <v>m³</v>
          </cell>
          <cell r="D2610">
            <v>13.28</v>
          </cell>
          <cell r="E2610" t="str">
            <v>SICRO Jan/26</v>
          </cell>
        </row>
        <row r="2611">
          <cell r="A2611">
            <v>1917696</v>
          </cell>
          <cell r="B2611" t="str">
            <v>Dragagem de material de 1ª categoria com escavadeira hidráulica - capacidade de caçamba de 1,56 m³ - caminho de serviço em revestimento primário - DMT 400 a 600 m</v>
          </cell>
          <cell r="C2611" t="str">
            <v>m³</v>
          </cell>
          <cell r="D2611">
            <v>9.91</v>
          </cell>
          <cell r="E2611" t="str">
            <v>SICRO Jan/26</v>
          </cell>
        </row>
        <row r="2612">
          <cell r="A2612">
            <v>1917694</v>
          </cell>
          <cell r="B2612" t="str">
            <v>Dragagem de material de 1ª categoria com escavadeira hidráulica - capacidade de caçamba de 1,56 m³ - caminho de serviço em revestimento primário - DMT 50 a 200 m</v>
          </cell>
          <cell r="C2612" t="str">
            <v>m³</v>
          </cell>
          <cell r="D2612">
            <v>8.49</v>
          </cell>
          <cell r="E2612" t="str">
            <v>SICRO Jan/26</v>
          </cell>
        </row>
        <row r="2613">
          <cell r="A2613">
            <v>1917697</v>
          </cell>
          <cell r="B2613" t="str">
            <v>Dragagem de material de 1ª categoria com escavadeira hidráulica - capacidade de caçamba de 1,56 m³ - caminho de serviço em revestimento primário - DMT 600 a 800 m</v>
          </cell>
          <cell r="C2613" t="str">
            <v>m³</v>
          </cell>
          <cell r="D2613">
            <v>10.16</v>
          </cell>
          <cell r="E2613" t="str">
            <v>SICRO Jan/26</v>
          </cell>
        </row>
        <row r="2614">
          <cell r="A2614">
            <v>1917698</v>
          </cell>
          <cell r="B2614" t="str">
            <v>Dragagem de material de 1ª categoria com escavadeira hidráulica - capacidade de caçamba de 1,56 m³ - caminho de serviço em revestimento primário - DMT 800 a 1.000 m</v>
          </cell>
          <cell r="C2614" t="str">
            <v>m³</v>
          </cell>
          <cell r="D2614">
            <v>10.34</v>
          </cell>
          <cell r="E2614" t="str">
            <v>SICRO Jan/26</v>
          </cell>
        </row>
        <row r="2615">
          <cell r="A2615">
            <v>1917712</v>
          </cell>
          <cell r="B2615" t="str">
            <v>Dragagem de material de 1ª categoria com escavadeira hidráulica - capacidade de caçamba de 1,56 m³ - caminho de serviço pavimentado - DMT 1.000 a 1.200 m</v>
          </cell>
          <cell r="C2615" t="str">
            <v>m³</v>
          </cell>
          <cell r="D2615">
            <v>10.52</v>
          </cell>
          <cell r="E2615" t="str">
            <v>SICRO Jan/26</v>
          </cell>
        </row>
        <row r="2616">
          <cell r="A2616">
            <v>1917713</v>
          </cell>
          <cell r="B2616" t="str">
            <v>Dragagem de material de 1ª categoria com escavadeira hidráulica - capacidade de caçamba de 1,56 m³ - caminho de serviço pavimentado - DMT 1.200 a 1.400 m</v>
          </cell>
          <cell r="C2616" t="str">
            <v>m³</v>
          </cell>
          <cell r="D2616">
            <v>10.7</v>
          </cell>
          <cell r="E2616" t="str">
            <v>SICRO Jan/26</v>
          </cell>
        </row>
        <row r="2617">
          <cell r="A2617">
            <v>1917714</v>
          </cell>
          <cell r="B2617" t="str">
            <v>Dragagem de material de 1ª categoria com escavadeira hidráulica - capacidade de caçamba de 1,56 m³ - caminho de serviço pavimentado - DMT 1.400 a 1.600 m</v>
          </cell>
          <cell r="C2617" t="str">
            <v>m³</v>
          </cell>
          <cell r="D2617">
            <v>10.88</v>
          </cell>
          <cell r="E2617" t="str">
            <v>SICRO Jan/26</v>
          </cell>
        </row>
        <row r="2618">
          <cell r="A2618">
            <v>1917715</v>
          </cell>
          <cell r="B2618" t="str">
            <v>Dragagem de material de 1ª categoria com escavadeira hidráulica - capacidade de caçamba de 1,56 m³ - caminho de serviço pavimentado - DMT 1.600 a 1.800 m</v>
          </cell>
          <cell r="C2618" t="str">
            <v>m³</v>
          </cell>
          <cell r="D2618">
            <v>11</v>
          </cell>
          <cell r="E2618" t="str">
            <v>SICRO Jan/26</v>
          </cell>
        </row>
        <row r="2619">
          <cell r="A2619">
            <v>1917716</v>
          </cell>
          <cell r="B2619" t="str">
            <v>Dragagem de material de 1ª categoria com escavadeira hidráulica - capacidade de caçamba de 1,56 m³ - caminho de serviço pavimentado - DMT 1.800 a 2.000 m</v>
          </cell>
          <cell r="C2619" t="str">
            <v>m³</v>
          </cell>
          <cell r="D2619">
            <v>11.18</v>
          </cell>
          <cell r="E2619" t="str">
            <v>SICRO Jan/26</v>
          </cell>
        </row>
        <row r="2620">
          <cell r="A2620">
            <v>1917717</v>
          </cell>
          <cell r="B2620" t="str">
            <v>Dragagem de material de 1ª categoria com escavadeira hidráulica - capacidade de caçamba de 1,56 m³ - caminho de serviço pavimentado - DMT 2.000 a 2.500 m</v>
          </cell>
          <cell r="C2620" t="str">
            <v>m³</v>
          </cell>
          <cell r="D2620">
            <v>11.48</v>
          </cell>
          <cell r="E2620" t="str">
            <v>SICRO Jan/26</v>
          </cell>
        </row>
        <row r="2621">
          <cell r="A2621">
            <v>1917718</v>
          </cell>
          <cell r="B2621" t="str">
            <v>Dragagem de material de 1ª categoria com escavadeira hidráulica - capacidade de caçamba de 1,56 m³ - caminho de serviço pavimentado - DMT 2.500 a 3.000 m</v>
          </cell>
          <cell r="C2621" t="str">
            <v>m³</v>
          </cell>
          <cell r="D2621">
            <v>12.79</v>
          </cell>
          <cell r="E2621" t="str">
            <v>SICRO Jan/26</v>
          </cell>
        </row>
        <row r="2622">
          <cell r="A2622">
            <v>1917708</v>
          </cell>
          <cell r="B2622" t="str">
            <v>Dragagem de material de 1ª categoria com escavadeira hidráulica - capacidade de caçamba de 1,56 m³ - caminho de serviço pavimentado - DMT 200 a 400 m</v>
          </cell>
          <cell r="C2622" t="str">
            <v>m³</v>
          </cell>
          <cell r="D2622">
            <v>9.73</v>
          </cell>
          <cell r="E2622" t="str">
            <v>SICRO Jan/26</v>
          </cell>
        </row>
        <row r="2623">
          <cell r="A2623">
            <v>1917719</v>
          </cell>
          <cell r="B2623" t="str">
            <v>Dragagem de material de 1ª categoria com escavadeira hidráulica - capacidade de caçamba de 1,56 m³ - caminho de serviço pavimentado - DMT 3.000 m</v>
          </cell>
          <cell r="C2623" t="str">
            <v>m³</v>
          </cell>
          <cell r="D2623">
            <v>13.11</v>
          </cell>
          <cell r="E2623" t="str">
            <v>SICRO Jan/26</v>
          </cell>
        </row>
        <row r="2624">
          <cell r="A2624">
            <v>1917709</v>
          </cell>
          <cell r="B2624" t="str">
            <v>Dragagem de material de 1ª categoria com escavadeira hidráulica - capacidade de caçamba de 1,56 m³ - caminho de serviço pavimentado - DMT 400 a 600 m</v>
          </cell>
          <cell r="C2624" t="str">
            <v>m³</v>
          </cell>
          <cell r="D2624">
            <v>9.9700000000000006</v>
          </cell>
          <cell r="E2624" t="str">
            <v>SICRO Jan/26</v>
          </cell>
        </row>
        <row r="2625">
          <cell r="A2625">
            <v>1917707</v>
          </cell>
          <cell r="B2625" t="str">
            <v>Dragagem de material de 1ª categoria com escavadeira hidráulica - capacidade de caçamba de 1,56 m³ - caminho de serviço pavimentado - DMT 50 a 200 m</v>
          </cell>
          <cell r="C2625" t="str">
            <v>m³</v>
          </cell>
          <cell r="D2625">
            <v>8.61</v>
          </cell>
          <cell r="E2625" t="str">
            <v>SICRO Jan/26</v>
          </cell>
        </row>
        <row r="2626">
          <cell r="A2626">
            <v>1917710</v>
          </cell>
          <cell r="B2626" t="str">
            <v>Dragagem de material de 1ª categoria com escavadeira hidráulica - capacidade de caçamba de 1,56 m³ - caminho de serviço pavimentado - DMT 600 a 800 m</v>
          </cell>
          <cell r="C2626" t="str">
            <v>m³</v>
          </cell>
          <cell r="D2626">
            <v>10.16</v>
          </cell>
          <cell r="E2626" t="str">
            <v>SICRO Jan/26</v>
          </cell>
        </row>
        <row r="2627">
          <cell r="A2627">
            <v>1917711</v>
          </cell>
          <cell r="B2627" t="str">
            <v>Dragagem de material de 1ª categoria com escavadeira hidráulica - capacidade de caçamba de 1,56 m³ - caminho de serviço pavimentado - DMT 800 a 1.000 m</v>
          </cell>
          <cell r="C2627" t="str">
            <v>m³</v>
          </cell>
          <cell r="D2627">
            <v>10.34</v>
          </cell>
          <cell r="E2627" t="str">
            <v>SICRO Jan/26</v>
          </cell>
        </row>
        <row r="2628">
          <cell r="A2628">
            <v>1917680</v>
          </cell>
          <cell r="B2628" t="str">
            <v>Dragagem de material de 1ª categoria com escavadeira hidráulica - capacidade de caçamba de 1,56 m³ - DMT 0 a 50 m</v>
          </cell>
          <cell r="C2628" t="str">
            <v>m³</v>
          </cell>
          <cell r="D2628">
            <v>2.97</v>
          </cell>
          <cell r="E2628" t="str">
            <v>SICRO Jan/26</v>
          </cell>
        </row>
        <row r="2629">
          <cell r="A2629">
            <v>1901607</v>
          </cell>
          <cell r="B2629" t="str">
            <v>Dragagem de material de 1ª categoria com escavadeira hidráulica sobre pontão flutuante - capacidade da caçamba de 1,56 m³ - transporte com batelão sem propulsão com capacidade de 100 t - DMT 0 a 300 m</v>
          </cell>
          <cell r="C2629" t="str">
            <v>m³</v>
          </cell>
          <cell r="D2629">
            <v>15.49</v>
          </cell>
          <cell r="E2629" t="str">
            <v>SICRO Jan/26</v>
          </cell>
        </row>
        <row r="2630">
          <cell r="A2630">
            <v>1901611</v>
          </cell>
          <cell r="B2630" t="str">
            <v>Dragagem de material de 1ª categoria com escavadeira hidráulica sobre pontão flutuante - capacidade da caçamba de 1,56 m³ - transporte com batelão sem propulsão com capacidade de 100 t - DMT 1.200 a 1.500 m</v>
          </cell>
          <cell r="C2630" t="str">
            <v>m³</v>
          </cell>
          <cell r="D2630">
            <v>19.399999999999999</v>
          </cell>
          <cell r="E2630" t="str">
            <v>SICRO Jan/26</v>
          </cell>
        </row>
        <row r="2631">
          <cell r="A2631">
            <v>1901612</v>
          </cell>
          <cell r="B2631" t="str">
            <v>Dragagem de material de 1ª categoria com escavadeira hidráulica sobre pontão flutuante - capacidade da caçamba de 1,56 m³ - transporte com batelão sem propulsão com capacidade de 100 t - DMT 1.500 a 1.800 m</v>
          </cell>
          <cell r="C2631" t="str">
            <v>m³</v>
          </cell>
          <cell r="D2631">
            <v>19.84</v>
          </cell>
          <cell r="E2631" t="str">
            <v>SICRO Jan/26</v>
          </cell>
        </row>
        <row r="2632">
          <cell r="A2632">
            <v>1901613</v>
          </cell>
          <cell r="B2632" t="str">
            <v>Dragagem de material de 1ª categoria com escavadeira hidráulica sobre pontão flutuante - capacidade da caçamba de 1,56 m³ - transporte com batelão sem propulsão com capacidade de 100 t - DMT 1.800 a 2.100 m</v>
          </cell>
          <cell r="C2632" t="str">
            <v>m³</v>
          </cell>
          <cell r="D2632">
            <v>20.170000000000002</v>
          </cell>
          <cell r="E2632" t="str">
            <v>SICRO Jan/26</v>
          </cell>
        </row>
        <row r="2633">
          <cell r="A2633">
            <v>1901614</v>
          </cell>
          <cell r="B2633" t="str">
            <v>Dragagem de material de 1ª categoria com escavadeira hidráulica sobre pontão flutuante - capacidade da caçamba de 1,56 m³ - transporte com batelão sem propulsão com capacidade de 100 t - DMT 2.100 a 2.400 m</v>
          </cell>
          <cell r="C2633" t="str">
            <v>m³</v>
          </cell>
          <cell r="D2633">
            <v>20.5</v>
          </cell>
          <cell r="E2633" t="str">
            <v>SICRO Jan/26</v>
          </cell>
        </row>
        <row r="2634">
          <cell r="A2634">
            <v>1901615</v>
          </cell>
          <cell r="B2634" t="str">
            <v>Dragagem de material de 1ª categoria com escavadeira hidráulica sobre pontão flutuante - capacidade da caçamba de 1,56 m³ - transporte com batelão sem propulsão com capacidade de 100 t - DMT 2.400 a 2.700 m</v>
          </cell>
          <cell r="C2634" t="str">
            <v>m³</v>
          </cell>
          <cell r="D2634">
            <v>20.93</v>
          </cell>
          <cell r="E2634" t="str">
            <v>SICRO Jan/26</v>
          </cell>
        </row>
        <row r="2635">
          <cell r="A2635">
            <v>1901616</v>
          </cell>
          <cell r="B2635" t="str">
            <v>Dragagem de material de 1ª categoria com escavadeira hidráulica sobre pontão flutuante - capacidade da caçamba de 1,56 m³ - transporte com batelão sem propulsão com capacidade de 100 t - DMT 2.700 a 3.000 m</v>
          </cell>
          <cell r="C2635" t="str">
            <v>m³</v>
          </cell>
          <cell r="D2635">
            <v>21.26</v>
          </cell>
          <cell r="E2635" t="str">
            <v>SICRO Jan/26</v>
          </cell>
        </row>
        <row r="2636">
          <cell r="A2636">
            <v>1901608</v>
          </cell>
          <cell r="B2636" t="str">
            <v>Dragagem de material de 1ª categoria com escavadeira hidráulica sobre pontão flutuante - capacidade da caçamba de 1,56 m³ - transporte com batelão sem propulsão com capacidade de 100 t - DMT 300 a 600 m</v>
          </cell>
          <cell r="C2636" t="str">
            <v>m³</v>
          </cell>
          <cell r="D2636">
            <v>16</v>
          </cell>
          <cell r="E2636" t="str">
            <v>SICRO Jan/26</v>
          </cell>
        </row>
        <row r="2637">
          <cell r="A2637">
            <v>1901609</v>
          </cell>
          <cell r="B2637" t="str">
            <v>Dragagem de material de 1ª categoria com escavadeira hidráulica sobre pontão flutuante - capacidade da caçamba de 1,56 m³ - transporte com batelão sem propulsão com capacidade de 100 t - DMT 600 a 900 m</v>
          </cell>
          <cell r="C2637" t="str">
            <v>m³</v>
          </cell>
          <cell r="D2637">
            <v>16.440000000000001</v>
          </cell>
          <cell r="E2637" t="str">
            <v>SICRO Jan/26</v>
          </cell>
        </row>
        <row r="2638">
          <cell r="A2638">
            <v>1901610</v>
          </cell>
          <cell r="B2638" t="str">
            <v>Dragagem de material de 1ª categoria com escavadeira hidráulica sobre pontão flutuante - capacidade da caçamba de 1,56 m³ - transporte com batelão sem propulsão com capacidade de 100 t - DMT 900 a 1.200 m</v>
          </cell>
          <cell r="C2638" t="str">
            <v>m³</v>
          </cell>
          <cell r="D2638">
            <v>19.07</v>
          </cell>
          <cell r="E2638" t="str">
            <v>SICRO Jan/26</v>
          </cell>
        </row>
        <row r="2639">
          <cell r="A2639">
            <v>1901617</v>
          </cell>
          <cell r="B2639" t="str">
            <v>Dragagem de material de 1ª categoria com escavadeira hidráulica sobre pontão flutuante - capacidade da caçamba de 1,56 m³ - transporte com batelão sem propulsão com capacidade de 100 t - DMT de 3.000 m</v>
          </cell>
          <cell r="C2639" t="str">
            <v>m³</v>
          </cell>
          <cell r="D2639">
            <v>21.48</v>
          </cell>
          <cell r="E2639" t="str">
            <v>SICRO Jan/26</v>
          </cell>
        </row>
        <row r="2640">
          <cell r="A2640">
            <v>1917037</v>
          </cell>
          <cell r="B2640" t="str">
            <v>Dragagem de silte com draga hopper - capacidade da cisterna de 1.000 m³ - DMT de 1.500 a 1.800 m</v>
          </cell>
          <cell r="C2640" t="str">
            <v>m³</v>
          </cell>
          <cell r="D2640">
            <v>42.69</v>
          </cell>
          <cell r="E2640" t="str">
            <v>SICRO Jan/26</v>
          </cell>
        </row>
        <row r="2641">
          <cell r="A2641">
            <v>1917038</v>
          </cell>
          <cell r="B2641" t="str">
            <v>Dragagem de silte com draga hopper - capacidade da cisterna de 1.000 m³ - DMT de 1.800 a 2.100 m</v>
          </cell>
          <cell r="C2641" t="str">
            <v>m³</v>
          </cell>
          <cell r="D2641">
            <v>44.13</v>
          </cell>
          <cell r="E2641" t="str">
            <v>SICRO Jan/26</v>
          </cell>
        </row>
        <row r="2642">
          <cell r="A2642">
            <v>1917039</v>
          </cell>
          <cell r="B2642" t="str">
            <v>Dragagem de silte com draga hopper - capacidade da cisterna de 1.000 m³ - DMT de 2.100 a 2.400 m</v>
          </cell>
          <cell r="C2642" t="str">
            <v>m³</v>
          </cell>
          <cell r="D2642">
            <v>45.61</v>
          </cell>
          <cell r="E2642" t="str">
            <v>SICRO Jan/26</v>
          </cell>
        </row>
        <row r="2643">
          <cell r="A2643">
            <v>1917040</v>
          </cell>
          <cell r="B2643" t="str">
            <v>Dragagem de silte com draga hopper - capacidade da cisterna de 1.000 m³ - DMT de 2.400 a 2.700 m</v>
          </cell>
          <cell r="C2643" t="str">
            <v>m³</v>
          </cell>
          <cell r="D2643">
            <v>47.15</v>
          </cell>
          <cell r="E2643" t="str">
            <v>SICRO Jan/26</v>
          </cell>
        </row>
        <row r="2644">
          <cell r="A2644">
            <v>1917041</v>
          </cell>
          <cell r="B2644" t="str">
            <v>Dragagem de silte com draga hopper - capacidade da cisterna de 1.000 m³ - DMT de 2.700 a 3.000 m</v>
          </cell>
          <cell r="C2644" t="str">
            <v>m³</v>
          </cell>
          <cell r="D2644">
            <v>48.79</v>
          </cell>
          <cell r="E2644" t="str">
            <v>SICRO Jan/26</v>
          </cell>
        </row>
        <row r="2645">
          <cell r="A2645">
            <v>1917042</v>
          </cell>
          <cell r="B2645" t="str">
            <v>Dragagem de silte com draga hopper - capacidade da cisterna de 1.000 m³ - DMT de 3.000 m</v>
          </cell>
          <cell r="C2645" t="str">
            <v>m³</v>
          </cell>
          <cell r="D2645">
            <v>49.66</v>
          </cell>
          <cell r="E2645" t="str">
            <v>SICRO Jan/26</v>
          </cell>
        </row>
        <row r="2646">
          <cell r="A2646">
            <v>1901619</v>
          </cell>
          <cell r="B2646" t="str">
            <v>Dragagem de silte com draga hopper - capacidade da cisterna de 10.000 m³ - DMT de 1.500 a 1.800 m</v>
          </cell>
          <cell r="C2646" t="str">
            <v>m³</v>
          </cell>
          <cell r="D2646">
            <v>19.350000000000001</v>
          </cell>
          <cell r="E2646" t="str">
            <v>SICRO Jan/26</v>
          </cell>
        </row>
        <row r="2647">
          <cell r="A2647">
            <v>1901620</v>
          </cell>
          <cell r="B2647" t="str">
            <v>Dragagem de silte com draga hopper - capacidade da cisterna de 10.000 m³ - DMT de 1.800 a 2.100 m</v>
          </cell>
          <cell r="C2647" t="str">
            <v>m³</v>
          </cell>
          <cell r="D2647">
            <v>19.690000000000001</v>
          </cell>
          <cell r="E2647" t="str">
            <v>SICRO Jan/26</v>
          </cell>
        </row>
        <row r="2648">
          <cell r="A2648">
            <v>1901621</v>
          </cell>
          <cell r="B2648" t="str">
            <v>Dragagem de silte com draga hopper - capacidade da cisterna de 10.000 m³ - DMT de 2.100 a 2.400 m</v>
          </cell>
          <cell r="C2648" t="str">
            <v>m³</v>
          </cell>
          <cell r="D2648">
            <v>20.059999999999999</v>
          </cell>
          <cell r="E2648" t="str">
            <v>SICRO Jan/26</v>
          </cell>
        </row>
        <row r="2649">
          <cell r="A2649">
            <v>1901622</v>
          </cell>
          <cell r="B2649" t="str">
            <v>Dragagem de silte com draga hopper - capacidade da cisterna de 10.000 m³ - DMT de 2.400 a 2.700 m</v>
          </cell>
          <cell r="C2649" t="str">
            <v>m³</v>
          </cell>
          <cell r="D2649">
            <v>20.43</v>
          </cell>
          <cell r="E2649" t="str">
            <v>SICRO Jan/26</v>
          </cell>
        </row>
        <row r="2650">
          <cell r="A2650">
            <v>1901623</v>
          </cell>
          <cell r="B2650" t="str">
            <v>Dragagem de silte com draga hopper - capacidade da cisterna de 10.000 m³ - DMT de 2.700 a 3.000 m</v>
          </cell>
          <cell r="C2650" t="str">
            <v>m³</v>
          </cell>
          <cell r="D2650">
            <v>20.83</v>
          </cell>
          <cell r="E2650" t="str">
            <v>SICRO Jan/26</v>
          </cell>
        </row>
        <row r="2651">
          <cell r="A2651">
            <v>1901618</v>
          </cell>
          <cell r="B2651" t="str">
            <v>Dragagem de silte com draga hopper - capacidade da cisterna de 10.000 m³ - DMT de 3.000 m</v>
          </cell>
          <cell r="C2651" t="str">
            <v>m³</v>
          </cell>
          <cell r="D2651">
            <v>21.05</v>
          </cell>
          <cell r="E2651" t="str">
            <v>SICRO Jan/26</v>
          </cell>
        </row>
        <row r="2652">
          <cell r="A2652">
            <v>1901625</v>
          </cell>
          <cell r="B2652" t="str">
            <v>Dragagem de silte com draga hopper - capacidade da cisterna de 15.000 m³ - DMT de 1.500 a 1.800 m</v>
          </cell>
          <cell r="C2652" t="str">
            <v>m³</v>
          </cell>
          <cell r="D2652">
            <v>22.94</v>
          </cell>
          <cell r="E2652" t="str">
            <v>SICRO Jan/26</v>
          </cell>
        </row>
        <row r="2653">
          <cell r="A2653">
            <v>1901626</v>
          </cell>
          <cell r="B2653" t="str">
            <v>Dragagem de silte com draga hopper - capacidade da cisterna de 15.000 m³ - DMT de 1.800 a 2.100 m</v>
          </cell>
          <cell r="C2653" t="str">
            <v>m³</v>
          </cell>
          <cell r="D2653">
            <v>23.27</v>
          </cell>
          <cell r="E2653" t="str">
            <v>SICRO Jan/26</v>
          </cell>
        </row>
        <row r="2654">
          <cell r="A2654">
            <v>1901627</v>
          </cell>
          <cell r="B2654" t="str">
            <v>Dragagem de silte com draga hopper - capacidade da cisterna de 15.000 m³ - DMT de 2.100 a 2.400 m</v>
          </cell>
          <cell r="C2654" t="str">
            <v>m³</v>
          </cell>
          <cell r="D2654">
            <v>23.61</v>
          </cell>
          <cell r="E2654" t="str">
            <v>SICRO Jan/26</v>
          </cell>
        </row>
        <row r="2655">
          <cell r="A2655">
            <v>1901628</v>
          </cell>
          <cell r="B2655" t="str">
            <v>Dragagem de silte com draga hopper - capacidade da cisterna de 15.000 m³ - DMT de 2.400 a 2.700 m</v>
          </cell>
          <cell r="C2655" t="str">
            <v>m³</v>
          </cell>
          <cell r="D2655">
            <v>23.96</v>
          </cell>
          <cell r="E2655" t="str">
            <v>SICRO Jan/26</v>
          </cell>
        </row>
        <row r="2656">
          <cell r="A2656">
            <v>1901629</v>
          </cell>
          <cell r="B2656" t="str">
            <v>Dragagem de silte com draga hopper - capacidade da cisterna de 15.000 m³ - DMT de 2.700 a 3.000 m</v>
          </cell>
          <cell r="C2656" t="str">
            <v>m³</v>
          </cell>
          <cell r="D2656">
            <v>24.33</v>
          </cell>
          <cell r="E2656" t="str">
            <v>SICRO Jan/26</v>
          </cell>
        </row>
        <row r="2657">
          <cell r="A2657">
            <v>1901624</v>
          </cell>
          <cell r="B2657" t="str">
            <v>Dragagem de silte com draga hopper - capacidade da cisterna de 15.000 m³ - DMT de 3.000 m</v>
          </cell>
          <cell r="C2657" t="str">
            <v>m³</v>
          </cell>
          <cell r="D2657">
            <v>24.53</v>
          </cell>
          <cell r="E2657" t="str">
            <v>SICRO Jan/26</v>
          </cell>
        </row>
        <row r="2658">
          <cell r="A2658">
            <v>1917073</v>
          </cell>
          <cell r="B2658" t="str">
            <v>Dragagem de silte com draga hopper - capacidade da cisterna de 2.000 m³ - DMT de 1.500 a 1.800 m</v>
          </cell>
          <cell r="C2658" t="str">
            <v>m³</v>
          </cell>
          <cell r="D2658">
            <v>27.56</v>
          </cell>
          <cell r="E2658" t="str">
            <v>SICRO Jan/26</v>
          </cell>
        </row>
        <row r="2659">
          <cell r="A2659">
            <v>1917074</v>
          </cell>
          <cell r="B2659" t="str">
            <v>Dragagem de silte com draga hopper - capacidade da cisterna de 2.000 m³ - DMT de 1.800 a 2.100 m</v>
          </cell>
          <cell r="C2659" t="str">
            <v>m³</v>
          </cell>
          <cell r="D2659">
            <v>28.4</v>
          </cell>
          <cell r="E2659" t="str">
            <v>SICRO Jan/26</v>
          </cell>
        </row>
        <row r="2660">
          <cell r="A2660">
            <v>1917075</v>
          </cell>
          <cell r="B2660" t="str">
            <v>Dragagem de silte com draga hopper - capacidade da cisterna de 2.000 m³ - DMT de 2.100 a 2.400 m</v>
          </cell>
          <cell r="C2660" t="str">
            <v>m³</v>
          </cell>
          <cell r="D2660">
            <v>29.26</v>
          </cell>
          <cell r="E2660" t="str">
            <v>SICRO Jan/26</v>
          </cell>
        </row>
        <row r="2661">
          <cell r="A2661">
            <v>1917076</v>
          </cell>
          <cell r="B2661" t="str">
            <v>Dragagem de silte com draga hopper - capacidade da cisterna de 2.000 m³ - DMT de 2.400 a 2.700 m</v>
          </cell>
          <cell r="C2661" t="str">
            <v>m³</v>
          </cell>
          <cell r="D2661">
            <v>30.15</v>
          </cell>
          <cell r="E2661" t="str">
            <v>SICRO Jan/26</v>
          </cell>
        </row>
        <row r="2662">
          <cell r="A2662">
            <v>1917077</v>
          </cell>
          <cell r="B2662" t="str">
            <v>Dragagem de silte com draga hopper - capacidade da cisterna de 2.000 m³ - DMT de 2.700 a 3.000 m</v>
          </cell>
          <cell r="C2662" t="str">
            <v>m³</v>
          </cell>
          <cell r="D2662">
            <v>31.11</v>
          </cell>
          <cell r="E2662" t="str">
            <v>SICRO Jan/26</v>
          </cell>
        </row>
        <row r="2663">
          <cell r="A2663">
            <v>1917078</v>
          </cell>
          <cell r="B2663" t="str">
            <v>Dragagem de silte com draga hopper - capacidade da cisterna de 2.000 m³ - DMT de 3.000 m</v>
          </cell>
          <cell r="C2663" t="str">
            <v>m³</v>
          </cell>
          <cell r="D2663">
            <v>31.61</v>
          </cell>
          <cell r="E2663" t="str">
            <v>SICRO Jan/26</v>
          </cell>
        </row>
        <row r="2664">
          <cell r="A2664">
            <v>1901631</v>
          </cell>
          <cell r="B2664" t="str">
            <v>Dragagem de silte com draga hopper - capacidade da cisterna de 20.000 m³ - DMT de 1.500 a 1.800 m</v>
          </cell>
          <cell r="C2664" t="str">
            <v>m³</v>
          </cell>
          <cell r="D2664">
            <v>26.85</v>
          </cell>
          <cell r="E2664" t="str">
            <v>SICRO Jan/26</v>
          </cell>
        </row>
        <row r="2665">
          <cell r="A2665">
            <v>1901632</v>
          </cell>
          <cell r="B2665" t="str">
            <v>Dragagem de silte com draga hopper - capacidade da cisterna de 20.000 m³ - DMT de 1.800 a 2.100 m</v>
          </cell>
          <cell r="C2665" t="str">
            <v>m³</v>
          </cell>
          <cell r="D2665">
            <v>27.17</v>
          </cell>
          <cell r="E2665" t="str">
            <v>SICRO Jan/26</v>
          </cell>
        </row>
        <row r="2666">
          <cell r="A2666">
            <v>1901633</v>
          </cell>
          <cell r="B2666" t="str">
            <v>Dragagem de silte com draga hopper - capacidade da cisterna de 20.000 m³ - DMT de 2.100 a 2.400 m</v>
          </cell>
          <cell r="C2666" t="str">
            <v>m³</v>
          </cell>
          <cell r="D2666">
            <v>27.49</v>
          </cell>
          <cell r="E2666" t="str">
            <v>SICRO Jan/26</v>
          </cell>
        </row>
        <row r="2667">
          <cell r="A2667">
            <v>1901634</v>
          </cell>
          <cell r="B2667" t="str">
            <v>Dragagem de silte com draga hopper - capacidade da cisterna de 20.000 m³ - DMT de 2.400 a 2.700 m</v>
          </cell>
          <cell r="C2667" t="str">
            <v>m³</v>
          </cell>
          <cell r="D2667">
            <v>27.83</v>
          </cell>
          <cell r="E2667" t="str">
            <v>SICRO Jan/26</v>
          </cell>
        </row>
        <row r="2668">
          <cell r="A2668">
            <v>1901635</v>
          </cell>
          <cell r="B2668" t="str">
            <v>Dragagem de silte com draga hopper - capacidade da cisterna de 20.000 m³ - DMT de 2.700 a 3.000 m</v>
          </cell>
          <cell r="C2668" t="str">
            <v>m³</v>
          </cell>
          <cell r="D2668">
            <v>28.19</v>
          </cell>
          <cell r="E2668" t="str">
            <v>SICRO Jan/26</v>
          </cell>
        </row>
        <row r="2669">
          <cell r="A2669">
            <v>1901630</v>
          </cell>
          <cell r="B2669" t="str">
            <v>Dragagem de silte com draga hopper - capacidade da cisterna de 20.000 m³ - DMT de 3.000 m</v>
          </cell>
          <cell r="C2669" t="str">
            <v>m³</v>
          </cell>
          <cell r="D2669">
            <v>28.39</v>
          </cell>
          <cell r="E2669" t="str">
            <v>SICRO Jan/26</v>
          </cell>
        </row>
        <row r="2670">
          <cell r="A2670">
            <v>1917109</v>
          </cell>
          <cell r="B2670" t="str">
            <v>Dragagem de silte com draga hopper - capacidade da cisterna de 3.000 m³ - DMT de 1.500 a 1.800 m</v>
          </cell>
          <cell r="C2670" t="str">
            <v>m³</v>
          </cell>
          <cell r="D2670">
            <v>23.97</v>
          </cell>
          <cell r="E2670" t="str">
            <v>SICRO Jan/26</v>
          </cell>
        </row>
        <row r="2671">
          <cell r="A2671">
            <v>1917110</v>
          </cell>
          <cell r="B2671" t="str">
            <v>Dragagem de silte com draga hopper - capacidade da cisterna de 3.000 m³ - DMT de 1.800 a 2.100 m</v>
          </cell>
          <cell r="C2671" t="str">
            <v>m³</v>
          </cell>
          <cell r="D2671">
            <v>24.62</v>
          </cell>
          <cell r="E2671" t="str">
            <v>SICRO Jan/26</v>
          </cell>
        </row>
        <row r="2672">
          <cell r="A2672">
            <v>1917111</v>
          </cell>
          <cell r="B2672" t="str">
            <v>Dragagem de silte com draga hopper - capacidade da cisterna de 3.000 m³ - DMT de 2.100 a 2.400 m</v>
          </cell>
          <cell r="C2672" t="str">
            <v>m³</v>
          </cell>
          <cell r="D2672">
            <v>25.28</v>
          </cell>
          <cell r="E2672" t="str">
            <v>SICRO Jan/26</v>
          </cell>
        </row>
        <row r="2673">
          <cell r="A2673">
            <v>1917112</v>
          </cell>
          <cell r="B2673" t="str">
            <v>Dragagem de silte com draga hopper - capacidade da cisterna de 3.000 m³ - DMT de 2.400 a 2.700 m</v>
          </cell>
          <cell r="C2673" t="str">
            <v>m³</v>
          </cell>
          <cell r="D2673">
            <v>25.98</v>
          </cell>
          <cell r="E2673" t="str">
            <v>SICRO Jan/26</v>
          </cell>
        </row>
        <row r="2674">
          <cell r="A2674">
            <v>1917113</v>
          </cell>
          <cell r="B2674" t="str">
            <v>Dragagem de silte com draga hopper - capacidade da cisterna de 3.000 m³ - DMT de 2.700 a 3.000 m</v>
          </cell>
          <cell r="C2674" t="str">
            <v>m³</v>
          </cell>
          <cell r="D2674">
            <v>26.72</v>
          </cell>
          <cell r="E2674" t="str">
            <v>SICRO Jan/26</v>
          </cell>
        </row>
        <row r="2675">
          <cell r="A2675">
            <v>1917114</v>
          </cell>
          <cell r="B2675" t="str">
            <v>Dragagem de silte com draga hopper - capacidade da cisterna de 3.000 m³ - DMT de 3.000 m</v>
          </cell>
          <cell r="C2675" t="str">
            <v>m³</v>
          </cell>
          <cell r="D2675">
            <v>27.12</v>
          </cell>
          <cell r="E2675" t="str">
            <v>SICRO Jan/26</v>
          </cell>
        </row>
        <row r="2676">
          <cell r="A2676">
            <v>1917145</v>
          </cell>
          <cell r="B2676" t="str">
            <v>Dragagem de silte com draga hopper - capacidade da cisterna de 4.000 m³ - DMT de 1.500 a 1.800 m</v>
          </cell>
          <cell r="C2676" t="str">
            <v>m³</v>
          </cell>
          <cell r="D2676">
            <v>21.81</v>
          </cell>
          <cell r="E2676" t="str">
            <v>SICRO Jan/26</v>
          </cell>
        </row>
        <row r="2677">
          <cell r="A2677">
            <v>1917146</v>
          </cell>
          <cell r="B2677" t="str">
            <v>Dragagem de silte com draga hopper - capacidade da cisterna de 4.000 m³ - DMT de 1.800 a 2.100 m</v>
          </cell>
          <cell r="C2677" t="str">
            <v>m³</v>
          </cell>
          <cell r="D2677">
            <v>22.37</v>
          </cell>
          <cell r="E2677" t="str">
            <v>SICRO Jan/26</v>
          </cell>
        </row>
        <row r="2678">
          <cell r="A2678">
            <v>1917147</v>
          </cell>
          <cell r="B2678" t="str">
            <v>Dragagem de silte com draga hopper - capacidade da cisterna de 4.000 m³ - DMT de 2.100 a 2.400 m</v>
          </cell>
          <cell r="C2678" t="str">
            <v>m³</v>
          </cell>
          <cell r="D2678">
            <v>22.94</v>
          </cell>
          <cell r="E2678" t="str">
            <v>SICRO Jan/26</v>
          </cell>
        </row>
        <row r="2679">
          <cell r="A2679">
            <v>1917148</v>
          </cell>
          <cell r="B2679" t="str">
            <v>Dragagem de silte com draga hopper - capacidade da cisterna de 4.000 m³ - DMT de 2.400 a 2.700 m</v>
          </cell>
          <cell r="C2679" t="str">
            <v>m³</v>
          </cell>
          <cell r="D2679">
            <v>23.54</v>
          </cell>
          <cell r="E2679" t="str">
            <v>SICRO Jan/26</v>
          </cell>
        </row>
        <row r="2680">
          <cell r="A2680">
            <v>1917149</v>
          </cell>
          <cell r="B2680" t="str">
            <v>Dragagem de silte com draga hopper - capacidade da cisterna de 4.000 m³ - DMT de 2.700 a 3.000 m</v>
          </cell>
          <cell r="C2680" t="str">
            <v>m³</v>
          </cell>
          <cell r="D2680">
            <v>24.18</v>
          </cell>
          <cell r="E2680" t="str">
            <v>SICRO Jan/26</v>
          </cell>
        </row>
        <row r="2681">
          <cell r="A2681">
            <v>1917150</v>
          </cell>
          <cell r="B2681" t="str">
            <v>Dragagem de silte com draga hopper - capacidade da cisterna de 4.000 m³ - DMT de 3.000 m</v>
          </cell>
          <cell r="C2681" t="str">
            <v>m³</v>
          </cell>
          <cell r="D2681">
            <v>24.52</v>
          </cell>
          <cell r="E2681" t="str">
            <v>SICRO Jan/26</v>
          </cell>
        </row>
        <row r="2682">
          <cell r="A2682">
            <v>1917181</v>
          </cell>
          <cell r="B2682" t="str">
            <v>Dragagem de silte com draga hopper - capacidade da cisterna de 5.000 m³ - DMT de 1.500 a 1.800 m</v>
          </cell>
          <cell r="C2682" t="str">
            <v>m³</v>
          </cell>
          <cell r="D2682">
            <v>22.24</v>
          </cell>
          <cell r="E2682" t="str">
            <v>SICRO Jan/26</v>
          </cell>
        </row>
        <row r="2683">
          <cell r="A2683">
            <v>1917182</v>
          </cell>
          <cell r="B2683" t="str">
            <v>Dragagem de silte com draga hopper - capacidade da cisterna de 5.000 m³ - DMT de 1.800 a 2.100 m</v>
          </cell>
          <cell r="C2683" t="str">
            <v>m³</v>
          </cell>
          <cell r="D2683">
            <v>22.73</v>
          </cell>
          <cell r="E2683" t="str">
            <v>SICRO Jan/26</v>
          </cell>
        </row>
        <row r="2684">
          <cell r="A2684">
            <v>1917183</v>
          </cell>
          <cell r="B2684" t="str">
            <v>Dragagem de silte com draga hopper - capacidade da cisterna de 5.000 m³ - DMT de 2.100 a 2.400 m</v>
          </cell>
          <cell r="C2684" t="str">
            <v>m³</v>
          </cell>
          <cell r="D2684">
            <v>23.23</v>
          </cell>
          <cell r="E2684" t="str">
            <v>SICRO Jan/26</v>
          </cell>
        </row>
        <row r="2685">
          <cell r="A2685">
            <v>1917184</v>
          </cell>
          <cell r="B2685" t="str">
            <v>Dragagem de silte com draga hopper - capacidade da cisterna de 5.000 m³ - DMT de 2.400 a 2.700 m</v>
          </cell>
          <cell r="C2685" t="str">
            <v>m³</v>
          </cell>
          <cell r="D2685">
            <v>23.75</v>
          </cell>
          <cell r="E2685" t="str">
            <v>SICRO Jan/26</v>
          </cell>
        </row>
        <row r="2686">
          <cell r="A2686">
            <v>1917185</v>
          </cell>
          <cell r="B2686" t="str">
            <v>Dragagem de silte com draga hopper - capacidade da cisterna de 5.000 m³ - DMT de 2.700 a 3.000 m</v>
          </cell>
          <cell r="C2686" t="str">
            <v>m³</v>
          </cell>
          <cell r="D2686">
            <v>24.31</v>
          </cell>
          <cell r="E2686" t="str">
            <v>SICRO Jan/26</v>
          </cell>
        </row>
        <row r="2687">
          <cell r="A2687">
            <v>1917186</v>
          </cell>
          <cell r="B2687" t="str">
            <v>Dragagem de silte com draga hopper - capacidade da cisterna de 5.000 m³ - DMT de 3.000 m</v>
          </cell>
          <cell r="C2687" t="str">
            <v>m³</v>
          </cell>
          <cell r="D2687">
            <v>24.61</v>
          </cell>
          <cell r="E2687" t="str">
            <v>SICRO Jan/26</v>
          </cell>
        </row>
        <row r="2688">
          <cell r="A2688">
            <v>1917001</v>
          </cell>
          <cell r="B2688" t="str">
            <v>Dragagem de silte com draga hopper - capacidade da cisterna de 750 m³ - DMT de 1.500 a 1.800 m</v>
          </cell>
          <cell r="C2688" t="str">
            <v>m³</v>
          </cell>
          <cell r="D2688">
            <v>58.06</v>
          </cell>
          <cell r="E2688" t="str">
            <v>SICRO Jan/26</v>
          </cell>
        </row>
        <row r="2689">
          <cell r="A2689">
            <v>1917002</v>
          </cell>
          <cell r="B2689" t="str">
            <v>Dragagem de silte com draga hopper - capacidade da cisterna de 750 m³ - DMT de 1.800 a 2.100 m</v>
          </cell>
          <cell r="C2689" t="str">
            <v>m³</v>
          </cell>
          <cell r="D2689">
            <v>60.19</v>
          </cell>
          <cell r="E2689" t="str">
            <v>SICRO Jan/26</v>
          </cell>
        </row>
        <row r="2690">
          <cell r="A2690">
            <v>1917003</v>
          </cell>
          <cell r="B2690" t="str">
            <v>Dragagem de silte com draga hopper - capacidade da cisterna de 750 m³ - DMT de 2.100 a 2.400 m</v>
          </cell>
          <cell r="C2690" t="str">
            <v>m³</v>
          </cell>
          <cell r="D2690">
            <v>62.34</v>
          </cell>
          <cell r="E2690" t="str">
            <v>SICRO Jan/26</v>
          </cell>
        </row>
        <row r="2691">
          <cell r="A2691">
            <v>1917004</v>
          </cell>
          <cell r="B2691" t="str">
            <v>Dragagem de silte com draga hopper - capacidade da cisterna de 750 m³ - DMT de 2.400 a 2.700 m</v>
          </cell>
          <cell r="C2691" t="str">
            <v>m³</v>
          </cell>
          <cell r="D2691">
            <v>64.62</v>
          </cell>
          <cell r="E2691" t="str">
            <v>SICRO Jan/26</v>
          </cell>
        </row>
        <row r="2692">
          <cell r="A2692">
            <v>1917005</v>
          </cell>
          <cell r="B2692" t="str">
            <v>Dragagem de silte com draga hopper - capacidade da cisterna de 750 m³ - DMT de 2.700 a 3.000 m</v>
          </cell>
          <cell r="C2692" t="str">
            <v>m³</v>
          </cell>
          <cell r="D2692">
            <v>67.02</v>
          </cell>
          <cell r="E2692" t="str">
            <v>SICRO Jan/26</v>
          </cell>
        </row>
        <row r="2693">
          <cell r="A2693">
            <v>1917006</v>
          </cell>
          <cell r="B2693" t="str">
            <v>Dragagem de silte com draga hopper - capacidade da cisterna de 750 m³ - DMT de 3.000 m</v>
          </cell>
          <cell r="C2693" t="str">
            <v>m³</v>
          </cell>
          <cell r="D2693">
            <v>68.3</v>
          </cell>
          <cell r="E2693" t="str">
            <v>SICRO Jan/26</v>
          </cell>
        </row>
        <row r="2694">
          <cell r="A2694">
            <v>2009619</v>
          </cell>
          <cell r="B2694" t="str">
            <v>Alvenaria de blocos de concreto 19 x 19 x 39 cm com espessura de 20 cm - areia comercial</v>
          </cell>
          <cell r="C2694" t="str">
            <v>m²</v>
          </cell>
          <cell r="D2694">
            <v>165.96</v>
          </cell>
          <cell r="E2694" t="str">
            <v>SICRO Jan/26</v>
          </cell>
        </row>
        <row r="2695">
          <cell r="A2695">
            <v>2009618</v>
          </cell>
          <cell r="B2695" t="str">
            <v>Alvenaria de blocos de concreto 19 x 19 x 39 cm com espessura de 20 cm - areia extraída</v>
          </cell>
          <cell r="C2695" t="str">
            <v>m²</v>
          </cell>
          <cell r="D2695">
            <v>163.92</v>
          </cell>
          <cell r="E2695" t="str">
            <v>SICRO Jan/26</v>
          </cell>
        </row>
        <row r="2696">
          <cell r="A2696">
            <v>2003866</v>
          </cell>
          <cell r="B2696" t="str">
            <v>Aplicação de geotêxtil não-tecido agulhado com resistência à tração longitudinal de 14 kN/m</v>
          </cell>
          <cell r="C2696" t="str">
            <v>m²</v>
          </cell>
          <cell r="D2696">
            <v>7.54</v>
          </cell>
          <cell r="E2696" t="str">
            <v>SICRO Jan/26</v>
          </cell>
        </row>
        <row r="2697">
          <cell r="A2697">
            <v>2003867</v>
          </cell>
          <cell r="B2697" t="str">
            <v>Aplicação de geotêxtil não-tecido agulhado com resistência à tração longitudinal de 31 kN/m</v>
          </cell>
          <cell r="C2697" t="str">
            <v>m²</v>
          </cell>
          <cell r="D2697">
            <v>16.88</v>
          </cell>
          <cell r="E2697" t="str">
            <v>SICRO Jan/26</v>
          </cell>
        </row>
        <row r="2698">
          <cell r="A2698">
            <v>2003622</v>
          </cell>
          <cell r="B2698" t="str">
            <v>Boca de lobo combinada - chapéu e grelha simples - BLC 01 - areia e brita comerciais</v>
          </cell>
          <cell r="C2698" t="str">
            <v>un</v>
          </cell>
          <cell r="D2698">
            <v>2780.96</v>
          </cell>
          <cell r="E2698" t="str">
            <v>SICRO Jan/26</v>
          </cell>
        </row>
        <row r="2699">
          <cell r="A2699">
            <v>2003621</v>
          </cell>
          <cell r="B2699" t="str">
            <v>Boca de lobo combinada - chapéu e grelha simples - BLC 01 - areia extraída e brita produzida</v>
          </cell>
          <cell r="C2699" t="str">
            <v>un</v>
          </cell>
          <cell r="D2699">
            <v>2663.78</v>
          </cell>
          <cell r="E2699" t="str">
            <v>SICRO Jan/26</v>
          </cell>
        </row>
        <row r="2700">
          <cell r="A2700">
            <v>2003624</v>
          </cell>
          <cell r="B2700" t="str">
            <v>Boca de lobo combinada - chapéu e grelha simples - BLC 02 - areia e brita comerciais</v>
          </cell>
          <cell r="C2700" t="str">
            <v>un</v>
          </cell>
          <cell r="D2700">
            <v>3314.9</v>
          </cell>
          <cell r="E2700" t="str">
            <v>SICRO Jan/26</v>
          </cell>
        </row>
        <row r="2701">
          <cell r="A2701">
            <v>2003623</v>
          </cell>
          <cell r="B2701" t="str">
            <v>Boca de lobo combinada - chapéu e grelha simples - BLC 02 - areia extraída e brita produzida</v>
          </cell>
          <cell r="C2701" t="str">
            <v>un</v>
          </cell>
          <cell r="D2701">
            <v>3184.93</v>
          </cell>
          <cell r="E2701" t="str">
            <v>SICRO Jan/26</v>
          </cell>
        </row>
        <row r="2702">
          <cell r="A2702">
            <v>2003634</v>
          </cell>
          <cell r="B2702" t="str">
            <v>Boca de lobo dupla - grelha de concreto - BLDG 01 - areia e brita comerciais</v>
          </cell>
          <cell r="C2702" t="str">
            <v>un</v>
          </cell>
          <cell r="D2702">
            <v>2200.85</v>
          </cell>
          <cell r="E2702" t="str">
            <v>SICRO Jan/26</v>
          </cell>
        </row>
        <row r="2703">
          <cell r="A2703">
            <v>2003633</v>
          </cell>
          <cell r="B2703" t="str">
            <v>Boca de lobo dupla - grelha de concreto - BLDG 01 - areia extraída e brita produzida</v>
          </cell>
          <cell r="C2703" t="str">
            <v>un</v>
          </cell>
          <cell r="D2703">
            <v>2083.6799999999998</v>
          </cell>
          <cell r="E2703" t="str">
            <v>SICRO Jan/26</v>
          </cell>
        </row>
        <row r="2704">
          <cell r="A2704">
            <v>2003636</v>
          </cell>
          <cell r="B2704" t="str">
            <v>Boca de lobo dupla - grelha de concreto - BLDG 02 - areia e brita comerciais</v>
          </cell>
          <cell r="C2704" t="str">
            <v>un</v>
          </cell>
          <cell r="D2704">
            <v>2734.8</v>
          </cell>
          <cell r="E2704" t="str">
            <v>SICRO Jan/26</v>
          </cell>
        </row>
        <row r="2705">
          <cell r="A2705">
            <v>2003635</v>
          </cell>
          <cell r="B2705" t="str">
            <v>Boca de lobo dupla - grelha de concreto - BLDG 02 - areia extraída e brita produzida</v>
          </cell>
          <cell r="C2705" t="str">
            <v>un</v>
          </cell>
          <cell r="D2705">
            <v>2604.8200000000002</v>
          </cell>
          <cell r="E2705" t="str">
            <v>SICRO Jan/26</v>
          </cell>
        </row>
        <row r="2706">
          <cell r="A2706">
            <v>2003638</v>
          </cell>
          <cell r="B2706" t="str">
            <v>Boca de lobo dupla - grelha de concreto - BLDG 03 - areia e brita comerciais</v>
          </cell>
          <cell r="C2706" t="str">
            <v>un</v>
          </cell>
          <cell r="D2706">
            <v>3273.97</v>
          </cell>
          <cell r="E2706" t="str">
            <v>SICRO Jan/26</v>
          </cell>
        </row>
        <row r="2707">
          <cell r="A2707">
            <v>2003637</v>
          </cell>
          <cell r="B2707" t="str">
            <v>Boca de lobo dupla - grelha de concreto - BLDG 03 - areia extraída e brita produzida</v>
          </cell>
          <cell r="C2707" t="str">
            <v>un</v>
          </cell>
          <cell r="D2707">
            <v>3129.88</v>
          </cell>
          <cell r="E2707" t="str">
            <v>SICRO Jan/26</v>
          </cell>
        </row>
        <row r="2708">
          <cell r="A2708">
            <v>2003640</v>
          </cell>
          <cell r="B2708" t="str">
            <v>Boca de lobo dupla - grelha de concreto - BLDG 04 - areia e brita comerciais</v>
          </cell>
          <cell r="C2708" t="str">
            <v>un</v>
          </cell>
          <cell r="D2708">
            <v>3807.91</v>
          </cell>
          <cell r="E2708" t="str">
            <v>SICRO Jan/26</v>
          </cell>
        </row>
        <row r="2709">
          <cell r="A2709">
            <v>2003639</v>
          </cell>
          <cell r="B2709" t="str">
            <v>Boca de lobo dupla - grelha de concreto - BLDG 04 - areia extraída e brita produzida</v>
          </cell>
          <cell r="C2709" t="str">
            <v>un</v>
          </cell>
          <cell r="D2709">
            <v>3651.02</v>
          </cell>
          <cell r="E2709" t="str">
            <v>SICRO Jan/26</v>
          </cell>
        </row>
        <row r="2710">
          <cell r="A2710">
            <v>2003618</v>
          </cell>
          <cell r="B2710" t="str">
            <v>Boca de lobo simples - BLS 01 - areia e brita comerciais</v>
          </cell>
          <cell r="C2710" t="str">
            <v>un</v>
          </cell>
          <cell r="D2710">
            <v>1221.07</v>
          </cell>
          <cell r="E2710" t="str">
            <v>SICRO Jan/26</v>
          </cell>
        </row>
        <row r="2711">
          <cell r="A2711">
            <v>2003617</v>
          </cell>
          <cell r="B2711" t="str">
            <v>Boca de lobo simples - BLS 01 - areia extraída e brita produzida</v>
          </cell>
          <cell r="C2711" t="str">
            <v>un</v>
          </cell>
          <cell r="D2711">
            <v>1156.6199999999999</v>
          </cell>
          <cell r="E2711" t="str">
            <v>SICRO Jan/26</v>
          </cell>
        </row>
        <row r="2712">
          <cell r="A2712">
            <v>2003620</v>
          </cell>
          <cell r="B2712" t="str">
            <v>Boca de lobo simples - BLS 02 - areia e brita comerciais</v>
          </cell>
          <cell r="C2712" t="str">
            <v>un</v>
          </cell>
          <cell r="D2712">
            <v>1547.08</v>
          </cell>
          <cell r="E2712" t="str">
            <v>SICRO Jan/26</v>
          </cell>
        </row>
        <row r="2713">
          <cell r="A2713">
            <v>2003619</v>
          </cell>
          <cell r="B2713" t="str">
            <v>Boca de lobo simples - BLS 02 - areia extraída e brita produzida</v>
          </cell>
          <cell r="C2713" t="str">
            <v>un</v>
          </cell>
          <cell r="D2713">
            <v>1474.88</v>
          </cell>
          <cell r="E2713" t="str">
            <v>SICRO Jan/26</v>
          </cell>
        </row>
        <row r="2714">
          <cell r="A2714">
            <v>2003626</v>
          </cell>
          <cell r="B2714" t="str">
            <v>Boca de lobo simples - grelha de concreto - BLSG 01 - areia e brita comerciais</v>
          </cell>
          <cell r="C2714" t="str">
            <v>un</v>
          </cell>
          <cell r="D2714">
            <v>1153.97</v>
          </cell>
          <cell r="E2714" t="str">
            <v>SICRO Jan/26</v>
          </cell>
        </row>
        <row r="2715">
          <cell r="A2715">
            <v>2003625</v>
          </cell>
          <cell r="B2715" t="str">
            <v>Boca de lobo simples - grelha de concreto - BLSG 01 - areia extraída e brita produzida</v>
          </cell>
          <cell r="C2715" t="str">
            <v>un</v>
          </cell>
          <cell r="D2715">
            <v>1089.52</v>
          </cell>
          <cell r="E2715" t="str">
            <v>SICRO Jan/26</v>
          </cell>
        </row>
        <row r="2716">
          <cell r="A2716">
            <v>2003628</v>
          </cell>
          <cell r="B2716" t="str">
            <v>Boca de lobo simples - grelha de concreto - BLSG 02 - areia e brita comerciais</v>
          </cell>
          <cell r="C2716" t="str">
            <v>un</v>
          </cell>
          <cell r="D2716">
            <v>1479.98</v>
          </cell>
          <cell r="E2716" t="str">
            <v>SICRO Jan/26</v>
          </cell>
        </row>
        <row r="2717">
          <cell r="A2717">
            <v>2003627</v>
          </cell>
          <cell r="B2717" t="str">
            <v>Boca de lobo simples - grelha de concreto - BLSG 02 - areia extraída e brita produzida</v>
          </cell>
          <cell r="C2717" t="str">
            <v>un</v>
          </cell>
          <cell r="D2717">
            <v>1407.78</v>
          </cell>
          <cell r="E2717" t="str">
            <v>SICRO Jan/26</v>
          </cell>
        </row>
        <row r="2718">
          <cell r="A2718">
            <v>2003630</v>
          </cell>
          <cell r="B2718" t="str">
            <v>Boca de lobo simples - grelha de concreto - BLSG 03 - areia e brita comerciais</v>
          </cell>
          <cell r="C2718" t="str">
            <v>un</v>
          </cell>
          <cell r="D2718">
            <v>1805.99</v>
          </cell>
          <cell r="E2718" t="str">
            <v>SICRO Jan/26</v>
          </cell>
        </row>
        <row r="2719">
          <cell r="A2719">
            <v>2003629</v>
          </cell>
          <cell r="B2719" t="str">
            <v>Boca de lobo simples - grelha de concreto - BLSG 03 - areia extraída e brita produzida</v>
          </cell>
          <cell r="C2719" t="str">
            <v>un</v>
          </cell>
          <cell r="D2719">
            <v>1726.04</v>
          </cell>
          <cell r="E2719" t="str">
            <v>SICRO Jan/26</v>
          </cell>
        </row>
        <row r="2720">
          <cell r="A2720">
            <v>2003632</v>
          </cell>
          <cell r="B2720" t="str">
            <v>Boca de lobo simples - grelha de concreto - BLSG 04 - areia e brita comerciais</v>
          </cell>
          <cell r="C2720" t="str">
            <v>un</v>
          </cell>
          <cell r="D2720">
            <v>2132</v>
          </cell>
          <cell r="E2720" t="str">
            <v>SICRO Jan/26</v>
          </cell>
        </row>
        <row r="2721">
          <cell r="A2721">
            <v>2003631</v>
          </cell>
          <cell r="B2721" t="str">
            <v>Boca de lobo simples - grelha de concreto - BLSG 04 - areia extraída e brita produzida</v>
          </cell>
          <cell r="C2721" t="str">
            <v>un</v>
          </cell>
          <cell r="D2721">
            <v>2044.29</v>
          </cell>
          <cell r="E2721" t="str">
            <v>SICRO Jan/26</v>
          </cell>
        </row>
        <row r="2722">
          <cell r="A2722">
            <v>2003599</v>
          </cell>
          <cell r="B2722" t="str">
            <v>Boca de saída para dreno longitudinal profundo - BSD 01 - tubo de concreto perfurado - areia e brita comerciais</v>
          </cell>
          <cell r="C2722" t="str">
            <v>un</v>
          </cell>
          <cell r="D2722">
            <v>233.93</v>
          </cell>
          <cell r="E2722" t="str">
            <v>SICRO Jan/26</v>
          </cell>
        </row>
        <row r="2723">
          <cell r="A2723">
            <v>2003598</v>
          </cell>
          <cell r="B2723" t="str">
            <v>Boca de saída para dreno longitudinal profundo - BSD 01 - tubo de concreto perfurado - areia extraída e brita produzida</v>
          </cell>
          <cell r="C2723" t="str">
            <v>un</v>
          </cell>
          <cell r="D2723">
            <v>209.29</v>
          </cell>
          <cell r="E2723" t="str">
            <v>SICRO Jan/26</v>
          </cell>
        </row>
        <row r="2724">
          <cell r="A2724">
            <v>2003919</v>
          </cell>
          <cell r="B2724" t="str">
            <v>Boca de saída para dreno longitudinal profundo - BSD 01 - tubo de PEAD - areia e brita comerciais</v>
          </cell>
          <cell r="C2724" t="str">
            <v>un</v>
          </cell>
          <cell r="D2724">
            <v>233.93</v>
          </cell>
          <cell r="E2724" t="str">
            <v>SICRO Jan/26</v>
          </cell>
        </row>
        <row r="2725">
          <cell r="A2725">
            <v>2003918</v>
          </cell>
          <cell r="B2725" t="str">
            <v>Boca de saída para dreno longitudinal profundo - BSD 01 - tubo de PEAD - areia extraída e brita produzida</v>
          </cell>
          <cell r="C2725" t="str">
            <v>un</v>
          </cell>
          <cell r="D2725">
            <v>209.29</v>
          </cell>
          <cell r="E2725" t="str">
            <v>SICRO Jan/26</v>
          </cell>
        </row>
        <row r="2726">
          <cell r="A2726">
            <v>2003601</v>
          </cell>
          <cell r="B2726" t="str">
            <v>Boca de saída para dreno longitudinal profundo - BSD 02 - tubo de concreto perfurado - areia e brita comerciais</v>
          </cell>
          <cell r="C2726" t="str">
            <v>un</v>
          </cell>
          <cell r="D2726">
            <v>293.32</v>
          </cell>
          <cell r="E2726" t="str">
            <v>SICRO Jan/26</v>
          </cell>
        </row>
        <row r="2727">
          <cell r="A2727">
            <v>2003600</v>
          </cell>
          <cell r="B2727" t="str">
            <v>Boca de saída para dreno longitudinal profundo - BSD 02 - tubo de concreto perfurado - areia extraída e brita produzida</v>
          </cell>
          <cell r="C2727" t="str">
            <v>un</v>
          </cell>
          <cell r="D2727">
            <v>261.10000000000002</v>
          </cell>
          <cell r="E2727" t="str">
            <v>SICRO Jan/26</v>
          </cell>
        </row>
        <row r="2728">
          <cell r="A2728">
            <v>2003921</v>
          </cell>
          <cell r="B2728" t="str">
            <v>Boca de saída para dreno longitudinal profundo - BSD 02 - tubo de PEAD - areia e brita comerciais</v>
          </cell>
          <cell r="C2728" t="str">
            <v>un</v>
          </cell>
          <cell r="D2728">
            <v>293.32</v>
          </cell>
          <cell r="E2728" t="str">
            <v>SICRO Jan/26</v>
          </cell>
        </row>
        <row r="2729">
          <cell r="A2729">
            <v>2003920</v>
          </cell>
          <cell r="B2729" t="str">
            <v>Boca de saída para dreno longitudinal profundo - BSD 02 - tubo de PEAD - areia extraída e brita produzida</v>
          </cell>
          <cell r="C2729" t="str">
            <v>un</v>
          </cell>
          <cell r="D2729">
            <v>261.10000000000002</v>
          </cell>
          <cell r="E2729" t="str">
            <v>SICRO Jan/26</v>
          </cell>
        </row>
        <row r="2730">
          <cell r="A2730">
            <v>2003616</v>
          </cell>
          <cell r="B2730" t="str">
            <v>Boca de saída para dreno sub-horizontal em material de 1ª categoria - BSD 04 - areia e brita comerciais</v>
          </cell>
          <cell r="C2730" t="str">
            <v>un</v>
          </cell>
          <cell r="D2730">
            <v>25.65</v>
          </cell>
          <cell r="E2730" t="str">
            <v>SICRO Jan/26</v>
          </cell>
        </row>
        <row r="2731">
          <cell r="A2731">
            <v>2003615</v>
          </cell>
          <cell r="B2731" t="str">
            <v>Boca de saída para dreno sub-horizontal em material de 1ª categoria - BSD 04 - areia extraída e brita produzida</v>
          </cell>
          <cell r="C2731" t="str">
            <v>un</v>
          </cell>
          <cell r="D2731">
            <v>22.18</v>
          </cell>
          <cell r="E2731" t="str">
            <v>SICRO Jan/26</v>
          </cell>
        </row>
        <row r="2732">
          <cell r="A2732">
            <v>2003927</v>
          </cell>
          <cell r="B2732" t="str">
            <v>Boca de saída para dreno sub-horizontal em material de 2ª categoria - BSD 04 - areia e brita comerciais</v>
          </cell>
          <cell r="C2732" t="str">
            <v>un</v>
          </cell>
          <cell r="D2732">
            <v>26.97</v>
          </cell>
          <cell r="E2732" t="str">
            <v>SICRO Jan/26</v>
          </cell>
        </row>
        <row r="2733">
          <cell r="A2733">
            <v>2003926</v>
          </cell>
          <cell r="B2733" t="str">
            <v>Boca de saída para dreno sub-horizontal em material de 2ª categoria - BSD 04 - areia extraída e brita produzida</v>
          </cell>
          <cell r="C2733" t="str">
            <v>un</v>
          </cell>
          <cell r="D2733">
            <v>23.5</v>
          </cell>
          <cell r="E2733" t="str">
            <v>SICRO Jan/26</v>
          </cell>
        </row>
        <row r="2734">
          <cell r="A2734">
            <v>2003613</v>
          </cell>
          <cell r="B2734" t="str">
            <v>Boca de saída para dreno subsuperficial - BSD 03 - areia e brita comerciais</v>
          </cell>
          <cell r="C2734" t="str">
            <v>un</v>
          </cell>
          <cell r="D2734">
            <v>167.7</v>
          </cell>
          <cell r="E2734" t="str">
            <v>SICRO Jan/26</v>
          </cell>
        </row>
        <row r="2735">
          <cell r="A2735">
            <v>2003612</v>
          </cell>
          <cell r="B2735" t="str">
            <v>Boca de saída para dreno subsuperficial - BSD 03 - areia extraída e brita produzida</v>
          </cell>
          <cell r="C2735" t="str">
            <v>un</v>
          </cell>
          <cell r="D2735">
            <v>152.54</v>
          </cell>
          <cell r="E2735" t="str">
            <v>SICRO Jan/26</v>
          </cell>
        </row>
        <row r="2736">
          <cell r="A2736">
            <v>2003477</v>
          </cell>
          <cell r="B2736" t="str">
            <v>Caixa coletora de sarjeta - CCS 200-60 A - com grelha de concreto - areia e brita comerciais</v>
          </cell>
          <cell r="C2736" t="str">
            <v>un</v>
          </cell>
          <cell r="D2736">
            <v>5191.87</v>
          </cell>
          <cell r="E2736" t="str">
            <v>SICRO Jan/26</v>
          </cell>
        </row>
        <row r="2737">
          <cell r="A2737">
            <v>2003476</v>
          </cell>
          <cell r="B2737" t="str">
            <v>Caixa coletora de sarjeta - CCS 200-60 A - com grelha de concreto - areia extraída e brita produzida</v>
          </cell>
          <cell r="C2737" t="str">
            <v>un</v>
          </cell>
          <cell r="D2737">
            <v>4777.12</v>
          </cell>
          <cell r="E2737" t="str">
            <v>SICRO Jan/26</v>
          </cell>
        </row>
        <row r="2738">
          <cell r="A2738">
            <v>2003517</v>
          </cell>
          <cell r="B2738" t="str">
            <v>Caixa coletora de sarjeta - CCS 200-60 B - com grelha de aço - areia e brita comerciais</v>
          </cell>
          <cell r="C2738" t="str">
            <v>un</v>
          </cell>
          <cell r="D2738">
            <v>5395.43</v>
          </cell>
          <cell r="E2738" t="str">
            <v>SICRO Jan/26</v>
          </cell>
        </row>
        <row r="2739">
          <cell r="A2739">
            <v>2003516</v>
          </cell>
          <cell r="B2739" t="str">
            <v>Caixa coletora de sarjeta - CCS 200-60 B - com grelha de aço - areia extraída e brita produzida</v>
          </cell>
          <cell r="C2739" t="str">
            <v>un</v>
          </cell>
          <cell r="D2739">
            <v>4992.28</v>
          </cell>
          <cell r="E2739" t="str">
            <v>SICRO Jan/26</v>
          </cell>
        </row>
        <row r="2740">
          <cell r="A2740">
            <v>2003479</v>
          </cell>
          <cell r="B2740" t="str">
            <v>Caixa coletora de sarjeta - CCS 200-80 A - com grelha de concreto - areia e brita comerciais</v>
          </cell>
          <cell r="C2740" t="str">
            <v>un</v>
          </cell>
          <cell r="D2740">
            <v>5158.1000000000004</v>
          </cell>
          <cell r="E2740" t="str">
            <v>SICRO Jan/26</v>
          </cell>
        </row>
        <row r="2741">
          <cell r="A2741">
            <v>2003478</v>
          </cell>
          <cell r="B2741" t="str">
            <v>Caixa coletora de sarjeta - CCS 200-80 A - com grelha de concreto - areia extraída e brita produzida</v>
          </cell>
          <cell r="C2741" t="str">
            <v>un</v>
          </cell>
          <cell r="D2741">
            <v>4750.3</v>
          </cell>
          <cell r="E2741" t="str">
            <v>SICRO Jan/26</v>
          </cell>
        </row>
        <row r="2742">
          <cell r="A2742">
            <v>2003519</v>
          </cell>
          <cell r="B2742" t="str">
            <v>Caixa coletora de sarjeta - CCS 200-80 B - com grelha de aço - areia e brita comerciais</v>
          </cell>
          <cell r="C2742" t="str">
            <v>un</v>
          </cell>
          <cell r="D2742">
            <v>5361.67</v>
          </cell>
          <cell r="E2742" t="str">
            <v>SICRO Jan/26</v>
          </cell>
        </row>
        <row r="2743">
          <cell r="A2743">
            <v>2003518</v>
          </cell>
          <cell r="B2743" t="str">
            <v>Caixa coletora de sarjeta - CCS 200-80 B - com grelha de aço - areia extraída e brita produzida</v>
          </cell>
          <cell r="C2743" t="str">
            <v>un</v>
          </cell>
          <cell r="D2743">
            <v>4965.47</v>
          </cell>
          <cell r="E2743" t="str">
            <v>SICRO Jan/26</v>
          </cell>
        </row>
        <row r="2744">
          <cell r="A2744">
            <v>2003489</v>
          </cell>
          <cell r="B2744" t="str">
            <v>Caixa coletora de sarjeta - CCS 250-100 A - com grelha de concreto - areia e brita comerciais</v>
          </cell>
          <cell r="C2744" t="str">
            <v>un</v>
          </cell>
          <cell r="D2744">
            <v>6299.09</v>
          </cell>
          <cell r="E2744" t="str">
            <v>SICRO Jan/26</v>
          </cell>
        </row>
        <row r="2745">
          <cell r="A2745">
            <v>2003488</v>
          </cell>
          <cell r="B2745" t="str">
            <v>Caixa coletora de sarjeta - CCS 250-100 A - com grelha de concreto - areia extraída e brita produzida</v>
          </cell>
          <cell r="C2745" t="str">
            <v>un</v>
          </cell>
          <cell r="D2745">
            <v>5797.48</v>
          </cell>
          <cell r="E2745" t="str">
            <v>SICRO Jan/26</v>
          </cell>
        </row>
        <row r="2746">
          <cell r="A2746">
            <v>2003529</v>
          </cell>
          <cell r="B2746" t="str">
            <v>Caixa coletora de sarjeta - CCS 250-100 B - com grelha de aço - areia e brita comerciais</v>
          </cell>
          <cell r="C2746" t="str">
            <v>un</v>
          </cell>
          <cell r="D2746">
            <v>6502.65</v>
          </cell>
          <cell r="E2746" t="str">
            <v>SICRO Jan/26</v>
          </cell>
        </row>
        <row r="2747">
          <cell r="A2747">
            <v>2003528</v>
          </cell>
          <cell r="B2747" t="str">
            <v>Caixa coletora de sarjeta - CCS 250-100 B - com grelha de aço - areia extraída e brita produzida</v>
          </cell>
          <cell r="C2747" t="str">
            <v>un</v>
          </cell>
          <cell r="D2747">
            <v>6012.64</v>
          </cell>
          <cell r="E2747" t="str">
            <v>SICRO Jan/26</v>
          </cell>
        </row>
        <row r="2748">
          <cell r="A2748">
            <v>2003491</v>
          </cell>
          <cell r="B2748" t="str">
            <v>Caixa coletora de sarjeta - CCS 250-120 A - com grelha de concreto - areia e brita comerciais</v>
          </cell>
          <cell r="C2748" t="str">
            <v>un</v>
          </cell>
          <cell r="D2748">
            <v>7159.85</v>
          </cell>
          <cell r="E2748" t="str">
            <v>SICRO Jan/26</v>
          </cell>
        </row>
        <row r="2749">
          <cell r="A2749">
            <v>2003490</v>
          </cell>
          <cell r="B2749" t="str">
            <v>Caixa coletora de sarjeta - CCS 250-120 A - com grelha de concreto - areia extraída e brita produzida</v>
          </cell>
          <cell r="C2749" t="str">
            <v>un</v>
          </cell>
          <cell r="D2749">
            <v>6585.7</v>
          </cell>
          <cell r="E2749" t="str">
            <v>SICRO Jan/26</v>
          </cell>
        </row>
        <row r="2750">
          <cell r="A2750">
            <v>2003531</v>
          </cell>
          <cell r="B2750" t="str">
            <v>Caixa coletora de sarjeta - CCS 250-120 B - com grelha de aço - areia e brita comerciais</v>
          </cell>
          <cell r="C2750" t="str">
            <v>un</v>
          </cell>
          <cell r="D2750">
            <v>7395.52</v>
          </cell>
          <cell r="E2750" t="str">
            <v>SICRO Jan/26</v>
          </cell>
        </row>
        <row r="2751">
          <cell r="A2751">
            <v>2003530</v>
          </cell>
          <cell r="B2751" t="str">
            <v>Caixa coletora de sarjeta - CCS 250-120 B - com grelha de aço - areia extraída e brita produzida</v>
          </cell>
          <cell r="C2751" t="str">
            <v>un</v>
          </cell>
          <cell r="D2751">
            <v>6835.79</v>
          </cell>
          <cell r="E2751" t="str">
            <v>SICRO Jan/26</v>
          </cell>
        </row>
        <row r="2752">
          <cell r="A2752">
            <v>2003485</v>
          </cell>
          <cell r="B2752" t="str">
            <v>Caixa coletora de sarjeta - CCS 250-60 A - com grelha de concreto - areia e brita comerciais</v>
          </cell>
          <cell r="C2752" t="str">
            <v>un</v>
          </cell>
          <cell r="D2752">
            <v>6376.27</v>
          </cell>
          <cell r="E2752" t="str">
            <v>SICRO Jan/26</v>
          </cell>
        </row>
        <row r="2753">
          <cell r="A2753">
            <v>2003484</v>
          </cell>
          <cell r="B2753" t="str">
            <v>Caixa coletora de sarjeta - CCS 250-60 A - com grelha de concreto - areia extraída e brita produzida</v>
          </cell>
          <cell r="C2753" t="str">
            <v>un</v>
          </cell>
          <cell r="D2753">
            <v>5858.78</v>
          </cell>
          <cell r="E2753" t="str">
            <v>SICRO Jan/26</v>
          </cell>
        </row>
        <row r="2754">
          <cell r="A2754">
            <v>2003525</v>
          </cell>
          <cell r="B2754" t="str">
            <v>Caixa coletora de sarjeta - CCS 250-60 B - com grelha de aço - areia e brita comerciais</v>
          </cell>
          <cell r="C2754" t="str">
            <v>un</v>
          </cell>
          <cell r="D2754">
            <v>6579.84</v>
          </cell>
          <cell r="E2754" t="str">
            <v>SICRO Jan/26</v>
          </cell>
        </row>
        <row r="2755">
          <cell r="A2755">
            <v>2003524</v>
          </cell>
          <cell r="B2755" t="str">
            <v>Caixa coletora de sarjeta - CCS 250-60 B - com grelha de aço - areia extraída e brita produzida</v>
          </cell>
          <cell r="C2755" t="str">
            <v>un</v>
          </cell>
          <cell r="D2755">
            <v>6073.94</v>
          </cell>
          <cell r="E2755" t="str">
            <v>SICRO Jan/26</v>
          </cell>
        </row>
        <row r="2756">
          <cell r="A2756">
            <v>2003487</v>
          </cell>
          <cell r="B2756" t="str">
            <v>Caixa coletora de sarjeta - CCS 250-80 A - com grelha de concreto - areia e brita comerciais</v>
          </cell>
          <cell r="C2756" t="str">
            <v>un</v>
          </cell>
          <cell r="D2756">
            <v>6342.5</v>
          </cell>
          <cell r="E2756" t="str">
            <v>SICRO Jan/26</v>
          </cell>
        </row>
        <row r="2757">
          <cell r="A2757">
            <v>2003486</v>
          </cell>
          <cell r="B2757" t="str">
            <v>Caixa coletora de sarjeta - CCS 250-80 A - com grelha de concreto - areia extraída e brita produzida</v>
          </cell>
          <cell r="C2757" t="str">
            <v>un</v>
          </cell>
          <cell r="D2757">
            <v>5831.96</v>
          </cell>
          <cell r="E2757" t="str">
            <v>SICRO Jan/26</v>
          </cell>
        </row>
        <row r="2758">
          <cell r="A2758">
            <v>2003527</v>
          </cell>
          <cell r="B2758" t="str">
            <v>Caixa coletora de sarjeta - CCS 250-80 B - com grelha de aço - areia e brita comerciais</v>
          </cell>
          <cell r="C2758" t="str">
            <v>un</v>
          </cell>
          <cell r="D2758">
            <v>6546.07</v>
          </cell>
          <cell r="E2758" t="str">
            <v>SICRO Jan/26</v>
          </cell>
        </row>
        <row r="2759">
          <cell r="A2759">
            <v>2003526</v>
          </cell>
          <cell r="B2759" t="str">
            <v>Caixa coletora de sarjeta - CCS 250-80 B - com grelha de aço - areia extraída e brita produzida</v>
          </cell>
          <cell r="C2759" t="str">
            <v>un</v>
          </cell>
          <cell r="D2759">
            <v>6047.12</v>
          </cell>
          <cell r="E2759" t="str">
            <v>SICRO Jan/26</v>
          </cell>
        </row>
        <row r="2760">
          <cell r="A2760">
            <v>2003497</v>
          </cell>
          <cell r="B2760" t="str">
            <v>Caixa coletora de sarjeta - CCS 300-100 A - com grelha de concreto - areia e brita comerciais</v>
          </cell>
          <cell r="C2760" t="str">
            <v>un</v>
          </cell>
          <cell r="D2760">
            <v>7437.68</v>
          </cell>
          <cell r="E2760" t="str">
            <v>SICRO Jan/26</v>
          </cell>
        </row>
        <row r="2761">
          <cell r="A2761">
            <v>2003496</v>
          </cell>
          <cell r="B2761" t="str">
            <v>Caixa coletora de sarjeta - CCS 300-100 A - com grelha de concreto - areia extraída e brita produzida</v>
          </cell>
          <cell r="C2761" t="str">
            <v>un</v>
          </cell>
          <cell r="D2761">
            <v>6852.37</v>
          </cell>
          <cell r="E2761" t="str">
            <v>SICRO Jan/26</v>
          </cell>
        </row>
        <row r="2762">
          <cell r="A2762">
            <v>2003537</v>
          </cell>
          <cell r="B2762" t="str">
            <v>Caixa coletora de sarjeta - CCS 300-100 B - com grelha de aço - areia e brita comerciais</v>
          </cell>
          <cell r="C2762" t="str">
            <v>un</v>
          </cell>
          <cell r="D2762">
            <v>7641.25</v>
          </cell>
          <cell r="E2762" t="str">
            <v>SICRO Jan/26</v>
          </cell>
        </row>
        <row r="2763">
          <cell r="A2763">
            <v>2003536</v>
          </cell>
          <cell r="B2763" t="str">
            <v>Caixa coletora de sarjeta - CCS 300-100 B - com grelha de aço - areia extraída e brita produzida</v>
          </cell>
          <cell r="C2763" t="str">
            <v>un</v>
          </cell>
          <cell r="D2763">
            <v>7067.54</v>
          </cell>
          <cell r="E2763" t="str">
            <v>SICRO Jan/26</v>
          </cell>
        </row>
        <row r="2764">
          <cell r="A2764">
            <v>2003499</v>
          </cell>
          <cell r="B2764" t="str">
            <v>Caixa coletora de sarjeta - CCS 300-120 A - com grelha de concreto - areia e brita comerciais</v>
          </cell>
          <cell r="C2764" t="str">
            <v>un</v>
          </cell>
          <cell r="D2764">
            <v>8438.7900000000009</v>
          </cell>
          <cell r="E2764" t="str">
            <v>SICRO Jan/26</v>
          </cell>
        </row>
        <row r="2765">
          <cell r="A2765">
            <v>2003498</v>
          </cell>
          <cell r="B2765" t="str">
            <v>Caixa coletora de sarjeta - CCS 300-120 A - com grelha de concreto - areia extraída e brita produzida</v>
          </cell>
          <cell r="C2765" t="str">
            <v>un</v>
          </cell>
          <cell r="D2765">
            <v>7769.89</v>
          </cell>
          <cell r="E2765" t="str">
            <v>SICRO Jan/26</v>
          </cell>
        </row>
        <row r="2766">
          <cell r="A2766">
            <v>2003539</v>
          </cell>
          <cell r="B2766" t="str">
            <v>Caixa coletora de sarjeta - CCS 300-120 B - com grelha de aço - areia e brita comerciais</v>
          </cell>
          <cell r="C2766" t="str">
            <v>un</v>
          </cell>
          <cell r="D2766">
            <v>8674.4699999999993</v>
          </cell>
          <cell r="E2766" t="str">
            <v>SICRO Jan/26</v>
          </cell>
        </row>
        <row r="2767">
          <cell r="A2767">
            <v>2003538</v>
          </cell>
          <cell r="B2767" t="str">
            <v>Caixa coletora de sarjeta - CCS 300-120 B - com grelha de aço - areia extraída e brita produzida</v>
          </cell>
          <cell r="C2767" t="str">
            <v>un</v>
          </cell>
          <cell r="D2767">
            <v>8019.99</v>
          </cell>
          <cell r="E2767" t="str">
            <v>SICRO Jan/26</v>
          </cell>
        </row>
        <row r="2768">
          <cell r="A2768">
            <v>2003493</v>
          </cell>
          <cell r="B2768" t="str">
            <v>Caixa coletora de sarjeta - CCS 300-60 A - com grelha de concreto - areia e brita comerciais</v>
          </cell>
          <cell r="C2768" t="str">
            <v>un</v>
          </cell>
          <cell r="D2768">
            <v>7514.86</v>
          </cell>
          <cell r="E2768" t="str">
            <v>SICRO Jan/26</v>
          </cell>
        </row>
        <row r="2769">
          <cell r="A2769">
            <v>2003492</v>
          </cell>
          <cell r="B2769" t="str">
            <v>Caixa coletora de sarjeta - CCS 300-60 A - com grelha de concreto - areia extraída e brita produzida</v>
          </cell>
          <cell r="C2769" t="str">
            <v>un</v>
          </cell>
          <cell r="D2769">
            <v>6913.67</v>
          </cell>
          <cell r="E2769" t="str">
            <v>SICRO Jan/26</v>
          </cell>
        </row>
        <row r="2770">
          <cell r="A2770">
            <v>2003533</v>
          </cell>
          <cell r="B2770" t="str">
            <v>Caixa coletora de sarjeta - CCS 300-60 B - com grelha de aço - areia e brita comerciais</v>
          </cell>
          <cell r="C2770" t="str">
            <v>un</v>
          </cell>
          <cell r="D2770">
            <v>7718.43</v>
          </cell>
          <cell r="E2770" t="str">
            <v>SICRO Jan/26</v>
          </cell>
        </row>
        <row r="2771">
          <cell r="A2771">
            <v>2003532</v>
          </cell>
          <cell r="B2771" t="str">
            <v>Caixa coletora de sarjeta - CCS 300-60 B - com grelha de aço - areia extraída e brita produzida</v>
          </cell>
          <cell r="C2771" t="str">
            <v>un</v>
          </cell>
          <cell r="D2771">
            <v>7128.84</v>
          </cell>
          <cell r="E2771" t="str">
            <v>SICRO Jan/26</v>
          </cell>
        </row>
        <row r="2772">
          <cell r="A2772">
            <v>2003495</v>
          </cell>
          <cell r="B2772" t="str">
            <v>Caixa coletora de sarjeta - CCS 300-80 A - com grelha de concreto - areia e brita comerciais</v>
          </cell>
          <cell r="C2772" t="str">
            <v>un</v>
          </cell>
          <cell r="D2772">
            <v>7481.1</v>
          </cell>
          <cell r="E2772" t="str">
            <v>SICRO Jan/26</v>
          </cell>
        </row>
        <row r="2773">
          <cell r="A2773">
            <v>2003494</v>
          </cell>
          <cell r="B2773" t="str">
            <v>Caixa coletora de sarjeta - CCS 300-80 A - com grelha de concreto - areia extraída e brita produzida</v>
          </cell>
          <cell r="C2773" t="str">
            <v>un</v>
          </cell>
          <cell r="D2773">
            <v>6886.85</v>
          </cell>
          <cell r="E2773" t="str">
            <v>SICRO Jan/26</v>
          </cell>
        </row>
        <row r="2774">
          <cell r="A2774">
            <v>2003535</v>
          </cell>
          <cell r="B2774" t="str">
            <v>Caixa coletora de sarjeta - CCS 300-80 B - com grelha de aço - areia e brita comerciais</v>
          </cell>
          <cell r="C2774" t="str">
            <v>un</v>
          </cell>
          <cell r="D2774">
            <v>7684.66</v>
          </cell>
          <cell r="E2774" t="str">
            <v>SICRO Jan/26</v>
          </cell>
        </row>
        <row r="2775">
          <cell r="A2775">
            <v>2003534</v>
          </cell>
          <cell r="B2775" t="str">
            <v>Caixa coletora de sarjeta - CCS 300-80 B - com grelha de aço - areia extraída e brita produzida</v>
          </cell>
          <cell r="C2775" t="str">
            <v>un</v>
          </cell>
          <cell r="D2775">
            <v>7102.02</v>
          </cell>
          <cell r="E2775" t="str">
            <v>SICRO Jan/26</v>
          </cell>
        </row>
        <row r="2776">
          <cell r="A2776">
            <v>2003505</v>
          </cell>
          <cell r="B2776" t="str">
            <v>Caixa coletora de sarjeta - CCS 350-100 A - com grelha de concreto - areia e brita comerciais</v>
          </cell>
          <cell r="C2776" t="str">
            <v>un</v>
          </cell>
          <cell r="D2776">
            <v>8507.44</v>
          </cell>
          <cell r="E2776" t="str">
            <v>SICRO Jan/26</v>
          </cell>
        </row>
        <row r="2777">
          <cell r="A2777">
            <v>2003504</v>
          </cell>
          <cell r="B2777" t="str">
            <v>Caixa coletora de sarjeta - CCS 350-100 A - com grelha de concreto - areia extraída e brita produzida</v>
          </cell>
          <cell r="C2777" t="str">
            <v>un</v>
          </cell>
          <cell r="D2777">
            <v>7838.43</v>
          </cell>
          <cell r="E2777" t="str">
            <v>SICRO Jan/26</v>
          </cell>
        </row>
        <row r="2778">
          <cell r="A2778">
            <v>2003545</v>
          </cell>
          <cell r="B2778" t="str">
            <v>Caixa coletora de sarjeta - CCS 350-100 B - com grelha de aço - areia e brita comerciais</v>
          </cell>
          <cell r="C2778" t="str">
            <v>un</v>
          </cell>
          <cell r="D2778">
            <v>8711</v>
          </cell>
          <cell r="E2778" t="str">
            <v>SICRO Jan/26</v>
          </cell>
        </row>
        <row r="2779">
          <cell r="A2779">
            <v>2003544</v>
          </cell>
          <cell r="B2779" t="str">
            <v>Caixa coletora de sarjeta - CCS 350-100 B - com grelha de aço - areia extraída e brita produzida</v>
          </cell>
          <cell r="C2779" t="str">
            <v>un</v>
          </cell>
          <cell r="D2779">
            <v>8053.6</v>
          </cell>
          <cell r="E2779" t="str">
            <v>SICRO Jan/26</v>
          </cell>
        </row>
        <row r="2780">
          <cell r="A2780">
            <v>2003507</v>
          </cell>
          <cell r="B2780" t="str">
            <v>Caixa coletora de sarjeta - CCS 350-120 A - com grelha de concreto - areia e brita comerciais</v>
          </cell>
          <cell r="C2780" t="str">
            <v>un</v>
          </cell>
          <cell r="D2780">
            <v>9644.0499999999993</v>
          </cell>
          <cell r="E2780" t="str">
            <v>SICRO Jan/26</v>
          </cell>
        </row>
        <row r="2781">
          <cell r="A2781">
            <v>2003506</v>
          </cell>
          <cell r="B2781" t="str">
            <v>Caixa coletora de sarjeta - CCS 350-120 A - com grelha de concreto - areia extraída e brita produzida</v>
          </cell>
          <cell r="C2781" t="str">
            <v>un</v>
          </cell>
          <cell r="D2781">
            <v>8880.4</v>
          </cell>
          <cell r="E2781" t="str">
            <v>SICRO Jan/26</v>
          </cell>
        </row>
        <row r="2782">
          <cell r="A2782">
            <v>2003547</v>
          </cell>
          <cell r="B2782" t="str">
            <v>Caixa coletora de sarjeta - CCS 350-120 B - com grelha de aço - areia e brita comerciais</v>
          </cell>
          <cell r="C2782" t="str">
            <v>un</v>
          </cell>
          <cell r="D2782">
            <v>9879.73</v>
          </cell>
          <cell r="E2782" t="str">
            <v>SICRO Jan/26</v>
          </cell>
        </row>
        <row r="2783">
          <cell r="A2783">
            <v>2003546</v>
          </cell>
          <cell r="B2783" t="str">
            <v>Caixa coletora de sarjeta - CCS 350-120 B - com grelha de aço - areia extraída e brita produzida</v>
          </cell>
          <cell r="C2783" t="str">
            <v>un</v>
          </cell>
          <cell r="D2783">
            <v>9130.49</v>
          </cell>
          <cell r="E2783" t="str">
            <v>SICRO Jan/26</v>
          </cell>
        </row>
        <row r="2784">
          <cell r="A2784">
            <v>2003501</v>
          </cell>
          <cell r="B2784" t="str">
            <v>Caixa coletora de sarjeta - CCS 350-60 A - com grelha de concreto - areia e brita comerciais</v>
          </cell>
          <cell r="C2784" t="str">
            <v>un</v>
          </cell>
          <cell r="D2784">
            <v>8584.6200000000008</v>
          </cell>
          <cell r="E2784" t="str">
            <v>SICRO Jan/26</v>
          </cell>
        </row>
        <row r="2785">
          <cell r="A2785">
            <v>2003500</v>
          </cell>
          <cell r="B2785" t="str">
            <v>Caixa coletora de sarjeta - CCS 350-60 A - com grelha de concreto - areia extraída e brita produzida</v>
          </cell>
          <cell r="C2785" t="str">
            <v>un</v>
          </cell>
          <cell r="D2785">
            <v>7899.73</v>
          </cell>
          <cell r="E2785" t="str">
            <v>SICRO Jan/26</v>
          </cell>
        </row>
        <row r="2786">
          <cell r="A2786">
            <v>2003541</v>
          </cell>
          <cell r="B2786" t="str">
            <v>Caixa coletora de sarjeta - CCS 350-60 B - com grelha de aço - areia e brita comerciais</v>
          </cell>
          <cell r="C2786" t="str">
            <v>un</v>
          </cell>
          <cell r="D2786">
            <v>8788.19</v>
          </cell>
          <cell r="E2786" t="str">
            <v>SICRO Jan/26</v>
          </cell>
        </row>
        <row r="2787">
          <cell r="A2787">
            <v>2003540</v>
          </cell>
          <cell r="B2787" t="str">
            <v>Caixa coletora de sarjeta - CCS 350-60 B - com grelha de aço - areia extraída e brita produzida</v>
          </cell>
          <cell r="C2787" t="str">
            <v>un</v>
          </cell>
          <cell r="D2787">
            <v>8114.9</v>
          </cell>
          <cell r="E2787" t="str">
            <v>SICRO Jan/26</v>
          </cell>
        </row>
        <row r="2788">
          <cell r="A2788">
            <v>2003503</v>
          </cell>
          <cell r="B2788" t="str">
            <v>Caixa coletora de sarjeta - CCS 350-80 A - com grelha de concreto - areia e brita comerciais</v>
          </cell>
          <cell r="C2788" t="str">
            <v>un</v>
          </cell>
          <cell r="D2788">
            <v>8550.86</v>
          </cell>
          <cell r="E2788" t="str">
            <v>SICRO Jan/26</v>
          </cell>
        </row>
        <row r="2789">
          <cell r="A2789">
            <v>2003502</v>
          </cell>
          <cell r="B2789" t="str">
            <v>Caixa coletora de sarjeta - CCS 350-80 A - com grelha de concreto - areia extraída e brita produzida</v>
          </cell>
          <cell r="C2789" t="str">
            <v>un</v>
          </cell>
          <cell r="D2789">
            <v>7872.91</v>
          </cell>
          <cell r="E2789" t="str">
            <v>SICRO Jan/26</v>
          </cell>
        </row>
        <row r="2790">
          <cell r="A2790">
            <v>2003543</v>
          </cell>
          <cell r="B2790" t="str">
            <v>Caixa coletora de sarjeta - CCS 350-80 B - com grelha de aço - areia e brita comerciais</v>
          </cell>
          <cell r="C2790" t="str">
            <v>un</v>
          </cell>
          <cell r="D2790">
            <v>8754.42</v>
          </cell>
          <cell r="E2790" t="str">
            <v>SICRO Jan/26</v>
          </cell>
        </row>
        <row r="2791">
          <cell r="A2791">
            <v>2003542</v>
          </cell>
          <cell r="B2791" t="str">
            <v>Caixa coletora de sarjeta - CCS 350-80 B - com grelha de aço - areia extraída e brita produzida</v>
          </cell>
          <cell r="C2791" t="str">
            <v>un</v>
          </cell>
          <cell r="D2791">
            <v>8088.08</v>
          </cell>
          <cell r="E2791" t="str">
            <v>SICRO Jan/26</v>
          </cell>
        </row>
        <row r="2792">
          <cell r="A2792">
            <v>2003513</v>
          </cell>
          <cell r="B2792" t="str">
            <v>Caixa coletora de sarjeta - CCS 400-100 A - com grelha de concreto - areia e brita comerciais</v>
          </cell>
          <cell r="C2792" t="str">
            <v>un</v>
          </cell>
          <cell r="D2792">
            <v>9646.0300000000007</v>
          </cell>
          <cell r="E2792" t="str">
            <v>SICRO Jan/26</v>
          </cell>
        </row>
        <row r="2793">
          <cell r="A2793">
            <v>2003512</v>
          </cell>
          <cell r="B2793" t="str">
            <v>Caixa coletora de sarjeta - CCS 400-100 A - com grelha de concreto - areia extraída e brita produzida</v>
          </cell>
          <cell r="C2793" t="str">
            <v>un</v>
          </cell>
          <cell r="D2793">
            <v>8893.33</v>
          </cell>
          <cell r="E2793" t="str">
            <v>SICRO Jan/26</v>
          </cell>
        </row>
        <row r="2794">
          <cell r="A2794">
            <v>2003553</v>
          </cell>
          <cell r="B2794" t="str">
            <v>Caixa coletora de sarjeta - CCS 400-100 B - com grelha de aço - areia e brita comerciais</v>
          </cell>
          <cell r="C2794" t="str">
            <v>un</v>
          </cell>
          <cell r="D2794">
            <v>9849.6</v>
          </cell>
          <cell r="E2794" t="str">
            <v>SICRO Jan/26</v>
          </cell>
        </row>
        <row r="2795">
          <cell r="A2795">
            <v>2003552</v>
          </cell>
          <cell r="B2795" t="str">
            <v>Caixa coletora de sarjeta - CCS 400-100 B - com grelha de aço - areia extraída e brita produzida</v>
          </cell>
          <cell r="C2795" t="str">
            <v>un</v>
          </cell>
          <cell r="D2795">
            <v>9108.5</v>
          </cell>
          <cell r="E2795" t="str">
            <v>SICRO Jan/26</v>
          </cell>
        </row>
        <row r="2796">
          <cell r="A2796">
            <v>2003515</v>
          </cell>
          <cell r="B2796" t="str">
            <v>Caixa coletora de sarjeta - CCS 400-120 A - com grelha de concreto - areia e brita comerciais</v>
          </cell>
          <cell r="C2796" t="str">
            <v>un</v>
          </cell>
          <cell r="D2796">
            <v>10923</v>
          </cell>
          <cell r="E2796" t="str">
            <v>SICRO Jan/26</v>
          </cell>
        </row>
        <row r="2797">
          <cell r="A2797">
            <v>2003514</v>
          </cell>
          <cell r="B2797" t="str">
            <v>Caixa coletora de sarjeta - CCS 400-120 A - com grelha de concreto - areia extraída e brita produzida</v>
          </cell>
          <cell r="C2797" t="str">
            <v>un</v>
          </cell>
          <cell r="D2797">
            <v>10064.59</v>
          </cell>
          <cell r="E2797" t="str">
            <v>SICRO Jan/26</v>
          </cell>
        </row>
        <row r="2798">
          <cell r="A2798">
            <v>2003555</v>
          </cell>
          <cell r="B2798" t="str">
            <v>Caixa coletora de sarjeta - CCS 400-120 B - com grelha de aço - areia e brita comerciais</v>
          </cell>
          <cell r="C2798" t="str">
            <v>un</v>
          </cell>
          <cell r="D2798">
            <v>11158.67</v>
          </cell>
          <cell r="E2798" t="str">
            <v>SICRO Jan/26</v>
          </cell>
        </row>
        <row r="2799">
          <cell r="A2799">
            <v>2003554</v>
          </cell>
          <cell r="B2799" t="str">
            <v>Caixa coletora de sarjeta - CCS 400-120 B - com grelha de aço - areia extraída e brita produzida</v>
          </cell>
          <cell r="C2799" t="str">
            <v>un</v>
          </cell>
          <cell r="D2799">
            <v>10314.69</v>
          </cell>
          <cell r="E2799" t="str">
            <v>SICRO Jan/26</v>
          </cell>
        </row>
        <row r="2800">
          <cell r="A2800">
            <v>2003509</v>
          </cell>
          <cell r="B2800" t="str">
            <v>Caixa coletora de sarjeta - CCS 400-60 A - com grelha de concreto - areia e brita comerciais</v>
          </cell>
          <cell r="C2800" t="str">
            <v>un</v>
          </cell>
          <cell r="D2800">
            <v>9723.2199999999993</v>
          </cell>
          <cell r="E2800" t="str">
            <v>SICRO Jan/26</v>
          </cell>
        </row>
        <row r="2801">
          <cell r="A2801">
            <v>2003508</v>
          </cell>
          <cell r="B2801" t="str">
            <v>Caixa coletora de sarjeta - CCS 400-60 A - com grelha de concreto - areia extraída e brita produzida</v>
          </cell>
          <cell r="C2801" t="str">
            <v>un</v>
          </cell>
          <cell r="D2801">
            <v>8954.6299999999992</v>
          </cell>
          <cell r="E2801" t="str">
            <v>SICRO Jan/26</v>
          </cell>
        </row>
        <row r="2802">
          <cell r="A2802">
            <v>2003549</v>
          </cell>
          <cell r="B2802" t="str">
            <v>Caixa coletora de sarjeta - CCS 400-60 B - com grelha de aço - areia e brita comerciais</v>
          </cell>
          <cell r="C2802" t="str">
            <v>un</v>
          </cell>
          <cell r="D2802">
            <v>9926.7800000000007</v>
          </cell>
          <cell r="E2802" t="str">
            <v>SICRO Jan/26</v>
          </cell>
        </row>
        <row r="2803">
          <cell r="A2803">
            <v>2003548</v>
          </cell>
          <cell r="B2803" t="str">
            <v>Caixa coletora de sarjeta - CCS 400-60 B - com grelha de aço - areia extraída e brita produzida</v>
          </cell>
          <cell r="C2803" t="str">
            <v>un</v>
          </cell>
          <cell r="D2803">
            <v>9169.7900000000009</v>
          </cell>
          <cell r="E2803" t="str">
            <v>SICRO Jan/26</v>
          </cell>
        </row>
        <row r="2804">
          <cell r="A2804">
            <v>2003511</v>
          </cell>
          <cell r="B2804" t="str">
            <v>Caixa coletora de sarjeta - CCS 400-80 A - com grelha de concreto - areia e brita comerciais</v>
          </cell>
          <cell r="C2804" t="str">
            <v>un</v>
          </cell>
          <cell r="D2804">
            <v>9689.4500000000007</v>
          </cell>
          <cell r="E2804" t="str">
            <v>SICRO Jan/26</v>
          </cell>
        </row>
        <row r="2805">
          <cell r="A2805">
            <v>2003510</v>
          </cell>
          <cell r="B2805" t="str">
            <v>Caixa coletora de sarjeta - CCS 400-80 A - com grelha de concreto - areia extraída e brita produzida</v>
          </cell>
          <cell r="C2805" t="str">
            <v>un</v>
          </cell>
          <cell r="D2805">
            <v>8927.81</v>
          </cell>
          <cell r="E2805" t="str">
            <v>SICRO Jan/26</v>
          </cell>
        </row>
        <row r="2806">
          <cell r="A2806">
            <v>2003551</v>
          </cell>
          <cell r="B2806" t="str">
            <v>Caixa coletora de sarjeta - CCS 400-80 B - com grelha de aço - areia e brita comerciais</v>
          </cell>
          <cell r="C2806" t="str">
            <v>un</v>
          </cell>
          <cell r="D2806">
            <v>9893.02</v>
          </cell>
          <cell r="E2806" t="str">
            <v>SICRO Jan/26</v>
          </cell>
        </row>
        <row r="2807">
          <cell r="A2807">
            <v>2003550</v>
          </cell>
          <cell r="B2807" t="str">
            <v>Caixa coletora de sarjeta - CCS 400-80 B - com grelha de aço - areia extraída e brita produzida</v>
          </cell>
          <cell r="C2807" t="str">
            <v>un</v>
          </cell>
          <cell r="D2807">
            <v>9142.98</v>
          </cell>
          <cell r="E2807" t="str">
            <v>SICRO Jan/26</v>
          </cell>
        </row>
        <row r="2808">
          <cell r="A2808">
            <v>2003728</v>
          </cell>
          <cell r="B2808" t="str">
            <v>Caixa coletora de talvegue - CCT 01 - areia e brita comerciais</v>
          </cell>
          <cell r="C2808" t="str">
            <v>un</v>
          </cell>
          <cell r="D2808">
            <v>4354.3100000000004</v>
          </cell>
          <cell r="E2808" t="str">
            <v>SICRO Jan/26</v>
          </cell>
        </row>
        <row r="2809">
          <cell r="A2809">
            <v>2003727</v>
          </cell>
          <cell r="B2809" t="str">
            <v>Caixa coletora de talvegue - CCT 01 - areia extraída e brita produzida</v>
          </cell>
          <cell r="C2809" t="str">
            <v>un</v>
          </cell>
          <cell r="D2809">
            <v>3997.41</v>
          </cell>
          <cell r="E2809" t="str">
            <v>SICRO Jan/26</v>
          </cell>
        </row>
        <row r="2810">
          <cell r="A2810">
            <v>2003730</v>
          </cell>
          <cell r="B2810" t="str">
            <v>Caixa coletora de talvegue - CCT 02 - areia e brita comerciais</v>
          </cell>
          <cell r="C2810" t="str">
            <v>un</v>
          </cell>
          <cell r="D2810">
            <v>4304.7</v>
          </cell>
          <cell r="E2810" t="str">
            <v>SICRO Jan/26</v>
          </cell>
        </row>
        <row r="2811">
          <cell r="A2811">
            <v>2003729</v>
          </cell>
          <cell r="B2811" t="str">
            <v>Caixa coletora de talvegue - CCT 02 - areia extraída e brita produzida</v>
          </cell>
          <cell r="C2811" t="str">
            <v>un</v>
          </cell>
          <cell r="D2811">
            <v>3963.59</v>
          </cell>
          <cell r="E2811" t="str">
            <v>SICRO Jan/26</v>
          </cell>
        </row>
        <row r="2812">
          <cell r="A2812">
            <v>2003732</v>
          </cell>
          <cell r="B2812" t="str">
            <v>Caixa coletora de talvegue - CCT 03 - areia e brita comerciais</v>
          </cell>
          <cell r="C2812" t="str">
            <v>un</v>
          </cell>
          <cell r="D2812">
            <v>4260.05</v>
          </cell>
          <cell r="E2812" t="str">
            <v>SICRO Jan/26</v>
          </cell>
        </row>
        <row r="2813">
          <cell r="A2813">
            <v>2003731</v>
          </cell>
          <cell r="B2813" t="str">
            <v>Caixa coletora de talvegue - CCT 03 - areia extraída e brita produzida</v>
          </cell>
          <cell r="C2813" t="str">
            <v>un</v>
          </cell>
          <cell r="D2813">
            <v>3933.16</v>
          </cell>
          <cell r="E2813" t="str">
            <v>SICRO Jan/26</v>
          </cell>
        </row>
        <row r="2814">
          <cell r="A2814">
            <v>2003734</v>
          </cell>
          <cell r="B2814" t="str">
            <v>Caixa coletora de talvegue - CCT 04 - areia e brita comerciais</v>
          </cell>
          <cell r="C2814" t="str">
            <v>un</v>
          </cell>
          <cell r="D2814">
            <v>4205.4799999999996</v>
          </cell>
          <cell r="E2814" t="str">
            <v>SICRO Jan/26</v>
          </cell>
        </row>
        <row r="2815">
          <cell r="A2815">
            <v>2003733</v>
          </cell>
          <cell r="B2815" t="str">
            <v>Caixa coletora de talvegue - CCT 04 - areia extraída e brita produzida</v>
          </cell>
          <cell r="C2815" t="str">
            <v>un</v>
          </cell>
          <cell r="D2815">
            <v>3895.95</v>
          </cell>
          <cell r="E2815" t="str">
            <v>SICRO Jan/26</v>
          </cell>
        </row>
        <row r="2816">
          <cell r="A2816">
            <v>2003736</v>
          </cell>
          <cell r="B2816" t="str">
            <v>Caixa coletora de talvegue - CCT 05 - areia e brita comerciais</v>
          </cell>
          <cell r="C2816" t="str">
            <v>un</v>
          </cell>
          <cell r="D2816">
            <v>5764.92</v>
          </cell>
          <cell r="E2816" t="str">
            <v>SICRO Jan/26</v>
          </cell>
        </row>
        <row r="2817">
          <cell r="A2817">
            <v>2003735</v>
          </cell>
          <cell r="B2817" t="str">
            <v>Caixa coletora de talvegue - CCT 05 - areia extraída e brita produzida</v>
          </cell>
          <cell r="C2817" t="str">
            <v>un</v>
          </cell>
          <cell r="D2817">
            <v>5321.17</v>
          </cell>
          <cell r="E2817" t="str">
            <v>SICRO Jan/26</v>
          </cell>
        </row>
        <row r="2818">
          <cell r="A2818">
            <v>2003738</v>
          </cell>
          <cell r="B2818" t="str">
            <v>Caixa coletora de talvegue - CCT 06 - areia e brita comerciais</v>
          </cell>
          <cell r="C2818" t="str">
            <v>un</v>
          </cell>
          <cell r="D2818">
            <v>5715.31</v>
          </cell>
          <cell r="E2818" t="str">
            <v>SICRO Jan/26</v>
          </cell>
        </row>
        <row r="2819">
          <cell r="A2819">
            <v>2003737</v>
          </cell>
          <cell r="B2819" t="str">
            <v>Caixa coletora de talvegue - CCT 06 - areia extraída e brita produzida</v>
          </cell>
          <cell r="C2819" t="str">
            <v>un</v>
          </cell>
          <cell r="D2819">
            <v>5287.35</v>
          </cell>
          <cell r="E2819" t="str">
            <v>SICRO Jan/26</v>
          </cell>
        </row>
        <row r="2820">
          <cell r="A2820">
            <v>2003740</v>
          </cell>
          <cell r="B2820" t="str">
            <v>Caixa coletora de talvegue - CCT 07 - areia e brita comerciais</v>
          </cell>
          <cell r="C2820" t="str">
            <v>un</v>
          </cell>
          <cell r="D2820">
            <v>5670.66</v>
          </cell>
          <cell r="E2820" t="str">
            <v>SICRO Jan/26</v>
          </cell>
        </row>
        <row r="2821">
          <cell r="A2821">
            <v>2003739</v>
          </cell>
          <cell r="B2821" t="str">
            <v>Caixa coletora de talvegue - CCT 07 - areia extraída e brita produzida</v>
          </cell>
          <cell r="C2821" t="str">
            <v>un</v>
          </cell>
          <cell r="D2821">
            <v>5256.91</v>
          </cell>
          <cell r="E2821" t="str">
            <v>SICRO Jan/26</v>
          </cell>
        </row>
        <row r="2822">
          <cell r="A2822">
            <v>2003742</v>
          </cell>
          <cell r="B2822" t="str">
            <v>Caixa coletora de talvegue - CCT 08 - areia e brita comerciais</v>
          </cell>
          <cell r="C2822" t="str">
            <v>un</v>
          </cell>
          <cell r="D2822">
            <v>5814.53</v>
          </cell>
          <cell r="E2822" t="str">
            <v>SICRO Jan/26</v>
          </cell>
        </row>
        <row r="2823">
          <cell r="A2823">
            <v>2003741</v>
          </cell>
          <cell r="B2823" t="str">
            <v>Caixa coletora de talvegue - CCT 08 - areia extraída e brita produzida</v>
          </cell>
          <cell r="C2823" t="str">
            <v>un</v>
          </cell>
          <cell r="D2823">
            <v>5354.99</v>
          </cell>
          <cell r="E2823" t="str">
            <v>SICRO Jan/26</v>
          </cell>
        </row>
        <row r="2824">
          <cell r="A2824">
            <v>2003744</v>
          </cell>
          <cell r="B2824" t="str">
            <v>Caixa coletora de talvegue - CCT 09 - areia e brita comerciais</v>
          </cell>
          <cell r="C2824" t="str">
            <v>un</v>
          </cell>
          <cell r="D2824">
            <v>6937.48</v>
          </cell>
          <cell r="E2824" t="str">
            <v>SICRO Jan/26</v>
          </cell>
        </row>
        <row r="2825">
          <cell r="A2825">
            <v>2003743</v>
          </cell>
          <cell r="B2825" t="str">
            <v>Caixa coletora de talvegue - CCT 09 - areia extraída e brita produzida</v>
          </cell>
          <cell r="C2825" t="str">
            <v>un</v>
          </cell>
          <cell r="D2825">
            <v>6406.87</v>
          </cell>
          <cell r="E2825" t="str">
            <v>SICRO Jan/26</v>
          </cell>
        </row>
        <row r="2826">
          <cell r="A2826">
            <v>2003746</v>
          </cell>
          <cell r="B2826" t="str">
            <v>Caixa coletora de talvegue - CCT 10 - areia e brita comerciais</v>
          </cell>
          <cell r="C2826" t="str">
            <v>un</v>
          </cell>
          <cell r="D2826">
            <v>6887.87</v>
          </cell>
          <cell r="E2826" t="str">
            <v>SICRO Jan/26</v>
          </cell>
        </row>
        <row r="2827">
          <cell r="A2827">
            <v>2003745</v>
          </cell>
          <cell r="B2827" t="str">
            <v>Caixa coletora de talvegue - CCT 10 - areia extraída e brita produzida</v>
          </cell>
          <cell r="C2827" t="str">
            <v>un</v>
          </cell>
          <cell r="D2827">
            <v>6373.05</v>
          </cell>
          <cell r="E2827" t="str">
            <v>SICRO Jan/26</v>
          </cell>
        </row>
        <row r="2828">
          <cell r="A2828">
            <v>2003748</v>
          </cell>
          <cell r="B2828" t="str">
            <v>Caixa coletora de talvegue - CCT 11 - areia e brita comerciais</v>
          </cell>
          <cell r="C2828" t="str">
            <v>un</v>
          </cell>
          <cell r="D2828">
            <v>6843.22</v>
          </cell>
          <cell r="E2828" t="str">
            <v>SICRO Jan/26</v>
          </cell>
        </row>
        <row r="2829">
          <cell r="A2829">
            <v>2003747</v>
          </cell>
          <cell r="B2829" t="str">
            <v>Caixa coletora de talvegue - CCT 11 - areia extraída e brita produzida</v>
          </cell>
          <cell r="C2829" t="str">
            <v>un</v>
          </cell>
          <cell r="D2829">
            <v>6342.61</v>
          </cell>
          <cell r="E2829" t="str">
            <v>SICRO Jan/26</v>
          </cell>
        </row>
        <row r="2830">
          <cell r="A2830">
            <v>2003750</v>
          </cell>
          <cell r="B2830" t="str">
            <v>Caixa coletora de talvegue - CCT 12 - areia e brita comerciais</v>
          </cell>
          <cell r="C2830" t="str">
            <v>un</v>
          </cell>
          <cell r="D2830">
            <v>6788.64</v>
          </cell>
          <cell r="E2830" t="str">
            <v>SICRO Jan/26</v>
          </cell>
        </row>
        <row r="2831">
          <cell r="A2831">
            <v>2003749</v>
          </cell>
          <cell r="B2831" t="str">
            <v>Caixa coletora de talvegue - CCT 12 - areia extraída e brita produzida</v>
          </cell>
          <cell r="C2831" t="str">
            <v>un</v>
          </cell>
          <cell r="D2831">
            <v>6305.41</v>
          </cell>
          <cell r="E2831" t="str">
            <v>SICRO Jan/26</v>
          </cell>
        </row>
        <row r="2832">
          <cell r="A2832">
            <v>2003752</v>
          </cell>
          <cell r="B2832" t="str">
            <v>Caixa coletora de talvegue - CCT 13 - areia e brita comerciais</v>
          </cell>
          <cell r="C2832" t="str">
            <v>un</v>
          </cell>
          <cell r="D2832">
            <v>8427.2199999999993</v>
          </cell>
          <cell r="E2832" t="str">
            <v>SICRO Jan/26</v>
          </cell>
        </row>
        <row r="2833">
          <cell r="A2833">
            <v>2003751</v>
          </cell>
          <cell r="B2833" t="str">
            <v>Caixa coletora de talvegue - CCT 13 - areia extraída e brita produzida</v>
          </cell>
          <cell r="C2833" t="str">
            <v>un</v>
          </cell>
          <cell r="D2833">
            <v>7809.75</v>
          </cell>
          <cell r="E2833" t="str">
            <v>SICRO Jan/26</v>
          </cell>
        </row>
        <row r="2834">
          <cell r="A2834">
            <v>2003754</v>
          </cell>
          <cell r="B2834" t="str">
            <v>Caixa coletora de talvegue - CCT 14 - areia e brita comerciais</v>
          </cell>
          <cell r="C2834" t="str">
            <v>un</v>
          </cell>
          <cell r="D2834">
            <v>8377.61</v>
          </cell>
          <cell r="E2834" t="str">
            <v>SICRO Jan/26</v>
          </cell>
        </row>
        <row r="2835">
          <cell r="A2835">
            <v>2003753</v>
          </cell>
          <cell r="B2835" t="str">
            <v>Caixa coletora de talvegue - CCT 14 - areia extraída e brita produzida</v>
          </cell>
          <cell r="C2835" t="str">
            <v>un</v>
          </cell>
          <cell r="D2835">
            <v>7775.93</v>
          </cell>
          <cell r="E2835" t="str">
            <v>SICRO Jan/26</v>
          </cell>
        </row>
        <row r="2836">
          <cell r="A2836">
            <v>2003756</v>
          </cell>
          <cell r="B2836" t="str">
            <v>Caixa coletora de talvegue - CCT 15 - areia e brita comerciais</v>
          </cell>
          <cell r="C2836" t="str">
            <v>un</v>
          </cell>
          <cell r="D2836">
            <v>8332.9500000000007</v>
          </cell>
          <cell r="E2836" t="str">
            <v>SICRO Jan/26</v>
          </cell>
        </row>
        <row r="2837">
          <cell r="A2837">
            <v>2003755</v>
          </cell>
          <cell r="B2837" t="str">
            <v>Caixa coletora de talvegue - CCT 15 - areia extraída e brita produzida</v>
          </cell>
          <cell r="C2837" t="str">
            <v>un</v>
          </cell>
          <cell r="D2837">
            <v>7745.49</v>
          </cell>
          <cell r="E2837" t="str">
            <v>SICRO Jan/26</v>
          </cell>
        </row>
        <row r="2838">
          <cell r="A2838">
            <v>2003758</v>
          </cell>
          <cell r="B2838" t="str">
            <v>Caixa coletora de talvegue - CCT 16 - areia e brita comerciais</v>
          </cell>
          <cell r="C2838" t="str">
            <v>un</v>
          </cell>
          <cell r="D2838">
            <v>8278.3799999999992</v>
          </cell>
          <cell r="E2838" t="str">
            <v>SICRO Jan/26</v>
          </cell>
        </row>
        <row r="2839">
          <cell r="A2839">
            <v>2003757</v>
          </cell>
          <cell r="B2839" t="str">
            <v>Caixa coletora de talvegue - CCT 16 - areia extraída e brita produzida</v>
          </cell>
          <cell r="C2839" t="str">
            <v>un</v>
          </cell>
          <cell r="D2839">
            <v>7708.29</v>
          </cell>
          <cell r="E2839" t="str">
            <v>SICRO Jan/26</v>
          </cell>
        </row>
        <row r="2840">
          <cell r="A2840">
            <v>2003760</v>
          </cell>
          <cell r="B2840" t="str">
            <v>Caixa coletora de talvegue - CCT 17 - areia e brita comerciais</v>
          </cell>
          <cell r="C2840" t="str">
            <v>un</v>
          </cell>
          <cell r="D2840">
            <v>8571.75</v>
          </cell>
          <cell r="E2840" t="str">
            <v>SICRO Jan/26</v>
          </cell>
        </row>
        <row r="2841">
          <cell r="A2841">
            <v>2003759</v>
          </cell>
          <cell r="B2841" t="str">
            <v>Caixa coletora de talvegue - CCT 17 - areia extraída e brita produzida</v>
          </cell>
          <cell r="C2841" t="str">
            <v>un</v>
          </cell>
          <cell r="D2841">
            <v>8214.85</v>
          </cell>
          <cell r="E2841" t="str">
            <v>SICRO Jan/26</v>
          </cell>
        </row>
        <row r="2842">
          <cell r="A2842">
            <v>2003762</v>
          </cell>
          <cell r="B2842" t="str">
            <v>Caixa coletora de talvegue - CCT 18 - areia e brita comerciais</v>
          </cell>
          <cell r="C2842" t="str">
            <v>un</v>
          </cell>
          <cell r="D2842">
            <v>9613.6</v>
          </cell>
          <cell r="E2842" t="str">
            <v>SICRO Jan/26</v>
          </cell>
        </row>
        <row r="2843">
          <cell r="A2843">
            <v>2003761</v>
          </cell>
          <cell r="B2843" t="str">
            <v>Caixa coletora de talvegue - CCT 18 - areia extraída e brita produzida</v>
          </cell>
          <cell r="C2843" t="str">
            <v>un</v>
          </cell>
          <cell r="D2843">
            <v>8925.07</v>
          </cell>
          <cell r="E2843" t="str">
            <v>SICRO Jan/26</v>
          </cell>
        </row>
        <row r="2844">
          <cell r="A2844">
            <v>2003764</v>
          </cell>
          <cell r="B2844" t="str">
            <v>Caixa coletora de talvegue - CCT 19 - areia e brita comerciais</v>
          </cell>
          <cell r="C2844" t="str">
            <v>un</v>
          </cell>
          <cell r="D2844">
            <v>9568.9500000000007</v>
          </cell>
          <cell r="E2844" t="str">
            <v>SICRO Jan/26</v>
          </cell>
        </row>
        <row r="2845">
          <cell r="A2845">
            <v>2003763</v>
          </cell>
          <cell r="B2845" t="str">
            <v>Caixa coletora de talvegue - CCT 19 - areia extraída e brita produzida</v>
          </cell>
          <cell r="C2845" t="str">
            <v>un</v>
          </cell>
          <cell r="D2845">
            <v>8894.6299999999992</v>
          </cell>
          <cell r="E2845" t="str">
            <v>SICRO Jan/26</v>
          </cell>
        </row>
        <row r="2846">
          <cell r="A2846">
            <v>2003766</v>
          </cell>
          <cell r="B2846" t="str">
            <v>Caixa coletora de talvegue - CCT 20 - areia e brita comerciais</v>
          </cell>
          <cell r="C2846" t="str">
            <v>un</v>
          </cell>
          <cell r="D2846">
            <v>9514.3799999999992</v>
          </cell>
          <cell r="E2846" t="str">
            <v>SICRO Jan/26</v>
          </cell>
        </row>
        <row r="2847">
          <cell r="A2847">
            <v>2003765</v>
          </cell>
          <cell r="B2847" t="str">
            <v>Caixa coletora de talvegue - CCT 20 - areia extraída e brita produzida</v>
          </cell>
          <cell r="C2847" t="str">
            <v>un</v>
          </cell>
          <cell r="D2847">
            <v>8857.43</v>
          </cell>
          <cell r="E2847" t="str">
            <v>SICRO Jan/26</v>
          </cell>
        </row>
        <row r="2848">
          <cell r="A2848">
            <v>2003642</v>
          </cell>
          <cell r="B2848" t="str">
            <v>Caixa de ligação e passagem - CLP 01 - areia e brita comerciais</v>
          </cell>
          <cell r="C2848" t="str">
            <v>un</v>
          </cell>
          <cell r="D2848">
            <v>1816.1</v>
          </cell>
          <cell r="E2848" t="str">
            <v>SICRO Jan/26</v>
          </cell>
        </row>
        <row r="2849">
          <cell r="A2849">
            <v>2003641</v>
          </cell>
          <cell r="B2849" t="str">
            <v>Caixa de ligação e passagem - CLP 01 - areia extraída e brita produzida</v>
          </cell>
          <cell r="C2849" t="str">
            <v>un</v>
          </cell>
          <cell r="D2849">
            <v>1593.43</v>
          </cell>
          <cell r="E2849" t="str">
            <v>SICRO Jan/26</v>
          </cell>
        </row>
        <row r="2850">
          <cell r="A2850">
            <v>2003644</v>
          </cell>
          <cell r="B2850" t="str">
            <v>Caixa de ligação e passagem - CLP 02 - areia e brita comerciais</v>
          </cell>
          <cell r="C2850" t="str">
            <v>un</v>
          </cell>
          <cell r="D2850">
            <v>1786.33</v>
          </cell>
          <cell r="E2850" t="str">
            <v>SICRO Jan/26</v>
          </cell>
        </row>
        <row r="2851">
          <cell r="A2851">
            <v>2003643</v>
          </cell>
          <cell r="B2851" t="str">
            <v>Caixa de ligação e passagem - CLP 02 - areia extraída e brita produzida</v>
          </cell>
          <cell r="C2851" t="str">
            <v>un</v>
          </cell>
          <cell r="D2851">
            <v>1573.14</v>
          </cell>
          <cell r="E2851" t="str">
            <v>SICRO Jan/26</v>
          </cell>
        </row>
        <row r="2852">
          <cell r="A2852">
            <v>2003646</v>
          </cell>
          <cell r="B2852" t="str">
            <v>Caixa de ligação e passagem - CLP 03 - areia e brita comerciais</v>
          </cell>
          <cell r="C2852" t="str">
            <v>un</v>
          </cell>
          <cell r="D2852">
            <v>2440.96</v>
          </cell>
          <cell r="E2852" t="str">
            <v>SICRO Jan/26</v>
          </cell>
        </row>
        <row r="2853">
          <cell r="A2853">
            <v>2003645</v>
          </cell>
          <cell r="B2853" t="str">
            <v>Caixa de ligação e passagem - CLP 03 - areia extraída e brita produzida</v>
          </cell>
          <cell r="C2853" t="str">
            <v>un</v>
          </cell>
          <cell r="D2853">
            <v>2134.6</v>
          </cell>
          <cell r="E2853" t="str">
            <v>SICRO Jan/26</v>
          </cell>
        </row>
        <row r="2854">
          <cell r="A2854">
            <v>2003648</v>
          </cell>
          <cell r="B2854" t="str">
            <v>Caixa de ligação e passagem - CLP 04 - areia e brita comerciais</v>
          </cell>
          <cell r="C2854" t="str">
            <v>un</v>
          </cell>
          <cell r="D2854">
            <v>3148.35</v>
          </cell>
          <cell r="E2854" t="str">
            <v>SICRO Jan/26</v>
          </cell>
        </row>
        <row r="2855">
          <cell r="A2855">
            <v>2003647</v>
          </cell>
          <cell r="B2855" t="str">
            <v>Caixa de ligação e passagem - CLP 04 - areia extraída e brita produzida</v>
          </cell>
          <cell r="C2855" t="str">
            <v>un</v>
          </cell>
          <cell r="D2855">
            <v>2763.02</v>
          </cell>
          <cell r="E2855" t="str">
            <v>SICRO Jan/26</v>
          </cell>
        </row>
        <row r="2856">
          <cell r="A2856">
            <v>2003650</v>
          </cell>
          <cell r="B2856" t="str">
            <v>Caixa de ligação e passagem - CLP 05 - areia e brita comerciais</v>
          </cell>
          <cell r="C2856" t="str">
            <v>un</v>
          </cell>
          <cell r="D2856">
            <v>3748.49</v>
          </cell>
          <cell r="E2856" t="str">
            <v>SICRO Jan/26</v>
          </cell>
        </row>
        <row r="2857">
          <cell r="A2857">
            <v>2003649</v>
          </cell>
          <cell r="B2857" t="str">
            <v>Caixa de ligação e passagem - CLP 05 - areia extraída e brita produzida</v>
          </cell>
          <cell r="C2857" t="str">
            <v>un</v>
          </cell>
          <cell r="D2857">
            <v>3303.16</v>
          </cell>
          <cell r="E2857" t="str">
            <v>SICRO Jan/26</v>
          </cell>
        </row>
        <row r="2858">
          <cell r="A2858">
            <v>2003652</v>
          </cell>
          <cell r="B2858" t="str">
            <v>Caixa de ligação e passagem - CLP 06 - areia e brita comerciais</v>
          </cell>
          <cell r="C2858" t="str">
            <v>un</v>
          </cell>
          <cell r="D2858">
            <v>4819.46</v>
          </cell>
          <cell r="E2858" t="str">
            <v>SICRO Jan/26</v>
          </cell>
        </row>
        <row r="2859">
          <cell r="A2859">
            <v>2003651</v>
          </cell>
          <cell r="B2859" t="str">
            <v>Caixa de ligação e passagem - CLP 06 - areia extraída e brita produzida</v>
          </cell>
          <cell r="C2859" t="str">
            <v>un</v>
          </cell>
          <cell r="D2859">
            <v>4280.95</v>
          </cell>
          <cell r="E2859" t="str">
            <v>SICRO Jan/26</v>
          </cell>
        </row>
        <row r="2860">
          <cell r="A2860">
            <v>2003654</v>
          </cell>
          <cell r="B2860" t="str">
            <v>Caixa de ligação e passagem - CLP 07 - areia e brita comerciais</v>
          </cell>
          <cell r="C2860" t="str">
            <v>un</v>
          </cell>
          <cell r="D2860">
            <v>2172.4</v>
          </cell>
          <cell r="E2860" t="str">
            <v>SICRO Jan/26</v>
          </cell>
        </row>
        <row r="2861">
          <cell r="A2861">
            <v>2003653</v>
          </cell>
          <cell r="B2861" t="str">
            <v>Caixa de ligação e passagem - CLP 07 - areia extraída e brita produzida</v>
          </cell>
          <cell r="C2861" t="str">
            <v>un</v>
          </cell>
          <cell r="D2861">
            <v>1907.09</v>
          </cell>
          <cell r="E2861" t="str">
            <v>SICRO Jan/26</v>
          </cell>
        </row>
        <row r="2862">
          <cell r="A2862">
            <v>2003656</v>
          </cell>
          <cell r="B2862" t="str">
            <v>Caixa de ligação e passagem - CLP 08 - areia e brita comerciais</v>
          </cell>
          <cell r="C2862" t="str">
            <v>un</v>
          </cell>
          <cell r="D2862">
            <v>2137.67</v>
          </cell>
          <cell r="E2862" t="str">
            <v>SICRO Jan/26</v>
          </cell>
        </row>
        <row r="2863">
          <cell r="A2863">
            <v>2003655</v>
          </cell>
          <cell r="B2863" t="str">
            <v>Caixa de ligação e passagem - CLP 08 - areia extraída e brita produzida</v>
          </cell>
          <cell r="C2863" t="str">
            <v>un</v>
          </cell>
          <cell r="D2863">
            <v>1883.42</v>
          </cell>
          <cell r="E2863" t="str">
            <v>SICRO Jan/26</v>
          </cell>
        </row>
        <row r="2864">
          <cell r="A2864">
            <v>2003658</v>
          </cell>
          <cell r="B2864" t="str">
            <v>Caixa de ligação e passagem - CLP 09 - areia e brita comerciais</v>
          </cell>
          <cell r="C2864" t="str">
            <v>un</v>
          </cell>
          <cell r="D2864">
            <v>2849.26</v>
          </cell>
          <cell r="E2864" t="str">
            <v>SICRO Jan/26</v>
          </cell>
        </row>
        <row r="2865">
          <cell r="A2865">
            <v>2003657</v>
          </cell>
          <cell r="B2865" t="str">
            <v>Caixa de ligação e passagem - CLP 09 - areia extraída e brita produzida</v>
          </cell>
          <cell r="C2865" t="str">
            <v>un</v>
          </cell>
          <cell r="D2865">
            <v>2490.79</v>
          </cell>
          <cell r="E2865" t="str">
            <v>SICRO Jan/26</v>
          </cell>
        </row>
        <row r="2866">
          <cell r="A2866">
            <v>2003660</v>
          </cell>
          <cell r="B2866" t="str">
            <v>Caixa de ligação e passagem - CLP 10 - areia e brita comerciais</v>
          </cell>
          <cell r="C2866" t="str">
            <v>un</v>
          </cell>
          <cell r="D2866">
            <v>3584.36</v>
          </cell>
          <cell r="E2866" t="str">
            <v>SICRO Jan/26</v>
          </cell>
        </row>
        <row r="2867">
          <cell r="A2867">
            <v>2003659</v>
          </cell>
          <cell r="B2867" t="str">
            <v>Caixa de ligação e passagem - CLP 10 - areia extraída e brita produzida</v>
          </cell>
          <cell r="C2867" t="str">
            <v>un</v>
          </cell>
          <cell r="D2867">
            <v>3143.77</v>
          </cell>
          <cell r="E2867" t="str">
            <v>SICRO Jan/26</v>
          </cell>
        </row>
        <row r="2868">
          <cell r="A2868">
            <v>2003662</v>
          </cell>
          <cell r="B2868" t="str">
            <v>Caixa de ligação e passagem - CLP 11 - areia e brita comerciais</v>
          </cell>
          <cell r="C2868" t="str">
            <v>un</v>
          </cell>
          <cell r="D2868">
            <v>4217.18</v>
          </cell>
          <cell r="E2868" t="str">
            <v>SICRO Jan/26</v>
          </cell>
        </row>
        <row r="2869">
          <cell r="A2869">
            <v>2003661</v>
          </cell>
          <cell r="B2869" t="str">
            <v>Caixa de ligação e passagem - CLP 11 - areia extraída e brita produzida</v>
          </cell>
          <cell r="C2869" t="str">
            <v>un</v>
          </cell>
          <cell r="D2869">
            <v>3711.84</v>
          </cell>
          <cell r="E2869" t="str">
            <v>SICRO Jan/26</v>
          </cell>
        </row>
        <row r="2870">
          <cell r="A2870">
            <v>2003664</v>
          </cell>
          <cell r="B2870" t="str">
            <v>Caixa de ligação e passagem - CLP 12 - areia e brita comerciais</v>
          </cell>
          <cell r="C2870" t="str">
            <v>un</v>
          </cell>
          <cell r="D2870">
            <v>5211.42</v>
          </cell>
          <cell r="E2870" t="str">
            <v>SICRO Jan/26</v>
          </cell>
        </row>
        <row r="2871">
          <cell r="A2871">
            <v>2003663</v>
          </cell>
          <cell r="B2871" t="str">
            <v>Caixa de ligação e passagem - CLP 12 - areia extraída e brita produzida</v>
          </cell>
          <cell r="C2871" t="str">
            <v>un</v>
          </cell>
          <cell r="D2871">
            <v>4608.16</v>
          </cell>
          <cell r="E2871" t="str">
            <v>SICRO Jan/26</v>
          </cell>
        </row>
        <row r="2872">
          <cell r="A2872">
            <v>2003666</v>
          </cell>
          <cell r="B2872" t="str">
            <v>Caixa de ligação e passagem - CLP 13 - areia e brita comerciais</v>
          </cell>
          <cell r="C2872" t="str">
            <v>un</v>
          </cell>
          <cell r="D2872">
            <v>2533.66</v>
          </cell>
          <cell r="E2872" t="str">
            <v>SICRO Jan/26</v>
          </cell>
        </row>
        <row r="2873">
          <cell r="A2873">
            <v>2003665</v>
          </cell>
          <cell r="B2873" t="str">
            <v>Caixa de ligação e passagem - CLP 13 - areia extraída e brita produzida</v>
          </cell>
          <cell r="C2873" t="str">
            <v>un</v>
          </cell>
          <cell r="D2873">
            <v>2224.14</v>
          </cell>
          <cell r="E2873" t="str">
            <v>SICRO Jan/26</v>
          </cell>
        </row>
        <row r="2874">
          <cell r="A2874">
            <v>2003668</v>
          </cell>
          <cell r="B2874" t="str">
            <v>Caixa de ligação e passagem - CLP 14 - areia e brita comerciais</v>
          </cell>
          <cell r="C2874" t="str">
            <v>un</v>
          </cell>
          <cell r="D2874">
            <v>2503.9</v>
          </cell>
          <cell r="E2874" t="str">
            <v>SICRO Jan/26</v>
          </cell>
        </row>
        <row r="2875">
          <cell r="A2875">
            <v>2003667</v>
          </cell>
          <cell r="B2875" t="str">
            <v>Caixa de ligação e passagem - CLP 14 - areia extraída e brita produzida</v>
          </cell>
          <cell r="C2875" t="str">
            <v>un</v>
          </cell>
          <cell r="D2875">
            <v>2203.85</v>
          </cell>
          <cell r="E2875" t="str">
            <v>SICRO Jan/26</v>
          </cell>
        </row>
        <row r="2876">
          <cell r="A2876">
            <v>2003670</v>
          </cell>
          <cell r="B2876" t="str">
            <v>Caixa de ligação e passagem - CLP 15 - areia e brita comerciais</v>
          </cell>
          <cell r="C2876" t="str">
            <v>un</v>
          </cell>
          <cell r="D2876">
            <v>3272.45</v>
          </cell>
          <cell r="E2876" t="str">
            <v>SICRO Jan/26</v>
          </cell>
        </row>
        <row r="2877">
          <cell r="A2877">
            <v>2003669</v>
          </cell>
          <cell r="B2877" t="str">
            <v>Caixa de ligação e passagem - CLP 15 - areia extraída e brita produzida</v>
          </cell>
          <cell r="C2877" t="str">
            <v>un</v>
          </cell>
          <cell r="D2877">
            <v>2857.12</v>
          </cell>
          <cell r="E2877" t="str">
            <v>SICRO Jan/26</v>
          </cell>
        </row>
        <row r="2878">
          <cell r="A2878">
            <v>2003672</v>
          </cell>
          <cell r="B2878" t="str">
            <v>Caixa de ligação e passagem - CLP 16 - areia e brita comerciais</v>
          </cell>
          <cell r="C2878" t="str">
            <v>un</v>
          </cell>
          <cell r="D2878">
            <v>4045.18</v>
          </cell>
          <cell r="E2878" t="str">
            <v>SICRO Jan/26</v>
          </cell>
        </row>
        <row r="2879">
          <cell r="A2879">
            <v>2003671</v>
          </cell>
          <cell r="B2879" t="str">
            <v>Caixa de ligação e passagem - CLP 16 - areia extraída e brita produzida</v>
          </cell>
          <cell r="C2879" t="str">
            <v>un</v>
          </cell>
          <cell r="D2879">
            <v>3541.42</v>
          </cell>
          <cell r="E2879" t="str">
            <v>SICRO Jan/26</v>
          </cell>
        </row>
        <row r="2880">
          <cell r="A2880">
            <v>2003674</v>
          </cell>
          <cell r="B2880" t="str">
            <v>Caixa de ligação e passagem - CLP 17 - areia e brita comerciais</v>
          </cell>
          <cell r="C2880" t="str">
            <v>un</v>
          </cell>
          <cell r="D2880">
            <v>4705.71</v>
          </cell>
          <cell r="E2880" t="str">
            <v>SICRO Jan/26</v>
          </cell>
        </row>
        <row r="2881">
          <cell r="A2881">
            <v>2003673</v>
          </cell>
          <cell r="B2881" t="str">
            <v>Caixa de ligação e passagem - CLP 17 - areia extraída e brita produzida</v>
          </cell>
          <cell r="C2881" t="str">
            <v>un</v>
          </cell>
          <cell r="D2881">
            <v>4134.04</v>
          </cell>
          <cell r="E2881" t="str">
            <v>SICRO Jan/26</v>
          </cell>
        </row>
        <row r="2882">
          <cell r="A2882">
            <v>2003676</v>
          </cell>
          <cell r="B2882" t="str">
            <v>Caixa de ligação e passagem - CLP 18 - areia e brita comerciais</v>
          </cell>
          <cell r="C2882" t="str">
            <v>un</v>
          </cell>
          <cell r="D2882">
            <v>5751.44</v>
          </cell>
          <cell r="E2882" t="str">
            <v>SICRO Jan/26</v>
          </cell>
        </row>
        <row r="2883">
          <cell r="A2883">
            <v>2003675</v>
          </cell>
          <cell r="B2883" t="str">
            <v>Caixa de ligação e passagem - CLP 18 - areia extraída e brita produzida</v>
          </cell>
          <cell r="C2883" t="str">
            <v>un</v>
          </cell>
          <cell r="D2883">
            <v>5073.96</v>
          </cell>
          <cell r="E2883" t="str">
            <v>SICRO Jan/26</v>
          </cell>
        </row>
        <row r="2884">
          <cell r="A2884">
            <v>2003854</v>
          </cell>
          <cell r="B2884" t="str">
            <v>Camada drenante para proteção de muros de contenção - areia comercial</v>
          </cell>
          <cell r="C2884" t="str">
            <v>m³</v>
          </cell>
          <cell r="D2884">
            <v>147.49</v>
          </cell>
          <cell r="E2884" t="str">
            <v>SICRO Jan/26</v>
          </cell>
        </row>
        <row r="2885">
          <cell r="A2885">
            <v>2003855</v>
          </cell>
          <cell r="B2885" t="str">
            <v>Camada drenante para proteção de muros de contenção - areia extraída</v>
          </cell>
          <cell r="C2885" t="str">
            <v>m³</v>
          </cell>
          <cell r="D2885">
            <v>21.6</v>
          </cell>
          <cell r="E2885" t="str">
            <v>SICRO Jan/26</v>
          </cell>
        </row>
        <row r="2886">
          <cell r="A2886">
            <v>2003856</v>
          </cell>
          <cell r="B2886" t="str">
            <v>Camada drenante para proteção de muros de contenção - brita comercial</v>
          </cell>
          <cell r="C2886" t="str">
            <v>m³</v>
          </cell>
          <cell r="D2886">
            <v>188.45</v>
          </cell>
          <cell r="E2886" t="str">
            <v>SICRO Jan/26</v>
          </cell>
        </row>
        <row r="2887">
          <cell r="A2887">
            <v>2003857</v>
          </cell>
          <cell r="B2887" t="str">
            <v>Camada drenante para proteção de muros de contenção - brita produzida</v>
          </cell>
          <cell r="C2887" t="str">
            <v>m³</v>
          </cell>
          <cell r="D2887">
            <v>74.290000000000006</v>
          </cell>
          <cell r="E2887" t="str">
            <v>SICRO Jan/26</v>
          </cell>
        </row>
        <row r="2888">
          <cell r="A2888">
            <v>2019782</v>
          </cell>
          <cell r="B2888" t="str">
            <v>Canal em polietileno e polipropileno com efeito autolimpante e abertura de captação em ferro fundido dúctil - carga de controle de 900 kN - 100,0 x 21,0 x 57,9 cm - fornecimento e instalação em pavimento de asfalto</v>
          </cell>
          <cell r="C2888" t="str">
            <v>m</v>
          </cell>
          <cell r="D2888">
            <v>1206.6600000000001</v>
          </cell>
          <cell r="E2888" t="str">
            <v>SICRO Jan/26</v>
          </cell>
        </row>
        <row r="2889">
          <cell r="A2889">
            <v>2019783</v>
          </cell>
          <cell r="B2889" t="str">
            <v>Canal em polietileno e polipropileno com efeito autolimpante e abertura de captação em ferro fundido dúctil - carga de controle de 900 kN - 100,0 x 25,2 x 66,5 cm - fornecimento e instalação em pavimento de asfalto</v>
          </cell>
          <cell r="C2889" t="str">
            <v>m</v>
          </cell>
          <cell r="D2889">
            <v>1883.13</v>
          </cell>
          <cell r="E2889" t="str">
            <v>SICRO Jan/26</v>
          </cell>
        </row>
        <row r="2890">
          <cell r="A2890">
            <v>2019784</v>
          </cell>
          <cell r="B2890" t="str">
            <v>Canal em polietileno e polipropileno com efeito autolimpante e abertura de captação em ferro fundido dúctil - carga de controle de 900 kN - 100,0 x 42,0 x 95,0 cm - fornecimento e instalação em pavimento de asfalto</v>
          </cell>
          <cell r="C2890" t="str">
            <v>m</v>
          </cell>
          <cell r="D2890">
            <v>2427.89</v>
          </cell>
          <cell r="E2890" t="str">
            <v>SICRO Jan/26</v>
          </cell>
        </row>
        <row r="2891">
          <cell r="A2891">
            <v>2019785</v>
          </cell>
          <cell r="B2891" t="str">
            <v>Canal em polietileno e polipropileno com efeito autolimpante e abertura de captação em ferro fundido dúctil - carga de controle de 900 kN - 114,2 x 78,0 x 106,0 cm - fornecimento e instalação em pavimento de asfalto</v>
          </cell>
          <cell r="C2891" t="str">
            <v>m</v>
          </cell>
          <cell r="D2891">
            <v>3227.8</v>
          </cell>
          <cell r="E2891" t="str">
            <v>SICRO Jan/26</v>
          </cell>
        </row>
        <row r="2892">
          <cell r="A2892">
            <v>2019776</v>
          </cell>
          <cell r="B2892" t="str">
            <v>Canal em polietileno e polipropileno com efeito autolimpante e grelha de encaixe em ferro fundido dúctil - carga de controle de 400 kN - 100,0 x 14,7 x 18,6 cm - fornecimento e instalação em pavimento de asfalto</v>
          </cell>
          <cell r="C2892" t="str">
            <v>m</v>
          </cell>
          <cell r="D2892">
            <v>546.15</v>
          </cell>
          <cell r="E2892" t="str">
            <v>SICRO Jan/26</v>
          </cell>
        </row>
        <row r="2893">
          <cell r="A2893">
            <v>2019777</v>
          </cell>
          <cell r="B2893" t="str">
            <v>Canal em polietileno e polipropileno com efeito autolimpante e grelha de encaixe em ferro fundido dúctil - carga de controle de 400 kN - 100,0 x 24,7 x 23,6 cm - fornecimento e instalação em pavimento de asfalto</v>
          </cell>
          <cell r="C2893" t="str">
            <v>m</v>
          </cell>
          <cell r="D2893">
            <v>1404.63</v>
          </cell>
          <cell r="E2893" t="str">
            <v>SICRO Jan/26</v>
          </cell>
        </row>
        <row r="2894">
          <cell r="A2894">
            <v>2019778</v>
          </cell>
          <cell r="B2894" t="str">
            <v>Canal em polietileno e polipropileno com efeito autolimpante e grelha de encaixe em ferro fundido dúctil - carga de controle de 400 kN - 100,0 x 34,9 x 29,4 cm - fornecimento e instalação em pavimento de asfalto</v>
          </cell>
          <cell r="C2894" t="str">
            <v>m</v>
          </cell>
          <cell r="D2894">
            <v>2356.14</v>
          </cell>
          <cell r="E2894" t="str">
            <v>SICRO Jan/26</v>
          </cell>
        </row>
        <row r="2895">
          <cell r="A2895">
            <v>2019779</v>
          </cell>
          <cell r="B2895" t="str">
            <v>Canal em polietileno e polipropileno com efeito autolimpante e grelha de encaixe em ferro fundido dúctil - carga de controle de 600 kN - 100,0 x 16,0 x 15,0 cm - fornecimento e instalação em pavimento de asfalto</v>
          </cell>
          <cell r="C2895" t="str">
            <v>m</v>
          </cell>
          <cell r="D2895">
            <v>835.23</v>
          </cell>
          <cell r="E2895" t="str">
            <v>SICRO Jan/26</v>
          </cell>
        </row>
        <row r="2896">
          <cell r="A2896">
            <v>2019780</v>
          </cell>
          <cell r="B2896" t="str">
            <v>Canal em polietileno e polipropileno com efeito autolimpante e grelha de encaixe em ferro fundido dúctil - carga de controle de 600 kN - 100,0 x 21,2 x 21,0 cm - fornecimento e instalação em pavimento de asfalto</v>
          </cell>
          <cell r="C2896" t="str">
            <v>m</v>
          </cell>
          <cell r="D2896">
            <v>1018.67</v>
          </cell>
          <cell r="E2896" t="str">
            <v>SICRO Jan/26</v>
          </cell>
        </row>
        <row r="2897">
          <cell r="A2897">
            <v>2019781</v>
          </cell>
          <cell r="B2897" t="str">
            <v>Canal em polietileno e polipropileno com efeito autolimpante e grelha de encaixe em ferro fundido dúctil - carga de controle de 600 kN - 100,0 x 26,2 x 20,0 cm - fornecimento e instalação em pavimento de asfalto</v>
          </cell>
          <cell r="C2897" t="str">
            <v>m</v>
          </cell>
          <cell r="D2897">
            <v>1281.1500000000001</v>
          </cell>
          <cell r="E2897" t="str">
            <v>SICRO Jan/26</v>
          </cell>
        </row>
        <row r="2898">
          <cell r="A2898">
            <v>2019773</v>
          </cell>
          <cell r="B2898" t="str">
            <v>Canal em polietileno e polipropileno com efeito autolimpante e grelha de encaixe em poliamida reforçada - carga de controle de 250 kN - 100,0 x 16,0 x 15,0 cm - fornecimento e instalação em pavimento de asfalto</v>
          </cell>
          <cell r="C2898" t="str">
            <v>m</v>
          </cell>
          <cell r="D2898">
            <v>367.06</v>
          </cell>
          <cell r="E2898" t="str">
            <v>SICRO Jan/26</v>
          </cell>
        </row>
        <row r="2899">
          <cell r="A2899">
            <v>2019774</v>
          </cell>
          <cell r="B2899" t="str">
            <v>Canal em polietileno e polipropileno com efeito autolimpante e grelha de encaixe em poliamida reforçada - carga de controle de 250 kN - 100,0 x 16,0 x 20,0 cm - fornecimento e instalação em pavimento de asfalto</v>
          </cell>
          <cell r="C2899" t="str">
            <v>m</v>
          </cell>
          <cell r="D2899">
            <v>392.94</v>
          </cell>
          <cell r="E2899" t="str">
            <v>SICRO Jan/26</v>
          </cell>
        </row>
        <row r="2900">
          <cell r="A2900">
            <v>2019775</v>
          </cell>
          <cell r="B2900" t="str">
            <v>Canal em polietileno e polipropileno com efeito autolimpante e grelha de encaixe em poliamida reforçada - carga de controle de 250 kN - 100,0 x 16,0 x 7,5 cm - fornecimento e instalação em pavimento de asfalto</v>
          </cell>
          <cell r="C2900" t="str">
            <v>m</v>
          </cell>
          <cell r="D2900">
            <v>340.44</v>
          </cell>
          <cell r="E2900" t="str">
            <v>SICRO Jan/26</v>
          </cell>
        </row>
        <row r="2901">
          <cell r="A2901">
            <v>2019755</v>
          </cell>
          <cell r="B2901" t="str">
            <v>Canal monobloco com corpo e grelha em concreto polímero com efeito autolimpante - carga de controle de 400 kN - 100,0 x 15,0 x 23,0 cm - fornecimento e instalação em pavimento de asfalto</v>
          </cell>
          <cell r="C2901" t="str">
            <v>m</v>
          </cell>
          <cell r="D2901">
            <v>432.2</v>
          </cell>
          <cell r="E2901" t="str">
            <v>SICRO Jan/26</v>
          </cell>
        </row>
        <row r="2902">
          <cell r="A2902">
            <v>2019764</v>
          </cell>
          <cell r="B2902" t="str">
            <v>Canal monobloco com corpo e grelha em concreto polímero com efeito autolimpante - carga de controle de 400 kN - 100,0 x 15,0 x 23,0 cm - fornecimento e instalação em pavimento de concreto</v>
          </cell>
          <cell r="C2902" t="str">
            <v>m</v>
          </cell>
          <cell r="D2902">
            <v>462.29</v>
          </cell>
          <cell r="E2902" t="str">
            <v>SICRO Jan/26</v>
          </cell>
        </row>
        <row r="2903">
          <cell r="A2903">
            <v>2019756</v>
          </cell>
          <cell r="B2903" t="str">
            <v>Canal monobloco com corpo e grelha em concreto polímero com efeito autolimpante - carga de controle de 400 kN - 100,0 x 25,0 x 32,0 cm - fornecimento e instalação em pavimento de asfalto</v>
          </cell>
          <cell r="C2903" t="str">
            <v>m</v>
          </cell>
          <cell r="D2903">
            <v>770.08</v>
          </cell>
          <cell r="E2903" t="str">
            <v>SICRO Jan/26</v>
          </cell>
        </row>
        <row r="2904">
          <cell r="A2904">
            <v>2019765</v>
          </cell>
          <cell r="B2904" t="str">
            <v>Canal monobloco com corpo e grelha em concreto polímero com efeito autolimpante - carga de controle de 400 kN - 100,0 x 25,0 x 32,0 cm - fornecimento e instalação em pavimento de concreto</v>
          </cell>
          <cell r="C2904" t="str">
            <v>m</v>
          </cell>
          <cell r="D2904">
            <v>800.18</v>
          </cell>
          <cell r="E2904" t="str">
            <v>SICRO Jan/26</v>
          </cell>
        </row>
        <row r="2905">
          <cell r="A2905">
            <v>2019757</v>
          </cell>
          <cell r="B2905" t="str">
            <v>Canal monobloco com corpo e grelha em concreto polímero com efeito autolimpante - carga de controle de 900 kN - 100,0 x 16,0 x 26,5 cm - fornecimento e instalação em pavimento de asfalto</v>
          </cell>
          <cell r="C2905" t="str">
            <v>m</v>
          </cell>
          <cell r="D2905">
            <v>813.76</v>
          </cell>
          <cell r="E2905" t="str">
            <v>SICRO Jan/26</v>
          </cell>
        </row>
        <row r="2906">
          <cell r="A2906">
            <v>2019766</v>
          </cell>
          <cell r="B2906" t="str">
            <v>Canal monobloco com corpo e grelha em concreto polímero com efeito autolimpante - carga de controle de 900 kN - 100,0 x 16,0 x 26,5 cm - fornecimento e instalação em pavimento de concreto</v>
          </cell>
          <cell r="C2906" t="str">
            <v>m</v>
          </cell>
          <cell r="D2906">
            <v>881.85</v>
          </cell>
          <cell r="E2906" t="str">
            <v>SICRO Jan/26</v>
          </cell>
        </row>
        <row r="2907">
          <cell r="A2907">
            <v>2019758</v>
          </cell>
          <cell r="B2907" t="str">
            <v>Canal monobloco com corpo e grelha em concreto polímero com efeito autolimpante - carga de controle de 900 kN - 100,0 x 21,0 x 28,0 cm - fornecimento e instalação em pavimento de asfalto</v>
          </cell>
          <cell r="C2907" t="str">
            <v>m</v>
          </cell>
          <cell r="D2907">
            <v>854.77</v>
          </cell>
          <cell r="E2907" t="str">
            <v>SICRO Jan/26</v>
          </cell>
        </row>
        <row r="2908">
          <cell r="A2908">
            <v>2019767</v>
          </cell>
          <cell r="B2908" t="str">
            <v>Canal monobloco com corpo e grelha em concreto polímero com efeito autolimpante - carga de controle de 900 kN - 100,0 x 21,0 x 28,0 cm - fornecimento e instalação em pavimento de concreto</v>
          </cell>
          <cell r="C2908" t="str">
            <v>m</v>
          </cell>
          <cell r="D2908">
            <v>923.38</v>
          </cell>
          <cell r="E2908" t="str">
            <v>SICRO Jan/26</v>
          </cell>
        </row>
        <row r="2909">
          <cell r="A2909">
            <v>2019759</v>
          </cell>
          <cell r="B2909" t="str">
            <v>Canal monobloco com corpo e grelha em concreto polímero com efeito autolimpante - carga de controle de 900 kN - 100,0 x 21,0 x 38,0 cm - fornecimento e instalação em pavimento de asfalto</v>
          </cell>
          <cell r="C2909" t="str">
            <v>m</v>
          </cell>
          <cell r="D2909">
            <v>958.09</v>
          </cell>
          <cell r="E2909" t="str">
            <v>SICRO Jan/26</v>
          </cell>
        </row>
        <row r="2910">
          <cell r="A2910">
            <v>2019768</v>
          </cell>
          <cell r="B2910" t="str">
            <v>Canal monobloco com corpo e grelha em concreto polímero com efeito autolimpante - carga de controle de 900 kN - 100,0 x 21,0 x 38,0 cm - fornecimento e instalação em pavimento de concreto</v>
          </cell>
          <cell r="C2910" t="str">
            <v>m</v>
          </cell>
          <cell r="D2910">
            <v>1037.01</v>
          </cell>
          <cell r="E2910" t="str">
            <v>SICRO Jan/26</v>
          </cell>
        </row>
        <row r="2911">
          <cell r="A2911">
            <v>2019760</v>
          </cell>
          <cell r="B2911" t="str">
            <v>Canal monobloco com corpo e grelha em concreto polímero com efeito autolimpante - carga de controle de 900 kN - 100,0 x 21,0 x 48,0 cm - fornecimento e instalação em pavimento de asfalto</v>
          </cell>
          <cell r="C2911" t="str">
            <v>m</v>
          </cell>
          <cell r="D2911">
            <v>1177.49</v>
          </cell>
          <cell r="E2911" t="str">
            <v>SICRO Jan/26</v>
          </cell>
        </row>
        <row r="2912">
          <cell r="A2912">
            <v>2019769</v>
          </cell>
          <cell r="B2912" t="str">
            <v>Canal monobloco com corpo e grelha em concreto polímero com efeito autolimpante - carga de controle de 900 kN - 100,0 x 21,0 x 48,0 cm - fornecimento e instalação em pavimento de concreto</v>
          </cell>
          <cell r="C2912" t="str">
            <v>m</v>
          </cell>
          <cell r="D2912">
            <v>1266.74</v>
          </cell>
          <cell r="E2912" t="str">
            <v>SICRO Jan/26</v>
          </cell>
        </row>
        <row r="2913">
          <cell r="A2913">
            <v>2019761</v>
          </cell>
          <cell r="B2913" t="str">
            <v>Canal monobloco com corpo e grelha em concreto polímero com efeito autolimpante - carga de controle de 900 kN - 100,0 x 26,0 x 33,0 cm - fornecimento e instalação em pavimento de asfalto</v>
          </cell>
          <cell r="C2913" t="str">
            <v>m</v>
          </cell>
          <cell r="D2913">
            <v>1193.43</v>
          </cell>
          <cell r="E2913" t="str">
            <v>SICRO Jan/26</v>
          </cell>
        </row>
        <row r="2914">
          <cell r="A2914">
            <v>2019770</v>
          </cell>
          <cell r="B2914" t="str">
            <v>Canal monobloco com corpo e grelha em concreto polímero com efeito autolimpante - carga de controle de 900 kN - 100,0 x 26,0 x 33,0 cm - fornecimento e instalação em pavimento de concreto</v>
          </cell>
          <cell r="C2914" t="str">
            <v>m</v>
          </cell>
          <cell r="D2914">
            <v>1267.2</v>
          </cell>
          <cell r="E2914" t="str">
            <v>SICRO Jan/26</v>
          </cell>
        </row>
        <row r="2915">
          <cell r="A2915">
            <v>2019762</v>
          </cell>
          <cell r="B2915" t="str">
            <v>Canal monobloco com corpo e grelha em concreto polímero com efeito autolimpante - carga de controle de 900 kN - 100,0 x 26,0 x 53,0 cm - fornecimento e instalação em pavimento de asfalto</v>
          </cell>
          <cell r="C2915" t="str">
            <v>m</v>
          </cell>
          <cell r="D2915">
            <v>1335.88</v>
          </cell>
          <cell r="E2915" t="str">
            <v>SICRO Jan/26</v>
          </cell>
        </row>
        <row r="2916">
          <cell r="A2916">
            <v>2019771</v>
          </cell>
          <cell r="B2916" t="str">
            <v>Canal monobloco com corpo e grelha em concreto polímero com efeito autolimpante - carga de controle de 900 kN - 100,0 x 26,0 x 53,0 cm - fornecimento e instalação em pavimento de concreto</v>
          </cell>
          <cell r="C2916" t="str">
            <v>m</v>
          </cell>
          <cell r="D2916">
            <v>1430.28</v>
          </cell>
          <cell r="E2916" t="str">
            <v>SICRO Jan/26</v>
          </cell>
        </row>
        <row r="2917">
          <cell r="A2917">
            <v>2019763</v>
          </cell>
          <cell r="B2917" t="str">
            <v>Canal monobloco com corpo e grelha em concreto polímero com efeito autolimpante - carga de controle de 900 kN - 200,0 x 40,0 x 59,5 cm - fornecimento e instalação em pavimento de asfalto</v>
          </cell>
          <cell r="C2917" t="str">
            <v>m</v>
          </cell>
          <cell r="D2917">
            <v>4515.43</v>
          </cell>
          <cell r="E2917" t="str">
            <v>SICRO Jan/26</v>
          </cell>
        </row>
        <row r="2918">
          <cell r="A2918">
            <v>2019772</v>
          </cell>
          <cell r="B2918" t="str">
            <v>Canal monobloco com corpo e grelha em concreto polímero com efeito autolimpante - carga de controle de 900 kN - 200,0 x 40,0 x 59,5 cm - fornecimento e instalação em pavimento de concreto</v>
          </cell>
          <cell r="C2918" t="str">
            <v>m</v>
          </cell>
          <cell r="D2918">
            <v>4608.28</v>
          </cell>
          <cell r="E2918" t="str">
            <v>SICRO Jan/26</v>
          </cell>
        </row>
        <row r="2919">
          <cell r="A2919">
            <v>2003811</v>
          </cell>
          <cell r="B2919" t="str">
            <v>Canaleta de concreto - CAU 01 - seção de 20 x 20 cm - espessura de 10 cm - apoiada em toda a extensão</v>
          </cell>
          <cell r="C2919" t="str">
            <v>m</v>
          </cell>
          <cell r="D2919">
            <v>153.22</v>
          </cell>
          <cell r="E2919" t="str">
            <v>SICRO Jan/26</v>
          </cell>
        </row>
        <row r="2920">
          <cell r="A2920">
            <v>2003812</v>
          </cell>
          <cell r="B2920" t="str">
            <v>Canaleta de concreto - CAU 02 - seção de 25 x 25 cm - espessura de 10 cm - apoiada em toda a extensão</v>
          </cell>
          <cell r="C2920" t="str">
            <v>m</v>
          </cell>
          <cell r="D2920">
            <v>181.62</v>
          </cell>
          <cell r="E2920" t="str">
            <v>SICRO Jan/26</v>
          </cell>
        </row>
        <row r="2921">
          <cell r="A2921">
            <v>2003813</v>
          </cell>
          <cell r="B2921" t="str">
            <v>Canaleta de concreto - CAU 03 - seção de 30 x 30 cm - espessura de 10 cm - apoiada em toda a extensão</v>
          </cell>
          <cell r="C2921" t="str">
            <v>m</v>
          </cell>
          <cell r="D2921">
            <v>216.28</v>
          </cell>
          <cell r="E2921" t="str">
            <v>SICRO Jan/26</v>
          </cell>
        </row>
        <row r="2922">
          <cell r="A2922">
            <v>2003814</v>
          </cell>
          <cell r="B2922" t="str">
            <v>Canaleta de concreto - CAU 04 - seção de 35 x 35 cm - espessura de 10 cm - apoiada em toda a extensão</v>
          </cell>
          <cell r="C2922" t="str">
            <v>m</v>
          </cell>
          <cell r="D2922">
            <v>246.77</v>
          </cell>
          <cell r="E2922" t="str">
            <v>SICRO Jan/26</v>
          </cell>
        </row>
        <row r="2923">
          <cell r="A2923">
            <v>2003815</v>
          </cell>
          <cell r="B2923" t="str">
            <v>Canaleta de concreto - CAU 05 - seção de 40 x 40 cm - espessura de 10 cm - apoiada em toda a extensão</v>
          </cell>
          <cell r="C2923" t="str">
            <v>m</v>
          </cell>
          <cell r="D2923">
            <v>277.27</v>
          </cell>
          <cell r="E2923" t="str">
            <v>SICRO Jan/26</v>
          </cell>
        </row>
        <row r="2924">
          <cell r="A2924">
            <v>2003816</v>
          </cell>
          <cell r="B2924" t="str">
            <v>Canaleta de concreto - CAU 06 - seção de 50 x 50 cm - espessura de 10 cm - apoiada em toda a extensão</v>
          </cell>
          <cell r="C2924" t="str">
            <v>m</v>
          </cell>
          <cell r="D2924">
            <v>342.42</v>
          </cell>
          <cell r="E2924" t="str">
            <v>SICRO Jan/26</v>
          </cell>
        </row>
        <row r="2925">
          <cell r="A2925">
            <v>2003817</v>
          </cell>
          <cell r="B2925" t="str">
            <v>Canaleta de concreto - CAU 07 - seção de 60 x 60 cm - espessura de 10 cm - apoiada em toda a extensão</v>
          </cell>
          <cell r="C2925" t="str">
            <v>m</v>
          </cell>
          <cell r="D2925">
            <v>401.32</v>
          </cell>
          <cell r="E2925" t="str">
            <v>SICRO Jan/26</v>
          </cell>
        </row>
        <row r="2926">
          <cell r="A2926">
            <v>2003799</v>
          </cell>
          <cell r="B2926" t="str">
            <v>Canaleta meia cana D = 0,30 m assente sobre lastro de areia - areia e brita comerciais - fornecimento e instalação</v>
          </cell>
          <cell r="C2926" t="str">
            <v>m</v>
          </cell>
          <cell r="D2926">
            <v>75.709999999999994</v>
          </cell>
          <cell r="E2926" t="str">
            <v>SICRO Jan/26</v>
          </cell>
        </row>
        <row r="2927">
          <cell r="A2927">
            <v>2003798</v>
          </cell>
          <cell r="B2927" t="str">
            <v>Canaleta meia cana D = 0,30 m assente sobre lastro de areia - areia extraída e brita produzida - fornecimento e instalação</v>
          </cell>
          <cell r="C2927" t="str">
            <v>m</v>
          </cell>
          <cell r="D2927">
            <v>65.989999999999995</v>
          </cell>
          <cell r="E2927" t="str">
            <v>SICRO Jan/26</v>
          </cell>
        </row>
        <row r="2928">
          <cell r="A2928">
            <v>2003801</v>
          </cell>
          <cell r="B2928" t="str">
            <v>Canaleta meia cana D = 0,40 m assente sobre lastro de areia - areia e brita comerciais - fornecimento e instalação</v>
          </cell>
          <cell r="C2928" t="str">
            <v>m</v>
          </cell>
          <cell r="D2928">
            <v>95.07</v>
          </cell>
          <cell r="E2928" t="str">
            <v>SICRO Jan/26</v>
          </cell>
        </row>
        <row r="2929">
          <cell r="A2929">
            <v>2003800</v>
          </cell>
          <cell r="B2929" t="str">
            <v>Canaleta meia cana D = 0,40 m assente sobre lastro de areia - areia extraída e brita produzida - fornecimento e instalação</v>
          </cell>
          <cell r="C2929" t="str">
            <v>m</v>
          </cell>
          <cell r="D2929">
            <v>81.36</v>
          </cell>
          <cell r="E2929" t="str">
            <v>SICRO Jan/26</v>
          </cell>
        </row>
        <row r="2930">
          <cell r="A2930">
            <v>2003714</v>
          </cell>
          <cell r="B2930" t="str">
            <v>Chaminé dos poços de visita - CPV 01 - areia e brita comerciais</v>
          </cell>
          <cell r="C2930" t="str">
            <v>un</v>
          </cell>
          <cell r="D2930">
            <v>1719.85</v>
          </cell>
          <cell r="E2930" t="str">
            <v>SICRO Jan/26</v>
          </cell>
        </row>
        <row r="2931">
          <cell r="A2931">
            <v>2003713</v>
          </cell>
          <cell r="B2931" t="str">
            <v>Chaminé dos poços de visita - CPV 01 - areia extraída e brita produzida</v>
          </cell>
          <cell r="C2931" t="str">
            <v>un</v>
          </cell>
          <cell r="D2931">
            <v>1673.96</v>
          </cell>
          <cell r="E2931" t="str">
            <v>SICRO Jan/26</v>
          </cell>
        </row>
        <row r="2932">
          <cell r="A2932">
            <v>2003716</v>
          </cell>
          <cell r="B2932" t="str">
            <v>Chaminé dos poços de visita - CPV 02 - areia e brita comerciais</v>
          </cell>
          <cell r="C2932" t="str">
            <v>un</v>
          </cell>
          <cell r="D2932">
            <v>2050.75</v>
          </cell>
          <cell r="E2932" t="str">
            <v>SICRO Jan/26</v>
          </cell>
        </row>
        <row r="2933">
          <cell r="A2933">
            <v>2003715</v>
          </cell>
          <cell r="B2933" t="str">
            <v>Chaminé dos poços de visita - CPV 02 - areia extraída e brita produzida</v>
          </cell>
          <cell r="C2933" t="str">
            <v>un</v>
          </cell>
          <cell r="D2933">
            <v>1997.58</v>
          </cell>
          <cell r="E2933" t="str">
            <v>SICRO Jan/26</v>
          </cell>
        </row>
        <row r="2934">
          <cell r="A2934">
            <v>2003718</v>
          </cell>
          <cell r="B2934" t="str">
            <v>Chaminé dos poços de visita - CPV 03 - areia e brita comerciais</v>
          </cell>
          <cell r="C2934" t="str">
            <v>un</v>
          </cell>
          <cell r="D2934">
            <v>2374.77</v>
          </cell>
          <cell r="E2934" t="str">
            <v>SICRO Jan/26</v>
          </cell>
        </row>
        <row r="2935">
          <cell r="A2935">
            <v>2003717</v>
          </cell>
          <cell r="B2935" t="str">
            <v>Chaminé dos poços de visita - CPV 03 - areia extraída e brita produzida</v>
          </cell>
          <cell r="C2935" t="str">
            <v>un</v>
          </cell>
          <cell r="D2935">
            <v>2315.65</v>
          </cell>
          <cell r="E2935" t="str">
            <v>SICRO Jan/26</v>
          </cell>
        </row>
        <row r="2936">
          <cell r="A2936">
            <v>2003720</v>
          </cell>
          <cell r="B2936" t="str">
            <v>Chaminé dos poços de visita - CPV 04 - areia e brita comerciais</v>
          </cell>
          <cell r="C2936" t="str">
            <v>un</v>
          </cell>
          <cell r="D2936">
            <v>2705.64</v>
          </cell>
          <cell r="E2936" t="str">
            <v>SICRO Jan/26</v>
          </cell>
        </row>
        <row r="2937">
          <cell r="A2937">
            <v>2003719</v>
          </cell>
          <cell r="B2937" t="str">
            <v>Chaminé dos poços de visita - CPV 04 - areia extraída e brita produzida</v>
          </cell>
          <cell r="C2937" t="str">
            <v>un</v>
          </cell>
          <cell r="D2937">
            <v>2639.23</v>
          </cell>
          <cell r="E2937" t="str">
            <v>SICRO Jan/26</v>
          </cell>
        </row>
        <row r="2938">
          <cell r="A2938">
            <v>2003722</v>
          </cell>
          <cell r="B2938" t="str">
            <v>Chaminé dos poços de visita - CPV 05 - areia e brita comerciais</v>
          </cell>
          <cell r="C2938" t="str">
            <v>un</v>
          </cell>
          <cell r="D2938">
            <v>3029.66</v>
          </cell>
          <cell r="E2938" t="str">
            <v>SICRO Jan/26</v>
          </cell>
        </row>
        <row r="2939">
          <cell r="A2939">
            <v>2003721</v>
          </cell>
          <cell r="B2939" t="str">
            <v>Chaminé dos poços de visita - CPV 05 - areia extraída e brita produzida</v>
          </cell>
          <cell r="C2939" t="str">
            <v>un</v>
          </cell>
          <cell r="D2939">
            <v>2957.3</v>
          </cell>
          <cell r="E2939" t="str">
            <v>SICRO Jan/26</v>
          </cell>
        </row>
        <row r="2940">
          <cell r="A2940">
            <v>2003724</v>
          </cell>
          <cell r="B2940" t="str">
            <v>Chaminé dos poços de visita - CPV 06 - areia e brita comerciais</v>
          </cell>
          <cell r="C2940" t="str">
            <v>un</v>
          </cell>
          <cell r="D2940">
            <v>3360.56</v>
          </cell>
          <cell r="E2940" t="str">
            <v>SICRO Jan/26</v>
          </cell>
        </row>
        <row r="2941">
          <cell r="A2941">
            <v>2003723</v>
          </cell>
          <cell r="B2941" t="str">
            <v>Chaminé dos poços de visita - CPV 06 - areia extraída e brita produzida</v>
          </cell>
          <cell r="C2941" t="str">
            <v>un</v>
          </cell>
          <cell r="D2941">
            <v>3280.92</v>
          </cell>
          <cell r="E2941" t="str">
            <v>SICRO Jan/26</v>
          </cell>
        </row>
        <row r="2942">
          <cell r="A2942">
            <v>2003726</v>
          </cell>
          <cell r="B2942" t="str">
            <v>Chaminé dos poços de visita - CPV 07 - areia e brita comerciais</v>
          </cell>
          <cell r="C2942" t="str">
            <v>un</v>
          </cell>
          <cell r="D2942">
            <v>3684.58</v>
          </cell>
          <cell r="E2942" t="str">
            <v>SICRO Jan/26</v>
          </cell>
        </row>
        <row r="2943">
          <cell r="A2943">
            <v>2003725</v>
          </cell>
          <cell r="B2943" t="str">
            <v>Chaminé dos poços de visita - CPV 07 - areia extraída e brita produzida</v>
          </cell>
          <cell r="C2943" t="str">
            <v>un</v>
          </cell>
          <cell r="D2943">
            <v>3599</v>
          </cell>
          <cell r="E2943" t="str">
            <v>SICRO Jan/26</v>
          </cell>
        </row>
        <row r="2944">
          <cell r="A2944">
            <v>2003859</v>
          </cell>
          <cell r="B2944" t="str">
            <v>Colchão drenante com espalhamento e compactação mecânicos - brita produzida</v>
          </cell>
          <cell r="C2944" t="str">
            <v>m³</v>
          </cell>
          <cell r="D2944">
            <v>68.66</v>
          </cell>
          <cell r="E2944" t="str">
            <v>SICRO Jan/26</v>
          </cell>
        </row>
        <row r="2945">
          <cell r="A2945">
            <v>2003861</v>
          </cell>
          <cell r="B2945" t="str">
            <v>Coluna drenante D = 20 cm - areia comercial</v>
          </cell>
          <cell r="C2945" t="str">
            <v>m</v>
          </cell>
          <cell r="D2945">
            <v>35.83</v>
          </cell>
          <cell r="E2945" t="str">
            <v>SICRO Jan/26</v>
          </cell>
        </row>
        <row r="2946">
          <cell r="A2946">
            <v>2003862</v>
          </cell>
          <cell r="B2946" t="str">
            <v>Coluna drenante D = 20 cm - areia extraída</v>
          </cell>
          <cell r="C2946" t="str">
            <v>m</v>
          </cell>
          <cell r="D2946">
            <v>32.229999999999997</v>
          </cell>
          <cell r="E2946" t="str">
            <v>SICRO Jan/26</v>
          </cell>
        </row>
        <row r="2947">
          <cell r="A2947">
            <v>2003411</v>
          </cell>
          <cell r="B2947" t="str">
            <v>Descida d'água de aterros em degraus - DAD 110-26 - areia e brita comerciais</v>
          </cell>
          <cell r="C2947" t="str">
            <v>m</v>
          </cell>
          <cell r="D2947">
            <v>867.14</v>
          </cell>
          <cell r="E2947" t="str">
            <v>SICRO Jan/26</v>
          </cell>
        </row>
        <row r="2948">
          <cell r="A2948">
            <v>2003410</v>
          </cell>
          <cell r="B2948" t="str">
            <v>Descida d'água de aterros em degraus - DAD 110-26 - areia extraída e brita produzida</v>
          </cell>
          <cell r="C2948" t="str">
            <v>m</v>
          </cell>
          <cell r="D2948">
            <v>800.66</v>
          </cell>
          <cell r="E2948" t="str">
            <v>SICRO Jan/26</v>
          </cell>
        </row>
        <row r="2949">
          <cell r="A2949">
            <v>2003415</v>
          </cell>
          <cell r="B2949" t="str">
            <v>Descida d'água de aterros em degraus - DAD 125-30 - areia e brita comerciais</v>
          </cell>
          <cell r="C2949" t="str">
            <v>m</v>
          </cell>
          <cell r="D2949">
            <v>954.11</v>
          </cell>
          <cell r="E2949" t="str">
            <v>SICRO Jan/26</v>
          </cell>
        </row>
        <row r="2950">
          <cell r="A2950">
            <v>2003414</v>
          </cell>
          <cell r="B2950" t="str">
            <v>Descida d'água de aterros em degraus - DAD 125-30 - areia extraída e brita produzida</v>
          </cell>
          <cell r="C2950" t="str">
            <v>m</v>
          </cell>
          <cell r="D2950">
            <v>880.47</v>
          </cell>
          <cell r="E2950" t="str">
            <v>SICRO Jan/26</v>
          </cell>
        </row>
        <row r="2951">
          <cell r="A2951">
            <v>2003419</v>
          </cell>
          <cell r="B2951" t="str">
            <v>Descida d'água de aterros em degraus - DAD 170-35 - areia e brita comerciais</v>
          </cell>
          <cell r="C2951" t="str">
            <v>m</v>
          </cell>
          <cell r="D2951">
            <v>1158.01</v>
          </cell>
          <cell r="E2951" t="str">
            <v>SICRO Jan/26</v>
          </cell>
        </row>
        <row r="2952">
          <cell r="A2952">
            <v>2003418</v>
          </cell>
          <cell r="B2952" t="str">
            <v>Descida d'água de aterros em degraus - DAD 170-35 - areia extraída e brita produzida</v>
          </cell>
          <cell r="C2952" t="str">
            <v>m</v>
          </cell>
          <cell r="D2952">
            <v>1065.53</v>
          </cell>
          <cell r="E2952" t="str">
            <v>SICRO Jan/26</v>
          </cell>
        </row>
        <row r="2953">
          <cell r="A2953">
            <v>2003423</v>
          </cell>
          <cell r="B2953" t="str">
            <v>Descida d'água de aterros em degraus - DAD 200-40 - areia e brita comerciais</v>
          </cell>
          <cell r="C2953" t="str">
            <v>m</v>
          </cell>
          <cell r="D2953">
            <v>1330.41</v>
          </cell>
          <cell r="E2953" t="str">
            <v>SICRO Jan/26</v>
          </cell>
        </row>
        <row r="2954">
          <cell r="A2954">
            <v>2003422</v>
          </cell>
          <cell r="B2954" t="str">
            <v>Descida d'água de aterros em degraus - DAD 200-40 - areia extraída e brita produzida</v>
          </cell>
          <cell r="C2954" t="str">
            <v>m</v>
          </cell>
          <cell r="D2954">
            <v>1224.75</v>
          </cell>
          <cell r="E2954" t="str">
            <v>SICRO Jan/26</v>
          </cell>
        </row>
        <row r="2955">
          <cell r="A2955">
            <v>2003427</v>
          </cell>
          <cell r="B2955" t="str">
            <v>Descida d'água de aterros em degraus - DAD 240-54 - areia e brita comerciais</v>
          </cell>
          <cell r="C2955" t="str">
            <v>m</v>
          </cell>
          <cell r="D2955">
            <v>1587.87</v>
          </cell>
          <cell r="E2955" t="str">
            <v>SICRO Jan/26</v>
          </cell>
        </row>
        <row r="2956">
          <cell r="A2956">
            <v>2003426</v>
          </cell>
          <cell r="B2956" t="str">
            <v>Descida d'água de aterros em degraus - DAD 240-54 - areia extraída e brita produzida</v>
          </cell>
          <cell r="C2956" t="str">
            <v>m</v>
          </cell>
          <cell r="D2956">
            <v>1461.83</v>
          </cell>
          <cell r="E2956" t="str">
            <v>SICRO Jan/26</v>
          </cell>
        </row>
        <row r="2957">
          <cell r="A2957">
            <v>2003431</v>
          </cell>
          <cell r="B2957" t="str">
            <v>Descida d'água de aterros em degraus - DAD 320-35 - areia e brita comerciais</v>
          </cell>
          <cell r="C2957" t="str">
            <v>m</v>
          </cell>
          <cell r="D2957">
            <v>1750.99</v>
          </cell>
          <cell r="E2957" t="str">
            <v>SICRO Jan/26</v>
          </cell>
        </row>
        <row r="2958">
          <cell r="A2958">
            <v>2003430</v>
          </cell>
          <cell r="B2958" t="str">
            <v>Descida d'água de aterros em degraus - DAD 320-35 - areia extraída e brita produzida</v>
          </cell>
          <cell r="C2958" t="str">
            <v>m</v>
          </cell>
          <cell r="D2958">
            <v>1602.04</v>
          </cell>
          <cell r="E2958" t="str">
            <v>SICRO Jan/26</v>
          </cell>
        </row>
        <row r="2959">
          <cell r="A2959">
            <v>2003435</v>
          </cell>
          <cell r="B2959" t="str">
            <v>Descida d'água de aterros em degraus - DAD 370-45 - areia e brita comerciais</v>
          </cell>
          <cell r="C2959" t="str">
            <v>m</v>
          </cell>
          <cell r="D2959">
            <v>2031.54</v>
          </cell>
          <cell r="E2959" t="str">
            <v>SICRO Jan/26</v>
          </cell>
        </row>
        <row r="2960">
          <cell r="A2960">
            <v>2003434</v>
          </cell>
          <cell r="B2960" t="str">
            <v>Descida d'água de aterros em degraus - DAD 370-45 - areia extraída e brita produzida</v>
          </cell>
          <cell r="C2960" t="str">
            <v>m</v>
          </cell>
          <cell r="D2960">
            <v>1859.97</v>
          </cell>
          <cell r="E2960" t="str">
            <v>SICRO Jan/26</v>
          </cell>
        </row>
        <row r="2961">
          <cell r="A2961">
            <v>2003439</v>
          </cell>
          <cell r="B2961" t="str">
            <v>Descida d'água de aterros em degraus - DAD 435-55 - areia e brita comerciais</v>
          </cell>
          <cell r="C2961" t="str">
            <v>m</v>
          </cell>
          <cell r="D2961">
            <v>2384.41</v>
          </cell>
          <cell r="E2961" t="str">
            <v>SICRO Jan/26</v>
          </cell>
        </row>
        <row r="2962">
          <cell r="A2962">
            <v>2003438</v>
          </cell>
          <cell r="B2962" t="str">
            <v>Descida d'água de aterros em degraus - DAD 435-55 - areia extraída e brita produzida</v>
          </cell>
          <cell r="C2962" t="str">
            <v>m</v>
          </cell>
          <cell r="D2962">
            <v>2184.6</v>
          </cell>
          <cell r="E2962" t="str">
            <v>SICRO Jan/26</v>
          </cell>
        </row>
        <row r="2963">
          <cell r="A2963">
            <v>2003167</v>
          </cell>
          <cell r="B2963" t="str">
            <v>Descida d'água de aterros em degraus - DAD 470-35 - areia e brita comerciais</v>
          </cell>
          <cell r="C2963" t="str">
            <v>m</v>
          </cell>
          <cell r="D2963">
            <v>2328.7800000000002</v>
          </cell>
          <cell r="E2963" t="str">
            <v>SICRO Jan/26</v>
          </cell>
        </row>
        <row r="2964">
          <cell r="A2964">
            <v>2003168</v>
          </cell>
          <cell r="B2964" t="str">
            <v>Descida d'água de aterros em degraus - DAD 470-35 - areia extraída e brita produzida</v>
          </cell>
          <cell r="C2964" t="str">
            <v>m</v>
          </cell>
          <cell r="D2964">
            <v>2123.37</v>
          </cell>
          <cell r="E2964" t="str">
            <v>SICRO Jan/26</v>
          </cell>
        </row>
        <row r="2965">
          <cell r="A2965">
            <v>2003407</v>
          </cell>
          <cell r="B2965" t="str">
            <v>Descida d'água de aterros em degraus - DAD 60-36 - areia e brita comerciais</v>
          </cell>
          <cell r="C2965" t="str">
            <v>m</v>
          </cell>
          <cell r="D2965">
            <v>742.39</v>
          </cell>
          <cell r="E2965" t="str">
            <v>SICRO Jan/26</v>
          </cell>
        </row>
        <row r="2966">
          <cell r="A2966">
            <v>2003406</v>
          </cell>
          <cell r="B2966" t="str">
            <v>Descida d'água de aterros em degraus - DAD 60-36 - areia extraída e brita produzida</v>
          </cell>
          <cell r="C2966" t="str">
            <v>m</v>
          </cell>
          <cell r="D2966">
            <v>690.94</v>
          </cell>
          <cell r="E2966" t="str">
            <v>SICRO Jan/26</v>
          </cell>
        </row>
        <row r="2967">
          <cell r="A2967">
            <v>2003169</v>
          </cell>
          <cell r="B2967" t="str">
            <v>Descida d'água de aterros em degraus - DAD 608-50 - areia e brita comerciais</v>
          </cell>
          <cell r="C2967" t="str">
            <v>m</v>
          </cell>
          <cell r="D2967">
            <v>3024.33</v>
          </cell>
          <cell r="E2967" t="str">
            <v>SICRO Jan/26</v>
          </cell>
        </row>
        <row r="2968">
          <cell r="A2968">
            <v>2003170</v>
          </cell>
          <cell r="B2968" t="str">
            <v>Descida d'água de aterros em degraus - DAD 608-50 - areia extraída e brita produzida</v>
          </cell>
          <cell r="C2968" t="str">
            <v>m</v>
          </cell>
          <cell r="D2968">
            <v>2761.28</v>
          </cell>
          <cell r="E2968" t="str">
            <v>SICRO Jan/26</v>
          </cell>
        </row>
        <row r="2969">
          <cell r="A2969">
            <v>2003389</v>
          </cell>
          <cell r="B2969" t="str">
            <v>Descida d'água de aterros tipo rápido - DAR 40-20 - areia e brita comerciais</v>
          </cell>
          <cell r="C2969" t="str">
            <v>m</v>
          </cell>
          <cell r="D2969">
            <v>273.88</v>
          </cell>
          <cell r="E2969" t="str">
            <v>SICRO Jan/26</v>
          </cell>
        </row>
        <row r="2970">
          <cell r="A2970">
            <v>2003388</v>
          </cell>
          <cell r="B2970" t="str">
            <v>Descida d'água de aterros tipo rápido - DAR 40-20 - areia extraída e brita produzida</v>
          </cell>
          <cell r="C2970" t="str">
            <v>m</v>
          </cell>
          <cell r="D2970">
            <v>251.89</v>
          </cell>
          <cell r="E2970" t="str">
            <v>SICRO Jan/26</v>
          </cell>
        </row>
        <row r="2971">
          <cell r="A2971">
            <v>2003393</v>
          </cell>
          <cell r="B2971" t="str">
            <v>Descida d'água de aterros tipo rápido - DAR 60-30 - areia e brita comerciais</v>
          </cell>
          <cell r="C2971" t="str">
            <v>m</v>
          </cell>
          <cell r="D2971">
            <v>401.27</v>
          </cell>
          <cell r="E2971" t="str">
            <v>SICRO Jan/26</v>
          </cell>
        </row>
        <row r="2972">
          <cell r="A2972">
            <v>2003392</v>
          </cell>
          <cell r="B2972" t="str">
            <v>Descida d'água de aterros tipo rápido - DAR 60-30 - areia extraída e brita produzida</v>
          </cell>
          <cell r="C2972" t="str">
            <v>m</v>
          </cell>
          <cell r="D2972">
            <v>371.25</v>
          </cell>
          <cell r="E2972" t="str">
            <v>SICRO Jan/26</v>
          </cell>
        </row>
        <row r="2973">
          <cell r="A2973">
            <v>2003173</v>
          </cell>
          <cell r="B2973" t="str">
            <v>Descida d'água de cortes em degraus - DCD 100-50 - areia e brita comerciais</v>
          </cell>
          <cell r="C2973" t="str">
            <v>m</v>
          </cell>
          <cell r="D2973">
            <v>968.04</v>
          </cell>
          <cell r="E2973" t="str">
            <v>SICRO Jan/26</v>
          </cell>
        </row>
        <row r="2974">
          <cell r="A2974">
            <v>2003174</v>
          </cell>
          <cell r="B2974" t="str">
            <v>Descida d'água de cortes em degraus - DCD 100-50 - areia extraída e brita produzida</v>
          </cell>
          <cell r="C2974" t="str">
            <v>m</v>
          </cell>
          <cell r="D2974">
            <v>899.53</v>
          </cell>
          <cell r="E2974" t="str">
            <v>SICRO Jan/26</v>
          </cell>
        </row>
        <row r="2975">
          <cell r="A2975">
            <v>2003171</v>
          </cell>
          <cell r="B2975" t="str">
            <v>Descida d'água de cortes em degraus - DCD 40-40 - areia e brita comerciais</v>
          </cell>
          <cell r="C2975" t="str">
            <v>m</v>
          </cell>
          <cell r="D2975">
            <v>668.16</v>
          </cell>
          <cell r="E2975" t="str">
            <v>SICRO Jan/26</v>
          </cell>
        </row>
        <row r="2976">
          <cell r="A2976">
            <v>2003172</v>
          </cell>
          <cell r="B2976" t="str">
            <v>Descida d'água de cortes em degraus - DCD 40-40 - areia extraída e brita produzida</v>
          </cell>
          <cell r="C2976" t="str">
            <v>m</v>
          </cell>
          <cell r="D2976">
            <v>625.27</v>
          </cell>
          <cell r="E2976" t="str">
            <v>SICRO Jan/26</v>
          </cell>
        </row>
        <row r="2977">
          <cell r="A2977">
            <v>2003399</v>
          </cell>
          <cell r="B2977" t="str">
            <v>Descida d'água de cortes em degraus - DCD 60-30 - areia e brita comerciais</v>
          </cell>
          <cell r="C2977" t="str">
            <v>m</v>
          </cell>
          <cell r="D2977">
            <v>676.88</v>
          </cell>
          <cell r="E2977" t="str">
            <v>SICRO Jan/26</v>
          </cell>
        </row>
        <row r="2978">
          <cell r="A2978">
            <v>2003398</v>
          </cell>
          <cell r="B2978" t="str">
            <v>Descida d'água de cortes em degraus - DCD 60-30 - areia extraída e brita produzida</v>
          </cell>
          <cell r="C2978" t="str">
            <v>m</v>
          </cell>
          <cell r="D2978">
            <v>630.29999999999995</v>
          </cell>
          <cell r="E2978" t="str">
            <v>SICRO Jan/26</v>
          </cell>
        </row>
        <row r="2979">
          <cell r="A2979">
            <v>2003403</v>
          </cell>
          <cell r="B2979" t="str">
            <v>Descida d'água de cortes em degraus - DCD 80-40 - areia e brita comerciais</v>
          </cell>
          <cell r="C2979" t="str">
            <v>m</v>
          </cell>
          <cell r="D2979">
            <v>827.7</v>
          </cell>
          <cell r="E2979" t="str">
            <v>SICRO Jan/26</v>
          </cell>
        </row>
        <row r="2980">
          <cell r="A2980">
            <v>2003402</v>
          </cell>
          <cell r="B2980" t="str">
            <v>Descida d'água de cortes em degraus - DCD 80-40 - areia extraída e brita produzida</v>
          </cell>
          <cell r="C2980" t="str">
            <v>m</v>
          </cell>
          <cell r="D2980">
            <v>770.14</v>
          </cell>
          <cell r="E2980" t="str">
            <v>SICRO Jan/26</v>
          </cell>
        </row>
        <row r="2981">
          <cell r="A2981">
            <v>2003452</v>
          </cell>
          <cell r="B2981" t="str">
            <v>Dissipador de energia - DEB 180-263 - areia extraída e brita e pedra de mão produzidas</v>
          </cell>
          <cell r="C2981" t="str">
            <v>un</v>
          </cell>
          <cell r="D2981">
            <v>882.09</v>
          </cell>
          <cell r="E2981" t="str">
            <v>SICRO Jan/26</v>
          </cell>
        </row>
        <row r="2982">
          <cell r="A2982">
            <v>2003453</v>
          </cell>
          <cell r="B2982" t="str">
            <v>Dissipador de energia - DEB 180-263 - areia, brita e pedra de mão comerciais</v>
          </cell>
          <cell r="C2982" t="str">
            <v>un</v>
          </cell>
          <cell r="D2982">
            <v>1079.49</v>
          </cell>
          <cell r="E2982" t="str">
            <v>SICRO Jan/26</v>
          </cell>
        </row>
        <row r="2983">
          <cell r="A2983">
            <v>2003454</v>
          </cell>
          <cell r="B2983" t="str">
            <v>Dissipador de energia - DEB 240-316 - areia extraída e brita e pedra de mão produzidas</v>
          </cell>
          <cell r="C2983" t="str">
            <v>un</v>
          </cell>
          <cell r="D2983">
            <v>1237.45</v>
          </cell>
          <cell r="E2983" t="str">
            <v>SICRO Jan/26</v>
          </cell>
        </row>
        <row r="2984">
          <cell r="A2984">
            <v>2003455</v>
          </cell>
          <cell r="B2984" t="str">
            <v>Dissipador de energia - DEB 240-316 - areia, brita e pedra de mão comerciais</v>
          </cell>
          <cell r="C2984" t="str">
            <v>un</v>
          </cell>
          <cell r="D2984">
            <v>1539.73</v>
          </cell>
          <cell r="E2984" t="str">
            <v>SICRO Jan/26</v>
          </cell>
        </row>
        <row r="2985">
          <cell r="A2985">
            <v>2003456</v>
          </cell>
          <cell r="B2985" t="str">
            <v>Dissipador de energia - DEB 300-366 - areia extraída e brita e pedra de mão produzidas</v>
          </cell>
          <cell r="C2985" t="str">
            <v>un</v>
          </cell>
          <cell r="D2985">
            <v>1636.47</v>
          </cell>
          <cell r="E2985" t="str">
            <v>SICRO Jan/26</v>
          </cell>
        </row>
        <row r="2986">
          <cell r="A2986">
            <v>2003457</v>
          </cell>
          <cell r="B2986" t="str">
            <v>Dissipador de energia - DEB 300-366 - areia, brita e pedra de mão comerciais</v>
          </cell>
          <cell r="C2986" t="str">
            <v>un</v>
          </cell>
          <cell r="D2986">
            <v>2062.1799999999998</v>
          </cell>
          <cell r="E2986" t="str">
            <v>SICRO Jan/26</v>
          </cell>
        </row>
        <row r="2987">
          <cell r="A2987">
            <v>2003462</v>
          </cell>
          <cell r="B2987" t="str">
            <v>Dissipador de energia - DEB 300-511 - areia extraída e brita e pedra de mão produzidas</v>
          </cell>
          <cell r="C2987" t="str">
            <v>un</v>
          </cell>
          <cell r="D2987">
            <v>2097.5</v>
          </cell>
          <cell r="E2987" t="str">
            <v>SICRO Jan/26</v>
          </cell>
        </row>
        <row r="2988">
          <cell r="A2988">
            <v>2003463</v>
          </cell>
          <cell r="B2988" t="str">
            <v>Dissipador de energia - DEB 300-511 - areia, brita e pedra de mão comerciais</v>
          </cell>
          <cell r="C2988" t="str">
            <v>un</v>
          </cell>
          <cell r="D2988">
            <v>2677.17</v>
          </cell>
          <cell r="E2988" t="str">
            <v>SICRO Jan/26</v>
          </cell>
        </row>
        <row r="2989">
          <cell r="A2989">
            <v>2003468</v>
          </cell>
          <cell r="B2989" t="str">
            <v>Dissipador de energia - DEB 300-666 - areia extraída e brita e pedra de mão produzidas</v>
          </cell>
          <cell r="C2989" t="str">
            <v>un</v>
          </cell>
          <cell r="D2989">
            <v>2590.16</v>
          </cell>
          <cell r="E2989" t="str">
            <v>SICRO Jan/26</v>
          </cell>
        </row>
        <row r="2990">
          <cell r="A2990">
            <v>2003469</v>
          </cell>
          <cell r="B2990" t="str">
            <v>Dissipador de energia - DEB 300-666 - areia, brita e pedra de mão comerciais</v>
          </cell>
          <cell r="C2990" t="str">
            <v>un</v>
          </cell>
          <cell r="D2990">
            <v>3334.27</v>
          </cell>
          <cell r="E2990" t="str">
            <v>SICRO Jan/26</v>
          </cell>
        </row>
        <row r="2991">
          <cell r="A2991">
            <v>2003458</v>
          </cell>
          <cell r="B2991" t="str">
            <v>Dissipador de energia - DEB 360-414 - areia extraída e brita e pedra de mão produzidas</v>
          </cell>
          <cell r="C2991" t="str">
            <v>un</v>
          </cell>
          <cell r="D2991">
            <v>2076.5100000000002</v>
          </cell>
          <cell r="E2991" t="str">
            <v>SICRO Jan/26</v>
          </cell>
        </row>
        <row r="2992">
          <cell r="A2992">
            <v>2003459</v>
          </cell>
          <cell r="B2992" t="str">
            <v>Dissipador de energia - DEB 360-414 - areia, brita e pedra de mão comerciais</v>
          </cell>
          <cell r="C2992" t="str">
            <v>un</v>
          </cell>
          <cell r="D2992">
            <v>2642.7</v>
          </cell>
          <cell r="E2992" t="str">
            <v>SICRO Jan/26</v>
          </cell>
        </row>
        <row r="2993">
          <cell r="A2993">
            <v>2003464</v>
          </cell>
          <cell r="B2993" t="str">
            <v>Dissipador de energia - DEB 360-584 - areia extraída e brita e pedra de mão produzidas</v>
          </cell>
          <cell r="C2993" t="str">
            <v>un</v>
          </cell>
          <cell r="D2993">
            <v>2701.38</v>
          </cell>
          <cell r="E2993" t="str">
            <v>SICRO Jan/26</v>
          </cell>
        </row>
        <row r="2994">
          <cell r="A2994">
            <v>2003465</v>
          </cell>
          <cell r="B2994" t="str">
            <v>Dissipador de energia - DEB 360-584 - areia, brita e pedra de mão comerciais</v>
          </cell>
          <cell r="C2994" t="str">
            <v>un</v>
          </cell>
          <cell r="D2994">
            <v>3481.68</v>
          </cell>
          <cell r="E2994" t="str">
            <v>SICRO Jan/26</v>
          </cell>
        </row>
        <row r="2995">
          <cell r="A2995">
            <v>2003470</v>
          </cell>
          <cell r="B2995" t="str">
            <v>Dissipador de energia - DEB 360-754 - areia extraída e brita e pedra de mão produzidas</v>
          </cell>
          <cell r="C2995" t="str">
            <v>un</v>
          </cell>
          <cell r="D2995">
            <v>3328.31</v>
          </cell>
          <cell r="E2995" t="str">
            <v>SICRO Jan/26</v>
          </cell>
        </row>
        <row r="2996">
          <cell r="A2996">
            <v>2003471</v>
          </cell>
          <cell r="B2996" t="str">
            <v>Dissipador de energia - DEB 360-754 - areia, brita e pedra de mão comerciais</v>
          </cell>
          <cell r="C2996" t="str">
            <v>un</v>
          </cell>
          <cell r="D2996">
            <v>4323.55</v>
          </cell>
          <cell r="E2996" t="str">
            <v>SICRO Jan/26</v>
          </cell>
        </row>
        <row r="2997">
          <cell r="A2997">
            <v>2003460</v>
          </cell>
          <cell r="B2997" t="str">
            <v>Dissipador de energia - DEB 450-551 - areia extraída e brita e pedra de mão produzidas</v>
          </cell>
          <cell r="C2997" t="str">
            <v>un</v>
          </cell>
          <cell r="D2997">
            <v>3116.45</v>
          </cell>
          <cell r="E2997" t="str">
            <v>SICRO Jan/26</v>
          </cell>
        </row>
        <row r="2998">
          <cell r="A2998">
            <v>2003461</v>
          </cell>
          <cell r="B2998" t="str">
            <v>Dissipador de energia - DEB 450-551 - areia, brita e pedra de mão comerciais</v>
          </cell>
          <cell r="C2998" t="str">
            <v>un</v>
          </cell>
          <cell r="D2998">
            <v>4031.93</v>
          </cell>
          <cell r="E2998" t="str">
            <v>SICRO Jan/26</v>
          </cell>
        </row>
        <row r="2999">
          <cell r="A2999">
            <v>2003466</v>
          </cell>
          <cell r="B2999" t="str">
            <v>Dissipador de energia - DEB 450-746 - areia extraída e brita e pedra de mão produzidas</v>
          </cell>
          <cell r="C2999" t="str">
            <v>un</v>
          </cell>
          <cell r="D2999">
            <v>3981.94</v>
          </cell>
          <cell r="E2999" t="str">
            <v>SICRO Jan/26</v>
          </cell>
        </row>
        <row r="3000">
          <cell r="A3000">
            <v>2003467</v>
          </cell>
          <cell r="B3000" t="str">
            <v>Dissipador de energia - DEB 450-746 - areia, brita e pedra de mão comerciais</v>
          </cell>
          <cell r="C3000" t="str">
            <v>un</v>
          </cell>
          <cell r="D3000">
            <v>5202.0200000000004</v>
          </cell>
          <cell r="E3000" t="str">
            <v>SICRO Jan/26</v>
          </cell>
        </row>
        <row r="3001">
          <cell r="A3001">
            <v>2003472</v>
          </cell>
          <cell r="B3001" t="str">
            <v>Dissipador de energia - DEB 450-956 - areia extraída e brita e pedra de mão produzidas</v>
          </cell>
          <cell r="C3001" t="str">
            <v>un</v>
          </cell>
          <cell r="D3001">
            <v>4913.17</v>
          </cell>
          <cell r="E3001" t="str">
            <v>SICRO Jan/26</v>
          </cell>
        </row>
        <row r="3002">
          <cell r="A3002">
            <v>2003473</v>
          </cell>
          <cell r="B3002" t="str">
            <v>Dissipador de energia - DEB 450-956 - areia, brita e pedra de mão comerciais</v>
          </cell>
          <cell r="C3002" t="str">
            <v>un</v>
          </cell>
          <cell r="D3002">
            <v>6461.73</v>
          </cell>
          <cell r="E3002" t="str">
            <v>SICRO Jan/26</v>
          </cell>
        </row>
        <row r="3003">
          <cell r="A3003">
            <v>2003176</v>
          </cell>
          <cell r="B3003" t="str">
            <v>Dissipador de energia - DED 01 A - areia extraída e brita e pedra de mão produzidas</v>
          </cell>
          <cell r="C3003" t="str">
            <v>un</v>
          </cell>
          <cell r="D3003">
            <v>645.49</v>
          </cell>
          <cell r="E3003" t="str">
            <v>SICRO Jan/26</v>
          </cell>
        </row>
        <row r="3004">
          <cell r="A3004">
            <v>2003175</v>
          </cell>
          <cell r="B3004" t="str">
            <v>Dissipador de energia - DED 01 A - areia, brita e pedra de mão comerciais</v>
          </cell>
          <cell r="C3004" t="str">
            <v>un</v>
          </cell>
          <cell r="D3004">
            <v>765.29</v>
          </cell>
          <cell r="E3004" t="str">
            <v>SICRO Jan/26</v>
          </cell>
        </row>
        <row r="3005">
          <cell r="A3005">
            <v>2003201</v>
          </cell>
          <cell r="B3005" t="str">
            <v>Dissipador de energia - DED 01 B - areia e brita comerciais</v>
          </cell>
          <cell r="C3005" t="str">
            <v>un</v>
          </cell>
          <cell r="D3005">
            <v>733.16</v>
          </cell>
          <cell r="E3005" t="str">
            <v>SICRO Jan/26</v>
          </cell>
        </row>
        <row r="3006">
          <cell r="A3006">
            <v>2003202</v>
          </cell>
          <cell r="B3006" t="str">
            <v>Dissipador de energia - DED 01 B - areia extraída e brita produzida</v>
          </cell>
          <cell r="C3006" t="str">
            <v>un</v>
          </cell>
          <cell r="D3006">
            <v>657.72</v>
          </cell>
          <cell r="E3006" t="str">
            <v>SICRO Jan/26</v>
          </cell>
        </row>
        <row r="3007">
          <cell r="A3007">
            <v>2003178</v>
          </cell>
          <cell r="B3007" t="str">
            <v>Dissipador de energia - DED 02 A - areia extraída e brita e pedra de mão produzidas</v>
          </cell>
          <cell r="C3007" t="str">
            <v>un</v>
          </cell>
          <cell r="D3007">
            <v>408.23</v>
          </cell>
          <cell r="E3007" t="str">
            <v>SICRO Jan/26</v>
          </cell>
        </row>
        <row r="3008">
          <cell r="A3008">
            <v>2003177</v>
          </cell>
          <cell r="B3008" t="str">
            <v>Dissipador de energia - DED 02 A - areia, brita e pedra de mão comerciais</v>
          </cell>
          <cell r="C3008" t="str">
            <v>un</v>
          </cell>
          <cell r="D3008">
            <v>472.64</v>
          </cell>
          <cell r="E3008" t="str">
            <v>SICRO Jan/26</v>
          </cell>
        </row>
        <row r="3009">
          <cell r="A3009">
            <v>2003203</v>
          </cell>
          <cell r="B3009" t="str">
            <v>Dissipador de energia - DED 02 B - areia e brita comerciais</v>
          </cell>
          <cell r="C3009" t="str">
            <v>un</v>
          </cell>
          <cell r="D3009">
            <v>526.01</v>
          </cell>
          <cell r="E3009" t="str">
            <v>SICRO Jan/26</v>
          </cell>
        </row>
        <row r="3010">
          <cell r="A3010">
            <v>2003204</v>
          </cell>
          <cell r="B3010" t="str">
            <v>Dissipador de energia - DED 02 B - areia extraída e brita produzida</v>
          </cell>
          <cell r="C3010" t="str">
            <v>un</v>
          </cell>
          <cell r="D3010">
            <v>472.78</v>
          </cell>
          <cell r="E3010" t="str">
            <v>SICRO Jan/26</v>
          </cell>
        </row>
        <row r="3011">
          <cell r="A3011">
            <v>2003180</v>
          </cell>
          <cell r="B3011" t="str">
            <v>Dissipador de energia - DED 03 A - areia extraída e brita e pedra de mão produzidas</v>
          </cell>
          <cell r="C3011" t="str">
            <v>un</v>
          </cell>
          <cell r="D3011">
            <v>644.23</v>
          </cell>
          <cell r="E3011" t="str">
            <v>SICRO Jan/26</v>
          </cell>
        </row>
        <row r="3012">
          <cell r="A3012">
            <v>2003179</v>
          </cell>
          <cell r="B3012" t="str">
            <v>Dissipador de energia - DED 03 A - areia, brita e pedra de mão comerciais</v>
          </cell>
          <cell r="C3012" t="str">
            <v>un</v>
          </cell>
          <cell r="D3012">
            <v>763.53</v>
          </cell>
          <cell r="E3012" t="str">
            <v>SICRO Jan/26</v>
          </cell>
        </row>
        <row r="3013">
          <cell r="A3013">
            <v>2003205</v>
          </cell>
          <cell r="B3013" t="str">
            <v>Dissipador de energia - DED 03 B - areia e brita comerciais</v>
          </cell>
          <cell r="C3013" t="str">
            <v>un</v>
          </cell>
          <cell r="D3013">
            <v>1737.56</v>
          </cell>
          <cell r="E3013" t="str">
            <v>SICRO Jan/26</v>
          </cell>
        </row>
        <row r="3014">
          <cell r="A3014">
            <v>2003206</v>
          </cell>
          <cell r="B3014" t="str">
            <v>Dissipador de energia - DED 03 B - areia extraída e brita produzida</v>
          </cell>
          <cell r="C3014" t="str">
            <v>un</v>
          </cell>
          <cell r="D3014">
            <v>1602.5</v>
          </cell>
          <cell r="E3014" t="str">
            <v>SICRO Jan/26</v>
          </cell>
        </row>
        <row r="3015">
          <cell r="A3015">
            <v>2003182</v>
          </cell>
          <cell r="B3015" t="str">
            <v>Dissipador de energia - DED 04 A - areia extraída e brita e pedra de mão produzidas</v>
          </cell>
          <cell r="C3015" t="str">
            <v>un</v>
          </cell>
          <cell r="D3015">
            <v>797.99</v>
          </cell>
          <cell r="E3015" t="str">
            <v>SICRO Jan/26</v>
          </cell>
        </row>
        <row r="3016">
          <cell r="A3016">
            <v>2003181</v>
          </cell>
          <cell r="B3016" t="str">
            <v>Dissipador de energia - DED 04 A - areia, brita e pedra de mão comerciais</v>
          </cell>
          <cell r="C3016" t="str">
            <v>un</v>
          </cell>
          <cell r="D3016">
            <v>963.06</v>
          </cell>
          <cell r="E3016" t="str">
            <v>SICRO Jan/26</v>
          </cell>
        </row>
        <row r="3017">
          <cell r="A3017">
            <v>2003207</v>
          </cell>
          <cell r="B3017" t="str">
            <v>Dissipador de energia - DED 04 B - areia e brita comerciais</v>
          </cell>
          <cell r="C3017" t="str">
            <v>un</v>
          </cell>
          <cell r="D3017">
            <v>1989.85</v>
          </cell>
          <cell r="E3017" t="str">
            <v>SICRO Jan/26</v>
          </cell>
        </row>
        <row r="3018">
          <cell r="A3018">
            <v>2003208</v>
          </cell>
          <cell r="B3018" t="str">
            <v>Dissipador de energia - DED 04 B - areia extraída e brita produzida</v>
          </cell>
          <cell r="C3018" t="str">
            <v>un</v>
          </cell>
          <cell r="D3018">
            <v>1832.77</v>
          </cell>
          <cell r="E3018" t="str">
            <v>SICRO Jan/26</v>
          </cell>
        </row>
        <row r="3019">
          <cell r="A3019">
            <v>2003184</v>
          </cell>
          <cell r="B3019" t="str">
            <v>Dissipador de energia - DED 05 A - areia extraída e brita e pedra de mão produzidas</v>
          </cell>
          <cell r="C3019" t="str">
            <v>un</v>
          </cell>
          <cell r="D3019">
            <v>1037.31</v>
          </cell>
          <cell r="E3019" t="str">
            <v>SICRO Jan/26</v>
          </cell>
        </row>
        <row r="3020">
          <cell r="A3020">
            <v>2003183</v>
          </cell>
          <cell r="B3020" t="str">
            <v>Dissipador de energia - DED 05 A - areia, brita e pedra de mão comerciais</v>
          </cell>
          <cell r="C3020" t="str">
            <v>un</v>
          </cell>
          <cell r="D3020">
            <v>1266.43</v>
          </cell>
          <cell r="E3020" t="str">
            <v>SICRO Jan/26</v>
          </cell>
        </row>
        <row r="3021">
          <cell r="A3021">
            <v>2003209</v>
          </cell>
          <cell r="B3021" t="str">
            <v>Dissipador de energia - DED 05 B - areia e brita comerciais</v>
          </cell>
          <cell r="C3021" t="str">
            <v>un</v>
          </cell>
          <cell r="D3021">
            <v>3076.85</v>
          </cell>
          <cell r="E3021" t="str">
            <v>SICRO Jan/26</v>
          </cell>
        </row>
        <row r="3022">
          <cell r="A3022">
            <v>2003210</v>
          </cell>
          <cell r="B3022" t="str">
            <v>Dissipador de energia - DED 05 B - areia extraída e brita produzida</v>
          </cell>
          <cell r="C3022" t="str">
            <v>un</v>
          </cell>
          <cell r="D3022">
            <v>2824.76</v>
          </cell>
          <cell r="E3022" t="str">
            <v>SICRO Jan/26</v>
          </cell>
        </row>
        <row r="3023">
          <cell r="A3023">
            <v>2003186</v>
          </cell>
          <cell r="B3023" t="str">
            <v>Dissipador de energia - DED 06 A - areia extraída e brita e pedra de mão produzidas</v>
          </cell>
          <cell r="C3023" t="str">
            <v>un</v>
          </cell>
          <cell r="D3023">
            <v>1334.6</v>
          </cell>
          <cell r="E3023" t="str">
            <v>SICRO Jan/26</v>
          </cell>
        </row>
        <row r="3024">
          <cell r="A3024">
            <v>2003185</v>
          </cell>
          <cell r="B3024" t="str">
            <v>Dissipador de energia - DED 06 A - areia, brita e pedra de mão comerciais</v>
          </cell>
          <cell r="C3024" t="str">
            <v>un</v>
          </cell>
          <cell r="D3024">
            <v>1652.55</v>
          </cell>
          <cell r="E3024" t="str">
            <v>SICRO Jan/26</v>
          </cell>
        </row>
        <row r="3025">
          <cell r="A3025">
            <v>2003211</v>
          </cell>
          <cell r="B3025" t="str">
            <v>Dissipador de energia - DED 06 B - areia e brita comerciais</v>
          </cell>
          <cell r="C3025" t="str">
            <v>un</v>
          </cell>
          <cell r="D3025">
            <v>3892.31</v>
          </cell>
          <cell r="E3025" t="str">
            <v>SICRO Jan/26</v>
          </cell>
        </row>
        <row r="3026">
          <cell r="A3026">
            <v>2003212</v>
          </cell>
          <cell r="B3026" t="str">
            <v>Dissipador de energia - DED 06 B - areia extraída e brita produzida</v>
          </cell>
          <cell r="C3026" t="str">
            <v>un</v>
          </cell>
          <cell r="D3026">
            <v>3561.36</v>
          </cell>
          <cell r="E3026" t="str">
            <v>SICRO Jan/26</v>
          </cell>
        </row>
        <row r="3027">
          <cell r="A3027">
            <v>2003188</v>
          </cell>
          <cell r="B3027" t="str">
            <v>Dissipador de energia - DED 07 A - areia extraída e brita e pedra de mão produzidas</v>
          </cell>
          <cell r="C3027" t="str">
            <v>un</v>
          </cell>
          <cell r="D3027">
            <v>1648.28</v>
          </cell>
          <cell r="E3027" t="str">
            <v>SICRO Jan/26</v>
          </cell>
        </row>
        <row r="3028">
          <cell r="A3028">
            <v>2003187</v>
          </cell>
          <cell r="B3028" t="str">
            <v>Dissipador de energia - DED 07 A - areia, brita e pedra de mão comerciais</v>
          </cell>
          <cell r="C3028" t="str">
            <v>un</v>
          </cell>
          <cell r="D3028">
            <v>2060.46</v>
          </cell>
          <cell r="E3028" t="str">
            <v>SICRO Jan/26</v>
          </cell>
        </row>
        <row r="3029">
          <cell r="A3029">
            <v>2003213</v>
          </cell>
          <cell r="B3029" t="str">
            <v>Dissipador de energia - DED 07 B - areia e brita comerciais</v>
          </cell>
          <cell r="C3029" t="str">
            <v>un</v>
          </cell>
          <cell r="D3029">
            <v>5621.51</v>
          </cell>
          <cell r="E3029" t="str">
            <v>SICRO Jan/26</v>
          </cell>
        </row>
        <row r="3030">
          <cell r="A3030">
            <v>2003214</v>
          </cell>
          <cell r="B3030" t="str">
            <v>Dissipador de energia - DED 07 B - areia extraída e brita produzida</v>
          </cell>
          <cell r="C3030" t="str">
            <v>un</v>
          </cell>
          <cell r="D3030">
            <v>5120.84</v>
          </cell>
          <cell r="E3030" t="str">
            <v>SICRO Jan/26</v>
          </cell>
        </row>
        <row r="3031">
          <cell r="A3031">
            <v>2003190</v>
          </cell>
          <cell r="B3031" t="str">
            <v>Dissipador de energia - DED 08 A - areia extraída e brita e pedra de mão produzidas</v>
          </cell>
          <cell r="C3031" t="str">
            <v>un</v>
          </cell>
          <cell r="D3031">
            <v>2055.08</v>
          </cell>
          <cell r="E3031" t="str">
            <v>SICRO Jan/26</v>
          </cell>
        </row>
        <row r="3032">
          <cell r="A3032">
            <v>2003189</v>
          </cell>
          <cell r="B3032" t="str">
            <v>Dissipador de energia - DED 08 A - areia, brita e pedra de mão comerciais</v>
          </cell>
          <cell r="C3032" t="str">
            <v>un</v>
          </cell>
          <cell r="D3032">
            <v>2594.23</v>
          </cell>
          <cell r="E3032" t="str">
            <v>SICRO Jan/26</v>
          </cell>
        </row>
        <row r="3033">
          <cell r="A3033">
            <v>2003215</v>
          </cell>
          <cell r="B3033" t="str">
            <v>Dissipador de energia - DED 08 B - areia e brita comerciais</v>
          </cell>
          <cell r="C3033" t="str">
            <v>un</v>
          </cell>
          <cell r="D3033">
            <v>9275.52</v>
          </cell>
          <cell r="E3033" t="str">
            <v>SICRO Jan/26</v>
          </cell>
        </row>
        <row r="3034">
          <cell r="A3034">
            <v>2003216</v>
          </cell>
          <cell r="B3034" t="str">
            <v>Dissipador de energia - DED 08 B - areia extraída e brita produzida</v>
          </cell>
          <cell r="C3034" t="str">
            <v>un</v>
          </cell>
          <cell r="D3034">
            <v>8413.59</v>
          </cell>
          <cell r="E3034" t="str">
            <v>SICRO Jan/26</v>
          </cell>
        </row>
        <row r="3035">
          <cell r="A3035">
            <v>2003192</v>
          </cell>
          <cell r="B3035" t="str">
            <v>Dissipador de energia - DED 09 A - areia extraída e brita e pedra de mão produzidas</v>
          </cell>
          <cell r="C3035" t="str">
            <v>un</v>
          </cell>
          <cell r="D3035">
            <v>2224.0700000000002</v>
          </cell>
          <cell r="E3035" t="str">
            <v>SICRO Jan/26</v>
          </cell>
        </row>
        <row r="3036">
          <cell r="A3036">
            <v>2003191</v>
          </cell>
          <cell r="B3036" t="str">
            <v>Dissipador de energia - DED 09 A - areia, brita e pedra de mão comerciais</v>
          </cell>
          <cell r="C3036" t="str">
            <v>un</v>
          </cell>
          <cell r="D3036">
            <v>2814.59</v>
          </cell>
          <cell r="E3036" t="str">
            <v>SICRO Jan/26</v>
          </cell>
        </row>
        <row r="3037">
          <cell r="A3037">
            <v>2003217</v>
          </cell>
          <cell r="B3037" t="str">
            <v>Dissipador de energia - DED 09 B - areia e brita comerciais</v>
          </cell>
          <cell r="C3037" t="str">
            <v>un</v>
          </cell>
          <cell r="D3037">
            <v>6443.52</v>
          </cell>
          <cell r="E3037" t="str">
            <v>SICRO Jan/26</v>
          </cell>
        </row>
        <row r="3038">
          <cell r="A3038">
            <v>2003218</v>
          </cell>
          <cell r="B3038" t="str">
            <v>Dissipador de energia - DED 09 B - areia extraída e brita produzida</v>
          </cell>
          <cell r="C3038" t="str">
            <v>un</v>
          </cell>
          <cell r="D3038">
            <v>5844.04</v>
          </cell>
          <cell r="E3038" t="str">
            <v>SICRO Jan/26</v>
          </cell>
        </row>
        <row r="3039">
          <cell r="A3039">
            <v>2003194</v>
          </cell>
          <cell r="B3039" t="str">
            <v>Dissipador de energia - DED 10 A - areia extraída e brita e pedra de mão produzidas</v>
          </cell>
          <cell r="C3039" t="str">
            <v>un</v>
          </cell>
          <cell r="D3039">
            <v>2711.22</v>
          </cell>
          <cell r="E3039" t="str">
            <v>SICRO Jan/26</v>
          </cell>
        </row>
        <row r="3040">
          <cell r="A3040">
            <v>2003193</v>
          </cell>
          <cell r="B3040" t="str">
            <v>Dissipador de energia - DED 10 A - areia, brita e pedra de mão comerciais</v>
          </cell>
          <cell r="C3040" t="str">
            <v>un</v>
          </cell>
          <cell r="D3040">
            <v>3457.36</v>
          </cell>
          <cell r="E3040" t="str">
            <v>SICRO Jan/26</v>
          </cell>
        </row>
        <row r="3041">
          <cell r="A3041">
            <v>2003219</v>
          </cell>
          <cell r="B3041" t="str">
            <v>Dissipador de energia - DED 10 B - areia e brita comerciais</v>
          </cell>
          <cell r="C3041" t="str">
            <v>un</v>
          </cell>
          <cell r="D3041">
            <v>8718.9599999999991</v>
          </cell>
          <cell r="E3041" t="str">
            <v>SICRO Jan/26</v>
          </cell>
        </row>
        <row r="3042">
          <cell r="A3042">
            <v>2003220</v>
          </cell>
          <cell r="B3042" t="str">
            <v>Dissipador de energia - DED 10 B - areia extraída e brita produzida</v>
          </cell>
          <cell r="C3042" t="str">
            <v>un</v>
          </cell>
          <cell r="D3042">
            <v>7875.92</v>
          </cell>
          <cell r="E3042" t="str">
            <v>SICRO Jan/26</v>
          </cell>
        </row>
        <row r="3043">
          <cell r="A3043">
            <v>2003196</v>
          </cell>
          <cell r="B3043" t="str">
            <v>Dissipador de energia - DED 11 A - areia extraída e brita e pedra de mão produzidas</v>
          </cell>
          <cell r="C3043" t="str">
            <v>un</v>
          </cell>
          <cell r="D3043">
            <v>3340.66</v>
          </cell>
          <cell r="E3043" t="str">
            <v>SICRO Jan/26</v>
          </cell>
        </row>
        <row r="3044">
          <cell r="A3044">
            <v>2003195</v>
          </cell>
          <cell r="B3044" t="str">
            <v>Dissipador de energia - DED 11 A - areia, brita e pedra de mão comerciais</v>
          </cell>
          <cell r="C3044" t="str">
            <v>un</v>
          </cell>
          <cell r="D3044">
            <v>4290.93</v>
          </cell>
          <cell r="E3044" t="str">
            <v>SICRO Jan/26</v>
          </cell>
        </row>
        <row r="3045">
          <cell r="A3045">
            <v>2003221</v>
          </cell>
          <cell r="B3045" t="str">
            <v>Dissipador de energia - DED 11 B - areia e brita comerciais</v>
          </cell>
          <cell r="C3045" t="str">
            <v>un</v>
          </cell>
          <cell r="D3045">
            <v>13140.14</v>
          </cell>
          <cell r="E3045" t="str">
            <v>SICRO Jan/26</v>
          </cell>
        </row>
        <row r="3046">
          <cell r="A3046">
            <v>2003222</v>
          </cell>
          <cell r="B3046" t="str">
            <v>Dissipador de energia - DED 11 B - areia extraída e brita produzida</v>
          </cell>
          <cell r="C3046" t="str">
            <v>un</v>
          </cell>
          <cell r="D3046">
            <v>11815.1</v>
          </cell>
          <cell r="E3046" t="str">
            <v>SICRO Jan/26</v>
          </cell>
        </row>
        <row r="3047">
          <cell r="A3047">
            <v>2003198</v>
          </cell>
          <cell r="B3047" t="str">
            <v>Dissipador de energia - DED 12 A - areia extraída e brita e pedra de mão produzidas</v>
          </cell>
          <cell r="C3047" t="str">
            <v>un</v>
          </cell>
          <cell r="D3047">
            <v>3114.69</v>
          </cell>
          <cell r="E3047" t="str">
            <v>SICRO Jan/26</v>
          </cell>
        </row>
        <row r="3048">
          <cell r="A3048">
            <v>2003197</v>
          </cell>
          <cell r="B3048" t="str">
            <v>Dissipador de energia - DED 12 A - areia, brita e pedra de mão comerciais</v>
          </cell>
          <cell r="C3048" t="str">
            <v>un</v>
          </cell>
          <cell r="D3048">
            <v>3977.06</v>
          </cell>
          <cell r="E3048" t="str">
            <v>SICRO Jan/26</v>
          </cell>
        </row>
        <row r="3049">
          <cell r="A3049">
            <v>2003223</v>
          </cell>
          <cell r="B3049" t="str">
            <v>Dissipador de energia - DED 12 B - areia e brita comerciais</v>
          </cell>
          <cell r="C3049" t="str">
            <v>un</v>
          </cell>
          <cell r="D3049">
            <v>8957.02</v>
          </cell>
          <cell r="E3049" t="str">
            <v>SICRO Jan/26</v>
          </cell>
        </row>
        <row r="3050">
          <cell r="A3050">
            <v>2003224</v>
          </cell>
          <cell r="B3050" t="str">
            <v>Dissipador de energia - DED 12 B - areia extraída e brita produzida</v>
          </cell>
          <cell r="C3050" t="str">
            <v>un</v>
          </cell>
          <cell r="D3050">
            <v>8106.75</v>
          </cell>
          <cell r="E3050" t="str">
            <v>SICRO Jan/26</v>
          </cell>
        </row>
        <row r="3051">
          <cell r="A3051">
            <v>2003200</v>
          </cell>
          <cell r="B3051" t="str">
            <v>Dissipador de energia - DED 13 A - areia extraída e brita e pedra de mão produzidas</v>
          </cell>
          <cell r="C3051" t="str">
            <v>un</v>
          </cell>
          <cell r="D3051">
            <v>3627.69</v>
          </cell>
          <cell r="E3051" t="str">
            <v>SICRO Jan/26</v>
          </cell>
        </row>
        <row r="3052">
          <cell r="A3052">
            <v>2003199</v>
          </cell>
          <cell r="B3052" t="str">
            <v>Dissipador de energia - DED 13 A - areia, brita e pedra de mão comerciais</v>
          </cell>
          <cell r="C3052" t="str">
            <v>un</v>
          </cell>
          <cell r="D3052">
            <v>4694.6000000000004</v>
          </cell>
          <cell r="E3052" t="str">
            <v>SICRO Jan/26</v>
          </cell>
        </row>
        <row r="3053">
          <cell r="A3053">
            <v>2003225</v>
          </cell>
          <cell r="B3053" t="str">
            <v>Dissipador de energia - DED 13 B - areia e brita comerciais</v>
          </cell>
          <cell r="C3053" t="str">
            <v>un</v>
          </cell>
          <cell r="D3053">
            <v>12803.43</v>
          </cell>
          <cell r="E3053" t="str">
            <v>SICRO Jan/26</v>
          </cell>
        </row>
        <row r="3054">
          <cell r="A3054">
            <v>2003226</v>
          </cell>
          <cell r="B3054" t="str">
            <v>Dissipador de energia - DED 13 B - areia extraída e brita produzida</v>
          </cell>
          <cell r="C3054" t="str">
            <v>un</v>
          </cell>
          <cell r="D3054">
            <v>11524.13</v>
          </cell>
          <cell r="E3054" t="str">
            <v>SICRO Jan/26</v>
          </cell>
        </row>
        <row r="3055">
          <cell r="A3055">
            <v>2003238</v>
          </cell>
          <cell r="B3055" t="str">
            <v>Dissipador de energia - DES 100-300 - areia extraída e brita e pedra de mão produzidas</v>
          </cell>
          <cell r="C3055" t="str">
            <v>un</v>
          </cell>
          <cell r="D3055">
            <v>761.97</v>
          </cell>
          <cell r="E3055" t="str">
            <v>SICRO Jan/26</v>
          </cell>
        </row>
        <row r="3056">
          <cell r="A3056">
            <v>2003237</v>
          </cell>
          <cell r="B3056" t="str">
            <v>Dissipador de energia - DES 100-300 - areia, brita e pedra de mão comerciais</v>
          </cell>
          <cell r="C3056" t="str">
            <v>un</v>
          </cell>
          <cell r="D3056">
            <v>906.96</v>
          </cell>
          <cell r="E3056" t="str">
            <v>SICRO Jan/26</v>
          </cell>
        </row>
        <row r="3057">
          <cell r="A3057">
            <v>2003236</v>
          </cell>
          <cell r="B3057" t="str">
            <v>Dissipador de energia - DES 108-324 - areia extraída e brita e pedra de mão produzidas</v>
          </cell>
          <cell r="C3057" t="str">
            <v>un</v>
          </cell>
          <cell r="D3057">
            <v>847.02</v>
          </cell>
          <cell r="E3057" t="str">
            <v>SICRO Jan/26</v>
          </cell>
        </row>
        <row r="3058">
          <cell r="A3058">
            <v>2003235</v>
          </cell>
          <cell r="B3058" t="str">
            <v>Dissipador de energia - DES 108-324 - areia, brita e pedra de mão comerciais</v>
          </cell>
          <cell r="C3058" t="str">
            <v>un</v>
          </cell>
          <cell r="D3058">
            <v>1013.58</v>
          </cell>
          <cell r="E3058" t="str">
            <v>SICRO Jan/26</v>
          </cell>
        </row>
        <row r="3059">
          <cell r="A3059">
            <v>2003234</v>
          </cell>
          <cell r="B3059" t="str">
            <v>Dissipador de energia - DES 120-360 - areia extraída e brita e pedra de mão produzidas</v>
          </cell>
          <cell r="C3059" t="str">
            <v>un</v>
          </cell>
          <cell r="D3059">
            <v>989.12</v>
          </cell>
          <cell r="E3059" t="str">
            <v>SICRO Jan/26</v>
          </cell>
        </row>
        <row r="3060">
          <cell r="A3060">
            <v>2003233</v>
          </cell>
          <cell r="B3060" t="str">
            <v>Dissipador de energia - DES 120-360 - areia, brita e pedra de mão comerciais</v>
          </cell>
          <cell r="C3060" t="str">
            <v>un</v>
          </cell>
          <cell r="D3060">
            <v>1194.69</v>
          </cell>
          <cell r="E3060" t="str">
            <v>SICRO Jan/26</v>
          </cell>
        </row>
        <row r="3061">
          <cell r="A3061">
            <v>2003232</v>
          </cell>
          <cell r="B3061" t="str">
            <v>Dissipador de energia - DES 125-375 - areia extraída e brita e pedra de mão produzidas</v>
          </cell>
          <cell r="C3061" t="str">
            <v>un</v>
          </cell>
          <cell r="D3061">
            <v>1040.42</v>
          </cell>
          <cell r="E3061" t="str">
            <v>SICRO Jan/26</v>
          </cell>
        </row>
        <row r="3062">
          <cell r="A3062">
            <v>2003231</v>
          </cell>
          <cell r="B3062" t="str">
            <v>Dissipador de energia - DES 125-375 - areia, brita e pedra de mão comerciais</v>
          </cell>
          <cell r="C3062" t="str">
            <v>un</v>
          </cell>
          <cell r="D3062">
            <v>1257.78</v>
          </cell>
          <cell r="E3062" t="str">
            <v>SICRO Jan/26</v>
          </cell>
        </row>
        <row r="3063">
          <cell r="A3063">
            <v>2003230</v>
          </cell>
          <cell r="B3063" t="str">
            <v>Dissipador de energia - DES 150-450 - areia extraída e brita e pedra de mão produzidas</v>
          </cell>
          <cell r="C3063" t="str">
            <v>un</v>
          </cell>
          <cell r="D3063">
            <v>1356.13</v>
          </cell>
          <cell r="E3063" t="str">
            <v>SICRO Jan/26</v>
          </cell>
        </row>
        <row r="3064">
          <cell r="A3064">
            <v>2003229</v>
          </cell>
          <cell r="B3064" t="str">
            <v>Dissipador de energia - DES 150-450 - areia, brita e pedra de mão comerciais</v>
          </cell>
          <cell r="C3064" t="str">
            <v>un</v>
          </cell>
          <cell r="D3064">
            <v>1659.97</v>
          </cell>
          <cell r="E3064" t="str">
            <v>SICRO Jan/26</v>
          </cell>
        </row>
        <row r="3065">
          <cell r="A3065">
            <v>2003228</v>
          </cell>
          <cell r="B3065" t="str">
            <v>Dissipador de energia - DES 160-480 - areia extraída e brita e pedra de mão produzidas</v>
          </cell>
          <cell r="C3065" t="str">
            <v>un</v>
          </cell>
          <cell r="D3065">
            <v>1501.74</v>
          </cell>
          <cell r="E3065" t="str">
            <v>SICRO Jan/26</v>
          </cell>
        </row>
        <row r="3066">
          <cell r="A3066">
            <v>2003227</v>
          </cell>
          <cell r="B3066" t="str">
            <v>Dissipador de energia - DES 160-480 - areia, brita e pedra de mão comerciais</v>
          </cell>
          <cell r="C3066" t="str">
            <v>un</v>
          </cell>
          <cell r="D3066">
            <v>1849.32</v>
          </cell>
          <cell r="E3066" t="str">
            <v>SICRO Jan/26</v>
          </cell>
        </row>
        <row r="3067">
          <cell r="A3067">
            <v>2003248</v>
          </cell>
          <cell r="B3067" t="str">
            <v>Dissipador de energia - DES 60-180 - areia extraída e brita e pedra de mão produzidas</v>
          </cell>
          <cell r="C3067" t="str">
            <v>un</v>
          </cell>
          <cell r="D3067">
            <v>394.34</v>
          </cell>
          <cell r="E3067" t="str">
            <v>SICRO Jan/26</v>
          </cell>
        </row>
        <row r="3068">
          <cell r="A3068">
            <v>2003247</v>
          </cell>
          <cell r="B3068" t="str">
            <v>Dissipador de energia - DES 60-180 - areia, brita e pedra de mão comerciais</v>
          </cell>
          <cell r="C3068" t="str">
            <v>un</v>
          </cell>
          <cell r="D3068">
            <v>456.5</v>
          </cell>
          <cell r="E3068" t="str">
            <v>SICRO Jan/26</v>
          </cell>
        </row>
        <row r="3069">
          <cell r="A3069">
            <v>2003246</v>
          </cell>
          <cell r="B3069" t="str">
            <v>Dissipador de energia - DES 73-219 - areia extraída e brita e pedra de mão produzidas</v>
          </cell>
          <cell r="C3069" t="str">
            <v>un</v>
          </cell>
          <cell r="D3069">
            <v>501.47</v>
          </cell>
          <cell r="E3069" t="str">
            <v>SICRO Jan/26</v>
          </cell>
        </row>
        <row r="3070">
          <cell r="A3070">
            <v>2003245</v>
          </cell>
          <cell r="B3070" t="str">
            <v>Dissipador de energia - DES 73-219 - areia, brita e pedra de mão comerciais</v>
          </cell>
          <cell r="C3070" t="str">
            <v>un</v>
          </cell>
          <cell r="D3070">
            <v>584.96</v>
          </cell>
          <cell r="E3070" t="str">
            <v>SICRO Jan/26</v>
          </cell>
        </row>
        <row r="3071">
          <cell r="A3071">
            <v>2003244</v>
          </cell>
          <cell r="B3071" t="str">
            <v>Dissipador de energia - DES 80-240 - areia extraída e brita e pedra de mão produzidas</v>
          </cell>
          <cell r="C3071" t="str">
            <v>un</v>
          </cell>
          <cell r="D3071">
            <v>565.96</v>
          </cell>
          <cell r="E3071" t="str">
            <v>SICRO Jan/26</v>
          </cell>
        </row>
        <row r="3072">
          <cell r="A3072">
            <v>2003243</v>
          </cell>
          <cell r="B3072" t="str">
            <v>Dissipador de energia - DES 80-240 - areia, brita e pedra de mão comerciais</v>
          </cell>
          <cell r="C3072" t="str">
            <v>un</v>
          </cell>
          <cell r="D3072">
            <v>663.49</v>
          </cell>
          <cell r="E3072" t="str">
            <v>SICRO Jan/26</v>
          </cell>
        </row>
        <row r="3073">
          <cell r="A3073">
            <v>2003242</v>
          </cell>
          <cell r="B3073" t="str">
            <v>Dissipador de energia - DES 88-264 - areia extraída e brita e pedra de mão produzidas</v>
          </cell>
          <cell r="C3073" t="str">
            <v>un</v>
          </cell>
          <cell r="D3073">
            <v>640.72</v>
          </cell>
          <cell r="E3073" t="str">
            <v>SICRO Jan/26</v>
          </cell>
        </row>
        <row r="3074">
          <cell r="A3074">
            <v>2003241</v>
          </cell>
          <cell r="B3074" t="str">
            <v>Dissipador de energia - DES 88-264 - areia, brita e pedra de mão comerciais</v>
          </cell>
          <cell r="C3074" t="str">
            <v>un</v>
          </cell>
          <cell r="D3074">
            <v>756.42</v>
          </cell>
          <cell r="E3074" t="str">
            <v>SICRO Jan/26</v>
          </cell>
        </row>
        <row r="3075">
          <cell r="A3075">
            <v>2003240</v>
          </cell>
          <cell r="B3075" t="str">
            <v>Dissipador de energia - DES 90-270 - areia extraída e brita e pedra de mão produzidas</v>
          </cell>
          <cell r="C3075" t="str">
            <v>un</v>
          </cell>
          <cell r="D3075">
            <v>666.07</v>
          </cell>
          <cell r="E3075" t="str">
            <v>SICRO Jan/26</v>
          </cell>
        </row>
        <row r="3076">
          <cell r="A3076">
            <v>2003239</v>
          </cell>
          <cell r="B3076" t="str">
            <v>Dissipador de energia - DES 90-270 - areia, brita e pedra de mão comerciais</v>
          </cell>
          <cell r="C3076" t="str">
            <v>un</v>
          </cell>
          <cell r="D3076">
            <v>790.53</v>
          </cell>
          <cell r="E3076" t="str">
            <v>SICRO Jan/26</v>
          </cell>
        </row>
        <row r="3077">
          <cell r="A3077">
            <v>2004516</v>
          </cell>
          <cell r="B3077" t="str">
            <v>Dreno de pavimento em microvala com geocomposto drenante H = 0,40 m - inclusive corte, enchimento com areia e selo asfáltico</v>
          </cell>
          <cell r="C3077" t="str">
            <v>m</v>
          </cell>
          <cell r="D3077">
            <v>39.03</v>
          </cell>
          <cell r="E3077" t="str">
            <v>SICRO Jan/26</v>
          </cell>
        </row>
        <row r="3078">
          <cell r="A3078">
            <v>2004517</v>
          </cell>
          <cell r="B3078" t="str">
            <v>Dreno de pavimento em microvala com geocomposto drenante H = 0,60 m - inclusive corte, enchimento com areia e selo asfáltico</v>
          </cell>
          <cell r="C3078" t="str">
            <v>m</v>
          </cell>
          <cell r="D3078">
            <v>75</v>
          </cell>
          <cell r="E3078" t="str">
            <v>SICRO Jan/26</v>
          </cell>
        </row>
        <row r="3079">
          <cell r="A3079">
            <v>2007971</v>
          </cell>
          <cell r="B3079" t="str">
            <v>Dreno de PVC D = 100 mm para OAE - fornecimento e instalação</v>
          </cell>
          <cell r="C3079" t="str">
            <v>m</v>
          </cell>
          <cell r="D3079">
            <v>94.71</v>
          </cell>
          <cell r="E3079" t="str">
            <v>SICRO Jan/26</v>
          </cell>
        </row>
        <row r="3080">
          <cell r="A3080">
            <v>2008091</v>
          </cell>
          <cell r="B3080" t="str">
            <v>Dreno de PVC D = 150 mm para OAE - fornecimento e instalação</v>
          </cell>
          <cell r="C3080" t="str">
            <v>m</v>
          </cell>
          <cell r="D3080">
            <v>106.55</v>
          </cell>
          <cell r="E3080" t="str">
            <v>SICRO Jan/26</v>
          </cell>
        </row>
        <row r="3081">
          <cell r="A3081">
            <v>2006408</v>
          </cell>
          <cell r="B3081" t="str">
            <v>Dreno de PVC D = 75 mm para OAE - fornecimento e instalação</v>
          </cell>
          <cell r="C3081" t="str">
            <v>m</v>
          </cell>
          <cell r="D3081">
            <v>84.69</v>
          </cell>
          <cell r="E3081" t="str">
            <v>SICRO Jan/26</v>
          </cell>
        </row>
        <row r="3082">
          <cell r="A3082">
            <v>2015642</v>
          </cell>
          <cell r="B3082" t="str">
            <v>Dreno em tubo de aço galvanizado D = 100 mm em OAE - fornecimento e instalação</v>
          </cell>
          <cell r="C3082" t="str">
            <v>m</v>
          </cell>
          <cell r="D3082">
            <v>142.32</v>
          </cell>
          <cell r="E3082" t="str">
            <v>SICRO Jan/26</v>
          </cell>
        </row>
        <row r="3083">
          <cell r="A3083">
            <v>2015641</v>
          </cell>
          <cell r="B3083" t="str">
            <v>Dreno em tubo de aço galvanizado D = 80 mm em OAE - fornecimento e instalação</v>
          </cell>
          <cell r="C3083" t="str">
            <v>m</v>
          </cell>
          <cell r="D3083">
            <v>123.49</v>
          </cell>
          <cell r="E3083" t="str">
            <v>SICRO Jan/26</v>
          </cell>
        </row>
        <row r="3084">
          <cell r="A3084">
            <v>2004509</v>
          </cell>
          <cell r="B3084" t="str">
            <v>Dreno longitudinal de pavimento H = 0,40 m - com geocomposto drenante</v>
          </cell>
          <cell r="C3084" t="str">
            <v>m</v>
          </cell>
          <cell r="D3084">
            <v>38.08</v>
          </cell>
          <cell r="E3084" t="str">
            <v>SICRO Jan/26</v>
          </cell>
        </row>
        <row r="3085">
          <cell r="A3085">
            <v>2004510</v>
          </cell>
          <cell r="B3085" t="str">
            <v>Dreno longitudinal de pavimento H = 0,60 m - com geocomposto drenante</v>
          </cell>
          <cell r="C3085" t="str">
            <v>m</v>
          </cell>
          <cell r="D3085">
            <v>46.79</v>
          </cell>
          <cell r="E3085" t="str">
            <v>SICRO Jan/26</v>
          </cell>
        </row>
        <row r="3086">
          <cell r="A3086">
            <v>2004511</v>
          </cell>
          <cell r="B3086" t="str">
            <v>Dreno longitudinal de pavimento H = 1,00 m - com geocomposto drenante</v>
          </cell>
          <cell r="C3086" t="str">
            <v>m</v>
          </cell>
          <cell r="D3086">
            <v>64.180000000000007</v>
          </cell>
          <cell r="E3086" t="str">
            <v>SICRO Jan/26</v>
          </cell>
        </row>
        <row r="3087">
          <cell r="A3087">
            <v>2004512</v>
          </cell>
          <cell r="B3087" t="str">
            <v>Dreno longitudinal de pavimento H = 1,50 m - com geocomposto drenante</v>
          </cell>
          <cell r="C3087" t="str">
            <v>m</v>
          </cell>
          <cell r="D3087">
            <v>85.9</v>
          </cell>
          <cell r="E3087" t="str">
            <v>SICRO Jan/26</v>
          </cell>
        </row>
        <row r="3088">
          <cell r="A3088">
            <v>2003843</v>
          </cell>
          <cell r="B3088" t="str">
            <v>Dreno longitudinal profundo em tubo de concreto D = 0,40 m em vala de H = 1,10 m e L = 1,00 m com brita envolta em geotêxtil</v>
          </cell>
          <cell r="C3088" t="str">
            <v>m</v>
          </cell>
          <cell r="D3088">
            <v>386.41</v>
          </cell>
          <cell r="E3088" t="str">
            <v>SICRO Jan/26</v>
          </cell>
        </row>
        <row r="3089">
          <cell r="A3089">
            <v>2003915</v>
          </cell>
          <cell r="B3089" t="str">
            <v>Dreno longitudinal profundo para corte em rocha - DPR 01 - tubo de concreto perfurado e brita comercial</v>
          </cell>
          <cell r="C3089" t="str">
            <v>m</v>
          </cell>
          <cell r="D3089">
            <v>131.78</v>
          </cell>
          <cell r="E3089" t="str">
            <v>SICRO Jan/26</v>
          </cell>
        </row>
        <row r="3090">
          <cell r="A3090">
            <v>2003914</v>
          </cell>
          <cell r="B3090" t="str">
            <v>Dreno longitudinal profundo para corte em rocha - DPR 01 - tubo de concreto perfurado e brita produzida</v>
          </cell>
          <cell r="C3090" t="str">
            <v>m</v>
          </cell>
          <cell r="D3090">
            <v>113.88</v>
          </cell>
          <cell r="E3090" t="str">
            <v>SICRO Jan/26</v>
          </cell>
        </row>
        <row r="3091">
          <cell r="A3091">
            <v>2003589</v>
          </cell>
          <cell r="B3091" t="str">
            <v>Dreno longitudinal profundo para corte em rocha - DPR 01 - tubo PEAD e brita comercial</v>
          </cell>
          <cell r="C3091" t="str">
            <v>m</v>
          </cell>
          <cell r="D3091">
            <v>134.46</v>
          </cell>
          <cell r="E3091" t="str">
            <v>SICRO Jan/26</v>
          </cell>
        </row>
        <row r="3092">
          <cell r="A3092">
            <v>2003588</v>
          </cell>
          <cell r="B3092" t="str">
            <v>Dreno longitudinal profundo para corte em rocha - DPR 01 - tubo PEAD e brita produzida</v>
          </cell>
          <cell r="C3092" t="str">
            <v>m</v>
          </cell>
          <cell r="D3092">
            <v>120.14</v>
          </cell>
          <cell r="E3092" t="str">
            <v>SICRO Jan/26</v>
          </cell>
        </row>
        <row r="3093">
          <cell r="A3093">
            <v>2003917</v>
          </cell>
          <cell r="B3093" t="str">
            <v>Dreno longitudinal profundo para corte em rocha - DPR 02 - tubo de concreto perfurado e brita comercial</v>
          </cell>
          <cell r="C3093" t="str">
            <v>m</v>
          </cell>
          <cell r="D3093">
            <v>145.15</v>
          </cell>
          <cell r="E3093" t="str">
            <v>SICRO Jan/26</v>
          </cell>
        </row>
        <row r="3094">
          <cell r="A3094">
            <v>2003916</v>
          </cell>
          <cell r="B3094" t="str">
            <v>Dreno longitudinal profundo para corte em rocha - DPR 02 - tubo de concreto perfurado e brita produzida</v>
          </cell>
          <cell r="C3094" t="str">
            <v>m</v>
          </cell>
          <cell r="D3094">
            <v>127.24</v>
          </cell>
          <cell r="E3094" t="str">
            <v>SICRO Jan/26</v>
          </cell>
        </row>
        <row r="3095">
          <cell r="A3095">
            <v>2003591</v>
          </cell>
          <cell r="B3095" t="str">
            <v>Dreno longitudinal profundo para corte em rocha - DPR 02 - tubo PEAD e brita comercial</v>
          </cell>
          <cell r="C3095" t="str">
            <v>m</v>
          </cell>
          <cell r="D3095">
            <v>147.82</v>
          </cell>
          <cell r="E3095" t="str">
            <v>SICRO Jan/26</v>
          </cell>
        </row>
        <row r="3096">
          <cell r="A3096">
            <v>2003590</v>
          </cell>
          <cell r="B3096" t="str">
            <v>Dreno longitudinal profundo para corte em rocha - DPR 02 - tubo PEAD e brita produzida</v>
          </cell>
          <cell r="C3096" t="str">
            <v>m</v>
          </cell>
          <cell r="D3096">
            <v>133.51</v>
          </cell>
          <cell r="E3096" t="str">
            <v>SICRO Jan/26</v>
          </cell>
        </row>
        <row r="3097">
          <cell r="A3097">
            <v>2003593</v>
          </cell>
          <cell r="B3097" t="str">
            <v>Dreno longitudinal profundo para corte em rocha - DPR 03 - brita comercial</v>
          </cell>
          <cell r="C3097" t="str">
            <v>m</v>
          </cell>
          <cell r="D3097">
            <v>92.07</v>
          </cell>
          <cell r="E3097" t="str">
            <v>SICRO Jan/26</v>
          </cell>
        </row>
        <row r="3098">
          <cell r="A3098">
            <v>2003592</v>
          </cell>
          <cell r="B3098" t="str">
            <v>Dreno longitudinal profundo para corte em rocha - DPR 03 - brita produzida</v>
          </cell>
          <cell r="C3098" t="str">
            <v>m</v>
          </cell>
          <cell r="D3098">
            <v>71.61</v>
          </cell>
          <cell r="E3098" t="str">
            <v>SICRO Jan/26</v>
          </cell>
        </row>
        <row r="3099">
          <cell r="A3099">
            <v>2003595</v>
          </cell>
          <cell r="B3099" t="str">
            <v>Dreno longitudinal profundo para corte em rocha - DPR 04 - brita comercial</v>
          </cell>
          <cell r="C3099" t="str">
            <v>m</v>
          </cell>
          <cell r="D3099">
            <v>78.709999999999994</v>
          </cell>
          <cell r="E3099" t="str">
            <v>SICRO Jan/26</v>
          </cell>
        </row>
        <row r="3100">
          <cell r="A3100">
            <v>2003594</v>
          </cell>
          <cell r="B3100" t="str">
            <v>Dreno longitudinal profundo para corte em rocha - DPR 04 - brita produzida</v>
          </cell>
          <cell r="C3100" t="str">
            <v>m</v>
          </cell>
          <cell r="D3100">
            <v>58.25</v>
          </cell>
          <cell r="E3100" t="str">
            <v>SICRO Jan/26</v>
          </cell>
        </row>
        <row r="3101">
          <cell r="A3101">
            <v>2003597</v>
          </cell>
          <cell r="B3101" t="str">
            <v>Dreno longitudinal profundo para corte em rocha - DPR 05 - tubo de concreto poroso e areia comercial</v>
          </cell>
          <cell r="C3101" t="str">
            <v>m</v>
          </cell>
          <cell r="D3101">
            <v>126.15</v>
          </cell>
          <cell r="E3101" t="str">
            <v>SICRO Jan/26</v>
          </cell>
        </row>
        <row r="3102">
          <cell r="A3102">
            <v>2003596</v>
          </cell>
          <cell r="B3102" t="str">
            <v>Dreno longitudinal profundo para corte em rocha - DPR 05 - tubo de concreto poroso e areia extraída</v>
          </cell>
          <cell r="C3102" t="str">
            <v>m</v>
          </cell>
          <cell r="D3102">
            <v>107.29</v>
          </cell>
          <cell r="E3102" t="str">
            <v>SICRO Jan/26</v>
          </cell>
        </row>
        <row r="3103">
          <cell r="A3103">
            <v>2003572</v>
          </cell>
          <cell r="B3103" t="str">
            <v>Dreno longitudinal profundo para corte em solo - DPS 01 - tubo PEAD e areia comercial</v>
          </cell>
          <cell r="C3103" t="str">
            <v>m</v>
          </cell>
          <cell r="D3103">
            <v>136.6</v>
          </cell>
          <cell r="E3103" t="str">
            <v>SICRO Jan/26</v>
          </cell>
        </row>
        <row r="3104">
          <cell r="A3104">
            <v>2003580</v>
          </cell>
          <cell r="B3104" t="str">
            <v>Dreno longitudinal profundo para corte em solo - DPS 01 - tubo PEAD e areia extraída</v>
          </cell>
          <cell r="C3104" t="str">
            <v>m</v>
          </cell>
          <cell r="D3104">
            <v>76.81</v>
          </cell>
          <cell r="E3104" t="str">
            <v>SICRO Jan/26</v>
          </cell>
        </row>
        <row r="3105">
          <cell r="A3105">
            <v>2003573</v>
          </cell>
          <cell r="B3105" t="str">
            <v>Dreno longitudinal profundo para corte em solo - DPS 02 - tubo PEAD e areia comercial</v>
          </cell>
          <cell r="C3105" t="str">
            <v>m</v>
          </cell>
          <cell r="D3105">
            <v>142.84</v>
          </cell>
          <cell r="E3105" t="str">
            <v>SICRO Jan/26</v>
          </cell>
        </row>
        <row r="3106">
          <cell r="A3106">
            <v>2003581</v>
          </cell>
          <cell r="B3106" t="str">
            <v>Dreno longitudinal profundo para corte em solo - DPS 02 - tubo PEAD e areia extraída</v>
          </cell>
          <cell r="C3106" t="str">
            <v>m</v>
          </cell>
          <cell r="D3106">
            <v>73.709999999999994</v>
          </cell>
          <cell r="E3106" t="str">
            <v>SICRO Jan/26</v>
          </cell>
        </row>
        <row r="3107">
          <cell r="A3107">
            <v>2003561</v>
          </cell>
          <cell r="B3107" t="str">
            <v>Dreno longitudinal profundo para corte em solo - DPS 03 - tubo de concreto perfurado, areia e brita comerciais - madeira com utilização de 5 vezes</v>
          </cell>
          <cell r="C3107" t="str">
            <v>m</v>
          </cell>
          <cell r="D3107">
            <v>230.46</v>
          </cell>
          <cell r="E3107" t="str">
            <v>SICRO Jan/26</v>
          </cell>
        </row>
        <row r="3108">
          <cell r="A3108">
            <v>2003560</v>
          </cell>
          <cell r="B3108" t="str">
            <v>Dreno longitudinal profundo para corte em solo - DPS 03 - tubo de concreto perfurado, areia extraída e brita produzida - madeira com utilização de 5 vezes</v>
          </cell>
          <cell r="C3108" t="str">
            <v>m</v>
          </cell>
          <cell r="D3108">
            <v>144.5</v>
          </cell>
          <cell r="E3108" t="str">
            <v>SICRO Jan/26</v>
          </cell>
        </row>
        <row r="3109">
          <cell r="A3109">
            <v>2003574</v>
          </cell>
          <cell r="B3109" t="str">
            <v>Dreno longitudinal profundo para corte em solo - DPS 03 - tubo PEAD, areia e brita comerciais - madeira com utilização de 5 vezes</v>
          </cell>
          <cell r="C3109" t="str">
            <v>m</v>
          </cell>
          <cell r="D3109">
            <v>203.09</v>
          </cell>
          <cell r="E3109" t="str">
            <v>SICRO Jan/26</v>
          </cell>
        </row>
        <row r="3110">
          <cell r="A3110">
            <v>2003582</v>
          </cell>
          <cell r="B3110" t="str">
            <v>Dreno longitudinal profundo para corte em solo - DPS 03 - tubo PEAD, areia extraída e brita produzida - madeira com utilização de 5 vezes</v>
          </cell>
          <cell r="C3110" t="str">
            <v>m</v>
          </cell>
          <cell r="D3110">
            <v>141.04</v>
          </cell>
          <cell r="E3110" t="str">
            <v>SICRO Jan/26</v>
          </cell>
        </row>
        <row r="3111">
          <cell r="A3111">
            <v>2003563</v>
          </cell>
          <cell r="B3111" t="str">
            <v>Dreno longitudinal profundo para corte em solo - DPS 04 - tubo de concreto perfurado, areia e brita comerciais - madeira com utilização de 5 vezes</v>
          </cell>
          <cell r="C3111" t="str">
            <v>m</v>
          </cell>
          <cell r="D3111">
            <v>239.56</v>
          </cell>
          <cell r="E3111" t="str">
            <v>SICRO Jan/26</v>
          </cell>
        </row>
        <row r="3112">
          <cell r="A3112">
            <v>2003562</v>
          </cell>
          <cell r="B3112" t="str">
            <v>Dreno longitudinal profundo para corte em solo - DPS 04 - tubo de concreto perfurado, areia extraída e brita produzida - madeira com utilização de 5 vezes</v>
          </cell>
          <cell r="C3112" t="str">
            <v>m</v>
          </cell>
          <cell r="D3112">
            <v>139.59</v>
          </cell>
          <cell r="E3112" t="str">
            <v>SICRO Jan/26</v>
          </cell>
        </row>
        <row r="3113">
          <cell r="A3113">
            <v>2003575</v>
          </cell>
          <cell r="B3113" t="str">
            <v>Dreno longitudinal profundo para corte em solo - DPS 04 - tubo PEAD, areia e brita comerciais - madeira com utilização de 5 vezes</v>
          </cell>
          <cell r="C3113" t="str">
            <v>m</v>
          </cell>
          <cell r="D3113">
            <v>209.47</v>
          </cell>
          <cell r="E3113" t="str">
            <v>SICRO Jan/26</v>
          </cell>
        </row>
        <row r="3114">
          <cell r="A3114">
            <v>2003583</v>
          </cell>
          <cell r="B3114" t="str">
            <v>Dreno longitudinal profundo para corte em solo - DPS 04 - tubo PEAD, areia extraída e brita produzida - madeira com utilização de 5 vezes</v>
          </cell>
          <cell r="C3114" t="str">
            <v>m</v>
          </cell>
          <cell r="D3114">
            <v>137.61000000000001</v>
          </cell>
          <cell r="E3114" t="str">
            <v>SICRO Jan/26</v>
          </cell>
        </row>
        <row r="3115">
          <cell r="A3115">
            <v>2003565</v>
          </cell>
          <cell r="B3115" t="str">
            <v>Dreno longitudinal profundo para corte em solo - DPS 05 - dreno cego - brita comercial</v>
          </cell>
          <cell r="C3115" t="str">
            <v>m</v>
          </cell>
          <cell r="D3115">
            <v>155.21</v>
          </cell>
          <cell r="E3115" t="str">
            <v>SICRO Jan/26</v>
          </cell>
        </row>
        <row r="3116">
          <cell r="A3116">
            <v>2003564</v>
          </cell>
          <cell r="B3116" t="str">
            <v>Dreno longitudinal profundo para corte em solo - DPS 05 - dreno cego - brita produzida</v>
          </cell>
          <cell r="C3116" t="str">
            <v>m</v>
          </cell>
          <cell r="D3116">
            <v>91.8</v>
          </cell>
          <cell r="E3116" t="str">
            <v>SICRO Jan/26</v>
          </cell>
        </row>
        <row r="3117">
          <cell r="A3117">
            <v>2003567</v>
          </cell>
          <cell r="B3117" t="str">
            <v>Dreno longitudinal profundo para corte em solo - DPS 06 - dreno cego - brita comercial</v>
          </cell>
          <cell r="C3117" t="str">
            <v>m</v>
          </cell>
          <cell r="D3117">
            <v>173.6</v>
          </cell>
          <cell r="E3117" t="str">
            <v>SICRO Jan/26</v>
          </cell>
        </row>
        <row r="3118">
          <cell r="A3118">
            <v>2003566</v>
          </cell>
          <cell r="B3118" t="str">
            <v>Dreno longitudinal profundo para corte em solo - DPS 06 - dreno cego - brita produzida</v>
          </cell>
          <cell r="C3118" t="str">
            <v>m</v>
          </cell>
          <cell r="D3118">
            <v>96.89</v>
          </cell>
          <cell r="E3118" t="str">
            <v>SICRO Jan/26</v>
          </cell>
        </row>
        <row r="3119">
          <cell r="A3119">
            <v>2003569</v>
          </cell>
          <cell r="B3119" t="str">
            <v>Dreno longitudinal profundo para corte em solo - DPS 07 - tubo de concreto perfurado e brita comercial</v>
          </cell>
          <cell r="C3119" t="str">
            <v>m</v>
          </cell>
          <cell r="D3119">
            <v>207.97</v>
          </cell>
          <cell r="E3119" t="str">
            <v>SICRO Jan/26</v>
          </cell>
        </row>
        <row r="3120">
          <cell r="A3120">
            <v>2003568</v>
          </cell>
          <cell r="B3120" t="str">
            <v>Dreno longitudinal profundo para corte em solo - DPS 07 - tubo de concreto perfurado e brita produzida</v>
          </cell>
          <cell r="C3120" t="str">
            <v>m</v>
          </cell>
          <cell r="D3120">
            <v>147.11000000000001</v>
          </cell>
          <cell r="E3120" t="str">
            <v>SICRO Jan/26</v>
          </cell>
        </row>
        <row r="3121">
          <cell r="A3121">
            <v>2003578</v>
          </cell>
          <cell r="B3121" t="str">
            <v>Dreno longitudinal profundo para corte em solo - DPS 07 - tubo PEAD e brita comercial</v>
          </cell>
          <cell r="C3121" t="str">
            <v>m</v>
          </cell>
          <cell r="D3121">
            <v>195.49</v>
          </cell>
          <cell r="E3121" t="str">
            <v>SICRO Jan/26</v>
          </cell>
        </row>
        <row r="3122">
          <cell r="A3122">
            <v>2003586</v>
          </cell>
          <cell r="B3122" t="str">
            <v>Dreno longitudinal profundo para corte em solo - DPS 07 - tubo PEAD e brita produzida</v>
          </cell>
          <cell r="C3122" t="str">
            <v>m</v>
          </cell>
          <cell r="D3122">
            <v>145.16</v>
          </cell>
          <cell r="E3122" t="str">
            <v>SICRO Jan/26</v>
          </cell>
        </row>
        <row r="3123">
          <cell r="A3123">
            <v>2003571</v>
          </cell>
          <cell r="B3123" t="str">
            <v>Dreno longitudinal profundo para corte em solo - DPS 08 - tubo de concreto perfurado e brita comercial</v>
          </cell>
          <cell r="C3123" t="str">
            <v>m</v>
          </cell>
          <cell r="D3123">
            <v>226.36</v>
          </cell>
          <cell r="E3123" t="str">
            <v>SICRO Jan/26</v>
          </cell>
        </row>
        <row r="3124">
          <cell r="A3124">
            <v>2003570</v>
          </cell>
          <cell r="B3124" t="str">
            <v>Dreno longitudinal profundo para corte em solo - DPS 08 - tubo de concreto perfurado e brita produzida</v>
          </cell>
          <cell r="C3124" t="str">
            <v>m</v>
          </cell>
          <cell r="D3124">
            <v>152.19999999999999</v>
          </cell>
          <cell r="E3124" t="str">
            <v>SICRO Jan/26</v>
          </cell>
        </row>
        <row r="3125">
          <cell r="A3125">
            <v>2003579</v>
          </cell>
          <cell r="B3125" t="str">
            <v>Dreno longitudinal profundo para corte em solo - DPS 08 - tubo PEAD e brita comercial</v>
          </cell>
          <cell r="C3125" t="str">
            <v>m</v>
          </cell>
          <cell r="D3125">
            <v>210.6</v>
          </cell>
          <cell r="E3125" t="str">
            <v>SICRO Jan/26</v>
          </cell>
        </row>
        <row r="3126">
          <cell r="A3126">
            <v>2003587</v>
          </cell>
          <cell r="B3126" t="str">
            <v>Dreno longitudinal profundo para corte em solo - DPS 08 - tubo PEAD e brita produzida</v>
          </cell>
          <cell r="C3126" t="str">
            <v>m</v>
          </cell>
          <cell r="D3126">
            <v>150.04</v>
          </cell>
          <cell r="E3126" t="str">
            <v>SICRO Jan/26</v>
          </cell>
        </row>
        <row r="3127">
          <cell r="A3127">
            <v>2004506</v>
          </cell>
          <cell r="B3127" t="str">
            <v>Dreno profundo H = 1,0 m - com geocomposto drenante - inclusive escavação e reaterro</v>
          </cell>
          <cell r="C3127" t="str">
            <v>m</v>
          </cell>
          <cell r="D3127">
            <v>73.39</v>
          </cell>
          <cell r="E3127" t="str">
            <v>SICRO Jan/26</v>
          </cell>
        </row>
        <row r="3128">
          <cell r="A3128">
            <v>2004507</v>
          </cell>
          <cell r="B3128" t="str">
            <v>Dreno profundo H = 1,5 m - com geocomposto drenante - inclusive escavação e reaterro</v>
          </cell>
          <cell r="C3128" t="str">
            <v>m</v>
          </cell>
          <cell r="D3128">
            <v>99.82</v>
          </cell>
          <cell r="E3128" t="str">
            <v>SICRO Jan/26</v>
          </cell>
        </row>
        <row r="3129">
          <cell r="A3129">
            <v>2003614</v>
          </cell>
          <cell r="B3129" t="str">
            <v>Dreno sub-horizontal - DSH 01 - material de 1ª categoria</v>
          </cell>
          <cell r="C3129" t="str">
            <v>m</v>
          </cell>
          <cell r="D3129">
            <v>177.83</v>
          </cell>
          <cell r="E3129" t="str">
            <v>SICRO Jan/26</v>
          </cell>
        </row>
        <row r="3130">
          <cell r="A3130">
            <v>2003865</v>
          </cell>
          <cell r="B3130" t="str">
            <v>Dreno sub-horizontal - DSH 01 - material de 2ª categoria</v>
          </cell>
          <cell r="C3130" t="str">
            <v>m</v>
          </cell>
          <cell r="D3130">
            <v>197.94</v>
          </cell>
          <cell r="E3130" t="str">
            <v>SICRO Jan/26</v>
          </cell>
        </row>
        <row r="3131">
          <cell r="A3131">
            <v>2003923</v>
          </cell>
          <cell r="B3131" t="str">
            <v>Dreno subsuperficial - DSS 01 - tubo de concreto perfurado e areia comercial</v>
          </cell>
          <cell r="C3131" t="str">
            <v>m</v>
          </cell>
          <cell r="D3131">
            <v>64.569999999999993</v>
          </cell>
          <cell r="E3131" t="str">
            <v>SICRO Jan/26</v>
          </cell>
        </row>
        <row r="3132">
          <cell r="A3132">
            <v>2003922</v>
          </cell>
          <cell r="B3132" t="str">
            <v>Dreno subsuperficial - DSS 01 - tubo de concreto perfurado e areia extraída</v>
          </cell>
          <cell r="C3132" t="str">
            <v>m</v>
          </cell>
          <cell r="D3132">
            <v>42.3</v>
          </cell>
          <cell r="E3132" t="str">
            <v>SICRO Jan/26</v>
          </cell>
        </row>
        <row r="3133">
          <cell r="A3133">
            <v>2003605</v>
          </cell>
          <cell r="B3133" t="str">
            <v>Dreno subsuperficial - DSS 01 - tubo PEAD e areia comercial</v>
          </cell>
          <cell r="C3133" t="str">
            <v>m</v>
          </cell>
          <cell r="D3133">
            <v>45.74</v>
          </cell>
          <cell r="E3133" t="str">
            <v>SICRO Jan/26</v>
          </cell>
        </row>
        <row r="3134">
          <cell r="A3134">
            <v>2003604</v>
          </cell>
          <cell r="B3134" t="str">
            <v>Dreno subsuperficial - DSS 01 - tubo PEAD e areia extraída</v>
          </cell>
          <cell r="C3134" t="str">
            <v>m</v>
          </cell>
          <cell r="D3134">
            <v>27.07</v>
          </cell>
          <cell r="E3134" t="str">
            <v>SICRO Jan/26</v>
          </cell>
        </row>
        <row r="3135">
          <cell r="A3135">
            <v>2003607</v>
          </cell>
          <cell r="B3135" t="str">
            <v>Dreno subsuperficial - DSS 02 - brita comercial</v>
          </cell>
          <cell r="C3135" t="str">
            <v>m</v>
          </cell>
          <cell r="D3135">
            <v>45.22</v>
          </cell>
          <cell r="E3135" t="str">
            <v>SICRO Jan/26</v>
          </cell>
        </row>
        <row r="3136">
          <cell r="A3136">
            <v>2003606</v>
          </cell>
          <cell r="B3136" t="str">
            <v>Dreno subsuperficial - DSS 02 - brita produzida</v>
          </cell>
          <cell r="C3136" t="str">
            <v>m</v>
          </cell>
          <cell r="D3136">
            <v>28.85</v>
          </cell>
          <cell r="E3136" t="str">
            <v>SICRO Jan/26</v>
          </cell>
        </row>
        <row r="3137">
          <cell r="A3137">
            <v>2003609</v>
          </cell>
          <cell r="B3137" t="str">
            <v>Dreno subsuperficial - DSS 03 - brita comercial</v>
          </cell>
          <cell r="C3137" t="str">
            <v>m</v>
          </cell>
          <cell r="D3137">
            <v>30.85</v>
          </cell>
          <cell r="E3137" t="str">
            <v>SICRO Jan/26</v>
          </cell>
        </row>
        <row r="3138">
          <cell r="A3138">
            <v>2003608</v>
          </cell>
          <cell r="B3138" t="str">
            <v>Dreno subsuperficial - DSS 03 - brita produzida</v>
          </cell>
          <cell r="C3138" t="str">
            <v>m</v>
          </cell>
          <cell r="D3138">
            <v>14.49</v>
          </cell>
          <cell r="E3138" t="str">
            <v>SICRO Jan/26</v>
          </cell>
        </row>
        <row r="3139">
          <cell r="A3139">
            <v>2003925</v>
          </cell>
          <cell r="B3139" t="str">
            <v>Dreno subsuperficial - DSS 04 - tubo de concreto perfurado e brita comercial</v>
          </cell>
          <cell r="C3139" t="str">
            <v>m</v>
          </cell>
          <cell r="D3139">
            <v>87.46</v>
          </cell>
          <cell r="E3139" t="str">
            <v>SICRO Jan/26</v>
          </cell>
        </row>
        <row r="3140">
          <cell r="A3140">
            <v>2003924</v>
          </cell>
          <cell r="B3140" t="str">
            <v>Dreno subsuperficial - DSS 04 - tubo de concreto perfurado e brita produzida</v>
          </cell>
          <cell r="C3140" t="str">
            <v>m</v>
          </cell>
          <cell r="D3140">
            <v>67.510000000000005</v>
          </cell>
          <cell r="E3140" t="str">
            <v>SICRO Jan/26</v>
          </cell>
        </row>
        <row r="3141">
          <cell r="A3141">
            <v>2003611</v>
          </cell>
          <cell r="B3141" t="str">
            <v>Dreno subsuperficial - DSS 04 - tubo PEAD e brita comercial</v>
          </cell>
          <cell r="C3141" t="str">
            <v>m</v>
          </cell>
          <cell r="D3141">
            <v>68.64</v>
          </cell>
          <cell r="E3141" t="str">
            <v>SICRO Jan/26</v>
          </cell>
        </row>
        <row r="3142">
          <cell r="A3142">
            <v>2003610</v>
          </cell>
          <cell r="B3142" t="str">
            <v>Dreno subsuperficial - DSS 04 - tubo PEAD e brita produzida</v>
          </cell>
          <cell r="C3142" t="str">
            <v>m</v>
          </cell>
          <cell r="D3142">
            <v>52.28</v>
          </cell>
          <cell r="E3142" t="str">
            <v>SICRO Jan/26</v>
          </cell>
        </row>
        <row r="3143">
          <cell r="A3143">
            <v>2003820</v>
          </cell>
          <cell r="B3143" t="str">
            <v>Dreno tipo barbacã - DRB 01 - D = 75 mm em estrutura de contenção de encosta - excluso o tubo de drenagem</v>
          </cell>
          <cell r="C3143" t="str">
            <v>un</v>
          </cell>
          <cell r="D3143">
            <v>24.77</v>
          </cell>
          <cell r="E3143" t="str">
            <v>SICRO Jan/26</v>
          </cell>
        </row>
        <row r="3144">
          <cell r="A3144">
            <v>2003821</v>
          </cell>
          <cell r="B3144" t="str">
            <v>Dreno tipo barbacã - DRB 02 - D = 50 mm em estrutura de contenção de encosta - excluso o tubo de drenagem</v>
          </cell>
          <cell r="C3144" t="str">
            <v>un</v>
          </cell>
          <cell r="D3144">
            <v>21.24</v>
          </cell>
          <cell r="E3144" t="str">
            <v>SICRO Jan/26</v>
          </cell>
        </row>
        <row r="3145">
          <cell r="A3145">
            <v>2003842</v>
          </cell>
          <cell r="B3145" t="str">
            <v>Enchimento de junta de concreto com argamassa asfáltica de densidade 1.700 kg/m³ - espessura de 1 cm</v>
          </cell>
          <cell r="C3145" t="str">
            <v>kg</v>
          </cell>
          <cell r="D3145">
            <v>91.03</v>
          </cell>
          <cell r="E3145" t="str">
            <v>SICRO Jan/26</v>
          </cell>
        </row>
        <row r="3146">
          <cell r="A3146">
            <v>2003103</v>
          </cell>
          <cell r="B3146" t="str">
            <v>Entrada para descida d'água - EDA 01 A - areia e brita comerciais</v>
          </cell>
          <cell r="C3146" t="str">
            <v>un</v>
          </cell>
          <cell r="D3146">
            <v>219.58</v>
          </cell>
          <cell r="E3146" t="str">
            <v>SICRO Jan/26</v>
          </cell>
        </row>
        <row r="3147">
          <cell r="A3147">
            <v>2003104</v>
          </cell>
          <cell r="B3147" t="str">
            <v>Entrada para descida d'água - EDA 01 A - areia extraída e brita produzida</v>
          </cell>
          <cell r="C3147" t="str">
            <v>un</v>
          </cell>
          <cell r="D3147">
            <v>191.29</v>
          </cell>
          <cell r="E3147" t="str">
            <v>SICRO Jan/26</v>
          </cell>
        </row>
        <row r="3148">
          <cell r="A3148">
            <v>2003115</v>
          </cell>
          <cell r="B3148" t="str">
            <v>Entrada para descida d'água - EDA 01 B - areia e brita comerciais</v>
          </cell>
          <cell r="C3148" t="str">
            <v>un</v>
          </cell>
          <cell r="D3148">
            <v>324</v>
          </cell>
          <cell r="E3148" t="str">
            <v>SICRO Jan/26</v>
          </cell>
        </row>
        <row r="3149">
          <cell r="A3149">
            <v>2003116</v>
          </cell>
          <cell r="B3149" t="str">
            <v>Entrada para descida d'água - EDA 01 B - areia extraída e brita produzida</v>
          </cell>
          <cell r="C3149" t="str">
            <v>un</v>
          </cell>
          <cell r="D3149">
            <v>280.64</v>
          </cell>
          <cell r="E3149" t="str">
            <v>SICRO Jan/26</v>
          </cell>
        </row>
        <row r="3150">
          <cell r="A3150">
            <v>2003105</v>
          </cell>
          <cell r="B3150" t="str">
            <v>Entrada para descida d'água - EDA 02 A - areia e brita comerciais</v>
          </cell>
          <cell r="C3150" t="str">
            <v>un</v>
          </cell>
          <cell r="D3150">
            <v>233.04</v>
          </cell>
          <cell r="E3150" t="str">
            <v>SICRO Jan/26</v>
          </cell>
        </row>
        <row r="3151">
          <cell r="A3151">
            <v>2003106</v>
          </cell>
          <cell r="B3151" t="str">
            <v>Entrada para descida d'água - EDA 02 A - areia extraída e brita produzida</v>
          </cell>
          <cell r="C3151" t="str">
            <v>un</v>
          </cell>
          <cell r="D3151">
            <v>203.56</v>
          </cell>
          <cell r="E3151" t="str">
            <v>SICRO Jan/26</v>
          </cell>
        </row>
        <row r="3152">
          <cell r="A3152">
            <v>2003117</v>
          </cell>
          <cell r="B3152" t="str">
            <v>Entrada para descida d'água - EDA 02 B - areia e brita comerciais</v>
          </cell>
          <cell r="C3152" t="str">
            <v>un</v>
          </cell>
          <cell r="D3152">
            <v>343.01</v>
          </cell>
          <cell r="E3152" t="str">
            <v>SICRO Jan/26</v>
          </cell>
        </row>
        <row r="3153">
          <cell r="A3153">
            <v>2003118</v>
          </cell>
          <cell r="B3153" t="str">
            <v>Entrada para descida d'água - EDA 02 B - areia extraída e brita produzida</v>
          </cell>
          <cell r="C3153" t="str">
            <v>un</v>
          </cell>
          <cell r="D3153">
            <v>297.95</v>
          </cell>
          <cell r="E3153" t="str">
            <v>SICRO Jan/26</v>
          </cell>
        </row>
        <row r="3154">
          <cell r="A3154">
            <v>2003107</v>
          </cell>
          <cell r="B3154" t="str">
            <v>Entrada para descida d'água - EDA 03 A - areia e brita comerciais</v>
          </cell>
          <cell r="C3154" t="str">
            <v>un</v>
          </cell>
          <cell r="D3154">
            <v>205.64</v>
          </cell>
          <cell r="E3154" t="str">
            <v>SICRO Jan/26</v>
          </cell>
        </row>
        <row r="3155">
          <cell r="A3155">
            <v>2003108</v>
          </cell>
          <cell r="B3155" t="str">
            <v>Entrada para descida d'água - EDA 03 A - areia extraída e brita produzida</v>
          </cell>
          <cell r="C3155" t="str">
            <v>un</v>
          </cell>
          <cell r="D3155">
            <v>180.48</v>
          </cell>
          <cell r="E3155" t="str">
            <v>SICRO Jan/26</v>
          </cell>
        </row>
        <row r="3156">
          <cell r="A3156">
            <v>2003119</v>
          </cell>
          <cell r="B3156" t="str">
            <v>Entrada para descida d'água - EDA 03 B - areia e brita comerciais</v>
          </cell>
          <cell r="C3156" t="str">
            <v>un</v>
          </cell>
          <cell r="D3156">
            <v>298.37</v>
          </cell>
          <cell r="E3156" t="str">
            <v>SICRO Jan/26</v>
          </cell>
        </row>
        <row r="3157">
          <cell r="A3157">
            <v>2003120</v>
          </cell>
          <cell r="B3157" t="str">
            <v>Entrada para descida d'água - EDA 03 B - areia extraída e brita produzida</v>
          </cell>
          <cell r="C3157" t="str">
            <v>un</v>
          </cell>
          <cell r="D3157">
            <v>261.2</v>
          </cell>
          <cell r="E3157" t="str">
            <v>SICRO Jan/26</v>
          </cell>
        </row>
        <row r="3158">
          <cell r="A3158">
            <v>2003109</v>
          </cell>
          <cell r="B3158" t="str">
            <v>Entrada para descida d'água - EDA 04 A - areia e brita comerciais</v>
          </cell>
          <cell r="C3158" t="str">
            <v>un</v>
          </cell>
          <cell r="D3158">
            <v>216.82</v>
          </cell>
          <cell r="E3158" t="str">
            <v>SICRO Jan/26</v>
          </cell>
        </row>
        <row r="3159">
          <cell r="A3159">
            <v>2003110</v>
          </cell>
          <cell r="B3159" t="str">
            <v>Entrada para descida d'água - EDA 04 A - areia extraída e brita produzida</v>
          </cell>
          <cell r="C3159" t="str">
            <v>un</v>
          </cell>
          <cell r="D3159">
            <v>190.77</v>
          </cell>
          <cell r="E3159" t="str">
            <v>SICRO Jan/26</v>
          </cell>
        </row>
        <row r="3160">
          <cell r="A3160">
            <v>2003121</v>
          </cell>
          <cell r="B3160" t="str">
            <v>Entrada para descida d'água - EDA 04 B - areia e brita comerciais</v>
          </cell>
          <cell r="C3160" t="str">
            <v>un</v>
          </cell>
          <cell r="D3160">
            <v>314.26</v>
          </cell>
          <cell r="E3160" t="str">
            <v>SICRO Jan/26</v>
          </cell>
        </row>
        <row r="3161">
          <cell r="A3161">
            <v>2003122</v>
          </cell>
          <cell r="B3161" t="str">
            <v>Entrada para descida d'água - EDA 04 B - areia extraída e brita produzida</v>
          </cell>
          <cell r="C3161" t="str">
            <v>un</v>
          </cell>
          <cell r="D3161">
            <v>275.82</v>
          </cell>
          <cell r="E3161" t="str">
            <v>SICRO Jan/26</v>
          </cell>
        </row>
        <row r="3162">
          <cell r="A3162">
            <v>2003111</v>
          </cell>
          <cell r="B3162" t="str">
            <v>Entrada para descida d'água - EDA 05 A - areia e brita comerciais</v>
          </cell>
          <cell r="C3162" t="str">
            <v>un</v>
          </cell>
          <cell r="D3162">
            <v>230.18</v>
          </cell>
          <cell r="E3162" t="str">
            <v>SICRO Jan/26</v>
          </cell>
        </row>
        <row r="3163">
          <cell r="A3163">
            <v>2003112</v>
          </cell>
          <cell r="B3163" t="str">
            <v>Entrada para descida d'água - EDA 05 A - areia extraída e brita produzida</v>
          </cell>
          <cell r="C3163" t="str">
            <v>un</v>
          </cell>
          <cell r="D3163">
            <v>203.07</v>
          </cell>
          <cell r="E3163" t="str">
            <v>SICRO Jan/26</v>
          </cell>
        </row>
        <row r="3164">
          <cell r="A3164">
            <v>2003123</v>
          </cell>
          <cell r="B3164" t="str">
            <v>Entrada para descida d'água - EDA 05 B - areia e brita comerciais</v>
          </cell>
          <cell r="C3164" t="str">
            <v>un</v>
          </cell>
          <cell r="D3164">
            <v>333.37</v>
          </cell>
          <cell r="E3164" t="str">
            <v>SICRO Jan/26</v>
          </cell>
        </row>
        <row r="3165">
          <cell r="A3165">
            <v>2003124</v>
          </cell>
          <cell r="B3165" t="str">
            <v>Entrada para descida d'água - EDA 05 B - areia extraída e brita produzida</v>
          </cell>
          <cell r="C3165" t="str">
            <v>un</v>
          </cell>
          <cell r="D3165">
            <v>293.39999999999998</v>
          </cell>
          <cell r="E3165" t="str">
            <v>SICRO Jan/26</v>
          </cell>
        </row>
        <row r="3166">
          <cell r="A3166">
            <v>2003113</v>
          </cell>
          <cell r="B3166" t="str">
            <v>Entrada para descida d'água - EDA 06 A - areia e brita comerciais</v>
          </cell>
          <cell r="C3166" t="str">
            <v>un</v>
          </cell>
          <cell r="D3166">
            <v>241.37</v>
          </cell>
          <cell r="E3166" t="str">
            <v>SICRO Jan/26</v>
          </cell>
        </row>
        <row r="3167">
          <cell r="A3167">
            <v>2003114</v>
          </cell>
          <cell r="B3167" t="str">
            <v>Entrada para descida d'água - EDA 06 A - areia extraída e brita produzida</v>
          </cell>
          <cell r="C3167" t="str">
            <v>un</v>
          </cell>
          <cell r="D3167">
            <v>213.35</v>
          </cell>
          <cell r="E3167" t="str">
            <v>SICRO Jan/26</v>
          </cell>
        </row>
        <row r="3168">
          <cell r="A3168">
            <v>2003125</v>
          </cell>
          <cell r="B3168" t="str">
            <v>Entrada para descida d'água - EDA 06 B - areia e brita comerciais</v>
          </cell>
          <cell r="C3168" t="str">
            <v>un</v>
          </cell>
          <cell r="D3168">
            <v>349.26</v>
          </cell>
          <cell r="E3168" t="str">
            <v>SICRO Jan/26</v>
          </cell>
        </row>
        <row r="3169">
          <cell r="A3169">
            <v>2003126</v>
          </cell>
          <cell r="B3169" t="str">
            <v>Entrada para descida d'água - EDA 06 B - areia extraída e brita produzida</v>
          </cell>
          <cell r="C3169" t="str">
            <v>un</v>
          </cell>
          <cell r="D3169">
            <v>308.02999999999997</v>
          </cell>
          <cell r="E3169" t="str">
            <v>SICRO Jan/26</v>
          </cell>
        </row>
        <row r="3170">
          <cell r="A3170">
            <v>2003127</v>
          </cell>
          <cell r="B3170" t="str">
            <v>Entrada para descida d'água - EDA 07 A - areia e brita comerciais</v>
          </cell>
          <cell r="C3170" t="str">
            <v>un</v>
          </cell>
          <cell r="D3170">
            <v>923.02</v>
          </cell>
          <cell r="E3170" t="str">
            <v>SICRO Jan/26</v>
          </cell>
        </row>
        <row r="3171">
          <cell r="A3171">
            <v>2003128</v>
          </cell>
          <cell r="B3171" t="str">
            <v>Entrada para descida d'água - EDA 07 A - areia extraída e brita produzida</v>
          </cell>
          <cell r="C3171" t="str">
            <v>un</v>
          </cell>
          <cell r="D3171">
            <v>783.71</v>
          </cell>
          <cell r="E3171" t="str">
            <v>SICRO Jan/26</v>
          </cell>
        </row>
        <row r="3172">
          <cell r="A3172">
            <v>2003147</v>
          </cell>
          <cell r="B3172" t="str">
            <v>Entrada para descida d'água - EDA 07 B - areia e brita comerciais</v>
          </cell>
          <cell r="C3172" t="str">
            <v>un</v>
          </cell>
          <cell r="D3172">
            <v>1266.05</v>
          </cell>
          <cell r="E3172" t="str">
            <v>SICRO Jan/26</v>
          </cell>
        </row>
        <row r="3173">
          <cell r="A3173">
            <v>2003148</v>
          </cell>
          <cell r="B3173" t="str">
            <v>Entrada para descida d'água - EDA 07 B - areia extraída e brita produzida</v>
          </cell>
          <cell r="C3173" t="str">
            <v>un</v>
          </cell>
          <cell r="D3173">
            <v>1066.05</v>
          </cell>
          <cell r="E3173" t="str">
            <v>SICRO Jan/26</v>
          </cell>
        </row>
        <row r="3174">
          <cell r="A3174">
            <v>2003129</v>
          </cell>
          <cell r="B3174" t="str">
            <v>Entrada para descida d'água - EDA 08 A - areia e brita comerciais</v>
          </cell>
          <cell r="C3174" t="str">
            <v>un</v>
          </cell>
          <cell r="D3174">
            <v>928.93</v>
          </cell>
          <cell r="E3174" t="str">
            <v>SICRO Jan/26</v>
          </cell>
        </row>
        <row r="3175">
          <cell r="A3175">
            <v>2003130</v>
          </cell>
          <cell r="B3175" t="str">
            <v>Entrada para descida d'água - EDA 08 A - areia extraída e brita produzida</v>
          </cell>
          <cell r="C3175" t="str">
            <v>un</v>
          </cell>
          <cell r="D3175">
            <v>788.17</v>
          </cell>
          <cell r="E3175" t="str">
            <v>SICRO Jan/26</v>
          </cell>
        </row>
        <row r="3176">
          <cell r="A3176">
            <v>2003149</v>
          </cell>
          <cell r="B3176" t="str">
            <v>Entrada para descida d'água - EDA 08 B - areia e brita comerciais</v>
          </cell>
          <cell r="C3176" t="str">
            <v>un</v>
          </cell>
          <cell r="D3176">
            <v>1276.3699999999999</v>
          </cell>
          <cell r="E3176" t="str">
            <v>SICRO Jan/26</v>
          </cell>
        </row>
        <row r="3177">
          <cell r="A3177">
            <v>2003150</v>
          </cell>
          <cell r="B3177" t="str">
            <v>Entrada para descida d'água - EDA 08 B - areia extraída e brita produzida</v>
          </cell>
          <cell r="C3177" t="str">
            <v>un</v>
          </cell>
          <cell r="D3177">
            <v>1073.8499999999999</v>
          </cell>
          <cell r="E3177" t="str">
            <v>SICRO Jan/26</v>
          </cell>
        </row>
        <row r="3178">
          <cell r="A3178">
            <v>2003131</v>
          </cell>
          <cell r="B3178" t="str">
            <v>Entrada para descida d'água - EDA 09 A - areia e brita comerciais</v>
          </cell>
          <cell r="C3178" t="str">
            <v>un</v>
          </cell>
          <cell r="D3178">
            <v>946.91</v>
          </cell>
          <cell r="E3178" t="str">
            <v>SICRO Jan/26</v>
          </cell>
        </row>
        <row r="3179">
          <cell r="A3179">
            <v>2003132</v>
          </cell>
          <cell r="B3179" t="str">
            <v>Entrada para descida d'água - EDA 09 A - areia extraída e brita produzida</v>
          </cell>
          <cell r="C3179" t="str">
            <v>un</v>
          </cell>
          <cell r="D3179">
            <v>801.78</v>
          </cell>
          <cell r="E3179" t="str">
            <v>SICRO Jan/26</v>
          </cell>
        </row>
        <row r="3180">
          <cell r="A3180">
            <v>2003151</v>
          </cell>
          <cell r="B3180" t="str">
            <v>Entrada para descida d'água - EDA 09 B - areia e brita comerciais</v>
          </cell>
          <cell r="C3180" t="str">
            <v>un</v>
          </cell>
          <cell r="D3180">
            <v>1307.77</v>
          </cell>
          <cell r="E3180" t="str">
            <v>SICRO Jan/26</v>
          </cell>
        </row>
        <row r="3181">
          <cell r="A3181">
            <v>2003152</v>
          </cell>
          <cell r="B3181" t="str">
            <v>Entrada para descida d'água - EDA 09 B - areia extraída e brita produzida</v>
          </cell>
          <cell r="C3181" t="str">
            <v>un</v>
          </cell>
          <cell r="D3181">
            <v>1097.6099999999999</v>
          </cell>
          <cell r="E3181" t="str">
            <v>SICRO Jan/26</v>
          </cell>
        </row>
        <row r="3182">
          <cell r="A3182">
            <v>2003133</v>
          </cell>
          <cell r="B3182" t="str">
            <v>Entrada para descida d'água - EDA 10 A - areia e brita comerciais</v>
          </cell>
          <cell r="C3182" t="str">
            <v>un</v>
          </cell>
          <cell r="D3182">
            <v>950.53</v>
          </cell>
          <cell r="E3182" t="str">
            <v>SICRO Jan/26</v>
          </cell>
        </row>
        <row r="3183">
          <cell r="A3183">
            <v>2003134</v>
          </cell>
          <cell r="B3183" t="str">
            <v>Entrada para descida d'água - EDA 10 A - areia extraída e brita produzida</v>
          </cell>
          <cell r="C3183" t="str">
            <v>un</v>
          </cell>
          <cell r="D3183">
            <v>804.52</v>
          </cell>
          <cell r="E3183" t="str">
            <v>SICRO Jan/26</v>
          </cell>
        </row>
        <row r="3184">
          <cell r="A3184">
            <v>2003153</v>
          </cell>
          <cell r="B3184" t="str">
            <v>Entrada para descida d'água - EDA 10 B - areia e brita comerciais</v>
          </cell>
          <cell r="C3184" t="str">
            <v>un</v>
          </cell>
          <cell r="D3184">
            <v>1314.06</v>
          </cell>
          <cell r="E3184" t="str">
            <v>SICRO Jan/26</v>
          </cell>
        </row>
        <row r="3185">
          <cell r="A3185">
            <v>2003154</v>
          </cell>
          <cell r="B3185" t="str">
            <v>Entrada para descida d'água - EDA 10 B - areia extraída e brita produzida</v>
          </cell>
          <cell r="C3185" t="str">
            <v>un</v>
          </cell>
          <cell r="D3185">
            <v>1102.3699999999999</v>
          </cell>
          <cell r="E3185" t="str">
            <v>SICRO Jan/26</v>
          </cell>
        </row>
        <row r="3186">
          <cell r="A3186">
            <v>2003135</v>
          </cell>
          <cell r="B3186" t="str">
            <v>Entrada para descida d'água - EDA 11 A - areia e brita comerciais</v>
          </cell>
          <cell r="C3186" t="str">
            <v>un</v>
          </cell>
          <cell r="D3186">
            <v>958.64</v>
          </cell>
          <cell r="E3186" t="str">
            <v>SICRO Jan/26</v>
          </cell>
        </row>
        <row r="3187">
          <cell r="A3187">
            <v>2003136</v>
          </cell>
          <cell r="B3187" t="str">
            <v>Entrada para descida d'água - EDA 11 A - areia extraída e brita produzida</v>
          </cell>
          <cell r="C3187" t="str">
            <v>un</v>
          </cell>
          <cell r="D3187">
            <v>810.66</v>
          </cell>
          <cell r="E3187" t="str">
            <v>SICRO Jan/26</v>
          </cell>
        </row>
        <row r="3188">
          <cell r="A3188">
            <v>2003155</v>
          </cell>
          <cell r="B3188" t="str">
            <v>Entrada para descida d'água - EDA 11 B - areia e brita comerciais</v>
          </cell>
          <cell r="C3188" t="str">
            <v>un</v>
          </cell>
          <cell r="D3188">
            <v>1328.28</v>
          </cell>
          <cell r="E3188" t="str">
            <v>SICRO Jan/26</v>
          </cell>
        </row>
        <row r="3189">
          <cell r="A3189">
            <v>2003156</v>
          </cell>
          <cell r="B3189" t="str">
            <v>Entrada para descida d'água - EDA 11 B - areia extraída e brita produzida</v>
          </cell>
          <cell r="C3189" t="str">
            <v>un</v>
          </cell>
          <cell r="D3189">
            <v>1113.1300000000001</v>
          </cell>
          <cell r="E3189" t="str">
            <v>SICRO Jan/26</v>
          </cell>
        </row>
        <row r="3190">
          <cell r="A3190">
            <v>2003137</v>
          </cell>
          <cell r="B3190" t="str">
            <v>Entrada para descida d'água - EDA 12 A - areia e brita comerciais</v>
          </cell>
          <cell r="C3190" t="str">
            <v>un</v>
          </cell>
          <cell r="D3190">
            <v>1243.78</v>
          </cell>
          <cell r="E3190" t="str">
            <v>SICRO Jan/26</v>
          </cell>
        </row>
        <row r="3191">
          <cell r="A3191">
            <v>2003138</v>
          </cell>
          <cell r="B3191" t="str">
            <v>Entrada para descida d'água - EDA 12 A - areia extraída e brita produzida</v>
          </cell>
          <cell r="C3191" t="str">
            <v>un</v>
          </cell>
          <cell r="D3191">
            <v>1081.96</v>
          </cell>
          <cell r="E3191" t="str">
            <v>SICRO Jan/26</v>
          </cell>
        </row>
        <row r="3192">
          <cell r="A3192">
            <v>2003157</v>
          </cell>
          <cell r="B3192" t="str">
            <v>Entrada para descida d'água - EDA 12 B - areia e brita comerciais</v>
          </cell>
          <cell r="C3192" t="str">
            <v>un</v>
          </cell>
          <cell r="D3192">
            <v>1679.92</v>
          </cell>
          <cell r="E3192" t="str">
            <v>SICRO Jan/26</v>
          </cell>
        </row>
        <row r="3193">
          <cell r="A3193">
            <v>2003158</v>
          </cell>
          <cell r="B3193" t="str">
            <v>Entrada para descida d'água - EDA 12 B - areia extraída e brita produzida</v>
          </cell>
          <cell r="C3193" t="str">
            <v>un</v>
          </cell>
          <cell r="D3193">
            <v>1450.92</v>
          </cell>
          <cell r="E3193" t="str">
            <v>SICRO Jan/26</v>
          </cell>
        </row>
        <row r="3194">
          <cell r="A3194">
            <v>2003139</v>
          </cell>
          <cell r="B3194" t="str">
            <v>Entrada para descida d'água - EDA 13 A - areia e brita comerciais</v>
          </cell>
          <cell r="C3194" t="str">
            <v>un</v>
          </cell>
          <cell r="D3194">
            <v>1249.69</v>
          </cell>
          <cell r="E3194" t="str">
            <v>SICRO Jan/26</v>
          </cell>
        </row>
        <row r="3195">
          <cell r="A3195">
            <v>2003140</v>
          </cell>
          <cell r="B3195" t="str">
            <v>Entrada para descida d'água - EDA 13 A - areia extraída e brita produzida</v>
          </cell>
          <cell r="C3195" t="str">
            <v>un</v>
          </cell>
          <cell r="D3195">
            <v>1086.43</v>
          </cell>
          <cell r="E3195" t="str">
            <v>SICRO Jan/26</v>
          </cell>
        </row>
        <row r="3196">
          <cell r="A3196">
            <v>2003159</v>
          </cell>
          <cell r="B3196" t="str">
            <v>Entrada para descida d'água - EDA 13 B - areia e brita comerciais</v>
          </cell>
          <cell r="C3196" t="str">
            <v>un</v>
          </cell>
          <cell r="D3196">
            <v>1690.23</v>
          </cell>
          <cell r="E3196" t="str">
            <v>SICRO Jan/26</v>
          </cell>
        </row>
        <row r="3197">
          <cell r="A3197">
            <v>2003160</v>
          </cell>
          <cell r="B3197" t="str">
            <v>Entrada para descida d'água - EDA 13 B - areia extraída e brita produzida</v>
          </cell>
          <cell r="C3197" t="str">
            <v>un</v>
          </cell>
          <cell r="D3197">
            <v>1458.72</v>
          </cell>
          <cell r="E3197" t="str">
            <v>SICRO Jan/26</v>
          </cell>
        </row>
        <row r="3198">
          <cell r="A3198">
            <v>2003141</v>
          </cell>
          <cell r="B3198" t="str">
            <v>Entrada para descida d'água - EDA 14 A - areia e brita comerciais</v>
          </cell>
          <cell r="C3198" t="str">
            <v>un</v>
          </cell>
          <cell r="D3198">
            <v>1267.6600000000001</v>
          </cell>
          <cell r="E3198" t="str">
            <v>SICRO Jan/26</v>
          </cell>
        </row>
        <row r="3199">
          <cell r="A3199">
            <v>2003142</v>
          </cell>
          <cell r="B3199" t="str">
            <v>Entrada para descida d'água - EDA 14 A - areia extraída e brita produzida</v>
          </cell>
          <cell r="C3199" t="str">
            <v>un</v>
          </cell>
          <cell r="D3199">
            <v>1100.03</v>
          </cell>
          <cell r="E3199" t="str">
            <v>SICRO Jan/26</v>
          </cell>
        </row>
        <row r="3200">
          <cell r="A3200">
            <v>2003161</v>
          </cell>
          <cell r="B3200" t="str">
            <v>Entrada para descida d'água - EDA 14 B - areia e brita comerciais</v>
          </cell>
          <cell r="C3200" t="str">
            <v>un</v>
          </cell>
          <cell r="D3200">
            <v>1721.64</v>
          </cell>
          <cell r="E3200" t="str">
            <v>SICRO Jan/26</v>
          </cell>
        </row>
        <row r="3201">
          <cell r="A3201">
            <v>2003162</v>
          </cell>
          <cell r="B3201" t="str">
            <v>Entrada para descida d'água - EDA 14 B - areia extraída e brita produzida</v>
          </cell>
          <cell r="C3201" t="str">
            <v>un</v>
          </cell>
          <cell r="D3201">
            <v>1482.48</v>
          </cell>
          <cell r="E3201" t="str">
            <v>SICRO Jan/26</v>
          </cell>
        </row>
        <row r="3202">
          <cell r="A3202">
            <v>2003143</v>
          </cell>
          <cell r="B3202" t="str">
            <v>Entrada para descida d'água - EDA 15 A - areia e brita comerciais</v>
          </cell>
          <cell r="C3202" t="str">
            <v>un</v>
          </cell>
          <cell r="D3202">
            <v>1271.29</v>
          </cell>
          <cell r="E3202" t="str">
            <v>SICRO Jan/26</v>
          </cell>
        </row>
        <row r="3203">
          <cell r="A3203">
            <v>2003144</v>
          </cell>
          <cell r="B3203" t="str">
            <v>Entrada para descida d'água - EDA 15 A - areia extraída e brita produzida</v>
          </cell>
          <cell r="C3203" t="str">
            <v>un</v>
          </cell>
          <cell r="D3203">
            <v>1102.77</v>
          </cell>
          <cell r="E3203" t="str">
            <v>SICRO Jan/26</v>
          </cell>
        </row>
        <row r="3204">
          <cell r="A3204">
            <v>2003163</v>
          </cell>
          <cell r="B3204" t="str">
            <v>Entrada para descida d'água - EDA 15 B - areia e brita comerciais</v>
          </cell>
          <cell r="C3204" t="str">
            <v>un</v>
          </cell>
          <cell r="D3204">
            <v>1727.93</v>
          </cell>
          <cell r="E3204" t="str">
            <v>SICRO Jan/26</v>
          </cell>
        </row>
        <row r="3205">
          <cell r="A3205">
            <v>2003164</v>
          </cell>
          <cell r="B3205" t="str">
            <v>Entrada para descida d'água - EDA 15 B - areia extraída e brita produzida</v>
          </cell>
          <cell r="C3205" t="str">
            <v>un</v>
          </cell>
          <cell r="D3205">
            <v>1487.24</v>
          </cell>
          <cell r="E3205" t="str">
            <v>SICRO Jan/26</v>
          </cell>
        </row>
        <row r="3206">
          <cell r="A3206">
            <v>2003145</v>
          </cell>
          <cell r="B3206" t="str">
            <v>Entrada para descida d'água - EDA 16 A - areia e brita comerciais</v>
          </cell>
          <cell r="C3206" t="str">
            <v>un</v>
          </cell>
          <cell r="D3206">
            <v>1279.4000000000001</v>
          </cell>
          <cell r="E3206" t="str">
            <v>SICRO Jan/26</v>
          </cell>
        </row>
        <row r="3207">
          <cell r="A3207">
            <v>2003146</v>
          </cell>
          <cell r="B3207" t="str">
            <v>Entrada para descida d'água - EDA 16 A - areia extraída e brita produzida</v>
          </cell>
          <cell r="C3207" t="str">
            <v>un</v>
          </cell>
          <cell r="D3207">
            <v>1108.9100000000001</v>
          </cell>
          <cell r="E3207" t="str">
            <v>SICRO Jan/26</v>
          </cell>
        </row>
        <row r="3208">
          <cell r="A3208">
            <v>2003165</v>
          </cell>
          <cell r="B3208" t="str">
            <v>Entrada para descida d'água - EDA 16 B - areia e brita comerciais</v>
          </cell>
          <cell r="C3208" t="str">
            <v>un</v>
          </cell>
          <cell r="D3208">
            <v>1742.14</v>
          </cell>
          <cell r="E3208" t="str">
            <v>SICRO Jan/26</v>
          </cell>
        </row>
        <row r="3209">
          <cell r="A3209">
            <v>2003166</v>
          </cell>
          <cell r="B3209" t="str">
            <v>Entrada para descida d'água - EDA 16 B - areia extraída e brita produzida</v>
          </cell>
          <cell r="C3209" t="str">
            <v>un</v>
          </cell>
          <cell r="D3209">
            <v>1498</v>
          </cell>
          <cell r="E3209" t="str">
            <v>SICRO Jan/26</v>
          </cell>
        </row>
        <row r="3210">
          <cell r="A3210">
            <v>2003819</v>
          </cell>
          <cell r="B3210" t="str">
            <v>Envelope de brita para tubos com diâmetro externo de 75 a 110 mm - L = 15 cm e H = 15 cm</v>
          </cell>
          <cell r="C3210" t="str">
            <v>m</v>
          </cell>
          <cell r="D3210">
            <v>9.33</v>
          </cell>
          <cell r="E3210" t="str">
            <v>SICRO Jan/26</v>
          </cell>
        </row>
        <row r="3211">
          <cell r="A3211">
            <v>2004504</v>
          </cell>
          <cell r="B3211" t="str">
            <v>Escavação mecânica de vala para drenagem com valetadeira em material de 1ª categoria</v>
          </cell>
          <cell r="C3211" t="str">
            <v>m³</v>
          </cell>
          <cell r="D3211">
            <v>21.3</v>
          </cell>
          <cell r="E3211" t="str">
            <v>SICRO Jan/26</v>
          </cell>
        </row>
        <row r="3212">
          <cell r="A3212">
            <v>2004519</v>
          </cell>
          <cell r="B3212" t="str">
            <v>Escavação mecânica de vala trapezoidal ou triangular em material de 1ª categoria para drenagem superficial com retroescavadeira - 0,10 m² ≤ seção &lt; 0,15 m²</v>
          </cell>
          <cell r="C3212" t="str">
            <v>m³</v>
          </cell>
          <cell r="D3212">
            <v>29.37</v>
          </cell>
          <cell r="E3212" t="str">
            <v>SICRO Jan/26</v>
          </cell>
        </row>
        <row r="3213">
          <cell r="A3213">
            <v>2004520</v>
          </cell>
          <cell r="B3213" t="str">
            <v>Escavação mecânica de vala trapezoidal ou triangular em material de 1ª categoria para drenagem superficial com retroescavadeira - 0,15 m² ≤ seção &lt; 0,20 m²</v>
          </cell>
          <cell r="C3213" t="str">
            <v>m³</v>
          </cell>
          <cell r="D3213">
            <v>24.23</v>
          </cell>
          <cell r="E3213" t="str">
            <v>SICRO Jan/26</v>
          </cell>
        </row>
        <row r="3214">
          <cell r="A3214">
            <v>2004521</v>
          </cell>
          <cell r="B3214" t="str">
            <v>Escavação mecânica de vala trapezoidal ou triangular em material de 1ª categoria para drenagem superficial com retroescavadeira - 0,20 m² ≤ seção &lt; 0,30 m²</v>
          </cell>
          <cell r="C3214" t="str">
            <v>m³</v>
          </cell>
          <cell r="D3214">
            <v>16.57</v>
          </cell>
          <cell r="E3214" t="str">
            <v>SICRO Jan/26</v>
          </cell>
        </row>
        <row r="3215">
          <cell r="A3215">
            <v>2004522</v>
          </cell>
          <cell r="B3215" t="str">
            <v>Escavação mecânica de vala trapezoidal ou triangular em material de 1ª categoria para drenagem superficial com retroescavadeira - 0,30 m² ≤ seção &lt; 0,50 m²</v>
          </cell>
          <cell r="C3215" t="str">
            <v>m³</v>
          </cell>
          <cell r="D3215">
            <v>12.11</v>
          </cell>
          <cell r="E3215" t="str">
            <v>SICRO Jan/26</v>
          </cell>
        </row>
        <row r="3216">
          <cell r="A3216">
            <v>2004518</v>
          </cell>
          <cell r="B3216" t="str">
            <v>Escavação mecânica de vala trapezoidal ou triangular em material de 1ª categoria para drenagem superficial com retroescavadeira - seção &lt; 0,10 m²</v>
          </cell>
          <cell r="C3216" t="str">
            <v>m³</v>
          </cell>
          <cell r="D3216">
            <v>51.01</v>
          </cell>
          <cell r="E3216" t="str">
            <v>SICRO Jan/26</v>
          </cell>
        </row>
        <row r="3217">
          <cell r="A3217">
            <v>2003864</v>
          </cell>
          <cell r="B3217" t="str">
            <v>Esgotamento de água com bomba submersa</v>
          </cell>
          <cell r="C3217" t="str">
            <v>h</v>
          </cell>
          <cell r="D3217">
            <v>14.42</v>
          </cell>
          <cell r="E3217" t="str">
            <v>SICRO Jan/26</v>
          </cell>
        </row>
        <row r="3218">
          <cell r="A3218">
            <v>2003863</v>
          </cell>
          <cell r="B3218" t="str">
            <v>Esgotamento de dreno horizontal profundo a vácuo</v>
          </cell>
          <cell r="C3218" t="str">
            <v>h</v>
          </cell>
          <cell r="D3218">
            <v>25.49</v>
          </cell>
          <cell r="E3218" t="str">
            <v>SICRO Jan/26</v>
          </cell>
        </row>
        <row r="3219">
          <cell r="A3219">
            <v>2004508</v>
          </cell>
          <cell r="B3219" t="str">
            <v>Geodreno vertical para tratamento de solos moles</v>
          </cell>
          <cell r="C3219" t="str">
            <v>m</v>
          </cell>
          <cell r="D3219">
            <v>12.61</v>
          </cell>
          <cell r="E3219" t="str">
            <v>SICRO Jan/26</v>
          </cell>
        </row>
        <row r="3220">
          <cell r="A3220">
            <v>2003316</v>
          </cell>
          <cell r="B3220" t="str">
            <v>Grelha de concreto 54 x 100 cm para boca-de-lobo - areia e brita comerciais - sobrecarga do trem tipo TB 45</v>
          </cell>
          <cell r="C3220" t="str">
            <v>un</v>
          </cell>
          <cell r="D3220">
            <v>108.77</v>
          </cell>
          <cell r="E3220" t="str">
            <v>SICRO Jan/26</v>
          </cell>
        </row>
        <row r="3221">
          <cell r="A3221">
            <v>2003317</v>
          </cell>
          <cell r="B3221" t="str">
            <v>Grelha de concreto 54 x 100 cm para boca-de-lobo - areia extraída e brita produzida - sobrecarga do trem tipo TB 45</v>
          </cell>
          <cell r="C3221" t="str">
            <v>un</v>
          </cell>
          <cell r="D3221">
            <v>102.99</v>
          </cell>
          <cell r="E3221" t="str">
            <v>SICRO Jan/26</v>
          </cell>
        </row>
        <row r="3222">
          <cell r="A3222">
            <v>2003767</v>
          </cell>
          <cell r="B3222" t="str">
            <v>Lastro de areia comercial - espalhamento manual</v>
          </cell>
          <cell r="C3222" t="str">
            <v>m³</v>
          </cell>
          <cell r="D3222">
            <v>132.76</v>
          </cell>
          <cell r="E3222" t="str">
            <v>SICRO Jan/26</v>
          </cell>
        </row>
        <row r="3223">
          <cell r="A3223">
            <v>2003844</v>
          </cell>
          <cell r="B3223" t="str">
            <v>Lastro de areia comercial - espalhamento mecânico</v>
          </cell>
          <cell r="C3223" t="str">
            <v>m³</v>
          </cell>
          <cell r="D3223">
            <v>128.38</v>
          </cell>
          <cell r="E3223" t="str">
            <v>SICRO Jan/26</v>
          </cell>
        </row>
        <row r="3224">
          <cell r="A3224">
            <v>2003576</v>
          </cell>
          <cell r="B3224" t="str">
            <v>Lastro de areia extraída - espalhamento manual</v>
          </cell>
          <cell r="C3224" t="str">
            <v>m³</v>
          </cell>
          <cell r="D3224">
            <v>18.309999999999999</v>
          </cell>
          <cell r="E3224" t="str">
            <v>SICRO Jan/26</v>
          </cell>
        </row>
        <row r="3225">
          <cell r="A3225">
            <v>2003858</v>
          </cell>
          <cell r="B3225" t="str">
            <v>Lastro de areia extraída - espalhamento mecânico</v>
          </cell>
          <cell r="C3225" t="str">
            <v>m³</v>
          </cell>
          <cell r="D3225">
            <v>13.94</v>
          </cell>
          <cell r="E3225" t="str">
            <v>SICRO Jan/26</v>
          </cell>
        </row>
        <row r="3226">
          <cell r="A3226">
            <v>2003850</v>
          </cell>
          <cell r="B3226" t="str">
            <v>Lastro de brita comercial compactado com soquete vibratório - espalhamento manual</v>
          </cell>
          <cell r="C3226" t="str">
            <v>m³</v>
          </cell>
          <cell r="D3226">
            <v>186.86</v>
          </cell>
          <cell r="E3226" t="str">
            <v>SICRO Jan/26</v>
          </cell>
        </row>
        <row r="3227">
          <cell r="A3227">
            <v>2003849</v>
          </cell>
          <cell r="B3227" t="str">
            <v>Lastro de brita produzida compactado com soquete vibratório - espalhamento manual</v>
          </cell>
          <cell r="C3227" t="str">
            <v>m³</v>
          </cell>
          <cell r="D3227">
            <v>81.05</v>
          </cell>
          <cell r="E3227" t="str">
            <v>SICRO Jan/26</v>
          </cell>
        </row>
        <row r="3228">
          <cell r="A3228">
            <v>2003868</v>
          </cell>
          <cell r="B3228" t="str">
            <v>Lastro de pedra de mão ou rachão - espalhamento manual</v>
          </cell>
          <cell r="C3228" t="str">
            <v>m³</v>
          </cell>
          <cell r="D3228">
            <v>172.47</v>
          </cell>
          <cell r="E3228" t="str">
            <v>SICRO Jan/26</v>
          </cell>
        </row>
        <row r="3229">
          <cell r="A3229">
            <v>2003369</v>
          </cell>
          <cell r="B3229" t="str">
            <v>Meio-fio de concreto - MFC 01 - areia e brita comerciais - fôrma de madeira</v>
          </cell>
          <cell r="C3229" t="str">
            <v>m</v>
          </cell>
          <cell r="D3229">
            <v>122.52</v>
          </cell>
          <cell r="E3229" t="str">
            <v>SICRO Jan/26</v>
          </cell>
        </row>
        <row r="3230">
          <cell r="A3230">
            <v>2003368</v>
          </cell>
          <cell r="B3230" t="str">
            <v>Meio-fio de concreto - MFC 01 - areia extraída e brita produzida - fôrma de madeira</v>
          </cell>
          <cell r="C3230" t="str">
            <v>m</v>
          </cell>
          <cell r="D3230">
            <v>106.32</v>
          </cell>
          <cell r="E3230" t="str">
            <v>SICRO Jan/26</v>
          </cell>
        </row>
        <row r="3231">
          <cell r="A3231">
            <v>2003939</v>
          </cell>
          <cell r="B3231" t="str">
            <v>Meio-fio de concreto - MFC 01 moldado no local com extrusora e concreto usinado - areia e brita comerciais</v>
          </cell>
          <cell r="C3231" t="str">
            <v>m</v>
          </cell>
          <cell r="D3231">
            <v>73.7</v>
          </cell>
          <cell r="E3231" t="str">
            <v>SICRO Jan/26</v>
          </cell>
        </row>
        <row r="3232">
          <cell r="A3232">
            <v>2003940</v>
          </cell>
          <cell r="B3232" t="str">
            <v>Meio-fio de concreto - MFC 01 moldado no local com extrusora e concreto usinado - areia extraída e brita produzida</v>
          </cell>
          <cell r="C3232" t="str">
            <v>m</v>
          </cell>
          <cell r="D3232">
            <v>57.46</v>
          </cell>
          <cell r="E3232" t="str">
            <v>SICRO Jan/26</v>
          </cell>
        </row>
        <row r="3233">
          <cell r="A3233">
            <v>2003371</v>
          </cell>
          <cell r="B3233" t="str">
            <v>Meio-fio de concreto - MFC 02 - areia e brita comerciais - fôrma de madeira</v>
          </cell>
          <cell r="C3233" t="str">
            <v>m</v>
          </cell>
          <cell r="D3233">
            <v>89.34</v>
          </cell>
          <cell r="E3233" t="str">
            <v>SICRO Jan/26</v>
          </cell>
        </row>
        <row r="3234">
          <cell r="A3234">
            <v>2003370</v>
          </cell>
          <cell r="B3234" t="str">
            <v>Meio-fio de concreto - MFC 02 - areia extraída e brita produzida - fôrma de madeira</v>
          </cell>
          <cell r="C3234" t="str">
            <v>m</v>
          </cell>
          <cell r="D3234">
            <v>75.650000000000006</v>
          </cell>
          <cell r="E3234" t="str">
            <v>SICRO Jan/26</v>
          </cell>
        </row>
        <row r="3235">
          <cell r="A3235">
            <v>2003941</v>
          </cell>
          <cell r="B3235" t="str">
            <v>Meio-fio de concreto - MFC 02 moldado no local com extrusora e concreto usinado - areia e brita comerciais</v>
          </cell>
          <cell r="C3235" t="str">
            <v>m</v>
          </cell>
          <cell r="D3235">
            <v>63.23</v>
          </cell>
          <cell r="E3235" t="str">
            <v>SICRO Jan/26</v>
          </cell>
        </row>
        <row r="3236">
          <cell r="A3236">
            <v>2003942</v>
          </cell>
          <cell r="B3236" t="str">
            <v>Meio-fio de concreto - MFC 02 moldado no local com extrusora e concreto usinado - areia extraída e brita produzida</v>
          </cell>
          <cell r="C3236" t="str">
            <v>m</v>
          </cell>
          <cell r="D3236">
            <v>49.5</v>
          </cell>
          <cell r="E3236" t="str">
            <v>SICRO Jan/26</v>
          </cell>
        </row>
        <row r="3237">
          <cell r="A3237">
            <v>2003373</v>
          </cell>
          <cell r="B3237" t="str">
            <v>Meio-fio de concreto - MFC 03 - areia e brita comerciais - fôrma de madeira</v>
          </cell>
          <cell r="C3237" t="str">
            <v>m</v>
          </cell>
          <cell r="D3237">
            <v>72.73</v>
          </cell>
          <cell r="E3237" t="str">
            <v>SICRO Jan/26</v>
          </cell>
        </row>
        <row r="3238">
          <cell r="A3238">
            <v>2003372</v>
          </cell>
          <cell r="B3238" t="str">
            <v>Meio-fio de concreto - MFC 03 - areia extraída e brita produzida - fôrma de madeira</v>
          </cell>
          <cell r="C3238" t="str">
            <v>m</v>
          </cell>
          <cell r="D3238">
            <v>66.09</v>
          </cell>
          <cell r="E3238" t="str">
            <v>SICRO Jan/26</v>
          </cell>
        </row>
        <row r="3239">
          <cell r="A3239">
            <v>2003943</v>
          </cell>
          <cell r="B3239" t="str">
            <v>Meio-fio de concreto - MFC 03 moldado no local com extrusora e concreto usinado - areia e brita comerciais</v>
          </cell>
          <cell r="C3239" t="str">
            <v>m</v>
          </cell>
          <cell r="D3239">
            <v>29.57</v>
          </cell>
          <cell r="E3239" t="str">
            <v>SICRO Jan/26</v>
          </cell>
        </row>
        <row r="3240">
          <cell r="A3240">
            <v>2003944</v>
          </cell>
          <cell r="B3240" t="str">
            <v>Meio-fio de concreto - MFC 03 moldado no local com extrusora e concreto usinado - areia extraída e brita produzida</v>
          </cell>
          <cell r="C3240" t="str">
            <v>m</v>
          </cell>
          <cell r="D3240">
            <v>22.91</v>
          </cell>
          <cell r="E3240" t="str">
            <v>SICRO Jan/26</v>
          </cell>
        </row>
        <row r="3241">
          <cell r="A3241">
            <v>2003375</v>
          </cell>
          <cell r="B3241" t="str">
            <v>Meio-fio de concreto - MFC 04 - areia e brita comerciais - fôrma de madeira</v>
          </cell>
          <cell r="C3241" t="str">
            <v>m</v>
          </cell>
          <cell r="D3241">
            <v>46.56</v>
          </cell>
          <cell r="E3241" t="str">
            <v>SICRO Jan/26</v>
          </cell>
        </row>
        <row r="3242">
          <cell r="A3242">
            <v>2003374</v>
          </cell>
          <cell r="B3242" t="str">
            <v>Meio-fio de concreto - MFC 04 - areia extraída e brita produzida - fôrma de madeira</v>
          </cell>
          <cell r="C3242" t="str">
            <v>m</v>
          </cell>
          <cell r="D3242">
            <v>41.67</v>
          </cell>
          <cell r="E3242" t="str">
            <v>SICRO Jan/26</v>
          </cell>
        </row>
        <row r="3243">
          <cell r="A3243">
            <v>2003945</v>
          </cell>
          <cell r="B3243" t="str">
            <v>Meio-fio de concreto - MFC 04 moldado no local com extrusora e concreto usinado - areia e brita comerciais</v>
          </cell>
          <cell r="C3243" t="str">
            <v>m</v>
          </cell>
          <cell r="D3243">
            <v>22.26</v>
          </cell>
          <cell r="E3243" t="str">
            <v>SICRO Jan/26</v>
          </cell>
        </row>
        <row r="3244">
          <cell r="A3244">
            <v>2003946</v>
          </cell>
          <cell r="B3244" t="str">
            <v>Meio-fio de concreto - MFC 04 moldado no local com extrusora e concreto usinado - areia extraída e brita produzida</v>
          </cell>
          <cell r="C3244" t="str">
            <v>m</v>
          </cell>
          <cell r="D3244">
            <v>17.36</v>
          </cell>
          <cell r="E3244" t="str">
            <v>SICRO Jan/26</v>
          </cell>
        </row>
        <row r="3245">
          <cell r="A3245">
            <v>2003377</v>
          </cell>
          <cell r="B3245" t="str">
            <v>Meio-fio de concreto - MFC 05 - areia e brita comerciais - fôrma de madeira</v>
          </cell>
          <cell r="C3245" t="str">
            <v>m</v>
          </cell>
          <cell r="D3245">
            <v>63.49</v>
          </cell>
          <cell r="E3245" t="str">
            <v>SICRO Jan/26</v>
          </cell>
        </row>
        <row r="3246">
          <cell r="A3246">
            <v>2003376</v>
          </cell>
          <cell r="B3246" t="str">
            <v>Meio-fio de concreto - MFC 05 - areia extraída e brita produzida - fôrma de madeira</v>
          </cell>
          <cell r="C3246" t="str">
            <v>m</v>
          </cell>
          <cell r="D3246">
            <v>58.2</v>
          </cell>
          <cell r="E3246" t="str">
            <v>SICRO Jan/26</v>
          </cell>
        </row>
        <row r="3247">
          <cell r="A3247">
            <v>2003947</v>
          </cell>
          <cell r="B3247" t="str">
            <v>Meio-fio de concreto - MFC 05 moldado no local com extrusora e concreto usinado - areia e brita comerciais</v>
          </cell>
          <cell r="C3247" t="str">
            <v>m</v>
          </cell>
          <cell r="D3247">
            <v>23.14</v>
          </cell>
          <cell r="E3247" t="str">
            <v>SICRO Jan/26</v>
          </cell>
        </row>
        <row r="3248">
          <cell r="A3248">
            <v>2003948</v>
          </cell>
          <cell r="B3248" t="str">
            <v>Meio-fio de concreto - MFC 05 moldado no local com extrusora e concreto usinado - areia extraída e brita produzida</v>
          </cell>
          <cell r="C3248" t="str">
            <v>m</v>
          </cell>
          <cell r="D3248">
            <v>17.850000000000001</v>
          </cell>
          <cell r="E3248" t="str">
            <v>SICRO Jan/26</v>
          </cell>
        </row>
        <row r="3249">
          <cell r="A3249">
            <v>2003379</v>
          </cell>
          <cell r="B3249" t="str">
            <v>Meio-fio de concreto - MFC 06 - areia e brita comerciais - fôrma de madeira</v>
          </cell>
          <cell r="C3249" t="str">
            <v>m</v>
          </cell>
          <cell r="D3249">
            <v>36.380000000000003</v>
          </cell>
          <cell r="E3249" t="str">
            <v>SICRO Jan/26</v>
          </cell>
        </row>
        <row r="3250">
          <cell r="A3250">
            <v>2003378</v>
          </cell>
          <cell r="B3250" t="str">
            <v>Meio-fio de concreto - MFC 06 - areia extraída e brita produzida - fôrma de madeira</v>
          </cell>
          <cell r="C3250" t="str">
            <v>m</v>
          </cell>
          <cell r="D3250">
            <v>32.81</v>
          </cell>
          <cell r="E3250" t="str">
            <v>SICRO Jan/26</v>
          </cell>
        </row>
        <row r="3251">
          <cell r="A3251">
            <v>2003949</v>
          </cell>
          <cell r="B3251" t="str">
            <v>Meio-fio de concreto - MFC 06 moldado no local com extrusora e concreto usinado - areia e brita comerciais</v>
          </cell>
          <cell r="C3251" t="str">
            <v>m</v>
          </cell>
          <cell r="D3251">
            <v>15.96</v>
          </cell>
          <cell r="E3251" t="str">
            <v>SICRO Jan/26</v>
          </cell>
        </row>
        <row r="3252">
          <cell r="A3252">
            <v>2003950</v>
          </cell>
          <cell r="B3252" t="str">
            <v>Meio-fio de concreto - MFC 06 moldado no local com extrusora e concreto usinado - areia extraída e brita produzida</v>
          </cell>
          <cell r="C3252" t="str">
            <v>m</v>
          </cell>
          <cell r="D3252">
            <v>12.4</v>
          </cell>
          <cell r="E3252" t="str">
            <v>SICRO Jan/26</v>
          </cell>
        </row>
        <row r="3253">
          <cell r="A3253">
            <v>2003381</v>
          </cell>
          <cell r="B3253" t="str">
            <v>Meio-fio de concreto - MFC 07 - areia e brita comerciais - fôrma de madeira</v>
          </cell>
          <cell r="C3253" t="str">
            <v>m</v>
          </cell>
          <cell r="D3253">
            <v>60.89</v>
          </cell>
          <cell r="E3253" t="str">
            <v>SICRO Jan/26</v>
          </cell>
        </row>
        <row r="3254">
          <cell r="A3254">
            <v>2003380</v>
          </cell>
          <cell r="B3254" t="str">
            <v>Meio-fio de concreto - MFC 07 - areia extraída e brita produzida - fôrma de madeira</v>
          </cell>
          <cell r="C3254" t="str">
            <v>m</v>
          </cell>
          <cell r="D3254">
            <v>54.78</v>
          </cell>
          <cell r="E3254" t="str">
            <v>SICRO Jan/26</v>
          </cell>
        </row>
        <row r="3255">
          <cell r="A3255">
            <v>2003951</v>
          </cell>
          <cell r="B3255" t="str">
            <v>Meio-fio de concreto - MFC 07 moldado no local com extrusora e concreto usinado - areia e brita comerciais</v>
          </cell>
          <cell r="C3255" t="str">
            <v>m</v>
          </cell>
          <cell r="D3255">
            <v>27.09</v>
          </cell>
          <cell r="E3255" t="str">
            <v>SICRO Jan/26</v>
          </cell>
        </row>
        <row r="3256">
          <cell r="A3256">
            <v>2003952</v>
          </cell>
          <cell r="B3256" t="str">
            <v>Meio-fio de concreto - MFC 07 moldado no local com extrusora e concreto usinado - areia extraída e brita produzida</v>
          </cell>
          <cell r="C3256" t="str">
            <v>m</v>
          </cell>
          <cell r="D3256">
            <v>20.98</v>
          </cell>
          <cell r="E3256" t="str">
            <v>SICRO Jan/26</v>
          </cell>
        </row>
        <row r="3257">
          <cell r="A3257">
            <v>2003383</v>
          </cell>
          <cell r="B3257" t="str">
            <v>Meio-fio de concreto - MFC 08 - areia e brita comerciais - fôrma de madeira</v>
          </cell>
          <cell r="C3257" t="str">
            <v>m</v>
          </cell>
          <cell r="D3257">
            <v>101.64</v>
          </cell>
          <cell r="E3257" t="str">
            <v>SICRO Jan/26</v>
          </cell>
        </row>
        <row r="3258">
          <cell r="A3258">
            <v>2003382</v>
          </cell>
          <cell r="B3258" t="str">
            <v>Meio-fio de concreto - MFC 08 - areia extraída e brita produzida - fôrma de madeira</v>
          </cell>
          <cell r="C3258" t="str">
            <v>m</v>
          </cell>
          <cell r="D3258">
            <v>90.24</v>
          </cell>
          <cell r="E3258" t="str">
            <v>SICRO Jan/26</v>
          </cell>
        </row>
        <row r="3259">
          <cell r="A3259">
            <v>2003953</v>
          </cell>
          <cell r="B3259" t="str">
            <v>Meio-fio de concreto - MFC 08 moldado no local com extrusora e concreto usinado - areia e brita comerciais</v>
          </cell>
          <cell r="C3259" t="str">
            <v>m</v>
          </cell>
          <cell r="D3259">
            <v>48.82</v>
          </cell>
          <cell r="E3259" t="str">
            <v>SICRO Jan/26</v>
          </cell>
        </row>
        <row r="3260">
          <cell r="A3260">
            <v>2003954</v>
          </cell>
          <cell r="B3260" t="str">
            <v>Meio-fio de concreto - MFC 08 moldado no local com extrusora e concreto usinado - areia extraída e brita produzida</v>
          </cell>
          <cell r="C3260" t="str">
            <v>m</v>
          </cell>
          <cell r="D3260">
            <v>37.4</v>
          </cell>
          <cell r="E3260" t="str">
            <v>SICRO Jan/26</v>
          </cell>
        </row>
        <row r="3261">
          <cell r="A3261">
            <v>2004514</v>
          </cell>
          <cell r="B3261" t="str">
            <v>Microvala para dreno de pavimento com geocomposto drenante H = 0,4 m</v>
          </cell>
          <cell r="C3261" t="str">
            <v>m</v>
          </cell>
          <cell r="D3261">
            <v>17.34</v>
          </cell>
          <cell r="E3261" t="str">
            <v>SICRO Jan/26</v>
          </cell>
        </row>
        <row r="3262">
          <cell r="A3262">
            <v>2004515</v>
          </cell>
          <cell r="B3262" t="str">
            <v>Microvala para dreno de pavimento com geocomposto drenante H = 0,6 m</v>
          </cell>
          <cell r="C3262" t="str">
            <v>m</v>
          </cell>
          <cell r="D3262">
            <v>41.76</v>
          </cell>
          <cell r="E3262" t="str">
            <v>SICRO Jan/26</v>
          </cell>
        </row>
        <row r="3263">
          <cell r="A3263">
            <v>2005759</v>
          </cell>
          <cell r="B3263" t="str">
            <v>Perfuração para dreno sub-horizontal em material de 1ª categoria com D = 75 mm (linha NW)</v>
          </cell>
          <cell r="C3263" t="str">
            <v>m</v>
          </cell>
          <cell r="D3263">
            <v>68.42</v>
          </cell>
          <cell r="E3263" t="str">
            <v>SICRO Jan/26</v>
          </cell>
        </row>
        <row r="3264">
          <cell r="A3264">
            <v>2005764</v>
          </cell>
          <cell r="B3264" t="str">
            <v>Perfuração para dreno sub-horizontal em material de 2ª categoria com D = 75 mm (linha NW)</v>
          </cell>
          <cell r="C3264" t="str">
            <v>m</v>
          </cell>
          <cell r="D3264">
            <v>88.53</v>
          </cell>
          <cell r="E3264" t="str">
            <v>SICRO Jan/26</v>
          </cell>
        </row>
        <row r="3265">
          <cell r="A3265">
            <v>2003678</v>
          </cell>
          <cell r="B3265" t="str">
            <v>Poço de visita - PVI 01 - areia e brita comerciais</v>
          </cell>
          <cell r="C3265" t="str">
            <v>un</v>
          </cell>
          <cell r="D3265">
            <v>2431.98</v>
          </cell>
          <cell r="E3265" t="str">
            <v>SICRO Jan/26</v>
          </cell>
        </row>
        <row r="3266">
          <cell r="A3266">
            <v>2003677</v>
          </cell>
          <cell r="B3266" t="str">
            <v>Poço de visita - PVI 01 - areia extraída e brita produzida</v>
          </cell>
          <cell r="C3266" t="str">
            <v>un</v>
          </cell>
          <cell r="D3266">
            <v>2157.1999999999998</v>
          </cell>
          <cell r="E3266" t="str">
            <v>SICRO Jan/26</v>
          </cell>
        </row>
        <row r="3267">
          <cell r="A3267">
            <v>2003680</v>
          </cell>
          <cell r="B3267" t="str">
            <v>Poço de visita - PVI 02 - areia e brita comerciais</v>
          </cell>
          <cell r="C3267" t="str">
            <v>un</v>
          </cell>
          <cell r="D3267">
            <v>2397.25</v>
          </cell>
          <cell r="E3267" t="str">
            <v>SICRO Jan/26</v>
          </cell>
        </row>
        <row r="3268">
          <cell r="A3268">
            <v>2003679</v>
          </cell>
          <cell r="B3268" t="str">
            <v>Poço de visita - PVI 02 - areia extraída e brita produzida</v>
          </cell>
          <cell r="C3268" t="str">
            <v>un</v>
          </cell>
          <cell r="D3268">
            <v>2133.52</v>
          </cell>
          <cell r="E3268" t="str">
            <v>SICRO Jan/26</v>
          </cell>
        </row>
        <row r="3269">
          <cell r="A3269">
            <v>2003682</v>
          </cell>
          <cell r="B3269" t="str">
            <v>Poço de visita - PVI 03 - areia e brita comerciais</v>
          </cell>
          <cell r="C3269" t="str">
            <v>un</v>
          </cell>
          <cell r="D3269">
            <v>2747.95</v>
          </cell>
          <cell r="E3269" t="str">
            <v>SICRO Jan/26</v>
          </cell>
        </row>
        <row r="3270">
          <cell r="A3270">
            <v>2003681</v>
          </cell>
          <cell r="B3270" t="str">
            <v>Poço de visita - PVI 03 - areia extraída e brita produzida</v>
          </cell>
          <cell r="C3270" t="str">
            <v>un</v>
          </cell>
          <cell r="D3270">
            <v>2419.48</v>
          </cell>
          <cell r="E3270" t="str">
            <v>SICRO Jan/26</v>
          </cell>
        </row>
        <row r="3271">
          <cell r="A3271">
            <v>2003684</v>
          </cell>
          <cell r="B3271" t="str">
            <v>Poço de visita - PVI 04 - areia e brita comerciais</v>
          </cell>
          <cell r="C3271" t="str">
            <v>un</v>
          </cell>
          <cell r="D3271">
            <v>3287.23</v>
          </cell>
          <cell r="E3271" t="str">
            <v>SICRO Jan/26</v>
          </cell>
        </row>
        <row r="3272">
          <cell r="A3272">
            <v>2003683</v>
          </cell>
          <cell r="B3272" t="str">
            <v>Poço de visita - PVI 04 - areia extraída e brita produzida</v>
          </cell>
          <cell r="C3272" t="str">
            <v>un</v>
          </cell>
          <cell r="D3272">
            <v>2895.58</v>
          </cell>
          <cell r="E3272" t="str">
            <v>SICRO Jan/26</v>
          </cell>
        </row>
        <row r="3273">
          <cell r="A3273">
            <v>2003686</v>
          </cell>
          <cell r="B3273" t="str">
            <v>Poço de visita - PVI 05 - areia e brita comerciais</v>
          </cell>
          <cell r="C3273" t="str">
            <v>un</v>
          </cell>
          <cell r="D3273">
            <v>3882.53</v>
          </cell>
          <cell r="E3273" t="str">
            <v>SICRO Jan/26</v>
          </cell>
        </row>
        <row r="3274">
          <cell r="A3274">
            <v>2003685</v>
          </cell>
          <cell r="B3274" t="str">
            <v>Poço de visita - PVI 05 - areia extraída e brita produzida</v>
          </cell>
          <cell r="C3274" t="str">
            <v>un</v>
          </cell>
          <cell r="D3274">
            <v>3426.14</v>
          </cell>
          <cell r="E3274" t="str">
            <v>SICRO Jan/26</v>
          </cell>
        </row>
        <row r="3275">
          <cell r="A3275">
            <v>2003688</v>
          </cell>
          <cell r="B3275" t="str">
            <v>Poço de visita - PVI 06 - areia e brita comerciais</v>
          </cell>
          <cell r="C3275" t="str">
            <v>un</v>
          </cell>
          <cell r="D3275">
            <v>4849.38</v>
          </cell>
          <cell r="E3275" t="str">
            <v>SICRO Jan/26</v>
          </cell>
        </row>
        <row r="3276">
          <cell r="A3276">
            <v>2003687</v>
          </cell>
          <cell r="B3276" t="str">
            <v>Poço de visita - PVI 06 - areia extraída e brita produzida</v>
          </cell>
          <cell r="C3276" t="str">
            <v>un</v>
          </cell>
          <cell r="D3276">
            <v>4296.66</v>
          </cell>
          <cell r="E3276" t="str">
            <v>SICRO Jan/26</v>
          </cell>
        </row>
        <row r="3277">
          <cell r="A3277">
            <v>2003690</v>
          </cell>
          <cell r="B3277" t="str">
            <v>Poço de visita - PVI 07 - areia e brita comerciais</v>
          </cell>
          <cell r="C3277" t="str">
            <v>un</v>
          </cell>
          <cell r="D3277">
            <v>2824.88</v>
          </cell>
          <cell r="E3277" t="str">
            <v>SICRO Jan/26</v>
          </cell>
        </row>
        <row r="3278">
          <cell r="A3278">
            <v>2003689</v>
          </cell>
          <cell r="B3278" t="str">
            <v>Poço de visita - PVI 07 - areia extraída e brita produzida</v>
          </cell>
          <cell r="C3278" t="str">
            <v>un</v>
          </cell>
          <cell r="D3278">
            <v>2504.31</v>
          </cell>
          <cell r="E3278" t="str">
            <v>SICRO Jan/26</v>
          </cell>
        </row>
        <row r="3279">
          <cell r="A3279">
            <v>2003692</v>
          </cell>
          <cell r="B3279" t="str">
            <v>Poço de visita - PVI 08 - areia e brita comerciais</v>
          </cell>
          <cell r="C3279" t="str">
            <v>un</v>
          </cell>
          <cell r="D3279">
            <v>2795.12</v>
          </cell>
          <cell r="E3279" t="str">
            <v>SICRO Jan/26</v>
          </cell>
        </row>
        <row r="3280">
          <cell r="A3280">
            <v>2003691</v>
          </cell>
          <cell r="B3280" t="str">
            <v>Poço de visita - PVI 08 - areia extraída e brita produzida</v>
          </cell>
          <cell r="C3280" t="str">
            <v>un</v>
          </cell>
          <cell r="D3280">
            <v>2484.0100000000002</v>
          </cell>
          <cell r="E3280" t="str">
            <v>SICRO Jan/26</v>
          </cell>
        </row>
        <row r="3281">
          <cell r="A3281">
            <v>2003694</v>
          </cell>
          <cell r="B3281" t="str">
            <v>Poço de visita - PVI 09 - areia e brita comerciais</v>
          </cell>
          <cell r="C3281" t="str">
            <v>un</v>
          </cell>
          <cell r="D3281">
            <v>3170.11</v>
          </cell>
          <cell r="E3281" t="str">
            <v>SICRO Jan/26</v>
          </cell>
        </row>
        <row r="3282">
          <cell r="A3282">
            <v>2003693</v>
          </cell>
          <cell r="B3282" t="str">
            <v>Poço de visita - PVI 09 - areia extraída e brita produzida</v>
          </cell>
          <cell r="C3282" t="str">
            <v>un</v>
          </cell>
          <cell r="D3282">
            <v>2787.95</v>
          </cell>
          <cell r="E3282" t="str">
            <v>SICRO Jan/26</v>
          </cell>
        </row>
        <row r="3283">
          <cell r="A3283">
            <v>2003696</v>
          </cell>
          <cell r="B3283" t="str">
            <v>Poço de visita - PVI 10 - areia e brita comerciais</v>
          </cell>
          <cell r="C3283" t="str">
            <v>un</v>
          </cell>
          <cell r="D3283">
            <v>3548.54</v>
          </cell>
          <cell r="E3283" t="str">
            <v>SICRO Jan/26</v>
          </cell>
        </row>
        <row r="3284">
          <cell r="A3284">
            <v>2003695</v>
          </cell>
          <cell r="B3284" t="str">
            <v>Poço de visita - PVI 10 - areia extraída e brita produzida</v>
          </cell>
          <cell r="C3284" t="str">
            <v>un</v>
          </cell>
          <cell r="D3284">
            <v>3100.05</v>
          </cell>
          <cell r="E3284" t="str">
            <v>SICRO Jan/26</v>
          </cell>
        </row>
        <row r="3285">
          <cell r="A3285">
            <v>2003698</v>
          </cell>
          <cell r="B3285" t="str">
            <v>Poço de visita - PVI 11 - areia e brita comerciais</v>
          </cell>
          <cell r="C3285" t="str">
            <v>un</v>
          </cell>
          <cell r="D3285">
            <v>4351.21</v>
          </cell>
          <cell r="E3285" t="str">
            <v>SICRO Jan/26</v>
          </cell>
        </row>
        <row r="3286">
          <cell r="A3286">
            <v>2003697</v>
          </cell>
          <cell r="B3286" t="str">
            <v>Poço de visita - PVI 11 - areia extraída e brita produzida</v>
          </cell>
          <cell r="C3286" t="str">
            <v>un</v>
          </cell>
          <cell r="D3286">
            <v>3834.82</v>
          </cell>
          <cell r="E3286" t="str">
            <v>SICRO Jan/26</v>
          </cell>
        </row>
        <row r="3287">
          <cell r="A3287">
            <v>2003700</v>
          </cell>
          <cell r="B3287" t="str">
            <v>Poço de visita - PVI 12 - areia e brita comerciais</v>
          </cell>
          <cell r="C3287" t="str">
            <v>un</v>
          </cell>
          <cell r="D3287">
            <v>5364.6</v>
          </cell>
          <cell r="E3287" t="str">
            <v>SICRO Jan/26</v>
          </cell>
        </row>
        <row r="3288">
          <cell r="A3288">
            <v>2003699</v>
          </cell>
          <cell r="B3288" t="str">
            <v>Poço de visita - PVI 12 - areia extraída e brita produzida</v>
          </cell>
          <cell r="C3288" t="str">
            <v>un</v>
          </cell>
          <cell r="D3288">
            <v>4745.55</v>
          </cell>
          <cell r="E3288" t="str">
            <v>SICRO Jan/26</v>
          </cell>
        </row>
        <row r="3289">
          <cell r="A3289">
            <v>2003702</v>
          </cell>
          <cell r="B3289" t="str">
            <v>Poço de visita - PVI 13 - areia e brita comerciais</v>
          </cell>
          <cell r="C3289" t="str">
            <v>un</v>
          </cell>
          <cell r="D3289">
            <v>3237.63</v>
          </cell>
          <cell r="E3289" t="str">
            <v>SICRO Jan/26</v>
          </cell>
        </row>
        <row r="3290">
          <cell r="A3290">
            <v>2003701</v>
          </cell>
          <cell r="B3290" t="str">
            <v>Poço de visita - PVI 13 - areia extraída e brita produzida</v>
          </cell>
          <cell r="C3290" t="str">
            <v>un</v>
          </cell>
          <cell r="D3290">
            <v>2864.94</v>
          </cell>
          <cell r="E3290" t="str">
            <v>SICRO Jan/26</v>
          </cell>
        </row>
        <row r="3291">
          <cell r="A3291">
            <v>2003704</v>
          </cell>
          <cell r="B3291" t="str">
            <v>Poço de visita - PVI 14 - areia e brita comerciais</v>
          </cell>
          <cell r="C3291" t="str">
            <v>un</v>
          </cell>
          <cell r="D3291">
            <v>3207.87</v>
          </cell>
          <cell r="E3291" t="str">
            <v>SICRO Jan/26</v>
          </cell>
        </row>
        <row r="3292">
          <cell r="A3292">
            <v>2003703</v>
          </cell>
          <cell r="B3292" t="str">
            <v>Poço de visita - PVI 14 - areia extraída e brita produzida</v>
          </cell>
          <cell r="C3292" t="str">
            <v>un</v>
          </cell>
          <cell r="D3292">
            <v>2844.65</v>
          </cell>
          <cell r="E3292" t="str">
            <v>SICRO Jan/26</v>
          </cell>
        </row>
        <row r="3293">
          <cell r="A3293">
            <v>2003706</v>
          </cell>
          <cell r="B3293" t="str">
            <v>Poço de visita - PVI 15 - areia e brita comerciais</v>
          </cell>
          <cell r="C3293" t="str">
            <v>un</v>
          </cell>
          <cell r="D3293">
            <v>3612.12</v>
          </cell>
          <cell r="E3293" t="str">
            <v>SICRO Jan/26</v>
          </cell>
        </row>
        <row r="3294">
          <cell r="A3294">
            <v>2003705</v>
          </cell>
          <cell r="B3294" t="str">
            <v>Poço de visita - PVI 15 - areia extraída e brita produzida</v>
          </cell>
          <cell r="C3294" t="str">
            <v>un</v>
          </cell>
          <cell r="D3294">
            <v>3169.94</v>
          </cell>
          <cell r="E3294" t="str">
            <v>SICRO Jan/26</v>
          </cell>
        </row>
        <row r="3295">
          <cell r="A3295">
            <v>2003708</v>
          </cell>
          <cell r="B3295" t="str">
            <v>Poço de visita - PVI 16 - areia e brita comerciais</v>
          </cell>
          <cell r="C3295" t="str">
            <v>un</v>
          </cell>
          <cell r="D3295">
            <v>4189.0200000000004</v>
          </cell>
          <cell r="E3295" t="str">
            <v>SICRO Jan/26</v>
          </cell>
        </row>
        <row r="3296">
          <cell r="A3296">
            <v>2003707</v>
          </cell>
          <cell r="B3296" t="str">
            <v>Poço de visita - PVI 16 - areia extraída e brita produzida</v>
          </cell>
          <cell r="C3296" t="str">
            <v>un</v>
          </cell>
          <cell r="D3296">
            <v>3677.36</v>
          </cell>
          <cell r="E3296" t="str">
            <v>SICRO Jan/26</v>
          </cell>
        </row>
        <row r="3297">
          <cell r="A3297">
            <v>2003710</v>
          </cell>
          <cell r="B3297" t="str">
            <v>Poço de visita - PVI 17 - areia e brita comerciais</v>
          </cell>
          <cell r="C3297" t="str">
            <v>un</v>
          </cell>
          <cell r="D3297">
            <v>4839.75</v>
          </cell>
          <cell r="E3297" t="str">
            <v>SICRO Jan/26</v>
          </cell>
        </row>
        <row r="3298">
          <cell r="A3298">
            <v>2003709</v>
          </cell>
          <cell r="B3298" t="str">
            <v>Poço de visita - PVI 17 - areia extraída e brita produzida</v>
          </cell>
          <cell r="C3298" t="str">
            <v>un</v>
          </cell>
          <cell r="D3298">
            <v>4257.0200000000004</v>
          </cell>
          <cell r="E3298" t="str">
            <v>SICRO Jan/26</v>
          </cell>
        </row>
        <row r="3299">
          <cell r="A3299">
            <v>2003712</v>
          </cell>
          <cell r="B3299" t="str">
            <v>Poço de visita - PVI 18 - areia e brita comerciais</v>
          </cell>
          <cell r="C3299" t="str">
            <v>un</v>
          </cell>
          <cell r="D3299">
            <v>5899.65</v>
          </cell>
          <cell r="E3299" t="str">
            <v>SICRO Jan/26</v>
          </cell>
        </row>
        <row r="3300">
          <cell r="A3300">
            <v>2003711</v>
          </cell>
          <cell r="B3300" t="str">
            <v>Poço de visita - PVI 18 - areia extraída e brita produzida</v>
          </cell>
          <cell r="C3300" t="str">
            <v>un</v>
          </cell>
          <cell r="D3300">
            <v>5207.96</v>
          </cell>
          <cell r="E3300" t="str">
            <v>SICRO Jan/26</v>
          </cell>
        </row>
        <row r="3301">
          <cell r="A3301">
            <v>2004505</v>
          </cell>
          <cell r="B3301" t="str">
            <v>Reaterro e compactação em vala de dreno com geocomposto</v>
          </cell>
          <cell r="C3301" t="str">
            <v>m³</v>
          </cell>
          <cell r="D3301">
            <v>27.31</v>
          </cell>
          <cell r="E3301" t="str">
            <v>SICRO Jan/26</v>
          </cell>
        </row>
        <row r="3302">
          <cell r="A3302">
            <v>2003353</v>
          </cell>
          <cell r="B3302" t="str">
            <v>Sarjeta trapezoidal de canteiro central de concreto - SZCC 100-25 - areia e brita comerciais</v>
          </cell>
          <cell r="C3302" t="str">
            <v>m</v>
          </cell>
          <cell r="D3302">
            <v>73.150000000000006</v>
          </cell>
          <cell r="E3302" t="str">
            <v>SICRO Jan/26</v>
          </cell>
        </row>
        <row r="3303">
          <cell r="A3303">
            <v>2003352</v>
          </cell>
          <cell r="B3303" t="str">
            <v>Sarjeta trapezoidal de canteiro central de concreto - SZCC 100-25 - areia extraída e brita produzida</v>
          </cell>
          <cell r="C3303" t="str">
            <v>m</v>
          </cell>
          <cell r="D3303">
            <v>51.19</v>
          </cell>
          <cell r="E3303" t="str">
            <v>SICRO Jan/26</v>
          </cell>
        </row>
        <row r="3304">
          <cell r="A3304">
            <v>2003979</v>
          </cell>
          <cell r="B3304" t="str">
            <v>Sarjeta trapezoidal de canteiro central de concreto - SZCC 100-25 moldada no local com extrusora e concreto usinado - areia e brita comerciais</v>
          </cell>
          <cell r="C3304" t="str">
            <v>m</v>
          </cell>
          <cell r="D3304">
            <v>88.66</v>
          </cell>
          <cell r="E3304" t="str">
            <v>SICRO Jan/26</v>
          </cell>
        </row>
        <row r="3305">
          <cell r="A3305">
            <v>2003980</v>
          </cell>
          <cell r="B3305" t="str">
            <v>Sarjeta trapezoidal de canteiro central de concreto - SZCC 100-25 moldada no local com extrusora e concreto usinado - areia extraída e brita produzida</v>
          </cell>
          <cell r="C3305" t="str">
            <v>m</v>
          </cell>
          <cell r="D3305">
            <v>66.63</v>
          </cell>
          <cell r="E3305" t="str">
            <v>SICRO Jan/26</v>
          </cell>
        </row>
        <row r="3306">
          <cell r="A3306">
            <v>2003355</v>
          </cell>
          <cell r="B3306" t="str">
            <v>Sarjeta trapezoidal de canteiro central de concreto - SZCC 140-35 - areia e brita comerciais</v>
          </cell>
          <cell r="C3306" t="str">
            <v>m</v>
          </cell>
          <cell r="D3306">
            <v>98.43</v>
          </cell>
          <cell r="E3306" t="str">
            <v>SICRO Jan/26</v>
          </cell>
        </row>
        <row r="3307">
          <cell r="A3307">
            <v>2003354</v>
          </cell>
          <cell r="B3307" t="str">
            <v>Sarjeta trapezoidal de canteiro central de concreto - SZCC 140-35 - areia extraída e brita produzida</v>
          </cell>
          <cell r="C3307" t="str">
            <v>m</v>
          </cell>
          <cell r="D3307">
            <v>68.83</v>
          </cell>
          <cell r="E3307" t="str">
            <v>SICRO Jan/26</v>
          </cell>
        </row>
        <row r="3308">
          <cell r="A3308">
            <v>2003981</v>
          </cell>
          <cell r="B3308" t="str">
            <v>Sarjeta trapezoidal de canteiro central de concreto - SZCC 140-35 moldada no local com extrusora e concreto usinado - areia e brita comerciais</v>
          </cell>
          <cell r="C3308" t="str">
            <v>m</v>
          </cell>
          <cell r="D3308">
            <v>119.47</v>
          </cell>
          <cell r="E3308" t="str">
            <v>SICRO Jan/26</v>
          </cell>
        </row>
        <row r="3309">
          <cell r="A3309">
            <v>2003982</v>
          </cell>
          <cell r="B3309" t="str">
            <v>Sarjeta trapezoidal de canteiro central de concreto - SZCC 140-35 moldada no local com extrusora e concreto usinado - areia extraída e brita produzida</v>
          </cell>
          <cell r="C3309" t="str">
            <v>m</v>
          </cell>
          <cell r="D3309">
            <v>89.79</v>
          </cell>
          <cell r="E3309" t="str">
            <v>SICRO Jan/26</v>
          </cell>
        </row>
        <row r="3310">
          <cell r="A3310">
            <v>2003345</v>
          </cell>
          <cell r="B3310" t="str">
            <v>Sarjeta trapezoidal de concreto - SZC 60-20 - escavação mecânica - areia e brita comerciais</v>
          </cell>
          <cell r="C3310" t="str">
            <v>m</v>
          </cell>
          <cell r="D3310">
            <v>62.1</v>
          </cell>
          <cell r="E3310" t="str">
            <v>SICRO Jan/26</v>
          </cell>
        </row>
        <row r="3311">
          <cell r="A3311">
            <v>2003344</v>
          </cell>
          <cell r="B3311" t="str">
            <v>Sarjeta trapezoidal de concreto - SZC 60-20 - escavação mecânica - areia extraída e brita produzida</v>
          </cell>
          <cell r="C3311" t="str">
            <v>m</v>
          </cell>
          <cell r="D3311">
            <v>47.1</v>
          </cell>
          <cell r="E3311" t="str">
            <v>SICRO Jan/26</v>
          </cell>
        </row>
        <row r="3312">
          <cell r="A3312">
            <v>2003973</v>
          </cell>
          <cell r="B3312" t="str">
            <v>Sarjeta trapezoidal de concreto - SZC 60-20 moldada no local com extrusora e concreto usinado - escavação mecânica - areia e brita comerciais</v>
          </cell>
          <cell r="C3312" t="str">
            <v>m</v>
          </cell>
          <cell r="D3312">
            <v>72.849999999999994</v>
          </cell>
          <cell r="E3312" t="str">
            <v>SICRO Jan/26</v>
          </cell>
        </row>
        <row r="3313">
          <cell r="A3313">
            <v>2003974</v>
          </cell>
          <cell r="B3313" t="str">
            <v>Sarjeta trapezoidal de concreto - SZC 60-20 moldada no local com extrusora e concreto usinado - escavação mecânica - areia extraída e brita produzida</v>
          </cell>
          <cell r="C3313" t="str">
            <v>m</v>
          </cell>
          <cell r="D3313">
            <v>57.81</v>
          </cell>
          <cell r="E3313" t="str">
            <v>SICRO Jan/26</v>
          </cell>
        </row>
        <row r="3314">
          <cell r="A3314">
            <v>2003343</v>
          </cell>
          <cell r="B3314" t="str">
            <v>Sarjeta trapezoidal de concreto - SZC 90-30 - escavação mecânica - areia e brita comerciais</v>
          </cell>
          <cell r="C3314" t="str">
            <v>m</v>
          </cell>
          <cell r="D3314">
            <v>84.23</v>
          </cell>
          <cell r="E3314" t="str">
            <v>SICRO Jan/26</v>
          </cell>
        </row>
        <row r="3315">
          <cell r="A3315">
            <v>2003342</v>
          </cell>
          <cell r="B3315" t="str">
            <v>Sarjeta trapezoidal de concreto - SZC 90-30 - escavação mecânica - areia extraída e brita produzida</v>
          </cell>
          <cell r="C3315" t="str">
            <v>m</v>
          </cell>
          <cell r="D3315">
            <v>63.2</v>
          </cell>
          <cell r="E3315" t="str">
            <v>SICRO Jan/26</v>
          </cell>
        </row>
        <row r="3316">
          <cell r="A3316">
            <v>2003971</v>
          </cell>
          <cell r="B3316" t="str">
            <v>Sarjeta trapezoidal de concreto - SZC 90-30 moldada no local com extrusora e concreto usinado - escavação mecânica - areia e brita comerciais</v>
          </cell>
          <cell r="C3316" t="str">
            <v>m</v>
          </cell>
          <cell r="D3316">
            <v>99.5</v>
          </cell>
          <cell r="E3316" t="str">
            <v>SICRO Jan/26</v>
          </cell>
        </row>
        <row r="3317">
          <cell r="A3317">
            <v>2003972</v>
          </cell>
          <cell r="B3317" t="str">
            <v>Sarjeta trapezoidal de concreto - SZC 90-30 moldada no local com extrusora e concreto usinado - escavação mecânica - areia extraída e brita produzida</v>
          </cell>
          <cell r="C3317" t="str">
            <v>m</v>
          </cell>
          <cell r="D3317">
            <v>78.41</v>
          </cell>
          <cell r="E3317" t="str">
            <v>SICRO Jan/26</v>
          </cell>
        </row>
        <row r="3318">
          <cell r="A3318">
            <v>2003347</v>
          </cell>
          <cell r="B3318" t="str">
            <v>Sarjeta trapezoidal de grama - SZG 60-20 - escavação mecânica</v>
          </cell>
          <cell r="C3318" t="str">
            <v>m</v>
          </cell>
          <cell r="D3318">
            <v>19.53</v>
          </cell>
          <cell r="E3318" t="str">
            <v>SICRO Jan/26</v>
          </cell>
        </row>
        <row r="3319">
          <cell r="A3319">
            <v>2003346</v>
          </cell>
          <cell r="B3319" t="str">
            <v>Sarjeta trapezoidal de grama - SZG 90-30 - escavação mecânica</v>
          </cell>
          <cell r="C3319" t="str">
            <v>m</v>
          </cell>
          <cell r="D3319">
            <v>27.53</v>
          </cell>
          <cell r="E3319" t="str">
            <v>SICRO Jan/26</v>
          </cell>
        </row>
        <row r="3320">
          <cell r="A3320">
            <v>2003933</v>
          </cell>
          <cell r="B3320" t="str">
            <v>Sarjeta trapezoidal sem revestimento - SZT 60-20 - escavação mecânica</v>
          </cell>
          <cell r="C3320" t="str">
            <v>m</v>
          </cell>
          <cell r="D3320">
            <v>9.5500000000000007</v>
          </cell>
          <cell r="E3320" t="str">
            <v>SICRO Jan/26</v>
          </cell>
        </row>
        <row r="3321">
          <cell r="A3321">
            <v>2003932</v>
          </cell>
          <cell r="B3321" t="str">
            <v>Sarjeta trapezoidal sem revestimento - SZT 90-30 - escavação mecânica</v>
          </cell>
          <cell r="C3321" t="str">
            <v>m</v>
          </cell>
          <cell r="D3321">
            <v>12.56</v>
          </cell>
          <cell r="E3321" t="str">
            <v>SICRO Jan/26</v>
          </cell>
        </row>
        <row r="3322">
          <cell r="A3322">
            <v>2003349</v>
          </cell>
          <cell r="B3322" t="str">
            <v>Sarjeta triangular de canteiro central de concreto - STCC 100-25 - areia e brita comerciais</v>
          </cell>
          <cell r="C3322" t="str">
            <v>m</v>
          </cell>
          <cell r="D3322">
            <v>56.34</v>
          </cell>
          <cell r="E3322" t="str">
            <v>SICRO Jan/26</v>
          </cell>
        </row>
        <row r="3323">
          <cell r="A3323">
            <v>2003348</v>
          </cell>
          <cell r="B3323" t="str">
            <v>Sarjeta triangular de canteiro central de concreto - STCC 100-25 - areia extraída e brita produzida</v>
          </cell>
          <cell r="C3323" t="str">
            <v>m</v>
          </cell>
          <cell r="D3323">
            <v>39.68</v>
          </cell>
          <cell r="E3323" t="str">
            <v>SICRO Jan/26</v>
          </cell>
        </row>
        <row r="3324">
          <cell r="A3324">
            <v>2003975</v>
          </cell>
          <cell r="B3324" t="str">
            <v>Sarjeta triangular de canteiro central de concreto - STCC 100-25 moldada no local com extrusora e concreto usinado - areia e brita comerciais</v>
          </cell>
          <cell r="C3324" t="str">
            <v>m</v>
          </cell>
          <cell r="D3324">
            <v>67.23</v>
          </cell>
          <cell r="E3324" t="str">
            <v>SICRO Jan/26</v>
          </cell>
        </row>
        <row r="3325">
          <cell r="A3325">
            <v>2003976</v>
          </cell>
          <cell r="B3325" t="str">
            <v>Sarjeta triangular de canteiro central de concreto - STCC 100-25 moldada no local com extrusora e concreto usinado - areia extraída e brita produzida</v>
          </cell>
          <cell r="C3325" t="str">
            <v>m</v>
          </cell>
          <cell r="D3325">
            <v>50.53</v>
          </cell>
          <cell r="E3325" t="str">
            <v>SICRO Jan/26</v>
          </cell>
        </row>
        <row r="3326">
          <cell r="A3326">
            <v>2003351</v>
          </cell>
          <cell r="B3326" t="str">
            <v>Sarjeta triangular de canteiro central de concreto - STCC 140-35 - areia e brita comerciais</v>
          </cell>
          <cell r="C3326" t="str">
            <v>m</v>
          </cell>
          <cell r="D3326">
            <v>75.27</v>
          </cell>
          <cell r="E3326" t="str">
            <v>SICRO Jan/26</v>
          </cell>
        </row>
        <row r="3327">
          <cell r="A3327">
            <v>2003350</v>
          </cell>
          <cell r="B3327" t="str">
            <v>Sarjeta triangular de canteiro central de concreto - STCC 140-35 - areia extraída e brita produzida</v>
          </cell>
          <cell r="C3327" t="str">
            <v>m</v>
          </cell>
          <cell r="D3327">
            <v>52.96</v>
          </cell>
          <cell r="E3327" t="str">
            <v>SICRO Jan/26</v>
          </cell>
        </row>
        <row r="3328">
          <cell r="A3328">
            <v>2003977</v>
          </cell>
          <cell r="B3328" t="str">
            <v>Sarjeta triangular de canteiro central de concreto - STCC 140-35 moldada no local com extrusora e concreto usinado - areia e brita comerciais</v>
          </cell>
          <cell r="C3328" t="str">
            <v>m</v>
          </cell>
          <cell r="D3328">
            <v>90.06</v>
          </cell>
          <cell r="E3328" t="str">
            <v>SICRO Jan/26</v>
          </cell>
        </row>
        <row r="3329">
          <cell r="A3329">
            <v>2003978</v>
          </cell>
          <cell r="B3329" t="str">
            <v>Sarjeta triangular de canteiro central de concreto - STCC 140-35 moldada no local com extrusora e concreto usinado - areia extraída e brita produzida</v>
          </cell>
          <cell r="C3329" t="str">
            <v>m</v>
          </cell>
          <cell r="D3329">
            <v>67.69</v>
          </cell>
          <cell r="E3329" t="str">
            <v>SICRO Jan/26</v>
          </cell>
        </row>
        <row r="3330">
          <cell r="A3330">
            <v>2003291</v>
          </cell>
          <cell r="B3330" t="str">
            <v>Sarjeta triangular de canteiro central de grama - STCG 100-25 - escavação mecânica</v>
          </cell>
          <cell r="C3330" t="str">
            <v>m</v>
          </cell>
          <cell r="D3330">
            <v>14.57</v>
          </cell>
          <cell r="E3330" t="str">
            <v>SICRO Jan/26</v>
          </cell>
        </row>
        <row r="3331">
          <cell r="A3331">
            <v>2003292</v>
          </cell>
          <cell r="B3331" t="str">
            <v>Sarjeta triangular de canteiro central de grama - STCG 140-35 - escavação mecânica</v>
          </cell>
          <cell r="C3331" t="str">
            <v>m</v>
          </cell>
          <cell r="D3331">
            <v>20.39</v>
          </cell>
          <cell r="E3331" t="str">
            <v>SICRO Jan/26</v>
          </cell>
        </row>
        <row r="3332">
          <cell r="A3332">
            <v>2003293</v>
          </cell>
          <cell r="B3332" t="str">
            <v>Sarjeta triangular de canteiro central de grama - STCG 200-25 - escavação mecânica</v>
          </cell>
          <cell r="C3332" t="str">
            <v>m</v>
          </cell>
          <cell r="D3332">
            <v>26.86</v>
          </cell>
          <cell r="E3332" t="str">
            <v>SICRO Jan/26</v>
          </cell>
        </row>
        <row r="3333">
          <cell r="A3333">
            <v>2003294</v>
          </cell>
          <cell r="B3333" t="str">
            <v>Sarjeta triangular de canteiro central de grama - STCG 300-37,5 - escavação mecânica</v>
          </cell>
          <cell r="C3333" t="str">
            <v>m</v>
          </cell>
          <cell r="D3333">
            <v>40.29</v>
          </cell>
          <cell r="E3333" t="str">
            <v>SICRO Jan/26</v>
          </cell>
        </row>
        <row r="3334">
          <cell r="A3334">
            <v>2003257</v>
          </cell>
          <cell r="B3334" t="str">
            <v>Sarjeta triangular de concreto - STC 100-20 - escavação mecânica - areia e brita comerciais</v>
          </cell>
          <cell r="C3334" t="str">
            <v>m</v>
          </cell>
          <cell r="D3334">
            <v>63.99</v>
          </cell>
          <cell r="E3334" t="str">
            <v>SICRO Jan/26</v>
          </cell>
        </row>
        <row r="3335">
          <cell r="A3335">
            <v>2003258</v>
          </cell>
          <cell r="B3335" t="str">
            <v>Sarjeta triangular de concreto - STC 100-20 - escavação mecânica - areia extraída e brita produzida</v>
          </cell>
          <cell r="C3335" t="str">
            <v>m</v>
          </cell>
          <cell r="D3335">
            <v>49.04</v>
          </cell>
          <cell r="E3335" t="str">
            <v>SICRO Jan/26</v>
          </cell>
        </row>
        <row r="3336">
          <cell r="A3336">
            <v>2003259</v>
          </cell>
          <cell r="B3336" t="str">
            <v>Sarjeta triangular de concreto - STC 100-20 moldada no local com extrusora e concreto usinado - escavação mecânica - areia e brita comerciais</v>
          </cell>
          <cell r="C3336" t="str">
            <v>m</v>
          </cell>
          <cell r="D3336">
            <v>74.040000000000006</v>
          </cell>
          <cell r="E3336" t="str">
            <v>SICRO Jan/26</v>
          </cell>
        </row>
        <row r="3337">
          <cell r="A3337">
            <v>2003260</v>
          </cell>
          <cell r="B3337" t="str">
            <v>Sarjeta triangular de concreto - STC 100-20 moldada no local com extrusora e concreto usinado - escavação mecânica - areia extraída e brita produzida</v>
          </cell>
          <cell r="C3337" t="str">
            <v>m</v>
          </cell>
          <cell r="D3337">
            <v>59.05</v>
          </cell>
          <cell r="E3337" t="str">
            <v>SICRO Jan/26</v>
          </cell>
        </row>
        <row r="3338">
          <cell r="A3338">
            <v>2003281</v>
          </cell>
          <cell r="B3338" t="str">
            <v>Sarjeta triangular de concreto - STC 100-21 - escavação mecânica - areia e brita comerciais</v>
          </cell>
          <cell r="C3338" t="str">
            <v>m</v>
          </cell>
          <cell r="D3338">
            <v>63.96</v>
          </cell>
          <cell r="E3338" t="str">
            <v>SICRO Jan/26</v>
          </cell>
        </row>
        <row r="3339">
          <cell r="A3339">
            <v>2003282</v>
          </cell>
          <cell r="B3339" t="str">
            <v>Sarjeta triangular de concreto - STC 100-21 - escavação mecânica - areia extraída e brita produzida</v>
          </cell>
          <cell r="C3339" t="str">
            <v>m</v>
          </cell>
          <cell r="D3339">
            <v>48.66</v>
          </cell>
          <cell r="E3339" t="str">
            <v>SICRO Jan/26</v>
          </cell>
        </row>
        <row r="3340">
          <cell r="A3340">
            <v>2003283</v>
          </cell>
          <cell r="B3340" t="str">
            <v>Sarjeta triangular de concreto - STC 100-21 moldada no local com extrusora e concreto usinado - escavação mecânica - areia e brita comerciais</v>
          </cell>
          <cell r="C3340" t="str">
            <v>m</v>
          </cell>
          <cell r="D3340">
            <v>74.25</v>
          </cell>
          <cell r="E3340" t="str">
            <v>SICRO Jan/26</v>
          </cell>
        </row>
        <row r="3341">
          <cell r="A3341">
            <v>2003284</v>
          </cell>
          <cell r="B3341" t="str">
            <v>Sarjeta triangular de concreto - STC 100-21 moldada no local com extrusora e concreto usinado - escavação mecânica - areia extraída e brita produzida</v>
          </cell>
          <cell r="C3341" t="str">
            <v>m</v>
          </cell>
          <cell r="D3341">
            <v>58.91</v>
          </cell>
          <cell r="E3341" t="str">
            <v>SICRO Jan/26</v>
          </cell>
        </row>
        <row r="3342">
          <cell r="A3342">
            <v>2003327</v>
          </cell>
          <cell r="B3342" t="str">
            <v>Sarjeta triangular de concreto - STC 108-25 - escavação mecânica - areia e brita comerciais</v>
          </cell>
          <cell r="C3342" t="str">
            <v>m</v>
          </cell>
          <cell r="D3342">
            <v>72.69</v>
          </cell>
          <cell r="E3342" t="str">
            <v>SICRO Jan/26</v>
          </cell>
        </row>
        <row r="3343">
          <cell r="A3343">
            <v>2003326</v>
          </cell>
          <cell r="B3343" t="str">
            <v>Sarjeta triangular de concreto - STC 108-25 - escavação mecânica - areia extraída e brita produzida</v>
          </cell>
          <cell r="C3343" t="str">
            <v>m</v>
          </cell>
          <cell r="D3343">
            <v>55.35</v>
          </cell>
          <cell r="E3343" t="str">
            <v>SICRO Jan/26</v>
          </cell>
        </row>
        <row r="3344">
          <cell r="A3344">
            <v>2003963</v>
          </cell>
          <cell r="B3344" t="str">
            <v>Sarjeta triangular de concreto - STC 108-25 moldada no local com extrusora e concreto usinado - escavação mecânica - areia e brita comerciais</v>
          </cell>
          <cell r="C3344" t="str">
            <v>m</v>
          </cell>
          <cell r="D3344">
            <v>84.37</v>
          </cell>
          <cell r="E3344" t="str">
            <v>SICRO Jan/26</v>
          </cell>
        </row>
        <row r="3345">
          <cell r="A3345">
            <v>2003964</v>
          </cell>
          <cell r="B3345" t="str">
            <v>Sarjeta triangular de concreto - STC 108-25 moldada no local com extrusora e concreto usinado - escavação mecânica - areia extraída e brita produzida</v>
          </cell>
          <cell r="C3345" t="str">
            <v>m</v>
          </cell>
          <cell r="D3345">
            <v>66.989999999999995</v>
          </cell>
          <cell r="E3345" t="str">
            <v>SICRO Jan/26</v>
          </cell>
        </row>
        <row r="3346">
          <cell r="A3346">
            <v>2003319</v>
          </cell>
          <cell r="B3346" t="str">
            <v>Sarjeta triangular de concreto - STC 125-25 - escavação mecânica - areia e brita comerciais</v>
          </cell>
          <cell r="C3346" t="str">
            <v>m</v>
          </cell>
          <cell r="D3346">
            <v>77.52</v>
          </cell>
          <cell r="E3346" t="str">
            <v>SICRO Jan/26</v>
          </cell>
        </row>
        <row r="3347">
          <cell r="A3347">
            <v>2003318</v>
          </cell>
          <cell r="B3347" t="str">
            <v>Sarjeta triangular de concreto - STC 125-25 - escavação mecânica - areia extraída e brita produzida</v>
          </cell>
          <cell r="C3347" t="str">
            <v>m</v>
          </cell>
          <cell r="D3347">
            <v>59.06</v>
          </cell>
          <cell r="E3347" t="str">
            <v>SICRO Jan/26</v>
          </cell>
        </row>
        <row r="3348">
          <cell r="A3348">
            <v>2003955</v>
          </cell>
          <cell r="B3348" t="str">
            <v>Sarjeta triangular de concreto - STC 125-25 moldada no local com extrusora e concreto usinado - escavação mecânica - areia e brita comerciais</v>
          </cell>
          <cell r="C3348" t="str">
            <v>m</v>
          </cell>
          <cell r="D3348">
            <v>89.98</v>
          </cell>
          <cell r="E3348" t="str">
            <v>SICRO Jan/26</v>
          </cell>
        </row>
        <row r="3349">
          <cell r="A3349">
            <v>2003956</v>
          </cell>
          <cell r="B3349" t="str">
            <v>Sarjeta triangular de concreto - STC 125-25 moldada no local com extrusora e concreto usinado - escavação mecânica - areia extraída e brita produzida</v>
          </cell>
          <cell r="C3349" t="str">
            <v>m</v>
          </cell>
          <cell r="D3349">
            <v>71.47</v>
          </cell>
          <cell r="E3349" t="str">
            <v>SICRO Jan/26</v>
          </cell>
        </row>
        <row r="3350">
          <cell r="A3350">
            <v>2003277</v>
          </cell>
          <cell r="B3350" t="str">
            <v>Sarjeta triangular de concreto - STC 125-27 - escavação mecânica - areia e brita comerciais</v>
          </cell>
          <cell r="C3350" t="str">
            <v>m</v>
          </cell>
          <cell r="D3350">
            <v>79.8</v>
          </cell>
          <cell r="E3350" t="str">
            <v>SICRO Jan/26</v>
          </cell>
        </row>
        <row r="3351">
          <cell r="A3351">
            <v>2003278</v>
          </cell>
          <cell r="B3351" t="str">
            <v>Sarjeta triangular de concreto - STC 125-27 - escavação mecânica - areia extraída e brita produzida</v>
          </cell>
          <cell r="C3351" t="str">
            <v>m</v>
          </cell>
          <cell r="D3351">
            <v>60.82</v>
          </cell>
          <cell r="E3351" t="str">
            <v>SICRO Jan/26</v>
          </cell>
        </row>
        <row r="3352">
          <cell r="A3352">
            <v>2003279</v>
          </cell>
          <cell r="B3352" t="str">
            <v>Sarjeta triangular de concreto - STC 125-27 moldada no local com extrusora e concreto usinado - escavação mecânica - areia e brita comerciais</v>
          </cell>
          <cell r="C3352" t="str">
            <v>m</v>
          </cell>
          <cell r="D3352">
            <v>92.63</v>
          </cell>
          <cell r="E3352" t="str">
            <v>SICRO Jan/26</v>
          </cell>
        </row>
        <row r="3353">
          <cell r="A3353">
            <v>2003280</v>
          </cell>
          <cell r="B3353" t="str">
            <v>Sarjeta triangular de concreto - STC 125-27 moldada no local com extrusora e concreto usinado - escavação mecânica - areia extraída e brita produzida</v>
          </cell>
          <cell r="C3353" t="str">
            <v>m</v>
          </cell>
          <cell r="D3353">
            <v>73.599999999999994</v>
          </cell>
          <cell r="E3353" t="str">
            <v>SICRO Jan/26</v>
          </cell>
        </row>
        <row r="3354">
          <cell r="A3354">
            <v>2003253</v>
          </cell>
          <cell r="B3354" t="str">
            <v>Sarjeta triangular de concreto - STC 150-30 - escavação mecânica - areia e brita comerciais</v>
          </cell>
          <cell r="C3354" t="str">
            <v>m</v>
          </cell>
          <cell r="D3354">
            <v>91.07</v>
          </cell>
          <cell r="E3354" t="str">
            <v>SICRO Jan/26</v>
          </cell>
        </row>
        <row r="3355">
          <cell r="A3355">
            <v>2003254</v>
          </cell>
          <cell r="B3355" t="str">
            <v>Sarjeta triangular de concreto - STC 150-30 - escavação mecânica - areia extraída e brita produzida</v>
          </cell>
          <cell r="C3355" t="str">
            <v>m</v>
          </cell>
          <cell r="D3355">
            <v>69.12</v>
          </cell>
          <cell r="E3355" t="str">
            <v>SICRO Jan/26</v>
          </cell>
        </row>
        <row r="3356">
          <cell r="A3356">
            <v>2003255</v>
          </cell>
          <cell r="B3356" t="str">
            <v>Sarjeta triangular de concreto - STC 150-30 moldada no local com extrusora e concreto usinado - escavação mecânica - areia e brita comerciais</v>
          </cell>
          <cell r="C3356" t="str">
            <v>m</v>
          </cell>
          <cell r="D3356">
            <v>105.94</v>
          </cell>
          <cell r="E3356" t="str">
            <v>SICRO Jan/26</v>
          </cell>
        </row>
        <row r="3357">
          <cell r="A3357">
            <v>2003256</v>
          </cell>
          <cell r="B3357" t="str">
            <v>Sarjeta triangular de concreto - STC 150-30 moldada no local com extrusora e concreto usinado - escavação mecânica - areia extraída e brita produzida</v>
          </cell>
          <cell r="C3357" t="str">
            <v>m</v>
          </cell>
          <cell r="D3357">
            <v>83.93</v>
          </cell>
          <cell r="E3357" t="str">
            <v>SICRO Jan/26</v>
          </cell>
        </row>
        <row r="3358">
          <cell r="A3358">
            <v>2003273</v>
          </cell>
          <cell r="B3358" t="str">
            <v>Sarjeta triangular de concreto - STC 150-32 - escavação mecânica - areia e brita comerciais</v>
          </cell>
          <cell r="C3358" t="str">
            <v>m</v>
          </cell>
          <cell r="D3358">
            <v>93.49</v>
          </cell>
          <cell r="E3358" t="str">
            <v>SICRO Jan/26</v>
          </cell>
        </row>
        <row r="3359">
          <cell r="A3359">
            <v>2003274</v>
          </cell>
          <cell r="B3359" t="str">
            <v>Sarjeta triangular de concreto - STC 150-32 - escavação mecânica - areia extraída e brita produzida</v>
          </cell>
          <cell r="C3359" t="str">
            <v>m</v>
          </cell>
          <cell r="D3359">
            <v>70.98</v>
          </cell>
          <cell r="E3359" t="str">
            <v>SICRO Jan/26</v>
          </cell>
        </row>
        <row r="3360">
          <cell r="A3360">
            <v>2003275</v>
          </cell>
          <cell r="B3360" t="str">
            <v>Sarjeta triangular de concreto - STC 150-32 moldada no local com extrusora e concreto usinado - escavação mecânica - areia e brita comerciais</v>
          </cell>
          <cell r="C3360" t="str">
            <v>m</v>
          </cell>
          <cell r="D3360">
            <v>108.76</v>
          </cell>
          <cell r="E3360" t="str">
            <v>SICRO Jan/26</v>
          </cell>
        </row>
        <row r="3361">
          <cell r="A3361">
            <v>2003276</v>
          </cell>
          <cell r="B3361" t="str">
            <v>Sarjeta triangular de concreto - STC 150-32 moldada no local com extrusora e concreto usinado - escavação mecânica - areia extraída e brita produzida</v>
          </cell>
          <cell r="C3361" t="str">
            <v>m</v>
          </cell>
          <cell r="D3361">
            <v>86.18</v>
          </cell>
          <cell r="E3361" t="str">
            <v>SICRO Jan/26</v>
          </cell>
        </row>
        <row r="3362">
          <cell r="A3362">
            <v>2003269</v>
          </cell>
          <cell r="B3362" t="str">
            <v>Sarjeta triangular de concreto - STC 73-15 - escavação mecânica - areia e brita comerciais</v>
          </cell>
          <cell r="C3362" t="str">
            <v>m</v>
          </cell>
          <cell r="D3362">
            <v>49.53</v>
          </cell>
          <cell r="E3362" t="str">
            <v>SICRO Jan/26</v>
          </cell>
        </row>
        <row r="3363">
          <cell r="A3363">
            <v>2003270</v>
          </cell>
          <cell r="B3363" t="str">
            <v>Sarjeta triangular de concreto - STC 73-15 - escavação mecânica - areia extraída e brita produzida</v>
          </cell>
          <cell r="C3363" t="str">
            <v>m</v>
          </cell>
          <cell r="D3363">
            <v>38.020000000000003</v>
          </cell>
          <cell r="E3363" t="str">
            <v>SICRO Jan/26</v>
          </cell>
        </row>
        <row r="3364">
          <cell r="A3364">
            <v>2003271</v>
          </cell>
          <cell r="B3364" t="str">
            <v>Sarjeta triangular de concreto - STC 73-15 moldada no local com extrusora e concreto usinado - escavação mecânica - areia e brita comerciais</v>
          </cell>
          <cell r="C3364" t="str">
            <v>m</v>
          </cell>
          <cell r="D3364">
            <v>57.21</v>
          </cell>
          <cell r="E3364" t="str">
            <v>SICRO Jan/26</v>
          </cell>
        </row>
        <row r="3365">
          <cell r="A3365">
            <v>2003272</v>
          </cell>
          <cell r="B3365" t="str">
            <v>Sarjeta triangular de concreto - STC 73-15 moldada no local com extrusora e concreto usinado - escavação mecânica - areia extraída e brita produzida</v>
          </cell>
          <cell r="C3365" t="str">
            <v>m</v>
          </cell>
          <cell r="D3365">
            <v>45.67</v>
          </cell>
          <cell r="E3365" t="str">
            <v>SICRO Jan/26</v>
          </cell>
        </row>
        <row r="3366">
          <cell r="A3366">
            <v>2003261</v>
          </cell>
          <cell r="B3366" t="str">
            <v>Sarjeta triangular de concreto - STC 80-15 - escavação mecânica - areia e brita comerciais</v>
          </cell>
          <cell r="C3366" t="str">
            <v>m</v>
          </cell>
          <cell r="D3366">
            <v>51.97</v>
          </cell>
          <cell r="E3366" t="str">
            <v>SICRO Jan/26</v>
          </cell>
        </row>
        <row r="3367">
          <cell r="A3367">
            <v>2003262</v>
          </cell>
          <cell r="B3367" t="str">
            <v>Sarjeta triangular de concreto - STC 80-15 - escavação mecânica - areia extraída e brita produzida</v>
          </cell>
          <cell r="C3367" t="str">
            <v>m</v>
          </cell>
          <cell r="D3367">
            <v>39.909999999999997</v>
          </cell>
          <cell r="E3367" t="str">
            <v>SICRO Jan/26</v>
          </cell>
        </row>
        <row r="3368">
          <cell r="A3368">
            <v>2003263</v>
          </cell>
          <cell r="B3368" t="str">
            <v>Sarjeta triangular de concreto - STC 80-15 moldada no local com extrusora e concreto usinado - escavação mecânica - areia e brita comerciais</v>
          </cell>
          <cell r="C3368" t="str">
            <v>m</v>
          </cell>
          <cell r="D3368">
            <v>60.02</v>
          </cell>
          <cell r="E3368" t="str">
            <v>SICRO Jan/26</v>
          </cell>
        </row>
        <row r="3369">
          <cell r="A3369">
            <v>2003264</v>
          </cell>
          <cell r="B3369" t="str">
            <v>Sarjeta triangular de concreto - STC 80-15 moldada no local com extrusora e concreto usinado - escavação mecânica - areia extraída e brita produzida</v>
          </cell>
          <cell r="C3369" t="str">
            <v>m</v>
          </cell>
          <cell r="D3369">
            <v>47.93</v>
          </cell>
          <cell r="E3369" t="str">
            <v>SICRO Jan/26</v>
          </cell>
        </row>
        <row r="3370">
          <cell r="A3370">
            <v>2003285</v>
          </cell>
          <cell r="B3370" t="str">
            <v>Sarjeta triangular de concreto - STC 80-17 - escavação mecânica - areia e brita comerciais</v>
          </cell>
          <cell r="C3370" t="str">
            <v>m</v>
          </cell>
          <cell r="D3370">
            <v>53.66</v>
          </cell>
          <cell r="E3370" t="str">
            <v>SICRO Jan/26</v>
          </cell>
        </row>
        <row r="3371">
          <cell r="A3371">
            <v>2003286</v>
          </cell>
          <cell r="B3371" t="str">
            <v>Sarjeta triangular de concreto - STC 80-17 - escavação mecânica - areia extraída e brita produzida</v>
          </cell>
          <cell r="C3371" t="str">
            <v>m</v>
          </cell>
          <cell r="D3371">
            <v>41.24</v>
          </cell>
          <cell r="E3371" t="str">
            <v>SICRO Jan/26</v>
          </cell>
        </row>
        <row r="3372">
          <cell r="A3372">
            <v>2003287</v>
          </cell>
          <cell r="B3372" t="str">
            <v>Sarjeta triangular de concreto - STC 80-17 moldada no local com extrusora e concreto usinado - escavação mecânica - areia e brita comerciais</v>
          </cell>
          <cell r="C3372" t="str">
            <v>m</v>
          </cell>
          <cell r="D3372">
            <v>61.97</v>
          </cell>
          <cell r="E3372" t="str">
            <v>SICRO Jan/26</v>
          </cell>
        </row>
        <row r="3373">
          <cell r="A3373">
            <v>2003288</v>
          </cell>
          <cell r="B3373" t="str">
            <v>Sarjeta triangular de concreto - STC 80-17 moldada no local com extrusora e concreto usinado - escavação mecânica - areia extraída e brita produzida</v>
          </cell>
          <cell r="C3373" t="str">
            <v>m</v>
          </cell>
          <cell r="D3373">
            <v>49.52</v>
          </cell>
          <cell r="E3373" t="str">
            <v>SICRO Jan/26</v>
          </cell>
        </row>
        <row r="3374">
          <cell r="A3374">
            <v>2003265</v>
          </cell>
          <cell r="B3374" t="str">
            <v>Sarjeta triangular de concreto - STC 88-20 - escavação mecânica - areia e brita comerciais</v>
          </cell>
          <cell r="C3374" t="str">
            <v>m</v>
          </cell>
          <cell r="D3374">
            <v>60.29</v>
          </cell>
          <cell r="E3374" t="str">
            <v>SICRO Jan/26</v>
          </cell>
        </row>
        <row r="3375">
          <cell r="A3375">
            <v>2003266</v>
          </cell>
          <cell r="B3375" t="str">
            <v>Sarjeta triangular de concreto - STC 88-20 - escavação mecânica - areia extraída e brita produzida</v>
          </cell>
          <cell r="C3375" t="str">
            <v>m</v>
          </cell>
          <cell r="D3375">
            <v>46.18</v>
          </cell>
          <cell r="E3375" t="str">
            <v>SICRO Jan/26</v>
          </cell>
        </row>
        <row r="3376">
          <cell r="A3376">
            <v>2003267</v>
          </cell>
          <cell r="B3376" t="str">
            <v>Sarjeta triangular de concreto - STC 88-20 moldada no local com extrusora e concreto usinado - escavação mecânica - areia e brita comerciais</v>
          </cell>
          <cell r="C3376" t="str">
            <v>m</v>
          </cell>
          <cell r="D3376">
            <v>69.760000000000005</v>
          </cell>
          <cell r="E3376" t="str">
            <v>SICRO Jan/26</v>
          </cell>
        </row>
        <row r="3377">
          <cell r="A3377">
            <v>2003268</v>
          </cell>
          <cell r="B3377" t="str">
            <v>Sarjeta triangular de concreto - STC 88-20 moldada no local com extrusora e concreto usinado - escavação mecânica - areia extraída e brita produzida</v>
          </cell>
          <cell r="C3377" t="str">
            <v>m</v>
          </cell>
          <cell r="D3377">
            <v>55.61</v>
          </cell>
          <cell r="E3377" t="str">
            <v>SICRO Jan/26</v>
          </cell>
        </row>
        <row r="3378">
          <cell r="A3378">
            <v>2003289</v>
          </cell>
          <cell r="B3378" t="str">
            <v>Sarjeta triangular de grama - STG 100-20 - escavação mecânica</v>
          </cell>
          <cell r="C3378" t="str">
            <v>m</v>
          </cell>
          <cell r="D3378">
            <v>25.28</v>
          </cell>
          <cell r="E3378" t="str">
            <v>SICRO Jan/26</v>
          </cell>
        </row>
        <row r="3379">
          <cell r="A3379">
            <v>2003338</v>
          </cell>
          <cell r="B3379" t="str">
            <v>Sarjeta triangular de grama - STG 125-25 - escavação mecânica</v>
          </cell>
          <cell r="C3379" t="str">
            <v>m</v>
          </cell>
          <cell r="D3379">
            <v>31.71</v>
          </cell>
          <cell r="E3379" t="str">
            <v>SICRO Jan/26</v>
          </cell>
        </row>
        <row r="3380">
          <cell r="A3380">
            <v>2003290</v>
          </cell>
          <cell r="B3380" t="str">
            <v>Sarjeta triangular de grama - STG 80-15 - escavação mecânica</v>
          </cell>
          <cell r="C3380" t="str">
            <v>m</v>
          </cell>
          <cell r="D3380">
            <v>20.79</v>
          </cell>
          <cell r="E3380" t="str">
            <v>SICRO Jan/26</v>
          </cell>
        </row>
        <row r="3381">
          <cell r="A3381">
            <v>2003300</v>
          </cell>
          <cell r="B3381" t="str">
            <v>Sarjeta triangular sem revestimento - STT 100-20 - escavação mecânica</v>
          </cell>
          <cell r="C3381" t="str">
            <v>m</v>
          </cell>
          <cell r="D3381">
            <v>10.84</v>
          </cell>
          <cell r="E3381" t="str">
            <v>SICRO Jan/26</v>
          </cell>
        </row>
        <row r="3382">
          <cell r="A3382">
            <v>2003299</v>
          </cell>
          <cell r="B3382" t="str">
            <v>Sarjeta triangular sem revestimento - STT 125-25 - escavação mecânica</v>
          </cell>
          <cell r="C3382" t="str">
            <v>m</v>
          </cell>
          <cell r="D3382">
            <v>13.67</v>
          </cell>
          <cell r="E3382" t="str">
            <v>SICRO Jan/26</v>
          </cell>
        </row>
        <row r="3383">
          <cell r="A3383">
            <v>2003301</v>
          </cell>
          <cell r="B3383" t="str">
            <v>Sarjeta triangular sem revestimento - STT 80-15 - escavação mecânica</v>
          </cell>
          <cell r="C3383" t="str">
            <v>m</v>
          </cell>
          <cell r="D3383">
            <v>9.34</v>
          </cell>
          <cell r="E3383" t="str">
            <v>SICRO Jan/26</v>
          </cell>
        </row>
        <row r="3384">
          <cell r="A3384">
            <v>2004513</v>
          </cell>
          <cell r="B3384" t="str">
            <v>Selo asfáltico de microvala para dreno de pavimento com geocomposto</v>
          </cell>
          <cell r="C3384" t="str">
            <v>m</v>
          </cell>
          <cell r="D3384">
            <v>0.2</v>
          </cell>
          <cell r="E3384" t="str">
            <v>SICRO Jan/26</v>
          </cell>
        </row>
        <row r="3385">
          <cell r="A3385">
            <v>2003365</v>
          </cell>
          <cell r="B3385" t="str">
            <v>Transposição de segmentos de sarjeta - TSS 120 - areia e brita comerciais</v>
          </cell>
          <cell r="C3385" t="str">
            <v>m</v>
          </cell>
          <cell r="D3385">
            <v>1157.1300000000001</v>
          </cell>
          <cell r="E3385" t="str">
            <v>SICRO Jan/26</v>
          </cell>
        </row>
        <row r="3386">
          <cell r="A3386">
            <v>2003364</v>
          </cell>
          <cell r="B3386" t="str">
            <v>Transposição de segmentos de sarjeta - TSS 120 - areia extraída e brita produzida</v>
          </cell>
          <cell r="C3386" t="str">
            <v>m</v>
          </cell>
          <cell r="D3386">
            <v>998.26</v>
          </cell>
          <cell r="E3386" t="str">
            <v>SICRO Jan/26</v>
          </cell>
        </row>
        <row r="3387">
          <cell r="A3387">
            <v>2003097</v>
          </cell>
          <cell r="B3387" t="str">
            <v>Transposição de segmentos de sarjeta - TSS 130 - areia e brita comerciais</v>
          </cell>
          <cell r="C3387" t="str">
            <v>m</v>
          </cell>
          <cell r="D3387">
            <v>1212.97</v>
          </cell>
          <cell r="E3387" t="str">
            <v>SICRO Jan/26</v>
          </cell>
        </row>
        <row r="3388">
          <cell r="A3388">
            <v>2003098</v>
          </cell>
          <cell r="B3388" t="str">
            <v>Transposição de segmentos de sarjeta - TSS 130 - areia extraída e brita produzida</v>
          </cell>
          <cell r="C3388" t="str">
            <v>m</v>
          </cell>
          <cell r="D3388">
            <v>1049.73</v>
          </cell>
          <cell r="E3388" t="str">
            <v>SICRO Jan/26</v>
          </cell>
        </row>
        <row r="3389">
          <cell r="A3389">
            <v>2003363</v>
          </cell>
          <cell r="B3389" t="str">
            <v>Transposição de segmentos de sarjeta - TSS 140 - areia e brita comerciais</v>
          </cell>
          <cell r="C3389" t="str">
            <v>m</v>
          </cell>
          <cell r="D3389">
            <v>1255.96</v>
          </cell>
          <cell r="E3389" t="str">
            <v>SICRO Jan/26</v>
          </cell>
        </row>
        <row r="3390">
          <cell r="A3390">
            <v>2003362</v>
          </cell>
          <cell r="B3390" t="str">
            <v>Transposição de segmentos de sarjeta - TSS 140 - areia extraída e brita produzida</v>
          </cell>
          <cell r="C3390" t="str">
            <v>m</v>
          </cell>
          <cell r="D3390">
            <v>1092.07</v>
          </cell>
          <cell r="E3390" t="str">
            <v>SICRO Jan/26</v>
          </cell>
        </row>
        <row r="3391">
          <cell r="A3391">
            <v>2003099</v>
          </cell>
          <cell r="B3391" t="str">
            <v>Transposição de segmentos de sarjeta - TSS 150 - areia e brita comerciais</v>
          </cell>
          <cell r="C3391" t="str">
            <v>m</v>
          </cell>
          <cell r="D3391">
            <v>1316.38</v>
          </cell>
          <cell r="E3391" t="str">
            <v>SICRO Jan/26</v>
          </cell>
        </row>
        <row r="3392">
          <cell r="A3392">
            <v>2003100</v>
          </cell>
          <cell r="B3392" t="str">
            <v>Transposição de segmentos de sarjeta - TSS 150 - areia extraída e brita produzida</v>
          </cell>
          <cell r="C3392" t="str">
            <v>m</v>
          </cell>
          <cell r="D3392">
            <v>1146.81</v>
          </cell>
          <cell r="E3392" t="str">
            <v>SICRO Jan/26</v>
          </cell>
        </row>
        <row r="3393">
          <cell r="A3393">
            <v>2003361</v>
          </cell>
          <cell r="B3393" t="str">
            <v>Transposição de segmentos de sarjeta - TSS 170 - areia e brita comerciais</v>
          </cell>
          <cell r="C3393" t="str">
            <v>m</v>
          </cell>
          <cell r="D3393">
            <v>1500.44</v>
          </cell>
          <cell r="E3393" t="str">
            <v>SICRO Jan/26</v>
          </cell>
        </row>
        <row r="3394">
          <cell r="A3394">
            <v>2003360</v>
          </cell>
          <cell r="B3394" t="str">
            <v>Transposição de segmentos de sarjeta - TSS 170 - areia extraída e brita produzida</v>
          </cell>
          <cell r="C3394" t="str">
            <v>m</v>
          </cell>
          <cell r="D3394">
            <v>1324.33</v>
          </cell>
          <cell r="E3394" t="str">
            <v>SICRO Jan/26</v>
          </cell>
        </row>
        <row r="3395">
          <cell r="A3395">
            <v>2003101</v>
          </cell>
          <cell r="B3395" t="str">
            <v>Transposição de segmentos de sarjeta - TSS 200 - areia e brita comerciais</v>
          </cell>
          <cell r="C3395" t="str">
            <v>m</v>
          </cell>
          <cell r="D3395">
            <v>1678</v>
          </cell>
          <cell r="E3395" t="str">
            <v>SICRO Jan/26</v>
          </cell>
        </row>
        <row r="3396">
          <cell r="A3396">
            <v>2003102</v>
          </cell>
          <cell r="B3396" t="str">
            <v>Transposição de segmentos de sarjeta - TSS 200 - areia extraída e brita produzida</v>
          </cell>
          <cell r="C3396" t="str">
            <v>m</v>
          </cell>
          <cell r="D3396">
            <v>1489.68</v>
          </cell>
          <cell r="E3396" t="str">
            <v>SICRO Jan/26</v>
          </cell>
        </row>
        <row r="3397">
          <cell r="A3397">
            <v>2003869</v>
          </cell>
          <cell r="B3397" t="str">
            <v>Tubo de concreto PA1 comercial para drenagem - D = 0,50 m - fornecimento e instalação</v>
          </cell>
          <cell r="C3397" t="str">
            <v>m</v>
          </cell>
          <cell r="D3397">
            <v>196.63</v>
          </cell>
          <cell r="E3397" t="str">
            <v>SICRO Jan/26</v>
          </cell>
        </row>
        <row r="3398">
          <cell r="A3398">
            <v>2003822</v>
          </cell>
          <cell r="B3398" t="str">
            <v>Tubo de concreto PA1 comercial para drenagem - D = 0,60 m - fornecimento e instalação</v>
          </cell>
          <cell r="C3398" t="str">
            <v>m</v>
          </cell>
          <cell r="D3398">
            <v>236.04</v>
          </cell>
          <cell r="E3398" t="str">
            <v>SICRO Jan/26</v>
          </cell>
        </row>
        <row r="3399">
          <cell r="A3399">
            <v>2003826</v>
          </cell>
          <cell r="B3399" t="str">
            <v>Tubo de concreto PA1 comercial para drenagem - D = 0,80 m - fornecimento e instalação</v>
          </cell>
          <cell r="C3399" t="str">
            <v>m</v>
          </cell>
          <cell r="D3399">
            <v>416.46</v>
          </cell>
          <cell r="E3399" t="str">
            <v>SICRO Jan/26</v>
          </cell>
        </row>
        <row r="3400">
          <cell r="A3400">
            <v>2003830</v>
          </cell>
          <cell r="B3400" t="str">
            <v>Tubo de concreto PA1 comercial para drenagem - D = 1,00 m - fornecimento e instalação</v>
          </cell>
          <cell r="C3400" t="str">
            <v>m</v>
          </cell>
          <cell r="D3400">
            <v>492.45</v>
          </cell>
          <cell r="E3400" t="str">
            <v>SICRO Jan/26</v>
          </cell>
        </row>
        <row r="3401">
          <cell r="A3401">
            <v>2003834</v>
          </cell>
          <cell r="B3401" t="str">
            <v>Tubo de concreto PA1 comercial para drenagem - D = 1,20 m - fornecimento e instalação</v>
          </cell>
          <cell r="C3401" t="str">
            <v>m</v>
          </cell>
          <cell r="D3401">
            <v>727.05</v>
          </cell>
          <cell r="E3401" t="str">
            <v>SICRO Jan/26</v>
          </cell>
        </row>
        <row r="3402">
          <cell r="A3402">
            <v>2003838</v>
          </cell>
          <cell r="B3402" t="str">
            <v>Tubo de concreto PA1 comercial para drenagem - D = 1,50 m - fornecimento e instalação</v>
          </cell>
          <cell r="C3402" t="str">
            <v>m</v>
          </cell>
          <cell r="D3402">
            <v>1239.03</v>
          </cell>
          <cell r="E3402" t="str">
            <v>SICRO Jan/26</v>
          </cell>
        </row>
        <row r="3403">
          <cell r="A3403">
            <v>2003768</v>
          </cell>
          <cell r="B3403" t="str">
            <v>Tubo de concreto PA1 produzido na obra para drenagem - D = 0,60 m - areia e brita comerciais - fornecimento e instalação</v>
          </cell>
          <cell r="C3403" t="str">
            <v>m</v>
          </cell>
          <cell r="D3403">
            <v>195.89</v>
          </cell>
          <cell r="E3403" t="str">
            <v>SICRO Jan/26</v>
          </cell>
        </row>
        <row r="3404">
          <cell r="A3404">
            <v>2003873</v>
          </cell>
          <cell r="B3404" t="str">
            <v>Tubo de concreto PA1 produzido na obra para drenagem - D = 0,60 m - areia extraída e brita produzida - fornecimento e instalação</v>
          </cell>
          <cell r="C3404" t="str">
            <v>m</v>
          </cell>
          <cell r="D3404">
            <v>174.01</v>
          </cell>
          <cell r="E3404" t="str">
            <v>SICRO Jan/26</v>
          </cell>
        </row>
        <row r="3405">
          <cell r="A3405">
            <v>2003772</v>
          </cell>
          <cell r="B3405" t="str">
            <v>Tubo de concreto PA1 produzido na obra para drenagem - D = 0,80 m - areia e brita comerciais - fornecimento e instalação</v>
          </cell>
          <cell r="C3405" t="str">
            <v>m</v>
          </cell>
          <cell r="D3405">
            <v>286.12</v>
          </cell>
          <cell r="E3405" t="str">
            <v>SICRO Jan/26</v>
          </cell>
        </row>
        <row r="3406">
          <cell r="A3406">
            <v>2003877</v>
          </cell>
          <cell r="B3406" t="str">
            <v>Tubo de concreto PA1 produzido na obra para drenagem - D = 0,80 m - areia extraída e brita produzida - fornecimento e instalação</v>
          </cell>
          <cell r="C3406" t="str">
            <v>m</v>
          </cell>
          <cell r="D3406">
            <v>251.47</v>
          </cell>
          <cell r="E3406" t="str">
            <v>SICRO Jan/26</v>
          </cell>
        </row>
        <row r="3407">
          <cell r="A3407">
            <v>2003776</v>
          </cell>
          <cell r="B3407" t="str">
            <v>Tubo de concreto PA1 produzido na obra para drenagem - D = 1,00 m - areia e brita comerciais - fornecimento e instalação</v>
          </cell>
          <cell r="C3407" t="str">
            <v>m</v>
          </cell>
          <cell r="D3407">
            <v>459.03</v>
          </cell>
          <cell r="E3407" t="str">
            <v>SICRO Jan/26</v>
          </cell>
        </row>
        <row r="3408">
          <cell r="A3408">
            <v>2003881</v>
          </cell>
          <cell r="B3408" t="str">
            <v>Tubo de concreto PA1 produzido na obra para drenagem - D = 1,00 m - areia extraída e brita produzida - fornecimento e instalação</v>
          </cell>
          <cell r="C3408" t="str">
            <v>m</v>
          </cell>
          <cell r="D3408">
            <v>411.54</v>
          </cell>
          <cell r="E3408" t="str">
            <v>SICRO Jan/26</v>
          </cell>
        </row>
        <row r="3409">
          <cell r="A3409">
            <v>2003780</v>
          </cell>
          <cell r="B3409" t="str">
            <v>Tubo de concreto PA1 produzido na obra para drenagem - D = 1,20 m - areia e brita comerciais - fornecimento e instalação</v>
          </cell>
          <cell r="C3409" t="str">
            <v>m</v>
          </cell>
          <cell r="D3409">
            <v>611.86</v>
          </cell>
          <cell r="E3409" t="str">
            <v>SICRO Jan/26</v>
          </cell>
        </row>
        <row r="3410">
          <cell r="A3410">
            <v>2003885</v>
          </cell>
          <cell r="B3410" t="str">
            <v>Tubo de concreto PA1 produzido na obra para drenagem - D = 1,20 m - areia extraída e brita produzida - fornecimento e instalação</v>
          </cell>
          <cell r="C3410" t="str">
            <v>m</v>
          </cell>
          <cell r="D3410">
            <v>542.47</v>
          </cell>
          <cell r="E3410" t="str">
            <v>SICRO Jan/26</v>
          </cell>
        </row>
        <row r="3411">
          <cell r="A3411">
            <v>2003784</v>
          </cell>
          <cell r="B3411" t="str">
            <v>Tubo de concreto PA1 produzido na obra para drenagem - D = 1,50 m - areia e brita comerciais - fornecimento e instalação</v>
          </cell>
          <cell r="C3411" t="str">
            <v>m</v>
          </cell>
          <cell r="D3411">
            <v>947.42</v>
          </cell>
          <cell r="E3411" t="str">
            <v>SICRO Jan/26</v>
          </cell>
        </row>
        <row r="3412">
          <cell r="A3412">
            <v>2003889</v>
          </cell>
          <cell r="B3412" t="str">
            <v>Tubo de concreto PA1 produzido na obra para drenagem - D = 1,50 m - areia extraída e brita produzida - fornecimento e instalação</v>
          </cell>
          <cell r="C3412" t="str">
            <v>m</v>
          </cell>
          <cell r="D3412">
            <v>838.83</v>
          </cell>
          <cell r="E3412" t="str">
            <v>SICRO Jan/26</v>
          </cell>
        </row>
        <row r="3413">
          <cell r="A3413">
            <v>2003870</v>
          </cell>
          <cell r="B3413" t="str">
            <v>Tubo de concreto PA2 comercial para drenagem - D = 0,50 m - fornecimento e instalação</v>
          </cell>
          <cell r="C3413" t="str">
            <v>m</v>
          </cell>
          <cell r="D3413">
            <v>223.1</v>
          </cell>
          <cell r="E3413" t="str">
            <v>SICRO Jan/26</v>
          </cell>
        </row>
        <row r="3414">
          <cell r="A3414">
            <v>2003823</v>
          </cell>
          <cell r="B3414" t="str">
            <v>Tubo de concreto PA2 comercial para drenagem - D = 0,60 m - fornecimento e instalação</v>
          </cell>
          <cell r="C3414" t="str">
            <v>m</v>
          </cell>
          <cell r="D3414">
            <v>284.31</v>
          </cell>
          <cell r="E3414" t="str">
            <v>SICRO Jan/26</v>
          </cell>
        </row>
        <row r="3415">
          <cell r="A3415">
            <v>2003827</v>
          </cell>
          <cell r="B3415" t="str">
            <v>Tubo de concreto PA2 comercial para drenagem - D = 0,80 m - fornecimento e instalação</v>
          </cell>
          <cell r="C3415" t="str">
            <v>m</v>
          </cell>
          <cell r="D3415">
            <v>461.09</v>
          </cell>
          <cell r="E3415" t="str">
            <v>SICRO Jan/26</v>
          </cell>
        </row>
        <row r="3416">
          <cell r="A3416">
            <v>2003831</v>
          </cell>
          <cell r="B3416" t="str">
            <v>Tubo de concreto PA2 comercial para drenagem - D = 1,00 m - fornecimento e instalação</v>
          </cell>
          <cell r="C3416" t="str">
            <v>m</v>
          </cell>
          <cell r="D3416">
            <v>633.91999999999996</v>
          </cell>
          <cell r="E3416" t="str">
            <v>SICRO Jan/26</v>
          </cell>
        </row>
        <row r="3417">
          <cell r="A3417">
            <v>2003835</v>
          </cell>
          <cell r="B3417" t="str">
            <v>Tubo de concreto PA2 comercial para drenagem - D = 1,20 m - fornecimento e instalação</v>
          </cell>
          <cell r="C3417" t="str">
            <v>m</v>
          </cell>
          <cell r="D3417">
            <v>799.02</v>
          </cell>
          <cell r="E3417" t="str">
            <v>SICRO Jan/26</v>
          </cell>
        </row>
        <row r="3418">
          <cell r="A3418">
            <v>2003839</v>
          </cell>
          <cell r="B3418" t="str">
            <v>Tubo de concreto PA2 comercial para drenagem - D = 1,50 m - fornecimento e instalação</v>
          </cell>
          <cell r="C3418" t="str">
            <v>m</v>
          </cell>
          <cell r="D3418">
            <v>1267.6400000000001</v>
          </cell>
          <cell r="E3418" t="str">
            <v>SICRO Jan/26</v>
          </cell>
        </row>
        <row r="3419">
          <cell r="A3419">
            <v>2003769</v>
          </cell>
          <cell r="B3419" t="str">
            <v>Tubo de concreto PA2 produzido na obra para drenagem - D = 0,60 m - areia e brita comerciais - fornecimento e instalação</v>
          </cell>
          <cell r="C3419" t="str">
            <v>m</v>
          </cell>
          <cell r="D3419">
            <v>209.37</v>
          </cell>
          <cell r="E3419" t="str">
            <v>SICRO Jan/26</v>
          </cell>
        </row>
        <row r="3420">
          <cell r="A3420">
            <v>2003874</v>
          </cell>
          <cell r="B3420" t="str">
            <v>Tubo de concreto PA2 produzido na obra para drenagem - D = 0,60 m - areia extraída e brita produzida - fornecimento e instalação</v>
          </cell>
          <cell r="C3420" t="str">
            <v>m</v>
          </cell>
          <cell r="D3420">
            <v>187.51</v>
          </cell>
          <cell r="E3420" t="str">
            <v>SICRO Jan/26</v>
          </cell>
        </row>
        <row r="3421">
          <cell r="A3421">
            <v>2003773</v>
          </cell>
          <cell r="B3421" t="str">
            <v>Tubo de concreto PA2 produzido na obra para drenagem - D = 0,80 m - areia e brita comerciais - fornecimento e instalação</v>
          </cell>
          <cell r="C3421" t="str">
            <v>m</v>
          </cell>
          <cell r="D3421">
            <v>340.03</v>
          </cell>
          <cell r="E3421" t="str">
            <v>SICRO Jan/26</v>
          </cell>
        </row>
        <row r="3422">
          <cell r="A3422">
            <v>2003878</v>
          </cell>
          <cell r="B3422" t="str">
            <v>Tubo de concreto PA2 produzido na obra para drenagem - D = 0,80 m - areia extraída e brita produzida - fornecimento e instalação</v>
          </cell>
          <cell r="C3422" t="str">
            <v>m</v>
          </cell>
          <cell r="D3422">
            <v>305.45999999999998</v>
          </cell>
          <cell r="E3422" t="str">
            <v>SICRO Jan/26</v>
          </cell>
        </row>
        <row r="3423">
          <cell r="A3423">
            <v>2003777</v>
          </cell>
          <cell r="B3423" t="str">
            <v>Tubo de concreto PA2 produzido na obra para drenagem - D = 1,00 m - areia e brita comerciais - fornecimento e instalação</v>
          </cell>
          <cell r="C3423" t="str">
            <v>m</v>
          </cell>
          <cell r="D3423">
            <v>512.94000000000005</v>
          </cell>
          <cell r="E3423" t="str">
            <v>SICRO Jan/26</v>
          </cell>
        </row>
        <row r="3424">
          <cell r="A3424">
            <v>2003882</v>
          </cell>
          <cell r="B3424" t="str">
            <v>Tubo de concreto PA2 produzido na obra para drenagem - D = 1,00 m - areia extraída e brita produzida - fornecimento e instalação</v>
          </cell>
          <cell r="C3424" t="str">
            <v>m</v>
          </cell>
          <cell r="D3424">
            <v>465.53</v>
          </cell>
          <cell r="E3424" t="str">
            <v>SICRO Jan/26</v>
          </cell>
        </row>
        <row r="3425">
          <cell r="A3425">
            <v>2003781</v>
          </cell>
          <cell r="B3425" t="str">
            <v>Tubo de concreto PA2 produzido na obra para drenagem - D = 1,20 m - areia e brita comerciais - fornecimento e instalação</v>
          </cell>
          <cell r="C3425" t="str">
            <v>m</v>
          </cell>
          <cell r="D3425">
            <v>733.15</v>
          </cell>
          <cell r="E3425" t="str">
            <v>SICRO Jan/26</v>
          </cell>
        </row>
        <row r="3426">
          <cell r="A3426">
            <v>2003886</v>
          </cell>
          <cell r="B3426" t="str">
            <v>Tubo de concreto PA2 produzido na obra para drenagem - D = 1,20 m - areia extraída e brita produzida - fornecimento e instalação</v>
          </cell>
          <cell r="C3426" t="str">
            <v>m</v>
          </cell>
          <cell r="D3426">
            <v>663.95</v>
          </cell>
          <cell r="E3426" t="str">
            <v>SICRO Jan/26</v>
          </cell>
        </row>
        <row r="3427">
          <cell r="A3427">
            <v>2003785</v>
          </cell>
          <cell r="B3427" t="str">
            <v>Tubo de concreto PA2 produzido na obra para drenagem - D = 1,50 m - areia e brita comerciais - fornecimento e instalação</v>
          </cell>
          <cell r="C3427" t="str">
            <v>m</v>
          </cell>
          <cell r="D3427">
            <v>1136.0999999999999</v>
          </cell>
          <cell r="E3427" t="str">
            <v>SICRO Jan/26</v>
          </cell>
        </row>
        <row r="3428">
          <cell r="A3428">
            <v>2003890</v>
          </cell>
          <cell r="B3428" t="str">
            <v>Tubo de concreto PA2 produzido na obra para drenagem - D = 1,50 m - areia extraída e brita produzida - fornecimento e instalação</v>
          </cell>
          <cell r="C3428" t="str">
            <v>m</v>
          </cell>
          <cell r="D3428">
            <v>1027.79</v>
          </cell>
          <cell r="E3428" t="str">
            <v>SICRO Jan/26</v>
          </cell>
        </row>
        <row r="3429">
          <cell r="A3429">
            <v>2003871</v>
          </cell>
          <cell r="B3429" t="str">
            <v>Tubo de concreto PA3 comercial para drenagem - D = 0,50 m - fornecimento e instalação</v>
          </cell>
          <cell r="C3429" t="str">
            <v>m</v>
          </cell>
          <cell r="D3429">
            <v>288.63</v>
          </cell>
          <cell r="E3429" t="str">
            <v>SICRO Jan/26</v>
          </cell>
        </row>
        <row r="3430">
          <cell r="A3430">
            <v>2003824</v>
          </cell>
          <cell r="B3430" t="str">
            <v>Tubo de concreto PA3 comercial para drenagem - D = 0,60 m - fornecimento e instalação</v>
          </cell>
          <cell r="C3430" t="str">
            <v>m</v>
          </cell>
          <cell r="D3430">
            <v>390</v>
          </cell>
          <cell r="E3430" t="str">
            <v>SICRO Jan/26</v>
          </cell>
        </row>
        <row r="3431">
          <cell r="A3431">
            <v>2003828</v>
          </cell>
          <cell r="B3431" t="str">
            <v>Tubo de concreto PA3 comercial para drenagem - D = 0,80 m - fornecimento e instalação</v>
          </cell>
          <cell r="C3431" t="str">
            <v>m</v>
          </cell>
          <cell r="D3431">
            <v>484.76</v>
          </cell>
          <cell r="E3431" t="str">
            <v>SICRO Jan/26</v>
          </cell>
        </row>
        <row r="3432">
          <cell r="A3432">
            <v>2003832</v>
          </cell>
          <cell r="B3432" t="str">
            <v>Tubo de concreto PA3 comercial para drenagem - D = 1,00 m - fornecimento e instalação</v>
          </cell>
          <cell r="C3432" t="str">
            <v>m</v>
          </cell>
          <cell r="D3432">
            <v>725.94</v>
          </cell>
          <cell r="E3432" t="str">
            <v>SICRO Jan/26</v>
          </cell>
        </row>
        <row r="3433">
          <cell r="A3433">
            <v>2003836</v>
          </cell>
          <cell r="B3433" t="str">
            <v>Tubo de concreto PA3 comercial para drenagem - D = 1,20 m - fornecimento e instalação</v>
          </cell>
          <cell r="C3433" t="str">
            <v>m</v>
          </cell>
          <cell r="D3433">
            <v>1005.62</v>
          </cell>
          <cell r="E3433" t="str">
            <v>SICRO Jan/26</v>
          </cell>
        </row>
        <row r="3434">
          <cell r="A3434">
            <v>2003840</v>
          </cell>
          <cell r="B3434" t="str">
            <v>Tubo de concreto PA3 comercial para drenagem - D = 1,50 m - fornecimento e instalação</v>
          </cell>
          <cell r="C3434" t="str">
            <v>m</v>
          </cell>
          <cell r="D3434">
            <v>1379.32</v>
          </cell>
          <cell r="E3434" t="str">
            <v>SICRO Jan/26</v>
          </cell>
        </row>
        <row r="3435">
          <cell r="A3435">
            <v>2003770</v>
          </cell>
          <cell r="B3435" t="str">
            <v>Tubo de concreto PA3 produzido na obra para drenagem - D = 0,60 m - areia e brita comerciais - fornecimento e instalação</v>
          </cell>
          <cell r="C3435" t="str">
            <v>m</v>
          </cell>
          <cell r="D3435">
            <v>276.75</v>
          </cell>
          <cell r="E3435" t="str">
            <v>SICRO Jan/26</v>
          </cell>
        </row>
        <row r="3436">
          <cell r="A3436">
            <v>2003875</v>
          </cell>
          <cell r="B3436" t="str">
            <v>Tubo de concreto PA3 produzido na obra para drenagem - D = 0,60 m - areia extraída e brita produzida - fornecimento e instalação</v>
          </cell>
          <cell r="C3436" t="str">
            <v>m</v>
          </cell>
          <cell r="D3436">
            <v>255</v>
          </cell>
          <cell r="E3436" t="str">
            <v>SICRO Jan/26</v>
          </cell>
        </row>
        <row r="3437">
          <cell r="A3437">
            <v>2003774</v>
          </cell>
          <cell r="B3437" t="str">
            <v>Tubo de concreto PA3 produzido na obra para drenagem - D = 0,80 m - areia e brita comerciais - fornecimento e instalação</v>
          </cell>
          <cell r="C3437" t="str">
            <v>m</v>
          </cell>
          <cell r="D3437">
            <v>447.8</v>
          </cell>
          <cell r="E3437" t="str">
            <v>SICRO Jan/26</v>
          </cell>
        </row>
        <row r="3438">
          <cell r="A3438">
            <v>2003879</v>
          </cell>
          <cell r="B3438" t="str">
            <v>Tubo de concreto PA3 produzido na obra para drenagem - D = 0,80 m - areia extraída e brita produzida - fornecimento e instalação</v>
          </cell>
          <cell r="C3438" t="str">
            <v>m</v>
          </cell>
          <cell r="D3438">
            <v>409.11</v>
          </cell>
          <cell r="E3438" t="str">
            <v>SICRO Jan/26</v>
          </cell>
        </row>
        <row r="3439">
          <cell r="A3439">
            <v>2003778</v>
          </cell>
          <cell r="B3439" t="str">
            <v>Tubo de concreto PA3 produzido na obra para drenagem - D = 1,00 m - areia e brita comerciais - fornecimento e instalação</v>
          </cell>
          <cell r="C3439" t="str">
            <v>m</v>
          </cell>
          <cell r="D3439">
            <v>622.03</v>
          </cell>
          <cell r="E3439" t="str">
            <v>SICRO Jan/26</v>
          </cell>
        </row>
        <row r="3440">
          <cell r="A3440">
            <v>2003883</v>
          </cell>
          <cell r="B3440" t="str">
            <v>Tubo de concreto PA3 produzido na obra para drenagem - D = 1,00 m - areia extraída e brita produzida - fornecimento e instalação</v>
          </cell>
          <cell r="C3440" t="str">
            <v>m</v>
          </cell>
          <cell r="D3440">
            <v>561.52</v>
          </cell>
          <cell r="E3440" t="str">
            <v>SICRO Jan/26</v>
          </cell>
        </row>
        <row r="3441">
          <cell r="A3441">
            <v>2003782</v>
          </cell>
          <cell r="B3441" t="str">
            <v>Tubo de concreto PA3 produzido na obra para drenagem - D = 1,20 m - areia e brita comerciais - fornecimento e instalação</v>
          </cell>
          <cell r="C3441" t="str">
            <v>m</v>
          </cell>
          <cell r="D3441">
            <v>928.57</v>
          </cell>
          <cell r="E3441" t="str">
            <v>SICRO Jan/26</v>
          </cell>
        </row>
        <row r="3442">
          <cell r="A3442">
            <v>2003887</v>
          </cell>
          <cell r="B3442" t="str">
            <v>Tubo de concreto PA3 produzido na obra para drenagem - D = 1,20 m - areia extraída e brita produzida - fornecimento e instalação</v>
          </cell>
          <cell r="C3442" t="str">
            <v>m</v>
          </cell>
          <cell r="D3442">
            <v>836.1</v>
          </cell>
          <cell r="E3442" t="str">
            <v>SICRO Jan/26</v>
          </cell>
        </row>
        <row r="3443">
          <cell r="A3443">
            <v>2003786</v>
          </cell>
          <cell r="B3443" t="str">
            <v>Tubo de concreto PA3 produzido na obra para drenagem - D = 1,50 m - areia e brita comerciais - fornecimento e instalação</v>
          </cell>
          <cell r="C3443" t="str">
            <v>m</v>
          </cell>
          <cell r="D3443">
            <v>1450.79</v>
          </cell>
          <cell r="E3443" t="str">
            <v>SICRO Jan/26</v>
          </cell>
        </row>
        <row r="3444">
          <cell r="A3444">
            <v>2003891</v>
          </cell>
          <cell r="B3444" t="str">
            <v>Tubo de concreto PA3 produzido na obra para drenagem - D = 1,50 m - areia extraída e brita produzida - fornecimento e instalação</v>
          </cell>
          <cell r="C3444" t="str">
            <v>m</v>
          </cell>
          <cell r="D3444">
            <v>1307.25</v>
          </cell>
          <cell r="E3444" t="str">
            <v>SICRO Jan/26</v>
          </cell>
        </row>
        <row r="3445">
          <cell r="A3445">
            <v>2003872</v>
          </cell>
          <cell r="B3445" t="str">
            <v>Tubo de concreto PA4 comercial para drenagem - D = 0,50 m - fornecimento e instalação</v>
          </cell>
          <cell r="C3445" t="str">
            <v>m</v>
          </cell>
          <cell r="D3445">
            <v>315.77</v>
          </cell>
          <cell r="E3445" t="str">
            <v>SICRO Jan/26</v>
          </cell>
        </row>
        <row r="3446">
          <cell r="A3446">
            <v>2003825</v>
          </cell>
          <cell r="B3446" t="str">
            <v>Tubo de concreto PA4 comercial para drenagem - D = 0,60 m - fornecimento e instalação</v>
          </cell>
          <cell r="C3446" t="str">
            <v>m</v>
          </cell>
          <cell r="D3446">
            <v>401.13</v>
          </cell>
          <cell r="E3446" t="str">
            <v>SICRO Jan/26</v>
          </cell>
        </row>
        <row r="3447">
          <cell r="A3447">
            <v>2003829</v>
          </cell>
          <cell r="B3447" t="str">
            <v>Tubo de concreto PA4 comercial para drenagem - D = 0,80 m - fornecimento e instalação</v>
          </cell>
          <cell r="C3447" t="str">
            <v>m</v>
          </cell>
          <cell r="D3447">
            <v>554.98</v>
          </cell>
          <cell r="E3447" t="str">
            <v>SICRO Jan/26</v>
          </cell>
        </row>
        <row r="3448">
          <cell r="A3448">
            <v>2003833</v>
          </cell>
          <cell r="B3448" t="str">
            <v>Tubo de concreto PA4 comercial para drenagem - D = 1,00 m - fornecimento e instalação</v>
          </cell>
          <cell r="C3448" t="str">
            <v>m</v>
          </cell>
          <cell r="D3448">
            <v>759.58</v>
          </cell>
          <cell r="E3448" t="str">
            <v>SICRO Jan/26</v>
          </cell>
        </row>
        <row r="3449">
          <cell r="A3449">
            <v>2003837</v>
          </cell>
          <cell r="B3449" t="str">
            <v>Tubo de concreto PA4 comercial para drenagem - D = 1,20 m - fornecimento e instalação</v>
          </cell>
          <cell r="C3449" t="str">
            <v>m</v>
          </cell>
          <cell r="D3449">
            <v>1096.53</v>
          </cell>
          <cell r="E3449" t="str">
            <v>SICRO Jan/26</v>
          </cell>
        </row>
        <row r="3450">
          <cell r="A3450">
            <v>2003841</v>
          </cell>
          <cell r="B3450" t="str">
            <v>Tubo de concreto PA4 comercial para drenagem - D = 1,50 m - fornecimento e instalação</v>
          </cell>
          <cell r="C3450" t="str">
            <v>m</v>
          </cell>
          <cell r="D3450">
            <v>1506.04</v>
          </cell>
          <cell r="E3450" t="str">
            <v>SICRO Jan/26</v>
          </cell>
        </row>
        <row r="3451">
          <cell r="A3451">
            <v>2003771</v>
          </cell>
          <cell r="B3451" t="str">
            <v>Tubo de concreto PA4 produzido na obra para drenagem - D = 0,60 m - areia e brita comerciais - fornecimento e instalação</v>
          </cell>
          <cell r="C3451" t="str">
            <v>m</v>
          </cell>
          <cell r="D3451">
            <v>330.63</v>
          </cell>
          <cell r="E3451" t="str">
            <v>SICRO Jan/26</v>
          </cell>
        </row>
        <row r="3452">
          <cell r="A3452">
            <v>2003876</v>
          </cell>
          <cell r="B3452" t="str">
            <v>Tubo de concreto PA4 produzido na obra para drenagem - D = 0,60 m - areia extraída e brita produzida - fornecimento e instalação</v>
          </cell>
          <cell r="C3452" t="str">
            <v>m</v>
          </cell>
          <cell r="D3452">
            <v>304.72000000000003</v>
          </cell>
          <cell r="E3452" t="str">
            <v>SICRO Jan/26</v>
          </cell>
        </row>
        <row r="3453">
          <cell r="A3453">
            <v>2003775</v>
          </cell>
          <cell r="B3453" t="str">
            <v>Tubo de concreto PA4 produzido na obra para drenagem - D = 0,80 m - areia e brita comerciais - fornecimento e instalação</v>
          </cell>
          <cell r="C3453" t="str">
            <v>m</v>
          </cell>
          <cell r="D3453">
            <v>514.17999999999995</v>
          </cell>
          <cell r="E3453" t="str">
            <v>SICRO Jan/26</v>
          </cell>
        </row>
        <row r="3454">
          <cell r="A3454">
            <v>2003880</v>
          </cell>
          <cell r="B3454" t="str">
            <v>Tubo de concreto PA4 produzido na obra para drenagem - D = 0,80 m - areia extraída e brita produzida - fornecimento e instalação</v>
          </cell>
          <cell r="C3454" t="str">
            <v>m</v>
          </cell>
          <cell r="D3454">
            <v>467.34</v>
          </cell>
          <cell r="E3454" t="str">
            <v>SICRO Jan/26</v>
          </cell>
        </row>
        <row r="3455">
          <cell r="A3455">
            <v>2003779</v>
          </cell>
          <cell r="B3455" t="str">
            <v>Tubo de concreto PA4 produzido na obra para drenagem - D = 1,00 m - areia e brita comerciais - fornecimento e instalação</v>
          </cell>
          <cell r="C3455" t="str">
            <v>m</v>
          </cell>
          <cell r="D3455">
            <v>762.34</v>
          </cell>
          <cell r="E3455" t="str">
            <v>SICRO Jan/26</v>
          </cell>
        </row>
        <row r="3456">
          <cell r="A3456">
            <v>2003884</v>
          </cell>
          <cell r="B3456" t="str">
            <v>Tubo de concreto PA4 produzido na obra para drenagem - D = 1,00 m - areia extraída e brita produzida - fornecimento e instalação</v>
          </cell>
          <cell r="C3456" t="str">
            <v>m</v>
          </cell>
          <cell r="D3456">
            <v>691.72</v>
          </cell>
          <cell r="E3456" t="str">
            <v>SICRO Jan/26</v>
          </cell>
        </row>
        <row r="3457">
          <cell r="A3457">
            <v>2003783</v>
          </cell>
          <cell r="B3457" t="str">
            <v>Tubo de concreto PA4 produzido na obra para drenagem - D = 1,20 m - areia e brita comerciais - fornecimento e instalação</v>
          </cell>
          <cell r="C3457" t="str">
            <v>m</v>
          </cell>
          <cell r="D3457">
            <v>1089.8</v>
          </cell>
          <cell r="E3457" t="str">
            <v>SICRO Jan/26</v>
          </cell>
        </row>
        <row r="3458">
          <cell r="A3458">
            <v>2003888</v>
          </cell>
          <cell r="B3458" t="str">
            <v>Tubo de concreto PA4 produzido na obra para drenagem - D = 1,20 m - areia extraída e brita produzida - fornecimento e instalação</v>
          </cell>
          <cell r="C3458" t="str">
            <v>m</v>
          </cell>
          <cell r="D3458">
            <v>984.9</v>
          </cell>
          <cell r="E3458" t="str">
            <v>SICRO Jan/26</v>
          </cell>
        </row>
        <row r="3459">
          <cell r="A3459">
            <v>2003787</v>
          </cell>
          <cell r="B3459" t="str">
            <v>Tubo de concreto PA4 produzido na obra para drenagem - D = 1,50 m - areia e brita comerciais - fornecimento e instalação</v>
          </cell>
          <cell r="C3459" t="str">
            <v>m</v>
          </cell>
          <cell r="D3459">
            <v>1696.47</v>
          </cell>
          <cell r="E3459" t="str">
            <v>SICRO Jan/26</v>
          </cell>
        </row>
        <row r="3460">
          <cell r="A3460">
            <v>2003892</v>
          </cell>
          <cell r="B3460" t="str">
            <v>Tubo de concreto PA4 produzido na obra para drenagem - D = 1,50 m - areia extraída e brita produzida - fornecimento e instalação</v>
          </cell>
          <cell r="C3460" t="str">
            <v>m</v>
          </cell>
          <cell r="D3460">
            <v>1548.04</v>
          </cell>
          <cell r="E3460" t="str">
            <v>SICRO Jan/26</v>
          </cell>
        </row>
        <row r="3461">
          <cell r="A3461">
            <v>2003851</v>
          </cell>
          <cell r="B3461" t="str">
            <v>Tubo de concreto perfurado produzido na obra para drenagem - D = 0,40 m - fornecimento e instalação</v>
          </cell>
          <cell r="C3461" t="str">
            <v>m</v>
          </cell>
          <cell r="D3461">
            <v>107.03</v>
          </cell>
          <cell r="E3461" t="str">
            <v>SICRO Jan/26</v>
          </cell>
        </row>
        <row r="3462">
          <cell r="A3462">
            <v>2003935</v>
          </cell>
          <cell r="B3462" t="str">
            <v>Tubo de PVC para dreno tipo barbacã - D = 50 mm - fornecimento e instalação</v>
          </cell>
          <cell r="C3462" t="str">
            <v>m</v>
          </cell>
          <cell r="D3462">
            <v>13.12</v>
          </cell>
          <cell r="E3462" t="str">
            <v>SICRO Jan/26</v>
          </cell>
        </row>
        <row r="3463">
          <cell r="A3463">
            <v>2003934</v>
          </cell>
          <cell r="B3463" t="str">
            <v>Tubo de PVC para dreno tipo barbacã - D = 75 mm - fornecimento e instalação</v>
          </cell>
          <cell r="C3463" t="str">
            <v>m</v>
          </cell>
          <cell r="D3463">
            <v>17.88</v>
          </cell>
          <cell r="E3463" t="str">
            <v>SICRO Jan/26</v>
          </cell>
        </row>
        <row r="3464">
          <cell r="A3464">
            <v>2003990</v>
          </cell>
          <cell r="B3464" t="str">
            <v>Tubo PEAD para drenagem - D = 1.000 mm - fornecimento e instalação</v>
          </cell>
          <cell r="C3464" t="str">
            <v>m</v>
          </cell>
          <cell r="D3464">
            <v>1371.98</v>
          </cell>
          <cell r="E3464" t="str">
            <v>SICRO Jan/26</v>
          </cell>
        </row>
        <row r="3465">
          <cell r="A3465">
            <v>2003991</v>
          </cell>
          <cell r="B3465" t="str">
            <v>Tubo PEAD para drenagem - D = 1.050 mm - fornecimento e instalação</v>
          </cell>
          <cell r="C3465" t="str">
            <v>m</v>
          </cell>
          <cell r="D3465">
            <v>1406.04</v>
          </cell>
          <cell r="E3465" t="str">
            <v>SICRO Jan/26</v>
          </cell>
        </row>
        <row r="3466">
          <cell r="A3466">
            <v>2003992</v>
          </cell>
          <cell r="B3466" t="str">
            <v>Tubo PEAD para drenagem - D = 1.200 mm - fornecimento e instalação</v>
          </cell>
          <cell r="C3466" t="str">
            <v>m</v>
          </cell>
          <cell r="D3466">
            <v>1829.12</v>
          </cell>
          <cell r="E3466" t="str">
            <v>SICRO Jan/26</v>
          </cell>
        </row>
        <row r="3467">
          <cell r="A3467">
            <v>2003993</v>
          </cell>
          <cell r="B3467" t="str">
            <v>Tubo PEAD para drenagem - D = 1.500 mm - fornecimento e instalação</v>
          </cell>
          <cell r="C3467" t="str">
            <v>m</v>
          </cell>
          <cell r="D3467">
            <v>3539.8</v>
          </cell>
          <cell r="E3467" t="str">
            <v>SICRO Jan/26</v>
          </cell>
        </row>
        <row r="3468">
          <cell r="A3468">
            <v>2003983</v>
          </cell>
          <cell r="B3468" t="str">
            <v>Tubo PEAD para drenagem - D = 400 mm - fornecimento e instalação</v>
          </cell>
          <cell r="C3468" t="str">
            <v>m</v>
          </cell>
          <cell r="D3468">
            <v>200.97</v>
          </cell>
          <cell r="E3468" t="str">
            <v>SICRO Jan/26</v>
          </cell>
        </row>
        <row r="3469">
          <cell r="A3469">
            <v>2003984</v>
          </cell>
          <cell r="B3469" t="str">
            <v>Tubo PEAD para drenagem - D = 450 mm - fornecimento e instalação</v>
          </cell>
          <cell r="C3469" t="str">
            <v>m</v>
          </cell>
          <cell r="D3469">
            <v>283.99</v>
          </cell>
          <cell r="E3469" t="str">
            <v>SICRO Jan/26</v>
          </cell>
        </row>
        <row r="3470">
          <cell r="A3470">
            <v>2003985</v>
          </cell>
          <cell r="B3470" t="str">
            <v>Tubo PEAD para drenagem - D = 500 mm - fornecimento e instalação</v>
          </cell>
          <cell r="C3470" t="str">
            <v>m</v>
          </cell>
          <cell r="D3470">
            <v>360.83</v>
          </cell>
          <cell r="E3470" t="str">
            <v>SICRO Jan/26</v>
          </cell>
        </row>
        <row r="3471">
          <cell r="A3471">
            <v>2003986</v>
          </cell>
          <cell r="B3471" t="str">
            <v>Tubo PEAD para drenagem - D = 600 mm - fornecimento e instalação</v>
          </cell>
          <cell r="C3471" t="str">
            <v>m</v>
          </cell>
          <cell r="D3471">
            <v>498.13</v>
          </cell>
          <cell r="E3471" t="str">
            <v>SICRO Jan/26</v>
          </cell>
        </row>
        <row r="3472">
          <cell r="A3472">
            <v>2003987</v>
          </cell>
          <cell r="B3472" t="str">
            <v>Tubo PEAD para drenagem - D = 750 mm - fornecimento e instalação</v>
          </cell>
          <cell r="C3472" t="str">
            <v>m</v>
          </cell>
          <cell r="D3472">
            <v>733.09</v>
          </cell>
          <cell r="E3472" t="str">
            <v>SICRO Jan/26</v>
          </cell>
        </row>
        <row r="3473">
          <cell r="A3473">
            <v>2003988</v>
          </cell>
          <cell r="B3473" t="str">
            <v>Tubo PEAD para drenagem - D = 800 mm - fornecimento e instalação</v>
          </cell>
          <cell r="C3473" t="str">
            <v>m</v>
          </cell>
          <cell r="D3473">
            <v>772.26</v>
          </cell>
          <cell r="E3473" t="str">
            <v>SICRO Jan/26</v>
          </cell>
        </row>
        <row r="3474">
          <cell r="A3474">
            <v>2003989</v>
          </cell>
          <cell r="B3474" t="str">
            <v>Tubo PEAD para drenagem - D = 900 mm - fornecimento e instalação</v>
          </cell>
          <cell r="C3474" t="str">
            <v>m</v>
          </cell>
          <cell r="D3474">
            <v>1346.53</v>
          </cell>
          <cell r="E3474" t="str">
            <v>SICRO Jan/26</v>
          </cell>
        </row>
        <row r="3475">
          <cell r="A3475">
            <v>2003298</v>
          </cell>
          <cell r="B3475" t="str">
            <v>Valeta de proteção de aterro sem revestimento - VPAT 120-30 - escavação mecânica</v>
          </cell>
          <cell r="C3475" t="str">
            <v>m</v>
          </cell>
          <cell r="D3475">
            <v>17.38</v>
          </cell>
          <cell r="E3475" t="str">
            <v>SICRO Jan/26</v>
          </cell>
        </row>
        <row r="3476">
          <cell r="A3476">
            <v>2003297</v>
          </cell>
          <cell r="B3476" t="str">
            <v>Valeta de proteção de aterro sem revestimento - VPAT 160-30 - escavação mecânica</v>
          </cell>
          <cell r="C3476" t="str">
            <v>m</v>
          </cell>
          <cell r="D3476">
            <v>21.63</v>
          </cell>
          <cell r="E3476" t="str">
            <v>SICRO Jan/26</v>
          </cell>
        </row>
        <row r="3477">
          <cell r="A3477">
            <v>2003315</v>
          </cell>
          <cell r="B3477" t="str">
            <v>Valeta de proteção de aterros com revestimento de concreto - VPAC 120-30 - escavação mecânica - areia e brita comerciais</v>
          </cell>
          <cell r="C3477" t="str">
            <v>m</v>
          </cell>
          <cell r="D3477">
            <v>111.65</v>
          </cell>
          <cell r="E3477" t="str">
            <v>SICRO Jan/26</v>
          </cell>
        </row>
        <row r="3478">
          <cell r="A3478">
            <v>2003314</v>
          </cell>
          <cell r="B3478" t="str">
            <v>Valeta de proteção de aterros com revestimento de concreto - VPAC 120-30 - escavação mecânica - areia extraída e brita produzida</v>
          </cell>
          <cell r="C3478" t="str">
            <v>m</v>
          </cell>
          <cell r="D3478">
            <v>91.49</v>
          </cell>
          <cell r="E3478" t="str">
            <v>SICRO Jan/26</v>
          </cell>
        </row>
        <row r="3479">
          <cell r="A3479">
            <v>2003313</v>
          </cell>
          <cell r="B3479" t="str">
            <v>Valeta de proteção de aterros com revestimento de concreto - VPAC 160-30 - escavação mecânica - areia e brita comerciais</v>
          </cell>
          <cell r="C3479" t="str">
            <v>m</v>
          </cell>
          <cell r="D3479">
            <v>139.93</v>
          </cell>
          <cell r="E3479" t="str">
            <v>SICRO Jan/26</v>
          </cell>
        </row>
        <row r="3480">
          <cell r="A3480">
            <v>2003312</v>
          </cell>
          <cell r="B3480" t="str">
            <v>Valeta de proteção de aterros com revestimento de concreto - VPAC 160-30 - escavação mecânica - areia extraída e brita produzida</v>
          </cell>
          <cell r="C3480" t="str">
            <v>m</v>
          </cell>
          <cell r="D3480">
            <v>114.72</v>
          </cell>
          <cell r="E3480" t="str">
            <v>SICRO Jan/26</v>
          </cell>
        </row>
        <row r="3481">
          <cell r="A3481">
            <v>2003311</v>
          </cell>
          <cell r="B3481" t="str">
            <v>Valeta de proteção de aterros com revestimento vegetal - VPAG 120-30 - escavação mecânica</v>
          </cell>
          <cell r="C3481" t="str">
            <v>m</v>
          </cell>
          <cell r="D3481">
            <v>55.13</v>
          </cell>
          <cell r="E3481" t="str">
            <v>SICRO Jan/26</v>
          </cell>
        </row>
        <row r="3482">
          <cell r="A3482">
            <v>2003310</v>
          </cell>
          <cell r="B3482" t="str">
            <v>Valeta de proteção de aterros com revestimento vegetal - VPAG 160-30 - escavação mecânica</v>
          </cell>
          <cell r="C3482" t="str">
            <v>m</v>
          </cell>
          <cell r="D3482">
            <v>69.8</v>
          </cell>
          <cell r="E3482" t="str">
            <v>SICRO Jan/26</v>
          </cell>
        </row>
        <row r="3483">
          <cell r="A3483">
            <v>2003296</v>
          </cell>
          <cell r="B3483" t="str">
            <v>Valeta de proteção de corte sem revestimento - VPCT 120-30 - escavação mecânica</v>
          </cell>
          <cell r="C3483" t="str">
            <v>m</v>
          </cell>
          <cell r="D3483">
            <v>17.38</v>
          </cell>
          <cell r="E3483" t="str">
            <v>SICRO Jan/26</v>
          </cell>
        </row>
        <row r="3484">
          <cell r="A3484">
            <v>2003295</v>
          </cell>
          <cell r="B3484" t="str">
            <v>Valeta de proteção de corte sem revestimento - VPCT 160-30 - escavação mecânica</v>
          </cell>
          <cell r="C3484" t="str">
            <v>m</v>
          </cell>
          <cell r="D3484">
            <v>21.63</v>
          </cell>
          <cell r="E3484" t="str">
            <v>SICRO Jan/26</v>
          </cell>
        </row>
        <row r="3485">
          <cell r="A3485">
            <v>2003309</v>
          </cell>
          <cell r="B3485" t="str">
            <v>Valeta de proteção de cortes com revestimento de concreto - VPCC 120-30 - escavação mecânica - areia e brita comerciais</v>
          </cell>
          <cell r="C3485" t="str">
            <v>m</v>
          </cell>
          <cell r="D3485">
            <v>111.65</v>
          </cell>
          <cell r="E3485" t="str">
            <v>SICRO Jan/26</v>
          </cell>
        </row>
        <row r="3486">
          <cell r="A3486">
            <v>2003308</v>
          </cell>
          <cell r="B3486" t="str">
            <v>Valeta de proteção de cortes com revestimento de concreto - VPCC 120-30 - escavação mecânica - areia extraída e brita produzida</v>
          </cell>
          <cell r="C3486" t="str">
            <v>m</v>
          </cell>
          <cell r="D3486">
            <v>91.49</v>
          </cell>
          <cell r="E3486" t="str">
            <v>SICRO Jan/26</v>
          </cell>
        </row>
        <row r="3487">
          <cell r="A3487">
            <v>2003307</v>
          </cell>
          <cell r="B3487" t="str">
            <v>Valeta de proteção de cortes com revestimento de concreto - VPCC 160-30 - escavação mecânica - areia e brita comerciais</v>
          </cell>
          <cell r="C3487" t="str">
            <v>m</v>
          </cell>
          <cell r="D3487">
            <v>139.93</v>
          </cell>
          <cell r="E3487" t="str">
            <v>SICRO Jan/26</v>
          </cell>
        </row>
        <row r="3488">
          <cell r="A3488">
            <v>2003306</v>
          </cell>
          <cell r="B3488" t="str">
            <v>Valeta de proteção de cortes com revestimento de concreto - VPCC 160-30 - escavação mecânica - areia extraída e brita produzida</v>
          </cell>
          <cell r="C3488" t="str">
            <v>m</v>
          </cell>
          <cell r="D3488">
            <v>114.72</v>
          </cell>
          <cell r="E3488" t="str">
            <v>SICRO Jan/26</v>
          </cell>
        </row>
        <row r="3489">
          <cell r="A3489">
            <v>2003305</v>
          </cell>
          <cell r="B3489" t="str">
            <v>Valeta de proteção de cortes com revestimento vegetal - VPCG 120-30 - escavação mecânica</v>
          </cell>
          <cell r="C3489" t="str">
            <v>m</v>
          </cell>
          <cell r="D3489">
            <v>55.13</v>
          </cell>
          <cell r="E3489" t="str">
            <v>SICRO Jan/26</v>
          </cell>
        </row>
        <row r="3490">
          <cell r="A3490">
            <v>2003304</v>
          </cell>
          <cell r="B3490" t="str">
            <v>Valeta de proteção de cortes com revestimento vegetal - VPCG 160-30 - escavação mecânica</v>
          </cell>
          <cell r="C3490" t="str">
            <v>m</v>
          </cell>
          <cell r="D3490">
            <v>69.8</v>
          </cell>
          <cell r="E3490" t="str">
            <v>SICRO Jan/26</v>
          </cell>
        </row>
        <row r="3491">
          <cell r="A3491">
            <v>2105846</v>
          </cell>
          <cell r="B3491" t="str">
            <v>Escoramento com estacas de perfis metálicos W 250 x 38,5 kg/m, espaçadas em 1,5 m, intercaladas com prancha de madeira com espessura de 5 cm e ficha de 0 a 0,2 H - sem reaproveitamento - fornecimento e instalação</v>
          </cell>
          <cell r="C3491" t="str">
            <v>m²</v>
          </cell>
          <cell r="D3491">
            <v>545.16999999999996</v>
          </cell>
          <cell r="E3491" t="str">
            <v>SICRO Jan/26</v>
          </cell>
        </row>
        <row r="3492">
          <cell r="A3492">
            <v>2105929</v>
          </cell>
          <cell r="B3492" t="str">
            <v>Escoramento com estacas de perfis metálicos W 250 x 38,5 kg/m, espaçadas em 1,5 m, intercaladas com prancha de madeira com espessura de 5 cm e ficha de 0,20 a 0,4 H - sem reaproveitamento - fornecimento e instalação</v>
          </cell>
          <cell r="C3492" t="str">
            <v>m²</v>
          </cell>
          <cell r="D3492">
            <v>606.27</v>
          </cell>
          <cell r="E3492" t="str">
            <v>SICRO Jan/26</v>
          </cell>
        </row>
        <row r="3493">
          <cell r="A3493">
            <v>2105933</v>
          </cell>
          <cell r="B3493" t="str">
            <v>Escoramento com estacas de perfis metálicos W 250 x 38,5 kg/m, espaçadas em 1,5 m, intercaladas com prancha de madeira com espessura de 5 cm e ficha de 0,40 a 0,6 H - sem reaproveitamento - fornecimento e instalação</v>
          </cell>
          <cell r="C3493" t="str">
            <v>m²</v>
          </cell>
          <cell r="D3493">
            <v>667.36</v>
          </cell>
          <cell r="E3493" t="str">
            <v>SICRO Jan/26</v>
          </cell>
        </row>
        <row r="3494">
          <cell r="A3494">
            <v>2106293</v>
          </cell>
          <cell r="B3494" t="str">
            <v>Escoramento com perfis metálicos W 150 x 18,0 kg/m a cada metro e chapas de aço - estroncas a cada 2 m não incluídas - profundidade de até 10 m - aço com utilização de 20 vezes - fornecimento, instalação e retirada</v>
          </cell>
          <cell r="C3494" t="str">
            <v>m²</v>
          </cell>
          <cell r="D3494">
            <v>253.05</v>
          </cell>
          <cell r="E3494" t="str">
            <v>SICRO Jan/26</v>
          </cell>
        </row>
        <row r="3495">
          <cell r="A3495">
            <v>2108165</v>
          </cell>
          <cell r="B3495" t="str">
            <v>Escoramento com pontaletes D = 10 cm - utilização de 1 vez - confecção, instalação e retirada</v>
          </cell>
          <cell r="C3495" t="str">
            <v>m³</v>
          </cell>
          <cell r="D3495">
            <v>38.29</v>
          </cell>
          <cell r="E3495" t="str">
            <v>SICRO Jan/26</v>
          </cell>
        </row>
        <row r="3496">
          <cell r="A3496">
            <v>2108166</v>
          </cell>
          <cell r="B3496" t="str">
            <v>Escoramento com pontaletes D = 10 cm - utilização de 2 vezes - confecção, instalação e retirada</v>
          </cell>
          <cell r="C3496" t="str">
            <v>m³</v>
          </cell>
          <cell r="D3496">
            <v>27.81</v>
          </cell>
          <cell r="E3496" t="str">
            <v>SICRO Jan/26</v>
          </cell>
        </row>
        <row r="3497">
          <cell r="A3497">
            <v>2108167</v>
          </cell>
          <cell r="B3497" t="str">
            <v>Escoramento com pontaletes D = 10 cm - utilização de 3 vezes - confecção, instalação e retirada</v>
          </cell>
          <cell r="C3497" t="str">
            <v>m³</v>
          </cell>
          <cell r="D3497">
            <v>25.37</v>
          </cell>
          <cell r="E3497" t="str">
            <v>SICRO Jan/26</v>
          </cell>
        </row>
        <row r="3498">
          <cell r="A3498">
            <v>2108168</v>
          </cell>
          <cell r="B3498" t="str">
            <v>Escoramento com pontaletes D = 10 cm - utilização de 5 vezes - confecção, instalação e retirada</v>
          </cell>
          <cell r="C3498" t="str">
            <v>m³</v>
          </cell>
          <cell r="D3498">
            <v>25.35</v>
          </cell>
          <cell r="E3498" t="str">
            <v>SICRO Jan/26</v>
          </cell>
        </row>
        <row r="3499">
          <cell r="A3499">
            <v>2108169</v>
          </cell>
          <cell r="B3499" t="str">
            <v>Escoramento com pontaletes D = 15 cm - utilização de 1 vez - confecção e instalação</v>
          </cell>
          <cell r="C3499" t="str">
            <v>m³</v>
          </cell>
          <cell r="D3499">
            <v>57.04</v>
          </cell>
          <cell r="E3499" t="str">
            <v>SICRO Jan/26</v>
          </cell>
        </row>
        <row r="3500">
          <cell r="A3500">
            <v>2108170</v>
          </cell>
          <cell r="B3500" t="str">
            <v>Escoramento com pontaletes D = 15 cm - utilização de 2 vezes - confecção, instalação e retirada</v>
          </cell>
          <cell r="C3500" t="str">
            <v>m³</v>
          </cell>
          <cell r="D3500">
            <v>42.46</v>
          </cell>
          <cell r="E3500" t="str">
            <v>SICRO Jan/26</v>
          </cell>
        </row>
        <row r="3501">
          <cell r="A3501">
            <v>2108171</v>
          </cell>
          <cell r="B3501" t="str">
            <v>Escoramento com pontaletes D = 15 cm - utilização de 3 vezes - confecção, instalação e retirada</v>
          </cell>
          <cell r="C3501" t="str">
            <v>m³</v>
          </cell>
          <cell r="D3501">
            <v>39.78</v>
          </cell>
          <cell r="E3501" t="str">
            <v>SICRO Jan/26</v>
          </cell>
        </row>
        <row r="3502">
          <cell r="A3502">
            <v>2108172</v>
          </cell>
          <cell r="B3502" t="str">
            <v>Escoramento com pontaletes D = 15 cm - utilização de 5 vezes - confecção, instalação e retirada</v>
          </cell>
          <cell r="C3502" t="str">
            <v>m³</v>
          </cell>
          <cell r="D3502">
            <v>41.37</v>
          </cell>
          <cell r="E3502" t="str">
            <v>SICRO Jan/26</v>
          </cell>
        </row>
        <row r="3503">
          <cell r="A3503">
            <v>2106292</v>
          </cell>
          <cell r="B3503" t="str">
            <v>Escoramento contínuo de valas com tábuas de 2,5 x 30 cm e longarinas de 6 x 16 cm - estroncas a cada metro não incluídas - profundidade de até 4 m - madeira com utilização de 3 vezes - confecção, instalação e retirada</v>
          </cell>
          <cell r="C3503" t="str">
            <v>m²</v>
          </cell>
          <cell r="D3503">
            <v>186.61</v>
          </cell>
          <cell r="E3503" t="str">
            <v>SICRO Jan/26</v>
          </cell>
        </row>
        <row r="3504">
          <cell r="A3504">
            <v>2106291</v>
          </cell>
          <cell r="B3504" t="str">
            <v>Escoramento contínuo de valas com tábuas de 2,5 x 30 cm e longarinas de 6 x 16 cm - estroncas a cada metro não incluídas - profundidade de até 4 m - madeira sem reaproveitamento - confecção e instalação</v>
          </cell>
          <cell r="C3504" t="str">
            <v>m²</v>
          </cell>
          <cell r="D3504">
            <v>255.77</v>
          </cell>
          <cell r="E3504" t="str">
            <v>SICRO Jan/26</v>
          </cell>
        </row>
        <row r="3505">
          <cell r="A3505">
            <v>2106235</v>
          </cell>
          <cell r="B3505" t="str">
            <v>Escoramento metálico com quadro tubular contraventado - capacidade de carga até 3,8 t/m² - quadro de 1,0 x 1,0 x 1,25 m - utilização de 50 vezes - fornecimento, instalação e retirada</v>
          </cell>
          <cell r="C3505" t="str">
            <v>m³</v>
          </cell>
          <cell r="D3505">
            <v>3.67</v>
          </cell>
          <cell r="E3505" t="str">
            <v>SICRO Jan/26</v>
          </cell>
        </row>
        <row r="3506">
          <cell r="A3506">
            <v>2106232</v>
          </cell>
          <cell r="B3506" t="str">
            <v>Escoramento metálico tubular galvanizado para formas com capacidade de 2.100 a 750 kg por unidade - regulável de 3,0 a 4,5 m - utilização de 20 vezes - fornecimento, instalação e retirada</v>
          </cell>
          <cell r="C3506" t="str">
            <v>un</v>
          </cell>
          <cell r="D3506">
            <v>18.34</v>
          </cell>
          <cell r="E3506" t="str">
            <v>SICRO Jan/26</v>
          </cell>
        </row>
        <row r="3507">
          <cell r="A3507">
            <v>2106233</v>
          </cell>
          <cell r="B3507" t="str">
            <v>Escoramento metálico tubular galvanizado para formas com capacidade de 3.200 a 1.600 kg por unidade - regulável de 1,8 a 3,0 m - utilização de 20 vezes - fornecimento, instalação e retirada</v>
          </cell>
          <cell r="C3507" t="str">
            <v>un</v>
          </cell>
          <cell r="D3507">
            <v>17.32</v>
          </cell>
          <cell r="E3507" t="str">
            <v>SICRO Jan/26</v>
          </cell>
        </row>
        <row r="3508">
          <cell r="A3508">
            <v>2105605</v>
          </cell>
          <cell r="B3508" t="str">
            <v>Escoramento para corpo de bueiros celulares - utilização de 3 vezes - confecção, instalação e retirada</v>
          </cell>
          <cell r="C3508" t="str">
            <v>m³</v>
          </cell>
          <cell r="D3508">
            <v>60.1</v>
          </cell>
          <cell r="E3508" t="str">
            <v>SICRO Jan/26</v>
          </cell>
        </row>
        <row r="3509">
          <cell r="A3509">
            <v>2106298</v>
          </cell>
          <cell r="B3509" t="str">
            <v>Estroncas em perfil metálico W 150 x 18,0 kg/m - utilização de 20 vezes</v>
          </cell>
          <cell r="C3509" t="str">
            <v>m</v>
          </cell>
          <cell r="D3509">
            <v>41.78</v>
          </cell>
          <cell r="E3509" t="str">
            <v>SICRO Jan/26</v>
          </cell>
        </row>
        <row r="3510">
          <cell r="A3510">
            <v>2106295</v>
          </cell>
          <cell r="B3510" t="str">
            <v>Estroncas para valas com D = 15 cm - madeira com utilização de 3 vezes</v>
          </cell>
          <cell r="C3510" t="str">
            <v>m</v>
          </cell>
          <cell r="D3510">
            <v>21.21</v>
          </cell>
          <cell r="E3510" t="str">
            <v>SICRO Jan/26</v>
          </cell>
        </row>
        <row r="3511">
          <cell r="A3511">
            <v>2106294</v>
          </cell>
          <cell r="B3511" t="str">
            <v>Estroncas para valas com D = 15 cm - madeira sem reaproveitamento</v>
          </cell>
          <cell r="C3511" t="str">
            <v>m</v>
          </cell>
          <cell r="D3511">
            <v>24.98</v>
          </cell>
          <cell r="E3511" t="str">
            <v>SICRO Jan/26</v>
          </cell>
        </row>
        <row r="3512">
          <cell r="A3512">
            <v>2106297</v>
          </cell>
          <cell r="B3512" t="str">
            <v>Estroncas para valas com D = 20 cm - madeira com utilização de 3 vezes</v>
          </cell>
          <cell r="C3512" t="str">
            <v>m</v>
          </cell>
          <cell r="D3512">
            <v>34.36</v>
          </cell>
          <cell r="E3512" t="str">
            <v>SICRO Jan/26</v>
          </cell>
        </row>
        <row r="3513">
          <cell r="A3513">
            <v>2106296</v>
          </cell>
          <cell r="B3513" t="str">
            <v>Estroncas para valas com D = 20 cm - madeira sem reaproveitamento</v>
          </cell>
          <cell r="C3513" t="str">
            <v>m</v>
          </cell>
          <cell r="D3513">
            <v>52.61</v>
          </cell>
          <cell r="E3513" t="str">
            <v>SICRO Jan/26</v>
          </cell>
        </row>
        <row r="3514">
          <cell r="A3514">
            <v>2306076</v>
          </cell>
          <cell r="B3514" t="str">
            <v>Armação de estaca escavada ou estaca barrete em aço CA-50 com apoio de guindaste - fornecimento, preparo e colocação</v>
          </cell>
          <cell r="C3514" t="str">
            <v>kg</v>
          </cell>
          <cell r="D3514">
            <v>13.39</v>
          </cell>
          <cell r="E3514" t="str">
            <v>SICRO Jan/26</v>
          </cell>
        </row>
        <row r="3515">
          <cell r="A3515">
            <v>2306247</v>
          </cell>
          <cell r="B3515" t="str">
            <v>Arrasamento de estacas de concreto com seção de até 900 cm²</v>
          </cell>
          <cell r="C3515" t="str">
            <v>m³</v>
          </cell>
          <cell r="D3515">
            <v>294.63</v>
          </cell>
          <cell r="E3515" t="str">
            <v>SICRO Jan/26</v>
          </cell>
        </row>
        <row r="3516">
          <cell r="A3516">
            <v>2306248</v>
          </cell>
          <cell r="B3516" t="str">
            <v>Arrasamento de estacas de concreto com seção superior à 900 cm²</v>
          </cell>
          <cell r="C3516" t="str">
            <v>m³</v>
          </cell>
          <cell r="D3516">
            <v>668.81</v>
          </cell>
          <cell r="E3516" t="str">
            <v>SICRO Jan/26</v>
          </cell>
        </row>
        <row r="3517">
          <cell r="A3517">
            <v>2306279</v>
          </cell>
          <cell r="B3517" t="str">
            <v>Berço para pré-moldagem de estacas protendidas com capacidade de 19 m³, inclusive formas metálicas - utilização de 100 vezes</v>
          </cell>
          <cell r="C3517" t="str">
            <v>m³</v>
          </cell>
          <cell r="D3517">
            <v>98.82</v>
          </cell>
          <cell r="E3517" t="str">
            <v>SICRO Jan/26</v>
          </cell>
        </row>
        <row r="3518">
          <cell r="A3518">
            <v>2306651</v>
          </cell>
          <cell r="B3518" t="str">
            <v>Camisa metálica com espessura de 12,5 mm D = 1.400 mm - cravada com martelo vibratório - sem escavação - cravação</v>
          </cell>
          <cell r="C3518" t="str">
            <v>m</v>
          </cell>
          <cell r="D3518">
            <v>7543.48</v>
          </cell>
          <cell r="E3518" t="str">
            <v>SICRO Jan/26</v>
          </cell>
        </row>
        <row r="3519">
          <cell r="A3519">
            <v>2306678</v>
          </cell>
          <cell r="B3519" t="str">
            <v>Camisa metálica com espessura de 12,5 mm D = 1.400 mm - para passagem de lâmina d'água - posicionamento</v>
          </cell>
          <cell r="C3519" t="str">
            <v>m</v>
          </cell>
          <cell r="D3519">
            <v>7152.34</v>
          </cell>
          <cell r="E3519" t="str">
            <v>SICRO Jan/26</v>
          </cell>
        </row>
        <row r="3520">
          <cell r="A3520">
            <v>2306652</v>
          </cell>
          <cell r="B3520" t="str">
            <v>Camisa metálica com espessura de 12,5 mm D = 1.500 mm - cravada com martelo vibratório - sem escavação - cravação</v>
          </cell>
          <cell r="C3520" t="str">
            <v>m</v>
          </cell>
          <cell r="D3520">
            <v>7617.71</v>
          </cell>
          <cell r="E3520" t="str">
            <v>SICRO Jan/26</v>
          </cell>
        </row>
        <row r="3521">
          <cell r="A3521">
            <v>2306679</v>
          </cell>
          <cell r="B3521" t="str">
            <v>Camisa metálica com espessura de 12,5 mm D = 1.500 mm - para passagem de lâmina d'água - posicionamento</v>
          </cell>
          <cell r="C3521" t="str">
            <v>m</v>
          </cell>
          <cell r="D3521">
            <v>7212.08</v>
          </cell>
          <cell r="E3521" t="str">
            <v>SICRO Jan/26</v>
          </cell>
        </row>
        <row r="3522">
          <cell r="A3522">
            <v>2306653</v>
          </cell>
          <cell r="B3522" t="str">
            <v>Camisa metálica com espessura de 12,5 mm D = 1.600 mm - cravada com martelo vibratório - sem escavação - cravação</v>
          </cell>
          <cell r="C3522" t="str">
            <v>m</v>
          </cell>
          <cell r="D3522">
            <v>7695.06</v>
          </cell>
          <cell r="E3522" t="str">
            <v>SICRO Jan/26</v>
          </cell>
        </row>
        <row r="3523">
          <cell r="A3523">
            <v>2306680</v>
          </cell>
          <cell r="B3523" t="str">
            <v>Camisa metálica com espessura de 12,5 mm D = 1.600 mm - para passagem de lâmina d'água - posicionamento</v>
          </cell>
          <cell r="C3523" t="str">
            <v>m</v>
          </cell>
          <cell r="D3523">
            <v>7273.83</v>
          </cell>
          <cell r="E3523" t="str">
            <v>SICRO Jan/26</v>
          </cell>
        </row>
        <row r="3524">
          <cell r="A3524">
            <v>2306654</v>
          </cell>
          <cell r="B3524" t="str">
            <v>Camisa metálica com espessura de 12,5 mm D = 1.700 mm - cravada com martelo vibratório - sem escavação - cravação</v>
          </cell>
          <cell r="C3524" t="str">
            <v>m</v>
          </cell>
          <cell r="D3524">
            <v>7771.83</v>
          </cell>
          <cell r="E3524" t="str">
            <v>SICRO Jan/26</v>
          </cell>
        </row>
        <row r="3525">
          <cell r="A3525">
            <v>2306681</v>
          </cell>
          <cell r="B3525" t="str">
            <v>Camisa metálica com espessura de 12,5 mm D = 1.700 mm - para passagem de lâmina d'água - posicionamento</v>
          </cell>
          <cell r="C3525" t="str">
            <v>m</v>
          </cell>
          <cell r="D3525">
            <v>7333.75</v>
          </cell>
          <cell r="E3525" t="str">
            <v>SICRO Jan/26</v>
          </cell>
        </row>
        <row r="3526">
          <cell r="A3526">
            <v>2306655</v>
          </cell>
          <cell r="B3526" t="str">
            <v>Camisa metálica com espessura de 12,5 mm D = 1.800 mm - cravada com martelo vibratório - sem escavação - cravação</v>
          </cell>
          <cell r="C3526" t="str">
            <v>m</v>
          </cell>
          <cell r="D3526">
            <v>7850.19</v>
          </cell>
          <cell r="E3526" t="str">
            <v>SICRO Jan/26</v>
          </cell>
        </row>
        <row r="3527">
          <cell r="A3527">
            <v>2306682</v>
          </cell>
          <cell r="B3527" t="str">
            <v>Camisa metálica com espessura de 12,5 mm D = 1.800 mm - para passagem de lâmina d'água - posicionamento</v>
          </cell>
          <cell r="C3527" t="str">
            <v>m</v>
          </cell>
          <cell r="D3527">
            <v>7393.86</v>
          </cell>
          <cell r="E3527" t="str">
            <v>SICRO Jan/26</v>
          </cell>
        </row>
        <row r="3528">
          <cell r="A3528">
            <v>2306656</v>
          </cell>
          <cell r="B3528" t="str">
            <v>Camisa metálica com espessura de 16 mm D = 1.500 mm - cravada com martelo vibratório - sem escavação - cravação</v>
          </cell>
          <cell r="C3528" t="str">
            <v>m</v>
          </cell>
          <cell r="D3528">
            <v>10792.79</v>
          </cell>
          <cell r="E3528" t="str">
            <v>SICRO Jan/26</v>
          </cell>
        </row>
        <row r="3529">
          <cell r="A3529">
            <v>2306683</v>
          </cell>
          <cell r="B3529" t="str">
            <v>Camisa metálica com espessura de 16 mm D = 1.500 mm - para passagem de lâmina d'água - posicionamento</v>
          </cell>
          <cell r="C3529" t="str">
            <v>m</v>
          </cell>
          <cell r="D3529">
            <v>10387.17</v>
          </cell>
          <cell r="E3529" t="str">
            <v>SICRO Jan/26</v>
          </cell>
        </row>
        <row r="3530">
          <cell r="A3530">
            <v>2306657</v>
          </cell>
          <cell r="B3530" t="str">
            <v>Camisa metálica com espessura de 16 mm D = 1.600 mm - cravada com martelo vibratório - sem escavação - cravação</v>
          </cell>
          <cell r="C3530" t="str">
            <v>m</v>
          </cell>
          <cell r="D3530">
            <v>10943.43</v>
          </cell>
          <cell r="E3530" t="str">
            <v>SICRO Jan/26</v>
          </cell>
        </row>
        <row r="3531">
          <cell r="A3531">
            <v>2306684</v>
          </cell>
          <cell r="B3531" t="str">
            <v>Camisa metálica com espessura de 16 mm D = 1.600 mm - para passagem de lâmina d'água - posicionamento</v>
          </cell>
          <cell r="C3531" t="str">
            <v>m</v>
          </cell>
          <cell r="D3531">
            <v>10522.2</v>
          </cell>
          <cell r="E3531" t="str">
            <v>SICRO Jan/26</v>
          </cell>
        </row>
        <row r="3532">
          <cell r="A3532">
            <v>2306658</v>
          </cell>
          <cell r="B3532" t="str">
            <v>Camisa metálica com espessura de 16 mm D = 1.700 mm - cravada com martelo vibratório - sem escavação - cravação</v>
          </cell>
          <cell r="C3532" t="str">
            <v>m</v>
          </cell>
          <cell r="D3532">
            <v>11091.2</v>
          </cell>
          <cell r="E3532" t="str">
            <v>SICRO Jan/26</v>
          </cell>
        </row>
        <row r="3533">
          <cell r="A3533">
            <v>2306685</v>
          </cell>
          <cell r="B3533" t="str">
            <v>Camisa metálica com espessura de 16 mm D = 1.700 mm - para passagem de lâmina d'água - posicionamento</v>
          </cell>
          <cell r="C3533" t="str">
            <v>m</v>
          </cell>
          <cell r="D3533">
            <v>10653.12</v>
          </cell>
          <cell r="E3533" t="str">
            <v>SICRO Jan/26</v>
          </cell>
        </row>
        <row r="3534">
          <cell r="A3534">
            <v>2306659</v>
          </cell>
          <cell r="B3534" t="str">
            <v>Camisa metálica com espessura de 16 mm D = 1.800 mm - cravada com martelo vibratório - sem escavação - cravação</v>
          </cell>
          <cell r="C3534" t="str">
            <v>m</v>
          </cell>
          <cell r="D3534">
            <v>11244.68</v>
          </cell>
          <cell r="E3534" t="str">
            <v>SICRO Jan/26</v>
          </cell>
        </row>
        <row r="3535">
          <cell r="A3535">
            <v>2306686</v>
          </cell>
          <cell r="B3535" t="str">
            <v>Camisa metálica com espessura de 16 mm D = 1.800 mm - para passagem de lâmina d'água - posicionamento</v>
          </cell>
          <cell r="C3535" t="str">
            <v>m</v>
          </cell>
          <cell r="D3535">
            <v>10788.35</v>
          </cell>
          <cell r="E3535" t="str">
            <v>SICRO Jan/26</v>
          </cell>
        </row>
        <row r="3536">
          <cell r="A3536">
            <v>2306637</v>
          </cell>
          <cell r="B3536" t="str">
            <v>Camisa metálica com espessura de 6,3 mm D = 1.000 mm - cravada com martelo vibratório - sem escavação - cravação</v>
          </cell>
          <cell r="C3536" t="str">
            <v>m</v>
          </cell>
          <cell r="D3536">
            <v>2606.7199999999998</v>
          </cell>
          <cell r="E3536" t="str">
            <v>SICRO Jan/26</v>
          </cell>
        </row>
        <row r="3537">
          <cell r="A3537">
            <v>2306664</v>
          </cell>
          <cell r="B3537" t="str">
            <v>Camisa metálica com espessura de 6,3 mm D = 1.000 mm - para passagem de lâmina d'água - posicionamento</v>
          </cell>
          <cell r="C3537" t="str">
            <v>m</v>
          </cell>
          <cell r="D3537">
            <v>2264.48</v>
          </cell>
          <cell r="E3537" t="str">
            <v>SICRO Jan/26</v>
          </cell>
        </row>
        <row r="3538">
          <cell r="A3538">
            <v>2306732</v>
          </cell>
          <cell r="B3538" t="str">
            <v>Camisa metálica com espessura de 6,3 mm D = 400 mm - cravada com martelo vibratório - sem escavação - cravação</v>
          </cell>
          <cell r="C3538" t="str">
            <v>m</v>
          </cell>
          <cell r="D3538">
            <v>1132.3699999999999</v>
          </cell>
          <cell r="E3538" t="str">
            <v>SICRO Jan/26</v>
          </cell>
        </row>
        <row r="3539">
          <cell r="A3539">
            <v>2306733</v>
          </cell>
          <cell r="B3539" t="str">
            <v>Camisa metálica com espessura de 6,3 mm D = 400 mm - para passagem de lâmina d'água - posicionamento</v>
          </cell>
          <cell r="C3539" t="str">
            <v>m</v>
          </cell>
          <cell r="D3539">
            <v>844.16</v>
          </cell>
          <cell r="E3539" t="str">
            <v>SICRO Jan/26</v>
          </cell>
        </row>
        <row r="3540">
          <cell r="A3540">
            <v>2306734</v>
          </cell>
          <cell r="B3540" t="str">
            <v>Camisa metálica com espessura de 6,3 mm D = 500 mm - cravada com martelo vibratório - sem escavação - cravação</v>
          </cell>
          <cell r="C3540" t="str">
            <v>m</v>
          </cell>
          <cell r="D3540">
            <v>1345.04</v>
          </cell>
          <cell r="E3540" t="str">
            <v>SICRO Jan/26</v>
          </cell>
        </row>
        <row r="3541">
          <cell r="A3541">
            <v>2306735</v>
          </cell>
          <cell r="B3541" t="str">
            <v>Camisa metálica com espessura de 6,3 mm D = 500 mm - para passagem de lâmina d'água - posicionamento</v>
          </cell>
          <cell r="C3541" t="str">
            <v>m</v>
          </cell>
          <cell r="D3541">
            <v>1049.04</v>
          </cell>
          <cell r="E3541" t="str">
            <v>SICRO Jan/26</v>
          </cell>
        </row>
        <row r="3542">
          <cell r="A3542">
            <v>2306633</v>
          </cell>
          <cell r="B3542" t="str">
            <v>Camisa metálica com espessura de 6,3 mm D = 600 mm - cravada com martelo vibratório - sem escavação - cravação</v>
          </cell>
          <cell r="C3542" t="str">
            <v>m</v>
          </cell>
          <cell r="D3542">
            <v>1510.74</v>
          </cell>
          <cell r="E3542" t="str">
            <v>SICRO Jan/26</v>
          </cell>
        </row>
        <row r="3543">
          <cell r="A3543">
            <v>2306660</v>
          </cell>
          <cell r="B3543" t="str">
            <v>Camisa metálica com espessura de 6,3 mm D = 600 mm - para passagem de lâmina d'água - posicionamento</v>
          </cell>
          <cell r="C3543" t="str">
            <v>m</v>
          </cell>
          <cell r="D3543">
            <v>1206.52</v>
          </cell>
          <cell r="E3543" t="str">
            <v>SICRO Jan/26</v>
          </cell>
        </row>
        <row r="3544">
          <cell r="A3544">
            <v>2306634</v>
          </cell>
          <cell r="B3544" t="str">
            <v>Camisa metálica com espessura de 6,3 mm D = 700 mm - cravada com martelo vibratório - sem escavação - cravação</v>
          </cell>
          <cell r="C3544" t="str">
            <v>m</v>
          </cell>
          <cell r="D3544">
            <v>1734.33</v>
          </cell>
          <cell r="E3544" t="str">
            <v>SICRO Jan/26</v>
          </cell>
        </row>
        <row r="3545">
          <cell r="A3545">
            <v>2306661</v>
          </cell>
          <cell r="B3545" t="str">
            <v>Camisa metálica com espessura de 6,3 mm D = 700 mm - para passagem de lâmina d'água - posicionamento</v>
          </cell>
          <cell r="C3545" t="str">
            <v>m</v>
          </cell>
          <cell r="D3545">
            <v>1421.42</v>
          </cell>
          <cell r="E3545" t="str">
            <v>SICRO Jan/26</v>
          </cell>
        </row>
        <row r="3546">
          <cell r="A3546">
            <v>2306635</v>
          </cell>
          <cell r="B3546" t="str">
            <v>Camisa metálica com espessura de 6,3 mm D = 800 mm - cravada com martelo vibratório - sem escavação - cravação</v>
          </cell>
          <cell r="C3546" t="str">
            <v>m</v>
          </cell>
          <cell r="D3546">
            <v>2057.5300000000002</v>
          </cell>
          <cell r="E3546" t="str">
            <v>SICRO Jan/26</v>
          </cell>
        </row>
        <row r="3547">
          <cell r="A3547">
            <v>2306662</v>
          </cell>
          <cell r="B3547" t="str">
            <v>Camisa metálica com espessura de 6,3 mm D = 800 mm - para passagem de lâmina d'água - posicionamento</v>
          </cell>
          <cell r="C3547" t="str">
            <v>m</v>
          </cell>
          <cell r="D3547">
            <v>1735.42</v>
          </cell>
          <cell r="E3547" t="str">
            <v>SICRO Jan/26</v>
          </cell>
        </row>
        <row r="3548">
          <cell r="A3548">
            <v>2306636</v>
          </cell>
          <cell r="B3548" t="str">
            <v>Camisa metálica com espessura de 6,3 mm D = 900 mm - cravada com martelo vibratório - sem escavação - cravação</v>
          </cell>
          <cell r="C3548" t="str">
            <v>m</v>
          </cell>
          <cell r="D3548">
            <v>2083.16</v>
          </cell>
          <cell r="E3548" t="str">
            <v>SICRO Jan/26</v>
          </cell>
        </row>
        <row r="3549">
          <cell r="A3549">
            <v>2306663</v>
          </cell>
          <cell r="B3549" t="str">
            <v>Camisa metálica com espessura de 6,3 mm D = 900 mm - para passagem de lâmina d'água - posicionamento</v>
          </cell>
          <cell r="C3549" t="str">
            <v>m</v>
          </cell>
          <cell r="D3549">
            <v>1751.29</v>
          </cell>
          <cell r="E3549" t="str">
            <v>SICRO Jan/26</v>
          </cell>
        </row>
        <row r="3550">
          <cell r="A3550">
            <v>2306641</v>
          </cell>
          <cell r="B3550" t="str">
            <v>Camisa metálica com espessura de 8 mm D = 1.000 mm - cravada com martelo vibratório - sem escavação - cravação</v>
          </cell>
          <cell r="C3550" t="str">
            <v>m</v>
          </cell>
          <cell r="D3550">
            <v>3269.25</v>
          </cell>
          <cell r="E3550" t="str">
            <v>SICRO Jan/26</v>
          </cell>
        </row>
        <row r="3551">
          <cell r="A3551">
            <v>2306668</v>
          </cell>
          <cell r="B3551" t="str">
            <v>Camisa metálica com espessura de 8 mm D = 1.000 mm - para passagem de lâmina d'água - posicionamento</v>
          </cell>
          <cell r="C3551" t="str">
            <v>m</v>
          </cell>
          <cell r="D3551">
            <v>2927.01</v>
          </cell>
          <cell r="E3551" t="str">
            <v>SICRO Jan/26</v>
          </cell>
        </row>
        <row r="3552">
          <cell r="A3552">
            <v>2306642</v>
          </cell>
          <cell r="B3552" t="str">
            <v>Camisa metálica com espessura de 8 mm D = 1.100 mm - cravada com martelo vibratório - sem escavação - cravação</v>
          </cell>
          <cell r="C3552" t="str">
            <v>m</v>
          </cell>
          <cell r="D3552">
            <v>3304.18</v>
          </cell>
          <cell r="E3552" t="str">
            <v>SICRO Jan/26</v>
          </cell>
        </row>
        <row r="3553">
          <cell r="A3553">
            <v>2306669</v>
          </cell>
          <cell r="B3553" t="str">
            <v>Camisa metálica com espessura de 8 mm D = 1.100 mm - para passagem de lâmina d'água - posicionamento</v>
          </cell>
          <cell r="C3553" t="str">
            <v>m</v>
          </cell>
          <cell r="D3553">
            <v>2950.9</v>
          </cell>
          <cell r="E3553" t="str">
            <v>SICRO Jan/26</v>
          </cell>
        </row>
        <row r="3554">
          <cell r="A3554">
            <v>2306643</v>
          </cell>
          <cell r="B3554" t="str">
            <v>Camisa metálica com espessura de 8 mm D = 1.200 mm - cravada com martelo vibratório - sem escavação - cravação</v>
          </cell>
          <cell r="C3554" t="str">
            <v>m</v>
          </cell>
          <cell r="D3554">
            <v>3339.46</v>
          </cell>
          <cell r="E3554" t="str">
            <v>SICRO Jan/26</v>
          </cell>
        </row>
        <row r="3555">
          <cell r="A3555">
            <v>2306670</v>
          </cell>
          <cell r="B3555" t="str">
            <v>Camisa metálica com espessura de 8 mm D = 1.200 mm - para passagem de lâmina d'água - posicionamento</v>
          </cell>
          <cell r="C3555" t="str">
            <v>m</v>
          </cell>
          <cell r="D3555">
            <v>2974.4</v>
          </cell>
          <cell r="E3555" t="str">
            <v>SICRO Jan/26</v>
          </cell>
        </row>
        <row r="3556">
          <cell r="A3556">
            <v>2306638</v>
          </cell>
          <cell r="B3556" t="str">
            <v>Camisa metálica com espessura de 8 mm D = 700 mm - cravada com martelo vibratório - sem escavação - cravação</v>
          </cell>
          <cell r="C3556" t="str">
            <v>m</v>
          </cell>
          <cell r="D3556">
            <v>2158.2199999999998</v>
          </cell>
          <cell r="E3556" t="str">
            <v>SICRO Jan/26</v>
          </cell>
        </row>
        <row r="3557">
          <cell r="A3557">
            <v>2306665</v>
          </cell>
          <cell r="B3557" t="str">
            <v>Camisa metálica com espessura de 8 mm D = 700 mm - para passagem de lâmina d'água - posicionamento</v>
          </cell>
          <cell r="C3557" t="str">
            <v>m</v>
          </cell>
          <cell r="D3557">
            <v>1845.31</v>
          </cell>
          <cell r="E3557" t="str">
            <v>SICRO Jan/26</v>
          </cell>
        </row>
        <row r="3558">
          <cell r="A3558">
            <v>2306639</v>
          </cell>
          <cell r="B3558" t="str">
            <v>Camisa metálica com espessura de 8 mm D = 800 mm - cravada com martelo vibratório - sem escavação - cravação</v>
          </cell>
          <cell r="C3558" t="str">
            <v>m</v>
          </cell>
          <cell r="D3558">
            <v>2569.92</v>
          </cell>
          <cell r="E3558" t="str">
            <v>SICRO Jan/26</v>
          </cell>
        </row>
        <row r="3559">
          <cell r="A3559">
            <v>2306666</v>
          </cell>
          <cell r="B3559" t="str">
            <v>Camisa metálica com espessura de 8 mm D = 800 mm - para passagem de lâmina d'água - posicionamento</v>
          </cell>
          <cell r="C3559" t="str">
            <v>m</v>
          </cell>
          <cell r="D3559">
            <v>2247.81</v>
          </cell>
          <cell r="E3559" t="str">
            <v>SICRO Jan/26</v>
          </cell>
        </row>
        <row r="3560">
          <cell r="A3560">
            <v>2306640</v>
          </cell>
          <cell r="B3560" t="str">
            <v>Camisa metálica com espessura de 8 mm D = 900 mm - cravada com martelo vibratório - sem escavação - cravação</v>
          </cell>
          <cell r="C3560" t="str">
            <v>m</v>
          </cell>
          <cell r="D3560">
            <v>2603.4899999999998</v>
          </cell>
          <cell r="E3560" t="str">
            <v>SICRO Jan/26</v>
          </cell>
        </row>
        <row r="3561">
          <cell r="A3561">
            <v>2306667</v>
          </cell>
          <cell r="B3561" t="str">
            <v>Camisa metálica com espessura de 8 mm D = 900 mm - para passagem de lâmina d'água - posicionamento</v>
          </cell>
          <cell r="C3561" t="str">
            <v>m</v>
          </cell>
          <cell r="D3561">
            <v>2271.61</v>
          </cell>
          <cell r="E3561" t="str">
            <v>SICRO Jan/26</v>
          </cell>
        </row>
        <row r="3562">
          <cell r="A3562">
            <v>2306645</v>
          </cell>
          <cell r="B3562" t="str">
            <v>Camisa metálica com espessura de 9,5 mm D = 1.000 mm - cravada com martelo vibratório - sem escavação - cravação</v>
          </cell>
          <cell r="C3562" t="str">
            <v>m</v>
          </cell>
          <cell r="D3562">
            <v>3902.63</v>
          </cell>
          <cell r="E3562" t="str">
            <v>SICRO Jan/26</v>
          </cell>
        </row>
        <row r="3563">
          <cell r="A3563">
            <v>2306672</v>
          </cell>
          <cell r="B3563" t="str">
            <v>Camisa metálica com espessura de 9,5 mm D = 1.000 mm - para passagem de lâmina d'água - posicionamento</v>
          </cell>
          <cell r="C3563" t="str">
            <v>m</v>
          </cell>
          <cell r="D3563">
            <v>3560.39</v>
          </cell>
          <cell r="E3563" t="str">
            <v>SICRO Jan/26</v>
          </cell>
        </row>
        <row r="3564">
          <cell r="A3564">
            <v>2306646</v>
          </cell>
          <cell r="B3564" t="str">
            <v>Camisa metálica com espessura de 9,5 mm D = 1.100 mm - cravada com martelo vibratório - sem escavação - cravação</v>
          </cell>
          <cell r="C3564" t="str">
            <v>m</v>
          </cell>
          <cell r="D3564">
            <v>3947.84</v>
          </cell>
          <cell r="E3564" t="str">
            <v>SICRO Jan/26</v>
          </cell>
        </row>
        <row r="3565">
          <cell r="A3565">
            <v>2306673</v>
          </cell>
          <cell r="B3565" t="str">
            <v>Camisa metálica com espessura de 9,5 mm D = 1.100 mm - para passagem de lâmina d'água - posicionamento</v>
          </cell>
          <cell r="C3565" t="str">
            <v>m</v>
          </cell>
          <cell r="D3565">
            <v>3594.55</v>
          </cell>
          <cell r="E3565" t="str">
            <v>SICRO Jan/26</v>
          </cell>
        </row>
        <row r="3566">
          <cell r="A3566">
            <v>2306647</v>
          </cell>
          <cell r="B3566" t="str">
            <v>Camisa metálica com espessura de 9,5 mm D = 1.200 mm - cravada com martelo vibratório - sem escavação - cravação</v>
          </cell>
          <cell r="C3566" t="str">
            <v>m</v>
          </cell>
          <cell r="D3566">
            <v>3992.92</v>
          </cell>
          <cell r="E3566" t="str">
            <v>SICRO Jan/26</v>
          </cell>
        </row>
        <row r="3567">
          <cell r="A3567">
            <v>2306674</v>
          </cell>
          <cell r="B3567" t="str">
            <v>Camisa metálica com espessura de 9,5 mm D = 1.200 mm - para passagem de lâmina d'água - posicionamento</v>
          </cell>
          <cell r="C3567" t="str">
            <v>m</v>
          </cell>
          <cell r="D3567">
            <v>3627.85</v>
          </cell>
          <cell r="E3567" t="str">
            <v>SICRO Jan/26</v>
          </cell>
        </row>
        <row r="3568">
          <cell r="A3568">
            <v>2306648</v>
          </cell>
          <cell r="B3568" t="str">
            <v>Camisa metálica com espessura de 9,5 mm D = 1.300 mm - cravada com martelo vibratório - sem escavação - cravação</v>
          </cell>
          <cell r="C3568" t="str">
            <v>m</v>
          </cell>
          <cell r="D3568">
            <v>5539.89</v>
          </cell>
          <cell r="E3568" t="str">
            <v>SICRO Jan/26</v>
          </cell>
        </row>
        <row r="3569">
          <cell r="A3569">
            <v>2306675</v>
          </cell>
          <cell r="B3569" t="str">
            <v>Camisa metálica com espessura de 9,5 mm D = 1.300 mm - para passagem de lâmina d'água - posicionamento</v>
          </cell>
          <cell r="C3569" t="str">
            <v>m</v>
          </cell>
          <cell r="D3569">
            <v>5162.24</v>
          </cell>
          <cell r="E3569" t="str">
            <v>SICRO Jan/26</v>
          </cell>
        </row>
        <row r="3570">
          <cell r="A3570">
            <v>2306649</v>
          </cell>
          <cell r="B3570" t="str">
            <v>Camisa metálica com espessura de 9,5 mm D = 1.400 mm - cravada com martelo vibratório - sem escavação - cravação</v>
          </cell>
          <cell r="C3570" t="str">
            <v>m</v>
          </cell>
          <cell r="D3570">
            <v>5587.8</v>
          </cell>
          <cell r="E3570" t="str">
            <v>SICRO Jan/26</v>
          </cell>
        </row>
        <row r="3571">
          <cell r="A3571">
            <v>2306676</v>
          </cell>
          <cell r="B3571" t="str">
            <v>Camisa metálica com espessura de 9,5 mm D = 1.400 mm - para passagem de lâmina d'água - posicionamento</v>
          </cell>
          <cell r="C3571" t="str">
            <v>m</v>
          </cell>
          <cell r="D3571">
            <v>5196.66</v>
          </cell>
          <cell r="E3571" t="str">
            <v>SICRO Jan/26</v>
          </cell>
        </row>
        <row r="3572">
          <cell r="A3572">
            <v>2306650</v>
          </cell>
          <cell r="B3572" t="str">
            <v>Camisa metálica com espessura de 9,5 mm D = 1.500 mm - cravada com martelo vibratório - sem escavação - cravação</v>
          </cell>
          <cell r="C3572" t="str">
            <v>m</v>
          </cell>
          <cell r="D3572">
            <v>5635.72</v>
          </cell>
          <cell r="E3572" t="str">
            <v>SICRO Jan/26</v>
          </cell>
        </row>
        <row r="3573">
          <cell r="A3573">
            <v>2306677</v>
          </cell>
          <cell r="B3573" t="str">
            <v>Camisa metálica com espessura de 9,5 mm D = 1.500 mm - para passagem de lâmina d'água - posicionamento</v>
          </cell>
          <cell r="C3573" t="str">
            <v>m</v>
          </cell>
          <cell r="D3573">
            <v>5230.09</v>
          </cell>
          <cell r="E3573" t="str">
            <v>SICRO Jan/26</v>
          </cell>
        </row>
        <row r="3574">
          <cell r="A3574">
            <v>2306644</v>
          </cell>
          <cell r="B3574" t="str">
            <v>Camisa metálica com espessura de 9,5 mm D = 900 mm - cravada com martelo vibratório - sem escavação - cravação</v>
          </cell>
          <cell r="C3574" t="str">
            <v>m</v>
          </cell>
          <cell r="D3574">
            <v>3108.52</v>
          </cell>
          <cell r="E3574" t="str">
            <v>SICRO Jan/26</v>
          </cell>
        </row>
        <row r="3575">
          <cell r="A3575">
            <v>2306671</v>
          </cell>
          <cell r="B3575" t="str">
            <v>Camisa metálica com espessura de 9,5 mm D = 900 mm - para passagem de lâmina d'água - posicionamento</v>
          </cell>
          <cell r="C3575" t="str">
            <v>m</v>
          </cell>
          <cell r="D3575">
            <v>2776.65</v>
          </cell>
          <cell r="E3575" t="str">
            <v>SICRO Jan/26</v>
          </cell>
        </row>
        <row r="3576">
          <cell r="A3576">
            <v>2306141</v>
          </cell>
          <cell r="B3576" t="str">
            <v>Coluna de brita D = 50 cm executada com perfuratriz tipo bottom feed - brita comercial - confecção e cravação</v>
          </cell>
          <cell r="C3576" t="str">
            <v>m</v>
          </cell>
          <cell r="D3576">
            <v>102.86</v>
          </cell>
          <cell r="E3576" t="str">
            <v>SICRO Jan/26</v>
          </cell>
        </row>
        <row r="3577">
          <cell r="A3577">
            <v>2306145</v>
          </cell>
          <cell r="B3577" t="str">
            <v>Coluna de brita D = 50 cm executada com perfuratriz tipo bottom feed - brita produzida - confecção e cravação</v>
          </cell>
          <cell r="C3577" t="str">
            <v>m</v>
          </cell>
          <cell r="D3577">
            <v>81.09</v>
          </cell>
          <cell r="E3577" t="str">
            <v>SICRO Jan/26</v>
          </cell>
        </row>
        <row r="3578">
          <cell r="A3578">
            <v>2306142</v>
          </cell>
          <cell r="B3578" t="str">
            <v>Coluna de brita D = 60 cm executada com perfuratriz tipo bottom feed - brita comercial - confecção e cravação</v>
          </cell>
          <cell r="C3578" t="str">
            <v>m</v>
          </cell>
          <cell r="D3578">
            <v>124.09</v>
          </cell>
          <cell r="E3578" t="str">
            <v>SICRO Jan/26</v>
          </cell>
        </row>
        <row r="3579">
          <cell r="A3579">
            <v>2306146</v>
          </cell>
          <cell r="B3579" t="str">
            <v>Coluna de brita D = 60 cm executada com perfuratriz tipo bottom feed - brita produzida - confecção e cravação</v>
          </cell>
          <cell r="C3579" t="str">
            <v>m</v>
          </cell>
          <cell r="D3579">
            <v>92.75</v>
          </cell>
          <cell r="E3579" t="str">
            <v>SICRO Jan/26</v>
          </cell>
        </row>
        <row r="3580">
          <cell r="A3580">
            <v>2306143</v>
          </cell>
          <cell r="B3580" t="str">
            <v>Coluna de brita D = 70 cm executada com perfuratriz tipo bottom feed - brita comercial - confecção e cravação</v>
          </cell>
          <cell r="C3580" t="str">
            <v>m</v>
          </cell>
          <cell r="D3580">
            <v>148.63999999999999</v>
          </cell>
          <cell r="E3580" t="str">
            <v>SICRO Jan/26</v>
          </cell>
        </row>
        <row r="3581">
          <cell r="A3581">
            <v>2306147</v>
          </cell>
          <cell r="B3581" t="str">
            <v>Coluna de brita D = 70 cm executada com perfuratriz tipo bottom feed - brita produzida - confecção e cravação</v>
          </cell>
          <cell r="C3581" t="str">
            <v>m</v>
          </cell>
          <cell r="D3581">
            <v>105.98</v>
          </cell>
          <cell r="E3581" t="str">
            <v>SICRO Jan/26</v>
          </cell>
        </row>
        <row r="3582">
          <cell r="A3582">
            <v>2306144</v>
          </cell>
          <cell r="B3582" t="str">
            <v>Coluna de brita D = 80 cm executada com perfuratriz tipo bottom feed - brita comercial - confecção e cravação</v>
          </cell>
          <cell r="C3582" t="str">
            <v>m</v>
          </cell>
          <cell r="D3582">
            <v>178.03</v>
          </cell>
          <cell r="E3582" t="str">
            <v>SICRO Jan/26</v>
          </cell>
        </row>
        <row r="3583">
          <cell r="A3583">
            <v>2306148</v>
          </cell>
          <cell r="B3583" t="str">
            <v>Coluna de brita D = 80 cm executada com perfuratriz tipo bottom feed - brita produzida - confecção e cravação</v>
          </cell>
          <cell r="C3583" t="str">
            <v>m</v>
          </cell>
          <cell r="D3583">
            <v>122.31</v>
          </cell>
          <cell r="E3583" t="str">
            <v>SICRO Jan/26</v>
          </cell>
        </row>
        <row r="3584">
          <cell r="A3584">
            <v>2306624</v>
          </cell>
          <cell r="B3584" t="str">
            <v>Confecção de camisa metálica em aço ASTM A36 com espessura de 12,5 mm - D = 1.400 mm</v>
          </cell>
          <cell r="C3584" t="str">
            <v>m</v>
          </cell>
          <cell r="D3584">
            <v>7104.79</v>
          </cell>
          <cell r="E3584" t="str">
            <v>SICRO Jan/26</v>
          </cell>
        </row>
        <row r="3585">
          <cell r="A3585">
            <v>2306625</v>
          </cell>
          <cell r="B3585" t="str">
            <v>Confecção de camisa metálica em aço ASTM A36 com espessura de 12,5 mm - D = 1.500 mm</v>
          </cell>
          <cell r="C3585" t="str">
            <v>m</v>
          </cell>
          <cell r="D3585">
            <v>7162.19</v>
          </cell>
          <cell r="E3585" t="str">
            <v>SICRO Jan/26</v>
          </cell>
        </row>
        <row r="3586">
          <cell r="A3586">
            <v>2306626</v>
          </cell>
          <cell r="B3586" t="str">
            <v>Confecção de camisa metálica em aço ASTM A36 com espessura de 12,5 mm - D = 1.600 mm</v>
          </cell>
          <cell r="C3586" t="str">
            <v>m</v>
          </cell>
          <cell r="D3586">
            <v>7221.47</v>
          </cell>
          <cell r="E3586" t="str">
            <v>SICRO Jan/26</v>
          </cell>
        </row>
        <row r="3587">
          <cell r="A3587">
            <v>2306627</v>
          </cell>
          <cell r="B3587" t="str">
            <v>Confecção de camisa metálica em aço ASTM A36 com espessura de 12,5 mm - D = 1.700 mm</v>
          </cell>
          <cell r="C3587" t="str">
            <v>m</v>
          </cell>
          <cell r="D3587">
            <v>7278.87</v>
          </cell>
          <cell r="E3587" t="str">
            <v>SICRO Jan/26</v>
          </cell>
        </row>
        <row r="3588">
          <cell r="A3588">
            <v>2306628</v>
          </cell>
          <cell r="B3588" t="str">
            <v>Confecção de camisa metálica em aço ASTM A36 com espessura de 12,5 mm - D = 1.800 mm</v>
          </cell>
          <cell r="C3588" t="str">
            <v>m</v>
          </cell>
          <cell r="D3588">
            <v>7336.35</v>
          </cell>
          <cell r="E3588" t="str">
            <v>SICRO Jan/26</v>
          </cell>
        </row>
        <row r="3589">
          <cell r="A3589">
            <v>2306629</v>
          </cell>
          <cell r="B3589" t="str">
            <v>Confecção de camisa metálica em aço ASTM A36 com espessura de 16 mm - D = 1.500 mm</v>
          </cell>
          <cell r="C3589" t="str">
            <v>m</v>
          </cell>
          <cell r="D3589">
            <v>10328.67</v>
          </cell>
          <cell r="E3589" t="str">
            <v>SICRO Jan/26</v>
          </cell>
        </row>
        <row r="3590">
          <cell r="A3590">
            <v>2306630</v>
          </cell>
          <cell r="B3590" t="str">
            <v>Confecção de camisa metálica em aço ASTM A36 com espessura de 16 mm - D = 1.600 mm</v>
          </cell>
          <cell r="C3590" t="str">
            <v>m</v>
          </cell>
          <cell r="D3590">
            <v>10460.67</v>
          </cell>
          <cell r="E3590" t="str">
            <v>SICRO Jan/26</v>
          </cell>
        </row>
        <row r="3591">
          <cell r="A3591">
            <v>2306631</v>
          </cell>
          <cell r="B3591" t="str">
            <v>Confecção de camisa metálica em aço ASTM A36 com espessura de 16 mm - D = 1.700 mm</v>
          </cell>
          <cell r="C3591" t="str">
            <v>m</v>
          </cell>
          <cell r="D3591">
            <v>10588.52</v>
          </cell>
          <cell r="E3591" t="str">
            <v>SICRO Jan/26</v>
          </cell>
        </row>
        <row r="3592">
          <cell r="A3592">
            <v>2306632</v>
          </cell>
          <cell r="B3592" t="str">
            <v>Confecção de camisa metálica em aço ASTM A36 com espessura de 16 mm - D = 1.800 mm</v>
          </cell>
          <cell r="C3592" t="str">
            <v>m</v>
          </cell>
          <cell r="D3592">
            <v>10720.51</v>
          </cell>
          <cell r="E3592" t="str">
            <v>SICRO Jan/26</v>
          </cell>
        </row>
        <row r="3593">
          <cell r="A3593">
            <v>2306610</v>
          </cell>
          <cell r="B3593" t="str">
            <v>Confecção de camisa metálica em aço ASTM A36 com espessura de 6,3 mm - D = 1.000 mm</v>
          </cell>
          <cell r="C3593" t="str">
            <v>m</v>
          </cell>
          <cell r="D3593">
            <v>2233.83</v>
          </cell>
          <cell r="E3593" t="str">
            <v>SICRO Jan/26</v>
          </cell>
        </row>
        <row r="3594">
          <cell r="A3594">
            <v>2306604</v>
          </cell>
          <cell r="B3594" t="str">
            <v>Confecção de camisa metálica em aço ASTM A36 com espessura de 6,3 mm - D = 400 mm</v>
          </cell>
          <cell r="C3594" t="str">
            <v>m</v>
          </cell>
          <cell r="D3594">
            <v>820.48</v>
          </cell>
          <cell r="E3594" t="str">
            <v>SICRO Jan/26</v>
          </cell>
        </row>
        <row r="3595">
          <cell r="A3595">
            <v>2306605</v>
          </cell>
          <cell r="B3595" t="str">
            <v>Confecção de camisa metálica em aço ASTM A36 com espessura de 6,3 mm - D = 500 mm</v>
          </cell>
          <cell r="C3595" t="str">
            <v>m</v>
          </cell>
          <cell r="D3595">
            <v>1024.3</v>
          </cell>
          <cell r="E3595" t="str">
            <v>SICRO Jan/26</v>
          </cell>
        </row>
        <row r="3596">
          <cell r="A3596">
            <v>2306606</v>
          </cell>
          <cell r="B3596" t="str">
            <v>Confecção de camisa metálica em aço ASTM A36 com espessura de 6,3 mm - D = 600 mm</v>
          </cell>
          <cell r="C3596" t="str">
            <v>m</v>
          </cell>
          <cell r="D3596">
            <v>1180.68</v>
          </cell>
          <cell r="E3596" t="str">
            <v>SICRO Jan/26</v>
          </cell>
        </row>
        <row r="3597">
          <cell r="A3597">
            <v>2306607</v>
          </cell>
          <cell r="B3597" t="str">
            <v>Confecção de camisa metálica em aço ASTM A36 com espessura de 6,3 mm - D = 700 mm</v>
          </cell>
          <cell r="C3597" t="str">
            <v>m</v>
          </cell>
          <cell r="D3597">
            <v>1394.43</v>
          </cell>
          <cell r="E3597" t="str">
            <v>SICRO Jan/26</v>
          </cell>
        </row>
        <row r="3598">
          <cell r="A3598">
            <v>2306608</v>
          </cell>
          <cell r="B3598" t="str">
            <v>Confecção de camisa metálica em aço ASTM A36 com espessura de 6,3 mm - D = 800 mm</v>
          </cell>
          <cell r="C3598" t="str">
            <v>m</v>
          </cell>
          <cell r="D3598">
            <v>1707.26</v>
          </cell>
          <cell r="E3598" t="str">
            <v>SICRO Jan/26</v>
          </cell>
        </row>
        <row r="3599">
          <cell r="A3599">
            <v>2306609</v>
          </cell>
          <cell r="B3599" t="str">
            <v>Confecção de camisa metálica em aço ASTM A36 com espessura de 6,3 mm - D = 900 mm</v>
          </cell>
          <cell r="C3599" t="str">
            <v>m</v>
          </cell>
          <cell r="D3599">
            <v>1721.9</v>
          </cell>
          <cell r="E3599" t="str">
            <v>SICRO Jan/26</v>
          </cell>
        </row>
        <row r="3600">
          <cell r="A3600">
            <v>2306614</v>
          </cell>
          <cell r="B3600" t="str">
            <v>Confecção de camisa metálica em aço ASTM A36 com espessura de 8 mm - D = 1.000 mm</v>
          </cell>
          <cell r="C3600" t="str">
            <v>m</v>
          </cell>
          <cell r="D3600">
            <v>2894.41</v>
          </cell>
          <cell r="E3600" t="str">
            <v>SICRO Jan/26</v>
          </cell>
        </row>
        <row r="3601">
          <cell r="A3601">
            <v>2306615</v>
          </cell>
          <cell r="B3601" t="str">
            <v>Confecção de camisa metálica em aço ASTM A36 com espessura de 8 mm - D = 1.100 mm</v>
          </cell>
          <cell r="C3601" t="str">
            <v>m</v>
          </cell>
          <cell r="D3601">
            <v>2916.78</v>
          </cell>
          <cell r="E3601" t="str">
            <v>SICRO Jan/26</v>
          </cell>
        </row>
        <row r="3602">
          <cell r="A3602">
            <v>2306616</v>
          </cell>
          <cell r="B3602" t="str">
            <v>Confecção de camisa metálica em aço ASTM A36 com espessura de 8 mm - D = 1.200 mm</v>
          </cell>
          <cell r="C3602" t="str">
            <v>m</v>
          </cell>
          <cell r="D3602">
            <v>2938.73</v>
          </cell>
          <cell r="E3602" t="str">
            <v>SICRO Jan/26</v>
          </cell>
        </row>
        <row r="3603">
          <cell r="A3603">
            <v>2306611</v>
          </cell>
          <cell r="B3603" t="str">
            <v>Confecção de camisa metálica em aço ASTM A36 com espessura de 8 mm - D = 700 mm</v>
          </cell>
          <cell r="C3603" t="str">
            <v>m</v>
          </cell>
          <cell r="D3603">
            <v>1816.94</v>
          </cell>
          <cell r="E3603" t="str">
            <v>SICRO Jan/26</v>
          </cell>
        </row>
        <row r="3604">
          <cell r="A3604">
            <v>2306612</v>
          </cell>
          <cell r="B3604" t="str">
            <v>Confecção de camisa metálica em aço ASTM A36 com espessura de 8 mm - D = 800 mm</v>
          </cell>
          <cell r="C3604" t="str">
            <v>m</v>
          </cell>
          <cell r="D3604">
            <v>2218.08</v>
          </cell>
          <cell r="E3604" t="str">
            <v>SICRO Jan/26</v>
          </cell>
        </row>
        <row r="3605">
          <cell r="A3605">
            <v>2306613</v>
          </cell>
          <cell r="B3605" t="str">
            <v>Confecção de camisa metálica em aço ASTM A36 com espessura de 8 mm - D = 900 mm</v>
          </cell>
          <cell r="C3605" t="str">
            <v>m</v>
          </cell>
          <cell r="D3605">
            <v>2240.46</v>
          </cell>
          <cell r="E3605" t="str">
            <v>SICRO Jan/26</v>
          </cell>
        </row>
        <row r="3606">
          <cell r="A3606">
            <v>2306618</v>
          </cell>
          <cell r="B3606" t="str">
            <v>Confecção de camisa metálica em aço ASTM A36 com espessura de 9,5 mm - D = 1.000 mm</v>
          </cell>
          <cell r="C3606" t="str">
            <v>m</v>
          </cell>
          <cell r="D3606">
            <v>3525.9</v>
          </cell>
          <cell r="E3606" t="str">
            <v>SICRO Jan/26</v>
          </cell>
        </row>
        <row r="3607">
          <cell r="A3607">
            <v>2306619</v>
          </cell>
          <cell r="B3607" t="str">
            <v>Confecção de camisa metálica em aço ASTM A36 com espessura de 9,5 mm - D = 1.100 mm</v>
          </cell>
          <cell r="C3607" t="str">
            <v>m</v>
          </cell>
          <cell r="D3607">
            <v>3558.36</v>
          </cell>
          <cell r="E3607" t="str">
            <v>SICRO Jan/26</v>
          </cell>
        </row>
        <row r="3608">
          <cell r="A3608">
            <v>2306620</v>
          </cell>
          <cell r="B3608" t="str">
            <v>Confecção de camisa metálica em aço ASTM A36 com espessura de 9,5 mm - D = 1.200 mm</v>
          </cell>
          <cell r="C3608" t="str">
            <v>m</v>
          </cell>
          <cell r="D3608">
            <v>3589.93</v>
          </cell>
          <cell r="E3608" t="str">
            <v>SICRO Jan/26</v>
          </cell>
        </row>
        <row r="3609">
          <cell r="A3609">
            <v>2306621</v>
          </cell>
          <cell r="B3609" t="str">
            <v>Confecção de camisa metálica em aço ASTM A36 com espessura de 9,5 mm - D = 1.300 mm</v>
          </cell>
          <cell r="C3609" t="str">
            <v>m</v>
          </cell>
          <cell r="D3609">
            <v>5122.5200000000004</v>
          </cell>
          <cell r="E3609" t="str">
            <v>SICRO Jan/26</v>
          </cell>
        </row>
        <row r="3610">
          <cell r="A3610">
            <v>2306622</v>
          </cell>
          <cell r="B3610" t="str">
            <v>Confecção de camisa metálica em aço ASTM A36 com espessura de 9,5 mm - D = 1.400 mm</v>
          </cell>
          <cell r="C3610" t="str">
            <v>m</v>
          </cell>
          <cell r="D3610">
            <v>5155.05</v>
          </cell>
          <cell r="E3610" t="str">
            <v>SICRO Jan/26</v>
          </cell>
        </row>
        <row r="3611">
          <cell r="A3611">
            <v>2306623</v>
          </cell>
          <cell r="B3611" t="str">
            <v>Confecção de camisa metálica em aço ASTM A36 com espessura de 9,5 mm - D = 1.500 mm</v>
          </cell>
          <cell r="C3611" t="str">
            <v>m</v>
          </cell>
          <cell r="D3611">
            <v>5186.55</v>
          </cell>
          <cell r="E3611" t="str">
            <v>SICRO Jan/26</v>
          </cell>
        </row>
        <row r="3612">
          <cell r="A3612">
            <v>2306617</v>
          </cell>
          <cell r="B3612" t="str">
            <v>Confecção de camisa metálica em aço ASTM A36 com espessura de 9,5 mm - D = 900 mm</v>
          </cell>
          <cell r="C3612" t="str">
            <v>m</v>
          </cell>
          <cell r="D3612">
            <v>2743.79</v>
          </cell>
          <cell r="E3612" t="str">
            <v>SICRO Jan/26</v>
          </cell>
        </row>
        <row r="3613">
          <cell r="A3613">
            <v>2306014</v>
          </cell>
          <cell r="B3613" t="str">
            <v>Contraventamento de grupo de estacas submersas em aço ASTM A36 - confecção e instalação</v>
          </cell>
          <cell r="C3613" t="str">
            <v>kg</v>
          </cell>
          <cell r="D3613">
            <v>16.579999999999998</v>
          </cell>
          <cell r="E3613" t="str">
            <v>SICRO Jan/26</v>
          </cell>
        </row>
        <row r="3614">
          <cell r="A3614">
            <v>2306700</v>
          </cell>
          <cell r="B3614" t="str">
            <v>Escavação com perfuratriz tipo Wirth em rocha com média dureza e média abrasão - resistência à compressão menor que 80 MPa - D = 1.000 mm</v>
          </cell>
          <cell r="C3614" t="str">
            <v>m</v>
          </cell>
          <cell r="D3614">
            <v>2517.98</v>
          </cell>
          <cell r="E3614" t="str">
            <v>SICRO Jan/26</v>
          </cell>
        </row>
        <row r="3615">
          <cell r="A3615">
            <v>2306703</v>
          </cell>
          <cell r="B3615" t="str">
            <v>Escavação com perfuratriz tipo Wirth em rocha com média dureza e média abrasão - resistência à compressão menor que 80 MPa - D = 1.100 mm</v>
          </cell>
          <cell r="C3615" t="str">
            <v>m</v>
          </cell>
          <cell r="D3615">
            <v>2607.79</v>
          </cell>
          <cell r="E3615" t="str">
            <v>SICRO Jan/26</v>
          </cell>
        </row>
        <row r="3616">
          <cell r="A3616">
            <v>2306706</v>
          </cell>
          <cell r="B3616" t="str">
            <v>Escavação com perfuratriz tipo Wirth em rocha com média dureza e média abrasão - resistência à compressão menor que 80 MPa - D = 1.200 mm</v>
          </cell>
          <cell r="C3616" t="str">
            <v>m</v>
          </cell>
          <cell r="D3616">
            <v>2745.52</v>
          </cell>
          <cell r="E3616" t="str">
            <v>SICRO Jan/26</v>
          </cell>
        </row>
        <row r="3617">
          <cell r="A3617">
            <v>2306709</v>
          </cell>
          <cell r="B3617" t="str">
            <v>Escavação com perfuratriz tipo Wirth em rocha com média dureza e média abrasão - resistência à compressão menor que 80 MPa - D = 1.300 mm</v>
          </cell>
          <cell r="C3617" t="str">
            <v>m</v>
          </cell>
          <cell r="D3617">
            <v>2957.33</v>
          </cell>
          <cell r="E3617" t="str">
            <v>SICRO Jan/26</v>
          </cell>
        </row>
        <row r="3618">
          <cell r="A3618">
            <v>2306712</v>
          </cell>
          <cell r="B3618" t="str">
            <v>Escavação com perfuratriz tipo Wirth em rocha com média dureza e média abrasão - resistência à compressão menor que 80 MPa - D = 1.400 mm</v>
          </cell>
          <cell r="C3618" t="str">
            <v>m</v>
          </cell>
          <cell r="D3618">
            <v>3059.72</v>
          </cell>
          <cell r="E3618" t="str">
            <v>SICRO Jan/26</v>
          </cell>
        </row>
        <row r="3619">
          <cell r="A3619">
            <v>2306715</v>
          </cell>
          <cell r="B3619" t="str">
            <v>Escavação com perfuratriz tipo Wirth em rocha com média dureza e média abrasão - resistência à compressão menor que 80 MPa - D = 1.500 mm</v>
          </cell>
          <cell r="C3619" t="str">
            <v>m</v>
          </cell>
          <cell r="D3619">
            <v>3194.97</v>
          </cell>
          <cell r="E3619" t="str">
            <v>SICRO Jan/26</v>
          </cell>
        </row>
        <row r="3620">
          <cell r="A3620">
            <v>2306718</v>
          </cell>
          <cell r="B3620" t="str">
            <v>Escavação com perfuratriz tipo Wirth em rocha com média dureza e média abrasão - resistência à compressão menor que 80 MPa - D = 1.600 mm</v>
          </cell>
          <cell r="C3620" t="str">
            <v>m</v>
          </cell>
          <cell r="D3620">
            <v>3400.1</v>
          </cell>
          <cell r="E3620" t="str">
            <v>SICRO Jan/26</v>
          </cell>
        </row>
        <row r="3621">
          <cell r="A3621">
            <v>2306721</v>
          </cell>
          <cell r="B3621" t="str">
            <v>Escavação com perfuratriz tipo Wirth em rocha com média dureza e média abrasão - resistência à compressão menor que 80 MPa - D = 1.700 mm</v>
          </cell>
          <cell r="C3621" t="str">
            <v>m</v>
          </cell>
          <cell r="D3621">
            <v>3496.88</v>
          </cell>
          <cell r="E3621" t="str">
            <v>SICRO Jan/26</v>
          </cell>
        </row>
        <row r="3622">
          <cell r="A3622">
            <v>2306724</v>
          </cell>
          <cell r="B3622" t="str">
            <v>Escavação com perfuratriz tipo Wirth em rocha com média dureza e média abrasão - resistência à compressão menor que 80 MPa - D = 1.800 mm</v>
          </cell>
          <cell r="C3622" t="str">
            <v>m</v>
          </cell>
          <cell r="D3622">
            <v>3682.37</v>
          </cell>
          <cell r="E3622" t="str">
            <v>SICRO Jan/26</v>
          </cell>
        </row>
        <row r="3623">
          <cell r="A3623">
            <v>2306688</v>
          </cell>
          <cell r="B3623" t="str">
            <v>Escavação com perfuratriz tipo Wirth em rocha com média dureza e média abrasão - resistência à compressão menor que 80 MPa - D = 600 mm</v>
          </cell>
          <cell r="C3623" t="str">
            <v>m</v>
          </cell>
          <cell r="D3623">
            <v>2000.81</v>
          </cell>
          <cell r="E3623" t="str">
            <v>SICRO Jan/26</v>
          </cell>
        </row>
        <row r="3624">
          <cell r="A3624">
            <v>2306691</v>
          </cell>
          <cell r="B3624" t="str">
            <v>Escavação com perfuratriz tipo Wirth em rocha com média dureza e média abrasão - resistência à compressão menor que 80 MPa - D = 700 mm</v>
          </cell>
          <cell r="C3624" t="str">
            <v>m</v>
          </cell>
          <cell r="D3624">
            <v>2111.17</v>
          </cell>
          <cell r="E3624" t="str">
            <v>SICRO Jan/26</v>
          </cell>
        </row>
        <row r="3625">
          <cell r="A3625">
            <v>2306694</v>
          </cell>
          <cell r="B3625" t="str">
            <v>Escavação com perfuratriz tipo Wirth em rocha com média dureza e média abrasão - resistência à compressão menor que 80 MPa - D = 800 mm</v>
          </cell>
          <cell r="C3625" t="str">
            <v>m</v>
          </cell>
          <cell r="D3625">
            <v>2261.64</v>
          </cell>
          <cell r="E3625" t="str">
            <v>SICRO Jan/26</v>
          </cell>
        </row>
        <row r="3626">
          <cell r="A3626">
            <v>2306697</v>
          </cell>
          <cell r="B3626" t="str">
            <v>Escavação com perfuratriz tipo Wirth em rocha com média dureza e média abrasão - resistência à compressão menor que 80 MPa - D = 900 mm</v>
          </cell>
          <cell r="C3626" t="str">
            <v>m</v>
          </cell>
          <cell r="D3626">
            <v>2365.84</v>
          </cell>
          <cell r="E3626" t="str">
            <v>SICRO Jan/26</v>
          </cell>
        </row>
        <row r="3627">
          <cell r="A3627">
            <v>2306701</v>
          </cell>
          <cell r="B3627" t="str">
            <v>Escavação com perfuratriz tipo Wirth em rocha de alta dureza e alta abrasão - resistência à compressão acima de 80 MPa - D = 1.000 mm</v>
          </cell>
          <cell r="C3627" t="str">
            <v>m</v>
          </cell>
          <cell r="D3627">
            <v>4795.46</v>
          </cell>
          <cell r="E3627" t="str">
            <v>SICRO Jan/26</v>
          </cell>
        </row>
        <row r="3628">
          <cell r="A3628">
            <v>2306704</v>
          </cell>
          <cell r="B3628" t="str">
            <v>Escavação com perfuratriz tipo Wirth em rocha de alta dureza e alta abrasão - resistência à compressão acima de 80 MPa - D = 1.100 mm</v>
          </cell>
          <cell r="C3628" t="str">
            <v>m</v>
          </cell>
          <cell r="D3628">
            <v>5089.1899999999996</v>
          </cell>
          <cell r="E3628" t="str">
            <v>SICRO Jan/26</v>
          </cell>
        </row>
        <row r="3629">
          <cell r="A3629">
            <v>2306707</v>
          </cell>
          <cell r="B3629" t="str">
            <v>Escavação com perfuratriz tipo Wirth em rocha de alta dureza e alta abrasão - resistência à compressão acima de 80 MPa - D = 1.200 mm</v>
          </cell>
          <cell r="C3629" t="str">
            <v>m</v>
          </cell>
          <cell r="D3629">
            <v>5288.96</v>
          </cell>
          <cell r="E3629" t="str">
            <v>SICRO Jan/26</v>
          </cell>
        </row>
        <row r="3630">
          <cell r="A3630">
            <v>2306710</v>
          </cell>
          <cell r="B3630" t="str">
            <v>Escavação com perfuratriz tipo Wirth em rocha de alta dureza e alta abrasão - resistência à compressão acima de 80 MPa - D = 1.300 mm</v>
          </cell>
          <cell r="C3630" t="str">
            <v>m</v>
          </cell>
          <cell r="D3630">
            <v>5553.6</v>
          </cell>
          <cell r="E3630" t="str">
            <v>SICRO Jan/26</v>
          </cell>
        </row>
        <row r="3631">
          <cell r="A3631">
            <v>2306713</v>
          </cell>
          <cell r="B3631" t="str">
            <v>Escavação com perfuratriz tipo Wirth em rocha de alta dureza e alta abrasão - resistência à compressão acima de 80 MPa - D = 1.400 mm</v>
          </cell>
          <cell r="C3631" t="str">
            <v>m</v>
          </cell>
          <cell r="D3631">
            <v>5700.7</v>
          </cell>
          <cell r="E3631" t="str">
            <v>SICRO Jan/26</v>
          </cell>
        </row>
        <row r="3632">
          <cell r="A3632">
            <v>2306716</v>
          </cell>
          <cell r="B3632" t="str">
            <v>Escavação com perfuratriz tipo Wirth em rocha de alta dureza e alta abrasão - resistência à compressão acima de 80 MPa - D = 1.500 mm</v>
          </cell>
          <cell r="C3632" t="str">
            <v>m</v>
          </cell>
          <cell r="D3632">
            <v>6028.84</v>
          </cell>
          <cell r="E3632" t="str">
            <v>SICRO Jan/26</v>
          </cell>
        </row>
        <row r="3633">
          <cell r="A3633">
            <v>2306719</v>
          </cell>
          <cell r="B3633" t="str">
            <v>Escavação com perfuratriz tipo Wirth em rocha de alta dureza e alta abrasão - resistência à compressão acima de 80 MPa - D = 1.600 mm</v>
          </cell>
          <cell r="C3633" t="str">
            <v>m</v>
          </cell>
          <cell r="D3633">
            <v>6552.79</v>
          </cell>
          <cell r="E3633" t="str">
            <v>SICRO Jan/26</v>
          </cell>
        </row>
        <row r="3634">
          <cell r="A3634">
            <v>2306722</v>
          </cell>
          <cell r="B3634" t="str">
            <v>Escavação com perfuratriz tipo Wirth em rocha de alta dureza e alta abrasão - resistência à compressão acima de 80 MPa - D = 1.700 mm</v>
          </cell>
          <cell r="C3634" t="str">
            <v>m</v>
          </cell>
          <cell r="D3634">
            <v>6842.47</v>
          </cell>
          <cell r="E3634" t="str">
            <v>SICRO Jan/26</v>
          </cell>
        </row>
        <row r="3635">
          <cell r="A3635">
            <v>2306725</v>
          </cell>
          <cell r="B3635" t="str">
            <v>Escavação com perfuratriz tipo Wirth em rocha de alta dureza e alta abrasão - resistência à compressão acima de 80 MPa - D = 1.800 mm</v>
          </cell>
          <cell r="C3635" t="str">
            <v>m</v>
          </cell>
          <cell r="D3635">
            <v>7167.96</v>
          </cell>
          <cell r="E3635" t="str">
            <v>SICRO Jan/26</v>
          </cell>
        </row>
        <row r="3636">
          <cell r="A3636">
            <v>2306689</v>
          </cell>
          <cell r="B3636" t="str">
            <v>Escavação com perfuratriz tipo Wirth em rocha de alta dureza e alta abrasão - resistência à compressão acima de 80 MPa - D = 600 mm</v>
          </cell>
          <cell r="C3636" t="str">
            <v>m</v>
          </cell>
          <cell r="D3636">
            <v>3797.04</v>
          </cell>
          <cell r="E3636" t="str">
            <v>SICRO Jan/26</v>
          </cell>
        </row>
        <row r="3637">
          <cell r="A3637">
            <v>2306692</v>
          </cell>
          <cell r="B3637" t="str">
            <v>Escavação com perfuratriz tipo Wirth em rocha de alta dureza e alta abrasão - resistência à compressão acima de 80 MPa - D = 700 mm</v>
          </cell>
          <cell r="C3637" t="str">
            <v>m</v>
          </cell>
          <cell r="D3637">
            <v>3997.1</v>
          </cell>
          <cell r="E3637" t="str">
            <v>SICRO Jan/26</v>
          </cell>
        </row>
        <row r="3638">
          <cell r="A3638">
            <v>2306695</v>
          </cell>
          <cell r="B3638" t="str">
            <v>Escavação com perfuratriz tipo Wirth em rocha de alta dureza e alta abrasão - resistência à compressão acima de 80 MPa - D = 800 mm</v>
          </cell>
          <cell r="C3638" t="str">
            <v>m</v>
          </cell>
          <cell r="D3638">
            <v>4202.99</v>
          </cell>
          <cell r="E3638" t="str">
            <v>SICRO Jan/26</v>
          </cell>
        </row>
        <row r="3639">
          <cell r="A3639">
            <v>2306698</v>
          </cell>
          <cell r="B3639" t="str">
            <v>Escavação com perfuratriz tipo Wirth em rocha de alta dureza e alta abrasão - resistência à compressão acima de 80 MPa - D = 900 mm</v>
          </cell>
          <cell r="C3639" t="str">
            <v>m</v>
          </cell>
          <cell r="D3639">
            <v>4447.32</v>
          </cell>
          <cell r="E3639" t="str">
            <v>SICRO Jan/26</v>
          </cell>
        </row>
        <row r="3640">
          <cell r="A3640">
            <v>2306699</v>
          </cell>
          <cell r="B3640" t="str">
            <v>Escavação com perfuratriz tipo Wirth em solo - D = 1.000 mm</v>
          </cell>
          <cell r="C3640" t="str">
            <v>m</v>
          </cell>
          <cell r="D3640">
            <v>389.54</v>
          </cell>
          <cell r="E3640" t="str">
            <v>SICRO Jan/26</v>
          </cell>
        </row>
        <row r="3641">
          <cell r="A3641">
            <v>2306702</v>
          </cell>
          <cell r="B3641" t="str">
            <v>Escavação com perfuratriz tipo Wirth em solo - D = 1.100 mm</v>
          </cell>
          <cell r="C3641" t="str">
            <v>m</v>
          </cell>
          <cell r="D3641">
            <v>402.63</v>
          </cell>
          <cell r="E3641" t="str">
            <v>SICRO Jan/26</v>
          </cell>
        </row>
        <row r="3642">
          <cell r="A3642">
            <v>2306705</v>
          </cell>
          <cell r="B3642" t="str">
            <v>Escavação com perfuratriz tipo Wirth em solo - D = 1.200 mm</v>
          </cell>
          <cell r="C3642" t="str">
            <v>m</v>
          </cell>
          <cell r="D3642">
            <v>424.01</v>
          </cell>
          <cell r="E3642" t="str">
            <v>SICRO Jan/26</v>
          </cell>
        </row>
        <row r="3643">
          <cell r="A3643">
            <v>2306708</v>
          </cell>
          <cell r="B3643" t="str">
            <v>Escavação com perfuratriz tipo Wirth em solo - D = 1.300 mm</v>
          </cell>
          <cell r="C3643" t="str">
            <v>m</v>
          </cell>
          <cell r="D3643">
            <v>439.57</v>
          </cell>
          <cell r="E3643" t="str">
            <v>SICRO Jan/26</v>
          </cell>
        </row>
        <row r="3644">
          <cell r="A3644">
            <v>2306711</v>
          </cell>
          <cell r="B3644" t="str">
            <v>Escavação com perfuratriz tipo Wirth em solo - D = 1.400 mm</v>
          </cell>
          <cell r="C3644" t="str">
            <v>m</v>
          </cell>
          <cell r="D3644">
            <v>456.32</v>
          </cell>
          <cell r="E3644" t="str">
            <v>SICRO Jan/26</v>
          </cell>
        </row>
        <row r="3645">
          <cell r="A3645">
            <v>2306714</v>
          </cell>
          <cell r="B3645" t="str">
            <v>Escavação com perfuratriz tipo Wirth em solo - D = 1.500 mm</v>
          </cell>
          <cell r="C3645" t="str">
            <v>m</v>
          </cell>
          <cell r="D3645">
            <v>474.39</v>
          </cell>
          <cell r="E3645" t="str">
            <v>SICRO Jan/26</v>
          </cell>
        </row>
        <row r="3646">
          <cell r="A3646">
            <v>2306717</v>
          </cell>
          <cell r="B3646" t="str">
            <v>Escavação com perfuratriz tipo Wirth em solo - D = 1.600 mm</v>
          </cell>
          <cell r="C3646" t="str">
            <v>m</v>
          </cell>
          <cell r="D3646">
            <v>495.23</v>
          </cell>
          <cell r="E3646" t="str">
            <v>SICRO Jan/26</v>
          </cell>
        </row>
        <row r="3647">
          <cell r="A3647">
            <v>2306720</v>
          </cell>
          <cell r="B3647" t="str">
            <v>Escavação com perfuratriz tipo Wirth em solo - D = 1.700 mm</v>
          </cell>
          <cell r="C3647" t="str">
            <v>m</v>
          </cell>
          <cell r="D3647">
            <v>516.59</v>
          </cell>
          <cell r="E3647" t="str">
            <v>SICRO Jan/26</v>
          </cell>
        </row>
        <row r="3648">
          <cell r="A3648">
            <v>2306723</v>
          </cell>
          <cell r="B3648" t="str">
            <v>Escavação com perfuratriz tipo Wirth em solo - D = 1.800 mm</v>
          </cell>
          <cell r="C3648" t="str">
            <v>m</v>
          </cell>
          <cell r="D3648">
            <v>527.97</v>
          </cell>
          <cell r="E3648" t="str">
            <v>SICRO Jan/26</v>
          </cell>
        </row>
        <row r="3649">
          <cell r="A3649">
            <v>2306687</v>
          </cell>
          <cell r="B3649" t="str">
            <v>Escavação com perfuratriz tipo Wirth em solo - D = 600 mm</v>
          </cell>
          <cell r="C3649" t="str">
            <v>m</v>
          </cell>
          <cell r="D3649">
            <v>324.29000000000002</v>
          </cell>
          <cell r="E3649" t="str">
            <v>SICRO Jan/26</v>
          </cell>
        </row>
        <row r="3650">
          <cell r="A3650">
            <v>2306690</v>
          </cell>
          <cell r="B3650" t="str">
            <v>Escavação com perfuratriz tipo Wirth em solo - D = 700 mm</v>
          </cell>
          <cell r="C3650" t="str">
            <v>m</v>
          </cell>
          <cell r="D3650">
            <v>339.21</v>
          </cell>
          <cell r="E3650" t="str">
            <v>SICRO Jan/26</v>
          </cell>
        </row>
        <row r="3651">
          <cell r="A3651">
            <v>2306693</v>
          </cell>
          <cell r="B3651" t="str">
            <v>Escavação com perfuratriz tipo Wirth em solo - D = 800 mm</v>
          </cell>
          <cell r="C3651" t="str">
            <v>m</v>
          </cell>
          <cell r="D3651">
            <v>354.26</v>
          </cell>
          <cell r="E3651" t="str">
            <v>SICRO Jan/26</v>
          </cell>
        </row>
        <row r="3652">
          <cell r="A3652">
            <v>2306696</v>
          </cell>
          <cell r="B3652" t="str">
            <v>Escavação com perfuratriz tipo Wirth em solo - D = 900 mm</v>
          </cell>
          <cell r="C3652" t="str">
            <v>m</v>
          </cell>
          <cell r="D3652">
            <v>370.7</v>
          </cell>
          <cell r="E3652" t="str">
            <v>SICRO Jan/26</v>
          </cell>
        </row>
        <row r="3653">
          <cell r="A3653">
            <v>2306239</v>
          </cell>
          <cell r="B3653" t="str">
            <v>Estaca barrete escavada com uso de fluido estabilizante - confecção</v>
          </cell>
          <cell r="C3653" t="str">
            <v>m³</v>
          </cell>
          <cell r="D3653">
            <v>362.5</v>
          </cell>
          <cell r="E3653" t="str">
            <v>SICRO Jan/26</v>
          </cell>
        </row>
        <row r="3654">
          <cell r="A3654">
            <v>2306090</v>
          </cell>
          <cell r="B3654" t="str">
            <v>Estaca broca manual D = 25 cm - confecção</v>
          </cell>
          <cell r="C3654" t="str">
            <v>m</v>
          </cell>
          <cell r="D3654">
            <v>63.74</v>
          </cell>
          <cell r="E3654" t="str">
            <v>SICRO Jan/26</v>
          </cell>
        </row>
        <row r="3655">
          <cell r="A3655">
            <v>2306091</v>
          </cell>
          <cell r="B3655" t="str">
            <v>Estaca broca manual D = 30 cm - confecção</v>
          </cell>
          <cell r="C3655" t="str">
            <v>m</v>
          </cell>
          <cell r="D3655">
            <v>84.99</v>
          </cell>
          <cell r="E3655" t="str">
            <v>SICRO Jan/26</v>
          </cell>
        </row>
        <row r="3656">
          <cell r="A3656">
            <v>2306072</v>
          </cell>
          <cell r="B3656" t="str">
            <v>Estaca circular tipo estacão escavada com uso de fluido estabilizante - confecção</v>
          </cell>
          <cell r="C3656" t="str">
            <v>m³</v>
          </cell>
          <cell r="D3656">
            <v>1259.55</v>
          </cell>
          <cell r="E3656" t="str">
            <v>SICRO Jan/26</v>
          </cell>
        </row>
        <row r="3657">
          <cell r="A3657">
            <v>2306133</v>
          </cell>
          <cell r="B3657" t="str">
            <v>Estaca duplo perfil metálico W 250 x 17,9 - com emenda - fornecimento e cravação</v>
          </cell>
          <cell r="C3657" t="str">
            <v>m</v>
          </cell>
          <cell r="D3657">
            <v>478.83</v>
          </cell>
          <cell r="E3657" t="str">
            <v>SICRO Jan/26</v>
          </cell>
        </row>
        <row r="3658">
          <cell r="A3658">
            <v>2306114</v>
          </cell>
          <cell r="B3658" t="str">
            <v>Estaca duplo trilho TR 25 - com emenda - fornecimento e cravação</v>
          </cell>
          <cell r="C3658" t="str">
            <v>m</v>
          </cell>
          <cell r="D3658">
            <v>303.76</v>
          </cell>
          <cell r="E3658" t="str">
            <v>SICRO Jan/26</v>
          </cell>
        </row>
        <row r="3659">
          <cell r="A3659">
            <v>2306115</v>
          </cell>
          <cell r="B3659" t="str">
            <v>Estaca duplo trilho TR 37 - com emenda - fornecimento e cravação</v>
          </cell>
          <cell r="C3659" t="str">
            <v>m</v>
          </cell>
          <cell r="D3659">
            <v>433.34</v>
          </cell>
          <cell r="E3659" t="str">
            <v>SICRO Jan/26</v>
          </cell>
        </row>
        <row r="3660">
          <cell r="A3660">
            <v>2306116</v>
          </cell>
          <cell r="B3660" t="str">
            <v>Estaca duplo trilho TR 45 - com emenda - fornecimento e cravação</v>
          </cell>
          <cell r="C3660" t="str">
            <v>m</v>
          </cell>
          <cell r="D3660">
            <v>512.75</v>
          </cell>
          <cell r="E3660" t="str">
            <v>SICRO Jan/26</v>
          </cell>
        </row>
        <row r="3661">
          <cell r="A3661">
            <v>2306118</v>
          </cell>
          <cell r="B3661" t="str">
            <v>Estaca duplo trilho TR 57 - com emenda - fornecimento e cravação</v>
          </cell>
          <cell r="C3661" t="str">
            <v>m</v>
          </cell>
          <cell r="D3661">
            <v>639.21</v>
          </cell>
          <cell r="E3661" t="str">
            <v>SICRO Jan/26</v>
          </cell>
        </row>
        <row r="3662">
          <cell r="A3662">
            <v>2306122</v>
          </cell>
          <cell r="B3662" t="str">
            <v>Estaca duplo trilho TR 68 - com emenda - fornecimento e cravação</v>
          </cell>
          <cell r="C3662" t="str">
            <v>m</v>
          </cell>
          <cell r="D3662">
            <v>753.84</v>
          </cell>
          <cell r="E3662" t="str">
            <v>SICRO Jan/26</v>
          </cell>
        </row>
        <row r="3663">
          <cell r="A3663">
            <v>2306078</v>
          </cell>
          <cell r="B3663" t="str">
            <v>Estaca Franki com fuste apiloado D = 35 cm - confecção</v>
          </cell>
          <cell r="C3663" t="str">
            <v>m</v>
          </cell>
          <cell r="D3663">
            <v>218.17</v>
          </cell>
          <cell r="E3663" t="str">
            <v>SICRO Jan/26</v>
          </cell>
        </row>
        <row r="3664">
          <cell r="A3664">
            <v>2306080</v>
          </cell>
          <cell r="B3664" t="str">
            <v>Estaca Franki com fuste apiloado D = 40 cm - confecção</v>
          </cell>
          <cell r="C3664" t="str">
            <v>m</v>
          </cell>
          <cell r="D3664">
            <v>238</v>
          </cell>
          <cell r="E3664" t="str">
            <v>SICRO Jan/26</v>
          </cell>
        </row>
        <row r="3665">
          <cell r="A3665">
            <v>2306082</v>
          </cell>
          <cell r="B3665" t="str">
            <v>Estaca Franki com fuste apiloado D = 45 cm - confecção</v>
          </cell>
          <cell r="C3665" t="str">
            <v>m</v>
          </cell>
          <cell r="D3665">
            <v>261.8</v>
          </cell>
          <cell r="E3665" t="str">
            <v>SICRO Jan/26</v>
          </cell>
        </row>
        <row r="3666">
          <cell r="A3666">
            <v>2306084</v>
          </cell>
          <cell r="B3666" t="str">
            <v>Estaca Franki com fuste apiloado D = 52 cm - confecção</v>
          </cell>
          <cell r="C3666" t="str">
            <v>m</v>
          </cell>
          <cell r="D3666">
            <v>304.42</v>
          </cell>
          <cell r="E3666" t="str">
            <v>SICRO Jan/26</v>
          </cell>
        </row>
        <row r="3667">
          <cell r="A3667">
            <v>2306086</v>
          </cell>
          <cell r="B3667" t="str">
            <v>Estaca Franki com fuste apiloado D = 60 cm - confecção</v>
          </cell>
          <cell r="C3667" t="str">
            <v>m</v>
          </cell>
          <cell r="D3667">
            <v>374</v>
          </cell>
          <cell r="E3667" t="str">
            <v>SICRO Jan/26</v>
          </cell>
        </row>
        <row r="3668">
          <cell r="A3668">
            <v>2309088</v>
          </cell>
          <cell r="B3668" t="str">
            <v>Estaca Franki com fuste apiloado D = 70 cm - confecção</v>
          </cell>
          <cell r="C3668" t="str">
            <v>m</v>
          </cell>
          <cell r="D3668">
            <v>523.6</v>
          </cell>
          <cell r="E3668" t="str">
            <v>SICRO Jan/26</v>
          </cell>
        </row>
        <row r="3669">
          <cell r="A3669">
            <v>2306074</v>
          </cell>
          <cell r="B3669" t="str">
            <v>Estaca hélice contínua - confecção</v>
          </cell>
          <cell r="C3669" t="str">
            <v>m³</v>
          </cell>
          <cell r="D3669">
            <v>346.7</v>
          </cell>
          <cell r="E3669" t="str">
            <v>SICRO Jan/26</v>
          </cell>
        </row>
        <row r="3670">
          <cell r="A3670">
            <v>2306095</v>
          </cell>
          <cell r="B3670" t="str">
            <v>Estaca hélice de deslocamento - confecção</v>
          </cell>
          <cell r="C3670" t="str">
            <v>m³</v>
          </cell>
          <cell r="D3670">
            <v>415.71</v>
          </cell>
          <cell r="E3670" t="str">
            <v>SICRO Jan/26</v>
          </cell>
        </row>
        <row r="3671">
          <cell r="A3671">
            <v>2306132</v>
          </cell>
          <cell r="B3671" t="str">
            <v>Estaca perfil metálico W 150 x 22,5 (H) - fornecimento e cravação</v>
          </cell>
          <cell r="C3671" t="str">
            <v>m</v>
          </cell>
          <cell r="D3671">
            <v>313.85000000000002</v>
          </cell>
          <cell r="E3671" t="str">
            <v>SICRO Jan/26</v>
          </cell>
        </row>
        <row r="3672">
          <cell r="A3672">
            <v>2306015</v>
          </cell>
          <cell r="B3672" t="str">
            <v>Estaca prancha metálica - fornecimento e cravação até 12 metros</v>
          </cell>
          <cell r="C3672" t="str">
            <v>kg</v>
          </cell>
          <cell r="D3672">
            <v>17.18</v>
          </cell>
          <cell r="E3672" t="str">
            <v>SICRO Jan/26</v>
          </cell>
        </row>
        <row r="3673">
          <cell r="A3673">
            <v>2306019</v>
          </cell>
          <cell r="B3673" t="str">
            <v>Estaca prancha metálica com apoio de flutuante - fornecimento e cravação de 12 metros</v>
          </cell>
          <cell r="C3673" t="str">
            <v>kg</v>
          </cell>
          <cell r="D3673">
            <v>17.84</v>
          </cell>
          <cell r="E3673" t="str">
            <v>SICRO Jan/26</v>
          </cell>
        </row>
        <row r="3674">
          <cell r="A3674">
            <v>2306018</v>
          </cell>
          <cell r="B3674" t="str">
            <v>Estaca prancha metálica com apoio de flutuante e utilização de 10 vezes - fornecimento, cravação até 12 metros</v>
          </cell>
          <cell r="C3674" t="str">
            <v>kg</v>
          </cell>
          <cell r="D3674">
            <v>3.17</v>
          </cell>
          <cell r="E3674" t="str">
            <v>SICRO Jan/26</v>
          </cell>
        </row>
        <row r="3675">
          <cell r="A3675">
            <v>2306016</v>
          </cell>
          <cell r="B3675" t="str">
            <v>Estaca prancha metálica com utilização de 10 vezes - fornecimento, cravação até 12 metros</v>
          </cell>
          <cell r="C3675" t="str">
            <v>kg</v>
          </cell>
          <cell r="D3675">
            <v>2.1800000000000002</v>
          </cell>
          <cell r="E3675" t="str">
            <v>SICRO Jan/26</v>
          </cell>
        </row>
        <row r="3676">
          <cell r="A3676">
            <v>2305999</v>
          </cell>
          <cell r="B3676" t="str">
            <v>Estaca pré-moldada de concreto armado centrifugado com compressão admissível de 100 t - sem emenda - fornecimento e cravação</v>
          </cell>
          <cell r="C3676" t="str">
            <v>m</v>
          </cell>
          <cell r="D3676">
            <v>350.52</v>
          </cell>
          <cell r="E3676" t="str">
            <v>SICRO Jan/26</v>
          </cell>
        </row>
        <row r="3677">
          <cell r="A3677">
            <v>2306000</v>
          </cell>
          <cell r="B3677" t="str">
            <v>Estaca pré-moldada de concreto armado centrifugado com compressão admissível de 125 t - sem emenda - fornecimento e cravação</v>
          </cell>
          <cell r="C3677" t="str">
            <v>m</v>
          </cell>
          <cell r="D3677">
            <v>540.19000000000005</v>
          </cell>
          <cell r="E3677" t="str">
            <v>SICRO Jan/26</v>
          </cell>
        </row>
        <row r="3678">
          <cell r="A3678">
            <v>2306001</v>
          </cell>
          <cell r="B3678" t="str">
            <v>Estaca pré-moldada de concreto armado centrifugado com compressão admissível de 170 t - sem emenda - fornecimento e cravação</v>
          </cell>
          <cell r="C3678" t="str">
            <v>m</v>
          </cell>
          <cell r="D3678">
            <v>676.78</v>
          </cell>
          <cell r="E3678" t="str">
            <v>SICRO Jan/26</v>
          </cell>
        </row>
        <row r="3679">
          <cell r="A3679">
            <v>2306002</v>
          </cell>
          <cell r="B3679" t="str">
            <v>Estaca pré-moldada de concreto armado centrifugado com compressão admissível de 230 t - sem emenda - fornecimento e cravação</v>
          </cell>
          <cell r="C3679" t="str">
            <v>m</v>
          </cell>
          <cell r="D3679">
            <v>906.95</v>
          </cell>
          <cell r="E3679" t="str">
            <v>SICRO Jan/26</v>
          </cell>
        </row>
        <row r="3680">
          <cell r="A3680">
            <v>2306003</v>
          </cell>
          <cell r="B3680" t="str">
            <v>Estaca pré-moldada de concreto armado centrifugado com compressão admissível de 300 t - sem emenda - fornecimento e cravação</v>
          </cell>
          <cell r="C3680" t="str">
            <v>m</v>
          </cell>
          <cell r="D3680">
            <v>991.15</v>
          </cell>
          <cell r="E3680" t="str">
            <v>SICRO Jan/26</v>
          </cell>
        </row>
        <row r="3681">
          <cell r="A3681">
            <v>2305997</v>
          </cell>
          <cell r="B3681" t="str">
            <v>Estaca pré-moldada de concreto armado centrifugado com compressão admissível de 55 t - sem emenda - fornecimento e cravação</v>
          </cell>
          <cell r="C3681" t="str">
            <v>m</v>
          </cell>
          <cell r="D3681">
            <v>259.13</v>
          </cell>
          <cell r="E3681" t="str">
            <v>SICRO Jan/26</v>
          </cell>
        </row>
        <row r="3682">
          <cell r="A3682">
            <v>2305998</v>
          </cell>
          <cell r="B3682" t="str">
            <v>Estaca pré-moldada de concreto armado centrifugado com compressão admissível de 80 t - sem emenda - fornecimento e cravação</v>
          </cell>
          <cell r="C3682" t="str">
            <v>m</v>
          </cell>
          <cell r="D3682">
            <v>339.08</v>
          </cell>
          <cell r="E3682" t="str">
            <v>SICRO Jan/26</v>
          </cell>
        </row>
        <row r="3683">
          <cell r="A3683">
            <v>2306101</v>
          </cell>
          <cell r="B3683" t="str">
            <v>Estaca pré-moldada de concreto protendido 15 x 15 cm - produzida - sem emenda - cravação</v>
          </cell>
          <cell r="C3683" t="str">
            <v>m</v>
          </cell>
          <cell r="D3683">
            <v>92.08</v>
          </cell>
          <cell r="E3683" t="str">
            <v>SICRO Jan/26</v>
          </cell>
        </row>
        <row r="3684">
          <cell r="A3684">
            <v>2306102</v>
          </cell>
          <cell r="B3684" t="str">
            <v>Estaca pré-moldada de concreto protendido 17 x 17 cm - produzida - sem emenda - cravação</v>
          </cell>
          <cell r="C3684" t="str">
            <v>m</v>
          </cell>
          <cell r="D3684">
            <v>97.74</v>
          </cell>
          <cell r="E3684" t="str">
            <v>SICRO Jan/26</v>
          </cell>
        </row>
        <row r="3685">
          <cell r="A3685">
            <v>2306103</v>
          </cell>
          <cell r="B3685" t="str">
            <v>Estaca pré-moldada de concreto protendido 20 x 20 cm - produzida - sem emenda - cravação</v>
          </cell>
          <cell r="C3685" t="str">
            <v>m</v>
          </cell>
          <cell r="D3685">
            <v>108.1</v>
          </cell>
          <cell r="E3685" t="str">
            <v>SICRO Jan/26</v>
          </cell>
        </row>
        <row r="3686">
          <cell r="A3686">
            <v>2306104</v>
          </cell>
          <cell r="B3686" t="str">
            <v>Estaca pré-moldada de concreto protendido 21 x 21 cm - produzida - sem emenda - cravação</v>
          </cell>
          <cell r="C3686" t="str">
            <v>m</v>
          </cell>
          <cell r="D3686">
            <v>114.27</v>
          </cell>
          <cell r="E3686" t="str">
            <v>SICRO Jan/26</v>
          </cell>
        </row>
        <row r="3687">
          <cell r="A3687">
            <v>2306105</v>
          </cell>
          <cell r="B3687" t="str">
            <v>Estaca pré-moldada de concreto protendido 23 x 23 cm - produzida - sem emenda - cravação</v>
          </cell>
          <cell r="C3687" t="str">
            <v>m</v>
          </cell>
          <cell r="D3687">
            <v>121.2</v>
          </cell>
          <cell r="E3687" t="str">
            <v>SICRO Jan/26</v>
          </cell>
        </row>
        <row r="3688">
          <cell r="A3688">
            <v>2306106</v>
          </cell>
          <cell r="B3688" t="str">
            <v>Estaca pré-moldada de concreto protendido 25 x 25 cm - produzida - sem emenda - cravação</v>
          </cell>
          <cell r="C3688" t="str">
            <v>m</v>
          </cell>
          <cell r="D3688">
            <v>131.33000000000001</v>
          </cell>
          <cell r="E3688" t="str">
            <v>SICRO Jan/26</v>
          </cell>
        </row>
        <row r="3689">
          <cell r="A3689">
            <v>2306107</v>
          </cell>
          <cell r="B3689" t="str">
            <v>Estaca pré-moldada de concreto protendido 26 x 26 cm - produzida - sem emenda - cravação</v>
          </cell>
          <cell r="C3689" t="str">
            <v>m</v>
          </cell>
          <cell r="D3689">
            <v>135.15</v>
          </cell>
          <cell r="E3689" t="str">
            <v>SICRO Jan/26</v>
          </cell>
        </row>
        <row r="3690">
          <cell r="A3690">
            <v>2306269</v>
          </cell>
          <cell r="B3690" t="str">
            <v>Estaca pré-moldada de concreto protendido 30 x 30 cm - produzida - sem emenda - cravação</v>
          </cell>
          <cell r="C3690" t="str">
            <v>m</v>
          </cell>
          <cell r="D3690">
            <v>150.72999999999999</v>
          </cell>
          <cell r="E3690" t="str">
            <v>SICRO Jan/26</v>
          </cell>
        </row>
        <row r="3691">
          <cell r="A3691">
            <v>2306270</v>
          </cell>
          <cell r="B3691" t="str">
            <v>Estaca pré-moldada de concreto protendido 33 x 33 cm - produzida - sem emenda - cravação</v>
          </cell>
          <cell r="C3691" t="str">
            <v>m</v>
          </cell>
          <cell r="D3691">
            <v>167.93</v>
          </cell>
          <cell r="E3691" t="str">
            <v>SICRO Jan/26</v>
          </cell>
        </row>
        <row r="3692">
          <cell r="A3692">
            <v>2306271</v>
          </cell>
          <cell r="B3692" t="str">
            <v>Estaca pré-moldada de concreto protendido 35 x 35 cm - produzida - sem emenda - cravação</v>
          </cell>
          <cell r="C3692" t="str">
            <v>m</v>
          </cell>
          <cell r="D3692">
            <v>183.32</v>
          </cell>
          <cell r="E3692" t="str">
            <v>SICRO Jan/26</v>
          </cell>
        </row>
        <row r="3693">
          <cell r="A3693">
            <v>2306272</v>
          </cell>
          <cell r="B3693" t="str">
            <v>Estaca pré-moldada de concreto protendido 38 x 38 cm - produzida - sem emenda - cravação</v>
          </cell>
          <cell r="C3693" t="str">
            <v>m</v>
          </cell>
          <cell r="D3693">
            <v>193.47</v>
          </cell>
          <cell r="E3693" t="str">
            <v>SICRO Jan/26</v>
          </cell>
        </row>
        <row r="3694">
          <cell r="A3694">
            <v>2306273</v>
          </cell>
          <cell r="B3694" t="str">
            <v>Estaca pré-moldada de concreto protendido 40 x 40 cm - produzida - sem emenda - cravação</v>
          </cell>
          <cell r="C3694" t="str">
            <v>m</v>
          </cell>
          <cell r="D3694">
            <v>216.71</v>
          </cell>
          <cell r="E3694" t="str">
            <v>SICRO Jan/26</v>
          </cell>
        </row>
        <row r="3695">
          <cell r="A3695">
            <v>2306274</v>
          </cell>
          <cell r="B3695" t="str">
            <v>Estaca pré-moldada de concreto protendido 42 x 42 cm - produzida - sem emenda - cravação</v>
          </cell>
          <cell r="C3695" t="str">
            <v>m</v>
          </cell>
          <cell r="D3695">
            <v>231.43</v>
          </cell>
          <cell r="E3695" t="str">
            <v>SICRO Jan/26</v>
          </cell>
        </row>
        <row r="3696">
          <cell r="A3696">
            <v>2306275</v>
          </cell>
          <cell r="B3696" t="str">
            <v>Estaca pré-moldada de concreto protendido 45 x 45 cm - produzida - sem emenda - cravação</v>
          </cell>
          <cell r="C3696" t="str">
            <v>m</v>
          </cell>
          <cell r="D3696">
            <v>265.24</v>
          </cell>
          <cell r="E3696" t="str">
            <v>SICRO Jan/26</v>
          </cell>
        </row>
        <row r="3697">
          <cell r="A3697">
            <v>2306100</v>
          </cell>
          <cell r="B3697" t="str">
            <v>Estaca pré-moldada de concreto protendido com compressão admissível de 100 t - comercial - sem emenda - fornecimento e cravação</v>
          </cell>
          <cell r="C3697" t="str">
            <v>m</v>
          </cell>
          <cell r="D3697">
            <v>369.13</v>
          </cell>
          <cell r="E3697" t="str">
            <v>SICRO Jan/26</v>
          </cell>
        </row>
        <row r="3698">
          <cell r="A3698">
            <v>2306004</v>
          </cell>
          <cell r="B3698" t="str">
            <v>Estaca pré-moldada de concreto protendido com compressão admissível de 25 t - comercial - sem emenda - fornecimento e cravação</v>
          </cell>
          <cell r="C3698" t="str">
            <v>m</v>
          </cell>
          <cell r="D3698">
            <v>135.84</v>
          </cell>
          <cell r="E3698" t="str">
            <v>SICRO Jan/26</v>
          </cell>
        </row>
        <row r="3699">
          <cell r="A3699">
            <v>2306097</v>
          </cell>
          <cell r="B3699" t="str">
            <v>Estaca pré-moldada de concreto protendido com compressão admissível de 35 t - comercial - sem emenda - fornecimento e cravação</v>
          </cell>
          <cell r="C3699" t="str">
            <v>m</v>
          </cell>
          <cell r="D3699">
            <v>165.1</v>
          </cell>
          <cell r="E3699" t="str">
            <v>SICRO Jan/26</v>
          </cell>
        </row>
        <row r="3700">
          <cell r="A3700">
            <v>2306098</v>
          </cell>
          <cell r="B3700" t="str">
            <v>Estaca pré-moldada de concreto protendido com compressão admissível de 60 t - comercial - sem emenda - fornecimento e cravação</v>
          </cell>
          <cell r="C3700" t="str">
            <v>m</v>
          </cell>
          <cell r="D3700">
            <v>225.35</v>
          </cell>
          <cell r="E3700" t="str">
            <v>SICRO Jan/26</v>
          </cell>
        </row>
        <row r="3701">
          <cell r="A3701">
            <v>2306007</v>
          </cell>
          <cell r="B3701" t="str">
            <v>Estaca pré-moldada de concreto protendido com compressão admissível de 75 t - comercial - sem emenda - fornecimento e cravação</v>
          </cell>
          <cell r="C3701" t="str">
            <v>m</v>
          </cell>
          <cell r="D3701">
            <v>321.42</v>
          </cell>
          <cell r="E3701" t="str">
            <v>SICRO Jan/26</v>
          </cell>
        </row>
        <row r="3702">
          <cell r="A3702">
            <v>2306067</v>
          </cell>
          <cell r="B3702" t="str">
            <v>Estaca raiz perfurada na rocha com D = 16 cm - confecção</v>
          </cell>
          <cell r="C3702" t="str">
            <v>m</v>
          </cell>
          <cell r="D3702">
            <v>630.87</v>
          </cell>
          <cell r="E3702" t="str">
            <v>SICRO Jan/26</v>
          </cell>
        </row>
        <row r="3703">
          <cell r="A3703">
            <v>2306068</v>
          </cell>
          <cell r="B3703" t="str">
            <v>Estaca raiz perfurada na rocha com D = 20 cm - confecção</v>
          </cell>
          <cell r="C3703" t="str">
            <v>m</v>
          </cell>
          <cell r="D3703">
            <v>793.39</v>
          </cell>
          <cell r="E3703" t="str">
            <v>SICRO Jan/26</v>
          </cell>
        </row>
        <row r="3704">
          <cell r="A3704">
            <v>2306069</v>
          </cell>
          <cell r="B3704" t="str">
            <v>Estaca raiz perfurada na rocha com D = 25 cm - confecção</v>
          </cell>
          <cell r="C3704" t="str">
            <v>m</v>
          </cell>
          <cell r="D3704">
            <v>1071.07</v>
          </cell>
          <cell r="E3704" t="str">
            <v>SICRO Jan/26</v>
          </cell>
        </row>
        <row r="3705">
          <cell r="A3705">
            <v>2306070</v>
          </cell>
          <cell r="B3705" t="str">
            <v>Estaca raiz perfurada na rocha com D = 31 cm - confecção</v>
          </cell>
          <cell r="C3705" t="str">
            <v>m</v>
          </cell>
          <cell r="D3705">
            <v>1617.26</v>
          </cell>
          <cell r="E3705" t="str">
            <v>SICRO Jan/26</v>
          </cell>
        </row>
        <row r="3706">
          <cell r="A3706">
            <v>2306071</v>
          </cell>
          <cell r="B3706" t="str">
            <v>Estaca raiz perfurada na rocha com D = 40 cm - confecção</v>
          </cell>
          <cell r="C3706" t="str">
            <v>m</v>
          </cell>
          <cell r="D3706">
            <v>2433.4299999999998</v>
          </cell>
          <cell r="E3706" t="str">
            <v>SICRO Jan/26</v>
          </cell>
        </row>
        <row r="3707">
          <cell r="A3707">
            <v>2306181</v>
          </cell>
          <cell r="B3707" t="str">
            <v>Estaca raiz perfurada na rocha com D = 45 cm - confecção</v>
          </cell>
          <cell r="C3707" t="str">
            <v>m</v>
          </cell>
          <cell r="D3707">
            <v>2454.77</v>
          </cell>
          <cell r="E3707" t="str">
            <v>SICRO Jan/26</v>
          </cell>
        </row>
        <row r="3708">
          <cell r="A3708">
            <v>2306062</v>
          </cell>
          <cell r="B3708" t="str">
            <v>Estaca raiz perfurada no solo com D = 16 cm - confecção</v>
          </cell>
          <cell r="C3708" t="str">
            <v>m</v>
          </cell>
          <cell r="D3708">
            <v>117.53</v>
          </cell>
          <cell r="E3708" t="str">
            <v>SICRO Jan/26</v>
          </cell>
        </row>
        <row r="3709">
          <cell r="A3709">
            <v>2306063</v>
          </cell>
          <cell r="B3709" t="str">
            <v>Estaca raiz perfurada no solo com D = 20 cm - confecção</v>
          </cell>
          <cell r="C3709" t="str">
            <v>m</v>
          </cell>
          <cell r="D3709">
            <v>139.53</v>
          </cell>
          <cell r="E3709" t="str">
            <v>SICRO Jan/26</v>
          </cell>
        </row>
        <row r="3710">
          <cell r="A3710">
            <v>2306064</v>
          </cell>
          <cell r="B3710" t="str">
            <v>Estaca raiz perfurada no solo com D = 25 cm - confecção</v>
          </cell>
          <cell r="C3710" t="str">
            <v>m</v>
          </cell>
          <cell r="D3710">
            <v>169.49</v>
          </cell>
          <cell r="E3710" t="str">
            <v>SICRO Jan/26</v>
          </cell>
        </row>
        <row r="3711">
          <cell r="A3711">
            <v>2306065</v>
          </cell>
          <cell r="B3711" t="str">
            <v>Estaca raiz perfurada no solo com D = 31 cm - confecção</v>
          </cell>
          <cell r="C3711" t="str">
            <v>m</v>
          </cell>
          <cell r="D3711">
            <v>216.74</v>
          </cell>
          <cell r="E3711" t="str">
            <v>SICRO Jan/26</v>
          </cell>
        </row>
        <row r="3712">
          <cell r="A3712">
            <v>2306066</v>
          </cell>
          <cell r="B3712" t="str">
            <v>Estaca raiz perfurada no solo com D = 40 cm - confecção</v>
          </cell>
          <cell r="C3712" t="str">
            <v>m</v>
          </cell>
          <cell r="D3712">
            <v>300.68</v>
          </cell>
          <cell r="E3712" t="str">
            <v>SICRO Jan/26</v>
          </cell>
        </row>
        <row r="3713">
          <cell r="A3713">
            <v>2306180</v>
          </cell>
          <cell r="B3713" t="str">
            <v>Estaca raiz perfurada no solo com D = 45 cm - confecção</v>
          </cell>
          <cell r="C3713" t="str">
            <v>m</v>
          </cell>
          <cell r="D3713">
            <v>335.14</v>
          </cell>
          <cell r="E3713" t="str">
            <v>SICRO Jan/26</v>
          </cell>
        </row>
        <row r="3714">
          <cell r="A3714">
            <v>2306009</v>
          </cell>
          <cell r="B3714" t="str">
            <v>Estaca Strauss D = 25 cm - confecção</v>
          </cell>
          <cell r="C3714" t="str">
            <v>m</v>
          </cell>
          <cell r="D3714">
            <v>25.52</v>
          </cell>
          <cell r="E3714" t="str">
            <v>SICRO Jan/26</v>
          </cell>
        </row>
        <row r="3715">
          <cell r="A3715">
            <v>2306010</v>
          </cell>
          <cell r="B3715" t="str">
            <v>Estaca Strauss D = 32 cm - confecção</v>
          </cell>
          <cell r="C3715" t="str">
            <v>m</v>
          </cell>
          <cell r="D3715">
            <v>31.8</v>
          </cell>
          <cell r="E3715" t="str">
            <v>SICRO Jan/26</v>
          </cell>
        </row>
        <row r="3716">
          <cell r="A3716">
            <v>2306011</v>
          </cell>
          <cell r="B3716" t="str">
            <v>Estaca Strauss D = 38 cm - confecção</v>
          </cell>
          <cell r="C3716" t="str">
            <v>m</v>
          </cell>
          <cell r="D3716">
            <v>36.22</v>
          </cell>
          <cell r="E3716" t="str">
            <v>SICRO Jan/26</v>
          </cell>
        </row>
        <row r="3717">
          <cell r="A3717">
            <v>2306012</v>
          </cell>
          <cell r="B3717" t="str">
            <v>Estaca Strauss D = 45 cm - confecção</v>
          </cell>
          <cell r="C3717" t="str">
            <v>m</v>
          </cell>
          <cell r="D3717">
            <v>42.4</v>
          </cell>
          <cell r="E3717" t="str">
            <v>SICRO Jan/26</v>
          </cell>
        </row>
        <row r="3718">
          <cell r="A3718">
            <v>2306108</v>
          </cell>
          <cell r="B3718" t="str">
            <v>Estaca trilho TR 25 - fornecimento e cravação</v>
          </cell>
          <cell r="C3718" t="str">
            <v>m</v>
          </cell>
          <cell r="D3718">
            <v>169.99</v>
          </cell>
          <cell r="E3718" t="str">
            <v>SICRO Jan/26</v>
          </cell>
        </row>
        <row r="3719">
          <cell r="A3719">
            <v>2306110</v>
          </cell>
          <cell r="B3719" t="str">
            <v>Estaca trilho TR 37 - fornecimento e cravação</v>
          </cell>
          <cell r="C3719" t="str">
            <v>m</v>
          </cell>
          <cell r="D3719">
            <v>235.39</v>
          </cell>
          <cell r="E3719" t="str">
            <v>SICRO Jan/26</v>
          </cell>
        </row>
        <row r="3720">
          <cell r="A3720">
            <v>2306111</v>
          </cell>
          <cell r="B3720" t="str">
            <v>Estaca trilho TR 45 - fornecimento e cravação</v>
          </cell>
          <cell r="C3720" t="str">
            <v>m</v>
          </cell>
          <cell r="D3720">
            <v>274.94</v>
          </cell>
          <cell r="E3720" t="str">
            <v>SICRO Jan/26</v>
          </cell>
        </row>
        <row r="3721">
          <cell r="A3721">
            <v>2306112</v>
          </cell>
          <cell r="B3721" t="str">
            <v>Estaca trilho TR 57 - fornecimento e cravação</v>
          </cell>
          <cell r="C3721" t="str">
            <v>m</v>
          </cell>
          <cell r="D3721">
            <v>338.28</v>
          </cell>
          <cell r="E3721" t="str">
            <v>SICRO Jan/26</v>
          </cell>
        </row>
        <row r="3722">
          <cell r="A3722">
            <v>2306113</v>
          </cell>
          <cell r="B3722" t="str">
            <v>Estaca trilho TR 68 - fornecimento e cravação</v>
          </cell>
          <cell r="C3722" t="str">
            <v>m</v>
          </cell>
          <cell r="D3722">
            <v>395.83</v>
          </cell>
          <cell r="E3722" t="str">
            <v>SICRO Jan/26</v>
          </cell>
        </row>
        <row r="3723">
          <cell r="A3723">
            <v>2306123</v>
          </cell>
          <cell r="B3723" t="str">
            <v>Estaca triplo trilho TR 25 - com emenda - fornecimento e cravação</v>
          </cell>
          <cell r="C3723" t="str">
            <v>m</v>
          </cell>
          <cell r="D3723">
            <v>436.45</v>
          </cell>
          <cell r="E3723" t="str">
            <v>SICRO Jan/26</v>
          </cell>
        </row>
        <row r="3724">
          <cell r="A3724">
            <v>2306124</v>
          </cell>
          <cell r="B3724" t="str">
            <v>Estaca triplo trilho TR 37 - com emenda - fornecimento e cravação</v>
          </cell>
          <cell r="C3724" t="str">
            <v>m</v>
          </cell>
          <cell r="D3724">
            <v>629.79999999999995</v>
          </cell>
          <cell r="E3724" t="str">
            <v>SICRO Jan/26</v>
          </cell>
        </row>
        <row r="3725">
          <cell r="A3725">
            <v>2306125</v>
          </cell>
          <cell r="B3725" t="str">
            <v>Estaca triplo trilho TR 45 - com emenda - fornecimento e cravação</v>
          </cell>
          <cell r="C3725" t="str">
            <v>m</v>
          </cell>
          <cell r="D3725">
            <v>748.19</v>
          </cell>
          <cell r="E3725" t="str">
            <v>SICRO Jan/26</v>
          </cell>
        </row>
        <row r="3726">
          <cell r="A3726">
            <v>2306126</v>
          </cell>
          <cell r="B3726" t="str">
            <v>Estaca triplo trilho TR 57 - com emenda - fornecimento e cravação</v>
          </cell>
          <cell r="C3726" t="str">
            <v>m</v>
          </cell>
          <cell r="D3726">
            <v>936.88</v>
          </cell>
          <cell r="E3726" t="str">
            <v>SICRO Jan/26</v>
          </cell>
        </row>
        <row r="3727">
          <cell r="A3727">
            <v>2306127</v>
          </cell>
          <cell r="B3727" t="str">
            <v>Estaca triplo trilho TR 68 - com emenda - fornecimento e cravação</v>
          </cell>
          <cell r="C3727" t="str">
            <v>m</v>
          </cell>
          <cell r="D3727">
            <v>1107.73</v>
          </cell>
          <cell r="E3727" t="str">
            <v>SICRO Jan/26</v>
          </cell>
        </row>
        <row r="3728">
          <cell r="A3728">
            <v>2306300</v>
          </cell>
          <cell r="B3728" t="str">
            <v>Fabricação de estaca pré-moldada de concreto protendida seção 15 x 15 cm</v>
          </cell>
          <cell r="C3728" t="str">
            <v>m</v>
          </cell>
          <cell r="D3728">
            <v>35.82</v>
          </cell>
          <cell r="E3728" t="str">
            <v>SICRO Jan/26</v>
          </cell>
        </row>
        <row r="3729">
          <cell r="A3729">
            <v>2306301</v>
          </cell>
          <cell r="B3729" t="str">
            <v>Fabricação de estaca pré-moldada de concreto protendida seção 17 x 17 cm</v>
          </cell>
          <cell r="C3729" t="str">
            <v>m</v>
          </cell>
          <cell r="D3729">
            <v>38.78</v>
          </cell>
          <cell r="E3729" t="str">
            <v>SICRO Jan/26</v>
          </cell>
        </row>
        <row r="3730">
          <cell r="A3730">
            <v>2306302</v>
          </cell>
          <cell r="B3730" t="str">
            <v>Fabricação de estaca pré-moldada de concreto protendida seção 20 x 20 cm</v>
          </cell>
          <cell r="C3730" t="str">
            <v>m</v>
          </cell>
          <cell r="D3730">
            <v>46.28</v>
          </cell>
          <cell r="E3730" t="str">
            <v>SICRO Jan/26</v>
          </cell>
        </row>
        <row r="3731">
          <cell r="A3731">
            <v>2306303</v>
          </cell>
          <cell r="B3731" t="str">
            <v>Fabricação de estaca pré-moldada de concreto protendida seção 21 x 21 cm</v>
          </cell>
          <cell r="C3731" t="str">
            <v>m</v>
          </cell>
          <cell r="D3731">
            <v>50.3</v>
          </cell>
          <cell r="E3731" t="str">
            <v>SICRO Jan/26</v>
          </cell>
        </row>
        <row r="3732">
          <cell r="A3732">
            <v>2306304</v>
          </cell>
          <cell r="B3732" t="str">
            <v>Fabricação de estaca pré-moldada de concreto protendida seção 23 x 23 cm</v>
          </cell>
          <cell r="C3732" t="str">
            <v>m</v>
          </cell>
          <cell r="D3732">
            <v>53.91</v>
          </cell>
          <cell r="E3732" t="str">
            <v>SICRO Jan/26</v>
          </cell>
        </row>
        <row r="3733">
          <cell r="A3733">
            <v>2306305</v>
          </cell>
          <cell r="B3733" t="str">
            <v>Fabricação de estaca pré-moldada de concreto protendida seção 25 x 25 cm</v>
          </cell>
          <cell r="C3733" t="str">
            <v>m</v>
          </cell>
          <cell r="D3733">
            <v>61.01</v>
          </cell>
          <cell r="E3733" t="str">
            <v>SICRO Jan/26</v>
          </cell>
        </row>
        <row r="3734">
          <cell r="A3734">
            <v>2306306</v>
          </cell>
          <cell r="B3734" t="str">
            <v>Fabricação de estaca pré-moldada de concreto protendida seção 26 x 26 cm</v>
          </cell>
          <cell r="C3734" t="str">
            <v>m</v>
          </cell>
          <cell r="D3734">
            <v>62.53</v>
          </cell>
          <cell r="E3734" t="str">
            <v>SICRO Jan/26</v>
          </cell>
        </row>
        <row r="3735">
          <cell r="A3735">
            <v>2306307</v>
          </cell>
          <cell r="B3735" t="str">
            <v>Fabricação de estaca pré-moldada de concreto protendida seção 30 x 30 cm</v>
          </cell>
          <cell r="C3735" t="str">
            <v>m</v>
          </cell>
          <cell r="D3735">
            <v>72.739999999999995</v>
          </cell>
          <cell r="E3735" t="str">
            <v>SICRO Jan/26</v>
          </cell>
        </row>
        <row r="3736">
          <cell r="A3736">
            <v>2306308</v>
          </cell>
          <cell r="B3736" t="str">
            <v>Fabricação de estaca pré-moldada de concreto protendida seção 33 x 33 cm</v>
          </cell>
          <cell r="C3736" t="str">
            <v>m</v>
          </cell>
          <cell r="D3736">
            <v>82.2</v>
          </cell>
          <cell r="E3736" t="str">
            <v>SICRO Jan/26</v>
          </cell>
        </row>
        <row r="3737">
          <cell r="A3737">
            <v>2306309</v>
          </cell>
          <cell r="B3737" t="str">
            <v>Fabricação de estaca pré-moldada de concreto protendida seção 35 x 35 cm</v>
          </cell>
          <cell r="C3737" t="str">
            <v>m</v>
          </cell>
          <cell r="D3737">
            <v>93.13</v>
          </cell>
          <cell r="E3737" t="str">
            <v>SICRO Jan/26</v>
          </cell>
        </row>
        <row r="3738">
          <cell r="A3738">
            <v>2306310</v>
          </cell>
          <cell r="B3738" t="str">
            <v>Fabricação de estaca pré-moldada de concreto protendida seção 38 x 38 cm</v>
          </cell>
          <cell r="C3738" t="str">
            <v>m</v>
          </cell>
          <cell r="D3738">
            <v>98.65</v>
          </cell>
          <cell r="E3738" t="str">
            <v>SICRO Jan/26</v>
          </cell>
        </row>
        <row r="3739">
          <cell r="A3739">
            <v>2306311</v>
          </cell>
          <cell r="B3739" t="str">
            <v>Fabricação de estaca pré-moldada de concreto protendida seção 40 x 40 cm</v>
          </cell>
          <cell r="C3739" t="str">
            <v>m</v>
          </cell>
          <cell r="D3739">
            <v>114.83</v>
          </cell>
          <cell r="E3739" t="str">
            <v>SICRO Jan/26</v>
          </cell>
        </row>
        <row r="3740">
          <cell r="A3740">
            <v>2306312</v>
          </cell>
          <cell r="B3740" t="str">
            <v>Fabricação de estaca pré-moldada de concreto protendida seção 42 x 42 cm</v>
          </cell>
          <cell r="C3740" t="str">
            <v>m</v>
          </cell>
          <cell r="D3740">
            <v>124.3</v>
          </cell>
          <cell r="E3740" t="str">
            <v>SICRO Jan/26</v>
          </cell>
        </row>
        <row r="3741">
          <cell r="A3741">
            <v>2306313</v>
          </cell>
          <cell r="B3741" t="str">
            <v>Fabricação de estaca pré-moldada de concreto protendida seção 45 x 45 cm</v>
          </cell>
          <cell r="C3741" t="str">
            <v>m</v>
          </cell>
          <cell r="D3741">
            <v>150.32</v>
          </cell>
          <cell r="E3741" t="str">
            <v>SICRO Jan/26</v>
          </cell>
        </row>
        <row r="3742">
          <cell r="A3742">
            <v>2306013</v>
          </cell>
          <cell r="B3742" t="str">
            <v>Gabarito de cravação de estacas submersas em aço ASTM A36 - confecção e instalação</v>
          </cell>
          <cell r="C3742" t="str">
            <v>kg</v>
          </cell>
          <cell r="D3742">
            <v>16.16</v>
          </cell>
          <cell r="E3742" t="str">
            <v>SICRO Jan/26</v>
          </cell>
        </row>
        <row r="3743">
          <cell r="A3743">
            <v>2306243</v>
          </cell>
          <cell r="B3743" t="str">
            <v>Muro guia para estaca barrete com duas cortinas de 10 x 110 cm</v>
          </cell>
          <cell r="C3743" t="str">
            <v>m</v>
          </cell>
          <cell r="D3743">
            <v>651.58000000000004</v>
          </cell>
          <cell r="E3743" t="str">
            <v>SICRO Jan/26</v>
          </cell>
        </row>
        <row r="3744">
          <cell r="A3744">
            <v>2408149</v>
          </cell>
          <cell r="B3744" t="str">
            <v>Estrutura em perfil de aço ASTM A36 corte, solda e montagem - fornecimento e instalação</v>
          </cell>
          <cell r="C3744" t="str">
            <v>kg</v>
          </cell>
          <cell r="D3744">
            <v>20.399999999999999</v>
          </cell>
          <cell r="E3744" t="str">
            <v>SICRO Jan/26</v>
          </cell>
        </row>
        <row r="3745">
          <cell r="A3745">
            <v>2407972</v>
          </cell>
          <cell r="B3745" t="str">
            <v>Fornecimento e aplicação de adesivo estrutural à base de resina epóxi</v>
          </cell>
          <cell r="C3745" t="str">
            <v>kg</v>
          </cell>
          <cell r="D3745">
            <v>75.73</v>
          </cell>
          <cell r="E3745" t="str">
            <v>SICRO Jan/26</v>
          </cell>
        </row>
        <row r="3746">
          <cell r="A3746">
            <v>2407973</v>
          </cell>
          <cell r="B3746" t="str">
            <v>Hidrojateamento em superfície de aço grau WJ-2</v>
          </cell>
          <cell r="C3746" t="str">
            <v>m²</v>
          </cell>
          <cell r="D3746">
            <v>58.56</v>
          </cell>
          <cell r="E3746" t="str">
            <v>SICRO Jan/26</v>
          </cell>
        </row>
        <row r="3747">
          <cell r="A3747">
            <v>2408075</v>
          </cell>
          <cell r="B3747" t="str">
            <v>Jateamento abrasivo em chapa de aço por esteira contínua</v>
          </cell>
          <cell r="C3747" t="str">
            <v>m²</v>
          </cell>
          <cell r="D3747">
            <v>8.6999999999999993</v>
          </cell>
          <cell r="E3747" t="str">
            <v>SICRO Jan/26</v>
          </cell>
        </row>
        <row r="3748">
          <cell r="A3748">
            <v>2408069</v>
          </cell>
          <cell r="B3748" t="str">
            <v>Jateamento de chapa de aço com o uso de granalhas de aço grau Sa 2</v>
          </cell>
          <cell r="C3748" t="str">
            <v>m²</v>
          </cell>
          <cell r="D3748">
            <v>6.25</v>
          </cell>
          <cell r="E3748" t="str">
            <v>SICRO Jan/26</v>
          </cell>
        </row>
        <row r="3749">
          <cell r="A3749">
            <v>2419790</v>
          </cell>
          <cell r="B3749" t="str">
            <v>Jateamento de chapa de aço com o uso de granalhas de aço grau Sa 2 1/2</v>
          </cell>
          <cell r="C3749" t="str">
            <v>m²</v>
          </cell>
          <cell r="D3749">
            <v>11.29</v>
          </cell>
          <cell r="E3749" t="str">
            <v>SICRO Jan/26</v>
          </cell>
        </row>
        <row r="3750">
          <cell r="A3750">
            <v>2407976</v>
          </cell>
          <cell r="B3750" t="str">
            <v>Jateamento de chapa de aço com o uso de granalhas de aço grau Sa 2 1/2 - em espaço confinado</v>
          </cell>
          <cell r="C3750" t="str">
            <v>m²</v>
          </cell>
          <cell r="D3750">
            <v>13.05</v>
          </cell>
          <cell r="E3750" t="str">
            <v>SICRO Jan/26</v>
          </cell>
        </row>
        <row r="3751">
          <cell r="A3751">
            <v>2408068</v>
          </cell>
          <cell r="B3751" t="str">
            <v>Jateamento de chapa de aço com o uso de granalhas de aço grau Sa 3</v>
          </cell>
          <cell r="C3751" t="str">
            <v>m²</v>
          </cell>
          <cell r="D3751">
            <v>17.579999999999998</v>
          </cell>
          <cell r="E3751" t="str">
            <v>SICRO Jan/26</v>
          </cell>
        </row>
        <row r="3752">
          <cell r="A3752">
            <v>2419705</v>
          </cell>
          <cell r="B3752" t="str">
            <v>Pintura com epóxi de dois componentes com pistola a ar comprimido, uma demão, espessura de 120 µm</v>
          </cell>
          <cell r="C3752" t="str">
            <v>m²</v>
          </cell>
          <cell r="D3752">
            <v>10.42</v>
          </cell>
          <cell r="E3752" t="str">
            <v>SICRO Jan/26</v>
          </cell>
        </row>
        <row r="3753">
          <cell r="A3753">
            <v>2419704</v>
          </cell>
          <cell r="B3753" t="str">
            <v>Pintura com primer epóxi de dois componentes com pistola a ar comprimido, uma demão, espessura de 70 µm</v>
          </cell>
          <cell r="C3753" t="str">
            <v>m²</v>
          </cell>
          <cell r="D3753">
            <v>31.23</v>
          </cell>
          <cell r="E3753" t="str">
            <v>SICRO Jan/26</v>
          </cell>
        </row>
        <row r="3754">
          <cell r="A3754">
            <v>2407981</v>
          </cell>
          <cell r="B3754" t="str">
            <v>Pintura com selante epóxi vinílico com pistola airless, uma demão, espessura de 80 µm</v>
          </cell>
          <cell r="C3754" t="str">
            <v>m²</v>
          </cell>
          <cell r="D3754">
            <v>17.61</v>
          </cell>
          <cell r="E3754" t="str">
            <v>SICRO Jan/26</v>
          </cell>
        </row>
        <row r="3755">
          <cell r="A3755">
            <v>2407982</v>
          </cell>
          <cell r="B3755" t="str">
            <v>Pintura com tinta anti-incrustante com pistola airless, uma demão, espessura de 125 µm</v>
          </cell>
          <cell r="C3755" t="str">
            <v>m²</v>
          </cell>
          <cell r="D3755">
            <v>38.79</v>
          </cell>
          <cell r="E3755" t="str">
            <v>SICRO Jan/26</v>
          </cell>
        </row>
        <row r="3756">
          <cell r="A3756">
            <v>2419703</v>
          </cell>
          <cell r="B3756" t="str">
            <v>Pintura com tinta anticorrosiva à base de epóxi poliamida de dois componentes com pistola a ar comprimido, uma demão, espessura de 150 µm</v>
          </cell>
          <cell r="C3756" t="str">
            <v>m²</v>
          </cell>
          <cell r="D3756">
            <v>14.43</v>
          </cell>
          <cell r="E3756" t="str">
            <v>SICRO Jan/26</v>
          </cell>
        </row>
        <row r="3757">
          <cell r="A3757">
            <v>2408080</v>
          </cell>
          <cell r="B3757" t="str">
            <v>Pintura de acabamento com esmalte epóxi com pistola a ar comprimido, uma demão, espessura de 40 µm</v>
          </cell>
          <cell r="C3757" t="str">
            <v>m²</v>
          </cell>
          <cell r="D3757">
            <v>8.3800000000000008</v>
          </cell>
          <cell r="E3757" t="str">
            <v>SICRO Jan/26</v>
          </cell>
        </row>
        <row r="3758">
          <cell r="A3758">
            <v>2408078</v>
          </cell>
          <cell r="B3758" t="str">
            <v>Pintura de acabamento com esmalte sintético com pistola a ar comprimido, uma demão, espessura de 30 µm</v>
          </cell>
          <cell r="C3758" t="str">
            <v>m²</v>
          </cell>
          <cell r="D3758">
            <v>3.6</v>
          </cell>
          <cell r="E3758" t="str">
            <v>SICRO Jan/26</v>
          </cell>
        </row>
        <row r="3759">
          <cell r="A3759">
            <v>2407979</v>
          </cell>
          <cell r="B3759" t="str">
            <v>Pintura de acabamento com tinta de poliuretano acrílico de dois componentes com pistola airless, uma demão, espessura de 70 µm</v>
          </cell>
          <cell r="C3759" t="str">
            <v>m²</v>
          </cell>
          <cell r="D3759">
            <v>13.29</v>
          </cell>
          <cell r="E3759" t="str">
            <v>SICRO Jan/26</v>
          </cell>
        </row>
        <row r="3760">
          <cell r="A3760">
            <v>2407980</v>
          </cell>
          <cell r="B3760" t="str">
            <v>Pintura de acabamento com tinta de poliuretano acrílico de dois componentes com pistola airless, uma demão, espessura de 70 µm - em espaço confinado</v>
          </cell>
          <cell r="C3760" t="str">
            <v>m²</v>
          </cell>
          <cell r="D3760">
            <v>13.32</v>
          </cell>
          <cell r="E3760" t="str">
            <v>SICRO Jan/26</v>
          </cell>
        </row>
        <row r="3761">
          <cell r="A3761">
            <v>2408077</v>
          </cell>
          <cell r="B3761" t="str">
            <v>Pintura de fundo com tinta alquídica com pistola a ar comprimido, uma demão, espessura de 30 µm</v>
          </cell>
          <cell r="C3761" t="str">
            <v>m²</v>
          </cell>
          <cell r="D3761">
            <v>6.54</v>
          </cell>
          <cell r="E3761" t="str">
            <v>SICRO Jan/26</v>
          </cell>
        </row>
        <row r="3762">
          <cell r="A3762">
            <v>2407983</v>
          </cell>
          <cell r="B3762" t="str">
            <v>Pintura de fundo com tinta anticorrosiva à base de epóxi poliamida de dois componentes com pistola airless, uma demão, espessura de 100 µm - em espaço confinado</v>
          </cell>
          <cell r="C3762" t="str">
            <v>m²</v>
          </cell>
          <cell r="D3762">
            <v>7.69</v>
          </cell>
          <cell r="E3762" t="str">
            <v>SICRO Jan/26</v>
          </cell>
        </row>
        <row r="3763">
          <cell r="A3763">
            <v>2407977</v>
          </cell>
          <cell r="B3763" t="str">
            <v>Pintura de fundo com tinta anticorrosiva à base de epóxi poliamida de dois componentes com pistola airless, uma demão, espessura de 160 µm</v>
          </cell>
          <cell r="C3763" t="str">
            <v>m²</v>
          </cell>
          <cell r="D3763">
            <v>14.84</v>
          </cell>
          <cell r="E3763" t="str">
            <v>SICRO Jan/26</v>
          </cell>
        </row>
        <row r="3764">
          <cell r="A3764">
            <v>2407978</v>
          </cell>
          <cell r="B3764" t="str">
            <v>Pintura de fundo com tinta anticorrosiva à base de epóxi poliamida de dois componentes com pistola airless, uma demão, espessura de 160 µm - em espaço confinado</v>
          </cell>
          <cell r="C3764" t="str">
            <v>m²</v>
          </cell>
          <cell r="D3764">
            <v>14.87</v>
          </cell>
          <cell r="E3764" t="str">
            <v>SICRO Jan/26</v>
          </cell>
        </row>
        <row r="3765">
          <cell r="A3765">
            <v>2408079</v>
          </cell>
          <cell r="B3765" t="str">
            <v>Pintura de fundo com tinta epóxi com pistola a ar comprimido, uma demão, espessura de 120 µm</v>
          </cell>
          <cell r="C3765" t="str">
            <v>m²</v>
          </cell>
          <cell r="D3765">
            <v>49.21</v>
          </cell>
          <cell r="E3765" t="str">
            <v>SICRO Jan/26</v>
          </cell>
        </row>
        <row r="3766">
          <cell r="A3766">
            <v>2408076</v>
          </cell>
          <cell r="B3766" t="str">
            <v>Pintura shop primer em chapa de aço por esteira contínua</v>
          </cell>
          <cell r="C3766" t="str">
            <v>m²</v>
          </cell>
          <cell r="D3766">
            <v>20.399999999999999</v>
          </cell>
          <cell r="E3766" t="str">
            <v>SICRO Jan/26</v>
          </cell>
        </row>
        <row r="3767">
          <cell r="A3767">
            <v>2408057</v>
          </cell>
          <cell r="B3767" t="str">
            <v>Solda elétrica de perfis metálicos e chapas de aço com eletrodo E60XX</v>
          </cell>
          <cell r="C3767" t="str">
            <v>kg</v>
          </cell>
          <cell r="D3767">
            <v>108.82</v>
          </cell>
          <cell r="E3767" t="str">
            <v>SICRO Jan/26</v>
          </cell>
        </row>
        <row r="3768">
          <cell r="A3768">
            <v>2408058</v>
          </cell>
          <cell r="B3768" t="str">
            <v>Solda elétrica de perfis metálicos e chapas de aço com eletrodo E70XX</v>
          </cell>
          <cell r="C3768" t="str">
            <v>kg</v>
          </cell>
          <cell r="D3768">
            <v>71.349999999999994</v>
          </cell>
          <cell r="E3768" t="str">
            <v>SICRO Jan/26</v>
          </cell>
        </row>
        <row r="3769">
          <cell r="A3769">
            <v>2407988</v>
          </cell>
          <cell r="B3769" t="str">
            <v>Solda elétrica de perfis metálicos e chapas de aço com eletrodo E80XX</v>
          </cell>
          <cell r="C3769" t="str">
            <v>kg</v>
          </cell>
          <cell r="D3769">
            <v>146.30000000000001</v>
          </cell>
          <cell r="E3769" t="str">
            <v>SICRO Jan/26</v>
          </cell>
        </row>
        <row r="3770">
          <cell r="A3770">
            <v>2407974</v>
          </cell>
          <cell r="B3770" t="str">
            <v>Tratamento de superfície de aço com ferramenta mecânica grau SP-11</v>
          </cell>
          <cell r="C3770" t="str">
            <v>m²</v>
          </cell>
          <cell r="D3770">
            <v>384.43</v>
          </cell>
          <cell r="E3770" t="str">
            <v>SICRO Jan/26</v>
          </cell>
        </row>
        <row r="3771">
          <cell r="A3771">
            <v>2407975</v>
          </cell>
          <cell r="B3771" t="str">
            <v>Tratamento de superfície de aço com ferramenta mecânica grau SP-11 - em espaço confinado</v>
          </cell>
          <cell r="C3771" t="str">
            <v>m²</v>
          </cell>
          <cell r="D3771">
            <v>390.41</v>
          </cell>
          <cell r="E3771" t="str">
            <v>SICRO Jan/26</v>
          </cell>
        </row>
        <row r="3772">
          <cell r="A3772">
            <v>2419789</v>
          </cell>
          <cell r="B3772" t="str">
            <v>Tratamento em chapa de aço por esteira contínua</v>
          </cell>
          <cell r="C3772" t="str">
            <v>m²</v>
          </cell>
          <cell r="D3772">
            <v>39.6</v>
          </cell>
          <cell r="E3772" t="str">
            <v>SICRO Jan/26</v>
          </cell>
        </row>
        <row r="3773">
          <cell r="A3773">
            <v>2607183</v>
          </cell>
          <cell r="B3773" t="str">
            <v>Alinhamento manual da grade do AMV para qualquer abertura e qualquer bitola</v>
          </cell>
          <cell r="C3773" t="str">
            <v>un</v>
          </cell>
          <cell r="D3773">
            <v>474.05</v>
          </cell>
          <cell r="E3773" t="str">
            <v>SICRO Jan/26</v>
          </cell>
        </row>
        <row r="3774">
          <cell r="A3774">
            <v>2607226</v>
          </cell>
          <cell r="B3774" t="str">
            <v>Assentamento dos materiais metálicos do AMV 1:10, TR 45, bitola larga</v>
          </cell>
          <cell r="C3774" t="str">
            <v>un</v>
          </cell>
          <cell r="D3774">
            <v>553583.88</v>
          </cell>
          <cell r="E3774" t="str">
            <v>SICRO Jan/26</v>
          </cell>
        </row>
        <row r="3775">
          <cell r="A3775">
            <v>2607209</v>
          </cell>
          <cell r="B3775" t="str">
            <v>Assentamento dos materiais metálicos do AMV 1:10, TR 45, bitola métrica</v>
          </cell>
          <cell r="C3775" t="str">
            <v>un</v>
          </cell>
          <cell r="D3775">
            <v>481292.27</v>
          </cell>
          <cell r="E3775" t="str">
            <v>SICRO Jan/26</v>
          </cell>
        </row>
        <row r="3776">
          <cell r="A3776">
            <v>2607161</v>
          </cell>
          <cell r="B3776" t="str">
            <v>Assentamento dos materiais metálicos do AMV 1:10, TR 45, bitola mista</v>
          </cell>
          <cell r="C3776" t="str">
            <v>un</v>
          </cell>
          <cell r="D3776">
            <v>664847.84</v>
          </cell>
          <cell r="E3776" t="str">
            <v>SICRO Jan/26</v>
          </cell>
        </row>
        <row r="3777">
          <cell r="A3777">
            <v>2607148</v>
          </cell>
          <cell r="B3777" t="str">
            <v>Assentamento dos materiais metálicos do AMV 1:10, TR 57, bitola larga</v>
          </cell>
          <cell r="C3777" t="str">
            <v>un</v>
          </cell>
          <cell r="D3777">
            <v>701185.23</v>
          </cell>
          <cell r="E3777" t="str">
            <v>SICRO Jan/26</v>
          </cell>
        </row>
        <row r="3778">
          <cell r="A3778">
            <v>2607213</v>
          </cell>
          <cell r="B3778" t="str">
            <v>Assentamento dos materiais metálicos do AMV 1:10, TR 57, bitola métrica</v>
          </cell>
          <cell r="C3778" t="str">
            <v>un</v>
          </cell>
          <cell r="D3778">
            <v>609512.49</v>
          </cell>
          <cell r="E3778" t="str">
            <v>SICRO Jan/26</v>
          </cell>
        </row>
        <row r="3779">
          <cell r="A3779">
            <v>2607165</v>
          </cell>
          <cell r="B3779" t="str">
            <v>Assentamento dos materiais metálicos do AMV 1:10, TR 57, bitola mista</v>
          </cell>
          <cell r="C3779" t="str">
            <v>un</v>
          </cell>
          <cell r="D3779">
            <v>842451.38</v>
          </cell>
          <cell r="E3779" t="str">
            <v>SICRO Jan/26</v>
          </cell>
        </row>
        <row r="3780">
          <cell r="A3780">
            <v>2607152</v>
          </cell>
          <cell r="B3780" t="str">
            <v>Assentamento dos materiais metálicos do AMV 1:10, TR 68, bitola larga</v>
          </cell>
          <cell r="C3780" t="str">
            <v>un</v>
          </cell>
          <cell r="D3780">
            <v>835635.83</v>
          </cell>
          <cell r="E3780" t="str">
            <v>SICRO Jan/26</v>
          </cell>
        </row>
        <row r="3781">
          <cell r="A3781">
            <v>2607217</v>
          </cell>
          <cell r="B3781" t="str">
            <v>Assentamento dos materiais metálicos do AMV 1:10, TR 68, bitola métrica</v>
          </cell>
          <cell r="C3781" t="str">
            <v>un</v>
          </cell>
          <cell r="D3781">
            <v>727013.87</v>
          </cell>
          <cell r="E3781" t="str">
            <v>SICRO Jan/26</v>
          </cell>
        </row>
        <row r="3782">
          <cell r="A3782">
            <v>2607169</v>
          </cell>
          <cell r="B3782" t="str">
            <v>Assentamento dos materiais metálicos do AMV 1:10, TR 68, bitola mista</v>
          </cell>
          <cell r="C3782" t="str">
            <v>un</v>
          </cell>
          <cell r="D3782">
            <v>1004711.56</v>
          </cell>
          <cell r="E3782" t="str">
            <v>SICRO Jan/26</v>
          </cell>
        </row>
        <row r="3783">
          <cell r="A3783">
            <v>2607156</v>
          </cell>
          <cell r="B3783" t="str">
            <v>Assentamento dos materiais metálicos do AMV 1:10, UIC 60, bitola larga</v>
          </cell>
          <cell r="C3783" t="str">
            <v>un</v>
          </cell>
          <cell r="D3783">
            <v>738254.33</v>
          </cell>
          <cell r="E3783" t="str">
            <v>SICRO Jan/26</v>
          </cell>
        </row>
        <row r="3784">
          <cell r="A3784">
            <v>2607221</v>
          </cell>
          <cell r="B3784" t="str">
            <v>Assentamento dos materiais metálicos do AMV 1:10, UIC 60, bitola métrica</v>
          </cell>
          <cell r="C3784" t="str">
            <v>un</v>
          </cell>
          <cell r="D3784">
            <v>641641.4</v>
          </cell>
          <cell r="E3784" t="str">
            <v>SICRO Jan/26</v>
          </cell>
        </row>
        <row r="3785">
          <cell r="A3785">
            <v>2607173</v>
          </cell>
          <cell r="B3785" t="str">
            <v>Assentamento dos materiais metálicos do AMV 1:10, UIC 60, bitola mista</v>
          </cell>
          <cell r="C3785" t="str">
            <v>un</v>
          </cell>
          <cell r="D3785">
            <v>886819.38</v>
          </cell>
          <cell r="E3785" t="str">
            <v>SICRO Jan/26</v>
          </cell>
        </row>
        <row r="3786">
          <cell r="A3786">
            <v>2607227</v>
          </cell>
          <cell r="B3786" t="str">
            <v>Assentamento dos materiais metálicos do AMV 1:12, TR 45, bitola larga</v>
          </cell>
          <cell r="C3786" t="str">
            <v>un</v>
          </cell>
          <cell r="D3786">
            <v>609142.91</v>
          </cell>
          <cell r="E3786" t="str">
            <v>SICRO Jan/26</v>
          </cell>
        </row>
        <row r="3787">
          <cell r="A3787">
            <v>2607210</v>
          </cell>
          <cell r="B3787" t="str">
            <v>Assentamento dos materiais metálicos do AMV 1:12, TR 45, bitola métrica</v>
          </cell>
          <cell r="C3787" t="str">
            <v>un</v>
          </cell>
          <cell r="D3787">
            <v>529571.64</v>
          </cell>
          <cell r="E3787" t="str">
            <v>SICRO Jan/26</v>
          </cell>
        </row>
        <row r="3788">
          <cell r="A3788">
            <v>2607162</v>
          </cell>
          <cell r="B3788" t="str">
            <v>Assentamento dos materiais metálicos do AMV 1:12, TR 45, bitola mista</v>
          </cell>
          <cell r="C3788" t="str">
            <v>un</v>
          </cell>
          <cell r="D3788">
            <v>731657.34</v>
          </cell>
          <cell r="E3788" t="str">
            <v>SICRO Jan/26</v>
          </cell>
        </row>
        <row r="3789">
          <cell r="A3789">
            <v>2607149</v>
          </cell>
          <cell r="B3789" t="str">
            <v>Assentamento dos materiais metálicos do AMV 1:12, TR 57, bitola larga</v>
          </cell>
          <cell r="C3789" t="str">
            <v>un</v>
          </cell>
          <cell r="D3789">
            <v>771557.47</v>
          </cell>
          <cell r="E3789" t="str">
            <v>SICRO Jan/26</v>
          </cell>
        </row>
        <row r="3790">
          <cell r="A3790">
            <v>2607214</v>
          </cell>
          <cell r="B3790" t="str">
            <v>Assentamento dos materiais metálicos do AMV 1:12, TR 57, bitola métrica</v>
          </cell>
          <cell r="C3790" t="str">
            <v>un</v>
          </cell>
          <cell r="D3790">
            <v>670653.53</v>
          </cell>
          <cell r="E3790" t="str">
            <v>SICRO Jan/26</v>
          </cell>
        </row>
        <row r="3791">
          <cell r="A3791">
            <v>2607166</v>
          </cell>
          <cell r="B3791" t="str">
            <v>Assentamento dos materiais metálicos do AMV 1:12, TR 57, bitola mista</v>
          </cell>
          <cell r="C3791" t="str">
            <v>un</v>
          </cell>
          <cell r="D3791">
            <v>927107.88</v>
          </cell>
          <cell r="E3791" t="str">
            <v>SICRO Jan/26</v>
          </cell>
        </row>
        <row r="3792">
          <cell r="A3792">
            <v>2607153</v>
          </cell>
          <cell r="B3792" t="str">
            <v>Assentamento dos materiais metálicos do AMV 1:12, TR 68, bitola larga</v>
          </cell>
          <cell r="C3792" t="str">
            <v>un</v>
          </cell>
          <cell r="D3792">
            <v>919411.08</v>
          </cell>
          <cell r="E3792" t="str">
            <v>SICRO Jan/26</v>
          </cell>
        </row>
        <row r="3793">
          <cell r="A3793">
            <v>2607218</v>
          </cell>
          <cell r="B3793" t="str">
            <v>Assentamento dos materiais metálicos do AMV 1:12, TR 68, bitola métrica</v>
          </cell>
          <cell r="C3793" t="str">
            <v>un</v>
          </cell>
          <cell r="D3793">
            <v>799927.22</v>
          </cell>
          <cell r="E3793" t="str">
            <v>SICRO Jan/26</v>
          </cell>
        </row>
        <row r="3794">
          <cell r="A3794">
            <v>2607170</v>
          </cell>
          <cell r="B3794" t="str">
            <v>Assentamento dos materiais metálicos do AMV 1:12, TR 68, bitola mista</v>
          </cell>
          <cell r="C3794" t="str">
            <v>un</v>
          </cell>
          <cell r="D3794">
            <v>1105639.74</v>
          </cell>
          <cell r="E3794" t="str">
            <v>SICRO Jan/26</v>
          </cell>
        </row>
        <row r="3795">
          <cell r="A3795">
            <v>2607157</v>
          </cell>
          <cell r="B3795" t="str">
            <v>Assentamento dos materiais metálicos do AMV 1:12, UIC 60, bitola larga</v>
          </cell>
          <cell r="C3795" t="str">
            <v>un</v>
          </cell>
          <cell r="D3795">
            <v>812360.99</v>
          </cell>
          <cell r="E3795" t="str">
            <v>SICRO Jan/26</v>
          </cell>
        </row>
        <row r="3796">
          <cell r="A3796">
            <v>2607222</v>
          </cell>
          <cell r="B3796" t="str">
            <v>Assentamento dos materiais metálicos do AMV 1:12, UIC 60, bitola métrica</v>
          </cell>
          <cell r="C3796" t="str">
            <v>un</v>
          </cell>
          <cell r="D3796">
            <v>706005.68</v>
          </cell>
          <cell r="E3796" t="str">
            <v>SICRO Jan/26</v>
          </cell>
        </row>
        <row r="3797">
          <cell r="A3797">
            <v>2607174</v>
          </cell>
          <cell r="B3797" t="str">
            <v>Assentamento dos materiais metálicos do AMV 1:12, UIC 60, bitola mista</v>
          </cell>
          <cell r="C3797" t="str">
            <v>un</v>
          </cell>
          <cell r="D3797">
            <v>975933.87</v>
          </cell>
          <cell r="E3797" t="str">
            <v>SICRO Jan/26</v>
          </cell>
        </row>
        <row r="3798">
          <cell r="A3798">
            <v>2607228</v>
          </cell>
          <cell r="B3798" t="str">
            <v>Assentamento dos materiais metálicos do AMV 1:14, TR 45, bitola larga</v>
          </cell>
          <cell r="C3798" t="str">
            <v>un</v>
          </cell>
          <cell r="D3798">
            <v>670217.31999999995</v>
          </cell>
          <cell r="E3798" t="str">
            <v>SICRO Jan/26</v>
          </cell>
        </row>
        <row r="3799">
          <cell r="A3799">
            <v>2607211</v>
          </cell>
          <cell r="B3799" t="str">
            <v>Assentamento dos materiais metálicos do AMV 1:14, TR 45, bitola métrica</v>
          </cell>
          <cell r="C3799" t="str">
            <v>un</v>
          </cell>
          <cell r="D3799">
            <v>582648.37</v>
          </cell>
          <cell r="E3799" t="str">
            <v>SICRO Jan/26</v>
          </cell>
        </row>
        <row r="3800">
          <cell r="A3800">
            <v>2607163</v>
          </cell>
          <cell r="B3800" t="str">
            <v>Assentamento dos materiais metálicos do AMV 1:14, TR 45, bitola mista</v>
          </cell>
          <cell r="C3800" t="str">
            <v>un</v>
          </cell>
          <cell r="D3800">
            <v>805082.38</v>
          </cell>
          <cell r="E3800" t="str">
            <v>SICRO Jan/26</v>
          </cell>
        </row>
        <row r="3801">
          <cell r="A3801">
            <v>2607150</v>
          </cell>
          <cell r="B3801" t="str">
            <v>Assentamento dos materiais metálicos do AMV 1:14, TR 57, bitola larga</v>
          </cell>
          <cell r="C3801" t="str">
            <v>un</v>
          </cell>
          <cell r="D3801">
            <v>849013.8</v>
          </cell>
          <cell r="E3801" t="str">
            <v>SICRO Jan/26</v>
          </cell>
        </row>
        <row r="3802">
          <cell r="A3802">
            <v>2607215</v>
          </cell>
          <cell r="B3802" t="str">
            <v>Assentamento dos materiais metálicos do AMV 1:14, TR 57, bitola métrica</v>
          </cell>
          <cell r="C3802" t="str">
            <v>un</v>
          </cell>
          <cell r="D3802">
            <v>737870.62</v>
          </cell>
          <cell r="E3802" t="str">
            <v>SICRO Jan/26</v>
          </cell>
        </row>
        <row r="3803">
          <cell r="A3803">
            <v>2607167</v>
          </cell>
          <cell r="B3803" t="str">
            <v>Assentamento dos materiais metálicos do AMV 1:14, TR 57, bitola mista</v>
          </cell>
          <cell r="C3803" t="str">
            <v>un</v>
          </cell>
          <cell r="D3803">
            <v>1020147.45</v>
          </cell>
          <cell r="E3803" t="str">
            <v>SICRO Jan/26</v>
          </cell>
        </row>
        <row r="3804">
          <cell r="A3804">
            <v>2607154</v>
          </cell>
          <cell r="B3804" t="str">
            <v>Assentamento dos materiais metálicos do AMV 1:14, TR 68, bitola larga</v>
          </cell>
          <cell r="C3804" t="str">
            <v>un</v>
          </cell>
          <cell r="D3804">
            <v>1011521.49</v>
          </cell>
          <cell r="E3804" t="str">
            <v>SICRO Jan/26</v>
          </cell>
        </row>
        <row r="3805">
          <cell r="A3805">
            <v>2607219</v>
          </cell>
          <cell r="B3805" t="str">
            <v>Assentamento dos materiais metálicos do AMV 1:14, TR 68, bitola métrica</v>
          </cell>
          <cell r="C3805" t="str">
            <v>un</v>
          </cell>
          <cell r="D3805">
            <v>880089.16</v>
          </cell>
          <cell r="E3805" t="str">
            <v>SICRO Jan/26</v>
          </cell>
        </row>
        <row r="3806">
          <cell r="A3806">
            <v>2607171</v>
          </cell>
          <cell r="B3806" t="str">
            <v>Assentamento dos materiais metálicos do AMV 1:14, TR 68, bitola mista</v>
          </cell>
          <cell r="C3806" t="str">
            <v>un</v>
          </cell>
          <cell r="D3806">
            <v>1216569.18</v>
          </cell>
          <cell r="E3806" t="str">
            <v>SICRO Jan/26</v>
          </cell>
        </row>
        <row r="3807">
          <cell r="A3807">
            <v>2607158</v>
          </cell>
          <cell r="B3807" t="str">
            <v>Assentamento dos materiais metálicos do AMV 1:14, UIC 60, bitola larga</v>
          </cell>
          <cell r="C3807" t="str">
            <v>un</v>
          </cell>
          <cell r="D3807">
            <v>893822.38</v>
          </cell>
          <cell r="E3807" t="str">
            <v>SICRO Jan/26</v>
          </cell>
        </row>
        <row r="3808">
          <cell r="A3808">
            <v>2607223</v>
          </cell>
          <cell r="B3808" t="str">
            <v>Assentamento dos materiais metálicos do AMV 1:14, UIC 60, bitola métrica</v>
          </cell>
          <cell r="C3808" t="str">
            <v>un</v>
          </cell>
          <cell r="D3808">
            <v>776766.42</v>
          </cell>
          <cell r="E3808" t="str">
            <v>SICRO Jan/26</v>
          </cell>
        </row>
        <row r="3809">
          <cell r="A3809">
            <v>2607175</v>
          </cell>
          <cell r="B3809" t="str">
            <v>Assentamento dos materiais metálicos do AMV 1:14, UIC 60, bitola mista</v>
          </cell>
          <cell r="C3809" t="str">
            <v>un</v>
          </cell>
          <cell r="D3809">
            <v>1073873.75</v>
          </cell>
          <cell r="E3809" t="str">
            <v>SICRO Jan/26</v>
          </cell>
        </row>
        <row r="3810">
          <cell r="A3810">
            <v>2607151</v>
          </cell>
          <cell r="B3810" t="str">
            <v>Assentamento dos materiais metálicos do AMV 1:20, TR 57, bitola larga</v>
          </cell>
          <cell r="C3810" t="str">
            <v>un</v>
          </cell>
          <cell r="D3810">
            <v>1019511.36</v>
          </cell>
          <cell r="E3810" t="str">
            <v>SICRO Jan/26</v>
          </cell>
        </row>
        <row r="3811">
          <cell r="A3811">
            <v>2607216</v>
          </cell>
          <cell r="B3811" t="str">
            <v>Assentamento dos materiais metálicos do AMV 1:20, TR 57, bitola métrica</v>
          </cell>
          <cell r="C3811" t="str">
            <v>un</v>
          </cell>
          <cell r="D3811">
            <v>886051.67</v>
          </cell>
          <cell r="E3811" t="str">
            <v>SICRO Jan/26</v>
          </cell>
        </row>
        <row r="3812">
          <cell r="A3812">
            <v>2607168</v>
          </cell>
          <cell r="B3812" t="str">
            <v>Assentamento dos materiais metálicos do AMV 1:20, TR 57, bitola mista</v>
          </cell>
          <cell r="C3812" t="str">
            <v>un</v>
          </cell>
          <cell r="D3812">
            <v>1225492.48</v>
          </cell>
          <cell r="E3812" t="str">
            <v>SICRO Jan/26</v>
          </cell>
        </row>
        <row r="3813">
          <cell r="A3813">
            <v>2607155</v>
          </cell>
          <cell r="B3813" t="str">
            <v>Assentamento dos materiais metálicos do AMV 1:20, TR 68, bitola larga</v>
          </cell>
          <cell r="C3813" t="str">
            <v>un</v>
          </cell>
          <cell r="D3813">
            <v>1214502.7</v>
          </cell>
          <cell r="E3813" t="str">
            <v>SICRO Jan/26</v>
          </cell>
        </row>
        <row r="3814">
          <cell r="A3814">
            <v>2607220</v>
          </cell>
          <cell r="B3814" t="str">
            <v>Assentamento dos materiais metálicos do AMV 1:20, TR 68, bitola métrica</v>
          </cell>
          <cell r="C3814" t="str">
            <v>un</v>
          </cell>
          <cell r="D3814">
            <v>1056784.45</v>
          </cell>
          <cell r="E3814" t="str">
            <v>SICRO Jan/26</v>
          </cell>
        </row>
        <row r="3815">
          <cell r="A3815">
            <v>2607172</v>
          </cell>
          <cell r="B3815" t="str">
            <v>Assentamento dos materiais metálicos do AMV 1:20, TR 68, bitola mista</v>
          </cell>
          <cell r="C3815" t="str">
            <v>un</v>
          </cell>
          <cell r="D3815">
            <v>1461345.97</v>
          </cell>
          <cell r="E3815" t="str">
            <v>SICRO Jan/26</v>
          </cell>
        </row>
        <row r="3816">
          <cell r="A3816">
            <v>2607159</v>
          </cell>
          <cell r="B3816" t="str">
            <v>Assentamento dos materiais metálicos do AMV 1:20, UIC 60, bitola larga</v>
          </cell>
          <cell r="C3816" t="str">
            <v>un</v>
          </cell>
          <cell r="D3816">
            <v>1073487</v>
          </cell>
          <cell r="E3816" t="str">
            <v>SICRO Jan/26</v>
          </cell>
        </row>
        <row r="3817">
          <cell r="A3817">
            <v>2607224</v>
          </cell>
          <cell r="B3817" t="str">
            <v>Assentamento dos materiais metálicos do AMV 1:20, UIC 60, bitola métrica</v>
          </cell>
          <cell r="C3817" t="str">
            <v>un</v>
          </cell>
          <cell r="D3817">
            <v>932760.61</v>
          </cell>
          <cell r="E3817" t="str">
            <v>SICRO Jan/26</v>
          </cell>
        </row>
        <row r="3818">
          <cell r="A3818">
            <v>2607176</v>
          </cell>
          <cell r="B3818" t="str">
            <v>Assentamento dos materiais metálicos do AMV 1:20, UIC 60, bitola mista</v>
          </cell>
          <cell r="C3818" t="str">
            <v>un</v>
          </cell>
          <cell r="D3818">
            <v>1290032.79</v>
          </cell>
          <cell r="E3818" t="str">
            <v>SICRO Jan/26</v>
          </cell>
        </row>
        <row r="3819">
          <cell r="A3819">
            <v>2607225</v>
          </cell>
          <cell r="B3819" t="str">
            <v>Assentamento dos materiais metálicos do AMV 1:8, TR 45, bitola larga</v>
          </cell>
          <cell r="C3819" t="str">
            <v>un</v>
          </cell>
          <cell r="D3819">
            <v>503039.64</v>
          </cell>
          <cell r="E3819" t="str">
            <v>SICRO Jan/26</v>
          </cell>
        </row>
        <row r="3820">
          <cell r="A3820">
            <v>2607208</v>
          </cell>
          <cell r="B3820" t="str">
            <v>Assentamento dos materiais metálicos do AMV 1:8, TR 45, bitola métrica</v>
          </cell>
          <cell r="C3820" t="str">
            <v>un</v>
          </cell>
          <cell r="D3820">
            <v>437375.32</v>
          </cell>
          <cell r="E3820" t="str">
            <v>SICRO Jan/26</v>
          </cell>
        </row>
        <row r="3821">
          <cell r="A3821">
            <v>2607160</v>
          </cell>
          <cell r="B3821" t="str">
            <v>Assentamento dos materiais metálicos do AMV 1:8, TR 45, bitola mista</v>
          </cell>
          <cell r="C3821" t="str">
            <v>un</v>
          </cell>
          <cell r="D3821">
            <v>604053.04</v>
          </cell>
          <cell r="E3821" t="str">
            <v>SICRO Jan/26</v>
          </cell>
        </row>
        <row r="3822">
          <cell r="A3822">
            <v>2607229</v>
          </cell>
          <cell r="B3822" t="str">
            <v>Assentamento dos materiais metálicos do AMV 1:8, TR 57, bitola larga</v>
          </cell>
          <cell r="C3822" t="str">
            <v>un</v>
          </cell>
          <cell r="D3822">
            <v>637119.02</v>
          </cell>
          <cell r="E3822" t="str">
            <v>SICRO Jan/26</v>
          </cell>
        </row>
        <row r="3823">
          <cell r="A3823">
            <v>2607212</v>
          </cell>
          <cell r="B3823" t="str">
            <v>Assentamento dos materiais metálicos do AMV 1:8, TR 57, bitola métrica</v>
          </cell>
          <cell r="C3823" t="str">
            <v>un</v>
          </cell>
          <cell r="D3823">
            <v>553895.56999999995</v>
          </cell>
          <cell r="E3823" t="str">
            <v>SICRO Jan/26</v>
          </cell>
        </row>
        <row r="3824">
          <cell r="A3824">
            <v>2607164</v>
          </cell>
          <cell r="B3824" t="str">
            <v>Assentamento dos materiais metálicos do AMV 1:8, TR 57, bitola mista</v>
          </cell>
          <cell r="C3824" t="str">
            <v>un</v>
          </cell>
          <cell r="D3824">
            <v>765416.72</v>
          </cell>
          <cell r="E3824" t="str">
            <v>SICRO Jan/26</v>
          </cell>
        </row>
        <row r="3825">
          <cell r="A3825">
            <v>2607207</v>
          </cell>
          <cell r="B3825" t="str">
            <v>Lançamento manual de lastro em AMV com descarga da brita por caminhão</v>
          </cell>
          <cell r="C3825" t="str">
            <v>m³</v>
          </cell>
          <cell r="D3825">
            <v>195.85</v>
          </cell>
          <cell r="E3825" t="str">
            <v>SICRO Jan/26</v>
          </cell>
        </row>
        <row r="3826">
          <cell r="A3826">
            <v>2607206</v>
          </cell>
          <cell r="B3826" t="str">
            <v>Lançamento mecânico de lastro em AMV com descarga da brita por caminhão e espalhamento com carregadeira de pneus</v>
          </cell>
          <cell r="C3826" t="str">
            <v>m³</v>
          </cell>
          <cell r="D3826">
            <v>188.06</v>
          </cell>
          <cell r="E3826" t="str">
            <v>SICRO Jan/26</v>
          </cell>
        </row>
        <row r="3827">
          <cell r="A3827">
            <v>2607344</v>
          </cell>
          <cell r="B3827" t="str">
            <v>Nivelamento de AMV com socaria com grupo vibrador e levante de até 10 cm, abertura 1:10, bitola larga, dormente de madeira ou concreto</v>
          </cell>
          <cell r="C3827" t="str">
            <v>un</v>
          </cell>
          <cell r="D3827">
            <v>365.54</v>
          </cell>
          <cell r="E3827" t="str">
            <v>SICRO Jan/26</v>
          </cell>
        </row>
        <row r="3828">
          <cell r="A3828">
            <v>2607339</v>
          </cell>
          <cell r="B3828" t="str">
            <v>Nivelamento de AMV com socaria com grupo vibrador e levante de até 10 cm, abertura 1:10, bitola métrica, dormente de madeira ou concreto</v>
          </cell>
          <cell r="C3828" t="str">
            <v>un</v>
          </cell>
          <cell r="D3828">
            <v>251.13</v>
          </cell>
          <cell r="E3828" t="str">
            <v>SICRO Jan/26</v>
          </cell>
        </row>
        <row r="3829">
          <cell r="A3829">
            <v>2607349</v>
          </cell>
          <cell r="B3829" t="str">
            <v>Nivelamento de AMV com socaria com grupo vibrador e levante de até 10 cm, abertura 1:10, bitola mista, dormente de madeira ou concreto</v>
          </cell>
          <cell r="C3829" t="str">
            <v>un</v>
          </cell>
          <cell r="D3829">
            <v>557.98</v>
          </cell>
          <cell r="E3829" t="str">
            <v>SICRO Jan/26</v>
          </cell>
        </row>
        <row r="3830">
          <cell r="A3830">
            <v>2607345</v>
          </cell>
          <cell r="B3830" t="str">
            <v>Nivelamento de AMV com socaria com grupo vibrador e levante de até 10 cm, abertura 1:12, bitola larga, dormente de madeira ou concreto</v>
          </cell>
          <cell r="C3830" t="str">
            <v>un</v>
          </cell>
          <cell r="D3830">
            <v>417.11</v>
          </cell>
          <cell r="E3830" t="str">
            <v>SICRO Jan/26</v>
          </cell>
        </row>
        <row r="3831">
          <cell r="A3831">
            <v>2607340</v>
          </cell>
          <cell r="B3831" t="str">
            <v>Nivelamento de AMV com socaria com grupo vibrador e levante de até 10 cm, abertura 1:12, bitola métrica, dormente de madeira ou concreto</v>
          </cell>
          <cell r="C3831" t="str">
            <v>un</v>
          </cell>
          <cell r="D3831">
            <v>286.69</v>
          </cell>
          <cell r="E3831" t="str">
            <v>SICRO Jan/26</v>
          </cell>
        </row>
        <row r="3832">
          <cell r="A3832">
            <v>2607350</v>
          </cell>
          <cell r="B3832" t="str">
            <v>Nivelamento de AMV com socaria com grupo vibrador e levante de até 10 cm, abertura 1:12, bitola mista, dormente de madeira ou concreto</v>
          </cell>
          <cell r="C3832" t="str">
            <v>un</v>
          </cell>
          <cell r="D3832">
            <v>637.35</v>
          </cell>
          <cell r="E3832" t="str">
            <v>SICRO Jan/26</v>
          </cell>
        </row>
        <row r="3833">
          <cell r="A3833">
            <v>2607346</v>
          </cell>
          <cell r="B3833" t="str">
            <v>Nivelamento de AMV com socaria com grupo vibrador e levante de até 10 cm, abertura 1:14, bitola larga, dormente de madeira ou concreto</v>
          </cell>
          <cell r="C3833" t="str">
            <v>un</v>
          </cell>
          <cell r="D3833">
            <v>484.46</v>
          </cell>
          <cell r="E3833" t="str">
            <v>SICRO Jan/26</v>
          </cell>
        </row>
        <row r="3834">
          <cell r="A3834">
            <v>2607341</v>
          </cell>
          <cell r="B3834" t="str">
            <v>Nivelamento de AMV com socaria com grupo vibrador e levante de até 10 cm, abertura 1:14, bitola métrica, dormente de madeira ou concreto</v>
          </cell>
          <cell r="C3834" t="str">
            <v>un</v>
          </cell>
          <cell r="D3834">
            <v>338.21</v>
          </cell>
          <cell r="E3834" t="str">
            <v>SICRO Jan/26</v>
          </cell>
        </row>
        <row r="3835">
          <cell r="A3835">
            <v>2607351</v>
          </cell>
          <cell r="B3835" t="str">
            <v>Nivelamento de AMV com socaria com grupo vibrador e levante de até 10 cm, abertura 1:14, bitola mista, dormente de madeira ou concreto</v>
          </cell>
          <cell r="C3835" t="str">
            <v>un</v>
          </cell>
          <cell r="D3835">
            <v>740.35</v>
          </cell>
          <cell r="E3835" t="str">
            <v>SICRO Jan/26</v>
          </cell>
        </row>
        <row r="3836">
          <cell r="A3836">
            <v>2607347</v>
          </cell>
          <cell r="B3836" t="str">
            <v>Nivelamento de AMV com socaria com grupo vibrador e levante de até 10 cm, abertura 1:20, bitola larga, dormente de madeira ou concreto</v>
          </cell>
          <cell r="C3836" t="str">
            <v>un</v>
          </cell>
          <cell r="D3836">
            <v>639.20000000000005</v>
          </cell>
          <cell r="E3836" t="str">
            <v>SICRO Jan/26</v>
          </cell>
        </row>
        <row r="3837">
          <cell r="A3837">
            <v>2607342</v>
          </cell>
          <cell r="B3837" t="str">
            <v>Nivelamento de AMV com socaria com grupo vibrador e levante de até 10 cm, abertura 1:20, bitola métrica, dormente de madeira ou concreto</v>
          </cell>
          <cell r="C3837" t="str">
            <v>un</v>
          </cell>
          <cell r="D3837">
            <v>417.11</v>
          </cell>
          <cell r="E3837" t="str">
            <v>SICRO Jan/26</v>
          </cell>
        </row>
        <row r="3838">
          <cell r="A3838">
            <v>2607352</v>
          </cell>
          <cell r="B3838" t="str">
            <v>Nivelamento de AMV com socaria com grupo vibrador e levante de até 10 cm, abertura 1:20, bitola mista, dormente de madeira ou concreto</v>
          </cell>
          <cell r="C3838" t="str">
            <v>un</v>
          </cell>
          <cell r="D3838">
            <v>974.11</v>
          </cell>
          <cell r="E3838" t="str">
            <v>SICRO Jan/26</v>
          </cell>
        </row>
        <row r="3839">
          <cell r="A3839">
            <v>2607343</v>
          </cell>
          <cell r="B3839" t="str">
            <v>Nivelamento de AMV com socaria com grupo vibrador e levante de até 10 cm, abertura 1:8, bitola larga, dormente de madeira</v>
          </cell>
          <cell r="C3839" t="str">
            <v>un</v>
          </cell>
          <cell r="D3839">
            <v>293.44</v>
          </cell>
          <cell r="E3839" t="str">
            <v>SICRO Jan/26</v>
          </cell>
        </row>
        <row r="3840">
          <cell r="A3840">
            <v>2607338</v>
          </cell>
          <cell r="B3840" t="str">
            <v>Nivelamento de AMV com socaria com grupo vibrador e levante de até 10 cm, abertura 1:8, bitola métrica, dormente de madeira</v>
          </cell>
          <cell r="C3840" t="str">
            <v>un</v>
          </cell>
          <cell r="D3840">
            <v>214.69</v>
          </cell>
          <cell r="E3840" t="str">
            <v>SICRO Jan/26</v>
          </cell>
        </row>
        <row r="3841">
          <cell r="A3841">
            <v>2607348</v>
          </cell>
          <cell r="B3841" t="str">
            <v>Nivelamento de AMV com socaria com grupo vibrador e levante de até 10 cm, abertura 1:8, bitola mista, dormente de madeira</v>
          </cell>
          <cell r="C3841" t="str">
            <v>un</v>
          </cell>
          <cell r="D3841">
            <v>448.27</v>
          </cell>
          <cell r="E3841" t="str">
            <v>SICRO Jan/26</v>
          </cell>
        </row>
        <row r="3842">
          <cell r="A3842">
            <v>2607329</v>
          </cell>
          <cell r="B3842" t="str">
            <v>Nivelamento de AMV com socaria manual e levante de até 10 cm, abertura 1:10, bitola larga, dormente de madeira ou concreto</v>
          </cell>
          <cell r="C3842" t="str">
            <v>un</v>
          </cell>
          <cell r="D3842">
            <v>788.18</v>
          </cell>
          <cell r="E3842" t="str">
            <v>SICRO Jan/26</v>
          </cell>
        </row>
        <row r="3843">
          <cell r="A3843">
            <v>2607324</v>
          </cell>
          <cell r="B3843" t="str">
            <v>Nivelamento de AMV com socaria manual e levante de até 10 cm, abertura 1:10, bitola métrica, dormente de madeira ou concreto</v>
          </cell>
          <cell r="C3843" t="str">
            <v>un</v>
          </cell>
          <cell r="D3843">
            <v>538.11</v>
          </cell>
          <cell r="E3843" t="str">
            <v>SICRO Jan/26</v>
          </cell>
        </row>
        <row r="3844">
          <cell r="A3844">
            <v>2607334</v>
          </cell>
          <cell r="B3844" t="str">
            <v>Nivelamento de AMV com socaria manual e levante de até 10 cm, abertura 1:10, bitola mista, dormente de madeira ou concreto</v>
          </cell>
          <cell r="C3844" t="str">
            <v>un</v>
          </cell>
          <cell r="D3844">
            <v>1142.76</v>
          </cell>
          <cell r="E3844" t="str">
            <v>SICRO Jan/26</v>
          </cell>
        </row>
        <row r="3845">
          <cell r="A3845">
            <v>2607330</v>
          </cell>
          <cell r="B3845" t="str">
            <v>Nivelamento de AMV com socaria manual e levante de até 10 cm, abertura 1:12, bitola larga, dormente de madeira ou concreto</v>
          </cell>
          <cell r="C3845" t="str">
            <v>un</v>
          </cell>
          <cell r="D3845">
            <v>901.27</v>
          </cell>
          <cell r="E3845" t="str">
            <v>SICRO Jan/26</v>
          </cell>
        </row>
        <row r="3846">
          <cell r="A3846">
            <v>2607325</v>
          </cell>
          <cell r="B3846" t="str">
            <v>Nivelamento de AMV com socaria manual e levante de até 10 cm, abertura 1:12, bitola métrica, dormente de madeira ou concreto</v>
          </cell>
          <cell r="C3846" t="str">
            <v>un</v>
          </cell>
          <cell r="D3846">
            <v>617.98</v>
          </cell>
          <cell r="E3846" t="str">
            <v>SICRO Jan/26</v>
          </cell>
        </row>
        <row r="3847">
          <cell r="A3847">
            <v>2607335</v>
          </cell>
          <cell r="B3847" t="str">
            <v>Nivelamento de AMV com socaria manual e levante de até 10 cm, abertura 1:12, bitola mista, dormente de madeira ou concreto</v>
          </cell>
          <cell r="C3847" t="str">
            <v>un</v>
          </cell>
          <cell r="D3847">
            <v>1305.81</v>
          </cell>
          <cell r="E3847" t="str">
            <v>SICRO Jan/26</v>
          </cell>
        </row>
        <row r="3848">
          <cell r="A3848">
            <v>2607331</v>
          </cell>
          <cell r="B3848" t="str">
            <v>Nivelamento de AMV com socaria manual e levante de até 10 cm, abertura 1:14, bitola larga, dormente de madeira ou concreto</v>
          </cell>
          <cell r="C3848" t="str">
            <v>un</v>
          </cell>
          <cell r="D3848">
            <v>1047.76</v>
          </cell>
          <cell r="E3848" t="str">
            <v>SICRO Jan/26</v>
          </cell>
        </row>
        <row r="3849">
          <cell r="A3849">
            <v>2607326</v>
          </cell>
          <cell r="B3849" t="str">
            <v>Nivelamento de AMV com socaria manual e levante de até 10 cm, abertura 1:14, bitola métrica, dormente de madeira ou concreto</v>
          </cell>
          <cell r="C3849" t="str">
            <v>un</v>
          </cell>
          <cell r="D3849">
            <v>731.06</v>
          </cell>
          <cell r="E3849" t="str">
            <v>SICRO Jan/26</v>
          </cell>
        </row>
        <row r="3850">
          <cell r="A3850">
            <v>2607336</v>
          </cell>
          <cell r="B3850" t="str">
            <v>Nivelamento de AMV com socaria manual e levante de até 10 cm, abertura 1:14, bitola mista, dormente de madeira ou concreto</v>
          </cell>
          <cell r="C3850" t="str">
            <v>un</v>
          </cell>
          <cell r="D3850">
            <v>1518.95</v>
          </cell>
          <cell r="E3850" t="str">
            <v>SICRO Jan/26</v>
          </cell>
        </row>
        <row r="3851">
          <cell r="A3851">
            <v>2607332</v>
          </cell>
          <cell r="B3851" t="str">
            <v>Nivelamento de AMV com socaria manual e levante de até 10 cm, abertura 1:20, bitola larga, dormente de madeira ou concreto</v>
          </cell>
          <cell r="C3851" t="str">
            <v>un</v>
          </cell>
          <cell r="D3851">
            <v>1387.12</v>
          </cell>
          <cell r="E3851" t="str">
            <v>SICRO Jan/26</v>
          </cell>
        </row>
        <row r="3852">
          <cell r="A3852">
            <v>2607327</v>
          </cell>
          <cell r="B3852" t="str">
            <v>Nivelamento de AMV com socaria manual e levante de até 10 cm, abertura 1:20, bitola métrica, dormente de madeira ou concreto</v>
          </cell>
          <cell r="C3852" t="str">
            <v>un</v>
          </cell>
          <cell r="D3852">
            <v>901.27</v>
          </cell>
          <cell r="E3852" t="str">
            <v>SICRO Jan/26</v>
          </cell>
        </row>
        <row r="3853">
          <cell r="A3853">
            <v>2607337</v>
          </cell>
          <cell r="B3853" t="str">
            <v>Nivelamento de AMV com socaria manual e levante de até 10 cm, abertura 1:20, bitola mista, dormente de madeira ou concreto</v>
          </cell>
          <cell r="C3853" t="str">
            <v>un</v>
          </cell>
          <cell r="D3853">
            <v>2008.26</v>
          </cell>
          <cell r="E3853" t="str">
            <v>SICRO Jan/26</v>
          </cell>
        </row>
        <row r="3854">
          <cell r="A3854">
            <v>2607328</v>
          </cell>
          <cell r="B3854" t="str">
            <v>Nivelamento de AMV com socaria manual e levante de até 10 cm, abertura 1:8, bitola larga, dormente de madeira</v>
          </cell>
          <cell r="C3854" t="str">
            <v>un</v>
          </cell>
          <cell r="D3854">
            <v>632.26</v>
          </cell>
          <cell r="E3854" t="str">
            <v>SICRO Jan/26</v>
          </cell>
        </row>
        <row r="3855">
          <cell r="A3855">
            <v>2607323</v>
          </cell>
          <cell r="B3855" t="str">
            <v>Nivelamento de AMV com socaria manual e levante de até 10 cm, abertura 1:8, bitola métrica, dormente de madeira</v>
          </cell>
          <cell r="C3855" t="str">
            <v>un</v>
          </cell>
          <cell r="D3855">
            <v>461.96</v>
          </cell>
          <cell r="E3855" t="str">
            <v>SICRO Jan/26</v>
          </cell>
        </row>
        <row r="3856">
          <cell r="A3856">
            <v>2607333</v>
          </cell>
          <cell r="B3856" t="str">
            <v>Nivelamento de AMV com socaria manual e levante de até 10 cm, abertura 1:8, bitola mista, dormente de madeira</v>
          </cell>
          <cell r="C3856" t="str">
            <v>un</v>
          </cell>
          <cell r="D3856">
            <v>915.45</v>
          </cell>
          <cell r="E3856" t="str">
            <v>SICRO Jan/26</v>
          </cell>
        </row>
        <row r="3857">
          <cell r="A3857">
            <v>2607106</v>
          </cell>
          <cell r="B3857" t="str">
            <v>Posicionamento de jogo de dormentes de concreto para AMV 1:10, bitola larga</v>
          </cell>
          <cell r="C3857" t="str">
            <v>jg</v>
          </cell>
          <cell r="D3857">
            <v>66327.02</v>
          </cell>
          <cell r="E3857" t="str">
            <v>SICRO Jan/26</v>
          </cell>
        </row>
        <row r="3858">
          <cell r="A3858">
            <v>2607102</v>
          </cell>
          <cell r="B3858" t="str">
            <v>Posicionamento de jogo de dormentes de concreto para AMV 1:10, bitola métrica</v>
          </cell>
          <cell r="C3858" t="str">
            <v>jg</v>
          </cell>
          <cell r="D3858">
            <v>33800.43</v>
          </cell>
          <cell r="E3858" t="str">
            <v>SICRO Jan/26</v>
          </cell>
        </row>
        <row r="3859">
          <cell r="A3859">
            <v>2607261</v>
          </cell>
          <cell r="B3859" t="str">
            <v>Posicionamento de jogo de dormentes de concreto para AMV 1:10, bitola mista</v>
          </cell>
          <cell r="C3859" t="str">
            <v>jg</v>
          </cell>
          <cell r="D3859">
            <v>87753.37</v>
          </cell>
          <cell r="E3859" t="str">
            <v>SICRO Jan/26</v>
          </cell>
        </row>
        <row r="3860">
          <cell r="A3860">
            <v>2607107</v>
          </cell>
          <cell r="B3860" t="str">
            <v>Posicionamento de jogo de dormentes de concreto para AMV 1:12, bitola larga</v>
          </cell>
          <cell r="C3860" t="str">
            <v>jg</v>
          </cell>
          <cell r="D3860">
            <v>74770.5</v>
          </cell>
          <cell r="E3860" t="str">
            <v>SICRO Jan/26</v>
          </cell>
        </row>
        <row r="3861">
          <cell r="A3861">
            <v>2607103</v>
          </cell>
          <cell r="B3861" t="str">
            <v>Posicionamento de jogo de dormentes de concreto para AMV 1:12, bitola métrica</v>
          </cell>
          <cell r="C3861" t="str">
            <v>jg</v>
          </cell>
          <cell r="D3861">
            <v>38710.31</v>
          </cell>
          <cell r="E3861" t="str">
            <v>SICRO Jan/26</v>
          </cell>
        </row>
        <row r="3862">
          <cell r="A3862">
            <v>2607262</v>
          </cell>
          <cell r="B3862" t="str">
            <v>Posicionamento de jogo de dormentes de concreto para AMV 1:12, bitola mista</v>
          </cell>
          <cell r="C3862" t="str">
            <v>jg</v>
          </cell>
          <cell r="D3862">
            <v>98917.24</v>
          </cell>
          <cell r="E3862" t="str">
            <v>SICRO Jan/26</v>
          </cell>
        </row>
        <row r="3863">
          <cell r="A3863">
            <v>2607108</v>
          </cell>
          <cell r="B3863" t="str">
            <v>Posicionamento de jogo de dormentes de concreto para AMV 1:14, bitola larga</v>
          </cell>
          <cell r="C3863" t="str">
            <v>jg</v>
          </cell>
          <cell r="D3863">
            <v>87834.14</v>
          </cell>
          <cell r="E3863" t="str">
            <v>SICRO Jan/26</v>
          </cell>
        </row>
        <row r="3864">
          <cell r="A3864">
            <v>2607104</v>
          </cell>
          <cell r="B3864" t="str">
            <v>Posicionamento de jogo de dormentes de concreto para AMV 1:14, bitola métrica</v>
          </cell>
          <cell r="C3864" t="str">
            <v>jg</v>
          </cell>
          <cell r="D3864">
            <v>47144.58</v>
          </cell>
          <cell r="E3864" t="str">
            <v>SICRO Jan/26</v>
          </cell>
        </row>
        <row r="3865">
          <cell r="A3865">
            <v>2607263</v>
          </cell>
          <cell r="B3865" t="str">
            <v>Posicionamento de jogo de dormentes de concreto para AMV 1:14, bitola mista</v>
          </cell>
          <cell r="C3865" t="str">
            <v>jg</v>
          </cell>
          <cell r="D3865">
            <v>116203.97</v>
          </cell>
          <cell r="E3865" t="str">
            <v>SICRO Jan/26</v>
          </cell>
        </row>
        <row r="3866">
          <cell r="A3866">
            <v>2607109</v>
          </cell>
          <cell r="B3866" t="str">
            <v>Posicionamento de jogo de dormentes de concreto para AMV 1:20, bitola larga</v>
          </cell>
          <cell r="C3866" t="str">
            <v>jg</v>
          </cell>
          <cell r="D3866">
            <v>115780.16</v>
          </cell>
          <cell r="E3866" t="str">
            <v>SICRO Jan/26</v>
          </cell>
        </row>
        <row r="3867">
          <cell r="A3867">
            <v>2607105</v>
          </cell>
          <cell r="B3867" t="str">
            <v>Posicionamento de jogo de dormentes de concreto para AMV 1:20, bitola métrica</v>
          </cell>
          <cell r="C3867" t="str">
            <v>jg</v>
          </cell>
          <cell r="D3867">
            <v>59242.3</v>
          </cell>
          <cell r="E3867" t="str">
            <v>SICRO Jan/26</v>
          </cell>
        </row>
        <row r="3868">
          <cell r="A3868">
            <v>2607264</v>
          </cell>
          <cell r="B3868" t="str">
            <v>Posicionamento de jogo de dormentes de concreto para AMV 1:20, bitola mista</v>
          </cell>
          <cell r="C3868" t="str">
            <v>jg</v>
          </cell>
          <cell r="D3868">
            <v>153179.1</v>
          </cell>
          <cell r="E3868" t="str">
            <v>SICRO Jan/26</v>
          </cell>
        </row>
        <row r="3869">
          <cell r="A3869">
            <v>2607093</v>
          </cell>
          <cell r="B3869" t="str">
            <v>Posicionamento de jogo de dormentes de madeira para AMV 1:10, bitola larga</v>
          </cell>
          <cell r="C3869" t="str">
            <v>jg</v>
          </cell>
          <cell r="D3869">
            <v>50525.05</v>
          </cell>
          <cell r="E3869" t="str">
            <v>SICRO Jan/26</v>
          </cell>
        </row>
        <row r="3870">
          <cell r="A3870">
            <v>2607088</v>
          </cell>
          <cell r="B3870" t="str">
            <v>Posicionamento de jogo de dormentes de madeira para AMV 1:10, bitola métrica</v>
          </cell>
          <cell r="C3870" t="str">
            <v>jg</v>
          </cell>
          <cell r="D3870">
            <v>20904.650000000001</v>
          </cell>
          <cell r="E3870" t="str">
            <v>SICRO Jan/26</v>
          </cell>
        </row>
        <row r="3871">
          <cell r="A3871">
            <v>2607098</v>
          </cell>
          <cell r="B3871" t="str">
            <v>Posicionamento de jogo de dormentes de madeira para AMV 1:10, bitola mista</v>
          </cell>
          <cell r="C3871" t="str">
            <v>jg</v>
          </cell>
          <cell r="D3871">
            <v>51001.21</v>
          </cell>
          <cell r="E3871" t="str">
            <v>SICRO Jan/26</v>
          </cell>
        </row>
        <row r="3872">
          <cell r="A3872">
            <v>2607094</v>
          </cell>
          <cell r="B3872" t="str">
            <v>Posicionamento de jogo de dormentes de madeira para AMV 1:12, bitola larga</v>
          </cell>
          <cell r="C3872" t="str">
            <v>jg</v>
          </cell>
          <cell r="D3872">
            <v>56952.480000000003</v>
          </cell>
          <cell r="E3872" t="str">
            <v>SICRO Jan/26</v>
          </cell>
        </row>
        <row r="3873">
          <cell r="A3873">
            <v>2607089</v>
          </cell>
          <cell r="B3873" t="str">
            <v>Posicionamento de jogo de dormentes de madeira para AMV 1:12, bitola métrica</v>
          </cell>
          <cell r="C3873" t="str">
            <v>jg</v>
          </cell>
          <cell r="D3873">
            <v>23932.17</v>
          </cell>
          <cell r="E3873" t="str">
            <v>SICRO Jan/26</v>
          </cell>
        </row>
        <row r="3874">
          <cell r="A3874">
            <v>2607099</v>
          </cell>
          <cell r="B3874" t="str">
            <v>Posicionamento de jogo de dormentes de madeira para AMV 1:12, bitola mista</v>
          </cell>
          <cell r="C3874" t="str">
            <v>jg</v>
          </cell>
          <cell r="D3874">
            <v>57494.93</v>
          </cell>
          <cell r="E3874" t="str">
            <v>SICRO Jan/26</v>
          </cell>
        </row>
        <row r="3875">
          <cell r="A3875">
            <v>2607095</v>
          </cell>
          <cell r="B3875" t="str">
            <v>Posicionamento de jogo de dormentes de madeira para AMV 1:14, bitola larga</v>
          </cell>
          <cell r="C3875" t="str">
            <v>jg</v>
          </cell>
          <cell r="D3875">
            <v>66898.38</v>
          </cell>
          <cell r="E3875" t="str">
            <v>SICRO Jan/26</v>
          </cell>
        </row>
        <row r="3876">
          <cell r="A3876">
            <v>2607090</v>
          </cell>
          <cell r="B3876" t="str">
            <v>Posicionamento de jogo de dormentes de madeira para AMV 1:14, bitola métrica</v>
          </cell>
          <cell r="C3876" t="str">
            <v>jg</v>
          </cell>
          <cell r="D3876">
            <v>29135.19</v>
          </cell>
          <cell r="E3876" t="str">
            <v>SICRO Jan/26</v>
          </cell>
        </row>
        <row r="3877">
          <cell r="A3877">
            <v>2607260</v>
          </cell>
          <cell r="B3877" t="str">
            <v>Posicionamento de jogo de dormentes de madeira para AMV 1:14, bitola mista</v>
          </cell>
          <cell r="C3877" t="str">
            <v>jg</v>
          </cell>
          <cell r="D3877">
            <v>67528.39</v>
          </cell>
          <cell r="E3877" t="str">
            <v>SICRO Jan/26</v>
          </cell>
        </row>
        <row r="3878">
          <cell r="A3878">
            <v>2607096</v>
          </cell>
          <cell r="B3878" t="str">
            <v>Posicionamento de jogo de dormentes de madeira para AMV 1:20, bitola larga</v>
          </cell>
          <cell r="C3878" t="str">
            <v>jg</v>
          </cell>
          <cell r="D3878">
            <v>88189.73</v>
          </cell>
          <cell r="E3878" t="str">
            <v>SICRO Jan/26</v>
          </cell>
        </row>
        <row r="3879">
          <cell r="A3879">
            <v>2607091</v>
          </cell>
          <cell r="B3879" t="str">
            <v>Posicionamento de jogo de dormentes de madeira para AMV 1:20, bitola métrica</v>
          </cell>
          <cell r="C3879" t="str">
            <v>jg</v>
          </cell>
          <cell r="D3879">
            <v>36600.94</v>
          </cell>
          <cell r="E3879" t="str">
            <v>SICRO Jan/26</v>
          </cell>
        </row>
        <row r="3880">
          <cell r="A3880">
            <v>2607101</v>
          </cell>
          <cell r="B3880" t="str">
            <v>Posicionamento de jogo de dormentes de madeira para AMV 1:20, bitola mista</v>
          </cell>
          <cell r="C3880" t="str">
            <v>jg</v>
          </cell>
          <cell r="D3880">
            <v>89020.09</v>
          </cell>
          <cell r="E3880" t="str">
            <v>SICRO Jan/26</v>
          </cell>
        </row>
        <row r="3881">
          <cell r="A3881">
            <v>2607092</v>
          </cell>
          <cell r="B3881" t="str">
            <v>Posicionamento de jogo de dormentes de madeira para AMV 1:8, bitola larga</v>
          </cell>
          <cell r="C3881" t="str">
            <v>jg</v>
          </cell>
          <cell r="D3881">
            <v>40205.57</v>
          </cell>
          <cell r="E3881" t="str">
            <v>SICRO Jan/26</v>
          </cell>
        </row>
        <row r="3882">
          <cell r="A3882">
            <v>2607087</v>
          </cell>
          <cell r="B3882" t="str">
            <v>Posicionamento de jogo de dormentes de madeira para AMV 1:8, bitola métrica</v>
          </cell>
          <cell r="C3882" t="str">
            <v>jg</v>
          </cell>
          <cell r="D3882">
            <v>17450.59</v>
          </cell>
          <cell r="E3882" t="str">
            <v>SICRO Jan/26</v>
          </cell>
        </row>
        <row r="3883">
          <cell r="A3883">
            <v>2607097</v>
          </cell>
          <cell r="B3883" t="str">
            <v>Posicionamento de jogo de dormentes de madeira para AMV 1:8, bitola mista</v>
          </cell>
          <cell r="C3883" t="str">
            <v>jg</v>
          </cell>
          <cell r="D3883">
            <v>40586.79</v>
          </cell>
          <cell r="E3883" t="str">
            <v>SICRO Jan/26</v>
          </cell>
        </row>
        <row r="3884">
          <cell r="A3884">
            <v>2607198</v>
          </cell>
          <cell r="B3884" t="str">
            <v>Regularização manual do lastro do AMV para qualquer abertura e qualquer bitola</v>
          </cell>
          <cell r="C3884" t="str">
            <v>un</v>
          </cell>
          <cell r="D3884">
            <v>474.05</v>
          </cell>
          <cell r="E3884" t="str">
            <v>SICRO Jan/26</v>
          </cell>
        </row>
        <row r="3885">
          <cell r="A3885">
            <v>2809170</v>
          </cell>
          <cell r="B3885" t="str">
            <v>Demolição de AMV 1:10 TR 37, em bitola métrica, dormente de madeira, com separação e empilhamento</v>
          </cell>
          <cell r="C3885" t="str">
            <v>un</v>
          </cell>
          <cell r="D3885">
            <v>2304.1799999999998</v>
          </cell>
          <cell r="E3885" t="str">
            <v>SICRO Jan/26</v>
          </cell>
        </row>
        <row r="3886">
          <cell r="A3886">
            <v>2809183</v>
          </cell>
          <cell r="B3886" t="str">
            <v>Demolição de AMV 1:10 TR 45, em bitola larga, dormente de madeira, com separação e empilhamento</v>
          </cell>
          <cell r="C3886" t="str">
            <v>un</v>
          </cell>
          <cell r="D3886">
            <v>3354.99</v>
          </cell>
          <cell r="E3886" t="str">
            <v>SICRO Jan/26</v>
          </cell>
        </row>
        <row r="3887">
          <cell r="A3887">
            <v>2809174</v>
          </cell>
          <cell r="B3887" t="str">
            <v>Demolição de AMV 1:10 TR 45, em bitola métrica, dormente de madeira, com separação e empilhamento</v>
          </cell>
          <cell r="C3887" t="str">
            <v>un</v>
          </cell>
          <cell r="D3887">
            <v>2404.62</v>
          </cell>
          <cell r="E3887" t="str">
            <v>SICRO Jan/26</v>
          </cell>
        </row>
        <row r="3888">
          <cell r="A3888">
            <v>2809196</v>
          </cell>
          <cell r="B3888" t="str">
            <v>Demolição de AMV 1:10 TR 45, em bitola mista, dormente de madeira, com separação e empilhamento</v>
          </cell>
          <cell r="C3888" t="str">
            <v>un</v>
          </cell>
          <cell r="D3888">
            <v>3503.08</v>
          </cell>
          <cell r="E3888" t="str">
            <v>SICRO Jan/26</v>
          </cell>
        </row>
        <row r="3889">
          <cell r="A3889">
            <v>2809187</v>
          </cell>
          <cell r="B3889" t="str">
            <v>Demolição de AMV 1:10 TR 57, em bitola larga, dormente de madeira, com separação e empilhamento</v>
          </cell>
          <cell r="C3889" t="str">
            <v>un</v>
          </cell>
          <cell r="D3889">
            <v>3507.5</v>
          </cell>
          <cell r="E3889" t="str">
            <v>SICRO Jan/26</v>
          </cell>
        </row>
        <row r="3890">
          <cell r="A3890">
            <v>2809178</v>
          </cell>
          <cell r="B3890" t="str">
            <v>Demolição de AMV 1:10 TR 57, em bitola métrica, dormente de madeira, com separação e empilhamento</v>
          </cell>
          <cell r="C3890" t="str">
            <v>un</v>
          </cell>
          <cell r="D3890">
            <v>2555.13</v>
          </cell>
          <cell r="E3890" t="str">
            <v>SICRO Jan/26</v>
          </cell>
        </row>
        <row r="3891">
          <cell r="A3891">
            <v>2809200</v>
          </cell>
          <cell r="B3891" t="str">
            <v>Demolição de AMV 1:10 TR 57, em bitola mista, dormente de madeira, com separação e empilhamento</v>
          </cell>
          <cell r="C3891" t="str">
            <v>un</v>
          </cell>
          <cell r="D3891">
            <v>3661.92</v>
          </cell>
          <cell r="E3891" t="str">
            <v>SICRO Jan/26</v>
          </cell>
        </row>
        <row r="3892">
          <cell r="A3892">
            <v>2809191</v>
          </cell>
          <cell r="B3892" t="str">
            <v>Demolição de AMV 1:10 TR 68, em bitola larga, dormente de madeira, com separação e empilhamento</v>
          </cell>
          <cell r="C3892" t="str">
            <v>un</v>
          </cell>
          <cell r="D3892">
            <v>3647.37</v>
          </cell>
          <cell r="E3892" t="str">
            <v>SICRO Jan/26</v>
          </cell>
        </row>
        <row r="3893">
          <cell r="A3893">
            <v>2809204</v>
          </cell>
          <cell r="B3893" t="str">
            <v>Demolição de AMV 1:10 TR 68, em bitola mista, dormente de madeira, com separação e empilhamento</v>
          </cell>
          <cell r="C3893" t="str">
            <v>un</v>
          </cell>
          <cell r="D3893">
            <v>3807.33</v>
          </cell>
          <cell r="E3893" t="str">
            <v>SICRO Jan/26</v>
          </cell>
        </row>
        <row r="3894">
          <cell r="A3894">
            <v>2809171</v>
          </cell>
          <cell r="B3894" t="str">
            <v>Demolição de AMV 1:12 TR 37, em bitola métrica, dormente de madeira, com separação e empilhamento</v>
          </cell>
          <cell r="C3894" t="str">
            <v>un</v>
          </cell>
          <cell r="D3894">
            <v>2603.37</v>
          </cell>
          <cell r="E3894" t="str">
            <v>SICRO Jan/26</v>
          </cell>
        </row>
        <row r="3895">
          <cell r="A3895">
            <v>2809184</v>
          </cell>
          <cell r="B3895" t="str">
            <v>Demolição de AMV 1:12 TR 45, em bitola larga, dormente de madeira, com separação e empilhamento</v>
          </cell>
          <cell r="C3895" t="str">
            <v>un</v>
          </cell>
          <cell r="D3895">
            <v>3789.58</v>
          </cell>
          <cell r="E3895" t="str">
            <v>SICRO Jan/26</v>
          </cell>
        </row>
        <row r="3896">
          <cell r="A3896">
            <v>2809175</v>
          </cell>
          <cell r="B3896" t="str">
            <v>Demolição de AMV 1:12 TR 45, em bitola métrica, dormente de madeira, com separação e empilhamento</v>
          </cell>
          <cell r="C3896" t="str">
            <v>un</v>
          </cell>
          <cell r="D3896">
            <v>2713.85</v>
          </cell>
          <cell r="E3896" t="str">
            <v>SICRO Jan/26</v>
          </cell>
        </row>
        <row r="3897">
          <cell r="A3897">
            <v>2809197</v>
          </cell>
          <cell r="B3897" t="str">
            <v>Demolição de AMV 1:12 TR 45, em bitola mista, dormente de madeira, com separação e empilhamento</v>
          </cell>
          <cell r="C3897" t="str">
            <v>un</v>
          </cell>
          <cell r="D3897">
            <v>3953.14</v>
          </cell>
          <cell r="E3897" t="str">
            <v>SICRO Jan/26</v>
          </cell>
        </row>
        <row r="3898">
          <cell r="A3898">
            <v>2809188</v>
          </cell>
          <cell r="B3898" t="str">
            <v>Demolição de AMV 1:12 TR 57, em bitola larga, dormente de madeira, com separação e empilhamento</v>
          </cell>
          <cell r="C3898" t="str">
            <v>un</v>
          </cell>
          <cell r="D3898">
            <v>3957.35</v>
          </cell>
          <cell r="E3898" t="str">
            <v>SICRO Jan/26</v>
          </cell>
        </row>
        <row r="3899">
          <cell r="A3899">
            <v>2809179</v>
          </cell>
          <cell r="B3899" t="str">
            <v>Demolição de AMV 1:12 TR 57, em bitola métrica, dormente de madeira, com separação e empilhamento</v>
          </cell>
          <cell r="C3899" t="str">
            <v>un</v>
          </cell>
          <cell r="D3899">
            <v>2879.41</v>
          </cell>
          <cell r="E3899" t="str">
            <v>SICRO Jan/26</v>
          </cell>
        </row>
        <row r="3900">
          <cell r="A3900">
            <v>2809201</v>
          </cell>
          <cell r="B3900" t="str">
            <v>Demolição de AMV 1:12 TR 57, em bitola mista, dormente de madeira, com separação e empilhamento</v>
          </cell>
          <cell r="C3900" t="str">
            <v>un</v>
          </cell>
          <cell r="D3900">
            <v>4127.8599999999997</v>
          </cell>
          <cell r="E3900" t="str">
            <v>SICRO Jan/26</v>
          </cell>
        </row>
        <row r="3901">
          <cell r="A3901">
            <v>2809192</v>
          </cell>
          <cell r="B3901" t="str">
            <v>Demolição de AMV 1:12 TR 68, em bitola larga, dormente de madeira, com separação e empilhamento</v>
          </cell>
          <cell r="C3901" t="str">
            <v>un</v>
          </cell>
          <cell r="D3901">
            <v>4111.2</v>
          </cell>
          <cell r="E3901" t="str">
            <v>SICRO Jan/26</v>
          </cell>
        </row>
        <row r="3902">
          <cell r="A3902">
            <v>2809205</v>
          </cell>
          <cell r="B3902" t="str">
            <v>Demolição de AMV 1:12 TR 68, em bitola mista, dormente de madeira, com separação e empilhamento</v>
          </cell>
          <cell r="C3902" t="str">
            <v>un</v>
          </cell>
          <cell r="D3902">
            <v>4287.8100000000004</v>
          </cell>
          <cell r="E3902" t="str">
            <v>SICRO Jan/26</v>
          </cell>
        </row>
        <row r="3903">
          <cell r="A3903">
            <v>2809172</v>
          </cell>
          <cell r="B3903" t="str">
            <v>Demolição de AMV 1:14 TR 37, em bitola métrica, dormente de madeira, com separação e empilhamento</v>
          </cell>
          <cell r="C3903" t="str">
            <v>un</v>
          </cell>
          <cell r="D3903">
            <v>3047.47</v>
          </cell>
          <cell r="E3903" t="str">
            <v>SICRO Jan/26</v>
          </cell>
        </row>
        <row r="3904">
          <cell r="A3904">
            <v>2809185</v>
          </cell>
          <cell r="B3904" t="str">
            <v>Demolição de AMV 1:14 TR 45, em bitola larga, dormente de madeira, com separação e empilhamento</v>
          </cell>
          <cell r="C3904" t="str">
            <v>un</v>
          </cell>
          <cell r="D3904">
            <v>4369.0600000000004</v>
          </cell>
          <cell r="E3904" t="str">
            <v>SICRO Jan/26</v>
          </cell>
        </row>
        <row r="3905">
          <cell r="A3905">
            <v>2809176</v>
          </cell>
          <cell r="B3905" t="str">
            <v>Demolição de AMV 1:14 TR 45, em bitola métrica, dormente de madeira, com separação e empilhamento</v>
          </cell>
          <cell r="C3905" t="str">
            <v>un</v>
          </cell>
          <cell r="D3905">
            <v>3169</v>
          </cell>
          <cell r="E3905" t="str">
            <v>SICRO Jan/26</v>
          </cell>
        </row>
        <row r="3906">
          <cell r="A3906">
            <v>2809198</v>
          </cell>
          <cell r="B3906" t="str">
            <v>Demolição de AMV 1:14 TR 45, em bitola mista, dormente de madeira, com separação e empilhamento</v>
          </cell>
          <cell r="C3906" t="str">
            <v>un</v>
          </cell>
          <cell r="D3906">
            <v>4552.1899999999996</v>
          </cell>
          <cell r="E3906" t="str">
            <v>SICRO Jan/26</v>
          </cell>
        </row>
        <row r="3907">
          <cell r="A3907">
            <v>2809189</v>
          </cell>
          <cell r="B3907" t="str">
            <v>Demolição de AMV 1:14 TR 57, em bitola larga, dormente de madeira, com separação e empilhamento</v>
          </cell>
          <cell r="C3907" t="str">
            <v>un</v>
          </cell>
          <cell r="D3907">
            <v>4553.6000000000004</v>
          </cell>
          <cell r="E3907" t="str">
            <v>SICRO Jan/26</v>
          </cell>
        </row>
        <row r="3908">
          <cell r="A3908">
            <v>2809180</v>
          </cell>
          <cell r="B3908" t="str">
            <v>Demolição de AMV 1:14 TR 57, em bitola métrica, dormente de madeira, com separação e empilhamento</v>
          </cell>
          <cell r="C3908" t="str">
            <v>un</v>
          </cell>
          <cell r="D3908">
            <v>3351.11</v>
          </cell>
          <cell r="E3908" t="str">
            <v>SICRO Jan/26</v>
          </cell>
        </row>
        <row r="3909">
          <cell r="A3909">
            <v>2809202</v>
          </cell>
          <cell r="B3909" t="str">
            <v>Demolição de AMV 1:14 TR 57, em bitola mista, dormente de madeira, com separação e empilhamento</v>
          </cell>
          <cell r="C3909" t="str">
            <v>un</v>
          </cell>
          <cell r="D3909">
            <v>4744.38</v>
          </cell>
          <cell r="E3909" t="str">
            <v>SICRO Jan/26</v>
          </cell>
        </row>
        <row r="3910">
          <cell r="A3910">
            <v>2809193</v>
          </cell>
          <cell r="B3910" t="str">
            <v>Demolição de AMV 1:14 TR 68, em bitola larga, dormente de madeira, com separação e empilhamento</v>
          </cell>
          <cell r="C3910" t="str">
            <v>un</v>
          </cell>
          <cell r="D3910">
            <v>4722.8500000000004</v>
          </cell>
          <cell r="E3910" t="str">
            <v>SICRO Jan/26</v>
          </cell>
        </row>
        <row r="3911">
          <cell r="A3911">
            <v>2809206</v>
          </cell>
          <cell r="B3911" t="str">
            <v>Demolição de AMV 1:14 TR 68, em bitola mista, dormente de madeira, com separação e empilhamento</v>
          </cell>
          <cell r="C3911" t="str">
            <v>un</v>
          </cell>
          <cell r="D3911">
            <v>4920.33</v>
          </cell>
          <cell r="E3911" t="str">
            <v>SICRO Jan/26</v>
          </cell>
        </row>
        <row r="3912">
          <cell r="A3912">
            <v>2809190</v>
          </cell>
          <cell r="B3912" t="str">
            <v>Demolição de AMV 1:20 TR 57, em bitola larga, dormente de madeira, com separação e empilhamento</v>
          </cell>
          <cell r="C3912" t="str">
            <v>un</v>
          </cell>
          <cell r="D3912">
            <v>5908.67</v>
          </cell>
          <cell r="E3912" t="str">
            <v>SICRO Jan/26</v>
          </cell>
        </row>
        <row r="3913">
          <cell r="A3913">
            <v>2809181</v>
          </cell>
          <cell r="B3913" t="str">
            <v>Demolição de AMV 1:20 TR 57, em bitola métrica, dormente de madeira, com separação e empilhamento</v>
          </cell>
          <cell r="C3913" t="str">
            <v>un</v>
          </cell>
          <cell r="D3913">
            <v>4124.24</v>
          </cell>
          <cell r="E3913" t="str">
            <v>SICRO Jan/26</v>
          </cell>
        </row>
        <row r="3914">
          <cell r="A3914">
            <v>2809203</v>
          </cell>
          <cell r="B3914" t="str">
            <v>Demolição de AMV 1:20 TR 57, em bitola mista, dormente de madeira, com separação e empilhamento</v>
          </cell>
          <cell r="C3914" t="str">
            <v>un</v>
          </cell>
          <cell r="D3914">
            <v>6139.6</v>
          </cell>
          <cell r="E3914" t="str">
            <v>SICRO Jan/26</v>
          </cell>
        </row>
        <row r="3915">
          <cell r="A3915">
            <v>2809194</v>
          </cell>
          <cell r="B3915" t="str">
            <v>Demolição de AMV 1:20 TR 68, em bitola larga, dormente de madeira, com separação e empilhamento</v>
          </cell>
          <cell r="C3915" t="str">
            <v>un</v>
          </cell>
          <cell r="D3915">
            <v>6111.76</v>
          </cell>
          <cell r="E3915" t="str">
            <v>SICRO Jan/26</v>
          </cell>
        </row>
        <row r="3916">
          <cell r="A3916">
            <v>2809207</v>
          </cell>
          <cell r="B3916" t="str">
            <v>Demolição de AMV 1:20 TR 68, em bitola mista, dormente de madeira, com separação e empilhamento</v>
          </cell>
          <cell r="C3916" t="str">
            <v>un</v>
          </cell>
          <cell r="D3916">
            <v>6350.74</v>
          </cell>
          <cell r="E3916" t="str">
            <v>SICRO Jan/26</v>
          </cell>
        </row>
        <row r="3917">
          <cell r="A3917">
            <v>2809169</v>
          </cell>
          <cell r="B3917" t="str">
            <v>Demolição de AMV 1:8 TR 37, em bitola métrica, dormente de madeira, com separação e empilhamento</v>
          </cell>
          <cell r="C3917" t="str">
            <v>un</v>
          </cell>
          <cell r="D3917">
            <v>1977.22</v>
          </cell>
          <cell r="E3917" t="str">
            <v>SICRO Jan/26</v>
          </cell>
        </row>
        <row r="3918">
          <cell r="A3918">
            <v>2809182</v>
          </cell>
          <cell r="B3918" t="str">
            <v>Demolição de AMV 1:8 TR 45, em bitola larga, dormente de madeira, com separação e empilhamento</v>
          </cell>
          <cell r="C3918" t="str">
            <v>un</v>
          </cell>
          <cell r="D3918">
            <v>2753.94</v>
          </cell>
          <cell r="E3918" t="str">
            <v>SICRO Jan/26</v>
          </cell>
        </row>
        <row r="3919">
          <cell r="A3919">
            <v>2809173</v>
          </cell>
          <cell r="B3919" t="str">
            <v>Demolição de AMV 1:8 TR 45, em bitola métrica, dormente de madeira, com separação e empilhamento</v>
          </cell>
          <cell r="C3919" t="str">
            <v>un</v>
          </cell>
          <cell r="D3919">
            <v>2068.52</v>
          </cell>
          <cell r="E3919" t="str">
            <v>SICRO Jan/26</v>
          </cell>
        </row>
        <row r="3920">
          <cell r="A3920">
            <v>2809195</v>
          </cell>
          <cell r="B3920" t="str">
            <v>Demolição de AMV 1:8 TR 45, em bitola mista, dormente de madeira, com separação e empilhamento</v>
          </cell>
          <cell r="C3920" t="str">
            <v>un</v>
          </cell>
          <cell r="D3920">
            <v>2865.27</v>
          </cell>
          <cell r="E3920" t="str">
            <v>SICRO Jan/26</v>
          </cell>
        </row>
        <row r="3921">
          <cell r="A3921">
            <v>2809186</v>
          </cell>
          <cell r="B3921" t="str">
            <v>Demolição de AMV 1:8 TR 57, em bitola larga, dormente de madeira, com separação e empilhamento</v>
          </cell>
          <cell r="C3921" t="str">
            <v>un</v>
          </cell>
          <cell r="D3921">
            <v>2892.59</v>
          </cell>
          <cell r="E3921" t="str">
            <v>SICRO Jan/26</v>
          </cell>
        </row>
        <row r="3922">
          <cell r="A3922">
            <v>2809177</v>
          </cell>
          <cell r="B3922" t="str">
            <v>Demolição de AMV 1:8 TR 57, em bitola métrica, dormente de madeira, com separação e empilhamento</v>
          </cell>
          <cell r="C3922" t="str">
            <v>un</v>
          </cell>
          <cell r="D3922">
            <v>2205.35</v>
          </cell>
          <cell r="E3922" t="str">
            <v>SICRO Jan/26</v>
          </cell>
        </row>
        <row r="3923">
          <cell r="A3923">
            <v>2809199</v>
          </cell>
          <cell r="B3923" t="str">
            <v>Demolição de AMV 1:8 TR 57, em bitola mista, dormente de madeira, com separação e empilhamento</v>
          </cell>
          <cell r="C3923" t="str">
            <v>un</v>
          </cell>
          <cell r="D3923">
            <v>3009.67</v>
          </cell>
          <cell r="E3923" t="str">
            <v>SICRO Jan/26</v>
          </cell>
        </row>
        <row r="3924">
          <cell r="A3924">
            <v>2809219</v>
          </cell>
          <cell r="B3924" t="str">
            <v>Demolição de via, bitola larga, 1.667 dormentes de madeira/km, trilho TR 45, barra com 12 m de comprimento, com separação e empilhamento</v>
          </cell>
          <cell r="C3924" t="str">
            <v>km</v>
          </cell>
          <cell r="D3924">
            <v>29258.15</v>
          </cell>
          <cell r="E3924" t="str">
            <v>SICRO Jan/26</v>
          </cell>
        </row>
        <row r="3925">
          <cell r="A3925">
            <v>2809220</v>
          </cell>
          <cell r="B3925" t="str">
            <v>Demolição de via, bitola larga, 1.667 dormentes de madeira/km, trilho TR 57, barra com 12 m de comprimento, com separação e empilhamento</v>
          </cell>
          <cell r="C3925" t="str">
            <v>km</v>
          </cell>
          <cell r="D3925">
            <v>30853.18</v>
          </cell>
          <cell r="E3925" t="str">
            <v>SICRO Jan/26</v>
          </cell>
        </row>
        <row r="3926">
          <cell r="A3926">
            <v>2809221</v>
          </cell>
          <cell r="B3926" t="str">
            <v>Demolição de via, bitola larga, 1.667 dormentes de madeira/km, trilho TR 68, barra com 12 m de comprimento, com separação e empilhamento</v>
          </cell>
          <cell r="C3926" t="str">
            <v>km</v>
          </cell>
          <cell r="D3926">
            <v>31633.09</v>
          </cell>
          <cell r="E3926" t="str">
            <v>SICRO Jan/26</v>
          </cell>
        </row>
        <row r="3927">
          <cell r="A3927">
            <v>2809163</v>
          </cell>
          <cell r="B3927" t="str">
            <v>Demolição de via, bitola larga, 1.750 dormentes de madeira/km, trilho TR 45, barra com 12 m de comprimento, com separação e empilhamento</v>
          </cell>
          <cell r="C3927" t="str">
            <v>km</v>
          </cell>
          <cell r="D3927">
            <v>30577.01</v>
          </cell>
          <cell r="E3927" t="str">
            <v>SICRO Jan/26</v>
          </cell>
        </row>
        <row r="3928">
          <cell r="A3928">
            <v>2809164</v>
          </cell>
          <cell r="B3928" t="str">
            <v>Demolição de via, bitola larga, 1.750 dormentes de madeira/km, trilho TR 57, barra com 12 m de comprimento, com separação e empilhamento</v>
          </cell>
          <cell r="C3928" t="str">
            <v>km</v>
          </cell>
          <cell r="D3928">
            <v>32230.5</v>
          </cell>
          <cell r="E3928" t="str">
            <v>SICRO Jan/26</v>
          </cell>
        </row>
        <row r="3929">
          <cell r="A3929">
            <v>2809165</v>
          </cell>
          <cell r="B3929" t="str">
            <v>Demolição de via, bitola larga, 1.750 dormentes de madeira/km, trilho TR 68, barra com 12 m de comprimento, com separação e empilhamento</v>
          </cell>
          <cell r="C3929" t="str">
            <v>km</v>
          </cell>
          <cell r="D3929">
            <v>33032.230000000003</v>
          </cell>
          <cell r="E3929" t="str">
            <v>SICRO Jan/26</v>
          </cell>
        </row>
        <row r="3930">
          <cell r="A3930">
            <v>2809216</v>
          </cell>
          <cell r="B3930" t="str">
            <v>Demolição de via, bitola métrica, 1.667 dormentes de madeira/km, trilho TR 37, barra com 12 m de comprimento, com separação e empilhamento</v>
          </cell>
          <cell r="C3930" t="str">
            <v>km</v>
          </cell>
          <cell r="D3930">
            <v>27414.43</v>
          </cell>
          <cell r="E3930" t="str">
            <v>SICRO Jan/26</v>
          </cell>
        </row>
        <row r="3931">
          <cell r="A3931">
            <v>2809217</v>
          </cell>
          <cell r="B3931" t="str">
            <v>Demolição de via, bitola métrica, 1.667 dormentes de madeira/km, trilho TR 45, barra com 12 m de comprimento, com separação e empilhamento</v>
          </cell>
          <cell r="C3931" t="str">
            <v>km</v>
          </cell>
          <cell r="D3931">
            <v>27820.15</v>
          </cell>
          <cell r="E3931" t="str">
            <v>SICRO Jan/26</v>
          </cell>
        </row>
        <row r="3932">
          <cell r="A3932">
            <v>2809218</v>
          </cell>
          <cell r="B3932" t="str">
            <v>Demolição de via, bitola métrica, 1.667 dormentes de madeira/km, trilho TR 57, barra com 12 m de comprimento, com separação e empilhamento</v>
          </cell>
          <cell r="C3932" t="str">
            <v>km</v>
          </cell>
          <cell r="D3932">
            <v>29391.27</v>
          </cell>
          <cell r="E3932" t="str">
            <v>SICRO Jan/26</v>
          </cell>
        </row>
        <row r="3933">
          <cell r="A3933">
            <v>2809160</v>
          </cell>
          <cell r="B3933" t="str">
            <v>Demolição de via, bitola métrica, 1.750 dormentes de madeira/km, trilho TR 37, barra com 12 m de comprimento, com separação e empilhamento</v>
          </cell>
          <cell r="C3933" t="str">
            <v>km</v>
          </cell>
          <cell r="D3933">
            <v>28661.48</v>
          </cell>
          <cell r="E3933" t="str">
            <v>SICRO Jan/26</v>
          </cell>
        </row>
        <row r="3934">
          <cell r="A3934">
            <v>2809161</v>
          </cell>
          <cell r="B3934" t="str">
            <v>Demolição de via, bitola métrica, 1.750 dormentes de madeira/km, trilho TR 45, barra com 12 m de comprimento, com separação e empilhamento</v>
          </cell>
          <cell r="C3934" t="str">
            <v>km</v>
          </cell>
          <cell r="D3934">
            <v>29070.12</v>
          </cell>
          <cell r="E3934" t="str">
            <v>SICRO Jan/26</v>
          </cell>
        </row>
        <row r="3935">
          <cell r="A3935">
            <v>2809162</v>
          </cell>
          <cell r="B3935" t="str">
            <v>Demolição de via, bitola métrica, 1.750 dormentes de madeira/km, trilho TR 57, barra com 12 m de comprimento, com separação e empilhamento</v>
          </cell>
          <cell r="C3935" t="str">
            <v>km</v>
          </cell>
          <cell r="D3935">
            <v>30699.21</v>
          </cell>
          <cell r="E3935" t="str">
            <v>SICRO Jan/26</v>
          </cell>
        </row>
        <row r="3936">
          <cell r="A3936">
            <v>2809222</v>
          </cell>
          <cell r="B3936" t="str">
            <v>Demolição de via, bitola mista, 1.667 dormentes de madeira/km, trilho TR 45, barra com 12 m de comprimento, com separação e empilhamento</v>
          </cell>
          <cell r="C3936" t="str">
            <v>km</v>
          </cell>
          <cell r="D3936">
            <v>25925.73</v>
          </cell>
          <cell r="E3936" t="str">
            <v>SICRO Jan/26</v>
          </cell>
        </row>
        <row r="3937">
          <cell r="A3937">
            <v>2809223</v>
          </cell>
          <cell r="B3937" t="str">
            <v>Demolição de via, bitola mista, 1.667 dormentes de madeira/km, trilho TR 57, barra com 12 m de comprimento, com separação e empilhamento</v>
          </cell>
          <cell r="C3937" t="str">
            <v>km</v>
          </cell>
          <cell r="D3937">
            <v>33400.15</v>
          </cell>
          <cell r="E3937" t="str">
            <v>SICRO Jan/26</v>
          </cell>
        </row>
        <row r="3938">
          <cell r="A3938">
            <v>2809224</v>
          </cell>
          <cell r="B3938" t="str">
            <v>Demolição de via, bitola mista, 1.667 dormentes de madeira/km, trilho TR 68, barra com 12 m de comprimento, com separação e empilhamento</v>
          </cell>
          <cell r="C3938" t="str">
            <v>km</v>
          </cell>
          <cell r="D3938">
            <v>34570</v>
          </cell>
          <cell r="E3938" t="str">
            <v>SICRO Jan/26</v>
          </cell>
        </row>
        <row r="3939">
          <cell r="A3939">
            <v>2809166</v>
          </cell>
          <cell r="B3939" t="str">
            <v>Demolição de via, bitola mista, 1.750 dormentes de madeira/km, trilho TR 45, barra com 12 m de comprimento, com separação e empilhamento</v>
          </cell>
          <cell r="C3939" t="str">
            <v>km</v>
          </cell>
          <cell r="D3939">
            <v>27013.05</v>
          </cell>
          <cell r="E3939" t="str">
            <v>SICRO Jan/26</v>
          </cell>
        </row>
        <row r="3940">
          <cell r="A3940">
            <v>2809167</v>
          </cell>
          <cell r="B3940" t="str">
            <v>Demolição de via, bitola mista, 1.750 dormentes de madeira/km, trilho TR 57, barra com 12 m de comprimento, com separação e empilhamento</v>
          </cell>
          <cell r="C3940" t="str">
            <v>km</v>
          </cell>
          <cell r="D3940">
            <v>34852.5</v>
          </cell>
          <cell r="E3940" t="str">
            <v>SICRO Jan/26</v>
          </cell>
        </row>
        <row r="3941">
          <cell r="A3941">
            <v>2809168</v>
          </cell>
          <cell r="B3941" t="str">
            <v>Demolição de via, bitola mista, 1.750 dormentes de madeira/km, trilho TR 68, barra com 12 m de comprimento, com separação e empilhamento</v>
          </cell>
          <cell r="C3941" t="str">
            <v>km</v>
          </cell>
          <cell r="D3941">
            <v>36055.089999999997</v>
          </cell>
          <cell r="E3941" t="str">
            <v>SICRO Jan/26</v>
          </cell>
        </row>
        <row r="3942">
          <cell r="A3942">
            <v>2809158</v>
          </cell>
          <cell r="B3942" t="str">
            <v>Retirada manual de dormente de madeira, bitola larga ou mista, com separação e empilhamento</v>
          </cell>
          <cell r="C3942" t="str">
            <v>un</v>
          </cell>
          <cell r="D3942">
            <v>14.97</v>
          </cell>
          <cell r="E3942" t="str">
            <v>SICRO Jan/26</v>
          </cell>
        </row>
        <row r="3943">
          <cell r="A3943">
            <v>2809159</v>
          </cell>
          <cell r="B3943" t="str">
            <v>Retirada manual de dormente de madeira, bitola métrica, com separação e empilhamento</v>
          </cell>
          <cell r="C3943" t="str">
            <v>un</v>
          </cell>
          <cell r="D3943">
            <v>11.3</v>
          </cell>
          <cell r="E3943" t="str">
            <v>SICRO Jan/26</v>
          </cell>
        </row>
        <row r="3944">
          <cell r="A3944">
            <v>2909152</v>
          </cell>
          <cell r="B3944" t="str">
            <v>Aferição da geometria da via com carro controle</v>
          </cell>
          <cell r="C3944" t="str">
            <v>km</v>
          </cell>
          <cell r="D3944">
            <v>130.19999999999999</v>
          </cell>
          <cell r="E3944" t="str">
            <v>SICRO Jan/26</v>
          </cell>
        </row>
        <row r="3945">
          <cell r="A3945">
            <v>2909153</v>
          </cell>
          <cell r="B3945" t="str">
            <v>Capina química da plataforma ferroviária</v>
          </cell>
          <cell r="C3945" t="str">
            <v>km</v>
          </cell>
          <cell r="D3945">
            <v>249.33</v>
          </cell>
          <cell r="E3945" t="str">
            <v>SICRO Jan/26</v>
          </cell>
        </row>
        <row r="3946">
          <cell r="A3946">
            <v>2909151</v>
          </cell>
          <cell r="B3946" t="str">
            <v>Estabilização dinâmica da via</v>
          </cell>
          <cell r="C3946" t="str">
            <v>km</v>
          </cell>
          <cell r="D3946">
            <v>78.34</v>
          </cell>
          <cell r="E3946" t="str">
            <v>SICRO Jan/26</v>
          </cell>
        </row>
        <row r="3947">
          <cell r="A3947">
            <v>2909145</v>
          </cell>
          <cell r="B3947" t="str">
            <v>Nivelamento de junta com socaria manual da via</v>
          </cell>
          <cell r="C3947" t="str">
            <v>un</v>
          </cell>
          <cell r="D3947">
            <v>15.8</v>
          </cell>
          <cell r="E3947" t="str">
            <v>SICRO Jan/26</v>
          </cell>
        </row>
        <row r="3948">
          <cell r="A3948">
            <v>2909379</v>
          </cell>
          <cell r="B3948" t="str">
            <v>Nivelamento de via com grupo gerador/vibrador e levante de até 10 cm - bitola métrica ou larga com dormente de madeira ou concreto e taxa de dormentação de 1.667 un/km</v>
          </cell>
          <cell r="C3948" t="str">
            <v>km</v>
          </cell>
          <cell r="D3948">
            <v>9049.25</v>
          </cell>
          <cell r="E3948" t="str">
            <v>SICRO Jan/26</v>
          </cell>
        </row>
        <row r="3949">
          <cell r="A3949">
            <v>2909381</v>
          </cell>
          <cell r="B3949" t="str">
            <v>Nivelamento de via com grupo gerador/vibrador e levante de até 10 cm - bitola métrica ou larga com dormente de madeira ou concreto e taxa de dormentação de 1.750 un/km</v>
          </cell>
          <cell r="C3949" t="str">
            <v>km</v>
          </cell>
          <cell r="D3949">
            <v>9469.2099999999991</v>
          </cell>
          <cell r="E3949" t="str">
            <v>SICRO Jan/26</v>
          </cell>
        </row>
        <row r="3950">
          <cell r="A3950">
            <v>2909388</v>
          </cell>
          <cell r="B3950" t="str">
            <v>Nivelamento de via com grupo gerador/vibrador e levante de até 10 cm - bitola métrica ou larga com dormente de madeira ou concreto e taxa de dormentação de 1.850 un/km</v>
          </cell>
          <cell r="C3950" t="str">
            <v>km</v>
          </cell>
          <cell r="D3950">
            <v>9977.14</v>
          </cell>
          <cell r="E3950" t="str">
            <v>SICRO Jan/26</v>
          </cell>
        </row>
        <row r="3951">
          <cell r="A3951">
            <v>2909380</v>
          </cell>
          <cell r="B3951" t="str">
            <v>Nivelamento de via com grupo gerador/vibrador e levante de até 10 cm - bitola mista com dormente de madeira ou concreto e taxa de dormentação de 1.667 un/km</v>
          </cell>
          <cell r="C3951" t="str">
            <v>km</v>
          </cell>
          <cell r="D3951">
            <v>13265.39</v>
          </cell>
          <cell r="E3951" t="str">
            <v>SICRO Jan/26</v>
          </cell>
        </row>
        <row r="3952">
          <cell r="A3952">
            <v>2909382</v>
          </cell>
          <cell r="B3952" t="str">
            <v>Nivelamento de via com grupo gerador/vibrador e levante de até 10 cm - bitola mista com dormente de madeira ou concreto e taxa de dormentação de 1.750 un/km</v>
          </cell>
          <cell r="C3952" t="str">
            <v>km</v>
          </cell>
          <cell r="D3952">
            <v>13894</v>
          </cell>
          <cell r="E3952" t="str">
            <v>SICRO Jan/26</v>
          </cell>
        </row>
        <row r="3953">
          <cell r="A3953">
            <v>2909387</v>
          </cell>
          <cell r="B3953" t="str">
            <v>Nivelamento de via com grupo gerador/vibrador e levante de até 10 cm - bitola mista com dormente de madeira ou concreto e taxa de dormentação de 1.850 un/km</v>
          </cell>
          <cell r="C3953" t="str">
            <v>km</v>
          </cell>
          <cell r="D3953">
            <v>14659.2</v>
          </cell>
          <cell r="E3953" t="str">
            <v>SICRO Jan/26</v>
          </cell>
        </row>
        <row r="3954">
          <cell r="A3954">
            <v>2909375</v>
          </cell>
          <cell r="B3954" t="str">
            <v>Nivelamento de via com socaria manual e levante de até 10 cm - bitola métrica ou larga com dormente de madeira ou concreto e taxa de dormentação de 1.667 un/km</v>
          </cell>
          <cell r="C3954" t="str">
            <v>km</v>
          </cell>
          <cell r="D3954">
            <v>14100.22</v>
          </cell>
          <cell r="E3954" t="str">
            <v>SICRO Jan/26</v>
          </cell>
        </row>
        <row r="3955">
          <cell r="A3955">
            <v>2909377</v>
          </cell>
          <cell r="B3955" t="str">
            <v>Nivelamento de via com socaria manual e levante de até 10 cm - bitola métrica ou larga com dormente de madeira ou concreto e taxa de dormentação de 1.750 un/km</v>
          </cell>
          <cell r="C3955" t="str">
            <v>km</v>
          </cell>
          <cell r="D3955">
            <v>14758.7</v>
          </cell>
          <cell r="E3955" t="str">
            <v>SICRO Jan/26</v>
          </cell>
        </row>
        <row r="3956">
          <cell r="A3956">
            <v>2909386</v>
          </cell>
          <cell r="B3956" t="str">
            <v>Nivelamento de via com socaria manual e levante de até 10 cm - bitola métrica ou larga com dormente de madeira ou concreto e taxa de dormentação de 1.850 un/km</v>
          </cell>
          <cell r="C3956" t="str">
            <v>km</v>
          </cell>
          <cell r="D3956">
            <v>15552.8</v>
          </cell>
          <cell r="E3956" t="str">
            <v>SICRO Jan/26</v>
          </cell>
        </row>
        <row r="3957">
          <cell r="A3957">
            <v>2909376</v>
          </cell>
          <cell r="B3957" t="str">
            <v>Nivelamento de via com socaria manual e levante de até 10 cm - bitola mista com dormente de madeira ou concreto e taxa de dormentação de 1.667 un/km</v>
          </cell>
          <cell r="C3957" t="str">
            <v>km</v>
          </cell>
          <cell r="D3957">
            <v>20709.89</v>
          </cell>
          <cell r="E3957" t="str">
            <v>SICRO Jan/26</v>
          </cell>
        </row>
        <row r="3958">
          <cell r="A3958">
            <v>2909378</v>
          </cell>
          <cell r="B3958" t="str">
            <v>Nivelamento de via com socaria manual e levante de até 10 cm - bitola mista com dormente de madeira ou concreto e taxa de dormentação de 1.750 un/km</v>
          </cell>
          <cell r="C3958" t="str">
            <v>km</v>
          </cell>
          <cell r="D3958">
            <v>21705.56</v>
          </cell>
          <cell r="E3958" t="str">
            <v>SICRO Jan/26</v>
          </cell>
        </row>
        <row r="3959">
          <cell r="A3959">
            <v>2909385</v>
          </cell>
          <cell r="B3959" t="str">
            <v>Nivelamento de via com socaria manual e levante de até 10 cm - bitola mista com dormente de madeira ou concreto e taxa de dormentação de 1.850 un/km</v>
          </cell>
          <cell r="C3959" t="str">
            <v>km</v>
          </cell>
          <cell r="D3959">
            <v>22889.88</v>
          </cell>
          <cell r="E3959" t="str">
            <v>SICRO Jan/26</v>
          </cell>
        </row>
        <row r="3960">
          <cell r="A3960">
            <v>2909383</v>
          </cell>
          <cell r="B3960" t="str">
            <v>Nivelamento e alinhamento de via com socadora automática e levante de até 10 cm - qualquer bitola ou dormente e taxa de dormentação de 1.667 un/km</v>
          </cell>
          <cell r="C3960" t="str">
            <v>km</v>
          </cell>
          <cell r="D3960">
            <v>6750</v>
          </cell>
          <cell r="E3960" t="str">
            <v>SICRO Jan/26</v>
          </cell>
        </row>
        <row r="3961">
          <cell r="A3961">
            <v>2909384</v>
          </cell>
          <cell r="B3961" t="str">
            <v>Nivelamento e alinhamento de via com socadora automática e levante de até 10 cm - qualquer bitola ou dormente e taxa de dormentação de 1.750 un/km</v>
          </cell>
          <cell r="C3961" t="str">
            <v>km</v>
          </cell>
          <cell r="D3961">
            <v>7086.11</v>
          </cell>
          <cell r="E3961" t="str">
            <v>SICRO Jan/26</v>
          </cell>
        </row>
        <row r="3962">
          <cell r="A3962">
            <v>2909148</v>
          </cell>
          <cell r="B3962" t="str">
            <v>Regularização do lastro com reguladora de lastro</v>
          </cell>
          <cell r="C3962" t="str">
            <v>km</v>
          </cell>
          <cell r="D3962">
            <v>477.91</v>
          </cell>
          <cell r="E3962" t="str">
            <v>SICRO Jan/26</v>
          </cell>
        </row>
        <row r="3963">
          <cell r="A3963">
            <v>2909389</v>
          </cell>
          <cell r="B3963" t="str">
            <v>Regularização manual do lastro em via corrida, bitola larga, com qualquer tipo de dormente</v>
          </cell>
          <cell r="C3963" t="str">
            <v>km</v>
          </cell>
          <cell r="D3963">
            <v>5128.74</v>
          </cell>
          <cell r="E3963" t="str">
            <v>SICRO Jan/26</v>
          </cell>
        </row>
        <row r="3964">
          <cell r="A3964">
            <v>2909390</v>
          </cell>
          <cell r="B3964" t="str">
            <v>Regularização manual do lastro em via corrida, bitola métrica, com qualquer tipo de dormente</v>
          </cell>
          <cell r="C3964" t="str">
            <v>km</v>
          </cell>
          <cell r="D3964">
            <v>3611.8</v>
          </cell>
          <cell r="E3964" t="str">
            <v>SICRO Jan/26</v>
          </cell>
        </row>
        <row r="3965">
          <cell r="A3965">
            <v>2909391</v>
          </cell>
          <cell r="B3965" t="str">
            <v>Regularização manual do lastro em via corrida, bitola mista, com qualquer tipo de dormente</v>
          </cell>
          <cell r="C3965" t="str">
            <v>km</v>
          </cell>
          <cell r="D3965">
            <v>6154.89</v>
          </cell>
          <cell r="E3965" t="str">
            <v>SICRO Jan/26</v>
          </cell>
        </row>
        <row r="3966">
          <cell r="A3966">
            <v>3009336</v>
          </cell>
          <cell r="B3966" t="str">
            <v>Alívio de tensão, com martelo de bronze, em TLS com 120 de comprimento de TR45, taxa de dormentação de 1.667 un/km, para qualquer bitola e fixação elástica</v>
          </cell>
          <cell r="C3966" t="str">
            <v>un</v>
          </cell>
          <cell r="D3966">
            <v>140.32</v>
          </cell>
          <cell r="E3966" t="str">
            <v>SICRO Jan/26</v>
          </cell>
        </row>
        <row r="3967">
          <cell r="A3967">
            <v>3009337</v>
          </cell>
          <cell r="B3967" t="str">
            <v>Alívio de tensão, com martelo de bronze, em TLS com 120 de comprimento de TR45, taxa de dormentação de 1.750 un/km, para qualquer bitola e fixação elástica</v>
          </cell>
          <cell r="C3967" t="str">
            <v>un</v>
          </cell>
          <cell r="D3967">
            <v>144.11000000000001</v>
          </cell>
          <cell r="E3967" t="str">
            <v>SICRO Jan/26</v>
          </cell>
        </row>
        <row r="3968">
          <cell r="A3968">
            <v>3009340</v>
          </cell>
          <cell r="B3968" t="str">
            <v>Alívio de tensão, com martelo de bronze, em TLS com 120 de comprimento de TR57, taxa de dormentação de 1.667 un/km, para qualquer bitola e fixação elástica</v>
          </cell>
          <cell r="C3968" t="str">
            <v>un</v>
          </cell>
          <cell r="D3968">
            <v>270.76</v>
          </cell>
          <cell r="E3968" t="str">
            <v>SICRO Jan/26</v>
          </cell>
        </row>
        <row r="3969">
          <cell r="A3969">
            <v>3009341</v>
          </cell>
          <cell r="B3969" t="str">
            <v>Alívio de tensão, com martelo de bronze, em TLS com 120 de comprimento de TR57, taxa de dormentação de 1.750 un/km, para qualquer bitola e fixação elástica</v>
          </cell>
          <cell r="C3969" t="str">
            <v>un</v>
          </cell>
          <cell r="D3969">
            <v>278.35000000000002</v>
          </cell>
          <cell r="E3969" t="str">
            <v>SICRO Jan/26</v>
          </cell>
        </row>
        <row r="3970">
          <cell r="A3970">
            <v>3009344</v>
          </cell>
          <cell r="B3970" t="str">
            <v>Alívio de tensão, com martelo de bronze, em TLS com 120 de comprimento de TR68, taxa de dormentação de 1.667 un/km, para qualquer bitola e fixação elástica</v>
          </cell>
          <cell r="C3970" t="str">
            <v>un</v>
          </cell>
          <cell r="D3970">
            <v>140.9</v>
          </cell>
          <cell r="E3970" t="str">
            <v>SICRO Jan/26</v>
          </cell>
        </row>
        <row r="3971">
          <cell r="A3971">
            <v>3009345</v>
          </cell>
          <cell r="B3971" t="str">
            <v>Alívio de tensão, com martelo de bronze, em TLS com 120 de comprimento de TR68, taxa de dormentação de 1.750 un/km, para qualquer bitola e fixação elástica</v>
          </cell>
          <cell r="C3971" t="str">
            <v>un</v>
          </cell>
          <cell r="D3971">
            <v>144.69</v>
          </cell>
          <cell r="E3971" t="str">
            <v>SICRO Jan/26</v>
          </cell>
        </row>
        <row r="3972">
          <cell r="A3972">
            <v>3009348</v>
          </cell>
          <cell r="B3972" t="str">
            <v>Alívio de tensão, com martelo de bronze, em TLS com 120 de comprimento de UIC60, taxa de dormentação de 1.667 un/km, para qualquer bitola e fixação elástica</v>
          </cell>
          <cell r="C3972" t="str">
            <v>un</v>
          </cell>
          <cell r="D3972">
            <v>270.83999999999997</v>
          </cell>
          <cell r="E3972" t="str">
            <v>SICRO Jan/26</v>
          </cell>
        </row>
        <row r="3973">
          <cell r="A3973">
            <v>3009349</v>
          </cell>
          <cell r="B3973" t="str">
            <v>Alívio de tensão, com martelo de bronze, em TLS com 120 de comprimento de UIC60, taxa de dormentação de 1.750 un/km, para qualquer bitola e fixação elástica</v>
          </cell>
          <cell r="C3973" t="str">
            <v>un</v>
          </cell>
          <cell r="D3973">
            <v>278.43</v>
          </cell>
          <cell r="E3973" t="str">
            <v>SICRO Jan/26</v>
          </cell>
        </row>
        <row r="3974">
          <cell r="A3974">
            <v>3009338</v>
          </cell>
          <cell r="B3974" t="str">
            <v>Alívio de tensão, com martelo de bronze, em TLS com 240 de comprimento de TR45, taxa de dormentação de 1.667 un/km, para qualquer bitola e fixação elástica</v>
          </cell>
          <cell r="C3974" t="str">
            <v>un</v>
          </cell>
          <cell r="D3974">
            <v>140.32</v>
          </cell>
          <cell r="E3974" t="str">
            <v>SICRO Jan/26</v>
          </cell>
        </row>
        <row r="3975">
          <cell r="A3975">
            <v>3009339</v>
          </cell>
          <cell r="B3975" t="str">
            <v>Alívio de tensão, com martelo de bronze, em TLS com 240 de comprimento de TR45, taxa de dormentação de 1.750 un/km, para qualquer bitola e fixação elástica</v>
          </cell>
          <cell r="C3975" t="str">
            <v>un</v>
          </cell>
          <cell r="D3975">
            <v>144.11000000000001</v>
          </cell>
          <cell r="E3975" t="str">
            <v>SICRO Jan/26</v>
          </cell>
        </row>
        <row r="3976">
          <cell r="A3976">
            <v>3009342</v>
          </cell>
          <cell r="B3976" t="str">
            <v>Alívio de tensão, com martelo de bronze, em TLS com 240 de comprimento de TR57, taxa de dormentação de 1.667 un/km, para qualquer bitola e fixação elástica</v>
          </cell>
          <cell r="C3976" t="str">
            <v>un</v>
          </cell>
          <cell r="D3976">
            <v>270.76</v>
          </cell>
          <cell r="E3976" t="str">
            <v>SICRO Jan/26</v>
          </cell>
        </row>
        <row r="3977">
          <cell r="A3977">
            <v>3009343</v>
          </cell>
          <cell r="B3977" t="str">
            <v>Alívio de tensão, com martelo de bronze, em TLS com 240 de comprimento de TR57, taxa de dormentação de 1.750 un/km, para qualquer bitola e fixação elástica</v>
          </cell>
          <cell r="C3977" t="str">
            <v>un</v>
          </cell>
          <cell r="D3977">
            <v>278.35000000000002</v>
          </cell>
          <cell r="E3977" t="str">
            <v>SICRO Jan/26</v>
          </cell>
        </row>
        <row r="3978">
          <cell r="A3978">
            <v>3009346</v>
          </cell>
          <cell r="B3978" t="str">
            <v>Alívio de tensão, com martelo de bronze, em TLS com 240 de comprimento de TR68, taxa de dormentação de 1.667 un/km, para qualquer bitola e fixação elástica</v>
          </cell>
          <cell r="C3978" t="str">
            <v>un</v>
          </cell>
          <cell r="D3978">
            <v>140.9</v>
          </cell>
          <cell r="E3978" t="str">
            <v>SICRO Jan/26</v>
          </cell>
        </row>
        <row r="3979">
          <cell r="A3979">
            <v>3009347</v>
          </cell>
          <cell r="B3979" t="str">
            <v>Alívio de tensão, com martelo de bronze, em TLS com 240 de comprimento de TR68, taxa de dormentação de 1.750 un/km, para qualquer bitola e fixação elástica</v>
          </cell>
          <cell r="C3979" t="str">
            <v>un</v>
          </cell>
          <cell r="D3979">
            <v>144.69</v>
          </cell>
          <cell r="E3979" t="str">
            <v>SICRO Jan/26</v>
          </cell>
        </row>
        <row r="3980">
          <cell r="A3980">
            <v>3009350</v>
          </cell>
          <cell r="B3980" t="str">
            <v>Alívio de tensão, com martelo de bronze, em TLS com 240 de comprimento de UIC60, taxa de dormentação de 1.667 un/km, para qualquer bitola e fixação elástica</v>
          </cell>
          <cell r="C3980" t="str">
            <v>un</v>
          </cell>
          <cell r="D3980">
            <v>270.83999999999997</v>
          </cell>
          <cell r="E3980" t="str">
            <v>SICRO Jan/26</v>
          </cell>
        </row>
        <row r="3981">
          <cell r="A3981">
            <v>3009351</v>
          </cell>
          <cell r="B3981" t="str">
            <v>Alívio de tensão, com martelo de bronze, em TLS com 240 de comprimento de UIC60, taxa de dormentação de 1.750 un/km, para qualquer bitola e fixação elástica</v>
          </cell>
          <cell r="C3981" t="str">
            <v>un</v>
          </cell>
          <cell r="D3981">
            <v>278.43</v>
          </cell>
          <cell r="E3981" t="str">
            <v>SICRO Jan/26</v>
          </cell>
        </row>
        <row r="3982">
          <cell r="A3982">
            <v>3009080</v>
          </cell>
          <cell r="B3982" t="str">
            <v>Colocação manual de grampo elástico Pandrol</v>
          </cell>
          <cell r="C3982" t="str">
            <v>un</v>
          </cell>
          <cell r="D3982">
            <v>0.21</v>
          </cell>
          <cell r="E3982" t="str">
            <v>SICRO Jan/26</v>
          </cell>
        </row>
        <row r="3983">
          <cell r="A3983">
            <v>3009075</v>
          </cell>
          <cell r="B3983" t="str">
            <v>Colocação manual de retensor para trilho TR45</v>
          </cell>
          <cell r="C3983" t="str">
            <v>un</v>
          </cell>
          <cell r="D3983">
            <v>55.31</v>
          </cell>
          <cell r="E3983" t="str">
            <v>SICRO Jan/26</v>
          </cell>
        </row>
        <row r="3984">
          <cell r="A3984">
            <v>3009076</v>
          </cell>
          <cell r="B3984" t="str">
            <v>Colocação manual de retensor para trilho TR57</v>
          </cell>
          <cell r="C3984" t="str">
            <v>un</v>
          </cell>
          <cell r="D3984">
            <v>57.12</v>
          </cell>
          <cell r="E3984" t="str">
            <v>SICRO Jan/26</v>
          </cell>
        </row>
        <row r="3985">
          <cell r="A3985">
            <v>3009077</v>
          </cell>
          <cell r="B3985" t="str">
            <v>Colocação manual de retensor para trilho TR68</v>
          </cell>
          <cell r="C3985" t="str">
            <v>un</v>
          </cell>
          <cell r="D3985">
            <v>60.29</v>
          </cell>
          <cell r="E3985" t="str">
            <v>SICRO Jan/26</v>
          </cell>
        </row>
        <row r="3986">
          <cell r="A3986">
            <v>3009078</v>
          </cell>
          <cell r="B3986" t="str">
            <v>Colocação manual de retensor para trilho UIC60</v>
          </cell>
          <cell r="C3986" t="str">
            <v>un</v>
          </cell>
          <cell r="D3986">
            <v>62.75</v>
          </cell>
          <cell r="E3986" t="str">
            <v>SICRO Jan/26</v>
          </cell>
        </row>
        <row r="3987">
          <cell r="A3987">
            <v>3009087</v>
          </cell>
          <cell r="B3987" t="str">
            <v>Colocação mecanizada de grampo elástico Pandrol</v>
          </cell>
          <cell r="C3987" t="str">
            <v>un</v>
          </cell>
          <cell r="D3987">
            <v>0.12</v>
          </cell>
          <cell r="E3987" t="str">
            <v>SICRO Jan/26</v>
          </cell>
        </row>
        <row r="3988">
          <cell r="A3988">
            <v>3009085</v>
          </cell>
          <cell r="B3988" t="str">
            <v>Contratrilho TR45, comprimento de 12 m, sobre dormente de madeira, taxa de dormentação de 1.750 un/km, tala de junção de 6 furos e fixação rígida - posicionamento e assentamento manual</v>
          </cell>
          <cell r="C3988" t="str">
            <v>m</v>
          </cell>
          <cell r="D3988">
            <v>1029.23</v>
          </cell>
          <cell r="E3988" t="str">
            <v>SICRO Jan/26</v>
          </cell>
        </row>
        <row r="3989">
          <cell r="A3989">
            <v>3009086</v>
          </cell>
          <cell r="B3989" t="str">
            <v>Contratrilho TR57, comprimento de 12 m, sobre dormente de madeira, taxa de dormentação de 1.750 un/km, tala de junção de 6 furos e fixação rígida - posicionamento e assentamento manual</v>
          </cell>
          <cell r="C3989" t="str">
            <v>m</v>
          </cell>
          <cell r="D3989">
            <v>1378.89</v>
          </cell>
          <cell r="E3989" t="str">
            <v>SICRO Jan/26</v>
          </cell>
        </row>
        <row r="3990">
          <cell r="A3990">
            <v>3009089</v>
          </cell>
          <cell r="B3990" t="str">
            <v>Contratrilho TR68, comprimento de 12 m, sobre dormente de madeira, taxa de dormentação de 1.750 un/km, tala de junção de 6 furos e fixação rígida - posicionamento e assentamento manual</v>
          </cell>
          <cell r="C3990" t="str">
            <v>m</v>
          </cell>
          <cell r="D3990">
            <v>1678.59</v>
          </cell>
          <cell r="E3990" t="str">
            <v>SICRO Jan/26</v>
          </cell>
        </row>
        <row r="3991">
          <cell r="A3991">
            <v>3009090</v>
          </cell>
          <cell r="B3991" t="str">
            <v>Contratrilho UIC60, comprimento de 12 m, sobre dormente de madeira, taxa de dormentação de 1.750 un/km, tala de junção de 6 furos e fixação rígida - posicionamento e assentamento manual</v>
          </cell>
          <cell r="C3991" t="str">
            <v>m</v>
          </cell>
          <cell r="D3991">
            <v>1515.21</v>
          </cell>
          <cell r="E3991" t="str">
            <v>SICRO Jan/26</v>
          </cell>
        </row>
        <row r="3992">
          <cell r="A3992">
            <v>3009004</v>
          </cell>
          <cell r="B3992" t="str">
            <v>Dormente de concreto monobloco protendido bitola larga - confecção</v>
          </cell>
          <cell r="C3992" t="str">
            <v>un</v>
          </cell>
          <cell r="D3992">
            <v>367.43</v>
          </cell>
          <cell r="E3992" t="str">
            <v>SICRO Jan/26</v>
          </cell>
        </row>
        <row r="3993">
          <cell r="A3993">
            <v>3009002</v>
          </cell>
          <cell r="B3993" t="str">
            <v>Dormente de concreto monobloco protendido bitola métrica - confecção</v>
          </cell>
          <cell r="C3993" t="str">
            <v>un</v>
          </cell>
          <cell r="D3993">
            <v>281.39999999999998</v>
          </cell>
          <cell r="E3993" t="str">
            <v>SICRO Jan/26</v>
          </cell>
        </row>
        <row r="3994">
          <cell r="A3994">
            <v>3009006</v>
          </cell>
          <cell r="B3994" t="str">
            <v>Dormente de concreto monobloco protendido bitola mista - confecção</v>
          </cell>
          <cell r="C3994" t="str">
            <v>un</v>
          </cell>
          <cell r="D3994">
            <v>486.15</v>
          </cell>
          <cell r="E3994" t="str">
            <v>SICRO Jan/26</v>
          </cell>
        </row>
        <row r="3995">
          <cell r="A3995">
            <v>3009280</v>
          </cell>
          <cell r="B3995" t="str">
            <v>Dormente de concreto monobloco, bitola larga, taxa de dormentação de 1.667 un/km, fixação elástica Pandrol - posicionamento mecanizado com carregadeira</v>
          </cell>
          <cell r="C3995" t="str">
            <v>km</v>
          </cell>
          <cell r="D3995">
            <v>638459.18999999994</v>
          </cell>
          <cell r="E3995" t="str">
            <v>SICRO Jan/26</v>
          </cell>
        </row>
        <row r="3996">
          <cell r="A3996">
            <v>3009281</v>
          </cell>
          <cell r="B3996" t="str">
            <v>Dormente de concreto monobloco, bitola larga, taxa de dormentação de 1.667 un/km, fixação elástica Pandrol - posicionamento mecanizado com pórtico</v>
          </cell>
          <cell r="C3996" t="str">
            <v>km</v>
          </cell>
          <cell r="D3996">
            <v>631713.18999999994</v>
          </cell>
          <cell r="E3996" t="str">
            <v>SICRO Jan/26</v>
          </cell>
        </row>
        <row r="3997">
          <cell r="A3997">
            <v>3009061</v>
          </cell>
          <cell r="B3997" t="str">
            <v>Dormente de concreto monobloco, bitola larga, taxa de dormentação de 1.750 un/km, fixação elástica Pandrol - posicionamento mecanizado com carregadeira</v>
          </cell>
          <cell r="C3997" t="str">
            <v>km</v>
          </cell>
          <cell r="D3997">
            <v>670249.35</v>
          </cell>
          <cell r="E3997" t="str">
            <v>SICRO Jan/26</v>
          </cell>
        </row>
        <row r="3998">
          <cell r="A3998">
            <v>3009062</v>
          </cell>
          <cell r="B3998" t="str">
            <v>Dormente de concreto monobloco, bitola larga, taxa de dormentação de 1.750 un/km, fixação elástica Pandrol - posicionamento mecanizado com pórtico</v>
          </cell>
          <cell r="C3998" t="str">
            <v>km</v>
          </cell>
          <cell r="D3998">
            <v>663166.14</v>
          </cell>
          <cell r="E3998" t="str">
            <v>SICRO Jan/26</v>
          </cell>
        </row>
        <row r="3999">
          <cell r="A3999">
            <v>3009278</v>
          </cell>
          <cell r="B3999" t="str">
            <v>Dormente de concreto monobloco, bitola métrica, taxa de dormentação de 1.667 un/km, fixação elástica Pandrol - posicionamento mecanizado com carregadeira</v>
          </cell>
          <cell r="C3999" t="str">
            <v>km</v>
          </cell>
          <cell r="D3999">
            <v>489722.28</v>
          </cell>
          <cell r="E3999" t="str">
            <v>SICRO Jan/26</v>
          </cell>
        </row>
        <row r="4000">
          <cell r="A4000">
            <v>3009279</v>
          </cell>
          <cell r="B4000" t="str">
            <v>Dormente de concreto monobloco, bitola métrica, taxa de dormentação de 1.667 un/km, fixação elástica Pandrol - posicionamento mecanizado com pórtico</v>
          </cell>
          <cell r="C4000" t="str">
            <v>km</v>
          </cell>
          <cell r="D4000">
            <v>485159.23</v>
          </cell>
          <cell r="E4000" t="str">
            <v>SICRO Jan/26</v>
          </cell>
        </row>
        <row r="4001">
          <cell r="A4001">
            <v>3009059</v>
          </cell>
          <cell r="B4001" t="str">
            <v>Dormente de concreto monobloco, bitola métrica, taxa de dormentação de 1.750 un/km, fixação elástica Pandrol - posicionamento mecanizado com carregadeira</v>
          </cell>
          <cell r="C4001" t="str">
            <v>km</v>
          </cell>
          <cell r="D4001">
            <v>514106.83</v>
          </cell>
          <cell r="E4001" t="str">
            <v>SICRO Jan/26</v>
          </cell>
        </row>
        <row r="4002">
          <cell r="A4002">
            <v>3009060</v>
          </cell>
          <cell r="B4002" t="str">
            <v>Dormente de concreto monobloco, bitola métrica, taxa de dormentação de 1.750 un/km, fixação elástica Pandrol - posicionamento mecanizado com pórtico</v>
          </cell>
          <cell r="C4002" t="str">
            <v>km</v>
          </cell>
          <cell r="D4002">
            <v>509315.25</v>
          </cell>
          <cell r="E4002" t="str">
            <v>SICRO Jan/26</v>
          </cell>
        </row>
        <row r="4003">
          <cell r="A4003">
            <v>3009282</v>
          </cell>
          <cell r="B4003" t="str">
            <v>Dormente de concreto monobloco, bitola mista, taxa de dormentação de 1.667 un/km, fixação elástica Pandrol - posicionamento mecanizado com carregadeira</v>
          </cell>
          <cell r="C4003" t="str">
            <v>km</v>
          </cell>
          <cell r="D4003">
            <v>836367.6</v>
          </cell>
          <cell r="E4003" t="str">
            <v>SICRO Jan/26</v>
          </cell>
        </row>
        <row r="4004">
          <cell r="A4004">
            <v>3009283</v>
          </cell>
          <cell r="B4004" t="str">
            <v>Dormente de concreto monobloco, bitola mista, taxa de dormentação de 1.667 un/km, fixação elástica Pandrol - posicionamento mecanizado com pórtico</v>
          </cell>
          <cell r="C4004" t="str">
            <v>km</v>
          </cell>
          <cell r="D4004">
            <v>829622.93</v>
          </cell>
          <cell r="E4004" t="str">
            <v>SICRO Jan/26</v>
          </cell>
        </row>
        <row r="4005">
          <cell r="A4005">
            <v>3009063</v>
          </cell>
          <cell r="B4005" t="str">
            <v>Dormente de concreto monobloco, bitola mista, taxa de dormentação de 1.750 un/km, fixação elástica Pandrol - posicionamento mecanizado com carregadeira</v>
          </cell>
          <cell r="C4005" t="str">
            <v>km</v>
          </cell>
          <cell r="D4005">
            <v>878011.63</v>
          </cell>
          <cell r="E4005" t="str">
            <v>SICRO Jan/26</v>
          </cell>
        </row>
        <row r="4006">
          <cell r="A4006">
            <v>3009064</v>
          </cell>
          <cell r="B4006" t="str">
            <v>Dormente de concreto monobloco, bitola mista, taxa de dormentação de 1.750 un/km, fixação elástica Pandrol - posicionamento mecanizado com pórtico</v>
          </cell>
          <cell r="C4006" t="str">
            <v>km</v>
          </cell>
          <cell r="D4006">
            <v>870929.81</v>
          </cell>
          <cell r="E4006" t="str">
            <v>SICRO Jan/26</v>
          </cell>
        </row>
        <row r="4007">
          <cell r="A4007">
            <v>3009081</v>
          </cell>
          <cell r="B4007" t="str">
            <v>Dormente de madeira para ponte, bitola métrica ou larga, para TR45, fixação rígida - posicionamento e assentamento mecanizado</v>
          </cell>
          <cell r="C4007" t="str">
            <v>un</v>
          </cell>
          <cell r="D4007">
            <v>754.4</v>
          </cell>
          <cell r="E4007" t="str">
            <v>SICRO Jan/26</v>
          </cell>
        </row>
        <row r="4008">
          <cell r="A4008">
            <v>3009082</v>
          </cell>
          <cell r="B4008" t="str">
            <v>Dormente de madeira para ponte, bitola métrica ou larga, para TR57, fixação rígida - posicionamento e assentamento mecanizado</v>
          </cell>
          <cell r="C4008" t="str">
            <v>un</v>
          </cell>
          <cell r="D4008">
            <v>807.66</v>
          </cell>
          <cell r="E4008" t="str">
            <v>SICRO Jan/26</v>
          </cell>
        </row>
        <row r="4009">
          <cell r="A4009">
            <v>3009083</v>
          </cell>
          <cell r="B4009" t="str">
            <v>Dormente de madeira para ponte, bitola métrica ou larga, para TR68, fixação rígida - posicionamento e assentamento mecanizado</v>
          </cell>
          <cell r="C4009" t="str">
            <v>un</v>
          </cell>
          <cell r="D4009">
            <v>854.81</v>
          </cell>
          <cell r="E4009" t="str">
            <v>SICRO Jan/26</v>
          </cell>
        </row>
        <row r="4010">
          <cell r="A4010">
            <v>3009084</v>
          </cell>
          <cell r="B4010" t="str">
            <v>Dormente de madeira para ponte, bitola métrica ou larga, para UIC60, fixação rígida - posicionamento e assentamento mecanizado</v>
          </cell>
          <cell r="C4010" t="str">
            <v>un</v>
          </cell>
          <cell r="D4010">
            <v>846.32</v>
          </cell>
          <cell r="E4010" t="str">
            <v>SICRO Jan/26</v>
          </cell>
        </row>
        <row r="4011">
          <cell r="A4011">
            <v>3009070</v>
          </cell>
          <cell r="B4011" t="str">
            <v>Dormente de madeira, bitola larga ou mista - posicionamento manual</v>
          </cell>
          <cell r="C4011" t="str">
            <v>un</v>
          </cell>
          <cell r="D4011">
            <v>506.94</v>
          </cell>
          <cell r="E4011" t="str">
            <v>SICRO Jan/26</v>
          </cell>
        </row>
        <row r="4012">
          <cell r="A4012">
            <v>3009285</v>
          </cell>
          <cell r="B4012" t="str">
            <v>Dormente de madeira, bitola larga ou mista, taxa de dormentação de 1.667 un/km - posicionamento mecanizado com carregadeira</v>
          </cell>
          <cell r="C4012" t="str">
            <v>km</v>
          </cell>
          <cell r="D4012">
            <v>813968.32</v>
          </cell>
          <cell r="E4012" t="str">
            <v>SICRO Jan/26</v>
          </cell>
        </row>
        <row r="4013">
          <cell r="A4013">
            <v>3009072</v>
          </cell>
          <cell r="B4013" t="str">
            <v>Dormente de madeira, bitola larga ou mista, taxa de dormentação de 1.750 un/km - posicionamento mecanizado com carregadeira</v>
          </cell>
          <cell r="C4013" t="str">
            <v>km</v>
          </cell>
          <cell r="D4013">
            <v>854497.09</v>
          </cell>
          <cell r="E4013" t="str">
            <v>SICRO Jan/26</v>
          </cell>
        </row>
        <row r="4014">
          <cell r="A4014">
            <v>3009069</v>
          </cell>
          <cell r="B4014" t="str">
            <v>Dormente de madeira, bitola métrica - posicionamento manual</v>
          </cell>
          <cell r="C4014" t="str">
            <v>un</v>
          </cell>
          <cell r="D4014">
            <v>254.59</v>
          </cell>
          <cell r="E4014" t="str">
            <v>SICRO Jan/26</v>
          </cell>
        </row>
        <row r="4015">
          <cell r="A4015">
            <v>3009284</v>
          </cell>
          <cell r="B4015" t="str">
            <v>Dormente de madeira, bitola métrica, taxa de dormentação de 1.667 un/km - posicionamento mecanizado com carregadeira</v>
          </cell>
          <cell r="C4015" t="str">
            <v>km</v>
          </cell>
          <cell r="D4015">
            <v>400322.15</v>
          </cell>
          <cell r="E4015" t="str">
            <v>SICRO Jan/26</v>
          </cell>
        </row>
        <row r="4016">
          <cell r="A4016">
            <v>3009071</v>
          </cell>
          <cell r="B4016" t="str">
            <v>Dormente de madeira, bitola métrica, taxa de dormentação de 1.750 un/km - posicionamento mecanizado com carregadeira</v>
          </cell>
          <cell r="C4016" t="str">
            <v>km</v>
          </cell>
          <cell r="D4016">
            <v>420255.46</v>
          </cell>
          <cell r="E4016" t="str">
            <v>SICRO Jan/26</v>
          </cell>
        </row>
        <row r="4017">
          <cell r="A4017">
            <v>3009091</v>
          </cell>
          <cell r="B4017" t="str">
            <v>Lançamento de lastro, 10 cm de altura, primeiro levante, descarga de pedra britada de caminhões</v>
          </cell>
          <cell r="C4017" t="str">
            <v>m³</v>
          </cell>
          <cell r="D4017">
            <v>206.01</v>
          </cell>
          <cell r="E4017" t="str">
            <v>SICRO Jan/26</v>
          </cell>
        </row>
        <row r="4018">
          <cell r="A4018">
            <v>3009058</v>
          </cell>
          <cell r="B4018" t="str">
            <v>Lubrificador de trilhos e de flanges de rodas</v>
          </cell>
          <cell r="C4018" t="str">
            <v>un</v>
          </cell>
          <cell r="D4018">
            <v>91540.11</v>
          </cell>
          <cell r="E4018" t="str">
            <v>SICRO Jan/26</v>
          </cell>
        </row>
        <row r="4019">
          <cell r="A4019">
            <v>3009229</v>
          </cell>
          <cell r="B4019" t="str">
            <v>Posicionamento mecanizado de trilhos</v>
          </cell>
          <cell r="C4019" t="str">
            <v>km</v>
          </cell>
          <cell r="D4019">
            <v>257.83</v>
          </cell>
          <cell r="E4019" t="str">
            <v>SICRO Jan/26</v>
          </cell>
        </row>
        <row r="4020">
          <cell r="A4020">
            <v>3009132</v>
          </cell>
          <cell r="B4020" t="str">
            <v>Pré-alinhamento manual da grade com dormente de madeira</v>
          </cell>
          <cell r="C4020" t="str">
            <v>km</v>
          </cell>
          <cell r="D4020">
            <v>1893.32</v>
          </cell>
          <cell r="E4020" t="str">
            <v>SICRO Jan/26</v>
          </cell>
        </row>
        <row r="4021">
          <cell r="A4021">
            <v>3009133</v>
          </cell>
          <cell r="B4021" t="str">
            <v>Pré-alinhamento mecanizado da grade</v>
          </cell>
          <cell r="C4021" t="str">
            <v>km</v>
          </cell>
          <cell r="D4021">
            <v>2139.16</v>
          </cell>
          <cell r="E4021" t="str">
            <v>SICRO Jan/26</v>
          </cell>
        </row>
        <row r="4022">
          <cell r="A4022">
            <v>3009321</v>
          </cell>
          <cell r="B4022" t="str">
            <v>Solda aluminotérmica para TR45 com cadinho descartável, executada no campo, para formação de trilho longo soldado (TLS)</v>
          </cell>
          <cell r="C4022" t="str">
            <v>un</v>
          </cell>
          <cell r="D4022">
            <v>1613.11</v>
          </cell>
          <cell r="E4022" t="str">
            <v>SICRO Jan/26</v>
          </cell>
        </row>
        <row r="4023">
          <cell r="A4023">
            <v>3009322</v>
          </cell>
          <cell r="B4023" t="str">
            <v>Solda aluminotérmica para TR57 com cadinho descartável, executada no campo, para formação de trilho longo soldado (TLS)</v>
          </cell>
          <cell r="C4023" t="str">
            <v>un</v>
          </cell>
          <cell r="D4023">
            <v>1608.42</v>
          </cell>
          <cell r="E4023" t="str">
            <v>SICRO Jan/26</v>
          </cell>
        </row>
        <row r="4024">
          <cell r="A4024">
            <v>3009323</v>
          </cell>
          <cell r="B4024" t="str">
            <v>Solda aluminotérmica para TR68 com cadinho descartável, executada no campo, para formação de trilho longo soldado (TLS)</v>
          </cell>
          <cell r="C4024" t="str">
            <v>un</v>
          </cell>
          <cell r="D4024">
            <v>1678.97</v>
          </cell>
          <cell r="E4024" t="str">
            <v>SICRO Jan/26</v>
          </cell>
        </row>
        <row r="4025">
          <cell r="A4025">
            <v>3009324</v>
          </cell>
          <cell r="B4025" t="str">
            <v>Solda aluminotérmica para UIC60 com cadinho descartável, executada no campo, para formação de trilho longo soldado (TLS)</v>
          </cell>
          <cell r="C4025" t="str">
            <v>un</v>
          </cell>
          <cell r="D4025">
            <v>1626.27</v>
          </cell>
          <cell r="E4025" t="str">
            <v>SICRO Jan/26</v>
          </cell>
        </row>
        <row r="4026">
          <cell r="A4026">
            <v>3009096</v>
          </cell>
          <cell r="B4026" t="str">
            <v>Solda elétrica por caldeamento para qualquer perfil de trilho, comprimento de 12 m, em estaleiro para formação de trilho longo soldado</v>
          </cell>
          <cell r="C4026" t="str">
            <v>un</v>
          </cell>
          <cell r="D4026">
            <v>281.83999999999997</v>
          </cell>
          <cell r="E4026" t="str">
            <v>SICRO Jan/26</v>
          </cell>
        </row>
        <row r="4027">
          <cell r="A4027">
            <v>3009330</v>
          </cell>
          <cell r="B4027" t="str">
            <v>Solda elétrica por caldeamento para trilho TR45, comprimento de até 24 m, em via com dormente de concreto para formação de barra ou trilho longo soldado</v>
          </cell>
          <cell r="C4027" t="str">
            <v>un</v>
          </cell>
          <cell r="D4027">
            <v>232.22</v>
          </cell>
          <cell r="E4027" t="str">
            <v>SICRO Jan/26</v>
          </cell>
        </row>
        <row r="4028">
          <cell r="A4028">
            <v>3009326</v>
          </cell>
          <cell r="B4028" t="str">
            <v>Solda elétrica por caldeamento para trilho TR45, comprimento de até 24 m, em via com dormente de madeira para formação de barra ou trilho longo soldado</v>
          </cell>
          <cell r="C4028" t="str">
            <v>un</v>
          </cell>
          <cell r="D4028">
            <v>238.38</v>
          </cell>
          <cell r="E4028" t="str">
            <v>SICRO Jan/26</v>
          </cell>
        </row>
        <row r="4029">
          <cell r="A4029">
            <v>3009234</v>
          </cell>
          <cell r="B4029" t="str">
            <v>Trilho TR45, comprimento de 12 m, sobre dormente de concreto, bitola métrica ou larga, taxa de dormentação de 1.667 un/km, tala de junção de 6 furos e fixação elástica Pandrol - posicionamento e assentamento manual</v>
          </cell>
          <cell r="C4029" t="str">
            <v>km</v>
          </cell>
          <cell r="D4029">
            <v>1068658.01</v>
          </cell>
          <cell r="E4029" t="str">
            <v>SICRO Jan/26</v>
          </cell>
        </row>
        <row r="4030">
          <cell r="A4030">
            <v>3009022</v>
          </cell>
          <cell r="B4030" t="str">
            <v>Trilho TR45, comprimento de 12 m, sobre dormente de concreto, bitola métrica ou larga, taxa de dormentação de 1.750 un/km, tala de junção de 6 furos e fixação elástica Pandrol - posicionamento e assentamento manual</v>
          </cell>
          <cell r="C4030" t="str">
            <v>km</v>
          </cell>
          <cell r="D4030">
            <v>1074517</v>
          </cell>
          <cell r="E4030" t="str">
            <v>SICRO Jan/26</v>
          </cell>
        </row>
        <row r="4031">
          <cell r="A4031">
            <v>3009230</v>
          </cell>
          <cell r="B4031" t="str">
            <v>Trilho TR45, comprimento de 12 m, sobre dormente de concreto, bitola mista, taxa de dormentação de 1.667 un/km, tala de junção de 6 furos e fixação elástica Pandrol - posicionamento e assentamento manual</v>
          </cell>
          <cell r="C4031" t="str">
            <v>km</v>
          </cell>
          <cell r="D4031">
            <v>1603224.23</v>
          </cell>
          <cell r="E4031" t="str">
            <v>SICRO Jan/26</v>
          </cell>
        </row>
        <row r="4032">
          <cell r="A4032">
            <v>3009018</v>
          </cell>
          <cell r="B4032" t="str">
            <v>Trilho TR45, comprimento de 12 m, sobre dormente de concreto, bitola mista, taxa de dormentação de 1.750 un/km, tala de junção de 6 furos e fixação elástica Pandrol - posicionamento e assentamento manual</v>
          </cell>
          <cell r="C4032" t="str">
            <v>km</v>
          </cell>
          <cell r="D4032">
            <v>1612012.71</v>
          </cell>
          <cell r="E4032" t="str">
            <v>SICRO Jan/26</v>
          </cell>
        </row>
        <row r="4033">
          <cell r="A4033">
            <v>3009288</v>
          </cell>
          <cell r="B4033" t="str">
            <v>Trilho TR45, comprimento de 12 m, sobre dormente de madeira, bitola métrica ou larga, taxa de dormentação de 1.667 un/km, tala de junção de 6 furos e fixação rígida - posicionamento e assentamento manual</v>
          </cell>
          <cell r="C4033" t="str">
            <v>km</v>
          </cell>
          <cell r="D4033">
            <v>1330783.03</v>
          </cell>
          <cell r="E4033" t="str">
            <v>SICRO Jan/26</v>
          </cell>
        </row>
        <row r="4034">
          <cell r="A4034">
            <v>3009013</v>
          </cell>
          <cell r="B4034" t="str">
            <v>Trilho TR45, comprimento de 12 m, sobre dormente de madeira, bitola métrica ou larga, taxa de dormentação de 1.750 un/km, tala de junção de 6 furos e fixação rígida - posicionamento e assentamento manual</v>
          </cell>
          <cell r="C4034" t="str">
            <v>km</v>
          </cell>
          <cell r="D4034">
            <v>1349377.76</v>
          </cell>
          <cell r="E4034" t="str">
            <v>SICRO Jan/26</v>
          </cell>
        </row>
        <row r="4035">
          <cell r="A4035">
            <v>3009292</v>
          </cell>
          <cell r="B4035" t="str">
            <v>Trilho TR45, comprimento de 12 m, sobre dormente de madeira, bitola mista, taxa de dormentação de 1.667 un/km, tala de junção de 6 furos e fixação rígida - posicionamento e assentamento manual</v>
          </cell>
          <cell r="C4035" t="str">
            <v>km</v>
          </cell>
          <cell r="D4035">
            <v>1996178.13</v>
          </cell>
          <cell r="E4035" t="str">
            <v>SICRO Jan/26</v>
          </cell>
        </row>
        <row r="4036">
          <cell r="A4036">
            <v>3009225</v>
          </cell>
          <cell r="B4036" t="str">
            <v>Trilho TR45, comprimento de 12 m, sobre dormente de madeira, bitola mista, taxa de dormentação de 1.750 un/km, tala de junção de 6 furos e fixação rígida - posicionamento e assentamento manual</v>
          </cell>
          <cell r="C4036" t="str">
            <v>km</v>
          </cell>
          <cell r="D4036">
            <v>2024070.45</v>
          </cell>
          <cell r="E4036" t="str">
            <v>SICRO Jan/26</v>
          </cell>
        </row>
        <row r="4037">
          <cell r="A4037">
            <v>3009100</v>
          </cell>
          <cell r="B4037" t="str">
            <v>Trilho TR45, comprimento de 120 m (TLS), formado por trilhos curtos de 12 m soldados por caldeamento - confecção em estaleiro</v>
          </cell>
          <cell r="C4037" t="str">
            <v>un</v>
          </cell>
          <cell r="D4037">
            <v>49084.93</v>
          </cell>
          <cell r="E4037" t="str">
            <v>SICRO Jan/26</v>
          </cell>
        </row>
        <row r="4038">
          <cell r="A4038">
            <v>3009238</v>
          </cell>
          <cell r="B4038" t="str">
            <v>Trilho TR45, comprimento de 120 m (TLS), sobre dormente de concreto, bitola métrica ou larga, taxa de dormentação de 1.667 un/km, tala de junção de 6 furos e fixação elástica Pandrol - posicionamento e assentamento mecanizado</v>
          </cell>
          <cell r="C4038" t="str">
            <v>km</v>
          </cell>
          <cell r="D4038">
            <v>956600.25</v>
          </cell>
          <cell r="E4038" t="str">
            <v>SICRO Jan/26</v>
          </cell>
        </row>
        <row r="4039">
          <cell r="A4039">
            <v>3009304</v>
          </cell>
          <cell r="B4039" t="str">
            <v>Trilho TR45, comprimento de 120 m (TLS), sobre dormente de concreto, bitola mista, taxa de dormentação de 1.667 un/km, tala de junção de 6 furos e fixação elástica Pandrol - posicionamento e assentamento mecanizado</v>
          </cell>
          <cell r="C4039" t="str">
            <v>km</v>
          </cell>
          <cell r="D4039">
            <v>1434771.33</v>
          </cell>
          <cell r="E4039" t="str">
            <v>SICRO Jan/26</v>
          </cell>
        </row>
        <row r="4040">
          <cell r="A4040">
            <v>3009030</v>
          </cell>
          <cell r="B4040" t="str">
            <v>Trilho TR45, comprimento de 120 m (TLS), sobre dormente de concreto, bitola mista, taxa de dormentação de 1.750 un/km, tala de junção de 6 furos e fixação elástica Pandrol - posicionamento e assentamento mecanizado</v>
          </cell>
          <cell r="C4040" t="str">
            <v>km</v>
          </cell>
          <cell r="D4040">
            <v>1443548.21</v>
          </cell>
          <cell r="E4040" t="str">
            <v>SICRO Jan/26</v>
          </cell>
        </row>
        <row r="4041">
          <cell r="A4041">
            <v>3009254</v>
          </cell>
          <cell r="B4041" t="str">
            <v>Trilho TR45, comprimento de 120 m (TLS), sobre dormente de madeira, bitola métrica ou larga, taxa de dormentação de 1.667 un/km, tala de junção de 6 furos e fixação elástica Pandrol - posicionamento e assentamento mecanizado</v>
          </cell>
          <cell r="C4041" t="str">
            <v>km</v>
          </cell>
          <cell r="D4041">
            <v>1426926.94</v>
          </cell>
          <cell r="E4041" t="str">
            <v>SICRO Jan/26</v>
          </cell>
        </row>
        <row r="4042">
          <cell r="A4042">
            <v>3009262</v>
          </cell>
          <cell r="B4042" t="str">
            <v>Trilho TR45, comprimento de 120 m (TLS), sobre dormente de madeira, bitola métrica ou larga, taxa de dormentação de 1.667 un/km, tala de junção de 6 furos e fixação rígida - posicionamento e assentamento mecanizado</v>
          </cell>
          <cell r="C4042" t="str">
            <v>km</v>
          </cell>
          <cell r="D4042">
            <v>1216527.5900000001</v>
          </cell>
          <cell r="E4042" t="str">
            <v>SICRO Jan/26</v>
          </cell>
        </row>
        <row r="4043">
          <cell r="A4043">
            <v>3009034</v>
          </cell>
          <cell r="B4043" t="str">
            <v>Trilho TR45, comprimento de 120 m (TLS), sobre dormente de madeira, bitola métrica ou larga, taxa de dormentação de 1.750 un/km, tala de junção de 6 furos e fixação elástica Pandrol - posicionamento e assentamento mecanizado</v>
          </cell>
          <cell r="C4043" t="str">
            <v>km</v>
          </cell>
          <cell r="D4043">
            <v>1456606.62</v>
          </cell>
          <cell r="E4043" t="str">
            <v>SICRO Jan/26</v>
          </cell>
        </row>
        <row r="4044">
          <cell r="A4044">
            <v>3009042</v>
          </cell>
          <cell r="B4044" t="str">
            <v>Trilho TR45, comprimento de 120 m (TLS), sobre dormente de madeira, bitola métrica ou larga, taxa de dormentação de 1.750 un/km, tala de junção de 6 furos e fixação rígida - posicionamento e assentamento mecanizado</v>
          </cell>
          <cell r="C4044" t="str">
            <v>km</v>
          </cell>
          <cell r="D4044">
            <v>1235731.24</v>
          </cell>
          <cell r="E4044" t="str">
            <v>SICRO Jan/26</v>
          </cell>
        </row>
        <row r="4045">
          <cell r="A4045">
            <v>3009270</v>
          </cell>
          <cell r="B4045" t="str">
            <v>Trilho TR45, comprimento de 120 m (TLS), sobre dormente de madeira, bitola mista, taxa de dormentação de 1.667 un/km, tala de junção de 6 furos e fixação elástica Pandrol - posicionamento e assentamento mecanizado</v>
          </cell>
          <cell r="C4045" t="str">
            <v>km</v>
          </cell>
          <cell r="D4045">
            <v>2141406.2999999998</v>
          </cell>
          <cell r="E4045" t="str">
            <v>SICRO Jan/26</v>
          </cell>
        </row>
        <row r="4046">
          <cell r="A4046">
            <v>3009050</v>
          </cell>
          <cell r="B4046" t="str">
            <v>Trilho TR45, comprimento de 120 m (TLS), sobre dormente de madeira, bitola mista, taxa de dormentação de 1.750 un/km, tala de junção de 6 furos e fixação elástica Pandrol - posicionamento e assentamento mecanizado</v>
          </cell>
          <cell r="C4046" t="str">
            <v>km</v>
          </cell>
          <cell r="D4046">
            <v>2185983.48</v>
          </cell>
          <cell r="E4046" t="str">
            <v>SICRO Jan/26</v>
          </cell>
        </row>
        <row r="4047">
          <cell r="A4047">
            <v>3009101</v>
          </cell>
          <cell r="B4047" t="str">
            <v>Trilho TR45, comprimento de 240 m (TLS), formado por trilhos curtos de 12 m soldados por caldeamento - confecção em estaleiro</v>
          </cell>
          <cell r="C4047" t="str">
            <v>un</v>
          </cell>
          <cell r="D4047">
            <v>98451.71</v>
          </cell>
          <cell r="E4047" t="str">
            <v>SICRO Jan/26</v>
          </cell>
        </row>
        <row r="4048">
          <cell r="A4048">
            <v>3009246</v>
          </cell>
          <cell r="B4048" t="str">
            <v>Trilho TR45, comprimento de 240 m (TLS), sobre dormente de concreto, bitola métrica ou larga, taxa de dormentação de 1.667 un/km, tala de junção de 6 furos e fixação elástica Pandrol - posicionamento e assentamento mecanizado</v>
          </cell>
          <cell r="C4048" t="str">
            <v>km</v>
          </cell>
          <cell r="D4048">
            <v>950838.07</v>
          </cell>
          <cell r="E4048" t="str">
            <v>SICRO Jan/26</v>
          </cell>
        </row>
        <row r="4049">
          <cell r="A4049">
            <v>3009208</v>
          </cell>
          <cell r="B4049" t="str">
            <v>Trilho TR45, comprimento de 240 m (TLS), sobre dormente de concreto, bitola métrica ou larga, taxa de dormentação de 1.750 un/km, tala de junção de 6 furos e fixação elástica Pandrol - posicionamento e assentamento mecanizado</v>
          </cell>
          <cell r="C4049" t="str">
            <v>km</v>
          </cell>
          <cell r="D4049">
            <v>956689.63</v>
          </cell>
          <cell r="E4049" t="str">
            <v>SICRO Jan/26</v>
          </cell>
        </row>
        <row r="4050">
          <cell r="A4050">
            <v>3009308</v>
          </cell>
          <cell r="B4050" t="str">
            <v>Trilho TR45, comprimento de 240 m (TLS), sobre dormente de concreto, bitola mista, taxa de dormentação de 1.667 un/km, tala de junção de 6 furos e fixação elástica Pandrol - posicionamento e assentamento mecanizado</v>
          </cell>
          <cell r="C4050" t="str">
            <v>km</v>
          </cell>
          <cell r="D4050">
            <v>1426128.69</v>
          </cell>
          <cell r="E4050" t="str">
            <v>SICRO Jan/26</v>
          </cell>
        </row>
        <row r="4051">
          <cell r="A4051">
            <v>3009212</v>
          </cell>
          <cell r="B4051" t="str">
            <v>Trilho TR45, comprimento de 240 m (TLS), sobre dormente de concreto, bitola mista, taxa de dormentação de 1.750 un/km, tala de junção de 6 furos e fixação elástica Pandrol - posicionamento e assentamento mecanizado</v>
          </cell>
          <cell r="C4051" t="str">
            <v>km</v>
          </cell>
          <cell r="D4051">
            <v>1434906.02</v>
          </cell>
          <cell r="E4051" t="str">
            <v>SICRO Jan/26</v>
          </cell>
        </row>
        <row r="4052">
          <cell r="A4052">
            <v>3009258</v>
          </cell>
          <cell r="B4052" t="str">
            <v>Trilho TR45, comprimento de 240 m (TLS), sobre dormente de madeira, bitola métrica ou larga, taxa de dormentação de 1.667 un/km, tala de junção de 6 furos e fixação elástica Pandrol - posicionamento e assentamento mecanizado</v>
          </cell>
          <cell r="C4052" t="str">
            <v>km</v>
          </cell>
          <cell r="D4052">
            <v>1421251.72</v>
          </cell>
          <cell r="E4052" t="str">
            <v>SICRO Jan/26</v>
          </cell>
        </row>
        <row r="4053">
          <cell r="A4053">
            <v>3009266</v>
          </cell>
          <cell r="B4053" t="str">
            <v>Trilho TR45, comprimento de 240 m (TLS), sobre dormente de madeira, bitola métrica ou larga, taxa de dormentação de 1.667 un/km, tala de junção de 6 furos e fixação rígida - posicionamento e assentamento mecanizado</v>
          </cell>
          <cell r="C4053" t="str">
            <v>km</v>
          </cell>
          <cell r="D4053">
            <v>1210852.3700000001</v>
          </cell>
          <cell r="E4053" t="str">
            <v>SICRO Jan/26</v>
          </cell>
        </row>
        <row r="4054">
          <cell r="A4054">
            <v>3009038</v>
          </cell>
          <cell r="B4054" t="str">
            <v>Trilho TR45, comprimento de 240 m (TLS), sobre dormente de madeira, bitola métrica ou larga, taxa de dormentação de 1.750 un/km, tala de junção de 6 furos e fixação elástica Pandrol - posicionamento e assentamento mecanizado</v>
          </cell>
          <cell r="C4054" t="str">
            <v>km</v>
          </cell>
          <cell r="D4054">
            <v>1450931.4</v>
          </cell>
          <cell r="E4054" t="str">
            <v>SICRO Jan/26</v>
          </cell>
        </row>
        <row r="4055">
          <cell r="A4055">
            <v>3009046</v>
          </cell>
          <cell r="B4055" t="str">
            <v>Trilho TR45, comprimento de 240 m (TLS), sobre dormente de madeira, bitola métrica ou larga, taxa de dormentação de 1.750 un/km, tala de junção de 6 furos e fixação rígida - posicionamento e assentamento mecanizado</v>
          </cell>
          <cell r="C4055" t="str">
            <v>km</v>
          </cell>
          <cell r="D4055">
            <v>1230056.02</v>
          </cell>
          <cell r="E4055" t="str">
            <v>SICRO Jan/26</v>
          </cell>
        </row>
        <row r="4056">
          <cell r="A4056">
            <v>3009274</v>
          </cell>
          <cell r="B4056" t="str">
            <v>Trilho TR45, comprimento de 240 m (TLS), sobre dormente de madeira, bitola mista, taxa de dormentação de 1.667 un/km, tala de junção de 6 furos e fixação elástica Pandrol - posicionamento e assentamento mecanizado</v>
          </cell>
          <cell r="C4056" t="str">
            <v>km</v>
          </cell>
          <cell r="D4056">
            <v>2132894.21</v>
          </cell>
          <cell r="E4056" t="str">
            <v>SICRO Jan/26</v>
          </cell>
        </row>
        <row r="4057">
          <cell r="A4057">
            <v>3009054</v>
          </cell>
          <cell r="B4057" t="str">
            <v>Trilho TR45, comprimento de 240 m (TLS), sobre dormente de madeira, bitola mista, taxa de dormentação de 1.750 un/km, tala de junção de 6 furos e fixação elástica Pandrol - posicionamento e assentamento mecanizado</v>
          </cell>
          <cell r="C4057" t="str">
            <v>km</v>
          </cell>
          <cell r="D4057">
            <v>2177471.39</v>
          </cell>
          <cell r="E4057" t="str">
            <v>SICRO Jan/26</v>
          </cell>
        </row>
        <row r="4058">
          <cell r="A4058">
            <v>3009235</v>
          </cell>
          <cell r="B4058" t="str">
            <v>Trilho TR57, comprimento de 12 m, sobre dormente de concreto, bitola métrica ou larga, taxa de dormentação de 1.667 un/km, tala de junção de 6 furos e fixação elástica Pandrol - posicionamento e assentamento manual</v>
          </cell>
          <cell r="C4058" t="str">
            <v>km</v>
          </cell>
          <cell r="D4058">
            <v>1419015.89</v>
          </cell>
          <cell r="E4058" t="str">
            <v>SICRO Jan/26</v>
          </cell>
        </row>
        <row r="4059">
          <cell r="A4059">
            <v>3009023</v>
          </cell>
          <cell r="B4059" t="str">
            <v>Trilho TR57, comprimento de 12 m, sobre dormente de concreto, bitola métrica ou larga, taxa de dormentação de 1.750 un/km, tala de junção de 6 furos e fixação elástica Pandrol - posicionamento e assentamento manual</v>
          </cell>
          <cell r="C4059" t="str">
            <v>km</v>
          </cell>
          <cell r="D4059">
            <v>1424558.84</v>
          </cell>
          <cell r="E4059" t="str">
            <v>SICRO Jan/26</v>
          </cell>
        </row>
        <row r="4060">
          <cell r="A4060">
            <v>3009231</v>
          </cell>
          <cell r="B4060" t="str">
            <v>Trilho TR57, comprimento de 12 m, sobre dormente de concreto, bitola mista, taxa de dormentação de 1.667 un/km, tala de junção de 6 furos e fixação elástica Pandrol - posicionamento e assentamento manual</v>
          </cell>
          <cell r="C4060" t="str">
            <v>km</v>
          </cell>
          <cell r="D4060">
            <v>2125883.6800000002</v>
          </cell>
          <cell r="E4060" t="str">
            <v>SICRO Jan/26</v>
          </cell>
        </row>
        <row r="4061">
          <cell r="A4061">
            <v>3009019</v>
          </cell>
          <cell r="B4061" t="str">
            <v>Trilho TR57, comprimento de 12 m, sobre dormente de concreto, bitola mista, taxa de dormentação de 1.750 un/km, tala de junção de 6 furos e fixação elástica Pandrol - posicionamento e assentamento manual</v>
          </cell>
          <cell r="C4061" t="str">
            <v>km</v>
          </cell>
          <cell r="D4061">
            <v>2137786.58</v>
          </cell>
          <cell r="E4061" t="str">
            <v>SICRO Jan/26</v>
          </cell>
        </row>
        <row r="4062">
          <cell r="A4062">
            <v>3009289</v>
          </cell>
          <cell r="B4062" t="str">
            <v>Trilho TR57, comprimento de 12 m, sobre dormente de madeira, bitola métrica ou larga, taxa de dormentação de 1.667 un/km, tala de junção de 6 furos e fixação rígida - posicionamento e assentamento manual</v>
          </cell>
          <cell r="C4062" t="str">
            <v>km</v>
          </cell>
          <cell r="D4062">
            <v>1769508.2</v>
          </cell>
          <cell r="E4062" t="str">
            <v>SICRO Jan/26</v>
          </cell>
        </row>
        <row r="4063">
          <cell r="A4063">
            <v>3009014</v>
          </cell>
          <cell r="B4063" t="str">
            <v>Trilho TR57, comprimento de 12 m, sobre dormente de madeira, bitola métrica ou larga, taxa de dormentação de 1.750 un/km, tala de junção de 6 furos e fixação rígida - posicionamento e assentamento manual</v>
          </cell>
          <cell r="C4063" t="str">
            <v>km</v>
          </cell>
          <cell r="D4063">
            <v>1792942.04</v>
          </cell>
          <cell r="E4063" t="str">
            <v>SICRO Jan/26</v>
          </cell>
        </row>
        <row r="4064">
          <cell r="A4064">
            <v>3009293</v>
          </cell>
          <cell r="B4064" t="str">
            <v>Trilho TR57, comprimento de 12 m, sobre dormente de madeira, bitola mista, taxa de dormentação de 1.667 un/km, tala de junção de 6 furos e fixação rígida - posicionamento e assentamento manual</v>
          </cell>
          <cell r="C4064" t="str">
            <v>km</v>
          </cell>
          <cell r="D4064">
            <v>2654266.02</v>
          </cell>
          <cell r="E4064" t="str">
            <v>SICRO Jan/26</v>
          </cell>
        </row>
        <row r="4065">
          <cell r="A4065">
            <v>3009226</v>
          </cell>
          <cell r="B4065" t="str">
            <v>Trilho TR57, comprimento de 12 m, sobre dormente de madeira, bitola mista, taxa de dormentação de 1.750 un/km, tala de junção de 6 furos e fixação rígida - posicionamento e assentamento manual</v>
          </cell>
          <cell r="C4065" t="str">
            <v>km</v>
          </cell>
          <cell r="D4065">
            <v>2689417.17</v>
          </cell>
          <cell r="E4065" t="str">
            <v>SICRO Jan/26</v>
          </cell>
        </row>
        <row r="4066">
          <cell r="A4066">
            <v>3009102</v>
          </cell>
          <cell r="B4066" t="str">
            <v>Trilho TR57, comprimento de 120 m (TLS), formado por trilhos curtos de 12 m soldados por caldeamento - confecção em estaleiro</v>
          </cell>
          <cell r="C4066" t="str">
            <v>un</v>
          </cell>
          <cell r="D4066">
            <v>68717.539999999994</v>
          </cell>
          <cell r="E4066" t="str">
            <v>SICRO Jan/26</v>
          </cell>
        </row>
        <row r="4067">
          <cell r="A4067">
            <v>3009297</v>
          </cell>
          <cell r="B4067" t="str">
            <v>Trilho TR57, comprimento de 120 m (TLS), sobre dormente de concreto, bitola métrica ou larga, taxa de dormentação de 1.667 un/km, tala de junção de 6 furos e fixação elástica Pandrol - posicionamento e assentamento mecanizado</v>
          </cell>
          <cell r="C4067" t="str">
            <v>km</v>
          </cell>
          <cell r="D4067">
            <v>1285966.4099999999</v>
          </cell>
          <cell r="E4067" t="str">
            <v>SICRO Jan/26</v>
          </cell>
        </row>
        <row r="4068">
          <cell r="A4068">
            <v>3009027</v>
          </cell>
          <cell r="B4068" t="str">
            <v>Trilho TR57, comprimento de 120 m (TLS), sobre dormente de concreto, bitola métrica ou larga, taxa de dormentação de 1.750 un/km, tala de junção de 6 furos e fixação elástica Pandrol - posicionamento e assentamento mecanizado</v>
          </cell>
          <cell r="C4068" t="str">
            <v>km</v>
          </cell>
          <cell r="D4068">
            <v>1291817.8400000001</v>
          </cell>
          <cell r="E4068" t="str">
            <v>SICRO Jan/26</v>
          </cell>
        </row>
        <row r="4069">
          <cell r="A4069">
            <v>3009305</v>
          </cell>
          <cell r="B4069" t="str">
            <v>Trilho TR57, comprimento de 120 m (TLS), sobre dormente de concreto, bitola mista, taxa de dormentação de 1.667 un/km, tala de junção de 6 furos e fixação elástica Pandrol - posicionamento e assentamento mecanizado</v>
          </cell>
          <cell r="C4069" t="str">
            <v>km</v>
          </cell>
          <cell r="D4069">
            <v>1928820.48</v>
          </cell>
          <cell r="E4069" t="str">
            <v>SICRO Jan/26</v>
          </cell>
        </row>
        <row r="4070">
          <cell r="A4070">
            <v>3009031</v>
          </cell>
          <cell r="B4070" t="str">
            <v>Trilho TR57, comprimento de 120 m (TLS), sobre dormente de concreto, bitola mista, taxa de dormentação de 1.750 un/km, tala de junção de 6 furos e fixação elástica Pandrol - posicionamento e assentamento mecanizado</v>
          </cell>
          <cell r="C4070" t="str">
            <v>km</v>
          </cell>
          <cell r="D4070">
            <v>1937597.36</v>
          </cell>
          <cell r="E4070" t="str">
            <v>SICRO Jan/26</v>
          </cell>
        </row>
        <row r="4071">
          <cell r="A4071">
            <v>3009255</v>
          </cell>
          <cell r="B4071" t="str">
            <v>Trilho TR57, comprimento de 120 m (TLS), sobre dormente de madeira, bitola métrica ou larga, taxa de dormentação de 1.667 un/km, tala de junção de 6 furos e fixação elástica Pandrol - posicionamento e assentamento mecanizado</v>
          </cell>
          <cell r="C4071" t="str">
            <v>km</v>
          </cell>
          <cell r="D4071">
            <v>1801102.66</v>
          </cell>
          <cell r="E4071" t="str">
            <v>SICRO Jan/26</v>
          </cell>
        </row>
        <row r="4072">
          <cell r="A4072">
            <v>3009263</v>
          </cell>
          <cell r="B4072" t="str">
            <v>Trilho TR57, comprimento de 120 m (TLS), sobre dormente de madeira, bitola métrica ou larga, taxa de dormentação de 1.667 un/km, tala de junção de 6 furos e fixação rígida - posicionamento e assentamento mecanizado</v>
          </cell>
          <cell r="C4072" t="str">
            <v>km</v>
          </cell>
          <cell r="D4072">
            <v>1634670.38</v>
          </cell>
          <cell r="E4072" t="str">
            <v>SICRO Jan/26</v>
          </cell>
        </row>
        <row r="4073">
          <cell r="A4073">
            <v>3009035</v>
          </cell>
          <cell r="B4073" t="str">
            <v>Trilho TR57, comprimento de 120 m (TLS), sobre dormente de madeira, bitola métrica ou larga, taxa de dormentação de 1.750 un/km, tala de junção de 6 furos e fixação elástica Pandrol - posicionamento e assentamento mecanizado</v>
          </cell>
          <cell r="C4073" t="str">
            <v>km</v>
          </cell>
          <cell r="D4073">
            <v>1833013.41</v>
          </cell>
          <cell r="E4073" t="str">
            <v>SICRO Jan/26</v>
          </cell>
        </row>
        <row r="4074">
          <cell r="A4074">
            <v>3009043</v>
          </cell>
          <cell r="B4074" t="str">
            <v>Trilho TR57, comprimento de 120 m (TLS), sobre dormente de madeira, bitola métrica ou larga, taxa de dormentação de 1.750 un/km, tala de junção de 6 furos e fixação rígida - posicionamento e assentamento mecanizado</v>
          </cell>
          <cell r="C4074" t="str">
            <v>km</v>
          </cell>
          <cell r="D4074">
            <v>1658294.21</v>
          </cell>
          <cell r="E4074" t="str">
            <v>SICRO Jan/26</v>
          </cell>
        </row>
        <row r="4075">
          <cell r="A4075">
            <v>3009271</v>
          </cell>
          <cell r="B4075" t="str">
            <v>Trilho TR57, comprimento de 120 m (TLS), sobre dormente de madeira, bitola mista, taxa de dormentação de 1.667 un/km, tala de junção de 6 furos e fixação elástica Pandrol - posicionamento e assentamento mecanizado</v>
          </cell>
          <cell r="C4075" t="str">
            <v>km</v>
          </cell>
          <cell r="D4075">
            <v>2702669.78</v>
          </cell>
          <cell r="E4075" t="str">
            <v>SICRO Jan/26</v>
          </cell>
        </row>
        <row r="4076">
          <cell r="A4076">
            <v>3009051</v>
          </cell>
          <cell r="B4076" t="str">
            <v>Trilho TR57, comprimento de 120 m (TLS), sobre dormente de madeira, bitola mista, taxa de dormentação de 1.750 un/km, tala de junção de 6 furos e fixação elástica Pandrol - posicionamento e assentamento mecanizado</v>
          </cell>
          <cell r="C4076" t="str">
            <v>km</v>
          </cell>
          <cell r="D4076">
            <v>2750593.57</v>
          </cell>
          <cell r="E4076" t="str">
            <v>SICRO Jan/26</v>
          </cell>
        </row>
        <row r="4077">
          <cell r="A4077">
            <v>3009103</v>
          </cell>
          <cell r="B4077" t="str">
            <v>Trilho TR57, comprimento de 240 m (TLS), formado por trilhos curtos de 12 m soldados por caldeamento - confecção em estaleiro</v>
          </cell>
          <cell r="C4077" t="str">
            <v>un</v>
          </cell>
          <cell r="D4077">
            <v>137716.92000000001</v>
          </cell>
          <cell r="E4077" t="str">
            <v>SICRO Jan/26</v>
          </cell>
        </row>
        <row r="4078">
          <cell r="A4078">
            <v>3009247</v>
          </cell>
          <cell r="B4078" t="str">
            <v>Trilho TR57, comprimento de 240 m (TLS), sobre dormente de concreto, bitola métrica ou larga, taxa de dormentação de 1.667 un/km, tala de junção de 6 furos e fixação elástica Pandrol - posicionamento e assentamento mecanizado</v>
          </cell>
          <cell r="C4078" t="str">
            <v>km</v>
          </cell>
          <cell r="D4078">
            <v>1279126.5900000001</v>
          </cell>
          <cell r="E4078" t="str">
            <v>SICRO Jan/26</v>
          </cell>
        </row>
        <row r="4079">
          <cell r="A4079">
            <v>3009209</v>
          </cell>
          <cell r="B4079" t="str">
            <v>Trilho TR57, comprimento de 240 m (TLS), sobre dormente de concreto, bitola métrica ou larga, taxa de dormentação de 1.750 un/km, tala de junção de 6 furos e fixação elástica Pandrol - posicionamento e assentamento mecanizado</v>
          </cell>
          <cell r="C4079" t="str">
            <v>km</v>
          </cell>
          <cell r="D4079">
            <v>1284978.1399999999</v>
          </cell>
          <cell r="E4079" t="str">
            <v>SICRO Jan/26</v>
          </cell>
        </row>
        <row r="4080">
          <cell r="A4080">
            <v>3009309</v>
          </cell>
          <cell r="B4080" t="str">
            <v>Trilho TR57, comprimento de 240 m (TLS), sobre dormente de concreto, bitola mista, taxa de dormentação de 1.667 un/km, tala de junção de 6 furos e fixação elástica Pandrol - posicionamento e assentamento mecanizado</v>
          </cell>
          <cell r="C4080" t="str">
            <v>km</v>
          </cell>
          <cell r="D4080">
            <v>1918561.66</v>
          </cell>
          <cell r="E4080" t="str">
            <v>SICRO Jan/26</v>
          </cell>
        </row>
        <row r="4081">
          <cell r="A4081">
            <v>3009213</v>
          </cell>
          <cell r="B4081" t="str">
            <v>Trilho TR57, comprimento de 240 m (TLS), sobre dormente de concreto, bitola mista, taxa de dormentação de 1.750 un/km, tala de junção de 6 furos e fixação elástica Pandrol - posicionamento e assentamento mecanizado</v>
          </cell>
          <cell r="C4081" t="str">
            <v>km</v>
          </cell>
          <cell r="D4081">
            <v>1927338.99</v>
          </cell>
          <cell r="E4081" t="str">
            <v>SICRO Jan/26</v>
          </cell>
        </row>
        <row r="4082">
          <cell r="A4082">
            <v>3009259</v>
          </cell>
          <cell r="B4082" t="str">
            <v>Trilho TR57, comprimento de 240 m (TLS), sobre dormente de madeira, bitola métrica ou larga, taxa de dormentação de 1.667 un/km, tala de junção de 6 furos e fixação elástica Pandrol - posicionamento e assentamento mecanizado</v>
          </cell>
          <cell r="C4082" t="str">
            <v>km</v>
          </cell>
          <cell r="D4082">
            <v>1794349.79</v>
          </cell>
          <cell r="E4082" t="str">
            <v>SICRO Jan/26</v>
          </cell>
        </row>
        <row r="4083">
          <cell r="A4083">
            <v>3009267</v>
          </cell>
          <cell r="B4083" t="str">
            <v>Trilho TR57, comprimento de 240 m (TLS), sobre dormente de madeira, bitola métrica ou larga, taxa de dormentação de 1.667 un/km, tala de junção de 6 furos e fixação rígida - posicionamento e assentamento mecanizado</v>
          </cell>
          <cell r="C4083" t="str">
            <v>km</v>
          </cell>
          <cell r="D4083">
            <v>1627917.5</v>
          </cell>
          <cell r="E4083" t="str">
            <v>SICRO Jan/26</v>
          </cell>
        </row>
        <row r="4084">
          <cell r="A4084">
            <v>3009039</v>
          </cell>
          <cell r="B4084" t="str">
            <v>Trilho TR57, comprimento de 240 m (TLS), sobre dormente de madeira, bitola métrica ou larga, taxa de dormentação de 1.750 un/km, tala de junção de 6 furos e fixação elástica Pandrol - posicionamento e assentamento mecanizado</v>
          </cell>
          <cell r="C4084" t="str">
            <v>km</v>
          </cell>
          <cell r="D4084">
            <v>1826260.53</v>
          </cell>
          <cell r="E4084" t="str">
            <v>SICRO Jan/26</v>
          </cell>
        </row>
        <row r="4085">
          <cell r="A4085">
            <v>3009047</v>
          </cell>
          <cell r="B4085" t="str">
            <v>Trilho TR57, comprimento de 240 m (TLS), sobre dormente de madeira, bitola métrica ou larga, taxa de dormentação de 1.750 un/km, tala de junção de 6 furos e fixação rígida - posicionamento e assentamento mecanizado</v>
          </cell>
          <cell r="C4085" t="str">
            <v>km</v>
          </cell>
          <cell r="D4085">
            <v>1651541.34</v>
          </cell>
          <cell r="E4085" t="str">
            <v>SICRO Jan/26</v>
          </cell>
        </row>
        <row r="4086">
          <cell r="A4086">
            <v>3009275</v>
          </cell>
          <cell r="B4086" t="str">
            <v>Trilho TR57, comprimento de 240 m (TLS), sobre dormente de madeira, bitola mista, taxa de dormentação de 1.667 un/km, tala de junção de 6 furos e fixação elástica Pandrol - posicionamento e assentamento mecanizado</v>
          </cell>
          <cell r="C4086" t="str">
            <v>km</v>
          </cell>
          <cell r="D4086">
            <v>2692541.51</v>
          </cell>
          <cell r="E4086" t="str">
            <v>SICRO Jan/26</v>
          </cell>
        </row>
        <row r="4087">
          <cell r="A4087">
            <v>3009055</v>
          </cell>
          <cell r="B4087" t="str">
            <v>Trilho TR57, comprimento de 240 m (TLS), sobre dormente de madeira, bitola mista, taxa de dormentação de 1.750 un/km, tala de junção de 6 furos e fixação elástica Pandrol - posicionamento e assentamento mecanizado</v>
          </cell>
          <cell r="C4087" t="str">
            <v>km</v>
          </cell>
          <cell r="D4087">
            <v>2740465.29</v>
          </cell>
          <cell r="E4087" t="str">
            <v>SICRO Jan/26</v>
          </cell>
        </row>
        <row r="4088">
          <cell r="A4088">
            <v>3009236</v>
          </cell>
          <cell r="B4088" t="str">
            <v>Trilho TR68, comprimento de 12 m, sobre dormente de concreto, bitola métrica ou larga, taxa de dormentação de 1.667 un/km, tala de junção de 6 furos e fixação elástica Pandrol - posicionamento e assentamento manual</v>
          </cell>
          <cell r="C4088" t="str">
            <v>km</v>
          </cell>
          <cell r="D4088">
            <v>1720934.6</v>
          </cell>
          <cell r="E4088" t="str">
            <v>SICRO Jan/26</v>
          </cell>
        </row>
        <row r="4089">
          <cell r="A4089">
            <v>3009024</v>
          </cell>
          <cell r="B4089" t="str">
            <v>Trilho TR68, comprimento de 12 m, sobre dormente de concreto, bitola métrica ou larga, taxa de dormentação de 1.750 un/km, tala de junção de 6 furos e fixação elástica Pandrol - posicionamento e assentamento manual</v>
          </cell>
          <cell r="C4089" t="str">
            <v>km</v>
          </cell>
          <cell r="D4089">
            <v>1724153.24</v>
          </cell>
          <cell r="E4089" t="str">
            <v>SICRO Jan/26</v>
          </cell>
        </row>
        <row r="4090">
          <cell r="A4090">
            <v>3009232</v>
          </cell>
          <cell r="B4090" t="str">
            <v>Trilho TR68, comprimento de 12 m, sobre dormente de concreto, bitola mista, taxa de dormentação de 1.667 un/km, tala de junção de 6 furos e fixação elástica Pandrol - posicionamento e assentamento manual</v>
          </cell>
          <cell r="C4090" t="str">
            <v>km</v>
          </cell>
          <cell r="D4090">
            <v>2575591.31</v>
          </cell>
          <cell r="E4090" t="str">
            <v>SICRO Jan/26</v>
          </cell>
        </row>
        <row r="4091">
          <cell r="A4091">
            <v>3009020</v>
          </cell>
          <cell r="B4091" t="str">
            <v>Trilho TR68, comprimento de 12 m, sobre dormente de concreto, bitola mista, taxa de dormentação de 1.750 un/km, tala de junção de 6 furos e fixação elástica Pandrol - posicionamento e assentamento manual</v>
          </cell>
          <cell r="C4091" t="str">
            <v>km</v>
          </cell>
          <cell r="D4091">
            <v>2583826.73</v>
          </cell>
          <cell r="E4091" t="str">
            <v>SICRO Jan/26</v>
          </cell>
        </row>
        <row r="4092">
          <cell r="A4092">
            <v>3009290</v>
          </cell>
          <cell r="B4092" t="str">
            <v>Trilho TR68, comprimento de 12 m, sobre dormente de madeira, bitola métrica ou larga, taxa de dormentação de 1.667 un/km, tala de junção de 6 furos e fixação rígida - posicionamento e assentamento manual</v>
          </cell>
          <cell r="C4092" t="str">
            <v>km</v>
          </cell>
          <cell r="D4092">
            <v>2147712.15</v>
          </cell>
          <cell r="E4092" t="str">
            <v>SICRO Jan/26</v>
          </cell>
        </row>
        <row r="4093">
          <cell r="A4093">
            <v>3009015</v>
          </cell>
          <cell r="B4093" t="str">
            <v>Trilho TR68, comprimento de 12 m, sobre dormente de madeira, bitola métrica ou larga, taxa de dormentação de 1.750 un/km, tala de junção de 6 furos e fixação rígida - posicionamento e assentamento manual</v>
          </cell>
          <cell r="C4093" t="str">
            <v>km</v>
          </cell>
          <cell r="D4093">
            <v>2175059.96</v>
          </cell>
          <cell r="E4093" t="str">
            <v>SICRO Jan/26</v>
          </cell>
        </row>
        <row r="4094">
          <cell r="A4094">
            <v>3009294</v>
          </cell>
          <cell r="B4094" t="str">
            <v>Trilho TR68, comprimento de 12 m, sobre dormente de madeira, bitola mista, taxa de dormentação de 1.667 un/km, tala de junção de 6 furos e fixação rígida - posicionamento e assentamento manual</v>
          </cell>
          <cell r="C4094" t="str">
            <v>km</v>
          </cell>
          <cell r="D4094">
            <v>3221571.95</v>
          </cell>
          <cell r="E4094" t="str">
            <v>SICRO Jan/26</v>
          </cell>
        </row>
        <row r="4095">
          <cell r="A4095">
            <v>3009227</v>
          </cell>
          <cell r="B4095" t="str">
            <v>Trilho TR68, comprimento de 12 m, sobre dormente de madeira, bitola mista, taxa de dormentação de 1.750 un/km, tala de junção de 6 furos e fixação rígida - posicionamento e assentamento manual</v>
          </cell>
          <cell r="C4095" t="str">
            <v>km</v>
          </cell>
          <cell r="D4095">
            <v>3262594.05</v>
          </cell>
          <cell r="E4095" t="str">
            <v>SICRO Jan/26</v>
          </cell>
        </row>
        <row r="4096">
          <cell r="A4096">
            <v>3009104</v>
          </cell>
          <cell r="B4096" t="str">
            <v>Trilho TR68, comprimento de 120 m (TLS), formado por trilhos curtos de 12 m soldados por caldeamento - confecção em estaleiro</v>
          </cell>
          <cell r="C4096" t="str">
            <v>un</v>
          </cell>
          <cell r="D4096">
            <v>85182.05</v>
          </cell>
          <cell r="E4096" t="str">
            <v>SICRO Jan/26</v>
          </cell>
        </row>
        <row r="4097">
          <cell r="A4097">
            <v>3009240</v>
          </cell>
          <cell r="B4097" t="str">
            <v>Trilho TR68, comprimento de 120 m (TLS), sobre dormente de concreto, bitola métrica ou larga, taxa de dormentação de 1.667 un/km, tala de junção de 6 furos e fixação elástica Pandrol - posicionamento e assentamento mecanizado</v>
          </cell>
          <cell r="C4097" t="str">
            <v>km</v>
          </cell>
          <cell r="D4097">
            <v>1562810.69</v>
          </cell>
          <cell r="E4097" t="str">
            <v>SICRO Jan/26</v>
          </cell>
        </row>
        <row r="4098">
          <cell r="A4098">
            <v>3009028</v>
          </cell>
          <cell r="B4098" t="str">
            <v>Trilho TR68, comprimento de 120 m (TLS), sobre dormente de concreto, bitola métrica ou larga, taxa de dormentação de 1.750 un/km, tala de junção de 6 furos e fixação elástica Pandrol - posicionamento e assentamento mecanizado</v>
          </cell>
          <cell r="C4098" t="str">
            <v>km</v>
          </cell>
          <cell r="D4098">
            <v>1568662.12</v>
          </cell>
          <cell r="E4098" t="str">
            <v>SICRO Jan/26</v>
          </cell>
        </row>
        <row r="4099">
          <cell r="A4099">
            <v>3009306</v>
          </cell>
          <cell r="B4099" t="str">
            <v>Trilho TR68, comprimento de 120 m (TLS), sobre dormente de concreto, bitola mista, taxa de dormentação de 1.667 un/km, tala de junção de 6 furos e fixação elástica Pandrol - posicionamento e assentamento mecanizado</v>
          </cell>
          <cell r="C4099" t="str">
            <v>km</v>
          </cell>
          <cell r="D4099">
            <v>2344086.8199999998</v>
          </cell>
          <cell r="E4099" t="str">
            <v>SICRO Jan/26</v>
          </cell>
        </row>
        <row r="4100">
          <cell r="A4100">
            <v>3009032</v>
          </cell>
          <cell r="B4100" t="str">
            <v>Trilho TR68, comprimento de 120 m (TLS), sobre dormente de concreto, bitola mista, taxa de dormentação de 1.750 un/km, tala de junção de 6 furos e fixação elástica Pandrol - posicionamento e assentamento mecanizado</v>
          </cell>
          <cell r="C4100" t="str">
            <v>km</v>
          </cell>
          <cell r="D4100">
            <v>2352863.7000000002</v>
          </cell>
          <cell r="E4100" t="str">
            <v>SICRO Jan/26</v>
          </cell>
        </row>
        <row r="4101">
          <cell r="A4101">
            <v>3009256</v>
          </cell>
          <cell r="B4101" t="str">
            <v>Trilho TR68, comprimento de 120 m (TLS), sobre dormente de madeira, bitola métrica ou larga, taxa de dormentação de 1.667 un/km, tala de junção de 6 furos e fixação elástica Pandrol - posicionamento e assentamento mecanizado</v>
          </cell>
          <cell r="C4101" t="str">
            <v>km</v>
          </cell>
          <cell r="D4101">
            <v>2107568.73</v>
          </cell>
          <cell r="E4101" t="str">
            <v>SICRO Jan/26</v>
          </cell>
        </row>
        <row r="4102">
          <cell r="A4102">
            <v>3009264</v>
          </cell>
          <cell r="B4102" t="str">
            <v>Trilho TR68, comprimento de 120 m (TLS), sobre dormente de madeira, bitola métrica ou larga, taxa de dormentação de 1.667 un/km, tala de junção de 6 furos e fixação rígida - posicionamento e assentamento mecanizado</v>
          </cell>
          <cell r="C4102" t="str">
            <v>km</v>
          </cell>
          <cell r="D4102">
            <v>1990124.21</v>
          </cell>
          <cell r="E4102" t="str">
            <v>SICRO Jan/26</v>
          </cell>
        </row>
        <row r="4103">
          <cell r="A4103">
            <v>3009036</v>
          </cell>
          <cell r="B4103" t="str">
            <v>Trilho TR68, comprimento de 120 m (TLS), sobre dormente de madeira, bitola métrica ou larga, taxa de dormentação de 1.750 un/km, tala de junção de 6 furos e fixação elástica Pandrol - posicionamento e assentamento mecanizado</v>
          </cell>
          <cell r="C4103" t="str">
            <v>km</v>
          </cell>
          <cell r="D4103">
            <v>2140954.34</v>
          </cell>
          <cell r="E4103" t="str">
            <v>SICRO Jan/26</v>
          </cell>
        </row>
        <row r="4104">
          <cell r="A4104">
            <v>3009044</v>
          </cell>
          <cell r="B4104" t="str">
            <v>Trilho TR68, comprimento de 120 m (TLS), sobre dormente de madeira, bitola métrica ou larga, taxa de dormentação de 1.750 un/km, tala de junção de 6 furos e fixação rígida - posicionamento e assentamento mecanizado</v>
          </cell>
          <cell r="C4104" t="str">
            <v>km</v>
          </cell>
          <cell r="D4104">
            <v>2017662.02</v>
          </cell>
          <cell r="E4104" t="str">
            <v>SICRO Jan/26</v>
          </cell>
        </row>
        <row r="4105">
          <cell r="A4105">
            <v>3009272</v>
          </cell>
          <cell r="B4105" t="str">
            <v>Trilho TR68, comprimento de 120 m (TLS), sobre dormente de madeira, bitola mista, taxa de dormentação de 1.667 un/km, tala de junção de 6 furos e fixação elástica Pandrol - posicionamento e assentamento mecanizado</v>
          </cell>
          <cell r="C4105" t="str">
            <v>km</v>
          </cell>
          <cell r="D4105">
            <v>3162368.8</v>
          </cell>
          <cell r="E4105" t="str">
            <v>SICRO Jan/26</v>
          </cell>
        </row>
        <row r="4106">
          <cell r="A4106">
            <v>3009052</v>
          </cell>
          <cell r="B4106" t="str">
            <v>Trilho TR68, comprimento de 120 m (TLS), sobre dormente de madeira, bitola mista, taxa de dormentação de 1.750 un/km, tala de junção de 6 furos e fixação elástica Pandrol - posicionamento e assentamento mecanizado</v>
          </cell>
          <cell r="C4106" t="str">
            <v>km</v>
          </cell>
          <cell r="D4106">
            <v>3212504.89</v>
          </cell>
          <cell r="E4106" t="str">
            <v>SICRO Jan/26</v>
          </cell>
        </row>
        <row r="4107">
          <cell r="A4107">
            <v>3009105</v>
          </cell>
          <cell r="B4107" t="str">
            <v>Trilho TR68, comprimento de 240 m (TLS), formado por trilhos curtos de 12 m soldados por caldeamento - confecção em estaleiro</v>
          </cell>
          <cell r="C4107" t="str">
            <v>un</v>
          </cell>
          <cell r="D4107">
            <v>170645.95</v>
          </cell>
          <cell r="E4107" t="str">
            <v>SICRO Jan/26</v>
          </cell>
        </row>
        <row r="4108">
          <cell r="A4108">
            <v>3009248</v>
          </cell>
          <cell r="B4108" t="str">
            <v>Trilho TR68, comprimento de 240 m (TLS), sobre dormente de concreto, bitola métrica ou larga, taxa de dormentação de 1.667 un/km, tala de junção de 6 furos e fixação elástica Pandrol - posicionamento e assentamento mecanizado</v>
          </cell>
          <cell r="C4108" t="str">
            <v>km</v>
          </cell>
          <cell r="D4108">
            <v>1554758.61</v>
          </cell>
          <cell r="E4108" t="str">
            <v>SICRO Jan/26</v>
          </cell>
        </row>
        <row r="4109">
          <cell r="A4109">
            <v>3009210</v>
          </cell>
          <cell r="B4109" t="str">
            <v>Trilho TR68, comprimento de 240 m (TLS), sobre dormente de concreto, bitola métrica ou larga, taxa de dormentação de 1.750 un/km, tala de junção de 6 furos e fixação elástica Pandrol - posicionamento e assentamento mecanizado</v>
          </cell>
          <cell r="C4109" t="str">
            <v>km</v>
          </cell>
          <cell r="D4109">
            <v>1560610.16</v>
          </cell>
          <cell r="E4109" t="str">
            <v>SICRO Jan/26</v>
          </cell>
        </row>
        <row r="4110">
          <cell r="A4110">
            <v>3009310</v>
          </cell>
          <cell r="B4110" t="str">
            <v>Trilho TR68, comprimento de 240 m (TLS), sobre dormente de concreto, bitola mista, taxa de dormentação de 1.667 un/km, tala de junção de 6 furos e fixação elástica Pandrol - posicionamento e assentamento mecanizado</v>
          </cell>
          <cell r="C4110" t="str">
            <v>km</v>
          </cell>
          <cell r="D4110">
            <v>2332009.85</v>
          </cell>
          <cell r="E4110" t="str">
            <v>SICRO Jan/26</v>
          </cell>
        </row>
        <row r="4111">
          <cell r="A4111">
            <v>3009214</v>
          </cell>
          <cell r="B4111" t="str">
            <v>Trilho TR68, comprimento de 240 m (TLS), sobre dormente de concreto, bitola mista, taxa de dormentação de 1.750 un/km, tala de junção de 6 furos e fixação elástica Pandrol - posicionamento e assentamento mecanizado</v>
          </cell>
          <cell r="C4111" t="str">
            <v>km</v>
          </cell>
          <cell r="D4111">
            <v>2340787.1800000002</v>
          </cell>
          <cell r="E4111" t="str">
            <v>SICRO Jan/26</v>
          </cell>
        </row>
        <row r="4112">
          <cell r="A4112">
            <v>3009260</v>
          </cell>
          <cell r="B4112" t="str">
            <v>Trilho TR68, comprimento de 240 m (TLS), sobre dormente de madeira, bitola métrica ou larga, taxa de dormentação de 1.667 un/km, tala de junção de 6 furos e fixação elástica Pandrol - posicionamento e assentamento mecanizado</v>
          </cell>
          <cell r="C4112" t="str">
            <v>km</v>
          </cell>
          <cell r="D4112">
            <v>2099603.59</v>
          </cell>
          <cell r="E4112" t="str">
            <v>SICRO Jan/26</v>
          </cell>
        </row>
        <row r="4113">
          <cell r="A4113">
            <v>3009268</v>
          </cell>
          <cell r="B4113" t="str">
            <v>Trilho TR68, comprimento de 240 m (TLS), sobre dormente de madeira, bitola métrica ou larga, taxa de dormentação de 1.667 un/km, tala de junção de 6 furos e fixação rígida - posicionamento e assentamento mecanizado</v>
          </cell>
          <cell r="C4113" t="str">
            <v>km</v>
          </cell>
          <cell r="D4113">
            <v>1982159.07</v>
          </cell>
          <cell r="E4113" t="str">
            <v>SICRO Jan/26</v>
          </cell>
        </row>
        <row r="4114">
          <cell r="A4114">
            <v>3009040</v>
          </cell>
          <cell r="B4114" t="str">
            <v>Trilho TR68, comprimento de 240 m (TLS), sobre dormente de madeira, bitola métrica ou larga, taxa de dormentação de 1.750 un/km, tala de junção de 6 furos e fixação elástica Pandrol - posicionamento e assentamento mecanizado</v>
          </cell>
          <cell r="C4114" t="str">
            <v>km</v>
          </cell>
          <cell r="D4114">
            <v>2132989.21</v>
          </cell>
          <cell r="E4114" t="str">
            <v>SICRO Jan/26</v>
          </cell>
        </row>
        <row r="4115">
          <cell r="A4115">
            <v>3009048</v>
          </cell>
          <cell r="B4115" t="str">
            <v>Trilho TR68, comprimento de 240 m (TLS), sobre dormente de madeira, bitola métrica ou larga, taxa de dormentação de 1.750 un/km, tala de junção de 6 furos e fixação rígida - posicionamento e assentamento mecanizado</v>
          </cell>
          <cell r="C4115" t="str">
            <v>km</v>
          </cell>
          <cell r="D4115">
            <v>2009696.88</v>
          </cell>
          <cell r="E4115" t="str">
            <v>SICRO Jan/26</v>
          </cell>
        </row>
        <row r="4116">
          <cell r="A4116">
            <v>3009276</v>
          </cell>
          <cell r="B4116" t="str">
            <v>Trilho TR68, comprimento de 240 m (TLS), sobre dormente de madeira, bitola mista, taxa de dormentação de 1.667 un/km, tala de junção de 6 furos e fixação elástica Pandrol - posicionamento e assentamento mecanizado</v>
          </cell>
          <cell r="C4116" t="str">
            <v>km</v>
          </cell>
          <cell r="D4116">
            <v>3150422.38</v>
          </cell>
          <cell r="E4116" t="str">
            <v>SICRO Jan/26</v>
          </cell>
        </row>
        <row r="4117">
          <cell r="A4117">
            <v>3009056</v>
          </cell>
          <cell r="B4117" t="str">
            <v>Trilho TR68, comprimento de 240 m (TLS), sobre dormente de madeira, bitola mista, taxa de dormentação de 1.750 un/km, tala de junção de 6 furos e fixação elástica Pandrol - posicionamento e assentamento mecanizado</v>
          </cell>
          <cell r="C4117" t="str">
            <v>km</v>
          </cell>
          <cell r="D4117">
            <v>3200558.47</v>
          </cell>
          <cell r="E4117" t="str">
            <v>SICRO Jan/26</v>
          </cell>
        </row>
        <row r="4118">
          <cell r="A4118">
            <v>3009237</v>
          </cell>
          <cell r="B4118" t="str">
            <v>Trilho UIC60, comprimento de 12 m, sobre dormente de concreto, bitola métrica ou larga, taxa de dormentação de 1.667 un/km, tala de junção de 6 furos e fixação elástica Pandrol - posicionamento e assentamento manual</v>
          </cell>
          <cell r="C4118" t="str">
            <v>km</v>
          </cell>
          <cell r="D4118">
            <v>1557622.2</v>
          </cell>
          <cell r="E4118" t="str">
            <v>SICRO Jan/26</v>
          </cell>
        </row>
        <row r="4119">
          <cell r="A4119">
            <v>3009025</v>
          </cell>
          <cell r="B4119" t="str">
            <v>Trilho UIC60, comprimento de 12 m, sobre dormente de concreto, bitola métrica ou larga, taxa de dormentação de 1.750 un/km, tala de junção de 6 furos e fixação elástica Pandrol - posicionamento e assentamento manual</v>
          </cell>
          <cell r="C4119" t="str">
            <v>km</v>
          </cell>
          <cell r="D4119">
            <v>1560998.86</v>
          </cell>
          <cell r="E4119" t="str">
            <v>SICRO Jan/26</v>
          </cell>
        </row>
        <row r="4120">
          <cell r="A4120">
            <v>3009319</v>
          </cell>
          <cell r="B4120" t="str">
            <v>Trilho UIC60, comprimento de 12 m, sobre dormente de concreto, bitola mista, taxa de dormentação de 1.667 un/km, tala de junção de 6 furos e fixação elástica Pandrol - posicionamento e assentamento manual</v>
          </cell>
          <cell r="C4120" t="str">
            <v>km</v>
          </cell>
          <cell r="D4120">
            <v>2333658.13</v>
          </cell>
          <cell r="E4120" t="str">
            <v>SICRO Jan/26</v>
          </cell>
        </row>
        <row r="4121">
          <cell r="A4121">
            <v>3009021</v>
          </cell>
          <cell r="B4121" t="str">
            <v>Trilho UIC60, comprimento de 12 m, sobre dormente de concreto, bitola mista, taxa de dormentação de 1.750 un/km, tala de junção de 6 furos e fixação elástica Pandrol - posicionamento e assentamento manual</v>
          </cell>
          <cell r="C4121" t="str">
            <v>km</v>
          </cell>
          <cell r="D4121">
            <v>2339174.17</v>
          </cell>
          <cell r="E4121" t="str">
            <v>SICRO Jan/26</v>
          </cell>
        </row>
        <row r="4122">
          <cell r="A4122">
            <v>3009291</v>
          </cell>
          <cell r="B4122" t="str">
            <v>Trilho UIC60, comprimento de 12 m, sobre dormente de madeira, bitola métrica ou larga, taxa de dormentação de 1.667 un/km, tala de junção de 6 furos e fixação rígida - posicionamento e assentamento manual</v>
          </cell>
          <cell r="C4122" t="str">
            <v>km</v>
          </cell>
          <cell r="D4122">
            <v>1970237.31</v>
          </cell>
          <cell r="E4122" t="str">
            <v>SICRO Jan/26</v>
          </cell>
        </row>
        <row r="4123">
          <cell r="A4123">
            <v>3009016</v>
          </cell>
          <cell r="B4123" t="str">
            <v>Trilho UIC60, comprimento de 12 m, sobre dormente de madeira, bitola métrica ou larga, taxa de dormentação de 1.750 un/km, tala de junção de 6 furos e fixação rígida - posicionamento e assentamento manual</v>
          </cell>
          <cell r="C4123" t="str">
            <v>km</v>
          </cell>
          <cell r="D4123">
            <v>1996879.98</v>
          </cell>
          <cell r="E4123" t="str">
            <v>SICRO Jan/26</v>
          </cell>
        </row>
        <row r="4124">
          <cell r="A4124">
            <v>3009295</v>
          </cell>
          <cell r="B4124" t="str">
            <v>Trilho UIC60, comprimento de 12 m, sobre dormente de madeira, bitola mista, taxa de dormentação de 1.667 un/km, tala de junção de 6 furos e fixação rígida - posicionamento e assentamento manual</v>
          </cell>
          <cell r="C4124" t="str">
            <v>km</v>
          </cell>
          <cell r="D4124">
            <v>2955359.7</v>
          </cell>
          <cell r="E4124" t="str">
            <v>SICRO Jan/26</v>
          </cell>
        </row>
        <row r="4125">
          <cell r="A4125">
            <v>3009228</v>
          </cell>
          <cell r="B4125" t="str">
            <v>Trilho UIC60, comprimento de 12 m, sobre dormente de madeira, bitola mista, taxa de dormentação de 1.750 un/km, tala de junção de 6 furos e fixação rígida - posicionamento e assentamento manual</v>
          </cell>
          <cell r="C4125" t="str">
            <v>km</v>
          </cell>
          <cell r="D4125">
            <v>2995324.08</v>
          </cell>
          <cell r="E4125" t="str">
            <v>SICRO Jan/26</v>
          </cell>
        </row>
        <row r="4126">
          <cell r="A4126">
            <v>3009106</v>
          </cell>
          <cell r="B4126" t="str">
            <v>Trilho UIC60, comprimento de 120 m (TLS), formado por trilhos curtos de 12 m soldados por caldeamento - confecção em estaleiro</v>
          </cell>
          <cell r="C4126" t="str">
            <v>un</v>
          </cell>
          <cell r="D4126">
            <v>76349.899999999994</v>
          </cell>
          <cell r="E4126" t="str">
            <v>SICRO Jan/26</v>
          </cell>
        </row>
        <row r="4127">
          <cell r="A4127">
            <v>3009299</v>
          </cell>
          <cell r="B4127" t="str">
            <v>Trilho UIC60, comprimento de 120 m (TLS), sobre dormente de concreto, bitola métrica ou larga, taxa de dormentação de 1.667 un/km, tala de junção de 6 furos e fixação elástica Pandrol - posicionamento e assentamento mecanizado</v>
          </cell>
          <cell r="C4127" t="str">
            <v>km</v>
          </cell>
          <cell r="D4127">
            <v>1414055.97</v>
          </cell>
          <cell r="E4127" t="str">
            <v>SICRO Jan/26</v>
          </cell>
        </row>
        <row r="4128">
          <cell r="A4128">
            <v>3009029</v>
          </cell>
          <cell r="B4128" t="str">
            <v>Trilho UIC60, comprimento de 120 m (TLS), sobre dormente de concreto, bitola métrica ou larga, taxa de dormentação de 1.750 un/km, tala de junção de 6 furos e fixação elástica Pandrol - posicionamento e assentamento mecanizado</v>
          </cell>
          <cell r="C4128" t="str">
            <v>km</v>
          </cell>
          <cell r="D4128">
            <v>1419907.39</v>
          </cell>
          <cell r="E4128" t="str">
            <v>SICRO Jan/26</v>
          </cell>
        </row>
        <row r="4129">
          <cell r="A4129">
            <v>3009245</v>
          </cell>
          <cell r="B4129" t="str">
            <v>Trilho UIC60, comprimento de 120 m (TLS), sobre dormente de concreto, bitola mista, taxa de dormentação de 1.667 un/km, tala de junção de 6 furos e fixação elástica Pandrol - posicionamento e assentamento mecanizado</v>
          </cell>
          <cell r="C4129" t="str">
            <v>km</v>
          </cell>
          <cell r="D4129">
            <v>2120954.7799999998</v>
          </cell>
          <cell r="E4129" t="str">
            <v>SICRO Jan/26</v>
          </cell>
        </row>
        <row r="4130">
          <cell r="A4130">
            <v>3009033</v>
          </cell>
          <cell r="B4130" t="str">
            <v>Trilho UIC60, comprimento de 120 m (TLS), sobre dormente de concreto, bitola mista, taxa de dormentação de 1.750 un/km, tala de junção de 6 furos e fixação elástica Pandrol - posicionamento e assentamento mecanizado</v>
          </cell>
          <cell r="C4130" t="str">
            <v>km</v>
          </cell>
          <cell r="D4130">
            <v>2129731.66</v>
          </cell>
          <cell r="E4130" t="str">
            <v>SICRO Jan/26</v>
          </cell>
        </row>
        <row r="4131">
          <cell r="A4131">
            <v>3009257</v>
          </cell>
          <cell r="B4131" t="str">
            <v>Trilho UIC60, comprimento de 120 m (TLS), sobre dormente de madeira, bitola métrica ou larga, taxa de dormentação de 1.667 un/km, tala de junção de 6 furos e fixação elástica Pandrol - posicionamento e assentamento mecanizado</v>
          </cell>
          <cell r="C4131" t="str">
            <v>km</v>
          </cell>
          <cell r="D4131">
            <v>1936305.42</v>
          </cell>
          <cell r="E4131" t="str">
            <v>SICRO Jan/26</v>
          </cell>
        </row>
        <row r="4132">
          <cell r="A4132">
            <v>3009265</v>
          </cell>
          <cell r="B4132" t="str">
            <v>Trilho UIC60, comprimento de 120 m (TLS), sobre dormente de madeira, bitola métrica ou larga, taxa de dormentação de 1.667 un/km, tala de junção de 6 furos e fixação rígida - posicionamento e assentamento mecanizado</v>
          </cell>
          <cell r="C4132" t="str">
            <v>km</v>
          </cell>
          <cell r="D4132">
            <v>1827207.05</v>
          </cell>
          <cell r="E4132" t="str">
            <v>SICRO Jan/26</v>
          </cell>
        </row>
        <row r="4133">
          <cell r="A4133">
            <v>3009037</v>
          </cell>
          <cell r="B4133" t="str">
            <v>Trilho UIC60, comprimento de 120 m (TLS), sobre dormente de madeira, bitola métrica ou larga, taxa de dormentação de 1.750 un/km, tala de junção de 6 furos e fixação elástica Pandrol - posicionamento e assentamento mecanizado</v>
          </cell>
          <cell r="C4133" t="str">
            <v>km</v>
          </cell>
          <cell r="D4133">
            <v>1968570.33</v>
          </cell>
          <cell r="E4133" t="str">
            <v>SICRO Jan/26</v>
          </cell>
        </row>
        <row r="4134">
          <cell r="A4134">
            <v>3009045</v>
          </cell>
          <cell r="B4134" t="str">
            <v>Trilho UIC60, comprimento de 120 m (TLS), sobre dormente de madeira, bitola métrica ou larga, taxa de dormentação de 1.750 un/km, tala de junção de 6 furos e fixação rígida - posicionamento e assentamento mecanizado</v>
          </cell>
          <cell r="C4134" t="str">
            <v>km</v>
          </cell>
          <cell r="D4134">
            <v>1854039.71</v>
          </cell>
          <cell r="E4134" t="str">
            <v>SICRO Jan/26</v>
          </cell>
        </row>
        <row r="4135">
          <cell r="A4135">
            <v>3009273</v>
          </cell>
          <cell r="B4135" t="str">
            <v>Trilho UIC60, comprimento de 120 m (TLS), sobre dormente de madeira, bitola mista, taxa de dormentação de 1.667 un/km, tala de junção de 6 furos e fixação elástica Pandrol - posicionamento e assentamento mecanizado</v>
          </cell>
          <cell r="C4135" t="str">
            <v>km</v>
          </cell>
          <cell r="D4135">
            <v>2905473.88</v>
          </cell>
          <cell r="E4135" t="str">
            <v>SICRO Jan/26</v>
          </cell>
        </row>
        <row r="4136">
          <cell r="A4136">
            <v>3009053</v>
          </cell>
          <cell r="B4136" t="str">
            <v>Trilho UIC60, comprimento de 120 m (TLS), sobre dormente de madeira, bitola mista, taxa de dormentação de 1.750 un/km, tala de junção de 6 furos e fixação elástica Pandrol - posicionamento e assentamento mecanizado</v>
          </cell>
          <cell r="C4136" t="str">
            <v>km</v>
          </cell>
          <cell r="D4136">
            <v>2953928.92</v>
          </cell>
          <cell r="E4136" t="str">
            <v>SICRO Jan/26</v>
          </cell>
        </row>
        <row r="4137">
          <cell r="A4137">
            <v>3009107</v>
          </cell>
          <cell r="B4137" t="str">
            <v>Trilho UIC60, comprimento de 240 m (TLS), formado por trilhos curtos de 12 m soldados por caldeamento - confecção em estaleiro</v>
          </cell>
          <cell r="C4137" t="str">
            <v>un</v>
          </cell>
          <cell r="D4137">
            <v>152981.64000000001</v>
          </cell>
          <cell r="E4137" t="str">
            <v>SICRO Jan/26</v>
          </cell>
        </row>
        <row r="4138">
          <cell r="A4138">
            <v>3009249</v>
          </cell>
          <cell r="B4138" t="str">
            <v>Trilho UIC60, comprimento de 240 m (TLS), sobre dormente de concreto, bitola métrica ou larga, taxa de dormentação de 1.667 un/km, tala de junção de 6 furos e fixação elástica Pandrol - posicionamento e assentamento mecanizado</v>
          </cell>
          <cell r="C4138" t="str">
            <v>km</v>
          </cell>
          <cell r="D4138">
            <v>1406778.73</v>
          </cell>
          <cell r="E4138" t="str">
            <v>SICRO Jan/26</v>
          </cell>
        </row>
        <row r="4139">
          <cell r="A4139">
            <v>3009211</v>
          </cell>
          <cell r="B4139" t="str">
            <v>Trilho UIC60, comprimento de 240 m (TLS), sobre dormente de concreto, bitola métrica ou larga, taxa de dormentação de 1.750 un/km, tala de junção de 6 furos e fixação elástica Pandrol - posicionamento e assentamento mecanizado</v>
          </cell>
          <cell r="C4139" t="str">
            <v>km</v>
          </cell>
          <cell r="D4139">
            <v>1412630.28</v>
          </cell>
          <cell r="E4139" t="str">
            <v>SICRO Jan/26</v>
          </cell>
        </row>
        <row r="4140">
          <cell r="A4140">
            <v>3009253</v>
          </cell>
          <cell r="B4140" t="str">
            <v>Trilho UIC60, comprimento de 240 m (TLS), sobre dormente de concreto, bitola mista, taxa de dormentação de 1.667 un/km, tala de junção de 6 furos e fixação elástica Pandrol - posicionamento e assentamento mecanizado</v>
          </cell>
          <cell r="C4140" t="str">
            <v>km</v>
          </cell>
          <cell r="D4140">
            <v>2110039.94</v>
          </cell>
          <cell r="E4140" t="str">
            <v>SICRO Jan/26</v>
          </cell>
        </row>
        <row r="4141">
          <cell r="A4141">
            <v>3009215</v>
          </cell>
          <cell r="B4141" t="str">
            <v>Trilho UIC60, comprimento de 240 m (TLS), sobre dormente de concreto, bitola mista, taxa de dormentação de 1.750 un/km, tala de junção de 6 furos e fixação elástica Pandrol - posicionamento e assentamento mecanizado</v>
          </cell>
          <cell r="C4141" t="str">
            <v>km</v>
          </cell>
          <cell r="D4141">
            <v>2118817.27</v>
          </cell>
          <cell r="E4141" t="str">
            <v>SICRO Jan/26</v>
          </cell>
        </row>
        <row r="4142">
          <cell r="A4142">
            <v>3009261</v>
          </cell>
          <cell r="B4142" t="str">
            <v>Trilho UIC60, comprimento de 240 m (TLS), sobre dormente de madeira, bitola métrica ou larga, taxa de dormentação de 1.667 un/km, tala de junção de 6 furos e fixação elástica Pandrol - posicionamento e assentamento mecanizado</v>
          </cell>
          <cell r="C4142" t="str">
            <v>km</v>
          </cell>
          <cell r="D4142">
            <v>1929115.13</v>
          </cell>
          <cell r="E4142" t="str">
            <v>SICRO Jan/26</v>
          </cell>
        </row>
        <row r="4143">
          <cell r="A4143">
            <v>3009269</v>
          </cell>
          <cell r="B4143" t="str">
            <v>Trilho UIC60, comprimento de 240 m (TLS), sobre dormente de madeira, bitola métrica ou larga, taxa de dormentação de 1.667 un/km, tala de junção de 6 furos e fixação rígida - posicionamento e assentamento mecanizado</v>
          </cell>
          <cell r="C4143" t="str">
            <v>km</v>
          </cell>
          <cell r="D4143">
            <v>1820016.75</v>
          </cell>
          <cell r="E4143" t="str">
            <v>SICRO Jan/26</v>
          </cell>
        </row>
        <row r="4144">
          <cell r="A4144">
            <v>3009041</v>
          </cell>
          <cell r="B4144" t="str">
            <v>Trilho UIC60, comprimento de 240 m (TLS), sobre dormente de madeira, bitola métrica ou larga, taxa de dormentação de 1.750 un/km, tala de junção de 6 furos e fixação elástica Pandrol - posicionamento e assentamento mecanizado</v>
          </cell>
          <cell r="C4144" t="str">
            <v>km</v>
          </cell>
          <cell r="D4144">
            <v>1961380.04</v>
          </cell>
          <cell r="E4144" t="str">
            <v>SICRO Jan/26</v>
          </cell>
        </row>
        <row r="4145">
          <cell r="A4145">
            <v>3009049</v>
          </cell>
          <cell r="B4145" t="str">
            <v>Trilho UIC60, comprimento de 240 m (TLS), sobre dormente de madeira, bitola métrica ou larga, taxa de dormentação de 1.750 un/km, tala de junção de 6 furos e fixação rígida - posicionamento e assentamento mecanizado</v>
          </cell>
          <cell r="C4145" t="str">
            <v>km</v>
          </cell>
          <cell r="D4145">
            <v>1846849.42</v>
          </cell>
          <cell r="E4145" t="str">
            <v>SICRO Jan/26</v>
          </cell>
        </row>
        <row r="4146">
          <cell r="A4146">
            <v>3009277</v>
          </cell>
          <cell r="B4146" t="str">
            <v>Trilho UIC60, comprimento de 240 m (TLS), sobre dormente de madeira, bitola mista, taxa de dormentação de 1.667 un/km, tala de junção de 6 furos e fixação elástica Pandrol - posicionamento e assentamento mecanizado</v>
          </cell>
          <cell r="C4146" t="str">
            <v>km</v>
          </cell>
          <cell r="D4146">
            <v>2894689.59</v>
          </cell>
          <cell r="E4146" t="str">
            <v>SICRO Jan/26</v>
          </cell>
        </row>
        <row r="4147">
          <cell r="A4147">
            <v>3009057</v>
          </cell>
          <cell r="B4147" t="str">
            <v>Trilho UIC60, comprimento de 240 m (TLS), sobre dormente de madeira, bitola mista, taxa de dormentação de 1.750 un/km, tala de junção de 6 furos e fixação elástica Pandrol - posicionamento e assentamento mecanizado</v>
          </cell>
          <cell r="C4147" t="str">
            <v>km</v>
          </cell>
          <cell r="D4147">
            <v>2943144.63</v>
          </cell>
          <cell r="E4147" t="str">
            <v>SICRO Jan/26</v>
          </cell>
        </row>
        <row r="4148">
          <cell r="A4148">
            <v>3108073</v>
          </cell>
          <cell r="B4148" t="str">
            <v>Confecção de fôrma metálica em chapa 1/8" para poita trapezoidal</v>
          </cell>
          <cell r="C4148" t="str">
            <v>m²</v>
          </cell>
          <cell r="D4148">
            <v>304.24</v>
          </cell>
          <cell r="E4148" t="str">
            <v>SICRO Jan/26</v>
          </cell>
        </row>
        <row r="4149">
          <cell r="A4149">
            <v>3107965</v>
          </cell>
          <cell r="B4149" t="str">
            <v>Confecção de forma metálica em chapa 3/16" para poita trapezoidal</v>
          </cell>
          <cell r="C4149" t="str">
            <v>m²</v>
          </cell>
          <cell r="D4149">
            <v>500.05</v>
          </cell>
          <cell r="E4149" t="str">
            <v>SICRO Jan/26</v>
          </cell>
        </row>
        <row r="4150">
          <cell r="A4150">
            <v>3105941</v>
          </cell>
          <cell r="B4150" t="str">
            <v>Fôrma em chapa metálica 1/8" para cabeça de tirantes - utilização de 50 vezes - confecção, instalação e retirada</v>
          </cell>
          <cell r="C4150" t="str">
            <v>m²</v>
          </cell>
          <cell r="D4150">
            <v>32.42</v>
          </cell>
          <cell r="E4150" t="str">
            <v>SICRO Jan/26</v>
          </cell>
        </row>
        <row r="4151">
          <cell r="A4151">
            <v>3108150</v>
          </cell>
          <cell r="B4151" t="str">
            <v>Fôrma metálica curva em chapa 3/16" reforçada com nervuras de 40 mm x 3/16" dispostas em grelhas de 40 x 60 cm - utilização de 100 vezes - confecção, instalação e retirada</v>
          </cell>
          <cell r="C4151" t="str">
            <v>m²</v>
          </cell>
          <cell r="D4151">
            <v>20.84</v>
          </cell>
          <cell r="E4151" t="str">
            <v>SICRO Jan/26</v>
          </cell>
        </row>
        <row r="4152">
          <cell r="A4152">
            <v>3108071</v>
          </cell>
          <cell r="B4152" t="str">
            <v>Fôrma metálica em chapa 1/8" para poita trapezoidal - utilização de 50 vezes - montagem, instalação e retirada</v>
          </cell>
          <cell r="C4152" t="str">
            <v>m²</v>
          </cell>
          <cell r="D4152">
            <v>14.35</v>
          </cell>
          <cell r="E4152" t="str">
            <v>SICRO Jan/26</v>
          </cell>
        </row>
        <row r="4153">
          <cell r="A4153">
            <v>3107967</v>
          </cell>
          <cell r="B4153" t="str">
            <v>Fôrma metálica em chapa 1/8" reforçada com nervuras de 40 mm x 1/8" dispostas em grelhas de 40 x 60 cm - utilização de 100 vezes - confecção, instalação e retirada</v>
          </cell>
          <cell r="C4153" t="str">
            <v>m²</v>
          </cell>
          <cell r="D4153">
            <v>11.34</v>
          </cell>
          <cell r="E4153" t="str">
            <v>SICRO Jan/26</v>
          </cell>
        </row>
        <row r="4154">
          <cell r="A4154">
            <v>3107966</v>
          </cell>
          <cell r="B4154" t="str">
            <v>Fôrma metálica em chapa 3/16" para poita trapezoidal - utilização de 50 vezes - montagem, instalação e retirada</v>
          </cell>
          <cell r="C4154" t="str">
            <v>m²</v>
          </cell>
          <cell r="D4154">
            <v>28.73</v>
          </cell>
          <cell r="E4154" t="str">
            <v>SICRO Jan/26</v>
          </cell>
        </row>
        <row r="4155">
          <cell r="A4155">
            <v>3108072</v>
          </cell>
          <cell r="B4155" t="str">
            <v>Fôrma metálica em chapa 3/16" reforçada com nervuras de 40 mm x 3/16" dispostas em grelhas de 40 x 60 cm - utilização de 100 vezes - confecção, instalação e retirada</v>
          </cell>
          <cell r="C4155" t="str">
            <v>m²</v>
          </cell>
          <cell r="D4155">
            <v>16.71</v>
          </cell>
          <cell r="E4155" t="str">
            <v>SICRO Jan/26</v>
          </cell>
        </row>
        <row r="4156">
          <cell r="A4156">
            <v>3117750</v>
          </cell>
          <cell r="B4156" t="str">
            <v>Fôrma metálica para aduelas de bueiros celulares de concreto pré-moldados - utilização de 100 vezes - confecção, instalação e retirada</v>
          </cell>
          <cell r="C4156" t="str">
            <v>m²</v>
          </cell>
          <cell r="D4156">
            <v>19.48</v>
          </cell>
          <cell r="E4156" t="str">
            <v>SICRO Jan/26</v>
          </cell>
        </row>
        <row r="4157">
          <cell r="A4157">
            <v>3117749</v>
          </cell>
          <cell r="B4157" t="str">
            <v>Fôrma metálica para guarda-corpo de concreto - utilização de 50 vezes - confecção</v>
          </cell>
          <cell r="C4157" t="str">
            <v>m²</v>
          </cell>
          <cell r="D4157">
            <v>11.71</v>
          </cell>
          <cell r="E4157" t="str">
            <v>SICRO Jan/26</v>
          </cell>
        </row>
        <row r="4158">
          <cell r="A4158">
            <v>3107964</v>
          </cell>
          <cell r="B4158" t="str">
            <v>Fôrma metálica para pavimento de concreto - utilização de 100 vezes - confecção, instalação e retirada</v>
          </cell>
          <cell r="C4158" t="str">
            <v>m²</v>
          </cell>
          <cell r="D4158">
            <v>16.440000000000001</v>
          </cell>
          <cell r="E4158" t="str">
            <v>SICRO Jan/26</v>
          </cell>
        </row>
        <row r="4159">
          <cell r="A4159">
            <v>3106551</v>
          </cell>
          <cell r="B4159" t="str">
            <v>Fôrma metálica para tetrápode - utilização de 100 vezes - confecção, instalação e retirada</v>
          </cell>
          <cell r="C4159" t="str">
            <v>m²</v>
          </cell>
          <cell r="D4159">
            <v>12.27</v>
          </cell>
          <cell r="E4159" t="str">
            <v>SICRO Jan/26</v>
          </cell>
        </row>
        <row r="4160">
          <cell r="A4160">
            <v>3106427</v>
          </cell>
          <cell r="B4160" t="str">
            <v>Fôrma metálica para viga de concreto pré-moldada protendida para OAE - utilização de 20 vezes - confecção, instalação e retirada</v>
          </cell>
          <cell r="C4160" t="str">
            <v>m²</v>
          </cell>
          <cell r="D4160">
            <v>41.25</v>
          </cell>
          <cell r="E4160" t="str">
            <v>SICRO Jan/26</v>
          </cell>
        </row>
        <row r="4161">
          <cell r="A4161">
            <v>3106552</v>
          </cell>
          <cell r="B4161" t="str">
            <v>Fôrma metálica para Xbloc - utilização de 100 vezes - confecção, instalação e retirada</v>
          </cell>
          <cell r="C4161" t="str">
            <v>m²</v>
          </cell>
          <cell r="D4161">
            <v>11.58</v>
          </cell>
          <cell r="E4161" t="str">
            <v>SICRO Jan/26</v>
          </cell>
        </row>
        <row r="4162">
          <cell r="A4162">
            <v>3107969</v>
          </cell>
          <cell r="B4162" t="str">
            <v>Fôrmas curvas de compensado plastificado 10 mm - uso geral - utilização de 2 vezes - confecção, instalação e retirada</v>
          </cell>
          <cell r="C4162" t="str">
            <v>m²</v>
          </cell>
          <cell r="D4162">
            <v>131.15</v>
          </cell>
          <cell r="E4162" t="str">
            <v>SICRO Jan/26</v>
          </cell>
        </row>
        <row r="4163">
          <cell r="A4163">
            <v>3107970</v>
          </cell>
          <cell r="B4163" t="str">
            <v>Fôrmas curvas de compensado resinado 10 mm - uso geral - utilização de 2 vezes - confecção, instalação e retirada</v>
          </cell>
          <cell r="C4163" t="str">
            <v>m²</v>
          </cell>
          <cell r="D4163">
            <v>123.54</v>
          </cell>
          <cell r="E4163" t="str">
            <v>SICRO Jan/26</v>
          </cell>
        </row>
        <row r="4164">
          <cell r="A4164">
            <v>3108007</v>
          </cell>
          <cell r="B4164" t="str">
            <v>Fôrmas de compensado plastificado 10 mm - uso geral - utilização de 1 vez - confecção, instalação e retirada</v>
          </cell>
          <cell r="C4164" t="str">
            <v>m²</v>
          </cell>
          <cell r="D4164">
            <v>141.13</v>
          </cell>
          <cell r="E4164" t="str">
            <v>SICRO Jan/26</v>
          </cell>
        </row>
        <row r="4165">
          <cell r="A4165">
            <v>3108008</v>
          </cell>
          <cell r="B4165" t="str">
            <v>Fôrmas de compensado plastificado 10 mm - uso geral - utilização de 2 vezes - confecção, instalação e retirada</v>
          </cell>
          <cell r="C4165" t="str">
            <v>m²</v>
          </cell>
          <cell r="D4165">
            <v>96.74</v>
          </cell>
          <cell r="E4165" t="str">
            <v>SICRO Jan/26</v>
          </cell>
        </row>
        <row r="4166">
          <cell r="A4166">
            <v>3108009</v>
          </cell>
          <cell r="B4166" t="str">
            <v>Fôrmas de compensado plastificado 10 mm - uso geral - utilização de 3 vezes - confecção, instalação e retirada</v>
          </cell>
          <cell r="C4166" t="str">
            <v>m²</v>
          </cell>
          <cell r="D4166">
            <v>83.77</v>
          </cell>
          <cell r="E4166" t="str">
            <v>SICRO Jan/26</v>
          </cell>
        </row>
        <row r="4167">
          <cell r="A4167">
            <v>3108011</v>
          </cell>
          <cell r="B4167" t="str">
            <v>Fôrmas de compensado plastificado 12 mm - uso geral - utilização de 1 vez - confecção, instalação e retirada</v>
          </cell>
          <cell r="C4167" t="str">
            <v>m²</v>
          </cell>
          <cell r="D4167">
            <v>149.63</v>
          </cell>
          <cell r="E4167" t="str">
            <v>SICRO Jan/26</v>
          </cell>
        </row>
        <row r="4168">
          <cell r="A4168">
            <v>3108012</v>
          </cell>
          <cell r="B4168" t="str">
            <v>Fôrmas de compensado plastificado 12 mm - uso geral - utilização de 2 vezes - confecção, instalação e retirada</v>
          </cell>
          <cell r="C4168" t="str">
            <v>m²</v>
          </cell>
          <cell r="D4168">
            <v>101.2</v>
          </cell>
          <cell r="E4168" t="str">
            <v>SICRO Jan/26</v>
          </cell>
        </row>
        <row r="4169">
          <cell r="A4169">
            <v>3108013</v>
          </cell>
          <cell r="B4169" t="str">
            <v>Fôrmas de compensado plastificado 12 mm - uso geral - utilização de 3 vezes - confecção, instalação e retirada</v>
          </cell>
          <cell r="C4169" t="str">
            <v>m²</v>
          </cell>
          <cell r="D4169">
            <v>86.9</v>
          </cell>
          <cell r="E4169" t="str">
            <v>SICRO Jan/26</v>
          </cell>
        </row>
        <row r="4170">
          <cell r="A4170">
            <v>3108015</v>
          </cell>
          <cell r="B4170" t="str">
            <v>Fôrmas de compensado plastificado 14 mm - uso geral - utilização de 1 vez - confecção, instalação e retirada</v>
          </cell>
          <cell r="C4170" t="str">
            <v>m²</v>
          </cell>
          <cell r="D4170">
            <v>155.22</v>
          </cell>
          <cell r="E4170" t="str">
            <v>SICRO Jan/26</v>
          </cell>
        </row>
        <row r="4171">
          <cell r="A4171">
            <v>3108016</v>
          </cell>
          <cell r="B4171" t="str">
            <v>Fôrmas de compensado plastificado 14 mm - uso geral - utilização de 2 vezes - confecção, instalação e retirada</v>
          </cell>
          <cell r="C4171" t="str">
            <v>m²</v>
          </cell>
          <cell r="D4171">
            <v>104.13</v>
          </cell>
          <cell r="E4171" t="str">
            <v>SICRO Jan/26</v>
          </cell>
        </row>
        <row r="4172">
          <cell r="A4172">
            <v>3108017</v>
          </cell>
          <cell r="B4172" t="str">
            <v>Fôrmas de compensado plastificado 14 mm - uso geral - utilização de 3 vezes - confecção, instalação e retirada</v>
          </cell>
          <cell r="C4172" t="str">
            <v>m²</v>
          </cell>
          <cell r="D4172">
            <v>88.95</v>
          </cell>
          <cell r="E4172" t="str">
            <v>SICRO Jan/26</v>
          </cell>
        </row>
        <row r="4173">
          <cell r="A4173">
            <v>3107995</v>
          </cell>
          <cell r="B4173" t="str">
            <v>Fôrmas de compensado resinado 10 mm - uso geral - utilização de 1 vez - confecção, instalação e retirada</v>
          </cell>
          <cell r="C4173" t="str">
            <v>m²</v>
          </cell>
          <cell r="D4173">
            <v>127.78</v>
          </cell>
          <cell r="E4173" t="str">
            <v>SICRO Jan/26</v>
          </cell>
        </row>
        <row r="4174">
          <cell r="A4174">
            <v>3107996</v>
          </cell>
          <cell r="B4174" t="str">
            <v>Fôrmas de compensado resinado 10 mm - uso geral - utilização de 2 vezes - confecção, instalação e retirada</v>
          </cell>
          <cell r="C4174" t="str">
            <v>m²</v>
          </cell>
          <cell r="D4174">
            <v>89.77</v>
          </cell>
          <cell r="E4174" t="str">
            <v>SICRO Jan/26</v>
          </cell>
        </row>
        <row r="4175">
          <cell r="A4175">
            <v>3107997</v>
          </cell>
          <cell r="B4175" t="str">
            <v>Fôrmas de compensado resinado 10 mm - uso geral - utilização de 3 vezes - confecção, instalação e retirada</v>
          </cell>
          <cell r="C4175" t="str">
            <v>m²</v>
          </cell>
          <cell r="D4175">
            <v>78.92</v>
          </cell>
          <cell r="E4175" t="str">
            <v>SICRO Jan/26</v>
          </cell>
        </row>
        <row r="4176">
          <cell r="A4176">
            <v>3107999</v>
          </cell>
          <cell r="B4176" t="str">
            <v>Fôrmas de compensado resinado 12 mm - uso geral - utilização de 1 vez - confecção, instalação e retirada</v>
          </cell>
          <cell r="C4176" t="str">
            <v>m²</v>
          </cell>
          <cell r="D4176">
            <v>137.27000000000001</v>
          </cell>
          <cell r="E4176" t="str">
            <v>SICRO Jan/26</v>
          </cell>
        </row>
        <row r="4177">
          <cell r="A4177">
            <v>3108000</v>
          </cell>
          <cell r="B4177" t="str">
            <v>Fôrmas de compensado resinado 12 mm - uso geral - utilização de 2 vezes - confecção, instalação e retirada</v>
          </cell>
          <cell r="C4177" t="str">
            <v>m²</v>
          </cell>
          <cell r="D4177">
            <v>94.75</v>
          </cell>
          <cell r="E4177" t="str">
            <v>SICRO Jan/26</v>
          </cell>
        </row>
        <row r="4178">
          <cell r="A4178">
            <v>3108001</v>
          </cell>
          <cell r="B4178" t="str">
            <v>Fôrmas de compensado resinado 12 mm - uso geral - utilização de 3 vezes - confecção, instalação e retirada</v>
          </cell>
          <cell r="C4178" t="str">
            <v>m²</v>
          </cell>
          <cell r="D4178">
            <v>82.41</v>
          </cell>
          <cell r="E4178" t="str">
            <v>SICRO Jan/26</v>
          </cell>
        </row>
        <row r="4179">
          <cell r="A4179">
            <v>3108003</v>
          </cell>
          <cell r="B4179" t="str">
            <v>Fôrmas de compensado resinado 14 mm - uso geral - utilização de 1 vez - confecção, instalação e retirada</v>
          </cell>
          <cell r="C4179" t="str">
            <v>m²</v>
          </cell>
          <cell r="D4179">
            <v>139.97999999999999</v>
          </cell>
          <cell r="E4179" t="str">
            <v>SICRO Jan/26</v>
          </cell>
        </row>
        <row r="4180">
          <cell r="A4180">
            <v>3108004</v>
          </cell>
          <cell r="B4180" t="str">
            <v>Fôrmas de compensado resinado 14 mm - uso geral - utilização de 2 vezes - confecção, instalação e retirada</v>
          </cell>
          <cell r="C4180" t="str">
            <v>m²</v>
          </cell>
          <cell r="D4180">
            <v>96.17</v>
          </cell>
          <cell r="E4180" t="str">
            <v>SICRO Jan/26</v>
          </cell>
        </row>
        <row r="4181">
          <cell r="A4181">
            <v>3108005</v>
          </cell>
          <cell r="B4181" t="str">
            <v>Fôrmas de compensado resinado 14 mm - uso geral - utilização de 3 vezes - confecção, instalação e retirada</v>
          </cell>
          <cell r="C4181" t="str">
            <v>m²</v>
          </cell>
          <cell r="D4181">
            <v>83.41</v>
          </cell>
          <cell r="E4181" t="str">
            <v>SICRO Jan/26</v>
          </cell>
        </row>
        <row r="4182">
          <cell r="A4182">
            <v>3106119</v>
          </cell>
          <cell r="B4182" t="str">
            <v>Fôrmas de tábuas de pinho - utilização de 1 vez - confecção, instalação e retirada</v>
          </cell>
          <cell r="C4182" t="str">
            <v>m²</v>
          </cell>
          <cell r="D4182">
            <v>174.55</v>
          </cell>
          <cell r="E4182" t="str">
            <v>SICRO Jan/26</v>
          </cell>
        </row>
        <row r="4183">
          <cell r="A4183">
            <v>3106120</v>
          </cell>
          <cell r="B4183" t="str">
            <v>Fôrmas de tábuas de pinho - utilização de 2 vezes - confecção, instalação e retirada</v>
          </cell>
          <cell r="C4183" t="str">
            <v>m²</v>
          </cell>
          <cell r="D4183">
            <v>122.3</v>
          </cell>
          <cell r="E4183" t="str">
            <v>SICRO Jan/26</v>
          </cell>
        </row>
        <row r="4184">
          <cell r="A4184">
            <v>3106121</v>
          </cell>
          <cell r="B4184" t="str">
            <v>Fôrmas de tábuas de pinho - utilização de 3 vezes - confecção, instalação e retirada</v>
          </cell>
          <cell r="C4184" t="str">
            <v>m²</v>
          </cell>
          <cell r="D4184">
            <v>107.07</v>
          </cell>
          <cell r="E4184" t="str">
            <v>SICRO Jan/26</v>
          </cell>
        </row>
        <row r="4185">
          <cell r="A4185">
            <v>3103302</v>
          </cell>
          <cell r="B4185" t="str">
            <v>Fôrmas de tábuas de pinho para dispositivos de drenagem - utilização de 3 vezes - confecção, instalação e retirada</v>
          </cell>
          <cell r="C4185" t="str">
            <v>m²</v>
          </cell>
          <cell r="D4185">
            <v>88.94</v>
          </cell>
          <cell r="E4185" t="str">
            <v>SICRO Jan/26</v>
          </cell>
        </row>
        <row r="4186">
          <cell r="A4186">
            <v>3103303</v>
          </cell>
          <cell r="B4186" t="str">
            <v>Fôrmas de tábuas de pinho para drenos - utilização de 5 vezes - confecção, instalação e retirada</v>
          </cell>
          <cell r="C4186" t="str">
            <v>m²</v>
          </cell>
          <cell r="D4186">
            <v>47.45</v>
          </cell>
          <cell r="E4186" t="str">
            <v>SICRO Jan/26</v>
          </cell>
        </row>
        <row r="4187">
          <cell r="A4187">
            <v>3106759</v>
          </cell>
          <cell r="B4187" t="str">
            <v>Fôrmas de tábuas de pinho para elementos estruturais dos arcos metálicos - utilização de 3 vezes - confecção, instalação e retirada</v>
          </cell>
          <cell r="C4187" t="str">
            <v>m²</v>
          </cell>
          <cell r="D4187">
            <v>121.69</v>
          </cell>
          <cell r="E4187" t="str">
            <v>SICRO Jan/26</v>
          </cell>
        </row>
        <row r="4188">
          <cell r="A4188">
            <v>3108023</v>
          </cell>
          <cell r="B4188" t="str">
            <v>Guia de madeira de 2,5 x 10,0 cm - confecção e instalação</v>
          </cell>
          <cell r="C4188" t="str">
            <v>m</v>
          </cell>
          <cell r="D4188">
            <v>6.42</v>
          </cell>
          <cell r="E4188" t="str">
            <v>SICRO Jan/26</v>
          </cell>
        </row>
        <row r="4189">
          <cell r="A4189">
            <v>3108018</v>
          </cell>
          <cell r="B4189" t="str">
            <v>Guia de madeira de 2,5 x 7,0 cm - confecção e instalação</v>
          </cell>
          <cell r="C4189" t="str">
            <v>m</v>
          </cell>
          <cell r="D4189">
            <v>4.68</v>
          </cell>
          <cell r="E4189" t="str">
            <v>SICRO Jan/26</v>
          </cell>
        </row>
        <row r="4190">
          <cell r="A4190">
            <v>3108022</v>
          </cell>
          <cell r="B4190" t="str">
            <v>Guia de madeira de 2,5 x 8,0 cm - confecção e instalação</v>
          </cell>
          <cell r="C4190" t="str">
            <v>m</v>
          </cell>
          <cell r="D4190">
            <v>5.26</v>
          </cell>
          <cell r="E4190" t="str">
            <v>SICRO Jan/26</v>
          </cell>
        </row>
        <row r="4191">
          <cell r="A4191">
            <v>3205864</v>
          </cell>
          <cell r="B4191" t="str">
            <v>Gabião caixa 2 x 1 x 0,50 m - Zn/Al + PVC - D = 2,4 mm - pedra de mão comercial - fornecimento e assentamento</v>
          </cell>
          <cell r="C4191" t="str">
            <v>m³</v>
          </cell>
          <cell r="D4191">
            <v>928.01</v>
          </cell>
          <cell r="E4191" t="str">
            <v>SICRO Jan/26</v>
          </cell>
        </row>
        <row r="4192">
          <cell r="A4192">
            <v>3205863</v>
          </cell>
          <cell r="B4192" t="str">
            <v>Gabião caixa 2 x 1 x 0,50 m - Zn/Al + PVC - D = 2,4 mm - pedra de mão produzida - confecção e assentamento</v>
          </cell>
          <cell r="C4192" t="str">
            <v>m³</v>
          </cell>
          <cell r="D4192">
            <v>806.31</v>
          </cell>
          <cell r="E4192" t="str">
            <v>SICRO Jan/26</v>
          </cell>
        </row>
        <row r="4193">
          <cell r="A4193">
            <v>3205868</v>
          </cell>
          <cell r="B4193" t="str">
            <v>Gabião caixa 2 x 1 x 0,50 m Zn/Al - D = 2,7 mm - pedra de mão comercial - fornecimento e assentamento</v>
          </cell>
          <cell r="C4193" t="str">
            <v>m³</v>
          </cell>
          <cell r="D4193">
            <v>788.13</v>
          </cell>
          <cell r="E4193" t="str">
            <v>SICRO Jan/26</v>
          </cell>
        </row>
        <row r="4194">
          <cell r="A4194">
            <v>3205867</v>
          </cell>
          <cell r="B4194" t="str">
            <v>Gabião caixa 2 x 1 x 0,50 m Zn/Al - D = 2,7 mm - pedra de mão produzida - confecção e assentamento</v>
          </cell>
          <cell r="C4194" t="str">
            <v>m³</v>
          </cell>
          <cell r="D4194">
            <v>666.44</v>
          </cell>
          <cell r="E4194" t="str">
            <v>SICRO Jan/26</v>
          </cell>
        </row>
        <row r="4195">
          <cell r="A4195">
            <v>3205866</v>
          </cell>
          <cell r="B4195" t="str">
            <v>Gabião caixa 2 x 1 x 1,00 m - Zn/Al + PVC - D = 2,4 mm - pedra de mão comercial - fornecimento e assentamento</v>
          </cell>
          <cell r="C4195" t="str">
            <v>m³</v>
          </cell>
          <cell r="D4195">
            <v>733.12</v>
          </cell>
          <cell r="E4195" t="str">
            <v>SICRO Jan/26</v>
          </cell>
        </row>
        <row r="4196">
          <cell r="A4196">
            <v>3205865</v>
          </cell>
          <cell r="B4196" t="str">
            <v>Gabião caixa 2 x 1 x 1,00 m - Zn/Al + PVC - D = 2,4 mm - pedra de mão produzida - confecção e assentamento</v>
          </cell>
          <cell r="C4196" t="str">
            <v>m³</v>
          </cell>
          <cell r="D4196">
            <v>611.41999999999996</v>
          </cell>
          <cell r="E4196" t="str">
            <v>SICRO Jan/26</v>
          </cell>
        </row>
        <row r="4197">
          <cell r="A4197">
            <v>3205870</v>
          </cell>
          <cell r="B4197" t="str">
            <v>Gabião caixa 2 x 1 x 1,00 m Zn/Al - D = 2,7 mm - pedra de mão comercial - fornecimento e assentamento</v>
          </cell>
          <cell r="C4197" t="str">
            <v>m³</v>
          </cell>
          <cell r="D4197">
            <v>673.9</v>
          </cell>
          <cell r="E4197" t="str">
            <v>SICRO Jan/26</v>
          </cell>
        </row>
        <row r="4198">
          <cell r="A4198">
            <v>3205869</v>
          </cell>
          <cell r="B4198" t="str">
            <v>Gabião caixa 2 x 1 x 1,00 m Zn/Al - D = 2,7 mm - pedra de mão produzida - confecção e assentamento</v>
          </cell>
          <cell r="C4198" t="str">
            <v>m³</v>
          </cell>
          <cell r="D4198">
            <v>552.20000000000005</v>
          </cell>
          <cell r="E4198" t="str">
            <v>SICRO Jan/26</v>
          </cell>
        </row>
        <row r="4199">
          <cell r="A4199">
            <v>3205872</v>
          </cell>
          <cell r="B4199" t="str">
            <v>Gabião colchão espessura 0,17 m - Zn/Al + PVC - D = 2,0 mm - pedra de mão comercial - fornecimento e assentamento</v>
          </cell>
          <cell r="C4199" t="str">
            <v>m²</v>
          </cell>
          <cell r="D4199">
            <v>223.04</v>
          </cell>
          <cell r="E4199" t="str">
            <v>SICRO Jan/26</v>
          </cell>
        </row>
        <row r="4200">
          <cell r="A4200">
            <v>3205871</v>
          </cell>
          <cell r="B4200" t="str">
            <v>Gabião colchão espessura 0,17 m - Zn/Al + PVC - D = 2,0 mm - pedra de mão produzida - confecção e assentamento</v>
          </cell>
          <cell r="C4200" t="str">
            <v>m²</v>
          </cell>
          <cell r="D4200">
            <v>202.35</v>
          </cell>
          <cell r="E4200" t="str">
            <v>SICRO Jan/26</v>
          </cell>
        </row>
        <row r="4201">
          <cell r="A4201">
            <v>3205874</v>
          </cell>
          <cell r="B4201" t="str">
            <v>Gabião colchão espessura 0,23 m - Zn/Al + PVC - D = 2,0 mm - pedra de mão comercial - fornecimento e assentamento</v>
          </cell>
          <cell r="C4201" t="str">
            <v>m²</v>
          </cell>
          <cell r="D4201">
            <v>253.89</v>
          </cell>
          <cell r="E4201" t="str">
            <v>SICRO Jan/26</v>
          </cell>
        </row>
        <row r="4202">
          <cell r="A4202">
            <v>3205873</v>
          </cell>
          <cell r="B4202" t="str">
            <v>Gabião colchão espessura 0,23 m - Zn/Al + PVC - D = 2,0 mm - pedra de mão produzida - confecção e assentamento</v>
          </cell>
          <cell r="C4202" t="str">
            <v>m²</v>
          </cell>
          <cell r="D4202">
            <v>225.9</v>
          </cell>
          <cell r="E4202" t="str">
            <v>SICRO Jan/26</v>
          </cell>
        </row>
        <row r="4203">
          <cell r="A4203">
            <v>3205876</v>
          </cell>
          <cell r="B4203" t="str">
            <v>Gabião colchão espessura 0,30 m - Zn/Al + PVC - D = 2,0 mm - pedra de mão comercial - fornecimento e assentamento</v>
          </cell>
          <cell r="C4203" t="str">
            <v>m²</v>
          </cell>
          <cell r="D4203">
            <v>298.23</v>
          </cell>
          <cell r="E4203" t="str">
            <v>SICRO Jan/26</v>
          </cell>
        </row>
        <row r="4204">
          <cell r="A4204">
            <v>3205875</v>
          </cell>
          <cell r="B4204" t="str">
            <v>Gabião colchão espessura 0,30 m - Zn/Al + PVC - D = 2,0 mm - pedra de mão produzida - confecção e assentamento</v>
          </cell>
          <cell r="C4204" t="str">
            <v>m²</v>
          </cell>
          <cell r="D4204">
            <v>261.72000000000003</v>
          </cell>
          <cell r="E4204" t="str">
            <v>SICRO Jan/26</v>
          </cell>
        </row>
        <row r="4205">
          <cell r="A4205">
            <v>3205862</v>
          </cell>
          <cell r="B4205" t="str">
            <v>Gabião saco - diâmetro = 0,65 m - Zn/Al + PVC - D = 2,4 mm - pedra de mão comercial - fornecimento e assentamento</v>
          </cell>
          <cell r="C4205" t="str">
            <v>m³</v>
          </cell>
          <cell r="D4205">
            <v>735.97</v>
          </cell>
          <cell r="E4205" t="str">
            <v>SICRO Jan/26</v>
          </cell>
        </row>
        <row r="4206">
          <cell r="A4206">
            <v>3205861</v>
          </cell>
          <cell r="B4206" t="str">
            <v>Gabião saco - diâmetro = 0,65 m - Zn/Al + PVC - D = 2,4 mm - pedra de mão produzida - confecção e assentamento</v>
          </cell>
          <cell r="C4206" t="str">
            <v>m³</v>
          </cell>
          <cell r="D4206">
            <v>614.27</v>
          </cell>
          <cell r="E4206" t="str">
            <v>SICRO Jan/26</v>
          </cell>
        </row>
        <row r="4207">
          <cell r="A4207">
            <v>3606579</v>
          </cell>
          <cell r="B4207" t="str">
            <v>Carga, transporte e descarga de material pétreo para molhes com o uso de batelões e escavadeira hidráulica - DMT de 0 a 300 m</v>
          </cell>
          <cell r="C4207" t="str">
            <v>m³</v>
          </cell>
          <cell r="D4207">
            <v>30.74</v>
          </cell>
          <cell r="E4207" t="str">
            <v>SICRO Jan/26</v>
          </cell>
        </row>
        <row r="4208">
          <cell r="A4208">
            <v>3606583</v>
          </cell>
          <cell r="B4208" t="str">
            <v>Carga, transporte e descarga de material pétreo para molhes com o uso de batelões e escavadeira hidráulica - DMT de 1.200 a 1.500 m</v>
          </cell>
          <cell r="C4208" t="str">
            <v>m³</v>
          </cell>
          <cell r="D4208">
            <v>32.08</v>
          </cell>
          <cell r="E4208" t="str">
            <v>SICRO Jan/26</v>
          </cell>
        </row>
        <row r="4209">
          <cell r="A4209">
            <v>3606584</v>
          </cell>
          <cell r="B4209" t="str">
            <v>Carga, transporte e descarga de material pétreo para molhes com o uso de batelões e escavadeira hidráulica - DMT de 1.500 a 1.800 m</v>
          </cell>
          <cell r="C4209" t="str">
            <v>m³</v>
          </cell>
          <cell r="D4209">
            <v>32.270000000000003</v>
          </cell>
          <cell r="E4209" t="str">
            <v>SICRO Jan/26</v>
          </cell>
        </row>
        <row r="4210">
          <cell r="A4210">
            <v>3606585</v>
          </cell>
          <cell r="B4210" t="str">
            <v>Carga, transporte e descarga de material pétreo para molhes com o uso de batelões e escavadeira hidráulica - DMT de 1.800 a 2.100 m</v>
          </cell>
          <cell r="C4210" t="str">
            <v>m³</v>
          </cell>
          <cell r="D4210">
            <v>32.46</v>
          </cell>
          <cell r="E4210" t="str">
            <v>SICRO Jan/26</v>
          </cell>
        </row>
        <row r="4211">
          <cell r="A4211">
            <v>3606586</v>
          </cell>
          <cell r="B4211" t="str">
            <v>Carga, transporte e descarga de material pétreo para molhes com o uso de batelões e escavadeira hidráulica - DMT de 2.100 a 2.400 m</v>
          </cell>
          <cell r="C4211" t="str">
            <v>m³</v>
          </cell>
          <cell r="D4211">
            <v>32.85</v>
          </cell>
          <cell r="E4211" t="str">
            <v>SICRO Jan/26</v>
          </cell>
        </row>
        <row r="4212">
          <cell r="A4212">
            <v>3606587</v>
          </cell>
          <cell r="B4212" t="str">
            <v>Carga, transporte e descarga de material pétreo para molhes com o uso de batelões e escavadeira hidráulica - DMT de 2.400 a 2.700 m</v>
          </cell>
          <cell r="C4212" t="str">
            <v>m³</v>
          </cell>
          <cell r="D4212">
            <v>33.229999999999997</v>
          </cell>
          <cell r="E4212" t="str">
            <v>SICRO Jan/26</v>
          </cell>
        </row>
        <row r="4213">
          <cell r="A4213">
            <v>3606588</v>
          </cell>
          <cell r="B4213" t="str">
            <v>Carga, transporte e descarga de material pétreo para molhes com o uso de batelões e escavadeira hidráulica - DMT de 2.700 a 3.000 m</v>
          </cell>
          <cell r="C4213" t="str">
            <v>m³</v>
          </cell>
          <cell r="D4213">
            <v>33.42</v>
          </cell>
          <cell r="E4213" t="str">
            <v>SICRO Jan/26</v>
          </cell>
        </row>
        <row r="4214">
          <cell r="A4214">
            <v>3606589</v>
          </cell>
          <cell r="B4214" t="str">
            <v>Carga, transporte e descarga de material pétreo para molhes com o uso de batelões e escavadeira hidráulica - DMT de 3.000 m</v>
          </cell>
          <cell r="C4214" t="str">
            <v>m³</v>
          </cell>
          <cell r="D4214">
            <v>33.619999999999997</v>
          </cell>
          <cell r="E4214" t="str">
            <v>SICRO Jan/26</v>
          </cell>
        </row>
        <row r="4215">
          <cell r="A4215">
            <v>3606580</v>
          </cell>
          <cell r="B4215" t="str">
            <v>Carga, transporte e descarga de material pétreo para molhes com o uso de batelões e escavadeira hidráulica - DMT de 300 a 600 m</v>
          </cell>
          <cell r="C4215" t="str">
            <v>m³</v>
          </cell>
          <cell r="D4215">
            <v>31.12</v>
          </cell>
          <cell r="E4215" t="str">
            <v>SICRO Jan/26</v>
          </cell>
        </row>
        <row r="4216">
          <cell r="A4216">
            <v>3606581</v>
          </cell>
          <cell r="B4216" t="str">
            <v>Carga, transporte e descarga de material pétreo para molhes com o uso de batelões e escavadeira hidráulica - DMT de 600 a 900 m</v>
          </cell>
          <cell r="C4216" t="str">
            <v>m³</v>
          </cell>
          <cell r="D4216">
            <v>31.5</v>
          </cell>
          <cell r="E4216" t="str">
            <v>SICRO Jan/26</v>
          </cell>
        </row>
        <row r="4217">
          <cell r="A4217">
            <v>3606582</v>
          </cell>
          <cell r="B4217" t="str">
            <v>Carga, transporte e descarga de material pétreo para molhes com o uso de batelões e escavadeira hidráulica - DMT de 900 a 1.200 m</v>
          </cell>
          <cell r="C4217" t="str">
            <v>m³</v>
          </cell>
          <cell r="D4217">
            <v>31.7</v>
          </cell>
          <cell r="E4217" t="str">
            <v>SICRO Jan/26</v>
          </cell>
        </row>
        <row r="4218">
          <cell r="A4218">
            <v>3606527</v>
          </cell>
          <cell r="B4218" t="str">
            <v>Escavação, carga e transporte de material pétreo para a subcarapaça - caminho de serviço em leito natural - DMT de 1.000 a 1.200 m - com caminhão basculante de 8 m³</v>
          </cell>
          <cell r="C4218" t="str">
            <v>m³</v>
          </cell>
          <cell r="D4218">
            <v>56.06</v>
          </cell>
          <cell r="E4218" t="str">
            <v>SICRO Jan/26</v>
          </cell>
        </row>
        <row r="4219">
          <cell r="A4219">
            <v>3606528</v>
          </cell>
          <cell r="B4219" t="str">
            <v>Escavação, carga e transporte de material pétreo para a subcarapaça - caminho de serviço em leito natural - DMT de 1.200 a 1.400 m - com caminhão basculante de 8 m³</v>
          </cell>
          <cell r="C4219" t="str">
            <v>m³</v>
          </cell>
          <cell r="D4219">
            <v>56.73</v>
          </cell>
          <cell r="E4219" t="str">
            <v>SICRO Jan/26</v>
          </cell>
        </row>
        <row r="4220">
          <cell r="A4220">
            <v>3606529</v>
          </cell>
          <cell r="B4220" t="str">
            <v>Escavação, carga e transporte de material pétreo para a subcarapaça - caminho de serviço em leito natural - DMT de 1.400 a 1.600 m - com caminhão basculante de 8 m³</v>
          </cell>
          <cell r="C4220" t="str">
            <v>m³</v>
          </cell>
          <cell r="D4220">
            <v>60.1</v>
          </cell>
          <cell r="E4220" t="str">
            <v>SICRO Jan/26</v>
          </cell>
        </row>
        <row r="4221">
          <cell r="A4221">
            <v>3606530</v>
          </cell>
          <cell r="B4221" t="str">
            <v>Escavação, carga e transporte de material pétreo para a subcarapaça - caminho de serviço em leito natural - DMT de 1.600 a 1.800 m - com caminhão basculante de 8 m³</v>
          </cell>
          <cell r="C4221" t="str">
            <v>m³</v>
          </cell>
          <cell r="D4221">
            <v>60.76</v>
          </cell>
          <cell r="E4221" t="str">
            <v>SICRO Jan/26</v>
          </cell>
        </row>
        <row r="4222">
          <cell r="A4222">
            <v>3606531</v>
          </cell>
          <cell r="B4222" t="str">
            <v>Escavação, carga e transporte de material pétreo para a subcarapaça - caminho de serviço em leito natural - DMT de 1.800 a 2.000 m - com caminhão basculante de 8 m³</v>
          </cell>
          <cell r="C4222" t="str">
            <v>m³</v>
          </cell>
          <cell r="D4222">
            <v>61.42</v>
          </cell>
          <cell r="E4222" t="str">
            <v>SICRO Jan/26</v>
          </cell>
        </row>
        <row r="4223">
          <cell r="A4223">
            <v>3606532</v>
          </cell>
          <cell r="B4223" t="str">
            <v>Escavação, carga e transporte de material pétreo para a subcarapaça - caminho de serviço em leito natural - DMT de 2.000 a 2.500 m - com caminhão basculante de 8 m³</v>
          </cell>
          <cell r="C4223" t="str">
            <v>m³</v>
          </cell>
          <cell r="D4223">
            <v>62.58</v>
          </cell>
          <cell r="E4223" t="str">
            <v>SICRO Jan/26</v>
          </cell>
        </row>
        <row r="4224">
          <cell r="A4224">
            <v>3606533</v>
          </cell>
          <cell r="B4224" t="str">
            <v>Escavação, carga e transporte de material pétreo para a subcarapaça - caminho de serviço em leito natural - DMT de 2.500 a 3.000 m - com caminhão basculante de 8 m³</v>
          </cell>
          <cell r="C4224" t="str">
            <v>m³</v>
          </cell>
          <cell r="D4224">
            <v>64.569999999999993</v>
          </cell>
          <cell r="E4224" t="str">
            <v>SICRO Jan/26</v>
          </cell>
        </row>
        <row r="4225">
          <cell r="A4225">
            <v>3606534</v>
          </cell>
          <cell r="B4225" t="str">
            <v>Escavação, carga e transporte de material pétreo para a subcarapaça - caminho de serviço em leito natural - DMT de 3.000 m - com caminhão basculante de 8 m³</v>
          </cell>
          <cell r="C4225" t="str">
            <v>m³</v>
          </cell>
          <cell r="D4225">
            <v>68.33</v>
          </cell>
          <cell r="E4225" t="str">
            <v>SICRO Jan/26</v>
          </cell>
        </row>
        <row r="4226">
          <cell r="A4226">
            <v>3606535</v>
          </cell>
          <cell r="B4226" t="str">
            <v>Escavação, carga e transporte de material pétreo para a subcarapaça - caminho de serviço em revestimento primário - DMT de 1.000 a 1.200 m - com caminhão basculante de 8 m³</v>
          </cell>
          <cell r="C4226" t="str">
            <v>m³</v>
          </cell>
          <cell r="D4226">
            <v>53.86</v>
          </cell>
          <cell r="E4226" t="str">
            <v>SICRO Jan/26</v>
          </cell>
        </row>
        <row r="4227">
          <cell r="A4227">
            <v>3606536</v>
          </cell>
          <cell r="B4227" t="str">
            <v>Escavação, carga e transporte de material pétreo para a subcarapaça - caminho de serviço em revestimento primário - DMT de 1.200 a 1.400 m - com caminhão basculante de 8 m³</v>
          </cell>
          <cell r="C4227" t="str">
            <v>m³</v>
          </cell>
          <cell r="D4227">
            <v>54.3</v>
          </cell>
          <cell r="E4227" t="str">
            <v>SICRO Jan/26</v>
          </cell>
        </row>
        <row r="4228">
          <cell r="A4228">
            <v>3606537</v>
          </cell>
          <cell r="B4228" t="str">
            <v>Escavação, carga e transporte de material pétreo para a subcarapaça - caminho de serviço em revestimento primário - DMT de 1.400 a 1.600 m - com caminhão basculante de 8 m³</v>
          </cell>
          <cell r="C4228" t="str">
            <v>m³</v>
          </cell>
          <cell r="D4228">
            <v>54.74</v>
          </cell>
          <cell r="E4228" t="str">
            <v>SICRO Jan/26</v>
          </cell>
        </row>
        <row r="4229">
          <cell r="A4229">
            <v>3606538</v>
          </cell>
          <cell r="B4229" t="str">
            <v>Escavação, carga e transporte de material pétreo para a subcarapaça - caminho de serviço em revestimento primário - DMT de 1.600 a 1.800 m - com caminhão basculante de 8 m³</v>
          </cell>
          <cell r="C4229" t="str">
            <v>m³</v>
          </cell>
          <cell r="D4229">
            <v>55.18</v>
          </cell>
          <cell r="E4229" t="str">
            <v>SICRO Jan/26</v>
          </cell>
        </row>
        <row r="4230">
          <cell r="A4230">
            <v>3606539</v>
          </cell>
          <cell r="B4230" t="str">
            <v>Escavação, carga e transporte de material pétreo para a subcarapaça - caminho de serviço em revestimento primário - DMT de 1.800 a 2.000 m - com caminhão basculante de 8 m³</v>
          </cell>
          <cell r="C4230" t="str">
            <v>m³</v>
          </cell>
          <cell r="D4230">
            <v>55.62</v>
          </cell>
          <cell r="E4230" t="str">
            <v>SICRO Jan/26</v>
          </cell>
        </row>
        <row r="4231">
          <cell r="A4231">
            <v>3606540</v>
          </cell>
          <cell r="B4231" t="str">
            <v>Escavação, carga e transporte de material pétreo para a subcarapaça - caminho de serviço em revestimento primário - DMT de 2.000 a 2.500 m - com caminhão basculante de 8 m³</v>
          </cell>
          <cell r="C4231" t="str">
            <v>m³</v>
          </cell>
          <cell r="D4231">
            <v>56.4</v>
          </cell>
          <cell r="E4231" t="str">
            <v>SICRO Jan/26</v>
          </cell>
        </row>
        <row r="4232">
          <cell r="A4232">
            <v>3606541</v>
          </cell>
          <cell r="B4232" t="str">
            <v>Escavação, carga e transporte de material pétreo para a subcarapaça - caminho de serviço em revestimento primário - DMT de 2.500 a 3.000 m - com caminhão basculante de 8 m³</v>
          </cell>
          <cell r="C4232" t="str">
            <v>m³</v>
          </cell>
          <cell r="D4232">
            <v>60.26</v>
          </cell>
          <cell r="E4232" t="str">
            <v>SICRO Jan/26</v>
          </cell>
        </row>
        <row r="4233">
          <cell r="A4233">
            <v>3606542</v>
          </cell>
          <cell r="B4233" t="str">
            <v>Escavação, carga e transporte de material pétreo para a subcarapaça - caminho de serviço em revestimento primário - DMT de 3.000 m - com caminhão basculante de 8 m³</v>
          </cell>
          <cell r="C4233" t="str">
            <v>m³</v>
          </cell>
          <cell r="D4233">
            <v>60.93</v>
          </cell>
          <cell r="E4233" t="str">
            <v>SICRO Jan/26</v>
          </cell>
        </row>
        <row r="4234">
          <cell r="A4234">
            <v>3606543</v>
          </cell>
          <cell r="B4234" t="str">
            <v>Escavação, carga e transporte de material pétreo para a subcarapaça - caminho de serviço pavimentado - DMT de 1.000 a 1.200 m - com caminhão basculante de 8 m³</v>
          </cell>
          <cell r="C4234" t="str">
            <v>m³</v>
          </cell>
          <cell r="D4234">
            <v>52.23</v>
          </cell>
          <cell r="E4234" t="str">
            <v>SICRO Jan/26</v>
          </cell>
        </row>
        <row r="4235">
          <cell r="A4235">
            <v>3606544</v>
          </cell>
          <cell r="B4235" t="str">
            <v>Escavação, carga e transporte de material pétreo para a subcarapaça - caminho de serviço pavimentado - DMT de 1.200 a 1.400 m - com caminhão basculante de 8 m³</v>
          </cell>
          <cell r="C4235" t="str">
            <v>m³</v>
          </cell>
          <cell r="D4235">
            <v>52.67</v>
          </cell>
          <cell r="E4235" t="str">
            <v>SICRO Jan/26</v>
          </cell>
        </row>
        <row r="4236">
          <cell r="A4236">
            <v>3606545</v>
          </cell>
          <cell r="B4236" t="str">
            <v>Escavação, carga e transporte de material pétreo para a subcarapaça - caminho de serviço pavimentado - DMT de 1.400 a 1.600 m - com caminhão basculante de 8 m³</v>
          </cell>
          <cell r="C4236" t="str">
            <v>m³</v>
          </cell>
          <cell r="D4236">
            <v>53</v>
          </cell>
          <cell r="E4236" t="str">
            <v>SICRO Jan/26</v>
          </cell>
        </row>
        <row r="4237">
          <cell r="A4237">
            <v>3606546</v>
          </cell>
          <cell r="B4237" t="str">
            <v>Escavação, carga e transporte de material pétreo para a subcarapaça - caminho de serviço pavimentado - DMT de 1.600 a 1.800 m - com caminhão basculante de 8 m³</v>
          </cell>
          <cell r="C4237" t="str">
            <v>m³</v>
          </cell>
          <cell r="D4237">
            <v>53.33</v>
          </cell>
          <cell r="E4237" t="str">
            <v>SICRO Jan/26</v>
          </cell>
        </row>
        <row r="4238">
          <cell r="A4238">
            <v>3606547</v>
          </cell>
          <cell r="B4238" t="str">
            <v>Escavação, carga e transporte de material pétreo para a subcarapaça - caminho de serviço pavimentado - DMT de 1.800 a 2.000 m - com caminhão basculante de 8 m³</v>
          </cell>
          <cell r="C4238" t="str">
            <v>m³</v>
          </cell>
          <cell r="D4238">
            <v>53.77</v>
          </cell>
          <cell r="E4238" t="str">
            <v>SICRO Jan/26</v>
          </cell>
        </row>
        <row r="4239">
          <cell r="A4239">
            <v>3606548</v>
          </cell>
          <cell r="B4239" t="str">
            <v>Escavação, carga e transporte de material pétreo para a subcarapaça - caminho de serviço pavimentado - DMT de 2.000 a 2.500 m - com caminhão basculante de 8 m³</v>
          </cell>
          <cell r="C4239" t="str">
            <v>m³</v>
          </cell>
          <cell r="D4239">
            <v>54.44</v>
          </cell>
          <cell r="E4239" t="str">
            <v>SICRO Jan/26</v>
          </cell>
        </row>
        <row r="4240">
          <cell r="A4240">
            <v>3606549</v>
          </cell>
          <cell r="B4240" t="str">
            <v>Escavação, carga e transporte de material pétreo para a subcarapaça - caminho de serviço pavimentado - DMT de 2.500 a 3.000 m - com caminhão basculante de 8 m³</v>
          </cell>
          <cell r="C4240" t="str">
            <v>m³</v>
          </cell>
          <cell r="D4240">
            <v>55.43</v>
          </cell>
          <cell r="E4240" t="str">
            <v>SICRO Jan/26</v>
          </cell>
        </row>
        <row r="4241">
          <cell r="A4241">
            <v>3606550</v>
          </cell>
          <cell r="B4241" t="str">
            <v>Escavação, carga e transporte de material pétreo para a subcarapaça - caminho de serviço pavimentado - DMT de 3.000 m - com caminhão basculante de 8 m³</v>
          </cell>
          <cell r="C4241" t="str">
            <v>m³</v>
          </cell>
          <cell r="D4241">
            <v>55.98</v>
          </cell>
          <cell r="E4241" t="str">
            <v>SICRO Jan/26</v>
          </cell>
        </row>
        <row r="4242">
          <cell r="A4242">
            <v>3606500</v>
          </cell>
          <cell r="B4242" t="str">
            <v>Escavação, carga e transporte de material pétreo para o núcleo - caminho de serviço em leito natural - DMT de 1.000 a 1.200 m - com caminhão basculante de 8 m³</v>
          </cell>
          <cell r="C4242" t="str">
            <v>m³</v>
          </cell>
          <cell r="D4242">
            <v>50.49</v>
          </cell>
          <cell r="E4242" t="str">
            <v>SICRO Jan/26</v>
          </cell>
        </row>
        <row r="4243">
          <cell r="A4243">
            <v>3606501</v>
          </cell>
          <cell r="B4243" t="str">
            <v>Escavação, carga e transporte de material pétreo para o núcleo - caminho de serviço em leito natural - DMT de 1.200 a 1.400 m - com caminhão basculante de 8 m³</v>
          </cell>
          <cell r="C4243" t="str">
            <v>m³</v>
          </cell>
          <cell r="D4243">
            <v>53.69</v>
          </cell>
          <cell r="E4243" t="str">
            <v>SICRO Jan/26</v>
          </cell>
        </row>
        <row r="4244">
          <cell r="A4244">
            <v>3606502</v>
          </cell>
          <cell r="B4244" t="str">
            <v>Escavação, carga e transporte de material pétreo para o núcleo - caminho de serviço em leito natural - DMT de 1.400 a 1.600 m - com caminhão basculante de 8 m³</v>
          </cell>
          <cell r="C4244" t="str">
            <v>m³</v>
          </cell>
          <cell r="D4244">
            <v>54.52</v>
          </cell>
          <cell r="E4244" t="str">
            <v>SICRO Jan/26</v>
          </cell>
        </row>
        <row r="4245">
          <cell r="A4245">
            <v>3606503</v>
          </cell>
          <cell r="B4245" t="str">
            <v>Escavação, carga e transporte de material pétreo para o núcleo - caminho de serviço em leito natural - DMT de 1.600 a 1.800 m - com caminhão basculante de 8 m³</v>
          </cell>
          <cell r="C4245" t="str">
            <v>m³</v>
          </cell>
          <cell r="D4245">
            <v>55.18</v>
          </cell>
          <cell r="E4245" t="str">
            <v>SICRO Jan/26</v>
          </cell>
        </row>
        <row r="4246">
          <cell r="A4246">
            <v>3606504</v>
          </cell>
          <cell r="B4246" t="str">
            <v>Escavação, carga e transporte de material pétreo para o núcleo - caminho de serviço em leito natural - DMT de 1.800 a 2.000 m - com caminhão basculante de 8 m³</v>
          </cell>
          <cell r="C4246" t="str">
            <v>m³</v>
          </cell>
          <cell r="D4246">
            <v>55.85</v>
          </cell>
          <cell r="E4246" t="str">
            <v>SICRO Jan/26</v>
          </cell>
        </row>
        <row r="4247">
          <cell r="A4247">
            <v>3606505</v>
          </cell>
          <cell r="B4247" t="str">
            <v>Escavação, carga e transporte de material pétreo para o núcleo - caminho de serviço em leito natural - DMT de 2.000 a 2.500 m - com caminhão basculante de 8 m³</v>
          </cell>
          <cell r="C4247" t="str">
            <v>m³</v>
          </cell>
          <cell r="D4247">
            <v>57</v>
          </cell>
          <cell r="E4247" t="str">
            <v>SICRO Jan/26</v>
          </cell>
        </row>
        <row r="4248">
          <cell r="A4248">
            <v>3606506</v>
          </cell>
          <cell r="B4248" t="str">
            <v>Escavação, carga e transporte de material pétreo para o núcleo - caminho de serviço em leito natural - DMT de 2.500 a 3.000 m - com caminhão basculante de 8 m³</v>
          </cell>
          <cell r="C4248" t="str">
            <v>m³</v>
          </cell>
          <cell r="D4248">
            <v>58.99</v>
          </cell>
          <cell r="E4248" t="str">
            <v>SICRO Jan/26</v>
          </cell>
        </row>
        <row r="4249">
          <cell r="A4249">
            <v>3606507</v>
          </cell>
          <cell r="B4249" t="str">
            <v>Escavação, carga e transporte de material pétreo para o núcleo - caminho de serviço em leito natural - DMT de 3.000 m - com caminhão basculante de 8 m³</v>
          </cell>
          <cell r="C4249" t="str">
            <v>m³</v>
          </cell>
          <cell r="D4249">
            <v>62.64</v>
          </cell>
          <cell r="E4249" t="str">
            <v>SICRO Jan/26</v>
          </cell>
        </row>
        <row r="4250">
          <cell r="A4250">
            <v>3606509</v>
          </cell>
          <cell r="B4250" t="str">
            <v>Escavação, carga e transporte de material pétreo para o núcleo - caminho de serviço em revestimento primário - DMT de 1.000 a 1.200 m - com caminhão basculante de 8 m³</v>
          </cell>
          <cell r="C4250" t="str">
            <v>m³</v>
          </cell>
          <cell r="D4250">
            <v>48.28</v>
          </cell>
          <cell r="E4250" t="str">
            <v>SICRO Jan/26</v>
          </cell>
        </row>
        <row r="4251">
          <cell r="A4251">
            <v>3606510</v>
          </cell>
          <cell r="B4251" t="str">
            <v>Escavação, carga e transporte de material pétreo para o núcleo - caminho de serviço em revestimento primário - DMT de 1.200 a 1.400 m - com caminhão basculante de 8 m³</v>
          </cell>
          <cell r="C4251" t="str">
            <v>m³</v>
          </cell>
          <cell r="D4251">
            <v>48.72</v>
          </cell>
          <cell r="E4251" t="str">
            <v>SICRO Jan/26</v>
          </cell>
        </row>
        <row r="4252">
          <cell r="A4252">
            <v>3606511</v>
          </cell>
          <cell r="B4252" t="str">
            <v>Escavação, carga e transporte de material pétreo para o núcleo - caminho de serviço em revestimento primário - DMT de 1.400 a 1.600 m - com caminhão basculante de 8 m³</v>
          </cell>
          <cell r="C4252" t="str">
            <v>m³</v>
          </cell>
          <cell r="D4252">
            <v>49.16</v>
          </cell>
          <cell r="E4252" t="str">
            <v>SICRO Jan/26</v>
          </cell>
        </row>
        <row r="4253">
          <cell r="A4253">
            <v>3606512</v>
          </cell>
          <cell r="B4253" t="str">
            <v>Escavação, carga e transporte de material pétreo para o núcleo - caminho de serviço em revestimento primário - DMT de 1.600 a 1.800 m - com caminhão basculante de 8 m³</v>
          </cell>
          <cell r="C4253" t="str">
            <v>m³</v>
          </cell>
          <cell r="D4253">
            <v>49.6</v>
          </cell>
          <cell r="E4253" t="str">
            <v>SICRO Jan/26</v>
          </cell>
        </row>
        <row r="4254">
          <cell r="A4254">
            <v>3606513</v>
          </cell>
          <cell r="B4254" t="str">
            <v>Escavação, carga e transporte de material pétreo para o núcleo - caminho de serviço em revestimento primário - DMT de 1.800 a 2.000 m - com caminhão basculante de 8 m³</v>
          </cell>
          <cell r="C4254" t="str">
            <v>m³</v>
          </cell>
          <cell r="D4254">
            <v>50.04</v>
          </cell>
          <cell r="E4254" t="str">
            <v>SICRO Jan/26</v>
          </cell>
        </row>
        <row r="4255">
          <cell r="A4255">
            <v>3606514</v>
          </cell>
          <cell r="B4255" t="str">
            <v>Escavação, carga e transporte de material pétreo para o núcleo - caminho de serviço em revestimento primário - DMT de 2.000 a 2.500 m - com caminhão basculante de 8 m³</v>
          </cell>
          <cell r="C4255" t="str">
            <v>m³</v>
          </cell>
          <cell r="D4255">
            <v>50.82</v>
          </cell>
          <cell r="E4255" t="str">
            <v>SICRO Jan/26</v>
          </cell>
        </row>
        <row r="4256">
          <cell r="A4256">
            <v>3606515</v>
          </cell>
          <cell r="B4256" t="str">
            <v>Escavação, carga e transporte de material pétreo para o núcleo - caminho de serviço em revestimento primário - DMT de 2.500 a 3.000 m - com caminhão basculante de 8 m³</v>
          </cell>
          <cell r="C4256" t="str">
            <v>m³</v>
          </cell>
          <cell r="D4256">
            <v>54.69</v>
          </cell>
          <cell r="E4256" t="str">
            <v>SICRO Jan/26</v>
          </cell>
        </row>
        <row r="4257">
          <cell r="A4257">
            <v>3606516</v>
          </cell>
          <cell r="B4257" t="str">
            <v>Escavação, carga e transporte de material pétreo para o núcleo - caminho de serviço em revestimento primário - DMT de 3.000 m - com caminhão basculante de 8 m³</v>
          </cell>
          <cell r="C4257" t="str">
            <v>m³</v>
          </cell>
          <cell r="D4257">
            <v>55.35</v>
          </cell>
          <cell r="E4257" t="str">
            <v>SICRO Jan/26</v>
          </cell>
        </row>
        <row r="4258">
          <cell r="A4258">
            <v>3606518</v>
          </cell>
          <cell r="B4258" t="str">
            <v>Escavação, carga e transporte de material pétreo para o núcleo - caminho de serviço pavimentado - DMT de 1.000 a 1.200 m - com caminhão basculante de 8 m³</v>
          </cell>
          <cell r="C4258" t="str">
            <v>m³</v>
          </cell>
          <cell r="D4258">
            <v>46.81</v>
          </cell>
          <cell r="E4258" t="str">
            <v>SICRO Jan/26</v>
          </cell>
        </row>
        <row r="4259">
          <cell r="A4259">
            <v>3606519</v>
          </cell>
          <cell r="B4259" t="str">
            <v>Escavação, carga e transporte de material pétreo para o núcleo - caminho de serviço pavimentado - DMT de 1.200 a 1.400 m - com caminhão basculante de 8 m³</v>
          </cell>
          <cell r="C4259" t="str">
            <v>m³</v>
          </cell>
          <cell r="D4259">
            <v>47.25</v>
          </cell>
          <cell r="E4259" t="str">
            <v>SICRO Jan/26</v>
          </cell>
        </row>
        <row r="4260">
          <cell r="A4260">
            <v>3606520</v>
          </cell>
          <cell r="B4260" t="str">
            <v>Escavação, carga e transporte de material pétreo para o núcleo - caminho de serviço pavimentado - DMT de 1.400 a 1.600 m - com caminhão basculante de 8 m³</v>
          </cell>
          <cell r="C4260" t="str">
            <v>m³</v>
          </cell>
          <cell r="D4260">
            <v>47.58</v>
          </cell>
          <cell r="E4260" t="str">
            <v>SICRO Jan/26</v>
          </cell>
        </row>
        <row r="4261">
          <cell r="A4261">
            <v>3606521</v>
          </cell>
          <cell r="B4261" t="str">
            <v>Escavação, carga e transporte de material pétreo para o núcleo - caminho de serviço pavimentado - DMT de 1.600 a 1.800 m - com caminhão basculante de 8 m³</v>
          </cell>
          <cell r="C4261" t="str">
            <v>m³</v>
          </cell>
          <cell r="D4261">
            <v>47.91</v>
          </cell>
          <cell r="E4261" t="str">
            <v>SICRO Jan/26</v>
          </cell>
        </row>
        <row r="4262">
          <cell r="A4262">
            <v>3606522</v>
          </cell>
          <cell r="B4262" t="str">
            <v>Escavação, carga e transporte de material pétreo para o núcleo - caminho de serviço pavimentado - DMT de 1.800 a 2.000 m - com caminhão basculante de 8 m³</v>
          </cell>
          <cell r="C4262" t="str">
            <v>m³</v>
          </cell>
          <cell r="D4262">
            <v>48.24</v>
          </cell>
          <cell r="E4262" t="str">
            <v>SICRO Jan/26</v>
          </cell>
        </row>
        <row r="4263">
          <cell r="A4263">
            <v>3606523</v>
          </cell>
          <cell r="B4263" t="str">
            <v>Escavação, carga e transporte de material pétreo para o núcleo - caminho de serviço pavimentado - DMT de 2.000 a 2.500 m - com caminhão basculante de 8 m³</v>
          </cell>
          <cell r="C4263" t="str">
            <v>m³</v>
          </cell>
          <cell r="D4263">
            <v>48.9</v>
          </cell>
          <cell r="E4263" t="str">
            <v>SICRO Jan/26</v>
          </cell>
        </row>
        <row r="4264">
          <cell r="A4264">
            <v>3606524</v>
          </cell>
          <cell r="B4264" t="str">
            <v>Escavação, carga e transporte de material pétreo para o núcleo - caminho de serviço pavimentado - DMT de 2.500 a 3.000 m - com caminhão basculante de 8 m³</v>
          </cell>
          <cell r="C4264" t="str">
            <v>m³</v>
          </cell>
          <cell r="D4264">
            <v>50.01</v>
          </cell>
          <cell r="E4264" t="str">
            <v>SICRO Jan/26</v>
          </cell>
        </row>
        <row r="4265">
          <cell r="A4265">
            <v>3606525</v>
          </cell>
          <cell r="B4265" t="str">
            <v>Escavação, carga e transporte de material pétreo para o núcleo - caminho de serviço pavimentado - DMT de 3.000 m - com caminhão basculante de 8 m³</v>
          </cell>
          <cell r="C4265" t="str">
            <v>m³</v>
          </cell>
          <cell r="D4265">
            <v>53.06</v>
          </cell>
          <cell r="E4265" t="str">
            <v>SICRO Jan/26</v>
          </cell>
        </row>
        <row r="4266">
          <cell r="A4266">
            <v>3606577</v>
          </cell>
          <cell r="B4266" t="str">
            <v>Espalhamento e conformação de material pétreo para núcleo</v>
          </cell>
          <cell r="C4266" t="str">
            <v>m³</v>
          </cell>
          <cell r="D4266">
            <v>15.23</v>
          </cell>
          <cell r="E4266" t="str">
            <v>SICRO Jan/26</v>
          </cell>
        </row>
        <row r="4267">
          <cell r="A4267">
            <v>3606576</v>
          </cell>
          <cell r="B4267" t="str">
            <v>Espalhamento e conformação de material pétreo para subcarapaça</v>
          </cell>
          <cell r="C4267" t="str">
            <v>m³</v>
          </cell>
          <cell r="D4267">
            <v>5.08</v>
          </cell>
          <cell r="E4267" t="str">
            <v>SICRO Jan/26</v>
          </cell>
        </row>
        <row r="4268">
          <cell r="A4268">
            <v>3606561</v>
          </cell>
          <cell r="B4268" t="str">
            <v>Fabricação de tetrápode de 10 t - concreto fck = 20 MPa - areia e brita comerciais</v>
          </cell>
          <cell r="C4268" t="str">
            <v>un</v>
          </cell>
          <cell r="D4268">
            <v>2319.6799999999998</v>
          </cell>
          <cell r="E4268" t="str">
            <v>SICRO Jan/26</v>
          </cell>
        </row>
        <row r="4269">
          <cell r="A4269">
            <v>3606556</v>
          </cell>
          <cell r="B4269" t="str">
            <v>Fabricação de tetrápode de 10 t - concreto fck = 20 MPa - areia extraída e brita produzida</v>
          </cell>
          <cell r="C4269" t="str">
            <v>un</v>
          </cell>
          <cell r="D4269">
            <v>1659.39</v>
          </cell>
          <cell r="E4269" t="str">
            <v>SICRO Jan/26</v>
          </cell>
        </row>
        <row r="4270">
          <cell r="A4270">
            <v>3606562</v>
          </cell>
          <cell r="B4270" t="str">
            <v>Fabricação de tetrápode de 11 t - concreto fck = 20 MPa - areia e brita comerciais</v>
          </cell>
          <cell r="C4270" t="str">
            <v>un</v>
          </cell>
          <cell r="D4270">
            <v>2536.6999999999998</v>
          </cell>
          <cell r="E4270" t="str">
            <v>SICRO Jan/26</v>
          </cell>
        </row>
        <row r="4271">
          <cell r="A4271">
            <v>3606557</v>
          </cell>
          <cell r="B4271" t="str">
            <v>Fabricação de tetrápode de 11 t - concreto fck = 20 MPa - areia extraída e brita produzida</v>
          </cell>
          <cell r="C4271" t="str">
            <v>un</v>
          </cell>
          <cell r="D4271">
            <v>1810.38</v>
          </cell>
          <cell r="E4271" t="str">
            <v>SICRO Jan/26</v>
          </cell>
        </row>
        <row r="4272">
          <cell r="A4272">
            <v>3606563</v>
          </cell>
          <cell r="B4272" t="str">
            <v>Fabricação de tetrápode de 12 t - concreto fck = 20 MPa - areia e brita comerciais</v>
          </cell>
          <cell r="C4272" t="str">
            <v>un</v>
          </cell>
          <cell r="D4272">
            <v>2763.2</v>
          </cell>
          <cell r="E4272" t="str">
            <v>SICRO Jan/26</v>
          </cell>
        </row>
        <row r="4273">
          <cell r="A4273">
            <v>3606558</v>
          </cell>
          <cell r="B4273" t="str">
            <v>Fabricação de tetrápode de 12 t - concreto fck = 20 MPa - areia extraída e brita produzida</v>
          </cell>
          <cell r="C4273" t="str">
            <v>un</v>
          </cell>
          <cell r="D4273">
            <v>1970.85</v>
          </cell>
          <cell r="E4273" t="str">
            <v>SICRO Jan/26</v>
          </cell>
        </row>
        <row r="4274">
          <cell r="A4274">
            <v>3606559</v>
          </cell>
          <cell r="B4274" t="str">
            <v>Fabricação de tetrápode de 8 t - concreto fck = 20 MPa - areia e brita comerciais</v>
          </cell>
          <cell r="C4274" t="str">
            <v>un</v>
          </cell>
          <cell r="D4274">
            <v>1856.65</v>
          </cell>
          <cell r="E4274" t="str">
            <v>SICRO Jan/26</v>
          </cell>
        </row>
        <row r="4275">
          <cell r="A4275">
            <v>3606554</v>
          </cell>
          <cell r="B4275" t="str">
            <v>Fabricação de tetrápode de 8 t - concreto fck = 20 MPa - areia extraída e brita produzida</v>
          </cell>
          <cell r="C4275" t="str">
            <v>un</v>
          </cell>
          <cell r="D4275">
            <v>1328.42</v>
          </cell>
          <cell r="E4275" t="str">
            <v>SICRO Jan/26</v>
          </cell>
        </row>
        <row r="4276">
          <cell r="A4276">
            <v>3606560</v>
          </cell>
          <cell r="B4276" t="str">
            <v>Fabricação de tetrápode de 9 t - concreto fck = 20 MPa - areia e brita comerciais</v>
          </cell>
          <cell r="C4276" t="str">
            <v>un</v>
          </cell>
          <cell r="D4276">
            <v>2074.61</v>
          </cell>
          <cell r="E4276" t="str">
            <v>SICRO Jan/26</v>
          </cell>
        </row>
        <row r="4277">
          <cell r="A4277">
            <v>3606555</v>
          </cell>
          <cell r="B4277" t="str">
            <v>Fabricação de tetrápode de 9 t - concreto fck = 20 MPa - areia extraída e brita produzida</v>
          </cell>
          <cell r="C4277" t="str">
            <v>un</v>
          </cell>
          <cell r="D4277">
            <v>1480.35</v>
          </cell>
          <cell r="E4277" t="str">
            <v>SICRO Jan/26</v>
          </cell>
        </row>
        <row r="4278">
          <cell r="A4278">
            <v>3606571</v>
          </cell>
          <cell r="B4278" t="str">
            <v>Fabricação de Xbloc de 10 t - concreto fck = 20 MPa - areia e brita comerciais</v>
          </cell>
          <cell r="C4278" t="str">
            <v>un</v>
          </cell>
          <cell r="D4278">
            <v>2287.34</v>
          </cell>
          <cell r="E4278" t="str">
            <v>SICRO Jan/26</v>
          </cell>
        </row>
        <row r="4279">
          <cell r="A4279">
            <v>3606566</v>
          </cell>
          <cell r="B4279" t="str">
            <v>Fabricação de Xbloc de 10 t - concreto fck = 20 MPa - areia extraída e brita produzida</v>
          </cell>
          <cell r="C4279" t="str">
            <v>un</v>
          </cell>
          <cell r="D4279">
            <v>1627.05</v>
          </cell>
          <cell r="E4279" t="str">
            <v>SICRO Jan/26</v>
          </cell>
        </row>
        <row r="4280">
          <cell r="A4280">
            <v>3606572</v>
          </cell>
          <cell r="B4280" t="str">
            <v>Fabricação de Xbloc de 11 t - concreto fck = 20 MPa - areia e brita comerciais</v>
          </cell>
          <cell r="C4280" t="str">
            <v>un</v>
          </cell>
          <cell r="D4280">
            <v>2507.63</v>
          </cell>
          <cell r="E4280" t="str">
            <v>SICRO Jan/26</v>
          </cell>
        </row>
        <row r="4281">
          <cell r="A4281">
            <v>3606567</v>
          </cell>
          <cell r="B4281" t="str">
            <v>Fabricação de Xbloc de 11 t - concreto fck = 20 MPa - areia extraída e brita produzida</v>
          </cell>
          <cell r="C4281" t="str">
            <v>un</v>
          </cell>
          <cell r="D4281">
            <v>1781.31</v>
          </cell>
          <cell r="E4281" t="str">
            <v>SICRO Jan/26</v>
          </cell>
        </row>
        <row r="4282">
          <cell r="A4282">
            <v>3606573</v>
          </cell>
          <cell r="B4282" t="str">
            <v>Fabricação de Xbloc de 12 t - concreto fck = 20 MPa - areia e brita comerciais</v>
          </cell>
          <cell r="C4282" t="str">
            <v>un</v>
          </cell>
          <cell r="D4282">
            <v>2727.44</v>
          </cell>
          <cell r="E4282" t="str">
            <v>SICRO Jan/26</v>
          </cell>
        </row>
        <row r="4283">
          <cell r="A4283">
            <v>3606568</v>
          </cell>
          <cell r="B4283" t="str">
            <v>Fabricação de Xbloc de 12 t - concreto fck = 20 MPa - areia extraída e brita produzida</v>
          </cell>
          <cell r="C4283" t="str">
            <v>un</v>
          </cell>
          <cell r="D4283">
            <v>1935.09</v>
          </cell>
          <cell r="E4283" t="str">
            <v>SICRO Jan/26</v>
          </cell>
        </row>
        <row r="4284">
          <cell r="A4284">
            <v>3606569</v>
          </cell>
          <cell r="B4284" t="str">
            <v>Fabricação de Xbloc de 8 t - concreto fck = 20 MPa - areia e brita comerciais</v>
          </cell>
          <cell r="C4284" t="str">
            <v>un</v>
          </cell>
          <cell r="D4284">
            <v>1845.04</v>
          </cell>
          <cell r="E4284" t="str">
            <v>SICRO Jan/26</v>
          </cell>
        </row>
        <row r="4285">
          <cell r="A4285">
            <v>3606564</v>
          </cell>
          <cell r="B4285" t="str">
            <v>Fabricação de Xbloc de 8 t - concreto fck = 20 MPa - areia extraída e brita produzida</v>
          </cell>
          <cell r="C4285" t="str">
            <v>un</v>
          </cell>
          <cell r="D4285">
            <v>1316.81</v>
          </cell>
          <cell r="E4285" t="str">
            <v>SICRO Jan/26</v>
          </cell>
        </row>
        <row r="4286">
          <cell r="A4286">
            <v>3606570</v>
          </cell>
          <cell r="B4286" t="str">
            <v>Fabricação de Xbloc de 9 t - concreto fck = 20 MPa - areia e brita comerciais</v>
          </cell>
          <cell r="C4286" t="str">
            <v>un</v>
          </cell>
          <cell r="D4286">
            <v>2066.5100000000002</v>
          </cell>
          <cell r="E4286" t="str">
            <v>SICRO Jan/26</v>
          </cell>
        </row>
        <row r="4287">
          <cell r="A4287">
            <v>3606565</v>
          </cell>
          <cell r="B4287" t="str">
            <v>Fabricação de Xbloc de 9 t - concreto fck = 20 MPa - areia extraída e brita produzida</v>
          </cell>
          <cell r="C4287" t="str">
            <v>un</v>
          </cell>
          <cell r="D4287">
            <v>1472.24</v>
          </cell>
          <cell r="E4287" t="str">
            <v>SICRO Jan/26</v>
          </cell>
        </row>
        <row r="4288">
          <cell r="A4288">
            <v>3606578</v>
          </cell>
          <cell r="B4288" t="str">
            <v>Lançamento de blocos artificias de concreto</v>
          </cell>
          <cell r="C4288" t="str">
            <v>un</v>
          </cell>
          <cell r="D4288">
            <v>167.35</v>
          </cell>
          <cell r="E4288" t="str">
            <v>SICRO Jan/26</v>
          </cell>
        </row>
        <row r="4289">
          <cell r="A4289">
            <v>3606575</v>
          </cell>
          <cell r="B4289" t="str">
            <v>Seleção de material pétreo para a carapaça e subcarapaça</v>
          </cell>
          <cell r="C4289" t="str">
            <v>m³</v>
          </cell>
          <cell r="D4289">
            <v>2.5499999999999998</v>
          </cell>
          <cell r="E4289" t="str">
            <v>SICRO Jan/26</v>
          </cell>
        </row>
        <row r="4290">
          <cell r="A4290">
            <v>3606574</v>
          </cell>
          <cell r="B4290" t="str">
            <v>Seleção de material pétreo para o núcleo</v>
          </cell>
          <cell r="C4290" t="str">
            <v>m³</v>
          </cell>
          <cell r="D4290">
            <v>1.28</v>
          </cell>
          <cell r="E4290" t="str">
            <v>SICRO Jan/26</v>
          </cell>
        </row>
        <row r="4291">
          <cell r="A4291">
            <v>3713603</v>
          </cell>
          <cell r="B4291" t="str">
            <v>Ancoragem de defensa maleável dupla - fornecimento e implantação</v>
          </cell>
          <cell r="C4291" t="str">
            <v>m</v>
          </cell>
          <cell r="D4291">
            <v>1087.5899999999999</v>
          </cell>
          <cell r="E4291" t="str">
            <v>SICRO Jan/26</v>
          </cell>
        </row>
        <row r="4292">
          <cell r="A4292">
            <v>3713601</v>
          </cell>
          <cell r="B4292" t="str">
            <v>Ancoragem de defensa maleável simples - fornecimento e implantação</v>
          </cell>
          <cell r="C4292" t="str">
            <v>m</v>
          </cell>
          <cell r="D4292">
            <v>890.83</v>
          </cell>
          <cell r="E4292" t="str">
            <v>SICRO Jan/26</v>
          </cell>
        </row>
        <row r="4293">
          <cell r="A4293">
            <v>3713607</v>
          </cell>
          <cell r="B4293" t="str">
            <v>Ancoragem de defensa semimaleável dupla - fornecimento e implantação</v>
          </cell>
          <cell r="C4293" t="str">
            <v>m</v>
          </cell>
          <cell r="D4293">
            <v>542.34</v>
          </cell>
          <cell r="E4293" t="str">
            <v>SICRO Jan/26</v>
          </cell>
        </row>
        <row r="4294">
          <cell r="A4294">
            <v>3713605</v>
          </cell>
          <cell r="B4294" t="str">
            <v>Ancoragem de defensa semimaleável simples - fornecimento e implantação</v>
          </cell>
          <cell r="C4294" t="str">
            <v>m</v>
          </cell>
          <cell r="D4294">
            <v>384.54</v>
          </cell>
          <cell r="E4294" t="str">
            <v>SICRO Jan/26</v>
          </cell>
        </row>
        <row r="4295">
          <cell r="A4295">
            <v>3719530</v>
          </cell>
          <cell r="B4295" t="str">
            <v>Barreira dupla de concreto, armada, pré-moldada (perfil New Jersey) - L &gt; 3,00 m e H = 1.070 mm</v>
          </cell>
          <cell r="C4295" t="str">
            <v>m</v>
          </cell>
          <cell r="D4295">
            <v>347.59</v>
          </cell>
          <cell r="E4295" t="str">
            <v>SICRO Jan/26</v>
          </cell>
        </row>
        <row r="4296">
          <cell r="A4296">
            <v>3713828</v>
          </cell>
          <cell r="B4296" t="str">
            <v>Barreira dupla de concreto, armada, pré-moldada (perfil New Jersey) - L &gt; 3,00 m e H = 810 mm</v>
          </cell>
          <cell r="C4296" t="str">
            <v>m</v>
          </cell>
          <cell r="D4296">
            <v>259.57</v>
          </cell>
          <cell r="E4296" t="str">
            <v>SICRO Jan/26</v>
          </cell>
        </row>
        <row r="4297">
          <cell r="A4297">
            <v>3713875</v>
          </cell>
          <cell r="B4297" t="str">
            <v>Barreira dupla de concreto, não armada, moldada no local (perfil F) - H = 810 + 100 mm</v>
          </cell>
          <cell r="C4297" t="str">
            <v>m</v>
          </cell>
          <cell r="D4297">
            <v>74.540000000000006</v>
          </cell>
          <cell r="E4297" t="str">
            <v>SICRO Jan/26</v>
          </cell>
        </row>
        <row r="4298">
          <cell r="A4298">
            <v>3713619</v>
          </cell>
          <cell r="B4298" t="str">
            <v>Barreira dupla de concreto, não armada, moldada no local (perfil New Jersey) - H = 810 + 100 mm</v>
          </cell>
          <cell r="C4298" t="str">
            <v>m</v>
          </cell>
          <cell r="D4298">
            <v>75.02</v>
          </cell>
          <cell r="E4298" t="str">
            <v>SICRO Jan/26</v>
          </cell>
        </row>
        <row r="4299">
          <cell r="A4299">
            <v>3713876</v>
          </cell>
          <cell r="B4299" t="str">
            <v>Barreira dupla de concreto, não armada, moldada no local, com extrusora (perfil F) - H = 810 + 100 mm</v>
          </cell>
          <cell r="C4299" t="str">
            <v>m</v>
          </cell>
          <cell r="D4299">
            <v>104.76</v>
          </cell>
          <cell r="E4299" t="str">
            <v>SICRO Jan/26</v>
          </cell>
        </row>
        <row r="4300">
          <cell r="A4300">
            <v>3713827</v>
          </cell>
          <cell r="B4300" t="str">
            <v>Barreira dupla de concreto, não armada, moldada no local, com extrusora (perfil New Jersey) - H = 810 + 100 mm</v>
          </cell>
          <cell r="C4300" t="str">
            <v>m</v>
          </cell>
          <cell r="D4300">
            <v>102.89</v>
          </cell>
          <cell r="E4300" t="str">
            <v>SICRO Jan/26</v>
          </cell>
        </row>
        <row r="4301">
          <cell r="A4301">
            <v>3713904</v>
          </cell>
          <cell r="B4301" t="str">
            <v>Barreira simples de concreto, armada, pré-moldada (perfil New Jersey) - L &gt; 3,00 m e H = 1.070 mm</v>
          </cell>
          <cell r="C4301" t="str">
            <v>m</v>
          </cell>
          <cell r="D4301">
            <v>300.63</v>
          </cell>
          <cell r="E4301" t="str">
            <v>SICRO Jan/26</v>
          </cell>
        </row>
        <row r="4302">
          <cell r="A4302">
            <v>3719529</v>
          </cell>
          <cell r="B4302" t="str">
            <v>Barreira simples de concreto, armada, pré-moldada (perfil New Jersey) - L &gt; 3,00 m e H = 810 mm</v>
          </cell>
          <cell r="C4302" t="str">
            <v>m</v>
          </cell>
          <cell r="D4302">
            <v>219.48</v>
          </cell>
          <cell r="E4302" t="str">
            <v>SICRO Jan/26</v>
          </cell>
        </row>
        <row r="4303">
          <cell r="A4303">
            <v>3713878</v>
          </cell>
          <cell r="B4303" t="str">
            <v>Barreira simples de concreto, não armada, moldada no local (perfil F) - H = 810 + 100 mm</v>
          </cell>
          <cell r="C4303" t="str">
            <v>m</v>
          </cell>
          <cell r="D4303">
            <v>74.11</v>
          </cell>
          <cell r="E4303" t="str">
            <v>SICRO Jan/26</v>
          </cell>
        </row>
        <row r="4304">
          <cell r="A4304">
            <v>3713617</v>
          </cell>
          <cell r="B4304" t="str">
            <v>Barreira simples de concreto, não armada, moldada no local (perfil New Jersey) - H = 810 + 100 mm</v>
          </cell>
          <cell r="C4304" t="str">
            <v>m</v>
          </cell>
          <cell r="D4304">
            <v>74.349999999999994</v>
          </cell>
          <cell r="E4304" t="str">
            <v>SICRO Jan/26</v>
          </cell>
        </row>
        <row r="4305">
          <cell r="A4305">
            <v>3713879</v>
          </cell>
          <cell r="B4305" t="str">
            <v>Barreira simples de concreto, não armada, moldada no local, com extrusora (perfil F) - H = 810 + 100 mm</v>
          </cell>
          <cell r="C4305" t="str">
            <v>m</v>
          </cell>
          <cell r="D4305">
            <v>93.42</v>
          </cell>
          <cell r="E4305" t="str">
            <v>SICRO Jan/26</v>
          </cell>
        </row>
        <row r="4306">
          <cell r="A4306">
            <v>3713826</v>
          </cell>
          <cell r="B4306" t="str">
            <v>Barreira simples de concreto, não armada, moldada no local, com extrusora (perfil New Jersey) - H = 810 + 100 mm</v>
          </cell>
          <cell r="C4306" t="str">
            <v>m</v>
          </cell>
          <cell r="D4306">
            <v>88.86</v>
          </cell>
          <cell r="E4306" t="str">
            <v>SICRO Jan/26</v>
          </cell>
        </row>
        <row r="4307">
          <cell r="A4307">
            <v>3713610</v>
          </cell>
          <cell r="B4307" t="str">
            <v>Cerca com 4 fios de arame farpado e mourão de concreto de seção quadrada de 11 cm a cada 2,5 m e esticador de 15 cm a cada 50 m - areia e brita comerciais</v>
          </cell>
          <cell r="C4307" t="str">
            <v>m</v>
          </cell>
          <cell r="D4307">
            <v>40.880000000000003</v>
          </cell>
          <cell r="E4307" t="str">
            <v>SICRO Jan/26</v>
          </cell>
        </row>
        <row r="4308">
          <cell r="A4308">
            <v>3713609</v>
          </cell>
          <cell r="B4308" t="str">
            <v>Cerca com 4 fios de arame farpado e mourão de concreto de seção quadrada de 11 cm a cada 2,5 m e esticador de 15 cm a cada 50 m - areia extraída e brita produzida</v>
          </cell>
          <cell r="C4308" t="str">
            <v>m</v>
          </cell>
          <cell r="D4308">
            <v>39.159999999999997</v>
          </cell>
          <cell r="E4308" t="str">
            <v>SICRO Jan/26</v>
          </cell>
        </row>
        <row r="4309">
          <cell r="A4309">
            <v>3713612</v>
          </cell>
          <cell r="B4309" t="str">
            <v>Cerca com 4 fios de arame farpado e mourão de concreto de seção triangular de 11 cm a cada 2,5 m e esticador de 15 cm a cada 50 m - areia e brita comerciais</v>
          </cell>
          <cell r="C4309" t="str">
            <v>m</v>
          </cell>
          <cell r="D4309">
            <v>34.450000000000003</v>
          </cell>
          <cell r="E4309" t="str">
            <v>SICRO Jan/26</v>
          </cell>
        </row>
        <row r="4310">
          <cell r="A4310">
            <v>3713611</v>
          </cell>
          <cell r="B4310" t="str">
            <v>Cerca com 4 fios de arame farpado e mourão de concreto de seção triangular de 11 cm a cada 2,5 m e esticador de 15 cm a cada 50 m - areia extraída e brita produzida</v>
          </cell>
          <cell r="C4310" t="str">
            <v>m</v>
          </cell>
          <cell r="D4310">
            <v>33.700000000000003</v>
          </cell>
          <cell r="E4310" t="str">
            <v>SICRO Jan/26</v>
          </cell>
        </row>
        <row r="4311">
          <cell r="A4311">
            <v>3713608</v>
          </cell>
          <cell r="B4311" t="str">
            <v>Cerca com 4 fios de arame farpado e mourão de madeira a cada 2,5 m e esticador a cada 50 m</v>
          </cell>
          <cell r="C4311" t="str">
            <v>m</v>
          </cell>
          <cell r="D4311">
            <v>27.99</v>
          </cell>
          <cell r="E4311" t="str">
            <v>SICRO Jan/26</v>
          </cell>
        </row>
        <row r="4312">
          <cell r="A4312">
            <v>3713613</v>
          </cell>
          <cell r="B4312" t="str">
            <v>Cerca com 4 fios de arame liso galvanizado e mourão de madeira a cada 2,5 m e esticador a cada 50 m</v>
          </cell>
          <cell r="C4312" t="str">
            <v>m</v>
          </cell>
          <cell r="D4312">
            <v>25.98</v>
          </cell>
          <cell r="E4312" t="str">
            <v>SICRO Jan/26</v>
          </cell>
        </row>
        <row r="4313">
          <cell r="A4313">
            <v>3713822</v>
          </cell>
          <cell r="B4313" t="str">
            <v>Confecção de barreira dupla de concreto, armada, pré-moldada (perfil New Jersey) - L &gt; 3,00 m e H = 1.070 mm</v>
          </cell>
          <cell r="C4313" t="str">
            <v>m</v>
          </cell>
          <cell r="D4313">
            <v>340.08</v>
          </cell>
          <cell r="E4313" t="str">
            <v>SICRO Jan/26</v>
          </cell>
        </row>
        <row r="4314">
          <cell r="A4314">
            <v>3713824</v>
          </cell>
          <cell r="B4314" t="str">
            <v>Confecção de barreira dupla de concreto, armada, pré-moldada (perfil New Jersey) - L &gt; 3,00 m e H = 810 mm</v>
          </cell>
          <cell r="C4314" t="str">
            <v>m</v>
          </cell>
          <cell r="D4314">
            <v>252.06</v>
          </cell>
          <cell r="E4314" t="str">
            <v>SICRO Jan/26</v>
          </cell>
        </row>
        <row r="4315">
          <cell r="A4315">
            <v>3713825</v>
          </cell>
          <cell r="B4315" t="str">
            <v>Confecção de barreira simples de concreto, armada, pré-moldada (perfil New Jersey) - L &gt; 3,00 m e H = 1.070 mm</v>
          </cell>
          <cell r="C4315" t="str">
            <v>m</v>
          </cell>
          <cell r="D4315">
            <v>293.12</v>
          </cell>
          <cell r="E4315" t="str">
            <v>SICRO Jan/26</v>
          </cell>
        </row>
        <row r="4316">
          <cell r="A4316">
            <v>3713823</v>
          </cell>
          <cell r="B4316" t="str">
            <v>Confecção de barreira simples de concreto, armada, pré-moldada (perfil New Jersey) - L &gt; 3,00 m e H = 810 mm</v>
          </cell>
          <cell r="C4316" t="str">
            <v>m</v>
          </cell>
          <cell r="D4316">
            <v>211.97</v>
          </cell>
          <cell r="E4316" t="str">
            <v>SICRO Jan/26</v>
          </cell>
        </row>
        <row r="4317">
          <cell r="A4317">
            <v>3713602</v>
          </cell>
          <cell r="B4317" t="str">
            <v>Defensa maleável dupla - fornecimento e implantação</v>
          </cell>
          <cell r="C4317" t="str">
            <v>m</v>
          </cell>
          <cell r="D4317">
            <v>991.92</v>
          </cell>
          <cell r="E4317" t="str">
            <v>SICRO Jan/26</v>
          </cell>
        </row>
        <row r="4318">
          <cell r="A4318">
            <v>3713600</v>
          </cell>
          <cell r="B4318" t="str">
            <v>Defensa maleável simples - fornecimento e implantação</v>
          </cell>
          <cell r="C4318" t="str">
            <v>m</v>
          </cell>
          <cell r="D4318">
            <v>811.65</v>
          </cell>
          <cell r="E4318" t="str">
            <v>SICRO Jan/26</v>
          </cell>
        </row>
        <row r="4319">
          <cell r="A4319">
            <v>3713606</v>
          </cell>
          <cell r="B4319" t="str">
            <v>Defensa semimaleável dupla - fornecimento e implantação</v>
          </cell>
          <cell r="C4319" t="str">
            <v>m</v>
          </cell>
          <cell r="D4319">
            <v>446.68</v>
          </cell>
          <cell r="E4319" t="str">
            <v>SICRO Jan/26</v>
          </cell>
        </row>
        <row r="4320">
          <cell r="A4320">
            <v>3713604</v>
          </cell>
          <cell r="B4320" t="str">
            <v>Defensa semimaleável simples - fornecimento e implantação</v>
          </cell>
          <cell r="C4320" t="str">
            <v>m</v>
          </cell>
          <cell r="D4320">
            <v>319.01</v>
          </cell>
          <cell r="E4320" t="str">
            <v>SICRO Jan/26</v>
          </cell>
        </row>
        <row r="4321">
          <cell r="A4321">
            <v>3716129</v>
          </cell>
          <cell r="B4321" t="str">
            <v>Fabricação de mourão de concreto esticador - seção quadrada de 15 cm - areia e brita comerciais</v>
          </cell>
          <cell r="C4321" t="str">
            <v>un</v>
          </cell>
          <cell r="D4321">
            <v>52.5</v>
          </cell>
          <cell r="E4321" t="str">
            <v>SICRO Jan/26</v>
          </cell>
        </row>
        <row r="4322">
          <cell r="A4322">
            <v>3716128</v>
          </cell>
          <cell r="B4322" t="str">
            <v>Fabricação de mourão de concreto esticador - seção quadrada de 15 cm - areia extraída e brita produzida</v>
          </cell>
          <cell r="C4322" t="str">
            <v>un</v>
          </cell>
          <cell r="D4322">
            <v>45.21</v>
          </cell>
          <cell r="E4322" t="str">
            <v>SICRO Jan/26</v>
          </cell>
        </row>
        <row r="4323">
          <cell r="A4323">
            <v>3716133</v>
          </cell>
          <cell r="B4323" t="str">
            <v>Fabricação de mourão de concreto esticador - seção triangular de 15 cm - areia e brita comercias</v>
          </cell>
          <cell r="C4323" t="str">
            <v>un</v>
          </cell>
          <cell r="D4323">
            <v>30.75</v>
          </cell>
          <cell r="E4323" t="str">
            <v>SICRO Jan/26</v>
          </cell>
        </row>
        <row r="4324">
          <cell r="A4324">
            <v>3716132</v>
          </cell>
          <cell r="B4324" t="str">
            <v>Fabricação de mourão de concreto esticador - seção triangular de 15 cm - areia extraída e brita produzida</v>
          </cell>
          <cell r="C4324" t="str">
            <v>un</v>
          </cell>
          <cell r="D4324">
            <v>27.59</v>
          </cell>
          <cell r="E4324" t="str">
            <v>SICRO Jan/26</v>
          </cell>
        </row>
        <row r="4325">
          <cell r="A4325">
            <v>3716131</v>
          </cell>
          <cell r="B4325" t="str">
            <v>Fabricação de mourão de concreto suporte - seção quadrada de 11 cm - areia e brita comerciais</v>
          </cell>
          <cell r="C4325" t="str">
            <v>un</v>
          </cell>
          <cell r="D4325">
            <v>33.93</v>
          </cell>
          <cell r="E4325" t="str">
            <v>SICRO Jan/26</v>
          </cell>
        </row>
        <row r="4326">
          <cell r="A4326">
            <v>3716130</v>
          </cell>
          <cell r="B4326" t="str">
            <v>Fabricação de mourão de concreto suporte - seção quadrada de 11 cm - areia extraída e brita produzida</v>
          </cell>
          <cell r="C4326" t="str">
            <v>un</v>
          </cell>
          <cell r="D4326">
            <v>30.19</v>
          </cell>
          <cell r="E4326" t="str">
            <v>SICRO Jan/26</v>
          </cell>
        </row>
        <row r="4327">
          <cell r="A4327">
            <v>3716135</v>
          </cell>
          <cell r="B4327" t="str">
            <v>Fabricação de mourão de concreto suporte - seção triangular de 11 cm - areia e brita comerciais</v>
          </cell>
          <cell r="C4327" t="str">
            <v>un</v>
          </cell>
          <cell r="D4327">
            <v>21.14</v>
          </cell>
          <cell r="E4327" t="str">
            <v>SICRO Jan/26</v>
          </cell>
        </row>
        <row r="4328">
          <cell r="A4328">
            <v>3716134</v>
          </cell>
          <cell r="B4328" t="str">
            <v>Fabricação de mourão de concreto suporte - seção triangular de 11 cm - areia extraída e brita produzida</v>
          </cell>
          <cell r="C4328" t="str">
            <v>un</v>
          </cell>
          <cell r="D4328">
            <v>19.52</v>
          </cell>
          <cell r="E4328" t="str">
            <v>SICRO Jan/26</v>
          </cell>
        </row>
        <row r="4329">
          <cell r="A4329">
            <v>3713698</v>
          </cell>
          <cell r="B4329" t="str">
            <v>Fornecimento e implantação de amortecedor retrátil (v &lt;= 100 km/h) tipo TAU II afunilado - fixado em barreira de concreto, com largura de âncora traseira de 1.830 mm</v>
          </cell>
          <cell r="C4329" t="str">
            <v>un</v>
          </cell>
          <cell r="D4329">
            <v>340918.89</v>
          </cell>
          <cell r="E4329" t="str">
            <v>SICRO Jan/26</v>
          </cell>
        </row>
        <row r="4330">
          <cell r="A4330">
            <v>3713699</v>
          </cell>
          <cell r="B4330" t="str">
            <v>Fornecimento e implantação de amortecedor retrátil (v &lt;= 100 km/h) tipo TAU II afunilado - fixado em barreira de concreto, com largura de âncora traseira de 1.980 mm</v>
          </cell>
          <cell r="C4330" t="str">
            <v>un</v>
          </cell>
          <cell r="D4330">
            <v>343195.3</v>
          </cell>
          <cell r="E4330" t="str">
            <v>SICRO Jan/26</v>
          </cell>
        </row>
        <row r="4331">
          <cell r="A4331">
            <v>3713700</v>
          </cell>
          <cell r="B4331" t="str">
            <v>Fornecimento e implantação de amortecedor retrátil (v &lt;= 100 km/h) tipo TAU II afunilado - fixado em barreira de concreto, com largura de âncora traseira de 2.130 mm</v>
          </cell>
          <cell r="C4331" t="str">
            <v>un</v>
          </cell>
          <cell r="D4331">
            <v>344749.95</v>
          </cell>
          <cell r="E4331" t="str">
            <v>SICRO Jan/26</v>
          </cell>
        </row>
        <row r="4332">
          <cell r="A4332">
            <v>3713701</v>
          </cell>
          <cell r="B4332" t="str">
            <v>Fornecimento e implantação de amortecedor retrátil (v &lt;= 100 km/h) tipo TAU II afunilado - fixado em barreira de concreto, com largura de âncora traseira de 2.290 mm</v>
          </cell>
          <cell r="C4332" t="str">
            <v>un</v>
          </cell>
          <cell r="D4332">
            <v>353627.55</v>
          </cell>
          <cell r="E4332" t="str">
            <v>SICRO Jan/26</v>
          </cell>
        </row>
        <row r="4333">
          <cell r="A4333">
            <v>3713702</v>
          </cell>
          <cell r="B4333" t="str">
            <v>Fornecimento e implantação de amortecedor retrátil (v &lt;= 100 km/h) tipo TAU II afunilado - fixado em barreira de concreto, com largura de âncora traseira de 2.440 mm</v>
          </cell>
          <cell r="C4333" t="str">
            <v>un</v>
          </cell>
          <cell r="D4333">
            <v>362354.71</v>
          </cell>
          <cell r="E4333" t="str">
            <v>SICRO Jan/26</v>
          </cell>
        </row>
        <row r="4334">
          <cell r="A4334">
            <v>3713693</v>
          </cell>
          <cell r="B4334" t="str">
            <v>Fornecimento e implantação de amortecedor retrátil (v &lt;= 100 km/h) tipo TAU II combinado - fixado em barreira de concreto, com largura de âncora traseira de 1.060 mm</v>
          </cell>
          <cell r="C4334" t="str">
            <v>un</v>
          </cell>
          <cell r="D4334">
            <v>275761.09999999998</v>
          </cell>
          <cell r="E4334" t="str">
            <v>SICRO Jan/26</v>
          </cell>
        </row>
        <row r="4335">
          <cell r="A4335">
            <v>3713694</v>
          </cell>
          <cell r="B4335" t="str">
            <v>Fornecimento e implantação de amortecedor retrátil (v &lt;= 100 km/h) tipo TAU II combinado - fixado em barreira de concreto, com largura de âncora traseira de 1.220 mm</v>
          </cell>
          <cell r="C4335" t="str">
            <v>un</v>
          </cell>
          <cell r="D4335">
            <v>289858.78000000003</v>
          </cell>
          <cell r="E4335" t="str">
            <v>SICRO Jan/26</v>
          </cell>
        </row>
        <row r="4336">
          <cell r="A4336">
            <v>3713695</v>
          </cell>
          <cell r="B4336" t="str">
            <v>Fornecimento e implantação de amortecedor retrátil (v &lt;= 100 km/h) tipo TAU II combinado - fixado em barreira de concreto, com largura de âncora traseira de 1.370 mm</v>
          </cell>
          <cell r="C4336" t="str">
            <v>un</v>
          </cell>
          <cell r="D4336">
            <v>308358.59999999998</v>
          </cell>
          <cell r="E4336" t="str">
            <v>SICRO Jan/26</v>
          </cell>
        </row>
        <row r="4337">
          <cell r="A4337">
            <v>3713696</v>
          </cell>
          <cell r="B4337" t="str">
            <v>Fornecimento e implantação de amortecedor retrátil (v &lt;= 100 km/h) tipo TAU II combinado - fixado em barreira de concreto, com largura de âncora traseira de 1.520 mm</v>
          </cell>
          <cell r="C4337" t="str">
            <v>un</v>
          </cell>
          <cell r="D4337">
            <v>321899.09999999998</v>
          </cell>
          <cell r="E4337" t="str">
            <v>SICRO Jan/26</v>
          </cell>
        </row>
        <row r="4338">
          <cell r="A4338">
            <v>3713697</v>
          </cell>
          <cell r="B4338" t="str">
            <v>Fornecimento e implantação de amortecedor retrátil (v &lt;= 100 km/h) tipo TAU II combinado - fixado em barreira de concreto, com largura de âncora traseira de 1.680 mm</v>
          </cell>
          <cell r="C4338" t="str">
            <v>un</v>
          </cell>
          <cell r="D4338">
            <v>334668.75</v>
          </cell>
          <cell r="E4338" t="str">
            <v>SICRO Jan/26</v>
          </cell>
        </row>
        <row r="4339">
          <cell r="A4339">
            <v>3713692</v>
          </cell>
          <cell r="B4339" t="str">
            <v>Fornecimento e implantação de amortecedor retrátil (v &lt;= 100 km/h) tipo TAU II combinado - fixado em barreira de concreto, com largura de âncora traseira de 900 mm</v>
          </cell>
          <cell r="C4339" t="str">
            <v>un</v>
          </cell>
          <cell r="D4339">
            <v>234023.26</v>
          </cell>
          <cell r="E4339" t="str">
            <v>SICRO Jan/26</v>
          </cell>
        </row>
        <row r="4340">
          <cell r="A4340">
            <v>3713691</v>
          </cell>
          <cell r="B4340" t="str">
            <v>Fornecimento e implantação de amortecedor retrátil (v &lt;= 100 km/h) tipo TAU II paralelo - fixado em barreira de concreto, com largura de âncora traseira de até 700 mm</v>
          </cell>
          <cell r="C4340" t="str">
            <v>un</v>
          </cell>
          <cell r="D4340">
            <v>224926.05</v>
          </cell>
          <cell r="E4340" t="str">
            <v>SICRO Jan/26</v>
          </cell>
        </row>
        <row r="4341">
          <cell r="A4341">
            <v>3713873</v>
          </cell>
          <cell r="B4341" t="str">
            <v>Módulo de transição de defensa metálica para barreira rígida - fornecimento e implantação</v>
          </cell>
          <cell r="C4341" t="str">
            <v>un</v>
          </cell>
          <cell r="D4341">
            <v>6832.94</v>
          </cell>
          <cell r="E4341" t="str">
            <v>SICRO Jan/26</v>
          </cell>
        </row>
        <row r="4342">
          <cell r="A4342">
            <v>3713705</v>
          </cell>
          <cell r="B4342" t="str">
            <v>Remoção de defensa metálica</v>
          </cell>
          <cell r="C4342" t="str">
            <v>m</v>
          </cell>
          <cell r="D4342">
            <v>27.71</v>
          </cell>
          <cell r="E4342" t="str">
            <v>SICRO Jan/26</v>
          </cell>
        </row>
        <row r="4343">
          <cell r="A4343">
            <v>3713902</v>
          </cell>
          <cell r="B4343" t="str">
            <v>Terminal absorvedor de energia de abertura com nível de contenção TL3 para defensa metálica - fornecimento e implantação</v>
          </cell>
          <cell r="C4343" t="str">
            <v>un</v>
          </cell>
          <cell r="D4343">
            <v>14650.63</v>
          </cell>
          <cell r="E4343" t="str">
            <v>SICRO Jan/26</v>
          </cell>
        </row>
        <row r="4344">
          <cell r="A4344">
            <v>3713689</v>
          </cell>
          <cell r="B4344" t="str">
            <v>Terminal aéreo de defensa metálica - tipo A - fornecimento e implantação</v>
          </cell>
          <cell r="C4344" t="str">
            <v>un</v>
          </cell>
          <cell r="D4344">
            <v>442.54</v>
          </cell>
          <cell r="E4344" t="str">
            <v>SICRO Jan/26</v>
          </cell>
        </row>
        <row r="4345">
          <cell r="A4345">
            <v>3713690</v>
          </cell>
          <cell r="B4345" t="str">
            <v>Terminal de ancoragem de defensa metálica em barreira New Jersey - fornecimento e implantação</v>
          </cell>
          <cell r="C4345" t="str">
            <v>un</v>
          </cell>
          <cell r="D4345">
            <v>527.44000000000005</v>
          </cell>
          <cell r="E4345" t="str">
            <v>SICRO Jan/26</v>
          </cell>
        </row>
        <row r="4346">
          <cell r="A4346">
            <v>3713897</v>
          </cell>
          <cell r="B4346" t="str">
            <v>Terminal de ancoragem para barreira dupla de concreto, moldada no local (perfil F) - H = 810 + 250 mm</v>
          </cell>
          <cell r="C4346" t="str">
            <v>m</v>
          </cell>
          <cell r="D4346">
            <v>321.77</v>
          </cell>
          <cell r="E4346" t="str">
            <v>SICRO Jan/26</v>
          </cell>
        </row>
        <row r="4347">
          <cell r="A4347">
            <v>3713893</v>
          </cell>
          <cell r="B4347" t="str">
            <v>Terminal de ancoragem para barreira dupla de concreto, moldada no local (perfil New Jersey) - H = 810 + 250 mm</v>
          </cell>
          <cell r="C4347" t="str">
            <v>m</v>
          </cell>
          <cell r="D4347">
            <v>326.10000000000002</v>
          </cell>
          <cell r="E4347" t="str">
            <v>SICRO Jan/26</v>
          </cell>
        </row>
        <row r="4348">
          <cell r="A4348">
            <v>3713898</v>
          </cell>
          <cell r="B4348" t="str">
            <v>Terminal de ancoragem para barreira dupla de concreto, moldada no local, com extrusora (perfil F) - H = 810 + 250 mm</v>
          </cell>
          <cell r="C4348" t="str">
            <v>m</v>
          </cell>
          <cell r="D4348">
            <v>345.15</v>
          </cell>
          <cell r="E4348" t="str">
            <v>SICRO Jan/26</v>
          </cell>
        </row>
        <row r="4349">
          <cell r="A4349">
            <v>3713894</v>
          </cell>
          <cell r="B4349" t="str">
            <v>Terminal de ancoragem para barreira dupla de concreto, moldada no local, com extrusora (perfil New Jersey) - H = 810 + 250 mm</v>
          </cell>
          <cell r="C4349" t="str">
            <v>m</v>
          </cell>
          <cell r="D4349">
            <v>346.51</v>
          </cell>
          <cell r="E4349" t="str">
            <v>SICRO Jan/26</v>
          </cell>
        </row>
        <row r="4350">
          <cell r="A4350">
            <v>3713895</v>
          </cell>
          <cell r="B4350" t="str">
            <v>Terminal de ancoragem para barreira simples de concreto, moldada no local (perfil F) - H = 810 + 250 mm</v>
          </cell>
          <cell r="C4350" t="str">
            <v>m</v>
          </cell>
          <cell r="D4350">
            <v>299.38</v>
          </cell>
          <cell r="E4350" t="str">
            <v>SICRO Jan/26</v>
          </cell>
        </row>
        <row r="4351">
          <cell r="A4351">
            <v>3713891</v>
          </cell>
          <cell r="B4351" t="str">
            <v>Terminal de ancoragem para barreira simples de concreto, moldada no local (perfil New Jersey) - H = 810 + 250 mm</v>
          </cell>
          <cell r="C4351" t="str">
            <v>m</v>
          </cell>
          <cell r="D4351">
            <v>298.04000000000002</v>
          </cell>
          <cell r="E4351" t="str">
            <v>SICRO Jan/26</v>
          </cell>
        </row>
        <row r="4352">
          <cell r="A4352">
            <v>3713896</v>
          </cell>
          <cell r="B4352" t="str">
            <v>Terminal de ancoragem para barreira simples de concreto, moldada no local, com extrusora (perfil F) - H = 810 + 250 mm</v>
          </cell>
          <cell r="C4352" t="str">
            <v>m</v>
          </cell>
          <cell r="D4352">
            <v>314.81</v>
          </cell>
          <cell r="E4352" t="str">
            <v>SICRO Jan/26</v>
          </cell>
        </row>
        <row r="4353">
          <cell r="A4353">
            <v>3713892</v>
          </cell>
          <cell r="B4353" t="str">
            <v>Terminal de ancoragem para barreira simples de concreto, moldada no local, com extrusora (perfil New Jersey) - H = 810 + 250 mm</v>
          </cell>
          <cell r="C4353" t="str">
            <v>m</v>
          </cell>
          <cell r="D4353">
            <v>308.75</v>
          </cell>
          <cell r="E4353" t="str">
            <v>SICRO Jan/26</v>
          </cell>
        </row>
        <row r="4354">
          <cell r="A4354">
            <v>3806412</v>
          </cell>
          <cell r="B4354" t="str">
            <v>Abertura de janela em estrutura de concreto existente para inspeção com espessura até 0,20 m e seção 0,49 m²</v>
          </cell>
          <cell r="C4354" t="str">
            <v>un</v>
          </cell>
          <cell r="D4354">
            <v>75.95</v>
          </cell>
          <cell r="E4354" t="str">
            <v>SICRO Jan/26</v>
          </cell>
        </row>
        <row r="4355">
          <cell r="A4355">
            <v>3806413</v>
          </cell>
          <cell r="B4355" t="str">
            <v>Apicoamento mecanizado de concreto</v>
          </cell>
          <cell r="C4355" t="str">
            <v>m²</v>
          </cell>
          <cell r="D4355">
            <v>28.26</v>
          </cell>
          <cell r="E4355" t="str">
            <v>SICRO Jan/26</v>
          </cell>
        </row>
        <row r="4356">
          <cell r="A4356">
            <v>3816190</v>
          </cell>
          <cell r="B4356" t="str">
            <v>Apoio náutico com capacidade de 150 t</v>
          </cell>
          <cell r="C4356" t="str">
            <v>mês</v>
          </cell>
          <cell r="D4356">
            <v>202389.61</v>
          </cell>
          <cell r="E4356" t="str">
            <v>SICRO Jan/26</v>
          </cell>
        </row>
        <row r="4357">
          <cell r="A4357">
            <v>3816192</v>
          </cell>
          <cell r="B4357" t="str">
            <v>Apoio náutico com capacidade de 200 t</v>
          </cell>
          <cell r="C4357" t="str">
            <v>mês</v>
          </cell>
          <cell r="D4357">
            <v>212651.97</v>
          </cell>
          <cell r="E4357" t="str">
            <v>SICRO Jan/26</v>
          </cell>
        </row>
        <row r="4358">
          <cell r="A4358">
            <v>3816193</v>
          </cell>
          <cell r="B4358" t="str">
            <v>Apoio náutico com capacidade de 600 t</v>
          </cell>
          <cell r="C4358" t="str">
            <v>mês</v>
          </cell>
          <cell r="D4358">
            <v>286476.07</v>
          </cell>
          <cell r="E4358" t="str">
            <v>SICRO Jan/26</v>
          </cell>
        </row>
        <row r="4359">
          <cell r="A4359">
            <v>3816191</v>
          </cell>
          <cell r="B4359" t="str">
            <v xml:space="preserve">Apoio náutico para pessoal e apoio logístico </v>
          </cell>
          <cell r="C4359" t="str">
            <v>mês</v>
          </cell>
          <cell r="D4359">
            <v>41103.82</v>
          </cell>
          <cell r="E4359" t="str">
            <v>SICRO Jan/26</v>
          </cell>
        </row>
        <row r="4360">
          <cell r="A4360">
            <v>3807863</v>
          </cell>
          <cell r="B4360" t="str">
            <v>Chumbador de expansão controlada por torque para concreto D = 12,5 mm - fornecimento e instalação</v>
          </cell>
          <cell r="C4360" t="str">
            <v>un</v>
          </cell>
          <cell r="D4360">
            <v>8.89</v>
          </cell>
          <cell r="E4360" t="str">
            <v>SICRO Jan/26</v>
          </cell>
        </row>
        <row r="4361">
          <cell r="A4361">
            <v>3807864</v>
          </cell>
          <cell r="B4361" t="str">
            <v>Chumbador de expansão controlada por torque para concreto D = 16 mm - fornecimento e instalação</v>
          </cell>
          <cell r="C4361" t="str">
            <v>un</v>
          </cell>
          <cell r="D4361">
            <v>13.08</v>
          </cell>
          <cell r="E4361" t="str">
            <v>SICRO Jan/26</v>
          </cell>
        </row>
        <row r="4362">
          <cell r="A4362">
            <v>3807865</v>
          </cell>
          <cell r="B4362" t="str">
            <v>Chumbador de expansão controlada por torque para concreto D = 20 mm - fornecimento e instalação</v>
          </cell>
          <cell r="C4362" t="str">
            <v>un</v>
          </cell>
          <cell r="D4362">
            <v>16.98</v>
          </cell>
          <cell r="E4362" t="str">
            <v>SICRO Jan/26</v>
          </cell>
        </row>
        <row r="4363">
          <cell r="A4363">
            <v>3807861</v>
          </cell>
          <cell r="B4363" t="str">
            <v>Chumbador de expansão controlada por torque para concreto D = 6,3 mm - fornecimento e instalação</v>
          </cell>
          <cell r="C4363" t="str">
            <v>un</v>
          </cell>
          <cell r="D4363">
            <v>3.6</v>
          </cell>
          <cell r="E4363" t="str">
            <v>SICRO Jan/26</v>
          </cell>
        </row>
        <row r="4364">
          <cell r="A4364">
            <v>3807862</v>
          </cell>
          <cell r="B4364" t="str">
            <v>Chumbador de expansão controlada por torque para concreto D = 8 mm - fornecimento e instalação</v>
          </cell>
          <cell r="C4364" t="str">
            <v>un</v>
          </cell>
          <cell r="D4364">
            <v>4.3899999999999997</v>
          </cell>
          <cell r="E4364" t="str">
            <v>SICRO Jan/26</v>
          </cell>
        </row>
        <row r="4365">
          <cell r="A4365">
            <v>3807752</v>
          </cell>
          <cell r="B4365" t="str">
            <v>Corte linear em superfície de concreto para fixação de barras de aço de 10 mm - L = 12 mm e H = 12 mm</v>
          </cell>
          <cell r="C4365" t="str">
            <v>m</v>
          </cell>
          <cell r="D4365">
            <v>12.17</v>
          </cell>
          <cell r="E4365" t="str">
            <v>SICRO Jan/26</v>
          </cell>
        </row>
        <row r="4366">
          <cell r="A4366">
            <v>3807753</v>
          </cell>
          <cell r="B4366" t="str">
            <v>Corte linear em superfície de concreto para fixação de barras de aço de 12,5 mm - L = 15 mm e H = 15 mm</v>
          </cell>
          <cell r="C4366" t="str">
            <v>m</v>
          </cell>
          <cell r="D4366">
            <v>17.53</v>
          </cell>
          <cell r="E4366" t="str">
            <v>SICRO Jan/26</v>
          </cell>
        </row>
        <row r="4367">
          <cell r="A4367">
            <v>3807750</v>
          </cell>
          <cell r="B4367" t="str">
            <v>Corte linear em superfície de concreto para fixação de barras de aço de 6,3 mm - L = 8 mm e H = 8 mm</v>
          </cell>
          <cell r="C4367" t="str">
            <v>m</v>
          </cell>
          <cell r="D4367">
            <v>7.12</v>
          </cell>
          <cell r="E4367" t="str">
            <v>SICRO Jan/26</v>
          </cell>
        </row>
        <row r="4368">
          <cell r="A4368">
            <v>3807751</v>
          </cell>
          <cell r="B4368" t="str">
            <v>Corte linear em superfície de concreto para fixação de barras de aço de 8 mm - L = 10 mm e H = 10 mm</v>
          </cell>
          <cell r="C4368" t="str">
            <v>m</v>
          </cell>
          <cell r="D4368">
            <v>9.33</v>
          </cell>
          <cell r="E4368" t="str">
            <v>SICRO Jan/26</v>
          </cell>
        </row>
        <row r="4369">
          <cell r="A4369">
            <v>3806415</v>
          </cell>
          <cell r="B4369" t="str">
            <v>Demolição controlada de concreto com martelete</v>
          </cell>
          <cell r="C4369" t="str">
            <v>m³</v>
          </cell>
          <cell r="D4369">
            <v>748.21</v>
          </cell>
          <cell r="E4369" t="str">
            <v>SICRO Jan/26</v>
          </cell>
        </row>
        <row r="4370">
          <cell r="A4370">
            <v>3806416</v>
          </cell>
          <cell r="B4370" t="str">
            <v>Elevação de estruturas até 496 kN para substituição de aparelho de apoio com a utilização de macaco hidráulico</v>
          </cell>
          <cell r="C4370" t="str">
            <v>un</v>
          </cell>
          <cell r="D4370">
            <v>97.38</v>
          </cell>
          <cell r="E4370" t="str">
            <v>SICRO Jan/26</v>
          </cell>
        </row>
        <row r="4371">
          <cell r="A4371">
            <v>3806419</v>
          </cell>
          <cell r="B4371" t="str">
            <v>Elevação de estruturas de 1.390 a 1.859 kN para substituição de aparelho de apoio com a utilização de macaco hidráulico</v>
          </cell>
          <cell r="C4371" t="str">
            <v>un</v>
          </cell>
          <cell r="D4371">
            <v>130.79</v>
          </cell>
          <cell r="E4371" t="str">
            <v>SICRO Jan/26</v>
          </cell>
        </row>
        <row r="4372">
          <cell r="A4372">
            <v>3806417</v>
          </cell>
          <cell r="B4372" t="str">
            <v>Elevação de estruturas de 496 a 929 kN para substituição de aparelho de apoio com a utilização de macaco hidráulico</v>
          </cell>
          <cell r="C4372" t="str">
            <v>un</v>
          </cell>
          <cell r="D4372">
            <v>109.2</v>
          </cell>
          <cell r="E4372" t="str">
            <v>SICRO Jan/26</v>
          </cell>
        </row>
        <row r="4373">
          <cell r="A4373">
            <v>3806418</v>
          </cell>
          <cell r="B4373" t="str">
            <v>Elevação de estruturas de 929 a 1.390 kN para substituição de aparelho de apoio com a utilização de macaco hidráulico</v>
          </cell>
          <cell r="C4373" t="str">
            <v>un</v>
          </cell>
          <cell r="D4373">
            <v>129.66999999999999</v>
          </cell>
          <cell r="E4373" t="str">
            <v>SICRO Jan/26</v>
          </cell>
        </row>
        <row r="4374">
          <cell r="A4374">
            <v>3808207</v>
          </cell>
          <cell r="B4374" t="str">
            <v>Escada tubular multidirecional em aço galvanizado - utilização de 100 vezes - fornecimento, instalação e retirada</v>
          </cell>
          <cell r="C4374" t="str">
            <v>m</v>
          </cell>
          <cell r="D4374">
            <v>183.75</v>
          </cell>
          <cell r="E4374" t="str">
            <v>SICRO Jan/26</v>
          </cell>
        </row>
        <row r="4375">
          <cell r="A4375">
            <v>3806400</v>
          </cell>
          <cell r="B4375" t="str">
            <v>Fabricação de superestrutura metálica para passarela PL-15 - exceto piso de concreto</v>
          </cell>
          <cell r="C4375" t="str">
            <v>un</v>
          </cell>
          <cell r="D4375">
            <v>172920.52</v>
          </cell>
          <cell r="E4375" t="str">
            <v>SICRO Jan/26</v>
          </cell>
        </row>
        <row r="4376">
          <cell r="A4376">
            <v>3806399</v>
          </cell>
          <cell r="B4376" t="str">
            <v>Fabricação de superestrutura metálica para passarela PL-20 - exceto piso de concreto</v>
          </cell>
          <cell r="C4376" t="str">
            <v>un</v>
          </cell>
          <cell r="D4376">
            <v>245747.65</v>
          </cell>
          <cell r="E4376" t="str">
            <v>SICRO Jan/26</v>
          </cell>
        </row>
        <row r="4377">
          <cell r="A4377">
            <v>3806387</v>
          </cell>
          <cell r="B4377" t="str">
            <v>Fabricação de superestrutura metálica para passarela PL-25 - exceto piso de concreto</v>
          </cell>
          <cell r="C4377" t="str">
            <v>un</v>
          </cell>
          <cell r="D4377">
            <v>307070.46000000002</v>
          </cell>
          <cell r="E4377" t="str">
            <v>SICRO Jan/26</v>
          </cell>
        </row>
        <row r="4378">
          <cell r="A4378">
            <v>3806397</v>
          </cell>
          <cell r="B4378" t="str">
            <v>Fabricação de superestrutura metálica para passarela PL-30 - exceto piso de concreto</v>
          </cell>
          <cell r="C4378" t="str">
            <v>un</v>
          </cell>
          <cell r="D4378">
            <v>412188.81</v>
          </cell>
          <cell r="E4378" t="str">
            <v>SICRO Jan/26</v>
          </cell>
        </row>
        <row r="4379">
          <cell r="A4379">
            <v>3806396</v>
          </cell>
          <cell r="B4379" t="str">
            <v>Fabricação de superestrutura metálica para passarela PL-35 - exceto piso de concreto</v>
          </cell>
          <cell r="C4379" t="str">
            <v>un</v>
          </cell>
          <cell r="D4379">
            <v>474982.34</v>
          </cell>
          <cell r="E4379" t="str">
            <v>SICRO Jan/26</v>
          </cell>
        </row>
        <row r="4380">
          <cell r="A4380">
            <v>3816194</v>
          </cell>
          <cell r="B4380" t="str">
            <v>Fischietti - montagem e desmontagem do par com capacidade de 140 t</v>
          </cell>
          <cell r="C4380" t="str">
            <v>un</v>
          </cell>
          <cell r="D4380">
            <v>12851.11</v>
          </cell>
          <cell r="E4380" t="str">
            <v>SICRO Jan/26</v>
          </cell>
        </row>
        <row r="4381">
          <cell r="A4381">
            <v>3816195</v>
          </cell>
          <cell r="B4381" t="str">
            <v>Fischietti com capacidade de 140 t por par e vão livre de até 45 m - operação do par</v>
          </cell>
          <cell r="C4381" t="str">
            <v>h</v>
          </cell>
          <cell r="D4381">
            <v>180.15</v>
          </cell>
          <cell r="E4381" t="str">
            <v>SICRO Jan/26</v>
          </cell>
        </row>
        <row r="4382">
          <cell r="A4382">
            <v>3816118</v>
          </cell>
          <cell r="B4382" t="str">
            <v>Guarda-corpo de concreto - fabricação - areia e brita comerciais</v>
          </cell>
          <cell r="C4382" t="str">
            <v>m</v>
          </cell>
          <cell r="D4382">
            <v>103.96</v>
          </cell>
          <cell r="E4382" t="str">
            <v>SICRO Jan/26</v>
          </cell>
        </row>
        <row r="4383">
          <cell r="A4383">
            <v>3816117</v>
          </cell>
          <cell r="B4383" t="str">
            <v>Guarda-corpo de concreto - fabricação - areia extraída e brita produzida</v>
          </cell>
          <cell r="C4383" t="str">
            <v>m</v>
          </cell>
          <cell r="D4383">
            <v>95.35</v>
          </cell>
          <cell r="E4383" t="str">
            <v>SICRO Jan/26</v>
          </cell>
        </row>
        <row r="4384">
          <cell r="A4384">
            <v>3806386</v>
          </cell>
          <cell r="B4384" t="str">
            <v>Guarda-corpo e corrimão metálico para passarelas para pedestres - fornecimento e instalação</v>
          </cell>
          <cell r="C4384" t="str">
            <v>m</v>
          </cell>
          <cell r="D4384">
            <v>771.36</v>
          </cell>
          <cell r="E4384" t="str">
            <v>SICRO Jan/26</v>
          </cell>
        </row>
        <row r="4385">
          <cell r="A4385">
            <v>3816196</v>
          </cell>
          <cell r="B4385" t="str">
            <v>Injeção de nata de cimento</v>
          </cell>
          <cell r="C4385" t="str">
            <v>m³</v>
          </cell>
          <cell r="D4385">
            <v>1005.33</v>
          </cell>
          <cell r="E4385" t="str">
            <v>SICRO Jan/26</v>
          </cell>
        </row>
        <row r="4386">
          <cell r="A4386">
            <v>3806426</v>
          </cell>
          <cell r="B4386" t="str">
            <v>Lançamento de pré-laje com utilização de guindauto</v>
          </cell>
          <cell r="C4386" t="str">
            <v>t</v>
          </cell>
          <cell r="D4386">
            <v>67.28</v>
          </cell>
          <cell r="E4386" t="str">
            <v>SICRO Jan/26</v>
          </cell>
        </row>
        <row r="4387">
          <cell r="A4387">
            <v>3806401</v>
          </cell>
          <cell r="B4387" t="str">
            <v>Lançamento de superestrutura de passarela metálica de 12 a 24 t com utilização de guindaste</v>
          </cell>
          <cell r="C4387" t="str">
            <v>un</v>
          </cell>
          <cell r="D4387">
            <v>14854.09</v>
          </cell>
          <cell r="E4387" t="str">
            <v>SICRO Jan/26</v>
          </cell>
        </row>
        <row r="4388">
          <cell r="A4388">
            <v>3806423</v>
          </cell>
          <cell r="B4388" t="str">
            <v>Lançamento de viga pré-moldada de 1.000 a 1.250 kN com utilização de guindaste</v>
          </cell>
          <cell r="C4388" t="str">
            <v>un</v>
          </cell>
          <cell r="D4388">
            <v>8571.3700000000008</v>
          </cell>
          <cell r="E4388" t="str">
            <v>SICRO Jan/26</v>
          </cell>
        </row>
        <row r="4389">
          <cell r="A4389">
            <v>3806421</v>
          </cell>
          <cell r="B4389" t="str">
            <v>Lançamento de viga pré-moldada de 500 a 750 kN com utilização de guindaste</v>
          </cell>
          <cell r="C4389" t="str">
            <v>un</v>
          </cell>
          <cell r="D4389">
            <v>4838.08</v>
          </cell>
          <cell r="E4389" t="str">
            <v>SICRO Jan/26</v>
          </cell>
        </row>
        <row r="4390">
          <cell r="A4390">
            <v>3806422</v>
          </cell>
          <cell r="B4390" t="str">
            <v>Lançamento de viga pré-moldada de 750 a 1.000 kN com utilização de guindaste</v>
          </cell>
          <cell r="C4390" t="str">
            <v>un</v>
          </cell>
          <cell r="D4390">
            <v>7714.25</v>
          </cell>
          <cell r="E4390" t="str">
            <v>SICRO Jan/26</v>
          </cell>
        </row>
        <row r="4391">
          <cell r="A4391">
            <v>3806425</v>
          </cell>
          <cell r="B4391" t="str">
            <v>Lançamento de viga pré-moldada de 980 a 1.225 kN com utilização de treliça lançadeira</v>
          </cell>
          <cell r="C4391" t="str">
            <v>un</v>
          </cell>
          <cell r="D4391">
            <v>3521.33</v>
          </cell>
          <cell r="E4391" t="str">
            <v>SICRO Jan/26</v>
          </cell>
        </row>
        <row r="4392">
          <cell r="A4392">
            <v>3806424</v>
          </cell>
          <cell r="B4392" t="str">
            <v>Lançamento de viga pré-moldada de 980 a 1.225 kN com utilização de treliça lançadeira e carrelone</v>
          </cell>
          <cell r="C4392" t="str">
            <v>un</v>
          </cell>
          <cell r="D4392">
            <v>6035.39</v>
          </cell>
          <cell r="E4392" t="str">
            <v>SICRO Jan/26</v>
          </cell>
        </row>
        <row r="4393">
          <cell r="A4393">
            <v>3806420</v>
          </cell>
          <cell r="B4393" t="str">
            <v>Lançamento de viga pré-moldada de até 500 kN com utilização de guindaste</v>
          </cell>
          <cell r="C4393" t="str">
            <v>un</v>
          </cell>
          <cell r="D4393">
            <v>4233.33</v>
          </cell>
          <cell r="E4393" t="str">
            <v>SICRO Jan/26</v>
          </cell>
        </row>
        <row r="4394">
          <cell r="A4394">
            <v>3806405</v>
          </cell>
          <cell r="B4394" t="str">
            <v>Limpeza de aparelhos de apoio em obras de arte especiais - exclusa a plataforma</v>
          </cell>
          <cell r="C4394" t="str">
            <v>un</v>
          </cell>
          <cell r="D4394">
            <v>180.4</v>
          </cell>
          <cell r="E4394" t="str">
            <v>SICRO Jan/26</v>
          </cell>
        </row>
        <row r="4395">
          <cell r="A4395">
            <v>3806404</v>
          </cell>
          <cell r="B4395" t="str">
            <v>Limpeza de material retido em fundações submersas de obras de arte especiais</v>
          </cell>
          <cell r="C4395" t="str">
            <v>m³</v>
          </cell>
          <cell r="D4395">
            <v>152.07</v>
          </cell>
          <cell r="E4395" t="str">
            <v>SICRO Jan/26</v>
          </cell>
        </row>
        <row r="4396">
          <cell r="A4396">
            <v>3806406</v>
          </cell>
          <cell r="B4396" t="str">
            <v>Limpeza em junta de dilatação</v>
          </cell>
          <cell r="C4396" t="str">
            <v>m</v>
          </cell>
          <cell r="D4396">
            <v>7.62</v>
          </cell>
          <cell r="E4396" t="str">
            <v>SICRO Jan/26</v>
          </cell>
        </row>
        <row r="4397">
          <cell r="A4397">
            <v>3806403</v>
          </cell>
          <cell r="B4397" t="str">
            <v>Limpeza em superfície de concreto com jateamento abrasivo com uso de granalhas de aço</v>
          </cell>
          <cell r="C4397" t="str">
            <v>m²</v>
          </cell>
          <cell r="D4397">
            <v>10</v>
          </cell>
          <cell r="E4397" t="str">
            <v>SICRO Jan/26</v>
          </cell>
        </row>
        <row r="4398">
          <cell r="A4398">
            <v>3806402</v>
          </cell>
          <cell r="B4398" t="str">
            <v>Limpeza em superfície de concreto com jateamento d'água sob pressão</v>
          </cell>
          <cell r="C4398" t="str">
            <v>m²</v>
          </cell>
          <cell r="D4398">
            <v>3.05</v>
          </cell>
          <cell r="E4398" t="str">
            <v>SICRO Jan/26</v>
          </cell>
        </row>
        <row r="4399">
          <cell r="A4399">
            <v>3806407</v>
          </cell>
          <cell r="B4399" t="str">
            <v>Pingadeira de elastômero perfil 40 x 40 mm com aba inclinada e fixada com adesivo estrutural e pinos - fornecimento e instalação - exclusa a plataforma</v>
          </cell>
          <cell r="C4399" t="str">
            <v>m</v>
          </cell>
          <cell r="D4399">
            <v>189.06</v>
          </cell>
          <cell r="E4399" t="str">
            <v>SICRO Jan/26</v>
          </cell>
        </row>
        <row r="4400">
          <cell r="A4400">
            <v>3808043</v>
          </cell>
          <cell r="B4400" t="str">
            <v>Pintura manual com nata de cimento - 3 demãos</v>
          </cell>
          <cell r="C4400" t="str">
            <v>m²</v>
          </cell>
          <cell r="D4400">
            <v>6.33</v>
          </cell>
          <cell r="E4400" t="str">
            <v>SICRO Jan/26</v>
          </cell>
        </row>
        <row r="4401">
          <cell r="A4401">
            <v>3806431</v>
          </cell>
          <cell r="B4401" t="str">
            <v>Placa de aço de apoio para protensão externa em reforço de viga de OAE - confecção e instalação</v>
          </cell>
          <cell r="C4401" t="str">
            <v>un</v>
          </cell>
          <cell r="D4401">
            <v>6386.18</v>
          </cell>
          <cell r="E4401" t="str">
            <v>SICRO Jan/26</v>
          </cell>
        </row>
        <row r="4402">
          <cell r="A4402">
            <v>3806432</v>
          </cell>
          <cell r="B4402" t="str">
            <v>Placa de aço de desvio para protensão externa em reforço de viga de OAE - confecção e instalação</v>
          </cell>
          <cell r="C4402" t="str">
            <v>un</v>
          </cell>
          <cell r="D4402">
            <v>3382.93</v>
          </cell>
          <cell r="E4402" t="str">
            <v>SICRO Jan/26</v>
          </cell>
        </row>
        <row r="4403">
          <cell r="A4403">
            <v>3806429</v>
          </cell>
          <cell r="B4403" t="str">
            <v>Plataforma de trabalho em aço tubular apoiada no solo - altura de 4 a 6 m - utilização de 100 vezes - fornecimento, instalação e retirada</v>
          </cell>
          <cell r="C4403" t="str">
            <v>m³</v>
          </cell>
          <cell r="D4403">
            <v>21.59</v>
          </cell>
          <cell r="E4403" t="str">
            <v>SICRO Jan/26</v>
          </cell>
        </row>
        <row r="4404">
          <cell r="A4404">
            <v>3806430</v>
          </cell>
          <cell r="B4404" t="str">
            <v>Plataforma de trabalho em aço tubular apoiada no solo - altura de 6 a 8 m - utilização de 100 vezes - fornecimento, instalação e retirada</v>
          </cell>
          <cell r="C4404" t="str">
            <v>m³</v>
          </cell>
          <cell r="D4404">
            <v>13.58</v>
          </cell>
          <cell r="E4404" t="str">
            <v>SICRO Jan/26</v>
          </cell>
        </row>
        <row r="4405">
          <cell r="A4405">
            <v>3806428</v>
          </cell>
          <cell r="B4405" t="str">
            <v>Plataforma de trabalho em aço tubular apoiada no solo - altura de até 4 m - utilização de 100 vezes - fornecimento, instalação e retirada</v>
          </cell>
          <cell r="C4405" t="str">
            <v>m³</v>
          </cell>
          <cell r="D4405">
            <v>49.49</v>
          </cell>
          <cell r="E4405" t="str">
            <v>SICRO Jan/26</v>
          </cell>
        </row>
        <row r="4406">
          <cell r="A4406">
            <v>3816198</v>
          </cell>
          <cell r="B4406" t="str">
            <v>Plataforma de trabalho em madeira apoiada no solo - altura de 6 a 12 m - utilização de 5 vezes - confecção, instalação e retirada</v>
          </cell>
          <cell r="C4406" t="str">
            <v>m³</v>
          </cell>
          <cell r="D4406">
            <v>73.92</v>
          </cell>
          <cell r="E4406" t="str">
            <v>SICRO Jan/26</v>
          </cell>
        </row>
        <row r="4407">
          <cell r="A4407">
            <v>3816197</v>
          </cell>
          <cell r="B4407" t="str">
            <v>Plataforma de trabalho em madeira apoiada no solo - altura de até 6 m - utilização de 5 vezes - confecção, instalação e retirada</v>
          </cell>
          <cell r="C4407" t="str">
            <v>m³</v>
          </cell>
          <cell r="D4407">
            <v>66.03</v>
          </cell>
          <cell r="E4407" t="str">
            <v>SICRO Jan/26</v>
          </cell>
        </row>
        <row r="4408">
          <cell r="A4408">
            <v>3806410</v>
          </cell>
          <cell r="B4408" t="str">
            <v>Plataforma de trabalho suspensa sob tabuleiro de pontes com treliças metálicas e tábuas - utilização de 100 vezes - confecção, instalação e retirada</v>
          </cell>
          <cell r="C4408" t="str">
            <v>m²</v>
          </cell>
          <cell r="D4408">
            <v>69.75</v>
          </cell>
          <cell r="E4408" t="str">
            <v>SICRO Jan/26</v>
          </cell>
        </row>
        <row r="4409">
          <cell r="A4409">
            <v>3806411</v>
          </cell>
          <cell r="B4409" t="str">
            <v>Plataforma mecanizada de inspeção sob pontes com capacidade de 500 kg e alcance de 15 m</v>
          </cell>
          <cell r="C4409" t="str">
            <v>h</v>
          </cell>
          <cell r="D4409">
            <v>1216.95</v>
          </cell>
          <cell r="E4409" t="str">
            <v>SICRO Jan/26</v>
          </cell>
        </row>
        <row r="4410">
          <cell r="A4410">
            <v>3815644</v>
          </cell>
          <cell r="B4410" t="str">
            <v>Recomposição de dreno em tubo de aço galvanizado D = 100 mm em OAE - fornecimento e instalação</v>
          </cell>
          <cell r="C4410" t="str">
            <v>un</v>
          </cell>
          <cell r="D4410">
            <v>102.71</v>
          </cell>
          <cell r="E4410" t="str">
            <v>SICRO Jan/26</v>
          </cell>
        </row>
        <row r="4411">
          <cell r="A4411">
            <v>3815643</v>
          </cell>
          <cell r="B4411" t="str">
            <v>Recomposição de dreno em tubo de aço galvanizado D = 80 mm em OAE - fornecimento e instalação</v>
          </cell>
          <cell r="C4411" t="str">
            <v>un</v>
          </cell>
          <cell r="D4411">
            <v>92.93</v>
          </cell>
          <cell r="E4411" t="str">
            <v>SICRO Jan/26</v>
          </cell>
        </row>
        <row r="4412">
          <cell r="A4412">
            <v>3815706</v>
          </cell>
          <cell r="B4412" t="str">
            <v>Recomposição de guarda-corpo com agregados comerciais - instalação</v>
          </cell>
          <cell r="C4412" t="str">
            <v>m</v>
          </cell>
          <cell r="D4412">
            <v>146.16999999999999</v>
          </cell>
          <cell r="E4412" t="str">
            <v>SICRO Jan/26</v>
          </cell>
        </row>
        <row r="4413">
          <cell r="A4413">
            <v>3815597</v>
          </cell>
          <cell r="B4413" t="str">
            <v>Recomposição de guarda-corpo com agregados produzidos - instalação</v>
          </cell>
          <cell r="C4413" t="str">
            <v>m</v>
          </cell>
          <cell r="D4413">
            <v>137.56</v>
          </cell>
          <cell r="E4413" t="str">
            <v>SICRO Jan/26</v>
          </cell>
        </row>
        <row r="4414">
          <cell r="A4414">
            <v>3815600</v>
          </cell>
          <cell r="B4414" t="str">
            <v>Recuperação de guarda-corpo metálico em ambiente agressivo</v>
          </cell>
          <cell r="C4414" t="str">
            <v>m²</v>
          </cell>
          <cell r="D4414">
            <v>77.260000000000005</v>
          </cell>
          <cell r="E4414" t="str">
            <v>SICRO Jan/26</v>
          </cell>
        </row>
        <row r="4415">
          <cell r="A4415">
            <v>3815601</v>
          </cell>
          <cell r="B4415" t="str">
            <v>Recuperação de guarda-corpo metálico em ambiente muito agressivo</v>
          </cell>
          <cell r="C4415" t="str">
            <v>m²</v>
          </cell>
          <cell r="D4415">
            <v>70.92</v>
          </cell>
          <cell r="E4415" t="str">
            <v>SICRO Jan/26</v>
          </cell>
        </row>
        <row r="4416">
          <cell r="A4416">
            <v>3815599</v>
          </cell>
          <cell r="B4416" t="str">
            <v>Recuperação de guarda-corpo metálico em ambiente pouco agressivo</v>
          </cell>
          <cell r="C4416" t="str">
            <v>m²</v>
          </cell>
          <cell r="D4416">
            <v>30.5</v>
          </cell>
          <cell r="E4416" t="str">
            <v>SICRO Jan/26</v>
          </cell>
        </row>
        <row r="4417">
          <cell r="A4417">
            <v>3806414</v>
          </cell>
          <cell r="B4417" t="str">
            <v>Remoção de concreto com jateamento d'água sob alta pressão</v>
          </cell>
          <cell r="C4417" t="str">
            <v>m³</v>
          </cell>
          <cell r="D4417">
            <v>897.7</v>
          </cell>
          <cell r="E4417" t="str">
            <v>SICRO Jan/26</v>
          </cell>
        </row>
        <row r="4418">
          <cell r="A4418">
            <v>3806409</v>
          </cell>
          <cell r="B4418" t="str">
            <v>Restauração de berços de apoio para junta de dilatação - fornecimento e instalação</v>
          </cell>
          <cell r="C4418" t="str">
            <v>m</v>
          </cell>
          <cell r="D4418">
            <v>72.59</v>
          </cell>
          <cell r="E4418" t="str">
            <v>SICRO Jan/26</v>
          </cell>
        </row>
        <row r="4419">
          <cell r="A4419">
            <v>3815602</v>
          </cell>
          <cell r="B4419" t="str">
            <v>Substituição de junta de dilatação e lábios poliméricos - fornecimento e instalação</v>
          </cell>
          <cell r="C4419" t="str">
            <v>m</v>
          </cell>
          <cell r="D4419">
            <v>36.83</v>
          </cell>
          <cell r="E4419" t="str">
            <v>SICRO Jan/26</v>
          </cell>
        </row>
        <row r="4420">
          <cell r="A4420">
            <v>4011444</v>
          </cell>
          <cell r="B4420" t="str">
            <v>Areia asfalto a quente - faixa A - areia comercial</v>
          </cell>
          <cell r="C4420" t="str">
            <v>t</v>
          </cell>
          <cell r="D4420">
            <v>213.71</v>
          </cell>
          <cell r="E4420" t="str">
            <v>SICRO Jan/26</v>
          </cell>
        </row>
        <row r="4421">
          <cell r="A4421">
            <v>4011443</v>
          </cell>
          <cell r="B4421" t="str">
            <v>Areia asfalto a quente - faixa A - areia extraída</v>
          </cell>
          <cell r="C4421" t="str">
            <v>t</v>
          </cell>
          <cell r="D4421">
            <v>140.6</v>
          </cell>
          <cell r="E4421" t="str">
            <v>SICRO Jan/26</v>
          </cell>
        </row>
        <row r="4422">
          <cell r="A4422">
            <v>4011446</v>
          </cell>
          <cell r="B4422" t="str">
            <v>Areia asfalto a quente - faixa B - areia comercial</v>
          </cell>
          <cell r="C4422" t="str">
            <v>t</v>
          </cell>
          <cell r="D4422">
            <v>202.84</v>
          </cell>
          <cell r="E4422" t="str">
            <v>SICRO Jan/26</v>
          </cell>
        </row>
        <row r="4423">
          <cell r="A4423">
            <v>4011445</v>
          </cell>
          <cell r="B4423" t="str">
            <v>Areia asfalto a quente - faixa B - areia extraída</v>
          </cell>
          <cell r="C4423" t="str">
            <v>t</v>
          </cell>
          <cell r="D4423">
            <v>128.13</v>
          </cell>
          <cell r="E4423" t="str">
            <v>SICRO Jan/26</v>
          </cell>
        </row>
        <row r="4424">
          <cell r="A4424">
            <v>4011448</v>
          </cell>
          <cell r="B4424" t="str">
            <v>Areia asfalto a quente com asfalto polímero - faixa A - areia comercial</v>
          </cell>
          <cell r="C4424" t="str">
            <v>t</v>
          </cell>
          <cell r="D4424">
            <v>205.79</v>
          </cell>
          <cell r="E4424" t="str">
            <v>SICRO Jan/26</v>
          </cell>
        </row>
        <row r="4425">
          <cell r="A4425">
            <v>4011447</v>
          </cell>
          <cell r="B4425" t="str">
            <v>Areia asfalto a quente com asfalto polímero - faixa A - areia extraída</v>
          </cell>
          <cell r="C4425" t="str">
            <v>t</v>
          </cell>
          <cell r="D4425">
            <v>128.97999999999999</v>
          </cell>
          <cell r="E4425" t="str">
            <v>SICRO Jan/26</v>
          </cell>
        </row>
        <row r="4426">
          <cell r="A4426">
            <v>4011450</v>
          </cell>
          <cell r="B4426" t="str">
            <v>Areia asfalto a quente com asfalto polímero - faixa B - areia comercial</v>
          </cell>
          <cell r="C4426" t="str">
            <v>t</v>
          </cell>
          <cell r="D4426">
            <v>211.89</v>
          </cell>
          <cell r="E4426" t="str">
            <v>SICRO Jan/26</v>
          </cell>
        </row>
        <row r="4427">
          <cell r="A4427">
            <v>4011449</v>
          </cell>
          <cell r="B4427" t="str">
            <v>Areia asfalto a quente com asfalto polímero - faixa B - areia extraída</v>
          </cell>
          <cell r="C4427" t="str">
            <v>t</v>
          </cell>
          <cell r="D4427">
            <v>136.44999999999999</v>
          </cell>
          <cell r="E4427" t="str">
            <v>SICRO Jan/26</v>
          </cell>
        </row>
        <row r="4428">
          <cell r="A4428">
            <v>4011452</v>
          </cell>
          <cell r="B4428" t="str">
            <v>Areia asfalto a quente com asfalto polímero - faixa C - areia comercial</v>
          </cell>
          <cell r="C4428" t="str">
            <v>t</v>
          </cell>
          <cell r="D4428">
            <v>215.86</v>
          </cell>
          <cell r="E4428" t="str">
            <v>SICRO Jan/26</v>
          </cell>
        </row>
        <row r="4429">
          <cell r="A4429">
            <v>4011451</v>
          </cell>
          <cell r="B4429" t="str">
            <v>Areia asfalto a quente com asfalto polímero - faixa C - areia extraída</v>
          </cell>
          <cell r="C4429" t="str">
            <v>t</v>
          </cell>
          <cell r="D4429">
            <v>141.38</v>
          </cell>
          <cell r="E4429" t="str">
            <v>SICRO Jan/26</v>
          </cell>
        </row>
        <row r="4430">
          <cell r="A4430">
            <v>4011219</v>
          </cell>
          <cell r="B4430" t="str">
            <v>Base de solo estabilizado granulometricamente sem mistura com material de jazida - 100% Proctor modificado</v>
          </cell>
          <cell r="C4430" t="str">
            <v>m³</v>
          </cell>
          <cell r="D4430">
            <v>17.329999999999998</v>
          </cell>
          <cell r="E4430" t="str">
            <v>SICRO Jan/26</v>
          </cell>
        </row>
        <row r="4431">
          <cell r="A4431">
            <v>4011291</v>
          </cell>
          <cell r="B4431" t="str">
            <v>Base de solo melhorado com 3% de cimento e mistura em usina com material de jazida - 100% Proctor modificado</v>
          </cell>
          <cell r="C4431" t="str">
            <v>m³</v>
          </cell>
          <cell r="D4431">
            <v>67.349999999999994</v>
          </cell>
          <cell r="E4431" t="str">
            <v>SICRO Jan/26</v>
          </cell>
        </row>
        <row r="4432">
          <cell r="A4432">
            <v>4011287</v>
          </cell>
          <cell r="B4432" t="str">
            <v>Base de solo melhorado com 3% de cimento e mistura na pista com material de jazida - 100% Proctor modificado</v>
          </cell>
          <cell r="C4432" t="str">
            <v>m³</v>
          </cell>
          <cell r="D4432">
            <v>58.21</v>
          </cell>
          <cell r="E4432" t="str">
            <v>SICRO Jan/26</v>
          </cell>
        </row>
        <row r="4433">
          <cell r="A4433">
            <v>4011305</v>
          </cell>
          <cell r="B4433" t="str">
            <v>Base de solo-cal com 7% de cal e mistura na pista com material de jazida - 100% Proctor intermediário</v>
          </cell>
          <cell r="C4433" t="str">
            <v>m³</v>
          </cell>
          <cell r="D4433">
            <v>98.28</v>
          </cell>
          <cell r="E4433" t="str">
            <v>SICRO Jan/26</v>
          </cell>
        </row>
        <row r="4434">
          <cell r="A4434">
            <v>4011221</v>
          </cell>
          <cell r="B4434" t="str">
            <v>Base estabilizada granulometricamente com mistura de solos na pista com material de jazida - 100% Proctor modificado</v>
          </cell>
          <cell r="C4434" t="str">
            <v>m³</v>
          </cell>
          <cell r="D4434">
            <v>18.21</v>
          </cell>
          <cell r="E4434" t="str">
            <v>SICRO Jan/26</v>
          </cell>
        </row>
        <row r="4435">
          <cell r="A4435">
            <v>4011226</v>
          </cell>
          <cell r="B4435" t="str">
            <v>Base estabilizada granulometricamente com mistura solo areia (70% - 30%) em usina com material de jazida e areia extraída - 100% Proctor modificado</v>
          </cell>
          <cell r="C4435" t="str">
            <v>m³</v>
          </cell>
          <cell r="D4435">
            <v>41.86</v>
          </cell>
          <cell r="E4435" t="str">
            <v>SICRO Jan/26</v>
          </cell>
        </row>
        <row r="4436">
          <cell r="A4436">
            <v>4011276</v>
          </cell>
          <cell r="B4436" t="str">
            <v>Base ou sub-base de brita graduada com brita comercial - 100% Proctor modificado</v>
          </cell>
          <cell r="C4436" t="str">
            <v>m³</v>
          </cell>
          <cell r="D4436">
            <v>276.93</v>
          </cell>
          <cell r="E4436" t="str">
            <v>SICRO Jan/26</v>
          </cell>
        </row>
        <row r="4437">
          <cell r="A4437">
            <v>4011275</v>
          </cell>
          <cell r="B4437" t="str">
            <v>Base ou sub-base de brita graduada com brita produzida - 100% Proctor modificado</v>
          </cell>
          <cell r="C4437" t="str">
            <v>m³</v>
          </cell>
          <cell r="D4437">
            <v>121.69</v>
          </cell>
          <cell r="E4437" t="str">
            <v>SICRO Jan/26</v>
          </cell>
        </row>
        <row r="4438">
          <cell r="A4438">
            <v>4011549</v>
          </cell>
          <cell r="B4438" t="str">
            <v>Base ou sub-base de brita graduada executada com vibroacabadora - brita comercial - 100% Proctor modificado</v>
          </cell>
          <cell r="C4438" t="str">
            <v>m³</v>
          </cell>
          <cell r="D4438">
            <v>278.3</v>
          </cell>
          <cell r="E4438" t="str">
            <v>SICRO Jan/26</v>
          </cell>
        </row>
        <row r="4439">
          <cell r="A4439">
            <v>4011548</v>
          </cell>
          <cell r="B4439" t="str">
            <v>Base ou sub-base de brita graduada executada com vibroacabadora - brita produzida - 100% Proctor modificado</v>
          </cell>
          <cell r="C4439" t="str">
            <v>m³</v>
          </cell>
          <cell r="D4439">
            <v>123.06</v>
          </cell>
          <cell r="E4439" t="str">
            <v>SICRO Jan/26</v>
          </cell>
        </row>
        <row r="4440">
          <cell r="A4440">
            <v>4011278</v>
          </cell>
          <cell r="B4440" t="str">
            <v>Base ou sub-base de brita graduada tratada com cimento com brita comercial - 100% Proctor modificado</v>
          </cell>
          <cell r="C4440" t="str">
            <v>m³</v>
          </cell>
          <cell r="D4440">
            <v>317.33999999999997</v>
          </cell>
          <cell r="E4440" t="str">
            <v>SICRO Jan/26</v>
          </cell>
        </row>
        <row r="4441">
          <cell r="A4441">
            <v>4011277</v>
          </cell>
          <cell r="B4441" t="str">
            <v>Base ou sub-base de brita graduada tratada com cimento com brita produzida - 100% Proctor modificado</v>
          </cell>
          <cell r="C4441" t="str">
            <v>m³</v>
          </cell>
          <cell r="D4441">
            <v>163.31</v>
          </cell>
          <cell r="E4441" t="str">
            <v>SICRO Jan/26</v>
          </cell>
        </row>
        <row r="4442">
          <cell r="A4442">
            <v>4011561</v>
          </cell>
          <cell r="B4442" t="str">
            <v>Base ou sub-base de brita graduada tratada com cimento executada com vibroacabadora - brita comercial - 100% Proctor modificado</v>
          </cell>
          <cell r="C4442" t="str">
            <v>m³</v>
          </cell>
          <cell r="D4442">
            <v>318.70999999999998</v>
          </cell>
          <cell r="E4442" t="str">
            <v>SICRO Jan/26</v>
          </cell>
        </row>
        <row r="4443">
          <cell r="A4443">
            <v>4011560</v>
          </cell>
          <cell r="B4443" t="str">
            <v>Base ou sub-base de brita graduada tratada com cimento executada com vibroacabadora - brita produzida - 100% Proctor modificado</v>
          </cell>
          <cell r="C4443" t="str">
            <v>m³</v>
          </cell>
          <cell r="D4443">
            <v>164.68</v>
          </cell>
          <cell r="E4443" t="str">
            <v>SICRO Jan/26</v>
          </cell>
        </row>
        <row r="4444">
          <cell r="A4444">
            <v>4011282</v>
          </cell>
          <cell r="B4444" t="str">
            <v>Base ou sub-base de macadame hidráulico com brita comercial - 100% Proctor modificado</v>
          </cell>
          <cell r="C4444" t="str">
            <v>m³</v>
          </cell>
          <cell r="D4444">
            <v>236.47</v>
          </cell>
          <cell r="E4444" t="str">
            <v>SICRO Jan/26</v>
          </cell>
        </row>
        <row r="4445">
          <cell r="A4445">
            <v>4011281</v>
          </cell>
          <cell r="B4445" t="str">
            <v>Base ou sub-base de macadame hidráulico com brita produzida - 100% Proctor modificado</v>
          </cell>
          <cell r="C4445" t="str">
            <v>m³</v>
          </cell>
          <cell r="D4445">
            <v>107.64</v>
          </cell>
          <cell r="E4445" t="str">
            <v>SICRO Jan/26</v>
          </cell>
        </row>
        <row r="4446">
          <cell r="A4446">
            <v>4011279</v>
          </cell>
          <cell r="B4446" t="str">
            <v>Base ou sub-base de macadame seco com brita comercial - 100% Proctor modificado</v>
          </cell>
          <cell r="C4446" t="str">
            <v>m³</v>
          </cell>
          <cell r="D4446">
            <v>226.68</v>
          </cell>
          <cell r="E4446" t="str">
            <v>SICRO Jan/26</v>
          </cell>
        </row>
        <row r="4447">
          <cell r="A4447">
            <v>4011280</v>
          </cell>
          <cell r="B4447" t="str">
            <v>Base ou sub-base de macadame seco com brita produzida - 100% Proctor modificado</v>
          </cell>
          <cell r="C4447" t="str">
            <v>m³</v>
          </cell>
          <cell r="D4447">
            <v>97.84</v>
          </cell>
          <cell r="E4447" t="str">
            <v>SICRO Jan/26</v>
          </cell>
        </row>
        <row r="4448">
          <cell r="A4448">
            <v>4011314</v>
          </cell>
          <cell r="B4448" t="str">
            <v>Base ou sub-base de solo-cimento com 7% de cimento e mistura em usina com material de jazida - 100% Proctor normal</v>
          </cell>
          <cell r="C4448" t="str">
            <v>m³</v>
          </cell>
          <cell r="D4448">
            <v>106.17</v>
          </cell>
          <cell r="E4448" t="str">
            <v>SICRO Jan/26</v>
          </cell>
        </row>
        <row r="4449">
          <cell r="A4449">
            <v>4011315</v>
          </cell>
          <cell r="B4449" t="str">
            <v>Base ou sub-base de solo-cimento com 7% de cimento e mistura na pista com material de jazida - 100% Proctor normal</v>
          </cell>
          <cell r="C4449" t="str">
            <v>m³</v>
          </cell>
          <cell r="D4449">
            <v>107.16</v>
          </cell>
          <cell r="E4449" t="str">
            <v>SICRO Jan/26</v>
          </cell>
        </row>
        <row r="4450">
          <cell r="A4450">
            <v>4011316</v>
          </cell>
          <cell r="B4450" t="str">
            <v>Base ou sub-base estabilizada granulometricamente com mistura solo brita (70% - 30%) com 3% de cimento em usina com material de jazida e brita comercial - 100% Proctor modificado</v>
          </cell>
          <cell r="C4450" t="str">
            <v>m³</v>
          </cell>
          <cell r="D4450">
            <v>138.91999999999999</v>
          </cell>
          <cell r="E4450" t="str">
            <v>SICRO Jan/26</v>
          </cell>
        </row>
        <row r="4451">
          <cell r="A4451">
            <v>4011317</v>
          </cell>
          <cell r="B4451" t="str">
            <v>Base ou sub-base estabilizada granulometricamente com mistura solo brita (70% - 30%) com 3% de cimento em usina com material de jazida e brita produzida - 100% Proctor modificado</v>
          </cell>
          <cell r="C4451" t="str">
            <v>m³</v>
          </cell>
          <cell r="D4451">
            <v>97.38</v>
          </cell>
          <cell r="E4451" t="str">
            <v>SICRO Jan/26</v>
          </cell>
        </row>
        <row r="4452">
          <cell r="A4452">
            <v>4011318</v>
          </cell>
          <cell r="B4452" t="str">
            <v>Base ou sub-base estabilizada granulometricamente com mistura solo brita (70% - 30%) em usina com material de jazida e brita comercial - 100% Proctor modificado</v>
          </cell>
          <cell r="C4452" t="str">
            <v>m³</v>
          </cell>
          <cell r="D4452">
            <v>102.14</v>
          </cell>
          <cell r="E4452" t="str">
            <v>SICRO Jan/26</v>
          </cell>
        </row>
        <row r="4453">
          <cell r="A4453">
            <v>4011319</v>
          </cell>
          <cell r="B4453" t="str">
            <v>Base ou sub-base estabilizada granulometricamente com mistura solo brita (70% - 30%) em usina com material de jazida e brita produzida - 100% Proctor modificado</v>
          </cell>
          <cell r="C4453" t="str">
            <v>m³</v>
          </cell>
          <cell r="D4453">
            <v>59.32</v>
          </cell>
          <cell r="E4453" t="str">
            <v>SICRO Jan/26</v>
          </cell>
        </row>
        <row r="4454">
          <cell r="A4454">
            <v>4011320</v>
          </cell>
          <cell r="B4454" t="str">
            <v>Base ou sub-base estabilizada granulometricamente com mistura solo brita (70% - 30%) na pista com material de jazida e brita comercial - 100% Proctor modificado</v>
          </cell>
          <cell r="C4454" t="str">
            <v>m³</v>
          </cell>
          <cell r="D4454">
            <v>84.49</v>
          </cell>
          <cell r="E4454" t="str">
            <v>SICRO Jan/26</v>
          </cell>
        </row>
        <row r="4455">
          <cell r="A4455">
            <v>4011321</v>
          </cell>
          <cell r="B4455" t="str">
            <v>Base ou sub-base estabilizada granulometricamente com mistura solo brita (70% - 30%) na pista com material de jazida e brita produzida - 100% Proctor modificado</v>
          </cell>
          <cell r="C4455" t="str">
            <v>m³</v>
          </cell>
          <cell r="D4455">
            <v>41.67</v>
          </cell>
          <cell r="E4455" t="str">
            <v>SICRO Jan/26</v>
          </cell>
        </row>
        <row r="4456">
          <cell r="A4456">
            <v>4011327</v>
          </cell>
          <cell r="B4456" t="str">
            <v>Base ou sub-base estabilizada granulometricamente com mistura solo escória de aciaria (50%-50%) em usina com material de jazida - 100% Proctor intermediário</v>
          </cell>
          <cell r="C4456" t="str">
            <v>m³</v>
          </cell>
          <cell r="D4456">
            <v>47.04</v>
          </cell>
          <cell r="E4456" t="str">
            <v>SICRO Jan/26</v>
          </cell>
        </row>
        <row r="4457">
          <cell r="A4457">
            <v>4011325</v>
          </cell>
          <cell r="B4457" t="str">
            <v>Base ou sub-base estabilizada granulometricamente com mistura solo escória de aciaria (50%-50%) na pista com material de jazida - 100% Proctor intermediário</v>
          </cell>
          <cell r="C4457" t="str">
            <v>m³</v>
          </cell>
          <cell r="D4457">
            <v>29.35</v>
          </cell>
          <cell r="E4457" t="str">
            <v>SICRO Jan/26</v>
          </cell>
        </row>
        <row r="4458">
          <cell r="A4458">
            <v>4011454</v>
          </cell>
          <cell r="B4458" t="str">
            <v>Concreto asfáltico - faixa A-25 - areia e brita comerciais</v>
          </cell>
          <cell r="C4458" t="str">
            <v>t</v>
          </cell>
          <cell r="D4458">
            <v>210.99</v>
          </cell>
          <cell r="E4458" t="str">
            <v>SICRO Jan/26</v>
          </cell>
        </row>
        <row r="4459">
          <cell r="A4459">
            <v>4011453</v>
          </cell>
          <cell r="B4459" t="str">
            <v>Concreto asfáltico - faixa A-25 - areia extraída e brita produzida</v>
          </cell>
          <cell r="C4459" t="str">
            <v>t</v>
          </cell>
          <cell r="D4459">
            <v>144.30000000000001</v>
          </cell>
          <cell r="E4459" t="str">
            <v>SICRO Jan/26</v>
          </cell>
        </row>
        <row r="4460">
          <cell r="A4460">
            <v>4011455</v>
          </cell>
          <cell r="B4460" t="str">
            <v>Concreto asfáltico - faixa A-25 - massa comercial</v>
          </cell>
          <cell r="C4460" t="str">
            <v>t</v>
          </cell>
          <cell r="D4460">
            <v>21.98</v>
          </cell>
          <cell r="E4460" t="str">
            <v>SICRO Jan/26</v>
          </cell>
        </row>
        <row r="4461">
          <cell r="A4461">
            <v>4011459</v>
          </cell>
          <cell r="B4461" t="str">
            <v>Concreto asfáltico - faixa B-19 - areia e brita comerciais</v>
          </cell>
          <cell r="C4461" t="str">
            <v>t</v>
          </cell>
          <cell r="D4461">
            <v>210.61</v>
          </cell>
          <cell r="E4461" t="str">
            <v>SICRO Jan/26</v>
          </cell>
        </row>
        <row r="4462">
          <cell r="A4462">
            <v>4011458</v>
          </cell>
          <cell r="B4462" t="str">
            <v>Concreto asfáltico - faixa B-19 - areia extraída e brita produzida</v>
          </cell>
          <cell r="C4462" t="str">
            <v>t</v>
          </cell>
          <cell r="D4462">
            <v>144.49</v>
          </cell>
          <cell r="E4462" t="str">
            <v>SICRO Jan/26</v>
          </cell>
        </row>
        <row r="4463">
          <cell r="A4463">
            <v>4011494</v>
          </cell>
          <cell r="B4463" t="str">
            <v>Concreto asfáltico - faixa B-19 - massa comercial</v>
          </cell>
          <cell r="C4463" t="str">
            <v>t</v>
          </cell>
          <cell r="D4463">
            <v>22.55</v>
          </cell>
          <cell r="E4463" t="str">
            <v>SICRO Jan/26</v>
          </cell>
        </row>
        <row r="4464">
          <cell r="A4464">
            <v>4011463</v>
          </cell>
          <cell r="B4464" t="str">
            <v>Concreto asfáltico - faixa C-12,5 - areia e brita comerciais</v>
          </cell>
          <cell r="C4464" t="str">
            <v>t</v>
          </cell>
          <cell r="D4464">
            <v>209.6</v>
          </cell>
          <cell r="E4464" t="str">
            <v>SICRO Jan/26</v>
          </cell>
        </row>
        <row r="4465">
          <cell r="A4465">
            <v>4011462</v>
          </cell>
          <cell r="B4465" t="str">
            <v>Concreto asfáltico - faixa C-12,5 - areia extraída e brita produzida</v>
          </cell>
          <cell r="C4465" t="str">
            <v>t</v>
          </cell>
          <cell r="D4465">
            <v>144.1</v>
          </cell>
          <cell r="E4465" t="str">
            <v>SICRO Jan/26</v>
          </cell>
        </row>
        <row r="4466">
          <cell r="A4466">
            <v>4011464</v>
          </cell>
          <cell r="B4466" t="str">
            <v>Concreto asfáltico - faixa C-12,5 - massa comercial</v>
          </cell>
          <cell r="C4466" t="str">
            <v>t</v>
          </cell>
          <cell r="D4466">
            <v>22.55</v>
          </cell>
          <cell r="E4466" t="str">
            <v>SICRO Jan/26</v>
          </cell>
        </row>
        <row r="4467">
          <cell r="A4467">
            <v>4011495</v>
          </cell>
          <cell r="B4467" t="str">
            <v>Concreto asfáltico - faixa D-9,5 - areia e brita comerciais</v>
          </cell>
          <cell r="C4467" t="str">
            <v>t</v>
          </cell>
          <cell r="D4467">
            <v>207.79</v>
          </cell>
          <cell r="E4467" t="str">
            <v>SICRO Jan/26</v>
          </cell>
        </row>
        <row r="4468">
          <cell r="A4468">
            <v>4011496</v>
          </cell>
          <cell r="B4468" t="str">
            <v>Concreto asfáltico - faixa D-9,5 - areia extraída e brita produzida</v>
          </cell>
          <cell r="C4468" t="str">
            <v>t</v>
          </cell>
          <cell r="D4468">
            <v>144.13</v>
          </cell>
          <cell r="E4468" t="str">
            <v>SICRO Jan/26</v>
          </cell>
        </row>
        <row r="4469">
          <cell r="A4469">
            <v>4011497</v>
          </cell>
          <cell r="B4469" t="str">
            <v>Concreto asfáltico - faixa D-9,5 - massa comercial</v>
          </cell>
          <cell r="C4469" t="str">
            <v>t</v>
          </cell>
          <cell r="D4469">
            <v>22.55</v>
          </cell>
          <cell r="E4469" t="str">
            <v>SICRO Jan/26</v>
          </cell>
        </row>
        <row r="4470">
          <cell r="A4470">
            <v>4011457</v>
          </cell>
          <cell r="B4470" t="str">
            <v>Concreto asfáltico com asfalto polímero - faixa A - areia e brita comerciais</v>
          </cell>
          <cell r="C4470" t="str">
            <v>t</v>
          </cell>
          <cell r="D4470">
            <v>224.41</v>
          </cell>
          <cell r="E4470" t="str">
            <v>SICRO Jan/26</v>
          </cell>
        </row>
        <row r="4471">
          <cell r="A4471">
            <v>4011456</v>
          </cell>
          <cell r="B4471" t="str">
            <v>Concreto asfáltico com asfalto polímero - faixa A - areia extraída e brita produzida</v>
          </cell>
          <cell r="C4471" t="str">
            <v>t</v>
          </cell>
          <cell r="D4471">
            <v>151.07</v>
          </cell>
          <cell r="E4471" t="str">
            <v>SICRO Jan/26</v>
          </cell>
        </row>
        <row r="4472">
          <cell r="A4472">
            <v>4011461</v>
          </cell>
          <cell r="B4472" t="str">
            <v>Concreto asfáltico com asfalto polímero - faixa B - areia e brita comerciais</v>
          </cell>
          <cell r="C4472" t="str">
            <v>t</v>
          </cell>
          <cell r="D4472">
            <v>225.77</v>
          </cell>
          <cell r="E4472" t="str">
            <v>SICRO Jan/26</v>
          </cell>
        </row>
        <row r="4473">
          <cell r="A4473">
            <v>4011460</v>
          </cell>
          <cell r="B4473" t="str">
            <v>Concreto asfáltico com asfalto polímero - faixa B - areia extraída e brita produzida</v>
          </cell>
          <cell r="C4473" t="str">
            <v>t</v>
          </cell>
          <cell r="D4473">
            <v>154.13999999999999</v>
          </cell>
          <cell r="E4473" t="str">
            <v>SICRO Jan/26</v>
          </cell>
        </row>
        <row r="4474">
          <cell r="A4474">
            <v>4011466</v>
          </cell>
          <cell r="B4474" t="str">
            <v>Concreto asfáltico com asfalto polímero - faixa C - areia e brita comerciais</v>
          </cell>
          <cell r="C4474" t="str">
            <v>t</v>
          </cell>
          <cell r="D4474">
            <v>229.7</v>
          </cell>
          <cell r="E4474" t="str">
            <v>SICRO Jan/26</v>
          </cell>
        </row>
        <row r="4475">
          <cell r="A4475">
            <v>4011465</v>
          </cell>
          <cell r="B4475" t="str">
            <v>Concreto asfáltico com asfalto polímero - faixa C - areia extraída e brita produzida</v>
          </cell>
          <cell r="C4475" t="str">
            <v>t</v>
          </cell>
          <cell r="D4475">
            <v>157.49</v>
          </cell>
          <cell r="E4475" t="str">
            <v>SICRO Jan/26</v>
          </cell>
        </row>
        <row r="4476">
          <cell r="A4476">
            <v>4011469</v>
          </cell>
          <cell r="B4476" t="str">
            <v>Concreto asfáltico com borracha - faixa A - brita comercial</v>
          </cell>
          <cell r="C4476" t="str">
            <v>t</v>
          </cell>
          <cell r="D4476">
            <v>266.51</v>
          </cell>
          <cell r="E4476" t="str">
            <v>SICRO Jan/26</v>
          </cell>
        </row>
        <row r="4477">
          <cell r="A4477">
            <v>4011473</v>
          </cell>
          <cell r="B4477" t="str">
            <v>Concreto asfáltico com borracha - faixa A - brita produzida</v>
          </cell>
          <cell r="C4477" t="str">
            <v>t</v>
          </cell>
          <cell r="D4477">
            <v>203.65</v>
          </cell>
          <cell r="E4477" t="str">
            <v>SICRO Jan/26</v>
          </cell>
        </row>
        <row r="4478">
          <cell r="A4478">
            <v>4011470</v>
          </cell>
          <cell r="B4478" t="str">
            <v>Concreto asfáltico com borracha - faixa B - brita comercial</v>
          </cell>
          <cell r="C4478" t="str">
            <v>t</v>
          </cell>
          <cell r="D4478">
            <v>270.48</v>
          </cell>
          <cell r="E4478" t="str">
            <v>SICRO Jan/26</v>
          </cell>
        </row>
        <row r="4479">
          <cell r="A4479">
            <v>4011474</v>
          </cell>
          <cell r="B4479" t="str">
            <v>Concreto asfáltico com borracha - faixa B - brita produzida</v>
          </cell>
          <cell r="C4479" t="str">
            <v>t</v>
          </cell>
          <cell r="D4479">
            <v>208.16</v>
          </cell>
          <cell r="E4479" t="str">
            <v>SICRO Jan/26</v>
          </cell>
        </row>
        <row r="4480">
          <cell r="A4480">
            <v>4011471</v>
          </cell>
          <cell r="B4480" t="str">
            <v>Concreto asfáltico com borracha - faixa C - brita comercial</v>
          </cell>
          <cell r="C4480" t="str">
            <v>t</v>
          </cell>
          <cell r="D4480">
            <v>271.38</v>
          </cell>
          <cell r="E4480" t="str">
            <v>SICRO Jan/26</v>
          </cell>
        </row>
        <row r="4481">
          <cell r="A4481">
            <v>4011475</v>
          </cell>
          <cell r="B4481" t="str">
            <v>Concreto asfáltico com borracha - faixa C - brita produzida</v>
          </cell>
          <cell r="C4481" t="str">
            <v>t</v>
          </cell>
          <cell r="D4481">
            <v>210.39</v>
          </cell>
          <cell r="E4481" t="str">
            <v>SICRO Jan/26</v>
          </cell>
        </row>
        <row r="4482">
          <cell r="A4482">
            <v>4011472</v>
          </cell>
          <cell r="B4482" t="str">
            <v>Concreto asfáltico com borracha - faixa GAP GRADED - brita comercial</v>
          </cell>
          <cell r="C4482" t="str">
            <v>t</v>
          </cell>
          <cell r="D4482">
            <v>270.33</v>
          </cell>
          <cell r="E4482" t="str">
            <v>SICRO Jan/26</v>
          </cell>
        </row>
        <row r="4483">
          <cell r="A4483">
            <v>4011476</v>
          </cell>
          <cell r="B4483" t="str">
            <v>Concreto asfáltico com borracha - faixa GAP GRADED - brita produzida</v>
          </cell>
          <cell r="C4483" t="str">
            <v>t</v>
          </cell>
          <cell r="D4483">
            <v>203.53</v>
          </cell>
          <cell r="E4483" t="str">
            <v>SICRO Jan/26</v>
          </cell>
        </row>
        <row r="4484">
          <cell r="A4484">
            <v>4011478</v>
          </cell>
          <cell r="B4484" t="str">
            <v>Concreto asfáltico reciclado em usina com adição de asfalto - brita comercial</v>
          </cell>
          <cell r="C4484" t="str">
            <v>t</v>
          </cell>
          <cell r="D4484">
            <v>191.09</v>
          </cell>
          <cell r="E4484" t="str">
            <v>SICRO Jan/26</v>
          </cell>
        </row>
        <row r="4485">
          <cell r="A4485">
            <v>4011477</v>
          </cell>
          <cell r="B4485" t="str">
            <v>Concreto asfáltico reciclado em usina com adição de asfalto - brita produzida</v>
          </cell>
          <cell r="C4485" t="str">
            <v>t</v>
          </cell>
          <cell r="D4485">
            <v>149.63</v>
          </cell>
          <cell r="E4485" t="str">
            <v>SICRO Jan/26</v>
          </cell>
        </row>
        <row r="4486">
          <cell r="A4486">
            <v>4011539</v>
          </cell>
          <cell r="B4486" t="str">
            <v>Cura com pintura asfáltica para camadas granulares com adição de cimento</v>
          </cell>
          <cell r="C4486" t="str">
            <v>m²</v>
          </cell>
          <cell r="D4486">
            <v>0.32</v>
          </cell>
          <cell r="E4486" t="str">
            <v>SICRO Jan/26</v>
          </cell>
        </row>
        <row r="4487">
          <cell r="A4487">
            <v>4011538</v>
          </cell>
          <cell r="B4487" t="str">
            <v>Cura com pintura asfáltica para pavimento de concreto compactado com rolo</v>
          </cell>
          <cell r="C4487" t="str">
            <v>m²</v>
          </cell>
          <cell r="D4487">
            <v>0.49</v>
          </cell>
          <cell r="E4487" t="str">
            <v>SICRO Jan/26</v>
          </cell>
        </row>
        <row r="4488">
          <cell r="A4488">
            <v>4011236</v>
          </cell>
          <cell r="B4488" t="str">
            <v>Cura química para pavimento de concreto executado com equipamento de pequeno porte</v>
          </cell>
          <cell r="C4488" t="str">
            <v>m²</v>
          </cell>
          <cell r="D4488">
            <v>2.52</v>
          </cell>
          <cell r="E4488" t="str">
            <v>SICRO Jan/26</v>
          </cell>
        </row>
        <row r="4489">
          <cell r="A4489">
            <v>4011237</v>
          </cell>
          <cell r="B4489" t="str">
            <v>Cura química para pavimento de concreto executado com equipamento fôrma-trilho</v>
          </cell>
          <cell r="C4489" t="str">
            <v>m²</v>
          </cell>
          <cell r="D4489">
            <v>2.52</v>
          </cell>
          <cell r="E4489" t="str">
            <v>SICRO Jan/26</v>
          </cell>
        </row>
        <row r="4490">
          <cell r="A4490">
            <v>4011243</v>
          </cell>
          <cell r="B4490" t="str">
            <v>Cura úmida de pavimento de concreto - geotêxtil não-tecido agulhado com utilização de 1 vez - 2 ciclos de molhagem por dia, durante 7 dias</v>
          </cell>
          <cell r="C4490" t="str">
            <v>m²</v>
          </cell>
          <cell r="D4490">
            <v>13.47</v>
          </cell>
          <cell r="E4490" t="str">
            <v>SICRO Jan/26</v>
          </cell>
        </row>
        <row r="4491">
          <cell r="A4491">
            <v>4016096</v>
          </cell>
          <cell r="B4491" t="str">
            <v>Escavação e carga de material de jazida com escavadeira hidráulica de 1,56 m³</v>
          </cell>
          <cell r="C4491" t="str">
            <v>m³</v>
          </cell>
          <cell r="D4491">
            <v>1.68</v>
          </cell>
          <cell r="E4491" t="str">
            <v>SICRO Jan/26</v>
          </cell>
        </row>
        <row r="4492">
          <cell r="A4492">
            <v>4016008</v>
          </cell>
          <cell r="B4492" t="str">
            <v>Escavação e carga de material de jazida com trator de 127 kW e carregadeira de 3,4 m³</v>
          </cell>
          <cell r="C4492" t="str">
            <v>m³</v>
          </cell>
          <cell r="D4492">
            <v>6.08</v>
          </cell>
          <cell r="E4492" t="str">
            <v>SICRO Jan/26</v>
          </cell>
        </row>
        <row r="4493">
          <cell r="A4493">
            <v>4016007</v>
          </cell>
          <cell r="B4493" t="str">
            <v>Escavação e carga de material de jazida com trator de 97 kW e carregadeira de 1,72 m³</v>
          </cell>
          <cell r="C4493" t="str">
            <v>m³</v>
          </cell>
          <cell r="D4493">
            <v>7.79</v>
          </cell>
          <cell r="E4493" t="str">
            <v>SICRO Jan/26</v>
          </cell>
        </row>
        <row r="4494">
          <cell r="A4494">
            <v>4015612</v>
          </cell>
          <cell r="B4494" t="str">
            <v>Execução de revestimento primário com material de jazida - 100% Proctor intermediário</v>
          </cell>
          <cell r="C4494" t="str">
            <v>m³</v>
          </cell>
          <cell r="D4494">
            <v>15.83</v>
          </cell>
          <cell r="E4494" t="str">
            <v>SICRO Jan/26</v>
          </cell>
        </row>
        <row r="4495">
          <cell r="A4495">
            <v>4011562</v>
          </cell>
          <cell r="B4495" t="str">
            <v>Geogrelha bidirecional com resistência à tração de 30 kN/m - deformação &lt; 5% - malha de 36 x 34 mm - para reforço de base granular</v>
          </cell>
          <cell r="C4495" t="str">
            <v>m²</v>
          </cell>
          <cell r="D4495">
            <v>43.07</v>
          </cell>
          <cell r="E4495" t="str">
            <v>SICRO Jan/26</v>
          </cell>
        </row>
        <row r="4496">
          <cell r="A4496">
            <v>4011241</v>
          </cell>
          <cell r="B4496" t="str">
            <v>Geotêxtil não-tecido agulhado para cura úmida com utilização de 1 vez - fornecimento, instalação e retirada</v>
          </cell>
          <cell r="C4496" t="str">
            <v>m²</v>
          </cell>
          <cell r="D4496">
            <v>8.01</v>
          </cell>
          <cell r="E4496" t="str">
            <v>SICRO Jan/26</v>
          </cell>
        </row>
        <row r="4497">
          <cell r="A4497">
            <v>4011351</v>
          </cell>
          <cell r="B4497" t="str">
            <v>Imprimação com asfalto diluído</v>
          </cell>
          <cell r="C4497" t="str">
            <v>m²</v>
          </cell>
          <cell r="D4497">
            <v>0.57999999999999996</v>
          </cell>
          <cell r="E4497" t="str">
            <v>SICRO Jan/26</v>
          </cell>
        </row>
        <row r="4498">
          <cell r="A4498">
            <v>4011352</v>
          </cell>
          <cell r="B4498" t="str">
            <v>Imprimação com emulsão asfáltica</v>
          </cell>
          <cell r="C4498" t="str">
            <v>m²</v>
          </cell>
          <cell r="D4498">
            <v>0.63</v>
          </cell>
          <cell r="E4498" t="str">
            <v>SICRO Jan/26</v>
          </cell>
        </row>
        <row r="4499">
          <cell r="A4499">
            <v>4011402</v>
          </cell>
          <cell r="B4499" t="str">
            <v>Lama asfáltica - faixa I - areia e brita comerciais</v>
          </cell>
          <cell r="C4499" t="str">
            <v>m²</v>
          </cell>
          <cell r="D4499">
            <v>1.1000000000000001</v>
          </cell>
          <cell r="E4499" t="str">
            <v>SICRO Jan/26</v>
          </cell>
        </row>
        <row r="4500">
          <cell r="A4500">
            <v>4011401</v>
          </cell>
          <cell r="B4500" t="str">
            <v>Lama asfáltica - faixa I - areia extraída e brita produzida</v>
          </cell>
          <cell r="C4500" t="str">
            <v>m²</v>
          </cell>
          <cell r="D4500">
            <v>0.76</v>
          </cell>
          <cell r="E4500" t="str">
            <v>SICRO Jan/26</v>
          </cell>
        </row>
        <row r="4501">
          <cell r="A4501">
            <v>4011404</v>
          </cell>
          <cell r="B4501" t="str">
            <v>Lama asfáltica - faixa II - areia e brita comerciais</v>
          </cell>
          <cell r="C4501" t="str">
            <v>m²</v>
          </cell>
          <cell r="D4501">
            <v>0.77</v>
          </cell>
          <cell r="E4501" t="str">
            <v>SICRO Jan/26</v>
          </cell>
        </row>
        <row r="4502">
          <cell r="A4502">
            <v>4011403</v>
          </cell>
          <cell r="B4502" t="str">
            <v>Lama asfáltica - faixa II - areia extraída e brita produzida</v>
          </cell>
          <cell r="C4502" t="str">
            <v>m²</v>
          </cell>
          <cell r="D4502">
            <v>0.52</v>
          </cell>
          <cell r="E4502" t="str">
            <v>SICRO Jan/26</v>
          </cell>
        </row>
        <row r="4503">
          <cell r="A4503">
            <v>4011406</v>
          </cell>
          <cell r="B4503" t="str">
            <v>Lama asfáltica - faixa III - areia e brita comerciais</v>
          </cell>
          <cell r="C4503" t="str">
            <v>m²</v>
          </cell>
          <cell r="D4503">
            <v>1.44</v>
          </cell>
          <cell r="E4503" t="str">
            <v>SICRO Jan/26</v>
          </cell>
        </row>
        <row r="4504">
          <cell r="A4504">
            <v>4011405</v>
          </cell>
          <cell r="B4504" t="str">
            <v>Lama asfáltica - faixa III - areia extraída e brita produzida</v>
          </cell>
          <cell r="C4504" t="str">
            <v>m²</v>
          </cell>
          <cell r="D4504">
            <v>0.99</v>
          </cell>
          <cell r="E4504" t="str">
            <v>SICRO Jan/26</v>
          </cell>
        </row>
        <row r="4505">
          <cell r="A4505">
            <v>4011392</v>
          </cell>
          <cell r="B4505" t="str">
            <v>Macadame betuminoso por penetração - faixa A - brita comercial</v>
          </cell>
          <cell r="C4505" t="str">
            <v>m³</v>
          </cell>
          <cell r="D4505">
            <v>277.45999999999998</v>
          </cell>
          <cell r="E4505" t="str">
            <v>SICRO Jan/26</v>
          </cell>
        </row>
        <row r="4506">
          <cell r="A4506">
            <v>4011391</v>
          </cell>
          <cell r="B4506" t="str">
            <v>Macadame betuminoso por penetração - faixa A - brita produzida</v>
          </cell>
          <cell r="C4506" t="str">
            <v>m³</v>
          </cell>
          <cell r="D4506">
            <v>151.41999999999999</v>
          </cell>
          <cell r="E4506" t="str">
            <v>SICRO Jan/26</v>
          </cell>
        </row>
        <row r="4507">
          <cell r="A4507">
            <v>4011394</v>
          </cell>
          <cell r="B4507" t="str">
            <v>Macadame betuminoso por penetração - faixa B - brita comercial</v>
          </cell>
          <cell r="C4507" t="str">
            <v>m³</v>
          </cell>
          <cell r="D4507">
            <v>278.43</v>
          </cell>
          <cell r="E4507" t="str">
            <v>SICRO Jan/26</v>
          </cell>
        </row>
        <row r="4508">
          <cell r="A4508">
            <v>4011393</v>
          </cell>
          <cell r="B4508" t="str">
            <v>Macadame betuminoso por penetração - faixa B - brita produzida</v>
          </cell>
          <cell r="C4508" t="str">
            <v>m³</v>
          </cell>
          <cell r="D4508">
            <v>152.4</v>
          </cell>
          <cell r="E4508" t="str">
            <v>SICRO Jan/26</v>
          </cell>
        </row>
        <row r="4509">
          <cell r="A4509">
            <v>4011396</v>
          </cell>
          <cell r="B4509" t="str">
            <v>Macadame betuminoso por penetração - faixa C - brita comercial</v>
          </cell>
          <cell r="C4509" t="str">
            <v>m³</v>
          </cell>
          <cell r="D4509">
            <v>284.97000000000003</v>
          </cell>
          <cell r="E4509" t="str">
            <v>SICRO Jan/26</v>
          </cell>
        </row>
        <row r="4510">
          <cell r="A4510">
            <v>4011395</v>
          </cell>
          <cell r="B4510" t="str">
            <v>Macadame betuminoso por penetração - faixa C - brita produzida</v>
          </cell>
          <cell r="C4510" t="str">
            <v>m³</v>
          </cell>
          <cell r="D4510">
            <v>153.47999999999999</v>
          </cell>
          <cell r="E4510" t="str">
            <v>SICRO Jan/26</v>
          </cell>
        </row>
        <row r="4511">
          <cell r="A4511">
            <v>4011398</v>
          </cell>
          <cell r="B4511" t="str">
            <v>Macadame betuminoso por penetração - faixa D - brita comercial</v>
          </cell>
          <cell r="C4511" t="str">
            <v>m³</v>
          </cell>
          <cell r="D4511">
            <v>288.48</v>
          </cell>
          <cell r="E4511" t="str">
            <v>SICRO Jan/26</v>
          </cell>
        </row>
        <row r="4512">
          <cell r="A4512">
            <v>4011397</v>
          </cell>
          <cell r="B4512" t="str">
            <v>Macadame betuminoso por penetração - faixa D - brita produzida</v>
          </cell>
          <cell r="C4512" t="str">
            <v>m³</v>
          </cell>
          <cell r="D4512">
            <v>153.94</v>
          </cell>
          <cell r="E4512" t="str">
            <v>SICRO Jan/26</v>
          </cell>
        </row>
        <row r="4513">
          <cell r="A4513">
            <v>4011400</v>
          </cell>
          <cell r="B4513" t="str">
            <v>Macadame betuminoso por penetração com asfalto com polímero - faixa A - brita comercial</v>
          </cell>
          <cell r="C4513" t="str">
            <v>m³</v>
          </cell>
          <cell r="D4513">
            <v>304.60000000000002</v>
          </cell>
          <cell r="E4513" t="str">
            <v>SICRO Jan/26</v>
          </cell>
        </row>
        <row r="4514">
          <cell r="A4514">
            <v>4011399</v>
          </cell>
          <cell r="B4514" t="str">
            <v>Macadame betuminoso por penetração com asfalto com polímero - faixa A - brita produzida</v>
          </cell>
          <cell r="C4514" t="str">
            <v>m³</v>
          </cell>
          <cell r="D4514">
            <v>181.69</v>
          </cell>
          <cell r="E4514" t="str">
            <v>SICRO Jan/26</v>
          </cell>
        </row>
        <row r="4515">
          <cell r="A4515">
            <v>4011490</v>
          </cell>
          <cell r="B4515" t="str">
            <v>Manta sintética para recapeamento asfáltico com geotêxtil RT - 09 - fornecimento e aplicação</v>
          </cell>
          <cell r="C4515" t="str">
            <v>m²</v>
          </cell>
          <cell r="D4515">
            <v>5.21</v>
          </cell>
          <cell r="E4515" t="str">
            <v>SICRO Jan/26</v>
          </cell>
        </row>
        <row r="4516">
          <cell r="A4516">
            <v>4011536</v>
          </cell>
          <cell r="B4516" t="str">
            <v>Membrana plástica isolante e impermeabilizante com espessura de 0,2 mm - fornecimento e instalação</v>
          </cell>
          <cell r="C4516" t="str">
            <v>m²</v>
          </cell>
          <cell r="D4516">
            <v>2.13</v>
          </cell>
          <cell r="E4516" t="str">
            <v>SICRO Jan/26</v>
          </cell>
        </row>
        <row r="4517">
          <cell r="A4517">
            <v>4011415</v>
          </cell>
          <cell r="B4517" t="str">
            <v>Micro pré-misturado a quente com asfalto polímero - brita comercial</v>
          </cell>
          <cell r="C4517" t="str">
            <v>t</v>
          </cell>
          <cell r="D4517">
            <v>213.65</v>
          </cell>
          <cell r="E4517" t="str">
            <v>SICRO Jan/26</v>
          </cell>
        </row>
        <row r="4518">
          <cell r="A4518">
            <v>4011416</v>
          </cell>
          <cell r="B4518" t="str">
            <v>Micro pré-misturado a quente com asfalto polímero - brita produzida</v>
          </cell>
          <cell r="C4518" t="str">
            <v>t</v>
          </cell>
          <cell r="D4518">
            <v>153.19</v>
          </cell>
          <cell r="E4518" t="str">
            <v>SICRO Jan/26</v>
          </cell>
        </row>
        <row r="4519">
          <cell r="A4519">
            <v>4011408</v>
          </cell>
          <cell r="B4519" t="str">
            <v>Microrrevestimento a frio com emulsão modificada com polímero de 0,8 cm - faixa II - brita comercial</v>
          </cell>
          <cell r="C4519" t="str">
            <v>m²</v>
          </cell>
          <cell r="D4519">
            <v>2.95</v>
          </cell>
          <cell r="E4519" t="str">
            <v>SICRO Jan/26</v>
          </cell>
        </row>
        <row r="4520">
          <cell r="A4520">
            <v>4011407</v>
          </cell>
          <cell r="B4520" t="str">
            <v>Microrrevestimento a frio com emulsão modificada com polímero de 0,8 cm - faixa II - brita produzida</v>
          </cell>
          <cell r="C4520" t="str">
            <v>m²</v>
          </cell>
          <cell r="D4520">
            <v>2.1800000000000002</v>
          </cell>
          <cell r="E4520" t="str">
            <v>SICRO Jan/26</v>
          </cell>
        </row>
        <row r="4521">
          <cell r="A4521">
            <v>4011410</v>
          </cell>
          <cell r="B4521" t="str">
            <v>Microrrevestimento a frio com emulsão modificada com polímero de 1,5 cm - faixa III - brita comercial</v>
          </cell>
          <cell r="C4521" t="str">
            <v>m²</v>
          </cell>
          <cell r="D4521">
            <v>5.72</v>
          </cell>
          <cell r="E4521" t="str">
            <v>SICRO Jan/26</v>
          </cell>
        </row>
        <row r="4522">
          <cell r="A4522">
            <v>4011409</v>
          </cell>
          <cell r="B4522" t="str">
            <v>Microrrevestimento a frio com emulsão modificada com polímero de 1,5 cm - faixa III - brita produzida</v>
          </cell>
          <cell r="C4522" t="str">
            <v>m²</v>
          </cell>
          <cell r="D4522">
            <v>4.2699999999999996</v>
          </cell>
          <cell r="E4522" t="str">
            <v>SICRO Jan/26</v>
          </cell>
        </row>
        <row r="4523">
          <cell r="A4523">
            <v>4011412</v>
          </cell>
          <cell r="B4523" t="str">
            <v>Microrrevestimento a frio com emulsão modificada com polímero de 2,0 cm - faixa III - brita comercial</v>
          </cell>
          <cell r="C4523" t="str">
            <v>m²</v>
          </cell>
          <cell r="D4523">
            <v>7.63</v>
          </cell>
          <cell r="E4523" t="str">
            <v>SICRO Jan/26</v>
          </cell>
        </row>
        <row r="4524">
          <cell r="A4524">
            <v>4011411</v>
          </cell>
          <cell r="B4524" t="str">
            <v>Microrrevestimento a frio com emulsão modificada com polímero de 2,0 cm - faixa III - brita produzida</v>
          </cell>
          <cell r="C4524" t="str">
            <v>m²</v>
          </cell>
          <cell r="D4524">
            <v>5.7</v>
          </cell>
          <cell r="E4524" t="str">
            <v>SICRO Jan/26</v>
          </cell>
        </row>
        <row r="4525">
          <cell r="A4525">
            <v>4011520</v>
          </cell>
          <cell r="B4525" t="str">
            <v>Pavimento de concreto com equipamento de pequeno porte - areia e brita comerciais</v>
          </cell>
          <cell r="C4525" t="str">
            <v>m³</v>
          </cell>
          <cell r="D4525">
            <v>598.63</v>
          </cell>
          <cell r="E4525" t="str">
            <v>SICRO Jan/26</v>
          </cell>
        </row>
        <row r="4526">
          <cell r="A4526">
            <v>4011507</v>
          </cell>
          <cell r="B4526" t="str">
            <v>Pavimento de concreto com equipamento de pequeno porte - areia extraída e brita produzida</v>
          </cell>
          <cell r="C4526" t="str">
            <v>m³</v>
          </cell>
          <cell r="D4526">
            <v>447.74</v>
          </cell>
          <cell r="E4526" t="str">
            <v>SICRO Jan/26</v>
          </cell>
        </row>
        <row r="4527">
          <cell r="A4527">
            <v>4011535</v>
          </cell>
          <cell r="B4527" t="str">
            <v>Pavimento de concreto com equipamento fôrma-trilho - areia e brita comerciais</v>
          </cell>
          <cell r="C4527" t="str">
            <v>m³</v>
          </cell>
          <cell r="D4527">
            <v>426.97</v>
          </cell>
          <cell r="E4527" t="str">
            <v>SICRO Jan/26</v>
          </cell>
        </row>
        <row r="4528">
          <cell r="A4528">
            <v>4011534</v>
          </cell>
          <cell r="B4528" t="str">
            <v>Pavimento de concreto com equipamento fôrma-trilho - areia extraída e brita produzida</v>
          </cell>
          <cell r="C4528" t="str">
            <v>m³</v>
          </cell>
          <cell r="D4528">
            <v>287.75</v>
          </cell>
          <cell r="E4528" t="str">
            <v>SICRO Jan/26</v>
          </cell>
        </row>
        <row r="4529">
          <cell r="A4529">
            <v>4011533</v>
          </cell>
          <cell r="B4529" t="str">
            <v>Pavimento de concreto com fôrmas deslizantes - areia e brita comerciais</v>
          </cell>
          <cell r="C4529" t="str">
            <v>m³</v>
          </cell>
          <cell r="D4529">
            <v>442.34</v>
          </cell>
          <cell r="E4529" t="str">
            <v>SICRO Jan/26</v>
          </cell>
        </row>
        <row r="4530">
          <cell r="A4530">
            <v>4011532</v>
          </cell>
          <cell r="B4530" t="str">
            <v>Pavimento de concreto com fôrmas deslizantes - areia extraída e brita produzida</v>
          </cell>
          <cell r="C4530" t="str">
            <v>m³</v>
          </cell>
          <cell r="D4530">
            <v>303.12</v>
          </cell>
          <cell r="E4530" t="str">
            <v>SICRO Jan/26</v>
          </cell>
        </row>
        <row r="4531">
          <cell r="A4531">
            <v>4011492</v>
          </cell>
          <cell r="B4531" t="str">
            <v>Pavimento de concreto compactado com rolo - brita comercial</v>
          </cell>
          <cell r="C4531" t="str">
            <v>m³</v>
          </cell>
          <cell r="D4531">
            <v>373.15</v>
          </cell>
          <cell r="E4531" t="str">
            <v>SICRO Jan/26</v>
          </cell>
        </row>
        <row r="4532">
          <cell r="A4532">
            <v>4011491</v>
          </cell>
          <cell r="B4532" t="str">
            <v>Pavimento de concreto compactado com rolo - brita produzida</v>
          </cell>
          <cell r="C4532" t="str">
            <v>m³</v>
          </cell>
          <cell r="D4532">
            <v>223.99</v>
          </cell>
          <cell r="E4532" t="str">
            <v>SICRO Jan/26</v>
          </cell>
        </row>
        <row r="4533">
          <cell r="A4533">
            <v>4011353</v>
          </cell>
          <cell r="B4533" t="str">
            <v>Pintura de ligação</v>
          </cell>
          <cell r="C4533" t="str">
            <v>m²</v>
          </cell>
          <cell r="D4533">
            <v>0.43</v>
          </cell>
          <cell r="E4533" t="str">
            <v>SICRO Jan/26</v>
          </cell>
        </row>
        <row r="4534">
          <cell r="A4534">
            <v>4011354</v>
          </cell>
          <cell r="B4534" t="str">
            <v>Pintura de ligação - emulsão com polímero</v>
          </cell>
          <cell r="C4534" t="str">
            <v>m²</v>
          </cell>
          <cell r="D4534">
            <v>0.43</v>
          </cell>
          <cell r="E4534" t="str">
            <v>SICRO Jan/26</v>
          </cell>
        </row>
        <row r="4535">
          <cell r="A4535">
            <v>4011418</v>
          </cell>
          <cell r="B4535" t="str">
            <v>Pré-misturado a frio - faixa A - areia e brita comerciais</v>
          </cell>
          <cell r="C4535" t="str">
            <v>m³</v>
          </cell>
          <cell r="D4535">
            <v>390.94</v>
          </cell>
          <cell r="E4535" t="str">
            <v>SICRO Jan/26</v>
          </cell>
        </row>
        <row r="4536">
          <cell r="A4536">
            <v>4011417</v>
          </cell>
          <cell r="B4536" t="str">
            <v>Pré-misturado a frio - faixa A - areia extraída e brita produzida</v>
          </cell>
          <cell r="C4536" t="str">
            <v>m³</v>
          </cell>
          <cell r="D4536">
            <v>223.9</v>
          </cell>
          <cell r="E4536" t="str">
            <v>SICRO Jan/26</v>
          </cell>
        </row>
        <row r="4537">
          <cell r="A4537">
            <v>4011420</v>
          </cell>
          <cell r="B4537" t="str">
            <v>Pré-misturado a frio - faixa B - areia e brita comerciais</v>
          </cell>
          <cell r="C4537" t="str">
            <v>m³</v>
          </cell>
          <cell r="D4537">
            <v>396.93</v>
          </cell>
          <cell r="E4537" t="str">
            <v>SICRO Jan/26</v>
          </cell>
        </row>
        <row r="4538">
          <cell r="A4538">
            <v>4011419</v>
          </cell>
          <cell r="B4538" t="str">
            <v>Pré-misturado a frio - faixa B - areia extraída e brita produzida</v>
          </cell>
          <cell r="C4538" t="str">
            <v>m³</v>
          </cell>
          <cell r="D4538">
            <v>220.75</v>
          </cell>
          <cell r="E4538" t="str">
            <v>SICRO Jan/26</v>
          </cell>
        </row>
        <row r="4539">
          <cell r="A4539">
            <v>4011422</v>
          </cell>
          <cell r="B4539" t="str">
            <v>Pré-misturado a frio - faixa C - areia e brita comerciais</v>
          </cell>
          <cell r="C4539" t="str">
            <v>m³</v>
          </cell>
          <cell r="D4539">
            <v>403.99</v>
          </cell>
          <cell r="E4539" t="str">
            <v>SICRO Jan/26</v>
          </cell>
        </row>
        <row r="4540">
          <cell r="A4540">
            <v>4011421</v>
          </cell>
          <cell r="B4540" t="str">
            <v>Pré-misturado a frio - faixa C - areia extraída e brita produzida</v>
          </cell>
          <cell r="C4540" t="str">
            <v>m³</v>
          </cell>
          <cell r="D4540">
            <v>236.82</v>
          </cell>
          <cell r="E4540" t="str">
            <v>SICRO Jan/26</v>
          </cell>
        </row>
        <row r="4541">
          <cell r="A4541">
            <v>4011424</v>
          </cell>
          <cell r="B4541" t="str">
            <v>Pré-misturado a frio - faixa D - areia e brita comerciais</v>
          </cell>
          <cell r="C4541" t="str">
            <v>m³</v>
          </cell>
          <cell r="D4541">
            <v>410.82</v>
          </cell>
          <cell r="E4541" t="str">
            <v>SICRO Jan/26</v>
          </cell>
        </row>
        <row r="4542">
          <cell r="A4542">
            <v>4011423</v>
          </cell>
          <cell r="B4542" t="str">
            <v>Pré-misturado a frio - faixa D - areia extraída e brita produzida</v>
          </cell>
          <cell r="C4542" t="str">
            <v>m³</v>
          </cell>
          <cell r="D4542">
            <v>233.67</v>
          </cell>
          <cell r="E4542" t="str">
            <v>SICRO Jan/26</v>
          </cell>
        </row>
        <row r="4543">
          <cell r="A4543">
            <v>4011426</v>
          </cell>
          <cell r="B4543" t="str">
            <v>Pré-misturado a frio com emulsão asfáltica com polímero - faixa A - areia e brita comerciais</v>
          </cell>
          <cell r="C4543" t="str">
            <v>m³</v>
          </cell>
          <cell r="D4543">
            <v>390.94</v>
          </cell>
          <cell r="E4543" t="str">
            <v>SICRO Jan/26</v>
          </cell>
        </row>
        <row r="4544">
          <cell r="A4544">
            <v>4011425</v>
          </cell>
          <cell r="B4544" t="str">
            <v>Pré-misturado a frio com emulsão asfáltica com polímero - faixa A - areia extraída e brita produzida</v>
          </cell>
          <cell r="C4544" t="str">
            <v>m³</v>
          </cell>
          <cell r="D4544">
            <v>223.9</v>
          </cell>
          <cell r="E4544" t="str">
            <v>SICRO Jan/26</v>
          </cell>
        </row>
        <row r="4545">
          <cell r="A4545">
            <v>4011428</v>
          </cell>
          <cell r="B4545" t="str">
            <v>Pré-misturado a frio com emulsão asfáltica com polímero - faixa B - areia e brita comerciais</v>
          </cell>
          <cell r="C4545" t="str">
            <v>m³</v>
          </cell>
          <cell r="D4545">
            <v>396.93</v>
          </cell>
          <cell r="E4545" t="str">
            <v>SICRO Jan/26</v>
          </cell>
        </row>
        <row r="4546">
          <cell r="A4546">
            <v>4011427</v>
          </cell>
          <cell r="B4546" t="str">
            <v>Pré-misturado a frio com emulsão asfáltica com polímero - faixa B - areia extraída e brita produzida</v>
          </cell>
          <cell r="C4546" t="str">
            <v>m³</v>
          </cell>
          <cell r="D4546">
            <v>220.75</v>
          </cell>
          <cell r="E4546" t="str">
            <v>SICRO Jan/26</v>
          </cell>
        </row>
        <row r="4547">
          <cell r="A4547">
            <v>4011430</v>
          </cell>
          <cell r="B4547" t="str">
            <v>Pré-misturado a frio com emulsão asfáltica com polímero - faixa C - areia e brita comerciais</v>
          </cell>
          <cell r="C4547" t="str">
            <v>m³</v>
          </cell>
          <cell r="D4547">
            <v>402.62</v>
          </cell>
          <cell r="E4547" t="str">
            <v>SICRO Jan/26</v>
          </cell>
        </row>
        <row r="4548">
          <cell r="A4548">
            <v>4011429</v>
          </cell>
          <cell r="B4548" t="str">
            <v>Pré-misturado a frio com emulsão asfáltica com polímero - faixa C - areia extraída e brita produzida</v>
          </cell>
          <cell r="C4548" t="str">
            <v>m³</v>
          </cell>
          <cell r="D4548">
            <v>236.24</v>
          </cell>
          <cell r="E4548" t="str">
            <v>SICRO Jan/26</v>
          </cell>
        </row>
        <row r="4549">
          <cell r="A4549">
            <v>4011432</v>
          </cell>
          <cell r="B4549" t="str">
            <v>Pré-misturado a frio com emulsão asfáltica com polímero - faixa D - areia e brita comerciais</v>
          </cell>
          <cell r="C4549" t="str">
            <v>m³</v>
          </cell>
          <cell r="D4549">
            <v>409.42</v>
          </cell>
          <cell r="E4549" t="str">
            <v>SICRO Jan/26</v>
          </cell>
        </row>
        <row r="4550">
          <cell r="A4550">
            <v>4011431</v>
          </cell>
          <cell r="B4550" t="str">
            <v>Pré-misturado a frio com emulsão asfáltica com polímero - faixa D - areia extraída e brita produzida</v>
          </cell>
          <cell r="C4550" t="str">
            <v>m³</v>
          </cell>
          <cell r="D4550">
            <v>233.11</v>
          </cell>
          <cell r="E4550" t="str">
            <v>SICRO Jan/26</v>
          </cell>
        </row>
        <row r="4551">
          <cell r="A4551">
            <v>4011434</v>
          </cell>
          <cell r="B4551" t="str">
            <v>Pré-misturado a quente com asfalto polímero - faixa I - camada porosa de atrito - areia e brita comerciais</v>
          </cell>
          <cell r="C4551" t="str">
            <v>t</v>
          </cell>
          <cell r="D4551">
            <v>225.74</v>
          </cell>
          <cell r="E4551" t="str">
            <v>SICRO Jan/26</v>
          </cell>
        </row>
        <row r="4552">
          <cell r="A4552">
            <v>4011433</v>
          </cell>
          <cell r="B4552" t="str">
            <v>Pré-misturado a quente com asfalto polímero - faixa I - camada porosa de atrito - areia extraída e brita produzida</v>
          </cell>
          <cell r="C4552" t="str">
            <v>t</v>
          </cell>
          <cell r="D4552">
            <v>150.06</v>
          </cell>
          <cell r="E4552" t="str">
            <v>SICRO Jan/26</v>
          </cell>
        </row>
        <row r="4553">
          <cell r="A4553">
            <v>4011436</v>
          </cell>
          <cell r="B4553" t="str">
            <v>Pré-misturado a quente com asfalto polímero - faixa II - camada porosa de atrito - areia e brita comerciais</v>
          </cell>
          <cell r="C4553" t="str">
            <v>t</v>
          </cell>
          <cell r="D4553">
            <v>217.34</v>
          </cell>
          <cell r="E4553" t="str">
            <v>SICRO Jan/26</v>
          </cell>
        </row>
        <row r="4554">
          <cell r="A4554">
            <v>4011435</v>
          </cell>
          <cell r="B4554" t="str">
            <v>Pré-misturado a quente com asfalto polímero - faixa II - camada porosa de atrito - areia extraída e brita produzida</v>
          </cell>
          <cell r="C4554" t="str">
            <v>t</v>
          </cell>
          <cell r="D4554">
            <v>139.83000000000001</v>
          </cell>
          <cell r="E4554" t="str">
            <v>SICRO Jan/26</v>
          </cell>
        </row>
        <row r="4555">
          <cell r="A4555">
            <v>4011438</v>
          </cell>
          <cell r="B4555" t="str">
            <v>Pré-misturado a quente com asfalto polímero - faixa III - camada porosa de atrito - areia e brita comerciais</v>
          </cell>
          <cell r="C4555" t="str">
            <v>t</v>
          </cell>
          <cell r="D4555">
            <v>224.49</v>
          </cell>
          <cell r="E4555" t="str">
            <v>SICRO Jan/26</v>
          </cell>
        </row>
        <row r="4556">
          <cell r="A4556">
            <v>4011437</v>
          </cell>
          <cell r="B4556" t="str">
            <v>Pré-misturado a quente com asfalto polímero - faixa III - camada porosa de atrito - areia extraída e brita produzida</v>
          </cell>
          <cell r="C4556" t="str">
            <v>t</v>
          </cell>
          <cell r="D4556">
            <v>148.52000000000001</v>
          </cell>
          <cell r="E4556" t="str">
            <v>SICRO Jan/26</v>
          </cell>
        </row>
        <row r="4557">
          <cell r="A4557">
            <v>4011440</v>
          </cell>
          <cell r="B4557" t="str">
            <v>Pré-misturado a quente com asfalto polímero - faixa IV - camada porosa de atrito - areia e brita comerciais</v>
          </cell>
          <cell r="C4557" t="str">
            <v>t</v>
          </cell>
          <cell r="D4557">
            <v>230.14</v>
          </cell>
          <cell r="E4557" t="str">
            <v>SICRO Jan/26</v>
          </cell>
        </row>
        <row r="4558">
          <cell r="A4558">
            <v>4011439</v>
          </cell>
          <cell r="B4558" t="str">
            <v>Pré-misturado a quente com asfalto polímero - faixa IV - camada porosa de atrito - areia extraída e brita produzida</v>
          </cell>
          <cell r="C4558" t="str">
            <v>t</v>
          </cell>
          <cell r="D4558">
            <v>154.68</v>
          </cell>
          <cell r="E4558" t="str">
            <v>SICRO Jan/26</v>
          </cell>
        </row>
        <row r="4559">
          <cell r="A4559">
            <v>4011442</v>
          </cell>
          <cell r="B4559" t="str">
            <v>Pré-misturado a quente com asfalto polímero - faixa V - camada porosa de atrito - areia e brita comerciais</v>
          </cell>
          <cell r="C4559" t="str">
            <v>t</v>
          </cell>
          <cell r="D4559">
            <v>228.23</v>
          </cell>
          <cell r="E4559" t="str">
            <v>SICRO Jan/26</v>
          </cell>
        </row>
        <row r="4560">
          <cell r="A4560">
            <v>4011441</v>
          </cell>
          <cell r="B4560" t="str">
            <v>Pré-misturado a quente com asfalto polímero - faixa V - camada porosa de atrito - areia extraída e brita produzida</v>
          </cell>
          <cell r="C4560" t="str">
            <v>t</v>
          </cell>
          <cell r="D4560">
            <v>154.27000000000001</v>
          </cell>
          <cell r="E4560" t="str">
            <v>SICRO Jan/26</v>
          </cell>
        </row>
        <row r="4561">
          <cell r="A4561">
            <v>4011482</v>
          </cell>
          <cell r="B4561" t="str">
            <v>Reciclagem com incorporação do revestimento asfáltico à base e adição de 3% de cimento - 100% Proctor modificado</v>
          </cell>
          <cell r="C4561" t="str">
            <v>m³</v>
          </cell>
          <cell r="D4561">
            <v>95.74</v>
          </cell>
          <cell r="E4561" t="str">
            <v>SICRO Jan/26</v>
          </cell>
        </row>
        <row r="4562">
          <cell r="A4562">
            <v>4011486</v>
          </cell>
          <cell r="B4562" t="str">
            <v>Reciclagem com incorporação do revestimento asfáltico à base e adição de 3% de cimento e de brita comercial - 100% Proctor modificado</v>
          </cell>
          <cell r="C4562" t="str">
            <v>m³</v>
          </cell>
          <cell r="D4562">
            <v>141.59</v>
          </cell>
          <cell r="E4562" t="str">
            <v>SICRO Jan/26</v>
          </cell>
        </row>
        <row r="4563">
          <cell r="A4563">
            <v>4011485</v>
          </cell>
          <cell r="B4563" t="str">
            <v>Reciclagem com incorporação do revestimento asfáltico à base e adição de 3% de cimento e de brita produzida - 100% Proctor modificado</v>
          </cell>
          <cell r="C4563" t="str">
            <v>m³</v>
          </cell>
          <cell r="D4563">
            <v>115.64</v>
          </cell>
          <cell r="E4563" t="str">
            <v>SICRO Jan/26</v>
          </cell>
        </row>
        <row r="4564">
          <cell r="A4564">
            <v>4011484</v>
          </cell>
          <cell r="B4564" t="str">
            <v>Reciclagem com incorporação do revestimento asfáltico à base e adição de brita comercial - 100% Proctor modificado</v>
          </cell>
          <cell r="C4564" t="str">
            <v>m³</v>
          </cell>
          <cell r="D4564">
            <v>104.87</v>
          </cell>
          <cell r="E4564" t="str">
            <v>SICRO Jan/26</v>
          </cell>
        </row>
        <row r="4565">
          <cell r="A4565">
            <v>4011483</v>
          </cell>
          <cell r="B4565" t="str">
            <v>Reciclagem com incorporação do revestimento asfáltico à base e adição de brita produzida - 100% Proctor modificado</v>
          </cell>
          <cell r="C4565" t="str">
            <v>m³</v>
          </cell>
          <cell r="D4565">
            <v>78.930000000000007</v>
          </cell>
          <cell r="E4565" t="str">
            <v>SICRO Jan/26</v>
          </cell>
        </row>
        <row r="4566">
          <cell r="A4566">
            <v>4011488</v>
          </cell>
          <cell r="B4566" t="str">
            <v>Reciclagem com incorporação do revestimento asfáltico à base e adição de espuma asfáltica e cimento - 100% Proctor modificado</v>
          </cell>
          <cell r="C4566" t="str">
            <v>m³</v>
          </cell>
          <cell r="D4566">
            <v>80.44</v>
          </cell>
          <cell r="E4566" t="str">
            <v>SICRO Jan/26</v>
          </cell>
        </row>
        <row r="4567">
          <cell r="A4567">
            <v>4011487</v>
          </cell>
          <cell r="B4567" t="str">
            <v>Reciclagem com incorporação do revestimento asfáltico à base e adição de espuma asfáltica, cimento e pó de pedra comercial - 100% Proctor modificado</v>
          </cell>
          <cell r="C4567" t="str">
            <v>m³</v>
          </cell>
          <cell r="D4567">
            <v>114.9</v>
          </cell>
          <cell r="E4567" t="str">
            <v>SICRO Jan/26</v>
          </cell>
        </row>
        <row r="4568">
          <cell r="A4568">
            <v>4011489</v>
          </cell>
          <cell r="B4568" t="str">
            <v>Reciclagem de revestimento asfáltico em usina com adição de espuma asfáltica, pó de pedra comercial e cimento - 100% Proctor modificado</v>
          </cell>
          <cell r="C4568" t="str">
            <v>m³</v>
          </cell>
          <cell r="D4568">
            <v>191.69</v>
          </cell>
          <cell r="E4568" t="str">
            <v>SICRO Jan/26</v>
          </cell>
        </row>
        <row r="4569">
          <cell r="A4569">
            <v>4011493</v>
          </cell>
          <cell r="B4569" t="str">
            <v>Reciclagem de revestimento asfáltico em usina com adição de espuma asfáltica, pó de pedra produzido e cimento - 100% Proctor modificado</v>
          </cell>
          <cell r="C4569" t="str">
            <v>m³</v>
          </cell>
          <cell r="D4569">
            <v>140.26</v>
          </cell>
          <cell r="E4569" t="str">
            <v>SICRO Jan/26</v>
          </cell>
        </row>
        <row r="4570">
          <cell r="A4570">
            <v>4011481</v>
          </cell>
          <cell r="B4570" t="str">
            <v>Reciclagem simples com incorporação do revestimento asfáltico à base - 100% Proctor modificado</v>
          </cell>
          <cell r="C4570" t="str">
            <v>m³</v>
          </cell>
          <cell r="D4570">
            <v>59.03</v>
          </cell>
          <cell r="E4570" t="str">
            <v>SICRO Jan/26</v>
          </cell>
        </row>
        <row r="4571">
          <cell r="A4571">
            <v>4011347</v>
          </cell>
          <cell r="B4571" t="str">
            <v>Reestabilização de camada de base com adição de 3% de cimento - 100% Proctor modificado</v>
          </cell>
          <cell r="C4571" t="str">
            <v>m³</v>
          </cell>
          <cell r="D4571">
            <v>78.34</v>
          </cell>
          <cell r="E4571" t="str">
            <v>SICRO Jan/26</v>
          </cell>
        </row>
        <row r="4572">
          <cell r="A4572">
            <v>4011342</v>
          </cell>
          <cell r="B4572" t="str">
            <v>Reestabilização de camada de base com adição de 30% de brita comercial - 100% Proctor modificado</v>
          </cell>
          <cell r="C4572" t="str">
            <v>m³</v>
          </cell>
          <cell r="D4572">
            <v>116.08</v>
          </cell>
          <cell r="E4572" t="str">
            <v>SICRO Jan/26</v>
          </cell>
        </row>
        <row r="4573">
          <cell r="A4573">
            <v>4011344</v>
          </cell>
          <cell r="B4573" t="str">
            <v>Reestabilização de camada de base com adição de 30% de brita produzida - 100% Proctor modificado</v>
          </cell>
          <cell r="C4573" t="str">
            <v>m³</v>
          </cell>
          <cell r="D4573">
            <v>73.260000000000005</v>
          </cell>
          <cell r="E4573" t="str">
            <v>SICRO Jan/26</v>
          </cell>
        </row>
        <row r="4574">
          <cell r="A4574">
            <v>4011341</v>
          </cell>
          <cell r="B4574" t="str">
            <v>Reestabilização de camada de base com adição de 30% de material fresado retirado da pista - 100% Proctor modificado</v>
          </cell>
          <cell r="C4574" t="str">
            <v>m³</v>
          </cell>
          <cell r="D4574">
            <v>18.41</v>
          </cell>
          <cell r="E4574" t="str">
            <v>SICRO Jan/26</v>
          </cell>
        </row>
        <row r="4575">
          <cell r="A4575">
            <v>4011346</v>
          </cell>
          <cell r="B4575" t="str">
            <v>Reestabilização de camada de base sem adição de material - 100% Proctor modificado</v>
          </cell>
          <cell r="C4575" t="str">
            <v>m³</v>
          </cell>
          <cell r="D4575">
            <v>14.07</v>
          </cell>
          <cell r="E4575" t="str">
            <v>SICRO Jan/26</v>
          </cell>
        </row>
        <row r="4576">
          <cell r="A4576">
            <v>4011211</v>
          </cell>
          <cell r="B4576" t="str">
            <v>Reforço do subleito com material de jazida - 100% Proctor intermediário</v>
          </cell>
          <cell r="C4576" t="str">
            <v>m³</v>
          </cell>
          <cell r="D4576">
            <v>15.83</v>
          </cell>
          <cell r="E4576" t="str">
            <v>SICRO Jan/26</v>
          </cell>
        </row>
        <row r="4577">
          <cell r="A4577">
            <v>4011304</v>
          </cell>
          <cell r="B4577" t="str">
            <v>Reforço do subleito de solo melhorado com 4% de cal e mistura na pista com material de jazida - 100% Proctor intermediário</v>
          </cell>
          <cell r="C4577" t="str">
            <v>m³</v>
          </cell>
          <cell r="D4577">
            <v>64.319999999999993</v>
          </cell>
          <cell r="E4577" t="str">
            <v>SICRO Jan/26</v>
          </cell>
        </row>
        <row r="4578">
          <cell r="A4578">
            <v>4011209</v>
          </cell>
          <cell r="B4578" t="str">
            <v>Regularização do subleito - 100% Proctor intermediário</v>
          </cell>
          <cell r="C4578" t="str">
            <v>m²</v>
          </cell>
          <cell r="D4578">
            <v>1.89</v>
          </cell>
          <cell r="E4578" t="str">
            <v>SICRO Jan/26</v>
          </cell>
        </row>
        <row r="4579">
          <cell r="A4579">
            <v>4011210</v>
          </cell>
          <cell r="B4579" t="str">
            <v>Regularização do subleito com fresagem corte e controle automático de greide - 100% Proctor intermediário</v>
          </cell>
          <cell r="C4579" t="str">
            <v>m²</v>
          </cell>
          <cell r="D4579">
            <v>2.17</v>
          </cell>
          <cell r="E4579" t="str">
            <v>SICRO Jan/26</v>
          </cell>
        </row>
        <row r="4580">
          <cell r="A4580">
            <v>4011537</v>
          </cell>
          <cell r="B4580" t="str">
            <v>Serragem de juntas em pavimento de concreto, limpeza e enchimento com selante a frio</v>
          </cell>
          <cell r="C4580" t="str">
            <v>m</v>
          </cell>
          <cell r="D4580">
            <v>22.99</v>
          </cell>
          <cell r="E4580" t="str">
            <v>SICRO Jan/26</v>
          </cell>
        </row>
        <row r="4581">
          <cell r="A4581">
            <v>4011218</v>
          </cell>
          <cell r="B4581" t="str">
            <v>Sub-base de concreto adensado por vibração - areia e brita comerciais</v>
          </cell>
          <cell r="C4581" t="str">
            <v>m³</v>
          </cell>
          <cell r="D4581">
            <v>510.13</v>
          </cell>
          <cell r="E4581" t="str">
            <v>SICRO Jan/26</v>
          </cell>
        </row>
        <row r="4582">
          <cell r="A4582">
            <v>4011217</v>
          </cell>
          <cell r="B4582" t="str">
            <v>Sub-base de concreto adensado por vibração - areia extraída e brita produzida</v>
          </cell>
          <cell r="C4582" t="str">
            <v>m³</v>
          </cell>
          <cell r="D4582">
            <v>346.03</v>
          </cell>
          <cell r="E4582" t="str">
            <v>SICRO Jan/26</v>
          </cell>
        </row>
        <row r="4583">
          <cell r="A4583">
            <v>4011214</v>
          </cell>
          <cell r="B4583" t="str">
            <v>Sub-base de concreto compactado com rolo - brita comercial</v>
          </cell>
          <cell r="C4583" t="str">
            <v>m³</v>
          </cell>
          <cell r="D4583">
            <v>332.99</v>
          </cell>
          <cell r="E4583" t="str">
            <v>SICRO Jan/26</v>
          </cell>
        </row>
        <row r="4584">
          <cell r="A4584">
            <v>4011213</v>
          </cell>
          <cell r="B4584" t="str">
            <v>Sub-base de concreto compactado com rolo - brita produzida</v>
          </cell>
          <cell r="C4584" t="str">
            <v>m³</v>
          </cell>
          <cell r="D4584">
            <v>177.05</v>
          </cell>
          <cell r="E4584" t="str">
            <v>SICRO Jan/26</v>
          </cell>
        </row>
        <row r="4585">
          <cell r="A4585">
            <v>4011227</v>
          </cell>
          <cell r="B4585" t="str">
            <v>Sub-base de solo estabilizado granulometricamente sem mistura com material de jazida - 100% Proctor intermediário</v>
          </cell>
          <cell r="C4585" t="str">
            <v>m³</v>
          </cell>
          <cell r="D4585">
            <v>15.83</v>
          </cell>
          <cell r="E4585" t="str">
            <v>SICRO Jan/26</v>
          </cell>
        </row>
        <row r="4586">
          <cell r="A4586">
            <v>4011302</v>
          </cell>
          <cell r="B4586" t="str">
            <v>Sub-base de solo melhorado com 3% de cimento e mistura em usina com material de jazida - 100% Proctor intermediário</v>
          </cell>
          <cell r="C4586" t="str">
            <v>m³</v>
          </cell>
          <cell r="D4586">
            <v>64.430000000000007</v>
          </cell>
          <cell r="E4586" t="str">
            <v>SICRO Jan/26</v>
          </cell>
        </row>
        <row r="4587">
          <cell r="A4587">
            <v>4011300</v>
          </cell>
          <cell r="B4587" t="str">
            <v>Sub-base de solo melhorado com 3% de cimento e mistura na pista com material de jazida - 100% Proctor intermediário</v>
          </cell>
          <cell r="C4587" t="str">
            <v>m³</v>
          </cell>
          <cell r="D4587">
            <v>57.79</v>
          </cell>
          <cell r="E4587" t="str">
            <v>SICRO Jan/26</v>
          </cell>
        </row>
        <row r="4588">
          <cell r="A4588">
            <v>4011306</v>
          </cell>
          <cell r="B4588" t="str">
            <v>Sub-base de solo-cal com 7% de cal e mistura na pista com material de jazida - 100% Proctor normal</v>
          </cell>
          <cell r="C4588" t="str">
            <v>m³</v>
          </cell>
          <cell r="D4588">
            <v>95.87</v>
          </cell>
          <cell r="E4588" t="str">
            <v>SICRO Jan/26</v>
          </cell>
        </row>
        <row r="4589">
          <cell r="A4589">
            <v>4011228</v>
          </cell>
          <cell r="B4589" t="str">
            <v>Sub-base estabilizada granulometricamente com mistura de solos na pista com material de jazida - 100% Proctor intermediário</v>
          </cell>
          <cell r="C4589" t="str">
            <v>m³</v>
          </cell>
          <cell r="D4589">
            <v>17.8</v>
          </cell>
          <cell r="E4589" t="str">
            <v>SICRO Jan/26</v>
          </cell>
        </row>
        <row r="4590">
          <cell r="A4590">
            <v>4011229</v>
          </cell>
          <cell r="B4590" t="str">
            <v>Sub-base estabilizada granulometricamente com mistura solo areia (70% - 30%) em usina com material de jazida e areia extraída - 100% Proctor intermediário</v>
          </cell>
          <cell r="C4590" t="str">
            <v>m³</v>
          </cell>
          <cell r="D4590">
            <v>38.94</v>
          </cell>
          <cell r="E4590" t="str">
            <v>SICRO Jan/26</v>
          </cell>
        </row>
        <row r="4591">
          <cell r="A4591">
            <v>4011372</v>
          </cell>
          <cell r="B4591" t="str">
            <v>Tratamento superficial duplo com banho diluído - brita comercial</v>
          </cell>
          <cell r="C4591" t="str">
            <v>m²</v>
          </cell>
          <cell r="D4591">
            <v>7.84</v>
          </cell>
          <cell r="E4591" t="str">
            <v>SICRO Jan/26</v>
          </cell>
        </row>
        <row r="4592">
          <cell r="A4592">
            <v>4011371</v>
          </cell>
          <cell r="B4592" t="str">
            <v>Tratamento superficial duplo com banho diluído - brita produzida</v>
          </cell>
          <cell r="C4592" t="str">
            <v>m²</v>
          </cell>
          <cell r="D4592">
            <v>5.36</v>
          </cell>
          <cell r="E4592" t="str">
            <v>SICRO Jan/26</v>
          </cell>
        </row>
        <row r="4593">
          <cell r="A4593">
            <v>4011378</v>
          </cell>
          <cell r="B4593" t="str">
            <v>Tratamento superficial duplo com banho diluído com emulsão com polímero - brita comercial</v>
          </cell>
          <cell r="C4593" t="str">
            <v>m²</v>
          </cell>
          <cell r="D4593">
            <v>7.84</v>
          </cell>
          <cell r="E4593" t="str">
            <v>SICRO Jan/26</v>
          </cell>
        </row>
        <row r="4594">
          <cell r="A4594">
            <v>4011377</v>
          </cell>
          <cell r="B4594" t="str">
            <v>Tratamento superficial duplo com banho diluído com emulsão com polímero - brita produzida</v>
          </cell>
          <cell r="C4594" t="str">
            <v>m²</v>
          </cell>
          <cell r="D4594">
            <v>5.36</v>
          </cell>
          <cell r="E4594" t="str">
            <v>SICRO Jan/26</v>
          </cell>
        </row>
        <row r="4595">
          <cell r="A4595">
            <v>4011368</v>
          </cell>
          <cell r="B4595" t="str">
            <v>Tratamento superficial duplo com CAP - brita comercial</v>
          </cell>
          <cell r="C4595" t="str">
            <v>m²</v>
          </cell>
          <cell r="D4595">
            <v>6.11</v>
          </cell>
          <cell r="E4595" t="str">
            <v>SICRO Jan/26</v>
          </cell>
        </row>
        <row r="4596">
          <cell r="A4596">
            <v>4011367</v>
          </cell>
          <cell r="B4596" t="str">
            <v>Tratamento superficial duplo com CAP - brita produzida</v>
          </cell>
          <cell r="C4596" t="str">
            <v>m²</v>
          </cell>
          <cell r="D4596">
            <v>3.63</v>
          </cell>
          <cell r="E4596" t="str">
            <v>SICRO Jan/26</v>
          </cell>
        </row>
        <row r="4597">
          <cell r="A4597">
            <v>4011374</v>
          </cell>
          <cell r="B4597" t="str">
            <v>Tratamento superficial duplo com CAP com polímero - brita comercial</v>
          </cell>
          <cell r="C4597" t="str">
            <v>m²</v>
          </cell>
          <cell r="D4597">
            <v>6.11</v>
          </cell>
          <cell r="E4597" t="str">
            <v>SICRO Jan/26</v>
          </cell>
        </row>
        <row r="4598">
          <cell r="A4598">
            <v>4011373</v>
          </cell>
          <cell r="B4598" t="str">
            <v>Tratamento superficial duplo com CAP com polímero - brita produzida</v>
          </cell>
          <cell r="C4598" t="str">
            <v>m²</v>
          </cell>
          <cell r="D4598">
            <v>3.63</v>
          </cell>
          <cell r="E4598" t="str">
            <v>SICRO Jan/26</v>
          </cell>
        </row>
        <row r="4599">
          <cell r="A4599">
            <v>4011370</v>
          </cell>
          <cell r="B4599" t="str">
            <v>Tratamento superficial duplo com emulsão - brita comercial</v>
          </cell>
          <cell r="C4599" t="str">
            <v>m²</v>
          </cell>
          <cell r="D4599">
            <v>7.05</v>
          </cell>
          <cell r="E4599" t="str">
            <v>SICRO Jan/26</v>
          </cell>
        </row>
        <row r="4600">
          <cell r="A4600">
            <v>4011369</v>
          </cell>
          <cell r="B4600" t="str">
            <v>Tratamento superficial duplo com emulsão - brita produzida</v>
          </cell>
          <cell r="C4600" t="str">
            <v>m²</v>
          </cell>
          <cell r="D4600">
            <v>4.57</v>
          </cell>
          <cell r="E4600" t="str">
            <v>SICRO Jan/26</v>
          </cell>
        </row>
        <row r="4601">
          <cell r="A4601">
            <v>4011376</v>
          </cell>
          <cell r="B4601" t="str">
            <v>Tratamento superficial duplo com emulsão com polímero - brita comercial</v>
          </cell>
          <cell r="C4601" t="str">
            <v>m²</v>
          </cell>
          <cell r="D4601">
            <v>7.05</v>
          </cell>
          <cell r="E4601" t="str">
            <v>SICRO Jan/26</v>
          </cell>
        </row>
        <row r="4602">
          <cell r="A4602">
            <v>4011375</v>
          </cell>
          <cell r="B4602" t="str">
            <v>Tratamento superficial duplo com emulsão com polímero - brita produzida</v>
          </cell>
          <cell r="C4602" t="str">
            <v>m²</v>
          </cell>
          <cell r="D4602">
            <v>4.57</v>
          </cell>
          <cell r="E4602" t="str">
            <v>SICRO Jan/26</v>
          </cell>
        </row>
        <row r="4603">
          <cell r="A4603">
            <v>4011360</v>
          </cell>
          <cell r="B4603" t="str">
            <v>Tratamento superficial simples com banho diluído - brita comercial</v>
          </cell>
          <cell r="C4603" t="str">
            <v>m²</v>
          </cell>
          <cell r="D4603">
            <v>2.84</v>
          </cell>
          <cell r="E4603" t="str">
            <v>SICRO Jan/26</v>
          </cell>
        </row>
        <row r="4604">
          <cell r="A4604">
            <v>4011359</v>
          </cell>
          <cell r="B4604" t="str">
            <v>Tratamento superficial simples com banho diluído - brita produzida</v>
          </cell>
          <cell r="C4604" t="str">
            <v>m²</v>
          </cell>
          <cell r="D4604">
            <v>2</v>
          </cell>
          <cell r="E4604" t="str">
            <v>SICRO Jan/26</v>
          </cell>
        </row>
        <row r="4605">
          <cell r="A4605">
            <v>4011366</v>
          </cell>
          <cell r="B4605" t="str">
            <v>Tratamento superficial simples com banho diluído com emulsão com polímero - brita comercial</v>
          </cell>
          <cell r="C4605" t="str">
            <v>m²</v>
          </cell>
          <cell r="D4605">
            <v>2.84</v>
          </cell>
          <cell r="E4605" t="str">
            <v>SICRO Jan/26</v>
          </cell>
        </row>
        <row r="4606">
          <cell r="A4606">
            <v>4011365</v>
          </cell>
          <cell r="B4606" t="str">
            <v>Tratamento superficial simples com banho diluído com emulsão com polímero - brita produzida</v>
          </cell>
          <cell r="C4606" t="str">
            <v>m²</v>
          </cell>
          <cell r="D4606">
            <v>2</v>
          </cell>
          <cell r="E4606" t="str">
            <v>SICRO Jan/26</v>
          </cell>
        </row>
        <row r="4607">
          <cell r="A4607">
            <v>4011356</v>
          </cell>
          <cell r="B4607" t="str">
            <v>Tratamento superficial simples com CAP - brita comercial</v>
          </cell>
          <cell r="C4607" t="str">
            <v>m²</v>
          </cell>
          <cell r="D4607">
            <v>2.12</v>
          </cell>
          <cell r="E4607" t="str">
            <v>SICRO Jan/26</v>
          </cell>
        </row>
        <row r="4608">
          <cell r="A4608">
            <v>4011355</v>
          </cell>
          <cell r="B4608" t="str">
            <v>Tratamento superficial simples com CAP - brita produzida</v>
          </cell>
          <cell r="C4608" t="str">
            <v>m²</v>
          </cell>
          <cell r="D4608">
            <v>1.28</v>
          </cell>
          <cell r="E4608" t="str">
            <v>SICRO Jan/26</v>
          </cell>
        </row>
        <row r="4609">
          <cell r="A4609">
            <v>4011362</v>
          </cell>
          <cell r="B4609" t="str">
            <v>Tratamento superficial simples com CAP com polímero - brita comercial</v>
          </cell>
          <cell r="C4609" t="str">
            <v>m²</v>
          </cell>
          <cell r="D4609">
            <v>2.12</v>
          </cell>
          <cell r="E4609" t="str">
            <v>SICRO Jan/26</v>
          </cell>
        </row>
        <row r="4610">
          <cell r="A4610">
            <v>4011361</v>
          </cell>
          <cell r="B4610" t="str">
            <v>Tratamento superficial simples com CAP com polímero - brita produzida</v>
          </cell>
          <cell r="C4610" t="str">
            <v>m²</v>
          </cell>
          <cell r="D4610">
            <v>1.28</v>
          </cell>
          <cell r="E4610" t="str">
            <v>SICRO Jan/26</v>
          </cell>
        </row>
        <row r="4611">
          <cell r="A4611">
            <v>4011358</v>
          </cell>
          <cell r="B4611" t="str">
            <v>Tratamento superficial simples com emulsão - brita comercial</v>
          </cell>
          <cell r="C4611" t="str">
            <v>m²</v>
          </cell>
          <cell r="D4611">
            <v>2.5</v>
          </cell>
          <cell r="E4611" t="str">
            <v>SICRO Jan/26</v>
          </cell>
        </row>
        <row r="4612">
          <cell r="A4612">
            <v>4011357</v>
          </cell>
          <cell r="B4612" t="str">
            <v>Tratamento superficial simples com emulsão - brita produzida</v>
          </cell>
          <cell r="C4612" t="str">
            <v>m²</v>
          </cell>
          <cell r="D4612">
            <v>1.66</v>
          </cell>
          <cell r="E4612" t="str">
            <v>SICRO Jan/26</v>
          </cell>
        </row>
        <row r="4613">
          <cell r="A4613">
            <v>4011364</v>
          </cell>
          <cell r="B4613" t="str">
            <v>Tratamento superficial simples com emulsão com polímero - brita comercial</v>
          </cell>
          <cell r="C4613" t="str">
            <v>m²</v>
          </cell>
          <cell r="D4613">
            <v>2.5</v>
          </cell>
          <cell r="E4613" t="str">
            <v>SICRO Jan/26</v>
          </cell>
        </row>
        <row r="4614">
          <cell r="A4614">
            <v>4011363</v>
          </cell>
          <cell r="B4614" t="str">
            <v>Tratamento superficial simples com emulsão com polímero - brita produzida</v>
          </cell>
          <cell r="C4614" t="str">
            <v>m²</v>
          </cell>
          <cell r="D4614">
            <v>1.66</v>
          </cell>
          <cell r="E4614" t="str">
            <v>SICRO Jan/26</v>
          </cell>
        </row>
        <row r="4615">
          <cell r="A4615">
            <v>4011384</v>
          </cell>
          <cell r="B4615" t="str">
            <v>Tratamento superficial triplo com banho diluído - brita comercial</v>
          </cell>
          <cell r="C4615" t="str">
            <v>m²</v>
          </cell>
          <cell r="D4615">
            <v>8.57</v>
          </cell>
          <cell r="E4615" t="str">
            <v>SICRO Jan/26</v>
          </cell>
        </row>
        <row r="4616">
          <cell r="A4616">
            <v>4011383</v>
          </cell>
          <cell r="B4616" t="str">
            <v>Tratamento superficial triplo com banho diluído - brita produzida</v>
          </cell>
          <cell r="C4616" t="str">
            <v>m²</v>
          </cell>
          <cell r="D4616">
            <v>5.78</v>
          </cell>
          <cell r="E4616" t="str">
            <v>SICRO Jan/26</v>
          </cell>
        </row>
        <row r="4617">
          <cell r="A4617">
            <v>4011390</v>
          </cell>
          <cell r="B4617" t="str">
            <v>Tratamento superficial triplo com banho diluído - emulsão com polímero - brita comercial</v>
          </cell>
          <cell r="C4617" t="str">
            <v>m²</v>
          </cell>
          <cell r="D4617">
            <v>8.57</v>
          </cell>
          <cell r="E4617" t="str">
            <v>SICRO Jan/26</v>
          </cell>
        </row>
        <row r="4618">
          <cell r="A4618">
            <v>4011389</v>
          </cell>
          <cell r="B4618" t="str">
            <v>Tratamento superficial triplo com banho diluído - emulsão com polímero - brita produzida</v>
          </cell>
          <cell r="C4618" t="str">
            <v>m²</v>
          </cell>
          <cell r="D4618">
            <v>5.78</v>
          </cell>
          <cell r="E4618" t="str">
            <v>SICRO Jan/26</v>
          </cell>
        </row>
        <row r="4619">
          <cell r="A4619">
            <v>4011380</v>
          </cell>
          <cell r="B4619" t="str">
            <v>Tratamento superficial triplo com CAP - brita comercial</v>
          </cell>
          <cell r="C4619" t="str">
            <v>m²</v>
          </cell>
          <cell r="D4619">
            <v>6.83</v>
          </cell>
          <cell r="E4619" t="str">
            <v>SICRO Jan/26</v>
          </cell>
        </row>
        <row r="4620">
          <cell r="A4620">
            <v>4011379</v>
          </cell>
          <cell r="B4620" t="str">
            <v>Tratamento superficial triplo com CAP - brita produzida</v>
          </cell>
          <cell r="C4620" t="str">
            <v>m²</v>
          </cell>
          <cell r="D4620">
            <v>4.04</v>
          </cell>
          <cell r="E4620" t="str">
            <v>SICRO Jan/26</v>
          </cell>
        </row>
        <row r="4621">
          <cell r="A4621">
            <v>4011386</v>
          </cell>
          <cell r="B4621" t="str">
            <v>Tratamento superficial triplo com CAP com polímero - brita comercial</v>
          </cell>
          <cell r="C4621" t="str">
            <v>m²</v>
          </cell>
          <cell r="D4621">
            <v>6.83</v>
          </cell>
          <cell r="E4621" t="str">
            <v>SICRO Jan/26</v>
          </cell>
        </row>
        <row r="4622">
          <cell r="A4622">
            <v>4011385</v>
          </cell>
          <cell r="B4622" t="str">
            <v>Tratamento superficial triplo com CAP com polímero - brita produzida</v>
          </cell>
          <cell r="C4622" t="str">
            <v>m²</v>
          </cell>
          <cell r="D4622">
            <v>4.04</v>
          </cell>
          <cell r="E4622" t="str">
            <v>SICRO Jan/26</v>
          </cell>
        </row>
        <row r="4623">
          <cell r="A4623">
            <v>4011382</v>
          </cell>
          <cell r="B4623" t="str">
            <v>Tratamento superficial triplo com emulsão - brita comercial</v>
          </cell>
          <cell r="C4623" t="str">
            <v>m²</v>
          </cell>
          <cell r="D4623">
            <v>7.77</v>
          </cell>
          <cell r="E4623" t="str">
            <v>SICRO Jan/26</v>
          </cell>
        </row>
        <row r="4624">
          <cell r="A4624">
            <v>4011381</v>
          </cell>
          <cell r="B4624" t="str">
            <v>Tratamento superficial triplo com emulsão - brita produzida</v>
          </cell>
          <cell r="C4624" t="str">
            <v>m²</v>
          </cell>
          <cell r="D4624">
            <v>4.9800000000000004</v>
          </cell>
          <cell r="E4624" t="str">
            <v>SICRO Jan/26</v>
          </cell>
        </row>
        <row r="4625">
          <cell r="A4625">
            <v>4011388</v>
          </cell>
          <cell r="B4625" t="str">
            <v>Tratamento superficial triplo com emulsão com polímero - brita comercial</v>
          </cell>
          <cell r="C4625" t="str">
            <v>m²</v>
          </cell>
          <cell r="D4625">
            <v>7.77</v>
          </cell>
          <cell r="E4625" t="str">
            <v>SICRO Jan/26</v>
          </cell>
        </row>
        <row r="4626">
          <cell r="A4626">
            <v>4011387</v>
          </cell>
          <cell r="B4626" t="str">
            <v>Tratamento superficial triplo com emulsão com polímero - brita produzida</v>
          </cell>
          <cell r="C4626" t="str">
            <v>m²</v>
          </cell>
          <cell r="D4626">
            <v>4.9800000000000004</v>
          </cell>
          <cell r="E4626" t="str">
            <v>SICRO Jan/26</v>
          </cell>
        </row>
        <row r="4627">
          <cell r="A4627">
            <v>4011242</v>
          </cell>
          <cell r="B4627" t="str">
            <v>Umedecimento de material geotêxtil para cura úmida de pavimento de concreto - 1 ciclo de molhagem</v>
          </cell>
          <cell r="C4627" t="str">
            <v>m²</v>
          </cell>
          <cell r="D4627">
            <v>0.39</v>
          </cell>
          <cell r="E4627" t="str">
            <v>SICRO Jan/26</v>
          </cell>
        </row>
        <row r="4628">
          <cell r="A4628">
            <v>4011212</v>
          </cell>
          <cell r="B4628" t="str">
            <v>Varredura da superfície para execução de revestimento asfáltico</v>
          </cell>
          <cell r="C4628" t="str">
            <v>m²</v>
          </cell>
          <cell r="D4628">
            <v>0.09</v>
          </cell>
          <cell r="E4628" t="str">
            <v>SICRO Jan/26</v>
          </cell>
        </row>
        <row r="4629">
          <cell r="A4629">
            <v>4208197</v>
          </cell>
          <cell r="B4629" t="str">
            <v>Ancoragem fixa para estais de 12 cordoalhas D = 15,7 mm - inclusive injeção de cera</v>
          </cell>
          <cell r="C4629" t="str">
            <v>un</v>
          </cell>
          <cell r="D4629">
            <v>14712.7</v>
          </cell>
          <cell r="E4629" t="str">
            <v>SICRO Jan/26</v>
          </cell>
        </row>
        <row r="4630">
          <cell r="A4630">
            <v>4208158</v>
          </cell>
          <cell r="B4630" t="str">
            <v>Ancoragem fixa para estais de 19 cordoalhas D = 15,7 mm - inclusive injeção de cera</v>
          </cell>
          <cell r="C4630" t="str">
            <v>un</v>
          </cell>
          <cell r="D4630">
            <v>19359.29</v>
          </cell>
          <cell r="E4630" t="str">
            <v>SICRO Jan/26</v>
          </cell>
        </row>
        <row r="4631">
          <cell r="A4631">
            <v>4208198</v>
          </cell>
          <cell r="B4631" t="str">
            <v>Ancoragem fixa para estais de 22 cordoalhas D = 15,7 mm - inclusive injeção de cera</v>
          </cell>
          <cell r="C4631" t="str">
            <v>un</v>
          </cell>
          <cell r="D4631">
            <v>22099.06</v>
          </cell>
          <cell r="E4631" t="str">
            <v>SICRO Jan/26</v>
          </cell>
        </row>
        <row r="4632">
          <cell r="A4632">
            <v>4208159</v>
          </cell>
          <cell r="B4632" t="str">
            <v>Ancoragem fixa para estais de 31 cordoalhas D = 15,7 mm - inclusive injeção de cera</v>
          </cell>
          <cell r="C4632" t="str">
            <v>un</v>
          </cell>
          <cell r="D4632">
            <v>32887.769999999997</v>
          </cell>
          <cell r="E4632" t="str">
            <v>SICRO Jan/26</v>
          </cell>
        </row>
        <row r="4633">
          <cell r="A4633">
            <v>4208160</v>
          </cell>
          <cell r="B4633" t="str">
            <v>Ancoragem fixa para estais de 37 cordoalhas D = 15,7 mm - inclusive injeção de cera</v>
          </cell>
          <cell r="C4633" t="str">
            <v>un</v>
          </cell>
          <cell r="D4633">
            <v>36577.64</v>
          </cell>
          <cell r="E4633" t="str">
            <v>SICRO Jan/26</v>
          </cell>
        </row>
        <row r="4634">
          <cell r="A4634">
            <v>4208199</v>
          </cell>
          <cell r="B4634" t="str">
            <v>Ancoragem fixa para estais de 43 cordoalhas D = 15,7 mm - inclusive injeção de cera</v>
          </cell>
          <cell r="C4634" t="str">
            <v>un</v>
          </cell>
          <cell r="D4634">
            <v>42258.16</v>
          </cell>
          <cell r="E4634" t="str">
            <v>SICRO Jan/26</v>
          </cell>
        </row>
        <row r="4635">
          <cell r="A4635">
            <v>4208161</v>
          </cell>
          <cell r="B4635" t="str">
            <v>Ancoragem fixa para estais de 55 cordoalhas D = 15,7 mm - inclusive injeção de cera</v>
          </cell>
          <cell r="C4635" t="str">
            <v>un</v>
          </cell>
          <cell r="D4635">
            <v>53202.239999999998</v>
          </cell>
          <cell r="E4635" t="str">
            <v>SICRO Jan/26</v>
          </cell>
        </row>
        <row r="4636">
          <cell r="A4636">
            <v>4208162</v>
          </cell>
          <cell r="B4636" t="str">
            <v>Ancoragem fixa para estais de 61 cordoalhas D = 15,7 mm - inclusive injeção de cera</v>
          </cell>
          <cell r="C4636" t="str">
            <v>un</v>
          </cell>
          <cell r="D4636">
            <v>58656.67</v>
          </cell>
          <cell r="E4636" t="str">
            <v>SICRO Jan/26</v>
          </cell>
        </row>
        <row r="4637">
          <cell r="A4637">
            <v>4208163</v>
          </cell>
          <cell r="B4637" t="str">
            <v>Ancoragem fixa para estais de 73 cordoalhas D = 15,7 mm - inclusive injeção de cera</v>
          </cell>
          <cell r="C4637" t="str">
            <v>un</v>
          </cell>
          <cell r="D4637">
            <v>69866.31</v>
          </cell>
          <cell r="E4637" t="str">
            <v>SICRO Jan/26</v>
          </cell>
        </row>
        <row r="4638">
          <cell r="A4638">
            <v>4208200</v>
          </cell>
          <cell r="B4638" t="str">
            <v>Ancoragem fixa para estais de 85 cordoalhas D = 15,7 mm - inclusive injeção de cera</v>
          </cell>
          <cell r="C4638" t="str">
            <v>un</v>
          </cell>
          <cell r="D4638">
            <v>81193.899999999994</v>
          </cell>
          <cell r="E4638" t="str">
            <v>SICRO Jan/26</v>
          </cell>
        </row>
        <row r="4639">
          <cell r="A4639">
            <v>4208164</v>
          </cell>
          <cell r="B4639" t="str">
            <v>Ancoragem fixa para estais de 91 cordoalhas D = 15,7 mm - inclusive injeção de cera</v>
          </cell>
          <cell r="C4639" t="str">
            <v>un</v>
          </cell>
          <cell r="D4639">
            <v>86498.18</v>
          </cell>
          <cell r="E4639" t="str">
            <v>SICRO Jan/26</v>
          </cell>
        </row>
        <row r="4640">
          <cell r="A4640">
            <v>4208201</v>
          </cell>
          <cell r="B4640" t="str">
            <v>Ancoragem regulável para estais de 12 cordoalhas D = 15,7 mm - inclusive protensão, injeção de cera e regulagem final</v>
          </cell>
          <cell r="C4640" t="str">
            <v>un</v>
          </cell>
          <cell r="D4640">
            <v>25723.89</v>
          </cell>
          <cell r="E4640" t="str">
            <v>SICRO Jan/26</v>
          </cell>
        </row>
        <row r="4641">
          <cell r="A4641">
            <v>4208151</v>
          </cell>
          <cell r="B4641" t="str">
            <v>Ancoragem regulável para estais de 19 cordoalhas D = 15,7 mm - inclusive protensão, injeção de cera e regulagem final</v>
          </cell>
          <cell r="C4641" t="str">
            <v>un</v>
          </cell>
          <cell r="D4641">
            <v>33631.39</v>
          </cell>
          <cell r="E4641" t="str">
            <v>SICRO Jan/26</v>
          </cell>
        </row>
        <row r="4642">
          <cell r="A4642">
            <v>4208202</v>
          </cell>
          <cell r="B4642" t="str">
            <v>Ancoragem regulável para estais de 22 cordoalhas D = 15,7 mm - inclusive protensão, injeção de cera e regulagem final</v>
          </cell>
          <cell r="C4642" t="str">
            <v>un</v>
          </cell>
          <cell r="D4642">
            <v>34536.22</v>
          </cell>
          <cell r="E4642" t="str">
            <v>SICRO Jan/26</v>
          </cell>
        </row>
        <row r="4643">
          <cell r="A4643">
            <v>4208152</v>
          </cell>
          <cell r="B4643" t="str">
            <v>Ancoragem regulável para estais de 31 cordoalhas D = 15,7 mm - inclusive protensão, injeção de cera e regulagem final</v>
          </cell>
          <cell r="C4643" t="str">
            <v>un</v>
          </cell>
          <cell r="D4643">
            <v>49495.66</v>
          </cell>
          <cell r="E4643" t="str">
            <v>SICRO Jan/26</v>
          </cell>
        </row>
        <row r="4644">
          <cell r="A4644">
            <v>4208153</v>
          </cell>
          <cell r="B4644" t="str">
            <v>Ancoragem regulável para estais de 37 cordoalhas D = 15,7 mm - inclusive protensão, injeção de cera e regulagem final</v>
          </cell>
          <cell r="C4644" t="str">
            <v>un</v>
          </cell>
          <cell r="D4644">
            <v>62583.09</v>
          </cell>
          <cell r="E4644" t="str">
            <v>SICRO Jan/26</v>
          </cell>
        </row>
        <row r="4645">
          <cell r="A4645">
            <v>4208203</v>
          </cell>
          <cell r="B4645" t="str">
            <v>Ancoragem regulável para estais de 43 cordoalhas D = 15,7 mm - inclusive protensão, injeção de cera e regulagem final</v>
          </cell>
          <cell r="C4645" t="str">
            <v>un</v>
          </cell>
          <cell r="D4645">
            <v>74188.070000000007</v>
          </cell>
          <cell r="E4645" t="str">
            <v>SICRO Jan/26</v>
          </cell>
        </row>
        <row r="4646">
          <cell r="A4646">
            <v>4208154</v>
          </cell>
          <cell r="B4646" t="str">
            <v>Ancoragem regulável para estais de 55 cordoalhas D = 15,7 mm - inclusive protensão, injeção de cera e regulagem final</v>
          </cell>
          <cell r="C4646" t="str">
            <v>un</v>
          </cell>
          <cell r="D4646">
            <v>92308.57</v>
          </cell>
          <cell r="E4646" t="str">
            <v>SICRO Jan/26</v>
          </cell>
        </row>
        <row r="4647">
          <cell r="A4647">
            <v>4208155</v>
          </cell>
          <cell r="B4647" t="str">
            <v>Ancoragem regulável para estais de 61 cordoalhas D = 15,7 mm - inclusive protensão, injeção de cera e regulagem final</v>
          </cell>
          <cell r="C4647" t="str">
            <v>un</v>
          </cell>
          <cell r="D4647">
            <v>102483.82</v>
          </cell>
          <cell r="E4647" t="str">
            <v>SICRO Jan/26</v>
          </cell>
        </row>
        <row r="4648">
          <cell r="A4648">
            <v>4208156</v>
          </cell>
          <cell r="B4648" t="str">
            <v>Ancoragem regulável para estais de 73 cordoalhas D = 15,7 mm - inclusive protensão, injeção de cera e regulagem final</v>
          </cell>
          <cell r="C4648" t="str">
            <v>un</v>
          </cell>
          <cell r="D4648">
            <v>121895.27</v>
          </cell>
          <cell r="E4648" t="str">
            <v>SICRO Jan/26</v>
          </cell>
        </row>
        <row r="4649">
          <cell r="A4649">
            <v>4208204</v>
          </cell>
          <cell r="B4649" t="str">
            <v>Ancoragem regulável para estais de 85 cordoalhas D = 15,7 mm - inclusive protensão, injeção de cera e regulagem final</v>
          </cell>
          <cell r="C4649" t="str">
            <v>un</v>
          </cell>
          <cell r="D4649">
            <v>141621.82</v>
          </cell>
          <cell r="E4649" t="str">
            <v>SICRO Jan/26</v>
          </cell>
        </row>
        <row r="4650">
          <cell r="A4650">
            <v>4208157</v>
          </cell>
          <cell r="B4650" t="str">
            <v>Ancoragem regulável para estais de 91 cordoalhas D = 15,7 mm - inclusive protensão, injeção de cera e regulagem final</v>
          </cell>
          <cell r="C4650" t="str">
            <v>un</v>
          </cell>
          <cell r="D4650">
            <v>151221.82999999999</v>
          </cell>
          <cell r="E4650" t="str">
            <v>SICRO Jan/26</v>
          </cell>
        </row>
        <row r="4651">
          <cell r="A4651">
            <v>4208127</v>
          </cell>
          <cell r="B4651" t="str">
            <v>Cordoalha para estais CP 177 RB D = 15,7 mm - fornecimento, preparo e colocação</v>
          </cell>
          <cell r="C4651" t="str">
            <v>kg</v>
          </cell>
          <cell r="D4651">
            <v>28.48</v>
          </cell>
          <cell r="E4651" t="str">
            <v>SICRO Jan/26</v>
          </cell>
        </row>
        <row r="4652">
          <cell r="A4652">
            <v>4208196</v>
          </cell>
          <cell r="B4652" t="str">
            <v>Elevador de cremalheira - ascensão e ancoragem da torre a partir de 16 m com cada elevação de até 9 m - utilização de 50 vezes - inclusive desmontagem</v>
          </cell>
          <cell r="C4652" t="str">
            <v>un</v>
          </cell>
          <cell r="D4652">
            <v>2946.14</v>
          </cell>
          <cell r="E4652" t="str">
            <v>SICRO Jan/26</v>
          </cell>
        </row>
        <row r="4653">
          <cell r="A4653">
            <v>4208209</v>
          </cell>
          <cell r="B4653" t="str">
            <v>Elevador de cremalheira - montagem e desmontagem até a altura de 16 m - exceto fundações</v>
          </cell>
          <cell r="C4653" t="str">
            <v>un</v>
          </cell>
          <cell r="D4653">
            <v>14180.43</v>
          </cell>
          <cell r="E4653" t="str">
            <v>SICRO Jan/26</v>
          </cell>
        </row>
        <row r="4654">
          <cell r="A4654">
            <v>4208206</v>
          </cell>
          <cell r="B4654" t="str">
            <v>Elevador de cremalheira com cabine simples, com capacidade de 1.500 kg e altura de até 100 m - operação</v>
          </cell>
          <cell r="C4654" t="str">
            <v>h</v>
          </cell>
          <cell r="D4654">
            <v>131.41</v>
          </cell>
          <cell r="E4654" t="str">
            <v>SICRO Jan/26</v>
          </cell>
        </row>
        <row r="4655">
          <cell r="A4655">
            <v>4208210</v>
          </cell>
          <cell r="B4655" t="str">
            <v>Grua fixa - montagem e desmontagem até a altura de 60 m - exceto fundações</v>
          </cell>
          <cell r="C4655" t="str">
            <v>un</v>
          </cell>
          <cell r="D4655">
            <v>31975.99</v>
          </cell>
          <cell r="E4655" t="str">
            <v>SICRO Jan/26</v>
          </cell>
        </row>
        <row r="4656">
          <cell r="A4656">
            <v>4208195</v>
          </cell>
          <cell r="B4656" t="str">
            <v>Grua fixa - telescopagem e ancoragem da torre a partir de 60 m com cada elevação de até 18 m - inclusive desmontagem</v>
          </cell>
          <cell r="C4656" t="str">
            <v>un</v>
          </cell>
          <cell r="D4656">
            <v>13368.96</v>
          </cell>
          <cell r="E4656" t="str">
            <v>SICRO Jan/26</v>
          </cell>
        </row>
        <row r="4657">
          <cell r="A4657">
            <v>4208208</v>
          </cell>
          <cell r="B4657" t="str">
            <v>Grua fixa com altura de 60 a 102 m, com alcance de 60 m e capacidade de 1.500 kg na ponta da lança - operação</v>
          </cell>
          <cell r="C4657" t="str">
            <v>h</v>
          </cell>
          <cell r="D4657">
            <v>540.49</v>
          </cell>
          <cell r="E4657" t="str">
            <v>SICRO Jan/26</v>
          </cell>
        </row>
        <row r="4658">
          <cell r="A4658">
            <v>4208135</v>
          </cell>
          <cell r="B4658" t="str">
            <v>Tubo antivandalismo em aço galvanizado para estais de 12 cordoalhas D = 15,7 mm - fornecimento e instalação</v>
          </cell>
          <cell r="C4658" t="str">
            <v>m</v>
          </cell>
          <cell r="D4658">
            <v>1612.93</v>
          </cell>
          <cell r="E4658" t="str">
            <v>SICRO Jan/26</v>
          </cell>
        </row>
        <row r="4659">
          <cell r="A4659">
            <v>4208136</v>
          </cell>
          <cell r="B4659" t="str">
            <v>Tubo antivandalismo em aço galvanizado para estais de 19 cordoalhas D = 15,7 mm - fornecimento e instalação</v>
          </cell>
          <cell r="C4659" t="str">
            <v>m</v>
          </cell>
          <cell r="D4659">
            <v>1818.5</v>
          </cell>
          <cell r="E4659" t="str">
            <v>SICRO Jan/26</v>
          </cell>
        </row>
        <row r="4660">
          <cell r="A4660">
            <v>4208137</v>
          </cell>
          <cell r="B4660" t="str">
            <v>Tubo antivandalismo em aço galvanizado para estais de 22 cordoalhas D = 15,7 mm - fornecimento e instalação</v>
          </cell>
          <cell r="C4660" t="str">
            <v>m</v>
          </cell>
          <cell r="D4660">
            <v>2104.7600000000002</v>
          </cell>
          <cell r="E4660" t="str">
            <v>SICRO Jan/26</v>
          </cell>
        </row>
        <row r="4661">
          <cell r="A4661">
            <v>4208138</v>
          </cell>
          <cell r="B4661" t="str">
            <v>Tubo antivandalismo em aço galvanizado para estais de 31 cordoalhas D = 15,7 mm - fornecimento e instalação</v>
          </cell>
          <cell r="C4661" t="str">
            <v>m</v>
          </cell>
          <cell r="D4661">
            <v>2363.81</v>
          </cell>
          <cell r="E4661" t="str">
            <v>SICRO Jan/26</v>
          </cell>
        </row>
        <row r="4662">
          <cell r="A4662">
            <v>4208139</v>
          </cell>
          <cell r="B4662" t="str">
            <v>Tubo antivandalismo em aço galvanizado para estais de 37 cordoalhas D = 15,7 mm - fornecimento e instalação</v>
          </cell>
          <cell r="C4662" t="str">
            <v>m</v>
          </cell>
          <cell r="D4662">
            <v>2366</v>
          </cell>
          <cell r="E4662" t="str">
            <v>SICRO Jan/26</v>
          </cell>
        </row>
        <row r="4663">
          <cell r="A4663">
            <v>4208140</v>
          </cell>
          <cell r="B4663" t="str">
            <v>Tubo antivandalismo em aço galvanizado para estais de 43 cordoalhas D = 15,7 mm - fornecimento e instalação</v>
          </cell>
          <cell r="C4663" t="str">
            <v>m</v>
          </cell>
          <cell r="D4663">
            <v>2940.59</v>
          </cell>
          <cell r="E4663" t="str">
            <v>SICRO Jan/26</v>
          </cell>
        </row>
        <row r="4664">
          <cell r="A4664">
            <v>4208141</v>
          </cell>
          <cell r="B4664" t="str">
            <v>Tubo antivandalismo em aço galvanizado para estais de 55 cordoalhas D = 15,7 mm - fornecimento e instalação</v>
          </cell>
          <cell r="C4664" t="str">
            <v>m</v>
          </cell>
          <cell r="D4664">
            <v>2947.13</v>
          </cell>
          <cell r="E4664" t="str">
            <v>SICRO Jan/26</v>
          </cell>
        </row>
        <row r="4665">
          <cell r="A4665">
            <v>4208212</v>
          </cell>
          <cell r="B4665" t="str">
            <v>Tubo antivandalismo em aço galvanizado para estais de 61 cordoalhas D = 15,7 mm - fornecimento e instalação</v>
          </cell>
          <cell r="C4665" t="str">
            <v>m</v>
          </cell>
          <cell r="D4665">
            <v>2949.38</v>
          </cell>
          <cell r="E4665" t="str">
            <v>SICRO Jan/26</v>
          </cell>
        </row>
        <row r="4666">
          <cell r="A4666">
            <v>4208213</v>
          </cell>
          <cell r="B4666" t="str">
            <v>Tubo antivandalismo em aço galvanizado para estais de 73 cordoalhas D = 15,7 mm - fornecimento e instalação</v>
          </cell>
          <cell r="C4666" t="str">
            <v>m</v>
          </cell>
          <cell r="D4666">
            <v>3392.04</v>
          </cell>
          <cell r="E4666" t="str">
            <v>SICRO Jan/26</v>
          </cell>
        </row>
        <row r="4667">
          <cell r="A4667">
            <v>4208214</v>
          </cell>
          <cell r="B4667" t="str">
            <v>Tubo antivandalismo em aço galvanizado para estais de 85 cordoalhas D = 15,7 mm - fornecimento e instalação</v>
          </cell>
          <cell r="C4667" t="str">
            <v>m</v>
          </cell>
          <cell r="D4667">
            <v>3834.49</v>
          </cell>
          <cell r="E4667" t="str">
            <v>SICRO Jan/26</v>
          </cell>
        </row>
        <row r="4668">
          <cell r="A4668">
            <v>4208215</v>
          </cell>
          <cell r="B4668" t="str">
            <v>Tubo antivandalismo em aço galvanizado para estais de 91 cordoalhas D = 15,7 mm - fornecimento e instalação</v>
          </cell>
          <cell r="C4668" t="str">
            <v>m</v>
          </cell>
          <cell r="D4668">
            <v>3836.78</v>
          </cell>
          <cell r="E4668" t="str">
            <v>SICRO Jan/26</v>
          </cell>
        </row>
        <row r="4669">
          <cell r="A4669">
            <v>4208216</v>
          </cell>
          <cell r="B4669" t="str">
            <v>Tubo fôrma lado fixo em aço galvanizado para estais de 12 cordoalhas D = 15,7 mm - fornecimento e instalação</v>
          </cell>
          <cell r="C4669" t="str">
            <v>m</v>
          </cell>
          <cell r="D4669">
            <v>2623.48</v>
          </cell>
          <cell r="E4669" t="str">
            <v>SICRO Jan/26</v>
          </cell>
        </row>
        <row r="4670">
          <cell r="A4670">
            <v>4208217</v>
          </cell>
          <cell r="B4670" t="str">
            <v>Tubo fôrma lado fixo em aço galvanizado para estais de 19 cordoalhas D = 15,7 mm - fornecimento e instalação</v>
          </cell>
          <cell r="C4670" t="str">
            <v>m</v>
          </cell>
          <cell r="D4670">
            <v>3029.49</v>
          </cell>
          <cell r="E4670" t="str">
            <v>SICRO Jan/26</v>
          </cell>
        </row>
        <row r="4671">
          <cell r="A4671">
            <v>4208218</v>
          </cell>
          <cell r="B4671" t="str">
            <v>Tubo fôrma lado fixo em aço galvanizado para estais de 22 cordoalhas D = 15,7 mm - fornecimento e instalação</v>
          </cell>
          <cell r="C4671" t="str">
            <v>m</v>
          </cell>
          <cell r="D4671">
            <v>3957.25</v>
          </cell>
          <cell r="E4671" t="str">
            <v>SICRO Jan/26</v>
          </cell>
        </row>
        <row r="4672">
          <cell r="A4672">
            <v>4208219</v>
          </cell>
          <cell r="B4672" t="str">
            <v>Tubo fôrma lado fixo em aço galvanizado para estais de 31 cordoalhas D = 15,7 mm - fornecimento e instalação</v>
          </cell>
          <cell r="C4672" t="str">
            <v>m</v>
          </cell>
          <cell r="D4672">
            <v>5096.83</v>
          </cell>
          <cell r="E4672" t="str">
            <v>SICRO Jan/26</v>
          </cell>
        </row>
        <row r="4673">
          <cell r="A4673">
            <v>4208220</v>
          </cell>
          <cell r="B4673" t="str">
            <v>Tubo fôrma lado fixo em aço galvanizado para estais de 37 cordoalhas D = 15,7 mm - fornecimento e instalação</v>
          </cell>
          <cell r="C4673" t="str">
            <v>m</v>
          </cell>
          <cell r="D4673">
            <v>5401.05</v>
          </cell>
          <cell r="E4673" t="str">
            <v>SICRO Jan/26</v>
          </cell>
        </row>
        <row r="4674">
          <cell r="A4674">
            <v>4208221</v>
          </cell>
          <cell r="B4674" t="str">
            <v>Tubo fôrma lado fixo em aço galvanizado para estais de 43 cordoalhas D = 15,7 mm - fornecimento e instalação</v>
          </cell>
          <cell r="C4674" t="str">
            <v>m</v>
          </cell>
          <cell r="D4674">
            <v>7114.44</v>
          </cell>
          <cell r="E4674" t="str">
            <v>SICRO Jan/26</v>
          </cell>
        </row>
        <row r="4675">
          <cell r="A4675">
            <v>4208222</v>
          </cell>
          <cell r="B4675" t="str">
            <v>Tubo fôrma lado fixo em aço galvanizado para estais de 55 cordoalhas D = 15,7 mm - fornecimento e instalação</v>
          </cell>
          <cell r="C4675" t="str">
            <v>m</v>
          </cell>
          <cell r="D4675">
            <v>8980.99</v>
          </cell>
          <cell r="E4675" t="str">
            <v>SICRO Jan/26</v>
          </cell>
        </row>
        <row r="4676">
          <cell r="A4676">
            <v>4208223</v>
          </cell>
          <cell r="B4676" t="str">
            <v>Tubo fôrma lado fixo em aço galvanizado para estais de 61 cordoalhas D = 15,7 mm - fornecimento e instalação</v>
          </cell>
          <cell r="C4676" t="str">
            <v>m</v>
          </cell>
          <cell r="D4676">
            <v>8984.35</v>
          </cell>
          <cell r="E4676" t="str">
            <v>SICRO Jan/26</v>
          </cell>
        </row>
        <row r="4677">
          <cell r="A4677">
            <v>4208224</v>
          </cell>
          <cell r="B4677" t="str">
            <v>Tubo fôrma lado fixo em aço galvanizado para estais de 73 cordoalhas D = 15,7 mm - fornecimento e instalação</v>
          </cell>
          <cell r="C4677" t="str">
            <v>m</v>
          </cell>
          <cell r="D4677">
            <v>10448.43</v>
          </cell>
          <cell r="E4677" t="str">
            <v>SICRO Jan/26</v>
          </cell>
        </row>
        <row r="4678">
          <cell r="A4678">
            <v>4208225</v>
          </cell>
          <cell r="B4678" t="str">
            <v>Tubo fôrma lado fixo em aço galvanizado para estais de 85 cordoalhas D = 15,7 mm - fornecimento e instalação</v>
          </cell>
          <cell r="C4678" t="str">
            <v>m</v>
          </cell>
          <cell r="D4678">
            <v>11913.06</v>
          </cell>
          <cell r="E4678" t="str">
            <v>SICRO Jan/26</v>
          </cell>
        </row>
        <row r="4679">
          <cell r="A4679">
            <v>4208226</v>
          </cell>
          <cell r="B4679" t="str">
            <v>Tubo fôrma lado fixo em aço galvanizado para estais de 91 cordoalhas D = 15,7 mm - fornecimento e instalação</v>
          </cell>
          <cell r="C4679" t="str">
            <v>m</v>
          </cell>
          <cell r="D4679">
            <v>11916.42</v>
          </cell>
          <cell r="E4679" t="str">
            <v>SICRO Jan/26</v>
          </cell>
        </row>
        <row r="4680">
          <cell r="A4680">
            <v>4208227</v>
          </cell>
          <cell r="B4680" t="str">
            <v>Tubo fôrma lado regulável em aço galvanizado para estais de 12 cordoalhas D = 15,7 mm - fornecimento e instalação</v>
          </cell>
          <cell r="C4680" t="str">
            <v>m</v>
          </cell>
          <cell r="D4680">
            <v>1236.67</v>
          </cell>
          <cell r="E4680" t="str">
            <v>SICRO Jan/26</v>
          </cell>
        </row>
        <row r="4681">
          <cell r="A4681">
            <v>4208228</v>
          </cell>
          <cell r="B4681" t="str">
            <v>Tubo fôrma lado regulável em aço galvanizado para estais de 19 cordoalhas D = 15,7 mm - fornecimento e instalação</v>
          </cell>
          <cell r="C4681" t="str">
            <v>m</v>
          </cell>
          <cell r="D4681">
            <v>1412.79</v>
          </cell>
          <cell r="E4681" t="str">
            <v>SICRO Jan/26</v>
          </cell>
        </row>
        <row r="4682">
          <cell r="A4682">
            <v>4208229</v>
          </cell>
          <cell r="B4682" t="str">
            <v>Tubo fôrma lado regulável em aço galvanizado para estais de 22 cordoalhas D = 15,7 mm - fornecimento e instalação</v>
          </cell>
          <cell r="C4682" t="str">
            <v>m</v>
          </cell>
          <cell r="D4682">
            <v>1839.52</v>
          </cell>
          <cell r="E4682" t="str">
            <v>SICRO Jan/26</v>
          </cell>
        </row>
        <row r="4683">
          <cell r="A4683">
            <v>4208230</v>
          </cell>
          <cell r="B4683" t="str">
            <v>Tubo fôrma lado regulável em aço galvanizado para estais de 31 cordoalhas D = 15,7 mm - fornecimento e instalação</v>
          </cell>
          <cell r="C4683" t="str">
            <v>m</v>
          </cell>
          <cell r="D4683">
            <v>2366.42</v>
          </cell>
          <cell r="E4683" t="str">
            <v>SICRO Jan/26</v>
          </cell>
        </row>
        <row r="4684">
          <cell r="A4684">
            <v>4208231</v>
          </cell>
          <cell r="B4684" t="str">
            <v>Tubo fôrma lado regulável em aço galvanizado para estais de 37 cordoalhas D = 15,7 mm - fornecimento e instalação</v>
          </cell>
          <cell r="C4684" t="str">
            <v>m</v>
          </cell>
          <cell r="D4684">
            <v>2512.4299999999998</v>
          </cell>
          <cell r="E4684" t="str">
            <v>SICRO Jan/26</v>
          </cell>
        </row>
        <row r="4685">
          <cell r="A4685">
            <v>4208232</v>
          </cell>
          <cell r="B4685" t="str">
            <v>Tubo fôrma lado regulável em aço galvanizado para estais de 43 cordoalhas D = 15,7 mm - fornecimento e instalação</v>
          </cell>
          <cell r="C4685" t="str">
            <v>m</v>
          </cell>
          <cell r="D4685">
            <v>3291.7</v>
          </cell>
          <cell r="E4685" t="str">
            <v>SICRO Jan/26</v>
          </cell>
        </row>
        <row r="4686">
          <cell r="A4686">
            <v>4208233</v>
          </cell>
          <cell r="B4686" t="str">
            <v>Tubo fôrma lado regulável em aço galvanizado para estais de 55 cordoalhas D = 15,7 mm - fornecimento e instalação</v>
          </cell>
          <cell r="C4686" t="str">
            <v>m</v>
          </cell>
          <cell r="D4686">
            <v>4130.84</v>
          </cell>
          <cell r="E4686" t="str">
            <v>SICRO Jan/26</v>
          </cell>
        </row>
        <row r="4687">
          <cell r="A4687">
            <v>4208234</v>
          </cell>
          <cell r="B4687" t="str">
            <v>Tubo fôrma lado regulável em aço galvanizado para estais de 61 cordoalhas D = 15,7 mm - fornecimento e instalação</v>
          </cell>
          <cell r="C4687" t="str">
            <v>m</v>
          </cell>
          <cell r="D4687">
            <v>4133.9799999999996</v>
          </cell>
          <cell r="E4687" t="str">
            <v>SICRO Jan/26</v>
          </cell>
        </row>
        <row r="4688">
          <cell r="A4688">
            <v>4208235</v>
          </cell>
          <cell r="B4688" t="str">
            <v>Tubo fôrma lado regulável em aço galvanizado para estais de 73 cordoalhas D = 15,7 mm - fornecimento e instalação</v>
          </cell>
          <cell r="C4688" t="str">
            <v>m</v>
          </cell>
          <cell r="D4688">
            <v>4829.29</v>
          </cell>
          <cell r="E4688" t="str">
            <v>SICRO Jan/26</v>
          </cell>
        </row>
        <row r="4689">
          <cell r="A4689">
            <v>4208236</v>
          </cell>
          <cell r="B4689" t="str">
            <v>Tubo fôrma lado regulável em aço galvanizado para estais de 85 cordoalhas D = 15,7 mm - fornecimento e instalação</v>
          </cell>
          <cell r="C4689" t="str">
            <v>m</v>
          </cell>
          <cell r="D4689">
            <v>5525.15</v>
          </cell>
          <cell r="E4689" t="str">
            <v>SICRO Jan/26</v>
          </cell>
        </row>
        <row r="4690">
          <cell r="A4690">
            <v>4208237</v>
          </cell>
          <cell r="B4690" t="str">
            <v>Tubo fôrma lado regulável em aço galvanizado para estais de 91 cordoalhas D = 15,7 mm - fornecimento e instalação</v>
          </cell>
          <cell r="C4690" t="str">
            <v>m</v>
          </cell>
          <cell r="D4690">
            <v>5528.38</v>
          </cell>
          <cell r="E4690" t="str">
            <v>SICRO Jan/26</v>
          </cell>
        </row>
        <row r="4691">
          <cell r="A4691">
            <v>4208128</v>
          </cell>
          <cell r="B4691" t="str">
            <v>Tubo PEAD para estais - D = 110 mm - fornecimento e instalação</v>
          </cell>
          <cell r="C4691" t="str">
            <v>m</v>
          </cell>
          <cell r="D4691">
            <v>169.64</v>
          </cell>
          <cell r="E4691" t="str">
            <v>SICRO Jan/26</v>
          </cell>
        </row>
        <row r="4692">
          <cell r="A4692">
            <v>4208129</v>
          </cell>
          <cell r="B4692" t="str">
            <v>Tubo PEAD para estais - D = 140 mm - fornecimento e instalação</v>
          </cell>
          <cell r="C4692" t="str">
            <v>m</v>
          </cell>
          <cell r="D4692">
            <v>206.83</v>
          </cell>
          <cell r="E4692" t="str">
            <v>SICRO Jan/26</v>
          </cell>
        </row>
        <row r="4693">
          <cell r="A4693">
            <v>4208130</v>
          </cell>
          <cell r="B4693" t="str">
            <v>Tubo PEAD para estais - D = 160 mm - fornecimento e instalação</v>
          </cell>
          <cell r="C4693" t="str">
            <v>m</v>
          </cell>
          <cell r="D4693">
            <v>240.47</v>
          </cell>
          <cell r="E4693" t="str">
            <v>SICRO Jan/26</v>
          </cell>
        </row>
        <row r="4694">
          <cell r="A4694">
            <v>4208131</v>
          </cell>
          <cell r="B4694" t="str">
            <v>Tubo PEAD para estais - D = 180 mm - fornecimento e instalação</v>
          </cell>
          <cell r="C4694" t="str">
            <v>m</v>
          </cell>
          <cell r="D4694">
            <v>281.16000000000003</v>
          </cell>
          <cell r="E4694" t="str">
            <v>SICRO Jan/26</v>
          </cell>
        </row>
        <row r="4695">
          <cell r="A4695">
            <v>4208132</v>
          </cell>
          <cell r="B4695" t="str">
            <v>Tubo PEAD para estais - D = 200 mm - fornecimento e instalação</v>
          </cell>
          <cell r="C4695" t="str">
            <v>m</v>
          </cell>
          <cell r="D4695">
            <v>324.22000000000003</v>
          </cell>
          <cell r="E4695" t="str">
            <v>SICRO Jan/26</v>
          </cell>
        </row>
        <row r="4696">
          <cell r="A4696">
            <v>4208133</v>
          </cell>
          <cell r="B4696" t="str">
            <v>Tubo PEAD para estais - D = 225 mm - fornecimento e instalação</v>
          </cell>
          <cell r="C4696" t="str">
            <v>m</v>
          </cell>
          <cell r="D4696">
            <v>379.06</v>
          </cell>
          <cell r="E4696" t="str">
            <v>SICRO Jan/26</v>
          </cell>
        </row>
        <row r="4697">
          <cell r="A4697">
            <v>4208134</v>
          </cell>
          <cell r="B4697" t="str">
            <v>Tubo PEAD para estais - D = 250 mm - fornecimento e instalação</v>
          </cell>
          <cell r="C4697" t="str">
            <v>m</v>
          </cell>
          <cell r="D4697">
            <v>440.85</v>
          </cell>
          <cell r="E4697" t="str">
            <v>SICRO Jan/26</v>
          </cell>
        </row>
        <row r="4698">
          <cell r="A4698">
            <v>4208238</v>
          </cell>
          <cell r="B4698" t="str">
            <v>Tubo PEAD para estais - D = 280 mm - fornecimento e instalação</v>
          </cell>
          <cell r="C4698" t="str">
            <v>m</v>
          </cell>
          <cell r="D4698">
            <v>470.82</v>
          </cell>
          <cell r="E4698" t="str">
            <v>SICRO Jan/26</v>
          </cell>
        </row>
        <row r="4699">
          <cell r="A4699">
            <v>4208239</v>
          </cell>
          <cell r="B4699" t="str">
            <v>Tubo PEAD para estais - D = 315 mm - fornecimento e instalação</v>
          </cell>
          <cell r="C4699" t="str">
            <v>m</v>
          </cell>
          <cell r="D4699">
            <v>574.15</v>
          </cell>
          <cell r="E4699" t="str">
            <v>SICRO Jan/26</v>
          </cell>
        </row>
        <row r="4700">
          <cell r="A4700">
            <v>4413920</v>
          </cell>
          <cell r="B4700" t="str">
            <v>Adubação de cobertura por equipamento de hidrossemeadura em áreas de semeadura via seca ou de hidrossemeadura</v>
          </cell>
          <cell r="C4700" t="str">
            <v>m²</v>
          </cell>
          <cell r="D4700">
            <v>0.56000000000000005</v>
          </cell>
          <cell r="E4700" t="str">
            <v>SICRO Jan/26</v>
          </cell>
        </row>
        <row r="4701">
          <cell r="A4701">
            <v>4413024</v>
          </cell>
          <cell r="B4701" t="str">
            <v>Adubação manual de cobertura em áreas de enleivamento ou de plantio de mudas de gramíneas</v>
          </cell>
          <cell r="C4701" t="str">
            <v>m²</v>
          </cell>
          <cell r="D4701">
            <v>0.46</v>
          </cell>
          <cell r="E4701" t="str">
            <v>SICRO Jan/26</v>
          </cell>
        </row>
        <row r="4702">
          <cell r="A4702">
            <v>4413022</v>
          </cell>
          <cell r="B4702" t="str">
            <v>Adubação manual de cobertura em áreas de semeadura via seca ou de hidrossemeadura</v>
          </cell>
          <cell r="C4702" t="str">
            <v>m²</v>
          </cell>
          <cell r="D4702">
            <v>0.64</v>
          </cell>
          <cell r="E4702" t="str">
            <v>SICRO Jan/26</v>
          </cell>
        </row>
        <row r="4703">
          <cell r="A4703">
            <v>4413020</v>
          </cell>
          <cell r="B4703" t="str">
            <v>Barreira arbórea para tratamento acústico das áreas lindeiras da faixa de domínio – densidade de plantio de 1,0 m entre mudas</v>
          </cell>
          <cell r="C4703" t="str">
            <v>m</v>
          </cell>
          <cell r="D4703">
            <v>45.37</v>
          </cell>
          <cell r="E4703" t="str">
            <v>SICRO Jan/26</v>
          </cell>
        </row>
        <row r="4704">
          <cell r="A4704">
            <v>4413013</v>
          </cell>
          <cell r="B4704" t="str">
            <v>Cerca de passagem de fauna com tela de alambrado sobre mureta de blocos de concreto - H = 20 cm - mourões de madeira a cada 2,5 m e esticador a cada 50 m</v>
          </cell>
          <cell r="C4704" t="str">
            <v>m</v>
          </cell>
          <cell r="D4704">
            <v>93.77</v>
          </cell>
          <cell r="E4704" t="str">
            <v>SICRO Jan/26</v>
          </cell>
        </row>
        <row r="4705">
          <cell r="A4705">
            <v>4413019</v>
          </cell>
          <cell r="B4705" t="str">
            <v>Cerca viva para tratamento acústico das áreas lindeiras da faixa de domínio – densidade de plantio de 1,0 m entre mudas</v>
          </cell>
          <cell r="C4705" t="str">
            <v>m</v>
          </cell>
          <cell r="D4705">
            <v>39.619999999999997</v>
          </cell>
          <cell r="E4705" t="str">
            <v>SICRO Jan/26</v>
          </cell>
        </row>
        <row r="4706">
          <cell r="A4706">
            <v>4413026</v>
          </cell>
          <cell r="B4706" t="str">
            <v>Dique de bambu para controle de erosão de taludes</v>
          </cell>
          <cell r="C4706" t="str">
            <v>m²</v>
          </cell>
          <cell r="D4706">
            <v>297.83</v>
          </cell>
          <cell r="E4706" t="str">
            <v>SICRO Jan/26</v>
          </cell>
        </row>
        <row r="4707">
          <cell r="A4707">
            <v>4413996</v>
          </cell>
          <cell r="B4707" t="str">
            <v>Enleivamento</v>
          </cell>
          <cell r="C4707" t="str">
            <v>m²</v>
          </cell>
          <cell r="D4707">
            <v>13.03</v>
          </cell>
          <cell r="E4707" t="str">
            <v>SICRO Jan/26</v>
          </cell>
        </row>
        <row r="4708">
          <cell r="A4708">
            <v>4413942</v>
          </cell>
          <cell r="B4708" t="str">
            <v>Espalhamento de material em bota-fora</v>
          </cell>
          <cell r="C4708" t="str">
            <v>m³</v>
          </cell>
          <cell r="D4708">
            <v>2.8</v>
          </cell>
          <cell r="E4708" t="str">
            <v>SICRO Jan/26</v>
          </cell>
        </row>
        <row r="4709">
          <cell r="A4709">
            <v>4413018</v>
          </cell>
          <cell r="B4709" t="str">
            <v>Fixação de tela eletrossoldada em talude para lançamento de argamassa ou concreto projetado</v>
          </cell>
          <cell r="C4709" t="str">
            <v>kg</v>
          </cell>
          <cell r="D4709">
            <v>13</v>
          </cell>
          <cell r="E4709" t="str">
            <v>SICRO Jan/26</v>
          </cell>
        </row>
        <row r="4710">
          <cell r="A4710">
            <v>4413905</v>
          </cell>
          <cell r="B4710" t="str">
            <v>Hidrossemeadura</v>
          </cell>
          <cell r="C4710" t="str">
            <v>m²</v>
          </cell>
          <cell r="D4710">
            <v>6.98</v>
          </cell>
          <cell r="E4710" t="str">
            <v>SICRO Jan/26</v>
          </cell>
        </row>
        <row r="4711">
          <cell r="A4711">
            <v>4413987</v>
          </cell>
          <cell r="B4711" t="str">
            <v>Irrigação de área plantada para proteção vegetal do corpo estradal</v>
          </cell>
          <cell r="C4711" t="str">
            <v>m²</v>
          </cell>
          <cell r="D4711">
            <v>0.39</v>
          </cell>
          <cell r="E4711" t="str">
            <v>SICRO Jan/26</v>
          </cell>
        </row>
        <row r="4712">
          <cell r="A4712">
            <v>4413995</v>
          </cell>
          <cell r="B4712" t="str">
            <v>Obtenção de grama para replantio</v>
          </cell>
          <cell r="C4712" t="str">
            <v>m²</v>
          </cell>
          <cell r="D4712">
            <v>4.1399999999999997</v>
          </cell>
          <cell r="E4712" t="str">
            <v>SICRO Jan/26</v>
          </cell>
        </row>
        <row r="4713">
          <cell r="A4713">
            <v>4413994</v>
          </cell>
          <cell r="B4713" t="str">
            <v>Passagem aérea de animais com rede de cabos de aço e sisal apoiadas em 6 postes de concreto de 15 m - extensão total de 100 m</v>
          </cell>
          <cell r="C4713" t="str">
            <v>m</v>
          </cell>
          <cell r="D4713">
            <v>665.29</v>
          </cell>
          <cell r="E4713" t="str">
            <v>SICRO Jan/26</v>
          </cell>
        </row>
        <row r="4714">
          <cell r="A4714">
            <v>4413200</v>
          </cell>
          <cell r="B4714" t="str">
            <v>Plantio de grama comercial em placas</v>
          </cell>
          <cell r="C4714" t="str">
            <v>m²</v>
          </cell>
          <cell r="D4714">
            <v>20.52</v>
          </cell>
          <cell r="E4714" t="str">
            <v>SICRO Jan/26</v>
          </cell>
        </row>
        <row r="4715">
          <cell r="A4715">
            <v>4413990</v>
          </cell>
          <cell r="B4715" t="str">
            <v>Plantio de muda de arbusto com altura até 0,50 m em cova de 0,40 x 0,40 x 0,40 m</v>
          </cell>
          <cell r="C4715" t="str">
            <v>un</v>
          </cell>
          <cell r="D4715">
            <v>39.619999999999997</v>
          </cell>
          <cell r="E4715" t="str">
            <v>SICRO Jan/26</v>
          </cell>
        </row>
        <row r="4716">
          <cell r="A4716">
            <v>4413989</v>
          </cell>
          <cell r="B4716" t="str">
            <v>Plantio de muda de árvore com altura de 0,30 a 0,80 m em cova de 0,60 x 0,60 x 0,60 m</v>
          </cell>
          <cell r="C4716" t="str">
            <v>un</v>
          </cell>
          <cell r="D4716">
            <v>45.37</v>
          </cell>
          <cell r="E4716" t="str">
            <v>SICRO Jan/26</v>
          </cell>
        </row>
        <row r="4717">
          <cell r="A4717">
            <v>4413951</v>
          </cell>
          <cell r="B4717" t="str">
            <v>Plantio de muda de árvore frutífera com altura até 1,00 m em cova de 0,60 x 0,60 x 0,60 m</v>
          </cell>
          <cell r="C4717" t="str">
            <v>un</v>
          </cell>
          <cell r="D4717">
            <v>52.22</v>
          </cell>
          <cell r="E4717" t="str">
            <v>SICRO Jan/26</v>
          </cell>
        </row>
        <row r="4718">
          <cell r="A4718">
            <v>4413950</v>
          </cell>
          <cell r="B4718" t="str">
            <v>Plantio de muda de árvore frutífera com altura de 1,00 a 2,00 m em cova de 0,60 x 0,60 x 0,60 m</v>
          </cell>
          <cell r="C4718" t="str">
            <v>un</v>
          </cell>
          <cell r="D4718">
            <v>110.16</v>
          </cell>
          <cell r="E4718" t="str">
            <v>SICRO Jan/26</v>
          </cell>
        </row>
        <row r="4719">
          <cell r="A4719">
            <v>4413949</v>
          </cell>
          <cell r="B4719" t="str">
            <v>Plantio de muda de árvore frutífera com altura de 2,00 a 3,00 m em cova de 0,60 x 0,60 x 0,60 m</v>
          </cell>
          <cell r="C4719" t="str">
            <v>un</v>
          </cell>
          <cell r="D4719">
            <v>237.43</v>
          </cell>
          <cell r="E4719" t="str">
            <v>SICRO Jan/26</v>
          </cell>
        </row>
        <row r="4720">
          <cell r="A4720">
            <v>4413948</v>
          </cell>
          <cell r="B4720" t="str">
            <v>Plantio de muda de árvore ornamental com altura até 1,00 m em cova de 0,60 x 0,60 x 0,60 m</v>
          </cell>
          <cell r="C4720" t="str">
            <v>un</v>
          </cell>
          <cell r="D4720">
            <v>57.8</v>
          </cell>
          <cell r="E4720" t="str">
            <v>SICRO Jan/26</v>
          </cell>
        </row>
        <row r="4721">
          <cell r="A4721">
            <v>4413947</v>
          </cell>
          <cell r="B4721" t="str">
            <v>Plantio de muda de árvore ornamental com altura de 1,00 a 2,00 m em cova de 0,60 x 0,60 x 0,60 m</v>
          </cell>
          <cell r="C4721" t="str">
            <v>un</v>
          </cell>
          <cell r="D4721">
            <v>87.34</v>
          </cell>
          <cell r="E4721" t="str">
            <v>SICRO Jan/26</v>
          </cell>
        </row>
        <row r="4722">
          <cell r="A4722">
            <v>4413946</v>
          </cell>
          <cell r="B4722" t="str">
            <v>Plantio de muda de árvore ornamental com altura de 2,00 a 3,00 m em cova de 0,60 x 0,60 x 0,60 m</v>
          </cell>
          <cell r="C4722" t="str">
            <v>un</v>
          </cell>
          <cell r="D4722">
            <v>129.54</v>
          </cell>
          <cell r="E4722" t="str">
            <v>SICRO Jan/26</v>
          </cell>
        </row>
        <row r="4723">
          <cell r="A4723">
            <v>4413952</v>
          </cell>
          <cell r="B4723" t="str">
            <v>Plantio de tapete de floríferas com altura até 0,50 m</v>
          </cell>
          <cell r="C4723" t="str">
            <v>m²</v>
          </cell>
          <cell r="D4723">
            <v>77.959999999999994</v>
          </cell>
          <cell r="E4723" t="str">
            <v>SICRO Jan/26</v>
          </cell>
        </row>
        <row r="4724">
          <cell r="A4724">
            <v>4413012</v>
          </cell>
          <cell r="B4724" t="str">
            <v>Preenchimento de erosão em talude com terra vegetal e sementes de gramíneas ensacadas</v>
          </cell>
          <cell r="C4724" t="str">
            <v>m³</v>
          </cell>
          <cell r="D4724">
            <v>495.98</v>
          </cell>
          <cell r="E4724" t="str">
            <v>SICRO Jan/26</v>
          </cell>
        </row>
        <row r="4725">
          <cell r="A4725">
            <v>4413014</v>
          </cell>
          <cell r="B4725" t="str">
            <v>Recuperação ambiental de pedreiras ou áreas degradadas com biomanta vegetal de fibras de coco</v>
          </cell>
          <cell r="C4725" t="str">
            <v>m²</v>
          </cell>
          <cell r="D4725">
            <v>20.11</v>
          </cell>
          <cell r="E4725" t="str">
            <v>SICRO Jan/26</v>
          </cell>
        </row>
        <row r="4726">
          <cell r="A4726">
            <v>4413016</v>
          </cell>
          <cell r="B4726" t="str">
            <v>Recuperação ambiental de pedreiras ou áreas degradadas com biomanta vegetal de fibras de palha em áreas com inclinação máxima de 1:1,5</v>
          </cell>
          <cell r="C4726" t="str">
            <v>m²</v>
          </cell>
          <cell r="D4726">
            <v>11.51</v>
          </cell>
          <cell r="E4726" t="str">
            <v>SICRO Jan/26</v>
          </cell>
        </row>
        <row r="4727">
          <cell r="A4727">
            <v>4413984</v>
          </cell>
          <cell r="B4727" t="str">
            <v>Regularização de bota-fora com espalhamento e compactação</v>
          </cell>
          <cell r="C4727" t="str">
            <v>m³</v>
          </cell>
          <cell r="D4727">
            <v>4.37</v>
          </cell>
          <cell r="E4727" t="str">
            <v>SICRO Jan/26</v>
          </cell>
        </row>
        <row r="4728">
          <cell r="A4728">
            <v>4413986</v>
          </cell>
          <cell r="B4728" t="str">
            <v>Regularização de superfície com motoniveladora</v>
          </cell>
          <cell r="C4728" t="str">
            <v>m²</v>
          </cell>
          <cell r="D4728">
            <v>0.08</v>
          </cell>
          <cell r="E4728" t="str">
            <v>SICRO Jan/26</v>
          </cell>
        </row>
        <row r="4729">
          <cell r="A4729">
            <v>4413985</v>
          </cell>
          <cell r="B4729" t="str">
            <v>Regularização manual de taludes de cortes e aterros</v>
          </cell>
          <cell r="C4729" t="str">
            <v>m²</v>
          </cell>
          <cell r="D4729">
            <v>31.73</v>
          </cell>
          <cell r="E4729" t="str">
            <v>SICRO Jan/26</v>
          </cell>
        </row>
        <row r="4730">
          <cell r="A4730">
            <v>4413017</v>
          </cell>
          <cell r="B4730" t="str">
            <v>Retentores de sedimentos em fibras vegetais - D = 20 cm</v>
          </cell>
          <cell r="C4730" t="str">
            <v>m</v>
          </cell>
          <cell r="D4730">
            <v>64.98</v>
          </cell>
          <cell r="E4730" t="str">
            <v>SICRO Jan/26</v>
          </cell>
        </row>
        <row r="4731">
          <cell r="A4731">
            <v>4415673</v>
          </cell>
          <cell r="B4731" t="str">
            <v>Revestimento vegetal com grama em mudas em superfícies inclinadas</v>
          </cell>
          <cell r="C4731" t="str">
            <v>m²</v>
          </cell>
          <cell r="D4731">
            <v>11.46</v>
          </cell>
          <cell r="E4731" t="str">
            <v>SICRO Jan/26</v>
          </cell>
        </row>
        <row r="4732">
          <cell r="A4732">
            <v>4415684</v>
          </cell>
          <cell r="B4732" t="str">
            <v>Revestimento vegetal com grama em mudas em superfícies planas</v>
          </cell>
          <cell r="C4732" t="str">
            <v>m²</v>
          </cell>
          <cell r="D4732">
            <v>6.35</v>
          </cell>
          <cell r="E4732" t="str">
            <v>SICRO Jan/26</v>
          </cell>
        </row>
        <row r="4733">
          <cell r="A4733">
            <v>4413993</v>
          </cell>
          <cell r="B4733" t="str">
            <v>Revestimento vegetal por semeadura a lanço manual de gramíneas e leguminosas</v>
          </cell>
          <cell r="C4733" t="str">
            <v>m²</v>
          </cell>
          <cell r="D4733">
            <v>0.57999999999999996</v>
          </cell>
          <cell r="E4733" t="str">
            <v>SICRO Jan/26</v>
          </cell>
        </row>
        <row r="4734">
          <cell r="A4734">
            <v>4507754</v>
          </cell>
          <cell r="B4734" t="str">
            <v>Ancoragem ativa com 10 cordoalhas aderentes D = 12,7 mm - fornecimento e instalação</v>
          </cell>
          <cell r="C4734" t="str">
            <v>un</v>
          </cell>
          <cell r="D4734">
            <v>839.11</v>
          </cell>
          <cell r="E4734" t="str">
            <v>SICRO Jan/26</v>
          </cell>
        </row>
        <row r="4735">
          <cell r="A4735">
            <v>4507738</v>
          </cell>
          <cell r="B4735" t="str">
            <v>Ancoragem ativa com 10 cordoalhas aderentes D = 15,2 mm - fornecimento e instalação</v>
          </cell>
          <cell r="C4735" t="str">
            <v>un</v>
          </cell>
          <cell r="D4735">
            <v>1082.96</v>
          </cell>
          <cell r="E4735" t="str">
            <v>SICRO Jan/26</v>
          </cell>
        </row>
        <row r="4736">
          <cell r="A4736">
            <v>4507755</v>
          </cell>
          <cell r="B4736" t="str">
            <v>Ancoragem ativa com 12 cordoalhas aderentes D = 12,7 mm - fornecimento e instalação</v>
          </cell>
          <cell r="C4736" t="str">
            <v>un</v>
          </cell>
          <cell r="D4736">
            <v>1000.61</v>
          </cell>
          <cell r="E4736" t="str">
            <v>SICRO Jan/26</v>
          </cell>
        </row>
        <row r="4737">
          <cell r="A4737">
            <v>4507756</v>
          </cell>
          <cell r="B4737" t="str">
            <v>Ancoragem ativa com 12 cordoalhas aderentes D = 15,2 mm - fornecimento e instalação</v>
          </cell>
          <cell r="C4737" t="str">
            <v>un</v>
          </cell>
          <cell r="D4737">
            <v>1199.8699999999999</v>
          </cell>
          <cell r="E4737" t="str">
            <v>SICRO Jan/26</v>
          </cell>
        </row>
        <row r="4738">
          <cell r="A4738">
            <v>4507757</v>
          </cell>
          <cell r="B4738" t="str">
            <v>Ancoragem ativa com 15 cordoalhas aderentes D = 12,7 mm - fornecimento e instalação</v>
          </cell>
          <cell r="C4738" t="str">
            <v>un</v>
          </cell>
          <cell r="D4738">
            <v>1530.96</v>
          </cell>
          <cell r="E4738" t="str">
            <v>SICRO Jan/26</v>
          </cell>
        </row>
        <row r="4739">
          <cell r="A4739">
            <v>4507758</v>
          </cell>
          <cell r="B4739" t="str">
            <v>Ancoragem ativa com 15 cordoalhas aderentes D = 15,2 mm - fornecimento e instalação</v>
          </cell>
          <cell r="C4739" t="str">
            <v>un</v>
          </cell>
          <cell r="D4739">
            <v>1629</v>
          </cell>
          <cell r="E4739" t="str">
            <v>SICRO Jan/26</v>
          </cell>
        </row>
        <row r="4740">
          <cell r="A4740">
            <v>4507759</v>
          </cell>
          <cell r="B4740" t="str">
            <v>Ancoragem ativa com 19 cordoalhas aderentes D = 12,7 mm - fornecimento e instalação</v>
          </cell>
          <cell r="C4740" t="str">
            <v>un</v>
          </cell>
          <cell r="D4740">
            <v>1837.95</v>
          </cell>
          <cell r="E4740" t="str">
            <v>SICRO Jan/26</v>
          </cell>
        </row>
        <row r="4741">
          <cell r="A4741">
            <v>4507760</v>
          </cell>
          <cell r="B4741" t="str">
            <v>Ancoragem ativa com 19 cordoalhas aderentes D = 15,2 mm - fornecimento e instalação</v>
          </cell>
          <cell r="C4741" t="str">
            <v>un</v>
          </cell>
          <cell r="D4741">
            <v>2155.7199999999998</v>
          </cell>
          <cell r="E4741" t="str">
            <v>SICRO Jan/26</v>
          </cell>
        </row>
        <row r="4742">
          <cell r="A4742">
            <v>4507761</v>
          </cell>
          <cell r="B4742" t="str">
            <v>Ancoragem ativa com 22 cordoalhas aderentes D = 12,7 mm - fornecimento e instalação</v>
          </cell>
          <cell r="C4742" t="str">
            <v>un</v>
          </cell>
          <cell r="D4742">
            <v>2419.64</v>
          </cell>
          <cell r="E4742" t="str">
            <v>SICRO Jan/26</v>
          </cell>
        </row>
        <row r="4743">
          <cell r="A4743">
            <v>4507762</v>
          </cell>
          <cell r="B4743" t="str">
            <v>Ancoragem ativa com 22 cordoalhas aderentes D = 15,2 mm - fornecimento e instalação</v>
          </cell>
          <cell r="C4743" t="str">
            <v>un</v>
          </cell>
          <cell r="D4743">
            <v>2640.84</v>
          </cell>
          <cell r="E4743" t="str">
            <v>SICRO Jan/26</v>
          </cell>
        </row>
        <row r="4744">
          <cell r="A4744">
            <v>4507763</v>
          </cell>
          <cell r="B4744" t="str">
            <v>Ancoragem ativa com 27 cordoalhas aderentes D = 12,7 mm - fornecimento e instalação</v>
          </cell>
          <cell r="C4744" t="str">
            <v>un</v>
          </cell>
          <cell r="D4744">
            <v>2942.76</v>
          </cell>
          <cell r="E4744" t="str">
            <v>SICRO Jan/26</v>
          </cell>
        </row>
        <row r="4745">
          <cell r="A4745">
            <v>4507764</v>
          </cell>
          <cell r="B4745" t="str">
            <v>Ancoragem ativa com 27 cordoalhas aderentes D = 15,2 mm - fornecimento e instalação</v>
          </cell>
          <cell r="C4745" t="str">
            <v>un</v>
          </cell>
          <cell r="D4745">
            <v>3489.6</v>
          </cell>
          <cell r="E4745" t="str">
            <v>SICRO Jan/26</v>
          </cell>
        </row>
        <row r="4746">
          <cell r="A4746">
            <v>4507765</v>
          </cell>
          <cell r="B4746" t="str">
            <v>Ancoragem ativa com 31 cordoalhas aderentes D = 12,7 mm - fornecimento e instalação</v>
          </cell>
          <cell r="C4746" t="str">
            <v>un</v>
          </cell>
          <cell r="D4746">
            <v>3009.37</v>
          </cell>
          <cell r="E4746" t="str">
            <v>SICRO Jan/26</v>
          </cell>
        </row>
        <row r="4747">
          <cell r="A4747">
            <v>4508192</v>
          </cell>
          <cell r="B4747" t="str">
            <v>Ancoragem ativa com 31 cordoalhas aderentes D = 15,2 mm - fornecimento e instalação</v>
          </cell>
          <cell r="C4747" t="str">
            <v>un</v>
          </cell>
          <cell r="D4747">
            <v>4683.53</v>
          </cell>
          <cell r="E4747" t="str">
            <v>SICRO Jan/26</v>
          </cell>
        </row>
        <row r="4748">
          <cell r="A4748">
            <v>4507766</v>
          </cell>
          <cell r="B4748" t="str">
            <v>Ancoragem ativa com 4 cordoalhas aderentes D = 12,7 mm - fornecimento e instalação</v>
          </cell>
          <cell r="C4748" t="str">
            <v>un</v>
          </cell>
          <cell r="D4748">
            <v>390.79</v>
          </cell>
          <cell r="E4748" t="str">
            <v>SICRO Jan/26</v>
          </cell>
        </row>
        <row r="4749">
          <cell r="A4749">
            <v>4507767</v>
          </cell>
          <cell r="B4749" t="str">
            <v>Ancoragem ativa com 4 cordoalhas aderentes D = 15,2 mm - fornecimento e instalação</v>
          </cell>
          <cell r="C4749" t="str">
            <v>un</v>
          </cell>
          <cell r="D4749">
            <v>619.49</v>
          </cell>
          <cell r="E4749" t="str">
            <v>SICRO Jan/26</v>
          </cell>
        </row>
        <row r="4750">
          <cell r="A4750">
            <v>4507768</v>
          </cell>
          <cell r="B4750" t="str">
            <v>Ancoragem ativa com 6 cordoalhas aderentes D = 12,7 mm - fornecimento e instalação</v>
          </cell>
          <cell r="C4750" t="str">
            <v>un</v>
          </cell>
          <cell r="D4750">
            <v>524.26</v>
          </cell>
          <cell r="E4750" t="str">
            <v>SICRO Jan/26</v>
          </cell>
        </row>
        <row r="4751">
          <cell r="A4751">
            <v>4507769</v>
          </cell>
          <cell r="B4751" t="str">
            <v>Ancoragem ativa com 6 cordoalhas aderentes D = 15,2 mm - fornecimento e instalação</v>
          </cell>
          <cell r="C4751" t="str">
            <v>un</v>
          </cell>
          <cell r="D4751">
            <v>625.01</v>
          </cell>
          <cell r="E4751" t="str">
            <v>SICRO Jan/26</v>
          </cell>
        </row>
        <row r="4752">
          <cell r="A4752">
            <v>4507770</v>
          </cell>
          <cell r="B4752" t="str">
            <v>Ancoragem ativa com 7 cordoalhas aderentes D = 12,7 mm - fornecimento e instalação</v>
          </cell>
          <cell r="C4752" t="str">
            <v>un</v>
          </cell>
          <cell r="D4752">
            <v>570.70000000000005</v>
          </cell>
          <cell r="E4752" t="str">
            <v>SICRO Jan/26</v>
          </cell>
        </row>
        <row r="4753">
          <cell r="A4753">
            <v>4507771</v>
          </cell>
          <cell r="B4753" t="str">
            <v>Ancoragem ativa com 7 cordoalhas aderentes D = 15,2 mm - fornecimento e instalação</v>
          </cell>
          <cell r="C4753" t="str">
            <v>un</v>
          </cell>
          <cell r="D4753">
            <v>704.18</v>
          </cell>
          <cell r="E4753" t="str">
            <v>SICRO Jan/26</v>
          </cell>
        </row>
        <row r="4754">
          <cell r="A4754">
            <v>4507772</v>
          </cell>
          <cell r="B4754" t="str">
            <v>Ancoragem ativa com 8 cordoalhas aderentes D = 12,7 mm - fornecimento e instalação</v>
          </cell>
          <cell r="C4754" t="str">
            <v>un</v>
          </cell>
          <cell r="D4754">
            <v>712.59</v>
          </cell>
          <cell r="E4754" t="str">
            <v>SICRO Jan/26</v>
          </cell>
        </row>
        <row r="4755">
          <cell r="A4755">
            <v>4508193</v>
          </cell>
          <cell r="B4755" t="str">
            <v>Ancoragem ativa com 8 cordoalhas aderentes D = 15,2 mm - fornecimento e instalação</v>
          </cell>
          <cell r="C4755" t="str">
            <v>un</v>
          </cell>
          <cell r="D4755">
            <v>983.61</v>
          </cell>
          <cell r="E4755" t="str">
            <v>SICRO Jan/26</v>
          </cell>
        </row>
        <row r="4756">
          <cell r="A4756">
            <v>4507773</v>
          </cell>
          <cell r="B4756" t="str">
            <v>Ancoragem ativa com 9 cordoalhas aderentes D = 12,7 mm - fornecimento e instalação</v>
          </cell>
          <cell r="C4756" t="str">
            <v>un</v>
          </cell>
          <cell r="D4756">
            <v>790.54</v>
          </cell>
          <cell r="E4756" t="str">
            <v>SICRO Jan/26</v>
          </cell>
        </row>
        <row r="4757">
          <cell r="A4757">
            <v>4507774</v>
          </cell>
          <cell r="B4757" t="str">
            <v>Ancoragem ativa com 9 cordoalhas aderentes D = 15,2 mm - fornecimento e instalação</v>
          </cell>
          <cell r="C4757" t="str">
            <v>un</v>
          </cell>
          <cell r="D4757">
            <v>1012.72</v>
          </cell>
          <cell r="E4757" t="str">
            <v>SICRO Jan/26</v>
          </cell>
        </row>
        <row r="4758">
          <cell r="A4758">
            <v>4507775</v>
          </cell>
          <cell r="B4758" t="str">
            <v>Ancoragem ativa para lajes com 1 cordoalha aderente D = 12,7 mm - fornecimento e instalação</v>
          </cell>
          <cell r="C4758" t="str">
            <v>un</v>
          </cell>
          <cell r="D4758">
            <v>99.31</v>
          </cell>
          <cell r="E4758" t="str">
            <v>SICRO Jan/26</v>
          </cell>
        </row>
        <row r="4759">
          <cell r="A4759">
            <v>4507776</v>
          </cell>
          <cell r="B4759" t="str">
            <v>Ancoragem ativa para lajes com 1 cordoalha aderente D = 15,2 mm - fornecimento e instalação</v>
          </cell>
          <cell r="C4759" t="str">
            <v>un</v>
          </cell>
          <cell r="D4759">
            <v>116.95</v>
          </cell>
          <cell r="E4759" t="str">
            <v>SICRO Jan/26</v>
          </cell>
        </row>
        <row r="4760">
          <cell r="A4760">
            <v>4507783</v>
          </cell>
          <cell r="B4760" t="str">
            <v>Ancoragem ativa para lajes com 1 cordoalha engraxada D = 12,7 mm - fornecimento e instalação</v>
          </cell>
          <cell r="C4760" t="str">
            <v>un</v>
          </cell>
          <cell r="D4760">
            <v>82.34</v>
          </cell>
          <cell r="E4760" t="str">
            <v>SICRO Jan/26</v>
          </cell>
        </row>
        <row r="4761">
          <cell r="A4761">
            <v>4507784</v>
          </cell>
          <cell r="B4761" t="str">
            <v>Ancoragem ativa para lajes com 1 cordoalha engraxada D = 15,2 mm - fornecimento e instalação</v>
          </cell>
          <cell r="C4761" t="str">
            <v>un</v>
          </cell>
          <cell r="D4761">
            <v>114.63</v>
          </cell>
          <cell r="E4761" t="str">
            <v>SICRO Jan/26</v>
          </cell>
        </row>
        <row r="4762">
          <cell r="A4762">
            <v>4507777</v>
          </cell>
          <cell r="B4762" t="str">
            <v>Ancoragem ativa para lajes com 2 cordoalhas aderentes D = 12,7 mm - fornecimento e instalação</v>
          </cell>
          <cell r="C4762" t="str">
            <v>un</v>
          </cell>
          <cell r="D4762">
            <v>185.52</v>
          </cell>
          <cell r="E4762" t="str">
            <v>SICRO Jan/26</v>
          </cell>
        </row>
        <row r="4763">
          <cell r="A4763">
            <v>4507778</v>
          </cell>
          <cell r="B4763" t="str">
            <v>Ancoragem ativa para lajes com 2 cordoalhas aderentes D = 15,2 mm - fornecimento e instalação</v>
          </cell>
          <cell r="C4763" t="str">
            <v>un</v>
          </cell>
          <cell r="D4763">
            <v>236.52</v>
          </cell>
          <cell r="E4763" t="str">
            <v>SICRO Jan/26</v>
          </cell>
        </row>
        <row r="4764">
          <cell r="A4764">
            <v>4507779</v>
          </cell>
          <cell r="B4764" t="str">
            <v>Ancoragem ativa para lajes com 3 cordoalhas aderentes D = 12,7 mm - fornecimento e instalação</v>
          </cell>
          <cell r="C4764" t="str">
            <v>un</v>
          </cell>
          <cell r="D4764">
            <v>238.74</v>
          </cell>
          <cell r="E4764" t="str">
            <v>SICRO Jan/26</v>
          </cell>
        </row>
        <row r="4765">
          <cell r="A4765">
            <v>4507780</v>
          </cell>
          <cell r="B4765" t="str">
            <v>Ancoragem ativa para lajes com 3 cordoalhas aderentes D = 15,2 mm - fornecimento e instalação</v>
          </cell>
          <cell r="C4765" t="str">
            <v>un</v>
          </cell>
          <cell r="D4765">
            <v>345.69</v>
          </cell>
          <cell r="E4765" t="str">
            <v>SICRO Jan/26</v>
          </cell>
        </row>
        <row r="4766">
          <cell r="A4766">
            <v>4507781</v>
          </cell>
          <cell r="B4766" t="str">
            <v>Ancoragem ativa para lajes com 4 cordoalhas aderentes D = 12,7 mm - fornecimento e instalação</v>
          </cell>
          <cell r="C4766" t="str">
            <v>un</v>
          </cell>
          <cell r="D4766">
            <v>307.2</v>
          </cell>
          <cell r="E4766" t="str">
            <v>SICRO Jan/26</v>
          </cell>
        </row>
        <row r="4767">
          <cell r="A4767">
            <v>4507782</v>
          </cell>
          <cell r="B4767" t="str">
            <v>Ancoragem ativa para lajes com 4 cordoalhas aderentes D = 15,2 mm - fornecimento e instalação</v>
          </cell>
          <cell r="C4767" t="str">
            <v>un</v>
          </cell>
          <cell r="D4767">
            <v>357.47</v>
          </cell>
          <cell r="E4767" t="str">
            <v>SICRO Jan/26</v>
          </cell>
        </row>
        <row r="4768">
          <cell r="A4768">
            <v>4507785</v>
          </cell>
          <cell r="B4768" t="str">
            <v>Ancoragem passiva com 10 cordoalhas aderentes D = 12,7 mm - fornecimento e instalação</v>
          </cell>
          <cell r="C4768" t="str">
            <v>un</v>
          </cell>
          <cell r="D4768">
            <v>136.31</v>
          </cell>
          <cell r="E4768" t="str">
            <v>SICRO Jan/26</v>
          </cell>
        </row>
        <row r="4769">
          <cell r="A4769">
            <v>4508194</v>
          </cell>
          <cell r="B4769" t="str">
            <v>Ancoragem passiva com 10 cordoalhas aderentes D = 15,2 mm - fornecimento e instalação</v>
          </cell>
          <cell r="C4769" t="str">
            <v>un</v>
          </cell>
          <cell r="D4769">
            <v>152.88</v>
          </cell>
          <cell r="E4769" t="str">
            <v>SICRO Jan/26</v>
          </cell>
        </row>
        <row r="4770">
          <cell r="A4770">
            <v>4507786</v>
          </cell>
          <cell r="B4770" t="str">
            <v>Ancoragem passiva com 12 cordoalhas aderentes D = 12,7 mm - fornecimento e instalação</v>
          </cell>
          <cell r="C4770" t="str">
            <v>un</v>
          </cell>
          <cell r="D4770">
            <v>160.18</v>
          </cell>
          <cell r="E4770" t="str">
            <v>SICRO Jan/26</v>
          </cell>
        </row>
        <row r="4771">
          <cell r="A4771">
            <v>4507787</v>
          </cell>
          <cell r="B4771" t="str">
            <v>Ancoragem passiva com 12 cordoalhas aderentes D = 15,2 mm - fornecimento e instalação</v>
          </cell>
          <cell r="C4771" t="str">
            <v>un</v>
          </cell>
          <cell r="D4771">
            <v>146.96</v>
          </cell>
          <cell r="E4771" t="str">
            <v>SICRO Jan/26</v>
          </cell>
        </row>
        <row r="4772">
          <cell r="A4772">
            <v>4507788</v>
          </cell>
          <cell r="B4772" t="str">
            <v>Ancoragem passiva com 15 cordoalhas aderentes D = 12,7 mm - fornecimento e instalação</v>
          </cell>
          <cell r="C4772" t="str">
            <v>un</v>
          </cell>
          <cell r="D4772">
            <v>210.82</v>
          </cell>
          <cell r="E4772" t="str">
            <v>SICRO Jan/26</v>
          </cell>
        </row>
        <row r="4773">
          <cell r="A4773">
            <v>4507789</v>
          </cell>
          <cell r="B4773" t="str">
            <v>Ancoragem passiva com 15 cordoalhas aderentes D = 15,2 mm - fornecimento e instalação</v>
          </cell>
          <cell r="C4773" t="str">
            <v>un</v>
          </cell>
          <cell r="D4773">
            <v>228.94</v>
          </cell>
          <cell r="E4773" t="str">
            <v>SICRO Jan/26</v>
          </cell>
        </row>
        <row r="4774">
          <cell r="A4774">
            <v>4507790</v>
          </cell>
          <cell r="B4774" t="str">
            <v>Ancoragem passiva com 19 cordoalhas aderentes D = 12,7 mm - fornecimento e instalação</v>
          </cell>
          <cell r="C4774" t="str">
            <v>un</v>
          </cell>
          <cell r="D4774">
            <v>260.38</v>
          </cell>
          <cell r="E4774" t="str">
            <v>SICRO Jan/26</v>
          </cell>
        </row>
        <row r="4775">
          <cell r="A4775">
            <v>4507791</v>
          </cell>
          <cell r="B4775" t="str">
            <v>Ancoragem passiva com 19 cordoalhas aderentes D = 15,2 mm - fornecimento e instalação</v>
          </cell>
          <cell r="C4775" t="str">
            <v>un</v>
          </cell>
          <cell r="D4775">
            <v>253.38</v>
          </cell>
          <cell r="E4775" t="str">
            <v>SICRO Jan/26</v>
          </cell>
        </row>
        <row r="4776">
          <cell r="A4776">
            <v>4507792</v>
          </cell>
          <cell r="B4776" t="str">
            <v>Ancoragem passiva com 22 cordoalhas aderentes D = 12,7 mm - fornecimento e instalação</v>
          </cell>
          <cell r="C4776" t="str">
            <v>un</v>
          </cell>
          <cell r="D4776">
            <v>296.85000000000002</v>
          </cell>
          <cell r="E4776" t="str">
            <v>SICRO Jan/26</v>
          </cell>
        </row>
        <row r="4777">
          <cell r="A4777">
            <v>4507793</v>
          </cell>
          <cell r="B4777" t="str">
            <v>Ancoragem passiva com 22 cordoalhas aderentes D = 15,2 mm - fornecimento e instalação</v>
          </cell>
          <cell r="C4777" t="str">
            <v>un</v>
          </cell>
          <cell r="D4777">
            <v>297.07</v>
          </cell>
          <cell r="E4777" t="str">
            <v>SICRO Jan/26</v>
          </cell>
        </row>
        <row r="4778">
          <cell r="A4778">
            <v>4507794</v>
          </cell>
          <cell r="B4778" t="str">
            <v>Ancoragem passiva com 27 cordoalhas aderentes D = 12,7 mm - fornecimento e instalação</v>
          </cell>
          <cell r="C4778" t="str">
            <v>un</v>
          </cell>
          <cell r="D4778">
            <v>360.84</v>
          </cell>
          <cell r="E4778" t="str">
            <v>SICRO Jan/26</v>
          </cell>
        </row>
        <row r="4779">
          <cell r="A4779">
            <v>4507795</v>
          </cell>
          <cell r="B4779" t="str">
            <v>Ancoragem passiva com 27 cordoalhas aderentes D = 15,2 mm - fornecimento e instalação</v>
          </cell>
          <cell r="C4779" t="str">
            <v>un</v>
          </cell>
          <cell r="D4779">
            <v>362.77</v>
          </cell>
          <cell r="E4779" t="str">
            <v>SICRO Jan/26</v>
          </cell>
        </row>
        <row r="4780">
          <cell r="A4780">
            <v>4507796</v>
          </cell>
          <cell r="B4780" t="str">
            <v>Ancoragem passiva com 31 cordoalhas aderentes D = 12,7 mm - fornecimento e instalação</v>
          </cell>
          <cell r="C4780" t="str">
            <v>un</v>
          </cell>
          <cell r="D4780">
            <v>412.14</v>
          </cell>
          <cell r="E4780" t="str">
            <v>SICRO Jan/26</v>
          </cell>
        </row>
        <row r="4781">
          <cell r="A4781">
            <v>4508190</v>
          </cell>
          <cell r="B4781" t="str">
            <v>Ancoragem passiva com 31 cordoalhas aderentes D = 15,2 mm - fornecimento e instalação</v>
          </cell>
          <cell r="C4781" t="str">
            <v>un</v>
          </cell>
          <cell r="D4781">
            <v>415.38</v>
          </cell>
          <cell r="E4781" t="str">
            <v>SICRO Jan/26</v>
          </cell>
        </row>
        <row r="4782">
          <cell r="A4782">
            <v>4507797</v>
          </cell>
          <cell r="B4782" t="str">
            <v>Ancoragem passiva com 4 cordoalhas aderentes D = 12,7 mm - fornecimento e instalação</v>
          </cell>
          <cell r="C4782" t="str">
            <v>un</v>
          </cell>
          <cell r="D4782">
            <v>66.39</v>
          </cell>
          <cell r="E4782" t="str">
            <v>SICRO Jan/26</v>
          </cell>
        </row>
        <row r="4783">
          <cell r="A4783">
            <v>4507798</v>
          </cell>
          <cell r="B4783" t="str">
            <v>Ancoragem passiva com 4 cordoalhas aderentes D = 15,2 mm - fornecimento e instalação</v>
          </cell>
          <cell r="C4783" t="str">
            <v>un</v>
          </cell>
          <cell r="D4783">
            <v>66.069999999999993</v>
          </cell>
          <cell r="E4783" t="str">
            <v>SICRO Jan/26</v>
          </cell>
        </row>
        <row r="4784">
          <cell r="A4784">
            <v>4507799</v>
          </cell>
          <cell r="B4784" t="str">
            <v>Ancoragem passiva com 6 cordoalhas aderentes D = 12,7 mm - fornecimento e instalação</v>
          </cell>
          <cell r="C4784" t="str">
            <v>un</v>
          </cell>
          <cell r="D4784">
            <v>90.88</v>
          </cell>
          <cell r="E4784" t="str">
            <v>SICRO Jan/26</v>
          </cell>
        </row>
        <row r="4785">
          <cell r="A4785">
            <v>4507800</v>
          </cell>
          <cell r="B4785" t="str">
            <v>Ancoragem passiva com 6 cordoalhas aderentes D = 15,2 mm - fornecimento e instalação</v>
          </cell>
          <cell r="C4785" t="str">
            <v>un</v>
          </cell>
          <cell r="D4785">
            <v>82.44</v>
          </cell>
          <cell r="E4785" t="str">
            <v>SICRO Jan/26</v>
          </cell>
        </row>
        <row r="4786">
          <cell r="A4786">
            <v>4507801</v>
          </cell>
          <cell r="B4786" t="str">
            <v>Ancoragem passiva com 7 cordoalhas aderentes D = 12,7 mm - fornecimento e instalação</v>
          </cell>
          <cell r="C4786" t="str">
            <v>un</v>
          </cell>
          <cell r="D4786">
            <v>110.19</v>
          </cell>
          <cell r="E4786" t="str">
            <v>SICRO Jan/26</v>
          </cell>
        </row>
        <row r="4787">
          <cell r="A4787">
            <v>4507802</v>
          </cell>
          <cell r="B4787" t="str">
            <v>Ancoragem passiva com 7 cordoalhas aderentes D = 15,2 mm - fornecimento e instalação</v>
          </cell>
          <cell r="C4787" t="str">
            <v>un</v>
          </cell>
          <cell r="D4787">
            <v>110.3</v>
          </cell>
          <cell r="E4787" t="str">
            <v>SICRO Jan/26</v>
          </cell>
        </row>
        <row r="4788">
          <cell r="A4788">
            <v>4507803</v>
          </cell>
          <cell r="B4788" t="str">
            <v>Ancoragem passiva com 8 cordoalhas aderentes D = 12,7 mm - fornecimento e instalação</v>
          </cell>
          <cell r="C4788" t="str">
            <v>un</v>
          </cell>
          <cell r="D4788">
            <v>110.74</v>
          </cell>
          <cell r="E4788" t="str">
            <v>SICRO Jan/26</v>
          </cell>
        </row>
        <row r="4789">
          <cell r="A4789">
            <v>4508191</v>
          </cell>
          <cell r="B4789" t="str">
            <v>Ancoragem passiva com 8 cordoalhas aderentes D = 15,2 mm - fornecimento e instalação</v>
          </cell>
          <cell r="C4789" t="str">
            <v>un</v>
          </cell>
          <cell r="D4789">
            <v>110.85</v>
          </cell>
          <cell r="E4789" t="str">
            <v>SICRO Jan/26</v>
          </cell>
        </row>
        <row r="4790">
          <cell r="A4790">
            <v>4507804</v>
          </cell>
          <cell r="B4790" t="str">
            <v>Ancoragem passiva com 9 cordoalhas aderentes D = 12,7 mm - fornecimento e instalação</v>
          </cell>
          <cell r="C4790" t="str">
            <v>un</v>
          </cell>
          <cell r="D4790">
            <v>135.69</v>
          </cell>
          <cell r="E4790" t="str">
            <v>SICRO Jan/26</v>
          </cell>
        </row>
        <row r="4791">
          <cell r="A4791">
            <v>4507805</v>
          </cell>
          <cell r="B4791" t="str">
            <v>Ancoragem passiva com 9 cordoalhas aderentes D = 15,2 mm - fornecimento e instalação</v>
          </cell>
          <cell r="C4791" t="str">
            <v>un</v>
          </cell>
          <cell r="D4791">
            <v>135.80000000000001</v>
          </cell>
          <cell r="E4791" t="str">
            <v>SICRO Jan/26</v>
          </cell>
        </row>
        <row r="4792">
          <cell r="A4792">
            <v>4507806</v>
          </cell>
          <cell r="B4792" t="str">
            <v>Ancoragem passiva para lajes com 1 cordoalha aderente D = 12,7 mm - fornecimento e instalação</v>
          </cell>
          <cell r="C4792" t="str">
            <v>un</v>
          </cell>
          <cell r="D4792">
            <v>28.67</v>
          </cell>
          <cell r="E4792" t="str">
            <v>SICRO Jan/26</v>
          </cell>
        </row>
        <row r="4793">
          <cell r="A4793">
            <v>4507807</v>
          </cell>
          <cell r="B4793" t="str">
            <v>Ancoragem passiva para lajes com 1 cordoalha aderente D = 15,2 mm - fornecimento e instalação</v>
          </cell>
          <cell r="C4793" t="str">
            <v>un</v>
          </cell>
          <cell r="D4793">
            <v>37.54</v>
          </cell>
          <cell r="E4793" t="str">
            <v>SICRO Jan/26</v>
          </cell>
        </row>
        <row r="4794">
          <cell r="A4794">
            <v>4507866</v>
          </cell>
          <cell r="B4794" t="str">
            <v>Ancoragem passiva para lajes com 1 cordoalha engraxada D = 12,7 mm - fornecimento e instalação</v>
          </cell>
          <cell r="C4794" t="str">
            <v>un</v>
          </cell>
          <cell r="D4794">
            <v>76.03</v>
          </cell>
          <cell r="E4794" t="str">
            <v>SICRO Jan/26</v>
          </cell>
        </row>
        <row r="4795">
          <cell r="A4795">
            <v>4507867</v>
          </cell>
          <cell r="B4795" t="str">
            <v>Ancoragem passiva para lajes com 1 cordoalha engraxada D = 15,2 mm - fornecimento e instalação</v>
          </cell>
          <cell r="C4795" t="str">
            <v>un</v>
          </cell>
          <cell r="D4795">
            <v>108.32</v>
          </cell>
          <cell r="E4795" t="str">
            <v>SICRO Jan/26</v>
          </cell>
        </row>
        <row r="4796">
          <cell r="A4796">
            <v>4507808</v>
          </cell>
          <cell r="B4796" t="str">
            <v>Ancoragem passiva para lajes com 2 cordoalhas aderentes D = 12,7 mm - fornecimento e instalação</v>
          </cell>
          <cell r="C4796" t="str">
            <v>un</v>
          </cell>
          <cell r="D4796">
            <v>34.909999999999997</v>
          </cell>
          <cell r="E4796" t="str">
            <v>SICRO Jan/26</v>
          </cell>
        </row>
        <row r="4797">
          <cell r="A4797">
            <v>4507809</v>
          </cell>
          <cell r="B4797" t="str">
            <v>Ancoragem passiva para lajes com 2 cordoalhas aderentes D = 15,2 mm - fornecimento e instalação</v>
          </cell>
          <cell r="C4797" t="str">
            <v>un</v>
          </cell>
          <cell r="D4797">
            <v>44.57</v>
          </cell>
          <cell r="E4797" t="str">
            <v>SICRO Jan/26</v>
          </cell>
        </row>
        <row r="4798">
          <cell r="A4798">
            <v>4507810</v>
          </cell>
          <cell r="B4798" t="str">
            <v>Ancoragem passiva para lajes com 3 cordoalhas aderentes D = 12,7 mm - fornecimento e instalação</v>
          </cell>
          <cell r="C4798" t="str">
            <v>un</v>
          </cell>
          <cell r="D4798">
            <v>64.91</v>
          </cell>
          <cell r="E4798" t="str">
            <v>SICRO Jan/26</v>
          </cell>
        </row>
        <row r="4799">
          <cell r="A4799">
            <v>4507811</v>
          </cell>
          <cell r="B4799" t="str">
            <v>Ancoragem passiva para lajes com 3 cordoalhas aderentes D = 15,2 mm - fornecimento e instalação</v>
          </cell>
          <cell r="C4799" t="str">
            <v>un</v>
          </cell>
          <cell r="D4799">
            <v>66.09</v>
          </cell>
          <cell r="E4799" t="str">
            <v>SICRO Jan/26</v>
          </cell>
        </row>
        <row r="4800">
          <cell r="A4800">
            <v>4507812</v>
          </cell>
          <cell r="B4800" t="str">
            <v>Ancoragem passiva para lajes com 4 cordoalhas aderentes D = 12,7 mm - fornecimento e instalação</v>
          </cell>
          <cell r="C4800" t="str">
            <v>un</v>
          </cell>
          <cell r="D4800">
            <v>70.59</v>
          </cell>
          <cell r="E4800" t="str">
            <v>SICRO Jan/26</v>
          </cell>
        </row>
        <row r="4801">
          <cell r="A4801">
            <v>4507813</v>
          </cell>
          <cell r="B4801" t="str">
            <v>Ancoragem passiva para lajes com 4 cordoalhas aderentes D = 15,2 mm - fornecimento e instalação</v>
          </cell>
          <cell r="C4801" t="str">
            <v>un</v>
          </cell>
          <cell r="D4801">
            <v>68.37</v>
          </cell>
          <cell r="E4801" t="str">
            <v>SICRO Jan/26</v>
          </cell>
        </row>
        <row r="4802">
          <cell r="A4802">
            <v>4507851</v>
          </cell>
          <cell r="B4802" t="str">
            <v>Bainha metálica ovalizada seção 19 x 36 mm para 1 cordoalha D = 12,7 mm - fornecimento, instalação e injeção de nata de cimento</v>
          </cell>
          <cell r="C4802" t="str">
            <v>m</v>
          </cell>
          <cell r="D4802">
            <v>25.51</v>
          </cell>
          <cell r="E4802" t="str">
            <v>SICRO Jan/26</v>
          </cell>
        </row>
        <row r="4803">
          <cell r="A4803">
            <v>4507852</v>
          </cell>
          <cell r="B4803" t="str">
            <v>Bainha metálica ovalizada seção 19 x 36 mm para 2 cordoalhas D = 12,7 mm - fornecimento, instalação e injeção de nata de cimento</v>
          </cell>
          <cell r="C4803" t="str">
            <v>m</v>
          </cell>
          <cell r="D4803">
            <v>25.37</v>
          </cell>
          <cell r="E4803" t="str">
            <v>SICRO Jan/26</v>
          </cell>
        </row>
        <row r="4804">
          <cell r="A4804">
            <v>4507853</v>
          </cell>
          <cell r="B4804" t="str">
            <v>Bainha metálica ovalizada seção 19 x 48 mm para 3 cordoalhas D = 12,7 mm - fornecimento, instalação e injeção de nata de cimento</v>
          </cell>
          <cell r="C4804" t="str">
            <v>m</v>
          </cell>
          <cell r="D4804">
            <v>29.2</v>
          </cell>
          <cell r="E4804" t="str">
            <v>SICRO Jan/26</v>
          </cell>
        </row>
        <row r="4805">
          <cell r="A4805">
            <v>4507854</v>
          </cell>
          <cell r="B4805" t="str">
            <v>Bainha metálica ovalizada seção 19 x 62 mm para 4 cordoalhas D = 12,7 mm - fornecimento, instalação e injeção de nata de cimento</v>
          </cell>
          <cell r="C4805" t="str">
            <v>m</v>
          </cell>
          <cell r="D4805">
            <v>30.06</v>
          </cell>
          <cell r="E4805" t="str">
            <v>SICRO Jan/26</v>
          </cell>
        </row>
        <row r="4806">
          <cell r="A4806">
            <v>4507855</v>
          </cell>
          <cell r="B4806" t="str">
            <v>Bainha metálica ovalizada seção 22 x 32 mm para 1 cordoalha D = 15,2 mm - fornecimento, instalação e injeção de nata de cimento</v>
          </cell>
          <cell r="C4806" t="str">
            <v>m</v>
          </cell>
          <cell r="D4806">
            <v>25.96</v>
          </cell>
          <cell r="E4806" t="str">
            <v>SICRO Jan/26</v>
          </cell>
        </row>
        <row r="4807">
          <cell r="A4807">
            <v>4507856</v>
          </cell>
          <cell r="B4807" t="str">
            <v>Bainha metálica ovalizada seção 22 x 32 mm para 2 cordoalhas D = 15,2 mm - fornecimento, instalação e injeção de nata de cimento</v>
          </cell>
          <cell r="C4807" t="str">
            <v>m</v>
          </cell>
          <cell r="D4807">
            <v>25.77</v>
          </cell>
          <cell r="E4807" t="str">
            <v>SICRO Jan/26</v>
          </cell>
        </row>
        <row r="4808">
          <cell r="A4808">
            <v>4507857</v>
          </cell>
          <cell r="B4808" t="str">
            <v>Bainha metálica ovalizada seção 22 x 55 mm para 3 cordoalhas D = 15,2 mm - fornecimento, instalação e injeção de nata de cimento</v>
          </cell>
          <cell r="C4808" t="str">
            <v>m</v>
          </cell>
          <cell r="D4808">
            <v>31.33</v>
          </cell>
          <cell r="E4808" t="str">
            <v>SICRO Jan/26</v>
          </cell>
        </row>
        <row r="4809">
          <cell r="A4809">
            <v>4507858</v>
          </cell>
          <cell r="B4809" t="str">
            <v>Bainha metálica ovalizada seção 22 x 73 mm para 4 cordoalhas D = 15,2 mm - fornecimento, instalação e injeção de nata de cimento</v>
          </cell>
          <cell r="C4809" t="str">
            <v>m</v>
          </cell>
          <cell r="D4809">
            <v>33.49</v>
          </cell>
          <cell r="E4809" t="str">
            <v>SICRO Jan/26</v>
          </cell>
        </row>
        <row r="4810">
          <cell r="A4810">
            <v>4508177</v>
          </cell>
          <cell r="B4810" t="str">
            <v>Bainha metálica redonda D = 100 mm para 21 cordoalhas D = 15,2 mm - fornecimento, instalação e injeção de nata de cimento</v>
          </cell>
          <cell r="C4810" t="str">
            <v>m</v>
          </cell>
          <cell r="D4810">
            <v>59.43</v>
          </cell>
          <cell r="E4810" t="str">
            <v>SICRO Jan/26</v>
          </cell>
        </row>
        <row r="4811">
          <cell r="A4811">
            <v>4508178</v>
          </cell>
          <cell r="B4811" t="str">
            <v>Bainha metálica redonda D = 100 mm para 22 cordoalhas D = 15,2 mm - fornecimento, instalação e injeção de nata de cimento</v>
          </cell>
          <cell r="C4811" t="str">
            <v>m</v>
          </cell>
          <cell r="D4811">
            <v>59.23</v>
          </cell>
          <cell r="E4811" t="str">
            <v>SICRO Jan/26</v>
          </cell>
        </row>
        <row r="4812">
          <cell r="A4812">
            <v>4507821</v>
          </cell>
          <cell r="B4812" t="str">
            <v>Bainha metálica redonda D = 100 mm para 24 cordoalhas D = 15,2 mm - fornecimento, instalação e injeção de nata de cimento</v>
          </cell>
          <cell r="C4812" t="str">
            <v>m</v>
          </cell>
          <cell r="D4812">
            <v>58.84</v>
          </cell>
          <cell r="E4812" t="str">
            <v>SICRO Jan/26</v>
          </cell>
        </row>
        <row r="4813">
          <cell r="A4813">
            <v>4507822</v>
          </cell>
          <cell r="B4813" t="str">
            <v>Bainha metálica redonda D = 100 mm para 25 cordoalhas D = 15,2 mm - fornecimento, instalação e injeção de nata de cimento</v>
          </cell>
          <cell r="C4813" t="str">
            <v>m</v>
          </cell>
          <cell r="D4813">
            <v>58.64</v>
          </cell>
          <cell r="E4813" t="str">
            <v>SICRO Jan/26</v>
          </cell>
        </row>
        <row r="4814">
          <cell r="A4814">
            <v>4507823</v>
          </cell>
          <cell r="B4814" t="str">
            <v>Bainha metálica redonda D = 100 mm para 30 cordoalhas D = 12,7 mm - fornecimento, instalação e injeção de nata de cimento</v>
          </cell>
          <cell r="C4814" t="str">
            <v>m</v>
          </cell>
          <cell r="D4814">
            <v>59.44</v>
          </cell>
          <cell r="E4814" t="str">
            <v>SICRO Jan/26</v>
          </cell>
        </row>
        <row r="4815">
          <cell r="A4815">
            <v>4508188</v>
          </cell>
          <cell r="B4815" t="str">
            <v>Bainha metálica redonda D = 100 mm para 31 cordoalhas D = 12,7 mm - fornecimento, instalação e injeção de nata de cimento</v>
          </cell>
          <cell r="C4815" t="str">
            <v>m</v>
          </cell>
          <cell r="D4815">
            <v>59.3</v>
          </cell>
          <cell r="E4815" t="str">
            <v>SICRO Jan/26</v>
          </cell>
        </row>
        <row r="4816">
          <cell r="A4816">
            <v>4507824</v>
          </cell>
          <cell r="B4816" t="str">
            <v>Bainha metálica redonda D = 110 mm para 27 cordoalhas D = 15,2 mm - fornecimento, instalação e injeção de nata de cimento</v>
          </cell>
          <cell r="C4816" t="str">
            <v>m</v>
          </cell>
          <cell r="D4816">
            <v>64.64</v>
          </cell>
          <cell r="E4816" t="str">
            <v>SICRO Jan/26</v>
          </cell>
        </row>
        <row r="4817">
          <cell r="A4817">
            <v>4507825</v>
          </cell>
          <cell r="B4817" t="str">
            <v>Bainha metálica redonda D = 110 mm para 37 cordoalhas D = 12,7 mm - fornecimento, instalação e injeção de nata de cimento</v>
          </cell>
          <cell r="C4817" t="str">
            <v>m</v>
          </cell>
          <cell r="D4817">
            <v>64.87</v>
          </cell>
          <cell r="E4817" t="str">
            <v>SICRO Jan/26</v>
          </cell>
        </row>
        <row r="4818">
          <cell r="A4818">
            <v>4507826</v>
          </cell>
          <cell r="B4818" t="str">
            <v>Bainha metálica redonda D = 120 mm para 30 cordoalhas D = 15,2 mm - fornecimento, instalação e injeção de nata de cimento</v>
          </cell>
          <cell r="C4818" t="str">
            <v>m</v>
          </cell>
          <cell r="D4818">
            <v>68.87</v>
          </cell>
          <cell r="E4818" t="str">
            <v>SICRO Jan/26</v>
          </cell>
        </row>
        <row r="4819">
          <cell r="A4819">
            <v>4508179</v>
          </cell>
          <cell r="B4819" t="str">
            <v>Bainha metálica redonda D = 120 mm para 31 cordoalhas D = 15,2 mm - fornecimento, instalação e injeção de nata de cimento</v>
          </cell>
          <cell r="C4819" t="str">
            <v>m</v>
          </cell>
          <cell r="D4819">
            <v>68.67</v>
          </cell>
          <cell r="E4819" t="str">
            <v>SICRO Jan/26</v>
          </cell>
        </row>
        <row r="4820">
          <cell r="A4820">
            <v>4507827</v>
          </cell>
          <cell r="B4820" t="str">
            <v>Bainha metálica redonda D = 130 mm para 37 cordoalhas D = 15,2 mm - fornecimento, instalação e injeção de nata de cimento</v>
          </cell>
          <cell r="C4820" t="str">
            <v>m</v>
          </cell>
          <cell r="D4820">
            <v>72.069999999999993</v>
          </cell>
          <cell r="E4820" t="str">
            <v>SICRO Jan/26</v>
          </cell>
        </row>
        <row r="4821">
          <cell r="A4821">
            <v>4508180</v>
          </cell>
          <cell r="B4821" t="str">
            <v>Bainha metálica redonda D = 30 mm para 2 cordoalhas D = 12,7 mm - fornecimento, instalação e injeção de nata de cimento</v>
          </cell>
          <cell r="C4821" t="str">
            <v>m</v>
          </cell>
          <cell r="D4821">
            <v>25.5</v>
          </cell>
          <cell r="E4821" t="str">
            <v>SICRO Jan/26</v>
          </cell>
        </row>
        <row r="4822">
          <cell r="A4822">
            <v>4507739</v>
          </cell>
          <cell r="B4822" t="str">
            <v>Bainha metálica redonda D = 35 mm para 2 cordoalhas D = 15,2 mm - fornecimento, instalação e injeção de nata de cimento</v>
          </cell>
          <cell r="C4822" t="str">
            <v>m</v>
          </cell>
          <cell r="D4822">
            <v>26.76</v>
          </cell>
          <cell r="E4822" t="str">
            <v>SICRO Jan/26</v>
          </cell>
        </row>
        <row r="4823">
          <cell r="A4823">
            <v>4508181</v>
          </cell>
          <cell r="B4823" t="str">
            <v>Bainha metálica redonda D = 35 mm para 3 cordoalhas D = 12,7 mm - fornecimento, instalação e injeção de nata de cimento</v>
          </cell>
          <cell r="C4823" t="str">
            <v>m</v>
          </cell>
          <cell r="D4823">
            <v>26.74</v>
          </cell>
          <cell r="E4823" t="str">
            <v>SICRO Jan/26</v>
          </cell>
        </row>
        <row r="4824">
          <cell r="A4824">
            <v>4508125</v>
          </cell>
          <cell r="B4824" t="str">
            <v>Bainha metálica redonda D = 40 mm para 3 cordoalhas D = 15,2 mm - fornecimento, instalação e injeção de nata de cimento</v>
          </cell>
          <cell r="C4824" t="str">
            <v>m</v>
          </cell>
          <cell r="D4824">
            <v>28.64</v>
          </cell>
          <cell r="E4824" t="str">
            <v>SICRO Jan/26</v>
          </cell>
        </row>
        <row r="4825">
          <cell r="A4825">
            <v>4507828</v>
          </cell>
          <cell r="B4825" t="str">
            <v>Bainha metálica redonda D = 40 mm para 4 cordoalhas D = 12,7 mm - fornecimento, instalação e injeção de nata de cimento</v>
          </cell>
          <cell r="C4825" t="str">
            <v>m</v>
          </cell>
          <cell r="D4825">
            <v>28.68</v>
          </cell>
          <cell r="E4825" t="str">
            <v>SICRO Jan/26</v>
          </cell>
        </row>
        <row r="4826">
          <cell r="A4826">
            <v>4507829</v>
          </cell>
          <cell r="B4826" t="str">
            <v>Bainha metálica redonda D = 45 mm para 4 cordoalhas D = 15,2 mm - fornecimento, instalação e injeção de nata de cimento</v>
          </cell>
          <cell r="C4826" t="str">
            <v>m</v>
          </cell>
          <cell r="D4826">
            <v>30.76</v>
          </cell>
          <cell r="E4826" t="str">
            <v>SICRO Jan/26</v>
          </cell>
        </row>
        <row r="4827">
          <cell r="A4827">
            <v>4508182</v>
          </cell>
          <cell r="B4827" t="str">
            <v>Bainha metálica redonda D = 45 mm para 5 cordoalhas D = 12,7 mm - fornecimento, instalação e injeção de nata de cimento</v>
          </cell>
          <cell r="C4827" t="str">
            <v>m</v>
          </cell>
          <cell r="D4827">
            <v>30.86</v>
          </cell>
          <cell r="E4827" t="str">
            <v>SICRO Jan/26</v>
          </cell>
        </row>
        <row r="4828">
          <cell r="A4828">
            <v>4508092</v>
          </cell>
          <cell r="B4828" t="str">
            <v>Bainha metálica redonda D = 50 mm para 5 cordoalhas D = 15,2 mm - fornecimento, instalação e injeção de nata de cimento</v>
          </cell>
          <cell r="C4828" t="str">
            <v>m</v>
          </cell>
          <cell r="D4828">
            <v>32.69</v>
          </cell>
          <cell r="E4828" t="str">
            <v>SICRO Jan/26</v>
          </cell>
        </row>
        <row r="4829">
          <cell r="A4829">
            <v>4507830</v>
          </cell>
          <cell r="B4829" t="str">
            <v>Bainha metálica redonda D = 50 mm para 6 cordoalhas D = 12,7 mm - fornecimento, instalação e injeção de nata de cimento</v>
          </cell>
          <cell r="C4829" t="str">
            <v>m</v>
          </cell>
          <cell r="D4829">
            <v>32.85</v>
          </cell>
          <cell r="E4829" t="str">
            <v>SICRO Jan/26</v>
          </cell>
        </row>
        <row r="4830">
          <cell r="A4830">
            <v>4508183</v>
          </cell>
          <cell r="B4830" t="str">
            <v>Bainha metálica redonda D = 55 mm para 7 cordoalhas D = 12,7 mm - fornecimento, instalação e injeção de nata de cimento</v>
          </cell>
          <cell r="C4830" t="str">
            <v>m</v>
          </cell>
          <cell r="D4830">
            <v>37.6</v>
          </cell>
          <cell r="E4830" t="str">
            <v>SICRO Jan/26</v>
          </cell>
        </row>
        <row r="4831">
          <cell r="A4831">
            <v>4507831</v>
          </cell>
          <cell r="B4831" t="str">
            <v>Bainha metálica redonda D = 55 mm para 8 cordoalhas D = 12,7 mm - fornecimento, instalação e injeção de nata de cimento</v>
          </cell>
          <cell r="C4831" t="str">
            <v>m</v>
          </cell>
          <cell r="D4831">
            <v>35.020000000000003</v>
          </cell>
          <cell r="E4831" t="str">
            <v>SICRO Jan/26</v>
          </cell>
        </row>
        <row r="4832">
          <cell r="A4832">
            <v>4507832</v>
          </cell>
          <cell r="B4832" t="str">
            <v>Bainha metálica redonda D = 60 mm para 6 cordoalhas D = 15,2 mm - fornecimento, instalação e injeção de nata de cimento</v>
          </cell>
          <cell r="C4832" t="str">
            <v>m</v>
          </cell>
          <cell r="D4832">
            <v>38.299999999999997</v>
          </cell>
          <cell r="E4832" t="str">
            <v>SICRO Jan/26</v>
          </cell>
        </row>
        <row r="4833">
          <cell r="A4833">
            <v>4507833</v>
          </cell>
          <cell r="B4833" t="str">
            <v>Bainha metálica redonda D = 60 mm para 9 cordoalhas D = 12,7 mm - fornecimento, instalação e injeção de nata de cimento</v>
          </cell>
          <cell r="C4833" t="str">
            <v>m</v>
          </cell>
          <cell r="D4833">
            <v>38.24</v>
          </cell>
          <cell r="E4833" t="str">
            <v>SICRO Jan/26</v>
          </cell>
        </row>
        <row r="4834">
          <cell r="A4834">
            <v>4507834</v>
          </cell>
          <cell r="B4834" t="str">
            <v>Bainha metálica redonda D = 65 mm para 10 cordoalhas D = 12,7 mm - fornecimento, instalação e injeção de nata de cimento</v>
          </cell>
          <cell r="C4834" t="str">
            <v>m</v>
          </cell>
          <cell r="D4834">
            <v>40.130000000000003</v>
          </cell>
          <cell r="E4834" t="str">
            <v>SICRO Jan/26</v>
          </cell>
        </row>
        <row r="4835">
          <cell r="A4835">
            <v>4508184</v>
          </cell>
          <cell r="B4835" t="str">
            <v>Bainha metálica redonda D = 65 mm para 11 cordoalhas D = 12,7 mm - fornecimento, instalação e injeção de nata de cimento</v>
          </cell>
          <cell r="C4835" t="str">
            <v>m</v>
          </cell>
          <cell r="D4835">
            <v>39.99</v>
          </cell>
          <cell r="E4835" t="str">
            <v>SICRO Jan/26</v>
          </cell>
        </row>
        <row r="4836">
          <cell r="A4836">
            <v>4507835</v>
          </cell>
          <cell r="B4836" t="str">
            <v>Bainha metálica redonda D = 65 mm para 12 cordoalhas D = 12,7 mm - fornecimento, instalação e injeção de nata de cimento</v>
          </cell>
          <cell r="C4836" t="str">
            <v>m</v>
          </cell>
          <cell r="D4836">
            <v>39.86</v>
          </cell>
          <cell r="E4836" t="str">
            <v>SICRO Jan/26</v>
          </cell>
        </row>
        <row r="4837">
          <cell r="A4837">
            <v>4508174</v>
          </cell>
          <cell r="B4837" t="str">
            <v>Bainha metálica redonda D = 65 mm para 7 cordoalhas D = 15,2 mm - fornecimento, instalação e injeção de nata de cimento</v>
          </cell>
          <cell r="C4837" t="str">
            <v>m</v>
          </cell>
          <cell r="D4837">
            <v>40.130000000000003</v>
          </cell>
          <cell r="E4837" t="str">
            <v>SICRO Jan/26</v>
          </cell>
        </row>
        <row r="4838">
          <cell r="A4838">
            <v>4507836</v>
          </cell>
          <cell r="B4838" t="str">
            <v>Bainha metálica redonda D = 65 mm para 8 cordoalhas D = 15,2 mm - fornecimento, instalação e injeção de nata de cimento</v>
          </cell>
          <cell r="C4838" t="str">
            <v>m</v>
          </cell>
          <cell r="D4838">
            <v>39.93</v>
          </cell>
          <cell r="E4838" t="str">
            <v>SICRO Jan/26</v>
          </cell>
        </row>
        <row r="4839">
          <cell r="A4839">
            <v>4507837</v>
          </cell>
          <cell r="B4839" t="str">
            <v>Bainha metálica redonda D = 70 mm para 15 cordoalhas D = 12,7 mm - fornecimento, instalação e injeção de nata de cimento</v>
          </cell>
          <cell r="C4839" t="str">
            <v>m</v>
          </cell>
          <cell r="D4839">
            <v>42.12</v>
          </cell>
          <cell r="E4839" t="str">
            <v>SICRO Jan/26</v>
          </cell>
        </row>
        <row r="4840">
          <cell r="A4840">
            <v>4507838</v>
          </cell>
          <cell r="B4840" t="str">
            <v>Bainha metálica redonda D = 70 mm para 9 cordoalhas D = 15,2 mm - fornecimento, instalação e injeção de nata de cimento</v>
          </cell>
          <cell r="C4840" t="str">
            <v>m</v>
          </cell>
          <cell r="D4840">
            <v>42.41</v>
          </cell>
          <cell r="E4840" t="str">
            <v>SICRO Jan/26</v>
          </cell>
        </row>
        <row r="4841">
          <cell r="A4841">
            <v>4507839</v>
          </cell>
          <cell r="B4841" t="str">
            <v>Bainha metálica redonda D = 75 mm para 10 cordoalhas D = 15,2 mm - fornecimento, instalação e injeção de nata de cimento</v>
          </cell>
          <cell r="C4841" t="str">
            <v>m</v>
          </cell>
          <cell r="D4841">
            <v>44.02</v>
          </cell>
          <cell r="E4841" t="str">
            <v>SICRO Jan/26</v>
          </cell>
        </row>
        <row r="4842">
          <cell r="A4842">
            <v>4508175</v>
          </cell>
          <cell r="B4842" t="str">
            <v>Bainha metálica redonda D = 75 mm para 11 cordoalhas D = 15,2 mm - fornecimento, instalação e injeção de nata de cimento</v>
          </cell>
          <cell r="C4842" t="str">
            <v>m</v>
          </cell>
          <cell r="D4842">
            <v>43.82</v>
          </cell>
          <cell r="E4842" t="str">
            <v>SICRO Jan/26</v>
          </cell>
        </row>
        <row r="4843">
          <cell r="A4843">
            <v>4507840</v>
          </cell>
          <cell r="B4843" t="str">
            <v>Bainha metálica redonda D = 75 mm para 16 cordoalhas D = 12,7 mm - fornecimento, instalação e injeção de nata de cimento</v>
          </cell>
          <cell r="C4843" t="str">
            <v>m</v>
          </cell>
          <cell r="D4843">
            <v>43.79</v>
          </cell>
          <cell r="E4843" t="str">
            <v>SICRO Jan/26</v>
          </cell>
        </row>
        <row r="4844">
          <cell r="A4844">
            <v>4507841</v>
          </cell>
          <cell r="B4844" t="str">
            <v>Bainha metálica redonda D = 75 mm para 18 cordoalhas D = 12,7 mm - fornecimento, instalação e injeção de nata de cimento</v>
          </cell>
          <cell r="C4844" t="str">
            <v>m</v>
          </cell>
          <cell r="D4844">
            <v>43.51</v>
          </cell>
          <cell r="E4844" t="str">
            <v>SICRO Jan/26</v>
          </cell>
        </row>
        <row r="4845">
          <cell r="A4845">
            <v>4507842</v>
          </cell>
          <cell r="B4845" t="str">
            <v>Bainha metálica redonda D = 80 mm para 12 cordoalhas D = 15,2 mm - fornecimento, instalação e injeção de nata de cimento</v>
          </cell>
          <cell r="C4845" t="str">
            <v>m</v>
          </cell>
          <cell r="D4845">
            <v>47.13</v>
          </cell>
          <cell r="E4845" t="str">
            <v>SICRO Jan/26</v>
          </cell>
        </row>
        <row r="4846">
          <cell r="A4846">
            <v>4508185</v>
          </cell>
          <cell r="B4846" t="str">
            <v>Bainha metálica redonda D = 80 mm para 19 cordoalhas D = 12,7 mm - fornecimento, instalação e injeção de nata de cimento</v>
          </cell>
          <cell r="C4846" t="str">
            <v>m</v>
          </cell>
          <cell r="D4846">
            <v>46.88</v>
          </cell>
          <cell r="E4846" t="str">
            <v>SICRO Jan/26</v>
          </cell>
        </row>
        <row r="4847">
          <cell r="A4847">
            <v>4507843</v>
          </cell>
          <cell r="B4847" t="str">
            <v>Bainha metálica redonda D = 80 mm para 20 cordoalhas D = 12,7 mm - fornecimento, instalação e injeção de nata de cimento</v>
          </cell>
          <cell r="C4847" t="str">
            <v>m</v>
          </cell>
          <cell r="D4847">
            <v>46.75</v>
          </cell>
          <cell r="E4847" t="str">
            <v>SICRO Jan/26</v>
          </cell>
        </row>
        <row r="4848">
          <cell r="A4848">
            <v>4507844</v>
          </cell>
          <cell r="B4848" t="str">
            <v>Bainha metálica redonda D = 85 mm para 15 cordoalhas D = 15,2 mm - fornecimento, instalação e injeção de nata de cimento</v>
          </cell>
          <cell r="C4848" t="str">
            <v>m</v>
          </cell>
          <cell r="D4848">
            <v>49.41</v>
          </cell>
          <cell r="E4848" t="str">
            <v>SICRO Jan/26</v>
          </cell>
        </row>
        <row r="4849">
          <cell r="A4849">
            <v>4508186</v>
          </cell>
          <cell r="B4849" t="str">
            <v>Bainha metálica redonda D = 85 mm para 21 cordoalhas D = 12,7 mm - fornecimento, instalação e injeção de nata de cimento</v>
          </cell>
          <cell r="C4849" t="str">
            <v>m</v>
          </cell>
          <cell r="D4849">
            <v>49.47</v>
          </cell>
          <cell r="E4849" t="str">
            <v>SICRO Jan/26</v>
          </cell>
        </row>
        <row r="4850">
          <cell r="A4850">
            <v>4508187</v>
          </cell>
          <cell r="B4850" t="str">
            <v>Bainha metálica redonda D = 85 mm para 22 cordoalhas D = 12,7 mm - fornecimento, instalação e injeção de nata de cimento</v>
          </cell>
          <cell r="C4850" t="str">
            <v>m</v>
          </cell>
          <cell r="D4850">
            <v>49.34</v>
          </cell>
          <cell r="E4850" t="str">
            <v>SICRO Jan/26</v>
          </cell>
        </row>
        <row r="4851">
          <cell r="A4851">
            <v>4507845</v>
          </cell>
          <cell r="B4851" t="str">
            <v>Bainha metálica redonda D = 85 mm para 24 cordoalhas D = 12,7 mm - fornecimento, instalação e injeção de nata de cimento</v>
          </cell>
          <cell r="C4851" t="str">
            <v>m</v>
          </cell>
          <cell r="D4851">
            <v>49.06</v>
          </cell>
          <cell r="E4851" t="str">
            <v>SICRO Jan/26</v>
          </cell>
        </row>
        <row r="4852">
          <cell r="A4852">
            <v>4507846</v>
          </cell>
          <cell r="B4852" t="str">
            <v>Bainha metálica redonda D = 85 mm para 25 cordoalhas D = 12,7 mm - fornecimento, instalação e injeção de nata de cimento</v>
          </cell>
          <cell r="C4852" t="str">
            <v>m</v>
          </cell>
          <cell r="D4852">
            <v>48.92</v>
          </cell>
          <cell r="E4852" t="str">
            <v>SICRO Jan/26</v>
          </cell>
        </row>
        <row r="4853">
          <cell r="A4853">
            <v>4507847</v>
          </cell>
          <cell r="B4853" t="str">
            <v>Bainha metálica redonda D = 90 mm para 16 cordoalhas D = 15,2 mm - fornecimento, instalação e injeção de nata de cimento</v>
          </cell>
          <cell r="C4853" t="str">
            <v>m</v>
          </cell>
          <cell r="D4853">
            <v>53.89</v>
          </cell>
          <cell r="E4853" t="str">
            <v>SICRO Jan/26</v>
          </cell>
        </row>
        <row r="4854">
          <cell r="A4854">
            <v>4507848</v>
          </cell>
          <cell r="B4854" t="str">
            <v>Bainha metálica redonda D = 90 mm para 18 cordoalhas D = 15,2 mm - fornecimento, instalação e injeção de nata de cimento</v>
          </cell>
          <cell r="C4854" t="str">
            <v>m</v>
          </cell>
          <cell r="D4854">
            <v>53.49</v>
          </cell>
          <cell r="E4854" t="str">
            <v>SICRO Jan/26</v>
          </cell>
        </row>
        <row r="4855">
          <cell r="A4855">
            <v>4507849</v>
          </cell>
          <cell r="B4855" t="str">
            <v>Bainha metálica redonda D = 90 mm para 27 cordoalhas D = 12,7 mm - fornecimento, instalação e injeção de nata de cimento</v>
          </cell>
          <cell r="C4855" t="str">
            <v>m</v>
          </cell>
          <cell r="D4855">
            <v>53.33</v>
          </cell>
          <cell r="E4855" t="str">
            <v>SICRO Jan/26</v>
          </cell>
        </row>
        <row r="4856">
          <cell r="A4856">
            <v>4508176</v>
          </cell>
          <cell r="B4856" t="str">
            <v>Bainha metálica redonda D = 95 mm para 19 cordoalhas D = 15,2 mm - fornecimento, instalação e injeção de nata de cimento</v>
          </cell>
          <cell r="C4856" t="str">
            <v>m</v>
          </cell>
          <cell r="D4856">
            <v>52.66</v>
          </cell>
          <cell r="E4856" t="str">
            <v>SICRO Jan/26</v>
          </cell>
        </row>
        <row r="4857">
          <cell r="A4857">
            <v>4507850</v>
          </cell>
          <cell r="B4857" t="str">
            <v>Bainha metálica redonda D = 95 mm para 20 cordoalhas D = 15,2 mm - fornecimento, instalação e injeção de nata de cimento</v>
          </cell>
          <cell r="C4857" t="str">
            <v>m</v>
          </cell>
          <cell r="D4857">
            <v>52.46</v>
          </cell>
          <cell r="E4857" t="str">
            <v>SICRO Jan/26</v>
          </cell>
        </row>
        <row r="4858">
          <cell r="A4858">
            <v>4507956</v>
          </cell>
          <cell r="B4858" t="str">
            <v>Cordoalha CP 190 RB D = 12,7 mm - fornecimento e instalação</v>
          </cell>
          <cell r="C4858" t="str">
            <v>kg</v>
          </cell>
          <cell r="D4858">
            <v>9.36</v>
          </cell>
          <cell r="E4858" t="str">
            <v>SICRO Jan/26</v>
          </cell>
        </row>
        <row r="4859">
          <cell r="A4859">
            <v>4507957</v>
          </cell>
          <cell r="B4859" t="str">
            <v>Cordoalha CP 190 RB D = 15,2 mm - fornecimento e instalação</v>
          </cell>
          <cell r="C4859" t="str">
            <v>kg</v>
          </cell>
          <cell r="D4859">
            <v>9.34</v>
          </cell>
          <cell r="E4859" t="str">
            <v>SICRO Jan/26</v>
          </cell>
        </row>
        <row r="4860">
          <cell r="A4860">
            <v>4507958</v>
          </cell>
          <cell r="B4860" t="str">
            <v>Cordoalha engraxada CP 190 RB D = 12,7 mm - fornecimento e instalação</v>
          </cell>
          <cell r="C4860" t="str">
            <v>kg</v>
          </cell>
          <cell r="D4860">
            <v>13.9</v>
          </cell>
          <cell r="E4860" t="str">
            <v>SICRO Jan/26</v>
          </cell>
        </row>
        <row r="4861">
          <cell r="A4861">
            <v>4507959</v>
          </cell>
          <cell r="B4861" t="str">
            <v>Cordoalha engraxada CP 190 RB D = 15,2 mm - fornecimento e instalação</v>
          </cell>
          <cell r="C4861" t="str">
            <v>kg</v>
          </cell>
          <cell r="D4861">
            <v>13.9</v>
          </cell>
          <cell r="E4861" t="str">
            <v>SICRO Jan/26</v>
          </cell>
        </row>
        <row r="4862">
          <cell r="A4862">
            <v>4516138</v>
          </cell>
          <cell r="B4862" t="str">
            <v>Gaiola metálica em cantoneira para armazenamento e manipulação de cordoalha - confecção</v>
          </cell>
          <cell r="C4862" t="str">
            <v>kg</v>
          </cell>
          <cell r="D4862">
            <v>10.98</v>
          </cell>
          <cell r="E4862" t="str">
            <v>SICRO Jan/26</v>
          </cell>
        </row>
        <row r="4863">
          <cell r="A4863">
            <v>4516137</v>
          </cell>
          <cell r="B4863" t="str">
            <v>Nicho de madeira para dispositivo de ancoragem de protensão - confecção e instalação</v>
          </cell>
          <cell r="C4863" t="str">
            <v>m²</v>
          </cell>
          <cell r="D4863">
            <v>160.88</v>
          </cell>
          <cell r="E4863" t="str">
            <v>SICRO Jan/26</v>
          </cell>
        </row>
        <row r="4864">
          <cell r="A4864">
            <v>4805755</v>
          </cell>
          <cell r="B4864" t="str">
            <v>Apiloamento manual</v>
          </cell>
          <cell r="C4864" t="str">
            <v>m³</v>
          </cell>
          <cell r="D4864">
            <v>47.59</v>
          </cell>
          <cell r="E4864" t="str">
            <v>SICRO Jan/26</v>
          </cell>
        </row>
        <row r="4865">
          <cell r="A4865">
            <v>4805756</v>
          </cell>
          <cell r="B4865" t="str">
            <v>Apiloamento manual de superfície com espessura de 15 cm</v>
          </cell>
          <cell r="C4865" t="str">
            <v>m²</v>
          </cell>
          <cell r="D4865">
            <v>7.14</v>
          </cell>
          <cell r="E4865" t="str">
            <v>SICRO Jan/26</v>
          </cell>
        </row>
        <row r="4866">
          <cell r="A4866">
            <v>4816020</v>
          </cell>
          <cell r="B4866" t="str">
            <v>Areia extraída com draga de sucção tipo bomba</v>
          </cell>
          <cell r="C4866" t="str">
            <v>m³</v>
          </cell>
          <cell r="D4866">
            <v>14.26</v>
          </cell>
          <cell r="E4866" t="str">
            <v>SICRO Jan/26</v>
          </cell>
        </row>
        <row r="4867">
          <cell r="A4867">
            <v>4816019</v>
          </cell>
          <cell r="B4867" t="str">
            <v>Areia extraída com escavadeira hidráulica de longo alcance</v>
          </cell>
          <cell r="C4867" t="str">
            <v>m³</v>
          </cell>
          <cell r="D4867">
            <v>8.66</v>
          </cell>
          <cell r="E4867" t="str">
            <v>SICRO Jan/26</v>
          </cell>
        </row>
        <row r="4868">
          <cell r="A4868">
            <v>4816018</v>
          </cell>
          <cell r="B4868" t="str">
            <v>Areia extraída com trator e carregadeira</v>
          </cell>
          <cell r="C4868" t="str">
            <v>m³</v>
          </cell>
          <cell r="D4868">
            <v>7.14</v>
          </cell>
          <cell r="E4868" t="str">
            <v>SICRO Jan/26</v>
          </cell>
        </row>
        <row r="4869">
          <cell r="A4869">
            <v>4816012</v>
          </cell>
          <cell r="B4869" t="str">
            <v>Brita produzida em central de britagem de 80 m³/h</v>
          </cell>
          <cell r="C4869" t="str">
            <v>m³</v>
          </cell>
          <cell r="D4869">
            <v>56.56</v>
          </cell>
          <cell r="E4869" t="str">
            <v>SICRO Jan/26</v>
          </cell>
        </row>
        <row r="4870">
          <cell r="A4870">
            <v>4815805</v>
          </cell>
          <cell r="B4870" t="str">
            <v>Calandragem de chapa metálica com espessura de 3 mm</v>
          </cell>
          <cell r="C4870" t="str">
            <v>m²</v>
          </cell>
          <cell r="D4870">
            <v>15.24</v>
          </cell>
          <cell r="E4870" t="str">
            <v>SICRO Jan/26</v>
          </cell>
        </row>
        <row r="4871">
          <cell r="A4871">
            <v>4815802</v>
          </cell>
          <cell r="B4871" t="str">
            <v>Calandragem de chapa metálica com espessura de 5 mm</v>
          </cell>
          <cell r="C4871" t="str">
            <v>m²</v>
          </cell>
          <cell r="D4871">
            <v>22.5</v>
          </cell>
          <cell r="E4871" t="str">
            <v>SICRO Jan/26</v>
          </cell>
        </row>
        <row r="4872">
          <cell r="A4872">
            <v>4805754</v>
          </cell>
          <cell r="B4872" t="str">
            <v>Compactação manual com soquete vibratório</v>
          </cell>
          <cell r="C4872" t="str">
            <v>m³</v>
          </cell>
          <cell r="D4872">
            <v>9.51</v>
          </cell>
          <cell r="E4872" t="str">
            <v>SICRO Jan/26</v>
          </cell>
        </row>
        <row r="4873">
          <cell r="A4873">
            <v>4816145</v>
          </cell>
          <cell r="B4873" t="str">
            <v>Confecção de canaleta meia cana D = 0,30 m - areia e brita comerciais</v>
          </cell>
          <cell r="C4873" t="str">
            <v>m</v>
          </cell>
          <cell r="D4873">
            <v>32.619999999999997</v>
          </cell>
          <cell r="E4873" t="str">
            <v>SICRO Jan/26</v>
          </cell>
        </row>
        <row r="4874">
          <cell r="A4874">
            <v>4816144</v>
          </cell>
          <cell r="B4874" t="str">
            <v>Confecção de canaleta meia cana D = 0,30 m - areia extraída e brita produzida</v>
          </cell>
          <cell r="C4874" t="str">
            <v>m</v>
          </cell>
          <cell r="D4874">
            <v>30.05</v>
          </cell>
          <cell r="E4874" t="str">
            <v>SICRO Jan/26</v>
          </cell>
        </row>
        <row r="4875">
          <cell r="A4875">
            <v>4816147</v>
          </cell>
          <cell r="B4875" t="str">
            <v>Confecção de canaleta meia cana D = 0,40 m - areia e brita comerciais</v>
          </cell>
          <cell r="C4875" t="str">
            <v>m</v>
          </cell>
          <cell r="D4875">
            <v>45.3</v>
          </cell>
          <cell r="E4875" t="str">
            <v>SICRO Jan/26</v>
          </cell>
        </row>
        <row r="4876">
          <cell r="A4876">
            <v>4816146</v>
          </cell>
          <cell r="B4876" t="str">
            <v>Confecção de canaleta meia cana D = 0,40 m - areia extraída e brita produzida</v>
          </cell>
          <cell r="C4876" t="str">
            <v>m</v>
          </cell>
          <cell r="D4876">
            <v>40.68</v>
          </cell>
          <cell r="E4876" t="str">
            <v>SICRO Jan/26</v>
          </cell>
        </row>
        <row r="4877">
          <cell r="A4877">
            <v>4816121</v>
          </cell>
          <cell r="B4877" t="str">
            <v>Confecção de tubos de concreto D = 0,20 m - areia e brita comerciais</v>
          </cell>
          <cell r="C4877" t="str">
            <v>m</v>
          </cell>
          <cell r="D4877">
            <v>35.35</v>
          </cell>
          <cell r="E4877" t="str">
            <v>SICRO Jan/26</v>
          </cell>
        </row>
        <row r="4878">
          <cell r="A4878">
            <v>4816120</v>
          </cell>
          <cell r="B4878" t="str">
            <v>Confecção de tubos de concreto D = 0,20 m - areia extraída e brita produzida</v>
          </cell>
          <cell r="C4878" t="str">
            <v>m</v>
          </cell>
          <cell r="D4878">
            <v>31.75</v>
          </cell>
          <cell r="E4878" t="str">
            <v>SICRO Jan/26</v>
          </cell>
        </row>
        <row r="4879">
          <cell r="A4879">
            <v>4816123</v>
          </cell>
          <cell r="B4879" t="str">
            <v>Confecção de tubos de concreto D = 0,30 m - areia e brita comerciais</v>
          </cell>
          <cell r="C4879" t="str">
            <v>m</v>
          </cell>
          <cell r="D4879">
            <v>47.6</v>
          </cell>
          <cell r="E4879" t="str">
            <v>SICRO Jan/26</v>
          </cell>
        </row>
        <row r="4880">
          <cell r="A4880">
            <v>4816122</v>
          </cell>
          <cell r="B4880" t="str">
            <v>Confecção de tubos de concreto D = 0,30 m - areia extraída e brita produzida</v>
          </cell>
          <cell r="C4880" t="str">
            <v>m</v>
          </cell>
          <cell r="D4880">
            <v>42.46</v>
          </cell>
          <cell r="E4880" t="str">
            <v>SICRO Jan/26</v>
          </cell>
        </row>
        <row r="4881">
          <cell r="A4881">
            <v>4816125</v>
          </cell>
          <cell r="B4881" t="str">
            <v>Confecção de tubos de concreto D = 0,40 m - areia e brita comerciais</v>
          </cell>
          <cell r="C4881" t="str">
            <v>m</v>
          </cell>
          <cell r="D4881">
            <v>67.73</v>
          </cell>
          <cell r="E4881" t="str">
            <v>SICRO Jan/26</v>
          </cell>
        </row>
        <row r="4882">
          <cell r="A4882">
            <v>4816124</v>
          </cell>
          <cell r="B4882" t="str">
            <v>Confecção de tubos de concreto D = 0,40 m - areia extraída e brita produzida</v>
          </cell>
          <cell r="C4882" t="str">
            <v>m</v>
          </cell>
          <cell r="D4882">
            <v>58.48</v>
          </cell>
          <cell r="E4882" t="str">
            <v>SICRO Jan/26</v>
          </cell>
        </row>
        <row r="4883">
          <cell r="A4883">
            <v>4816022</v>
          </cell>
          <cell r="B4883" t="str">
            <v>Confecção de tubos de concreto D = 0,50 m - areia e brita comerciais</v>
          </cell>
          <cell r="C4883" t="str">
            <v>m</v>
          </cell>
          <cell r="D4883">
            <v>90.92</v>
          </cell>
          <cell r="E4883" t="str">
            <v>SICRO Jan/26</v>
          </cell>
        </row>
        <row r="4884">
          <cell r="A4884">
            <v>4816021</v>
          </cell>
          <cell r="B4884" t="str">
            <v>Confecção de tubos de concreto D = 0,50 m - areia extraída e brita produzida</v>
          </cell>
          <cell r="C4884" t="str">
            <v>m</v>
          </cell>
          <cell r="D4884">
            <v>76.52</v>
          </cell>
          <cell r="E4884" t="str">
            <v>SICRO Jan/26</v>
          </cell>
        </row>
        <row r="4885">
          <cell r="A4885">
            <v>4816106</v>
          </cell>
          <cell r="B4885" t="str">
            <v>Confecção de tubos de concreto perfurado D = 0,20 m - areia e brita comerciais</v>
          </cell>
          <cell r="C4885" t="str">
            <v>m</v>
          </cell>
          <cell r="D4885">
            <v>36.92</v>
          </cell>
          <cell r="E4885" t="str">
            <v>SICRO Jan/26</v>
          </cell>
        </row>
        <row r="4886">
          <cell r="A4886">
            <v>4816105</v>
          </cell>
          <cell r="B4886" t="str">
            <v>Confecção de tubos de concreto perfurado D = 0,20 m - areia extraída e brita produzida</v>
          </cell>
          <cell r="C4886" t="str">
            <v>m</v>
          </cell>
          <cell r="D4886">
            <v>33.33</v>
          </cell>
          <cell r="E4886" t="str">
            <v>SICRO Jan/26</v>
          </cell>
        </row>
        <row r="4887">
          <cell r="A4887">
            <v>4816108</v>
          </cell>
          <cell r="B4887" t="str">
            <v>Confecção de tubos de concreto perfurado D = 0,30 m - areia e brita comerciais</v>
          </cell>
          <cell r="C4887" t="str">
            <v>m</v>
          </cell>
          <cell r="D4887">
            <v>49.18</v>
          </cell>
          <cell r="E4887" t="str">
            <v>SICRO Jan/26</v>
          </cell>
        </row>
        <row r="4888">
          <cell r="A4888">
            <v>4816107</v>
          </cell>
          <cell r="B4888" t="str">
            <v>Confecção de tubos de concreto perfurado D = 0,30 m - areia extraída e brita produzida</v>
          </cell>
          <cell r="C4888" t="str">
            <v>m</v>
          </cell>
          <cell r="D4888">
            <v>44.04</v>
          </cell>
          <cell r="E4888" t="str">
            <v>SICRO Jan/26</v>
          </cell>
        </row>
        <row r="4889">
          <cell r="A4889">
            <v>4816110</v>
          </cell>
          <cell r="B4889" t="str">
            <v>Confecção de tubos de concreto perfurado D = 0,40 m - areia e brita comerciais</v>
          </cell>
          <cell r="C4889" t="str">
            <v>m</v>
          </cell>
          <cell r="D4889">
            <v>69.31</v>
          </cell>
          <cell r="E4889" t="str">
            <v>SICRO Jan/26</v>
          </cell>
        </row>
        <row r="4890">
          <cell r="A4890">
            <v>4816109</v>
          </cell>
          <cell r="B4890" t="str">
            <v>Confecção de tubos de concreto perfurado D = 0,40 m - areia extraída e brita produzida</v>
          </cell>
          <cell r="C4890" t="str">
            <v>m</v>
          </cell>
          <cell r="D4890">
            <v>60.06</v>
          </cell>
          <cell r="E4890" t="str">
            <v>SICRO Jan/26</v>
          </cell>
        </row>
        <row r="4891">
          <cell r="A4891">
            <v>4816100</v>
          </cell>
          <cell r="B4891" t="str">
            <v>Confecção de tubos de concreto poroso D = 0,20 m - areia e brita comerciais</v>
          </cell>
          <cell r="C4891" t="str">
            <v>m</v>
          </cell>
          <cell r="D4891">
            <v>36.5</v>
          </cell>
          <cell r="E4891" t="str">
            <v>SICRO Jan/26</v>
          </cell>
        </row>
        <row r="4892">
          <cell r="A4892">
            <v>4816099</v>
          </cell>
          <cell r="B4892" t="str">
            <v>Confecção de tubos de concreto poroso D = 0,20 m - areia extraída e brita produzida</v>
          </cell>
          <cell r="C4892" t="str">
            <v>m</v>
          </cell>
          <cell r="D4892">
            <v>33.99</v>
          </cell>
          <cell r="E4892" t="str">
            <v>SICRO Jan/26</v>
          </cell>
        </row>
        <row r="4893">
          <cell r="A4893">
            <v>4816102</v>
          </cell>
          <cell r="B4893" t="str">
            <v>Confecção de tubos de concreto poroso D = 0,30 m - areia e brita comerciais</v>
          </cell>
          <cell r="C4893" t="str">
            <v>m</v>
          </cell>
          <cell r="D4893">
            <v>47.69</v>
          </cell>
          <cell r="E4893" t="str">
            <v>SICRO Jan/26</v>
          </cell>
        </row>
        <row r="4894">
          <cell r="A4894">
            <v>4816101</v>
          </cell>
          <cell r="B4894" t="str">
            <v>Confecção de tubos de concreto poroso D = 0,30 m - areia extraída e brita produzida</v>
          </cell>
          <cell r="C4894" t="str">
            <v>m</v>
          </cell>
          <cell r="D4894">
            <v>44.99</v>
          </cell>
          <cell r="E4894" t="str">
            <v>SICRO Jan/26</v>
          </cell>
        </row>
        <row r="4895">
          <cell r="A4895">
            <v>4816104</v>
          </cell>
          <cell r="B4895" t="str">
            <v>Confecção de tubos de concreto poroso D = 0,40 m - areia e brita comerciais</v>
          </cell>
          <cell r="C4895" t="str">
            <v>m</v>
          </cell>
          <cell r="D4895">
            <v>67.52</v>
          </cell>
          <cell r="E4895" t="str">
            <v>SICRO Jan/26</v>
          </cell>
        </row>
        <row r="4896">
          <cell r="A4896">
            <v>4816103</v>
          </cell>
          <cell r="B4896" t="str">
            <v>Confecção de tubos de concreto poroso D = 0,40 m - areia extraída e brita produzida</v>
          </cell>
          <cell r="C4896" t="str">
            <v>m</v>
          </cell>
          <cell r="D4896">
            <v>61.07</v>
          </cell>
          <cell r="E4896" t="str">
            <v>SICRO Jan/26</v>
          </cell>
        </row>
        <row r="4897">
          <cell r="A4897">
            <v>4815804</v>
          </cell>
          <cell r="B4897" t="str">
            <v>Dobramento de chapas de alumínio com espessura de 1,5 mm e comprimento de dobra de até 500 mm</v>
          </cell>
          <cell r="C4897" t="str">
            <v>un</v>
          </cell>
          <cell r="D4897">
            <v>0.68</v>
          </cell>
          <cell r="E4897" t="str">
            <v>SICRO Jan/26</v>
          </cell>
        </row>
        <row r="4898">
          <cell r="A4898">
            <v>4816002</v>
          </cell>
          <cell r="B4898" t="str">
            <v>Escavação de tunnel liner em material de 3ª categoria</v>
          </cell>
          <cell r="C4898" t="str">
            <v>m³</v>
          </cell>
          <cell r="D4898">
            <v>1642.33</v>
          </cell>
          <cell r="E4898" t="str">
            <v>SICRO Jan/26</v>
          </cell>
        </row>
        <row r="4899">
          <cell r="A4899">
            <v>4805765</v>
          </cell>
          <cell r="B4899" t="str">
            <v>Escavação de vala em material de 3ª categoria</v>
          </cell>
          <cell r="C4899" t="str">
            <v>m³</v>
          </cell>
          <cell r="D4899">
            <v>203</v>
          </cell>
          <cell r="E4899" t="str">
            <v>SICRO Jan/26</v>
          </cell>
        </row>
        <row r="4900">
          <cell r="A4900">
            <v>4816000</v>
          </cell>
          <cell r="B4900" t="str">
            <v>Escavação manual de tunnel liner em material de 1ª categoria</v>
          </cell>
          <cell r="C4900" t="str">
            <v>m³</v>
          </cell>
          <cell r="D4900">
            <v>655.03</v>
          </cell>
          <cell r="E4900" t="str">
            <v>SICRO Jan/26</v>
          </cell>
        </row>
        <row r="4901">
          <cell r="A4901">
            <v>4816001</v>
          </cell>
          <cell r="B4901" t="str">
            <v>Escavação manual de tunnel liner em material de 2ª categoria</v>
          </cell>
          <cell r="C4901" t="str">
            <v>m³</v>
          </cell>
          <cell r="D4901">
            <v>1013.75</v>
          </cell>
          <cell r="E4901" t="str">
            <v>SICRO Jan/26</v>
          </cell>
        </row>
        <row r="4902">
          <cell r="A4902">
            <v>4805749</v>
          </cell>
          <cell r="B4902" t="str">
            <v>Escavação manual de vala em material de 1ª categoria</v>
          </cell>
          <cell r="C4902" t="str">
            <v>m³</v>
          </cell>
          <cell r="D4902">
            <v>105.75</v>
          </cell>
          <cell r="E4902" t="str">
            <v>SICRO Jan/26</v>
          </cell>
        </row>
        <row r="4903">
          <cell r="A4903">
            <v>4805751</v>
          </cell>
          <cell r="B4903" t="str">
            <v>Escavação manual em material de 1ª categoria na profundidade de 1 a 2 m</v>
          </cell>
          <cell r="C4903" t="str">
            <v>m³</v>
          </cell>
          <cell r="D4903">
            <v>79.31</v>
          </cell>
          <cell r="E4903" t="str">
            <v>SICRO Jan/26</v>
          </cell>
        </row>
        <row r="4904">
          <cell r="A4904">
            <v>4805752</v>
          </cell>
          <cell r="B4904" t="str">
            <v>Escavação manual em material de 1ª categoria na profundidade de 2 a 3 m</v>
          </cell>
          <cell r="C4904" t="str">
            <v>m³</v>
          </cell>
          <cell r="D4904">
            <v>95.18</v>
          </cell>
          <cell r="E4904" t="str">
            <v>SICRO Jan/26</v>
          </cell>
        </row>
        <row r="4905">
          <cell r="A4905">
            <v>4805753</v>
          </cell>
          <cell r="B4905" t="str">
            <v>Escavação manual em material de 1ª categoria na profundidade de 3 a 4 m</v>
          </cell>
          <cell r="C4905" t="str">
            <v>m³</v>
          </cell>
          <cell r="D4905">
            <v>111.04</v>
          </cell>
          <cell r="E4905" t="str">
            <v>SICRO Jan/26</v>
          </cell>
        </row>
        <row r="4906">
          <cell r="A4906">
            <v>4805750</v>
          </cell>
          <cell r="B4906" t="str">
            <v>Escavação manual em material de 1ª categoria na profundidade de até 1 m</v>
          </cell>
          <cell r="C4906" t="str">
            <v>m³</v>
          </cell>
          <cell r="D4906">
            <v>63.45</v>
          </cell>
          <cell r="E4906" t="str">
            <v>SICRO Jan/26</v>
          </cell>
        </row>
        <row r="4907">
          <cell r="A4907">
            <v>4805767</v>
          </cell>
          <cell r="B4907" t="str">
            <v>Escavação manual em material de 2ª categoria na profundidade de 1 a 2 m</v>
          </cell>
          <cell r="C4907" t="str">
            <v>m³</v>
          </cell>
          <cell r="D4907">
            <v>111.04</v>
          </cell>
          <cell r="E4907" t="str">
            <v>SICRO Jan/26</v>
          </cell>
        </row>
        <row r="4908">
          <cell r="A4908">
            <v>4805769</v>
          </cell>
          <cell r="B4908" t="str">
            <v>Escavação manual em material de 2ª categoria na profundidade de 2 a 3 m</v>
          </cell>
          <cell r="C4908" t="str">
            <v>m³</v>
          </cell>
          <cell r="D4908">
            <v>132.19</v>
          </cell>
          <cell r="E4908" t="str">
            <v>SICRO Jan/26</v>
          </cell>
        </row>
        <row r="4909">
          <cell r="A4909">
            <v>4805770</v>
          </cell>
          <cell r="B4909" t="str">
            <v>Escavação manual em material de 2ª categoria na profundidade de 3 a 4 m</v>
          </cell>
          <cell r="C4909" t="str">
            <v>m³</v>
          </cell>
          <cell r="D4909">
            <v>153.34</v>
          </cell>
          <cell r="E4909" t="str">
            <v>SICRO Jan/26</v>
          </cell>
        </row>
        <row r="4910">
          <cell r="A4910">
            <v>4805760</v>
          </cell>
          <cell r="B4910" t="str">
            <v>Escavação manual em material de 2ª categoria na profundidade de até 1 m</v>
          </cell>
          <cell r="C4910" t="str">
            <v>m³</v>
          </cell>
          <cell r="D4910">
            <v>89.89</v>
          </cell>
          <cell r="E4910" t="str">
            <v>SICRO Jan/26</v>
          </cell>
        </row>
        <row r="4911">
          <cell r="A4911">
            <v>4805757</v>
          </cell>
          <cell r="B4911" t="str">
            <v>Escavação mecânica de vala em material de 1ª categoria</v>
          </cell>
          <cell r="C4911" t="str">
            <v>m³</v>
          </cell>
          <cell r="D4911">
            <v>7.43</v>
          </cell>
          <cell r="E4911" t="str">
            <v>SICRO Jan/26</v>
          </cell>
        </row>
        <row r="4912">
          <cell r="A4912">
            <v>4805762</v>
          </cell>
          <cell r="B4912" t="str">
            <v>Escavação mecânica de vala em material de 2ª categoria</v>
          </cell>
          <cell r="C4912" t="str">
            <v>m³</v>
          </cell>
          <cell r="D4912">
            <v>9.2799999999999994</v>
          </cell>
          <cell r="E4912" t="str">
            <v>SICRO Jan/26</v>
          </cell>
        </row>
        <row r="4913">
          <cell r="A4913">
            <v>4806395</v>
          </cell>
          <cell r="B4913" t="str">
            <v>Fixação de parafuso em estrutura metálica</v>
          </cell>
          <cell r="C4913" t="str">
            <v>un</v>
          </cell>
          <cell r="D4913">
            <v>7.18</v>
          </cell>
          <cell r="E4913" t="str">
            <v>SICRO Jan/26</v>
          </cell>
        </row>
        <row r="4914">
          <cell r="A4914">
            <v>4816003</v>
          </cell>
          <cell r="B4914" t="str">
            <v>Iluminação provisória para tunnel liner</v>
          </cell>
          <cell r="C4914" t="str">
            <v>m</v>
          </cell>
          <cell r="D4914">
            <v>43.53</v>
          </cell>
          <cell r="E4914" t="str">
            <v>SICRO Jan/26</v>
          </cell>
        </row>
        <row r="4915">
          <cell r="A4915">
            <v>4816017</v>
          </cell>
          <cell r="B4915" t="str">
            <v>Material pétreo produzido em britador de mandíbulas móvel - camada final de aterro em rocha</v>
          </cell>
          <cell r="C4915" t="str">
            <v>m³</v>
          </cell>
          <cell r="D4915">
            <v>22.53</v>
          </cell>
          <cell r="E4915" t="str">
            <v>SICRO Jan/26</v>
          </cell>
        </row>
        <row r="4916">
          <cell r="A4916">
            <v>4816023</v>
          </cell>
          <cell r="B4916" t="str">
            <v>Operação de mergulho autônomo em profundidade de até 20 m</v>
          </cell>
          <cell r="C4916" t="str">
            <v>h</v>
          </cell>
          <cell r="D4916">
            <v>296.81</v>
          </cell>
          <cell r="E4916" t="str">
            <v>SICRO Jan/26</v>
          </cell>
        </row>
        <row r="4917">
          <cell r="A4917">
            <v>4816025</v>
          </cell>
          <cell r="B4917" t="str">
            <v>Operação de mergulho dependente em profundidade de 30 a 50 m - inclusive descompressão</v>
          </cell>
          <cell r="C4917" t="str">
            <v>h</v>
          </cell>
          <cell r="D4917">
            <v>555.42999999999995</v>
          </cell>
          <cell r="E4917" t="str">
            <v>SICRO Jan/26</v>
          </cell>
        </row>
        <row r="4918">
          <cell r="A4918">
            <v>4816024</v>
          </cell>
          <cell r="B4918" t="str">
            <v>Operação de mergulho dependente em profundidade de até 30 m - inclusive descompressão</v>
          </cell>
          <cell r="C4918" t="str">
            <v>h</v>
          </cell>
          <cell r="D4918">
            <v>379.46</v>
          </cell>
          <cell r="E4918" t="str">
            <v>SICRO Jan/26</v>
          </cell>
        </row>
        <row r="4919">
          <cell r="A4919">
            <v>4816005</v>
          </cell>
          <cell r="B4919" t="str">
            <v>Pedra de mão produzida manualmente</v>
          </cell>
          <cell r="C4919" t="str">
            <v>m³</v>
          </cell>
          <cell r="D4919">
            <v>117.2</v>
          </cell>
          <cell r="E4919" t="str">
            <v>SICRO Jan/26</v>
          </cell>
        </row>
        <row r="4920">
          <cell r="A4920">
            <v>4800400</v>
          </cell>
          <cell r="B4920" t="str">
            <v>Preparo e regularização de terreno em desnível</v>
          </cell>
          <cell r="C4920" t="str">
            <v>m²</v>
          </cell>
          <cell r="D4920">
            <v>7.38</v>
          </cell>
          <cell r="E4920" t="str">
            <v>SICRO Jan/26</v>
          </cell>
        </row>
        <row r="4921">
          <cell r="A4921">
            <v>4816016</v>
          </cell>
          <cell r="B4921" t="str">
            <v>Rachão ou pedra de mão produzida</v>
          </cell>
          <cell r="C4921" t="str">
            <v>m³</v>
          </cell>
          <cell r="D4921">
            <v>43</v>
          </cell>
          <cell r="E4921" t="str">
            <v>SICRO Jan/26</v>
          </cell>
        </row>
        <row r="4922">
          <cell r="A4922">
            <v>4800412</v>
          </cell>
          <cell r="B4922" t="str">
            <v>Raspagem e limpeza de terreno plano</v>
          </cell>
          <cell r="C4922" t="str">
            <v>m²</v>
          </cell>
          <cell r="D4922">
            <v>6.35</v>
          </cell>
          <cell r="E4922" t="str">
            <v>SICRO Jan/26</v>
          </cell>
        </row>
        <row r="4923">
          <cell r="A4923">
            <v>4815671</v>
          </cell>
          <cell r="B4923" t="str">
            <v>Reaterro e compactação com soquete vibratório</v>
          </cell>
          <cell r="C4923" t="str">
            <v>m³</v>
          </cell>
          <cell r="D4923">
            <v>24.46</v>
          </cell>
          <cell r="E4923" t="str">
            <v>SICRO Jan/26</v>
          </cell>
        </row>
        <row r="4924">
          <cell r="A4924">
            <v>4815803</v>
          </cell>
          <cell r="B4924" t="str">
            <v>Rebordeamento de chapa metálica com espessura de 5 mm</v>
          </cell>
          <cell r="C4924" t="str">
            <v>m</v>
          </cell>
          <cell r="D4924">
            <v>9.5500000000000007</v>
          </cell>
          <cell r="E4924" t="str">
            <v>SICRO Jan/26</v>
          </cell>
        </row>
        <row r="4925">
          <cell r="A4925">
            <v>4816011</v>
          </cell>
          <cell r="B4925" t="str">
            <v>Recarga de cilindro com ar respirável para atividades de mergulho</v>
          </cell>
          <cell r="C4925" t="str">
            <v>m³</v>
          </cell>
          <cell r="D4925">
            <v>2038.83</v>
          </cell>
          <cell r="E4925" t="str">
            <v>SICRO Jan/26</v>
          </cell>
        </row>
        <row r="4926">
          <cell r="A4926">
            <v>4816014</v>
          </cell>
          <cell r="B4926" t="str">
            <v>Rocha para britagem com perfuratriz manual</v>
          </cell>
          <cell r="C4926" t="str">
            <v>m³</v>
          </cell>
          <cell r="D4926">
            <v>48.88</v>
          </cell>
          <cell r="E4926" t="str">
            <v>SICRO Jan/26</v>
          </cell>
        </row>
        <row r="4927">
          <cell r="A4927">
            <v>4816010</v>
          </cell>
          <cell r="B4927" t="str">
            <v>Rocha para britagem com perfuratriz sobre esteira</v>
          </cell>
          <cell r="C4927" t="str">
            <v>m³</v>
          </cell>
          <cell r="D4927">
            <v>39.659999999999997</v>
          </cell>
          <cell r="E4927" t="str">
            <v>SICRO Jan/26</v>
          </cell>
        </row>
        <row r="4928">
          <cell r="A4928">
            <v>4816015</v>
          </cell>
          <cell r="B4928" t="str">
            <v>Rocha para britagem com perfuratriz sobre esteira - camada final de aterro em rocha</v>
          </cell>
          <cell r="C4928" t="str">
            <v>m³</v>
          </cell>
          <cell r="D4928">
            <v>24.4</v>
          </cell>
          <cell r="E4928" t="str">
            <v>SICRO Jan/26</v>
          </cell>
        </row>
        <row r="4929">
          <cell r="A4929">
            <v>4816119</v>
          </cell>
          <cell r="B4929" t="str">
            <v>Selo de argila apiloado (solo local)</v>
          </cell>
          <cell r="C4929" t="str">
            <v>m³</v>
          </cell>
          <cell r="D4929">
            <v>54.09</v>
          </cell>
          <cell r="E4929" t="str">
            <v>SICRO Jan/26</v>
          </cell>
        </row>
        <row r="4930">
          <cell r="A4930">
            <v>4816004</v>
          </cell>
          <cell r="B4930" t="str">
            <v>Ventilação provisória para tunnel liner</v>
          </cell>
          <cell r="C4930" t="str">
            <v>m</v>
          </cell>
          <cell r="D4930">
            <v>47.66</v>
          </cell>
          <cell r="E4930" t="str">
            <v>SICRO Jan/26</v>
          </cell>
        </row>
        <row r="4931">
          <cell r="A4931">
            <v>4915652</v>
          </cell>
          <cell r="B4931" t="str">
            <v>Bico de adesão para injeção de adesivo estrutural à base de resina epóxi - fornecimento, instalação e retirada</v>
          </cell>
          <cell r="C4931" t="str">
            <v>un</v>
          </cell>
          <cell r="D4931">
            <v>8.09</v>
          </cell>
          <cell r="E4931" t="str">
            <v>SICRO Jan/26</v>
          </cell>
        </row>
        <row r="4932">
          <cell r="A4932">
            <v>4915651</v>
          </cell>
          <cell r="B4932" t="str">
            <v>Bico de perfuração para injeção de adesivo estrutural à base de resina epóxi - fornecimento, instalação e retirada</v>
          </cell>
          <cell r="C4932" t="str">
            <v>un</v>
          </cell>
          <cell r="D4932">
            <v>11.68</v>
          </cell>
          <cell r="E4932" t="str">
            <v>SICRO Jan/26</v>
          </cell>
        </row>
        <row r="4933">
          <cell r="A4933">
            <v>4915723</v>
          </cell>
          <cell r="B4933" t="str">
            <v>Caiação manual com fixador de cal</v>
          </cell>
          <cell r="C4933" t="str">
            <v>m²</v>
          </cell>
          <cell r="D4933">
            <v>4.37</v>
          </cell>
          <cell r="E4933" t="str">
            <v>SICRO Jan/26</v>
          </cell>
        </row>
        <row r="4934">
          <cell r="A4934">
            <v>4915724</v>
          </cell>
          <cell r="B4934" t="str">
            <v>Caiação mecanizada com fixador de cal</v>
          </cell>
          <cell r="C4934" t="str">
            <v>m²</v>
          </cell>
          <cell r="D4934">
            <v>2.2599999999999998</v>
          </cell>
          <cell r="E4934" t="str">
            <v>SICRO Jan/26</v>
          </cell>
        </row>
        <row r="4935">
          <cell r="A4935">
            <v>4915637</v>
          </cell>
          <cell r="B4935" t="str">
            <v>Capa selante - areia comercial</v>
          </cell>
          <cell r="C4935" t="str">
            <v>m²</v>
          </cell>
          <cell r="D4935">
            <v>1.25</v>
          </cell>
          <cell r="E4935" t="str">
            <v>SICRO Jan/26</v>
          </cell>
        </row>
        <row r="4936">
          <cell r="A4936">
            <v>4915779</v>
          </cell>
          <cell r="B4936" t="str">
            <v>Capa selante - areia extraída</v>
          </cell>
          <cell r="C4936" t="str">
            <v>m²</v>
          </cell>
          <cell r="D4936">
            <v>0.89</v>
          </cell>
          <cell r="E4936" t="str">
            <v>SICRO Jan/26</v>
          </cell>
        </row>
        <row r="4937">
          <cell r="A4937">
            <v>4915638</v>
          </cell>
          <cell r="B4937" t="str">
            <v>Capa selante - brita produzida</v>
          </cell>
          <cell r="C4937" t="str">
            <v>m²</v>
          </cell>
          <cell r="D4937">
            <v>1.01</v>
          </cell>
          <cell r="E4937" t="str">
            <v>SICRO Jan/26</v>
          </cell>
        </row>
        <row r="4938">
          <cell r="A4938">
            <v>4915636</v>
          </cell>
          <cell r="B4938" t="str">
            <v>Capa selante - pedrisco comercial</v>
          </cell>
          <cell r="C4938" t="str">
            <v>m²</v>
          </cell>
          <cell r="D4938">
            <v>1.36</v>
          </cell>
          <cell r="E4938" t="str">
            <v>SICRO Jan/26</v>
          </cell>
        </row>
        <row r="4939">
          <cell r="A4939">
            <v>4915744</v>
          </cell>
          <cell r="B4939" t="str">
            <v>Capina manual</v>
          </cell>
          <cell r="C4939" t="str">
            <v>m²</v>
          </cell>
          <cell r="D4939">
            <v>1.05</v>
          </cell>
          <cell r="E4939" t="str">
            <v>SICRO Jan/26</v>
          </cell>
        </row>
        <row r="4940">
          <cell r="A4940">
            <v>4915700</v>
          </cell>
          <cell r="B4940" t="str">
            <v>Combate à exsudação - areia comercial</v>
          </cell>
          <cell r="C4940" t="str">
            <v>m²</v>
          </cell>
          <cell r="D4940">
            <v>1.41</v>
          </cell>
          <cell r="E4940" t="str">
            <v>SICRO Jan/26</v>
          </cell>
        </row>
        <row r="4941">
          <cell r="A4941">
            <v>4915590</v>
          </cell>
          <cell r="B4941" t="str">
            <v>Combate à exsudação - areia extraída</v>
          </cell>
          <cell r="C4941" t="str">
            <v>m²</v>
          </cell>
          <cell r="D4941">
            <v>1.02</v>
          </cell>
          <cell r="E4941" t="str">
            <v>SICRO Jan/26</v>
          </cell>
        </row>
        <row r="4942">
          <cell r="A4942">
            <v>4915591</v>
          </cell>
          <cell r="B4942" t="str">
            <v>Combate à exsudação - brita produzida</v>
          </cell>
          <cell r="C4942" t="str">
            <v>m²</v>
          </cell>
          <cell r="D4942">
            <v>1.1499999999999999</v>
          </cell>
          <cell r="E4942" t="str">
            <v>SICRO Jan/26</v>
          </cell>
        </row>
        <row r="4943">
          <cell r="A4943">
            <v>4915701</v>
          </cell>
          <cell r="B4943" t="str">
            <v>Combate à exsudação - pedrisco comercial</v>
          </cell>
          <cell r="C4943" t="str">
            <v>m²</v>
          </cell>
          <cell r="D4943">
            <v>1.51</v>
          </cell>
          <cell r="E4943" t="str">
            <v>SICRO Jan/26</v>
          </cell>
        </row>
        <row r="4944">
          <cell r="A4944">
            <v>4915703</v>
          </cell>
          <cell r="B4944" t="str">
            <v>Correção de defeitos com mistura betuminosa</v>
          </cell>
          <cell r="C4944" t="str">
            <v>m³</v>
          </cell>
          <cell r="D4944">
            <v>150.6</v>
          </cell>
          <cell r="E4944" t="str">
            <v>SICRO Jan/26</v>
          </cell>
        </row>
        <row r="4945">
          <cell r="A4945">
            <v>4915705</v>
          </cell>
          <cell r="B4945" t="str">
            <v>Correção de defeitos por fresagem descontínua do revestimento asfáltico - espessura de 5 cm</v>
          </cell>
          <cell r="C4945" t="str">
            <v>m³</v>
          </cell>
          <cell r="D4945">
            <v>184.33</v>
          </cell>
          <cell r="E4945" t="str">
            <v>SICRO Jan/26</v>
          </cell>
        </row>
        <row r="4946">
          <cell r="A4946">
            <v>4915743</v>
          </cell>
          <cell r="B4946" t="str">
            <v>Corte e limpeza de áreas gramadas</v>
          </cell>
          <cell r="C4946" t="str">
            <v>m²</v>
          </cell>
          <cell r="D4946">
            <v>0.11</v>
          </cell>
          <cell r="E4946" t="str">
            <v>SICRO Jan/26</v>
          </cell>
        </row>
        <row r="4947">
          <cell r="A4947">
            <v>4915768</v>
          </cell>
          <cell r="B4947" t="str">
            <v>Corte e remoção de árvores</v>
          </cell>
          <cell r="C4947" t="str">
            <v>m³</v>
          </cell>
          <cell r="D4947">
            <v>18.25</v>
          </cell>
          <cell r="E4947" t="str">
            <v>SICRO Jan/26</v>
          </cell>
        </row>
        <row r="4948">
          <cell r="A4948">
            <v>4915713</v>
          </cell>
          <cell r="B4948" t="str">
            <v>Desobstrução de bueiro</v>
          </cell>
          <cell r="C4948" t="str">
            <v>m³</v>
          </cell>
          <cell r="D4948">
            <v>94.74</v>
          </cell>
          <cell r="E4948" t="str">
            <v>SICRO Jan/26</v>
          </cell>
        </row>
        <row r="4949">
          <cell r="A4949">
            <v>4915655</v>
          </cell>
          <cell r="B4949" t="str">
            <v>Fresagem contínua de revestimento asfáltico - espessura de 3 cm</v>
          </cell>
          <cell r="C4949" t="str">
            <v>m³</v>
          </cell>
          <cell r="D4949">
            <v>113.9</v>
          </cell>
          <cell r="E4949" t="str">
            <v>SICRO Jan/26</v>
          </cell>
        </row>
        <row r="4950">
          <cell r="A4950">
            <v>4915656</v>
          </cell>
          <cell r="B4950" t="str">
            <v>Fresagem contínua de revestimento asfáltico - espessura de 4 cm</v>
          </cell>
          <cell r="C4950" t="str">
            <v>m³</v>
          </cell>
          <cell r="D4950">
            <v>90.26</v>
          </cell>
          <cell r="E4950" t="str">
            <v>SICRO Jan/26</v>
          </cell>
        </row>
        <row r="4951">
          <cell r="A4951">
            <v>4915657</v>
          </cell>
          <cell r="B4951" t="str">
            <v>Fresagem contínua de revestimento asfáltico - espessura de 5 cm</v>
          </cell>
          <cell r="C4951" t="str">
            <v>m³</v>
          </cell>
          <cell r="D4951">
            <v>76.290000000000006</v>
          </cell>
          <cell r="E4951" t="str">
            <v>SICRO Jan/26</v>
          </cell>
        </row>
        <row r="4952">
          <cell r="A4952">
            <v>4915658</v>
          </cell>
          <cell r="B4952" t="str">
            <v>Fresagem contínua de revestimento asfáltico - espessura de 6 cm</v>
          </cell>
          <cell r="C4952" t="str">
            <v>m³</v>
          </cell>
          <cell r="D4952">
            <v>67.239999999999995</v>
          </cell>
          <cell r="E4952" t="str">
            <v>SICRO Jan/26</v>
          </cell>
        </row>
        <row r="4953">
          <cell r="A4953">
            <v>4915659</v>
          </cell>
          <cell r="B4953" t="str">
            <v>Fresagem contínua de revestimento asfáltico - espessura de 7 cm</v>
          </cell>
          <cell r="C4953" t="str">
            <v>m³</v>
          </cell>
          <cell r="D4953">
            <v>61.02</v>
          </cell>
          <cell r="E4953" t="str">
            <v>SICRO Jan/26</v>
          </cell>
        </row>
        <row r="4954">
          <cell r="A4954">
            <v>4915660</v>
          </cell>
          <cell r="B4954" t="str">
            <v>Fresagem contínua de revestimento asfáltico - espessura de 8 cm</v>
          </cell>
          <cell r="C4954" t="str">
            <v>m³</v>
          </cell>
          <cell r="D4954">
            <v>56.63</v>
          </cell>
          <cell r="E4954" t="str">
            <v>SICRO Jan/26</v>
          </cell>
        </row>
        <row r="4955">
          <cell r="A4955">
            <v>4915661</v>
          </cell>
          <cell r="B4955" t="str">
            <v>Fresagem descontínua de revestimento asfáltico - espessura de 3 cm</v>
          </cell>
          <cell r="C4955" t="str">
            <v>m³</v>
          </cell>
          <cell r="D4955">
            <v>162.75</v>
          </cell>
          <cell r="E4955" t="str">
            <v>SICRO Jan/26</v>
          </cell>
        </row>
        <row r="4956">
          <cell r="A4956">
            <v>4915662</v>
          </cell>
          <cell r="B4956" t="str">
            <v>Fresagem descontínua de revestimento asfáltico - espessura de 4 cm</v>
          </cell>
          <cell r="C4956" t="str">
            <v>m³</v>
          </cell>
          <cell r="D4956">
            <v>129.94</v>
          </cell>
          <cell r="E4956" t="str">
            <v>SICRO Jan/26</v>
          </cell>
        </row>
        <row r="4957">
          <cell r="A4957">
            <v>4915663</v>
          </cell>
          <cell r="B4957" t="str">
            <v>Fresagem descontínua de revestimento asfáltico - espessura de 5 cm</v>
          </cell>
          <cell r="C4957" t="str">
            <v>m³</v>
          </cell>
          <cell r="D4957">
            <v>109.06</v>
          </cell>
          <cell r="E4957" t="str">
            <v>SICRO Jan/26</v>
          </cell>
        </row>
        <row r="4958">
          <cell r="A4958">
            <v>4915664</v>
          </cell>
          <cell r="B4958" t="str">
            <v>Fresagem descontínua de revestimento asfáltico - espessura de 6 cm</v>
          </cell>
          <cell r="C4958" t="str">
            <v>m³</v>
          </cell>
          <cell r="D4958">
            <v>96.88</v>
          </cell>
          <cell r="E4958" t="str">
            <v>SICRO Jan/26</v>
          </cell>
        </row>
        <row r="4959">
          <cell r="A4959">
            <v>4915665</v>
          </cell>
          <cell r="B4959" t="str">
            <v>Fresagem descontínua de revestimento asfáltico - espessura de 7 cm</v>
          </cell>
          <cell r="C4959" t="str">
            <v>m³</v>
          </cell>
          <cell r="D4959">
            <v>88.64</v>
          </cell>
          <cell r="E4959" t="str">
            <v>SICRO Jan/26</v>
          </cell>
        </row>
        <row r="4960">
          <cell r="A4960">
            <v>4915666</v>
          </cell>
          <cell r="B4960" t="str">
            <v>Fresagem descontínua de revestimento asfáltico - espessura de 8 cm</v>
          </cell>
          <cell r="C4960" t="str">
            <v>m³</v>
          </cell>
          <cell r="D4960">
            <v>82.82</v>
          </cell>
          <cell r="E4960" t="str">
            <v>SICRO Jan/26</v>
          </cell>
        </row>
        <row r="4961">
          <cell r="A4961">
            <v>4915650</v>
          </cell>
          <cell r="B4961" t="str">
            <v>Injeção de adesivo estrutural à base de resina epóxi de baixa viscosidade para tratamento de fissuras em estruturas de concreto - fornecimento e aplicação manual</v>
          </cell>
          <cell r="C4961" t="str">
            <v>kg</v>
          </cell>
          <cell r="D4961">
            <v>317.33999999999997</v>
          </cell>
          <cell r="E4961" t="str">
            <v>SICRO Jan/26</v>
          </cell>
        </row>
        <row r="4962">
          <cell r="A4962">
            <v>4915645</v>
          </cell>
          <cell r="B4962" t="str">
            <v>Injeção de adesivo estrutural à base de resina epóxi de baixa viscosidade para tratamento de fissuras em estruturas de concreto - fornecimento e aplicação mecanizada</v>
          </cell>
          <cell r="C4962" t="str">
            <v>kg</v>
          </cell>
          <cell r="D4962">
            <v>212.89</v>
          </cell>
          <cell r="E4962" t="str">
            <v>SICRO Jan/26</v>
          </cell>
        </row>
        <row r="4963">
          <cell r="A4963">
            <v>4915712</v>
          </cell>
          <cell r="B4963" t="str">
            <v>Limpeza de bueiro</v>
          </cell>
          <cell r="C4963" t="str">
            <v>m³</v>
          </cell>
          <cell r="D4963">
            <v>31.58</v>
          </cell>
          <cell r="E4963" t="str">
            <v>SICRO Jan/26</v>
          </cell>
        </row>
        <row r="4964">
          <cell r="A4964">
            <v>4915711</v>
          </cell>
          <cell r="B4964" t="str">
            <v>Limpeza de descida d'água</v>
          </cell>
          <cell r="C4964" t="str">
            <v>m</v>
          </cell>
          <cell r="D4964">
            <v>2.11</v>
          </cell>
          <cell r="E4964" t="str">
            <v>SICRO Jan/26</v>
          </cell>
        </row>
        <row r="4965">
          <cell r="A4965">
            <v>4915718</v>
          </cell>
          <cell r="B4965" t="str">
            <v>Limpeza de dispositivos de sinalização viária - placas e delineadores refletivos</v>
          </cell>
          <cell r="C4965" t="str">
            <v>m²</v>
          </cell>
          <cell r="D4965">
            <v>11.86</v>
          </cell>
          <cell r="E4965" t="str">
            <v>SICRO Jan/26</v>
          </cell>
        </row>
        <row r="4966">
          <cell r="A4966">
            <v>4915790</v>
          </cell>
          <cell r="B4966" t="str">
            <v>Limpeza de emulsão asfáltica ou asfalto diluído derramados na pista - remoção com minicarregadeira com vassoura e descarga livre</v>
          </cell>
          <cell r="C4966" t="str">
            <v>t</v>
          </cell>
          <cell r="D4966">
            <v>273.67</v>
          </cell>
          <cell r="E4966" t="str">
            <v>SICRO Jan/26</v>
          </cell>
        </row>
        <row r="4967">
          <cell r="A4967">
            <v>4915793</v>
          </cell>
          <cell r="B4967" t="str">
            <v>Limpeza de líquidos combustíveis derramados na pista - remoção com minicarregadeira com vassoura e descarga livre</v>
          </cell>
          <cell r="C4967" t="str">
            <v>t</v>
          </cell>
          <cell r="D4967">
            <v>211.25</v>
          </cell>
          <cell r="E4967" t="str">
            <v>SICRO Jan/26</v>
          </cell>
        </row>
        <row r="4968">
          <cell r="A4968">
            <v>4915792</v>
          </cell>
          <cell r="B4968" t="str">
            <v>Limpeza de material asfáltico derramado fora da pista - remoção com escavadeira hidráulica e caminhão basculante</v>
          </cell>
          <cell r="C4968" t="str">
            <v>t</v>
          </cell>
          <cell r="D4968">
            <v>85.7</v>
          </cell>
          <cell r="E4968" t="str">
            <v>SICRO Jan/26</v>
          </cell>
        </row>
        <row r="4969">
          <cell r="A4969">
            <v>4915672</v>
          </cell>
          <cell r="B4969" t="str">
            <v>Limpeza de ponte</v>
          </cell>
          <cell r="C4969" t="str">
            <v>m</v>
          </cell>
          <cell r="D4969">
            <v>6.32</v>
          </cell>
          <cell r="E4969" t="str">
            <v>SICRO Jan/26</v>
          </cell>
        </row>
        <row r="4970">
          <cell r="A4970">
            <v>4915708</v>
          </cell>
          <cell r="B4970" t="str">
            <v>Limpeza de sarjeta e meio-fio</v>
          </cell>
          <cell r="C4970" t="str">
            <v>m</v>
          </cell>
          <cell r="D4970">
            <v>1.05</v>
          </cell>
          <cell r="E4970" t="str">
            <v>SICRO Jan/26</v>
          </cell>
        </row>
        <row r="4971">
          <cell r="A4971">
            <v>4915710</v>
          </cell>
          <cell r="B4971" t="str">
            <v>Limpeza de vala de drenagem</v>
          </cell>
          <cell r="C4971" t="str">
            <v>m</v>
          </cell>
          <cell r="D4971">
            <v>6.32</v>
          </cell>
          <cell r="E4971" t="str">
            <v>SICRO Jan/26</v>
          </cell>
        </row>
        <row r="4972">
          <cell r="A4972">
            <v>4915709</v>
          </cell>
          <cell r="B4972" t="str">
            <v>Limpeza de valeta de corte</v>
          </cell>
          <cell r="C4972" t="str">
            <v>m</v>
          </cell>
          <cell r="D4972">
            <v>1.58</v>
          </cell>
          <cell r="E4972" t="str">
            <v>SICRO Jan/26</v>
          </cell>
        </row>
        <row r="4973">
          <cell r="A4973">
            <v>4915686</v>
          </cell>
          <cell r="B4973" t="str">
            <v>Limpeza e desobstrução de dispositivos de drenagem em OAE</v>
          </cell>
          <cell r="C4973" t="str">
            <v>un</v>
          </cell>
          <cell r="D4973">
            <v>6.32</v>
          </cell>
          <cell r="E4973" t="str">
            <v>SICRO Jan/26</v>
          </cell>
        </row>
        <row r="4974">
          <cell r="A4974">
            <v>4915687</v>
          </cell>
          <cell r="B4974" t="str">
            <v>Limpeza e desobstrução de drenos de obras de contenção</v>
          </cell>
          <cell r="C4974" t="str">
            <v>un</v>
          </cell>
          <cell r="D4974">
            <v>3.95</v>
          </cell>
          <cell r="E4974" t="str">
            <v>SICRO Jan/26</v>
          </cell>
        </row>
        <row r="4975">
          <cell r="A4975">
            <v>4915634</v>
          </cell>
          <cell r="B4975" t="str">
            <v>Limpeza e desobstrução mecanizada de bueiros com diâmetro acima de 1,00 até 1,50 m</v>
          </cell>
          <cell r="C4975" t="str">
            <v>m</v>
          </cell>
          <cell r="D4975">
            <v>74.73</v>
          </cell>
          <cell r="E4975" t="str">
            <v>SICRO Jan/26</v>
          </cell>
        </row>
        <row r="4976">
          <cell r="A4976">
            <v>4915633</v>
          </cell>
          <cell r="B4976" t="str">
            <v>Limpeza e desobstrução mecanizada de bueiros com diâmetro de até 1,00 m</v>
          </cell>
          <cell r="C4976" t="str">
            <v>m</v>
          </cell>
          <cell r="D4976">
            <v>24.65</v>
          </cell>
          <cell r="E4976" t="str">
            <v>SICRO Jan/26</v>
          </cell>
        </row>
        <row r="4977">
          <cell r="A4977">
            <v>4915714</v>
          </cell>
          <cell r="B4977" t="str">
            <v>Limpeza e enchimento com resina epóxi de fissuras niveladas com abertura máxima de 0,4 mm e profundidade de 20 mm em pavimento de concreto que não atravessam toda a espessura da placa</v>
          </cell>
          <cell r="C4977" t="str">
            <v>m</v>
          </cell>
          <cell r="D4977">
            <v>3.24</v>
          </cell>
          <cell r="E4977" t="str">
            <v>SICRO Jan/26</v>
          </cell>
        </row>
        <row r="4978">
          <cell r="A4978">
            <v>4915507</v>
          </cell>
          <cell r="B4978" t="str">
            <v>Limpeza e remoção de vegetação entre escamas de concreto com o uso de herbicida em alturas acima de 4 metros</v>
          </cell>
          <cell r="C4978" t="str">
            <v>m</v>
          </cell>
          <cell r="D4978">
            <v>68.849999999999994</v>
          </cell>
          <cell r="E4978" t="str">
            <v>SICRO Jan/26</v>
          </cell>
        </row>
        <row r="4979">
          <cell r="A4979">
            <v>4915587</v>
          </cell>
          <cell r="B4979" t="str">
            <v>Limpeza e remoção de vegetação entre escamas de concreto com o uso de herbicida em alturas de até 4 metros</v>
          </cell>
          <cell r="C4979" t="str">
            <v>m</v>
          </cell>
          <cell r="D4979">
            <v>48.77</v>
          </cell>
          <cell r="E4979" t="str">
            <v>SICRO Jan/26</v>
          </cell>
        </row>
        <row r="4980">
          <cell r="A4980">
            <v>4915759</v>
          </cell>
          <cell r="B4980" t="str">
            <v>Limpeza e remoção de vegetação junto aos aparelhos de apoio de OAE com o uso de herbicida</v>
          </cell>
          <cell r="C4980" t="str">
            <v>un</v>
          </cell>
          <cell r="D4980">
            <v>10.59</v>
          </cell>
          <cell r="E4980" t="str">
            <v>SICRO Jan/26</v>
          </cell>
        </row>
        <row r="4981">
          <cell r="A4981">
            <v>4915758</v>
          </cell>
          <cell r="B4981" t="str">
            <v>Limpeza e remoção de vegetação nas juntas de dilatação com o uso de herbicida</v>
          </cell>
          <cell r="C4981" t="str">
            <v>m</v>
          </cell>
          <cell r="D4981">
            <v>6.33</v>
          </cell>
          <cell r="E4981" t="str">
            <v>SICRO Jan/26</v>
          </cell>
        </row>
        <row r="4982">
          <cell r="A4982">
            <v>4915640</v>
          </cell>
          <cell r="B4982" t="str">
            <v>Limpeza e remoção manual de material retido em terra firme em OAE</v>
          </cell>
          <cell r="C4982" t="str">
            <v>m³</v>
          </cell>
          <cell r="D4982">
            <v>31.58</v>
          </cell>
          <cell r="E4982" t="str">
            <v>SICRO Jan/26</v>
          </cell>
        </row>
        <row r="4983">
          <cell r="A4983">
            <v>4915639</v>
          </cell>
          <cell r="B4983" t="str">
            <v>Limpeza em superfície de concreto com escova de aço</v>
          </cell>
          <cell r="C4983" t="str">
            <v>m²</v>
          </cell>
          <cell r="D4983">
            <v>6.32</v>
          </cell>
          <cell r="E4983" t="str">
            <v>SICRO Jan/26</v>
          </cell>
        </row>
        <row r="4984">
          <cell r="A4984">
            <v>4915508</v>
          </cell>
          <cell r="B4984" t="str">
            <v>Limpeza em superfície de escamas de concreto com escova de aço em alturas acima de 4 metros</v>
          </cell>
          <cell r="C4984" t="str">
            <v>m²</v>
          </cell>
          <cell r="D4984">
            <v>68.88</v>
          </cell>
          <cell r="E4984" t="str">
            <v>SICRO Jan/26</v>
          </cell>
        </row>
        <row r="4985">
          <cell r="A4985">
            <v>4915588</v>
          </cell>
          <cell r="B4985" t="str">
            <v>Limpeza em superfície de escamas de concreto com escova de aço em alturas de até 4 metros</v>
          </cell>
          <cell r="C4985" t="str">
            <v>m²</v>
          </cell>
          <cell r="D4985">
            <v>48.8</v>
          </cell>
          <cell r="E4985" t="str">
            <v>SICRO Jan/26</v>
          </cell>
        </row>
        <row r="4986">
          <cell r="A4986">
            <v>4915695</v>
          </cell>
          <cell r="B4986" t="str">
            <v>Limpeza, serragem e enchimento de fissuras niveladas com abertura entre 0,4 mm e 1,0 mm e profundidade de 25 mm em pavimento de concreto com CAP</v>
          </cell>
          <cell r="C4986" t="str">
            <v>m</v>
          </cell>
          <cell r="D4986">
            <v>8.31</v>
          </cell>
          <cell r="E4986" t="str">
            <v>SICRO Jan/26</v>
          </cell>
        </row>
        <row r="4987">
          <cell r="A4987">
            <v>4915696</v>
          </cell>
          <cell r="B4987" t="str">
            <v>Limpeza, serragem e enchimento de fissuras niveladas com abertura entre 0,4 mm e 1,0 mm e profundidade de 25 mm em pavimento de concreto com CAP com polímero</v>
          </cell>
          <cell r="C4987" t="str">
            <v>m</v>
          </cell>
          <cell r="D4987">
            <v>8.31</v>
          </cell>
          <cell r="E4987" t="str">
            <v>SICRO Jan/26</v>
          </cell>
        </row>
        <row r="4988">
          <cell r="A4988">
            <v>4915694</v>
          </cell>
          <cell r="B4988" t="str">
            <v>Limpeza, serragem e enchimento de fissuras niveladas com abertura entre 0,4 mm e 1,0 mm e profundidade de 25 mm em pavimento de concreto com selante elástico a frio</v>
          </cell>
          <cell r="C4988" t="str">
            <v>m</v>
          </cell>
          <cell r="D4988">
            <v>33.450000000000003</v>
          </cell>
          <cell r="E4988" t="str">
            <v>SICRO Jan/26</v>
          </cell>
        </row>
        <row r="4989">
          <cell r="A4989">
            <v>4915654</v>
          </cell>
          <cell r="B4989" t="str">
            <v>Lixamento mecanizado em superfície de concreto</v>
          </cell>
          <cell r="C4989" t="str">
            <v>m²</v>
          </cell>
          <cell r="D4989">
            <v>13.91</v>
          </cell>
          <cell r="E4989" t="str">
            <v>SICRO Jan/26</v>
          </cell>
        </row>
        <row r="4990">
          <cell r="A4990">
            <v>4900001</v>
          </cell>
          <cell r="B4990" t="str">
            <v>Material de base</v>
          </cell>
          <cell r="C4990" t="str">
            <v>m³</v>
          </cell>
          <cell r="D4990">
            <v>0</v>
          </cell>
          <cell r="E4990" t="str">
            <v>SICRO Jan/26</v>
          </cell>
        </row>
        <row r="4991">
          <cell r="A4991">
            <v>4915801</v>
          </cell>
          <cell r="B4991" t="str">
            <v>Mistura betuminosa</v>
          </cell>
          <cell r="C4991" t="str">
            <v>m³</v>
          </cell>
          <cell r="D4991">
            <v>0</v>
          </cell>
          <cell r="E4991" t="str">
            <v>SICRO Jan/26</v>
          </cell>
        </row>
        <row r="4992">
          <cell r="A4992">
            <v>4916290</v>
          </cell>
          <cell r="B4992" t="str">
            <v>Mistura betuminosa a frio executada em betoneira - faixa C - areia e brita comerciais</v>
          </cell>
          <cell r="C4992" t="str">
            <v>m³</v>
          </cell>
          <cell r="D4992">
            <v>427.22</v>
          </cell>
          <cell r="E4992" t="str">
            <v>SICRO Jan/26</v>
          </cell>
        </row>
        <row r="4993">
          <cell r="A4993">
            <v>4915765</v>
          </cell>
          <cell r="B4993" t="str">
            <v>Poda de árvores com 5,0 m a 7,5 m de altura</v>
          </cell>
          <cell r="C4993" t="str">
            <v>m³</v>
          </cell>
          <cell r="D4993">
            <v>202.49</v>
          </cell>
          <cell r="E4993" t="str">
            <v>SICRO Jan/26</v>
          </cell>
        </row>
        <row r="4994">
          <cell r="A4994">
            <v>4915766</v>
          </cell>
          <cell r="B4994" t="str">
            <v>Poda de árvores com 7,5 m a 10 m de altura</v>
          </cell>
          <cell r="C4994" t="str">
            <v>m³</v>
          </cell>
          <cell r="D4994">
            <v>118.85</v>
          </cell>
          <cell r="E4994" t="str">
            <v>SICRO Jan/26</v>
          </cell>
        </row>
        <row r="4995">
          <cell r="A4995">
            <v>4915764</v>
          </cell>
          <cell r="B4995" t="str">
            <v>Poda de árvores com até 5 m de altura</v>
          </cell>
          <cell r="C4995" t="str">
            <v>m³</v>
          </cell>
          <cell r="D4995">
            <v>364.49</v>
          </cell>
          <cell r="E4995" t="str">
            <v>SICRO Jan/26</v>
          </cell>
        </row>
        <row r="4996">
          <cell r="A4996">
            <v>4915767</v>
          </cell>
          <cell r="B4996" t="str">
            <v>Poda de árvores com mais de 10 m de altura</v>
          </cell>
          <cell r="C4996" t="str">
            <v>m³</v>
          </cell>
          <cell r="D4996">
            <v>78.099999999999994</v>
          </cell>
          <cell r="E4996" t="str">
            <v>SICRO Jan/26</v>
          </cell>
        </row>
        <row r="4997">
          <cell r="A4997">
            <v>4915777</v>
          </cell>
          <cell r="B4997" t="str">
            <v>Reassentamento manual de meio-fio com material arrancado da pista</v>
          </cell>
          <cell r="C4997" t="str">
            <v>m</v>
          </cell>
          <cell r="D4997">
            <v>19.239999999999998</v>
          </cell>
          <cell r="E4997" t="str">
            <v>SICRO Jan/26</v>
          </cell>
        </row>
        <row r="4998">
          <cell r="A4998">
            <v>4915618</v>
          </cell>
          <cell r="B4998" t="str">
            <v>Recomposição de camada granular do pavimento com material de jazida - 100% Proctor modificado</v>
          </cell>
          <cell r="C4998" t="str">
            <v>m²</v>
          </cell>
          <cell r="D4998">
            <v>4.8600000000000003</v>
          </cell>
          <cell r="E4998" t="str">
            <v>SICRO Jan/26</v>
          </cell>
        </row>
        <row r="4999">
          <cell r="A4999">
            <v>4915774</v>
          </cell>
          <cell r="B4999" t="str">
            <v>Recomposição de erosão em corte ou aterro com material de jazida</v>
          </cell>
          <cell r="C4999" t="str">
            <v>m³</v>
          </cell>
          <cell r="D4999">
            <v>32.340000000000003</v>
          </cell>
          <cell r="E4999" t="str">
            <v>SICRO Jan/26</v>
          </cell>
        </row>
        <row r="5000">
          <cell r="A5000">
            <v>4915719</v>
          </cell>
          <cell r="B5000" t="str">
            <v>Recomposição de placa de sinalização</v>
          </cell>
          <cell r="C5000" t="str">
            <v>m²</v>
          </cell>
          <cell r="D5000">
            <v>44.97</v>
          </cell>
          <cell r="E5000" t="str">
            <v>SICRO Jan/26</v>
          </cell>
        </row>
        <row r="5001">
          <cell r="A5001">
            <v>4915611</v>
          </cell>
          <cell r="B5001" t="str">
            <v>Recomposição de revestimento primário com material de jazida - 100% Proctor intermediário</v>
          </cell>
          <cell r="C5001" t="str">
            <v>m³</v>
          </cell>
          <cell r="D5001">
            <v>12.24</v>
          </cell>
          <cell r="E5001" t="str">
            <v>SICRO Jan/26</v>
          </cell>
        </row>
        <row r="5002">
          <cell r="A5002">
            <v>4915733</v>
          </cell>
          <cell r="B5002" t="str">
            <v>Recomposição manual de aterro com material de jazida</v>
          </cell>
          <cell r="C5002" t="str">
            <v>m³</v>
          </cell>
          <cell r="D5002">
            <v>54.9</v>
          </cell>
          <cell r="E5002" t="str">
            <v>SICRO Jan/26</v>
          </cell>
        </row>
        <row r="5003">
          <cell r="A5003">
            <v>4915734</v>
          </cell>
          <cell r="B5003" t="str">
            <v>Recomposição mecanizada de aterro com material de jazida</v>
          </cell>
          <cell r="C5003" t="str">
            <v>m³</v>
          </cell>
          <cell r="D5003">
            <v>15.05</v>
          </cell>
          <cell r="E5003" t="str">
            <v>SICRO Jan/26</v>
          </cell>
        </row>
        <row r="5004">
          <cell r="A5004">
            <v>4915727</v>
          </cell>
          <cell r="B5004" t="str">
            <v>Recomposição parcial de cerca com mourão de concreto - arame</v>
          </cell>
          <cell r="C5004" t="str">
            <v>m</v>
          </cell>
          <cell r="D5004">
            <v>13.56</v>
          </cell>
          <cell r="E5004" t="str">
            <v>SICRO Jan/26</v>
          </cell>
        </row>
        <row r="5005">
          <cell r="A5005">
            <v>4915726</v>
          </cell>
          <cell r="B5005" t="str">
            <v>Recomposição parcial de cerca com mourão de concreto seção quadrada - mourão - areia e brita comerciais</v>
          </cell>
          <cell r="C5005" t="str">
            <v>m</v>
          </cell>
          <cell r="D5005">
            <v>28.93</v>
          </cell>
          <cell r="E5005" t="str">
            <v>SICRO Jan/26</v>
          </cell>
        </row>
        <row r="5006">
          <cell r="A5006">
            <v>4915594</v>
          </cell>
          <cell r="B5006" t="str">
            <v>Recomposição parcial de cerca com mourão de concreto seção quadrada - mourão - areia extraída e brita produzida</v>
          </cell>
          <cell r="C5006" t="str">
            <v>m</v>
          </cell>
          <cell r="D5006">
            <v>27.21</v>
          </cell>
          <cell r="E5006" t="str">
            <v>SICRO Jan/26</v>
          </cell>
        </row>
        <row r="5007">
          <cell r="A5007">
            <v>4915729</v>
          </cell>
          <cell r="B5007" t="str">
            <v>Recomposição parcial de cerca com mourão de concreto seção triangular - mourão - areia e brita comerciais</v>
          </cell>
          <cell r="C5007" t="str">
            <v>m</v>
          </cell>
          <cell r="D5007">
            <v>23.12</v>
          </cell>
          <cell r="E5007" t="str">
            <v>SICRO Jan/26</v>
          </cell>
        </row>
        <row r="5008">
          <cell r="A5008">
            <v>4915596</v>
          </cell>
          <cell r="B5008" t="str">
            <v>Recomposição parcial de cerca com mourão de concreto seção triangular - mourão - areia extraída e brita comercial</v>
          </cell>
          <cell r="C5008" t="str">
            <v>m</v>
          </cell>
          <cell r="D5008">
            <v>22.38</v>
          </cell>
          <cell r="E5008" t="str">
            <v>SICRO Jan/26</v>
          </cell>
        </row>
        <row r="5009">
          <cell r="A5009">
            <v>4915732</v>
          </cell>
          <cell r="B5009" t="str">
            <v>Recomposição parcial de cerca com mourão de madeira - arame</v>
          </cell>
          <cell r="C5009" t="str">
            <v>m</v>
          </cell>
          <cell r="D5009">
            <v>10.18</v>
          </cell>
          <cell r="E5009" t="str">
            <v>SICRO Jan/26</v>
          </cell>
        </row>
        <row r="5010">
          <cell r="A5010">
            <v>4915731</v>
          </cell>
          <cell r="B5010" t="str">
            <v>Recomposição parcial de cerca com mourão de madeira - mourão</v>
          </cell>
          <cell r="C5010" t="str">
            <v>m</v>
          </cell>
          <cell r="D5010">
            <v>22.59</v>
          </cell>
          <cell r="E5010" t="str">
            <v>SICRO Jan/26</v>
          </cell>
        </row>
        <row r="5011">
          <cell r="A5011">
            <v>4915725</v>
          </cell>
          <cell r="B5011" t="str">
            <v>Recomposição total de cerca com mourão de concreto seção quadrada - areia e brita comerciais</v>
          </cell>
          <cell r="C5011" t="str">
            <v>m</v>
          </cell>
          <cell r="D5011">
            <v>34.81</v>
          </cell>
          <cell r="E5011" t="str">
            <v>SICRO Jan/26</v>
          </cell>
        </row>
        <row r="5012">
          <cell r="A5012">
            <v>4915593</v>
          </cell>
          <cell r="B5012" t="str">
            <v>Recomposição total de cerca com mourão de concreto seção quadrada - areia extraída e brita produzida</v>
          </cell>
          <cell r="C5012" t="str">
            <v>m</v>
          </cell>
          <cell r="D5012">
            <v>33.090000000000003</v>
          </cell>
          <cell r="E5012" t="str">
            <v>SICRO Jan/26</v>
          </cell>
        </row>
        <row r="5013">
          <cell r="A5013">
            <v>4915728</v>
          </cell>
          <cell r="B5013" t="str">
            <v>Recomposição total de cerca com mourão de concreto seção triangular - areia e brita comerciais</v>
          </cell>
          <cell r="C5013" t="str">
            <v>m</v>
          </cell>
          <cell r="D5013">
            <v>36.32</v>
          </cell>
          <cell r="E5013" t="str">
            <v>SICRO Jan/26</v>
          </cell>
        </row>
        <row r="5014">
          <cell r="A5014">
            <v>4915595</v>
          </cell>
          <cell r="B5014" t="str">
            <v>Recomposição total de cerca com mourão de concreto seção triangular - areia extraída e brita produzida</v>
          </cell>
          <cell r="C5014" t="str">
            <v>m</v>
          </cell>
          <cell r="D5014">
            <v>35.58</v>
          </cell>
          <cell r="E5014" t="str">
            <v>SICRO Jan/26</v>
          </cell>
        </row>
        <row r="5015">
          <cell r="A5015">
            <v>4915730</v>
          </cell>
          <cell r="B5015" t="str">
            <v>Recomposição total de cerca com mourão de madeira</v>
          </cell>
          <cell r="C5015" t="str">
            <v>m</v>
          </cell>
          <cell r="D5015">
            <v>31.7</v>
          </cell>
          <cell r="E5015" t="str">
            <v>SICRO Jan/26</v>
          </cell>
        </row>
        <row r="5016">
          <cell r="A5016">
            <v>4915598</v>
          </cell>
          <cell r="B5016" t="str">
            <v>Reconformação da plataforma</v>
          </cell>
          <cell r="C5016" t="str">
            <v>m²</v>
          </cell>
          <cell r="D5016">
            <v>0.12</v>
          </cell>
          <cell r="E5016" t="str">
            <v>SICRO Jan/26</v>
          </cell>
        </row>
        <row r="5017">
          <cell r="A5017">
            <v>4915748</v>
          </cell>
          <cell r="B5017" t="str">
            <v>Recuperação de desgaste superficial em pavimentos de concreto</v>
          </cell>
          <cell r="C5017" t="str">
            <v>m²</v>
          </cell>
          <cell r="D5017">
            <v>242.94</v>
          </cell>
          <cell r="E5017" t="str">
            <v>SICRO Jan/26</v>
          </cell>
        </row>
        <row r="5018">
          <cell r="A5018">
            <v>4915608</v>
          </cell>
          <cell r="B5018" t="str">
            <v>Regularização de taludes e valas com soquete vibratório</v>
          </cell>
          <cell r="C5018" t="str">
            <v>m²</v>
          </cell>
          <cell r="D5018">
            <v>3.67</v>
          </cell>
          <cell r="E5018" t="str">
            <v>SICRO Jan/26</v>
          </cell>
        </row>
        <row r="5019">
          <cell r="A5019">
            <v>4915613</v>
          </cell>
          <cell r="B5019" t="str">
            <v>Regularização mecânica da faixa de domínio</v>
          </cell>
          <cell r="C5019" t="str">
            <v>m²</v>
          </cell>
          <cell r="D5019">
            <v>0.28000000000000003</v>
          </cell>
          <cell r="E5019" t="str">
            <v>SICRO Jan/26</v>
          </cell>
        </row>
        <row r="5020">
          <cell r="A5020">
            <v>4915692</v>
          </cell>
          <cell r="B5020" t="str">
            <v>Remendo profundo com imprimação com asfalto diluído - demolição manual</v>
          </cell>
          <cell r="C5020" t="str">
            <v>m³</v>
          </cell>
          <cell r="D5020">
            <v>536.78</v>
          </cell>
          <cell r="E5020" t="str">
            <v>SICRO Jan/26</v>
          </cell>
        </row>
        <row r="5021">
          <cell r="A5021">
            <v>4915746</v>
          </cell>
          <cell r="B5021" t="str">
            <v>Remendo profundo com imprimação com asfalto diluído - demolição mecânica e corte com serra</v>
          </cell>
          <cell r="C5021" t="str">
            <v>m³</v>
          </cell>
          <cell r="D5021">
            <v>383.52</v>
          </cell>
          <cell r="E5021" t="str">
            <v>SICRO Jan/26</v>
          </cell>
        </row>
        <row r="5022">
          <cell r="A5022">
            <v>4915630</v>
          </cell>
          <cell r="B5022" t="str">
            <v>Remendo profundo com imprimação com emulsão asfáltica - demolição manual</v>
          </cell>
          <cell r="C5022" t="str">
            <v>m³</v>
          </cell>
          <cell r="D5022">
            <v>536.78</v>
          </cell>
          <cell r="E5022" t="str">
            <v>SICRO Jan/26</v>
          </cell>
        </row>
        <row r="5023">
          <cell r="A5023">
            <v>4915631</v>
          </cell>
          <cell r="B5023" t="str">
            <v>Remendo profundo com imprimação com emulsão asfáltica - demolição mecânica e corte com serra</v>
          </cell>
          <cell r="C5023" t="str">
            <v>m³</v>
          </cell>
          <cell r="D5023">
            <v>383.52</v>
          </cell>
          <cell r="E5023" t="str">
            <v>SICRO Jan/26</v>
          </cell>
        </row>
        <row r="5024">
          <cell r="A5024">
            <v>4915785</v>
          </cell>
          <cell r="B5024" t="str">
            <v>Remoção de animais de grande porte mortos em rodovia - carga e descarga com guindauto</v>
          </cell>
          <cell r="C5024" t="str">
            <v>t</v>
          </cell>
          <cell r="D5024">
            <v>441</v>
          </cell>
          <cell r="E5024" t="str">
            <v>SICRO Jan/26</v>
          </cell>
        </row>
        <row r="5025">
          <cell r="A5025">
            <v>4915786</v>
          </cell>
          <cell r="B5025" t="str">
            <v>Remoção de animais de pequeno porte mortos em rodovia - carga manual</v>
          </cell>
          <cell r="C5025" t="str">
            <v>t</v>
          </cell>
          <cell r="D5025">
            <v>241.26</v>
          </cell>
          <cell r="E5025" t="str">
            <v>SICRO Jan/26</v>
          </cell>
        </row>
        <row r="5026">
          <cell r="A5026">
            <v>4915795</v>
          </cell>
          <cell r="B5026" t="str">
            <v>Remoção de emborrachados de pneus em rodovia</v>
          </cell>
          <cell r="C5026" t="str">
            <v>t</v>
          </cell>
          <cell r="D5026">
            <v>427.88</v>
          </cell>
          <cell r="E5026" t="str">
            <v>SICRO Jan/26</v>
          </cell>
        </row>
        <row r="5027">
          <cell r="A5027">
            <v>4915800</v>
          </cell>
          <cell r="B5027" t="str">
            <v>Remoção de espécimes arbóreos de 20 a 40 m tombados na pista</v>
          </cell>
          <cell r="C5027" t="str">
            <v>t</v>
          </cell>
          <cell r="D5027">
            <v>58.87</v>
          </cell>
          <cell r="E5027" t="str">
            <v>SICRO Jan/26</v>
          </cell>
        </row>
        <row r="5028">
          <cell r="A5028">
            <v>4915799</v>
          </cell>
          <cell r="B5028" t="str">
            <v>Remoção de espécimes arbóreos de até 20 m tombados na pista</v>
          </cell>
          <cell r="C5028" t="str">
            <v>t</v>
          </cell>
          <cell r="D5028">
            <v>44.3</v>
          </cell>
          <cell r="E5028" t="str">
            <v>SICRO Jan/26</v>
          </cell>
        </row>
        <row r="5029">
          <cell r="A5029">
            <v>4915698</v>
          </cell>
          <cell r="B5029" t="str">
            <v>Remoção de grãos, agregados e solos derramados na pista em rodovias</v>
          </cell>
          <cell r="C5029" t="str">
            <v>t</v>
          </cell>
          <cell r="D5029">
            <v>21.67</v>
          </cell>
          <cell r="E5029" t="str">
            <v>SICRO Jan/26</v>
          </cell>
        </row>
        <row r="5030">
          <cell r="A5030">
            <v>4915794</v>
          </cell>
          <cell r="B5030" t="str">
            <v>Remoção de sucatas derramadas em rodovia - cinta com utilização de 100 vezes</v>
          </cell>
          <cell r="C5030" t="str">
            <v>t</v>
          </cell>
          <cell r="D5030">
            <v>710.28</v>
          </cell>
          <cell r="E5030" t="str">
            <v>SICRO Jan/26</v>
          </cell>
        </row>
        <row r="5031">
          <cell r="A5031">
            <v>4915789</v>
          </cell>
          <cell r="B5031" t="str">
            <v>Remoção de veículos de grande porte incendiados em rodovia - carga e descarga com guindaste - cinta com utilização de 100 vezes</v>
          </cell>
          <cell r="C5031" t="str">
            <v>un</v>
          </cell>
          <cell r="D5031">
            <v>2245.39</v>
          </cell>
          <cell r="E5031" t="str">
            <v>SICRO Jan/26</v>
          </cell>
        </row>
        <row r="5032">
          <cell r="A5032">
            <v>4915798</v>
          </cell>
          <cell r="B5032" t="str">
            <v>Remoção de veículos de grande porte tombados em rodovia - cinta com utilização de 100 vezes</v>
          </cell>
          <cell r="C5032" t="str">
            <v>un</v>
          </cell>
          <cell r="D5032">
            <v>1865.38</v>
          </cell>
          <cell r="E5032" t="str">
            <v>SICRO Jan/26</v>
          </cell>
        </row>
        <row r="5033">
          <cell r="A5033">
            <v>4915788</v>
          </cell>
          <cell r="B5033" t="str">
            <v>Remoção de veículos de médio porte incendiados em rodovia - carga e descarga com guindaste - cinta com utilização de 100 vezes</v>
          </cell>
          <cell r="C5033" t="str">
            <v>un</v>
          </cell>
          <cell r="D5033">
            <v>2036.27</v>
          </cell>
          <cell r="E5033" t="str">
            <v>SICRO Jan/26</v>
          </cell>
        </row>
        <row r="5034">
          <cell r="A5034">
            <v>4915797</v>
          </cell>
          <cell r="B5034" t="str">
            <v>Remoção de veículos de médio porte tombados em rodovia - cinta com utilização de 100 vezes</v>
          </cell>
          <cell r="C5034" t="str">
            <v>un</v>
          </cell>
          <cell r="D5034">
            <v>1107.75</v>
          </cell>
          <cell r="E5034" t="str">
            <v>SICRO Jan/26</v>
          </cell>
        </row>
        <row r="5035">
          <cell r="A5035">
            <v>4915787</v>
          </cell>
          <cell r="B5035" t="str">
            <v>Remoção de veículos de pequeno porte incendiados em rodovia - carga e descarga com guindauto - cinta com utilização de 100 vezes</v>
          </cell>
          <cell r="C5035" t="str">
            <v>un</v>
          </cell>
          <cell r="D5035">
            <v>1016.28</v>
          </cell>
          <cell r="E5035" t="str">
            <v>SICRO Jan/26</v>
          </cell>
        </row>
        <row r="5036">
          <cell r="A5036">
            <v>4915796</v>
          </cell>
          <cell r="B5036" t="str">
            <v>Remoção de veículos de pequeno porte tombados em rodovia - cinta com utilização de 100 vezes</v>
          </cell>
          <cell r="C5036" t="str">
            <v>un</v>
          </cell>
          <cell r="D5036">
            <v>411.09</v>
          </cell>
          <cell r="E5036" t="str">
            <v>SICRO Jan/26</v>
          </cell>
        </row>
        <row r="5037">
          <cell r="A5037">
            <v>4915760</v>
          </cell>
          <cell r="B5037" t="str">
            <v>Remoção de vestígios de óleo ou graxa na superfície do revestimento do pavimento</v>
          </cell>
          <cell r="C5037" t="str">
            <v>m²</v>
          </cell>
          <cell r="D5037">
            <v>24.53</v>
          </cell>
          <cell r="E5037" t="str">
            <v>SICRO Jan/26</v>
          </cell>
        </row>
        <row r="5038">
          <cell r="A5038">
            <v>4915699</v>
          </cell>
          <cell r="B5038" t="str">
            <v>Remoção de vidros, caixas e engradados derramados na pista em rodovia</v>
          </cell>
          <cell r="C5038" t="str">
            <v>t</v>
          </cell>
          <cell r="D5038">
            <v>33.770000000000003</v>
          </cell>
          <cell r="E5038" t="str">
            <v>SICRO Jan/26</v>
          </cell>
        </row>
        <row r="5039">
          <cell r="A5039">
            <v>4915736</v>
          </cell>
          <cell r="B5039" t="str">
            <v>Remoção manual de barreira em rocha</v>
          </cell>
          <cell r="C5039" t="str">
            <v>m³</v>
          </cell>
          <cell r="D5039">
            <v>23.65</v>
          </cell>
          <cell r="E5039" t="str">
            <v>SICRO Jan/26</v>
          </cell>
        </row>
        <row r="5040">
          <cell r="A5040">
            <v>4915735</v>
          </cell>
          <cell r="B5040" t="str">
            <v>Remoção manual de barreira em solo</v>
          </cell>
          <cell r="C5040" t="str">
            <v>m³</v>
          </cell>
          <cell r="D5040">
            <v>18.920000000000002</v>
          </cell>
          <cell r="E5040" t="str">
            <v>SICRO Jan/26</v>
          </cell>
        </row>
        <row r="5041">
          <cell r="A5041">
            <v>4915670</v>
          </cell>
          <cell r="B5041" t="str">
            <v>Remoção manual de camada granular do pavimento</v>
          </cell>
          <cell r="C5041" t="str">
            <v>m³</v>
          </cell>
          <cell r="D5041">
            <v>261.60000000000002</v>
          </cell>
          <cell r="E5041" t="str">
            <v>SICRO Jan/26</v>
          </cell>
        </row>
        <row r="5042">
          <cell r="A5042">
            <v>4915668</v>
          </cell>
          <cell r="B5042" t="str">
            <v>Remoção manual de revestimento asfáltico</v>
          </cell>
          <cell r="C5042" t="str">
            <v>m³</v>
          </cell>
          <cell r="D5042">
            <v>417.24</v>
          </cell>
          <cell r="E5042" t="str">
            <v>SICRO Jan/26</v>
          </cell>
        </row>
        <row r="5043">
          <cell r="A5043">
            <v>4915761</v>
          </cell>
          <cell r="B5043" t="str">
            <v>Remoção manual de vegetação daninha</v>
          </cell>
          <cell r="C5043" t="str">
            <v>m²</v>
          </cell>
          <cell r="D5043">
            <v>6.31</v>
          </cell>
          <cell r="E5043" t="str">
            <v>SICRO Jan/26</v>
          </cell>
        </row>
        <row r="5044">
          <cell r="A5044">
            <v>4915762</v>
          </cell>
          <cell r="B5044" t="str">
            <v>Remoção manual de vegetação daninha em frestas</v>
          </cell>
          <cell r="C5044" t="str">
            <v>m</v>
          </cell>
          <cell r="D5044">
            <v>3.15</v>
          </cell>
          <cell r="E5044" t="str">
            <v>SICRO Jan/26</v>
          </cell>
        </row>
        <row r="5045">
          <cell r="A5045">
            <v>4915738</v>
          </cell>
          <cell r="B5045" t="str">
            <v>Remoção mecanizada de barreira em rocha</v>
          </cell>
          <cell r="C5045" t="str">
            <v>m³</v>
          </cell>
          <cell r="D5045">
            <v>6.41</v>
          </cell>
          <cell r="E5045" t="str">
            <v>SICRO Jan/26</v>
          </cell>
        </row>
        <row r="5046">
          <cell r="A5046">
            <v>4915737</v>
          </cell>
          <cell r="B5046" t="str">
            <v>Remoção mecanizada de barreira em solo</v>
          </cell>
          <cell r="C5046" t="str">
            <v>m³</v>
          </cell>
          <cell r="D5046">
            <v>5.33</v>
          </cell>
          <cell r="E5046" t="str">
            <v>SICRO Jan/26</v>
          </cell>
        </row>
        <row r="5047">
          <cell r="A5047">
            <v>4915669</v>
          </cell>
          <cell r="B5047" t="str">
            <v>Remoção mecanizada de camada granular do pavimento</v>
          </cell>
          <cell r="C5047" t="str">
            <v>m³</v>
          </cell>
          <cell r="D5047">
            <v>8.64</v>
          </cell>
          <cell r="E5047" t="str">
            <v>SICRO Jan/26</v>
          </cell>
        </row>
        <row r="5048">
          <cell r="A5048">
            <v>4915667</v>
          </cell>
          <cell r="B5048" t="str">
            <v>Remoção mecanizada de revestimento asfáltico</v>
          </cell>
          <cell r="C5048" t="str">
            <v>m³</v>
          </cell>
          <cell r="D5048">
            <v>13.96</v>
          </cell>
          <cell r="E5048" t="str">
            <v>SICRO Jan/26</v>
          </cell>
        </row>
        <row r="5049">
          <cell r="A5049">
            <v>4915632</v>
          </cell>
          <cell r="B5049" t="str">
            <v>Reparo localizado com pintura de ligação - demolição mecânica e corte com serra</v>
          </cell>
          <cell r="C5049" t="str">
            <v>m³</v>
          </cell>
          <cell r="D5049">
            <v>510.03</v>
          </cell>
          <cell r="E5049" t="str">
            <v>SICRO Jan/26</v>
          </cell>
        </row>
        <row r="5050">
          <cell r="A5050">
            <v>4915753</v>
          </cell>
          <cell r="B5050" t="str">
            <v>Reparo no interior de placa de pavimento de concreto</v>
          </cell>
          <cell r="C5050" t="str">
            <v>m³</v>
          </cell>
          <cell r="D5050">
            <v>1492.89</v>
          </cell>
          <cell r="E5050" t="str">
            <v>SICRO Jan/26</v>
          </cell>
        </row>
        <row r="5051">
          <cell r="A5051">
            <v>4915776</v>
          </cell>
          <cell r="B5051" t="str">
            <v>Roçada com roçadeira costal</v>
          </cell>
          <cell r="C5051" t="str">
            <v>ha</v>
          </cell>
          <cell r="D5051">
            <v>1021.05</v>
          </cell>
          <cell r="E5051" t="str">
            <v>SICRO Jan/26</v>
          </cell>
        </row>
        <row r="5052">
          <cell r="A5052">
            <v>4915740</v>
          </cell>
          <cell r="B5052" t="str">
            <v>Roçada manual</v>
          </cell>
          <cell r="C5052" t="str">
            <v>ha</v>
          </cell>
          <cell r="D5052">
            <v>2627.6</v>
          </cell>
          <cell r="E5052" t="str">
            <v>SICRO Jan/26</v>
          </cell>
        </row>
        <row r="5053">
          <cell r="A5053">
            <v>4915741</v>
          </cell>
          <cell r="B5053" t="str">
            <v>Roçada manual de capim colonião</v>
          </cell>
          <cell r="C5053" t="str">
            <v>ha</v>
          </cell>
          <cell r="D5053">
            <v>6306.25</v>
          </cell>
          <cell r="E5053" t="str">
            <v>SICRO Jan/26</v>
          </cell>
        </row>
        <row r="5054">
          <cell r="A5054">
            <v>4915775</v>
          </cell>
          <cell r="B5054" t="str">
            <v>Roçada mecanizada com roçadeira articulada</v>
          </cell>
          <cell r="C5054" t="str">
            <v>ha</v>
          </cell>
          <cell r="D5054">
            <v>957.33</v>
          </cell>
          <cell r="E5054" t="str">
            <v>SICRO Jan/26</v>
          </cell>
        </row>
        <row r="5055">
          <cell r="A5055">
            <v>4915742</v>
          </cell>
          <cell r="B5055" t="str">
            <v>Roçada mecanizada com roçadeira de arraste</v>
          </cell>
          <cell r="C5055" t="str">
            <v>ha</v>
          </cell>
          <cell r="D5055">
            <v>556.79</v>
          </cell>
          <cell r="E5055" t="str">
            <v>SICRO Jan/26</v>
          </cell>
        </row>
        <row r="5056">
          <cell r="A5056">
            <v>4915626</v>
          </cell>
          <cell r="B5056" t="str">
            <v>Selagem de trincas mecanizada em pavimento flexível com emulsão - areia comercial</v>
          </cell>
          <cell r="C5056" t="str">
            <v>m</v>
          </cell>
          <cell r="D5056">
            <v>3.1</v>
          </cell>
          <cell r="E5056" t="str">
            <v>SICRO Jan/26</v>
          </cell>
        </row>
        <row r="5057">
          <cell r="A5057">
            <v>4915653</v>
          </cell>
          <cell r="B5057" t="str">
            <v>Selagem superficial de fissuras com adesivo estrutural à base de resina epóxi de alta viscosidade, inclusive limpeza superficial - fornecimento e aplicação</v>
          </cell>
          <cell r="C5057" t="str">
            <v>kg</v>
          </cell>
          <cell r="D5057">
            <v>74.180000000000007</v>
          </cell>
          <cell r="E5057" t="str">
            <v>SICRO Jan/26</v>
          </cell>
        </row>
        <row r="5058">
          <cell r="A5058">
            <v>4915623</v>
          </cell>
          <cell r="B5058" t="str">
            <v>Solo brita para base de remendo profundo - brita comercial</v>
          </cell>
          <cell r="C5058" t="str">
            <v>m³</v>
          </cell>
          <cell r="D5058">
            <v>71.95</v>
          </cell>
          <cell r="E5058" t="str">
            <v>SICRO Jan/26</v>
          </cell>
        </row>
        <row r="5059">
          <cell r="A5059">
            <v>4915625</v>
          </cell>
          <cell r="B5059" t="str">
            <v>Solo melhorado com cimento para base de remendo profundo</v>
          </cell>
          <cell r="C5059" t="str">
            <v>m³</v>
          </cell>
          <cell r="D5059">
            <v>44.16</v>
          </cell>
          <cell r="E5059" t="str">
            <v>SICRO Jan/26</v>
          </cell>
        </row>
        <row r="5060">
          <cell r="A5060">
            <v>4915621</v>
          </cell>
          <cell r="B5060" t="str">
            <v>Solo para base de remendo profundo</v>
          </cell>
          <cell r="C5060" t="str">
            <v>m³</v>
          </cell>
          <cell r="D5060">
            <v>5.27</v>
          </cell>
          <cell r="E5060" t="str">
            <v>SICRO Jan/26</v>
          </cell>
        </row>
        <row r="5061">
          <cell r="A5061">
            <v>4915720</v>
          </cell>
          <cell r="B5061" t="str">
            <v>Substituição de balizador - areia e brita comerciais</v>
          </cell>
          <cell r="C5061" t="str">
            <v>un</v>
          </cell>
          <cell r="D5061">
            <v>37</v>
          </cell>
          <cell r="E5061" t="str">
            <v>SICRO Jan/26</v>
          </cell>
        </row>
        <row r="5062">
          <cell r="A5062">
            <v>4915592</v>
          </cell>
          <cell r="B5062" t="str">
            <v>Substituição de balizador - areia extraída e brita produzida</v>
          </cell>
          <cell r="C5062" t="str">
            <v>un</v>
          </cell>
          <cell r="D5062">
            <v>36.119999999999997</v>
          </cell>
          <cell r="E5062" t="str">
            <v>SICRO Jan/26</v>
          </cell>
        </row>
        <row r="5063">
          <cell r="A5063">
            <v>4913703</v>
          </cell>
          <cell r="B5063" t="str">
            <v>Substituição de cartucho de absorção de energia tipo A - fornecimento e instalação, e reposicionamento do amortecedor retrátil</v>
          </cell>
          <cell r="C5063" t="str">
            <v>un</v>
          </cell>
          <cell r="D5063">
            <v>5569.34</v>
          </cell>
          <cell r="E5063" t="str">
            <v>SICRO Jan/26</v>
          </cell>
        </row>
        <row r="5064">
          <cell r="A5064">
            <v>4913704</v>
          </cell>
          <cell r="B5064" t="str">
            <v>Substituição de cartucho de absorção de energia tipo B - fornecimento, instalação e reposicionamento do amortecedor retrátil</v>
          </cell>
          <cell r="C5064" t="str">
            <v>un</v>
          </cell>
          <cell r="D5064">
            <v>5449.38</v>
          </cell>
          <cell r="E5064" t="str">
            <v>SICRO Jan/26</v>
          </cell>
        </row>
        <row r="5065">
          <cell r="A5065">
            <v>4915757</v>
          </cell>
          <cell r="B5065" t="str">
            <v>Tapa buraco com pintura de ligação - demolição com serra corta piso</v>
          </cell>
          <cell r="C5065" t="str">
            <v>m³</v>
          </cell>
          <cell r="D5065">
            <v>579.72</v>
          </cell>
          <cell r="E5065" t="str">
            <v>SICRO Jan/26</v>
          </cell>
        </row>
        <row r="5066">
          <cell r="A5066">
            <v>4915678</v>
          </cell>
          <cell r="B5066" t="str">
            <v>Tapa buraco com pintura de ligação - demolição manual</v>
          </cell>
          <cell r="C5066" t="str">
            <v>m³</v>
          </cell>
          <cell r="D5066">
            <v>540.75</v>
          </cell>
          <cell r="E5066" t="str">
            <v>SICRO Jan/26</v>
          </cell>
        </row>
        <row r="5067">
          <cell r="A5067">
            <v>4919547</v>
          </cell>
          <cell r="B5067" t="str">
            <v>Tela de proteção para roçada em tubo galvanizado 4,0 X 1,5 m - confecção</v>
          </cell>
          <cell r="C5067" t="str">
            <v>un</v>
          </cell>
          <cell r="D5067">
            <v>491.8</v>
          </cell>
          <cell r="E5067" t="str">
            <v>SICRO Jan/26</v>
          </cell>
        </row>
        <row r="5068">
          <cell r="A5068">
            <v>4915716</v>
          </cell>
          <cell r="B5068" t="str">
            <v>Tratamento de fissuras do tipo rendilhado em pavimentos de concreto</v>
          </cell>
          <cell r="C5068" t="str">
            <v>m²</v>
          </cell>
          <cell r="D5068">
            <v>11.82</v>
          </cell>
          <cell r="E5068" t="str">
            <v>SICRO Jan/26</v>
          </cell>
        </row>
        <row r="5069">
          <cell r="A5069">
            <v>4915750</v>
          </cell>
          <cell r="B5069" t="str">
            <v>Tratamento de fissuras transversais com abertura maior que 1,0 mm em pavimentos de concreto</v>
          </cell>
          <cell r="C5069" t="str">
            <v>m</v>
          </cell>
          <cell r="D5069">
            <v>219.5</v>
          </cell>
          <cell r="E5069" t="str">
            <v>SICRO Jan/26</v>
          </cell>
        </row>
        <row r="5070">
          <cell r="A5070">
            <v>4915769</v>
          </cell>
          <cell r="B5070" t="str">
            <v>Trituração de galhos e troncos com diâmetro de até 350 mm</v>
          </cell>
          <cell r="C5070" t="str">
            <v>m³</v>
          </cell>
          <cell r="D5070">
            <v>34.869999999999997</v>
          </cell>
          <cell r="E5070" t="str">
            <v>SICRO Jan/26</v>
          </cell>
        </row>
        <row r="5071">
          <cell r="A5071">
            <v>5213836</v>
          </cell>
          <cell r="B5071" t="str">
            <v>Balizador cônico refletivo em polietileno semiflexível de 114 x 11 x 40 cm - utilização de 150 ciclos - fornecimento, 01 implantação e 01 retirada diária</v>
          </cell>
          <cell r="C5071" t="str">
            <v>un.dia</v>
          </cell>
          <cell r="D5071">
            <v>1.2</v>
          </cell>
          <cell r="E5071" t="str">
            <v>SICRO Jan/26</v>
          </cell>
        </row>
        <row r="5072">
          <cell r="A5072">
            <v>5213368</v>
          </cell>
          <cell r="B5072" t="str">
            <v>Balizador de concreto - areia e brita comerciais - fornecimento e implantação</v>
          </cell>
          <cell r="C5072" t="str">
            <v>un</v>
          </cell>
          <cell r="D5072">
            <v>21.54</v>
          </cell>
          <cell r="E5072" t="str">
            <v>SICRO Jan/26</v>
          </cell>
        </row>
        <row r="5073">
          <cell r="A5073">
            <v>5213367</v>
          </cell>
          <cell r="B5073" t="str">
            <v>Balizador de concreto - areia extraída e brita produzida - fornecimento e implantação</v>
          </cell>
          <cell r="C5073" t="str">
            <v>un</v>
          </cell>
          <cell r="D5073">
            <v>20.07</v>
          </cell>
          <cell r="E5073" t="str">
            <v>SICRO Jan/26</v>
          </cell>
        </row>
        <row r="5074">
          <cell r="A5074">
            <v>5213385</v>
          </cell>
          <cell r="B5074" t="str">
            <v>Barreira de sinalização tipo I de direcionamento ou bloqueio - confecção</v>
          </cell>
          <cell r="C5074" t="str">
            <v>un</v>
          </cell>
          <cell r="D5074">
            <v>365.13</v>
          </cell>
          <cell r="E5074" t="str">
            <v>SICRO Jan/26</v>
          </cell>
        </row>
        <row r="5075">
          <cell r="A5075">
            <v>5213343</v>
          </cell>
          <cell r="B5075" t="str">
            <v>Barreira de sinalização tipo I de direcionamento ou bloqueio - utilização de 150 ciclos - fornecimento, 01 implantação e 01 retirada diária</v>
          </cell>
          <cell r="C5075" t="str">
            <v>un.dia</v>
          </cell>
          <cell r="D5075">
            <v>4.2</v>
          </cell>
          <cell r="E5075" t="str">
            <v>SICRO Jan/26</v>
          </cell>
        </row>
        <row r="5076">
          <cell r="A5076">
            <v>5213390</v>
          </cell>
          <cell r="B5076" t="str">
            <v>Barreira de sinalização tipo I de direcionamento ou bloqueio contínua - confecção</v>
          </cell>
          <cell r="C5076" t="str">
            <v>m</v>
          </cell>
          <cell r="D5076">
            <v>312</v>
          </cell>
          <cell r="E5076" t="str">
            <v>SICRO Jan/26</v>
          </cell>
        </row>
        <row r="5077">
          <cell r="A5077">
            <v>5213344</v>
          </cell>
          <cell r="B5077" t="str">
            <v>Barreira de sinalização tipo I de direcionamento ou bloqueio contínua - utilização de 150 ciclos - fornecimento, 01 implantação e 01 retirada diária</v>
          </cell>
          <cell r="C5077" t="str">
            <v>m.dia</v>
          </cell>
          <cell r="D5077">
            <v>3.67</v>
          </cell>
          <cell r="E5077" t="str">
            <v>SICRO Jan/26</v>
          </cell>
        </row>
        <row r="5078">
          <cell r="A5078">
            <v>5213386</v>
          </cell>
          <cell r="B5078" t="str">
            <v>Barreira de sinalização tipo II de direcionamento ou bloqueio - confecção</v>
          </cell>
          <cell r="C5078" t="str">
            <v>un</v>
          </cell>
          <cell r="D5078">
            <v>613.46</v>
          </cell>
          <cell r="E5078" t="str">
            <v>SICRO Jan/26</v>
          </cell>
        </row>
        <row r="5079">
          <cell r="A5079">
            <v>5213345</v>
          </cell>
          <cell r="B5079" t="str">
            <v>Barreira de sinalização tipo II de direcionamento ou bloqueio - utilização de 150 ciclos - fornecimento, 01 implantação e 01 retirada diária</v>
          </cell>
          <cell r="C5079" t="str">
            <v>un.dia</v>
          </cell>
          <cell r="D5079">
            <v>6.26</v>
          </cell>
          <cell r="E5079" t="str">
            <v>SICRO Jan/26</v>
          </cell>
        </row>
        <row r="5080">
          <cell r="A5080">
            <v>5213387</v>
          </cell>
          <cell r="B5080" t="str">
            <v>Barreira de sinalização tipo III de direcionamento ou bloqueio - confecção</v>
          </cell>
          <cell r="C5080" t="str">
            <v>un</v>
          </cell>
          <cell r="D5080">
            <v>883.93</v>
          </cell>
          <cell r="E5080" t="str">
            <v>SICRO Jan/26</v>
          </cell>
        </row>
        <row r="5081">
          <cell r="A5081">
            <v>5213346</v>
          </cell>
          <cell r="B5081" t="str">
            <v>Barreira de sinalização tipo III de direcionamento ou bloqueio - utilização de 150 ciclos - fornecimento, 01 implantação e 01 retirada diária</v>
          </cell>
          <cell r="C5081" t="str">
            <v>un.dia</v>
          </cell>
          <cell r="D5081">
            <v>8.7799999999999994</v>
          </cell>
          <cell r="E5081" t="str">
            <v>SICRO Jan/26</v>
          </cell>
        </row>
        <row r="5082">
          <cell r="A5082">
            <v>5213843</v>
          </cell>
          <cell r="B5082" t="str">
            <v>Barreira plástica articulável modular 240 x 100 cm na cor amarela - utilização de 600 ciclos - fornecimento, 01 implantação e 01 retirada diária</v>
          </cell>
          <cell r="C5082" t="str">
            <v>m.dia</v>
          </cell>
          <cell r="D5082">
            <v>1.08</v>
          </cell>
          <cell r="E5082" t="str">
            <v>SICRO Jan/26</v>
          </cell>
        </row>
        <row r="5083">
          <cell r="A5083">
            <v>5213833</v>
          </cell>
          <cell r="B5083" t="str">
            <v>Barreira plástica monobloco para canalização de trânsito - 101 x 50 x 55 cm - utilização de 600 ciclos - fornecimento, 01 implantação e 01 retirada diária</v>
          </cell>
          <cell r="C5083" t="str">
            <v>un.dia</v>
          </cell>
          <cell r="D5083">
            <v>12.79</v>
          </cell>
          <cell r="E5083" t="str">
            <v>SICRO Jan/26</v>
          </cell>
        </row>
        <row r="5084">
          <cell r="A5084">
            <v>5213834</v>
          </cell>
          <cell r="B5084" t="str">
            <v>Barreira plástica para canalização de trânsito - 60 x 45 x 60 cm - utilização de 600 ciclos - fornecimento, 01 implantação e 01 retirada diária</v>
          </cell>
          <cell r="C5084" t="str">
            <v>un.dia</v>
          </cell>
          <cell r="D5084">
            <v>8.4600000000000009</v>
          </cell>
          <cell r="E5084" t="str">
            <v>SICRO Jan/26</v>
          </cell>
        </row>
        <row r="5085">
          <cell r="A5085">
            <v>5219544</v>
          </cell>
          <cell r="B5085" t="str">
            <v>Cavalete em perfil metálico para placa de sinalização - 1,00 m x 1,00 m - confecção</v>
          </cell>
          <cell r="C5085" t="str">
            <v>un</v>
          </cell>
          <cell r="D5085">
            <v>259.92</v>
          </cell>
          <cell r="E5085" t="str">
            <v>SICRO Jan/26</v>
          </cell>
        </row>
        <row r="5086">
          <cell r="A5086">
            <v>5213383</v>
          </cell>
          <cell r="B5086" t="str">
            <v>Cavalete em polietileno zebrado com faixa refletiva - H = 1,00 m - utilização de 600 ciclos - fornecimento, 01 implantação e 01 retirada diária</v>
          </cell>
          <cell r="C5086" t="str">
            <v>un.dia</v>
          </cell>
          <cell r="D5086">
            <v>0.84</v>
          </cell>
          <cell r="E5086" t="str">
            <v>SICRO Jan/26</v>
          </cell>
        </row>
        <row r="5087">
          <cell r="A5087">
            <v>5213380</v>
          </cell>
          <cell r="B5087" t="str">
            <v>Cavalete em polietileno zebrado com faixa refletiva e com sinalizador a LED com bateria - H = 1,00 m - utilização de 600 ciclos - fornecimento, 01 implantação e 01 retirada diária</v>
          </cell>
          <cell r="C5087" t="str">
            <v>un.dia</v>
          </cell>
          <cell r="D5087">
            <v>1.81</v>
          </cell>
          <cell r="E5087" t="str">
            <v>SICRO Jan/26</v>
          </cell>
        </row>
        <row r="5088">
          <cell r="A5088">
            <v>5213838</v>
          </cell>
          <cell r="B5088" t="str">
            <v>Cilindro canalizador de tráfego com base quadrada de 111 x 56 x 56 cm - utilização de 600 ciclos - fornecimento, 01 implantação e 01 retirada diária</v>
          </cell>
          <cell r="C5088" t="str">
            <v>un.dia</v>
          </cell>
          <cell r="D5088">
            <v>5.72</v>
          </cell>
          <cell r="E5088" t="str">
            <v>SICRO Jan/26</v>
          </cell>
        </row>
        <row r="5089">
          <cell r="A5089">
            <v>5213837</v>
          </cell>
          <cell r="B5089" t="str">
            <v>Cilindro flexível delimitador de tráfego com duas faixas refletivas e chumbador - D = 20 cm e H = 80 cm</v>
          </cell>
          <cell r="C5089" t="str">
            <v>un</v>
          </cell>
          <cell r="D5089">
            <v>160.21</v>
          </cell>
          <cell r="E5089" t="str">
            <v>SICRO Jan/26</v>
          </cell>
        </row>
        <row r="5090">
          <cell r="A5090">
            <v>5213835</v>
          </cell>
          <cell r="B5090" t="str">
            <v>Cone plástico para canalização de trânsito - utilização de 150 ciclos - fornecimento, 01 implantação e 01 retirada diária</v>
          </cell>
          <cell r="C5090" t="str">
            <v>un.dia</v>
          </cell>
          <cell r="D5090">
            <v>0.76</v>
          </cell>
          <cell r="E5090" t="str">
            <v>SICRO Jan/26</v>
          </cell>
        </row>
        <row r="5091">
          <cell r="A5091">
            <v>5213839</v>
          </cell>
          <cell r="B5091" t="str">
            <v>Dispositivo de direcionamento ou bloqueio tipo tapume - confecção</v>
          </cell>
          <cell r="C5091" t="str">
            <v>m²</v>
          </cell>
          <cell r="D5091">
            <v>351.75</v>
          </cell>
          <cell r="E5091" t="str">
            <v>SICRO Jan/26</v>
          </cell>
        </row>
        <row r="5092">
          <cell r="A5092">
            <v>5213347</v>
          </cell>
          <cell r="B5092" t="str">
            <v>Dispositivo de direcionamento ou bloqueio tipo tapume - utilização de 150 ciclos - fornecimento, 01 implantação e 01 retirada diária</v>
          </cell>
          <cell r="C5092" t="str">
            <v>m².dia</v>
          </cell>
          <cell r="D5092">
            <v>9.4</v>
          </cell>
          <cell r="E5092" t="str">
            <v>SICRO Jan/26</v>
          </cell>
        </row>
        <row r="5093">
          <cell r="A5093">
            <v>5213840</v>
          </cell>
          <cell r="B5093" t="str">
            <v>Dispositivo de direcionamento ou bloqueio tipo tela plástica com suporte fixo - confecção</v>
          </cell>
          <cell r="C5093" t="str">
            <v>m²</v>
          </cell>
          <cell r="D5093">
            <v>34.07</v>
          </cell>
          <cell r="E5093" t="str">
            <v>SICRO Jan/26</v>
          </cell>
        </row>
        <row r="5094">
          <cell r="A5094">
            <v>5213349</v>
          </cell>
          <cell r="B5094" t="str">
            <v>Dispositivo de direcionamento ou bloqueio tipo tela plástica com suporte fixo - utilização de 150 ciclos - fornecimento, 01 implantação e 01 retirada diária</v>
          </cell>
          <cell r="C5094" t="str">
            <v>m².dia</v>
          </cell>
          <cell r="D5094">
            <v>0.74</v>
          </cell>
          <cell r="E5094" t="str">
            <v>SICRO Jan/26</v>
          </cell>
        </row>
        <row r="5095">
          <cell r="A5095">
            <v>5213841</v>
          </cell>
          <cell r="B5095" t="str">
            <v>Dispositivo de direcionamento ou bloqueio tipo tela plástica com suporte móvel afixado em bloco de concreto - confecção</v>
          </cell>
          <cell r="C5095" t="str">
            <v>m²</v>
          </cell>
          <cell r="D5095">
            <v>68.44</v>
          </cell>
          <cell r="E5095" t="str">
            <v>SICRO Jan/26</v>
          </cell>
        </row>
        <row r="5096">
          <cell r="A5096">
            <v>5213348</v>
          </cell>
          <cell r="B5096" t="str">
            <v>Dispositivo de direcionamento ou bloqueio tipo tela plástica com suporte móvel afixado em bloco de concreto - utilização de 150 ciclos - fornecimento, 01 implantação e 01 retirada diária</v>
          </cell>
          <cell r="C5096" t="str">
            <v>m².dia</v>
          </cell>
          <cell r="D5096">
            <v>0.86</v>
          </cell>
          <cell r="E5096" t="str">
            <v>SICRO Jan/26</v>
          </cell>
        </row>
        <row r="5097">
          <cell r="A5097">
            <v>5216116</v>
          </cell>
          <cell r="B5097" t="str">
            <v>Fabricação de balizador de concreto - seção circular de 10 cm - areia e brita comerciais</v>
          </cell>
          <cell r="C5097" t="str">
            <v>un</v>
          </cell>
          <cell r="D5097">
            <v>18.350000000000001</v>
          </cell>
          <cell r="E5097" t="str">
            <v>SICRO Jan/26</v>
          </cell>
        </row>
        <row r="5098">
          <cell r="A5098">
            <v>5216115</v>
          </cell>
          <cell r="B5098" t="str">
            <v>Fabricação de balizador de concreto - seção circular de 10 cm - areia extraída e brita produzida</v>
          </cell>
          <cell r="C5098" t="str">
            <v>un</v>
          </cell>
          <cell r="D5098">
            <v>17.47</v>
          </cell>
          <cell r="E5098" t="str">
            <v>SICRO Jan/26</v>
          </cell>
        </row>
        <row r="5099">
          <cell r="A5099">
            <v>5213842</v>
          </cell>
          <cell r="B5099" t="str">
            <v>Fita zebrada para dispositivos de canalização de trânsito - fornecimento, implantação e retirada</v>
          </cell>
          <cell r="C5099" t="str">
            <v>m</v>
          </cell>
          <cell r="D5099">
            <v>0.15</v>
          </cell>
          <cell r="E5099" t="str">
            <v>SICRO Jan/26</v>
          </cell>
        </row>
        <row r="5100">
          <cell r="A5100">
            <v>5213358</v>
          </cell>
          <cell r="B5100" t="str">
            <v>Laminado elastoplástico para sinalização horizontal - espessura de 1,5 mm - fornecimento e implantação</v>
          </cell>
          <cell r="C5100" t="str">
            <v>m²</v>
          </cell>
          <cell r="D5100">
            <v>191.13</v>
          </cell>
          <cell r="E5100" t="str">
            <v>SICRO Jan/26</v>
          </cell>
        </row>
        <row r="5101">
          <cell r="A5101">
            <v>5213848</v>
          </cell>
          <cell r="B5101" t="str">
            <v>Luz de advertência e bateria para dispositivos de sinalização - utilização de 200 ciclos - fornecimento, 01 implantação e 01 retirada diária</v>
          </cell>
          <cell r="C5101" t="str">
            <v>un.dia</v>
          </cell>
          <cell r="D5101">
            <v>0.97</v>
          </cell>
          <cell r="E5101" t="str">
            <v>SICRO Jan/26</v>
          </cell>
        </row>
        <row r="5102">
          <cell r="A5102">
            <v>5214012</v>
          </cell>
          <cell r="B5102" t="str">
            <v>Manutenção/recomposição de sinalização - pintura de faixa com tinta acrílica - espessura de 0,4 mm</v>
          </cell>
          <cell r="C5102" t="str">
            <v>m²</v>
          </cell>
          <cell r="D5102">
            <v>19.84</v>
          </cell>
          <cell r="E5102" t="str">
            <v>SICRO Jan/26</v>
          </cell>
        </row>
        <row r="5103">
          <cell r="A5103">
            <v>5213356</v>
          </cell>
          <cell r="B5103" t="str">
            <v>Manutenção/recomposição de sinalização - pintura de faixa com tinta acrílica - espessura de 0,6 mm</v>
          </cell>
          <cell r="C5103" t="str">
            <v>m²</v>
          </cell>
          <cell r="D5103">
            <v>27.25</v>
          </cell>
          <cell r="E5103" t="str">
            <v>SICRO Jan/26</v>
          </cell>
        </row>
        <row r="5104">
          <cell r="A5104">
            <v>5214011</v>
          </cell>
          <cell r="B5104" t="str">
            <v>Manutenção/recomposição de sinalização - pintura de faixa com tinta acrílica emulsionada em água - espessura de 0,3 mm</v>
          </cell>
          <cell r="C5104" t="str">
            <v>m²</v>
          </cell>
          <cell r="D5104">
            <v>12.49</v>
          </cell>
          <cell r="E5104" t="str">
            <v>SICRO Jan/26</v>
          </cell>
        </row>
        <row r="5105">
          <cell r="A5105">
            <v>5213354</v>
          </cell>
          <cell r="B5105" t="str">
            <v>Manutenção/recomposição de sinalização - pintura de faixa com tinta acrílica emulsionada em água - espessura de 0,4 mm</v>
          </cell>
          <cell r="C5105" t="str">
            <v>m²</v>
          </cell>
          <cell r="D5105">
            <v>14.9</v>
          </cell>
          <cell r="E5105" t="str">
            <v>SICRO Jan/26</v>
          </cell>
        </row>
        <row r="5106">
          <cell r="A5106">
            <v>5213355</v>
          </cell>
          <cell r="B5106" t="str">
            <v>Manutenção/recomposição de sinalização - pintura de faixa com tinta acrílica emulsionada em água - espessura de 0,5 mm</v>
          </cell>
          <cell r="C5106" t="str">
            <v>m²</v>
          </cell>
          <cell r="D5106">
            <v>17.34</v>
          </cell>
          <cell r="E5106" t="str">
            <v>SICRO Jan/26</v>
          </cell>
        </row>
        <row r="5107">
          <cell r="A5107">
            <v>5213850</v>
          </cell>
          <cell r="B5107" t="str">
            <v>Operação de sinalização por bandeirola de tecido ou com placa metálica</v>
          </cell>
          <cell r="C5107" t="str">
            <v>h</v>
          </cell>
          <cell r="D5107">
            <v>31.53</v>
          </cell>
          <cell r="E5107" t="str">
            <v>SICRO Jan/26</v>
          </cell>
        </row>
        <row r="5108">
          <cell r="A5108">
            <v>5213846</v>
          </cell>
          <cell r="B5108" t="str">
            <v>Painel com seta luminosa montado em chassi de caminhão com prancha</v>
          </cell>
          <cell r="C5108" t="str">
            <v>h</v>
          </cell>
          <cell r="D5108">
            <v>6.5</v>
          </cell>
          <cell r="E5108" t="str">
            <v>SICRO Jan/26</v>
          </cell>
        </row>
        <row r="5109">
          <cell r="A5109">
            <v>5213847</v>
          </cell>
          <cell r="B5109" t="str">
            <v>Painel com seta luminosa montado em chassi de caminhão com prancha e amortecedor retrátil</v>
          </cell>
          <cell r="C5109" t="str">
            <v>h</v>
          </cell>
          <cell r="D5109">
            <v>109.59</v>
          </cell>
          <cell r="E5109" t="str">
            <v>SICRO Jan/26</v>
          </cell>
        </row>
        <row r="5110">
          <cell r="A5110">
            <v>5213845</v>
          </cell>
          <cell r="B5110" t="str">
            <v>Painel de mensagens variáveis, portátil móvel, LED, com banco fotovoltaico de energia e montado em chassi com engate</v>
          </cell>
          <cell r="C5110" t="str">
            <v>h</v>
          </cell>
          <cell r="D5110">
            <v>27.28</v>
          </cell>
          <cell r="E5110" t="str">
            <v>SICRO Jan/26</v>
          </cell>
        </row>
        <row r="5111">
          <cell r="A5111">
            <v>5213412</v>
          </cell>
          <cell r="B5111" t="str">
            <v>Pintura de faixa com plástico a frio bicomponente à base de resinas metacrílicas por dispersão (estrutura)</v>
          </cell>
          <cell r="C5111" t="str">
            <v>m²</v>
          </cell>
          <cell r="D5111">
            <v>125.42</v>
          </cell>
          <cell r="E5111" t="str">
            <v>SICRO Jan/26</v>
          </cell>
        </row>
        <row r="5112">
          <cell r="A5112">
            <v>5213411</v>
          </cell>
          <cell r="B5112" t="str">
            <v>Pintura de faixa com plástico a frio bicomponente à base de resinas metacrílicas por extrusão (alto relevo)</v>
          </cell>
          <cell r="C5112" t="str">
            <v>m²</v>
          </cell>
          <cell r="D5112">
            <v>218.18</v>
          </cell>
          <cell r="E5112" t="str">
            <v>SICRO Jan/26</v>
          </cell>
        </row>
        <row r="5113">
          <cell r="A5113">
            <v>5214009</v>
          </cell>
          <cell r="B5113" t="str">
            <v>Pintura de faixa com plástico a frio bicomponente à base de resinas metacrílicas por extrusão (plano) - espessura de 1,5 mm</v>
          </cell>
          <cell r="C5113" t="str">
            <v>m²</v>
          </cell>
          <cell r="D5113">
            <v>125.42</v>
          </cell>
          <cell r="E5113" t="str">
            <v>SICRO Jan/26</v>
          </cell>
        </row>
        <row r="5114">
          <cell r="A5114">
            <v>5214010</v>
          </cell>
          <cell r="B5114" t="str">
            <v>Pintura de faixa com plástico a frio bicomponente à base de resinas metacrílicas por extrusão (plano) - espessura de 3,0 mm</v>
          </cell>
          <cell r="C5114" t="str">
            <v>m²</v>
          </cell>
          <cell r="D5114">
            <v>226.24</v>
          </cell>
          <cell r="E5114" t="str">
            <v>SICRO Jan/26</v>
          </cell>
        </row>
        <row r="5115">
          <cell r="A5115">
            <v>5213413</v>
          </cell>
          <cell r="B5115" t="str">
            <v>Pintura de faixa com plástico a frio tricomponente à base de resinas metacrílicas por aspersão - espessura de 0,6 mm</v>
          </cell>
          <cell r="C5115" t="str">
            <v>m²</v>
          </cell>
          <cell r="D5115">
            <v>68.88</v>
          </cell>
          <cell r="E5115" t="str">
            <v>SICRO Jan/26</v>
          </cell>
        </row>
        <row r="5116">
          <cell r="A5116">
            <v>5213410</v>
          </cell>
          <cell r="B5116" t="str">
            <v>Pintura de faixa com termoplástico em alto relevo tipo I por extrusão - relevo duplo com base</v>
          </cell>
          <cell r="C5116" t="str">
            <v>m²</v>
          </cell>
          <cell r="D5116">
            <v>154.77000000000001</v>
          </cell>
          <cell r="E5116" t="str">
            <v>SICRO Jan/26</v>
          </cell>
        </row>
        <row r="5117">
          <cell r="A5117">
            <v>5214004</v>
          </cell>
          <cell r="B5117" t="str">
            <v>Pintura de faixa com termoplástico em alto relevo tipo II por extrusão - relevo simples ranhurado com base</v>
          </cell>
          <cell r="C5117" t="str">
            <v>m²</v>
          </cell>
          <cell r="D5117">
            <v>180.65</v>
          </cell>
          <cell r="E5117" t="str">
            <v>SICRO Jan/26</v>
          </cell>
        </row>
        <row r="5118">
          <cell r="A5118">
            <v>5214005</v>
          </cell>
          <cell r="B5118" t="str">
            <v>Pintura de faixa com termoplástico em alto relevo tipo III por extrusão - relevo simples com base</v>
          </cell>
          <cell r="C5118" t="str">
            <v>m²</v>
          </cell>
          <cell r="D5118">
            <v>164.71</v>
          </cell>
          <cell r="E5118" t="str">
            <v>SICRO Jan/26</v>
          </cell>
        </row>
        <row r="5119">
          <cell r="A5119">
            <v>5214006</v>
          </cell>
          <cell r="B5119" t="str">
            <v>Pintura de faixa com termoplástico em alto relevo tipo IV por extrusão - relevo simples sem base</v>
          </cell>
          <cell r="C5119" t="str">
            <v>m²</v>
          </cell>
          <cell r="D5119">
            <v>115.26</v>
          </cell>
          <cell r="E5119" t="str">
            <v>SICRO Jan/26</v>
          </cell>
        </row>
        <row r="5120">
          <cell r="A5120">
            <v>5214007</v>
          </cell>
          <cell r="B5120" t="str">
            <v>Pintura de faixa com termoplástico em alto relevo tipo V por extrusão - relevo multipontos sem base (gotas)</v>
          </cell>
          <cell r="C5120" t="str">
            <v>m²</v>
          </cell>
          <cell r="D5120">
            <v>102.31</v>
          </cell>
          <cell r="E5120" t="str">
            <v>SICRO Jan/26</v>
          </cell>
        </row>
        <row r="5121">
          <cell r="A5121">
            <v>5214008</v>
          </cell>
          <cell r="B5121" t="str">
            <v>Pintura de faixa com termoplástico em alto relevo tipo VI por extrusão - relevo multipontos sem base (calotas)</v>
          </cell>
          <cell r="C5121" t="str">
            <v>m²</v>
          </cell>
          <cell r="D5121">
            <v>100.93</v>
          </cell>
          <cell r="E5121" t="str">
            <v>SICRO Jan/26</v>
          </cell>
        </row>
        <row r="5122">
          <cell r="A5122">
            <v>5213408</v>
          </cell>
          <cell r="B5122" t="str">
            <v>Pintura de faixa com termoplástico por aspersão - espessura de 1,5 mm</v>
          </cell>
          <cell r="C5122" t="str">
            <v>m²</v>
          </cell>
          <cell r="D5122">
            <v>47.6</v>
          </cell>
          <cell r="E5122" t="str">
            <v>SICRO Jan/26</v>
          </cell>
        </row>
        <row r="5123">
          <cell r="A5123">
            <v>5213400</v>
          </cell>
          <cell r="B5123" t="str">
            <v>Pintura de faixa com tinta acrílica - espessura de 0,4 mm</v>
          </cell>
          <cell r="C5123" t="str">
            <v>m²</v>
          </cell>
          <cell r="D5123">
            <v>20.22</v>
          </cell>
          <cell r="E5123" t="str">
            <v>SICRO Jan/26</v>
          </cell>
        </row>
        <row r="5124">
          <cell r="A5124">
            <v>5213401</v>
          </cell>
          <cell r="B5124" t="str">
            <v>Pintura de faixa com tinta acrílica - espessura de 0,6 mm</v>
          </cell>
          <cell r="C5124" t="str">
            <v>m²</v>
          </cell>
          <cell r="D5124">
            <v>27.69</v>
          </cell>
          <cell r="E5124" t="str">
            <v>SICRO Jan/26</v>
          </cell>
        </row>
        <row r="5125">
          <cell r="A5125">
            <v>5214001</v>
          </cell>
          <cell r="B5125" t="str">
            <v>Pintura de faixa com tinta acrílica emulsionada em água - espessura de 0,3 mm</v>
          </cell>
          <cell r="C5125" t="str">
            <v>m²</v>
          </cell>
          <cell r="D5125">
            <v>12.84</v>
          </cell>
          <cell r="E5125" t="str">
            <v>SICRO Jan/26</v>
          </cell>
        </row>
        <row r="5126">
          <cell r="A5126">
            <v>5213402</v>
          </cell>
          <cell r="B5126" t="str">
            <v>Pintura de faixa com tinta acrílica emulsionada em água - espessura de 0,4 mm</v>
          </cell>
          <cell r="C5126" t="str">
            <v>m²</v>
          </cell>
          <cell r="D5126">
            <v>15.27</v>
          </cell>
          <cell r="E5126" t="str">
            <v>SICRO Jan/26</v>
          </cell>
        </row>
        <row r="5127">
          <cell r="A5127">
            <v>5213403</v>
          </cell>
          <cell r="B5127" t="str">
            <v>Pintura de faixa com tinta acrílica emulsionada em água - espessura de 0,5 mm</v>
          </cell>
          <cell r="C5127" t="str">
            <v>m²</v>
          </cell>
          <cell r="D5127">
            <v>17.75</v>
          </cell>
          <cell r="E5127" t="str">
            <v>SICRO Jan/26</v>
          </cell>
        </row>
        <row r="5128">
          <cell r="A5128">
            <v>5214003</v>
          </cell>
          <cell r="B5128" t="str">
            <v>Pintura de setas e zebrados com termoplástico por aspersão - espessura de 1,5 mm</v>
          </cell>
          <cell r="C5128" t="str">
            <v>m²</v>
          </cell>
          <cell r="D5128">
            <v>61</v>
          </cell>
          <cell r="E5128" t="str">
            <v>SICRO Jan/26</v>
          </cell>
        </row>
        <row r="5129">
          <cell r="A5129">
            <v>5213409</v>
          </cell>
          <cell r="B5129" t="str">
            <v>Pintura de setas e zebrados com termoplástico por extrusão - espessura de 3,0 mm</v>
          </cell>
          <cell r="C5129" t="str">
            <v>m²</v>
          </cell>
          <cell r="D5129">
            <v>95.66</v>
          </cell>
          <cell r="E5129" t="str">
            <v>SICRO Jan/26</v>
          </cell>
        </row>
        <row r="5130">
          <cell r="A5130">
            <v>5213404</v>
          </cell>
          <cell r="B5130" t="str">
            <v>Pintura de setas e zebrados com tinta acrílica - espessura de 0,4 mm</v>
          </cell>
          <cell r="C5130" t="str">
            <v>m²</v>
          </cell>
          <cell r="D5130">
            <v>37.46</v>
          </cell>
          <cell r="E5130" t="str">
            <v>SICRO Jan/26</v>
          </cell>
        </row>
        <row r="5131">
          <cell r="A5131">
            <v>5213405</v>
          </cell>
          <cell r="B5131" t="str">
            <v>Pintura de setas e zebrados com tinta acrílica - espessura de 0,6 mm</v>
          </cell>
          <cell r="C5131" t="str">
            <v>m²</v>
          </cell>
          <cell r="D5131">
            <v>44.28</v>
          </cell>
          <cell r="E5131" t="str">
            <v>SICRO Jan/26</v>
          </cell>
        </row>
        <row r="5132">
          <cell r="A5132">
            <v>5214002</v>
          </cell>
          <cell r="B5132" t="str">
            <v>Pintura de setas e zebrados com tinta acrílica emulsionada em água - espessura de 0,3 mm</v>
          </cell>
          <cell r="C5132" t="str">
            <v>m²</v>
          </cell>
          <cell r="D5132">
            <v>30.34</v>
          </cell>
          <cell r="E5132" t="str">
            <v>SICRO Jan/26</v>
          </cell>
        </row>
        <row r="5133">
          <cell r="A5133">
            <v>5213406</v>
          </cell>
          <cell r="B5133" t="str">
            <v>Pintura de setas e zebrados com tinta acrílica emulsionada em água - espessura de 0,4 mm</v>
          </cell>
          <cell r="C5133" t="str">
            <v>m²</v>
          </cell>
          <cell r="D5133">
            <v>32.51</v>
          </cell>
          <cell r="E5133" t="str">
            <v>SICRO Jan/26</v>
          </cell>
        </row>
        <row r="5134">
          <cell r="A5134">
            <v>5213407</v>
          </cell>
          <cell r="B5134" t="str">
            <v>Pintura de setas e zebrados com tinta acrílica emulsionada em água - espessura de 0,5 mm</v>
          </cell>
          <cell r="C5134" t="str">
            <v>m²</v>
          </cell>
          <cell r="D5134">
            <v>34.69</v>
          </cell>
          <cell r="E5134" t="str">
            <v>SICRO Jan/26</v>
          </cell>
        </row>
        <row r="5135">
          <cell r="A5135">
            <v>5212552</v>
          </cell>
          <cell r="B5135" t="str">
            <v>Pintura eletrostática a pó com tinta poliéster em chapa de aço</v>
          </cell>
          <cell r="C5135" t="str">
            <v>m²</v>
          </cell>
          <cell r="D5135">
            <v>17.14</v>
          </cell>
          <cell r="E5135" t="str">
            <v>SICRO Jan/26</v>
          </cell>
        </row>
        <row r="5136">
          <cell r="A5136">
            <v>5213464</v>
          </cell>
          <cell r="B5136" t="str">
            <v>Placa de advertência em aço, lado de 0,60 m - película retrorrefletiva tipo I + SI - fornecimento e implantação</v>
          </cell>
          <cell r="C5136" t="str">
            <v>un</v>
          </cell>
          <cell r="D5136">
            <v>287.11</v>
          </cell>
          <cell r="E5136" t="str">
            <v>SICRO Jan/26</v>
          </cell>
        </row>
        <row r="5137">
          <cell r="A5137">
            <v>5213465</v>
          </cell>
          <cell r="B5137" t="str">
            <v>Placa de advertência em aço, lado de 0,80 m - película retrorrefletiva tipo I + SI - fornecimento e implantação</v>
          </cell>
          <cell r="C5137" t="str">
            <v>un</v>
          </cell>
          <cell r="D5137">
            <v>484.05</v>
          </cell>
          <cell r="E5137" t="str">
            <v>SICRO Jan/26</v>
          </cell>
        </row>
        <row r="5138">
          <cell r="A5138">
            <v>5213466</v>
          </cell>
          <cell r="B5138" t="str">
            <v>Placa de advertência em aço, lado de 1,00 m - película retrorrefletiva tipo I + SI - fornecimento e implantação</v>
          </cell>
          <cell r="C5138" t="str">
            <v>un</v>
          </cell>
          <cell r="D5138">
            <v>674.04</v>
          </cell>
          <cell r="E5138" t="str">
            <v>SICRO Jan/26</v>
          </cell>
        </row>
        <row r="5139">
          <cell r="A5139">
            <v>5213467</v>
          </cell>
          <cell r="B5139" t="str">
            <v>Placa de advertência em aço, lado de 1,20 m - película retrorrefletiva tipo III + SI - fornecimento e implantação</v>
          </cell>
          <cell r="C5139" t="str">
            <v>un</v>
          </cell>
          <cell r="D5139">
            <v>1109.27</v>
          </cell>
          <cell r="E5139" t="str">
            <v>SICRO Jan/26</v>
          </cell>
        </row>
        <row r="5140">
          <cell r="A5140">
            <v>5213468</v>
          </cell>
          <cell r="B5140" t="str">
            <v>Placa de advertência em fibra, lado de 0,60 m - película retrorrefletiva tipo I + SI - fornecimento e implantação</v>
          </cell>
          <cell r="C5140" t="str">
            <v>un</v>
          </cell>
          <cell r="D5140">
            <v>282.56</v>
          </cell>
          <cell r="E5140" t="str">
            <v>SICRO Jan/26</v>
          </cell>
        </row>
        <row r="5141">
          <cell r="A5141">
            <v>5213469</v>
          </cell>
          <cell r="B5141" t="str">
            <v>Placa de advertência em fibra, lado de 0,80 m - película retrorrefletiva tipo I + SI - fornecimento e implantação</v>
          </cell>
          <cell r="C5141" t="str">
            <v>un</v>
          </cell>
          <cell r="D5141">
            <v>475.38</v>
          </cell>
          <cell r="E5141" t="str">
            <v>SICRO Jan/26</v>
          </cell>
        </row>
        <row r="5142">
          <cell r="A5142">
            <v>5213470</v>
          </cell>
          <cell r="B5142" t="str">
            <v>Placa de advertência em fibra, lado de 1,00 m - película retrorrefletiva tipo I + SI - fornecimento e implantação</v>
          </cell>
          <cell r="C5142" t="str">
            <v>un</v>
          </cell>
          <cell r="D5142">
            <v>661.4</v>
          </cell>
          <cell r="E5142" t="str">
            <v>SICRO Jan/26</v>
          </cell>
        </row>
        <row r="5143">
          <cell r="A5143">
            <v>5213471</v>
          </cell>
          <cell r="B5143" t="str">
            <v>Placa de advertência em fibra, lado de 1,20 m - película retrorrefletiva tipo III + SI - fornecimento e implantação</v>
          </cell>
          <cell r="C5143" t="str">
            <v>un</v>
          </cell>
          <cell r="D5143">
            <v>1091.07</v>
          </cell>
          <cell r="E5143" t="str">
            <v>SICRO Jan/26</v>
          </cell>
        </row>
        <row r="5144">
          <cell r="A5144">
            <v>5212560</v>
          </cell>
          <cell r="B5144" t="str">
            <v>Placa de advertência para sinalização de obras montada em suporte metálico móvel, lado 1,00 m - utilização de 600 ciclos - fornecimento, 01 implantação e 01 retirada diária</v>
          </cell>
          <cell r="C5144" t="str">
            <v>un.dia</v>
          </cell>
          <cell r="D5144">
            <v>4.46</v>
          </cell>
          <cell r="E5144" t="str">
            <v>SICRO Jan/26</v>
          </cell>
        </row>
        <row r="5145">
          <cell r="A5145">
            <v>5213472</v>
          </cell>
          <cell r="B5145" t="str">
            <v>Placa de marco quilométrico em aço - 0,60 x 0,865 m - película retrorrefletiva tipo I + I - fornecimento e implantação</v>
          </cell>
          <cell r="C5145" t="str">
            <v>un</v>
          </cell>
          <cell r="D5145">
            <v>306.52</v>
          </cell>
          <cell r="E5145" t="str">
            <v>SICRO Jan/26</v>
          </cell>
        </row>
        <row r="5146">
          <cell r="A5146">
            <v>5213473</v>
          </cell>
          <cell r="B5146" t="str">
            <v>Placa de marco quilométrico em aço - 0,70 x 1,00 m - película retrorrefletiva tipo I + III - fornecimento e implantação</v>
          </cell>
          <cell r="C5146" t="str">
            <v>un</v>
          </cell>
          <cell r="D5146">
            <v>387.83</v>
          </cell>
          <cell r="E5146" t="str">
            <v>SICRO Jan/26</v>
          </cell>
        </row>
        <row r="5147">
          <cell r="A5147">
            <v>5213474</v>
          </cell>
          <cell r="B5147" t="str">
            <v>Placa de marco quilométrico em fibra - 0,60 x 0,865 m - película retrorrefletiva tipo I + I - fornecimento e implantação</v>
          </cell>
          <cell r="C5147" t="str">
            <v>un</v>
          </cell>
          <cell r="D5147">
            <v>298.94</v>
          </cell>
          <cell r="E5147" t="str">
            <v>SICRO Jan/26</v>
          </cell>
        </row>
        <row r="5148">
          <cell r="A5148">
            <v>5213475</v>
          </cell>
          <cell r="B5148" t="str">
            <v>Placa de marco quilométrico em fibra - 0,70 x 1,00 m - película retrorrefletiva tipo I + III - fornecimento e implantação</v>
          </cell>
          <cell r="C5148" t="str">
            <v>un</v>
          </cell>
          <cell r="D5148">
            <v>378.34</v>
          </cell>
          <cell r="E5148" t="str">
            <v>SICRO Jan/26</v>
          </cell>
        </row>
        <row r="5149">
          <cell r="A5149">
            <v>5213440</v>
          </cell>
          <cell r="B5149" t="str">
            <v>Placa de regulamentação em aço D = 0,60 m - película retrorrefletiva tipo I + SI - fornecimento e implantação</v>
          </cell>
          <cell r="C5149" t="str">
            <v>un</v>
          </cell>
          <cell r="D5149">
            <v>287.07</v>
          </cell>
          <cell r="E5149" t="str">
            <v>SICRO Jan/26</v>
          </cell>
        </row>
        <row r="5150">
          <cell r="A5150">
            <v>5213441</v>
          </cell>
          <cell r="B5150" t="str">
            <v>Placa de regulamentação em aço D = 0,80 m - película retrorrefletiva tipo I + SI - fornecimento e implantação</v>
          </cell>
          <cell r="C5150" t="str">
            <v>un</v>
          </cell>
          <cell r="D5150">
            <v>484.09</v>
          </cell>
          <cell r="E5150" t="str">
            <v>SICRO Jan/26</v>
          </cell>
        </row>
        <row r="5151">
          <cell r="A5151">
            <v>5213442</v>
          </cell>
          <cell r="B5151" t="str">
            <v>Placa de regulamentação em aço D = 1,00 m - película retrorrefletiva tipo I + SI - fornecimento e implantação</v>
          </cell>
          <cell r="C5151" t="str">
            <v>un</v>
          </cell>
          <cell r="D5151">
            <v>674.04</v>
          </cell>
          <cell r="E5151" t="str">
            <v>SICRO Jan/26</v>
          </cell>
        </row>
        <row r="5152">
          <cell r="A5152">
            <v>5213443</v>
          </cell>
          <cell r="B5152" t="str">
            <v>Placa de regulamentação em aço D = 1,20 m - película retrorrefletiva tipo III + SI - fornecimento e implantação</v>
          </cell>
          <cell r="C5152" t="str">
            <v>un</v>
          </cell>
          <cell r="D5152">
            <v>1109.29</v>
          </cell>
          <cell r="E5152" t="str">
            <v>SICRO Jan/26</v>
          </cell>
        </row>
        <row r="5153">
          <cell r="A5153">
            <v>5213444</v>
          </cell>
          <cell r="B5153" t="str">
            <v>Placa de regulamentação em aço, R1 lado 0,248 m - película retrorrefletiva tipo I + SI - fornecimento e implantação</v>
          </cell>
          <cell r="C5153" t="str">
            <v>un</v>
          </cell>
          <cell r="D5153">
            <v>287.13</v>
          </cell>
          <cell r="E5153" t="str">
            <v>SICRO Jan/26</v>
          </cell>
        </row>
        <row r="5154">
          <cell r="A5154">
            <v>5213445</v>
          </cell>
          <cell r="B5154" t="str">
            <v>Placa de regulamentação em aço, R1 lado 0,331 m - película retrorrefletiva tipo I + SI - fornecimento e implantação</v>
          </cell>
          <cell r="C5154" t="str">
            <v>un</v>
          </cell>
          <cell r="D5154">
            <v>484.01</v>
          </cell>
          <cell r="E5154" t="str">
            <v>SICRO Jan/26</v>
          </cell>
        </row>
        <row r="5155">
          <cell r="A5155">
            <v>5213446</v>
          </cell>
          <cell r="B5155" t="str">
            <v>Placa de regulamentação em aço, R1 lado 0,414 m - película retrorrefletiva tipo I + SI - fornecimento e implantação</v>
          </cell>
          <cell r="C5155" t="str">
            <v>un</v>
          </cell>
          <cell r="D5155">
            <v>674.04</v>
          </cell>
          <cell r="E5155" t="str">
            <v>SICRO Jan/26</v>
          </cell>
        </row>
        <row r="5156">
          <cell r="A5156">
            <v>5213447</v>
          </cell>
          <cell r="B5156" t="str">
            <v>Placa de regulamentação em aço, R1 lado 0,497 m - película retrorrefletiva tipo III + SI - fornecimento e implantação</v>
          </cell>
          <cell r="C5156" t="str">
            <v>un</v>
          </cell>
          <cell r="D5156">
            <v>1109.3499999999999</v>
          </cell>
          <cell r="E5156" t="str">
            <v>SICRO Jan/26</v>
          </cell>
        </row>
        <row r="5157">
          <cell r="A5157">
            <v>5213448</v>
          </cell>
          <cell r="B5157" t="str">
            <v>Placa de regulamentação em aço, R2 lado 0,60 m - película retrorrefletiva tipo I + SI - fornecimento e implantação</v>
          </cell>
          <cell r="C5157" t="str">
            <v>un</v>
          </cell>
          <cell r="D5157">
            <v>201.37</v>
          </cell>
          <cell r="E5157" t="str">
            <v>SICRO Jan/26</v>
          </cell>
        </row>
        <row r="5158">
          <cell r="A5158">
            <v>5213449</v>
          </cell>
          <cell r="B5158" t="str">
            <v>Placa de regulamentação em aço, R2 lado 0,80 m - película retrorrefletiva tipo I + SI - fornecimento e implantação</v>
          </cell>
          <cell r="C5158" t="str">
            <v>un</v>
          </cell>
          <cell r="D5158">
            <v>311.27999999999997</v>
          </cell>
          <cell r="E5158" t="str">
            <v>SICRO Jan/26</v>
          </cell>
        </row>
        <row r="5159">
          <cell r="A5159">
            <v>5213450</v>
          </cell>
          <cell r="B5159" t="str">
            <v>Placa de regulamentação em aço, R2 lado 1,00 m - película retrorrefletiva tipo I + SI - fornecimento e implantação</v>
          </cell>
          <cell r="C5159" t="str">
            <v>un</v>
          </cell>
          <cell r="D5159">
            <v>432.19</v>
          </cell>
          <cell r="E5159" t="str">
            <v>SICRO Jan/26</v>
          </cell>
        </row>
        <row r="5160">
          <cell r="A5160">
            <v>5213451</v>
          </cell>
          <cell r="B5160" t="str">
            <v>Placa de regulamentação em aço, R2 lado 1,20 m - película retrorrefletiva tipo III + SI - fornecimento e implantação</v>
          </cell>
          <cell r="C5160" t="str">
            <v>un</v>
          </cell>
          <cell r="D5160">
            <v>647.11</v>
          </cell>
          <cell r="E5160" t="str">
            <v>SICRO Jan/26</v>
          </cell>
        </row>
        <row r="5161">
          <cell r="A5161">
            <v>5213452</v>
          </cell>
          <cell r="B5161" t="str">
            <v>Placa de regulamentação em fibra, D = 0,60 m - película retrorrefletiva tipo I + SI - fornecimento e implantação</v>
          </cell>
          <cell r="C5161" t="str">
            <v>un</v>
          </cell>
          <cell r="D5161">
            <v>282.52</v>
          </cell>
          <cell r="E5161" t="str">
            <v>SICRO Jan/26</v>
          </cell>
        </row>
        <row r="5162">
          <cell r="A5162">
            <v>5213453</v>
          </cell>
          <cell r="B5162" t="str">
            <v>Placa de regulamentação em fibra, D = 0,80 m - película retrorrefletiva tipo I + SI - fornecimento e implantação</v>
          </cell>
          <cell r="C5162" t="str">
            <v>un</v>
          </cell>
          <cell r="D5162">
            <v>475.42</v>
          </cell>
          <cell r="E5162" t="str">
            <v>SICRO Jan/26</v>
          </cell>
        </row>
        <row r="5163">
          <cell r="A5163">
            <v>5213454</v>
          </cell>
          <cell r="B5163" t="str">
            <v>Placa de regulamentação em fibra, D = 1,00 m - película retrorrefletiva tipo I + SI - fornecimento e implantação</v>
          </cell>
          <cell r="C5163" t="str">
            <v>un</v>
          </cell>
          <cell r="D5163">
            <v>661.4</v>
          </cell>
          <cell r="E5163" t="str">
            <v>SICRO Jan/26</v>
          </cell>
        </row>
        <row r="5164">
          <cell r="A5164">
            <v>5213455</v>
          </cell>
          <cell r="B5164" t="str">
            <v>Placa de regulamentação em fibra, D = 1,20 m - película retrorrefletiva tipo III + SI - fornecimento e implantação</v>
          </cell>
          <cell r="C5164" t="str">
            <v>un</v>
          </cell>
          <cell r="D5164">
            <v>1091.0899999999999</v>
          </cell>
          <cell r="E5164" t="str">
            <v>SICRO Jan/26</v>
          </cell>
        </row>
        <row r="5165">
          <cell r="A5165">
            <v>5213456</v>
          </cell>
          <cell r="B5165" t="str">
            <v>Placa de regulamentação em fibra, R1 lado 0,248 m - película retrorrefletiva tipo I + SI - fornecimento e implantação</v>
          </cell>
          <cell r="C5165" t="str">
            <v>un</v>
          </cell>
          <cell r="D5165">
            <v>282.58</v>
          </cell>
          <cell r="E5165" t="str">
            <v>SICRO Jan/26</v>
          </cell>
        </row>
        <row r="5166">
          <cell r="A5166">
            <v>5213457</v>
          </cell>
          <cell r="B5166" t="str">
            <v>Placa de regulamentação em fibra, R1 lado 0,331 m - película retrorrefletiva tipo I + SI - fornecimento e implantação</v>
          </cell>
          <cell r="C5166" t="str">
            <v>un</v>
          </cell>
          <cell r="D5166">
            <v>475.34</v>
          </cell>
          <cell r="E5166" t="str">
            <v>SICRO Jan/26</v>
          </cell>
        </row>
        <row r="5167">
          <cell r="A5167">
            <v>5213458</v>
          </cell>
          <cell r="B5167" t="str">
            <v>Placa de regulamentação em fibra, R1 lado 0,414 m - película retrorrefletiva tipo I + SI - fornecimento e implantação</v>
          </cell>
          <cell r="C5167" t="str">
            <v>un</v>
          </cell>
          <cell r="D5167">
            <v>661.4</v>
          </cell>
          <cell r="E5167" t="str">
            <v>SICRO Jan/26</v>
          </cell>
        </row>
        <row r="5168">
          <cell r="A5168">
            <v>5213459</v>
          </cell>
          <cell r="B5168" t="str">
            <v>Placa de regulamentação em fibra, R1 lado 0,497 m - película retrorrefletiva tipo III + SI - fornecimento e implantação</v>
          </cell>
          <cell r="C5168" t="str">
            <v>un</v>
          </cell>
          <cell r="D5168">
            <v>1091.1500000000001</v>
          </cell>
          <cell r="E5168" t="str">
            <v>SICRO Jan/26</v>
          </cell>
        </row>
        <row r="5169">
          <cell r="A5169">
            <v>5213460</v>
          </cell>
          <cell r="B5169" t="str">
            <v>Placa de regulamentação em fibra, R2 lado 0,60 m - película retrorrefletiva tipo I + SI - fornecimento e implantação</v>
          </cell>
          <cell r="C5169" t="str">
            <v>un</v>
          </cell>
          <cell r="D5169">
            <v>198.62</v>
          </cell>
          <cell r="E5169" t="str">
            <v>SICRO Jan/26</v>
          </cell>
        </row>
        <row r="5170">
          <cell r="A5170">
            <v>5213461</v>
          </cell>
          <cell r="B5170" t="str">
            <v>Placa de regulamentação em fibra, R2 lado 0,80 m - película retrorrefletiva tipo I + SI - fornecimento e implantação</v>
          </cell>
          <cell r="C5170" t="str">
            <v>un</v>
          </cell>
          <cell r="D5170">
            <v>306.22000000000003</v>
          </cell>
          <cell r="E5170" t="str">
            <v>SICRO Jan/26</v>
          </cell>
        </row>
        <row r="5171">
          <cell r="A5171">
            <v>5213462</v>
          </cell>
          <cell r="B5171" t="str">
            <v>Placa de regulamentação em fibra, R2 lado 1,00 m - película retrorrefletiva tipo I + SI - fornecimento e implantação</v>
          </cell>
          <cell r="C5171" t="str">
            <v>un</v>
          </cell>
          <cell r="D5171">
            <v>424.61</v>
          </cell>
          <cell r="E5171" t="str">
            <v>SICRO Jan/26</v>
          </cell>
        </row>
        <row r="5172">
          <cell r="A5172">
            <v>5213463</v>
          </cell>
          <cell r="B5172" t="str">
            <v>Placa de regulamentação em fibra, R2 lado 1,20 m - película retrorrefletiva tipo I + SI - fornecimento e implantação</v>
          </cell>
          <cell r="C5172" t="str">
            <v>un</v>
          </cell>
          <cell r="D5172">
            <v>543</v>
          </cell>
          <cell r="E5172" t="str">
            <v>SICRO Jan/26</v>
          </cell>
        </row>
        <row r="5173">
          <cell r="A5173">
            <v>5212557</v>
          </cell>
          <cell r="B5173" t="str">
            <v>Placa de regulamentação para sinalização de obras montada em suporte metálico móvel - D = 1,00 m - utilização de 600 ciclos - fornecimento, 01 implantação e 01 retirada diária</v>
          </cell>
          <cell r="C5173" t="str">
            <v>un.dia</v>
          </cell>
          <cell r="D5173">
            <v>4.21</v>
          </cell>
          <cell r="E5173" t="str">
            <v>SICRO Jan/26</v>
          </cell>
        </row>
        <row r="5174">
          <cell r="A5174">
            <v>5212558</v>
          </cell>
          <cell r="B5174" t="str">
            <v>Placa de regulamentação para sinalização de obras montada em suporte metálico móvel, R1 lado 0,414 m - utilização de 600 ciclos - fornecimento, 01 implantação e 01 retirada diária</v>
          </cell>
          <cell r="C5174" t="str">
            <v>un.dia</v>
          </cell>
          <cell r="D5174">
            <v>4.26</v>
          </cell>
          <cell r="E5174" t="str">
            <v>SICRO Jan/26</v>
          </cell>
        </row>
        <row r="5175">
          <cell r="A5175">
            <v>5212559</v>
          </cell>
          <cell r="B5175" t="str">
            <v>Placa de regulamentação para sinalização de obras montada em suporte metálico móvel, R2 lado 1,00 m - utilização de 600 ciclos - fornecimento, 01 implantação e 01 retirada diária</v>
          </cell>
          <cell r="C5175" t="str">
            <v>un.dia</v>
          </cell>
          <cell r="D5175">
            <v>3.81</v>
          </cell>
          <cell r="E5175" t="str">
            <v>SICRO Jan/26</v>
          </cell>
        </row>
        <row r="5176">
          <cell r="A5176">
            <v>5213477</v>
          </cell>
          <cell r="B5176" t="str">
            <v>Placa delineador em aço - 0,30 x 0,90 m - película retrorrefletiva tipo I + IV - fornecimento e implantação</v>
          </cell>
          <cell r="C5176" t="str">
            <v>un</v>
          </cell>
          <cell r="D5176">
            <v>174.98</v>
          </cell>
          <cell r="E5176" t="str">
            <v>SICRO Jan/26</v>
          </cell>
        </row>
        <row r="5177">
          <cell r="A5177">
            <v>5213476</v>
          </cell>
          <cell r="B5177" t="str">
            <v>Placa delineador em aço - 0,50 x 0,60 m - película retrorrefletiva tipo I + IV - fornecimento e implantação</v>
          </cell>
          <cell r="C5177" t="str">
            <v>un</v>
          </cell>
          <cell r="D5177">
            <v>186.7</v>
          </cell>
          <cell r="E5177" t="str">
            <v>SICRO Jan/26</v>
          </cell>
        </row>
        <row r="5178">
          <cell r="A5178">
            <v>5213479</v>
          </cell>
          <cell r="B5178" t="str">
            <v>Placa delineador em fibra - 0,30 x 0,90 m - película retrorrefletiva tipo I + IV - fornecimento e implantação</v>
          </cell>
          <cell r="C5178" t="str">
            <v>un</v>
          </cell>
          <cell r="D5178">
            <v>171.56</v>
          </cell>
          <cell r="E5178" t="str">
            <v>SICRO Jan/26</v>
          </cell>
        </row>
        <row r="5179">
          <cell r="A5179">
            <v>5213478</v>
          </cell>
          <cell r="B5179" t="str">
            <v>Placa delineador em fibra - 0,50 x 0,60 m - película retrorrefletiva tipo I + IV - fornecimento e implantação</v>
          </cell>
          <cell r="C5179" t="str">
            <v>un</v>
          </cell>
          <cell r="D5179">
            <v>182.91</v>
          </cell>
          <cell r="E5179" t="str">
            <v>SICRO Jan/26</v>
          </cell>
        </row>
        <row r="5180">
          <cell r="A5180">
            <v>5213489</v>
          </cell>
          <cell r="B5180" t="str">
            <v>Placa em aço - 2,00 x 1,00 m - película retrorrefletiva tipo I + I - fornecimento e implantação</v>
          </cell>
          <cell r="C5180" t="str">
            <v>un</v>
          </cell>
          <cell r="D5180">
            <v>894.39</v>
          </cell>
          <cell r="E5180" t="str">
            <v>SICRO Jan/26</v>
          </cell>
        </row>
        <row r="5181">
          <cell r="A5181">
            <v>5213498</v>
          </cell>
          <cell r="B5181" t="str">
            <v>Placa em aço - 2,00 x 1,00 m - película retrorrefletiva tipo I + III - fornecimento e implantação</v>
          </cell>
          <cell r="C5181" t="str">
            <v>un</v>
          </cell>
          <cell r="D5181">
            <v>953.13</v>
          </cell>
          <cell r="E5181" t="str">
            <v>SICRO Jan/26</v>
          </cell>
        </row>
        <row r="5182">
          <cell r="A5182">
            <v>5213365</v>
          </cell>
          <cell r="B5182" t="str">
            <v>Placa em aço - 2,00 x 1,00 m - película retrorrefletiva tipo I + X - fornecimento e implantação</v>
          </cell>
          <cell r="C5182" t="str">
            <v>un</v>
          </cell>
          <cell r="D5182">
            <v>1082.25</v>
          </cell>
          <cell r="E5182" t="str">
            <v>SICRO Jan/26</v>
          </cell>
        </row>
        <row r="5183">
          <cell r="A5183">
            <v>5213507</v>
          </cell>
          <cell r="B5183" t="str">
            <v>Placa em aço - 2,00 x 1,00 m - película retrorrefletiva tipo III + III - fornecimento e implantação</v>
          </cell>
          <cell r="C5183" t="str">
            <v>un</v>
          </cell>
          <cell r="D5183">
            <v>1099.95</v>
          </cell>
          <cell r="E5183" t="str">
            <v>SICRO Jan/26</v>
          </cell>
        </row>
        <row r="5184">
          <cell r="A5184">
            <v>5213372</v>
          </cell>
          <cell r="B5184" t="str">
            <v>Placa em aço - 2,00 x 1,00 m - película retrorrefletiva tipo III + X - fornecimento e implantação</v>
          </cell>
          <cell r="C5184" t="str">
            <v>un</v>
          </cell>
          <cell r="D5184">
            <v>1229.07</v>
          </cell>
          <cell r="E5184" t="str">
            <v>SICRO Jan/26</v>
          </cell>
        </row>
        <row r="5185">
          <cell r="A5185">
            <v>5213490</v>
          </cell>
          <cell r="B5185" t="str">
            <v>Placa em aço - 3,00 x 1,50 m - película retrorrefletiva tipo I + I - fornecimento e implantação</v>
          </cell>
          <cell r="C5185" t="str">
            <v>un</v>
          </cell>
          <cell r="D5185">
            <v>1882.14</v>
          </cell>
          <cell r="E5185" t="str">
            <v>SICRO Jan/26</v>
          </cell>
        </row>
        <row r="5186">
          <cell r="A5186">
            <v>5213499</v>
          </cell>
          <cell r="B5186" t="str">
            <v>Placa em aço - 3,00 x 1,50 m - película retrorrefletiva tipo I + III - fornecimento e implantação</v>
          </cell>
          <cell r="C5186" t="str">
            <v>un</v>
          </cell>
          <cell r="D5186">
            <v>2014.31</v>
          </cell>
          <cell r="E5186" t="str">
            <v>SICRO Jan/26</v>
          </cell>
        </row>
        <row r="5187">
          <cell r="A5187">
            <v>5213366</v>
          </cell>
          <cell r="B5187" t="str">
            <v>Placa em aço - 3,00 x 1,50 m - película retrorrefletiva tipo I + X - fornecimento e implantação</v>
          </cell>
          <cell r="C5187" t="str">
            <v>un</v>
          </cell>
          <cell r="D5187">
            <v>2304.83</v>
          </cell>
          <cell r="E5187" t="str">
            <v>SICRO Jan/26</v>
          </cell>
        </row>
        <row r="5188">
          <cell r="A5188">
            <v>5213508</v>
          </cell>
          <cell r="B5188" t="str">
            <v>Placa em aço - 3,00 x 1,50 m - película retrorrefletiva tipo III + III - fornecimento e implantação</v>
          </cell>
          <cell r="C5188" t="str">
            <v>un</v>
          </cell>
          <cell r="D5188">
            <v>2344.65</v>
          </cell>
          <cell r="E5188" t="str">
            <v>SICRO Jan/26</v>
          </cell>
        </row>
        <row r="5189">
          <cell r="A5189">
            <v>5213373</v>
          </cell>
          <cell r="B5189" t="str">
            <v>Placa em aço - 3,00 x 1,50 m - película retrorrefletiva tipo III + X - fornecimento e implantação</v>
          </cell>
          <cell r="C5189" t="str">
            <v>un</v>
          </cell>
          <cell r="D5189">
            <v>2635.17</v>
          </cell>
          <cell r="E5189" t="str">
            <v>SICRO Jan/26</v>
          </cell>
        </row>
        <row r="5190">
          <cell r="A5190">
            <v>5213491</v>
          </cell>
          <cell r="B5190" t="str">
            <v>Placa em aço - 3,00 x 2,00 m - película retrorrefletiva tipo I + I - fornecimento e implantação</v>
          </cell>
          <cell r="C5190" t="str">
            <v>un</v>
          </cell>
          <cell r="D5190">
            <v>2474.79</v>
          </cell>
          <cell r="E5190" t="str">
            <v>SICRO Jan/26</v>
          </cell>
        </row>
        <row r="5191">
          <cell r="A5191">
            <v>5213500</v>
          </cell>
          <cell r="B5191" t="str">
            <v>Placa em aço - 3,00 x 2,00 m - película retrorrefletiva tipo I + III - fornecimento e implantação</v>
          </cell>
          <cell r="C5191" t="str">
            <v>un</v>
          </cell>
          <cell r="D5191">
            <v>2651.01</v>
          </cell>
          <cell r="E5191" t="str">
            <v>SICRO Jan/26</v>
          </cell>
        </row>
        <row r="5192">
          <cell r="A5192">
            <v>5213369</v>
          </cell>
          <cell r="B5192" t="str">
            <v>Placa em aço - 3,00 x 2,00 m - película retrorrefletiva tipo I + X - fornecimento e implantação</v>
          </cell>
          <cell r="C5192" t="str">
            <v>un</v>
          </cell>
          <cell r="D5192">
            <v>3038.37</v>
          </cell>
          <cell r="E5192" t="str">
            <v>SICRO Jan/26</v>
          </cell>
        </row>
        <row r="5193">
          <cell r="A5193">
            <v>5213509</v>
          </cell>
          <cell r="B5193" t="str">
            <v>Placa em aço - 3,00 x 2,00 m - película retrorrefletiva tipo III + III - fornecimento e implantação</v>
          </cell>
          <cell r="C5193" t="str">
            <v>un</v>
          </cell>
          <cell r="D5193">
            <v>3091.47</v>
          </cell>
          <cell r="E5193" t="str">
            <v>SICRO Jan/26</v>
          </cell>
        </row>
        <row r="5194">
          <cell r="A5194">
            <v>5213374</v>
          </cell>
          <cell r="B5194" t="str">
            <v>Placa em aço - 3,00 x 2,00 m - película retrorrefletiva tipo III + X - fornecimento e implantação</v>
          </cell>
          <cell r="C5194" t="str">
            <v>un</v>
          </cell>
          <cell r="D5194">
            <v>3478.83</v>
          </cell>
          <cell r="E5194" t="str">
            <v>SICRO Jan/26</v>
          </cell>
        </row>
        <row r="5195">
          <cell r="A5195">
            <v>5213492</v>
          </cell>
          <cell r="B5195" t="str">
            <v>Placa em aço - 4,00 x 2,00 m - película retrorrefletiva tipo I + I - fornecimento e implantação</v>
          </cell>
          <cell r="C5195" t="str">
            <v>un</v>
          </cell>
          <cell r="D5195">
            <v>3369.18</v>
          </cell>
          <cell r="E5195" t="str">
            <v>SICRO Jan/26</v>
          </cell>
        </row>
        <row r="5196">
          <cell r="A5196">
            <v>5213501</v>
          </cell>
          <cell r="B5196" t="str">
            <v>Placa em aço - 4,00 x 2,00 m - película retrorrefletiva tipo I + III - fornecimento e implantação</v>
          </cell>
          <cell r="C5196" t="str">
            <v>un</v>
          </cell>
          <cell r="D5196">
            <v>3604.14</v>
          </cell>
          <cell r="E5196" t="str">
            <v>SICRO Jan/26</v>
          </cell>
        </row>
        <row r="5197">
          <cell r="A5197">
            <v>5213370</v>
          </cell>
          <cell r="B5197" t="str">
            <v>Placa em aço - 4,00 x 2,00 m - película retrorrefletiva tipo I + X - fornecimento e implantação</v>
          </cell>
          <cell r="C5197" t="str">
            <v>un</v>
          </cell>
          <cell r="D5197">
            <v>4120.62</v>
          </cell>
          <cell r="E5197" t="str">
            <v>SICRO Jan/26</v>
          </cell>
        </row>
        <row r="5198">
          <cell r="A5198">
            <v>5213510</v>
          </cell>
          <cell r="B5198" t="str">
            <v>Placa em aço - 4,00 x 2,00 m - película retrorrefletiva tipo III + III - fornecimento e implantação</v>
          </cell>
          <cell r="C5198" t="str">
            <v>un</v>
          </cell>
          <cell r="D5198">
            <v>4191.42</v>
          </cell>
          <cell r="E5198" t="str">
            <v>SICRO Jan/26</v>
          </cell>
        </row>
        <row r="5199">
          <cell r="A5199">
            <v>5213375</v>
          </cell>
          <cell r="B5199" t="str">
            <v>Placa em aço - 4,00 x 2,00 m - película retrorrefletiva tipo III + X - fornecimento e implantação</v>
          </cell>
          <cell r="C5199" t="str">
            <v>un</v>
          </cell>
          <cell r="D5199">
            <v>4707.8999999999996</v>
          </cell>
          <cell r="E5199" t="str">
            <v>SICRO Jan/26</v>
          </cell>
        </row>
        <row r="5200">
          <cell r="A5200">
            <v>5213494</v>
          </cell>
          <cell r="B5200" t="str">
            <v>Placa em aço - 4,00 x 3,00 m - película retrorrefletiva tipo I + I - fornecimento e implantação</v>
          </cell>
          <cell r="C5200" t="str">
            <v>un</v>
          </cell>
          <cell r="D5200">
            <v>4949.58</v>
          </cell>
          <cell r="E5200" t="str">
            <v>SICRO Jan/26</v>
          </cell>
        </row>
        <row r="5201">
          <cell r="A5201">
            <v>5213503</v>
          </cell>
          <cell r="B5201" t="str">
            <v>Placa em aço - 4,00 x 3,00 m - película retrorrefletiva tipo I + III - fornecimento e implantação</v>
          </cell>
          <cell r="C5201" t="str">
            <v>un</v>
          </cell>
          <cell r="D5201">
            <v>5302.02</v>
          </cell>
          <cell r="E5201" t="str">
            <v>SICRO Jan/26</v>
          </cell>
        </row>
        <row r="5202">
          <cell r="A5202">
            <v>5213371</v>
          </cell>
          <cell r="B5202" t="str">
            <v>Placa em aço - 4,00 x 3,00 m - película retrorrefletiva tipo I + X - fornecimento e implantação</v>
          </cell>
          <cell r="C5202" t="str">
            <v>un</v>
          </cell>
          <cell r="D5202">
            <v>6076.74</v>
          </cell>
          <cell r="E5202" t="str">
            <v>SICRO Jan/26</v>
          </cell>
        </row>
        <row r="5203">
          <cell r="A5203">
            <v>5213512</v>
          </cell>
          <cell r="B5203" t="str">
            <v>Placa em aço - 4,00 x 3,00 m - película retrorrefletiva tipo III + III - fornecimento e implantação</v>
          </cell>
          <cell r="C5203" t="str">
            <v>un</v>
          </cell>
          <cell r="D5203">
            <v>6182.94</v>
          </cell>
          <cell r="E5203" t="str">
            <v>SICRO Jan/26</v>
          </cell>
        </row>
        <row r="5204">
          <cell r="A5204">
            <v>5213376</v>
          </cell>
          <cell r="B5204" t="str">
            <v>Placa em aço - 4,00 x 3,00 m - película retrorrefletiva tipo III + X - fornecimento e implantação</v>
          </cell>
          <cell r="C5204" t="str">
            <v>un</v>
          </cell>
          <cell r="D5204">
            <v>6957.66</v>
          </cell>
          <cell r="E5204" t="str">
            <v>SICRO Jan/26</v>
          </cell>
        </row>
        <row r="5205">
          <cell r="A5205">
            <v>5213377</v>
          </cell>
          <cell r="B5205" t="str">
            <v>Placa em aço - película I + I - chapa recuperada - fornecimento e implantação</v>
          </cell>
          <cell r="C5205" t="str">
            <v>m²</v>
          </cell>
          <cell r="D5205">
            <v>348.65</v>
          </cell>
          <cell r="E5205" t="str">
            <v>SICRO Jan/26</v>
          </cell>
        </row>
        <row r="5206">
          <cell r="A5206">
            <v>5213570</v>
          </cell>
          <cell r="B5206" t="str">
            <v>Placa em aço - película I + I - fornecimento e implantação</v>
          </cell>
          <cell r="C5206" t="str">
            <v>m²</v>
          </cell>
          <cell r="D5206">
            <v>464.56</v>
          </cell>
          <cell r="E5206" t="str">
            <v>SICRO Jan/26</v>
          </cell>
        </row>
        <row r="5207">
          <cell r="A5207">
            <v>5213378</v>
          </cell>
          <cell r="B5207" t="str">
            <v>Placa em aço - película I + III - chapa recuperada - fornecimento e implantação</v>
          </cell>
          <cell r="C5207" t="str">
            <v>m²</v>
          </cell>
          <cell r="D5207">
            <v>378.02</v>
          </cell>
          <cell r="E5207" t="str">
            <v>SICRO Jan/26</v>
          </cell>
        </row>
        <row r="5208">
          <cell r="A5208">
            <v>5213571</v>
          </cell>
          <cell r="B5208" t="str">
            <v>Placa em aço - película I + III - fornecimento e implantação</v>
          </cell>
          <cell r="C5208" t="str">
            <v>m²</v>
          </cell>
          <cell r="D5208">
            <v>493.93</v>
          </cell>
          <cell r="E5208" t="str">
            <v>SICRO Jan/26</v>
          </cell>
        </row>
        <row r="5209">
          <cell r="A5209">
            <v>5213379</v>
          </cell>
          <cell r="B5209" t="str">
            <v>Placa em aço - película III + III - chapa recuperada - fornecimento e implantação</v>
          </cell>
          <cell r="C5209" t="str">
            <v>m²</v>
          </cell>
          <cell r="D5209">
            <v>451.42</v>
          </cell>
          <cell r="E5209" t="str">
            <v>SICRO Jan/26</v>
          </cell>
        </row>
        <row r="5210">
          <cell r="A5210">
            <v>5213572</v>
          </cell>
          <cell r="B5210" t="str">
            <v>Placa em aço - película III + III - fornecimento e implantação</v>
          </cell>
          <cell r="C5210" t="str">
            <v>m²</v>
          </cell>
          <cell r="D5210">
            <v>567.34</v>
          </cell>
          <cell r="E5210" t="str">
            <v>SICRO Jan/26</v>
          </cell>
        </row>
        <row r="5211">
          <cell r="A5211">
            <v>5212553</v>
          </cell>
          <cell r="B5211" t="str">
            <v>Placa em aço nº 16 galvanizado com película retrorrefletiva tipo I + I - chapa recuperada - confecção</v>
          </cell>
          <cell r="C5211" t="str">
            <v>m²</v>
          </cell>
          <cell r="D5211">
            <v>279.19</v>
          </cell>
          <cell r="E5211" t="str">
            <v>SICRO Jan/26</v>
          </cell>
        </row>
        <row r="5212">
          <cell r="A5212">
            <v>5213416</v>
          </cell>
          <cell r="B5212" t="str">
            <v>Placa em aço nº 16 galvanizado com película retrorrefletiva tipo I + I - confecção</v>
          </cell>
          <cell r="C5212" t="str">
            <v>m²</v>
          </cell>
          <cell r="D5212">
            <v>395.1</v>
          </cell>
          <cell r="E5212" t="str">
            <v>SICRO Jan/26</v>
          </cell>
        </row>
        <row r="5213">
          <cell r="A5213">
            <v>5212554</v>
          </cell>
          <cell r="B5213" t="str">
            <v>Placa em aço nº 16 galvanizado com película retrorrefletiva tipo I + III - chapa recuperada - confecção</v>
          </cell>
          <cell r="C5213" t="str">
            <v>m²</v>
          </cell>
          <cell r="D5213">
            <v>308.56</v>
          </cell>
          <cell r="E5213" t="str">
            <v>SICRO Jan/26</v>
          </cell>
        </row>
        <row r="5214">
          <cell r="A5214">
            <v>5213417</v>
          </cell>
          <cell r="B5214" t="str">
            <v>Placa em aço nº 16 galvanizado com película retrorrefletiva tipo I + III - confecção</v>
          </cell>
          <cell r="C5214" t="str">
            <v>m²</v>
          </cell>
          <cell r="D5214">
            <v>424.47</v>
          </cell>
          <cell r="E5214" t="str">
            <v>SICRO Jan/26</v>
          </cell>
        </row>
        <row r="5215">
          <cell r="A5215">
            <v>5213421</v>
          </cell>
          <cell r="B5215" t="str">
            <v>Placa em aço nº 16 galvanizado com película retrorrefletiva tipo I + IV - confecção</v>
          </cell>
          <cell r="C5215" t="str">
            <v>m²</v>
          </cell>
          <cell r="D5215">
            <v>390.8</v>
          </cell>
          <cell r="E5215" t="str">
            <v>SICRO Jan/26</v>
          </cell>
        </row>
        <row r="5216">
          <cell r="A5216">
            <v>5213414</v>
          </cell>
          <cell r="B5216" t="str">
            <v>Placa em aço nº 16 galvanizado com película retrorrefletiva tipo I + SI - confecção</v>
          </cell>
          <cell r="C5216" t="str">
            <v>m²</v>
          </cell>
          <cell r="D5216">
            <v>604.58000000000004</v>
          </cell>
          <cell r="E5216" t="str">
            <v>SICRO Jan/26</v>
          </cell>
        </row>
        <row r="5217">
          <cell r="A5217">
            <v>5213419</v>
          </cell>
          <cell r="B5217" t="str">
            <v>Placa em aço nº 16 galvanizado com película retrorrefletiva tipo I + X - confecção</v>
          </cell>
          <cell r="C5217" t="str">
            <v>m²</v>
          </cell>
          <cell r="D5217">
            <v>489.03</v>
          </cell>
          <cell r="E5217" t="str">
            <v>SICRO Jan/26</v>
          </cell>
        </row>
        <row r="5218">
          <cell r="A5218">
            <v>5212555</v>
          </cell>
          <cell r="B5218" t="str">
            <v>Placa em aço nº 16 galvanizado com película retrorrefletiva tipo III + III - chapa recuperada - confecção</v>
          </cell>
          <cell r="C5218" t="str">
            <v>m²</v>
          </cell>
          <cell r="D5218">
            <v>381.96</v>
          </cell>
          <cell r="E5218" t="str">
            <v>SICRO Jan/26</v>
          </cell>
        </row>
        <row r="5219">
          <cell r="A5219">
            <v>5213418</v>
          </cell>
          <cell r="B5219" t="str">
            <v>Placa em aço nº 16 galvanizado com película retrorrefletiva tipo III + III - confecção</v>
          </cell>
          <cell r="C5219" t="str">
            <v>m²</v>
          </cell>
          <cell r="D5219">
            <v>497.88</v>
          </cell>
          <cell r="E5219" t="str">
            <v>SICRO Jan/26</v>
          </cell>
        </row>
        <row r="5220">
          <cell r="A5220">
            <v>5213415</v>
          </cell>
          <cell r="B5220" t="str">
            <v>Placa em aço nº 16 galvanizado com película retrorrefletiva tipo III + SI - confecção</v>
          </cell>
          <cell r="C5220" t="str">
            <v>m²</v>
          </cell>
          <cell r="D5220">
            <v>722.09</v>
          </cell>
          <cell r="E5220" t="str">
            <v>SICRO Jan/26</v>
          </cell>
        </row>
        <row r="5221">
          <cell r="A5221">
            <v>5213420</v>
          </cell>
          <cell r="B5221" t="str">
            <v>Placa em aço nº 16 galvanizado com película retrorrefletiva tipo III + X - confecção</v>
          </cell>
          <cell r="C5221" t="str">
            <v>m²</v>
          </cell>
          <cell r="D5221">
            <v>562.44000000000005</v>
          </cell>
          <cell r="E5221" t="str">
            <v>SICRO Jan/26</v>
          </cell>
        </row>
        <row r="5222">
          <cell r="A5222">
            <v>5213543</v>
          </cell>
          <cell r="B5222" t="str">
            <v>Placa em aço, modulada - 2,00 x 1,00 m - película retrorrefletiva tipo I + I - fornecimento e implantação</v>
          </cell>
          <cell r="C5222" t="str">
            <v>un</v>
          </cell>
          <cell r="D5222">
            <v>1175.29</v>
          </cell>
          <cell r="E5222" t="str">
            <v>SICRO Jan/26</v>
          </cell>
        </row>
        <row r="5223">
          <cell r="A5223">
            <v>5213552</v>
          </cell>
          <cell r="B5223" t="str">
            <v>Placa em aço, modulada - 2,00 x 1,00 m - película retrorrefletiva tipo I + III - fornecimento e implantação</v>
          </cell>
          <cell r="C5223" t="str">
            <v>un</v>
          </cell>
          <cell r="D5223">
            <v>1234.03</v>
          </cell>
          <cell r="E5223" t="str">
            <v>SICRO Jan/26</v>
          </cell>
        </row>
        <row r="5224">
          <cell r="A5224">
            <v>5213561</v>
          </cell>
          <cell r="B5224" t="str">
            <v>Placa em aço, modulada - 2,00 x 1,00 m - película retrorrefletiva tipo III + III - fornecimento e implantação</v>
          </cell>
          <cell r="C5224" t="str">
            <v>un</v>
          </cell>
          <cell r="D5224">
            <v>1380.85</v>
          </cell>
          <cell r="E5224" t="str">
            <v>SICRO Jan/26</v>
          </cell>
        </row>
        <row r="5225">
          <cell r="A5225">
            <v>5213544</v>
          </cell>
          <cell r="B5225" t="str">
            <v>Placa em aço, modulada - 3,00 x 1,50 m - película retrorrefletiva tipo I + I - fornecimento e implantação</v>
          </cell>
          <cell r="C5225" t="str">
            <v>un</v>
          </cell>
          <cell r="D5225">
            <v>2514.17</v>
          </cell>
          <cell r="E5225" t="str">
            <v>SICRO Jan/26</v>
          </cell>
        </row>
        <row r="5226">
          <cell r="A5226">
            <v>5213553</v>
          </cell>
          <cell r="B5226" t="str">
            <v>Placa em aço, modulada - 3,00 x 1,50 m - película retrorrefletiva tipo I + III - fornecimento e implantação</v>
          </cell>
          <cell r="C5226" t="str">
            <v>un</v>
          </cell>
          <cell r="D5226">
            <v>2646.33</v>
          </cell>
          <cell r="E5226" t="str">
            <v>SICRO Jan/26</v>
          </cell>
        </row>
        <row r="5227">
          <cell r="A5227">
            <v>5213562</v>
          </cell>
          <cell r="B5227" t="str">
            <v>Placa em aço, modulada - 3,00 x 1,50 m - película retrorrefletiva tipo III + III - fornecimento e implantação</v>
          </cell>
          <cell r="C5227" t="str">
            <v>un</v>
          </cell>
          <cell r="D5227">
            <v>2976.68</v>
          </cell>
          <cell r="E5227" t="str">
            <v>SICRO Jan/26</v>
          </cell>
        </row>
        <row r="5228">
          <cell r="A5228">
            <v>5213545</v>
          </cell>
          <cell r="B5228" t="str">
            <v>Placa em aço, modulada - 3,00 x 2,00 m - película retrorrefletiva tipo I + I - fornecimento e implantação</v>
          </cell>
          <cell r="C5228" t="str">
            <v>un</v>
          </cell>
          <cell r="D5228">
            <v>3317.49</v>
          </cell>
          <cell r="E5228" t="str">
            <v>SICRO Jan/26</v>
          </cell>
        </row>
        <row r="5229">
          <cell r="A5229">
            <v>5213554</v>
          </cell>
          <cell r="B5229" t="str">
            <v>Placa em aço, modulada - 3,00 x 2,00 m - película retrorrefletiva tipo I + III - fornecimento e implantação</v>
          </cell>
          <cell r="C5229" t="str">
            <v>un</v>
          </cell>
          <cell r="D5229">
            <v>3493.71</v>
          </cell>
          <cell r="E5229" t="str">
            <v>SICRO Jan/26</v>
          </cell>
        </row>
        <row r="5230">
          <cell r="A5230">
            <v>5213563</v>
          </cell>
          <cell r="B5230" t="str">
            <v>Placa em aço, modulada - 3,00 x 2,00 m - película retrorrefletiva tipo III + III - fornecimento e implantação</v>
          </cell>
          <cell r="C5230" t="str">
            <v>un</v>
          </cell>
          <cell r="D5230">
            <v>3934.17</v>
          </cell>
          <cell r="E5230" t="str">
            <v>SICRO Jan/26</v>
          </cell>
        </row>
        <row r="5231">
          <cell r="A5231">
            <v>5213546</v>
          </cell>
          <cell r="B5231" t="str">
            <v>Placa em aço, modulada - 4,00 x 2,00 m - película retrorrefletiva tipo I + I - fornecimento e implantação</v>
          </cell>
          <cell r="C5231" t="str">
            <v>un</v>
          </cell>
          <cell r="D5231">
            <v>4492.78</v>
          </cell>
          <cell r="E5231" t="str">
            <v>SICRO Jan/26</v>
          </cell>
        </row>
        <row r="5232">
          <cell r="A5232">
            <v>5213555</v>
          </cell>
          <cell r="B5232" t="str">
            <v>Placa em aço, modulada - 4,00 x 2,00 m - película retrorrefletiva tipo I + III - fornecimento e implantação</v>
          </cell>
          <cell r="C5232" t="str">
            <v>un</v>
          </cell>
          <cell r="D5232">
            <v>4727.74</v>
          </cell>
          <cell r="E5232" t="str">
            <v>SICRO Jan/26</v>
          </cell>
        </row>
        <row r="5233">
          <cell r="A5233">
            <v>5213564</v>
          </cell>
          <cell r="B5233" t="str">
            <v>Placa em aço, modulada - 4,00 x 2,00 m - película retrorrefletiva tipo III + III - fornecimento e implantação</v>
          </cell>
          <cell r="C5233" t="str">
            <v>un</v>
          </cell>
          <cell r="D5233">
            <v>5315.02</v>
          </cell>
          <cell r="E5233" t="str">
            <v>SICRO Jan/26</v>
          </cell>
        </row>
        <row r="5234">
          <cell r="A5234">
            <v>5213548</v>
          </cell>
          <cell r="B5234" t="str">
            <v>Placa em aço, modulada - 4,00 x 3,00 m - película retrorrefletiva tipo I + I - fornecimento e implantação</v>
          </cell>
          <cell r="C5234" t="str">
            <v>un</v>
          </cell>
          <cell r="D5234">
            <v>6634.98</v>
          </cell>
          <cell r="E5234" t="str">
            <v>SICRO Jan/26</v>
          </cell>
        </row>
        <row r="5235">
          <cell r="A5235">
            <v>5213557</v>
          </cell>
          <cell r="B5235" t="str">
            <v>Placa em aço, modulada - 4,00 x 3,00 m - película retrorrefletiva tipo I + III - fornecimento e implantação</v>
          </cell>
          <cell r="C5235" t="str">
            <v>un</v>
          </cell>
          <cell r="D5235">
            <v>6987.42</v>
          </cell>
          <cell r="E5235" t="str">
            <v>SICRO Jan/26</v>
          </cell>
        </row>
        <row r="5236">
          <cell r="A5236">
            <v>5213566</v>
          </cell>
          <cell r="B5236" t="str">
            <v>Placa em aço, modulada - 4,00 x 3,00 m - película retrorrefletiva tipo III + III - fornecimento e implantação</v>
          </cell>
          <cell r="C5236" t="str">
            <v>un</v>
          </cell>
          <cell r="D5236">
            <v>7868.34</v>
          </cell>
          <cell r="E5236" t="str">
            <v>SICRO Jan/26</v>
          </cell>
        </row>
        <row r="5237">
          <cell r="A5237">
            <v>5213576</v>
          </cell>
          <cell r="B5237" t="str">
            <v>Placa em aço, modulada - acima de 2 m² - película I + I - fornecimento e implantação</v>
          </cell>
          <cell r="C5237" t="str">
            <v>m²</v>
          </cell>
          <cell r="D5237">
            <v>605.01</v>
          </cell>
          <cell r="E5237" t="str">
            <v>SICRO Jan/26</v>
          </cell>
        </row>
        <row r="5238">
          <cell r="A5238">
            <v>5213577</v>
          </cell>
          <cell r="B5238" t="str">
            <v>Placa em aço, modulada - acima de 2 m² - película I + III - fornecimento e implantação</v>
          </cell>
          <cell r="C5238" t="str">
            <v>m²</v>
          </cell>
          <cell r="D5238">
            <v>634.38</v>
          </cell>
          <cell r="E5238" t="str">
            <v>SICRO Jan/26</v>
          </cell>
        </row>
        <row r="5239">
          <cell r="A5239">
            <v>5213578</v>
          </cell>
          <cell r="B5239" t="str">
            <v>Placa em aço, modulada - acima de 2 m² - película III + III - fornecimento e implantação</v>
          </cell>
          <cell r="C5239" t="str">
            <v>m²</v>
          </cell>
          <cell r="D5239">
            <v>707.79</v>
          </cell>
          <cell r="E5239" t="str">
            <v>SICRO Jan/26</v>
          </cell>
        </row>
        <row r="5240">
          <cell r="A5240">
            <v>5213425</v>
          </cell>
          <cell r="B5240" t="str">
            <v>Placa em alumínio composto de 3 mm, modulada, aérea, com película retrorrefletiva tipo I + III - confecção</v>
          </cell>
          <cell r="C5240" t="str">
            <v>m²</v>
          </cell>
          <cell r="D5240">
            <v>575.08000000000004</v>
          </cell>
          <cell r="E5240" t="str">
            <v>SICRO Jan/26</v>
          </cell>
        </row>
        <row r="5241">
          <cell r="A5241">
            <v>5213426</v>
          </cell>
          <cell r="B5241" t="str">
            <v>Placa em alumínio composto de 3 mm, modulada, aérea, com película retrorrefletiva tipo III + III - confecção</v>
          </cell>
          <cell r="C5241" t="str">
            <v>m²</v>
          </cell>
          <cell r="D5241">
            <v>648.49</v>
          </cell>
          <cell r="E5241" t="str">
            <v>SICRO Jan/26</v>
          </cell>
        </row>
        <row r="5242">
          <cell r="A5242">
            <v>5213427</v>
          </cell>
          <cell r="B5242" t="str">
            <v>Placa em alumínio composto de 3 mm, modulada, aérea, com película retrorrefletiva tipo III + X - confecção</v>
          </cell>
          <cell r="C5242" t="str">
            <v>m²</v>
          </cell>
          <cell r="D5242">
            <v>713.05</v>
          </cell>
          <cell r="E5242" t="str">
            <v>SICRO Jan/26</v>
          </cell>
        </row>
        <row r="5243">
          <cell r="A5243">
            <v>5213567</v>
          </cell>
          <cell r="B5243" t="str">
            <v>Placa em alumínio composto de 3 mm, modulada, aérea, com película retrorrefletiva tipo X + SI - confecção</v>
          </cell>
          <cell r="C5243" t="str">
            <v>m²</v>
          </cell>
          <cell r="D5243">
            <v>993.49</v>
          </cell>
          <cell r="E5243" t="str">
            <v>SICRO Jan/26</v>
          </cell>
        </row>
        <row r="5244">
          <cell r="A5244">
            <v>5213486</v>
          </cell>
          <cell r="B5244" t="str">
            <v>Placa em alumínio composto, espessura de 3,0 mm, modulada, aérea - película retrorrefletiva tipo I + III - fornecimento e implantação</v>
          </cell>
          <cell r="C5244" t="str">
            <v>m²</v>
          </cell>
          <cell r="D5244">
            <v>947.63</v>
          </cell>
          <cell r="E5244" t="str">
            <v>SICRO Jan/26</v>
          </cell>
        </row>
        <row r="5245">
          <cell r="A5245">
            <v>5213487</v>
          </cell>
          <cell r="B5245" t="str">
            <v>Placa em alumínio composto, espessura de 3,0 mm, modulada, aérea - película retrorrefletiva tipo III + III - fornecimento e implantação</v>
          </cell>
          <cell r="C5245" t="str">
            <v>m²</v>
          </cell>
          <cell r="D5245">
            <v>1021.04</v>
          </cell>
          <cell r="E5245" t="str">
            <v>SICRO Jan/26</v>
          </cell>
        </row>
        <row r="5246">
          <cell r="A5246">
            <v>5213488</v>
          </cell>
          <cell r="B5246" t="str">
            <v>Placa em alumínio composto, espessura de 3,0 mm, modulada, aérea - película retrorrefletiva tipo III + X - fornecimento e implantação</v>
          </cell>
          <cell r="C5246" t="str">
            <v>m²</v>
          </cell>
          <cell r="D5246">
            <v>1085.5999999999999</v>
          </cell>
          <cell r="E5246" t="str">
            <v>SICRO Jan/26</v>
          </cell>
        </row>
        <row r="5247">
          <cell r="A5247">
            <v>5213568</v>
          </cell>
          <cell r="B5247" t="str">
            <v>Placa em alumínio composto, espessura de 3,0 mm, modulada, aérea - película retrorrefletiva tipo X + SI - fornecimento e implantação</v>
          </cell>
          <cell r="C5247" t="str">
            <v>m²</v>
          </cell>
          <cell r="D5247">
            <v>1366.04</v>
          </cell>
          <cell r="E5247" t="str">
            <v>SICRO Jan/26</v>
          </cell>
        </row>
        <row r="5248">
          <cell r="A5248">
            <v>5213483</v>
          </cell>
          <cell r="B5248" t="str">
            <v>Placa em alumínio, espessura de 1,5 mm, modulada, aérea - película retrorrefletiva tipo I + III - fornecimento e implantação</v>
          </cell>
          <cell r="C5248" t="str">
            <v>m²</v>
          </cell>
          <cell r="D5248">
            <v>1013.61</v>
          </cell>
          <cell r="E5248" t="str">
            <v>SICRO Jan/26</v>
          </cell>
        </row>
        <row r="5249">
          <cell r="A5249">
            <v>5213484</v>
          </cell>
          <cell r="B5249" t="str">
            <v>Placa em alumínio, espessura de 1,5 mm, modulada, aérea - película retrorrefletiva tipo III + III - fornecimento e implantação</v>
          </cell>
          <cell r="C5249" t="str">
            <v>m²</v>
          </cell>
          <cell r="D5249">
            <v>1087.02</v>
          </cell>
          <cell r="E5249" t="str">
            <v>SICRO Jan/26</v>
          </cell>
        </row>
        <row r="5250">
          <cell r="A5250">
            <v>5213485</v>
          </cell>
          <cell r="B5250" t="str">
            <v>Placa em alumínio, espessura de 1,5 mm, modulada, aérea - película retrorrefletiva tipo III + X - fornecimento e implantação</v>
          </cell>
          <cell r="C5250" t="str">
            <v>m²</v>
          </cell>
          <cell r="D5250">
            <v>1151.5899999999999</v>
          </cell>
          <cell r="E5250" t="str">
            <v>SICRO Jan/26</v>
          </cell>
        </row>
        <row r="5251">
          <cell r="A5251">
            <v>5213434</v>
          </cell>
          <cell r="B5251" t="str">
            <v>Placa em alumínio, espessura de 1,5 mm, modulada, aérea, com película retrorrefletiva tipo I + III - confecção</v>
          </cell>
          <cell r="C5251" t="str">
            <v>m²</v>
          </cell>
          <cell r="D5251">
            <v>641.05999999999995</v>
          </cell>
          <cell r="E5251" t="str">
            <v>SICRO Jan/26</v>
          </cell>
        </row>
        <row r="5252">
          <cell r="A5252">
            <v>5213435</v>
          </cell>
          <cell r="B5252" t="str">
            <v>Placa em alumínio, espessura de 1,5 mm, modulada, aérea, com película retrorrefletiva tipo III + III - confecção</v>
          </cell>
          <cell r="C5252" t="str">
            <v>m²</v>
          </cell>
          <cell r="D5252">
            <v>714.47</v>
          </cell>
          <cell r="E5252" t="str">
            <v>SICRO Jan/26</v>
          </cell>
        </row>
        <row r="5253">
          <cell r="A5253">
            <v>5213436</v>
          </cell>
          <cell r="B5253" t="str">
            <v>Placa em alumínio, espessura de 1,5 mm, modulada, aérea, com película retrorrefletiva tipo III + X - confecção</v>
          </cell>
          <cell r="C5253" t="str">
            <v>m²</v>
          </cell>
          <cell r="D5253">
            <v>779.04</v>
          </cell>
          <cell r="E5253" t="str">
            <v>SICRO Jan/26</v>
          </cell>
        </row>
        <row r="5254">
          <cell r="A5254">
            <v>5213430</v>
          </cell>
          <cell r="B5254" t="str">
            <v>Placa em chapa de poliéster reforçada com fibra de vidro com película retrorrefletiva tipo I + I - confecção</v>
          </cell>
          <cell r="C5254" t="str">
            <v>m²</v>
          </cell>
          <cell r="D5254">
            <v>382.46</v>
          </cell>
          <cell r="E5254" t="str">
            <v>SICRO Jan/26</v>
          </cell>
        </row>
        <row r="5255">
          <cell r="A5255">
            <v>5213431</v>
          </cell>
          <cell r="B5255" t="str">
            <v>Placa em chapa de poliéster reforçada com fibra de vidro com película retrorrefletiva tipo I + III - confecção</v>
          </cell>
          <cell r="C5255" t="str">
            <v>m²</v>
          </cell>
          <cell r="D5255">
            <v>411.82</v>
          </cell>
          <cell r="E5255" t="str">
            <v>SICRO Jan/26</v>
          </cell>
        </row>
        <row r="5256">
          <cell r="A5256">
            <v>5213433</v>
          </cell>
          <cell r="B5256" t="str">
            <v>Placa em chapa de poliéster reforçada com fibra de vidro com película retrorrefletiva tipo I + IV - confecção</v>
          </cell>
          <cell r="C5256" t="str">
            <v>m²</v>
          </cell>
          <cell r="D5256">
            <v>378.15</v>
          </cell>
          <cell r="E5256" t="str">
            <v>SICRO Jan/26</v>
          </cell>
        </row>
        <row r="5257">
          <cell r="A5257">
            <v>5213428</v>
          </cell>
          <cell r="B5257" t="str">
            <v>Placa em chapa de poliéster reforçada com fibra de vidro com película retrorrefletiva tipo I + SI - confecção</v>
          </cell>
          <cell r="C5257" t="str">
            <v>m²</v>
          </cell>
          <cell r="D5257">
            <v>591.94000000000005</v>
          </cell>
          <cell r="E5257" t="str">
            <v>SICRO Jan/26</v>
          </cell>
        </row>
        <row r="5258">
          <cell r="A5258">
            <v>5213432</v>
          </cell>
          <cell r="B5258" t="str">
            <v>Placa em chapa de poliéster reforçada com fibra de vidro com película retrorrefletiva tipo III + III - confecção</v>
          </cell>
          <cell r="C5258" t="str">
            <v>m²</v>
          </cell>
          <cell r="D5258">
            <v>485.23</v>
          </cell>
          <cell r="E5258" t="str">
            <v>SICRO Jan/26</v>
          </cell>
        </row>
        <row r="5259">
          <cell r="A5259">
            <v>5213429</v>
          </cell>
          <cell r="B5259" t="str">
            <v>Placa em chapa de poliéster reforçada com fibra de vidro com película retrorrefletiva tipo III + SI - confecção</v>
          </cell>
          <cell r="C5259" t="str">
            <v>m²</v>
          </cell>
          <cell r="D5259">
            <v>709.45</v>
          </cell>
          <cell r="E5259" t="str">
            <v>SICRO Jan/26</v>
          </cell>
        </row>
        <row r="5260">
          <cell r="A5260">
            <v>5213516</v>
          </cell>
          <cell r="B5260" t="str">
            <v>Placa em fibra - 2,00 x 1,00 m - película retrorrefletiva tipo I + I - fornecimento e implantação</v>
          </cell>
          <cell r="C5260" t="str">
            <v>un</v>
          </cell>
          <cell r="D5260">
            <v>869.11</v>
          </cell>
          <cell r="E5260" t="str">
            <v>SICRO Jan/26</v>
          </cell>
        </row>
        <row r="5261">
          <cell r="A5261">
            <v>5213525</v>
          </cell>
          <cell r="B5261" t="str">
            <v>Placa em fibra - 2,00 x 1,00 m - película retrorrefletiva tipo I + III - fornecimento e implantação</v>
          </cell>
          <cell r="C5261" t="str">
            <v>un</v>
          </cell>
          <cell r="D5261">
            <v>927.83</v>
          </cell>
          <cell r="E5261" t="str">
            <v>SICRO Jan/26</v>
          </cell>
        </row>
        <row r="5262">
          <cell r="A5262">
            <v>5213534</v>
          </cell>
          <cell r="B5262" t="str">
            <v>Placa em fibra - 2,00 x 1,00 m - película retrorrefletiva tipo III + III - fornecimento e implantação</v>
          </cell>
          <cell r="C5262" t="str">
            <v>un</v>
          </cell>
          <cell r="D5262">
            <v>1074.6500000000001</v>
          </cell>
          <cell r="E5262" t="str">
            <v>SICRO Jan/26</v>
          </cell>
        </row>
        <row r="5263">
          <cell r="A5263">
            <v>5213517</v>
          </cell>
          <cell r="B5263" t="str">
            <v>Placa em fibra - 3,00 x 1,50 m - película retrorrefletiva tipo I + I - fornecimento e implantação</v>
          </cell>
          <cell r="C5263" t="str">
            <v>un</v>
          </cell>
          <cell r="D5263">
            <v>1825.26</v>
          </cell>
          <cell r="E5263" t="str">
            <v>SICRO Jan/26</v>
          </cell>
        </row>
        <row r="5264">
          <cell r="A5264">
            <v>5213526</v>
          </cell>
          <cell r="B5264" t="str">
            <v>Placa em fibra - 3,00 x 1,50 m - película retrorrefletiva tipo I + III - fornecimento e implantação</v>
          </cell>
          <cell r="C5264" t="str">
            <v>un</v>
          </cell>
          <cell r="D5264">
            <v>1957.38</v>
          </cell>
          <cell r="E5264" t="str">
            <v>SICRO Jan/26</v>
          </cell>
        </row>
        <row r="5265">
          <cell r="A5265">
            <v>5213535</v>
          </cell>
          <cell r="B5265" t="str">
            <v>Placa em fibra - 3,00 x 1,50 m - película retrorrefletiva tipo III + III - fornecimento e implantação</v>
          </cell>
          <cell r="C5265" t="str">
            <v>un</v>
          </cell>
          <cell r="D5265">
            <v>2287.73</v>
          </cell>
          <cell r="E5265" t="str">
            <v>SICRO Jan/26</v>
          </cell>
        </row>
        <row r="5266">
          <cell r="A5266">
            <v>5213518</v>
          </cell>
          <cell r="B5266" t="str">
            <v>Placa em fibra - 3,00 x 2,00 m - película retrorrefletiva tipo I + I - fornecimento e implantação</v>
          </cell>
          <cell r="C5266" t="str">
            <v>un</v>
          </cell>
          <cell r="D5266">
            <v>2398.9499999999998</v>
          </cell>
          <cell r="E5266" t="str">
            <v>SICRO Jan/26</v>
          </cell>
        </row>
        <row r="5267">
          <cell r="A5267">
            <v>5213527</v>
          </cell>
          <cell r="B5267" t="str">
            <v>Placa em fibra - 3,00 x 2,00 m - película retrorrefletiva tipo I + III - fornecimento e implantação</v>
          </cell>
          <cell r="C5267" t="str">
            <v>un</v>
          </cell>
          <cell r="D5267">
            <v>2575.11</v>
          </cell>
          <cell r="E5267" t="str">
            <v>SICRO Jan/26</v>
          </cell>
        </row>
        <row r="5268">
          <cell r="A5268">
            <v>5213536</v>
          </cell>
          <cell r="B5268" t="str">
            <v>Placa em fibra - 3,00 x 2,00 m - película retrorrefletiva tipo III + III - fornecimento e implantação</v>
          </cell>
          <cell r="C5268" t="str">
            <v>un</v>
          </cell>
          <cell r="D5268">
            <v>3015.57</v>
          </cell>
          <cell r="E5268" t="str">
            <v>SICRO Jan/26</v>
          </cell>
        </row>
        <row r="5269">
          <cell r="A5269">
            <v>5213519</v>
          </cell>
          <cell r="B5269" t="str">
            <v>Placa em fibra - 4,00 x 2,00 m - película retrorrefletiva tipo I + I - fornecimento e implantação</v>
          </cell>
          <cell r="C5269" t="str">
            <v>un</v>
          </cell>
          <cell r="D5269">
            <v>3268.06</v>
          </cell>
          <cell r="E5269" t="str">
            <v>SICRO Jan/26</v>
          </cell>
        </row>
        <row r="5270">
          <cell r="A5270">
            <v>5213528</v>
          </cell>
          <cell r="B5270" t="str">
            <v>Placa em fibra - 4,00 x 2,00 m - película retrorrefletiva tipo I + III - fornecimento e implantação</v>
          </cell>
          <cell r="C5270" t="str">
            <v>un</v>
          </cell>
          <cell r="D5270">
            <v>3502.94</v>
          </cell>
          <cell r="E5270" t="str">
            <v>SICRO Jan/26</v>
          </cell>
        </row>
        <row r="5271">
          <cell r="A5271">
            <v>5213537</v>
          </cell>
          <cell r="B5271" t="str">
            <v>Placa em fibra - 4,00 x 2,00 m - película retrorrefletiva tipo III + III - fornecimento e implantação</v>
          </cell>
          <cell r="C5271" t="str">
            <v>un</v>
          </cell>
          <cell r="D5271">
            <v>4090.22</v>
          </cell>
          <cell r="E5271" t="str">
            <v>SICRO Jan/26</v>
          </cell>
        </row>
        <row r="5272">
          <cell r="A5272">
            <v>5213521</v>
          </cell>
          <cell r="B5272" t="str">
            <v>Placa em fibra - 4,00 x 3,00 m - película retrorrefletiva tipo I + I - fornecimento e implantação</v>
          </cell>
          <cell r="C5272" t="str">
            <v>un</v>
          </cell>
          <cell r="D5272">
            <v>4797.8999999999996</v>
          </cell>
          <cell r="E5272" t="str">
            <v>SICRO Jan/26</v>
          </cell>
        </row>
        <row r="5273">
          <cell r="A5273">
            <v>5213530</v>
          </cell>
          <cell r="B5273" t="str">
            <v>Placa em fibra - 4,00 x 3,00 m - película retrorrefletiva tipo I + III - fornecimento e implantação</v>
          </cell>
          <cell r="C5273" t="str">
            <v>un</v>
          </cell>
          <cell r="D5273">
            <v>5150.22</v>
          </cell>
          <cell r="E5273" t="str">
            <v>SICRO Jan/26</v>
          </cell>
        </row>
        <row r="5274">
          <cell r="A5274">
            <v>5213539</v>
          </cell>
          <cell r="B5274" t="str">
            <v>Placa em fibra - 4,00 x 3,00 m - película retrorrefletiva tipo III + III - fornecimento e implantação</v>
          </cell>
          <cell r="C5274" t="str">
            <v>un</v>
          </cell>
          <cell r="D5274">
            <v>6031.14</v>
          </cell>
          <cell r="E5274" t="str">
            <v>SICRO Jan/26</v>
          </cell>
        </row>
        <row r="5275">
          <cell r="A5275">
            <v>5213573</v>
          </cell>
          <cell r="B5275" t="str">
            <v>Placa em fibra - película I + I - fornecimento e implantação</v>
          </cell>
          <cell r="C5275" t="str">
            <v>m²</v>
          </cell>
          <cell r="D5275">
            <v>451.92</v>
          </cell>
          <cell r="E5275" t="str">
            <v>SICRO Jan/26</v>
          </cell>
        </row>
        <row r="5276">
          <cell r="A5276">
            <v>5213574</v>
          </cell>
          <cell r="B5276" t="str">
            <v>Placa em fibra - película I + III - fornecimento e implantação</v>
          </cell>
          <cell r="C5276" t="str">
            <v>m²</v>
          </cell>
          <cell r="D5276">
            <v>481.28</v>
          </cell>
          <cell r="E5276" t="str">
            <v>SICRO Jan/26</v>
          </cell>
        </row>
        <row r="5277">
          <cell r="A5277">
            <v>5213575</v>
          </cell>
          <cell r="B5277" t="str">
            <v>Placa em fibra - película III + III - fornecimento e implantação</v>
          </cell>
          <cell r="C5277" t="str">
            <v>m²</v>
          </cell>
          <cell r="D5277">
            <v>554.69000000000005</v>
          </cell>
          <cell r="E5277" t="str">
            <v>SICRO Jan/26</v>
          </cell>
        </row>
        <row r="5278">
          <cell r="A5278">
            <v>5213480</v>
          </cell>
          <cell r="B5278" t="str">
            <v>Placa em fibra, modulada, aérea - película retrorrefletiva tipo I + III - fornecimento e implantação</v>
          </cell>
          <cell r="C5278" t="str">
            <v>m²</v>
          </cell>
          <cell r="D5278">
            <v>910.71</v>
          </cell>
          <cell r="E5278" t="str">
            <v>SICRO Jan/26</v>
          </cell>
        </row>
        <row r="5279">
          <cell r="A5279">
            <v>5213481</v>
          </cell>
          <cell r="B5279" t="str">
            <v>Placa em fibra, modulada, aérea - película retrorrefletiva tipo III + III - fornecimento e implantação</v>
          </cell>
          <cell r="C5279" t="str">
            <v>m²</v>
          </cell>
          <cell r="D5279">
            <v>984.12</v>
          </cell>
          <cell r="E5279" t="str">
            <v>SICRO Jan/26</v>
          </cell>
        </row>
        <row r="5280">
          <cell r="A5280">
            <v>5213482</v>
          </cell>
          <cell r="B5280" t="str">
            <v>Placa em fibra, modulada, aérea - película retrorrefletiva tipo III + X - fornecimento e implantação</v>
          </cell>
          <cell r="C5280" t="str">
            <v>m²</v>
          </cell>
          <cell r="D5280">
            <v>1048.68</v>
          </cell>
          <cell r="E5280" t="str">
            <v>SICRO Jan/26</v>
          </cell>
        </row>
        <row r="5281">
          <cell r="A5281">
            <v>5213422</v>
          </cell>
          <cell r="B5281" t="str">
            <v>Placa modulada em aço nº 18 galvanizado com película retrorrefletiva tipo I + I - confecção</v>
          </cell>
          <cell r="C5281" t="str">
            <v>m²</v>
          </cell>
          <cell r="D5281">
            <v>535.54999999999995</v>
          </cell>
          <cell r="E5281" t="str">
            <v>SICRO Jan/26</v>
          </cell>
        </row>
        <row r="5282">
          <cell r="A5282">
            <v>5213423</v>
          </cell>
          <cell r="B5282" t="str">
            <v>Placa modulada em aço nº 18 galvanizado com película retrorrefletiva tipo I + III - confecção</v>
          </cell>
          <cell r="C5282" t="str">
            <v>m²</v>
          </cell>
          <cell r="D5282">
            <v>564.91999999999996</v>
          </cell>
          <cell r="E5282" t="str">
            <v>SICRO Jan/26</v>
          </cell>
        </row>
        <row r="5283">
          <cell r="A5283">
            <v>5213424</v>
          </cell>
          <cell r="B5283" t="str">
            <v>Placa modulada em aço nº 18 galvanizado com película retrorrefletiva tipo III + III - confecção</v>
          </cell>
          <cell r="C5283" t="str">
            <v>m²</v>
          </cell>
          <cell r="D5283">
            <v>638.33000000000004</v>
          </cell>
          <cell r="E5283" t="str">
            <v>SICRO Jan/26</v>
          </cell>
        </row>
        <row r="5284">
          <cell r="A5284">
            <v>5213437</v>
          </cell>
          <cell r="B5284" t="str">
            <v>Placa modulada em chapa de poliéster reforçada com fibra de vidro, aérea, com película retrorrefletiva tipo I + III - confecção</v>
          </cell>
          <cell r="C5284" t="str">
            <v>m²</v>
          </cell>
          <cell r="D5284">
            <v>538.16</v>
          </cell>
          <cell r="E5284" t="str">
            <v>SICRO Jan/26</v>
          </cell>
        </row>
        <row r="5285">
          <cell r="A5285">
            <v>5213438</v>
          </cell>
          <cell r="B5285" t="str">
            <v>Placa modulada em chapa de poliéster reforçada com fibra de vidro, aérea, com película retrorrefletiva tipo III + III - confecção</v>
          </cell>
          <cell r="C5285" t="str">
            <v>m²</v>
          </cell>
          <cell r="D5285">
            <v>611.57000000000005</v>
          </cell>
          <cell r="E5285" t="str">
            <v>SICRO Jan/26</v>
          </cell>
        </row>
        <row r="5286">
          <cell r="A5286">
            <v>5213439</v>
          </cell>
          <cell r="B5286" t="str">
            <v>Placa modulada em chapa de poliéster reforçada com fibra de vidro, aérea, com película retrorrefletiva tipo III + X - confecção</v>
          </cell>
          <cell r="C5286" t="str">
            <v>m²</v>
          </cell>
          <cell r="D5286">
            <v>676.13</v>
          </cell>
          <cell r="E5286" t="str">
            <v>SICRO Jan/26</v>
          </cell>
        </row>
        <row r="5287">
          <cell r="A5287">
            <v>5212556</v>
          </cell>
          <cell r="B5287" t="str">
            <v>Placa para sinalização de obras montada em cavalete metálico - 1,00 x 1,00 m - utilização de 600 ciclos - fornecimento, 01 implantação e 01 retirada diária</v>
          </cell>
          <cell r="C5287" t="str">
            <v>un.dia</v>
          </cell>
          <cell r="D5287">
            <v>2.13</v>
          </cell>
          <cell r="E5287" t="str">
            <v>SICRO Jan/26</v>
          </cell>
        </row>
        <row r="5288">
          <cell r="A5288">
            <v>5213649</v>
          </cell>
          <cell r="B5288" t="str">
            <v>Pórtico metálico com vão de 15,9 m, vento de 35 m/s e área de exposição de até 23,85 m² - fornecimento e implantação - areia e brita comerciais</v>
          </cell>
          <cell r="C5288" t="str">
            <v>un</v>
          </cell>
          <cell r="D5288">
            <v>103722.78</v>
          </cell>
          <cell r="E5288" t="str">
            <v>SICRO Jan/26</v>
          </cell>
        </row>
        <row r="5289">
          <cell r="A5289">
            <v>5213591</v>
          </cell>
          <cell r="B5289" t="str">
            <v>Pórtico metálico com vão de 15,9 m, vento de 35 m/s e área de exposição de até 23,85 m² - fornecimento e implantação - areia extraída e brita produzida</v>
          </cell>
          <cell r="C5289" t="str">
            <v>un</v>
          </cell>
          <cell r="D5289">
            <v>103722.78</v>
          </cell>
          <cell r="E5289" t="str">
            <v>SICRO Jan/26</v>
          </cell>
        </row>
        <row r="5290">
          <cell r="A5290">
            <v>5213718</v>
          </cell>
          <cell r="B5290" t="str">
            <v>Pórtico metálico com vão de 15,9 m, vento de 40 m/s e área de exposição de até 23,85 m² - fornecimento e implantação - areia e brita comerciais</v>
          </cell>
          <cell r="C5290" t="str">
            <v>un</v>
          </cell>
          <cell r="D5290">
            <v>117129.07</v>
          </cell>
          <cell r="E5290" t="str">
            <v>SICRO Jan/26</v>
          </cell>
        </row>
        <row r="5291">
          <cell r="A5291">
            <v>5213741</v>
          </cell>
          <cell r="B5291" t="str">
            <v>Pórtico metálico com vão de 15,9 m, vento de 40 m/s e área de exposição de até 23,85 m² - fornecimento e implantação - areia extraída e brita produzida</v>
          </cell>
          <cell r="C5291" t="str">
            <v>un</v>
          </cell>
          <cell r="D5291">
            <v>117129.07</v>
          </cell>
          <cell r="E5291" t="str">
            <v>SICRO Jan/26</v>
          </cell>
        </row>
        <row r="5292">
          <cell r="A5292">
            <v>5213776</v>
          </cell>
          <cell r="B5292" t="str">
            <v>Pórtico metálico com vão de 15,9 m, vento de 45 m/s e área de exposição de até 23,85 m² - fornecimento e implantação - areia e brita comerciais</v>
          </cell>
          <cell r="C5292" t="str">
            <v>un</v>
          </cell>
          <cell r="D5292">
            <v>121454</v>
          </cell>
          <cell r="E5292" t="str">
            <v>SICRO Jan/26</v>
          </cell>
        </row>
        <row r="5293">
          <cell r="A5293">
            <v>5213799</v>
          </cell>
          <cell r="B5293" t="str">
            <v>Pórtico metálico com vão de 15,9 m, vento de 45 m/s e área de exposição de até 23,85 m² - fornecimento e implantação - areia extraída e brita produzida</v>
          </cell>
          <cell r="C5293" t="str">
            <v>un</v>
          </cell>
          <cell r="D5293">
            <v>121454</v>
          </cell>
          <cell r="E5293" t="str">
            <v>SICRO Jan/26</v>
          </cell>
        </row>
        <row r="5294">
          <cell r="A5294">
            <v>5213363</v>
          </cell>
          <cell r="B5294" t="str">
            <v>Recuperação de chapa em aço para placa de sinalização</v>
          </cell>
          <cell r="C5294" t="str">
            <v>m²</v>
          </cell>
          <cell r="D5294">
            <v>41.66</v>
          </cell>
          <cell r="E5294" t="str">
            <v>SICRO Jan/26</v>
          </cell>
        </row>
        <row r="5295">
          <cell r="A5295">
            <v>5213667</v>
          </cell>
          <cell r="B5295" t="str">
            <v>Remoção da estrutura de pórtico metálico</v>
          </cell>
          <cell r="C5295" t="str">
            <v>un</v>
          </cell>
          <cell r="D5295">
            <v>398.95</v>
          </cell>
          <cell r="E5295" t="str">
            <v>SICRO Jan/26</v>
          </cell>
        </row>
        <row r="5296">
          <cell r="A5296">
            <v>5213683</v>
          </cell>
          <cell r="B5296" t="str">
            <v>Remoção da estrutura de semipórtico duplo metálico</v>
          </cell>
          <cell r="C5296" t="str">
            <v>un</v>
          </cell>
          <cell r="D5296">
            <v>280.29000000000002</v>
          </cell>
          <cell r="E5296" t="str">
            <v>SICRO Jan/26</v>
          </cell>
        </row>
        <row r="5297">
          <cell r="A5297">
            <v>5213660</v>
          </cell>
          <cell r="B5297" t="str">
            <v>Remoção da estrutura de semipórtico metálico</v>
          </cell>
          <cell r="C5297" t="str">
            <v>un</v>
          </cell>
          <cell r="D5297">
            <v>233.58</v>
          </cell>
          <cell r="E5297" t="str">
            <v>SICRO Jan/26</v>
          </cell>
        </row>
        <row r="5298">
          <cell r="A5298">
            <v>5213364</v>
          </cell>
          <cell r="B5298" t="str">
            <v>Remoção de placa de sinalização</v>
          </cell>
          <cell r="C5298" t="str">
            <v>m²</v>
          </cell>
          <cell r="D5298">
            <v>25.76</v>
          </cell>
          <cell r="E5298" t="str">
            <v>SICRO Jan/26</v>
          </cell>
        </row>
        <row r="5299">
          <cell r="A5299">
            <v>5213832</v>
          </cell>
          <cell r="B5299" t="str">
            <v>Remoção de sinalização horizontal com maçarico</v>
          </cell>
          <cell r="C5299" t="str">
            <v>m²</v>
          </cell>
          <cell r="D5299">
            <v>5.4</v>
          </cell>
          <cell r="E5299" t="str">
            <v>SICRO Jan/26</v>
          </cell>
        </row>
        <row r="5300">
          <cell r="A5300">
            <v>5213830</v>
          </cell>
          <cell r="B5300" t="str">
            <v>Remoção de sinalização horizontal por fresagem</v>
          </cell>
          <cell r="C5300" t="str">
            <v>m²</v>
          </cell>
          <cell r="D5300">
            <v>5.15</v>
          </cell>
          <cell r="E5300" t="str">
            <v>SICRO Jan/26</v>
          </cell>
        </row>
        <row r="5301">
          <cell r="A5301">
            <v>5213831</v>
          </cell>
          <cell r="B5301" t="str">
            <v>Remoção de sinalização horizontal tipo pintura acrílica por jateamento abrasivo úmido com vidro - utilização de 3 vezes</v>
          </cell>
          <cell r="C5301" t="str">
            <v>m²</v>
          </cell>
          <cell r="D5301">
            <v>80.11</v>
          </cell>
          <cell r="E5301" t="str">
            <v>SICRO Jan/26</v>
          </cell>
        </row>
        <row r="5302">
          <cell r="A5302">
            <v>5213849</v>
          </cell>
          <cell r="B5302" t="str">
            <v>Semáforo móvel com 3 lentes D = 200 mm</v>
          </cell>
          <cell r="C5302" t="str">
            <v>h</v>
          </cell>
          <cell r="D5302">
            <v>4.5999999999999996</v>
          </cell>
          <cell r="E5302" t="str">
            <v>SICRO Jan/26</v>
          </cell>
        </row>
        <row r="5303">
          <cell r="A5303">
            <v>5213636</v>
          </cell>
          <cell r="B5303" t="str">
            <v>Semipórtico duplo metálico com vão de 2 x 8,3 m, vento de 35 m/s e área de exposição de até 2 x 12,45 m² - fornecimento e implantação - areia e brita comerciais</v>
          </cell>
          <cell r="C5303" t="str">
            <v>un</v>
          </cell>
          <cell r="D5303">
            <v>102258.27</v>
          </cell>
          <cell r="E5303" t="str">
            <v>SICRO Jan/26</v>
          </cell>
        </row>
        <row r="5304">
          <cell r="A5304">
            <v>5213642</v>
          </cell>
          <cell r="B5304" t="str">
            <v>Semipórtico duplo metálico com vão de 2 x 8,3 m, vento de 35 m/s e área de exposição de até 2 x 12,45 m² - fornecimento e implantação - areia extraída e brita produzida</v>
          </cell>
          <cell r="C5304" t="str">
            <v>un</v>
          </cell>
          <cell r="D5304">
            <v>102258.27</v>
          </cell>
          <cell r="E5304" t="str">
            <v>SICRO Jan/26</v>
          </cell>
        </row>
        <row r="5305">
          <cell r="A5305">
            <v>5213757</v>
          </cell>
          <cell r="B5305" t="str">
            <v>Semipórtico duplo metálico com vão de 2 x 8,3 m, vento de 40 m/s e área de exposição de até 2 x 12,45 m² - fornecimento e implantação - areia e brita comerciais</v>
          </cell>
          <cell r="C5305" t="str">
            <v>un</v>
          </cell>
          <cell r="D5305">
            <v>116753.46</v>
          </cell>
          <cell r="E5305" t="str">
            <v>SICRO Jan/26</v>
          </cell>
        </row>
        <row r="5306">
          <cell r="A5306">
            <v>5213763</v>
          </cell>
          <cell r="B5306" t="str">
            <v>Semipórtico duplo metálico com vão de 2 x 8,3 m, vento de 40 m/s e área de exposição de até 2 x 12,45 m² - fornecimento e implantação - areia extraída e brita produzida</v>
          </cell>
          <cell r="C5306" t="str">
            <v>un</v>
          </cell>
          <cell r="D5306">
            <v>116753.46</v>
          </cell>
          <cell r="E5306" t="str">
            <v>SICRO Jan/26</v>
          </cell>
        </row>
        <row r="5307">
          <cell r="A5307">
            <v>5213815</v>
          </cell>
          <cell r="B5307" t="str">
            <v>Semipórtico duplo metálico com vão de 2 x 8,3 m, vento de 45 m/s e área de exposição de até 2 x 12,45 m² - fornecimento e implantação - areia e brita comerciais</v>
          </cell>
          <cell r="C5307" t="str">
            <v>un</v>
          </cell>
          <cell r="D5307">
            <v>125586.68</v>
          </cell>
          <cell r="E5307" t="str">
            <v>SICRO Jan/26</v>
          </cell>
        </row>
        <row r="5308">
          <cell r="A5308">
            <v>5213821</v>
          </cell>
          <cell r="B5308" t="str">
            <v>Semipórtico duplo metálico com vão de 2 x 8,3 m, vento de 45 m/s e área de exposição de até 2 x 12,45 m² - fornecimento e implantação - areia extraída e brita produzida</v>
          </cell>
          <cell r="C5308" t="str">
            <v>un</v>
          </cell>
          <cell r="D5308">
            <v>125586.68</v>
          </cell>
          <cell r="E5308" t="str">
            <v>SICRO Jan/26</v>
          </cell>
        </row>
        <row r="5309">
          <cell r="A5309">
            <v>5213630</v>
          </cell>
          <cell r="B5309" t="str">
            <v>Semipórtico metálico com vão de 8,3 m, vento de 35 m/s e área de exposição de até 12,45 m² - fornecimento e implantação - areia e brita comerciais</v>
          </cell>
          <cell r="C5309" t="str">
            <v>un</v>
          </cell>
          <cell r="D5309">
            <v>66336.899999999994</v>
          </cell>
          <cell r="E5309" t="str">
            <v>SICRO Jan/26</v>
          </cell>
        </row>
        <row r="5310">
          <cell r="A5310">
            <v>5213584</v>
          </cell>
          <cell r="B5310" t="str">
            <v>Semipórtico metálico com vão de 8,3 m, vento de 35 m/s e área de exposição de até 12,45 m² - fornecimento e implantação - areia extraída e brita produzida</v>
          </cell>
          <cell r="C5310" t="str">
            <v>un</v>
          </cell>
          <cell r="D5310">
            <v>66336.899999999994</v>
          </cell>
          <cell r="E5310" t="str">
            <v>SICRO Jan/26</v>
          </cell>
        </row>
        <row r="5311">
          <cell r="A5311">
            <v>5213711</v>
          </cell>
          <cell r="B5311" t="str">
            <v>Semipórtico metálico com vão de 8,3 m, vento de 40 m/s e área de exposição de até 12,45 m² - fornecimento e implantação - areia e brita comerciais</v>
          </cell>
          <cell r="C5311" t="str">
            <v>un</v>
          </cell>
          <cell r="D5311">
            <v>69454.03</v>
          </cell>
          <cell r="E5311" t="str">
            <v>SICRO Jan/26</v>
          </cell>
        </row>
        <row r="5312">
          <cell r="A5312">
            <v>5213734</v>
          </cell>
          <cell r="B5312" t="str">
            <v>Semipórtico metálico com vão de 8,3 m, vento de 40 m/s e área de exposição de até 12,45 m² - fornecimento e implantação - areia extraída e brita produzida</v>
          </cell>
          <cell r="C5312" t="str">
            <v>un</v>
          </cell>
          <cell r="D5312">
            <v>69454.03</v>
          </cell>
          <cell r="E5312" t="str">
            <v>SICRO Jan/26</v>
          </cell>
        </row>
        <row r="5313">
          <cell r="A5313">
            <v>5213769</v>
          </cell>
          <cell r="B5313" t="str">
            <v>Semipórtico metálico com vão de 8,3 m, vento de 45 m/s e área de exposição de até 12,45 m² - fornecimento e implantação - areia e brita comerciais</v>
          </cell>
          <cell r="C5313" t="str">
            <v>un</v>
          </cell>
          <cell r="D5313">
            <v>78829.009999999995</v>
          </cell>
          <cell r="E5313" t="str">
            <v>SICRO Jan/26</v>
          </cell>
        </row>
        <row r="5314">
          <cell r="A5314">
            <v>5213792</v>
          </cell>
          <cell r="B5314" t="str">
            <v>Semipórtico metálico com vão de 8,3 m, vento de 45 m/s e área de exposição de até 12,45 m² - fornecimento e implantação - areia extraída e brita produzida</v>
          </cell>
          <cell r="C5314" t="str">
            <v>un</v>
          </cell>
          <cell r="D5314">
            <v>78829.009999999995</v>
          </cell>
          <cell r="E5314" t="str">
            <v>SICRO Jan/26</v>
          </cell>
        </row>
        <row r="5315">
          <cell r="A5315">
            <v>5213844</v>
          </cell>
          <cell r="B5315" t="str">
            <v>Sinalizador direcional móvel, LED, com banco fotovoltaico de energia e montado em chassi com engate</v>
          </cell>
          <cell r="C5315" t="str">
            <v>h</v>
          </cell>
          <cell r="D5315">
            <v>4.09</v>
          </cell>
          <cell r="E5315" t="str">
            <v>SICRO Jan/26</v>
          </cell>
        </row>
        <row r="5316">
          <cell r="A5316">
            <v>5213869</v>
          </cell>
          <cell r="B5316" t="str">
            <v>Suporte duplo metálico galvanizado para placas - 3,00 x 1,50 m - fornecimento e implantação</v>
          </cell>
          <cell r="C5316" t="str">
            <v>un</v>
          </cell>
          <cell r="D5316">
            <v>2734.83</v>
          </cell>
          <cell r="E5316" t="str">
            <v>SICRO Jan/26</v>
          </cell>
        </row>
        <row r="5317">
          <cell r="A5317">
            <v>5213870</v>
          </cell>
          <cell r="B5317" t="str">
            <v>Suporte duplo metálico galvanizado para placas - 3,00 x 2,00 m - fornecimento e implantação</v>
          </cell>
          <cell r="C5317" t="str">
            <v>un</v>
          </cell>
          <cell r="D5317">
            <v>3747.55</v>
          </cell>
          <cell r="E5317" t="str">
            <v>SICRO Jan/26</v>
          </cell>
        </row>
        <row r="5318">
          <cell r="A5318">
            <v>5213871</v>
          </cell>
          <cell r="B5318" t="str">
            <v>Suporte duplo metálico galvanizado para placas - 4,00 x 2,00 m - fornecimento e implantação</v>
          </cell>
          <cell r="C5318" t="str">
            <v>un</v>
          </cell>
          <cell r="D5318">
            <v>3845.23</v>
          </cell>
          <cell r="E5318" t="str">
            <v>SICRO Jan/26</v>
          </cell>
        </row>
        <row r="5319">
          <cell r="A5319">
            <v>5213872</v>
          </cell>
          <cell r="B5319" t="str">
            <v>Suporte duplo metálico galvanizado para placas - 4,00 x 3,00 m - fornecimento e implantação</v>
          </cell>
          <cell r="C5319" t="str">
            <v>un</v>
          </cell>
          <cell r="D5319">
            <v>6065.59</v>
          </cell>
          <cell r="E5319" t="str">
            <v>SICRO Jan/26</v>
          </cell>
        </row>
        <row r="5320">
          <cell r="A5320">
            <v>5213867</v>
          </cell>
          <cell r="B5320" t="str">
            <v>Suporte metálico galvanizado para marco quilométrico - fornecimento e implantação</v>
          </cell>
          <cell r="C5320" t="str">
            <v>un</v>
          </cell>
          <cell r="D5320">
            <v>645.9</v>
          </cell>
          <cell r="E5320" t="str">
            <v>SICRO Jan/26</v>
          </cell>
        </row>
        <row r="5321">
          <cell r="A5321">
            <v>5213863</v>
          </cell>
          <cell r="B5321" t="str">
            <v>Suporte metálico galvanizado para placa de advertência ou regulamentação - lado ou diâmetro de 0,60 m - fornecimento e implantação</v>
          </cell>
          <cell r="C5321" t="str">
            <v>un</v>
          </cell>
          <cell r="D5321">
            <v>516.39</v>
          </cell>
          <cell r="E5321" t="str">
            <v>SICRO Jan/26</v>
          </cell>
        </row>
        <row r="5322">
          <cell r="A5322">
            <v>5213864</v>
          </cell>
          <cell r="B5322" t="str">
            <v>Suporte metálico galvanizado para placa de advertência ou regulamentação - lado ou diâmetro de 0,80 m - fornecimento e implantação</v>
          </cell>
          <cell r="C5322" t="str">
            <v>un</v>
          </cell>
          <cell r="D5322">
            <v>549.64</v>
          </cell>
          <cell r="E5322" t="str">
            <v>SICRO Jan/26</v>
          </cell>
        </row>
        <row r="5323">
          <cell r="A5323">
            <v>5213865</v>
          </cell>
          <cell r="B5323" t="str">
            <v>Suporte metálico galvanizado para placa de advertência ou regulamentação - lado ou diâmetro de 1,00 m - fornecimento e implantação</v>
          </cell>
          <cell r="C5323" t="str">
            <v>un</v>
          </cell>
          <cell r="D5323">
            <v>583.13</v>
          </cell>
          <cell r="E5323" t="str">
            <v>SICRO Jan/26</v>
          </cell>
        </row>
        <row r="5324">
          <cell r="A5324">
            <v>5213866</v>
          </cell>
          <cell r="B5324" t="str">
            <v>Suporte metálico galvanizado para placa de advertência ou regulamentação - lado ou diâmetro de 1,20 m - fornecimento e implantação</v>
          </cell>
          <cell r="C5324" t="str">
            <v>un</v>
          </cell>
          <cell r="D5324">
            <v>657.81</v>
          </cell>
          <cell r="E5324" t="str">
            <v>SICRO Jan/26</v>
          </cell>
        </row>
        <row r="5325">
          <cell r="A5325">
            <v>5213855</v>
          </cell>
          <cell r="B5325" t="str">
            <v>Suporte metálico galvanizado para placa de regulamentação - R1 - lado de 0,248 m - fornecimento e implantação</v>
          </cell>
          <cell r="C5325" t="str">
            <v>un</v>
          </cell>
          <cell r="D5325">
            <v>464.33</v>
          </cell>
          <cell r="E5325" t="str">
            <v>SICRO Jan/26</v>
          </cell>
        </row>
        <row r="5326">
          <cell r="A5326">
            <v>5213856</v>
          </cell>
          <cell r="B5326" t="str">
            <v>Suporte metálico galvanizado para placa de regulamentação - R1 - lado de 0,331 m - fornecimento e implantação</v>
          </cell>
          <cell r="C5326" t="str">
            <v>un</v>
          </cell>
          <cell r="D5326">
            <v>481.52</v>
          </cell>
          <cell r="E5326" t="str">
            <v>SICRO Jan/26</v>
          </cell>
        </row>
        <row r="5327">
          <cell r="A5327">
            <v>5213857</v>
          </cell>
          <cell r="B5327" t="str">
            <v>Suporte metálico galvanizado para placa de regulamentação - R1 - lado de 0,414 m - fornecimento e implantação</v>
          </cell>
          <cell r="C5327" t="str">
            <v>un</v>
          </cell>
          <cell r="D5327">
            <v>497.93</v>
          </cell>
          <cell r="E5327" t="str">
            <v>SICRO Jan/26</v>
          </cell>
        </row>
        <row r="5328">
          <cell r="A5328">
            <v>5213858</v>
          </cell>
          <cell r="B5328" t="str">
            <v>Suporte metálico galvanizado para placa de regulamentação - R1 - lado de 0,497 m - fornecimento e implantação</v>
          </cell>
          <cell r="C5328" t="str">
            <v>un</v>
          </cell>
          <cell r="D5328">
            <v>515.37</v>
          </cell>
          <cell r="E5328" t="str">
            <v>SICRO Jan/26</v>
          </cell>
        </row>
        <row r="5329">
          <cell r="A5329">
            <v>5213859</v>
          </cell>
          <cell r="B5329" t="str">
            <v>Suporte metálico galvanizado para placa de regulamentação - R2 - lado de 0,60 m - fornecimento e implantação</v>
          </cell>
          <cell r="C5329" t="str">
            <v>un</v>
          </cell>
          <cell r="D5329">
            <v>510.1</v>
          </cell>
          <cell r="E5329" t="str">
            <v>SICRO Jan/26</v>
          </cell>
        </row>
        <row r="5330">
          <cell r="A5330">
            <v>5213860</v>
          </cell>
          <cell r="B5330" t="str">
            <v>Suporte metálico galvanizado para placa de regulamentação - R2 - lado de 0,80 m - fornecimento e implantação</v>
          </cell>
          <cell r="C5330" t="str">
            <v>un</v>
          </cell>
          <cell r="D5330">
            <v>527.22</v>
          </cell>
          <cell r="E5330" t="str">
            <v>SICRO Jan/26</v>
          </cell>
        </row>
        <row r="5331">
          <cell r="A5331">
            <v>5213861</v>
          </cell>
          <cell r="B5331" t="str">
            <v>Suporte metálico galvanizado para placa de regulamentação - R2 - lado de 1,00 m - fornecimento e implantação</v>
          </cell>
          <cell r="C5331" t="str">
            <v>un</v>
          </cell>
          <cell r="D5331">
            <v>559.11</v>
          </cell>
          <cell r="E5331" t="str">
            <v>SICRO Jan/26</v>
          </cell>
        </row>
        <row r="5332">
          <cell r="A5332">
            <v>5213862</v>
          </cell>
          <cell r="B5332" t="str">
            <v>Suporte metálico galvanizado para placa de regulamentação - R2 - lado de 1,20 m - fornecimento e implantação</v>
          </cell>
          <cell r="C5332" t="str">
            <v>un</v>
          </cell>
          <cell r="D5332">
            <v>633.36</v>
          </cell>
          <cell r="E5332" t="str">
            <v>SICRO Jan/26</v>
          </cell>
        </row>
        <row r="5333">
          <cell r="A5333">
            <v>5213868</v>
          </cell>
          <cell r="B5333" t="str">
            <v>Suporte metálico galvanizado para placas - 2,00 x 1,00 m - fornecimento e implantação</v>
          </cell>
          <cell r="C5333" t="str">
            <v>un</v>
          </cell>
          <cell r="D5333">
            <v>1269.9100000000001</v>
          </cell>
          <cell r="E5333" t="str">
            <v>SICRO Jan/26</v>
          </cell>
        </row>
        <row r="5334">
          <cell r="A5334">
            <v>5219546</v>
          </cell>
          <cell r="B5334" t="str">
            <v>Suporte metálico móvel para placa de sinalização - confecção</v>
          </cell>
          <cell r="C5334" t="str">
            <v>un</v>
          </cell>
          <cell r="D5334">
            <v>377.4</v>
          </cell>
          <cell r="E5334" t="str">
            <v>SICRO Jan/26</v>
          </cell>
        </row>
        <row r="5335">
          <cell r="A5335">
            <v>5216111</v>
          </cell>
          <cell r="B5335" t="str">
            <v>Suporte para placa de sinalização em madeira de lei tratada 8 x 8 cm - fornecimento e implantação</v>
          </cell>
          <cell r="C5335" t="str">
            <v>un</v>
          </cell>
          <cell r="D5335">
            <v>147.04</v>
          </cell>
          <cell r="E5335" t="str">
            <v>SICRO Jan/26</v>
          </cell>
        </row>
        <row r="5336">
          <cell r="A5336">
            <v>5213351</v>
          </cell>
          <cell r="B5336" t="str">
            <v>Suporte polimérico ecológico maciço colapsível D = 6,5 cm para placa de sinalização - fornecimento e implantação</v>
          </cell>
          <cell r="C5336" t="str">
            <v>un</v>
          </cell>
          <cell r="D5336">
            <v>653.95000000000005</v>
          </cell>
          <cell r="E5336" t="str">
            <v>SICRO Jan/26</v>
          </cell>
        </row>
        <row r="5337">
          <cell r="A5337">
            <v>5213350</v>
          </cell>
          <cell r="B5337" t="str">
            <v>Suporte polimérico ecológico maciço colapsível quadrado de 10 cm para placa de sinalização - fornecimento e implantação</v>
          </cell>
          <cell r="C5337" t="str">
            <v>un</v>
          </cell>
          <cell r="D5337">
            <v>1723.6</v>
          </cell>
          <cell r="E5337" t="str">
            <v>SICRO Jan/26</v>
          </cell>
        </row>
        <row r="5338">
          <cell r="A5338">
            <v>5213352</v>
          </cell>
          <cell r="B5338" t="str">
            <v>Suporte polimérico ecológico maciço colapsível quadrado de 8 cm para placa de sinalização - fornecimento e implantação</v>
          </cell>
          <cell r="C5338" t="str">
            <v>un</v>
          </cell>
          <cell r="D5338">
            <v>1037.03</v>
          </cell>
          <cell r="E5338" t="str">
            <v>SICRO Jan/26</v>
          </cell>
        </row>
        <row r="5339">
          <cell r="A5339">
            <v>5213353</v>
          </cell>
          <cell r="B5339" t="str">
            <v>Suporte polimérico ecológico maciço colapsível retangular de 7 x 15 cm para placa de sinalização - fornecimento e implantação</v>
          </cell>
          <cell r="C5339" t="str">
            <v>un</v>
          </cell>
          <cell r="D5339">
            <v>2732.75</v>
          </cell>
          <cell r="E5339" t="str">
            <v>SICRO Jan/26</v>
          </cell>
        </row>
        <row r="5340">
          <cell r="A5340">
            <v>5213360</v>
          </cell>
          <cell r="B5340" t="str">
            <v>Tacha refletiva em plástico injetado - bidirecional tipo I - com um pino - fornecimento e colocação</v>
          </cell>
          <cell r="C5340" t="str">
            <v>un</v>
          </cell>
          <cell r="D5340">
            <v>36.700000000000003</v>
          </cell>
          <cell r="E5340" t="str">
            <v>SICRO Jan/26</v>
          </cell>
        </row>
        <row r="5341">
          <cell r="A5341">
            <v>5219605</v>
          </cell>
          <cell r="B5341" t="str">
            <v>Tacha refletiva em plástico injetado - bidirecional tipo I - fornecimento e colocação</v>
          </cell>
          <cell r="C5341" t="str">
            <v>un</v>
          </cell>
          <cell r="D5341">
            <v>34.57</v>
          </cell>
          <cell r="E5341" t="str">
            <v>SICRO Jan/26</v>
          </cell>
        </row>
        <row r="5342">
          <cell r="A5342">
            <v>5219606</v>
          </cell>
          <cell r="B5342" t="str">
            <v>Tacha refletiva em plástico injetado - bidirecional tipo II - com um pino - fornecimento e colocação</v>
          </cell>
          <cell r="C5342" t="str">
            <v>un</v>
          </cell>
          <cell r="D5342">
            <v>41.42</v>
          </cell>
          <cell r="E5342" t="str">
            <v>SICRO Jan/26</v>
          </cell>
        </row>
        <row r="5343">
          <cell r="A5343">
            <v>5219607</v>
          </cell>
          <cell r="B5343" t="str">
            <v>Tacha refletiva em plástico injetado - bidirecional tipo II - fornecimento e colocação</v>
          </cell>
          <cell r="C5343" t="str">
            <v>un</v>
          </cell>
          <cell r="D5343">
            <v>37.200000000000003</v>
          </cell>
          <cell r="E5343" t="str">
            <v>SICRO Jan/26</v>
          </cell>
        </row>
        <row r="5344">
          <cell r="A5344">
            <v>5219608</v>
          </cell>
          <cell r="B5344" t="str">
            <v>Tacha refletiva em plástico injetado - bidirecional tipo III - com um pino - fornecimento e colocação</v>
          </cell>
          <cell r="C5344" t="str">
            <v>un</v>
          </cell>
          <cell r="D5344">
            <v>43</v>
          </cell>
          <cell r="E5344" t="str">
            <v>SICRO Jan/26</v>
          </cell>
        </row>
        <row r="5345">
          <cell r="A5345">
            <v>5219609</v>
          </cell>
          <cell r="B5345" t="str">
            <v>Tacha refletiva em plástico injetado - bidirecional tipo III - fornecimento e colocação</v>
          </cell>
          <cell r="C5345" t="str">
            <v>un</v>
          </cell>
          <cell r="D5345">
            <v>38.299999999999997</v>
          </cell>
          <cell r="E5345" t="str">
            <v>SICRO Jan/26</v>
          </cell>
        </row>
        <row r="5346">
          <cell r="A5346">
            <v>5219610</v>
          </cell>
          <cell r="B5346" t="str">
            <v>Tacha refletiva em plástico injetado - bidirecional tipo IV - com um pino - fornecimento e colocação</v>
          </cell>
          <cell r="C5346" t="str">
            <v>un</v>
          </cell>
          <cell r="D5346">
            <v>43.89</v>
          </cell>
          <cell r="E5346" t="str">
            <v>SICRO Jan/26</v>
          </cell>
        </row>
        <row r="5347">
          <cell r="A5347">
            <v>5219611</v>
          </cell>
          <cell r="B5347" t="str">
            <v>Tacha refletiva em plástico injetado - bidirecional tipo IV - fornecimento e colocação</v>
          </cell>
          <cell r="C5347" t="str">
            <v>un</v>
          </cell>
          <cell r="D5347">
            <v>42.76</v>
          </cell>
          <cell r="E5347" t="str">
            <v>SICRO Jan/26</v>
          </cell>
        </row>
        <row r="5348">
          <cell r="A5348">
            <v>5213359</v>
          </cell>
          <cell r="B5348" t="str">
            <v>Tacha refletiva em plástico injetado - monodirecional tipo I - com um pino - fornecimento e colocação</v>
          </cell>
          <cell r="C5348" t="str">
            <v>un</v>
          </cell>
          <cell r="D5348">
            <v>32.340000000000003</v>
          </cell>
          <cell r="E5348" t="str">
            <v>SICRO Jan/26</v>
          </cell>
        </row>
        <row r="5349">
          <cell r="A5349">
            <v>5219612</v>
          </cell>
          <cell r="B5349" t="str">
            <v>Tacha refletiva em plástico injetado - monodirecional tipo I - fornecimento e colocação</v>
          </cell>
          <cell r="C5349" t="str">
            <v>un</v>
          </cell>
          <cell r="D5349">
            <v>30.03</v>
          </cell>
          <cell r="E5349" t="str">
            <v>SICRO Jan/26</v>
          </cell>
        </row>
        <row r="5350">
          <cell r="A5350">
            <v>5219613</v>
          </cell>
          <cell r="B5350" t="str">
            <v>Tacha refletiva em plástico injetado - monodirecional tipo II - com um pino - fornecimento e colocação</v>
          </cell>
          <cell r="C5350" t="str">
            <v>un</v>
          </cell>
          <cell r="D5350">
            <v>36.9</v>
          </cell>
          <cell r="E5350" t="str">
            <v>SICRO Jan/26</v>
          </cell>
        </row>
        <row r="5351">
          <cell r="A5351">
            <v>5219614</v>
          </cell>
          <cell r="B5351" t="str">
            <v>Tacha refletiva em plástico injetado - monodirecional tipo II - fornecimento e colocação</v>
          </cell>
          <cell r="C5351" t="str">
            <v>un</v>
          </cell>
          <cell r="D5351">
            <v>33.89</v>
          </cell>
          <cell r="E5351" t="str">
            <v>SICRO Jan/26</v>
          </cell>
        </row>
        <row r="5352">
          <cell r="A5352">
            <v>5219615</v>
          </cell>
          <cell r="B5352" t="str">
            <v>Tacha refletiva em plástico injetado - monodirecional tipo III - com um pino - fornecimento e colocação</v>
          </cell>
          <cell r="C5352" t="str">
            <v>un</v>
          </cell>
          <cell r="D5352">
            <v>37.880000000000003</v>
          </cell>
          <cell r="E5352" t="str">
            <v>SICRO Jan/26</v>
          </cell>
        </row>
        <row r="5353">
          <cell r="A5353">
            <v>5219616</v>
          </cell>
          <cell r="B5353" t="str">
            <v>Tacha refletiva em plástico injetado - monodirecional tipo III - fornecimento e colocação</v>
          </cell>
          <cell r="C5353" t="str">
            <v>un</v>
          </cell>
          <cell r="D5353">
            <v>34.44</v>
          </cell>
          <cell r="E5353" t="str">
            <v>SICRO Jan/26</v>
          </cell>
        </row>
        <row r="5354">
          <cell r="A5354">
            <v>5219617</v>
          </cell>
          <cell r="B5354" t="str">
            <v>Tacha refletiva em plástico injetado - monodirecional tipo IV - com um pino - fornecimento e colocação</v>
          </cell>
          <cell r="C5354" t="str">
            <v>un</v>
          </cell>
          <cell r="D5354">
            <v>44.67</v>
          </cell>
          <cell r="E5354" t="str">
            <v>SICRO Jan/26</v>
          </cell>
        </row>
        <row r="5355">
          <cell r="A5355">
            <v>5219618</v>
          </cell>
          <cell r="B5355" t="str">
            <v>Tacha refletiva em plástico injetado - monodirecional tipo IV - fornecimento e colocação</v>
          </cell>
          <cell r="C5355" t="str">
            <v>un</v>
          </cell>
          <cell r="D5355">
            <v>41.58</v>
          </cell>
          <cell r="E5355" t="str">
            <v>SICRO Jan/26</v>
          </cell>
        </row>
        <row r="5356">
          <cell r="A5356">
            <v>5219619</v>
          </cell>
          <cell r="B5356" t="str">
            <v>Tacha refletiva em resina sintética - bidirecional tipo I - com um pino - fornecimento e colocação</v>
          </cell>
          <cell r="C5356" t="str">
            <v>un</v>
          </cell>
          <cell r="D5356">
            <v>47.75</v>
          </cell>
          <cell r="E5356" t="str">
            <v>SICRO Jan/26</v>
          </cell>
        </row>
        <row r="5357">
          <cell r="A5357">
            <v>5219620</v>
          </cell>
          <cell r="B5357" t="str">
            <v>Tacha refletiva em resina sintética - bidirecional tipo I - fornecimento e colocação</v>
          </cell>
          <cell r="C5357" t="str">
            <v>un</v>
          </cell>
          <cell r="D5357">
            <v>43.08</v>
          </cell>
          <cell r="E5357" t="str">
            <v>SICRO Jan/26</v>
          </cell>
        </row>
        <row r="5358">
          <cell r="A5358">
            <v>5219621</v>
          </cell>
          <cell r="B5358" t="str">
            <v>Tacha refletiva em resina sintética - bidirecional tipo II - com um pino - fornecimento e colocação</v>
          </cell>
          <cell r="C5358" t="str">
            <v>un</v>
          </cell>
          <cell r="D5358">
            <v>54.3</v>
          </cell>
          <cell r="E5358" t="str">
            <v>SICRO Jan/26</v>
          </cell>
        </row>
        <row r="5359">
          <cell r="A5359">
            <v>5219622</v>
          </cell>
          <cell r="B5359" t="str">
            <v>Tacha refletiva em resina sintética - bidirecional tipo II - fornecimento e colocação</v>
          </cell>
          <cell r="C5359" t="str">
            <v>un</v>
          </cell>
          <cell r="D5359">
            <v>51.24</v>
          </cell>
          <cell r="E5359" t="str">
            <v>SICRO Jan/26</v>
          </cell>
        </row>
        <row r="5360">
          <cell r="A5360">
            <v>5219623</v>
          </cell>
          <cell r="B5360" t="str">
            <v>Tacha refletiva em resina sintética - bidirecional tipo III - com um pino - fornecimento e colocação</v>
          </cell>
          <cell r="C5360" t="str">
            <v>un</v>
          </cell>
          <cell r="D5360">
            <v>58.77</v>
          </cell>
          <cell r="E5360" t="str">
            <v>SICRO Jan/26</v>
          </cell>
        </row>
        <row r="5361">
          <cell r="A5361">
            <v>5219624</v>
          </cell>
          <cell r="B5361" t="str">
            <v>Tacha refletiva em resina sintética - bidirecional tipo III - fornecimento e colocação</v>
          </cell>
          <cell r="C5361" t="str">
            <v>un</v>
          </cell>
          <cell r="D5361">
            <v>55.58</v>
          </cell>
          <cell r="E5361" t="str">
            <v>SICRO Jan/26</v>
          </cell>
        </row>
        <row r="5362">
          <cell r="A5362">
            <v>5219625</v>
          </cell>
          <cell r="B5362" t="str">
            <v>Tacha refletiva em resina sintética - bidirecional tipo IV - com um pino - fornecimento e colocação</v>
          </cell>
          <cell r="C5362" t="str">
            <v>un</v>
          </cell>
          <cell r="D5362">
            <v>61.66</v>
          </cell>
          <cell r="E5362" t="str">
            <v>SICRO Jan/26</v>
          </cell>
        </row>
        <row r="5363">
          <cell r="A5363">
            <v>5219626</v>
          </cell>
          <cell r="B5363" t="str">
            <v>Tacha refletiva em resina sintética - bidirecional tipo IV - fornecimento e colocação</v>
          </cell>
          <cell r="C5363" t="str">
            <v>un</v>
          </cell>
          <cell r="D5363">
            <v>58.53</v>
          </cell>
          <cell r="E5363" t="str">
            <v>SICRO Jan/26</v>
          </cell>
        </row>
        <row r="5364">
          <cell r="A5364">
            <v>5219627</v>
          </cell>
          <cell r="B5364" t="str">
            <v>Tacha refletiva em resina sintética - monodirecional tipo I - com um pino - fornecimento e colocação</v>
          </cell>
          <cell r="C5364" t="str">
            <v>un</v>
          </cell>
          <cell r="D5364">
            <v>46.22</v>
          </cell>
          <cell r="E5364" t="str">
            <v>SICRO Jan/26</v>
          </cell>
        </row>
        <row r="5365">
          <cell r="A5365">
            <v>5219628</v>
          </cell>
          <cell r="B5365" t="str">
            <v>Tacha refletiva em resina sintética - monodirecional tipo I - fornecimento e colocação</v>
          </cell>
          <cell r="C5365" t="str">
            <v>un</v>
          </cell>
          <cell r="D5365">
            <v>43.13</v>
          </cell>
          <cell r="E5365" t="str">
            <v>SICRO Jan/26</v>
          </cell>
        </row>
        <row r="5366">
          <cell r="A5366">
            <v>5219629</v>
          </cell>
          <cell r="B5366" t="str">
            <v>Tacha refletiva em resina sintética - monodirecional tipo II - com um pino - fornecimento e colocação</v>
          </cell>
          <cell r="C5366" t="str">
            <v>un</v>
          </cell>
          <cell r="D5366">
            <v>54.67</v>
          </cell>
          <cell r="E5366" t="str">
            <v>SICRO Jan/26</v>
          </cell>
        </row>
        <row r="5367">
          <cell r="A5367">
            <v>5219630</v>
          </cell>
          <cell r="B5367" t="str">
            <v>Tacha refletiva em resina sintética - monodirecional tipo II - fornecimento e colocação</v>
          </cell>
          <cell r="C5367" t="str">
            <v>un</v>
          </cell>
          <cell r="D5367">
            <v>51.47</v>
          </cell>
          <cell r="E5367" t="str">
            <v>SICRO Jan/26</v>
          </cell>
        </row>
        <row r="5368">
          <cell r="A5368">
            <v>5219631</v>
          </cell>
          <cell r="B5368" t="str">
            <v>Tacha refletiva em resina sintética - monodirecional tipo III - com um pino - fornecimento e colocação</v>
          </cell>
          <cell r="C5368" t="str">
            <v>un</v>
          </cell>
          <cell r="D5368">
            <v>57.62</v>
          </cell>
          <cell r="E5368" t="str">
            <v>SICRO Jan/26</v>
          </cell>
        </row>
        <row r="5369">
          <cell r="A5369">
            <v>5219632</v>
          </cell>
          <cell r="B5369" t="str">
            <v>Tacha refletiva em resina sintética - monodirecional tipo III - fornecimento e colocação</v>
          </cell>
          <cell r="C5369" t="str">
            <v>un</v>
          </cell>
          <cell r="D5369">
            <v>54.26</v>
          </cell>
          <cell r="E5369" t="str">
            <v>SICRO Jan/26</v>
          </cell>
        </row>
        <row r="5370">
          <cell r="A5370">
            <v>5219633</v>
          </cell>
          <cell r="B5370" t="str">
            <v>Tacha refletiva em resina sintética - monodirecional tipo IV - com um pino - fornecimento e colocação</v>
          </cell>
          <cell r="C5370" t="str">
            <v>un</v>
          </cell>
          <cell r="D5370">
            <v>60.1</v>
          </cell>
          <cell r="E5370" t="str">
            <v>SICRO Jan/26</v>
          </cell>
        </row>
        <row r="5371">
          <cell r="A5371">
            <v>5219634</v>
          </cell>
          <cell r="B5371" t="str">
            <v>Tacha refletiva em resina sintética - monodirecional tipo IV - fornecimento e colocação</v>
          </cell>
          <cell r="C5371" t="str">
            <v>un</v>
          </cell>
          <cell r="D5371">
            <v>57.03</v>
          </cell>
          <cell r="E5371" t="str">
            <v>SICRO Jan/26</v>
          </cell>
        </row>
        <row r="5372">
          <cell r="A5372">
            <v>5213395</v>
          </cell>
          <cell r="B5372" t="str">
            <v>Tacha refletiva metálica - bidirecional tipo II - com dois pinos - fornecimento e colocação</v>
          </cell>
          <cell r="C5372" t="str">
            <v>un</v>
          </cell>
          <cell r="D5372">
            <v>43.7</v>
          </cell>
          <cell r="E5372" t="str">
            <v>SICRO Jan/26</v>
          </cell>
        </row>
        <row r="5373">
          <cell r="A5373">
            <v>5213394</v>
          </cell>
          <cell r="B5373" t="str">
            <v>Tacha refletiva metálica - bidirecional tipo II - com um pino - fornecimento e colocação</v>
          </cell>
          <cell r="C5373" t="str">
            <v>un</v>
          </cell>
          <cell r="D5373">
            <v>38.43</v>
          </cell>
          <cell r="E5373" t="str">
            <v>SICRO Jan/26</v>
          </cell>
        </row>
        <row r="5374">
          <cell r="A5374">
            <v>5219635</v>
          </cell>
          <cell r="B5374" t="str">
            <v>Tacha refletiva metálica - bidirecional tipo III - com dois pinos - fornecimento e colocação</v>
          </cell>
          <cell r="C5374" t="str">
            <v>un</v>
          </cell>
          <cell r="D5374">
            <v>40.909999999999997</v>
          </cell>
          <cell r="E5374" t="str">
            <v>SICRO Jan/26</v>
          </cell>
        </row>
        <row r="5375">
          <cell r="A5375">
            <v>5219636</v>
          </cell>
          <cell r="B5375" t="str">
            <v>Tacha refletiva metálica - bidirecional tipo III - com um pino - fornecimento e colocação</v>
          </cell>
          <cell r="C5375" t="str">
            <v>un</v>
          </cell>
          <cell r="D5375">
            <v>36.43</v>
          </cell>
          <cell r="E5375" t="str">
            <v>SICRO Jan/26</v>
          </cell>
        </row>
        <row r="5376">
          <cell r="A5376">
            <v>5219637</v>
          </cell>
          <cell r="B5376" t="str">
            <v>Tacha refletiva metálica - bidirecional tipo IV - com dois pinos - fornecimento e colocação</v>
          </cell>
          <cell r="C5376" t="str">
            <v>un</v>
          </cell>
          <cell r="D5376">
            <v>78.790000000000006</v>
          </cell>
          <cell r="E5376" t="str">
            <v>SICRO Jan/26</v>
          </cell>
        </row>
        <row r="5377">
          <cell r="A5377">
            <v>5219638</v>
          </cell>
          <cell r="B5377" t="str">
            <v>Tacha refletiva metálica - bidirecional tipo IV - com um pino - fornecimento e colocação</v>
          </cell>
          <cell r="C5377" t="str">
            <v>un</v>
          </cell>
          <cell r="D5377">
            <v>75.63</v>
          </cell>
          <cell r="E5377" t="str">
            <v>SICRO Jan/26</v>
          </cell>
        </row>
        <row r="5378">
          <cell r="A5378">
            <v>5213393</v>
          </cell>
          <cell r="B5378" t="str">
            <v>Tacha refletiva metálica - monodirecional tipo II - com dois pinos - fornecimento e colocação</v>
          </cell>
          <cell r="C5378" t="str">
            <v>un</v>
          </cell>
          <cell r="D5378">
            <v>38.25</v>
          </cell>
          <cell r="E5378" t="str">
            <v>SICRO Jan/26</v>
          </cell>
        </row>
        <row r="5379">
          <cell r="A5379">
            <v>5213392</v>
          </cell>
          <cell r="B5379" t="str">
            <v>Tacha refletiva metálica - monodirecional tipo II - com um pino - fornecimento e colocação</v>
          </cell>
          <cell r="C5379" t="str">
            <v>un</v>
          </cell>
          <cell r="D5379">
            <v>31.99</v>
          </cell>
          <cell r="E5379" t="str">
            <v>SICRO Jan/26</v>
          </cell>
        </row>
        <row r="5380">
          <cell r="A5380">
            <v>5219639</v>
          </cell>
          <cell r="B5380" t="str">
            <v>Tacha refletiva metálica - monodirecional tipo III - com dois pinos - fornecimento e colocação</v>
          </cell>
          <cell r="C5380" t="str">
            <v>un</v>
          </cell>
          <cell r="D5380">
            <v>37.5</v>
          </cell>
          <cell r="E5380" t="str">
            <v>SICRO Jan/26</v>
          </cell>
        </row>
        <row r="5381">
          <cell r="A5381">
            <v>5219640</v>
          </cell>
          <cell r="B5381" t="str">
            <v>Tacha refletiva metálica - monodirecional tipo III - com um pino - fornecimento e colocação</v>
          </cell>
          <cell r="C5381" t="str">
            <v>un</v>
          </cell>
          <cell r="D5381">
            <v>31.6</v>
          </cell>
          <cell r="E5381" t="str">
            <v>SICRO Jan/26</v>
          </cell>
        </row>
        <row r="5382">
          <cell r="A5382">
            <v>5219641</v>
          </cell>
          <cell r="B5382" t="str">
            <v>Tacha refletiva metálica - monodirecional tipo IV - com dois pinos - fornecimento e colocação</v>
          </cell>
          <cell r="C5382" t="str">
            <v>un</v>
          </cell>
          <cell r="D5382">
            <v>71.8</v>
          </cell>
          <cell r="E5382" t="str">
            <v>SICRO Jan/26</v>
          </cell>
        </row>
        <row r="5383">
          <cell r="A5383">
            <v>5219642</v>
          </cell>
          <cell r="B5383" t="str">
            <v>Tacha refletiva metálica - monodirecional tipo IV - com um pino - fornecimento e colocação</v>
          </cell>
          <cell r="C5383" t="str">
            <v>un</v>
          </cell>
          <cell r="D5383">
            <v>69.25</v>
          </cell>
          <cell r="E5383" t="str">
            <v>SICRO Jan/26</v>
          </cell>
        </row>
        <row r="5384">
          <cell r="A5384">
            <v>5213362</v>
          </cell>
          <cell r="B5384" t="str">
            <v>Tachão refletivo em plástico injetado - bidirecional - fornecimento e colocação</v>
          </cell>
          <cell r="C5384" t="str">
            <v>un</v>
          </cell>
          <cell r="D5384">
            <v>90.33</v>
          </cell>
          <cell r="E5384" t="str">
            <v>SICRO Jan/26</v>
          </cell>
        </row>
        <row r="5385">
          <cell r="A5385">
            <v>5213361</v>
          </cell>
          <cell r="B5385" t="str">
            <v>Tachão refletivo em plástico injetado - monodirecional - fornecimento e colocação</v>
          </cell>
          <cell r="C5385" t="str">
            <v>un</v>
          </cell>
          <cell r="D5385">
            <v>88.08</v>
          </cell>
          <cell r="E5385" t="str">
            <v>SICRO Jan/26</v>
          </cell>
        </row>
        <row r="5386">
          <cell r="A5386">
            <v>5219643</v>
          </cell>
          <cell r="B5386" t="str">
            <v>Tachão refletivo em resina sintética - bidirecional - fornecimento e colocação</v>
          </cell>
          <cell r="C5386" t="str">
            <v>un</v>
          </cell>
          <cell r="D5386">
            <v>84.72</v>
          </cell>
          <cell r="E5386" t="str">
            <v>SICRO Jan/26</v>
          </cell>
        </row>
        <row r="5387">
          <cell r="A5387">
            <v>5219644</v>
          </cell>
          <cell r="B5387" t="str">
            <v>Tachão refletivo em resina sintética - monodirecional - fornecimento e colocação</v>
          </cell>
          <cell r="C5387" t="str">
            <v>un</v>
          </cell>
          <cell r="D5387">
            <v>82.24</v>
          </cell>
          <cell r="E5387" t="str">
            <v>SICRO Jan/26</v>
          </cell>
        </row>
        <row r="5388">
          <cell r="A5388">
            <v>5214000</v>
          </cell>
          <cell r="B5388" t="str">
            <v>Termoplástico pré-formado para sinalização horizontal - espessura de 2 mm - fornecimento e implantação</v>
          </cell>
          <cell r="C5388" t="str">
            <v>m²</v>
          </cell>
          <cell r="D5388">
            <v>340.98</v>
          </cell>
          <cell r="E5388" t="str">
            <v>SICRO Jan/26</v>
          </cell>
        </row>
        <row r="5389">
          <cell r="A5389">
            <v>5301014</v>
          </cell>
          <cell r="B5389" t="str">
            <v>Comboio balizador em deslocamento</v>
          </cell>
          <cell r="C5389" t="str">
            <v>km</v>
          </cell>
          <cell r="D5389">
            <v>148.71</v>
          </cell>
          <cell r="E5389" t="str">
            <v>SICRO Jan/26</v>
          </cell>
        </row>
        <row r="5390">
          <cell r="A5390">
            <v>5300995</v>
          </cell>
          <cell r="B5390" t="str">
            <v>Confecção de corpo de boia flutuante cilíndrico D = 1,10m</v>
          </cell>
          <cell r="C5390" t="str">
            <v>un</v>
          </cell>
          <cell r="D5390">
            <v>2682.12</v>
          </cell>
          <cell r="E5390" t="str">
            <v>SICRO Jan/26</v>
          </cell>
        </row>
        <row r="5391">
          <cell r="A5391">
            <v>5300996</v>
          </cell>
          <cell r="B5391" t="str">
            <v>Confecção de corpo de boia flutuante cilíndrico D = 1,10m - com lastro</v>
          </cell>
          <cell r="C5391" t="str">
            <v>un</v>
          </cell>
          <cell r="D5391">
            <v>3475.17</v>
          </cell>
          <cell r="E5391" t="str">
            <v>SICRO Jan/26</v>
          </cell>
        </row>
        <row r="5392">
          <cell r="A5392">
            <v>5300998</v>
          </cell>
          <cell r="B5392" t="str">
            <v>Confecção de corpo de boia flutuante cilíndrico D = 1,42m - boia de amarração</v>
          </cell>
          <cell r="C5392" t="str">
            <v>un</v>
          </cell>
          <cell r="D5392">
            <v>6929.88</v>
          </cell>
          <cell r="E5392" t="str">
            <v>SICRO Jan/26</v>
          </cell>
        </row>
        <row r="5393">
          <cell r="A5393">
            <v>5300997</v>
          </cell>
          <cell r="B5393" t="str">
            <v>Confecção de corpo de boia flutuante cilíndrico D = 1,43m - com lastro</v>
          </cell>
          <cell r="C5393" t="str">
            <v>un</v>
          </cell>
          <cell r="D5393">
            <v>5679.8</v>
          </cell>
          <cell r="E5393" t="str">
            <v>SICRO Jan/26</v>
          </cell>
        </row>
        <row r="5394">
          <cell r="A5394">
            <v>5300999</v>
          </cell>
          <cell r="B5394" t="str">
            <v>Confecção de mangrulho H = 0,90m</v>
          </cell>
          <cell r="C5394" t="str">
            <v>un</v>
          </cell>
          <cell r="D5394">
            <v>814.23</v>
          </cell>
          <cell r="E5394" t="str">
            <v>SICRO Jan/26</v>
          </cell>
        </row>
        <row r="5395">
          <cell r="A5395">
            <v>5301000</v>
          </cell>
          <cell r="B5395" t="str">
            <v>Confecção de mangrulho H = 1,50m</v>
          </cell>
          <cell r="C5395" t="str">
            <v>un</v>
          </cell>
          <cell r="D5395">
            <v>1223.74</v>
          </cell>
          <cell r="E5395" t="str">
            <v>SICRO Jan/26</v>
          </cell>
        </row>
        <row r="5396">
          <cell r="A5396">
            <v>5301001</v>
          </cell>
          <cell r="B5396" t="str">
            <v>Confecção de marca de tope de bombordo</v>
          </cell>
          <cell r="C5396" t="str">
            <v>un</v>
          </cell>
          <cell r="D5396">
            <v>564.92999999999995</v>
          </cell>
          <cell r="E5396" t="str">
            <v>SICRO Jan/26</v>
          </cell>
        </row>
        <row r="5397">
          <cell r="A5397">
            <v>5301002</v>
          </cell>
          <cell r="B5397" t="str">
            <v>Confecção de marca de tope de boreste</v>
          </cell>
          <cell r="C5397" t="str">
            <v>un</v>
          </cell>
          <cell r="D5397">
            <v>366.76</v>
          </cell>
          <cell r="E5397" t="str">
            <v>SICRO Jan/26</v>
          </cell>
        </row>
        <row r="5398">
          <cell r="A5398">
            <v>5301003</v>
          </cell>
          <cell r="B5398" t="str">
            <v>Confecção de marca de tope especial</v>
          </cell>
          <cell r="C5398" t="str">
            <v>un</v>
          </cell>
          <cell r="D5398">
            <v>353.91</v>
          </cell>
          <cell r="E5398" t="str">
            <v>SICRO Jan/26</v>
          </cell>
        </row>
        <row r="5399">
          <cell r="A5399">
            <v>5301064</v>
          </cell>
          <cell r="B5399" t="str">
            <v>Fornecimento e implantação de suporte duplo em madeira com travessa para placa de sinalização náutica em margem - altura total de 4,0 m</v>
          </cell>
          <cell r="C5399" t="str">
            <v>un</v>
          </cell>
          <cell r="D5399">
            <v>734.18</v>
          </cell>
          <cell r="E5399" t="str">
            <v>SICRO Jan/26</v>
          </cell>
        </row>
        <row r="5400">
          <cell r="A5400">
            <v>5301046</v>
          </cell>
          <cell r="B5400" t="str">
            <v>Fornecimento e implantação de suporte duplo em madeira com travessa para placa de sinalização náutica em margem - altura total de 4,0 m - com embarcação</v>
          </cell>
          <cell r="C5400" t="str">
            <v>un</v>
          </cell>
          <cell r="D5400">
            <v>1413.64</v>
          </cell>
          <cell r="E5400" t="str">
            <v>SICRO Jan/26</v>
          </cell>
        </row>
        <row r="5401">
          <cell r="A5401">
            <v>5301065</v>
          </cell>
          <cell r="B5401" t="str">
            <v>Fornecimento e implantação de suporte duplo em madeira com travessa para placa de sinalização náutica em margem - altura total de 5,0 m</v>
          </cell>
          <cell r="C5401" t="str">
            <v>un</v>
          </cell>
          <cell r="D5401">
            <v>1296.33</v>
          </cell>
          <cell r="E5401" t="str">
            <v>SICRO Jan/26</v>
          </cell>
        </row>
        <row r="5402">
          <cell r="A5402">
            <v>5301047</v>
          </cell>
          <cell r="B5402" t="str">
            <v>Fornecimento e implantação de suporte duplo em madeira com travessa para placa de sinalização náutica em margem - altura total de 5,0 m - com embarcação</v>
          </cell>
          <cell r="C5402" t="str">
            <v>un</v>
          </cell>
          <cell r="D5402">
            <v>2408.6</v>
          </cell>
          <cell r="E5402" t="str">
            <v>SICRO Jan/26</v>
          </cell>
        </row>
        <row r="5403">
          <cell r="A5403">
            <v>5301066</v>
          </cell>
          <cell r="B5403" t="str">
            <v>Fornecimento e implantação de suporte duplo em madeira com travessa para placa de sinalização náutica em margem - altura total de 5,5 m</v>
          </cell>
          <cell r="C5403" t="str">
            <v>un</v>
          </cell>
          <cell r="D5403">
            <v>1450.24</v>
          </cell>
          <cell r="E5403" t="str">
            <v>SICRO Jan/26</v>
          </cell>
        </row>
        <row r="5404">
          <cell r="A5404">
            <v>5301048</v>
          </cell>
          <cell r="B5404" t="str">
            <v>Fornecimento e implantação de suporte duplo em madeira com travessa para placa de sinalização náutica em margem - altura total de 5,5 m - com embarcação</v>
          </cell>
          <cell r="C5404" t="str">
            <v>un</v>
          </cell>
          <cell r="D5404">
            <v>2624.67</v>
          </cell>
          <cell r="E5404" t="str">
            <v>SICRO Jan/26</v>
          </cell>
        </row>
        <row r="5405">
          <cell r="A5405">
            <v>5301040</v>
          </cell>
          <cell r="B5405" t="str">
            <v>Fornecimento e implantação de suporte duplo metálico galvanizado para placa de sinalização náutica em margem - altura total de 4 m - com embarcação</v>
          </cell>
          <cell r="C5405" t="str">
            <v>un</v>
          </cell>
          <cell r="D5405">
            <v>2524.17</v>
          </cell>
          <cell r="E5405" t="str">
            <v>SICRO Jan/26</v>
          </cell>
        </row>
        <row r="5406">
          <cell r="A5406">
            <v>5301058</v>
          </cell>
          <cell r="B5406" t="str">
            <v>Fornecimento e implantação de suporte duplo metálico galvanizado para placa de sinalização náutica em margem - altura total de 4,0 m</v>
          </cell>
          <cell r="C5406" t="str">
            <v>un</v>
          </cell>
          <cell r="D5406">
            <v>1836.54</v>
          </cell>
          <cell r="E5406" t="str">
            <v>SICRO Jan/26</v>
          </cell>
        </row>
        <row r="5407">
          <cell r="A5407">
            <v>5301041</v>
          </cell>
          <cell r="B5407" t="str">
            <v>Fornecimento e implantação de suporte duplo metálico galvanizado para placa de sinalização náutica em margem - altura total de 5 m - com embarcação</v>
          </cell>
          <cell r="C5407" t="str">
            <v>un</v>
          </cell>
          <cell r="D5407">
            <v>5636.85</v>
          </cell>
          <cell r="E5407" t="str">
            <v>SICRO Jan/26</v>
          </cell>
        </row>
        <row r="5408">
          <cell r="A5408">
            <v>5301059</v>
          </cell>
          <cell r="B5408" t="str">
            <v>Fornecimento e implantação de suporte duplo metálico galvanizado para placa de sinalização náutica em margem - altura total de 5,0 m</v>
          </cell>
          <cell r="C5408" t="str">
            <v>un</v>
          </cell>
          <cell r="D5408">
            <v>4500.49</v>
          </cell>
          <cell r="E5408" t="str">
            <v>SICRO Jan/26</v>
          </cell>
        </row>
        <row r="5409">
          <cell r="A5409">
            <v>5301060</v>
          </cell>
          <cell r="B5409" t="str">
            <v>Fornecimento e implantação de suporte duplo metálico galvanizado para placa de sinalização náutica em margem - altura total de 5,5 m</v>
          </cell>
          <cell r="C5409" t="str">
            <v>un</v>
          </cell>
          <cell r="D5409">
            <v>4979.58</v>
          </cell>
          <cell r="E5409" t="str">
            <v>SICRO Jan/26</v>
          </cell>
        </row>
        <row r="5410">
          <cell r="A5410">
            <v>5301042</v>
          </cell>
          <cell r="B5410" t="str">
            <v>Fornecimento e implantação de suporte duplo metálico galvanizado para placa de sinalização náutica em margem - altura total de 5,5 m - com embarcação</v>
          </cell>
          <cell r="C5410" t="str">
            <v>un</v>
          </cell>
          <cell r="D5410">
            <v>6180.06</v>
          </cell>
          <cell r="E5410" t="str">
            <v>SICRO Jan/26</v>
          </cell>
        </row>
        <row r="5411">
          <cell r="A5411">
            <v>5301072</v>
          </cell>
          <cell r="B5411" t="str">
            <v>Fornecimento e implantação de suporte duplo polimérico ecológico maciço quadrado de 10 cm para placa de sinalização náutica em margem - altura total de 5,5 m</v>
          </cell>
          <cell r="C5411" t="str">
            <v>un</v>
          </cell>
          <cell r="D5411">
            <v>5016.1099999999997</v>
          </cell>
          <cell r="E5411" t="str">
            <v>SICRO Jan/26</v>
          </cell>
        </row>
        <row r="5412">
          <cell r="A5412">
            <v>5301054</v>
          </cell>
          <cell r="B5412" t="str">
            <v>Fornecimento e implantação de suporte duplo polimérico ecológico maciço quadrado de 10 cm para placa de sinalização náutica em margem - altura total de 5,5 m - com embarcação</v>
          </cell>
          <cell r="C5412" t="str">
            <v>un</v>
          </cell>
          <cell r="D5412">
            <v>5583.81</v>
          </cell>
          <cell r="E5412" t="str">
            <v>SICRO Jan/26</v>
          </cell>
        </row>
        <row r="5413">
          <cell r="A5413">
            <v>5301070</v>
          </cell>
          <cell r="B5413" t="str">
            <v>Fornecimento e implantação de suporte duplo polimérico ecológico maciço quadrado de 8 cm para placa de sinalização náutica em margem - altura total de 4,0 m</v>
          </cell>
          <cell r="C5413" t="str">
            <v>un</v>
          </cell>
          <cell r="D5413">
            <v>2458.62</v>
          </cell>
          <cell r="E5413" t="str">
            <v>SICRO Jan/26</v>
          </cell>
        </row>
        <row r="5414">
          <cell r="A5414">
            <v>5301052</v>
          </cell>
          <cell r="B5414" t="str">
            <v>Fornecimento e implantação de suporte duplo polimérico ecológico maciço quadrado de 8 cm para placa de sinalização náutica em margem - altura total de 4,0 m - com embarcação</v>
          </cell>
          <cell r="C5414" t="str">
            <v>un</v>
          </cell>
          <cell r="D5414">
            <v>3003.01</v>
          </cell>
          <cell r="E5414" t="str">
            <v>SICRO Jan/26</v>
          </cell>
        </row>
        <row r="5415">
          <cell r="A5415">
            <v>5301071</v>
          </cell>
          <cell r="B5415" t="str">
            <v>Fornecimento e implantação de suporte duplo polimérico ecológico maciço quadrado de 8 cm para placa de sinalização náutica em margem - altura total de 5,0 m</v>
          </cell>
          <cell r="C5415" t="str">
            <v>un</v>
          </cell>
          <cell r="D5415">
            <v>3288.61</v>
          </cell>
          <cell r="E5415" t="str">
            <v>SICRO Jan/26</v>
          </cell>
        </row>
        <row r="5416">
          <cell r="A5416">
            <v>5301053</v>
          </cell>
          <cell r="B5416" t="str">
            <v>Fornecimento e implantação de suporte duplo polimérico ecológico maciço quadrado de 8 cm para placa de sinalização náutica em margem - altura total de 5,0 m - com embarcação</v>
          </cell>
          <cell r="C5416" t="str">
            <v>un</v>
          </cell>
          <cell r="D5416">
            <v>3833.49</v>
          </cell>
          <cell r="E5416" t="str">
            <v>SICRO Jan/26</v>
          </cell>
        </row>
        <row r="5417">
          <cell r="A5417">
            <v>5301061</v>
          </cell>
          <cell r="B5417" t="str">
            <v>Fornecimento e implantação de suporte simples em madeira com travessa para placa de sinalização náutica em margem - altura total de 4 m</v>
          </cell>
          <cell r="C5417" t="str">
            <v>un</v>
          </cell>
          <cell r="D5417">
            <v>230.45</v>
          </cell>
          <cell r="E5417" t="str">
            <v>SICRO Jan/26</v>
          </cell>
        </row>
        <row r="5418">
          <cell r="A5418">
            <v>5301043</v>
          </cell>
          <cell r="B5418" t="str">
            <v>Fornecimento e implantação de suporte simples em madeira com travessa para placa de sinalização náutica em margem - altura total de 4 m - com embarcação</v>
          </cell>
          <cell r="C5418" t="str">
            <v>un</v>
          </cell>
          <cell r="D5418">
            <v>771.59</v>
          </cell>
          <cell r="E5418" t="str">
            <v>SICRO Jan/26</v>
          </cell>
        </row>
        <row r="5419">
          <cell r="A5419">
            <v>5301062</v>
          </cell>
          <cell r="B5419" t="str">
            <v>Fornecimento e implantação de suporte simples em madeira com travessa para placa de sinalização náutica em margem - altura total de 5 m</v>
          </cell>
          <cell r="C5419" t="str">
            <v>un</v>
          </cell>
          <cell r="D5419">
            <v>390.59</v>
          </cell>
          <cell r="E5419" t="str">
            <v>SICRO Jan/26</v>
          </cell>
        </row>
        <row r="5420">
          <cell r="A5420">
            <v>5301044</v>
          </cell>
          <cell r="B5420" t="str">
            <v>Fornecimento e implantação de suporte simples em madeira com travessa para placa de sinalização náutica em margem - altura total de 5 m - com embarcação</v>
          </cell>
          <cell r="C5420" t="str">
            <v>un</v>
          </cell>
          <cell r="D5420">
            <v>1158.6199999999999</v>
          </cell>
          <cell r="E5420" t="str">
            <v>SICRO Jan/26</v>
          </cell>
        </row>
        <row r="5421">
          <cell r="A5421">
            <v>5301063</v>
          </cell>
          <cell r="B5421" t="str">
            <v>Fornecimento e implantação de suporte simples em madeira com travessa para placa de sinalização náutica em margem - altura total de 5,5 m</v>
          </cell>
          <cell r="C5421" t="str">
            <v>un</v>
          </cell>
          <cell r="D5421">
            <v>451.71</v>
          </cell>
          <cell r="E5421" t="str">
            <v>SICRO Jan/26</v>
          </cell>
        </row>
        <row r="5422">
          <cell r="A5422">
            <v>5301045</v>
          </cell>
          <cell r="B5422" t="str">
            <v>Fornecimento e implantação de suporte simples em madeira com travessa para placa de sinalização náutica em margem - altura total de 5,5 m - com embarcação</v>
          </cell>
          <cell r="C5422" t="str">
            <v>un</v>
          </cell>
          <cell r="D5422">
            <v>1273.52</v>
          </cell>
          <cell r="E5422" t="str">
            <v>SICRO Jan/26</v>
          </cell>
        </row>
        <row r="5423">
          <cell r="A5423">
            <v>5301037</v>
          </cell>
          <cell r="B5423" t="str">
            <v>Fornecimento e implantação de suporte simples metálico galvanizado para placa de sinalização náutica em margem - altura total de 4 m - com embarcação</v>
          </cell>
          <cell r="C5423" t="str">
            <v>un</v>
          </cell>
          <cell r="D5423">
            <v>1314.65</v>
          </cell>
          <cell r="E5423" t="str">
            <v>SICRO Jan/26</v>
          </cell>
        </row>
        <row r="5424">
          <cell r="A5424">
            <v>5301055</v>
          </cell>
          <cell r="B5424" t="str">
            <v>Fornecimento e implantação de suporte simples metálico galvanizado para placa de sinalização náutica em margem - altura total de 4,0 m</v>
          </cell>
          <cell r="C5424" t="str">
            <v>un</v>
          </cell>
          <cell r="D5424">
            <v>769.31</v>
          </cell>
          <cell r="E5424" t="str">
            <v>SICRO Jan/26</v>
          </cell>
        </row>
        <row r="5425">
          <cell r="A5425">
            <v>5301038</v>
          </cell>
          <cell r="B5425" t="str">
            <v>Fornecimento e implantação de suporte simples metálico galvanizado para placa de sinalização náutica em margem - altura total de 5 m - com embarcação</v>
          </cell>
          <cell r="C5425" t="str">
            <v>un</v>
          </cell>
          <cell r="D5425">
            <v>2747.69</v>
          </cell>
          <cell r="E5425" t="str">
            <v>SICRO Jan/26</v>
          </cell>
        </row>
        <row r="5426">
          <cell r="A5426">
            <v>5301056</v>
          </cell>
          <cell r="B5426" t="str">
            <v>Fornecimento e implantação de suporte simples metálico galvanizado para placa de sinalização náutica em margem - altura total de 5,0 m</v>
          </cell>
          <cell r="C5426" t="str">
            <v>un</v>
          </cell>
          <cell r="D5426">
            <v>1967.21</v>
          </cell>
          <cell r="E5426" t="str">
            <v>SICRO Jan/26</v>
          </cell>
        </row>
        <row r="5427">
          <cell r="A5427">
            <v>5301057</v>
          </cell>
          <cell r="B5427" t="str">
            <v>Fornecimento e implantação de suporte simples metálico galvanizado para placa de sinalização náutica em margem - altura total de 5,5 m</v>
          </cell>
          <cell r="C5427" t="str">
            <v>un</v>
          </cell>
          <cell r="D5427">
            <v>2187.75</v>
          </cell>
          <cell r="E5427" t="str">
            <v>SICRO Jan/26</v>
          </cell>
        </row>
        <row r="5428">
          <cell r="A5428">
            <v>5301039</v>
          </cell>
          <cell r="B5428" t="str">
            <v>Fornecimento e implantação de suporte simples metálico galvanizado para placa de sinalização náutica em margem - altura total de 5,5 m - com embarcação</v>
          </cell>
          <cell r="C5428" t="str">
            <v>un</v>
          </cell>
          <cell r="D5428">
            <v>3023.7</v>
          </cell>
          <cell r="E5428" t="str">
            <v>SICRO Jan/26</v>
          </cell>
        </row>
        <row r="5429">
          <cell r="A5429">
            <v>5301069</v>
          </cell>
          <cell r="B5429" t="str">
            <v>Fornecimento e implantação de suporte simples polimérico ecológico maciço quadrado de 10 cm para placa de sinalização náutica em margem - altura total de 5,5 m</v>
          </cell>
          <cell r="C5429" t="str">
            <v>un</v>
          </cell>
          <cell r="D5429">
            <v>2220.29</v>
          </cell>
          <cell r="E5429" t="str">
            <v>SICRO Jan/26</v>
          </cell>
        </row>
        <row r="5430">
          <cell r="A5430">
            <v>5301051</v>
          </cell>
          <cell r="B5430" t="str">
            <v>Fornecimento e implantação de suporte simples polimérico ecológico maciço quadrado de 10 cm para placa de sinalização náutica em margem - altura total de 5,5 m - com embarcação</v>
          </cell>
          <cell r="C5430" t="str">
            <v>un</v>
          </cell>
          <cell r="D5430">
            <v>2690.02</v>
          </cell>
          <cell r="E5430" t="str">
            <v>SICRO Jan/26</v>
          </cell>
        </row>
        <row r="5431">
          <cell r="A5431">
            <v>5301067</v>
          </cell>
          <cell r="B5431" t="str">
            <v>Fornecimento e implantação de suporte simples polimérico ecológico maciço quadrado de 8 cm para placa de sinalização náutica em margem - altura total de 4 m</v>
          </cell>
          <cell r="C5431" t="str">
            <v>un</v>
          </cell>
          <cell r="D5431">
            <v>1090.8699999999999</v>
          </cell>
          <cell r="E5431" t="str">
            <v>SICRO Jan/26</v>
          </cell>
        </row>
        <row r="5432">
          <cell r="A5432">
            <v>5301049</v>
          </cell>
          <cell r="B5432" t="str">
            <v>Fornecimento e implantação de suporte simples polimérico ecológico maciço quadrado de 8 cm para placa de sinalização náutica em margem - altura total de 4 m - com embarcação</v>
          </cell>
          <cell r="C5432" t="str">
            <v>un</v>
          </cell>
          <cell r="D5432">
            <v>1559.47</v>
          </cell>
          <cell r="E5432" t="str">
            <v>SICRO Jan/26</v>
          </cell>
        </row>
        <row r="5433">
          <cell r="A5433">
            <v>5301068</v>
          </cell>
          <cell r="B5433" t="str">
            <v>Fornecimento e implantação de suporte simples polimérico ecológico maciço quadrado de 8 cm para placa de sinalização náutica em margem - altura total de 5 m</v>
          </cell>
          <cell r="C5433" t="str">
            <v>un</v>
          </cell>
          <cell r="D5433">
            <v>1380.9</v>
          </cell>
          <cell r="E5433" t="str">
            <v>SICRO Jan/26</v>
          </cell>
        </row>
        <row r="5434">
          <cell r="A5434">
            <v>5301050</v>
          </cell>
          <cell r="B5434" t="str">
            <v>Fornecimento e implantação de suporte simples polimérico ecológico maciço quadrado de 8 cm para placa de sinalização náutica em margem - altura total de 5 m - com embarcação</v>
          </cell>
          <cell r="C5434" t="str">
            <v>un</v>
          </cell>
          <cell r="D5434">
            <v>1849.75</v>
          </cell>
          <cell r="E5434" t="str">
            <v>SICRO Jan/26</v>
          </cell>
        </row>
        <row r="5435">
          <cell r="A5435">
            <v>5301022</v>
          </cell>
          <cell r="B5435" t="str">
            <v>Fornecimento e instalação de conjunto de acessórios para sistema de fundeio de boia de amarração náutica com 4 manilhas</v>
          </cell>
          <cell r="C5435" t="str">
            <v>un</v>
          </cell>
          <cell r="D5435">
            <v>791.55</v>
          </cell>
          <cell r="E5435" t="str">
            <v>SICRO Jan/26</v>
          </cell>
        </row>
        <row r="5436">
          <cell r="A5436">
            <v>5301021</v>
          </cell>
          <cell r="B5436" t="str">
            <v>Fornecimento e instalação de conjunto de acessórios para sistema de fundeio de boia de sinalização náutica com 7 manilhas</v>
          </cell>
          <cell r="C5436" t="str">
            <v>un</v>
          </cell>
          <cell r="D5436">
            <v>477.66</v>
          </cell>
          <cell r="E5436" t="str">
            <v>SICRO Jan/26</v>
          </cell>
        </row>
        <row r="5437">
          <cell r="A5437">
            <v>5301020</v>
          </cell>
          <cell r="B5437" t="str">
            <v>Fornecimento e instalação de corrente 1" para sistema de fundeio de boia de sinalização náutica</v>
          </cell>
          <cell r="C5437" t="str">
            <v>m</v>
          </cell>
          <cell r="D5437">
            <v>367.57</v>
          </cell>
          <cell r="E5437" t="str">
            <v>SICRO Jan/26</v>
          </cell>
        </row>
        <row r="5438">
          <cell r="A5438">
            <v>5301018</v>
          </cell>
          <cell r="B5438" t="str">
            <v>Fornecimento e instalação de corrente 1/2" para sistema de fundeio de boia de sinalização náutica</v>
          </cell>
          <cell r="C5438" t="str">
            <v>m</v>
          </cell>
          <cell r="D5438">
            <v>78.03</v>
          </cell>
          <cell r="E5438" t="str">
            <v>SICRO Jan/26</v>
          </cell>
        </row>
        <row r="5439">
          <cell r="A5439">
            <v>5301019</v>
          </cell>
          <cell r="B5439" t="str">
            <v>Fornecimento e instalação de corrente 3/4" para sistema de fundeio de boia de sinalização náutica</v>
          </cell>
          <cell r="C5439" t="str">
            <v>m</v>
          </cell>
          <cell r="D5439">
            <v>223.3</v>
          </cell>
          <cell r="E5439" t="str">
            <v>SICRO Jan/26</v>
          </cell>
        </row>
        <row r="5440">
          <cell r="A5440">
            <v>5301077</v>
          </cell>
          <cell r="B5440" t="str">
            <v>Fornecimento e instalação de lanterna de sinalização náutica com alcance luminoso de 2 MN em obra de arte especial - com embarcação</v>
          </cell>
          <cell r="C5440" t="str">
            <v>un</v>
          </cell>
          <cell r="D5440">
            <v>4981.29</v>
          </cell>
          <cell r="E5440" t="str">
            <v>SICRO Jan/26</v>
          </cell>
        </row>
        <row r="5441">
          <cell r="A5441">
            <v>5301078</v>
          </cell>
          <cell r="B5441" t="str">
            <v>Fornecimento e instalação de lanterna de sinalização náutica com alcance luminoso de 3 MN em obra de arte especial - com embarcação</v>
          </cell>
          <cell r="C5441" t="str">
            <v>un</v>
          </cell>
          <cell r="D5441">
            <v>7055.8</v>
          </cell>
          <cell r="E5441" t="str">
            <v>SICRO Jan/26</v>
          </cell>
        </row>
        <row r="5442">
          <cell r="A5442">
            <v>5301079</v>
          </cell>
          <cell r="B5442" t="str">
            <v>Fornecimento e instalação de lanterna de sinalização náutica com alcance luminoso de 4 MN em obra de arte especial - com embarcação</v>
          </cell>
          <cell r="C5442" t="str">
            <v>un</v>
          </cell>
          <cell r="D5442">
            <v>9633.51</v>
          </cell>
          <cell r="E5442" t="str">
            <v>SICRO Jan/26</v>
          </cell>
        </row>
        <row r="5443">
          <cell r="A5443">
            <v>5301080</v>
          </cell>
          <cell r="B5443" t="str">
            <v>Fornecimento e instalação de lanterna de sinalização náutica com alcance luminoso de 5 MN em obra de arte especial - com embarcação</v>
          </cell>
          <cell r="C5443" t="str">
            <v>un</v>
          </cell>
          <cell r="D5443">
            <v>10970.27</v>
          </cell>
          <cell r="E5443" t="str">
            <v>SICRO Jan/26</v>
          </cell>
        </row>
        <row r="5444">
          <cell r="A5444">
            <v>5301081</v>
          </cell>
          <cell r="B5444" t="str">
            <v>Fornecimento e instalação de lanterna de sinalização náutica com alcance luminoso de 8 MN em obra de arte especial - com embarcação</v>
          </cell>
          <cell r="C5444" t="str">
            <v>un</v>
          </cell>
          <cell r="D5444">
            <v>13553</v>
          </cell>
          <cell r="E5444" t="str">
            <v>SICRO Jan/26</v>
          </cell>
        </row>
        <row r="5445">
          <cell r="A5445">
            <v>5301023</v>
          </cell>
          <cell r="B5445" t="str">
            <v>Fornecimento e instalação de suporte e lanterna de sinalização náutica com alcance luminoso de 2 MN em boia</v>
          </cell>
          <cell r="C5445" t="str">
            <v>un</v>
          </cell>
          <cell r="D5445">
            <v>3734.67</v>
          </cell>
          <cell r="E5445" t="str">
            <v>SICRO Jan/26</v>
          </cell>
        </row>
        <row r="5446">
          <cell r="A5446">
            <v>5301024</v>
          </cell>
          <cell r="B5446" t="str">
            <v>Fornecimento e instalação de suporte e lanterna de sinalização náutica com alcance luminoso de 3 MN em boia</v>
          </cell>
          <cell r="C5446" t="str">
            <v>un</v>
          </cell>
          <cell r="D5446">
            <v>5809.17</v>
          </cell>
          <cell r="E5446" t="str">
            <v>SICRO Jan/26</v>
          </cell>
        </row>
        <row r="5447">
          <cell r="A5447">
            <v>5301025</v>
          </cell>
          <cell r="B5447" t="str">
            <v>Fornecimento e instalação de suporte e lanterna de sinalização náutica com alcance luminoso de 4 MN em boia</v>
          </cell>
          <cell r="C5447" t="str">
            <v>un</v>
          </cell>
          <cell r="D5447">
            <v>8386.8799999999992</v>
          </cell>
          <cell r="E5447" t="str">
            <v>SICRO Jan/26</v>
          </cell>
        </row>
        <row r="5448">
          <cell r="A5448">
            <v>5301026</v>
          </cell>
          <cell r="B5448" t="str">
            <v>Fornecimento e instalação de suporte e lanterna de sinalização náutica com alcance luminoso de 5 MN em boia</v>
          </cell>
          <cell r="C5448" t="str">
            <v>un</v>
          </cell>
          <cell r="D5448">
            <v>9723.65</v>
          </cell>
          <cell r="E5448" t="str">
            <v>SICRO Jan/26</v>
          </cell>
        </row>
        <row r="5449">
          <cell r="A5449">
            <v>5301027</v>
          </cell>
          <cell r="B5449" t="str">
            <v>Fornecimento e instalação de suporte e lanterna de sinalização náutica com alcance luminoso de 8 MN em boia</v>
          </cell>
          <cell r="C5449" t="str">
            <v>un</v>
          </cell>
          <cell r="D5449">
            <v>12306.37</v>
          </cell>
          <cell r="E5449" t="str">
            <v>SICRO Jan/26</v>
          </cell>
        </row>
        <row r="5450">
          <cell r="A5450">
            <v>5301028</v>
          </cell>
          <cell r="B5450" t="str">
            <v>Fornecimento e substituição de lanterna de sinalização náutica com alcance luminoso de 2 MN em boia</v>
          </cell>
          <cell r="C5450" t="str">
            <v>un</v>
          </cell>
          <cell r="D5450">
            <v>3680.32</v>
          </cell>
          <cell r="E5450" t="str">
            <v>SICRO Jan/26</v>
          </cell>
        </row>
        <row r="5451">
          <cell r="A5451">
            <v>5301082</v>
          </cell>
          <cell r="B5451" t="str">
            <v>Fornecimento e substituição de lanterna de sinalização náutica com alcance luminoso de 2 MN em obra de arte especial - com embarcação</v>
          </cell>
          <cell r="C5451" t="str">
            <v>un</v>
          </cell>
          <cell r="D5451">
            <v>4819.46</v>
          </cell>
          <cell r="E5451" t="str">
            <v>SICRO Jan/26</v>
          </cell>
        </row>
        <row r="5452">
          <cell r="A5452">
            <v>5301029</v>
          </cell>
          <cell r="B5452" t="str">
            <v>Fornecimento e substituição de lanterna de sinalização náutica com alcance luminoso de 3 MN em boia</v>
          </cell>
          <cell r="C5452" t="str">
            <v>un</v>
          </cell>
          <cell r="D5452">
            <v>5754.83</v>
          </cell>
          <cell r="E5452" t="str">
            <v>SICRO Jan/26</v>
          </cell>
        </row>
        <row r="5453">
          <cell r="A5453">
            <v>5301083</v>
          </cell>
          <cell r="B5453" t="str">
            <v>Fornecimento e substituição de lanterna de sinalização náutica com alcance luminoso de 3 MN em obra de arte especial - com embarcação</v>
          </cell>
          <cell r="C5453" t="str">
            <v>un</v>
          </cell>
          <cell r="D5453">
            <v>6893.97</v>
          </cell>
          <cell r="E5453" t="str">
            <v>SICRO Jan/26</v>
          </cell>
        </row>
        <row r="5454">
          <cell r="A5454">
            <v>5301030</v>
          </cell>
          <cell r="B5454" t="str">
            <v>Fornecimento e substituição de lanterna de sinalização náutica com alcance luminoso de 4 MN em boia</v>
          </cell>
          <cell r="C5454" t="str">
            <v>un</v>
          </cell>
          <cell r="D5454">
            <v>8332.5400000000009</v>
          </cell>
          <cell r="E5454" t="str">
            <v>SICRO Jan/26</v>
          </cell>
        </row>
        <row r="5455">
          <cell r="A5455">
            <v>5301084</v>
          </cell>
          <cell r="B5455" t="str">
            <v>Fornecimento e substituição de lanterna de sinalização náutica com alcance luminoso de 4 MN em obra de arte especial - com embarcação</v>
          </cell>
          <cell r="C5455" t="str">
            <v>un</v>
          </cell>
          <cell r="D5455">
            <v>9471.68</v>
          </cell>
          <cell r="E5455" t="str">
            <v>SICRO Jan/26</v>
          </cell>
        </row>
        <row r="5456">
          <cell r="A5456">
            <v>5301031</v>
          </cell>
          <cell r="B5456" t="str">
            <v>Fornecimento e substituição de lanterna de sinalização náutica com alcance luminoso de 5 MN em boia</v>
          </cell>
          <cell r="C5456" t="str">
            <v>un</v>
          </cell>
          <cell r="D5456">
            <v>9669.2999999999993</v>
          </cell>
          <cell r="E5456" t="str">
            <v>SICRO Jan/26</v>
          </cell>
        </row>
        <row r="5457">
          <cell r="A5457">
            <v>5301085</v>
          </cell>
          <cell r="B5457" t="str">
            <v>Fornecimento e substituição de lanterna de sinalização náutica com alcance luminoso de 5 MN em obra de arte especial - com embarcação</v>
          </cell>
          <cell r="C5457" t="str">
            <v>un</v>
          </cell>
          <cell r="D5457">
            <v>10808.44</v>
          </cell>
          <cell r="E5457" t="str">
            <v>SICRO Jan/26</v>
          </cell>
        </row>
        <row r="5458">
          <cell r="A5458">
            <v>5301032</v>
          </cell>
          <cell r="B5458" t="str">
            <v>Fornecimento e substituição de lanterna de sinalização náutica com alcance luminoso de 8 MN em boia</v>
          </cell>
          <cell r="C5458" t="str">
            <v>un</v>
          </cell>
          <cell r="D5458">
            <v>12252.03</v>
          </cell>
          <cell r="E5458" t="str">
            <v>SICRO Jan/26</v>
          </cell>
        </row>
        <row r="5459">
          <cell r="A5459">
            <v>5301086</v>
          </cell>
          <cell r="B5459" t="str">
            <v>Fornecimento e substituição de lanterna de sinalização náutica com alcance luminoso de 8 MN em obra de arte especial - com embarcação</v>
          </cell>
          <cell r="C5459" t="str">
            <v>un</v>
          </cell>
          <cell r="D5459">
            <v>13391.17</v>
          </cell>
          <cell r="E5459" t="str">
            <v>SICRO Jan/26</v>
          </cell>
        </row>
        <row r="5460">
          <cell r="A5460">
            <v>5301033</v>
          </cell>
          <cell r="B5460" t="str">
            <v>Implantação de placa de sinalização náutica em margem - equipamentos e mão de obra</v>
          </cell>
          <cell r="C5460" t="str">
            <v>un</v>
          </cell>
          <cell r="D5460">
            <v>93.95</v>
          </cell>
          <cell r="E5460" t="str">
            <v>SICRO Jan/26</v>
          </cell>
        </row>
        <row r="5461">
          <cell r="A5461">
            <v>5301034</v>
          </cell>
          <cell r="B5461" t="str">
            <v>Implantação de placa de sinalização náutica em margem - equipamentos e mão de obra - com embarcação</v>
          </cell>
          <cell r="C5461" t="str">
            <v>un</v>
          </cell>
          <cell r="D5461">
            <v>612.13</v>
          </cell>
          <cell r="E5461" t="str">
            <v>SICRO Jan/26</v>
          </cell>
        </row>
        <row r="5462">
          <cell r="A5462">
            <v>5301073</v>
          </cell>
          <cell r="B5462" t="str">
            <v>Implantação de placa de sinalização náutica em obra de arte especial - equipamentos e mão de obra</v>
          </cell>
          <cell r="C5462" t="str">
            <v>un</v>
          </cell>
          <cell r="D5462">
            <v>513.95000000000005</v>
          </cell>
          <cell r="E5462" t="str">
            <v>SICRO Jan/26</v>
          </cell>
        </row>
        <row r="5463">
          <cell r="A5463">
            <v>5301074</v>
          </cell>
          <cell r="B5463" t="str">
            <v>Implantação de placa de sinalização náutica em obra de arte especial - equipamentos e mão de obra - com embarcação</v>
          </cell>
          <cell r="C5463" t="str">
            <v>un</v>
          </cell>
          <cell r="D5463">
            <v>1736.59</v>
          </cell>
          <cell r="E5463" t="str">
            <v>SICRO Jan/26</v>
          </cell>
        </row>
        <row r="5464">
          <cell r="A5464">
            <v>5301015</v>
          </cell>
          <cell r="B5464" t="str">
            <v>Lançamento de boia de sinalização náutica com sistema de fundeio - equipamentos e mão de obra</v>
          </cell>
          <cell r="C5464" t="str">
            <v>un</v>
          </cell>
          <cell r="D5464">
            <v>1088.57</v>
          </cell>
          <cell r="E5464" t="str">
            <v>SICRO Jan/26</v>
          </cell>
        </row>
        <row r="5465">
          <cell r="A5465">
            <v>5300992</v>
          </cell>
          <cell r="B5465" t="str">
            <v>Pintura com epóxi óxido de ferro em chapa metálica com pistola a ar comprimido, uma demão, espessura de 35 µm</v>
          </cell>
          <cell r="C5465" t="str">
            <v>m²</v>
          </cell>
          <cell r="D5465">
            <v>10.35</v>
          </cell>
          <cell r="E5465" t="str">
            <v>SICRO Jan/26</v>
          </cell>
        </row>
        <row r="5466">
          <cell r="A5466">
            <v>5300994</v>
          </cell>
          <cell r="B5466" t="str">
            <v>Pintura com esmalte poliuretano de dois componentes em chapa metálica com pistola a ar comprimido, uma demão, espessura de 35 µm</v>
          </cell>
          <cell r="C5466" t="str">
            <v>m²</v>
          </cell>
          <cell r="D5466">
            <v>9.65</v>
          </cell>
          <cell r="E5466" t="str">
            <v>SICRO Jan/26</v>
          </cell>
        </row>
        <row r="5467">
          <cell r="A5467">
            <v>5300993</v>
          </cell>
          <cell r="B5467" t="str">
            <v>Pintura com fundo fosfatizante, uma demão, em chapa de alumínio com pistola a ar comprimido</v>
          </cell>
          <cell r="C5467" t="str">
            <v>m²</v>
          </cell>
          <cell r="D5467">
            <v>8.5500000000000007</v>
          </cell>
          <cell r="E5467" t="str">
            <v>SICRO Jan/26</v>
          </cell>
        </row>
        <row r="5468">
          <cell r="A5468">
            <v>5301088</v>
          </cell>
          <cell r="B5468" t="str">
            <v>Poita de concreto com 1.000 kg para boia de sinalização náutica</v>
          </cell>
          <cell r="C5468" t="str">
            <v>un</v>
          </cell>
          <cell r="D5468">
            <v>370.34</v>
          </cell>
          <cell r="E5468" t="str">
            <v>SICRO Jan/26</v>
          </cell>
        </row>
        <row r="5469">
          <cell r="A5469">
            <v>5301004</v>
          </cell>
          <cell r="B5469" t="str">
            <v>Poita de concreto com 1.500 kg para boia de sinalização náutica</v>
          </cell>
          <cell r="C5469" t="str">
            <v>un</v>
          </cell>
          <cell r="D5469">
            <v>527</v>
          </cell>
          <cell r="E5469" t="str">
            <v>SICRO Jan/26</v>
          </cell>
        </row>
        <row r="5470">
          <cell r="A5470">
            <v>5301087</v>
          </cell>
          <cell r="B5470" t="str">
            <v>Poita de concreto com 500 kg para boia de sinalização náutica</v>
          </cell>
          <cell r="C5470" t="str">
            <v>un</v>
          </cell>
          <cell r="D5470">
            <v>217.72</v>
          </cell>
          <cell r="E5470" t="str">
            <v>SICRO Jan/26</v>
          </cell>
        </row>
        <row r="5471">
          <cell r="A5471">
            <v>5301005</v>
          </cell>
          <cell r="B5471" t="str">
            <v>Reforma de corpo de boia flutuante cilíndrico D = 1,10m</v>
          </cell>
          <cell r="C5471" t="str">
            <v>un</v>
          </cell>
          <cell r="D5471">
            <v>324.08</v>
          </cell>
          <cell r="E5471" t="str">
            <v>SICRO Jan/26</v>
          </cell>
        </row>
        <row r="5472">
          <cell r="A5472">
            <v>5301006</v>
          </cell>
          <cell r="B5472" t="str">
            <v>Reforma de corpo de boia flutuante cilíndrico D = 1,10m - com lastro</v>
          </cell>
          <cell r="C5472" t="str">
            <v>un</v>
          </cell>
          <cell r="D5472">
            <v>396.51</v>
          </cell>
          <cell r="E5472" t="str">
            <v>SICRO Jan/26</v>
          </cell>
        </row>
        <row r="5473">
          <cell r="A5473">
            <v>5301008</v>
          </cell>
          <cell r="B5473" t="str">
            <v>Reforma de corpo de boia flutuante cilíndrico D = 1,42m - boia de amarração</v>
          </cell>
          <cell r="C5473" t="str">
            <v>un</v>
          </cell>
          <cell r="D5473">
            <v>705.86</v>
          </cell>
          <cell r="E5473" t="str">
            <v>SICRO Jan/26</v>
          </cell>
        </row>
        <row r="5474">
          <cell r="A5474">
            <v>5301007</v>
          </cell>
          <cell r="B5474" t="str">
            <v>Reforma de corpo de boia flutuante cilíndrico D = 1,43m - com lastro</v>
          </cell>
          <cell r="C5474" t="str">
            <v>un</v>
          </cell>
          <cell r="D5474">
            <v>645.79</v>
          </cell>
          <cell r="E5474" t="str">
            <v>SICRO Jan/26</v>
          </cell>
        </row>
        <row r="5475">
          <cell r="A5475">
            <v>5301009</v>
          </cell>
          <cell r="B5475" t="str">
            <v>Reforma de mangrulho H = 0,90m</v>
          </cell>
          <cell r="C5475" t="str">
            <v>un</v>
          </cell>
          <cell r="D5475">
            <v>200.67</v>
          </cell>
          <cell r="E5475" t="str">
            <v>SICRO Jan/26</v>
          </cell>
        </row>
        <row r="5476">
          <cell r="A5476">
            <v>5301010</v>
          </cell>
          <cell r="B5476" t="str">
            <v>Reforma de mangrulho H = 1,50m</v>
          </cell>
          <cell r="C5476" t="str">
            <v>un</v>
          </cell>
          <cell r="D5476">
            <v>298.24</v>
          </cell>
          <cell r="E5476" t="str">
            <v>SICRO Jan/26</v>
          </cell>
        </row>
        <row r="5477">
          <cell r="A5477">
            <v>5301011</v>
          </cell>
          <cell r="B5477" t="str">
            <v>Reforma de marca de tope de bombordo</v>
          </cell>
          <cell r="C5477" t="str">
            <v>un</v>
          </cell>
          <cell r="D5477">
            <v>259.43</v>
          </cell>
          <cell r="E5477" t="str">
            <v>SICRO Jan/26</v>
          </cell>
        </row>
        <row r="5478">
          <cell r="A5478">
            <v>5301012</v>
          </cell>
          <cell r="B5478" t="str">
            <v>Reforma de marca de tope de boreste</v>
          </cell>
          <cell r="C5478" t="str">
            <v>un</v>
          </cell>
          <cell r="D5478">
            <v>186.02</v>
          </cell>
          <cell r="E5478" t="str">
            <v>SICRO Jan/26</v>
          </cell>
        </row>
        <row r="5479">
          <cell r="A5479">
            <v>5301013</v>
          </cell>
          <cell r="B5479" t="str">
            <v>Reforma de marca de tope especial</v>
          </cell>
          <cell r="C5479" t="str">
            <v>un</v>
          </cell>
          <cell r="D5479">
            <v>162.55000000000001</v>
          </cell>
          <cell r="E5479" t="str">
            <v>SICRO Jan/26</v>
          </cell>
        </row>
        <row r="5480">
          <cell r="A5480">
            <v>5301016</v>
          </cell>
          <cell r="B5480" t="str">
            <v>Substituição de boia de sinalização náutica com sistema de fundeio - equipamentos e mão de obra</v>
          </cell>
          <cell r="C5480" t="str">
            <v>un</v>
          </cell>
          <cell r="D5480">
            <v>1796.6</v>
          </cell>
          <cell r="E5480" t="str">
            <v>SICRO Jan/26</v>
          </cell>
        </row>
        <row r="5481">
          <cell r="A5481">
            <v>5301017</v>
          </cell>
          <cell r="B5481" t="str">
            <v>Substituição de boia de sinalização náutica sem sistema de fundeio - equipamentos e mão de obra</v>
          </cell>
          <cell r="C5481" t="str">
            <v>un</v>
          </cell>
          <cell r="D5481">
            <v>1317.11</v>
          </cell>
          <cell r="E5481" t="str">
            <v>SICRO Jan/26</v>
          </cell>
        </row>
        <row r="5482">
          <cell r="A5482">
            <v>5301035</v>
          </cell>
          <cell r="B5482" t="str">
            <v>Substituição de placa de sinalização náutica em margem - equipamentos e mão de obra</v>
          </cell>
          <cell r="C5482" t="str">
            <v>un</v>
          </cell>
          <cell r="D5482">
            <v>139.65</v>
          </cell>
          <cell r="E5482" t="str">
            <v>SICRO Jan/26</v>
          </cell>
        </row>
        <row r="5483">
          <cell r="A5483">
            <v>5301036</v>
          </cell>
          <cell r="B5483" t="str">
            <v>Substituição de placa de sinalização náutica em margem - equipamentos e mão de obra - com embarcação</v>
          </cell>
          <cell r="C5483" t="str">
            <v>un</v>
          </cell>
          <cell r="D5483">
            <v>1224.27</v>
          </cell>
          <cell r="E5483" t="str">
            <v>SICRO Jan/26</v>
          </cell>
        </row>
        <row r="5484">
          <cell r="A5484">
            <v>5301075</v>
          </cell>
          <cell r="B5484" t="str">
            <v>Substituição de placa de sinalização náutica em obra de arte especial - equipamentos e mão de obra</v>
          </cell>
          <cell r="C5484" t="str">
            <v>un</v>
          </cell>
          <cell r="D5484">
            <v>595.12</v>
          </cell>
          <cell r="E5484" t="str">
            <v>SICRO Jan/26</v>
          </cell>
        </row>
        <row r="5485">
          <cell r="A5485">
            <v>5301076</v>
          </cell>
          <cell r="B5485" t="str">
            <v>Substituição de placa de sinalização náutica em obra de arte especial - equipamentos e mão de obra - com embarcação</v>
          </cell>
          <cell r="C5485" t="str">
            <v>un</v>
          </cell>
          <cell r="D5485">
            <v>1922.33</v>
          </cell>
          <cell r="E5485" t="str">
            <v>SICRO Jan/26</v>
          </cell>
        </row>
        <row r="5486">
          <cell r="A5486">
            <v>5405980</v>
          </cell>
          <cell r="B5486" t="str">
            <v>Aterro compactado em solo reforçado com fita metálica galvanizada - material de jazida</v>
          </cell>
          <cell r="C5486" t="str">
            <v>m³</v>
          </cell>
          <cell r="D5486">
            <v>11.66</v>
          </cell>
          <cell r="E5486" t="str">
            <v>SICRO Jan/26</v>
          </cell>
        </row>
        <row r="5487">
          <cell r="A5487">
            <v>5405981</v>
          </cell>
          <cell r="B5487" t="str">
            <v>Aterro compactado em solo reforçado com fita polimérica - material de jazida</v>
          </cell>
          <cell r="C5487" t="str">
            <v>m³</v>
          </cell>
          <cell r="D5487">
            <v>11.66</v>
          </cell>
          <cell r="E5487" t="str">
            <v>SICRO Jan/26</v>
          </cell>
        </row>
        <row r="5488">
          <cell r="A5488">
            <v>5405975</v>
          </cell>
          <cell r="B5488" t="str">
            <v>Escoramento da primeira linha de escamas de concreto armado em solo reforçado com fita metálica ou polimérica – utilização de 3 vezes - confecção, instalação e retirada</v>
          </cell>
          <cell r="C5488" t="str">
            <v>m²</v>
          </cell>
          <cell r="D5488">
            <v>43.21</v>
          </cell>
          <cell r="E5488" t="str">
            <v>SICRO Jan/26</v>
          </cell>
        </row>
        <row r="5489">
          <cell r="A5489">
            <v>5405970</v>
          </cell>
          <cell r="B5489" t="str">
            <v>Fabricação de escama de concreto armado para solo reforçado com fita metálica - 2 a 5 ligações - tipo 1 - areia e brita comerciais</v>
          </cell>
          <cell r="C5489" t="str">
            <v>m³</v>
          </cell>
          <cell r="D5489">
            <v>1557.88</v>
          </cell>
          <cell r="E5489" t="str">
            <v>SICRO Jan/26</v>
          </cell>
        </row>
        <row r="5490">
          <cell r="A5490">
            <v>5405972</v>
          </cell>
          <cell r="B5490" t="str">
            <v>Fabricação de escama de concreto armado para solo reforçado com fita metálica - 2 a 5 ligações - tipo 1 - areia extraída e brita produzida</v>
          </cell>
          <cell r="C5490" t="str">
            <v>m³</v>
          </cell>
          <cell r="D5490">
            <v>1402.41</v>
          </cell>
          <cell r="E5490" t="str">
            <v>SICRO Jan/26</v>
          </cell>
        </row>
        <row r="5491">
          <cell r="A5491">
            <v>5405971</v>
          </cell>
          <cell r="B5491" t="str">
            <v>Fabricação de escama de concreto armado para solo reforçado com fita metálica - 6 a 8 ligações - tipo 2 - areia e brita comerciais</v>
          </cell>
          <cell r="C5491" t="str">
            <v>m³</v>
          </cell>
          <cell r="D5491">
            <v>1725.48</v>
          </cell>
          <cell r="E5491" t="str">
            <v>SICRO Jan/26</v>
          </cell>
        </row>
        <row r="5492">
          <cell r="A5492">
            <v>5405973</v>
          </cell>
          <cell r="B5492" t="str">
            <v>Fabricação de escama de concreto armado para solo reforçado com fita metálica - 6 a 8 ligações - tipo 2 - areia extraída e brita produzida</v>
          </cell>
          <cell r="C5492" t="str">
            <v>m³</v>
          </cell>
          <cell r="D5492">
            <v>1570.01</v>
          </cell>
          <cell r="E5492" t="str">
            <v>SICRO Jan/26</v>
          </cell>
        </row>
        <row r="5493">
          <cell r="A5493">
            <v>5406736</v>
          </cell>
          <cell r="B5493" t="str">
            <v>Fabricação de escama de concreto armado para solo reforçado com fita polimérica - 4 a 8 ligações - areia e brita comerciais</v>
          </cell>
          <cell r="C5493" t="str">
            <v>m³</v>
          </cell>
          <cell r="D5493">
            <v>1568.15</v>
          </cell>
          <cell r="E5493" t="str">
            <v>SICRO Jan/26</v>
          </cell>
        </row>
        <row r="5494">
          <cell r="A5494">
            <v>5406737</v>
          </cell>
          <cell r="B5494" t="str">
            <v>Fabricação de escama de concreto armado para solo reforçado com fita polimérica - 4 a 8 ligações - areia extraída e brita produzida</v>
          </cell>
          <cell r="C5494" t="str">
            <v>m³</v>
          </cell>
          <cell r="D5494">
            <v>1412.68</v>
          </cell>
          <cell r="E5494" t="str">
            <v>SICRO Jan/26</v>
          </cell>
        </row>
        <row r="5495">
          <cell r="A5495">
            <v>5405986</v>
          </cell>
          <cell r="B5495" t="str">
            <v>Moldes metálicos para escama de concreto armado para solo reforçado com fita metálica ou polimérica - formato cruciforme de 1,50 x 1,50 m - utilização de 100 vezes</v>
          </cell>
          <cell r="C5495" t="str">
            <v>m²</v>
          </cell>
          <cell r="D5495">
            <v>9.65</v>
          </cell>
          <cell r="E5495" t="str">
            <v>SICRO Jan/26</v>
          </cell>
        </row>
        <row r="5496">
          <cell r="A5496">
            <v>5405976</v>
          </cell>
          <cell r="B5496" t="str">
            <v>Montagem das escamas de concreto armado em solo reforçado com fita metálica ou polimérica</v>
          </cell>
          <cell r="C5496" t="str">
            <v>m²</v>
          </cell>
          <cell r="D5496">
            <v>144.71</v>
          </cell>
          <cell r="E5496" t="str">
            <v>SICRO Jan/26</v>
          </cell>
        </row>
        <row r="5497">
          <cell r="A5497">
            <v>5406023</v>
          </cell>
          <cell r="B5497" t="str">
            <v>Muro de escama de concreto armado em solo reforçado com fita metálica com altura até 4 m - tipo 1 - areia e brita comerciais</v>
          </cell>
          <cell r="C5497" t="str">
            <v>m²</v>
          </cell>
          <cell r="D5497">
            <v>387.12</v>
          </cell>
          <cell r="E5497" t="str">
            <v>SICRO Jan/26</v>
          </cell>
        </row>
        <row r="5498">
          <cell r="A5498">
            <v>5406033</v>
          </cell>
          <cell r="B5498" t="str">
            <v>Muro de escama de concreto armado em solo reforçado com fita metálica com altura até 4 m - tipo 1 - areia extraída e brita produzida</v>
          </cell>
          <cell r="C5498" t="str">
            <v>m²</v>
          </cell>
          <cell r="D5498">
            <v>365.35</v>
          </cell>
          <cell r="E5498" t="str">
            <v>SICRO Jan/26</v>
          </cell>
        </row>
        <row r="5499">
          <cell r="A5499">
            <v>5406024</v>
          </cell>
          <cell r="B5499" t="str">
            <v>Muro de escama de concreto armado em solo reforçado com fita metálica com altura até 4 m - tipo 2 - areia e brita comerciais</v>
          </cell>
          <cell r="C5499" t="str">
            <v>m²</v>
          </cell>
          <cell r="D5499">
            <v>410.58</v>
          </cell>
          <cell r="E5499" t="str">
            <v>SICRO Jan/26</v>
          </cell>
        </row>
        <row r="5500">
          <cell r="A5500">
            <v>5406034</v>
          </cell>
          <cell r="B5500" t="str">
            <v>Muro de escama de concreto armado em solo reforçado com fita metálica com altura até 4 m - tipo 2 - areia extraída e brita produzida</v>
          </cell>
          <cell r="C5500" t="str">
            <v>m²</v>
          </cell>
          <cell r="D5500">
            <v>388.82</v>
          </cell>
          <cell r="E5500" t="str">
            <v>SICRO Jan/26</v>
          </cell>
        </row>
        <row r="5501">
          <cell r="A5501">
            <v>5406031</v>
          </cell>
          <cell r="B5501" t="str">
            <v>Muro de escama de concreto armado em solo reforçado com fita metálica com altura de 10,0 a 12 m - tipo 1 - areia e brita comerciais</v>
          </cell>
          <cell r="C5501" t="str">
            <v>m²</v>
          </cell>
          <cell r="D5501">
            <v>367.23</v>
          </cell>
          <cell r="E5501" t="str">
            <v>SICRO Jan/26</v>
          </cell>
        </row>
        <row r="5502">
          <cell r="A5502">
            <v>5406041</v>
          </cell>
          <cell r="B5502" t="str">
            <v>Muro de escama de concreto armado em solo reforçado com fita metálica com altura de 10,0 a 12 m - tipo 1 - areia extraída e brita produzida</v>
          </cell>
          <cell r="C5502" t="str">
            <v>m²</v>
          </cell>
          <cell r="D5502">
            <v>345.47</v>
          </cell>
          <cell r="E5502" t="str">
            <v>SICRO Jan/26</v>
          </cell>
        </row>
        <row r="5503">
          <cell r="A5503">
            <v>5406032</v>
          </cell>
          <cell r="B5503" t="str">
            <v>Muro de escama de concreto armado em solo reforçado com fita metálica com altura de 10,0 a 12 m - tipo 2 - areia e brita comerciais</v>
          </cell>
          <cell r="C5503" t="str">
            <v>m²</v>
          </cell>
          <cell r="D5503">
            <v>390.7</v>
          </cell>
          <cell r="E5503" t="str">
            <v>SICRO Jan/26</v>
          </cell>
        </row>
        <row r="5504">
          <cell r="A5504">
            <v>5406042</v>
          </cell>
          <cell r="B5504" t="str">
            <v>Muro de escama de concreto armado em solo reforçado com fita metálica com altura de 10,0 a 12 m - tipo 2 - areia extraída e brita produzida</v>
          </cell>
          <cell r="C5504" t="str">
            <v>m²</v>
          </cell>
          <cell r="D5504">
            <v>368.93</v>
          </cell>
          <cell r="E5504" t="str">
            <v>SICRO Jan/26</v>
          </cell>
        </row>
        <row r="5505">
          <cell r="A5505">
            <v>5406025</v>
          </cell>
          <cell r="B5505" t="str">
            <v>Muro de escama de concreto armado em solo reforçado com fita metálica com altura de 4,0 a 6 m - tipo 1 - areia e brita comerciais</v>
          </cell>
          <cell r="C5505" t="str">
            <v>m²</v>
          </cell>
          <cell r="D5505">
            <v>372.54</v>
          </cell>
          <cell r="E5505" t="str">
            <v>SICRO Jan/26</v>
          </cell>
        </row>
        <row r="5506">
          <cell r="A5506">
            <v>5406035</v>
          </cell>
          <cell r="B5506" t="str">
            <v>Muro de escama de concreto armado em solo reforçado com fita metálica com altura de 4,0 a 6 m - tipo 1 - areia extraída e brita produzida</v>
          </cell>
          <cell r="C5506" t="str">
            <v>m²</v>
          </cell>
          <cell r="D5506">
            <v>350.77</v>
          </cell>
          <cell r="E5506" t="str">
            <v>SICRO Jan/26</v>
          </cell>
        </row>
        <row r="5507">
          <cell r="A5507">
            <v>5406026</v>
          </cell>
          <cell r="B5507" t="str">
            <v>Muro de escama de concreto armado em solo reforçado com fita metálica com altura de 4,0 a 6 m - tipo 2 - areia e brita comerciais</v>
          </cell>
          <cell r="C5507" t="str">
            <v>m²</v>
          </cell>
          <cell r="D5507">
            <v>396</v>
          </cell>
          <cell r="E5507" t="str">
            <v>SICRO Jan/26</v>
          </cell>
        </row>
        <row r="5508">
          <cell r="A5508">
            <v>5406036</v>
          </cell>
          <cell r="B5508" t="str">
            <v>Muro de escama de concreto armado em solo reforçado com fita metálica com altura de 4,0 a 6 m - tipo 2 - areia extraída e brita produzida</v>
          </cell>
          <cell r="C5508" t="str">
            <v>m²</v>
          </cell>
          <cell r="D5508">
            <v>374.23</v>
          </cell>
          <cell r="E5508" t="str">
            <v>SICRO Jan/26</v>
          </cell>
        </row>
        <row r="5509">
          <cell r="A5509">
            <v>5406027</v>
          </cell>
          <cell r="B5509" t="str">
            <v>Muro de escama de concreto armado em solo reforçado com fita metálica com altura de 6,0 a 8 m - tipo 1 - areia e brita comerciais</v>
          </cell>
          <cell r="C5509" t="str">
            <v>m²</v>
          </cell>
          <cell r="D5509">
            <v>369.76</v>
          </cell>
          <cell r="E5509" t="str">
            <v>SICRO Jan/26</v>
          </cell>
        </row>
        <row r="5510">
          <cell r="A5510">
            <v>5406037</v>
          </cell>
          <cell r="B5510" t="str">
            <v>Muro de escama de concreto armado em solo reforçado com fita metálica com altura de 6,0 a 8 m - tipo 1 - areia extraída e brita produzida</v>
          </cell>
          <cell r="C5510" t="str">
            <v>m²</v>
          </cell>
          <cell r="D5510">
            <v>347.99</v>
          </cell>
          <cell r="E5510" t="str">
            <v>SICRO Jan/26</v>
          </cell>
        </row>
        <row r="5511">
          <cell r="A5511">
            <v>5406028</v>
          </cell>
          <cell r="B5511" t="str">
            <v>Muro de escama de concreto armado em solo reforçado com fita metálica com altura de 6,0 a 8 m - tipo 2 - areia e brita comerciais</v>
          </cell>
          <cell r="C5511" t="str">
            <v>m²</v>
          </cell>
          <cell r="D5511">
            <v>393.22</v>
          </cell>
          <cell r="E5511" t="str">
            <v>SICRO Jan/26</v>
          </cell>
        </row>
        <row r="5512">
          <cell r="A5512">
            <v>5406038</v>
          </cell>
          <cell r="B5512" t="str">
            <v>Muro de escama de concreto armado em solo reforçado com fita metálica com altura de 6,0 a 8 m - tipo 2 - areia extraída e brita produzida</v>
          </cell>
          <cell r="C5512" t="str">
            <v>m²</v>
          </cell>
          <cell r="D5512">
            <v>371.46</v>
          </cell>
          <cell r="E5512" t="str">
            <v>SICRO Jan/26</v>
          </cell>
        </row>
        <row r="5513">
          <cell r="A5513">
            <v>5406029</v>
          </cell>
          <cell r="B5513" t="str">
            <v>Muro de escama de concreto armado em solo reforçado com fita metálica com altura de 8,0 a 10 m - tipo 1 - areia e brita comerciais</v>
          </cell>
          <cell r="C5513" t="str">
            <v>m²</v>
          </cell>
          <cell r="D5513">
            <v>368.21</v>
          </cell>
          <cell r="E5513" t="str">
            <v>SICRO Jan/26</v>
          </cell>
        </row>
        <row r="5514">
          <cell r="A5514">
            <v>5406039</v>
          </cell>
          <cell r="B5514" t="str">
            <v>Muro de escama de concreto armado em solo reforçado com fita metálica com altura de 8,0 a 10 m - tipo 1 - areia extraída e brita produzida</v>
          </cell>
          <cell r="C5514" t="str">
            <v>m²</v>
          </cell>
          <cell r="D5514">
            <v>346.45</v>
          </cell>
          <cell r="E5514" t="str">
            <v>SICRO Jan/26</v>
          </cell>
        </row>
        <row r="5515">
          <cell r="A5515">
            <v>5406030</v>
          </cell>
          <cell r="B5515" t="str">
            <v>Muro de escama de concreto armado em solo reforçado com fita metálica com altura de 8,0 a 10 m - tipo 2 - areia e brita comerciais</v>
          </cell>
          <cell r="C5515" t="str">
            <v>m²</v>
          </cell>
          <cell r="D5515">
            <v>391.68</v>
          </cell>
          <cell r="E5515" t="str">
            <v>SICRO Jan/26</v>
          </cell>
        </row>
        <row r="5516">
          <cell r="A5516">
            <v>5406040</v>
          </cell>
          <cell r="B5516" t="str">
            <v>Muro de escama de concreto armado em solo reforçado com fita metálica com altura de 8,0 a 10 m - tipo 2 - areia extraída e brita produzida</v>
          </cell>
          <cell r="C5516" t="str">
            <v>m²</v>
          </cell>
          <cell r="D5516">
            <v>369.91</v>
          </cell>
          <cell r="E5516" t="str">
            <v>SICRO Jan/26</v>
          </cell>
        </row>
        <row r="5517">
          <cell r="A5517">
            <v>5406738</v>
          </cell>
          <cell r="B5517" t="str">
            <v>Muro de escama de concreto armado em solo reforçado com fita polimérica com altura até 4 m - areia e brita comerciais</v>
          </cell>
          <cell r="C5517" t="str">
            <v>m²</v>
          </cell>
          <cell r="D5517">
            <v>388.56</v>
          </cell>
          <cell r="E5517" t="str">
            <v>SICRO Jan/26</v>
          </cell>
        </row>
        <row r="5518">
          <cell r="A5518">
            <v>5406739</v>
          </cell>
          <cell r="B5518" t="str">
            <v>Muro de escama de concreto armado em solo reforçado com fita polimérica com altura até 4 m - areia extraída e brita produzida</v>
          </cell>
          <cell r="C5518" t="str">
            <v>m²</v>
          </cell>
          <cell r="D5518">
            <v>366.79</v>
          </cell>
          <cell r="E5518" t="str">
            <v>SICRO Jan/26</v>
          </cell>
        </row>
        <row r="5519">
          <cell r="A5519">
            <v>5406746</v>
          </cell>
          <cell r="B5519" t="str">
            <v>Muro de escama de concreto armado em solo reforçado com fita polimérica com altura de 10,0 a 12 m - areia e brita comerciais</v>
          </cell>
          <cell r="C5519" t="str">
            <v>m²</v>
          </cell>
          <cell r="D5519">
            <v>368.67</v>
          </cell>
          <cell r="E5519" t="str">
            <v>SICRO Jan/26</v>
          </cell>
        </row>
        <row r="5520">
          <cell r="A5520">
            <v>5406747</v>
          </cell>
          <cell r="B5520" t="str">
            <v>Muro de escama de concreto armado em solo reforçado com fita polimérica com altura de 10,0 a 12 m - areia extraída e brita produzida</v>
          </cell>
          <cell r="C5520" t="str">
            <v>m²</v>
          </cell>
          <cell r="D5520">
            <v>346.9</v>
          </cell>
          <cell r="E5520" t="str">
            <v>SICRO Jan/26</v>
          </cell>
        </row>
        <row r="5521">
          <cell r="A5521">
            <v>5406740</v>
          </cell>
          <cell r="B5521" t="str">
            <v>Muro de escama de concreto armado em solo reforçado com fita polimérica com altura de 4,0 a 6 m - areia e brita comerciais</v>
          </cell>
          <cell r="C5521" t="str">
            <v>m²</v>
          </cell>
          <cell r="D5521">
            <v>373.97</v>
          </cell>
          <cell r="E5521" t="str">
            <v>SICRO Jan/26</v>
          </cell>
        </row>
        <row r="5522">
          <cell r="A5522">
            <v>5406741</v>
          </cell>
          <cell r="B5522" t="str">
            <v>Muro de escama de concreto armado em solo reforçado com fita polimérica com altura de 4,0 a 6 m - areia extraída e brita produzida</v>
          </cell>
          <cell r="C5522" t="str">
            <v>m²</v>
          </cell>
          <cell r="D5522">
            <v>352.21</v>
          </cell>
          <cell r="E5522" t="str">
            <v>SICRO Jan/26</v>
          </cell>
        </row>
        <row r="5523">
          <cell r="A5523">
            <v>5406742</v>
          </cell>
          <cell r="B5523" t="str">
            <v>Muro de escama de concreto armado em solo reforçado com fita polimérica com altura de 6,0 a 8 m - areia e brita comerciais</v>
          </cell>
          <cell r="C5523" t="str">
            <v>m²</v>
          </cell>
          <cell r="D5523">
            <v>371.2</v>
          </cell>
          <cell r="E5523" t="str">
            <v>SICRO Jan/26</v>
          </cell>
        </row>
        <row r="5524">
          <cell r="A5524">
            <v>5406743</v>
          </cell>
          <cell r="B5524" t="str">
            <v>Muro de escama de concreto armado em solo reforçado com fita polimérica com altura de 6,0 a 8 m - areia extraída e brita produzida</v>
          </cell>
          <cell r="C5524" t="str">
            <v>m²</v>
          </cell>
          <cell r="D5524">
            <v>349.43</v>
          </cell>
          <cell r="E5524" t="str">
            <v>SICRO Jan/26</v>
          </cell>
        </row>
        <row r="5525">
          <cell r="A5525">
            <v>5406744</v>
          </cell>
          <cell r="B5525" t="str">
            <v>Muro de escama de concreto armado em solo reforçado com fita polimérica com altura de 8,0 a 10 m - areia e brita comerciais</v>
          </cell>
          <cell r="C5525" t="str">
            <v>m²</v>
          </cell>
          <cell r="D5525">
            <v>369.65</v>
          </cell>
          <cell r="E5525" t="str">
            <v>SICRO Jan/26</v>
          </cell>
        </row>
        <row r="5526">
          <cell r="A5526">
            <v>5406745</v>
          </cell>
          <cell r="B5526" t="str">
            <v>Muro de escama de concreto armado em solo reforçado com fita polimérica com altura de 8,0 a 10 m - areia extraída e brita produzida</v>
          </cell>
          <cell r="C5526" t="str">
            <v>m²</v>
          </cell>
          <cell r="D5526">
            <v>347.89</v>
          </cell>
          <cell r="E5526" t="str">
            <v>SICRO Jan/26</v>
          </cell>
        </row>
        <row r="5527">
          <cell r="A5527">
            <v>5405987</v>
          </cell>
          <cell r="B5527" t="str">
            <v>Travador de madeira para escama de concreto armado - utilização de 10 vezes</v>
          </cell>
          <cell r="C5527" t="str">
            <v>un</v>
          </cell>
          <cell r="D5527">
            <v>10.34</v>
          </cell>
          <cell r="E5527" t="str">
            <v>SICRO Jan/26</v>
          </cell>
        </row>
        <row r="5528">
          <cell r="A5528">
            <v>5405979</v>
          </cell>
          <cell r="B5528" t="str">
            <v>Travamento e nivelamento de escama de concreto armado em solo reforçado com fita metálica ou polimérica</v>
          </cell>
          <cell r="C5528" t="str">
            <v>m²</v>
          </cell>
          <cell r="D5528">
            <v>20.6</v>
          </cell>
          <cell r="E5528" t="str">
            <v>SICRO Jan/26</v>
          </cell>
        </row>
        <row r="5529">
          <cell r="A5529">
            <v>5502806</v>
          </cell>
          <cell r="B5529" t="str">
            <v>Camada drenante com conformação de trator de esteira - areia comercial</v>
          </cell>
          <cell r="C5529" t="str">
            <v>m³</v>
          </cell>
          <cell r="D5529">
            <v>144.08000000000001</v>
          </cell>
          <cell r="E5529" t="str">
            <v>SICRO Jan/26</v>
          </cell>
        </row>
        <row r="5530">
          <cell r="A5530">
            <v>5502807</v>
          </cell>
          <cell r="B5530" t="str">
            <v>Camada drenante com conformação de trator de esteira - areia extraída</v>
          </cell>
          <cell r="C5530" t="str">
            <v>m³</v>
          </cell>
          <cell r="D5530">
            <v>18.190000000000001</v>
          </cell>
          <cell r="E5530" t="str">
            <v>SICRO Jan/26</v>
          </cell>
        </row>
        <row r="5531">
          <cell r="A5531">
            <v>5503041</v>
          </cell>
          <cell r="B5531" t="str">
            <v>Compactação de aterros a 100% do Proctor intermediário</v>
          </cell>
          <cell r="C5531" t="str">
            <v>m³</v>
          </cell>
          <cell r="D5531">
            <v>6.99</v>
          </cell>
          <cell r="E5531" t="str">
            <v>SICRO Jan/26</v>
          </cell>
        </row>
        <row r="5532">
          <cell r="A5532">
            <v>5502978</v>
          </cell>
          <cell r="B5532" t="str">
            <v>Compactação de aterros a 100% do Proctor normal</v>
          </cell>
          <cell r="C5532" t="str">
            <v>m³</v>
          </cell>
          <cell r="D5532">
            <v>6.01</v>
          </cell>
          <cell r="E5532" t="str">
            <v>SICRO Jan/26</v>
          </cell>
        </row>
        <row r="5533">
          <cell r="A5533">
            <v>5502822</v>
          </cell>
          <cell r="B5533" t="str">
            <v>Compactação de camada final de aterro de rocha</v>
          </cell>
          <cell r="C5533" t="str">
            <v>m³</v>
          </cell>
          <cell r="D5533">
            <v>42.72</v>
          </cell>
          <cell r="E5533" t="str">
            <v>SICRO Jan/26</v>
          </cell>
        </row>
        <row r="5534">
          <cell r="A5534">
            <v>5502979</v>
          </cell>
          <cell r="B5534" t="str">
            <v>Construção de corpo de aterro com material de 3ª categoria oriundo de corte</v>
          </cell>
          <cell r="C5534" t="str">
            <v>m³</v>
          </cell>
          <cell r="D5534">
            <v>22.51</v>
          </cell>
          <cell r="E5534" t="str">
            <v>SICRO Jan/26</v>
          </cell>
        </row>
        <row r="5535">
          <cell r="A5535">
            <v>5501700</v>
          </cell>
          <cell r="B5535" t="str">
            <v>Desmatamento, destocamento e limpeza de área com árvores de diâmetro até 0,15 m</v>
          </cell>
          <cell r="C5535" t="str">
            <v>m²</v>
          </cell>
          <cell r="D5535">
            <v>0.77</v>
          </cell>
          <cell r="E5535" t="str">
            <v>SICRO Jan/26</v>
          </cell>
        </row>
        <row r="5536">
          <cell r="A5536">
            <v>5500991</v>
          </cell>
          <cell r="B5536" t="str">
            <v>Desmonte de blocos de rocha com martelete pneumático</v>
          </cell>
          <cell r="C5536" t="str">
            <v>m³</v>
          </cell>
          <cell r="D5536">
            <v>203.05</v>
          </cell>
          <cell r="E5536" t="str">
            <v>SICRO Jan/26</v>
          </cell>
        </row>
        <row r="5537">
          <cell r="A5537">
            <v>5515739</v>
          </cell>
          <cell r="B5537" t="str">
            <v>Desmonte de matacões ou bloco de rocha por meio de explosivos</v>
          </cell>
          <cell r="C5537" t="str">
            <v>m³</v>
          </cell>
          <cell r="D5537">
            <v>46.78</v>
          </cell>
          <cell r="E5537" t="str">
            <v>SICRO Jan/26</v>
          </cell>
        </row>
        <row r="5538">
          <cell r="A5538">
            <v>5505766</v>
          </cell>
          <cell r="B5538" t="str">
            <v>Desmonte de material de 3ª categoria a frio com argamassa expansiva a céu aberto</v>
          </cell>
          <cell r="C5538" t="str">
            <v>m³</v>
          </cell>
          <cell r="D5538">
            <v>397.91</v>
          </cell>
          <cell r="E5538" t="str">
            <v>SICRO Jan/26</v>
          </cell>
        </row>
        <row r="5539">
          <cell r="A5539">
            <v>5501701</v>
          </cell>
          <cell r="B5539" t="str">
            <v>Destocamento de árvores com diâmetro de 0,15 a 0,30 m</v>
          </cell>
          <cell r="C5539" t="str">
            <v>un</v>
          </cell>
          <cell r="D5539">
            <v>56.74</v>
          </cell>
          <cell r="E5539" t="str">
            <v>SICRO Jan/26</v>
          </cell>
        </row>
        <row r="5540">
          <cell r="A5540">
            <v>5501702</v>
          </cell>
          <cell r="B5540" t="str">
            <v>Destocamento de árvores com diâmetro maior que 0,30 m</v>
          </cell>
          <cell r="C5540" t="str">
            <v>un</v>
          </cell>
          <cell r="D5540">
            <v>141.86000000000001</v>
          </cell>
          <cell r="E5540" t="str">
            <v>SICRO Jan/26</v>
          </cell>
        </row>
        <row r="5541">
          <cell r="A5541">
            <v>5502972</v>
          </cell>
          <cell r="B5541" t="str">
            <v>Escavação de vala em material de 3ª categoria - resistência à compressão acima de 110 MPa - com escavadeira e rompedor hidráulico 1.700 kg</v>
          </cell>
          <cell r="C5541" t="str">
            <v>m³</v>
          </cell>
          <cell r="D5541">
            <v>201.72</v>
          </cell>
          <cell r="E5541" t="str">
            <v>SICRO Jan/26</v>
          </cell>
        </row>
        <row r="5542">
          <cell r="A5542">
            <v>5502968</v>
          </cell>
          <cell r="B5542" t="str">
            <v>Escavação de vala em material de 3ª categoria - resistência à compressão até 50 MPa - com escavadeira e rompedor hidráulico 1.700 kg</v>
          </cell>
          <cell r="C5542" t="str">
            <v>m³</v>
          </cell>
          <cell r="D5542">
            <v>22.71</v>
          </cell>
          <cell r="E5542" t="str">
            <v>SICRO Jan/26</v>
          </cell>
        </row>
        <row r="5543">
          <cell r="A5543">
            <v>5502969</v>
          </cell>
          <cell r="B5543" t="str">
            <v>Escavação de vala em material de 3ª categoria - resistência à compressão de 50 a 70 MPa - com escavadeira e rompedor hidráulico 1.700 kg</v>
          </cell>
          <cell r="C5543" t="str">
            <v>m³</v>
          </cell>
          <cell r="D5543">
            <v>28.65</v>
          </cell>
          <cell r="E5543" t="str">
            <v>SICRO Jan/26</v>
          </cell>
        </row>
        <row r="5544">
          <cell r="A5544">
            <v>5502970</v>
          </cell>
          <cell r="B5544" t="str">
            <v>Escavação de vala em material de 3ª categoria - resistência à compressão de 70 a 90 MPa - com escavadeira e rompedor hidráulico 1.700 kg</v>
          </cell>
          <cell r="C5544" t="str">
            <v>m³</v>
          </cell>
          <cell r="D5544">
            <v>52.51</v>
          </cell>
          <cell r="E5544" t="str">
            <v>SICRO Jan/26</v>
          </cell>
        </row>
        <row r="5545">
          <cell r="A5545">
            <v>5502971</v>
          </cell>
          <cell r="B5545" t="str">
            <v>Escavação de vala em material de 3ª categoria - resistência à compressão de 90 a 110 MPa - com escavadeira e rompedor hidráulico 1.700 kg</v>
          </cell>
          <cell r="C5545" t="str">
            <v>m³</v>
          </cell>
          <cell r="D5545">
            <v>97.83</v>
          </cell>
          <cell r="E5545" t="str">
            <v>SICRO Jan/26</v>
          </cell>
        </row>
        <row r="5546">
          <cell r="A5546">
            <v>5502663</v>
          </cell>
          <cell r="B5546" t="str">
            <v>Escavação e transporte de material de 3ª categoria - DMT de 0 a 50 m</v>
          </cell>
          <cell r="C5546" t="str">
            <v>m³</v>
          </cell>
          <cell r="D5546">
            <v>38.08</v>
          </cell>
          <cell r="E5546" t="str">
            <v>SICRO Jan/26</v>
          </cell>
        </row>
        <row r="5547">
          <cell r="A5547">
            <v>5502993</v>
          </cell>
          <cell r="B5547" t="str">
            <v>Escavação em material de 3ª categoria</v>
          </cell>
          <cell r="C5547" t="str">
            <v>m³</v>
          </cell>
          <cell r="D5547">
            <v>26.56</v>
          </cell>
          <cell r="E5547" t="str">
            <v>SICRO Jan/26</v>
          </cell>
        </row>
        <row r="5548">
          <cell r="A5548">
            <v>5502967</v>
          </cell>
          <cell r="B5548" t="str">
            <v>Escavação em material de 3ª categoria - resistência à compressão acima de 110 MPa - com escavadeira e rompedor hidráulico 1.700 kg</v>
          </cell>
          <cell r="C5548" t="str">
            <v>m³</v>
          </cell>
          <cell r="D5548">
            <v>111.62</v>
          </cell>
          <cell r="E5548" t="str">
            <v>SICRO Jan/26</v>
          </cell>
        </row>
        <row r="5549">
          <cell r="A5549">
            <v>5502963</v>
          </cell>
          <cell r="B5549" t="str">
            <v>Escavação em material de 3ª categoria - resistência à compressão até 50 MPa - com escavadeira e rompedor hidráulico 1.700 kg</v>
          </cell>
          <cell r="C5549" t="str">
            <v>m³</v>
          </cell>
          <cell r="D5549">
            <v>13.59</v>
          </cell>
          <cell r="E5549" t="str">
            <v>SICRO Jan/26</v>
          </cell>
        </row>
        <row r="5550">
          <cell r="A5550">
            <v>5502964</v>
          </cell>
          <cell r="B5550" t="str">
            <v>Escavação em material de 3ª categoria - resistência à compressão de 50 a 70 MPa - com escavadeira e rompedor hidráulico 1.700 kg</v>
          </cell>
          <cell r="C5550" t="str">
            <v>m³</v>
          </cell>
          <cell r="D5550">
            <v>17.03</v>
          </cell>
          <cell r="E5550" t="str">
            <v>SICRO Jan/26</v>
          </cell>
        </row>
        <row r="5551">
          <cell r="A5551">
            <v>5502965</v>
          </cell>
          <cell r="B5551" t="str">
            <v>Escavação em material de 3ª categoria - resistência à compressão de 70 a 90 MPa - com escavadeira e rompedor hidráulico 1.700 kg</v>
          </cell>
          <cell r="C5551" t="str">
            <v>m³</v>
          </cell>
          <cell r="D5551">
            <v>30.68</v>
          </cell>
          <cell r="E5551" t="str">
            <v>SICRO Jan/26</v>
          </cell>
        </row>
        <row r="5552">
          <cell r="A5552">
            <v>5502966</v>
          </cell>
          <cell r="B5552" t="str">
            <v>Escavação em material de 3ª categoria - resistência à compressão de 90 a 110 MPa - com escavadeira e rompedor hidráulico 1.700 kg</v>
          </cell>
          <cell r="C5552" t="str">
            <v>m³</v>
          </cell>
          <cell r="D5552">
            <v>56.27</v>
          </cell>
          <cell r="E5552" t="str">
            <v>SICRO Jan/26</v>
          </cell>
        </row>
        <row r="5553">
          <cell r="A5553">
            <v>5501706</v>
          </cell>
          <cell r="B5553" t="str">
            <v>Escavação mecânica com retroescavadeira em material de 1ª categoria</v>
          </cell>
          <cell r="C5553" t="str">
            <v>m³</v>
          </cell>
          <cell r="D5553">
            <v>7.85</v>
          </cell>
          <cell r="E5553" t="str">
            <v>SICRO Jan/26</v>
          </cell>
        </row>
        <row r="5554">
          <cell r="A5554">
            <v>5501880</v>
          </cell>
          <cell r="B5554" t="str">
            <v>Escavação, carga e transporte de material de 1ª categoria - DMT de 1.000 a 1.200 m - caminho de serviço em leito natural - com carregadeira e caminhão basculante de 14 m³</v>
          </cell>
          <cell r="C5554" t="str">
            <v>m³</v>
          </cell>
          <cell r="D5554">
            <v>14.38</v>
          </cell>
          <cell r="E5554" t="str">
            <v>SICRO Jan/26</v>
          </cell>
        </row>
        <row r="5555">
          <cell r="A5555">
            <v>5502114</v>
          </cell>
          <cell r="B5555" t="str">
            <v>Escavação, carga e transporte de material de 1ª categoria - DMT de 1.000 a 1.200 m - caminho de serviço em leito natural - com escavadeira e caminhão basculante de 14 m³</v>
          </cell>
          <cell r="C5555" t="str">
            <v>m³</v>
          </cell>
          <cell r="D5555">
            <v>8.86</v>
          </cell>
          <cell r="E5555" t="str">
            <v>SICRO Jan/26</v>
          </cell>
        </row>
        <row r="5556">
          <cell r="A5556">
            <v>5501906</v>
          </cell>
          <cell r="B5556" t="str">
            <v>Escavação, carga e transporte de material de 1ª categoria - DMT de 1.000 a 1.200 m - caminho de serviço em revestimento primário - com carregadeira e caminhão basculante de 14 m³</v>
          </cell>
          <cell r="C5556" t="str">
            <v>m³</v>
          </cell>
          <cell r="D5556">
            <v>13</v>
          </cell>
          <cell r="E5556" t="str">
            <v>SICRO Jan/26</v>
          </cell>
        </row>
        <row r="5557">
          <cell r="A5557">
            <v>5502140</v>
          </cell>
          <cell r="B5557" t="str">
            <v>Escavação, carga e transporte de material de 1ª categoria - DMT de 1.000 a 1.200 m - caminho de serviço em revestimento primário - com escavadeira e caminhão basculante de 14 m³</v>
          </cell>
          <cell r="C5557" t="str">
            <v>m³</v>
          </cell>
          <cell r="D5557">
            <v>7.46</v>
          </cell>
          <cell r="E5557" t="str">
            <v>SICRO Jan/26</v>
          </cell>
        </row>
        <row r="5558">
          <cell r="A5558">
            <v>5501932</v>
          </cell>
          <cell r="B5558" t="str">
            <v>Escavação, carga e transporte de material de 1ª categoria - DMT de 1.000 a 1.200 m - caminho de serviço pavimentado - com carregadeira e caminhão basculante de 14 m³</v>
          </cell>
          <cell r="C5558" t="str">
            <v>m³</v>
          </cell>
          <cell r="D5558">
            <v>13</v>
          </cell>
          <cell r="E5558" t="str">
            <v>SICRO Jan/26</v>
          </cell>
        </row>
        <row r="5559">
          <cell r="A5559">
            <v>5502166</v>
          </cell>
          <cell r="B5559" t="str">
            <v>Escavação, carga e transporte de material de 1ª categoria - DMT de 1.000 a 1.200 m - caminho de serviço pavimentado - com escavadeira e caminhão basculante de 14 m³</v>
          </cell>
          <cell r="C5559" t="str">
            <v>m³</v>
          </cell>
          <cell r="D5559">
            <v>7.98</v>
          </cell>
          <cell r="E5559" t="str">
            <v>SICRO Jan/26</v>
          </cell>
        </row>
        <row r="5560">
          <cell r="A5560">
            <v>5501881</v>
          </cell>
          <cell r="B5560" t="str">
            <v>Escavação, carga e transporte de material de 1ª categoria - DMT de 1.200 a 1.400 m - caminho de serviço em leito natural - com carregadeira e caminhão basculante de 14 m³</v>
          </cell>
          <cell r="C5560" t="str">
            <v>m³</v>
          </cell>
          <cell r="D5560">
            <v>14.66</v>
          </cell>
          <cell r="E5560" t="str">
            <v>SICRO Jan/26</v>
          </cell>
        </row>
        <row r="5561">
          <cell r="A5561">
            <v>5502115</v>
          </cell>
          <cell r="B5561" t="str">
            <v>Escavação, carga e transporte de material de 1ª categoria - DMT de 1.200 a 1.400 m - caminho de serviço em leito natural - com escavadeira e caminhão basculante de 14 m³</v>
          </cell>
          <cell r="C5561" t="str">
            <v>m³</v>
          </cell>
          <cell r="D5561">
            <v>9.65</v>
          </cell>
          <cell r="E5561" t="str">
            <v>SICRO Jan/26</v>
          </cell>
        </row>
        <row r="5562">
          <cell r="A5562">
            <v>5501907</v>
          </cell>
          <cell r="B5562" t="str">
            <v>Escavação, carga e transporte de material de 1ª categoria - DMT de 1.200 a 1.400 m - caminho de serviço em revestimento primário - com carregadeira e caminhão basculante de 14 m³</v>
          </cell>
          <cell r="C5562" t="str">
            <v>m³</v>
          </cell>
          <cell r="D5562">
            <v>13.19</v>
          </cell>
          <cell r="E5562" t="str">
            <v>SICRO Jan/26</v>
          </cell>
        </row>
        <row r="5563">
          <cell r="A5563">
            <v>5502141</v>
          </cell>
          <cell r="B5563" t="str">
            <v>Escavação, carga e transporte de material de 1ª categoria - DMT de 1.200 a 1.400 m - caminho de serviço em revestimento primário - com escavadeira e caminhão basculante de 14 m³</v>
          </cell>
          <cell r="C5563" t="str">
            <v>m³</v>
          </cell>
          <cell r="D5563">
            <v>8.1300000000000008</v>
          </cell>
          <cell r="E5563" t="str">
            <v>SICRO Jan/26</v>
          </cell>
        </row>
        <row r="5564">
          <cell r="A5564">
            <v>5501933</v>
          </cell>
          <cell r="B5564" t="str">
            <v>Escavação, carga e transporte de material de 1ª categoria - DMT de 1.200 a 1.400 m - caminho de serviço pavimentado - com carregadeira e caminhão basculante de 14 m³</v>
          </cell>
          <cell r="C5564" t="str">
            <v>m³</v>
          </cell>
          <cell r="D5564">
            <v>13.19</v>
          </cell>
          <cell r="E5564" t="str">
            <v>SICRO Jan/26</v>
          </cell>
        </row>
        <row r="5565">
          <cell r="A5565">
            <v>5502167</v>
          </cell>
          <cell r="B5565" t="str">
            <v>Escavação, carga e transporte de material de 1ª categoria - DMT de 1.200 a 1.400 m - caminho de serviço pavimentado - com escavadeira e caminhão basculante de 14 m³</v>
          </cell>
          <cell r="C5565" t="str">
            <v>m³</v>
          </cell>
          <cell r="D5565">
            <v>8.1300000000000008</v>
          </cell>
          <cell r="E5565" t="str">
            <v>SICRO Jan/26</v>
          </cell>
        </row>
        <row r="5566">
          <cell r="A5566">
            <v>5501882</v>
          </cell>
          <cell r="B5566" t="str">
            <v>Escavação, carga e transporte de material de 1ª categoria - DMT de 1.400 a 1.600 m - caminho de serviço em leito natural - com carregadeira e caminhão basculante de 14 m³</v>
          </cell>
          <cell r="C5566" t="str">
            <v>m³</v>
          </cell>
          <cell r="D5566">
            <v>14.94</v>
          </cell>
          <cell r="E5566" t="str">
            <v>SICRO Jan/26</v>
          </cell>
        </row>
        <row r="5567">
          <cell r="A5567">
            <v>5502116</v>
          </cell>
          <cell r="B5567" t="str">
            <v>Escavação, carga e transporte de material de 1ª categoria - DMT de 1.400 a 1.600 m - caminho de serviço em leito natural - com escavadeira e caminhão basculante de 14 m³</v>
          </cell>
          <cell r="C5567" t="str">
            <v>m³</v>
          </cell>
          <cell r="D5567">
            <v>9.8800000000000008</v>
          </cell>
          <cell r="E5567" t="str">
            <v>SICRO Jan/26</v>
          </cell>
        </row>
        <row r="5568">
          <cell r="A5568">
            <v>5501908</v>
          </cell>
          <cell r="B5568" t="str">
            <v>Escavação, carga e transporte de material de 1ª categoria - DMT de 1.400 a 1.600 m - caminho de serviço em revestimento primário - com carregadeira e caminhão basculante de 14 m³</v>
          </cell>
          <cell r="C5568" t="str">
            <v>m³</v>
          </cell>
          <cell r="D5568">
            <v>13.37</v>
          </cell>
          <cell r="E5568" t="str">
            <v>SICRO Jan/26</v>
          </cell>
        </row>
        <row r="5569">
          <cell r="A5569">
            <v>5502142</v>
          </cell>
          <cell r="B5569" t="str">
            <v>Escavação, carga e transporte de material de 1ª categoria - DMT de 1.400 a 1.600 m - caminho de serviço em revestimento primário - com escavadeira e caminhão basculante de 14 m³</v>
          </cell>
          <cell r="C5569" t="str">
            <v>m³</v>
          </cell>
          <cell r="D5569">
            <v>8.32</v>
          </cell>
          <cell r="E5569" t="str">
            <v>SICRO Jan/26</v>
          </cell>
        </row>
        <row r="5570">
          <cell r="A5570">
            <v>5501934</v>
          </cell>
          <cell r="B5570" t="str">
            <v>Escavação, carga e transporte de material de 1ª categoria - DMT de 1.400 a 1.600 m - caminho de serviço pavimentado - com carregadeira e caminhão basculante de 14 m³</v>
          </cell>
          <cell r="C5570" t="str">
            <v>m³</v>
          </cell>
          <cell r="D5570">
            <v>13.33</v>
          </cell>
          <cell r="E5570" t="str">
            <v>SICRO Jan/26</v>
          </cell>
        </row>
        <row r="5571">
          <cell r="A5571">
            <v>5502168</v>
          </cell>
          <cell r="B5571" t="str">
            <v>Escavação, carga e transporte de material de 1ª categoria - DMT de 1.400 a 1.600 m - caminho de serviço pavimentado - com escavadeira e caminhão basculante de 14 m³</v>
          </cell>
          <cell r="C5571" t="str">
            <v>m³</v>
          </cell>
          <cell r="D5571">
            <v>8.27</v>
          </cell>
          <cell r="E5571" t="str">
            <v>SICRO Jan/26</v>
          </cell>
        </row>
        <row r="5572">
          <cell r="A5572">
            <v>5501883</v>
          </cell>
          <cell r="B5572" t="str">
            <v>Escavação, carga e transporte de material de 1ª categoria - DMT de 1.600 a 1.800 m - caminho de serviço em leito natural - com carregadeira e caminhão basculante de 14 m³</v>
          </cell>
          <cell r="C5572" t="str">
            <v>m³</v>
          </cell>
          <cell r="D5572">
            <v>15.22</v>
          </cell>
          <cell r="E5572" t="str">
            <v>SICRO Jan/26</v>
          </cell>
        </row>
        <row r="5573">
          <cell r="A5573">
            <v>5502117</v>
          </cell>
          <cell r="B5573" t="str">
            <v>Escavação, carga e transporte de material de 1ª categoria - DMT de 1.600 a 1.800 m - caminho de serviço em leito natural - com escavadeira e caminhão basculante de 14 m³</v>
          </cell>
          <cell r="C5573" t="str">
            <v>m³</v>
          </cell>
          <cell r="D5573">
            <v>10.18</v>
          </cell>
          <cell r="E5573" t="str">
            <v>SICRO Jan/26</v>
          </cell>
        </row>
        <row r="5574">
          <cell r="A5574">
            <v>5501909</v>
          </cell>
          <cell r="B5574" t="str">
            <v>Escavação, carga e transporte de material de 1ª categoria - DMT de 1.600 a 1.800 m - caminho de serviço em revestimento primário - com carregadeira e caminhão basculante de 14 m³</v>
          </cell>
          <cell r="C5574" t="str">
            <v>m³</v>
          </cell>
          <cell r="D5574">
            <v>13.56</v>
          </cell>
          <cell r="E5574" t="str">
            <v>SICRO Jan/26</v>
          </cell>
        </row>
        <row r="5575">
          <cell r="A5575">
            <v>5502143</v>
          </cell>
          <cell r="B5575" t="str">
            <v>Escavação, carga e transporte de material de 1ª categoria - DMT de 1.600 a 1.800 m - caminho de serviço em revestimento primário - com escavadeira e caminhão basculante de 14 m³</v>
          </cell>
          <cell r="C5575" t="str">
            <v>m³</v>
          </cell>
          <cell r="D5575">
            <v>8.52</v>
          </cell>
          <cell r="E5575" t="str">
            <v>SICRO Jan/26</v>
          </cell>
        </row>
        <row r="5576">
          <cell r="A5576">
            <v>5501935</v>
          </cell>
          <cell r="B5576" t="str">
            <v>Escavação, carga e transporte de material de 1ª categoria - DMT de 1.600 a 1.800 m - caminho de serviço pavimentado - com carregadeira e caminhão basculante de 14 m³</v>
          </cell>
          <cell r="C5576" t="str">
            <v>m³</v>
          </cell>
          <cell r="D5576">
            <v>13.51</v>
          </cell>
          <cell r="E5576" t="str">
            <v>SICRO Jan/26</v>
          </cell>
        </row>
        <row r="5577">
          <cell r="A5577">
            <v>5502169</v>
          </cell>
          <cell r="B5577" t="str">
            <v>Escavação, carga e transporte de material de 1ª categoria - DMT de 1.600 a 1.800 m - caminho de serviço pavimentado - com escavadeira e caminhão basculante de 14 m³</v>
          </cell>
          <cell r="C5577" t="str">
            <v>m³</v>
          </cell>
          <cell r="D5577">
            <v>8.4700000000000006</v>
          </cell>
          <cell r="E5577" t="str">
            <v>SICRO Jan/26</v>
          </cell>
        </row>
        <row r="5578">
          <cell r="A5578">
            <v>5501884</v>
          </cell>
          <cell r="B5578" t="str">
            <v>Escavação, carga e transporte de material de 1ª categoria - DMT de 1.800 a 2.000 m - caminho de serviço em leito natural - com carregadeira e caminhão basculante de 14 m³</v>
          </cell>
          <cell r="C5578" t="str">
            <v>m³</v>
          </cell>
          <cell r="D5578">
            <v>15.95</v>
          </cell>
          <cell r="E5578" t="str">
            <v>SICRO Jan/26</v>
          </cell>
        </row>
        <row r="5579">
          <cell r="A5579">
            <v>5502118</v>
          </cell>
          <cell r="B5579" t="str">
            <v>Escavação, carga e transporte de material de 1ª categoria - DMT de 1.800 a 2.000 m - caminho de serviço em leito natural - com escavadeira e caminhão basculante de 14 m³</v>
          </cell>
          <cell r="C5579" t="str">
            <v>m³</v>
          </cell>
          <cell r="D5579">
            <v>10.47</v>
          </cell>
          <cell r="E5579" t="str">
            <v>SICRO Jan/26</v>
          </cell>
        </row>
        <row r="5580">
          <cell r="A5580">
            <v>5501910</v>
          </cell>
          <cell r="B5580" t="str">
            <v>Escavação, carga e transporte de material de 1ª categoria - DMT de 1.800 a 2.000 m - caminho de serviço em revestimento primário - com carregadeira e caminhão basculante de 14 m³</v>
          </cell>
          <cell r="C5580" t="str">
            <v>m³</v>
          </cell>
          <cell r="D5580">
            <v>13.74</v>
          </cell>
          <cell r="E5580" t="str">
            <v>SICRO Jan/26</v>
          </cell>
        </row>
        <row r="5581">
          <cell r="A5581">
            <v>5502144</v>
          </cell>
          <cell r="B5581" t="str">
            <v>Escavação, carga e transporte de material de 1ª categoria - DMT de 1.800 a 2.000 m - caminho de serviço em revestimento primário - com escavadeira e caminhão basculante de 14 m³</v>
          </cell>
          <cell r="C5581" t="str">
            <v>m³</v>
          </cell>
          <cell r="D5581">
            <v>8.66</v>
          </cell>
          <cell r="E5581" t="str">
            <v>SICRO Jan/26</v>
          </cell>
        </row>
        <row r="5582">
          <cell r="A5582">
            <v>5501936</v>
          </cell>
          <cell r="B5582" t="str">
            <v>Escavação, carga e transporte de material de 1ª categoria - DMT de 1.800 a 2.000 m - caminho de serviço pavimentado - com carregadeira e caminhão basculante de 14 m³</v>
          </cell>
          <cell r="C5582" t="str">
            <v>m³</v>
          </cell>
          <cell r="D5582">
            <v>13.65</v>
          </cell>
          <cell r="E5582" t="str">
            <v>SICRO Jan/26</v>
          </cell>
        </row>
        <row r="5583">
          <cell r="A5583">
            <v>5502170</v>
          </cell>
          <cell r="B5583" t="str">
            <v>Escavação, carga e transporte de material de 1ª categoria - DMT de 1.800 a 2.000 m - caminho de serviço pavimentado - com escavadeira e caminhão basculante de 14 m³</v>
          </cell>
          <cell r="C5583" t="str">
            <v>m³</v>
          </cell>
          <cell r="D5583">
            <v>8.61</v>
          </cell>
          <cell r="E5583" t="str">
            <v>SICRO Jan/26</v>
          </cell>
        </row>
        <row r="5584">
          <cell r="A5584">
            <v>5501885</v>
          </cell>
          <cell r="B5584" t="str">
            <v>Escavação, carga e transporte de material de 1ª categoria - DMT de 2.000 a 2.500 m - caminho de serviço em leito natural - com carregadeira e caminhão basculante de 14 m³</v>
          </cell>
          <cell r="C5584" t="str">
            <v>m³</v>
          </cell>
          <cell r="D5584">
            <v>16.47</v>
          </cell>
          <cell r="E5584" t="str">
            <v>SICRO Jan/26</v>
          </cell>
        </row>
        <row r="5585">
          <cell r="A5585">
            <v>5502119</v>
          </cell>
          <cell r="B5585" t="str">
            <v>Escavação, carga e transporte de material de 1ª categoria - DMT de 2.000 a 2.500 m - caminho de serviço em leito natural - com escavadeira e caminhão basculante de 14 m³</v>
          </cell>
          <cell r="C5585" t="str">
            <v>m³</v>
          </cell>
          <cell r="D5585">
            <v>11.46</v>
          </cell>
          <cell r="E5585" t="str">
            <v>SICRO Jan/26</v>
          </cell>
        </row>
        <row r="5586">
          <cell r="A5586">
            <v>5501911</v>
          </cell>
          <cell r="B5586" t="str">
            <v>Escavação, carga e transporte de material de 1ª categoria - DMT de 2.000 a 2.500 m - caminho de serviço em revestimento primário - com carregadeira e caminhão basculante de 14 m³</v>
          </cell>
          <cell r="C5586" t="str">
            <v>m³</v>
          </cell>
          <cell r="D5586">
            <v>14.5</v>
          </cell>
          <cell r="E5586" t="str">
            <v>SICRO Jan/26</v>
          </cell>
        </row>
        <row r="5587">
          <cell r="A5587">
            <v>5502145</v>
          </cell>
          <cell r="B5587" t="str">
            <v>Escavação, carga e transporte de material de 1ª categoria - DMT de 2.000 a 2.500 m - caminho de serviço em revestimento primário - com escavadeira e caminhão basculante de 14 m³</v>
          </cell>
          <cell r="C5587" t="str">
            <v>m³</v>
          </cell>
          <cell r="D5587">
            <v>9.01</v>
          </cell>
          <cell r="E5587" t="str">
            <v>SICRO Jan/26</v>
          </cell>
        </row>
        <row r="5588">
          <cell r="A5588">
            <v>5501937</v>
          </cell>
          <cell r="B5588" t="str">
            <v>Escavação, carga e transporte de material de 1ª categoria - DMT de 2.000 a 2.500 m - caminho de serviço pavimentado - com carregadeira e caminhão basculante de 14 m³</v>
          </cell>
          <cell r="C5588" t="str">
            <v>m³</v>
          </cell>
          <cell r="D5588">
            <v>14.44</v>
          </cell>
          <cell r="E5588" t="str">
            <v>SICRO Jan/26</v>
          </cell>
        </row>
        <row r="5589">
          <cell r="A5589">
            <v>5502171</v>
          </cell>
          <cell r="B5589" t="str">
            <v>Escavação, carga e transporte de material de 1ª categoria - DMT de 2.000 a 2.500 m - caminho de serviço pavimentado - com escavadeira e caminhão basculante de 14 m³</v>
          </cell>
          <cell r="C5589" t="str">
            <v>m³</v>
          </cell>
          <cell r="D5589">
            <v>8.91</v>
          </cell>
          <cell r="E5589" t="str">
            <v>SICRO Jan/26</v>
          </cell>
        </row>
        <row r="5590">
          <cell r="A5590">
            <v>5501886</v>
          </cell>
          <cell r="B5590" t="str">
            <v>Escavação, carga e transporte de material de 1ª categoria - DMT de 2.500 a 3.000 m - caminho de serviço em leito natural - com carregadeira e caminhão basculante de 14 m³</v>
          </cell>
          <cell r="C5590" t="str">
            <v>m³</v>
          </cell>
          <cell r="D5590">
            <v>17.68</v>
          </cell>
          <cell r="E5590" t="str">
            <v>SICRO Jan/26</v>
          </cell>
        </row>
        <row r="5591">
          <cell r="A5591">
            <v>5502120</v>
          </cell>
          <cell r="B5591" t="str">
            <v>Escavação, carga e transporte de material de 1ª categoria - DMT de 2.500 a 3.000 m - caminho de serviço em leito natural - com escavadeira e caminhão basculante de 14 m³</v>
          </cell>
          <cell r="C5591" t="str">
            <v>m³</v>
          </cell>
          <cell r="D5591">
            <v>12.69</v>
          </cell>
          <cell r="E5591" t="str">
            <v>SICRO Jan/26</v>
          </cell>
        </row>
        <row r="5592">
          <cell r="A5592">
            <v>5501912</v>
          </cell>
          <cell r="B5592" t="str">
            <v>Escavação, carga e transporte de material de 1ª categoria - DMT de 2.500 a 3.000 m - caminho de serviço em revestimento primário - com carregadeira e caminhão basculante de 14 m³</v>
          </cell>
          <cell r="C5592" t="str">
            <v>m³</v>
          </cell>
          <cell r="D5592">
            <v>14.99</v>
          </cell>
          <cell r="E5592" t="str">
            <v>SICRO Jan/26</v>
          </cell>
        </row>
        <row r="5593">
          <cell r="A5593">
            <v>5502146</v>
          </cell>
          <cell r="B5593" t="str">
            <v>Escavação, carga e transporte de material de 1ª categoria - DMT de 2.500 a 3.000 m - caminho de serviço em revestimento primário - com escavadeira e caminhão basculante de 14 m³</v>
          </cell>
          <cell r="C5593" t="str">
            <v>m³</v>
          </cell>
          <cell r="D5593">
            <v>10</v>
          </cell>
          <cell r="E5593" t="str">
            <v>SICRO Jan/26</v>
          </cell>
        </row>
        <row r="5594">
          <cell r="A5594">
            <v>5501938</v>
          </cell>
          <cell r="B5594" t="str">
            <v>Escavação, carga e transporte de material de 1ª categoria - DMT de 2.500 a 3.000 m - caminho de serviço pavimentado - com carregadeira e caminhão basculante de 14 m³</v>
          </cell>
          <cell r="C5594" t="str">
            <v>m³</v>
          </cell>
          <cell r="D5594">
            <v>14.88</v>
          </cell>
          <cell r="E5594" t="str">
            <v>SICRO Jan/26</v>
          </cell>
        </row>
        <row r="5595">
          <cell r="A5595">
            <v>5502172</v>
          </cell>
          <cell r="B5595" t="str">
            <v>Escavação, carga e transporte de material de 1ª categoria - DMT de 2.500 a 3.000 m - caminho de serviço pavimentado - com escavadeira e caminhão basculante de 14 m³</v>
          </cell>
          <cell r="C5595" t="str">
            <v>m³</v>
          </cell>
          <cell r="D5595">
            <v>9.8800000000000008</v>
          </cell>
          <cell r="E5595" t="str">
            <v>SICRO Jan/26</v>
          </cell>
        </row>
        <row r="5596">
          <cell r="A5596">
            <v>5501876</v>
          </cell>
          <cell r="B5596" t="str">
            <v>Escavação, carga e transporte de material de 1ª categoria - DMT de 200 a 400 m - caminho de serviço em leito natural - com carregadeira e caminhão basculante de 14 m³</v>
          </cell>
          <cell r="C5596" t="str">
            <v>m³</v>
          </cell>
          <cell r="D5596">
            <v>12.16</v>
          </cell>
          <cell r="E5596" t="str">
            <v>SICRO Jan/26</v>
          </cell>
        </row>
        <row r="5597">
          <cell r="A5597">
            <v>5502110</v>
          </cell>
          <cell r="B5597" t="str">
            <v>Escavação, carga e transporte de material de 1ª categoria - DMT de 200 a 400 m - caminho de serviço em leito natural - com escavadeira e caminhão basculante de 14 m³</v>
          </cell>
          <cell r="C5597" t="str">
            <v>m³</v>
          </cell>
          <cell r="D5597">
            <v>7.07</v>
          </cell>
          <cell r="E5597" t="str">
            <v>SICRO Jan/26</v>
          </cell>
        </row>
        <row r="5598">
          <cell r="A5598">
            <v>5501902</v>
          </cell>
          <cell r="B5598" t="str">
            <v>Escavação, carga e transporte de material de 1ª categoria - DMT de 200 a 400 m - caminho de serviço em revestimento primário - com carregadeira e caminhão basculante de 14 m³</v>
          </cell>
          <cell r="C5598" t="str">
            <v>m³</v>
          </cell>
          <cell r="D5598">
            <v>11.71</v>
          </cell>
          <cell r="E5598" t="str">
            <v>SICRO Jan/26</v>
          </cell>
        </row>
        <row r="5599">
          <cell r="A5599">
            <v>5502136</v>
          </cell>
          <cell r="B5599" t="str">
            <v>Escavação, carga e transporte de material de 1ª categoria - DMT de 200 a 400 m - caminho de serviço em revestimento primário - com escavadeira e caminhão basculante de 14 m³</v>
          </cell>
          <cell r="C5599" t="str">
            <v>m³</v>
          </cell>
          <cell r="D5599">
            <v>6.64</v>
          </cell>
          <cell r="E5599" t="str">
            <v>SICRO Jan/26</v>
          </cell>
        </row>
        <row r="5600">
          <cell r="A5600">
            <v>5501928</v>
          </cell>
          <cell r="B5600" t="str">
            <v>Escavação, carga e transporte de material de 1ª categoria - DMT de 200 a 400 m - caminho de serviço pavimentado - com carregadeira e caminhão basculante de 14 m³</v>
          </cell>
          <cell r="C5600" t="str">
            <v>m³</v>
          </cell>
          <cell r="D5600">
            <v>11.79</v>
          </cell>
          <cell r="E5600" t="str">
            <v>SICRO Jan/26</v>
          </cell>
        </row>
        <row r="5601">
          <cell r="A5601">
            <v>5502162</v>
          </cell>
          <cell r="B5601" t="str">
            <v>Escavação, carga e transporte de material de 1ª categoria - DMT de 200 a 400 m - caminho de serviço pavimentado - com escavadeira e caminhão basculante de 14 m³</v>
          </cell>
          <cell r="C5601" t="str">
            <v>m³</v>
          </cell>
          <cell r="D5601">
            <v>6.72</v>
          </cell>
          <cell r="E5601" t="str">
            <v>SICRO Jan/26</v>
          </cell>
        </row>
        <row r="5602">
          <cell r="A5602">
            <v>5501877</v>
          </cell>
          <cell r="B5602" t="str">
            <v>Escavação, carga e transporte de material de 1ª categoria - DMT de 400 a 600 m - caminho de serviço em leito natural - com carregadeira e caminhão basculante de 14 m³</v>
          </cell>
          <cell r="C5602" t="str">
            <v>m³</v>
          </cell>
          <cell r="D5602">
            <v>13</v>
          </cell>
          <cell r="E5602" t="str">
            <v>SICRO Jan/26</v>
          </cell>
        </row>
        <row r="5603">
          <cell r="A5603">
            <v>5502111</v>
          </cell>
          <cell r="B5603" t="str">
            <v>Escavação, carga e transporte de material de 1ª categoria - DMT de 400 a 600 m - caminho de serviço em leito natural - com escavadeira e caminhão basculante de 14 m³</v>
          </cell>
          <cell r="C5603" t="str">
            <v>m³</v>
          </cell>
          <cell r="D5603">
            <v>7.46</v>
          </cell>
          <cell r="E5603" t="str">
            <v>SICRO Jan/26</v>
          </cell>
        </row>
        <row r="5604">
          <cell r="A5604">
            <v>5501903</v>
          </cell>
          <cell r="B5604" t="str">
            <v>Escavação, carga e transporte de material de 1ª categoria - DMT de 400 a 600 m - caminho de serviço em revestimento primário - com carregadeira e caminhão basculante de 14 m³</v>
          </cell>
          <cell r="C5604" t="str">
            <v>m³</v>
          </cell>
          <cell r="D5604">
            <v>11.97</v>
          </cell>
          <cell r="E5604" t="str">
            <v>SICRO Jan/26</v>
          </cell>
        </row>
        <row r="5605">
          <cell r="A5605">
            <v>5502137</v>
          </cell>
          <cell r="B5605" t="str">
            <v>Escavação, carga e transporte de material de 1ª categoria - DMT de 400 a 600 m - caminho de serviço em revestimento primário - com escavadeira e caminhão basculante de 14 m³</v>
          </cell>
          <cell r="C5605" t="str">
            <v>m³</v>
          </cell>
          <cell r="D5605">
            <v>6.88</v>
          </cell>
          <cell r="E5605" t="str">
            <v>SICRO Jan/26</v>
          </cell>
        </row>
        <row r="5606">
          <cell r="A5606">
            <v>5501929</v>
          </cell>
          <cell r="B5606" t="str">
            <v>Escavação, carga e transporte de material de 1ª categoria - DMT de 400 a 600 m - caminho de serviço pavimentado - com carregadeira e caminhão basculante de 14 m³</v>
          </cell>
          <cell r="C5606" t="str">
            <v>m³</v>
          </cell>
          <cell r="D5606">
            <v>12.01</v>
          </cell>
          <cell r="E5606" t="str">
            <v>SICRO Jan/26</v>
          </cell>
        </row>
        <row r="5607">
          <cell r="A5607">
            <v>5502163</v>
          </cell>
          <cell r="B5607" t="str">
            <v>Escavação, carga e transporte de material de 1ª categoria - DMT de 400 a 600 m - caminho de serviço pavimentado - com escavadeira e caminhão basculante de 14 m³</v>
          </cell>
          <cell r="C5607" t="str">
            <v>m³</v>
          </cell>
          <cell r="D5607">
            <v>6.92</v>
          </cell>
          <cell r="E5607" t="str">
            <v>SICRO Jan/26</v>
          </cell>
        </row>
        <row r="5608">
          <cell r="A5608">
            <v>5501875</v>
          </cell>
          <cell r="B5608" t="str">
            <v>Escavação, carga e transporte de material de 1ª categoria - DMT de 50 a 200 m - caminho de serviço em leito natural - com carregadeira e caminhão basculante de 14 m³</v>
          </cell>
          <cell r="C5608" t="str">
            <v>m³</v>
          </cell>
          <cell r="D5608">
            <v>11.71</v>
          </cell>
          <cell r="E5608" t="str">
            <v>SICRO Jan/26</v>
          </cell>
        </row>
        <row r="5609">
          <cell r="A5609">
            <v>5502109</v>
          </cell>
          <cell r="B5609" t="str">
            <v>Escavação, carga e transporte de material de 1ª categoria - DMT de 50 a 200 m - caminho de serviço em leito natural - com escavadeira e caminhão basculante de 14 m³</v>
          </cell>
          <cell r="C5609" t="str">
            <v>m³</v>
          </cell>
          <cell r="D5609">
            <v>6.64</v>
          </cell>
          <cell r="E5609" t="str">
            <v>SICRO Jan/26</v>
          </cell>
        </row>
        <row r="5610">
          <cell r="A5610">
            <v>5501901</v>
          </cell>
          <cell r="B5610" t="str">
            <v>Escavação, carga e transporte de material de 1ª categoria - DMT de 50 a 200 m - caminho de serviço em revestimento primário - com carregadeira e caminhão basculante de 14 m³</v>
          </cell>
          <cell r="C5610" t="str">
            <v>m³</v>
          </cell>
          <cell r="D5610">
            <v>10.96</v>
          </cell>
          <cell r="E5610" t="str">
            <v>SICRO Jan/26</v>
          </cell>
        </row>
        <row r="5611">
          <cell r="A5611">
            <v>5502135</v>
          </cell>
          <cell r="B5611" t="str">
            <v>Escavação, carga e transporte de material de 1ª categoria - DMT de 50 a 200 m - caminho de serviço em revestimento primário - com escavadeira e caminhão basculante de 14 m³</v>
          </cell>
          <cell r="C5611" t="str">
            <v>m³</v>
          </cell>
          <cell r="D5611">
            <v>5.84</v>
          </cell>
          <cell r="E5611" t="str">
            <v>SICRO Jan/26</v>
          </cell>
        </row>
        <row r="5612">
          <cell r="A5612">
            <v>5501927</v>
          </cell>
          <cell r="B5612" t="str">
            <v>Escavação, carga e transporte de material de 1ª categoria - DMT de 50 a 200 m - caminho de serviço pavimentado - com carregadeira e caminhão basculante de 14 m³</v>
          </cell>
          <cell r="C5612" t="str">
            <v>m³</v>
          </cell>
          <cell r="D5612">
            <v>11.53</v>
          </cell>
          <cell r="E5612" t="str">
            <v>SICRO Jan/26</v>
          </cell>
        </row>
        <row r="5613">
          <cell r="A5613">
            <v>5502161</v>
          </cell>
          <cell r="B5613" t="str">
            <v>Escavação, carga e transporte de material de 1ª categoria - DMT de 50 a 200 m - caminho de serviço pavimentado - com escavadeira e caminhão basculante de 14 m³</v>
          </cell>
          <cell r="C5613" t="str">
            <v>m³</v>
          </cell>
          <cell r="D5613">
            <v>5.93</v>
          </cell>
          <cell r="E5613" t="str">
            <v>SICRO Jan/26</v>
          </cell>
        </row>
        <row r="5614">
          <cell r="A5614">
            <v>5501878</v>
          </cell>
          <cell r="B5614" t="str">
            <v>Escavação, carga e transporte de material de 1ª categoria - DMT de 600 a 800 m - caminho de serviço em leito natural - com carregadeira e caminhão basculante de 14 m³</v>
          </cell>
          <cell r="C5614" t="str">
            <v>m³</v>
          </cell>
          <cell r="D5614">
            <v>13.33</v>
          </cell>
          <cell r="E5614" t="str">
            <v>SICRO Jan/26</v>
          </cell>
        </row>
        <row r="5615">
          <cell r="A5615">
            <v>5502112</v>
          </cell>
          <cell r="B5615" t="str">
            <v>Escavação, carga e transporte de material de 1ª categoria - DMT de 600 a 800 m - caminho de serviço em leito natural - com escavadeira e caminhão basculante de 14 m³</v>
          </cell>
          <cell r="C5615" t="str">
            <v>m³</v>
          </cell>
          <cell r="D5615">
            <v>8.27</v>
          </cell>
          <cell r="E5615" t="str">
            <v>SICRO Jan/26</v>
          </cell>
        </row>
        <row r="5616">
          <cell r="A5616">
            <v>5501904</v>
          </cell>
          <cell r="B5616" t="str">
            <v>Escavação, carga e transporte de material de 1ª categoria - DMT de 600 a 800 m - caminho de serviço em revestimento primário - com carregadeira e caminhão basculante de 14 m³</v>
          </cell>
          <cell r="C5616" t="str">
            <v>m³</v>
          </cell>
          <cell r="D5616">
            <v>12.16</v>
          </cell>
          <cell r="E5616" t="str">
            <v>SICRO Jan/26</v>
          </cell>
        </row>
        <row r="5617">
          <cell r="A5617">
            <v>5502138</v>
          </cell>
          <cell r="B5617" t="str">
            <v>Escavação, carga e transporte de material de 1ª categoria - DMT de 600 a 800 m - caminho de serviço em revestimento primário - com escavadeira e caminhão basculante de 14 m³</v>
          </cell>
          <cell r="C5617" t="str">
            <v>m³</v>
          </cell>
          <cell r="D5617">
            <v>7.11</v>
          </cell>
          <cell r="E5617" t="str">
            <v>SICRO Jan/26</v>
          </cell>
        </row>
        <row r="5618">
          <cell r="A5618">
            <v>5501930</v>
          </cell>
          <cell r="B5618" t="str">
            <v>Escavação, carga e transporte de material de 1ª categoria - DMT de 600 a 800 m - caminho de serviço pavimentado - com carregadeira e caminhão basculante de 14 m³</v>
          </cell>
          <cell r="C5618" t="str">
            <v>m³</v>
          </cell>
          <cell r="D5618">
            <v>12.19</v>
          </cell>
          <cell r="E5618" t="str">
            <v>SICRO Jan/26</v>
          </cell>
        </row>
        <row r="5619">
          <cell r="A5619">
            <v>5502164</v>
          </cell>
          <cell r="B5619" t="str">
            <v>Escavação, carga e transporte de material de 1ª categoria - DMT de 600 a 800 m - caminho de serviço pavimentado - com escavadeira e caminhão basculante de 14 m³</v>
          </cell>
          <cell r="C5619" t="str">
            <v>m³</v>
          </cell>
          <cell r="D5619">
            <v>7.11</v>
          </cell>
          <cell r="E5619" t="str">
            <v>SICRO Jan/26</v>
          </cell>
        </row>
        <row r="5620">
          <cell r="A5620">
            <v>5501879</v>
          </cell>
          <cell r="B5620" t="str">
            <v>Escavação, carga e transporte de material de 1ª categoria - DMT de 800 a 1.000 m - caminho de serviço em leito natural - com carregadeira e caminhão basculante de 14 m³</v>
          </cell>
          <cell r="C5620" t="str">
            <v>m³</v>
          </cell>
          <cell r="D5620">
            <v>13.65</v>
          </cell>
          <cell r="E5620" t="str">
            <v>SICRO Jan/26</v>
          </cell>
        </row>
        <row r="5621">
          <cell r="A5621">
            <v>5502113</v>
          </cell>
          <cell r="B5621" t="str">
            <v>Escavação, carga e transporte de material de 1ª categoria - DMT de 800 a 1.000 m - caminho de serviço em leito natural - com escavadeira e caminhão basculante de 14 m³</v>
          </cell>
          <cell r="C5621" t="str">
            <v>m³</v>
          </cell>
          <cell r="D5621">
            <v>8.57</v>
          </cell>
          <cell r="E5621" t="str">
            <v>SICRO Jan/26</v>
          </cell>
        </row>
        <row r="5622">
          <cell r="A5622">
            <v>5501905</v>
          </cell>
          <cell r="B5622" t="str">
            <v>Escavação, carga e transporte de material de 1ª categoria - DMT de 800 a 1.000 m - caminho de serviço em revestimento primário - com carregadeira e caminhão basculante de 14 m³</v>
          </cell>
          <cell r="C5622" t="str">
            <v>m³</v>
          </cell>
          <cell r="D5622">
            <v>12.38</v>
          </cell>
          <cell r="E5622" t="str">
            <v>SICRO Jan/26</v>
          </cell>
        </row>
        <row r="5623">
          <cell r="A5623">
            <v>5502139</v>
          </cell>
          <cell r="B5623" t="str">
            <v>Escavação, carga e transporte de material de 1ª categoria - DMT de 800 a 1.000 m - caminho de serviço em revestimento primário - com escavadeira e caminhão basculante de 14 m³</v>
          </cell>
          <cell r="C5623" t="str">
            <v>m³</v>
          </cell>
          <cell r="D5623">
            <v>7.31</v>
          </cell>
          <cell r="E5623" t="str">
            <v>SICRO Jan/26</v>
          </cell>
        </row>
        <row r="5624">
          <cell r="A5624">
            <v>5501931</v>
          </cell>
          <cell r="B5624" t="str">
            <v>Escavação, carga e transporte de material de 1ª categoria - DMT de 800 a 1.000 m - caminho de serviço pavimentado - com carregadeira e caminhão basculante de 14 m³</v>
          </cell>
          <cell r="C5624" t="str">
            <v>m³</v>
          </cell>
          <cell r="D5624">
            <v>12.86</v>
          </cell>
          <cell r="E5624" t="str">
            <v>SICRO Jan/26</v>
          </cell>
        </row>
        <row r="5625">
          <cell r="A5625">
            <v>5502165</v>
          </cell>
          <cell r="B5625" t="str">
            <v>Escavação, carga e transporte de material de 1ª categoria - DMT de 800 a 1.000 m - caminho de serviço pavimentado - com escavadeira e caminhão basculante de 14 m³</v>
          </cell>
          <cell r="C5625" t="str">
            <v>m³</v>
          </cell>
          <cell r="D5625">
            <v>7.31</v>
          </cell>
          <cell r="E5625" t="str">
            <v>SICRO Jan/26</v>
          </cell>
        </row>
        <row r="5626">
          <cell r="A5626">
            <v>5502825</v>
          </cell>
          <cell r="B5626" t="str">
            <v>Escavação, carga e transporte de material de 1ª categoria na distância de 3.000 m - caminho de serviço em leito natural - com carregadeira e caminhão basculante de 14 m³</v>
          </cell>
          <cell r="C5626" t="str">
            <v>m³</v>
          </cell>
          <cell r="D5626">
            <v>18.62</v>
          </cell>
          <cell r="E5626" t="str">
            <v>SICRO Jan/26</v>
          </cell>
        </row>
        <row r="5627">
          <cell r="A5627">
            <v>5502834</v>
          </cell>
          <cell r="B5627" t="str">
            <v>Escavação, carga e transporte de material de 1ª categoria na distância de 3.000 m - caminho de serviço em leito natural - com escavadeira e caminhão basculante de 14 m³</v>
          </cell>
          <cell r="C5627" t="str">
            <v>m³</v>
          </cell>
          <cell r="D5627">
            <v>13.16</v>
          </cell>
          <cell r="E5627" t="str">
            <v>SICRO Jan/26</v>
          </cell>
        </row>
        <row r="5628">
          <cell r="A5628">
            <v>5502826</v>
          </cell>
          <cell r="B5628" t="str">
            <v>Escavação, carga e transporte de material de 1ª categoria na distância de 3.000 m - caminho de serviço em revestimento primário - com carregadeira e caminhão basculante de 14 m³</v>
          </cell>
          <cell r="C5628" t="str">
            <v>m³</v>
          </cell>
          <cell r="D5628">
            <v>15.27</v>
          </cell>
          <cell r="E5628" t="str">
            <v>SICRO Jan/26</v>
          </cell>
        </row>
        <row r="5629">
          <cell r="A5629">
            <v>5502835</v>
          </cell>
          <cell r="B5629" t="str">
            <v>Escavação, carga e transporte de material de 1ª categoria na distância de 3.000 m - caminho de serviço em revestimento primário - com escavadeira e caminhão basculante de 14 m³</v>
          </cell>
          <cell r="C5629" t="str">
            <v>m³</v>
          </cell>
          <cell r="D5629">
            <v>10.29</v>
          </cell>
          <cell r="E5629" t="str">
            <v>SICRO Jan/26</v>
          </cell>
        </row>
        <row r="5630">
          <cell r="A5630">
            <v>5502827</v>
          </cell>
          <cell r="B5630" t="str">
            <v>Escavação, carga e transporte de material de 1ª categoria na distância de 3.000 m - caminho de serviço pavimentado - com carregadeira e caminhão basculante de 14 m³</v>
          </cell>
          <cell r="C5630" t="str">
            <v>m³</v>
          </cell>
          <cell r="D5630">
            <v>15.1</v>
          </cell>
          <cell r="E5630" t="str">
            <v>SICRO Jan/26</v>
          </cell>
        </row>
        <row r="5631">
          <cell r="A5631">
            <v>5502836</v>
          </cell>
          <cell r="B5631" t="str">
            <v>Escavação, carga e transporte de material de 1ª categoria na distância de 3.000 m - caminho de serviço pavimentado - com escavadeira e caminhão basculante de 14 m³</v>
          </cell>
          <cell r="C5631" t="str">
            <v>m³</v>
          </cell>
          <cell r="D5631">
            <v>10.119999999999999</v>
          </cell>
          <cell r="E5631" t="str">
            <v>SICRO Jan/26</v>
          </cell>
        </row>
        <row r="5632">
          <cell r="A5632">
            <v>5502356</v>
          </cell>
          <cell r="B5632" t="str">
            <v>Escavação, carga e transporte de material de 2ª categoria - DMT de 1.000 a 1.200 m - caminho de serviço em leito natural - com carregadeira e caminhão basculante de 14 m³</v>
          </cell>
          <cell r="C5632" t="str">
            <v>m³</v>
          </cell>
          <cell r="D5632">
            <v>23.27</v>
          </cell>
          <cell r="E5632" t="str">
            <v>SICRO Jan/26</v>
          </cell>
        </row>
        <row r="5633">
          <cell r="A5633">
            <v>5502590</v>
          </cell>
          <cell r="B5633" t="str">
            <v>Escavação, carga e transporte de material de 2ª categoria - DMT de 1.000 a 1.200 m - caminho de serviço em leito natural - com escavadeira e caminhão basculante de 14 m³</v>
          </cell>
          <cell r="C5633" t="str">
            <v>m³</v>
          </cell>
          <cell r="D5633">
            <v>12.23</v>
          </cell>
          <cell r="E5633" t="str">
            <v>SICRO Jan/26</v>
          </cell>
        </row>
        <row r="5634">
          <cell r="A5634">
            <v>5502382</v>
          </cell>
          <cell r="B5634" t="str">
            <v>Escavação, carga e transporte de material de 2ª categoria - DMT de 1.000 a 1.200 m - caminho de serviço em revestimento primário - com carregadeira e caminhão basculante de 14 m³</v>
          </cell>
          <cell r="C5634" t="str">
            <v>m³</v>
          </cell>
          <cell r="D5634">
            <v>21.65</v>
          </cell>
          <cell r="E5634" t="str">
            <v>SICRO Jan/26</v>
          </cell>
        </row>
        <row r="5635">
          <cell r="A5635">
            <v>5502616</v>
          </cell>
          <cell r="B5635" t="str">
            <v>Escavação, carga e transporte de material de 2ª categoria - DMT de 1.000 a 1.200 m - caminho de serviço em revestimento primário - com escavadeira e caminhão basculante de 14 m³</v>
          </cell>
          <cell r="C5635" t="str">
            <v>m³</v>
          </cell>
          <cell r="D5635">
            <v>10.42</v>
          </cell>
          <cell r="E5635" t="str">
            <v>SICRO Jan/26</v>
          </cell>
        </row>
        <row r="5636">
          <cell r="A5636">
            <v>5502408</v>
          </cell>
          <cell r="B5636" t="str">
            <v>Escavação, carga e transporte de material de 2ª categoria - DMT de 1.000 a 1.200 m - caminho de serviço pavimentado - com carregadeira e caminhão basculante de 14 m³</v>
          </cell>
          <cell r="C5636" t="str">
            <v>m³</v>
          </cell>
          <cell r="D5636">
            <v>21.65</v>
          </cell>
          <cell r="E5636" t="str">
            <v>SICRO Jan/26</v>
          </cell>
        </row>
        <row r="5637">
          <cell r="A5637">
            <v>5502642</v>
          </cell>
          <cell r="B5637" t="str">
            <v>Escavação, carga e transporte de material de 2ª categoria - DMT de 1.000 a 1.200 m - caminho de serviço pavimentado - com escavadeira e caminhão basculante de 14 m³</v>
          </cell>
          <cell r="C5637" t="str">
            <v>m³</v>
          </cell>
          <cell r="D5637">
            <v>10.37</v>
          </cell>
          <cell r="E5637" t="str">
            <v>SICRO Jan/26</v>
          </cell>
        </row>
        <row r="5638">
          <cell r="A5638">
            <v>5502357</v>
          </cell>
          <cell r="B5638" t="str">
            <v>Escavação, carga e transporte de material de 2ª categoria - DMT de 1.200 a 1.400 m - caminho de serviço em leito natural - com carregadeira e caminhão basculante de 14 m³</v>
          </cell>
          <cell r="C5638" t="str">
            <v>m³</v>
          </cell>
          <cell r="D5638">
            <v>23.59</v>
          </cell>
          <cell r="E5638" t="str">
            <v>SICRO Jan/26</v>
          </cell>
        </row>
        <row r="5639">
          <cell r="A5639">
            <v>5502591</v>
          </cell>
          <cell r="B5639" t="str">
            <v>Escavação, carga e transporte de material de 2ª categoria - DMT de 1.200 a 1.400 m - caminho de serviço em leito natural - com escavadeira e caminhão basculante de 14 m³</v>
          </cell>
          <cell r="C5639" t="str">
            <v>m³</v>
          </cell>
          <cell r="D5639">
            <v>12.57</v>
          </cell>
          <cell r="E5639" t="str">
            <v>SICRO Jan/26</v>
          </cell>
        </row>
        <row r="5640">
          <cell r="A5640">
            <v>5502383</v>
          </cell>
          <cell r="B5640" t="str">
            <v>Escavação, carga e transporte de material de 2ª categoria - DMT de 1.200 a 1.400 m - caminho de serviço em revestimento primário - com carregadeira e caminhão basculante de 14 m³</v>
          </cell>
          <cell r="C5640" t="str">
            <v>m³</v>
          </cell>
          <cell r="D5640">
            <v>21.86</v>
          </cell>
          <cell r="E5640" t="str">
            <v>SICRO Jan/26</v>
          </cell>
        </row>
        <row r="5641">
          <cell r="A5641">
            <v>5502617</v>
          </cell>
          <cell r="B5641" t="str">
            <v>Escavação, carga e transporte de material de 2ª categoria - DMT de 1.200 a 1.400 m - caminho de serviço em revestimento primário - com escavadeira e caminhão basculante de 14 m³</v>
          </cell>
          <cell r="C5641" t="str">
            <v>m³</v>
          </cell>
          <cell r="D5641">
            <v>10.58</v>
          </cell>
          <cell r="E5641" t="str">
            <v>SICRO Jan/26</v>
          </cell>
        </row>
        <row r="5642">
          <cell r="A5642">
            <v>5502409</v>
          </cell>
          <cell r="B5642" t="str">
            <v>Escavação, carga e transporte de material de 2ª categoria - DMT de 1.200 a 1.400 m - caminho de serviço pavimentado - com carregadeira e caminhão basculante de 14 m³</v>
          </cell>
          <cell r="C5642" t="str">
            <v>m³</v>
          </cell>
          <cell r="D5642">
            <v>21.8</v>
          </cell>
          <cell r="E5642" t="str">
            <v>SICRO Jan/26</v>
          </cell>
        </row>
        <row r="5643">
          <cell r="A5643">
            <v>5502643</v>
          </cell>
          <cell r="B5643" t="str">
            <v>Escavação, carga e transporte de material de 2ª categoria - DMT de 1.200 a 1.400 m - caminho de serviço pavimentado - com escavadeira e caminhão basculante de 14 m³</v>
          </cell>
          <cell r="C5643" t="str">
            <v>m³</v>
          </cell>
          <cell r="D5643">
            <v>10.58</v>
          </cell>
          <cell r="E5643" t="str">
            <v>SICRO Jan/26</v>
          </cell>
        </row>
        <row r="5644">
          <cell r="A5644">
            <v>5502358</v>
          </cell>
          <cell r="B5644" t="str">
            <v>Escavação, carga e transporte de material de 2ª categoria - DMT de 1.400 a 1.600 m - caminho de serviço em leito natural - com carregadeira e caminhão basculante de 14 m³</v>
          </cell>
          <cell r="C5644" t="str">
            <v>m³</v>
          </cell>
          <cell r="D5644">
            <v>23.91</v>
          </cell>
          <cell r="E5644" t="str">
            <v>SICRO Jan/26</v>
          </cell>
        </row>
        <row r="5645">
          <cell r="A5645">
            <v>5502592</v>
          </cell>
          <cell r="B5645" t="str">
            <v>Escavação, carga e transporte de material de 2ª categoria - DMT de 1.400 a 1.600 m - caminho de serviço em leito natural - com escavadeira e caminhão basculante de 14 m³</v>
          </cell>
          <cell r="C5645" t="str">
            <v>m³</v>
          </cell>
          <cell r="D5645">
            <v>12.85</v>
          </cell>
          <cell r="E5645" t="str">
            <v>SICRO Jan/26</v>
          </cell>
        </row>
        <row r="5646">
          <cell r="A5646">
            <v>5502384</v>
          </cell>
          <cell r="B5646" t="str">
            <v>Escavação, carga e transporte de material de 2ª categoria - DMT de 1.400 a 1.600 m - caminho de serviço em revestimento primário - com carregadeira e caminhão basculante de 14 m³</v>
          </cell>
          <cell r="C5646" t="str">
            <v>m³</v>
          </cell>
          <cell r="D5646">
            <v>22.06</v>
          </cell>
          <cell r="E5646" t="str">
            <v>SICRO Jan/26</v>
          </cell>
        </row>
        <row r="5647">
          <cell r="A5647">
            <v>5502618</v>
          </cell>
          <cell r="B5647" t="str">
            <v>Escavação, carga e transporte de material de 2ª categoria - DMT de 1.400 a 1.600 m - caminho de serviço em revestimento primário - com escavadeira e caminhão basculante de 14 m³</v>
          </cell>
          <cell r="C5647" t="str">
            <v>m³</v>
          </cell>
          <cell r="D5647">
            <v>11.69</v>
          </cell>
          <cell r="E5647" t="str">
            <v>SICRO Jan/26</v>
          </cell>
        </row>
        <row r="5648">
          <cell r="A5648">
            <v>5502410</v>
          </cell>
          <cell r="B5648" t="str">
            <v>Escavação, carga e transporte de material de 2ª categoria - DMT de 1.400 a 1.600 m - caminho de serviço pavimentado - com carregadeira e caminhão basculante de 14 m³</v>
          </cell>
          <cell r="C5648" t="str">
            <v>m³</v>
          </cell>
          <cell r="D5648">
            <v>22.01</v>
          </cell>
          <cell r="E5648" t="str">
            <v>SICRO Jan/26</v>
          </cell>
        </row>
        <row r="5649">
          <cell r="A5649">
            <v>5502644</v>
          </cell>
          <cell r="B5649" t="str">
            <v>Escavação, carga e transporte de material de 2ª categoria - DMT de 1.400 a 1.600 m - caminho de serviço pavimentado - com escavadeira e caminhão basculante de 14 m³</v>
          </cell>
          <cell r="C5649" t="str">
            <v>m³</v>
          </cell>
          <cell r="D5649">
            <v>11.62</v>
          </cell>
          <cell r="E5649" t="str">
            <v>SICRO Jan/26</v>
          </cell>
        </row>
        <row r="5650">
          <cell r="A5650">
            <v>5502359</v>
          </cell>
          <cell r="B5650" t="str">
            <v>Escavação, carga e transporte de material de 2ª categoria - DMT de 1.600 a 1.800 m - caminho de serviço em leito natural - com carregadeira e caminhão basculante de 14 m³</v>
          </cell>
          <cell r="C5650" t="str">
            <v>m³</v>
          </cell>
          <cell r="D5650">
            <v>24.23</v>
          </cell>
          <cell r="E5650" t="str">
            <v>SICRO Jan/26</v>
          </cell>
        </row>
        <row r="5651">
          <cell r="A5651">
            <v>5502593</v>
          </cell>
          <cell r="B5651" t="str">
            <v>Escavação, carga e transporte de material de 2ª categoria - DMT de 1.600 a 1.800 m - caminho de serviço em leito natural - com escavadeira e caminhão basculante de 14 m³</v>
          </cell>
          <cell r="C5651" t="str">
            <v>m³</v>
          </cell>
          <cell r="D5651">
            <v>13.19</v>
          </cell>
          <cell r="E5651" t="str">
            <v>SICRO Jan/26</v>
          </cell>
        </row>
        <row r="5652">
          <cell r="A5652">
            <v>5502385</v>
          </cell>
          <cell r="B5652" t="str">
            <v>Escavação, carga e transporte de material de 2ª categoria - DMT de 1.600 a 1.800 m - caminho de serviço em revestimento primário - com carregadeira e caminhão basculante de 14 m³</v>
          </cell>
          <cell r="C5652" t="str">
            <v>m³</v>
          </cell>
          <cell r="D5652">
            <v>22.26</v>
          </cell>
          <cell r="E5652" t="str">
            <v>SICRO Jan/26</v>
          </cell>
        </row>
        <row r="5653">
          <cell r="A5653">
            <v>5502619</v>
          </cell>
          <cell r="B5653" t="str">
            <v>Escavação, carga e transporte de material de 2ª categoria - DMT de 1.600 a 1.800 m - caminho de serviço em revestimento primário - com escavadeira e caminhão basculante de 14 m³</v>
          </cell>
          <cell r="C5653" t="str">
            <v>m³</v>
          </cell>
          <cell r="D5653">
            <v>11.89</v>
          </cell>
          <cell r="E5653" t="str">
            <v>SICRO Jan/26</v>
          </cell>
        </row>
        <row r="5654">
          <cell r="A5654">
            <v>5502411</v>
          </cell>
          <cell r="B5654" t="str">
            <v>Escavação, carga e transporte de material de 2ª categoria - DMT de 1.600 a 1.800 m - caminho de serviço pavimentado - com carregadeira e caminhão basculante de 14 m³</v>
          </cell>
          <cell r="C5654" t="str">
            <v>m³</v>
          </cell>
          <cell r="D5654">
            <v>22.21</v>
          </cell>
          <cell r="E5654" t="str">
            <v>SICRO Jan/26</v>
          </cell>
        </row>
        <row r="5655">
          <cell r="A5655">
            <v>5502645</v>
          </cell>
          <cell r="B5655" t="str">
            <v>Escavação, carga e transporte de material de 2ª categoria - DMT de 1.600 a 1.800 m - caminho de serviço pavimentado - com escavadeira e caminhão basculante de 14 m³</v>
          </cell>
          <cell r="C5655" t="str">
            <v>m³</v>
          </cell>
          <cell r="D5655">
            <v>11.82</v>
          </cell>
          <cell r="E5655" t="str">
            <v>SICRO Jan/26</v>
          </cell>
        </row>
        <row r="5656">
          <cell r="A5656">
            <v>5502360</v>
          </cell>
          <cell r="B5656" t="str">
            <v>Escavação, carga e transporte de material de 2ª categoria - DMT de 1.800 a 2.000 m - caminho de serviço em leito natural - com carregadeira e caminhão basculante de 14 m³</v>
          </cell>
          <cell r="C5656" t="str">
            <v>m³</v>
          </cell>
          <cell r="D5656">
            <v>25.15</v>
          </cell>
          <cell r="E5656" t="str">
            <v>SICRO Jan/26</v>
          </cell>
        </row>
        <row r="5657">
          <cell r="A5657">
            <v>5502594</v>
          </cell>
          <cell r="B5657" t="str">
            <v>Escavação, carga e transporte de material de 2ª categoria - DMT de 1.800 a 2.000 m - caminho de serviço em leito natural - com escavadeira e caminhão basculante de 14 m³</v>
          </cell>
          <cell r="C5657" t="str">
            <v>m³</v>
          </cell>
          <cell r="D5657">
            <v>14.38</v>
          </cell>
          <cell r="E5657" t="str">
            <v>SICRO Jan/26</v>
          </cell>
        </row>
        <row r="5658">
          <cell r="A5658">
            <v>5502386</v>
          </cell>
          <cell r="B5658" t="str">
            <v>Escavação, carga e transporte de material de 2ª categoria - DMT de 1.800 a 2.000 m - caminho de serviço em revestimento primário - com carregadeira e caminhão basculante de 14 m³</v>
          </cell>
          <cell r="C5658" t="str">
            <v>m³</v>
          </cell>
          <cell r="D5658">
            <v>23.08</v>
          </cell>
          <cell r="E5658" t="str">
            <v>SICRO Jan/26</v>
          </cell>
        </row>
        <row r="5659">
          <cell r="A5659">
            <v>5502620</v>
          </cell>
          <cell r="B5659" t="str">
            <v>Escavação, carga e transporte de material de 2ª categoria - DMT de 1.800 a 2.000 m - caminho de serviço em revestimento primário - com escavadeira e caminhão basculante de 14 m³</v>
          </cell>
          <cell r="C5659" t="str">
            <v>m³</v>
          </cell>
          <cell r="D5659">
            <v>12.03</v>
          </cell>
          <cell r="E5659" t="str">
            <v>SICRO Jan/26</v>
          </cell>
        </row>
        <row r="5660">
          <cell r="A5660">
            <v>5502412</v>
          </cell>
          <cell r="B5660" t="str">
            <v>Escavação, carga e transporte de material de 2ª categoria - DMT de 1.800 a 2.000 m - caminho de serviço pavimentado - com carregadeira e caminhão basculante de 14 m³</v>
          </cell>
          <cell r="C5660" t="str">
            <v>m³</v>
          </cell>
          <cell r="D5660">
            <v>23.02</v>
          </cell>
          <cell r="E5660" t="str">
            <v>SICRO Jan/26</v>
          </cell>
        </row>
        <row r="5661">
          <cell r="A5661">
            <v>5502646</v>
          </cell>
          <cell r="B5661" t="str">
            <v>Escavação, carga e transporte de material de 2ª categoria - DMT de 1.800 a 2.000 m - caminho de serviço pavimentado - com escavadeira e caminhão basculante de 14 m³</v>
          </cell>
          <cell r="C5661" t="str">
            <v>m³</v>
          </cell>
          <cell r="D5661">
            <v>11.96</v>
          </cell>
          <cell r="E5661" t="str">
            <v>SICRO Jan/26</v>
          </cell>
        </row>
        <row r="5662">
          <cell r="A5662">
            <v>5502361</v>
          </cell>
          <cell r="B5662" t="str">
            <v>Escavação, carga e transporte de material de 2ª categoria - DMT de 2.000 a 2.500 m - caminho de serviço em leito natural - com carregadeira e caminhão basculante de 14 m³</v>
          </cell>
          <cell r="C5662" t="str">
            <v>m³</v>
          </cell>
          <cell r="D5662">
            <v>25.68</v>
          </cell>
          <cell r="E5662" t="str">
            <v>SICRO Jan/26</v>
          </cell>
        </row>
        <row r="5663">
          <cell r="A5663">
            <v>5502595</v>
          </cell>
          <cell r="B5663" t="str">
            <v>Escavação, carga e transporte de material de 2ª categoria - DMT de 2.000 a 2.500 m - caminho de serviço em leito natural - com escavadeira e caminhão basculante de 14 m³</v>
          </cell>
          <cell r="C5663" t="str">
            <v>m³</v>
          </cell>
          <cell r="D5663">
            <v>14.9</v>
          </cell>
          <cell r="E5663" t="str">
            <v>SICRO Jan/26</v>
          </cell>
        </row>
        <row r="5664">
          <cell r="A5664">
            <v>5502387</v>
          </cell>
          <cell r="B5664" t="str">
            <v>Escavação, carga e transporte de material de 2ª categoria - DMT de 2.000 a 2.500 m - caminho de serviço em revestimento primário - com carregadeira e caminhão basculante de 14 m³</v>
          </cell>
          <cell r="C5664" t="str">
            <v>m³</v>
          </cell>
          <cell r="D5664">
            <v>23.46</v>
          </cell>
          <cell r="E5664" t="str">
            <v>SICRO Jan/26</v>
          </cell>
        </row>
        <row r="5665">
          <cell r="A5665">
            <v>5502621</v>
          </cell>
          <cell r="B5665" t="str">
            <v>Escavação, carga e transporte de material de 2ª categoria - DMT de 2.000 a 2.500 m - caminho de serviço em revestimento primário - com escavadeira e caminhão basculante de 14 m³</v>
          </cell>
          <cell r="C5665" t="str">
            <v>m³</v>
          </cell>
          <cell r="D5665">
            <v>12.44</v>
          </cell>
          <cell r="E5665" t="str">
            <v>SICRO Jan/26</v>
          </cell>
        </row>
        <row r="5666">
          <cell r="A5666">
            <v>5502413</v>
          </cell>
          <cell r="B5666" t="str">
            <v>Escavação, carga e transporte de material de 2ª categoria - DMT de 2.000 a 2.500 m - caminho de serviço pavimentado - com carregadeira e caminhão basculante de 14 m³</v>
          </cell>
          <cell r="C5666" t="str">
            <v>m³</v>
          </cell>
          <cell r="D5666">
            <v>23.34</v>
          </cell>
          <cell r="E5666" t="str">
            <v>SICRO Jan/26</v>
          </cell>
        </row>
        <row r="5667">
          <cell r="A5667">
            <v>5502647</v>
          </cell>
          <cell r="B5667" t="str">
            <v>Escavação, carga e transporte de material de 2ª categoria - DMT de 2.000 a 2.500 m - caminho de serviço pavimentado - com escavadeira e caminhão basculante de 14 m³</v>
          </cell>
          <cell r="C5667" t="str">
            <v>m³</v>
          </cell>
          <cell r="D5667">
            <v>12.3</v>
          </cell>
          <cell r="E5667" t="str">
            <v>SICRO Jan/26</v>
          </cell>
        </row>
        <row r="5668">
          <cell r="A5668">
            <v>5502362</v>
          </cell>
          <cell r="B5668" t="str">
            <v>Escavação, carga e transporte de material de 2ª categoria - DMT de 2.500 a 3.000 m - caminho de serviço em leito natural - com carregadeira e caminhão basculante de 14 m³</v>
          </cell>
          <cell r="C5668" t="str">
            <v>m³</v>
          </cell>
          <cell r="D5668">
            <v>27.25</v>
          </cell>
          <cell r="E5668" t="str">
            <v>SICRO Jan/26</v>
          </cell>
        </row>
        <row r="5669">
          <cell r="A5669">
            <v>5502596</v>
          </cell>
          <cell r="B5669" t="str">
            <v>Escavação, carga e transporte de material de 2ª categoria - DMT de 2.500 a 3.000 m - caminho de serviço em leito natural - com escavadeira e caminhão basculante de 14 m³</v>
          </cell>
          <cell r="C5669" t="str">
            <v>m³</v>
          </cell>
          <cell r="D5669">
            <v>15.75</v>
          </cell>
          <cell r="E5669" t="str">
            <v>SICRO Jan/26</v>
          </cell>
        </row>
        <row r="5670">
          <cell r="A5670">
            <v>5502388</v>
          </cell>
          <cell r="B5670" t="str">
            <v>Escavação, carga e transporte de material de 2ª categoria - DMT de 2.500 a 3.000 m - caminho de serviço em revestimento primário - com carregadeira e caminhão basculante de 14 m³</v>
          </cell>
          <cell r="C5670" t="str">
            <v>m³</v>
          </cell>
          <cell r="D5670">
            <v>23.97</v>
          </cell>
          <cell r="E5670" t="str">
            <v>SICRO Jan/26</v>
          </cell>
        </row>
        <row r="5671">
          <cell r="A5671">
            <v>5502622</v>
          </cell>
          <cell r="B5671" t="str">
            <v>Escavação, carga e transporte de material de 2ª categoria - DMT de 2.500 a 3.000 m - caminho de serviço em revestimento primário - com escavadeira e caminhão basculante de 14 m³</v>
          </cell>
          <cell r="C5671" t="str">
            <v>m³</v>
          </cell>
          <cell r="D5671">
            <v>12.99</v>
          </cell>
          <cell r="E5671" t="str">
            <v>SICRO Jan/26</v>
          </cell>
        </row>
        <row r="5672">
          <cell r="A5672">
            <v>5502414</v>
          </cell>
          <cell r="B5672" t="str">
            <v>Escavação, carga e transporte de material de 2ª categoria - DMT de 2.500 a 3.000 m - caminho de serviço pavimentado - com carregadeira e caminhão basculante de 14 m³</v>
          </cell>
          <cell r="C5672" t="str">
            <v>m³</v>
          </cell>
          <cell r="D5672">
            <v>23.85</v>
          </cell>
          <cell r="E5672" t="str">
            <v>SICRO Jan/26</v>
          </cell>
        </row>
        <row r="5673">
          <cell r="A5673">
            <v>5502648</v>
          </cell>
          <cell r="B5673" t="str">
            <v>Escavação, carga e transporte de material de 2ª categoria - DMT de 2.500 a 3.000 m - caminho de serviço pavimentado - com escavadeira e caminhão basculante de 14 m³</v>
          </cell>
          <cell r="C5673" t="str">
            <v>m³</v>
          </cell>
          <cell r="D5673">
            <v>12.85</v>
          </cell>
          <cell r="E5673" t="str">
            <v>SICRO Jan/26</v>
          </cell>
        </row>
        <row r="5674">
          <cell r="A5674">
            <v>5502352</v>
          </cell>
          <cell r="B5674" t="str">
            <v>Escavação, carga e transporte de material de 2ª categoria - DMT de 200 a 400 m - caminho de serviço em leito natural - com carregadeira e caminhão basculante de 14 m³</v>
          </cell>
          <cell r="C5674" t="str">
            <v>m³</v>
          </cell>
          <cell r="D5674">
            <v>21.2</v>
          </cell>
          <cell r="E5674" t="str">
            <v>SICRO Jan/26</v>
          </cell>
        </row>
        <row r="5675">
          <cell r="A5675">
            <v>5502586</v>
          </cell>
          <cell r="B5675" t="str">
            <v>Escavação, carga e transporte de material de 2ª categoria - DMT de 200 a 400 m - caminho de serviço em leito natural - com escavadeira e caminhão basculante de 14 m³</v>
          </cell>
          <cell r="C5675" t="str">
            <v>m³</v>
          </cell>
          <cell r="D5675">
            <v>9.9600000000000009</v>
          </cell>
          <cell r="E5675" t="str">
            <v>SICRO Jan/26</v>
          </cell>
        </row>
        <row r="5676">
          <cell r="A5676">
            <v>5502378</v>
          </cell>
          <cell r="B5676" t="str">
            <v>Escavação, carga e transporte de material de 2ª categoria - DMT de 200 a 400 m - caminho de serviço em revestimento primário - com carregadeira e caminhão basculante de 14 m³</v>
          </cell>
          <cell r="C5676" t="str">
            <v>m³</v>
          </cell>
          <cell r="D5676">
            <v>20.059999999999999</v>
          </cell>
          <cell r="E5676" t="str">
            <v>SICRO Jan/26</v>
          </cell>
        </row>
        <row r="5677">
          <cell r="A5677">
            <v>5502612</v>
          </cell>
          <cell r="B5677" t="str">
            <v>Escavação, carga e transporte de material de 2ª categoria - DMT de 200 a 400 m - caminho de serviço em revestimento primário - com escavadeira e caminhão basculante de 14 m³</v>
          </cell>
          <cell r="C5677" t="str">
            <v>m³</v>
          </cell>
          <cell r="D5677">
            <v>9.4499999999999993</v>
          </cell>
          <cell r="E5677" t="str">
            <v>SICRO Jan/26</v>
          </cell>
        </row>
        <row r="5678">
          <cell r="A5678">
            <v>5502404</v>
          </cell>
          <cell r="B5678" t="str">
            <v>Escavação, carga e transporte de material de 2ª categoria - DMT de 200 a 400 m - caminho de serviço pavimentado - com carregadeira e caminhão basculante de 14 m³</v>
          </cell>
          <cell r="C5678" t="str">
            <v>m³</v>
          </cell>
          <cell r="D5678">
            <v>20.13</v>
          </cell>
          <cell r="E5678" t="str">
            <v>SICRO Jan/26</v>
          </cell>
        </row>
        <row r="5679">
          <cell r="A5679">
            <v>5502638</v>
          </cell>
          <cell r="B5679" t="str">
            <v>Escavação, carga e transporte de material de 2ª categoria - DMT de 200 a 400 m - caminho de serviço pavimentado - com escavadeira e caminhão basculante de 14 m³</v>
          </cell>
          <cell r="C5679" t="str">
            <v>m³</v>
          </cell>
          <cell r="D5679">
            <v>9.5500000000000007</v>
          </cell>
          <cell r="E5679" t="str">
            <v>SICRO Jan/26</v>
          </cell>
        </row>
        <row r="5680">
          <cell r="A5680">
            <v>5502353</v>
          </cell>
          <cell r="B5680" t="str">
            <v>Escavação, carga e transporte de material de 2ª categoria - DMT de 400 a 600 m - caminho de serviço em leito natural - com carregadeira e caminhão basculante de 14 m³</v>
          </cell>
          <cell r="C5680" t="str">
            <v>m³</v>
          </cell>
          <cell r="D5680">
            <v>21.6</v>
          </cell>
          <cell r="E5680" t="str">
            <v>SICRO Jan/26</v>
          </cell>
        </row>
        <row r="5681">
          <cell r="A5681">
            <v>5502587</v>
          </cell>
          <cell r="B5681" t="str">
            <v>Escavação, carga e transporte de material de 2ª categoria - DMT de 400 a 600 m - caminho de serviço em leito natural - com escavadeira e caminhão basculante de 14 m³</v>
          </cell>
          <cell r="C5681" t="str">
            <v>m³</v>
          </cell>
          <cell r="D5681">
            <v>10.37</v>
          </cell>
          <cell r="E5681" t="str">
            <v>SICRO Jan/26</v>
          </cell>
        </row>
        <row r="5682">
          <cell r="A5682">
            <v>5502379</v>
          </cell>
          <cell r="B5682" t="str">
            <v>Escavação, carga e transporte de material de 2ª categoria - DMT de 400 a 600 m - caminho de serviço em revestimento primário - com carregadeira e caminhão basculante de 14 m³</v>
          </cell>
          <cell r="C5682" t="str">
            <v>m³</v>
          </cell>
          <cell r="D5682">
            <v>20.36</v>
          </cell>
          <cell r="E5682" t="str">
            <v>SICRO Jan/26</v>
          </cell>
        </row>
        <row r="5683">
          <cell r="A5683">
            <v>5502613</v>
          </cell>
          <cell r="B5683" t="str">
            <v>Escavação, carga e transporte de material de 2ª categoria - DMT de 400 a 600 m - caminho de serviço em revestimento primário - com escavadeira e caminhão basculante de 14 m³</v>
          </cell>
          <cell r="C5683" t="str">
            <v>m³</v>
          </cell>
          <cell r="D5683">
            <v>9.76</v>
          </cell>
          <cell r="E5683" t="str">
            <v>SICRO Jan/26</v>
          </cell>
        </row>
        <row r="5684">
          <cell r="A5684">
            <v>5502405</v>
          </cell>
          <cell r="B5684" t="str">
            <v>Escavação, carga e transporte de material de 2ª categoria - DMT de 400 a 600 m - caminho de serviço pavimentado - com carregadeira e caminhão basculante de 14 m³</v>
          </cell>
          <cell r="C5684" t="str">
            <v>m³</v>
          </cell>
          <cell r="D5684">
            <v>21.04</v>
          </cell>
          <cell r="E5684" t="str">
            <v>SICRO Jan/26</v>
          </cell>
        </row>
        <row r="5685">
          <cell r="A5685">
            <v>5502639</v>
          </cell>
          <cell r="B5685" t="str">
            <v>Escavação, carga e transporte de material de 2ª categoria - DMT de 400 a 600 m - caminho de serviço pavimentado - com escavadeira e caminhão basculante de 14 m³</v>
          </cell>
          <cell r="C5685" t="str">
            <v>m³</v>
          </cell>
          <cell r="D5685">
            <v>9.81</v>
          </cell>
          <cell r="E5685" t="str">
            <v>SICRO Jan/26</v>
          </cell>
        </row>
        <row r="5686">
          <cell r="A5686">
            <v>5502351</v>
          </cell>
          <cell r="B5686" t="str">
            <v>Escavação, carga e transporte de material de 2ª categoria - DMT de 50 a 200 m - caminho de serviço em leito natural - com carregadeira e caminhão basculante de 14 m³</v>
          </cell>
          <cell r="C5686" t="str">
            <v>m³</v>
          </cell>
          <cell r="D5686">
            <v>20.059999999999999</v>
          </cell>
          <cell r="E5686" t="str">
            <v>SICRO Jan/26</v>
          </cell>
        </row>
        <row r="5687">
          <cell r="A5687">
            <v>5502585</v>
          </cell>
          <cell r="B5687" t="str">
            <v>Escavação, carga e transporte de material de 2ª categoria - DMT de 50 a 200 m - caminho de serviço em leito natural - com escavadeira e caminhão basculante de 14 m³</v>
          </cell>
          <cell r="C5687" t="str">
            <v>m³</v>
          </cell>
          <cell r="D5687">
            <v>9.4499999999999993</v>
          </cell>
          <cell r="E5687" t="str">
            <v>SICRO Jan/26</v>
          </cell>
        </row>
        <row r="5688">
          <cell r="A5688">
            <v>5502377</v>
          </cell>
          <cell r="B5688" t="str">
            <v>Escavação, carga e transporte de material de 2ª categoria - DMT de 50 a 200 m - caminho de serviço em revestimento primário - com carregadeira e caminhão basculante de 14 m³</v>
          </cell>
          <cell r="C5688" t="str">
            <v>m³</v>
          </cell>
          <cell r="D5688">
            <v>19.75</v>
          </cell>
          <cell r="E5688" t="str">
            <v>SICRO Jan/26</v>
          </cell>
        </row>
        <row r="5689">
          <cell r="A5689">
            <v>5502611</v>
          </cell>
          <cell r="B5689" t="str">
            <v>Escavação, carga e transporte de material de 2ª categoria - DMT de 50 a 200 m - caminho de serviço em revestimento primário - com escavadeira e caminhão basculante de 14 m³</v>
          </cell>
          <cell r="C5689" t="str">
            <v>m³</v>
          </cell>
          <cell r="D5689">
            <v>9.14</v>
          </cell>
          <cell r="E5689" t="str">
            <v>SICRO Jan/26</v>
          </cell>
        </row>
        <row r="5690">
          <cell r="A5690">
            <v>5502403</v>
          </cell>
          <cell r="B5690" t="str">
            <v>Escavação, carga e transporte de material de 2ª categoria - DMT de 50 a 200 m - caminho de serviço pavimentado - com carregadeira e caminhão basculante de 14 m³</v>
          </cell>
          <cell r="C5690" t="str">
            <v>m³</v>
          </cell>
          <cell r="D5690">
            <v>19.87</v>
          </cell>
          <cell r="E5690" t="str">
            <v>SICRO Jan/26</v>
          </cell>
        </row>
        <row r="5691">
          <cell r="A5691">
            <v>5502637</v>
          </cell>
          <cell r="B5691" t="str">
            <v>Escavação, carga e transporte de material de 2ª categoria - DMT de 50 a 200 m - caminho de serviço pavimentado - com escavadeira e caminhão basculante de 14 m³</v>
          </cell>
          <cell r="C5691" t="str">
            <v>m³</v>
          </cell>
          <cell r="D5691">
            <v>9.24</v>
          </cell>
          <cell r="E5691" t="str">
            <v>SICRO Jan/26</v>
          </cell>
        </row>
        <row r="5692">
          <cell r="A5692">
            <v>5502187</v>
          </cell>
          <cell r="B5692" t="str">
            <v>Escavação, carga e transporte de material de 2ª categoria - DMT de 50 m</v>
          </cell>
          <cell r="C5692" t="str">
            <v>m³</v>
          </cell>
          <cell r="D5692">
            <v>10.32</v>
          </cell>
          <cell r="E5692" t="str">
            <v>SICRO Jan/26</v>
          </cell>
        </row>
        <row r="5693">
          <cell r="A5693">
            <v>5502354</v>
          </cell>
          <cell r="B5693" t="str">
            <v>Escavação, carga e transporte de material de 2ª categoria - DMT de 600 a 800 m - caminho de serviço em leito natural - com carregadeira e caminhão basculante de 14 m³</v>
          </cell>
          <cell r="C5693" t="str">
            <v>m³</v>
          </cell>
          <cell r="D5693">
            <v>22.01</v>
          </cell>
          <cell r="E5693" t="str">
            <v>SICRO Jan/26</v>
          </cell>
        </row>
        <row r="5694">
          <cell r="A5694">
            <v>5502588</v>
          </cell>
          <cell r="B5694" t="str">
            <v>Escavação, carga e transporte de material de 2ª categoria - DMT de 600 a 800 m - caminho de serviço em leito natural - com escavadeira e caminhão basculante de 14 m³</v>
          </cell>
          <cell r="C5694" t="str">
            <v>m³</v>
          </cell>
          <cell r="D5694">
            <v>11.62</v>
          </cell>
          <cell r="E5694" t="str">
            <v>SICRO Jan/26</v>
          </cell>
        </row>
        <row r="5695">
          <cell r="A5695">
            <v>5502380</v>
          </cell>
          <cell r="B5695" t="str">
            <v>Escavação, carga e transporte de material de 2ª categoria - DMT de 600 a 800 m - caminho de serviço em revestimento primário - com carregadeira e caminhão basculante de 14 m³</v>
          </cell>
          <cell r="C5695" t="str">
            <v>m³</v>
          </cell>
          <cell r="D5695">
            <v>21.25</v>
          </cell>
          <cell r="E5695" t="str">
            <v>SICRO Jan/26</v>
          </cell>
        </row>
        <row r="5696">
          <cell r="A5696">
            <v>5502614</v>
          </cell>
          <cell r="B5696" t="str">
            <v>Escavação, carga e transporte de material de 2ª categoria - DMT de 600 a 800 m - caminho de serviço em revestimento primário - com escavadeira e caminhão basculante de 14 m³</v>
          </cell>
          <cell r="C5696" t="str">
            <v>m³</v>
          </cell>
          <cell r="D5696">
            <v>9.9600000000000009</v>
          </cell>
          <cell r="E5696" t="str">
            <v>SICRO Jan/26</v>
          </cell>
        </row>
        <row r="5697">
          <cell r="A5697">
            <v>5502406</v>
          </cell>
          <cell r="B5697" t="str">
            <v>Escavação, carga e transporte de material de 2ª categoria - DMT de 600 a 800 m - caminho de serviço pavimentado - com carregadeira e caminhão basculante de 14 m³</v>
          </cell>
          <cell r="C5697" t="str">
            <v>m³</v>
          </cell>
          <cell r="D5697">
            <v>21.25</v>
          </cell>
          <cell r="E5697" t="str">
            <v>SICRO Jan/26</v>
          </cell>
        </row>
        <row r="5698">
          <cell r="A5698">
            <v>5502640</v>
          </cell>
          <cell r="B5698" t="str">
            <v>Escavação, carga e transporte de material de 2ª categoria - DMT de 600 a 800 m - caminho de serviço pavimentado - com escavadeira e caminhão basculante de 14 m³</v>
          </cell>
          <cell r="C5698" t="str">
            <v>m³</v>
          </cell>
          <cell r="D5698">
            <v>10.01</v>
          </cell>
          <cell r="E5698" t="str">
            <v>SICRO Jan/26</v>
          </cell>
        </row>
        <row r="5699">
          <cell r="A5699">
            <v>5502355</v>
          </cell>
          <cell r="B5699" t="str">
            <v>Escavação, carga e transporte de material de 2ª categoria - DMT de 800 a 1.000 m - caminho de serviço em leito natural - com carregadeira e caminhão basculante de 14 m³</v>
          </cell>
          <cell r="C5699" t="str">
            <v>m³</v>
          </cell>
          <cell r="D5699">
            <v>22.31</v>
          </cell>
          <cell r="E5699" t="str">
            <v>SICRO Jan/26</v>
          </cell>
        </row>
        <row r="5700">
          <cell r="A5700">
            <v>5502589</v>
          </cell>
          <cell r="B5700" t="str">
            <v>Escavação, carga e transporte de material de 2ª categoria - DMT de 800 a 1.000 m - caminho de serviço em leito natural - com escavadeira e caminhão basculante de 14 m³</v>
          </cell>
          <cell r="C5700" t="str">
            <v>m³</v>
          </cell>
          <cell r="D5700">
            <v>11.96</v>
          </cell>
          <cell r="E5700" t="str">
            <v>SICRO Jan/26</v>
          </cell>
        </row>
        <row r="5701">
          <cell r="A5701">
            <v>5502381</v>
          </cell>
          <cell r="B5701" t="str">
            <v>Escavação, carga e transporte de material de 2ª categoria - DMT de 800 a 1.000 m - caminho de serviço em revestimento primário - com carregadeira e caminhão basculante de 14 m³</v>
          </cell>
          <cell r="C5701" t="str">
            <v>m³</v>
          </cell>
          <cell r="D5701">
            <v>21.45</v>
          </cell>
          <cell r="E5701" t="str">
            <v>SICRO Jan/26</v>
          </cell>
        </row>
        <row r="5702">
          <cell r="A5702">
            <v>5502615</v>
          </cell>
          <cell r="B5702" t="str">
            <v>Escavação, carga e transporte de material de 2ª categoria - DMT de 800 a 1.000 m - caminho de serviço em revestimento primário - com escavadeira e caminhão basculante de 14 m³</v>
          </cell>
          <cell r="C5702" t="str">
            <v>m³</v>
          </cell>
          <cell r="D5702">
            <v>10.220000000000001</v>
          </cell>
          <cell r="E5702" t="str">
            <v>SICRO Jan/26</v>
          </cell>
        </row>
        <row r="5703">
          <cell r="A5703">
            <v>5502407</v>
          </cell>
          <cell r="B5703" t="str">
            <v>Escavação, carga e transporte de material de 2ª categoria - DMT de 800 a 1.000 m - caminho de serviço pavimentado - com carregadeira e caminhão basculante de 14 m³</v>
          </cell>
          <cell r="C5703" t="str">
            <v>m³</v>
          </cell>
          <cell r="D5703">
            <v>21.45</v>
          </cell>
          <cell r="E5703" t="str">
            <v>SICRO Jan/26</v>
          </cell>
        </row>
        <row r="5704">
          <cell r="A5704">
            <v>5502641</v>
          </cell>
          <cell r="B5704" t="str">
            <v>Escavação, carga e transporte de material de 2ª categoria - DMT de 800 a 1.000 m - caminho de serviço pavimentado - com escavadeira e caminhão basculante de 14 m³</v>
          </cell>
          <cell r="C5704" t="str">
            <v>m³</v>
          </cell>
          <cell r="D5704">
            <v>10.220000000000001</v>
          </cell>
          <cell r="E5704" t="str">
            <v>SICRO Jan/26</v>
          </cell>
        </row>
        <row r="5705">
          <cell r="A5705">
            <v>5502880</v>
          </cell>
          <cell r="B5705" t="str">
            <v>Escavação, carga e transporte de material de 2ª categoria na distância de 3.000 m - caminho de serviço em leito natural - com escavadeira e caminhão basculante de 14 m³</v>
          </cell>
          <cell r="C5705" t="str">
            <v>m³</v>
          </cell>
          <cell r="D5705">
            <v>17.079999999999998</v>
          </cell>
          <cell r="E5705" t="str">
            <v>SICRO Jan/26</v>
          </cell>
        </row>
        <row r="5706">
          <cell r="A5706">
            <v>5502857</v>
          </cell>
          <cell r="B5706" t="str">
            <v>Escavação, carga e transporte de material de 2ª categoria na distância de 3.000 m - caminho de serviço em leito natural com carregadeira e caminhão basculante de 14 m³</v>
          </cell>
          <cell r="C5706" t="str">
            <v>m³</v>
          </cell>
          <cell r="D5706">
            <v>27.7</v>
          </cell>
          <cell r="E5706" t="str">
            <v>SICRO Jan/26</v>
          </cell>
        </row>
        <row r="5707">
          <cell r="A5707">
            <v>5502881</v>
          </cell>
          <cell r="B5707" t="str">
            <v>Escavação, carga e transporte de material de 2ª categoria na distância de 3.000 m - caminho de serviço em revestimento primário - com escavadeira e caminhão basculante de 14 m³</v>
          </cell>
          <cell r="C5707" t="str">
            <v>m³</v>
          </cell>
          <cell r="D5707">
            <v>13.26</v>
          </cell>
          <cell r="E5707" t="str">
            <v>SICRO Jan/26</v>
          </cell>
        </row>
        <row r="5708">
          <cell r="A5708">
            <v>5502859</v>
          </cell>
          <cell r="B5708" t="str">
            <v>Escavação, carga e transporte de material de 2ª categoria na distância de 3.000 m - caminho de serviço pavimentado - com carregadeira e caminhão basculante de 14 m³</v>
          </cell>
          <cell r="C5708" t="str">
            <v>m³</v>
          </cell>
          <cell r="D5708">
            <v>24.1</v>
          </cell>
          <cell r="E5708" t="str">
            <v>SICRO Jan/26</v>
          </cell>
        </row>
        <row r="5709">
          <cell r="A5709">
            <v>5502882</v>
          </cell>
          <cell r="B5709" t="str">
            <v>Escavação, carga e transporte de material de 2ª categoria na distância de 3.000 m - caminho de serviço pavimentado - com escavadeira e caminhão basculante de 14 m³</v>
          </cell>
          <cell r="C5709" t="str">
            <v>m³</v>
          </cell>
          <cell r="D5709">
            <v>13.12</v>
          </cell>
          <cell r="E5709" t="str">
            <v>SICRO Jan/26</v>
          </cell>
        </row>
        <row r="5710">
          <cell r="A5710">
            <v>5502858</v>
          </cell>
          <cell r="B5710" t="str">
            <v>Escavação, carga e transporte de material de 2ª categoria na distância de 3.000 m -caminho de serviço com revestimento primário com carregadeira e caminhão basculante de 14 m³</v>
          </cell>
          <cell r="C5710" t="str">
            <v>m³</v>
          </cell>
          <cell r="D5710">
            <v>24.92</v>
          </cell>
          <cell r="E5710" t="str">
            <v>SICRO Jan/26</v>
          </cell>
        </row>
        <row r="5711">
          <cell r="A5711">
            <v>5502747</v>
          </cell>
          <cell r="B5711" t="str">
            <v>Escavação, carga e transporte de material de 3ª categoria - DMT de 1.000 a 1.200 m - caminho de serviço em leito natural com caminhão basculante de 12 m³</v>
          </cell>
          <cell r="C5711" t="str">
            <v>m³</v>
          </cell>
          <cell r="D5711">
            <v>51.68</v>
          </cell>
          <cell r="E5711" t="str">
            <v>SICRO Jan/26</v>
          </cell>
        </row>
        <row r="5712">
          <cell r="A5712">
            <v>5502773</v>
          </cell>
          <cell r="B5712" t="str">
            <v>Escavação, carga e transporte de material de 3ª categoria - DMT de 1.000 a 1.200 m - caminho de serviço em revestimento primário - com caminhão basculante de 12 m³</v>
          </cell>
          <cell r="C5712" t="str">
            <v>m³</v>
          </cell>
          <cell r="D5712">
            <v>50.15</v>
          </cell>
          <cell r="E5712" t="str">
            <v>SICRO Jan/26</v>
          </cell>
        </row>
        <row r="5713">
          <cell r="A5713">
            <v>5502799</v>
          </cell>
          <cell r="B5713" t="str">
            <v>Escavação, carga e transporte de material de 3ª categoria - DMT de 1.000 a 1.200 m - caminho de serviço pavimentado - com caminhão basculante de 12 m³</v>
          </cell>
          <cell r="C5713" t="str">
            <v>m³</v>
          </cell>
          <cell r="D5713">
            <v>45.97</v>
          </cell>
          <cell r="E5713" t="str">
            <v>SICRO Jan/26</v>
          </cell>
        </row>
        <row r="5714">
          <cell r="A5714">
            <v>5502748</v>
          </cell>
          <cell r="B5714" t="str">
            <v>Escavação, carga e transporte de material de 3ª categoria - DMT de 1.200 a 1.400 m - caminho de serviço em leito natural com caminhão basculante de 12 m³</v>
          </cell>
          <cell r="C5714" t="str">
            <v>m³</v>
          </cell>
          <cell r="D5714">
            <v>52.23</v>
          </cell>
          <cell r="E5714" t="str">
            <v>SICRO Jan/26</v>
          </cell>
        </row>
        <row r="5715">
          <cell r="A5715">
            <v>5502774</v>
          </cell>
          <cell r="B5715" t="str">
            <v>Escavação, carga e transporte de material de 3ª categoria - DMT de 1.200 a 1.400 m - caminho de serviço em revestimento primário - com caminhão basculante de 12 m³</v>
          </cell>
          <cell r="C5715" t="str">
            <v>m³</v>
          </cell>
          <cell r="D5715">
            <v>50.48</v>
          </cell>
          <cell r="E5715" t="str">
            <v>SICRO Jan/26</v>
          </cell>
        </row>
        <row r="5716">
          <cell r="A5716">
            <v>5502800</v>
          </cell>
          <cell r="B5716" t="str">
            <v>Escavação, carga e transporte de material de 3ª categoria - DMT de 1.200 a 1.400 m - caminho de serviço pavimentado - com caminhão basculante de 12 m³</v>
          </cell>
          <cell r="C5716" t="str">
            <v>m³</v>
          </cell>
          <cell r="D5716">
            <v>47.96</v>
          </cell>
          <cell r="E5716" t="str">
            <v>SICRO Jan/26</v>
          </cell>
        </row>
        <row r="5717">
          <cell r="A5717">
            <v>5502749</v>
          </cell>
          <cell r="B5717" t="str">
            <v>Escavação, carga e transporte de material de 3ª categoria - DMT de 1.400 a 1.600 m - caminho de serviço em leito natural com caminhão basculante de 12 m³</v>
          </cell>
          <cell r="C5717" t="str">
            <v>m³</v>
          </cell>
          <cell r="D5717">
            <v>52.67</v>
          </cell>
          <cell r="E5717" t="str">
            <v>SICRO Jan/26</v>
          </cell>
        </row>
        <row r="5718">
          <cell r="A5718">
            <v>5502775</v>
          </cell>
          <cell r="B5718" t="str">
            <v>Escavação, carga e transporte de material de 3ª categoria - DMT de 1.400 a 1.600 m - caminho de serviço em revestimento primário - com caminhão basculante de 12 m³</v>
          </cell>
          <cell r="C5718" t="str">
            <v>m³</v>
          </cell>
          <cell r="D5718">
            <v>50.81</v>
          </cell>
          <cell r="E5718" t="str">
            <v>SICRO Jan/26</v>
          </cell>
        </row>
        <row r="5719">
          <cell r="A5719">
            <v>5502801</v>
          </cell>
          <cell r="B5719" t="str">
            <v>Escavação, carga e transporte de material de 3ª categoria - DMT de 1.400 a 1.600 m - caminho de serviço pavimentado - com caminhão basculante de 12 m³</v>
          </cell>
          <cell r="C5719" t="str">
            <v>m³</v>
          </cell>
          <cell r="D5719">
            <v>48.29</v>
          </cell>
          <cell r="E5719" t="str">
            <v>SICRO Jan/26</v>
          </cell>
        </row>
        <row r="5720">
          <cell r="A5720">
            <v>5502750</v>
          </cell>
          <cell r="B5720" t="str">
            <v>Escavação, carga e transporte de material de 3ª categoria - DMT de 1.600 a 1.800 m - caminho de serviço em leito natural com caminhão basculante de 12 m³</v>
          </cell>
          <cell r="C5720" t="str">
            <v>m³</v>
          </cell>
          <cell r="D5720">
            <v>53.11</v>
          </cell>
          <cell r="E5720" t="str">
            <v>SICRO Jan/26</v>
          </cell>
        </row>
        <row r="5721">
          <cell r="A5721">
            <v>5502776</v>
          </cell>
          <cell r="B5721" t="str">
            <v>Escavação, carga e transporte de material de 3ª categoria - DMT de 1.600 a 1.800 m - caminho de serviço em revestimento primário - com caminhão basculante de 12 m³</v>
          </cell>
          <cell r="C5721" t="str">
            <v>m³</v>
          </cell>
          <cell r="D5721">
            <v>51.14</v>
          </cell>
          <cell r="E5721" t="str">
            <v>SICRO Jan/26</v>
          </cell>
        </row>
        <row r="5722">
          <cell r="A5722">
            <v>5502802</v>
          </cell>
          <cell r="B5722" t="str">
            <v>Escavação, carga e transporte de material de 3ª categoria - DMT de 1.600 a 1.800 m - caminho de serviço pavimentado - com caminhão basculante de 12 m³</v>
          </cell>
          <cell r="C5722" t="str">
            <v>m³</v>
          </cell>
          <cell r="D5722">
            <v>48.51</v>
          </cell>
          <cell r="E5722" t="str">
            <v>SICRO Jan/26</v>
          </cell>
        </row>
        <row r="5723">
          <cell r="A5723">
            <v>5502751</v>
          </cell>
          <cell r="B5723" t="str">
            <v>Escavação, carga e transporte de material de 3ª categoria - DMT de 1.800 a 2.000 m - caminho de serviço em leito natural com caminhão basculante de 12 m³</v>
          </cell>
          <cell r="C5723" t="str">
            <v>m³</v>
          </cell>
          <cell r="D5723">
            <v>55.65</v>
          </cell>
          <cell r="E5723" t="str">
            <v>SICRO Jan/26</v>
          </cell>
        </row>
        <row r="5724">
          <cell r="A5724">
            <v>5502777</v>
          </cell>
          <cell r="B5724" t="str">
            <v>Escavação, carga e transporte de material de 3ª categoria - DMT de 1.800 a 2.000 m - caminho de serviço em revestimento primário - com caminhão basculante de 12 m³</v>
          </cell>
          <cell r="C5724" t="str">
            <v>m³</v>
          </cell>
          <cell r="D5724">
            <v>51.36</v>
          </cell>
          <cell r="E5724" t="str">
            <v>SICRO Jan/26</v>
          </cell>
        </row>
        <row r="5725">
          <cell r="A5725">
            <v>5502803</v>
          </cell>
          <cell r="B5725" t="str">
            <v>Escavação, carga e transporte de material de 3ª categoria - DMT de 1.800 a 2.000 m - caminho de serviço pavimentado - com caminhão basculante de 12 m³</v>
          </cell>
          <cell r="C5725" t="str">
            <v>m³</v>
          </cell>
          <cell r="D5725">
            <v>48.83</v>
          </cell>
          <cell r="E5725" t="str">
            <v>SICRO Jan/26</v>
          </cell>
        </row>
        <row r="5726">
          <cell r="A5726">
            <v>5502752</v>
          </cell>
          <cell r="B5726" t="str">
            <v>Escavação, carga e transporte de material de 3ª categoria - DMT de 2.000 a 2.500 m - caminho de serviço em leito natural com caminhão basculante de 12 m³</v>
          </cell>
          <cell r="C5726" t="str">
            <v>m³</v>
          </cell>
          <cell r="D5726">
            <v>56.38</v>
          </cell>
          <cell r="E5726" t="str">
            <v>SICRO Jan/26</v>
          </cell>
        </row>
        <row r="5727">
          <cell r="A5727">
            <v>5502778</v>
          </cell>
          <cell r="B5727" t="str">
            <v>Escavação, carga e transporte de material de 3ª categoria - DMT de 2.000 a 2.500 m - caminho de serviço em revestimento primário - com caminhão basculante de 12 m³</v>
          </cell>
          <cell r="C5727" t="str">
            <v>m³</v>
          </cell>
          <cell r="D5727">
            <v>52.01</v>
          </cell>
          <cell r="E5727" t="str">
            <v>SICRO Jan/26</v>
          </cell>
        </row>
        <row r="5728">
          <cell r="A5728">
            <v>5502804</v>
          </cell>
          <cell r="B5728" t="str">
            <v>Escavação, carga e transporte de material de 3ª categoria - DMT de 2.000 a 2.500 m - caminho de serviço pavimentado - com caminhão basculante de 12 m³</v>
          </cell>
          <cell r="C5728" t="str">
            <v>m³</v>
          </cell>
          <cell r="D5728">
            <v>49.27</v>
          </cell>
          <cell r="E5728" t="str">
            <v>SICRO Jan/26</v>
          </cell>
        </row>
        <row r="5729">
          <cell r="A5729">
            <v>5502753</v>
          </cell>
          <cell r="B5729" t="str">
            <v>Escavação, carga e transporte de material de 3ª categoria - DMT de 2.500 a 3.000 m - caminho de serviço em leito natural com caminhão basculante de 12 m³</v>
          </cell>
          <cell r="C5729" t="str">
            <v>m³</v>
          </cell>
          <cell r="D5729">
            <v>57.84</v>
          </cell>
          <cell r="E5729" t="str">
            <v>SICRO Jan/26</v>
          </cell>
        </row>
        <row r="5730">
          <cell r="A5730">
            <v>5502779</v>
          </cell>
          <cell r="B5730" t="str">
            <v>Escavação, carga e transporte de material de 3ª categoria - DMT de 2.500 a 3.000 m - caminho de serviço em revestimento primário - com caminhão basculante de 12 m³</v>
          </cell>
          <cell r="C5730" t="str">
            <v>m³</v>
          </cell>
          <cell r="D5730">
            <v>52.78</v>
          </cell>
          <cell r="E5730" t="str">
            <v>SICRO Jan/26</v>
          </cell>
        </row>
        <row r="5731">
          <cell r="A5731">
            <v>5502805</v>
          </cell>
          <cell r="B5731" t="str">
            <v>Escavação, carga e transporte de material de 3ª categoria - DMT de 2.500 a 3.000 m - caminho de serviço pavimentado - com caminhão basculante de 12 m³</v>
          </cell>
          <cell r="C5731" t="str">
            <v>m³</v>
          </cell>
          <cell r="D5731">
            <v>50.04</v>
          </cell>
          <cell r="E5731" t="str">
            <v>SICRO Jan/26</v>
          </cell>
        </row>
        <row r="5732">
          <cell r="A5732">
            <v>5502743</v>
          </cell>
          <cell r="B5732" t="str">
            <v>Escavação, carga e transporte de material de 3ª categoria - DMT de 200 a 400 m - caminho de serviço em leito natural com caminhão basculante de 12 m³</v>
          </cell>
          <cell r="C5732" t="str">
            <v>m³</v>
          </cell>
          <cell r="D5732">
            <v>47.57</v>
          </cell>
          <cell r="E5732" t="str">
            <v>SICRO Jan/26</v>
          </cell>
        </row>
        <row r="5733">
          <cell r="A5733">
            <v>5502769</v>
          </cell>
          <cell r="B5733" t="str">
            <v>Escavação, carga e transporte de material de 3ª categoria - DMT de 200 a 400 m - caminho de serviço em revestimento primário - com caminhão basculante de 12 m³</v>
          </cell>
          <cell r="C5733" t="str">
            <v>m³</v>
          </cell>
          <cell r="D5733">
            <v>46.77</v>
          </cell>
          <cell r="E5733" t="str">
            <v>SICRO Jan/26</v>
          </cell>
        </row>
        <row r="5734">
          <cell r="A5734">
            <v>5502795</v>
          </cell>
          <cell r="B5734" t="str">
            <v>Escavação, carga e transporte de material de 3ª categoria - DMT de 200 a 400 m - caminho de serviço pavimentado - com caminhão basculante de 12 m³</v>
          </cell>
          <cell r="C5734" t="str">
            <v>m³</v>
          </cell>
          <cell r="D5734">
            <v>44.73</v>
          </cell>
          <cell r="E5734" t="str">
            <v>SICRO Jan/26</v>
          </cell>
        </row>
        <row r="5735">
          <cell r="A5735">
            <v>5502744</v>
          </cell>
          <cell r="B5735" t="str">
            <v>Escavação, carga e transporte de material de 3ª categoria - DMT de 400 a 600 m - caminho de serviço em leito natural com caminhão basculante de 12 m³</v>
          </cell>
          <cell r="C5735" t="str">
            <v>m³</v>
          </cell>
          <cell r="D5735">
            <v>50.15</v>
          </cell>
          <cell r="E5735" t="str">
            <v>SICRO Jan/26</v>
          </cell>
        </row>
        <row r="5736">
          <cell r="A5736">
            <v>5502770</v>
          </cell>
          <cell r="B5736" t="str">
            <v>Escavação, carga e transporte de material de 3ª categoria - DMT de 400 a 600 m - caminho de serviço em revestimento primário - com caminhão basculante de 12 m³</v>
          </cell>
          <cell r="C5736" t="str">
            <v>m³</v>
          </cell>
          <cell r="D5736">
            <v>47.2</v>
          </cell>
          <cell r="E5736" t="str">
            <v>SICRO Jan/26</v>
          </cell>
        </row>
        <row r="5737">
          <cell r="A5737">
            <v>5502796</v>
          </cell>
          <cell r="B5737" t="str">
            <v>Escavação, carga e transporte de material de 3ª categoria - DMT de 400 a 600 m - caminho de serviço pavimentado - com caminhão basculante de 12 m³</v>
          </cell>
          <cell r="C5737" t="str">
            <v>m³</v>
          </cell>
          <cell r="D5737">
            <v>45.1</v>
          </cell>
          <cell r="E5737" t="str">
            <v>SICRO Jan/26</v>
          </cell>
        </row>
        <row r="5738">
          <cell r="A5738">
            <v>5502742</v>
          </cell>
          <cell r="B5738" t="str">
            <v>Escavação, carga e transporte de material de 3ª categoria - DMT de 50 a 200 m - caminho de serviço em leito natural com caminhão basculante de 12 m³</v>
          </cell>
          <cell r="C5738" t="str">
            <v>m³</v>
          </cell>
          <cell r="D5738">
            <v>46.77</v>
          </cell>
          <cell r="E5738" t="str">
            <v>SICRO Jan/26</v>
          </cell>
        </row>
        <row r="5739">
          <cell r="A5739">
            <v>5502768</v>
          </cell>
          <cell r="B5739" t="str">
            <v>Escavação, carga e transporte de material de 3ª categoria - DMT de 50 a 200 m - caminho de serviço em revestimento primário - com caminhão basculante de 12 m³</v>
          </cell>
          <cell r="C5739" t="str">
            <v>m³</v>
          </cell>
          <cell r="D5739">
            <v>46.26</v>
          </cell>
          <cell r="E5739" t="str">
            <v>SICRO Jan/26</v>
          </cell>
        </row>
        <row r="5740">
          <cell r="A5740">
            <v>5502794</v>
          </cell>
          <cell r="B5740" t="str">
            <v>Escavação, carga e transporte de material de 3ª categoria - DMT de 50 a 200 m - caminho de serviço pavimentado - com caminhão basculante de 12 m³</v>
          </cell>
          <cell r="C5740" t="str">
            <v>m³</v>
          </cell>
          <cell r="D5740">
            <v>44.3</v>
          </cell>
          <cell r="E5740" t="str">
            <v>SICRO Jan/26</v>
          </cell>
        </row>
        <row r="5741">
          <cell r="A5741">
            <v>5502745</v>
          </cell>
          <cell r="B5741" t="str">
            <v>Escavação, carga e transporte de material de 3ª categoria - DMT de 600 a 800 m - caminho de serviço em leito natural com caminhão basculante de 12 m³</v>
          </cell>
          <cell r="C5741" t="str">
            <v>m³</v>
          </cell>
          <cell r="D5741">
            <v>50.7</v>
          </cell>
          <cell r="E5741" t="str">
            <v>SICRO Jan/26</v>
          </cell>
        </row>
        <row r="5742">
          <cell r="A5742">
            <v>5502771</v>
          </cell>
          <cell r="B5742" t="str">
            <v>Escavação, carga e transporte de material de 3ª categoria - DMT de 600 a 800 m - caminho de serviço em revestimento primário - com caminhão basculante de 12 m³</v>
          </cell>
          <cell r="C5742" t="str">
            <v>m³</v>
          </cell>
          <cell r="D5742">
            <v>47.57</v>
          </cell>
          <cell r="E5742" t="str">
            <v>SICRO Jan/26</v>
          </cell>
        </row>
        <row r="5743">
          <cell r="A5743">
            <v>5502797</v>
          </cell>
          <cell r="B5743" t="str">
            <v>Escavação, carga e transporte de material de 3ª categoria - DMT de 600 a 800 m - caminho de serviço pavimentado - com caminhão basculante de 12 m³</v>
          </cell>
          <cell r="C5743" t="str">
            <v>m³</v>
          </cell>
          <cell r="D5743">
            <v>45.46</v>
          </cell>
          <cell r="E5743" t="str">
            <v>SICRO Jan/26</v>
          </cell>
        </row>
        <row r="5744">
          <cell r="A5744">
            <v>5502746</v>
          </cell>
          <cell r="B5744" t="str">
            <v>Escavação, carga e transporte de material de 3ª categoria - DMT de 800 a 1.000 m - caminho de serviço em leito natural com caminhão basculante de 12 m³</v>
          </cell>
          <cell r="C5744" t="str">
            <v>m³</v>
          </cell>
          <cell r="D5744">
            <v>51.25</v>
          </cell>
          <cell r="E5744" t="str">
            <v>SICRO Jan/26</v>
          </cell>
        </row>
        <row r="5745">
          <cell r="A5745">
            <v>5502772</v>
          </cell>
          <cell r="B5745" t="str">
            <v>Escavação, carga e transporte de material de 3ª categoria - DMT de 800 a 1.000 m - caminho de serviço em revestimento primário - com caminhão basculante de 12 m³</v>
          </cell>
          <cell r="C5745" t="str">
            <v>m³</v>
          </cell>
          <cell r="D5745">
            <v>47.93</v>
          </cell>
          <cell r="E5745" t="str">
            <v>SICRO Jan/26</v>
          </cell>
        </row>
        <row r="5746">
          <cell r="A5746">
            <v>5502798</v>
          </cell>
          <cell r="B5746" t="str">
            <v>Escavação, carga e transporte de material de 3ª categoria - DMT de 800 a 1.000 m - caminho de serviço pavimentado - com caminhão basculante de 12 m³</v>
          </cell>
          <cell r="C5746" t="str">
            <v>m³</v>
          </cell>
          <cell r="D5746">
            <v>45.75</v>
          </cell>
          <cell r="E5746" t="str">
            <v>SICRO Jan/26</v>
          </cell>
        </row>
        <row r="5747">
          <cell r="A5747">
            <v>5502886</v>
          </cell>
          <cell r="B5747" t="str">
            <v>Escavação, carga e transporte de material de 3ª categoria na distância de 3.000 m - caminho de serviço em leito natural com caminhão basculante de 12 m³</v>
          </cell>
          <cell r="C5747" t="str">
            <v>m³</v>
          </cell>
          <cell r="D5747">
            <v>58.57</v>
          </cell>
          <cell r="E5747" t="str">
            <v>SICRO Jan/26</v>
          </cell>
        </row>
        <row r="5748">
          <cell r="A5748">
            <v>5502887</v>
          </cell>
          <cell r="B5748" t="str">
            <v>Escavação, carga e transporte de material de 3ª categoria na distância de 3.000 m - caminho de serviço em revestimento primário - com caminhão basculante de 12 m³</v>
          </cell>
          <cell r="C5748" t="str">
            <v>m³</v>
          </cell>
          <cell r="D5748">
            <v>53.32</v>
          </cell>
          <cell r="E5748" t="str">
            <v>SICRO Jan/26</v>
          </cell>
        </row>
        <row r="5749">
          <cell r="A5749">
            <v>5502888</v>
          </cell>
          <cell r="B5749" t="str">
            <v>Escavação, carga e transporte de material de 3ª categoria na distância de 3.000 m - caminho de serviço pavimentado - com caminhão basculante de 12 m³</v>
          </cell>
          <cell r="C5749" t="str">
            <v>m³</v>
          </cell>
          <cell r="D5749">
            <v>50.47</v>
          </cell>
          <cell r="E5749" t="str">
            <v>SICRO Jan/26</v>
          </cell>
        </row>
        <row r="5750">
          <cell r="A5750">
            <v>5502820</v>
          </cell>
          <cell r="B5750" t="str">
            <v>Escavação, carga e transporte de solos moles - DMT de 0 a 50 m</v>
          </cell>
          <cell r="C5750" t="str">
            <v>m³</v>
          </cell>
          <cell r="D5750">
            <v>8.23</v>
          </cell>
          <cell r="E5750" t="str">
            <v>SICRO Jan/26</v>
          </cell>
        </row>
        <row r="5751">
          <cell r="A5751">
            <v>5502904</v>
          </cell>
          <cell r="B5751" t="str">
            <v>Escavação, carga e transporte de solos moles - DMT de 1.000 a 1.200 m - caminho de serviço em leito natural - com caminhão basculante de 14 m³</v>
          </cell>
          <cell r="C5751" t="str">
            <v>m³</v>
          </cell>
          <cell r="D5751">
            <v>22.88</v>
          </cell>
          <cell r="E5751" t="str">
            <v>SICRO Jan/26</v>
          </cell>
        </row>
        <row r="5752">
          <cell r="A5752">
            <v>5502930</v>
          </cell>
          <cell r="B5752" t="str">
            <v>Escavação, carga e transporte de solos moles - DMT de 1.000 a 1.200 m - caminho de serviço em revestimento primário - com caminhão basculante de 14 m³</v>
          </cell>
          <cell r="C5752" t="str">
            <v>m³</v>
          </cell>
          <cell r="D5752">
            <v>21.79</v>
          </cell>
          <cell r="E5752" t="str">
            <v>SICRO Jan/26</v>
          </cell>
        </row>
        <row r="5753">
          <cell r="A5753">
            <v>5502956</v>
          </cell>
          <cell r="B5753" t="str">
            <v>Escavação, carga e transporte de solos moles - DMT de 1.000 a 1.200 m - caminho de serviço pavimentado - com caminhão basculante de 14 m³</v>
          </cell>
          <cell r="C5753" t="str">
            <v>m³</v>
          </cell>
          <cell r="D5753">
            <v>21.39</v>
          </cell>
          <cell r="E5753" t="str">
            <v>SICRO Jan/26</v>
          </cell>
        </row>
        <row r="5754">
          <cell r="A5754">
            <v>5502905</v>
          </cell>
          <cell r="B5754" t="str">
            <v>Escavação, carga e transporte de solos moles - DMT de 1.200 a 1.400 m - caminho de serviço em leito natural - com caminhão basculante de 14 m³</v>
          </cell>
          <cell r="C5754" t="str">
            <v>m³</v>
          </cell>
          <cell r="D5754">
            <v>25.75</v>
          </cell>
          <cell r="E5754" t="str">
            <v>SICRO Jan/26</v>
          </cell>
        </row>
        <row r="5755">
          <cell r="A5755">
            <v>5502931</v>
          </cell>
          <cell r="B5755" t="str">
            <v>Escavação, carga e transporte de solos moles - DMT de 1.200 a 1.400 m - caminho de serviço em revestimento primário - com caminhão basculante de 14 m³</v>
          </cell>
          <cell r="C5755" t="str">
            <v>m³</v>
          </cell>
          <cell r="D5755">
            <v>21.99</v>
          </cell>
          <cell r="E5755" t="str">
            <v>SICRO Jan/26</v>
          </cell>
        </row>
        <row r="5756">
          <cell r="A5756">
            <v>5502957</v>
          </cell>
          <cell r="B5756" t="str">
            <v>Escavação, carga e transporte de solos moles - DMT de 1.200 a 1.400 m - caminho de serviço pavimentado - com caminhão basculante de 14 m³</v>
          </cell>
          <cell r="C5756" t="str">
            <v>m³</v>
          </cell>
          <cell r="D5756">
            <v>21.59</v>
          </cell>
          <cell r="E5756" t="str">
            <v>SICRO Jan/26</v>
          </cell>
        </row>
        <row r="5757">
          <cell r="A5757">
            <v>5502906</v>
          </cell>
          <cell r="B5757" t="str">
            <v>Escavação, carga e transporte de solos moles - DMT de 1.400 a 1.600 m - caminho de serviço em leito natural - com caminhão basculante de 14 m³</v>
          </cell>
          <cell r="C5757" t="str">
            <v>m³</v>
          </cell>
          <cell r="D5757">
            <v>26.05</v>
          </cell>
          <cell r="E5757" t="str">
            <v>SICRO Jan/26</v>
          </cell>
        </row>
        <row r="5758">
          <cell r="A5758">
            <v>5502932</v>
          </cell>
          <cell r="B5758" t="str">
            <v>Escavação, carga e transporte de solos moles - DMT de 1.400 a 1.600 m - caminho de serviço em revestimento primário - com caminhão basculante de 14 m³</v>
          </cell>
          <cell r="C5758" t="str">
            <v>m³</v>
          </cell>
          <cell r="D5758">
            <v>22.19</v>
          </cell>
          <cell r="E5758" t="str">
            <v>SICRO Jan/26</v>
          </cell>
        </row>
        <row r="5759">
          <cell r="A5759">
            <v>5502958</v>
          </cell>
          <cell r="B5759" t="str">
            <v>Escavação, carga e transporte de solos moles - DMT de 1.400 a 1.600 m - caminho de serviço pavimentado - com caminhão basculante de 14 m³</v>
          </cell>
          <cell r="C5759" t="str">
            <v>m³</v>
          </cell>
          <cell r="D5759">
            <v>21.79</v>
          </cell>
          <cell r="E5759" t="str">
            <v>SICRO Jan/26</v>
          </cell>
        </row>
        <row r="5760">
          <cell r="A5760">
            <v>5502907</v>
          </cell>
          <cell r="B5760" t="str">
            <v>Escavação, carga e transporte de solos moles - DMT de 1.600 a 1.800 m - caminho de serviço em leito natural - com caminhão basculante de 14 m³</v>
          </cell>
          <cell r="C5760" t="str">
            <v>m³</v>
          </cell>
          <cell r="D5760">
            <v>26.49</v>
          </cell>
          <cell r="E5760" t="str">
            <v>SICRO Jan/26</v>
          </cell>
        </row>
        <row r="5761">
          <cell r="A5761">
            <v>5502933</v>
          </cell>
          <cell r="B5761" t="str">
            <v>Escavação, carga e transporte de solos moles - DMT de 1.600 a 1.800 m - caminho de serviço em revestimento primário - com caminhão basculante de 14 m³</v>
          </cell>
          <cell r="C5761" t="str">
            <v>m³</v>
          </cell>
          <cell r="D5761">
            <v>22.48</v>
          </cell>
          <cell r="E5761" t="str">
            <v>SICRO Jan/26</v>
          </cell>
        </row>
        <row r="5762">
          <cell r="A5762">
            <v>5502959</v>
          </cell>
          <cell r="B5762" t="str">
            <v>Escavação, carga e transporte de solos moles - DMT de 1.600 a 1.800 m - caminho de serviço pavimentado - com caminhão basculante de 14 m³</v>
          </cell>
          <cell r="C5762" t="str">
            <v>m³</v>
          </cell>
          <cell r="D5762">
            <v>21.99</v>
          </cell>
          <cell r="E5762" t="str">
            <v>SICRO Jan/26</v>
          </cell>
        </row>
        <row r="5763">
          <cell r="A5763">
            <v>5502908</v>
          </cell>
          <cell r="B5763" t="str">
            <v>Escavação, carga e transporte de solos moles - DMT de 1.800 a 2.000 m - caminho de serviço em leito natural - com caminhão basculante de 14 m³</v>
          </cell>
          <cell r="C5763" t="str">
            <v>m³</v>
          </cell>
          <cell r="D5763">
            <v>26.79</v>
          </cell>
          <cell r="E5763" t="str">
            <v>SICRO Jan/26</v>
          </cell>
        </row>
        <row r="5764">
          <cell r="A5764">
            <v>5502934</v>
          </cell>
          <cell r="B5764" t="str">
            <v>Escavação, carga e transporte de solos moles - DMT de 1.800 a 2.000 m - caminho de serviço em revestimento primário - com caminhão basculante de 14 m³</v>
          </cell>
          <cell r="C5764" t="str">
            <v>m³</v>
          </cell>
          <cell r="D5764">
            <v>22.68</v>
          </cell>
          <cell r="E5764" t="str">
            <v>SICRO Jan/26</v>
          </cell>
        </row>
        <row r="5765">
          <cell r="A5765">
            <v>5502960</v>
          </cell>
          <cell r="B5765" t="str">
            <v>Escavação, carga e transporte de solos moles - DMT de 1.800 a 2.000 m - caminho de serviço pavimentado - com caminhão basculante de 14 m³</v>
          </cell>
          <cell r="C5765" t="str">
            <v>m³</v>
          </cell>
          <cell r="D5765">
            <v>22.09</v>
          </cell>
          <cell r="E5765" t="str">
            <v>SICRO Jan/26</v>
          </cell>
        </row>
        <row r="5766">
          <cell r="A5766">
            <v>5502909</v>
          </cell>
          <cell r="B5766" t="str">
            <v>Escavação, carga e transporte de solos moles - DMT de 2.000 a 2.500 m - caminho de serviço em leito natural - com caminhão basculante de 14 m³</v>
          </cell>
          <cell r="C5766" t="str">
            <v>m³</v>
          </cell>
          <cell r="D5766">
            <v>27.38</v>
          </cell>
          <cell r="E5766" t="str">
            <v>SICRO Jan/26</v>
          </cell>
        </row>
        <row r="5767">
          <cell r="A5767">
            <v>5502935</v>
          </cell>
          <cell r="B5767" t="str">
            <v>Escavação, carga e transporte de solos moles - DMT de 2.000 a 2.500 m - caminho de serviço em revestimento primário - com caminhão basculante de 14 m³</v>
          </cell>
          <cell r="C5767" t="str">
            <v>m³</v>
          </cell>
          <cell r="D5767">
            <v>23.08</v>
          </cell>
          <cell r="E5767" t="str">
            <v>SICRO Jan/26</v>
          </cell>
        </row>
        <row r="5768">
          <cell r="A5768">
            <v>5502961</v>
          </cell>
          <cell r="B5768" t="str">
            <v>Escavação, carga e transporte de solos moles - DMT de 2.000 a 2.500 m - caminho de serviço pavimentado - com caminhão basculante de 14 m³</v>
          </cell>
          <cell r="C5768" t="str">
            <v>m³</v>
          </cell>
          <cell r="D5768">
            <v>22.48</v>
          </cell>
          <cell r="E5768" t="str">
            <v>SICRO Jan/26</v>
          </cell>
        </row>
        <row r="5769">
          <cell r="A5769">
            <v>5502910</v>
          </cell>
          <cell r="B5769" t="str">
            <v>Escavação, carga e transporte de solos moles - DMT de 2.500 a 3.000 m - caminho de serviço em leito natural - com caminhão basculante de 14 m³</v>
          </cell>
          <cell r="C5769" t="str">
            <v>m³</v>
          </cell>
          <cell r="D5769">
            <v>28.42</v>
          </cell>
          <cell r="E5769" t="str">
            <v>SICRO Jan/26</v>
          </cell>
        </row>
        <row r="5770">
          <cell r="A5770">
            <v>5502936</v>
          </cell>
          <cell r="B5770" t="str">
            <v>Escavação, carga e transporte de solos moles - DMT de 2.500 a 3.000 m - caminho de serviço em revestimento primário - com caminhão basculante de 14 m³</v>
          </cell>
          <cell r="C5770" t="str">
            <v>m³</v>
          </cell>
          <cell r="D5770">
            <v>26.19</v>
          </cell>
          <cell r="E5770" t="str">
            <v>SICRO Jan/26</v>
          </cell>
        </row>
        <row r="5771">
          <cell r="A5771">
            <v>5502962</v>
          </cell>
          <cell r="B5771" t="str">
            <v>Escavação, carga e transporte de solos moles - DMT de 2.500 a 3.000 m - caminho de serviço pavimentado - com caminhão basculante de 14 m³</v>
          </cell>
          <cell r="C5771" t="str">
            <v>m³</v>
          </cell>
          <cell r="D5771">
            <v>22.98</v>
          </cell>
          <cell r="E5771" t="str">
            <v>SICRO Jan/26</v>
          </cell>
        </row>
        <row r="5772">
          <cell r="A5772">
            <v>5502900</v>
          </cell>
          <cell r="B5772" t="str">
            <v>Escavação, carga e transporte de solos moles - DMT de 200 a 400 m - caminho de serviço em leito natural - com caminhão basculante de 14 m³</v>
          </cell>
          <cell r="C5772" t="str">
            <v>m³</v>
          </cell>
          <cell r="D5772">
            <v>21.3</v>
          </cell>
          <cell r="E5772" t="str">
            <v>SICRO Jan/26</v>
          </cell>
        </row>
        <row r="5773">
          <cell r="A5773">
            <v>5502926</v>
          </cell>
          <cell r="B5773" t="str">
            <v>Escavação, carga e transporte de solos moles - DMT de 200 a 400 m - caminho de serviço em revestimento primário - com caminhão basculante de 14 m³</v>
          </cell>
          <cell r="C5773" t="str">
            <v>m³</v>
          </cell>
          <cell r="D5773">
            <v>20.7</v>
          </cell>
          <cell r="E5773" t="str">
            <v>SICRO Jan/26</v>
          </cell>
        </row>
        <row r="5774">
          <cell r="A5774">
            <v>5502952</v>
          </cell>
          <cell r="B5774" t="str">
            <v>Escavação, carga e transporte de solos moles - DMT de 200 a 400 m - caminho de serviço pavimentado - com caminhão basculante de 14 m³</v>
          </cell>
          <cell r="C5774" t="str">
            <v>m³</v>
          </cell>
          <cell r="D5774">
            <v>20.5</v>
          </cell>
          <cell r="E5774" t="str">
            <v>SICRO Jan/26</v>
          </cell>
        </row>
        <row r="5775">
          <cell r="A5775">
            <v>5502901</v>
          </cell>
          <cell r="B5775" t="str">
            <v>Escavação, carga e transporte de solos moles - DMT de 400 a 600 m - caminho de serviço em leito natural - com caminhão basculante de 14 m³</v>
          </cell>
          <cell r="C5775" t="str">
            <v>m³</v>
          </cell>
          <cell r="D5775">
            <v>21.69</v>
          </cell>
          <cell r="E5775" t="str">
            <v>SICRO Jan/26</v>
          </cell>
        </row>
        <row r="5776">
          <cell r="A5776">
            <v>5502927</v>
          </cell>
          <cell r="B5776" t="str">
            <v>Escavação, carga e transporte de solos moles - DMT de 400 a 600 m - caminho de serviço em revestimento primário - com caminhão basculante de 14 m³</v>
          </cell>
          <cell r="C5776" t="str">
            <v>m³</v>
          </cell>
          <cell r="D5776">
            <v>21</v>
          </cell>
          <cell r="E5776" t="str">
            <v>SICRO Jan/26</v>
          </cell>
        </row>
        <row r="5777">
          <cell r="A5777">
            <v>5502953</v>
          </cell>
          <cell r="B5777" t="str">
            <v>Escavação, carga e transporte de solos moles - DMT de 400 a 600 m - caminho de serviço pavimentado - com caminhão basculante de 14 m³</v>
          </cell>
          <cell r="C5777" t="str">
            <v>m³</v>
          </cell>
          <cell r="D5777">
            <v>20.8</v>
          </cell>
          <cell r="E5777" t="str">
            <v>SICRO Jan/26</v>
          </cell>
        </row>
        <row r="5778">
          <cell r="A5778">
            <v>5502899</v>
          </cell>
          <cell r="B5778" t="str">
            <v>Escavação, carga e transporte de solos moles - DMT de 50 a 200 m - caminho de serviço em leito natural - com caminhão basculante de 14 m³</v>
          </cell>
          <cell r="C5778" t="str">
            <v>m³</v>
          </cell>
          <cell r="D5778">
            <v>20.7</v>
          </cell>
          <cell r="E5778" t="str">
            <v>SICRO Jan/26</v>
          </cell>
        </row>
        <row r="5779">
          <cell r="A5779">
            <v>5502925</v>
          </cell>
          <cell r="B5779" t="str">
            <v>Escavação, carga e transporte de solos moles - DMT de 50 a 200 m - caminho de serviço em revestimento primário - com caminhão basculante de 14 m³</v>
          </cell>
          <cell r="C5779" t="str">
            <v>m³</v>
          </cell>
          <cell r="D5779">
            <v>20.41</v>
          </cell>
          <cell r="E5779" t="str">
            <v>SICRO Jan/26</v>
          </cell>
        </row>
        <row r="5780">
          <cell r="A5780">
            <v>5502951</v>
          </cell>
          <cell r="B5780" t="str">
            <v>Escavação, carga e transporte de solos moles - DMT de 50 a 200 m - caminho de serviço pavimentado - com caminhão basculante de 14 m³</v>
          </cell>
          <cell r="C5780" t="str">
            <v>m³</v>
          </cell>
          <cell r="D5780">
            <v>20.21</v>
          </cell>
          <cell r="E5780" t="str">
            <v>SICRO Jan/26</v>
          </cell>
        </row>
        <row r="5781">
          <cell r="A5781">
            <v>5502902</v>
          </cell>
          <cell r="B5781" t="str">
            <v>Escavação, carga e transporte de solos moles - DMT de 600 a 800 m - caminho de serviço em leito natural - com caminhão basculante de 14 m³</v>
          </cell>
          <cell r="C5781" t="str">
            <v>m³</v>
          </cell>
          <cell r="D5781">
            <v>22.19</v>
          </cell>
          <cell r="E5781" t="str">
            <v>SICRO Jan/26</v>
          </cell>
        </row>
        <row r="5782">
          <cell r="A5782">
            <v>5502928</v>
          </cell>
          <cell r="B5782" t="str">
            <v>Escavação, carga e transporte de solos moles - DMT de 600 a 800 m - caminho de serviço em revestimento primário - com caminhão basculante de 14 m³</v>
          </cell>
          <cell r="C5782" t="str">
            <v>m³</v>
          </cell>
          <cell r="D5782">
            <v>21.3</v>
          </cell>
          <cell r="E5782" t="str">
            <v>SICRO Jan/26</v>
          </cell>
        </row>
        <row r="5783">
          <cell r="A5783">
            <v>5502954</v>
          </cell>
          <cell r="B5783" t="str">
            <v>Escavação, carga e transporte de solos moles - DMT de 600 a 800 m - caminho de serviço pavimentado - com caminhão basculante de 14 m³</v>
          </cell>
          <cell r="C5783" t="str">
            <v>m³</v>
          </cell>
          <cell r="D5783">
            <v>21</v>
          </cell>
          <cell r="E5783" t="str">
            <v>SICRO Jan/26</v>
          </cell>
        </row>
        <row r="5784">
          <cell r="A5784">
            <v>5502903</v>
          </cell>
          <cell r="B5784" t="str">
            <v>Escavação, carga e transporte de solos moles - DMT de 800 a 1.000 m - caminho de serviço em leito natural - com caminhão basculante de 14 m³</v>
          </cell>
          <cell r="C5784" t="str">
            <v>m³</v>
          </cell>
          <cell r="D5784">
            <v>22.48</v>
          </cell>
          <cell r="E5784" t="str">
            <v>SICRO Jan/26</v>
          </cell>
        </row>
        <row r="5785">
          <cell r="A5785">
            <v>5502929</v>
          </cell>
          <cell r="B5785" t="str">
            <v>Escavação, carga e transporte de solos moles - DMT de 800 a 1.000 m - caminho de serviço em revestimento primário - com caminhão basculante de 14 m³</v>
          </cell>
          <cell r="C5785" t="str">
            <v>m³</v>
          </cell>
          <cell r="D5785">
            <v>21.49</v>
          </cell>
          <cell r="E5785" t="str">
            <v>SICRO Jan/26</v>
          </cell>
        </row>
        <row r="5786">
          <cell r="A5786">
            <v>5502955</v>
          </cell>
          <cell r="B5786" t="str">
            <v>Escavação, carga e transporte de solos moles - DMT de 800 a 1.000 m - caminho de serviço pavimentado - com caminhão basculante de 14 m³</v>
          </cell>
          <cell r="C5786" t="str">
            <v>m³</v>
          </cell>
          <cell r="D5786">
            <v>21.2</v>
          </cell>
          <cell r="E5786" t="str">
            <v>SICRO Jan/26</v>
          </cell>
        </row>
        <row r="5787">
          <cell r="A5787">
            <v>5502889</v>
          </cell>
          <cell r="B5787" t="str">
            <v>Escavação, carga e transporte de solos moles na distância de 3.000 m - caminho de serviço em leito natural - com caminhão basculante de 14 m³</v>
          </cell>
          <cell r="C5787" t="str">
            <v>m³</v>
          </cell>
          <cell r="D5787">
            <v>28.87</v>
          </cell>
          <cell r="E5787" t="str">
            <v>SICRO Jan/26</v>
          </cell>
        </row>
        <row r="5788">
          <cell r="A5788">
            <v>5502996</v>
          </cell>
          <cell r="B5788" t="str">
            <v>Escavação, carga e transporte de solos moles na distância de 3.000 m - caminho de serviço em revestimento primário - com caminhão basculante de 14 m³</v>
          </cell>
          <cell r="C5788" t="str">
            <v>m³</v>
          </cell>
          <cell r="D5788">
            <v>26.49</v>
          </cell>
          <cell r="E5788" t="str">
            <v>SICRO Jan/26</v>
          </cell>
        </row>
        <row r="5789">
          <cell r="A5789">
            <v>5502997</v>
          </cell>
          <cell r="B5789" t="str">
            <v>Escavação, carga e transporte de solos moles na distância de 3.000 m - caminho de serviço pavimentado - com caminhão basculante de 14 m³</v>
          </cell>
          <cell r="C5789" t="str">
            <v>m³</v>
          </cell>
          <cell r="D5789">
            <v>25.75</v>
          </cell>
          <cell r="E5789" t="str">
            <v>SICRO Jan/26</v>
          </cell>
        </row>
        <row r="5790">
          <cell r="A5790">
            <v>5501716</v>
          </cell>
          <cell r="B5790" t="str">
            <v>Escavação, carga e transporte em material de 1ª categoria - DMT de 1.000 a 1.200 m com motoscraper</v>
          </cell>
          <cell r="C5790" t="str">
            <v>m³</v>
          </cell>
          <cell r="D5790">
            <v>24.1</v>
          </cell>
          <cell r="E5790" t="str">
            <v>SICRO Jan/26</v>
          </cell>
        </row>
        <row r="5791">
          <cell r="A5791">
            <v>5501717</v>
          </cell>
          <cell r="B5791" t="str">
            <v>Escavação, carga e transporte em material de 1ª categoria - DMT de 1.200 a 1.400 m com motoscraper</v>
          </cell>
          <cell r="C5791" t="str">
            <v>m³</v>
          </cell>
          <cell r="D5791">
            <v>27.09</v>
          </cell>
          <cell r="E5791" t="str">
            <v>SICRO Jan/26</v>
          </cell>
        </row>
        <row r="5792">
          <cell r="A5792">
            <v>5501712</v>
          </cell>
          <cell r="B5792" t="str">
            <v>Escavação, carga e transporte em material de 1ª categoria - DMT de 200 a 400 m com motoscraper</v>
          </cell>
          <cell r="C5792" t="str">
            <v>m³</v>
          </cell>
          <cell r="D5792">
            <v>14.28</v>
          </cell>
          <cell r="E5792" t="str">
            <v>SICRO Jan/26</v>
          </cell>
        </row>
        <row r="5793">
          <cell r="A5793">
            <v>5501713</v>
          </cell>
          <cell r="B5793" t="str">
            <v>Escavação, carga e transporte em material de 1ª categoria - DMT de 400 a 600 m com motoscraper</v>
          </cell>
          <cell r="C5793" t="str">
            <v>m³</v>
          </cell>
          <cell r="D5793">
            <v>15.67</v>
          </cell>
          <cell r="E5793" t="str">
            <v>SICRO Jan/26</v>
          </cell>
        </row>
        <row r="5794">
          <cell r="A5794">
            <v>5501711</v>
          </cell>
          <cell r="B5794" t="str">
            <v>Escavação, carga e transporte em material de 1ª categoria - DMT de 50 a 200 m com motoscraper</v>
          </cell>
          <cell r="C5794" t="str">
            <v>m³</v>
          </cell>
          <cell r="D5794">
            <v>11.55</v>
          </cell>
          <cell r="E5794" t="str">
            <v>SICRO Jan/26</v>
          </cell>
        </row>
        <row r="5795">
          <cell r="A5795">
            <v>5501710</v>
          </cell>
          <cell r="B5795" t="str">
            <v>Escavação, carga e transporte em material de 1ª categoria - DMT de 50 m</v>
          </cell>
          <cell r="C5795" t="str">
            <v>m³</v>
          </cell>
          <cell r="D5795">
            <v>3.94</v>
          </cell>
          <cell r="E5795" t="str">
            <v>SICRO Jan/26</v>
          </cell>
        </row>
        <row r="5796">
          <cell r="A5796">
            <v>5501714</v>
          </cell>
          <cell r="B5796" t="str">
            <v>Escavação, carga e transporte em material de 1ª categoria - DMT de 600 a 800 m com motoscraper</v>
          </cell>
          <cell r="C5796" t="str">
            <v>m³</v>
          </cell>
          <cell r="D5796">
            <v>18.37</v>
          </cell>
          <cell r="E5796" t="str">
            <v>SICRO Jan/26</v>
          </cell>
        </row>
        <row r="5797">
          <cell r="A5797">
            <v>5501715</v>
          </cell>
          <cell r="B5797" t="str">
            <v>Escavação, carga e transporte em material de 1ª categoria - DMT de 800 a 1.000 m com motoscraper</v>
          </cell>
          <cell r="C5797" t="str">
            <v>m³</v>
          </cell>
          <cell r="D5797">
            <v>21.1</v>
          </cell>
          <cell r="E5797" t="str">
            <v>SICRO Jan/26</v>
          </cell>
        </row>
        <row r="5798">
          <cell r="A5798">
            <v>5502986</v>
          </cell>
          <cell r="B5798" t="str">
            <v>Expurgo de jazida</v>
          </cell>
          <cell r="C5798" t="str">
            <v>m³</v>
          </cell>
          <cell r="D5798">
            <v>4.75</v>
          </cell>
          <cell r="E5798" t="str">
            <v>SICRO Jan/26</v>
          </cell>
        </row>
        <row r="5799">
          <cell r="A5799">
            <v>5502977</v>
          </cell>
          <cell r="B5799" t="str">
            <v>Fragmentação de blocos de rocha com escavadeira e rompedor hidráulico 1.700 kg</v>
          </cell>
          <cell r="C5799" t="str">
            <v>m³</v>
          </cell>
          <cell r="D5799">
            <v>8.76</v>
          </cell>
          <cell r="E5799" t="str">
            <v>SICRO Jan/26</v>
          </cell>
        </row>
        <row r="5800">
          <cell r="A5800">
            <v>5502985</v>
          </cell>
          <cell r="B5800" t="str">
            <v>Limpeza mecanizada da camada vegetal</v>
          </cell>
          <cell r="C5800" t="str">
            <v>m²</v>
          </cell>
          <cell r="D5800">
            <v>0.84</v>
          </cell>
          <cell r="E5800" t="str">
            <v>SICRO Jan/26</v>
          </cell>
        </row>
        <row r="5801">
          <cell r="A5801">
            <v>5503018</v>
          </cell>
          <cell r="B5801" t="str">
            <v>Manutenção de caminho de serviço</v>
          </cell>
          <cell r="C5801" t="str">
            <v>km</v>
          </cell>
          <cell r="D5801">
            <v>83.46</v>
          </cell>
          <cell r="E5801" t="str">
            <v>SICRO Jan/26</v>
          </cell>
        </row>
        <row r="5802">
          <cell r="A5802">
            <v>5505768</v>
          </cell>
          <cell r="B5802" t="str">
            <v>Pré-fissuramento de material de 3ª categoria</v>
          </cell>
          <cell r="C5802" t="str">
            <v>m²</v>
          </cell>
          <cell r="D5802">
            <v>93.97</v>
          </cell>
          <cell r="E5802" t="str">
            <v>SICRO Jan/26</v>
          </cell>
        </row>
        <row r="5803">
          <cell r="A5803">
            <v>5503020</v>
          </cell>
          <cell r="B5803" t="str">
            <v>Umedecimento de caminho de serviço</v>
          </cell>
          <cell r="C5803" t="str">
            <v>km</v>
          </cell>
          <cell r="D5803">
            <v>325.44</v>
          </cell>
          <cell r="E5803" t="str">
            <v>SICRO Jan/26</v>
          </cell>
        </row>
        <row r="5804">
          <cell r="A5804">
            <v>5605798</v>
          </cell>
          <cell r="B5804" t="str">
            <v>Chumbador de aço CA-50 - D = 20 mm com perfuratriz sobre pneus - ancorado na rocha com cartucho de cimento - fornecimento, perfuração e instalação</v>
          </cell>
          <cell r="C5804" t="str">
            <v>m</v>
          </cell>
          <cell r="D5804">
            <v>116.27</v>
          </cell>
          <cell r="E5804" t="str">
            <v>SICRO Jan/26</v>
          </cell>
        </row>
        <row r="5805">
          <cell r="A5805">
            <v>5605925</v>
          </cell>
          <cell r="B5805" t="str">
            <v>Chumbador de aço CA-50 - D = 20 mm com perfuratriz sobre pneus - ancorado na rocha com injeção de nata de cimento - fornecimento, perfuração e instalação</v>
          </cell>
          <cell r="C5805" t="str">
            <v>m</v>
          </cell>
          <cell r="D5805">
            <v>112.25</v>
          </cell>
          <cell r="E5805" t="str">
            <v>SICRO Jan/26</v>
          </cell>
        </row>
        <row r="5806">
          <cell r="A5806">
            <v>5605799</v>
          </cell>
          <cell r="B5806" t="str">
            <v>Chumbador de aço CA-50 - D = 22 mm com perfuratriz sobre pneus - ancorado na rocha com cartucho de cimento - fornecimento, perfuração e instalação</v>
          </cell>
          <cell r="C5806" t="str">
            <v>m</v>
          </cell>
          <cell r="D5806">
            <v>124.42</v>
          </cell>
          <cell r="E5806" t="str">
            <v>SICRO Jan/26</v>
          </cell>
        </row>
        <row r="5807">
          <cell r="A5807">
            <v>5605800</v>
          </cell>
          <cell r="B5807" t="str">
            <v>Chumbador de aço CA-50 - D = 25 mm com perfuratriz sobre pneus - ancorado na rocha com cartucho de cimento - fornecimento, perfuração e instalação</v>
          </cell>
          <cell r="C5807" t="str">
            <v>m</v>
          </cell>
          <cell r="D5807">
            <v>137.65</v>
          </cell>
          <cell r="E5807" t="str">
            <v>SICRO Jan/26</v>
          </cell>
        </row>
        <row r="5808">
          <cell r="A5808">
            <v>5613944</v>
          </cell>
          <cell r="B5808" t="str">
            <v>Chumbador de aço CA-50 - D = 32 mm com martelete perfurador manual - ancorado na rocha com cartucho de cimento - fornecimento, perfuração e instalação</v>
          </cell>
          <cell r="C5808" t="str">
            <v>m</v>
          </cell>
          <cell r="D5808">
            <v>157.37</v>
          </cell>
          <cell r="E5808" t="str">
            <v>SICRO Jan/26</v>
          </cell>
        </row>
        <row r="5809">
          <cell r="A5809">
            <v>5605894</v>
          </cell>
          <cell r="B5809" t="str">
            <v>Grampo de aço CA-50 D = 12,5 mm para solo grampeado com capacidade de 30 kN - fornecimento, perfuração e instalação</v>
          </cell>
          <cell r="C5809" t="str">
            <v>m</v>
          </cell>
          <cell r="D5809">
            <v>60.17</v>
          </cell>
          <cell r="E5809" t="str">
            <v>SICRO Jan/26</v>
          </cell>
        </row>
        <row r="5810">
          <cell r="A5810">
            <v>5605895</v>
          </cell>
          <cell r="B5810" t="str">
            <v>Grampo de aço CA-50 D = 16 mm para solo grampeado com capacidade de 50 kN - fornecimento, perfuração e instalação</v>
          </cell>
          <cell r="C5810" t="str">
            <v>m</v>
          </cell>
          <cell r="D5810">
            <v>64.27</v>
          </cell>
          <cell r="E5810" t="str">
            <v>SICRO Jan/26</v>
          </cell>
        </row>
        <row r="5811">
          <cell r="A5811">
            <v>5605896</v>
          </cell>
          <cell r="B5811" t="str">
            <v>Grampo de aço CA-50 D = 20 mm para solo grampeado com capacidade de 80 kN - fornecimento, perfuração e instalação</v>
          </cell>
          <cell r="C5811" t="str">
            <v>m</v>
          </cell>
          <cell r="D5811">
            <v>70.459999999999994</v>
          </cell>
          <cell r="E5811" t="str">
            <v>SICRO Jan/26</v>
          </cell>
        </row>
        <row r="5812">
          <cell r="A5812">
            <v>5605911</v>
          </cell>
          <cell r="B5812" t="str">
            <v>Perfuração para tirante permanente protendido autoinjetável em material de 1ª categoria com diâmetro de até 120 mm</v>
          </cell>
          <cell r="C5812" t="str">
            <v>m</v>
          </cell>
          <cell r="D5812">
            <v>50.72</v>
          </cell>
          <cell r="E5812" t="str">
            <v>SICRO Jan/26</v>
          </cell>
        </row>
        <row r="5813">
          <cell r="A5813">
            <v>5605912</v>
          </cell>
          <cell r="B5813" t="str">
            <v>Perfuração para tirante permanente protendido autoinjetável em material de 2ª categoria com diâmetro de até 87 mm</v>
          </cell>
          <cell r="C5813" t="str">
            <v>m</v>
          </cell>
          <cell r="D5813">
            <v>83.25</v>
          </cell>
          <cell r="E5813" t="str">
            <v>SICRO Jan/26</v>
          </cell>
        </row>
        <row r="5814">
          <cell r="A5814">
            <v>5605938</v>
          </cell>
          <cell r="B5814" t="str">
            <v>Perfuração para tirantes em material de 1ª categoria com diâmetro de até 120 mm</v>
          </cell>
          <cell r="C5814" t="str">
            <v>m</v>
          </cell>
          <cell r="D5814">
            <v>33.119999999999997</v>
          </cell>
          <cell r="E5814" t="str">
            <v>SICRO Jan/26</v>
          </cell>
        </row>
        <row r="5815">
          <cell r="A5815">
            <v>5605939</v>
          </cell>
          <cell r="B5815" t="str">
            <v>Perfuração para tirantes em material de 2ª categoria com diâmetro de até 120 mm</v>
          </cell>
          <cell r="C5815" t="str">
            <v>m</v>
          </cell>
          <cell r="D5815">
            <v>39.78</v>
          </cell>
          <cell r="E5815" t="str">
            <v>SICRO Jan/26</v>
          </cell>
        </row>
        <row r="5816">
          <cell r="A5816">
            <v>5605940</v>
          </cell>
          <cell r="B5816" t="str">
            <v>Perfuração para tirantes em material de 3ª categoria com diâmetro de até 120 mm</v>
          </cell>
          <cell r="C5816" t="str">
            <v>m</v>
          </cell>
          <cell r="D5816">
            <v>88.62</v>
          </cell>
          <cell r="E5816" t="str">
            <v>SICRO Jan/26</v>
          </cell>
        </row>
        <row r="5817">
          <cell r="A5817">
            <v>5605942</v>
          </cell>
          <cell r="B5817" t="str">
            <v>Pintura eletrostática com tinta em pó à base de resina epóxi - E = 200 µm</v>
          </cell>
          <cell r="C5817" t="str">
            <v>m²</v>
          </cell>
          <cell r="D5817">
            <v>51.97</v>
          </cell>
          <cell r="E5817" t="str">
            <v>SICRO Jan/26</v>
          </cell>
        </row>
        <row r="5818">
          <cell r="A5818">
            <v>5605955</v>
          </cell>
          <cell r="B5818" t="str">
            <v>Protensão de tirante com 10 cordoalhas D = 12,7 mm aço CP 190 RB, com capacidade de 860 kN - inclusive ancoragem e grauteamento da cabeça</v>
          </cell>
          <cell r="C5818" t="str">
            <v>un</v>
          </cell>
          <cell r="D5818">
            <v>1097.93</v>
          </cell>
          <cell r="E5818" t="str">
            <v>SICRO Jan/26</v>
          </cell>
        </row>
        <row r="5819">
          <cell r="A5819">
            <v>5605956</v>
          </cell>
          <cell r="B5819" t="str">
            <v>Protensão de tirante com 12 cordoalhas D = 12,7 mm aço CP 190 RB, com capacidade de 1.040 kN - inclusive ancoragem e grauteamento da cabeça</v>
          </cell>
          <cell r="C5819" t="str">
            <v>un</v>
          </cell>
          <cell r="D5819">
            <v>1265.3</v>
          </cell>
          <cell r="E5819" t="str">
            <v>SICRO Jan/26</v>
          </cell>
        </row>
        <row r="5820">
          <cell r="A5820">
            <v>5605953</v>
          </cell>
          <cell r="B5820" t="str">
            <v>Protensão de tirante com 6 cordoalhas D = 12,7 mm aço CP 190 RB, com capacidade de 520 kN - inclusive ancoragem e grauteamento da cabeça</v>
          </cell>
          <cell r="C5820" t="str">
            <v>un</v>
          </cell>
          <cell r="D5820">
            <v>825.71</v>
          </cell>
          <cell r="E5820" t="str">
            <v>SICRO Jan/26</v>
          </cell>
        </row>
        <row r="5821">
          <cell r="A5821">
            <v>5605954</v>
          </cell>
          <cell r="B5821" t="str">
            <v>Protensão de tirante com 8 cordoalhas D = 12,7 mm aço CP 190 RB, com capacidade de 690 kN - inclusive ancoragem e grauteamento da cabeça</v>
          </cell>
          <cell r="C5821" t="str">
            <v>un</v>
          </cell>
          <cell r="D5821">
            <v>933.07</v>
          </cell>
          <cell r="E5821" t="str">
            <v>SICRO Jan/26</v>
          </cell>
        </row>
        <row r="5822">
          <cell r="A5822">
            <v>5605909</v>
          </cell>
          <cell r="B5822" t="str">
            <v>Protensão de tirante permanente autoinjetável de aço D = 40 mm, seção de 684 mm², tensão de escoamento = 440 MPa e tensão de ruptura = 580 MPa - inclusive ancoragem e grauteamento da cabeça</v>
          </cell>
          <cell r="C5822" t="str">
            <v>un</v>
          </cell>
          <cell r="D5822">
            <v>571.95000000000005</v>
          </cell>
          <cell r="E5822" t="str">
            <v>SICRO Jan/26</v>
          </cell>
        </row>
        <row r="5823">
          <cell r="A5823">
            <v>5605908</v>
          </cell>
          <cell r="B5823" t="str">
            <v>Protensão de tirante permanente autoinjetável de aço D = 40 mm, seção de 822 mm², tensão de escoamento = 470 MPa e tensão de ruptura = 600 MPa - inclusive ancoragem e grauteamento da cabeça</v>
          </cell>
          <cell r="C5823" t="str">
            <v>un</v>
          </cell>
          <cell r="D5823">
            <v>571.95000000000005</v>
          </cell>
          <cell r="E5823" t="str">
            <v>SICRO Jan/26</v>
          </cell>
        </row>
        <row r="5824">
          <cell r="A5824">
            <v>5605907</v>
          </cell>
          <cell r="B5824" t="str">
            <v>Protensão de tirante permanente autoinjetável de aço D = 40 mm, seção de 936 mm², tensão de escoamento = 700 MPa e tensão de ruptura = 830 MPa - inclusive ancoragem e grauteamento da cabeça</v>
          </cell>
          <cell r="C5824" t="str">
            <v>un</v>
          </cell>
          <cell r="D5824">
            <v>609.61</v>
          </cell>
          <cell r="E5824" t="str">
            <v>SICRO Jan/26</v>
          </cell>
        </row>
        <row r="5825">
          <cell r="A5825">
            <v>5605906</v>
          </cell>
          <cell r="B5825" t="str">
            <v>Protensão de tirante permanente autoinjetável de aço D = 50 mm, seção de 1.330 mm², tensão de escoamento = 630 MPa e tensão de ruptura = 740 MPa - inclusive ancoragem e grauteamento da cabeça</v>
          </cell>
          <cell r="C5825" t="str">
            <v>un</v>
          </cell>
          <cell r="D5825">
            <v>738.7</v>
          </cell>
          <cell r="E5825" t="str">
            <v>SICRO Jan/26</v>
          </cell>
        </row>
        <row r="5826">
          <cell r="A5826">
            <v>5605905</v>
          </cell>
          <cell r="B5826" t="str">
            <v>Protensão de tirante permanente autoinjetável de aço D = 50 mm, seção de 1.569 mm², tensão de escoamento = 630 MPa e tensão de ruptura = 740 MP - inclusive ancoragem e grauteamento da cabeça</v>
          </cell>
          <cell r="C5826" t="str">
            <v>un</v>
          </cell>
          <cell r="D5826">
            <v>857.65</v>
          </cell>
          <cell r="E5826" t="str">
            <v>SICRO Jan/26</v>
          </cell>
        </row>
        <row r="5827">
          <cell r="A5827">
            <v>5605944</v>
          </cell>
          <cell r="B5827" t="str">
            <v>Protensão de tirante permanente protendido de aço D = 30 mm, tensão de escoamento = 600 MPa e tensão de ruptura = 720 MPa - inclusive ancoragem e grauteamento da cabeça</v>
          </cell>
          <cell r="C5827" t="str">
            <v>un</v>
          </cell>
          <cell r="D5827">
            <v>509.19</v>
          </cell>
          <cell r="E5827" t="str">
            <v>SICRO Jan/26</v>
          </cell>
        </row>
        <row r="5828">
          <cell r="A5828">
            <v>5605910</v>
          </cell>
          <cell r="B5828" t="str">
            <v>Protensão de tirante permanente protendido de aço D = 32 mm, tensão de escoamento = 520 MPa e tensão de ruptura = 690 MPa - inclusive ancoragem e grauteamento da cabeça</v>
          </cell>
          <cell r="C5828" t="str">
            <v>un</v>
          </cell>
          <cell r="D5828">
            <v>567.99</v>
          </cell>
          <cell r="E5828" t="str">
            <v>SICRO Jan/26</v>
          </cell>
        </row>
        <row r="5829">
          <cell r="A5829">
            <v>5605945</v>
          </cell>
          <cell r="B5829" t="str">
            <v>Protensão de tirante permanente protendido de aço D = 32 mm, tensão de escoamento = 950 MPa e tensão de ruptura = 1.050 MPa - inclusive ancoragem e grauteamento da cabeça</v>
          </cell>
          <cell r="C5829" t="str">
            <v>un</v>
          </cell>
          <cell r="D5829">
            <v>593.44000000000005</v>
          </cell>
          <cell r="E5829" t="str">
            <v>SICRO Jan/26</v>
          </cell>
        </row>
        <row r="5830">
          <cell r="A5830">
            <v>5605946</v>
          </cell>
          <cell r="B5830" t="str">
            <v>Protensão de tirante permanente protendido de aço D = 40 mm, tensão de escoamento = 600 MPa e tensão de ruptura = 720 MPa - inclusive ancoragem e grauteamento da cabeça</v>
          </cell>
          <cell r="C5830" t="str">
            <v>un</v>
          </cell>
          <cell r="D5830">
            <v>609.61</v>
          </cell>
          <cell r="E5830" t="str">
            <v>SICRO Jan/26</v>
          </cell>
        </row>
        <row r="5831">
          <cell r="A5831">
            <v>5605947</v>
          </cell>
          <cell r="B5831" t="str">
            <v>Protensão de tirante permanente protendido de aço D = 44 mm, tensão de escoamento = 680 MPa e tensão de ruptura = 870 MPa - inclusive ancoragem e grauteamento da cabeça</v>
          </cell>
          <cell r="C5831" t="str">
            <v>un</v>
          </cell>
          <cell r="D5831">
            <v>685</v>
          </cell>
          <cell r="E5831" t="str">
            <v>SICRO Jan/26</v>
          </cell>
        </row>
        <row r="5832">
          <cell r="A5832">
            <v>5605948</v>
          </cell>
          <cell r="B5832" t="str">
            <v>Protensão de tirante permanente protendido de aço D = 50 mm, tensão de escoamento = 600 MPa e tensão de ruptura = 720 MPa - inclusive ancoragem e grauteamento da cabeça</v>
          </cell>
          <cell r="C5832" t="str">
            <v>un</v>
          </cell>
          <cell r="D5832">
            <v>857.65</v>
          </cell>
          <cell r="E5832" t="str">
            <v>SICRO Jan/26</v>
          </cell>
        </row>
        <row r="5833">
          <cell r="A5833">
            <v>5605949</v>
          </cell>
          <cell r="B5833" t="str">
            <v>Protensão de tirante permanente protendido de aço D = 53 mm, tensão de escoamento = 600 MPa e tensão de ruptura = 720 MPa - inclusive ancoragem e grauteamento da cabeça</v>
          </cell>
          <cell r="C5833" t="str">
            <v>un</v>
          </cell>
          <cell r="D5833">
            <v>1117.83</v>
          </cell>
          <cell r="E5833" t="str">
            <v>SICRO Jan/26</v>
          </cell>
        </row>
        <row r="5834">
          <cell r="A5834">
            <v>5605950</v>
          </cell>
          <cell r="B5834" t="str">
            <v>Protensão de tirante permanente protendido de aço D = 57 mm, tensão de escoamento = 600 MPa e tensão de ruptura = 720 MPa - inclusive ancoragem e grauteamento da cabeça</v>
          </cell>
          <cell r="C5834" t="str">
            <v>un</v>
          </cell>
          <cell r="D5834">
            <v>1266.23</v>
          </cell>
          <cell r="E5834" t="str">
            <v>SICRO Jan/26</v>
          </cell>
        </row>
        <row r="5835">
          <cell r="A5835">
            <v>5605951</v>
          </cell>
          <cell r="B5835" t="str">
            <v>Protensão de tirante permanente protendido de aço D = 63 mm, tensão de escoamento = 600 MPa e tensão de ruptura = 720 MPa - inclusive ancoragem e grauteamento da cabeça</v>
          </cell>
          <cell r="C5835" t="str">
            <v>un</v>
          </cell>
          <cell r="D5835">
            <v>2016.8</v>
          </cell>
          <cell r="E5835" t="str">
            <v>SICRO Jan/26</v>
          </cell>
        </row>
        <row r="5836">
          <cell r="A5836">
            <v>5605952</v>
          </cell>
          <cell r="B5836" t="str">
            <v>Protensão de tirante permanente protendido de aço D = 69 mm, tensão de escoamento = 600 MPa e tensão de ruptura = 720 MPa - inclusive ancoragem e grauteamento da cabeça</v>
          </cell>
          <cell r="C5836" t="str">
            <v>un</v>
          </cell>
          <cell r="D5836">
            <v>3078.09</v>
          </cell>
          <cell r="E5836" t="str">
            <v>SICRO Jan/26</v>
          </cell>
        </row>
        <row r="5837">
          <cell r="A5837">
            <v>5605932</v>
          </cell>
          <cell r="B5837" t="str">
            <v>Tirante de barra de aço ancorado na rocha com resina de poliéster, D = 19 mm, tensão de escoamento = 700 MPa e tensão de ruptura = 800 MPa - fornecimento, perfuração e instalação</v>
          </cell>
          <cell r="C5837" t="str">
            <v>m</v>
          </cell>
          <cell r="D5837">
            <v>159.91999999999999</v>
          </cell>
          <cell r="E5837" t="str">
            <v>SICRO Jan/26</v>
          </cell>
        </row>
        <row r="5838">
          <cell r="A5838">
            <v>5605934</v>
          </cell>
          <cell r="B5838" t="str">
            <v>Tirante de barra de aço ancorado na rocha com resina de poliéster, D = 22 mm, tensão de escoamento = 700 MPa e tensão de ruptura = 800 MPa - fornecimento, perfuração e instalação</v>
          </cell>
          <cell r="C5838" t="str">
            <v>m</v>
          </cell>
          <cell r="D5838">
            <v>174.54</v>
          </cell>
          <cell r="E5838" t="str">
            <v>SICRO Jan/26</v>
          </cell>
        </row>
        <row r="5839">
          <cell r="A5839">
            <v>5605928</v>
          </cell>
          <cell r="B5839" t="str">
            <v>Tirante de barra de aço ancorado na rocha com resina de poliéster, D = 25 mm, tensão de escoamento = 520 MPa e tensão de ruptura = 690 MPa - fornecimento, perfuração e instalação</v>
          </cell>
          <cell r="C5839" t="str">
            <v>m</v>
          </cell>
          <cell r="D5839">
            <v>179.67</v>
          </cell>
          <cell r="E5839" t="str">
            <v>SICRO Jan/26</v>
          </cell>
        </row>
        <row r="5840">
          <cell r="A5840">
            <v>5605935</v>
          </cell>
          <cell r="B5840" t="str">
            <v>Tirante de barra de aço ancorado na rocha com resina de poliéster, D = 25 mm, tensão de escoamento = 700 MPa, tensão de ruptura = 800 MPa - fornecimento, perfuração e instalação</v>
          </cell>
          <cell r="C5840" t="str">
            <v>m</v>
          </cell>
          <cell r="D5840">
            <v>200.33</v>
          </cell>
          <cell r="E5840" t="str">
            <v>SICRO Jan/26</v>
          </cell>
        </row>
        <row r="5841">
          <cell r="A5841">
            <v>5605936</v>
          </cell>
          <cell r="B5841" t="str">
            <v>Tirante de barra de aço ancorado na rocha com resina de poliéster, D = 32 mm, tensão de escoamento = 700 MPa, tensão de ruptura = 800 MPa - fornecimento, perfuração e instalação</v>
          </cell>
          <cell r="C5841" t="str">
            <v>m</v>
          </cell>
          <cell r="D5841">
            <v>291.77</v>
          </cell>
          <cell r="E5841" t="str">
            <v>SICRO Jan/26</v>
          </cell>
        </row>
        <row r="5842">
          <cell r="A5842">
            <v>5605937</v>
          </cell>
          <cell r="B5842" t="str">
            <v>Tirante de barra de aço ancorado na rocha com resina de poliéster, D = 36 mm, tensão de escoamento = 700 MPa e tensão de ruptura = 800 MPa - fornecimento, perfuração e instalação</v>
          </cell>
          <cell r="C5842" t="str">
            <v>m</v>
          </cell>
          <cell r="D5842">
            <v>373.27</v>
          </cell>
          <cell r="E5842" t="str">
            <v>SICRO Jan/26</v>
          </cell>
        </row>
        <row r="5843">
          <cell r="A5843">
            <v>5605957</v>
          </cell>
          <cell r="B5843" t="str">
            <v>Tirante permanente protendido autoinjetável de aço D = 40 mm, seção de 684 mm², tensão de escoamento = 440 MPa e tensão de ruptura = 580 MPa - exceto perfuração</v>
          </cell>
          <cell r="C5843" t="str">
            <v>m</v>
          </cell>
          <cell r="D5843">
            <v>277.45999999999998</v>
          </cell>
          <cell r="E5843" t="str">
            <v>SICRO Jan/26</v>
          </cell>
        </row>
        <row r="5844">
          <cell r="A5844">
            <v>5605958</v>
          </cell>
          <cell r="B5844" t="str">
            <v>Tirante permanente protendido autoinjetável de aço D = 40 mm, seção de 822 mm², tensão de escoamento = 470 MPa e tensão de ruptura = 600 MPa - exceto perfuração</v>
          </cell>
          <cell r="C5844" t="str">
            <v>m</v>
          </cell>
          <cell r="D5844">
            <v>318.77</v>
          </cell>
          <cell r="E5844" t="str">
            <v>SICRO Jan/26</v>
          </cell>
        </row>
        <row r="5845">
          <cell r="A5845">
            <v>5605959</v>
          </cell>
          <cell r="B5845" t="str">
            <v>Tirante permanente protendido autoinjetável de aço D = 40 mm, seção de 936 mm², tensão de escoamento = 700 MPa e tensão de ruptura = 830 MPa - exceto perfuração</v>
          </cell>
          <cell r="C5845" t="str">
            <v>m</v>
          </cell>
          <cell r="D5845">
            <v>387.9</v>
          </cell>
          <cell r="E5845" t="str">
            <v>SICRO Jan/26</v>
          </cell>
        </row>
        <row r="5846">
          <cell r="A5846">
            <v>5605960</v>
          </cell>
          <cell r="B5846" t="str">
            <v>Tirante permanente protendido autoinjetável de aço D = 50 mm, seção de 1.330 mm², tensão de escoamento = 630 MPa e tensão de ruptura = 740 MPa - exceto perfuração</v>
          </cell>
          <cell r="C5846" t="str">
            <v>m</v>
          </cell>
          <cell r="D5846">
            <v>511.48</v>
          </cell>
          <cell r="E5846" t="str">
            <v>SICRO Jan/26</v>
          </cell>
        </row>
        <row r="5847">
          <cell r="A5847">
            <v>5605961</v>
          </cell>
          <cell r="B5847" t="str">
            <v>Tirante permanente protendido autoinjetável de aço D = 50 mm, seção de 1.569 mm², tensão de escoamento = 630 MPa e tensão de ruptura = 740 MPa - exceto perfuração</v>
          </cell>
          <cell r="C5847" t="str">
            <v>m</v>
          </cell>
          <cell r="D5847">
            <v>592.1</v>
          </cell>
          <cell r="E5847" t="str">
            <v>SICRO Jan/26</v>
          </cell>
        </row>
        <row r="5848">
          <cell r="A5848">
            <v>5605885</v>
          </cell>
          <cell r="B5848" t="str">
            <v>Tirante permanente protendido com 10 cordoalhas D = 12,7 mm, aço CP 190 RB, com capacidade de 860 kN - exceto perfuração</v>
          </cell>
          <cell r="C5848" t="str">
            <v>m</v>
          </cell>
          <cell r="D5848">
            <v>215.75</v>
          </cell>
          <cell r="E5848" t="str">
            <v>SICRO Jan/26</v>
          </cell>
        </row>
        <row r="5849">
          <cell r="A5849">
            <v>5605886</v>
          </cell>
          <cell r="B5849" t="str">
            <v>Tirante permanente protendido com 12 cordoalhas D = 12,7 mm, aço CP 190 RB, com capacidade de 1.030 kN - exceto perfuração</v>
          </cell>
          <cell r="C5849" t="str">
            <v>m</v>
          </cell>
          <cell r="D5849">
            <v>231.87</v>
          </cell>
          <cell r="E5849" t="str">
            <v>SICRO Jan/26</v>
          </cell>
        </row>
        <row r="5850">
          <cell r="A5850">
            <v>5605883</v>
          </cell>
          <cell r="B5850" t="str">
            <v>Tirante permanente protendido com 6 cordoalhas D = 12,7 mm, aço CP 190 RB, com capacidade de 510 kN - exceto perfuração</v>
          </cell>
          <cell r="C5850" t="str">
            <v>m</v>
          </cell>
          <cell r="D5850">
            <v>179.32</v>
          </cell>
          <cell r="E5850" t="str">
            <v>SICRO Jan/26</v>
          </cell>
        </row>
        <row r="5851">
          <cell r="A5851">
            <v>5605884</v>
          </cell>
          <cell r="B5851" t="str">
            <v>Tirante permanente protendido com 8 cordoalhas D = 12,7 mm, aço CP 190 RB, com capacidade de 690 kN - exceto perfuração</v>
          </cell>
          <cell r="C5851" t="str">
            <v>m</v>
          </cell>
          <cell r="D5851">
            <v>195.44</v>
          </cell>
          <cell r="E5851" t="str">
            <v>SICRO Jan/26</v>
          </cell>
        </row>
        <row r="5852">
          <cell r="A5852">
            <v>5605962</v>
          </cell>
          <cell r="B5852" t="str">
            <v>Tirante permanente protendido de aço D = 30 mm, tensão de escoamento = 600 MPa e tensão de ruptura = 720 MPa - exceto perfuração</v>
          </cell>
          <cell r="C5852" t="str">
            <v>m</v>
          </cell>
          <cell r="D5852">
            <v>200.65</v>
          </cell>
          <cell r="E5852" t="str">
            <v>SICRO Jan/26</v>
          </cell>
        </row>
        <row r="5853">
          <cell r="A5853">
            <v>5605881</v>
          </cell>
          <cell r="B5853" t="str">
            <v>Tirante permanente protendido de aço D = 32 mm, tensão de escoamento = 520 MPa e tensão de ruptura = 690 MPa - exceto perfuração</v>
          </cell>
          <cell r="C5853" t="str">
            <v>m</v>
          </cell>
          <cell r="D5853">
            <v>238.68</v>
          </cell>
          <cell r="E5853" t="str">
            <v>SICRO Jan/26</v>
          </cell>
        </row>
        <row r="5854">
          <cell r="A5854">
            <v>5605882</v>
          </cell>
          <cell r="B5854" t="str">
            <v>Tirante permanente protendido de aço D = 32 mm, tensão de escoamento = 950 MPa e tensão de ruptura = 1.050 MPa - exceto perfuração</v>
          </cell>
          <cell r="C5854" t="str">
            <v>m</v>
          </cell>
          <cell r="D5854">
            <v>385.45</v>
          </cell>
          <cell r="E5854" t="str">
            <v>SICRO Jan/26</v>
          </cell>
        </row>
        <row r="5855">
          <cell r="A5855">
            <v>5605963</v>
          </cell>
          <cell r="B5855" t="str">
            <v>Tirante permanente protendido de aço D = 40 mm, tensão de escoamento = 600 MPa e tensão de ruptura = 720 MPa - exceto perfuração</v>
          </cell>
          <cell r="C5855" t="str">
            <v>m</v>
          </cell>
          <cell r="D5855">
            <v>317.05</v>
          </cell>
          <cell r="E5855" t="str">
            <v>SICRO Jan/26</v>
          </cell>
        </row>
        <row r="5856">
          <cell r="A5856">
            <v>5605964</v>
          </cell>
          <cell r="B5856" t="str">
            <v>Tirante permanente protendido de aço D = 44 mm, tensão de escoamento = 680 MPa e tensão de ruptura = 870 MPa - exceto perfuração</v>
          </cell>
          <cell r="C5856" t="str">
            <v>m</v>
          </cell>
          <cell r="D5856">
            <v>382.09</v>
          </cell>
          <cell r="E5856" t="str">
            <v>SICRO Jan/26</v>
          </cell>
        </row>
        <row r="5857">
          <cell r="A5857">
            <v>5605965</v>
          </cell>
          <cell r="B5857" t="str">
            <v>Tirante permanente protendido de aço D = 50 mm, tensão de escoamento = 600 MPa e tensão de ruptura = 720 MPa - exceto perfuração</v>
          </cell>
          <cell r="C5857" t="str">
            <v>m</v>
          </cell>
          <cell r="D5857">
            <v>448.25</v>
          </cell>
          <cell r="E5857" t="str">
            <v>SICRO Jan/26</v>
          </cell>
        </row>
        <row r="5858">
          <cell r="A5858">
            <v>5605966</v>
          </cell>
          <cell r="B5858" t="str">
            <v>Tirante permanente protendido de aço D = 53mm, tensão de escoamento = 600 MPa e tensão de ruptura = 720 MPa - exceto perfuração</v>
          </cell>
          <cell r="C5858" t="str">
            <v>m</v>
          </cell>
          <cell r="D5858">
            <v>416.6</v>
          </cell>
          <cell r="E5858" t="str">
            <v>SICRO Jan/26</v>
          </cell>
        </row>
        <row r="5859">
          <cell r="A5859">
            <v>5605967</v>
          </cell>
          <cell r="B5859" t="str">
            <v>Tirante permanente protendido de aço D = 57 mm, tensão de escoamento = 600 MPa e tensão de ruptura = 720 MPa - exceto perfuração</v>
          </cell>
          <cell r="C5859" t="str">
            <v>m</v>
          </cell>
          <cell r="D5859">
            <v>605.08000000000004</v>
          </cell>
          <cell r="E5859" t="str">
            <v>SICRO Jan/26</v>
          </cell>
        </row>
        <row r="5860">
          <cell r="A5860">
            <v>5605968</v>
          </cell>
          <cell r="B5860" t="str">
            <v>Tirante permanente protendido de aço D = 63 mm, tensão de escoamento = 600 MPa e tensão de ruptura = 720 MPa - exceto perfuração</v>
          </cell>
          <cell r="C5860" t="str">
            <v>m</v>
          </cell>
          <cell r="D5860">
            <v>740.42</v>
          </cell>
          <cell r="E5860" t="str">
            <v>SICRO Jan/26</v>
          </cell>
        </row>
        <row r="5861">
          <cell r="A5861">
            <v>5605969</v>
          </cell>
          <cell r="B5861" t="str">
            <v>Tirante permanente protendido de aço D = 69 mm, tensão de escoamento = 600 MPa e tensão de ruptura = 720 MPa - exceto perfuração</v>
          </cell>
          <cell r="C5861" t="str">
            <v>m</v>
          </cell>
          <cell r="D5861">
            <v>897.77</v>
          </cell>
          <cell r="E5861" t="str">
            <v>SICRO Jan/26</v>
          </cell>
        </row>
        <row r="5862">
          <cell r="A5862">
            <v>5909130</v>
          </cell>
          <cell r="B5862" t="str">
            <v>Carga e manobra de aduelas de concreto pré-moldadas em cavalo mecânico com semirreboque 20 t - carga com caminhão guindauto com capacidade de elevação de 11,9 t</v>
          </cell>
          <cell r="C5862" t="str">
            <v>t</v>
          </cell>
          <cell r="D5862">
            <v>28.27</v>
          </cell>
          <cell r="E5862" t="str">
            <v>SICRO Jan/26</v>
          </cell>
        </row>
        <row r="5863">
          <cell r="A5863">
            <v>5914703</v>
          </cell>
          <cell r="B5863" t="str">
            <v>Carga e manobra de brita para lastro com locomotiva diesel-elétrica em vagão hopper aberto com capacidade de 45 m³ - carga com carregadeira e descarga automática - bitola métrica</v>
          </cell>
          <cell r="C5863" t="str">
            <v>t</v>
          </cell>
          <cell r="D5863">
            <v>5.89</v>
          </cell>
          <cell r="E5863" t="str">
            <v>SICRO Jan/26</v>
          </cell>
        </row>
        <row r="5864">
          <cell r="A5864">
            <v>5914704</v>
          </cell>
          <cell r="B5864" t="str">
            <v>Carga e manobra de brita para lastro com locomotiva diesel-elétrica em vagão hopper aberto com capacidade de 63 m³ - carga com carregadeira e descarga automática - bitola larga</v>
          </cell>
          <cell r="C5864" t="str">
            <v>t</v>
          </cell>
          <cell r="D5864">
            <v>6.04</v>
          </cell>
          <cell r="E5864" t="str">
            <v>SICRO Jan/26</v>
          </cell>
        </row>
        <row r="5865">
          <cell r="A5865">
            <v>5914710</v>
          </cell>
          <cell r="B5865" t="str">
            <v>Carga e manobra de dormentes de concreto de bitola larga com locomotiva diesel-elétrica e vagão plataforma com capacidade de 98 t - carga com carregadeira - bitola larga</v>
          </cell>
          <cell r="C5865" t="str">
            <v>t</v>
          </cell>
          <cell r="D5865">
            <v>11.34</v>
          </cell>
          <cell r="E5865" t="str">
            <v>SICRO Jan/26</v>
          </cell>
        </row>
        <row r="5866">
          <cell r="A5866">
            <v>5914711</v>
          </cell>
          <cell r="B5866" t="str">
            <v>Carga e manobra de dormentes de concreto de bitola métrica com locomotiva diesel-elétrica e vagão plataforma com capacidade de 82 t - carga com carregadeira - bitola métrica</v>
          </cell>
          <cell r="C5866" t="str">
            <v>t</v>
          </cell>
          <cell r="D5866">
            <v>10.16</v>
          </cell>
          <cell r="E5866" t="str">
            <v>SICRO Jan/26</v>
          </cell>
        </row>
        <row r="5867">
          <cell r="A5867">
            <v>5914712</v>
          </cell>
          <cell r="B5867" t="str">
            <v>Carga e manobra de dormentes de concreto de bitola mista com locomotiva diesel-elétrica e vagão plataforma com capacidade de 98 t - carga com carregadeira - bitola larga</v>
          </cell>
          <cell r="C5867" t="str">
            <v>t</v>
          </cell>
          <cell r="D5867">
            <v>10.29</v>
          </cell>
          <cell r="E5867" t="str">
            <v>SICRO Jan/26</v>
          </cell>
        </row>
        <row r="5868">
          <cell r="A5868">
            <v>5915369</v>
          </cell>
          <cell r="B5868" t="str">
            <v>Carga, descarga e manobra de vigas pré-moldadas de 1.000 a 1.250 kN em cavalo mecânico com reboques de 5 e 4 eixos com capacidade de 130 t</v>
          </cell>
          <cell r="C5868" t="str">
            <v>un</v>
          </cell>
          <cell r="D5868">
            <v>6482.94</v>
          </cell>
          <cell r="E5868" t="str">
            <v>SICRO Jan/26</v>
          </cell>
        </row>
        <row r="5869">
          <cell r="A5869">
            <v>5915401</v>
          </cell>
          <cell r="B5869" t="str">
            <v>Carga, descarga e manobra de vigas pré-moldadas de 500 a 750 kN em cavalo mecânico com dollys de 3 e 4 eixos com capacidade de 77 t</v>
          </cell>
          <cell r="C5869" t="str">
            <v>un</v>
          </cell>
          <cell r="D5869">
            <v>5611.3</v>
          </cell>
          <cell r="E5869" t="str">
            <v>SICRO Jan/26</v>
          </cell>
        </row>
        <row r="5870">
          <cell r="A5870">
            <v>5915402</v>
          </cell>
          <cell r="B5870" t="str">
            <v>Carga, descarga e manobra de vigas pré-moldadas de 750 a 1.000 kN em cavalo mecânico com dollys de 5 e 4 eixos com capacidade de 111 t</v>
          </cell>
          <cell r="C5870" t="str">
            <v>un</v>
          </cell>
          <cell r="D5870">
            <v>3870.41</v>
          </cell>
          <cell r="E5870" t="str">
            <v>SICRO Jan/26</v>
          </cell>
        </row>
        <row r="5871">
          <cell r="A5871">
            <v>5915400</v>
          </cell>
          <cell r="B5871" t="str">
            <v>Carga, descarga e manobra de vigas pré-moldadas de até 500 kN em cavalo mecânico com dolly de 4 eixos com capacidade de 57 t</v>
          </cell>
          <cell r="C5871" t="str">
            <v>un</v>
          </cell>
          <cell r="D5871">
            <v>3386.5</v>
          </cell>
          <cell r="E5871" t="str">
            <v>SICRO Jan/26</v>
          </cell>
        </row>
        <row r="5872">
          <cell r="A5872">
            <v>5914651</v>
          </cell>
          <cell r="B5872" t="str">
            <v>Carga, manobra e descarga de agregados ou solos em caminhão basculante de 10 m³ - carga com carregadeira de 3,40 m³ (exclusa) e descarga em distribuidor autopropelido</v>
          </cell>
          <cell r="C5872" t="str">
            <v>t</v>
          </cell>
          <cell r="D5872">
            <v>2.68</v>
          </cell>
          <cell r="E5872" t="str">
            <v>SICRO Jan/26</v>
          </cell>
        </row>
        <row r="5873">
          <cell r="A5873">
            <v>5914648</v>
          </cell>
          <cell r="B5873" t="str">
            <v>Carga, manobra e descarga de agregados ou solos em caminhão basculante de 10 m³ - carga com carregadeira de 3,40 m³ (exclusa) e descarga em distribuidor rebocável</v>
          </cell>
          <cell r="C5873" t="str">
            <v>t</v>
          </cell>
          <cell r="D5873">
            <v>8.11</v>
          </cell>
          <cell r="E5873" t="str">
            <v>SICRO Jan/26</v>
          </cell>
        </row>
        <row r="5874">
          <cell r="A5874">
            <v>5914647</v>
          </cell>
          <cell r="B5874" t="str">
            <v>Carga, manobra e descarga de agregados ou solos em caminhão basculante de 10 m³ - carga com carregadeira de 3,40 m³ (exclusa) e descarga livre</v>
          </cell>
          <cell r="C5874" t="str">
            <v>t</v>
          </cell>
          <cell r="D5874">
            <v>1.87</v>
          </cell>
          <cell r="E5874" t="str">
            <v>SICRO Jan/26</v>
          </cell>
        </row>
        <row r="5875">
          <cell r="A5875">
            <v>5915411</v>
          </cell>
          <cell r="B5875" t="str">
            <v>Carga, manobra e descarga de agregados ou solos em caminhão basculante de 10 m³ - carga com carregadeira de 3,40 m³ e descarga em distribuidor autopropelido</v>
          </cell>
          <cell r="C5875" t="str">
            <v>t</v>
          </cell>
          <cell r="D5875">
            <v>3.86</v>
          </cell>
          <cell r="E5875" t="str">
            <v>SICRO Jan/26</v>
          </cell>
        </row>
        <row r="5876">
          <cell r="A5876">
            <v>5915409</v>
          </cell>
          <cell r="B5876" t="str">
            <v>Carga, manobra e descarga de agregados ou solos em caminhão basculante de 10 m³ - carga com carregadeira de 3,40 m³ e descarga em distribuidor rebocável</v>
          </cell>
          <cell r="C5876" t="str">
            <v>t</v>
          </cell>
          <cell r="D5876">
            <v>9.2799999999999994</v>
          </cell>
          <cell r="E5876" t="str">
            <v>SICRO Jan/26</v>
          </cell>
        </row>
        <row r="5877">
          <cell r="A5877">
            <v>5915407</v>
          </cell>
          <cell r="B5877" t="str">
            <v>Carga, manobra e descarga de agregados ou solos em caminhão basculante de 10 m³ - carga com carregadeira de 3,40 m³ e descarga livre</v>
          </cell>
          <cell r="C5877" t="str">
            <v>t</v>
          </cell>
          <cell r="D5877">
            <v>3.04</v>
          </cell>
          <cell r="E5877" t="str">
            <v>SICRO Jan/26</v>
          </cell>
        </row>
        <row r="5878">
          <cell r="A5878">
            <v>5914354</v>
          </cell>
          <cell r="B5878" t="str">
            <v>Carga, manobra e descarga de agregados ou solos em caminhão basculante de 10 m³ - carga com escavadeira de 1,56 m³ (exclusa) e descarga livre</v>
          </cell>
          <cell r="C5878" t="str">
            <v>t</v>
          </cell>
          <cell r="D5878">
            <v>1.95</v>
          </cell>
          <cell r="E5878" t="str">
            <v>SICRO Jan/26</v>
          </cell>
        </row>
        <row r="5879">
          <cell r="A5879">
            <v>5915406</v>
          </cell>
          <cell r="B5879" t="str">
            <v>Carga, manobra e descarga de agregados ou solos em caminhão basculante de 10 m³ - carga em usina de 60 t/h (PMF) e descarga livre</v>
          </cell>
          <cell r="C5879" t="str">
            <v>t</v>
          </cell>
          <cell r="D5879">
            <v>9.9499999999999993</v>
          </cell>
          <cell r="E5879" t="str">
            <v>SICRO Jan/26</v>
          </cell>
        </row>
        <row r="5880">
          <cell r="A5880">
            <v>5914652</v>
          </cell>
          <cell r="B5880" t="str">
            <v>Carga, manobra e descarga de agregados ou solos em caminhão basculante de 10 m³ - carga em usina de solos de 300 t/h e descarga em distribuidor autopropelido</v>
          </cell>
          <cell r="C5880" t="str">
            <v>t</v>
          </cell>
          <cell r="D5880">
            <v>3.59</v>
          </cell>
          <cell r="E5880" t="str">
            <v>SICRO Jan/26</v>
          </cell>
        </row>
        <row r="5881">
          <cell r="A5881">
            <v>5915417</v>
          </cell>
          <cell r="B5881" t="str">
            <v>Carga, manobra e descarga de agregados ou solos em caminhão basculante de 10 m³ - carga em usina de solos de 300 t/h e descarga em vibroacabadora</v>
          </cell>
          <cell r="C5881" t="str">
            <v>t</v>
          </cell>
          <cell r="D5881">
            <v>5.68</v>
          </cell>
          <cell r="E5881" t="str">
            <v>SICRO Jan/26</v>
          </cell>
        </row>
        <row r="5882">
          <cell r="A5882">
            <v>5915414</v>
          </cell>
          <cell r="B5882" t="str">
            <v>Carga, manobra e descarga de agregados ou solos em caminhão basculante de 10 m³ - carga em usina de solos de 300 t/h e descarga livre</v>
          </cell>
          <cell r="C5882" t="str">
            <v>t</v>
          </cell>
          <cell r="D5882">
            <v>2.99</v>
          </cell>
          <cell r="E5882" t="str">
            <v>SICRO Jan/26</v>
          </cell>
        </row>
        <row r="5883">
          <cell r="A5883">
            <v>5914351</v>
          </cell>
          <cell r="B5883" t="str">
            <v>Carga, manobra e descarga de agregados ou solos em caminhão basculante de 14 m³ - carga com carregadeira de 3,40 m³ e descarga livre</v>
          </cell>
          <cell r="C5883" t="str">
            <v>t</v>
          </cell>
          <cell r="D5883">
            <v>3</v>
          </cell>
          <cell r="E5883" t="str">
            <v>SICRO Jan/26</v>
          </cell>
        </row>
        <row r="5884">
          <cell r="A5884">
            <v>5914645</v>
          </cell>
          <cell r="B5884" t="str">
            <v>Carga, manobra e descarga de agregados ou solos em caminhão basculante de 6 m³ - carga com carregadeira de 1,72 m³ (exclusa) e descarga em distribuidor autopropelido</v>
          </cell>
          <cell r="C5884" t="str">
            <v>t</v>
          </cell>
          <cell r="D5884">
            <v>3.18</v>
          </cell>
          <cell r="E5884" t="str">
            <v>SICRO Jan/26</v>
          </cell>
        </row>
        <row r="5885">
          <cell r="A5885">
            <v>5914642</v>
          </cell>
          <cell r="B5885" t="str">
            <v>Carga, manobra e descarga de agregados ou solos em caminhão basculante de 6 m³ - carga com carregadeira de 1,72 m³ (exclusa) e descarga em distribuidor rebocável</v>
          </cell>
          <cell r="C5885" t="str">
            <v>t</v>
          </cell>
          <cell r="D5885">
            <v>6.15</v>
          </cell>
          <cell r="E5885" t="str">
            <v>SICRO Jan/26</v>
          </cell>
        </row>
        <row r="5886">
          <cell r="A5886">
            <v>5914641</v>
          </cell>
          <cell r="B5886" t="str">
            <v>Carga, manobra e descarga de agregados ou solos em caminhão basculante de 6 m³ - carga com carregadeira de 1,72 m³ (exclusa) e descarga livre</v>
          </cell>
          <cell r="C5886" t="str">
            <v>t</v>
          </cell>
          <cell r="D5886">
            <v>2.2200000000000002</v>
          </cell>
          <cell r="E5886" t="str">
            <v>SICRO Jan/26</v>
          </cell>
        </row>
        <row r="5887">
          <cell r="A5887">
            <v>5915456</v>
          </cell>
          <cell r="B5887" t="str">
            <v>Carga, manobra e descarga de agregados ou solos em caminhão basculante de 6 m³ - carga com carregadeira de 1,72 m³ e descarga em distribuidor autopropelido</v>
          </cell>
          <cell r="C5887" t="str">
            <v>t</v>
          </cell>
          <cell r="D5887">
            <v>4.1399999999999997</v>
          </cell>
          <cell r="E5887" t="str">
            <v>SICRO Jan/26</v>
          </cell>
        </row>
        <row r="5888">
          <cell r="A5888">
            <v>5915454</v>
          </cell>
          <cell r="B5888" t="str">
            <v>Carga, manobra e descarga de agregados ou solos em caminhão basculante de 6 m³ - carga com carregadeira de 1,72 m³ e descarga em distribuidor rebocável</v>
          </cell>
          <cell r="C5888" t="str">
            <v>t</v>
          </cell>
          <cell r="D5888">
            <v>7.11</v>
          </cell>
          <cell r="E5888" t="str">
            <v>SICRO Jan/26</v>
          </cell>
        </row>
        <row r="5889">
          <cell r="A5889">
            <v>5915399</v>
          </cell>
          <cell r="B5889" t="str">
            <v>Carga, manobra e descarga de agregados ou solos em caminhão basculante de 6 m³ - carga com carregadeira de 1,72 m³ e descarga livre</v>
          </cell>
          <cell r="C5889" t="str">
            <v>t</v>
          </cell>
          <cell r="D5889">
            <v>3.18</v>
          </cell>
          <cell r="E5889" t="str">
            <v>SICRO Jan/26</v>
          </cell>
        </row>
        <row r="5890">
          <cell r="A5890">
            <v>5914353</v>
          </cell>
          <cell r="B5890" t="str">
            <v>Carga, manobra e descarga de agregados ou solos em caminhão basculante de 6 m³ - carga com escavadeira de 1,56 m³ (exclusa) e descarga livre</v>
          </cell>
          <cell r="C5890" t="str">
            <v>t</v>
          </cell>
          <cell r="D5890">
            <v>1.66</v>
          </cell>
          <cell r="E5890" t="str">
            <v>SICRO Jan/26</v>
          </cell>
        </row>
        <row r="5891">
          <cell r="A5891">
            <v>5915470</v>
          </cell>
          <cell r="B5891" t="str">
            <v>Carga, manobra e descarga de agregados ou solos em caminhão basculante de 6 m³ - carga com escavadeira de 1,56 m³ e descarga livre</v>
          </cell>
          <cell r="C5891" t="str">
            <v>t</v>
          </cell>
          <cell r="D5891">
            <v>2.4500000000000002</v>
          </cell>
          <cell r="E5891" t="str">
            <v>SICRO Jan/26</v>
          </cell>
        </row>
        <row r="5892">
          <cell r="A5892">
            <v>5915459</v>
          </cell>
          <cell r="B5892" t="str">
            <v>Carga, manobra e descarga de agregados ou solos em caminhão basculante de 6 m³ - carga com minicarregadeira de 0,45 m³ e descarga livre</v>
          </cell>
          <cell r="C5892" t="str">
            <v>t</v>
          </cell>
          <cell r="D5892">
            <v>8.2200000000000006</v>
          </cell>
          <cell r="E5892" t="str">
            <v>SICRO Jan/26</v>
          </cell>
        </row>
        <row r="5893">
          <cell r="A5893">
            <v>5915476</v>
          </cell>
          <cell r="B5893" t="str">
            <v>Carga, manobra e descarga de agregados ou solos em caminhão basculante de 6 m³ - carga manual e descarga livre</v>
          </cell>
          <cell r="C5893" t="str">
            <v>t</v>
          </cell>
          <cell r="D5893">
            <v>34.96</v>
          </cell>
          <cell r="E5893" t="str">
            <v>SICRO Jan/26</v>
          </cell>
        </row>
        <row r="5894">
          <cell r="A5894">
            <v>5914702</v>
          </cell>
          <cell r="B5894" t="str">
            <v>Carga, manobra e descarga de barras de trilho de 12 m com locomotiva diesel-elétrica em vagão plataforma com capacidade de 82 t - carga e descarga com carregadeira - bitola métrica</v>
          </cell>
          <cell r="C5894" t="str">
            <v>t</v>
          </cell>
          <cell r="D5894">
            <v>15.31</v>
          </cell>
          <cell r="E5894" t="str">
            <v>SICRO Jan/26</v>
          </cell>
        </row>
        <row r="5895">
          <cell r="A5895">
            <v>5914701</v>
          </cell>
          <cell r="B5895" t="str">
            <v>Carga, manobra e descarga de barras de trilho de 12 m com locomotiva diesel-elétrica em vagão plataforma com capacidade de 98 t - carga e descarga com carregadeira - bitola larga</v>
          </cell>
          <cell r="C5895" t="str">
            <v>t</v>
          </cell>
          <cell r="D5895">
            <v>15.87</v>
          </cell>
          <cell r="E5895" t="str">
            <v>SICRO Jan/26</v>
          </cell>
        </row>
        <row r="5896">
          <cell r="A5896">
            <v>5915018</v>
          </cell>
          <cell r="B5896" t="str">
            <v>Carga, manobra e descarga de barras de trilho de 12 m em cavalo mecânico com semirreboque com capacidade de 32 t - carga e descarga com carregadeira</v>
          </cell>
          <cell r="C5896" t="str">
            <v>t</v>
          </cell>
          <cell r="D5896">
            <v>9.07</v>
          </cell>
          <cell r="E5896" t="str">
            <v>SICRO Jan/26</v>
          </cell>
        </row>
        <row r="5897">
          <cell r="A5897">
            <v>5906592</v>
          </cell>
          <cell r="B5897" t="str">
            <v>Carga, manobra e descarga de blocos artificiais de concreto com 10 a 12 t para molhe em cavalo mecânico com semirreboque com capacidade de 32 t - carga e descarga com guindaste com pinça</v>
          </cell>
          <cell r="C5897" t="str">
            <v>un</v>
          </cell>
          <cell r="D5897">
            <v>43.24</v>
          </cell>
          <cell r="E5897" t="str">
            <v>SICRO Jan/26</v>
          </cell>
        </row>
        <row r="5898">
          <cell r="A5898">
            <v>5906591</v>
          </cell>
          <cell r="B5898" t="str">
            <v>Carga, manobra e descarga de blocos artificiais de concreto com 8 a 9 t para molhe em cavalo mecânico com semirreboque com capacidade de 32 t - carga e descarga com guindaste com pinça</v>
          </cell>
          <cell r="C5898" t="str">
            <v>un</v>
          </cell>
          <cell r="D5898">
            <v>41.39</v>
          </cell>
          <cell r="E5898" t="str">
            <v>SICRO Jan/26</v>
          </cell>
        </row>
        <row r="5899">
          <cell r="A5899">
            <v>5914653</v>
          </cell>
          <cell r="B5899" t="str">
            <v>Carga, manobra e descarga de blocos de rocha em caminhão basculante de 8 m³ - carga com carregadeira de 1,72 m³ (exclusa) e descarga livre</v>
          </cell>
          <cell r="C5899" t="str">
            <v>t</v>
          </cell>
          <cell r="D5899">
            <v>3.81</v>
          </cell>
          <cell r="E5899" t="str">
            <v>SICRO Jan/26</v>
          </cell>
        </row>
        <row r="5900">
          <cell r="A5900">
            <v>5915405</v>
          </cell>
          <cell r="B5900" t="str">
            <v>Carga, manobra e descarga de blocos de rocha em caminhão basculante de 8 m³ - carga com carregadeira de 1,72 m³ e descarga livre</v>
          </cell>
          <cell r="C5900" t="str">
            <v>t</v>
          </cell>
          <cell r="D5900">
            <v>5.75</v>
          </cell>
          <cell r="E5900" t="str">
            <v>SICRO Jan/26</v>
          </cell>
        </row>
        <row r="5901">
          <cell r="A5901">
            <v>5914657</v>
          </cell>
          <cell r="B5901" t="str">
            <v>Carga, manobra e descarga de blocos de rocha em caminhão basculante de 8 m³ - carga com retroescavadeira de 0,29 m³ e descarga livre</v>
          </cell>
          <cell r="C5901" t="str">
            <v>t</v>
          </cell>
          <cell r="D5901">
            <v>19.350000000000001</v>
          </cell>
          <cell r="E5901" t="str">
            <v>SICRO Jan/26</v>
          </cell>
        </row>
        <row r="5902">
          <cell r="A5902">
            <v>5914363</v>
          </cell>
          <cell r="B5902" t="str">
            <v>Carga, manobra e descarga de cimento ou cal hidratada a granel em caminhão silo de 30 m³</v>
          </cell>
          <cell r="C5902" t="str">
            <v>t</v>
          </cell>
          <cell r="D5902">
            <v>19.489999999999998</v>
          </cell>
          <cell r="E5902" t="str">
            <v>SICRO Jan/26</v>
          </cell>
        </row>
        <row r="5903">
          <cell r="A5903">
            <v>5914646</v>
          </cell>
          <cell r="B5903" t="str">
            <v>Carga, manobra e descarga de concreto asfáltico com borracha em caminhão basculante de 10 m³ - carga em usina de asfalto 100/140 t/h e descarga em vibroacabadora</v>
          </cell>
          <cell r="C5903" t="str">
            <v>t</v>
          </cell>
          <cell r="D5903">
            <v>9.25</v>
          </cell>
          <cell r="E5903" t="str">
            <v>SICRO Jan/26</v>
          </cell>
        </row>
        <row r="5904">
          <cell r="A5904">
            <v>5919535</v>
          </cell>
          <cell r="B5904" t="str">
            <v>Carga, manobra e descarga de concreto com caminhão betoneira - carga em central de concreto de 30 m³/h e descarga em extrusora de barreira de concreto</v>
          </cell>
          <cell r="C5904" t="str">
            <v>t</v>
          </cell>
          <cell r="D5904">
            <v>24.82</v>
          </cell>
          <cell r="E5904" t="str">
            <v>SICRO Jan/26</v>
          </cell>
        </row>
        <row r="5905">
          <cell r="A5905">
            <v>5919533</v>
          </cell>
          <cell r="B5905" t="str">
            <v>Carga, manobra e descarga de concreto com caminhão betoneira - carga em central de concreto de 30 m³/h e descarga em extrusora de meio-fio</v>
          </cell>
          <cell r="C5905" t="str">
            <v>t</v>
          </cell>
          <cell r="D5905">
            <v>83.32</v>
          </cell>
          <cell r="E5905" t="str">
            <v>SICRO Jan/26</v>
          </cell>
        </row>
        <row r="5906">
          <cell r="A5906">
            <v>5919534</v>
          </cell>
          <cell r="B5906" t="str">
            <v>Carga, manobra e descarga de concreto com caminhão betoneira - carga em central de concreto de 30 m³/h e descarga em extrusora de sarjeta</v>
          </cell>
          <cell r="C5906" t="str">
            <v>t</v>
          </cell>
          <cell r="D5906">
            <v>76.069999999999993</v>
          </cell>
          <cell r="E5906" t="str">
            <v>SICRO Jan/26</v>
          </cell>
        </row>
        <row r="5907">
          <cell r="A5907">
            <v>5909007</v>
          </cell>
          <cell r="B5907" t="str">
            <v>Carga, manobra e descarga de concreto com caminhão betoneira - carga em central de concreto de 30 m³/h e descarga livre</v>
          </cell>
          <cell r="C5907" t="str">
            <v>t</v>
          </cell>
          <cell r="D5907">
            <v>22.99</v>
          </cell>
          <cell r="E5907" t="str">
            <v>SICRO Jan/26</v>
          </cell>
        </row>
        <row r="5908">
          <cell r="A5908">
            <v>5919538</v>
          </cell>
          <cell r="B5908" t="str">
            <v>Carga, manobra e descarga de concreto com caminhão betoneira - carga em central de concreto de 40 m³/h e descarga livre</v>
          </cell>
          <cell r="C5908" t="str">
            <v>t</v>
          </cell>
          <cell r="D5908">
            <v>19.36</v>
          </cell>
          <cell r="E5908" t="str">
            <v>SICRO Jan/26</v>
          </cell>
        </row>
        <row r="5909">
          <cell r="A5909">
            <v>5919540</v>
          </cell>
          <cell r="B5909" t="str">
            <v>Carga, manobra e descarga de concreto de cimento em caminhão basculante de 10 m³ - carga em central de concreto de 150 m³/h e descarga em vibroacabadora</v>
          </cell>
          <cell r="C5909" t="str">
            <v>t</v>
          </cell>
          <cell r="D5909">
            <v>3.19</v>
          </cell>
          <cell r="E5909" t="str">
            <v>SICRO Jan/26</v>
          </cell>
        </row>
        <row r="5910">
          <cell r="A5910">
            <v>5914705</v>
          </cell>
          <cell r="B5910" t="str">
            <v>Carga, manobra e descarga de dormentes de concreto de bitola larga com locomotiva diesel-elétrica e vagão plataforma com capacidade de 98 t - carga e descarga com carregadeira - bitola larga</v>
          </cell>
          <cell r="C5910" t="str">
            <v>t</v>
          </cell>
          <cell r="D5910">
            <v>22.93</v>
          </cell>
          <cell r="E5910" t="str">
            <v>SICRO Jan/26</v>
          </cell>
        </row>
        <row r="5911">
          <cell r="A5911">
            <v>5914706</v>
          </cell>
          <cell r="B5911" t="str">
            <v>Carga, manobra e descarga de dormentes de concreto de bitola métrica com locomotiva diesel-elétrica e vagão plataforma com capacidade de 82 t - carga e descarga com carregadeira - bitola métrica</v>
          </cell>
          <cell r="C5911" t="str">
            <v>t</v>
          </cell>
          <cell r="D5911">
            <v>20.53</v>
          </cell>
          <cell r="E5911" t="str">
            <v>SICRO Jan/26</v>
          </cell>
        </row>
        <row r="5912">
          <cell r="A5912">
            <v>5914707</v>
          </cell>
          <cell r="B5912" t="str">
            <v>Carga, manobra e descarga de dormentes de concreto de bitola mista com locomotiva diesel-elétrica e vagão plataforma com capacidade de 98 t - carga e descarga com carregadeira - bitola larga</v>
          </cell>
          <cell r="C5912" t="str">
            <v>t</v>
          </cell>
          <cell r="D5912">
            <v>20.8</v>
          </cell>
          <cell r="E5912" t="str">
            <v>SICRO Jan/26</v>
          </cell>
        </row>
        <row r="5913">
          <cell r="A5913">
            <v>5914677</v>
          </cell>
          <cell r="B5913" t="str">
            <v>Carga, manobra e descarga de dormentes de madeira com locomotiva diesel-elétrica em vagão plataforma com capacidade de 82 t - carga e descarga com carregadeira - bitola métrica</v>
          </cell>
          <cell r="C5913" t="str">
            <v>t</v>
          </cell>
          <cell r="D5913">
            <v>30.62</v>
          </cell>
          <cell r="E5913" t="str">
            <v>SICRO Jan/26</v>
          </cell>
        </row>
        <row r="5914">
          <cell r="A5914">
            <v>5914676</v>
          </cell>
          <cell r="B5914" t="str">
            <v>Carga, manobra e descarga de dormentes de madeira com locomotiva diesel-elétrica em vagão plataforma com capacidade de 98 t - carga e descarga com carregadeira - bitola larga</v>
          </cell>
          <cell r="C5914" t="str">
            <v>t</v>
          </cell>
          <cell r="D5914">
            <v>26.09</v>
          </cell>
          <cell r="E5914" t="str">
            <v>SICRO Jan/26</v>
          </cell>
        </row>
        <row r="5915">
          <cell r="A5915">
            <v>5915016</v>
          </cell>
          <cell r="B5915" t="str">
            <v>Carga, manobra e descarga de dormentes de madeira de bitola larga ou mista em cavalo mecânico com semirreboque com capacidade de 32 t - carga e descarga com carregadeira</v>
          </cell>
          <cell r="C5915" t="str">
            <v>t</v>
          </cell>
          <cell r="D5915">
            <v>14.59</v>
          </cell>
          <cell r="E5915" t="str">
            <v>SICRO Jan/26</v>
          </cell>
        </row>
        <row r="5916">
          <cell r="A5916">
            <v>5915017</v>
          </cell>
          <cell r="B5916" t="str">
            <v>Carga, manobra e descarga de dormentes de madeira de bitola métrica em cavalo mecânico com semirreboque com capacidade de 32 t - carga e descarga com carregadeira</v>
          </cell>
          <cell r="C5916" t="str">
            <v>t</v>
          </cell>
          <cell r="D5916">
            <v>18.02</v>
          </cell>
          <cell r="E5916" t="str">
            <v>SICRO Jan/26</v>
          </cell>
        </row>
        <row r="5917">
          <cell r="A5917">
            <v>5914678</v>
          </cell>
          <cell r="B5917" t="str">
            <v>Carga, manobra e descarga de jogo de dormentes de concreto para AMV de bitola larga ou mista, qualquer abertura, com locomotiva diesel-elétrica em vagão plataforma com capacidade de 98 t - carga e descarga com carregadeira - bitola larga</v>
          </cell>
          <cell r="C5917" t="str">
            <v>t</v>
          </cell>
          <cell r="D5917">
            <v>36.49</v>
          </cell>
          <cell r="E5917" t="str">
            <v>SICRO Jan/26</v>
          </cell>
        </row>
        <row r="5918">
          <cell r="A5918">
            <v>5914679</v>
          </cell>
          <cell r="B5918" t="str">
            <v>Carga, manobra e descarga de jogo de dormentes de concreto para AMV de bitola métrica, qualquer abertura, com locomotiva diesel-elétrica em vagão plataforma com capacidade de 82 t - carga e descarga com carregadeira - bitola métrica</v>
          </cell>
          <cell r="C5918" t="str">
            <v>t</v>
          </cell>
          <cell r="D5918">
            <v>57.51</v>
          </cell>
          <cell r="E5918" t="str">
            <v>SICRO Jan/26</v>
          </cell>
        </row>
        <row r="5919">
          <cell r="A5919">
            <v>5914681</v>
          </cell>
          <cell r="B5919" t="str">
            <v>Carga, manobra e descarga de jogo de dormentes de madeira para AMV bitola métrica, qualquer abertura, com locomotiva diesel-elétrica em vagão plataforma com capacidade de 82 t - carga e descarga com carregadeira - bitola métrica</v>
          </cell>
          <cell r="C5919" t="str">
            <v>t</v>
          </cell>
          <cell r="D5919">
            <v>69.150000000000006</v>
          </cell>
          <cell r="E5919" t="str">
            <v>SICRO Jan/26</v>
          </cell>
        </row>
        <row r="5920">
          <cell r="A5920">
            <v>5914680</v>
          </cell>
          <cell r="B5920" t="str">
            <v>Carga, manobra e descarga de jogo de dormentes de madeira para AMV de bitola larga ou mista, qualquer abertura, com locomotiva diesel-elétrica em vagão plataforma com capacidade de 98 t - carga e descarga com carregadeira - bitola larga</v>
          </cell>
          <cell r="C5920" t="str">
            <v>t</v>
          </cell>
          <cell r="D5920">
            <v>48.65</v>
          </cell>
          <cell r="E5920" t="str">
            <v>SICRO Jan/26</v>
          </cell>
        </row>
        <row r="5921">
          <cell r="A5921">
            <v>5915015</v>
          </cell>
          <cell r="B5921" t="str">
            <v>Carga, manobra e descarga de materiais diversos em caminhão carroceria com capacidade de 11,5 t e com guindauto com capacidade de elevação de 11,9 t</v>
          </cell>
          <cell r="C5921" t="str">
            <v>t</v>
          </cell>
          <cell r="D5921">
            <v>22.62</v>
          </cell>
          <cell r="E5921" t="str">
            <v>SICRO Jan/26</v>
          </cell>
        </row>
        <row r="5922">
          <cell r="A5922">
            <v>5915373</v>
          </cell>
          <cell r="B5922" t="str">
            <v>Carga, manobra e descarga de materiais diversos em caminhão carroceria com capacidade de 7 t e com guindauto com capacidade de elevação de 6,2 t</v>
          </cell>
          <cell r="C5922" t="str">
            <v>t</v>
          </cell>
          <cell r="D5922">
            <v>20.51</v>
          </cell>
          <cell r="E5922" t="str">
            <v>SICRO Jan/26</v>
          </cell>
        </row>
        <row r="5923">
          <cell r="A5923">
            <v>5914333</v>
          </cell>
          <cell r="B5923" t="str">
            <v>Carga, manobra e descarga de materiais diversos em caminhão carroceria de 15 t - carga e descarga com caminhão guindauto com capacidade de elevação de 6,2 t</v>
          </cell>
          <cell r="C5923" t="str">
            <v>t</v>
          </cell>
          <cell r="D5923">
            <v>35.68</v>
          </cell>
          <cell r="E5923" t="str">
            <v>SICRO Jan/26</v>
          </cell>
        </row>
        <row r="5924">
          <cell r="A5924">
            <v>5914655</v>
          </cell>
          <cell r="B5924" t="str">
            <v>Carga, manobra e descarga de materiais diversos em caminhão carroceria de 15 t - carga e descarga manuais</v>
          </cell>
          <cell r="C5924" t="str">
            <v>t</v>
          </cell>
          <cell r="D5924">
            <v>38.799999999999997</v>
          </cell>
          <cell r="E5924" t="str">
            <v>SICRO Jan/26</v>
          </cell>
        </row>
        <row r="5925">
          <cell r="A5925">
            <v>5915474</v>
          </cell>
          <cell r="B5925" t="str">
            <v>Carga, manobra e descarga de materiais diversos em caminhão carroceria de 5 t - carga e descarga manuais</v>
          </cell>
          <cell r="C5925" t="str">
            <v>t</v>
          </cell>
          <cell r="D5925">
            <v>39.380000000000003</v>
          </cell>
          <cell r="E5925" t="str">
            <v>SICRO Jan/26</v>
          </cell>
        </row>
        <row r="5926">
          <cell r="A5926">
            <v>5914654</v>
          </cell>
          <cell r="B5926" t="str">
            <v>Carga, manobra e descarga de materiais diversos em caminhão carroceria de 9 t - carga e descarga manuais</v>
          </cell>
          <cell r="C5926" t="str">
            <v>t</v>
          </cell>
          <cell r="D5926">
            <v>32.619999999999997</v>
          </cell>
          <cell r="E5926" t="str">
            <v>SICRO Jan/26</v>
          </cell>
        </row>
        <row r="5927">
          <cell r="A5927">
            <v>5914686</v>
          </cell>
          <cell r="B5927" t="str">
            <v>Carga, manobra e descarga de materiais metálicos e acessórios diversos com locomotiva diesel-elétrica em vagão fechado com capacidade de 64 t - carga e descarga com carregadeira - bitola métrica</v>
          </cell>
          <cell r="C5927" t="str">
            <v>t</v>
          </cell>
          <cell r="D5927">
            <v>25.63</v>
          </cell>
          <cell r="E5927" t="str">
            <v>SICRO Jan/26</v>
          </cell>
        </row>
        <row r="5928">
          <cell r="A5928">
            <v>5914685</v>
          </cell>
          <cell r="B5928" t="str">
            <v>Carga, manobra e descarga de materiais metálicos e acessórios diversos com locomotiva diesel-elétrica em vagão fechado com capacidade de 99 t - carga e descarga com carregadeira - bitola larga</v>
          </cell>
          <cell r="C5928" t="str">
            <v>t</v>
          </cell>
          <cell r="D5928">
            <v>26.09</v>
          </cell>
          <cell r="E5928" t="str">
            <v>SICRO Jan/26</v>
          </cell>
        </row>
        <row r="5929">
          <cell r="A5929">
            <v>5914682</v>
          </cell>
          <cell r="B5929" t="str">
            <v>Carga, manobra e descarga de materiais metálicos para AMV de bitola larga, qualquer abertura, com locomotiva diesel-elétrica em vagão plataforma com capacidade de 98 t - carga e descarga com carregadeira - bitola larga</v>
          </cell>
          <cell r="C5929" t="str">
            <v>t</v>
          </cell>
          <cell r="D5929">
            <v>33.479999999999997</v>
          </cell>
          <cell r="E5929" t="str">
            <v>SICRO Jan/26</v>
          </cell>
        </row>
        <row r="5930">
          <cell r="A5930">
            <v>5915019</v>
          </cell>
          <cell r="B5930" t="str">
            <v>Carga, manobra e descarga de materiais metálicos para AMV de bitola larga, qualquer abertura, em cavalo mecânico com semirreboque com capacidade de 32 t - carga e descarga com carregadeira</v>
          </cell>
          <cell r="C5930" t="str">
            <v>t</v>
          </cell>
          <cell r="D5930">
            <v>14.96</v>
          </cell>
          <cell r="E5930" t="str">
            <v>SICRO Jan/26</v>
          </cell>
        </row>
        <row r="5931">
          <cell r="A5931">
            <v>5914683</v>
          </cell>
          <cell r="B5931" t="str">
            <v>Carga, manobra e descarga de materiais metálicos para AMV de bitola métrica, qualquer abertura, com locomotiva diesel-elétrica em vagão plataforma com capacidade de 82 t - carga e descarga com carregadeira - bitola métrica</v>
          </cell>
          <cell r="C5931" t="str">
            <v>t</v>
          </cell>
          <cell r="D5931">
            <v>38.020000000000003</v>
          </cell>
          <cell r="E5931" t="str">
            <v>SICRO Jan/26</v>
          </cell>
        </row>
        <row r="5932">
          <cell r="A5932">
            <v>5915020</v>
          </cell>
          <cell r="B5932" t="str">
            <v>Carga, manobra e descarga de materiais metálicos para AMV de bitola métrica, qualquer abertura, em cavalo mecânico com semirreboque com capacidade de 32 t - carga e descarga com carregadeira</v>
          </cell>
          <cell r="C5932" t="str">
            <v>t</v>
          </cell>
          <cell r="D5932">
            <v>17.2</v>
          </cell>
          <cell r="E5932" t="str">
            <v>SICRO Jan/26</v>
          </cell>
        </row>
        <row r="5933">
          <cell r="A5933">
            <v>5914684</v>
          </cell>
          <cell r="B5933" t="str">
            <v>Carga, manobra e descarga de materiais metálicos para AMV de bitola mista, qualquer abertura, com locomotiva diesel-elétrica e vagão plataforma com capacidade de 98 t - carga e descarga com carregadeira</v>
          </cell>
          <cell r="C5933" t="str">
            <v>t</v>
          </cell>
          <cell r="D5933">
            <v>29.01</v>
          </cell>
          <cell r="E5933" t="str">
            <v>SICRO Jan/26</v>
          </cell>
        </row>
        <row r="5934">
          <cell r="A5934">
            <v>5915021</v>
          </cell>
          <cell r="B5934" t="str">
            <v>Carga, manobra e descarga de materiais metálicos para AMV de bitola mista, qualquer abertura, em cavalo mecânico com semirreboque com capacidade de 32 t - carga e descarga com carregadeira</v>
          </cell>
          <cell r="C5934" t="str">
            <v>t</v>
          </cell>
          <cell r="D5934">
            <v>12.96</v>
          </cell>
          <cell r="E5934" t="str">
            <v>SICRO Jan/26</v>
          </cell>
        </row>
        <row r="5935">
          <cell r="A5935">
            <v>5914675</v>
          </cell>
          <cell r="B5935" t="str">
            <v>Carga, manobra e descarga de material demolido em caminhão basculante de 6 m³ - carga com carregadeira de 1,72 m³ e descarga livre</v>
          </cell>
          <cell r="C5935" t="str">
            <v>t</v>
          </cell>
          <cell r="D5935">
            <v>3.28</v>
          </cell>
          <cell r="E5935" t="str">
            <v>SICRO Jan/26</v>
          </cell>
        </row>
        <row r="5936">
          <cell r="A5936">
            <v>5915433</v>
          </cell>
          <cell r="B5936" t="str">
            <v>Carga, manobra e descarga de material demolido em caminhão basculante de 6 m³ - carga manual e descarga livre</v>
          </cell>
          <cell r="C5936" t="str">
            <v>t</v>
          </cell>
          <cell r="D5936">
            <v>42.27</v>
          </cell>
          <cell r="E5936" t="str">
            <v>SICRO Jan/26</v>
          </cell>
        </row>
        <row r="5937">
          <cell r="A5937">
            <v>5914304</v>
          </cell>
          <cell r="B5937" t="str">
            <v>Carga, manobra e descarga de material fresado em caminhão basculante de 10 m³ - fresagem contínua em espessura de 3 cm - carga com fresadora e descarga livre</v>
          </cell>
          <cell r="C5937" t="str">
            <v>t</v>
          </cell>
          <cell r="D5937">
            <v>3.72</v>
          </cell>
          <cell r="E5937" t="str">
            <v>SICRO Jan/26</v>
          </cell>
        </row>
        <row r="5938">
          <cell r="A5938">
            <v>5914305</v>
          </cell>
          <cell r="B5938" t="str">
            <v>Carga, manobra e descarga de material fresado em caminhão basculante de 10 m³ - fresagem contínua em espessura de 4 cm - carga com fresadora e descarga livre</v>
          </cell>
          <cell r="C5938" t="str">
            <v>t</v>
          </cell>
          <cell r="D5938">
            <v>3.67</v>
          </cell>
          <cell r="E5938" t="str">
            <v>SICRO Jan/26</v>
          </cell>
        </row>
        <row r="5939">
          <cell r="A5939">
            <v>5915440</v>
          </cell>
          <cell r="B5939" t="str">
            <v>Carga, manobra e descarga de material fresado em caminhão basculante de 10 m³ - fresagem contínua em espessura de 5 cm - carga com fresadora e descarga livre</v>
          </cell>
          <cell r="C5939" t="str">
            <v>t</v>
          </cell>
          <cell r="D5939">
            <v>3.28</v>
          </cell>
          <cell r="E5939" t="str">
            <v>SICRO Jan/26</v>
          </cell>
        </row>
        <row r="5940">
          <cell r="A5940">
            <v>5914306</v>
          </cell>
          <cell r="B5940" t="str">
            <v>Carga, manobra e descarga de material fresado em caminhão basculante de 10 m³ - fresagem contínua em espessura de 6 cm - carga com fresadora e descarga livre</v>
          </cell>
          <cell r="C5940" t="str">
            <v>t</v>
          </cell>
          <cell r="D5940">
            <v>3.05</v>
          </cell>
          <cell r="E5940" t="str">
            <v>SICRO Jan/26</v>
          </cell>
        </row>
        <row r="5941">
          <cell r="A5941">
            <v>5914307</v>
          </cell>
          <cell r="B5941" t="str">
            <v>Carga, manobra e descarga de material fresado em caminhão basculante de 10 m³ - fresagem contínua em espessura de 7 cm - carga com fresadora e descarga livre</v>
          </cell>
          <cell r="C5941" t="str">
            <v>t</v>
          </cell>
          <cell r="D5941">
            <v>2.89</v>
          </cell>
          <cell r="E5941" t="str">
            <v>SICRO Jan/26</v>
          </cell>
        </row>
        <row r="5942">
          <cell r="A5942">
            <v>5914308</v>
          </cell>
          <cell r="B5942" t="str">
            <v>Carga, manobra e descarga de material fresado em caminhão basculante de 10 m³ - fresagem contínua em espessura de 8 cm - carga com fresadora e descarga livre</v>
          </cell>
          <cell r="C5942" t="str">
            <v>t</v>
          </cell>
          <cell r="D5942">
            <v>2.79</v>
          </cell>
          <cell r="E5942" t="str">
            <v>SICRO Jan/26</v>
          </cell>
        </row>
        <row r="5943">
          <cell r="A5943">
            <v>5914309</v>
          </cell>
          <cell r="B5943" t="str">
            <v>Carga, manobra e descarga de material fresado em caminhão basculante de 10 m³ - fresagem descontínua em espessura de 3 cm - carga com fresadora e descarga livre</v>
          </cell>
          <cell r="C5943" t="str">
            <v>t</v>
          </cell>
          <cell r="D5943">
            <v>6.18</v>
          </cell>
          <cell r="E5943" t="str">
            <v>SICRO Jan/26</v>
          </cell>
        </row>
        <row r="5944">
          <cell r="A5944">
            <v>5914310</v>
          </cell>
          <cell r="B5944" t="str">
            <v>Carga, manobra e descarga de material fresado em caminhão basculante de 10 m³ - fresagem descontínua em espessura de 4 cm - carga com fresadora e descarga livre</v>
          </cell>
          <cell r="C5944" t="str">
            <v>t</v>
          </cell>
          <cell r="D5944">
            <v>5.16</v>
          </cell>
          <cell r="E5944" t="str">
            <v>SICRO Jan/26</v>
          </cell>
        </row>
        <row r="5945">
          <cell r="A5945">
            <v>5914352</v>
          </cell>
          <cell r="B5945" t="str">
            <v>Carga, manobra e descarga de material fresado em caminhão basculante de 10 m³ - fresagem descontínua em espessura de 5 cm - carga com fresadora e descarga livre</v>
          </cell>
          <cell r="C5945" t="str">
            <v>t</v>
          </cell>
          <cell r="D5945">
            <v>4.59</v>
          </cell>
          <cell r="E5945" t="str">
            <v>SICRO Jan/26</v>
          </cell>
        </row>
        <row r="5946">
          <cell r="A5946">
            <v>5914311</v>
          </cell>
          <cell r="B5946" t="str">
            <v>Carga, manobra e descarga de material fresado em caminhão basculante de 10 m³ - fresagem descontínua em espessura de 6 cm - carga com fresadora e descarga livre</v>
          </cell>
          <cell r="C5946" t="str">
            <v>t</v>
          </cell>
          <cell r="D5946">
            <v>4.22</v>
          </cell>
          <cell r="E5946" t="str">
            <v>SICRO Jan/26</v>
          </cell>
        </row>
        <row r="5947">
          <cell r="A5947">
            <v>5914312</v>
          </cell>
          <cell r="B5947" t="str">
            <v>Carga, manobra e descarga de material fresado em caminhão basculante de 10 m³ - fresagem descontínua em espessura de 7 cm - carga com fresadora e descarga livre</v>
          </cell>
          <cell r="C5947" t="str">
            <v>t</v>
          </cell>
          <cell r="D5947">
            <v>3.99</v>
          </cell>
          <cell r="E5947" t="str">
            <v>SICRO Jan/26</v>
          </cell>
        </row>
        <row r="5948">
          <cell r="A5948">
            <v>5914313</v>
          </cell>
          <cell r="B5948" t="str">
            <v>Carga, manobra e descarga de material fresado em caminhão basculante de 10 m³ - fresagem descontínua em espessura de 8 cm - carga com fresadora e descarga livre</v>
          </cell>
          <cell r="C5948" t="str">
            <v>t</v>
          </cell>
          <cell r="D5948">
            <v>3.82</v>
          </cell>
          <cell r="E5948" t="str">
            <v>SICRO Jan/26</v>
          </cell>
        </row>
        <row r="5949">
          <cell r="A5949">
            <v>5914339</v>
          </cell>
          <cell r="B5949" t="str">
            <v>Carga, manobra e descarga de material fresado em caminhão basculante de 6 m³ - fresagem descontínua em espessura de 5 cm - carga com fresadora e descarga livre</v>
          </cell>
          <cell r="C5949" t="str">
            <v>t</v>
          </cell>
          <cell r="D5949">
            <v>10.32</v>
          </cell>
          <cell r="E5949" t="str">
            <v>SICRO Jan/26</v>
          </cell>
        </row>
        <row r="5950">
          <cell r="A5950">
            <v>5914650</v>
          </cell>
          <cell r="B5950" t="str">
            <v>Carga, manobra e descarga de mistura betuminosa a frio em caminhão basculante de 10 m³ - carga em usina de 60 t/h (PMF) e descarga em vibroacabadora</v>
          </cell>
          <cell r="C5950" t="str">
            <v>t</v>
          </cell>
          <cell r="D5950">
            <v>11.88</v>
          </cell>
          <cell r="E5950" t="str">
            <v>SICRO Jan/26</v>
          </cell>
        </row>
        <row r="5951">
          <cell r="A5951">
            <v>5914358</v>
          </cell>
          <cell r="B5951" t="str">
            <v>Carga, manobra e descarga de mistura betuminosa a frio em caminhão basculante de 6 m³ - carga em usina de 60 t/h (PMF) e descarga em vibroacabadora</v>
          </cell>
          <cell r="C5951" t="str">
            <v>t</v>
          </cell>
          <cell r="D5951">
            <v>9.93</v>
          </cell>
          <cell r="E5951" t="str">
            <v>SICRO Jan/26</v>
          </cell>
        </row>
        <row r="5952">
          <cell r="A5952">
            <v>5915421</v>
          </cell>
          <cell r="B5952" t="str">
            <v>Carga, manobra e descarga de mistura betuminosa a frio em caminhão basculante de 6 m³ - carga em usina de 60 t/h (PMF) e descarga manual</v>
          </cell>
          <cell r="C5952" t="str">
            <v>t</v>
          </cell>
          <cell r="D5952">
            <v>28.49</v>
          </cell>
          <cell r="E5952" t="str">
            <v>SICRO Jan/26</v>
          </cell>
        </row>
        <row r="5953">
          <cell r="A5953">
            <v>5914649</v>
          </cell>
          <cell r="B5953" t="str">
            <v>Carga, manobra e descarga de mistura betuminosa a quente em caminhão basculante de 10 m³ - carga em usina de asfalto 100/140 t/h e descarga em vibroacabadora</v>
          </cell>
          <cell r="C5953" t="str">
            <v>t</v>
          </cell>
          <cell r="D5953">
            <v>8.25</v>
          </cell>
          <cell r="E5953" t="str">
            <v>SICRO Jan/26</v>
          </cell>
        </row>
        <row r="5954">
          <cell r="A5954">
            <v>5914643</v>
          </cell>
          <cell r="B5954" t="str">
            <v>Carga, manobra e descarga de mistura betuminosa a quente em caminhão basculante de 6 m³ - carga em usina de asfalto 100/140 t/h e descarga em vibroacabadora</v>
          </cell>
          <cell r="C5954" t="str">
            <v>t</v>
          </cell>
          <cell r="D5954">
            <v>5.94</v>
          </cell>
          <cell r="E5954" t="str">
            <v>SICRO Jan/26</v>
          </cell>
        </row>
        <row r="5955">
          <cell r="A5955">
            <v>5914328</v>
          </cell>
          <cell r="B5955" t="str">
            <v>Carga, manobra e descarga de mistura betuminosa a quente em caminhão basculante de 6 m³ - carga em usina de asfalto 100/140 t/h e descarga manual</v>
          </cell>
          <cell r="C5955" t="str">
            <v>t</v>
          </cell>
          <cell r="D5955">
            <v>31.16</v>
          </cell>
          <cell r="E5955" t="str">
            <v>SICRO Jan/26</v>
          </cell>
        </row>
        <row r="5956">
          <cell r="A5956">
            <v>5914610</v>
          </cell>
          <cell r="B5956" t="str">
            <v>Carga, manobra e descarga de mistura betuminosa a quente em caminhão com caçamba térmica de 6 m³ - carga em usina de asfalto de 100/140 t/h e descarga manual</v>
          </cell>
          <cell r="C5956" t="str">
            <v>t</v>
          </cell>
          <cell r="D5956">
            <v>31.57</v>
          </cell>
          <cell r="E5956" t="str">
            <v>SICRO Jan/26</v>
          </cell>
        </row>
        <row r="5957">
          <cell r="A5957">
            <v>5915408</v>
          </cell>
          <cell r="B5957" t="str">
            <v>Carga, manobra e descarga de mistura reciclada com espuma de asfalto em caminhão basculante de 10 m³ - carga em usina de reciclagem a frio e descarga em vibroacabadora</v>
          </cell>
          <cell r="C5957" t="str">
            <v>t</v>
          </cell>
          <cell r="D5957">
            <v>5.94</v>
          </cell>
          <cell r="E5957" t="str">
            <v>SICRO Jan/26</v>
          </cell>
        </row>
        <row r="5958">
          <cell r="A5958">
            <v>5915306</v>
          </cell>
          <cell r="B5958" t="str">
            <v>Carga, manobra e descarga de tetrápodes em cavalo mecânico com semirreboque com capacidade de 32 t - carga e descarga com guindaste</v>
          </cell>
          <cell r="C5958" t="str">
            <v>un</v>
          </cell>
          <cell r="D5958">
            <v>40.51</v>
          </cell>
          <cell r="E5958" t="str">
            <v>SICRO Jan/26</v>
          </cell>
        </row>
        <row r="5959">
          <cell r="A5959">
            <v>5914708</v>
          </cell>
          <cell r="B5959" t="str">
            <v>Carga, manobra e descarga de TLS de TR45 de 120 m com locomotiva diesel-elétrica em vagão plataforma com capacidade de 82 t - carga e descarga com manipulador de TLS - bitola métrica</v>
          </cell>
          <cell r="C5959" t="str">
            <v>t</v>
          </cell>
          <cell r="D5959">
            <v>42.11</v>
          </cell>
          <cell r="E5959" t="str">
            <v>SICRO Jan/26</v>
          </cell>
        </row>
        <row r="5960">
          <cell r="A5960">
            <v>5914687</v>
          </cell>
          <cell r="B5960" t="str">
            <v>Carga, manobra e descarga de TLS de TR45 de 120 m com locomotiva diesel-elétrica em vagão plataforma com capacidade de 98 t - carga e descarga com manipulador de TLS - bitola larga</v>
          </cell>
          <cell r="C5960" t="str">
            <v>t</v>
          </cell>
          <cell r="D5960">
            <v>42.97</v>
          </cell>
          <cell r="E5960" t="str">
            <v>SICRO Jan/26</v>
          </cell>
        </row>
        <row r="5961">
          <cell r="A5961">
            <v>5914709</v>
          </cell>
          <cell r="B5961" t="str">
            <v>Carga, manobra e descarga de TLS de TR45 de 240 m com locomotiva diesel-elétrica em vagão plataforma com capacidade de 82 t - carga e descarga com manipulador de TLS - bitola métrica</v>
          </cell>
          <cell r="C5961" t="str">
            <v>t</v>
          </cell>
          <cell r="D5961">
            <v>46.36</v>
          </cell>
          <cell r="E5961" t="str">
            <v>SICRO Jan/26</v>
          </cell>
        </row>
        <row r="5962">
          <cell r="A5962">
            <v>5914688</v>
          </cell>
          <cell r="B5962" t="str">
            <v>Carga, manobra e descarga de TLS de TR45 de 240 m com locomotiva diesel-elétrica em vagão plataforma com capacidade de 98 t - carga e descarga com manipulador de TLS - bitola larga</v>
          </cell>
          <cell r="C5962" t="str">
            <v>t</v>
          </cell>
          <cell r="D5962">
            <v>46.78</v>
          </cell>
          <cell r="E5962" t="str">
            <v>SICRO Jan/26</v>
          </cell>
        </row>
        <row r="5963">
          <cell r="A5963">
            <v>5914695</v>
          </cell>
          <cell r="B5963" t="str">
            <v>Carga, manobra e descarga de TLS de TR57 de 120 m com locomotiva diesel-elétrica em vagão plataforma com capacidade de 82 t - carga e descarga com manipulador de TLS - bitola métrica</v>
          </cell>
          <cell r="C5963" t="str">
            <v>t</v>
          </cell>
          <cell r="D5963">
            <v>33.04</v>
          </cell>
          <cell r="E5963" t="str">
            <v>SICRO Jan/26</v>
          </cell>
        </row>
        <row r="5964">
          <cell r="A5964">
            <v>5914689</v>
          </cell>
          <cell r="B5964" t="str">
            <v>Carga, manobra e descarga de TLS de TR57 de 120 m com locomotiva diesel-elétrica em vagão plataforma com capacidade de 98 t - carga e descarga com manipulador de TLS - bitola larga</v>
          </cell>
          <cell r="C5964" t="str">
            <v>t</v>
          </cell>
          <cell r="D5964">
            <v>33.72</v>
          </cell>
          <cell r="E5964" t="str">
            <v>SICRO Jan/26</v>
          </cell>
        </row>
        <row r="5965">
          <cell r="A5965">
            <v>5914696</v>
          </cell>
          <cell r="B5965" t="str">
            <v>Carga, manobra e descarga de TLS de TR57 de 240 m com locomotiva diesel-elétrica em vagão plataforma com capacidade de 82 t - carga e descarga com manipulador de TLS - bitola métrica</v>
          </cell>
          <cell r="C5965" t="str">
            <v>t</v>
          </cell>
          <cell r="D5965">
            <v>36.380000000000003</v>
          </cell>
          <cell r="E5965" t="str">
            <v>SICRO Jan/26</v>
          </cell>
        </row>
        <row r="5966">
          <cell r="A5966">
            <v>5914690</v>
          </cell>
          <cell r="B5966" t="str">
            <v>Carga, manobra e descarga de TLS de TR57 de 240 m com locomotiva diesel-elétrica em vagão plataforma com capacidade de 98 t - carga e descarga com manipulador de TLS - bitola larga</v>
          </cell>
          <cell r="C5966" t="str">
            <v>t</v>
          </cell>
          <cell r="D5966">
            <v>36.71</v>
          </cell>
          <cell r="E5966" t="str">
            <v>SICRO Jan/26</v>
          </cell>
        </row>
        <row r="5967">
          <cell r="A5967">
            <v>5914697</v>
          </cell>
          <cell r="B5967" t="str">
            <v>Carga, manobra e descarga de TLS de TR68 de 120 m com locomotiva diesel-elétrica em vagão plataforma com capacidade de 82 t - carga e descarga com manipulador de TLS - bitola métrica</v>
          </cell>
          <cell r="C5967" t="str">
            <v>t</v>
          </cell>
          <cell r="D5967">
            <v>27.89</v>
          </cell>
          <cell r="E5967" t="str">
            <v>SICRO Jan/26</v>
          </cell>
        </row>
        <row r="5968">
          <cell r="A5968">
            <v>5914691</v>
          </cell>
          <cell r="B5968" t="str">
            <v>Carga, manobra e descarga de TLS de TR68 de 120 m com locomotiva diesel-elétrica em vagão plataforma com capacidade de 98 t - carga e descarga com manipulador de TLS - bitola larga</v>
          </cell>
          <cell r="C5968" t="str">
            <v>t</v>
          </cell>
          <cell r="D5968">
            <v>28.46</v>
          </cell>
          <cell r="E5968" t="str">
            <v>SICRO Jan/26</v>
          </cell>
        </row>
        <row r="5969">
          <cell r="A5969">
            <v>5914698</v>
          </cell>
          <cell r="B5969" t="str">
            <v>Carga, manobra e descarga de TLS de TR68 de 240 m com locomotiva diesel-elétrica em vagão plataforma com capacidade de 82 t - carga e descarga com manipulador de TLS - bitola métrica</v>
          </cell>
          <cell r="C5969" t="str">
            <v>t</v>
          </cell>
          <cell r="D5969">
            <v>30.71</v>
          </cell>
          <cell r="E5969" t="str">
            <v>SICRO Jan/26</v>
          </cell>
        </row>
        <row r="5970">
          <cell r="A5970">
            <v>5914692</v>
          </cell>
          <cell r="B5970" t="str">
            <v>Carga, manobra e descarga de TLS de TR68 de 240 m com locomotiva diesel-elétrica em vagão plataforma com capacidade de 98 t - carga e descarga com manipulador de TLS - bitola larga</v>
          </cell>
          <cell r="C5970" t="str">
            <v>t</v>
          </cell>
          <cell r="D5970">
            <v>30.99</v>
          </cell>
          <cell r="E5970" t="str">
            <v>SICRO Jan/26</v>
          </cell>
        </row>
        <row r="5971">
          <cell r="A5971">
            <v>5914699</v>
          </cell>
          <cell r="B5971" t="str">
            <v>Carga, manobra e descarga de TLS de UIC60 de 120 m com locomotiva diesel-elétrica em vagão plataforma com capacidade de 82 t - carga e descarga com manipulador de TLS - bitola métrica</v>
          </cell>
          <cell r="C5971" t="str">
            <v>t</v>
          </cell>
          <cell r="D5971">
            <v>31.22</v>
          </cell>
          <cell r="E5971" t="str">
            <v>SICRO Jan/26</v>
          </cell>
        </row>
        <row r="5972">
          <cell r="A5972">
            <v>5914693</v>
          </cell>
          <cell r="B5972" t="str">
            <v>Carga, manobra e descarga de TLS de UIC60 de 120 m com locomotiva diesel-elétrica em vagão plataforma com capacidade de 98 t - carga e descarga com manipulador de TLS - bitola larga</v>
          </cell>
          <cell r="C5972" t="str">
            <v>t</v>
          </cell>
          <cell r="D5972">
            <v>31.87</v>
          </cell>
          <cell r="E5972" t="str">
            <v>SICRO Jan/26</v>
          </cell>
        </row>
        <row r="5973">
          <cell r="A5973">
            <v>5914700</v>
          </cell>
          <cell r="B5973" t="str">
            <v>Carga, manobra e descarga de TLS de UIC60 de 240 m com locomotiva diesel-elétrica em vagão plataforma com capacidade de 82 t - carga e descarga com manipulador de TLS - bitola métrica</v>
          </cell>
          <cell r="C5973" t="str">
            <v>t</v>
          </cell>
          <cell r="D5973">
            <v>34.380000000000003</v>
          </cell>
          <cell r="E5973" t="str">
            <v>SICRO Jan/26</v>
          </cell>
        </row>
        <row r="5974">
          <cell r="A5974">
            <v>5914694</v>
          </cell>
          <cell r="B5974" t="str">
            <v>Carga, manobra e descarga de TLS de UIC60 de 240 m com locomotiva diesel-elétrica em vagão plataforma com capacidade de 98 t - carga e descarga com manipulador de TLS - bitola larga</v>
          </cell>
          <cell r="C5974" t="str">
            <v>t</v>
          </cell>
          <cell r="D5974">
            <v>34.69</v>
          </cell>
          <cell r="E5974" t="str">
            <v>SICRO Jan/26</v>
          </cell>
        </row>
        <row r="5975">
          <cell r="A5975">
            <v>5915441</v>
          </cell>
          <cell r="B5975" t="str">
            <v>Carga, manobra e descarga de trituração de galhos e troncos em caminhão basculante de 6 m³ - carga com trituradora e descarga livre</v>
          </cell>
          <cell r="C5975" t="str">
            <v>t</v>
          </cell>
          <cell r="D5975">
            <v>111.6</v>
          </cell>
          <cell r="E5975" t="str">
            <v>SICRO Jan/26</v>
          </cell>
        </row>
        <row r="5976">
          <cell r="A5976">
            <v>5901639</v>
          </cell>
          <cell r="B5976" t="str">
            <v>Transporte com caminhão basculante com caçamba estanque com capacidade de 14 m³ - rodovia em leito natural</v>
          </cell>
          <cell r="C5976" t="str">
            <v>tkm</v>
          </cell>
          <cell r="D5976">
            <v>0.95</v>
          </cell>
          <cell r="E5976" t="str">
            <v>SICRO Jan/26</v>
          </cell>
        </row>
        <row r="5977">
          <cell r="A5977">
            <v>5901638</v>
          </cell>
          <cell r="B5977" t="str">
            <v>Transporte com caminhão basculante com caçamba estanque com capacidade de 14 m³ - rodovia em revestimento primário</v>
          </cell>
          <cell r="C5977" t="str">
            <v>tkm</v>
          </cell>
          <cell r="D5977">
            <v>0.76</v>
          </cell>
          <cell r="E5977" t="str">
            <v>SICRO Jan/26</v>
          </cell>
        </row>
        <row r="5978">
          <cell r="A5978">
            <v>5901640</v>
          </cell>
          <cell r="B5978" t="str">
            <v>Transporte com caminhão basculante com caçamba estanque com capacidade de 14 m³ - rodovia pavimentada</v>
          </cell>
          <cell r="C5978" t="str">
            <v>tkm</v>
          </cell>
          <cell r="D5978">
            <v>0.69</v>
          </cell>
          <cell r="E5978" t="str">
            <v>SICRO Jan/26</v>
          </cell>
        </row>
        <row r="5979">
          <cell r="A5979">
            <v>5914359</v>
          </cell>
          <cell r="B5979" t="str">
            <v>Transporte com caminhão basculante de 10 m³ - rodovia em leito natural</v>
          </cell>
          <cell r="C5979" t="str">
            <v>tkm</v>
          </cell>
          <cell r="D5979">
            <v>1.27</v>
          </cell>
          <cell r="E5979" t="str">
            <v>SICRO Jan/26</v>
          </cell>
        </row>
        <row r="5980">
          <cell r="A5980">
            <v>5914374</v>
          </cell>
          <cell r="B5980" t="str">
            <v>Transporte com caminhão basculante de 10 m³ - rodovia em revestimento primário</v>
          </cell>
          <cell r="C5980" t="str">
            <v>tkm</v>
          </cell>
          <cell r="D5980">
            <v>1.01</v>
          </cell>
          <cell r="E5980" t="str">
            <v>SICRO Jan/26</v>
          </cell>
        </row>
        <row r="5981">
          <cell r="A5981">
            <v>5914389</v>
          </cell>
          <cell r="B5981" t="str">
            <v>Transporte com caminhão basculante de 10 m³ - rodovia pavimentada</v>
          </cell>
          <cell r="C5981" t="str">
            <v>tkm</v>
          </cell>
          <cell r="D5981">
            <v>0.83</v>
          </cell>
          <cell r="E5981" t="str">
            <v>SICRO Jan/26</v>
          </cell>
        </row>
        <row r="5982">
          <cell r="A5982">
            <v>5915319</v>
          </cell>
          <cell r="B5982" t="str">
            <v>Transporte com caminhão basculante de 14 m³ - rodovia em leito natural</v>
          </cell>
          <cell r="C5982" t="str">
            <v>tkm</v>
          </cell>
          <cell r="D5982">
            <v>0.95</v>
          </cell>
          <cell r="E5982" t="str">
            <v>SICRO Jan/26</v>
          </cell>
        </row>
        <row r="5983">
          <cell r="A5983">
            <v>5915320</v>
          </cell>
          <cell r="B5983" t="str">
            <v>Transporte com caminhão basculante de 14 m³ - rodovia em revestimento primário</v>
          </cell>
          <cell r="C5983" t="str">
            <v>tkm</v>
          </cell>
          <cell r="D5983">
            <v>0.76</v>
          </cell>
          <cell r="E5983" t="str">
            <v>SICRO Jan/26</v>
          </cell>
        </row>
        <row r="5984">
          <cell r="A5984">
            <v>5915321</v>
          </cell>
          <cell r="B5984" t="str">
            <v>Transporte com caminhão basculante de 14 m³ - rodovia pavimentada</v>
          </cell>
          <cell r="C5984" t="str">
            <v>tkm</v>
          </cell>
          <cell r="D5984">
            <v>0.69</v>
          </cell>
          <cell r="E5984" t="str">
            <v>SICRO Jan/26</v>
          </cell>
        </row>
        <row r="5985">
          <cell r="A5985">
            <v>5914314</v>
          </cell>
          <cell r="B5985" t="str">
            <v>Transporte com caminhão basculante de 6 m³ - rodovia em leito natural</v>
          </cell>
          <cell r="C5985" t="str">
            <v>tkm</v>
          </cell>
          <cell r="D5985">
            <v>1.37</v>
          </cell>
          <cell r="E5985" t="str">
            <v>SICRO Jan/26</v>
          </cell>
        </row>
        <row r="5986">
          <cell r="A5986">
            <v>5914329</v>
          </cell>
          <cell r="B5986" t="str">
            <v>Transporte com caminhão basculante de 6 m³ - rodovia em revestimento primário</v>
          </cell>
          <cell r="C5986" t="str">
            <v>tkm</v>
          </cell>
          <cell r="D5986">
            <v>1.0900000000000001</v>
          </cell>
          <cell r="E5986" t="str">
            <v>SICRO Jan/26</v>
          </cell>
        </row>
        <row r="5987">
          <cell r="A5987">
            <v>5914344</v>
          </cell>
          <cell r="B5987" t="str">
            <v>Transporte com caminhão basculante de 6 m³ - rodovia pavimentada</v>
          </cell>
          <cell r="C5987" t="str">
            <v>tkm</v>
          </cell>
          <cell r="D5987">
            <v>0.9</v>
          </cell>
          <cell r="E5987" t="str">
            <v>SICRO Jan/26</v>
          </cell>
        </row>
        <row r="5988">
          <cell r="A5988">
            <v>5914539</v>
          </cell>
          <cell r="B5988" t="str">
            <v>Transporte com caminhão betoneira - rodovia em leito natural</v>
          </cell>
          <cell r="C5988" t="str">
            <v>tkm</v>
          </cell>
          <cell r="D5988">
            <v>1.24</v>
          </cell>
          <cell r="E5988" t="str">
            <v>SICRO Jan/26</v>
          </cell>
        </row>
        <row r="5989">
          <cell r="A5989">
            <v>5914554</v>
          </cell>
          <cell r="B5989" t="str">
            <v>Transporte com caminhão betoneira - rodovia em revestimento primário</v>
          </cell>
          <cell r="C5989" t="str">
            <v>tkm</v>
          </cell>
          <cell r="D5989">
            <v>0.99</v>
          </cell>
          <cell r="E5989" t="str">
            <v>SICRO Jan/26</v>
          </cell>
        </row>
        <row r="5990">
          <cell r="A5990">
            <v>5914569</v>
          </cell>
          <cell r="B5990" t="str">
            <v>Transporte com caminhão betoneira - rodovia pavimentada</v>
          </cell>
          <cell r="C5990" t="str">
            <v>tkm</v>
          </cell>
          <cell r="D5990">
            <v>0.82</v>
          </cell>
          <cell r="E5990" t="str">
            <v>SICRO Jan/26</v>
          </cell>
        </row>
        <row r="5991">
          <cell r="A5991">
            <v>5915012</v>
          </cell>
          <cell r="B5991" t="str">
            <v>Transporte com caminhão carroceria com capacidade de 11,5 t e com guindauto com capacidade de elevação de 11,9 t - rodovia em leito natural</v>
          </cell>
          <cell r="C5991" t="str">
            <v>tkm</v>
          </cell>
          <cell r="D5991">
            <v>2.06</v>
          </cell>
          <cell r="E5991" t="str">
            <v>SICRO Jan/26</v>
          </cell>
        </row>
        <row r="5992">
          <cell r="A5992">
            <v>5915013</v>
          </cell>
          <cell r="B5992" t="str">
            <v>Transporte com caminhão carroceria com capacidade de 11,5 t e com guindauto com capacidade de elevação de 11,9 t - rodovia em revestimento primário</v>
          </cell>
          <cell r="C5992" t="str">
            <v>tkm</v>
          </cell>
          <cell r="D5992">
            <v>1.65</v>
          </cell>
          <cell r="E5992" t="str">
            <v>SICRO Jan/26</v>
          </cell>
        </row>
        <row r="5993">
          <cell r="A5993">
            <v>5915014</v>
          </cell>
          <cell r="B5993" t="str">
            <v>Transporte com caminhão carroceria com capacidade de 11,5 t e com guindauto com capacidade de elevação de 11,9 t - rodovia pavimentada</v>
          </cell>
          <cell r="C5993" t="str">
            <v>tkm</v>
          </cell>
          <cell r="D5993">
            <v>1.35</v>
          </cell>
          <cell r="E5993" t="str">
            <v>SICRO Jan/26</v>
          </cell>
        </row>
        <row r="5994">
          <cell r="A5994">
            <v>5914584</v>
          </cell>
          <cell r="B5994" t="str">
            <v>Transporte com caminhão carroceria com capacidade de 7 t e com guindauto com capacidade de elevação de 6,2 t - rodovia em leito natural</v>
          </cell>
          <cell r="C5994" t="str">
            <v>tkm</v>
          </cell>
          <cell r="D5994">
            <v>2.87</v>
          </cell>
          <cell r="E5994" t="str">
            <v>SICRO Jan/26</v>
          </cell>
        </row>
        <row r="5995">
          <cell r="A5995">
            <v>5914599</v>
          </cell>
          <cell r="B5995" t="str">
            <v>Transporte com caminhão carroceria com capacidade de 7 t e com guindauto com capacidade de elevação de 6,2 t - rodovia em revestimento primário</v>
          </cell>
          <cell r="C5995" t="str">
            <v>tkm</v>
          </cell>
          <cell r="D5995">
            <v>2.2999999999999998</v>
          </cell>
          <cell r="E5995" t="str">
            <v>SICRO Jan/26</v>
          </cell>
        </row>
        <row r="5996">
          <cell r="A5996">
            <v>5914614</v>
          </cell>
          <cell r="B5996" t="str">
            <v>Transporte com caminhão carroceria com capacidade de 7 t e com guindauto com capacidade de elevação de 6,2 t - rodovia pavimentada</v>
          </cell>
          <cell r="C5996" t="str">
            <v>tkm</v>
          </cell>
          <cell r="D5996">
            <v>1.89</v>
          </cell>
          <cell r="E5996" t="str">
            <v>SICRO Jan/26</v>
          </cell>
        </row>
        <row r="5997">
          <cell r="A5997">
            <v>5914581</v>
          </cell>
          <cell r="B5997" t="str">
            <v>Transporte com caminhão carroceria com capacidade de 8,5 t e com guindauto com capacidade de elevação de 5,7 t - rodovia em leito natural</v>
          </cell>
          <cell r="C5997" t="str">
            <v>tkm</v>
          </cell>
          <cell r="D5997">
            <v>2.11</v>
          </cell>
          <cell r="E5997" t="str">
            <v>SICRO Jan/26</v>
          </cell>
        </row>
        <row r="5998">
          <cell r="A5998">
            <v>5914582</v>
          </cell>
          <cell r="B5998" t="str">
            <v>Transporte com caminhão carroceria com capacidade de 8,5 t e com guindauto com capacidade de elevação de 5,7 t - rodovia em revestimento primário</v>
          </cell>
          <cell r="C5998" t="str">
            <v>tkm</v>
          </cell>
          <cell r="D5998">
            <v>1.69</v>
          </cell>
          <cell r="E5998" t="str">
            <v>SICRO Jan/26</v>
          </cell>
        </row>
        <row r="5999">
          <cell r="A5999">
            <v>5914583</v>
          </cell>
          <cell r="B5999" t="str">
            <v>Transporte com caminhão carroceria com capacidade de 8,5 t e com guindauto com capacidade de elevação de 5,7 t - rodovia pavimentada</v>
          </cell>
          <cell r="C5999" t="str">
            <v>tkm</v>
          </cell>
          <cell r="D5999">
            <v>1.39</v>
          </cell>
          <cell r="E5999" t="str">
            <v>SICRO Jan/26</v>
          </cell>
        </row>
        <row r="6000">
          <cell r="A6000">
            <v>5914449</v>
          </cell>
          <cell r="B6000" t="str">
            <v>Transporte com caminhão carroceria de 15 t - rodovia em leito natural</v>
          </cell>
          <cell r="C6000" t="str">
            <v>tkm</v>
          </cell>
          <cell r="D6000">
            <v>1.1100000000000001</v>
          </cell>
          <cell r="E6000" t="str">
            <v>SICRO Jan/26</v>
          </cell>
        </row>
        <row r="6001">
          <cell r="A6001">
            <v>5914464</v>
          </cell>
          <cell r="B6001" t="str">
            <v>Transporte com caminhão carroceria de 15 t - rodovia em revestimento primário</v>
          </cell>
          <cell r="C6001" t="str">
            <v>tkm</v>
          </cell>
          <cell r="D6001">
            <v>0.89</v>
          </cell>
          <cell r="E6001" t="str">
            <v>SICRO Jan/26</v>
          </cell>
        </row>
        <row r="6002">
          <cell r="A6002">
            <v>5914479</v>
          </cell>
          <cell r="B6002" t="str">
            <v>Transporte com caminhão carroceria de 15 t - rodovia pavimentada</v>
          </cell>
          <cell r="C6002" t="str">
            <v>tkm</v>
          </cell>
          <cell r="D6002">
            <v>0.73</v>
          </cell>
          <cell r="E6002" t="str">
            <v>SICRO Jan/26</v>
          </cell>
        </row>
        <row r="6003">
          <cell r="A6003">
            <v>5915322</v>
          </cell>
          <cell r="B6003" t="str">
            <v>Transporte com caminhão carroceria de 5 t - rodovia em leito natural</v>
          </cell>
          <cell r="C6003" t="str">
            <v>tkm</v>
          </cell>
          <cell r="D6003">
            <v>2.13</v>
          </cell>
          <cell r="E6003" t="str">
            <v>SICRO Jan/26</v>
          </cell>
        </row>
        <row r="6004">
          <cell r="A6004">
            <v>5915323</v>
          </cell>
          <cell r="B6004" t="str">
            <v>Transporte com caminhão carroceria de 5 t - rodovia em revestimento primário</v>
          </cell>
          <cell r="C6004" t="str">
            <v>tkm</v>
          </cell>
          <cell r="D6004">
            <v>1.7</v>
          </cell>
          <cell r="E6004" t="str">
            <v>SICRO Jan/26</v>
          </cell>
        </row>
        <row r="6005">
          <cell r="A6005">
            <v>5915324</v>
          </cell>
          <cell r="B6005" t="str">
            <v>Transporte com caminhão carroceria de 5 t - rodovia pavimentada</v>
          </cell>
          <cell r="C6005" t="str">
            <v>tkm</v>
          </cell>
          <cell r="D6005">
            <v>1.4</v>
          </cell>
          <cell r="E6005" t="str">
            <v>SICRO Jan/26</v>
          </cell>
        </row>
        <row r="6006">
          <cell r="A6006">
            <v>5914404</v>
          </cell>
          <cell r="B6006" t="str">
            <v>Transporte com caminhão carroceria de 9 t - rodovia em leito natural</v>
          </cell>
          <cell r="C6006" t="str">
            <v>tkm</v>
          </cell>
          <cell r="D6006">
            <v>1.3</v>
          </cell>
          <cell r="E6006" t="str">
            <v>SICRO Jan/26</v>
          </cell>
        </row>
        <row r="6007">
          <cell r="A6007">
            <v>5914419</v>
          </cell>
          <cell r="B6007" t="str">
            <v>Transporte com caminhão carroceria de 9 t - rodovia em revestimento primário</v>
          </cell>
          <cell r="C6007" t="str">
            <v>tkm</v>
          </cell>
          <cell r="D6007">
            <v>1.04</v>
          </cell>
          <cell r="E6007" t="str">
            <v>SICRO Jan/26</v>
          </cell>
        </row>
        <row r="6008">
          <cell r="A6008">
            <v>5914434</v>
          </cell>
          <cell r="B6008" t="str">
            <v>Transporte com caminhão carroceria de 9 t - rodovia pavimentada</v>
          </cell>
          <cell r="C6008" t="str">
            <v>tkm</v>
          </cell>
          <cell r="D6008">
            <v>0.86</v>
          </cell>
          <cell r="E6008" t="str">
            <v>SICRO Jan/26</v>
          </cell>
        </row>
        <row r="6009">
          <cell r="A6009">
            <v>5914635</v>
          </cell>
          <cell r="B6009" t="str">
            <v>Transporte com cavalo mecânico com semirreboque com capacidade de 20 t - rodovia em leito natural</v>
          </cell>
          <cell r="C6009" t="str">
            <v>tkm</v>
          </cell>
          <cell r="D6009">
            <v>1.29</v>
          </cell>
          <cell r="E6009" t="str">
            <v>SICRO Jan/26</v>
          </cell>
        </row>
        <row r="6010">
          <cell r="A6010">
            <v>5914636</v>
          </cell>
          <cell r="B6010" t="str">
            <v>Transporte com cavalo mecânico com semirreboque com capacidade de 20 t - rodovia em revestimento primário</v>
          </cell>
          <cell r="C6010" t="str">
            <v>tkm</v>
          </cell>
          <cell r="D6010">
            <v>1.03</v>
          </cell>
          <cell r="E6010" t="str">
            <v>SICRO Jan/26</v>
          </cell>
        </row>
        <row r="6011">
          <cell r="A6011">
            <v>5914637</v>
          </cell>
          <cell r="B6011" t="str">
            <v>Transporte com cavalo mecânico com semirreboque com capacidade de 20 t - rodovia pavimentada</v>
          </cell>
          <cell r="C6011" t="str">
            <v>tkm</v>
          </cell>
          <cell r="D6011">
            <v>0.85</v>
          </cell>
          <cell r="E6011" t="str">
            <v>SICRO Jan/26</v>
          </cell>
        </row>
        <row r="6012">
          <cell r="A6012">
            <v>5914638</v>
          </cell>
          <cell r="B6012" t="str">
            <v>Transporte com cavalo mecânico com semirreboque com capacidade de 32 t - rodovia em leito natural</v>
          </cell>
          <cell r="C6012" t="str">
            <v>tkm</v>
          </cell>
          <cell r="D6012">
            <v>0.9</v>
          </cell>
          <cell r="E6012" t="str">
            <v>SICRO Jan/26</v>
          </cell>
        </row>
        <row r="6013">
          <cell r="A6013">
            <v>5914639</v>
          </cell>
          <cell r="B6013" t="str">
            <v>Transporte com cavalo mecânico com semirreboque com capacidade de 32 t - rodovia em revestimento primário</v>
          </cell>
          <cell r="C6013" t="str">
            <v>tkm</v>
          </cell>
          <cell r="D6013">
            <v>0.72</v>
          </cell>
          <cell r="E6013" t="str">
            <v>SICRO Jan/26</v>
          </cell>
        </row>
        <row r="6014">
          <cell r="A6014">
            <v>5914640</v>
          </cell>
          <cell r="B6014" t="str">
            <v>Transporte com cavalo mecânico com semirreboque com capacidade de 32 t - rodovia pavimentada</v>
          </cell>
          <cell r="C6014" t="str">
            <v>tkm</v>
          </cell>
          <cell r="D6014">
            <v>0.59</v>
          </cell>
          <cell r="E6014" t="str">
            <v>SICRO Jan/26</v>
          </cell>
        </row>
        <row r="6015">
          <cell r="A6015">
            <v>5915466</v>
          </cell>
          <cell r="B6015" t="str">
            <v>Transporte de água com caminhão tanque de 10.000 l - rodovia em leito natural</v>
          </cell>
          <cell r="C6015" t="str">
            <v>tkm</v>
          </cell>
          <cell r="D6015">
            <v>2.2000000000000002</v>
          </cell>
          <cell r="E6015" t="str">
            <v>SICRO Jan/26</v>
          </cell>
        </row>
        <row r="6016">
          <cell r="A6016">
            <v>5915467</v>
          </cell>
          <cell r="B6016" t="str">
            <v>Transporte de água com caminhão tanque de 10.000 l - rodovia em revestimento primário</v>
          </cell>
          <cell r="C6016" t="str">
            <v>tkm</v>
          </cell>
          <cell r="D6016">
            <v>1.76</v>
          </cell>
          <cell r="E6016" t="str">
            <v>SICRO Jan/26</v>
          </cell>
        </row>
        <row r="6017">
          <cell r="A6017">
            <v>5915468</v>
          </cell>
          <cell r="B6017" t="str">
            <v>Transporte de água com caminhão tanque de 10.000 l - rodovia pavimentada</v>
          </cell>
          <cell r="C6017" t="str">
            <v>tkm</v>
          </cell>
          <cell r="D6017">
            <v>1.45</v>
          </cell>
          <cell r="E6017" t="str">
            <v>SICRO Jan/26</v>
          </cell>
        </row>
        <row r="6018">
          <cell r="A6018">
            <v>5914617</v>
          </cell>
          <cell r="B6018" t="str">
            <v>Transporte de água com caminhão tanque de 13.000 l - rodovia em leito natural</v>
          </cell>
          <cell r="C6018" t="str">
            <v>tkm</v>
          </cell>
          <cell r="D6018">
            <v>1.7</v>
          </cell>
          <cell r="E6018" t="str">
            <v>SICRO Jan/26</v>
          </cell>
        </row>
        <row r="6019">
          <cell r="A6019">
            <v>5914618</v>
          </cell>
          <cell r="B6019" t="str">
            <v>Transporte de água com caminhão tanque de 13.000 l - rodovia em revestimento primário</v>
          </cell>
          <cell r="C6019" t="str">
            <v>tkm</v>
          </cell>
          <cell r="D6019">
            <v>1.36</v>
          </cell>
          <cell r="E6019" t="str">
            <v>SICRO Jan/26</v>
          </cell>
        </row>
        <row r="6020">
          <cell r="A6020">
            <v>5914619</v>
          </cell>
          <cell r="B6020" t="str">
            <v>Transporte de água com caminhão tanque de 13.000 l - rodovia pavimentada</v>
          </cell>
          <cell r="C6020" t="str">
            <v>tkm</v>
          </cell>
          <cell r="D6020">
            <v>1.1200000000000001</v>
          </cell>
          <cell r="E6020" t="str">
            <v>SICRO Jan/26</v>
          </cell>
        </row>
        <row r="6021">
          <cell r="A6021">
            <v>5915451</v>
          </cell>
          <cell r="B6021" t="str">
            <v>Transporte de água com caminhão tanque de 6.000 l - rodovia em leito natural</v>
          </cell>
          <cell r="C6021" t="str">
            <v>tkm</v>
          </cell>
          <cell r="D6021">
            <v>2.87</v>
          </cell>
          <cell r="E6021" t="str">
            <v>SICRO Jan/26</v>
          </cell>
        </row>
        <row r="6022">
          <cell r="A6022">
            <v>5915452</v>
          </cell>
          <cell r="B6022" t="str">
            <v>Transporte de água com caminhão tanque de 6.000 l - rodovia em revestimento primário</v>
          </cell>
          <cell r="C6022" t="str">
            <v>tkm</v>
          </cell>
          <cell r="D6022">
            <v>2.2999999999999998</v>
          </cell>
          <cell r="E6022" t="str">
            <v>SICRO Jan/26</v>
          </cell>
        </row>
        <row r="6023">
          <cell r="A6023">
            <v>5915453</v>
          </cell>
          <cell r="B6023" t="str">
            <v>Transporte de água com caminhão tanque de 6.000 l - rodovia pavimentada</v>
          </cell>
          <cell r="C6023" t="str">
            <v>tkm</v>
          </cell>
          <cell r="D6023">
            <v>1.89</v>
          </cell>
          <cell r="E6023" t="str">
            <v>SICRO Jan/26</v>
          </cell>
        </row>
        <row r="6024">
          <cell r="A6024">
            <v>5915448</v>
          </cell>
          <cell r="B6024" t="str">
            <v>Transporte de água com caminhão tanque de 8.000 l - rodovia em leito natural</v>
          </cell>
          <cell r="C6024" t="str">
            <v>tkm</v>
          </cell>
          <cell r="D6024">
            <v>2.2000000000000002</v>
          </cell>
          <cell r="E6024" t="str">
            <v>SICRO Jan/26</v>
          </cell>
        </row>
        <row r="6025">
          <cell r="A6025">
            <v>5915449</v>
          </cell>
          <cell r="B6025" t="str">
            <v>Transporte de água com caminhão tanque de 8.000 l - rodovia em revestimento primário</v>
          </cell>
          <cell r="C6025" t="str">
            <v>tkm</v>
          </cell>
          <cell r="D6025">
            <v>1.76</v>
          </cell>
          <cell r="E6025" t="str">
            <v>SICRO Jan/26</v>
          </cell>
        </row>
        <row r="6026">
          <cell r="A6026">
            <v>5915450</v>
          </cell>
          <cell r="B6026" t="str">
            <v>Transporte de água com caminhão tanque de 8.000 l - rodovia pavimentada</v>
          </cell>
          <cell r="C6026" t="str">
            <v>tkm</v>
          </cell>
          <cell r="D6026">
            <v>1.45</v>
          </cell>
          <cell r="E6026" t="str">
            <v>SICRO Jan/26</v>
          </cell>
        </row>
        <row r="6027">
          <cell r="A6027">
            <v>5901641</v>
          </cell>
          <cell r="B6027" t="str">
            <v>Transporte de areia fina com draga hopper - capacidade da cisterna de 1.000 m³</v>
          </cell>
          <cell r="C6027" t="str">
            <v>m³km</v>
          </cell>
          <cell r="D6027">
            <v>2.0699999999999998</v>
          </cell>
          <cell r="E6027" t="str">
            <v>SICRO Jan/26</v>
          </cell>
        </row>
        <row r="6028">
          <cell r="A6028">
            <v>5901642</v>
          </cell>
          <cell r="B6028" t="str">
            <v>Transporte de areia fina com draga hopper - capacidade da cisterna de 10.000 m³</v>
          </cell>
          <cell r="C6028" t="str">
            <v>m³km</v>
          </cell>
          <cell r="D6028">
            <v>0.51</v>
          </cell>
          <cell r="E6028" t="str">
            <v>SICRO Jan/26</v>
          </cell>
        </row>
        <row r="6029">
          <cell r="A6029">
            <v>5901643</v>
          </cell>
          <cell r="B6029" t="str">
            <v>Transporte de areia fina com draga hopper - capacidade da cisterna de 15.000 m³</v>
          </cell>
          <cell r="C6029" t="str">
            <v>m³km</v>
          </cell>
          <cell r="D6029">
            <v>0.48</v>
          </cell>
          <cell r="E6029" t="str">
            <v>SICRO Jan/26</v>
          </cell>
        </row>
        <row r="6030">
          <cell r="A6030">
            <v>5901644</v>
          </cell>
          <cell r="B6030" t="str">
            <v>Transporte de areia fina com draga hopper - capacidade da cisterna de 2.000 m³</v>
          </cell>
          <cell r="C6030" t="str">
            <v>m³km</v>
          </cell>
          <cell r="D6030">
            <v>1.2</v>
          </cell>
          <cell r="E6030" t="str">
            <v>SICRO Jan/26</v>
          </cell>
        </row>
        <row r="6031">
          <cell r="A6031">
            <v>5901645</v>
          </cell>
          <cell r="B6031" t="str">
            <v>Transporte de areia fina com draga hopper - capacidade da cisterna de 20.000 m³</v>
          </cell>
          <cell r="C6031" t="str">
            <v>m³km</v>
          </cell>
          <cell r="D6031">
            <v>0.46</v>
          </cell>
          <cell r="E6031" t="str">
            <v>SICRO Jan/26</v>
          </cell>
        </row>
        <row r="6032">
          <cell r="A6032">
            <v>5901646</v>
          </cell>
          <cell r="B6032" t="str">
            <v>Transporte de areia fina com draga hopper - capacidade da cisterna de 3.000 m³</v>
          </cell>
          <cell r="C6032" t="str">
            <v>m³km</v>
          </cell>
          <cell r="D6032">
            <v>0.94</v>
          </cell>
          <cell r="E6032" t="str">
            <v>SICRO Jan/26</v>
          </cell>
        </row>
        <row r="6033">
          <cell r="A6033">
            <v>5901647</v>
          </cell>
          <cell r="B6033" t="str">
            <v>Transporte de areia fina com draga hopper - capacidade da cisterna de 4.000 m³</v>
          </cell>
          <cell r="C6033" t="str">
            <v>m³km</v>
          </cell>
          <cell r="D6033">
            <v>0.81</v>
          </cell>
          <cell r="E6033" t="str">
            <v>SICRO Jan/26</v>
          </cell>
        </row>
        <row r="6034">
          <cell r="A6034">
            <v>5901648</v>
          </cell>
          <cell r="B6034" t="str">
            <v>Transporte de areia fina com draga hopper - capacidade da cisterna de 5.000 m³</v>
          </cell>
          <cell r="C6034" t="str">
            <v>m³km</v>
          </cell>
          <cell r="D6034">
            <v>0.7</v>
          </cell>
          <cell r="E6034" t="str">
            <v>SICRO Jan/26</v>
          </cell>
        </row>
        <row r="6035">
          <cell r="A6035">
            <v>5901649</v>
          </cell>
          <cell r="B6035" t="str">
            <v>Transporte de areia fina com draga hopper - capacidade da cisterna de 750 m³</v>
          </cell>
          <cell r="C6035" t="str">
            <v>m³km</v>
          </cell>
          <cell r="D6035">
            <v>3.02</v>
          </cell>
          <cell r="E6035" t="str">
            <v>SICRO Jan/26</v>
          </cell>
        </row>
        <row r="6036">
          <cell r="A6036">
            <v>5901650</v>
          </cell>
          <cell r="B6036" t="str">
            <v>Transporte de areia grossa com draga hopper - capacidade da cisterna de 1.000 m³</v>
          </cell>
          <cell r="C6036" t="str">
            <v>m³km</v>
          </cell>
          <cell r="D6036">
            <v>2.0099999999999998</v>
          </cell>
          <cell r="E6036" t="str">
            <v>SICRO Jan/26</v>
          </cell>
        </row>
        <row r="6037">
          <cell r="A6037">
            <v>5901651</v>
          </cell>
          <cell r="B6037" t="str">
            <v>Transporte de areia grossa com draga hopper - capacidade da cisterna de 10.000 m³</v>
          </cell>
          <cell r="C6037" t="str">
            <v>m³km</v>
          </cell>
          <cell r="D6037">
            <v>0.5</v>
          </cell>
          <cell r="E6037" t="str">
            <v>SICRO Jan/26</v>
          </cell>
        </row>
        <row r="6038">
          <cell r="A6038">
            <v>5901652</v>
          </cell>
          <cell r="B6038" t="str">
            <v>Transporte de areia grossa com draga hopper - capacidade da cisterna de 15.000 m³</v>
          </cell>
          <cell r="C6038" t="str">
            <v>m³km</v>
          </cell>
          <cell r="D6038">
            <v>0.46</v>
          </cell>
          <cell r="E6038" t="str">
            <v>SICRO Jan/26</v>
          </cell>
        </row>
        <row r="6039">
          <cell r="A6039">
            <v>5901653</v>
          </cell>
          <cell r="B6039" t="str">
            <v>Transporte de areia grossa com draga hopper - capacidade da cisterna de 2.000 m³</v>
          </cell>
          <cell r="C6039" t="str">
            <v>m³km</v>
          </cell>
          <cell r="D6039">
            <v>1.17</v>
          </cell>
          <cell r="E6039" t="str">
            <v>SICRO Jan/26</v>
          </cell>
        </row>
        <row r="6040">
          <cell r="A6040">
            <v>5901654</v>
          </cell>
          <cell r="B6040" t="str">
            <v>Transporte de areia grossa com draga hopper - capacidade da cisterna de 20.000 m³</v>
          </cell>
          <cell r="C6040" t="str">
            <v>m³km</v>
          </cell>
          <cell r="D6040">
            <v>0.45</v>
          </cell>
          <cell r="E6040" t="str">
            <v>SICRO Jan/26</v>
          </cell>
        </row>
        <row r="6041">
          <cell r="A6041">
            <v>5901655</v>
          </cell>
          <cell r="B6041" t="str">
            <v>Transporte de areia grossa com draga hopper - capacidade da cisterna de 3.000 m³</v>
          </cell>
          <cell r="C6041" t="str">
            <v>m³km</v>
          </cell>
          <cell r="D6041">
            <v>0.91</v>
          </cell>
          <cell r="E6041" t="str">
            <v>SICRO Jan/26</v>
          </cell>
        </row>
        <row r="6042">
          <cell r="A6042">
            <v>5901656</v>
          </cell>
          <cell r="B6042" t="str">
            <v>Transporte de areia grossa com draga hopper - capacidade da cisterna de 4.000 m³</v>
          </cell>
          <cell r="C6042" t="str">
            <v>m³km</v>
          </cell>
          <cell r="D6042">
            <v>0.78</v>
          </cell>
          <cell r="E6042" t="str">
            <v>SICRO Jan/26</v>
          </cell>
        </row>
        <row r="6043">
          <cell r="A6043">
            <v>5901657</v>
          </cell>
          <cell r="B6043" t="str">
            <v>Transporte de areia grossa com draga hopper - capacidade da cisterna de 5.000 m³</v>
          </cell>
          <cell r="C6043" t="str">
            <v>m³km</v>
          </cell>
          <cell r="D6043">
            <v>0.69</v>
          </cell>
          <cell r="E6043" t="str">
            <v>SICRO Jan/26</v>
          </cell>
        </row>
        <row r="6044">
          <cell r="A6044">
            <v>5901658</v>
          </cell>
          <cell r="B6044" t="str">
            <v>Transporte de areia grossa com draga hopper - capacidade da cisterna de 750 m³</v>
          </cell>
          <cell r="C6044" t="str">
            <v>m³km</v>
          </cell>
          <cell r="D6044">
            <v>2.94</v>
          </cell>
          <cell r="E6044" t="str">
            <v>SICRO Jan/26</v>
          </cell>
        </row>
        <row r="6045">
          <cell r="A6045">
            <v>5901659</v>
          </cell>
          <cell r="B6045" t="str">
            <v>Transporte de areia média com draga hopper - capacidade da cisterna de 1.000 m³</v>
          </cell>
          <cell r="C6045" t="str">
            <v>m³km</v>
          </cell>
          <cell r="D6045">
            <v>2.04</v>
          </cell>
          <cell r="E6045" t="str">
            <v>SICRO Jan/26</v>
          </cell>
        </row>
        <row r="6046">
          <cell r="A6046">
            <v>5901660</v>
          </cell>
          <cell r="B6046" t="str">
            <v>Transporte de areia média com draga hopper - capacidade da cisterna de 10.000 m³</v>
          </cell>
          <cell r="C6046" t="str">
            <v>m³km</v>
          </cell>
          <cell r="D6046">
            <v>0.5</v>
          </cell>
          <cell r="E6046" t="str">
            <v>SICRO Jan/26</v>
          </cell>
        </row>
        <row r="6047">
          <cell r="A6047">
            <v>5901661</v>
          </cell>
          <cell r="B6047" t="str">
            <v>Transporte de areia média com draga hopper - capacidade da cisterna de 15.000 m³</v>
          </cell>
          <cell r="C6047" t="str">
            <v>m³km</v>
          </cell>
          <cell r="D6047">
            <v>0.47</v>
          </cell>
          <cell r="E6047" t="str">
            <v>SICRO Jan/26</v>
          </cell>
        </row>
        <row r="6048">
          <cell r="A6048">
            <v>5901662</v>
          </cell>
          <cell r="B6048" t="str">
            <v>Transporte de areia média com draga hopper - capacidade da cisterna de 2.000 m³</v>
          </cell>
          <cell r="C6048" t="str">
            <v>m³km</v>
          </cell>
          <cell r="D6048">
            <v>1.19</v>
          </cell>
          <cell r="E6048" t="str">
            <v>SICRO Jan/26</v>
          </cell>
        </row>
        <row r="6049">
          <cell r="A6049">
            <v>5901663</v>
          </cell>
          <cell r="B6049" t="str">
            <v>Transporte de areia média com draga hopper - capacidade da cisterna de 20.000 m³</v>
          </cell>
          <cell r="C6049" t="str">
            <v>m³km</v>
          </cell>
          <cell r="D6049">
            <v>0.45</v>
          </cell>
          <cell r="E6049" t="str">
            <v>SICRO Jan/26</v>
          </cell>
        </row>
        <row r="6050">
          <cell r="A6050">
            <v>5901664</v>
          </cell>
          <cell r="B6050" t="str">
            <v>Transporte de areia média com draga hopper - capacidade da cisterna de 3.000 m³</v>
          </cell>
          <cell r="C6050" t="str">
            <v>m³km</v>
          </cell>
          <cell r="D6050">
            <v>0.92</v>
          </cell>
          <cell r="E6050" t="str">
            <v>SICRO Jan/26</v>
          </cell>
        </row>
        <row r="6051">
          <cell r="A6051">
            <v>5901665</v>
          </cell>
          <cell r="B6051" t="str">
            <v>Transporte de areia média com draga hopper - capacidade da cisterna de 4.000 m³</v>
          </cell>
          <cell r="C6051" t="str">
            <v>m³km</v>
          </cell>
          <cell r="D6051">
            <v>0.79</v>
          </cell>
          <cell r="E6051" t="str">
            <v>SICRO Jan/26</v>
          </cell>
        </row>
        <row r="6052">
          <cell r="A6052">
            <v>5901666</v>
          </cell>
          <cell r="B6052" t="str">
            <v>Transporte de areia média com draga hopper - capacidade da cisterna de 5.000 m³</v>
          </cell>
          <cell r="C6052" t="str">
            <v>m³km</v>
          </cell>
          <cell r="D6052">
            <v>0.69</v>
          </cell>
          <cell r="E6052" t="str">
            <v>SICRO Jan/26</v>
          </cell>
        </row>
        <row r="6053">
          <cell r="A6053">
            <v>5901667</v>
          </cell>
          <cell r="B6053" t="str">
            <v>Transporte de areia média com draga hopper - capacidade da cisterna de 750 m³</v>
          </cell>
          <cell r="C6053" t="str">
            <v>m³km</v>
          </cell>
          <cell r="D6053">
            <v>2.98</v>
          </cell>
          <cell r="E6053" t="str">
            <v>SICRO Jan/26</v>
          </cell>
        </row>
        <row r="6054">
          <cell r="A6054">
            <v>5914511</v>
          </cell>
          <cell r="B6054" t="str">
            <v>Transporte de barras de trilho de 12 m com locomotiva diesel-elétrica em vagão plataforma com capacidade de 82 t - bitola métrica</v>
          </cell>
          <cell r="C6054" t="str">
            <v>tkm</v>
          </cell>
          <cell r="D6054">
            <v>0.28000000000000003</v>
          </cell>
          <cell r="E6054" t="str">
            <v>SICRO Jan/26</v>
          </cell>
        </row>
        <row r="6055">
          <cell r="A6055">
            <v>5914510</v>
          </cell>
          <cell r="B6055" t="str">
            <v>Transporte de barras de trilho de 12 m com locomotiva diesel-elétrica em vagão plataforma com capacidade de 98 t - bitola larga</v>
          </cell>
          <cell r="C6055" t="str">
            <v>tkm</v>
          </cell>
          <cell r="D6055">
            <v>0.25</v>
          </cell>
          <cell r="E6055" t="str">
            <v>SICRO Jan/26</v>
          </cell>
        </row>
        <row r="6056">
          <cell r="A6056">
            <v>5906597</v>
          </cell>
          <cell r="B6056" t="str">
            <v>Transporte de blocos artificiais de concreto com 10 a 12 t para a execução de molhe com cavalo mecânico com semirreboque com capacidade de 32 t - rodovia em leito natural</v>
          </cell>
          <cell r="C6056" t="str">
            <v>unkm</v>
          </cell>
          <cell r="D6056">
            <v>14.46</v>
          </cell>
          <cell r="E6056" t="str">
            <v>SICRO Jan/26</v>
          </cell>
        </row>
        <row r="6057">
          <cell r="A6057">
            <v>5906598</v>
          </cell>
          <cell r="B6057" t="str">
            <v>Transporte de blocos artificiais de concreto com 10 a 12 t para a execução de molhe com cavalo mecânico com semirreboque com capacidade de 32 t - rodovia em revestimento primário</v>
          </cell>
          <cell r="C6057" t="str">
            <v>unkm</v>
          </cell>
          <cell r="D6057">
            <v>11.58</v>
          </cell>
          <cell r="E6057" t="str">
            <v>SICRO Jan/26</v>
          </cell>
        </row>
        <row r="6058">
          <cell r="A6058">
            <v>5906599</v>
          </cell>
          <cell r="B6058" t="str">
            <v>Transporte de blocos artificiais de concreto com 10 a 12 t para a execução de molhe com cavalo mecânico com semirreboque com capacidade de 32 t - rodovia pavimentada</v>
          </cell>
          <cell r="C6058" t="str">
            <v>unkm</v>
          </cell>
          <cell r="D6058">
            <v>9.5299999999999994</v>
          </cell>
          <cell r="E6058" t="str">
            <v>SICRO Jan/26</v>
          </cell>
        </row>
        <row r="6059">
          <cell r="A6059">
            <v>5906594</v>
          </cell>
          <cell r="B6059" t="str">
            <v>Transporte de blocos artificiais de concreto com 8 a 9 t para a execução de molhe com cavalo mecânico com semirreboque com capacidade de 32 t - rodovia em leito natural</v>
          </cell>
          <cell r="C6059" t="str">
            <v>unkm</v>
          </cell>
          <cell r="D6059">
            <v>9.64</v>
          </cell>
          <cell r="E6059" t="str">
            <v>SICRO Jan/26</v>
          </cell>
        </row>
        <row r="6060">
          <cell r="A6060">
            <v>5906595</v>
          </cell>
          <cell r="B6060" t="str">
            <v>Transporte de blocos artificiais de concreto com 8 a 9 t para a execução de molhe com cavalo mecânico com semirreboque com capacidade de 32 t - rodovia em revestimento primário</v>
          </cell>
          <cell r="C6060" t="str">
            <v>unkm</v>
          </cell>
          <cell r="D6060">
            <v>7.72</v>
          </cell>
          <cell r="E6060" t="str">
            <v>SICRO Jan/26</v>
          </cell>
        </row>
        <row r="6061">
          <cell r="A6061">
            <v>5906596</v>
          </cell>
          <cell r="B6061" t="str">
            <v>Transporte de blocos artificiais de concreto com 8 a 9 t para a execução de molhe com cavalo mecânico com semirreboque com capacidade de 32 t - rodovia pavimentada</v>
          </cell>
          <cell r="C6061" t="str">
            <v>unkm</v>
          </cell>
          <cell r="D6061">
            <v>6.35</v>
          </cell>
          <cell r="E6061" t="str">
            <v>SICRO Jan/26</v>
          </cell>
        </row>
        <row r="6062">
          <cell r="A6062">
            <v>5901668</v>
          </cell>
          <cell r="B6062" t="str">
            <v>Transporte de cascalho com draga hopper - capacidade da cisterna de 1.000 m³</v>
          </cell>
          <cell r="C6062" t="str">
            <v>m³km</v>
          </cell>
          <cell r="D6062">
            <v>2.08</v>
          </cell>
          <cell r="E6062" t="str">
            <v>SICRO Jan/26</v>
          </cell>
        </row>
        <row r="6063">
          <cell r="A6063">
            <v>5901669</v>
          </cell>
          <cell r="B6063" t="str">
            <v>Transporte de cascalho com draga hopper - capacidade da cisterna de 10.000 m³</v>
          </cell>
          <cell r="C6063" t="str">
            <v>m³km</v>
          </cell>
          <cell r="D6063">
            <v>0.51</v>
          </cell>
          <cell r="E6063" t="str">
            <v>SICRO Jan/26</v>
          </cell>
        </row>
        <row r="6064">
          <cell r="A6064">
            <v>5901670</v>
          </cell>
          <cell r="B6064" t="str">
            <v>Transporte de cascalho com draga hopper - capacidade da cisterna de 15.000 m³</v>
          </cell>
          <cell r="C6064" t="str">
            <v>m³km</v>
          </cell>
          <cell r="D6064">
            <v>0.48</v>
          </cell>
          <cell r="E6064" t="str">
            <v>SICRO Jan/26</v>
          </cell>
        </row>
        <row r="6065">
          <cell r="A6065">
            <v>5901671</v>
          </cell>
          <cell r="B6065" t="str">
            <v>Transporte de cascalho com draga hopper - capacidade da cisterna de 2.000 m³</v>
          </cell>
          <cell r="C6065" t="str">
            <v>m³km</v>
          </cell>
          <cell r="D6065">
            <v>1.21</v>
          </cell>
          <cell r="E6065" t="str">
            <v>SICRO Jan/26</v>
          </cell>
        </row>
        <row r="6066">
          <cell r="A6066">
            <v>5901672</v>
          </cell>
          <cell r="B6066" t="str">
            <v>Transporte de cascalho com draga hopper - capacidade da cisterna de 20.000 m³</v>
          </cell>
          <cell r="C6066" t="str">
            <v>m³km</v>
          </cell>
          <cell r="D6066">
            <v>0.46</v>
          </cell>
          <cell r="E6066" t="str">
            <v>SICRO Jan/26</v>
          </cell>
        </row>
        <row r="6067">
          <cell r="A6067">
            <v>5901673</v>
          </cell>
          <cell r="B6067" t="str">
            <v>Transporte de cascalho com draga hopper - capacidade da cisterna de 3.000 m³</v>
          </cell>
          <cell r="C6067" t="str">
            <v>m³km</v>
          </cell>
          <cell r="D6067">
            <v>0.94</v>
          </cell>
          <cell r="E6067" t="str">
            <v>SICRO Jan/26</v>
          </cell>
        </row>
        <row r="6068">
          <cell r="A6068">
            <v>5901674</v>
          </cell>
          <cell r="B6068" t="str">
            <v>Transporte de cascalho com draga hopper - capacidade da cisterna de 4.000 m³</v>
          </cell>
          <cell r="C6068" t="str">
            <v>m³km</v>
          </cell>
          <cell r="D6068">
            <v>0.81</v>
          </cell>
          <cell r="E6068" t="str">
            <v>SICRO Jan/26</v>
          </cell>
        </row>
        <row r="6069">
          <cell r="A6069">
            <v>5901675</v>
          </cell>
          <cell r="B6069" t="str">
            <v>Transporte de cascalho com draga hopper - capacidade da cisterna de 5.000 m³</v>
          </cell>
          <cell r="C6069" t="str">
            <v>m³km</v>
          </cell>
          <cell r="D6069">
            <v>0.71</v>
          </cell>
          <cell r="E6069" t="str">
            <v>SICRO Jan/26</v>
          </cell>
        </row>
        <row r="6070">
          <cell r="A6070">
            <v>5901676</v>
          </cell>
          <cell r="B6070" t="str">
            <v>Transporte de cascalho com draga hopper - capacidade da cisterna de 750 m³</v>
          </cell>
          <cell r="C6070" t="str">
            <v>m³km</v>
          </cell>
          <cell r="D6070">
            <v>3.05</v>
          </cell>
          <cell r="E6070" t="str">
            <v>SICRO Jan/26</v>
          </cell>
        </row>
        <row r="6071">
          <cell r="A6071">
            <v>5901677</v>
          </cell>
          <cell r="B6071" t="str">
            <v>Transporte de cascalho fino com draga hopper - capacidade da cisterna de 1.000 m³</v>
          </cell>
          <cell r="C6071" t="str">
            <v>m³km</v>
          </cell>
          <cell r="D6071">
            <v>2.0499999999999998</v>
          </cell>
          <cell r="E6071" t="str">
            <v>SICRO Jan/26</v>
          </cell>
        </row>
        <row r="6072">
          <cell r="A6072">
            <v>5901678</v>
          </cell>
          <cell r="B6072" t="str">
            <v>Transporte de cascalho fino com draga hopper - capacidade da cisterna de 10.000 m³</v>
          </cell>
          <cell r="C6072" t="str">
            <v>m³km</v>
          </cell>
          <cell r="D6072">
            <v>0.5</v>
          </cell>
          <cell r="E6072" t="str">
            <v>SICRO Jan/26</v>
          </cell>
        </row>
        <row r="6073">
          <cell r="A6073">
            <v>5901679</v>
          </cell>
          <cell r="B6073" t="str">
            <v>Transporte de cascalho fino com draga hopper - capacidade da cisterna de 15.000 m³</v>
          </cell>
          <cell r="C6073" t="str">
            <v>m³km</v>
          </cell>
          <cell r="D6073">
            <v>0.47</v>
          </cell>
          <cell r="E6073" t="str">
            <v>SICRO Jan/26</v>
          </cell>
        </row>
        <row r="6074">
          <cell r="A6074">
            <v>5901680</v>
          </cell>
          <cell r="B6074" t="str">
            <v>Transporte de cascalho fino com draga hopper - capacidade da cisterna de 2.000 m³</v>
          </cell>
          <cell r="C6074" t="str">
            <v>m³km</v>
          </cell>
          <cell r="D6074">
            <v>1.19</v>
          </cell>
          <cell r="E6074" t="str">
            <v>SICRO Jan/26</v>
          </cell>
        </row>
        <row r="6075">
          <cell r="A6075">
            <v>5901681</v>
          </cell>
          <cell r="B6075" t="str">
            <v>Transporte de cascalho fino com draga hopper - capacidade da cisterna de 20.000 m³</v>
          </cell>
          <cell r="C6075" t="str">
            <v>m³km</v>
          </cell>
          <cell r="D6075">
            <v>0.45</v>
          </cell>
          <cell r="E6075" t="str">
            <v>SICRO Jan/26</v>
          </cell>
        </row>
        <row r="6076">
          <cell r="A6076">
            <v>5901682</v>
          </cell>
          <cell r="B6076" t="str">
            <v>Transporte de cascalho fino com draga hopper - capacidade da cisterna de 3.000 m³</v>
          </cell>
          <cell r="C6076" t="str">
            <v>m³km</v>
          </cell>
          <cell r="D6076">
            <v>0.93</v>
          </cell>
          <cell r="E6076" t="str">
            <v>SICRO Jan/26</v>
          </cell>
        </row>
        <row r="6077">
          <cell r="A6077">
            <v>5901683</v>
          </cell>
          <cell r="B6077" t="str">
            <v>Transporte de cascalho fino com draga hopper - capacidade da cisterna de 4.000 m³</v>
          </cell>
          <cell r="C6077" t="str">
            <v>m³km</v>
          </cell>
          <cell r="D6077">
            <v>0.8</v>
          </cell>
          <cell r="E6077" t="str">
            <v>SICRO Jan/26</v>
          </cell>
        </row>
        <row r="6078">
          <cell r="A6078">
            <v>5901684</v>
          </cell>
          <cell r="B6078" t="str">
            <v>Transporte de cascalho fino com draga hopper - capacidade da cisterna de 5.000 m³</v>
          </cell>
          <cell r="C6078" t="str">
            <v>m³km</v>
          </cell>
          <cell r="D6078">
            <v>0.7</v>
          </cell>
          <cell r="E6078" t="str">
            <v>SICRO Jan/26</v>
          </cell>
        </row>
        <row r="6079">
          <cell r="A6079">
            <v>5901685</v>
          </cell>
          <cell r="B6079" t="str">
            <v>Transporte de cascalho fino com draga hopper - capacidade da cisterna de 750 m³</v>
          </cell>
          <cell r="C6079" t="str">
            <v>m³km</v>
          </cell>
          <cell r="D6079">
            <v>2.99</v>
          </cell>
          <cell r="E6079" t="str">
            <v>SICRO Jan/26</v>
          </cell>
        </row>
        <row r="6080">
          <cell r="A6080">
            <v>5914360</v>
          </cell>
          <cell r="B6080" t="str">
            <v>Transporte de cimento ou cal com caminhão distribuidor de 15 m³ - rodovia em leito natural</v>
          </cell>
          <cell r="C6080" t="str">
            <v>tkm</v>
          </cell>
          <cell r="D6080">
            <v>1.34</v>
          </cell>
          <cell r="E6080" t="str">
            <v>SICRO Jan/26</v>
          </cell>
        </row>
        <row r="6081">
          <cell r="A6081">
            <v>5914361</v>
          </cell>
          <cell r="B6081" t="str">
            <v>Transporte de cimento ou cal com caminhão distribuidor de 15 m³ - rodovia em revestimento primário</v>
          </cell>
          <cell r="C6081" t="str">
            <v>tkm</v>
          </cell>
          <cell r="D6081">
            <v>1.07</v>
          </cell>
          <cell r="E6081" t="str">
            <v>SICRO Jan/26</v>
          </cell>
        </row>
        <row r="6082">
          <cell r="A6082">
            <v>5914362</v>
          </cell>
          <cell r="B6082" t="str">
            <v>Transporte de cimento ou cal com caminhão distribuidor de 15 m³ - rodovia pavimentada</v>
          </cell>
          <cell r="C6082" t="str">
            <v>tkm</v>
          </cell>
          <cell r="D6082">
            <v>0.99</v>
          </cell>
          <cell r="E6082" t="str">
            <v>SICRO Jan/26</v>
          </cell>
        </row>
        <row r="6083">
          <cell r="A6083">
            <v>5914364</v>
          </cell>
          <cell r="B6083" t="str">
            <v>Transporte de cimento ou cal hidratada a granel com caminhão silo de 30 m³ - rodovia em leito natural</v>
          </cell>
          <cell r="C6083" t="str">
            <v>tkm</v>
          </cell>
          <cell r="D6083">
            <v>0.97</v>
          </cell>
          <cell r="E6083" t="str">
            <v>SICRO Jan/26</v>
          </cell>
        </row>
        <row r="6084">
          <cell r="A6084">
            <v>5914365</v>
          </cell>
          <cell r="B6084" t="str">
            <v>Transporte de cimento ou cal hidratada a granel com caminhão silo de 30 m³ - rodovia em revestimento primário</v>
          </cell>
          <cell r="C6084" t="str">
            <v>tkm</v>
          </cell>
          <cell r="D6084">
            <v>0.78</v>
          </cell>
          <cell r="E6084" t="str">
            <v>SICRO Jan/26</v>
          </cell>
        </row>
        <row r="6085">
          <cell r="A6085">
            <v>5914366</v>
          </cell>
          <cell r="B6085" t="str">
            <v>Transporte de cimento ou cal hidratada a granel com caminhão silo de 30 m³ - rodovia pavimentada</v>
          </cell>
          <cell r="C6085" t="str">
            <v>tkm</v>
          </cell>
          <cell r="D6085">
            <v>0.68</v>
          </cell>
          <cell r="E6085" t="str">
            <v>SICRO Jan/26</v>
          </cell>
        </row>
        <row r="6086">
          <cell r="A6086">
            <v>5914315</v>
          </cell>
          <cell r="B6086" t="str">
            <v>Transporte de concreto com caminhão basculante de 10 m³ - rodovia em leito natural</v>
          </cell>
          <cell r="C6086" t="str">
            <v>tkm</v>
          </cell>
          <cell r="D6086">
            <v>0.93</v>
          </cell>
          <cell r="E6086" t="str">
            <v>SICRO Jan/26</v>
          </cell>
        </row>
        <row r="6087">
          <cell r="A6087">
            <v>5914330</v>
          </cell>
          <cell r="B6087" t="str">
            <v>Transporte de concreto com caminhão basculante de 10 m³ - rodovia em revestimento primário</v>
          </cell>
          <cell r="C6087" t="str">
            <v>tkm</v>
          </cell>
          <cell r="D6087">
            <v>0.74</v>
          </cell>
          <cell r="E6087" t="str">
            <v>SICRO Jan/26</v>
          </cell>
        </row>
        <row r="6088">
          <cell r="A6088">
            <v>5914345</v>
          </cell>
          <cell r="B6088" t="str">
            <v>Transporte de concreto com caminhão basculante de 10 m³ - rodovia pavimentada</v>
          </cell>
          <cell r="C6088" t="str">
            <v>tkm</v>
          </cell>
          <cell r="D6088">
            <v>0.68</v>
          </cell>
          <cell r="E6088" t="str">
            <v>SICRO Jan/26</v>
          </cell>
        </row>
        <row r="6089">
          <cell r="A6089">
            <v>5914367</v>
          </cell>
          <cell r="B6089" t="str">
            <v>Transporte de detritos com caminhão de hidrojateamento de alta pressão e vácuo de 9 m³ - rodovia em leito natural</v>
          </cell>
          <cell r="C6089" t="str">
            <v>tkm</v>
          </cell>
          <cell r="D6089">
            <v>1.89</v>
          </cell>
          <cell r="E6089" t="str">
            <v>SICRO Jan/26</v>
          </cell>
        </row>
        <row r="6090">
          <cell r="A6090">
            <v>5914368</v>
          </cell>
          <cell r="B6090" t="str">
            <v>Transporte de detritos com caminhão de hidrojateamento de alta pressão e vácuo de 9 m³ - rodovia em revestimento primário</v>
          </cell>
          <cell r="C6090" t="str">
            <v>tkm</v>
          </cell>
          <cell r="D6090">
            <v>1.51</v>
          </cell>
          <cell r="E6090" t="str">
            <v>SICRO Jan/26</v>
          </cell>
        </row>
        <row r="6091">
          <cell r="A6091">
            <v>5914369</v>
          </cell>
          <cell r="B6091" t="str">
            <v>Transporte de detritos com caminhão de hidrojateamento de alta pressão e vácuo de 9 m³ - rodovia pavimentada</v>
          </cell>
          <cell r="C6091" t="str">
            <v>tkm</v>
          </cell>
          <cell r="D6091">
            <v>1.25</v>
          </cell>
          <cell r="E6091" t="str">
            <v>SICRO Jan/26</v>
          </cell>
        </row>
        <row r="6092">
          <cell r="A6092">
            <v>5914489</v>
          </cell>
          <cell r="B6092" t="str">
            <v>Transporte de dormentes de concreto monobloco protendido de bitola larga com locomotiva diesel-elétrica em vagão plataforma com capacidade de 98 t - bitola larga</v>
          </cell>
          <cell r="C6092" t="str">
            <v>tkm</v>
          </cell>
          <cell r="D6092">
            <v>0.25</v>
          </cell>
          <cell r="E6092" t="str">
            <v>SICRO Jan/26</v>
          </cell>
        </row>
        <row r="6093">
          <cell r="A6093">
            <v>5914491</v>
          </cell>
          <cell r="B6093" t="str">
            <v>Transporte de dormentes de concreto monobloco protendido de bitola métrica com locomotiva diesel-elétrica em vagão plataforma com capacidade de 82 t - bitola métrica</v>
          </cell>
          <cell r="C6093" t="str">
            <v>tkm</v>
          </cell>
          <cell r="D6093">
            <v>0.28000000000000003</v>
          </cell>
          <cell r="E6093" t="str">
            <v>SICRO Jan/26</v>
          </cell>
        </row>
        <row r="6094">
          <cell r="A6094">
            <v>5914490</v>
          </cell>
          <cell r="B6094" t="str">
            <v>Transporte de dormentes de concreto monobloco protendido de bitola mista com locomotiva diesel-elétrica em vagão plataforma com capacidade de 98 t - bitola larga</v>
          </cell>
          <cell r="C6094" t="str">
            <v>tkm</v>
          </cell>
          <cell r="D6094">
            <v>0.26</v>
          </cell>
          <cell r="E6094" t="str">
            <v>SICRO Jan/26</v>
          </cell>
        </row>
        <row r="6095">
          <cell r="A6095">
            <v>5914495</v>
          </cell>
          <cell r="B6095" t="str">
            <v>Transporte de dormentes de concreto monobloco protendido para AMV de bitola larga ou mista com locomotiva diesel-elétrica em vagão plataforma com capacidade de 98 t - bitola larga</v>
          </cell>
          <cell r="C6095" t="str">
            <v>tkm</v>
          </cell>
          <cell r="D6095">
            <v>1.63</v>
          </cell>
          <cell r="E6095" t="str">
            <v>SICRO Jan/26</v>
          </cell>
        </row>
        <row r="6096">
          <cell r="A6096">
            <v>5914494</v>
          </cell>
          <cell r="B6096" t="str">
            <v>Transporte de dormentes de concreto monobloco protendido para AMV de bitola métrica com locomotiva diesel-elétrica em vagão plataforma com capacidade de 82 t - bitola métrica</v>
          </cell>
          <cell r="C6096" t="str">
            <v>tkm</v>
          </cell>
          <cell r="D6096">
            <v>3.58</v>
          </cell>
          <cell r="E6096" t="str">
            <v>SICRO Jan/26</v>
          </cell>
        </row>
        <row r="6097">
          <cell r="A6097">
            <v>5914487</v>
          </cell>
          <cell r="B6097" t="str">
            <v>Transporte de dormentes de madeira de bitola larga com locomotiva diesel-elétrica em vagão plataforma com capacidade de 98 t - bitola larga</v>
          </cell>
          <cell r="C6097" t="str">
            <v>tkm</v>
          </cell>
          <cell r="D6097">
            <v>0.25</v>
          </cell>
          <cell r="E6097" t="str">
            <v>SICRO Jan/26</v>
          </cell>
        </row>
        <row r="6098">
          <cell r="A6098">
            <v>5914488</v>
          </cell>
          <cell r="B6098" t="str">
            <v>Transporte de dormentes de madeira de bitola métrica com locomotiva diesel-elétrica em vagão plataforma com capacidade de 82 t - bitola métrica</v>
          </cell>
          <cell r="C6098" t="str">
            <v>tkm</v>
          </cell>
          <cell r="D6098">
            <v>0.28000000000000003</v>
          </cell>
          <cell r="E6098" t="str">
            <v>SICRO Jan/26</v>
          </cell>
        </row>
        <row r="6099">
          <cell r="A6099">
            <v>5914493</v>
          </cell>
          <cell r="B6099" t="str">
            <v>Transporte de dormentes de madeira para AMV de bitola larga ou mista com locomotiva diesel-elétrica em vagão plataforma com capacidade de 98 t - bitola larga</v>
          </cell>
          <cell r="C6099" t="str">
            <v>tkm</v>
          </cell>
          <cell r="D6099">
            <v>6.02</v>
          </cell>
          <cell r="E6099" t="str">
            <v>SICRO Jan/26</v>
          </cell>
        </row>
        <row r="6100">
          <cell r="A6100">
            <v>5914492</v>
          </cell>
          <cell r="B6100" t="str">
            <v>Transporte de dormentes de madeira para AMV de bitola métrica com locomotiva diesel-elétrica em vagão plataforma com capacidade de 82 t - bitola métrica</v>
          </cell>
          <cell r="C6100" t="str">
            <v>tkm</v>
          </cell>
          <cell r="D6100">
            <v>14.23</v>
          </cell>
          <cell r="E6100" t="str">
            <v>SICRO Jan/26</v>
          </cell>
        </row>
        <row r="6101">
          <cell r="A6101">
            <v>5914482</v>
          </cell>
          <cell r="B6101" t="str">
            <v>Transporte de lastro de brita com locomotiva diesel-elétrica em vagão hopper aberto com capacidade de 45 m³ - bitola métrica</v>
          </cell>
          <cell r="C6101" t="str">
            <v>tkm</v>
          </cell>
          <cell r="D6101">
            <v>0.64</v>
          </cell>
          <cell r="E6101" t="str">
            <v>SICRO Jan/26</v>
          </cell>
        </row>
        <row r="6102">
          <cell r="A6102">
            <v>5914483</v>
          </cell>
          <cell r="B6102" t="str">
            <v>Transporte de lastro de brita com locomotiva diesel-elétrica em vagão hopper aberto com capacidade de 63 m³ - bitola larga</v>
          </cell>
          <cell r="C6102" t="str">
            <v>tkm</v>
          </cell>
          <cell r="D6102">
            <v>0.47</v>
          </cell>
          <cell r="E6102" t="str">
            <v>SICRO Jan/26</v>
          </cell>
        </row>
        <row r="6103">
          <cell r="A6103">
            <v>5914480</v>
          </cell>
          <cell r="B6103" t="str">
            <v>Transporte de materiais metálicos e acessórios diversos com locomotiva diesel-elétrica em vagão fechado com capacidade de 64 t - bitola métrica</v>
          </cell>
          <cell r="C6103" t="str">
            <v>tkm</v>
          </cell>
          <cell r="D6103">
            <v>0.66</v>
          </cell>
          <cell r="E6103" t="str">
            <v>SICRO Jan/26</v>
          </cell>
        </row>
        <row r="6104">
          <cell r="A6104">
            <v>5914481</v>
          </cell>
          <cell r="B6104" t="str">
            <v>Transporte de materiais metálicos e acessórios diversos com locomotiva diesel-elétrica em vagão fechado com capacidade de 99 t - bitola larga</v>
          </cell>
          <cell r="C6104" t="str">
            <v>tkm</v>
          </cell>
          <cell r="D6104">
            <v>0.44</v>
          </cell>
          <cell r="E6104" t="str">
            <v>SICRO Jan/26</v>
          </cell>
        </row>
        <row r="6105">
          <cell r="A6105">
            <v>5914485</v>
          </cell>
          <cell r="B6105" t="str">
            <v>Transporte de materiais metálicos para AMV de bitola larga com locomotiva diesel-elétrica em vagão plataforma com capacidade de 98 t - bitola larga</v>
          </cell>
          <cell r="C6105" t="str">
            <v>tkm</v>
          </cell>
          <cell r="D6105">
            <v>4.1399999999999997</v>
          </cell>
          <cell r="E6105" t="str">
            <v>SICRO Jan/26</v>
          </cell>
        </row>
        <row r="6106">
          <cell r="A6106">
            <v>5914486</v>
          </cell>
          <cell r="B6106" t="str">
            <v>Transporte de materiais metálicos para AMV de bitola métrica com locomotiva diesel-elétrica em vagão plataforma com capacidade de 82 t - bitola métrica</v>
          </cell>
          <cell r="C6106" t="str">
            <v>tkm</v>
          </cell>
          <cell r="D6106">
            <v>5.12</v>
          </cell>
          <cell r="E6106" t="str">
            <v>SICRO Jan/26</v>
          </cell>
        </row>
        <row r="6107">
          <cell r="A6107">
            <v>5914484</v>
          </cell>
          <cell r="B6107" t="str">
            <v>Transporte de materiais metálicos para AMV de bitola mista com locomotiva diesel-elétrica em vagão plataforma com capacidade de 98 t - bitola larga</v>
          </cell>
          <cell r="C6107" t="str">
            <v>tkm</v>
          </cell>
          <cell r="D6107">
            <v>3.59</v>
          </cell>
          <cell r="E6107" t="str">
            <v>SICRO Jan/26</v>
          </cell>
        </row>
        <row r="6108">
          <cell r="A6108">
            <v>5914620</v>
          </cell>
          <cell r="B6108" t="str">
            <v>Transporte de material betuminoso com caminhão tanque distribuidor - rodovia em leito natural</v>
          </cell>
          <cell r="C6108" t="str">
            <v>tkm</v>
          </cell>
          <cell r="D6108">
            <v>3.41</v>
          </cell>
          <cell r="E6108" t="str">
            <v>SICRO Jan/26</v>
          </cell>
        </row>
        <row r="6109">
          <cell r="A6109">
            <v>5914621</v>
          </cell>
          <cell r="B6109" t="str">
            <v>Transporte de material betuminoso com caminhão tanque distribuidor - rodovia em revestimento primário</v>
          </cell>
          <cell r="C6109" t="str">
            <v>tkm</v>
          </cell>
          <cell r="D6109">
            <v>2.73</v>
          </cell>
          <cell r="E6109" t="str">
            <v>SICRO Jan/26</v>
          </cell>
        </row>
        <row r="6110">
          <cell r="A6110">
            <v>5914622</v>
          </cell>
          <cell r="B6110" t="str">
            <v>Transporte de material betuminoso com caminhão tanque distribuidor - rodovia pavimentada</v>
          </cell>
          <cell r="C6110" t="str">
            <v>tkm</v>
          </cell>
          <cell r="D6110">
            <v>2.2400000000000002</v>
          </cell>
          <cell r="E6110" t="str">
            <v>SICRO Jan/26</v>
          </cell>
        </row>
        <row r="6111">
          <cell r="A6111">
            <v>5901695</v>
          </cell>
          <cell r="B6111" t="str">
            <v>Transporte de material de 1ª categoria com batelão autopropelido com capacidade de 300 m³</v>
          </cell>
          <cell r="C6111" t="str">
            <v>m³km</v>
          </cell>
          <cell r="D6111">
            <v>1.1299999999999999</v>
          </cell>
          <cell r="E6111" t="str">
            <v>SICRO Jan/26</v>
          </cell>
        </row>
        <row r="6112">
          <cell r="A6112">
            <v>5901696</v>
          </cell>
          <cell r="B6112" t="str">
            <v>Transporte de material de 1ª categoria com batelão autopropelido com capacidade de 500 m³</v>
          </cell>
          <cell r="C6112" t="str">
            <v>m³km</v>
          </cell>
          <cell r="D6112">
            <v>0.84</v>
          </cell>
          <cell r="E6112" t="str">
            <v>SICRO Jan/26</v>
          </cell>
        </row>
        <row r="6113">
          <cell r="A6113">
            <v>5901697</v>
          </cell>
          <cell r="B6113" t="str">
            <v>Transporte de material de 1ª categoria com batelão rebocado com capacidade de 66 m³</v>
          </cell>
          <cell r="C6113" t="str">
            <v>m³km</v>
          </cell>
          <cell r="D6113">
            <v>2.4300000000000002</v>
          </cell>
          <cell r="E6113" t="str">
            <v>SICRO Jan/26</v>
          </cell>
        </row>
        <row r="6114">
          <cell r="A6114">
            <v>5901698</v>
          </cell>
          <cell r="B6114" t="str">
            <v>Transporte de material de 1ª categoria com batelão rebocado montado na obra com capacidade de 66 m³</v>
          </cell>
          <cell r="C6114" t="str">
            <v>m³km</v>
          </cell>
          <cell r="D6114">
            <v>2.4300000000000002</v>
          </cell>
          <cell r="E6114" t="str">
            <v>SICRO Jan/26</v>
          </cell>
        </row>
        <row r="6115">
          <cell r="A6115">
            <v>5916654</v>
          </cell>
          <cell r="B6115" t="str">
            <v>Transporte de material de 3ª categoria com batelão autopropelido com capacidade de 300 m³</v>
          </cell>
          <cell r="C6115" t="str">
            <v>m³km</v>
          </cell>
          <cell r="D6115">
            <v>2.04</v>
          </cell>
          <cell r="E6115" t="str">
            <v>SICRO Jan/26</v>
          </cell>
        </row>
        <row r="6116">
          <cell r="A6116">
            <v>5916637</v>
          </cell>
          <cell r="B6116" t="str">
            <v>Transporte de material de 3ª categoria com batelão rebocado com capacidade de 66 m³</v>
          </cell>
          <cell r="C6116" t="str">
            <v>m³km</v>
          </cell>
          <cell r="D6116">
            <v>7.02</v>
          </cell>
          <cell r="E6116" t="str">
            <v>SICRO Jan/26</v>
          </cell>
        </row>
        <row r="6117">
          <cell r="A6117">
            <v>5916618</v>
          </cell>
          <cell r="B6117" t="str">
            <v>Transporte de material de 3ª categoria com batelão rebocado montado na obra com capacidade de 66 m³</v>
          </cell>
          <cell r="C6117" t="str">
            <v>m³km</v>
          </cell>
          <cell r="D6117">
            <v>7.02</v>
          </cell>
          <cell r="E6117" t="str">
            <v>SICRO Jan/26</v>
          </cell>
        </row>
        <row r="6118">
          <cell r="A6118">
            <v>5914334</v>
          </cell>
          <cell r="B6118" t="str">
            <v>Transporte de material de 3ª categoria com caminhão basculante de 12 m³ para rocha - rodovia em leito natural</v>
          </cell>
          <cell r="C6118" t="str">
            <v>tkm</v>
          </cell>
          <cell r="D6118">
            <v>1.18</v>
          </cell>
          <cell r="E6118" t="str">
            <v>SICRO Jan/26</v>
          </cell>
        </row>
        <row r="6119">
          <cell r="A6119">
            <v>5914335</v>
          </cell>
          <cell r="B6119" t="str">
            <v>Transporte de material de 3ª categoria com caminhão basculante de 12 m³ para rocha - rodovia em revestimento primário</v>
          </cell>
          <cell r="C6119" t="str">
            <v>tkm</v>
          </cell>
          <cell r="D6119">
            <v>0.95</v>
          </cell>
          <cell r="E6119" t="str">
            <v>SICRO Jan/26</v>
          </cell>
        </row>
        <row r="6120">
          <cell r="A6120">
            <v>5914336</v>
          </cell>
          <cell r="B6120" t="str">
            <v>Transporte de material de 3ª categoria com caminhão basculante de 12 m³ para rocha - rodovia pavimentada</v>
          </cell>
          <cell r="C6120" t="str">
            <v>tkm</v>
          </cell>
          <cell r="D6120">
            <v>0.82</v>
          </cell>
          <cell r="E6120" t="str">
            <v>SICRO Jan/26</v>
          </cell>
        </row>
        <row r="6121">
          <cell r="A6121">
            <v>5914346</v>
          </cell>
          <cell r="B6121" t="str">
            <v>Transporte de material de 3ª categoria com caminhão basculante de 8 m³ para rocha - rodovia em leito natural</v>
          </cell>
          <cell r="C6121" t="str">
            <v>tkm</v>
          </cell>
          <cell r="D6121">
            <v>1.68</v>
          </cell>
          <cell r="E6121" t="str">
            <v>SICRO Jan/26</v>
          </cell>
        </row>
        <row r="6122">
          <cell r="A6122">
            <v>5914347</v>
          </cell>
          <cell r="B6122" t="str">
            <v>Transporte de material de 3ª categoria com caminhão basculante de 8 m³ para rocha - rodovia em revestimento primário</v>
          </cell>
          <cell r="C6122" t="str">
            <v>tkm</v>
          </cell>
          <cell r="D6122">
            <v>1.35</v>
          </cell>
          <cell r="E6122" t="str">
            <v>SICRO Jan/26</v>
          </cell>
        </row>
        <row r="6123">
          <cell r="A6123">
            <v>5914348</v>
          </cell>
          <cell r="B6123" t="str">
            <v>Transporte de material de 3ª categoria com caminhão basculante de 8 m³ para rocha - rodovia pavimentada</v>
          </cell>
          <cell r="C6123" t="str">
            <v>tkm</v>
          </cell>
          <cell r="D6123">
            <v>1.1100000000000001</v>
          </cell>
          <cell r="E6123" t="str">
            <v>SICRO Jan/26</v>
          </cell>
        </row>
        <row r="6124">
          <cell r="A6124">
            <v>5914611</v>
          </cell>
          <cell r="B6124" t="str">
            <v>Transporte de mistura betuminosa a quente com caminhão com caçamba térmica de 6 m³ - rodovia em leito natural</v>
          </cell>
          <cell r="C6124" t="str">
            <v>tkm</v>
          </cell>
          <cell r="D6124">
            <v>1.39</v>
          </cell>
          <cell r="E6124" t="str">
            <v>SICRO Jan/26</v>
          </cell>
        </row>
        <row r="6125">
          <cell r="A6125">
            <v>5914613</v>
          </cell>
          <cell r="B6125" t="str">
            <v>Transporte de mistura betuminosa a quente com caminhão com caçamba térmica de 6 m³ - rodovia em revestimento primário</v>
          </cell>
          <cell r="C6125" t="str">
            <v>tkm</v>
          </cell>
          <cell r="D6125">
            <v>1.1100000000000001</v>
          </cell>
          <cell r="E6125" t="str">
            <v>SICRO Jan/26</v>
          </cell>
        </row>
        <row r="6126">
          <cell r="A6126">
            <v>5914612</v>
          </cell>
          <cell r="B6126" t="str">
            <v>Transporte de mistura betuminosa a quente com caminhão com caçamba térmica de 6 m³ - rodovia pavimentada</v>
          </cell>
          <cell r="C6126" t="str">
            <v>tkm</v>
          </cell>
          <cell r="D6126">
            <v>0.91</v>
          </cell>
          <cell r="E6126" t="str">
            <v>SICRO Jan/26</v>
          </cell>
        </row>
        <row r="6127">
          <cell r="A6127">
            <v>5901686</v>
          </cell>
          <cell r="B6127" t="str">
            <v>Transporte de silte com draga hopper - capacidade da cisterna de 1.000 m³</v>
          </cell>
          <cell r="C6127" t="str">
            <v>m³km</v>
          </cell>
          <cell r="D6127">
            <v>5.92</v>
          </cell>
          <cell r="E6127" t="str">
            <v>SICRO Jan/26</v>
          </cell>
        </row>
        <row r="6128">
          <cell r="A6128">
            <v>5901687</v>
          </cell>
          <cell r="B6128" t="str">
            <v>Transporte de silte com draga hopper - capacidade da cisterna de 10.000 m³</v>
          </cell>
          <cell r="C6128" t="str">
            <v>m³km</v>
          </cell>
          <cell r="D6128">
            <v>1.46</v>
          </cell>
          <cell r="E6128" t="str">
            <v>SICRO Jan/26</v>
          </cell>
        </row>
        <row r="6129">
          <cell r="A6129">
            <v>5901688</v>
          </cell>
          <cell r="B6129" t="str">
            <v>Transporte de silte com draga hopper - capacidade da cisterna de 15.000 m³</v>
          </cell>
          <cell r="C6129" t="str">
            <v>m³km</v>
          </cell>
          <cell r="D6129">
            <v>1.36</v>
          </cell>
          <cell r="E6129" t="str">
            <v>SICRO Jan/26</v>
          </cell>
        </row>
        <row r="6130">
          <cell r="A6130">
            <v>5901689</v>
          </cell>
          <cell r="B6130" t="str">
            <v>Transporte de silte com draga hopper - capacidade da cisterna de 2.000 m³</v>
          </cell>
          <cell r="C6130" t="str">
            <v>m³km</v>
          </cell>
          <cell r="D6130">
            <v>3.45</v>
          </cell>
          <cell r="E6130" t="str">
            <v>SICRO Jan/26</v>
          </cell>
        </row>
        <row r="6131">
          <cell r="A6131">
            <v>5901690</v>
          </cell>
          <cell r="B6131" t="str">
            <v>Transporte de silte com draga hopper - capacidade da cisterna de 20.000 m³</v>
          </cell>
          <cell r="C6131" t="str">
            <v>m³km</v>
          </cell>
          <cell r="D6131">
            <v>1.32</v>
          </cell>
          <cell r="E6131" t="str">
            <v>SICRO Jan/26</v>
          </cell>
        </row>
        <row r="6132">
          <cell r="A6132">
            <v>5901691</v>
          </cell>
          <cell r="B6132" t="str">
            <v>Transporte de silte com draga hopper - capacidade da cisterna de 3.000 m³</v>
          </cell>
          <cell r="C6132" t="str">
            <v>m³km</v>
          </cell>
          <cell r="D6132">
            <v>2.68</v>
          </cell>
          <cell r="E6132" t="str">
            <v>SICRO Jan/26</v>
          </cell>
        </row>
        <row r="6133">
          <cell r="A6133">
            <v>5901692</v>
          </cell>
          <cell r="B6133" t="str">
            <v>Transporte de silte com draga hopper - capacidade da cisterna de 4.000 m³</v>
          </cell>
          <cell r="C6133" t="str">
            <v>m³km</v>
          </cell>
          <cell r="D6133">
            <v>2.31</v>
          </cell>
          <cell r="E6133" t="str">
            <v>SICRO Jan/26</v>
          </cell>
        </row>
        <row r="6134">
          <cell r="A6134">
            <v>5901693</v>
          </cell>
          <cell r="B6134" t="str">
            <v>Transporte de silte com draga hopper - capacidade da cisterna de 5.000 m³</v>
          </cell>
          <cell r="C6134" t="str">
            <v>m³km</v>
          </cell>
          <cell r="D6134">
            <v>2.02</v>
          </cell>
          <cell r="E6134" t="str">
            <v>SICRO Jan/26</v>
          </cell>
        </row>
        <row r="6135">
          <cell r="A6135">
            <v>5901694</v>
          </cell>
          <cell r="B6135" t="str">
            <v>Transporte de silte com draga hopper - capacidade da cisterna de 750 m³</v>
          </cell>
          <cell r="C6135" t="str">
            <v>m³km</v>
          </cell>
          <cell r="D6135">
            <v>8.66</v>
          </cell>
          <cell r="E6135" t="str">
            <v>SICRO Jan/26</v>
          </cell>
        </row>
        <row r="6136">
          <cell r="A6136">
            <v>5914512</v>
          </cell>
          <cell r="B6136" t="str">
            <v>Transporte de TLS TR45 de 120 m com locomotiva diesel-elétrica em vagão plataforma com capacidade de 82 t - bitola métrica</v>
          </cell>
          <cell r="C6136" t="str">
            <v>tkm</v>
          </cell>
          <cell r="D6136">
            <v>1.51</v>
          </cell>
          <cell r="E6136" t="str">
            <v>SICRO Jan/26</v>
          </cell>
        </row>
        <row r="6137">
          <cell r="A6137">
            <v>5914496</v>
          </cell>
          <cell r="B6137" t="str">
            <v>Transporte de TLS TR45 de 120 m com locomotiva diesel-elétrica em vagão plataforma com capacidade de 98 t - bitola larga</v>
          </cell>
          <cell r="C6137" t="str">
            <v>tkm</v>
          </cell>
          <cell r="D6137">
            <v>1.19</v>
          </cell>
          <cell r="E6137" t="str">
            <v>SICRO Jan/26</v>
          </cell>
        </row>
        <row r="6138">
          <cell r="A6138">
            <v>5914513</v>
          </cell>
          <cell r="B6138" t="str">
            <v>Transporte de TLS TR45 de 240 m com locomotiva diesel-elétrica em vagão plataforma com capacidade de 82 t - bitola métrica</v>
          </cell>
          <cell r="C6138" t="str">
            <v>tkm</v>
          </cell>
          <cell r="D6138">
            <v>0.85</v>
          </cell>
          <cell r="E6138" t="str">
            <v>SICRO Jan/26</v>
          </cell>
        </row>
        <row r="6139">
          <cell r="A6139">
            <v>5914497</v>
          </cell>
          <cell r="B6139" t="str">
            <v>Transporte de TLS TR45 de 240 m com locomotiva diesel-elétrica em vagão plataforma com capacidade de 98 t - bitola larga</v>
          </cell>
          <cell r="C6139" t="str">
            <v>tkm</v>
          </cell>
          <cell r="D6139">
            <v>0.66</v>
          </cell>
          <cell r="E6139" t="str">
            <v>SICRO Jan/26</v>
          </cell>
        </row>
        <row r="6140">
          <cell r="A6140">
            <v>5914500</v>
          </cell>
          <cell r="B6140" t="str">
            <v>Transporte de TLS TR57 de 120 m com locomotiva diesel-elétrica em vagão plataforma com capacidade de 82 t - bitola métrica</v>
          </cell>
          <cell r="C6140" t="str">
            <v>tkm</v>
          </cell>
          <cell r="D6140">
            <v>1.19</v>
          </cell>
          <cell r="E6140" t="str">
            <v>SICRO Jan/26</v>
          </cell>
        </row>
        <row r="6141">
          <cell r="A6141">
            <v>5914498</v>
          </cell>
          <cell r="B6141" t="str">
            <v>Transporte de TLS TR57 de 120 m com locomotiva diesel-elétrica em vagão plataforma com capacidade de 98 t - bitola larga</v>
          </cell>
          <cell r="C6141" t="str">
            <v>tkm</v>
          </cell>
          <cell r="D6141">
            <v>0.94</v>
          </cell>
          <cell r="E6141" t="str">
            <v>SICRO Jan/26</v>
          </cell>
        </row>
        <row r="6142">
          <cell r="A6142">
            <v>5914501</v>
          </cell>
          <cell r="B6142" t="str">
            <v>Transporte de TLS TR57 de 240 m com locomotiva diesel-elétrica em vagão plataforma com capacidade de 82 t - bitola métrica</v>
          </cell>
          <cell r="C6142" t="str">
            <v>tkm</v>
          </cell>
          <cell r="D6142">
            <v>0.66</v>
          </cell>
          <cell r="E6142" t="str">
            <v>SICRO Jan/26</v>
          </cell>
        </row>
        <row r="6143">
          <cell r="A6143">
            <v>5914499</v>
          </cell>
          <cell r="B6143" t="str">
            <v>Transporte de TLS TR57 de 240 m com locomotiva diesel-elétrica em vagão plataforma com capacidade de 98 t - bitola larga</v>
          </cell>
          <cell r="C6143" t="str">
            <v>tkm</v>
          </cell>
          <cell r="D6143">
            <v>0.52</v>
          </cell>
          <cell r="E6143" t="str">
            <v>SICRO Jan/26</v>
          </cell>
        </row>
        <row r="6144">
          <cell r="A6144">
            <v>5914504</v>
          </cell>
          <cell r="B6144" t="str">
            <v>Transporte de TLS TR68 de 120 m com locomotiva diesel-elétrica em vagão plataforma com capacidade de 82 t - bitola métrica</v>
          </cell>
          <cell r="C6144" t="str">
            <v>tkm</v>
          </cell>
          <cell r="D6144">
            <v>1</v>
          </cell>
          <cell r="E6144" t="str">
            <v>SICRO Jan/26</v>
          </cell>
        </row>
        <row r="6145">
          <cell r="A6145">
            <v>5914502</v>
          </cell>
          <cell r="B6145" t="str">
            <v>Transporte de TLS TR68 de 120 m com locomotiva diesel-elétrica em vagão plataforma com capacidade de 98 t - bitola larga</v>
          </cell>
          <cell r="C6145" t="str">
            <v>tkm</v>
          </cell>
          <cell r="D6145">
            <v>0.79</v>
          </cell>
          <cell r="E6145" t="str">
            <v>SICRO Jan/26</v>
          </cell>
        </row>
        <row r="6146">
          <cell r="A6146">
            <v>5914505</v>
          </cell>
          <cell r="B6146" t="str">
            <v>Transporte de TLS TR68 de 240 m com locomotiva diesel-elétrica em vagão plataforma com capacidade de 82 t - bitola métrica</v>
          </cell>
          <cell r="C6146" t="str">
            <v>tkm</v>
          </cell>
          <cell r="D6146">
            <v>0.56000000000000005</v>
          </cell>
          <cell r="E6146" t="str">
            <v>SICRO Jan/26</v>
          </cell>
        </row>
        <row r="6147">
          <cell r="A6147">
            <v>5914503</v>
          </cell>
          <cell r="B6147" t="str">
            <v>Transporte de TLS TR68 de 240 m com locomotiva diesel-elétrica em vagão plataforma com capacidade de 98 t - bitola larga</v>
          </cell>
          <cell r="C6147" t="str">
            <v>tkm</v>
          </cell>
          <cell r="D6147">
            <v>0.44</v>
          </cell>
          <cell r="E6147" t="str">
            <v>SICRO Jan/26</v>
          </cell>
        </row>
        <row r="6148">
          <cell r="A6148">
            <v>5914508</v>
          </cell>
          <cell r="B6148" t="str">
            <v>Transporte de TLS UIC60 de 120 m com locomotiva diesel-elétrica em vagão plataforma com capacidade de 82 t - bitola métrica</v>
          </cell>
          <cell r="C6148" t="str">
            <v>tkm</v>
          </cell>
          <cell r="D6148">
            <v>1.1200000000000001</v>
          </cell>
          <cell r="E6148" t="str">
            <v>SICRO Jan/26</v>
          </cell>
        </row>
        <row r="6149">
          <cell r="A6149">
            <v>5914506</v>
          </cell>
          <cell r="B6149" t="str">
            <v>Transporte de TLS UIC60 de 120 m com locomotiva diesel-elétrica em vagão plataforma com capacidade de 98 t - bitola larga</v>
          </cell>
          <cell r="C6149" t="str">
            <v>tkm</v>
          </cell>
          <cell r="D6149">
            <v>0.88</v>
          </cell>
          <cell r="E6149" t="str">
            <v>SICRO Jan/26</v>
          </cell>
        </row>
        <row r="6150">
          <cell r="A6150">
            <v>5914509</v>
          </cell>
          <cell r="B6150" t="str">
            <v>Transporte de TLS UIC60 de 240 m com locomotiva diesel-elétrica em vagão plataforma com capacidade de 82 t - bitola métrica</v>
          </cell>
          <cell r="C6150" t="str">
            <v>tkm</v>
          </cell>
          <cell r="D6150">
            <v>0.63</v>
          </cell>
          <cell r="E6150" t="str">
            <v>SICRO Jan/26</v>
          </cell>
        </row>
        <row r="6151">
          <cell r="A6151">
            <v>5914507</v>
          </cell>
          <cell r="B6151" t="str">
            <v>Transporte de TLS UIC60 de 240 m com locomotiva diesel-elétrica em vagão plataforma com capacidade de 98 t - bitola larga</v>
          </cell>
          <cell r="C6151" t="str">
            <v>tkm</v>
          </cell>
          <cell r="D6151">
            <v>0.49</v>
          </cell>
          <cell r="E6151" t="str">
            <v>SICRO Jan/26</v>
          </cell>
        </row>
        <row r="6152">
          <cell r="A6152">
            <v>5915491</v>
          </cell>
          <cell r="B6152" t="str">
            <v>Transporte de veículos de médio porte com guincho de resgate de 20 t - rodovia em leito natural</v>
          </cell>
          <cell r="C6152" t="str">
            <v>km</v>
          </cell>
          <cell r="D6152">
            <v>25.82</v>
          </cell>
          <cell r="E6152" t="str">
            <v>SICRO Jan/26</v>
          </cell>
        </row>
        <row r="6153">
          <cell r="A6153">
            <v>5915492</v>
          </cell>
          <cell r="B6153" t="str">
            <v>Transporte de veículos de médio porte com guincho de resgate de 20 t - rodovia em revestimento primário</v>
          </cell>
          <cell r="C6153" t="str">
            <v>km</v>
          </cell>
          <cell r="D6153">
            <v>20.68</v>
          </cell>
          <cell r="E6153" t="str">
            <v>SICRO Jan/26</v>
          </cell>
        </row>
        <row r="6154">
          <cell r="A6154">
            <v>5915493</v>
          </cell>
          <cell r="B6154" t="str">
            <v>Transporte de veículos de médio porte com guincho de resgate de 20 t - rodovia pavimentada</v>
          </cell>
          <cell r="C6154" t="str">
            <v>km</v>
          </cell>
          <cell r="D6154">
            <v>17.04</v>
          </cell>
          <cell r="E6154" t="str">
            <v>SICRO Jan/26</v>
          </cell>
        </row>
        <row r="6155">
          <cell r="A6155">
            <v>5915488</v>
          </cell>
          <cell r="B6155" t="str">
            <v>Transporte de veículos leves com guincho de resgate de 5 t - rodovia em leito natural</v>
          </cell>
          <cell r="C6155" t="str">
            <v>km</v>
          </cell>
          <cell r="D6155">
            <v>16.739999999999998</v>
          </cell>
          <cell r="E6155" t="str">
            <v>SICRO Jan/26</v>
          </cell>
        </row>
        <row r="6156">
          <cell r="A6156">
            <v>5915489</v>
          </cell>
          <cell r="B6156" t="str">
            <v>Transporte de veículos leves com guincho de resgate de 5 t - rodovia em revestimento primário</v>
          </cell>
          <cell r="C6156" t="str">
            <v>km</v>
          </cell>
          <cell r="D6156">
            <v>13.4</v>
          </cell>
          <cell r="E6156" t="str">
            <v>SICRO Jan/26</v>
          </cell>
        </row>
        <row r="6157">
          <cell r="A6157">
            <v>5915490</v>
          </cell>
          <cell r="B6157" t="str">
            <v>Transporte de veículos leves com guincho de resgate de 5 t - rodovia pavimentada</v>
          </cell>
          <cell r="C6157" t="str">
            <v>km</v>
          </cell>
          <cell r="D6157">
            <v>11.02</v>
          </cell>
          <cell r="E6157" t="str">
            <v>SICRO Jan/26</v>
          </cell>
        </row>
        <row r="6158">
          <cell r="A6158">
            <v>5915494</v>
          </cell>
          <cell r="B6158" t="str">
            <v>Transporte de veículos pesados com guincho de resgate de 35 t - rodovia em leito natural</v>
          </cell>
          <cell r="C6158" t="str">
            <v>km</v>
          </cell>
          <cell r="D6158">
            <v>34.840000000000003</v>
          </cell>
          <cell r="E6158" t="str">
            <v>SICRO Jan/26</v>
          </cell>
        </row>
        <row r="6159">
          <cell r="A6159">
            <v>5915495</v>
          </cell>
          <cell r="B6159" t="str">
            <v>Transporte de veículos pesados com guincho de resgate de 35 t - rodovia em revestimento primário</v>
          </cell>
          <cell r="C6159" t="str">
            <v>km</v>
          </cell>
          <cell r="D6159">
            <v>27.9</v>
          </cell>
          <cell r="E6159" t="str">
            <v>SICRO Jan/26</v>
          </cell>
        </row>
        <row r="6160">
          <cell r="A6160">
            <v>5915496</v>
          </cell>
          <cell r="B6160" t="str">
            <v>Transporte de veículos pesados com guincho de resgate de 35 t - rodovia pavimentada</v>
          </cell>
          <cell r="C6160" t="str">
            <v>km</v>
          </cell>
          <cell r="D6160">
            <v>22.97</v>
          </cell>
          <cell r="E6160" t="str">
            <v>SICRO Jan/26</v>
          </cell>
        </row>
        <row r="6161">
          <cell r="A6161">
            <v>5915325</v>
          </cell>
          <cell r="B6161" t="str">
            <v>Transporte em cavalo mecânico com dolly de 4 eixos com capacidade de 57 t - rodovia em leito natural</v>
          </cell>
          <cell r="C6161" t="str">
            <v>km</v>
          </cell>
          <cell r="D6161">
            <v>84.51</v>
          </cell>
          <cell r="E6161" t="str">
            <v>SICRO Jan/26</v>
          </cell>
        </row>
        <row r="6162">
          <cell r="A6162">
            <v>5915326</v>
          </cell>
          <cell r="B6162" t="str">
            <v>Transporte em cavalo mecânico com dolly de 4 eixos com capacidade de 57 t - rodovia em revestimento primário</v>
          </cell>
          <cell r="C6162" t="str">
            <v>km</v>
          </cell>
          <cell r="D6162">
            <v>67.650000000000006</v>
          </cell>
          <cell r="E6162" t="str">
            <v>SICRO Jan/26</v>
          </cell>
        </row>
        <row r="6163">
          <cell r="A6163">
            <v>5915327</v>
          </cell>
          <cell r="B6163" t="str">
            <v>Transporte em cavalo mecânico com dolly de 4 eixos com capacidade de 57 t - rodovia pavimentada</v>
          </cell>
          <cell r="C6163" t="str">
            <v>km</v>
          </cell>
          <cell r="D6163">
            <v>55.63</v>
          </cell>
          <cell r="E6163" t="str">
            <v>SICRO Jan/26</v>
          </cell>
        </row>
        <row r="6164">
          <cell r="A6164">
            <v>5915328</v>
          </cell>
          <cell r="B6164" t="str">
            <v>Transporte em cavalo mecânico com dollys de 3 e 4 eixos com capacidade de 77 t - rodovia em leito natural</v>
          </cell>
          <cell r="C6164" t="str">
            <v>km</v>
          </cell>
          <cell r="D6164">
            <v>94.83</v>
          </cell>
          <cell r="E6164" t="str">
            <v>SICRO Jan/26</v>
          </cell>
        </row>
        <row r="6165">
          <cell r="A6165">
            <v>5915329</v>
          </cell>
          <cell r="B6165" t="str">
            <v>Transporte em cavalo mecânico com dollys de 3 e 4 eixos com capacidade de 77 t - rodovia em revestimento primário</v>
          </cell>
          <cell r="C6165" t="str">
            <v>km</v>
          </cell>
          <cell r="D6165">
            <v>75.91</v>
          </cell>
          <cell r="E6165" t="str">
            <v>SICRO Jan/26</v>
          </cell>
        </row>
        <row r="6166">
          <cell r="A6166">
            <v>5915330</v>
          </cell>
          <cell r="B6166" t="str">
            <v>Transporte em cavalo mecânico com dollys de 3 e 4 eixos com capacidade de 77 t - rodovia pavimentada</v>
          </cell>
          <cell r="C6166" t="str">
            <v>km</v>
          </cell>
          <cell r="D6166">
            <v>62.37</v>
          </cell>
          <cell r="E6166" t="str">
            <v>SICRO Jan/26</v>
          </cell>
        </row>
        <row r="6167">
          <cell r="A6167">
            <v>5915331</v>
          </cell>
          <cell r="B6167" t="str">
            <v>Transporte em cavalo mecânico com dollys de 5 e 4 eixos com capacidade de 111 t - rodovia em leito natural</v>
          </cell>
          <cell r="C6167" t="str">
            <v>km</v>
          </cell>
          <cell r="D6167">
            <v>183</v>
          </cell>
          <cell r="E6167" t="str">
            <v>SICRO Jan/26</v>
          </cell>
        </row>
        <row r="6168">
          <cell r="A6168">
            <v>5915332</v>
          </cell>
          <cell r="B6168" t="str">
            <v>Transporte em cavalo mecânico com dollys de 5 e 4 eixos com capacidade de 111 t - rodovia em revestimento primário</v>
          </cell>
          <cell r="C6168" t="str">
            <v>km</v>
          </cell>
          <cell r="D6168">
            <v>146.51</v>
          </cell>
          <cell r="E6168" t="str">
            <v>SICRO Jan/26</v>
          </cell>
        </row>
        <row r="6169">
          <cell r="A6169">
            <v>5915333</v>
          </cell>
          <cell r="B6169" t="str">
            <v>Transporte em cavalo mecânico com dollys de 5 e 4 eixos com capacidade de 111 t - rodovia pavimentada</v>
          </cell>
          <cell r="C6169" t="str">
            <v>km</v>
          </cell>
          <cell r="D6169">
            <v>120.15</v>
          </cell>
          <cell r="E6169" t="str">
            <v>SICRO Jan/26</v>
          </cell>
        </row>
        <row r="6170">
          <cell r="A6170">
            <v>5915364</v>
          </cell>
          <cell r="B6170" t="str">
            <v>Transporte em cavalo mecânico com reboques de 5 e 4 eixos com capacidade de 130 t - rodovia em leito natural</v>
          </cell>
          <cell r="C6170" t="str">
            <v>km</v>
          </cell>
          <cell r="D6170">
            <v>242.77</v>
          </cell>
          <cell r="E6170" t="str">
            <v>SICRO Jan/26</v>
          </cell>
        </row>
        <row r="6171">
          <cell r="A6171">
            <v>5915365</v>
          </cell>
          <cell r="B6171" t="str">
            <v>Transporte em cavalo mecânico com reboques de 5 e 4 eixos com capacidade de 130 t - rodovia em revestimento primário</v>
          </cell>
          <cell r="C6171" t="str">
            <v>km</v>
          </cell>
          <cell r="D6171">
            <v>194.38</v>
          </cell>
          <cell r="E6171" t="str">
            <v>SICRO Jan/26</v>
          </cell>
        </row>
        <row r="6172">
          <cell r="A6172">
            <v>5915361</v>
          </cell>
          <cell r="B6172" t="str">
            <v>Transporte em cavalo mecânico com reboques de 5 e 4 eixos com capacidade de 130 t - rodovia pavimentada</v>
          </cell>
          <cell r="C6172" t="str">
            <v>km</v>
          </cell>
          <cell r="D6172">
            <v>159.22</v>
          </cell>
          <cell r="E6172" t="str">
            <v>SICRO Jan/26</v>
          </cell>
        </row>
        <row r="6173">
          <cell r="A6173">
            <v>5919716</v>
          </cell>
          <cell r="B6173" t="str">
            <v>Transporte fluvial de materiais diversos com pontão flutuante - capacidade de 500 t</v>
          </cell>
          <cell r="C6173" t="str">
            <v>km</v>
          </cell>
          <cell r="D6173">
            <v>208.67</v>
          </cell>
          <cell r="E6173" t="str">
            <v>SICRO Jan/26</v>
          </cell>
        </row>
        <row r="6174">
          <cell r="A6174">
            <v>5919717</v>
          </cell>
          <cell r="B6174" t="str">
            <v>Transporte fluvial do flutuante</v>
          </cell>
          <cell r="C6174" t="str">
            <v>km</v>
          </cell>
          <cell r="D6174">
            <v>172.67</v>
          </cell>
          <cell r="E6174" t="str">
            <v>SICRO Jan/26</v>
          </cell>
        </row>
        <row r="6175">
          <cell r="A6175">
            <v>6106220</v>
          </cell>
          <cell r="B6175" t="str">
            <v>Armação de fuste de tubulão em aço CA-50 com apoio de guindaste - fornecimento, preparo e colocação</v>
          </cell>
          <cell r="C6175" t="str">
            <v>kg</v>
          </cell>
          <cell r="D6175">
            <v>13.22</v>
          </cell>
          <cell r="E6175" t="str">
            <v>SICRO Jan/26</v>
          </cell>
        </row>
        <row r="6176">
          <cell r="A6176">
            <v>6106183</v>
          </cell>
          <cell r="B6176" t="str">
            <v>Escavação manual de base alargada de tubulão a céu aberto em material de 1ª categoria na profundidade de 10 a 15 m</v>
          </cell>
          <cell r="C6176" t="str">
            <v>m³</v>
          </cell>
          <cell r="D6176">
            <v>485.59</v>
          </cell>
          <cell r="E6176" t="str">
            <v>SICRO Jan/26</v>
          </cell>
        </row>
        <row r="6177">
          <cell r="A6177">
            <v>6106182</v>
          </cell>
          <cell r="B6177" t="str">
            <v>Escavação manual de base alargada de tubulão a céu aberto em material de 1ª categoria na profundidade de até 10 m</v>
          </cell>
          <cell r="C6177" t="str">
            <v>m³</v>
          </cell>
          <cell r="D6177">
            <v>416.22</v>
          </cell>
          <cell r="E6177" t="str">
            <v>SICRO Jan/26</v>
          </cell>
        </row>
        <row r="6178">
          <cell r="A6178">
            <v>6106194</v>
          </cell>
          <cell r="B6178" t="str">
            <v>Escavação manual de base alargada de tubulão a céu aberto em material de 2ª categoria na profundidade até 10 m</v>
          </cell>
          <cell r="C6178" t="str">
            <v>m³</v>
          </cell>
          <cell r="D6178">
            <v>982.9</v>
          </cell>
          <cell r="E6178" t="str">
            <v>SICRO Jan/26</v>
          </cell>
        </row>
        <row r="6179">
          <cell r="A6179">
            <v>6106195</v>
          </cell>
          <cell r="B6179" t="str">
            <v>Escavação manual de base alargada de tubulão a céu aberto em material de 2ª categoria na profundidade de 10 a 15 m</v>
          </cell>
          <cell r="C6179" t="str">
            <v>m³</v>
          </cell>
          <cell r="D6179">
            <v>1089.9100000000001</v>
          </cell>
          <cell r="E6179" t="str">
            <v>SICRO Jan/26</v>
          </cell>
        </row>
        <row r="6180">
          <cell r="A6180">
            <v>6106331</v>
          </cell>
          <cell r="B6180" t="str">
            <v>Escavação manual de base alargada de tubulão a céu aberto em material de 3ª categoria a frio na profundidade até 10 m</v>
          </cell>
          <cell r="C6180" t="str">
            <v>m³</v>
          </cell>
          <cell r="D6180">
            <v>2475.5100000000002</v>
          </cell>
          <cell r="E6180" t="str">
            <v>SICRO Jan/26</v>
          </cell>
        </row>
        <row r="6181">
          <cell r="A6181">
            <v>6106332</v>
          </cell>
          <cell r="B6181" t="str">
            <v>Escavação manual de base alargada de tubulão a céu aberto em material de 3ª categoria a frio na profundidade de 10 a 15 m</v>
          </cell>
          <cell r="C6181" t="str">
            <v>m³</v>
          </cell>
          <cell r="D6181">
            <v>2636.97</v>
          </cell>
          <cell r="E6181" t="str">
            <v>SICRO Jan/26</v>
          </cell>
        </row>
        <row r="6182">
          <cell r="A6182">
            <v>6106206</v>
          </cell>
          <cell r="B6182" t="str">
            <v>Escavação manual de base alargada de tubulão a céu aberto em material de 3ª categoria na profundidade até 10 m</v>
          </cell>
          <cell r="C6182" t="str">
            <v>m³</v>
          </cell>
          <cell r="D6182">
            <v>2707.39</v>
          </cell>
          <cell r="E6182" t="str">
            <v>SICRO Jan/26</v>
          </cell>
        </row>
        <row r="6183">
          <cell r="A6183">
            <v>6106207</v>
          </cell>
          <cell r="B6183" t="str">
            <v>Escavação manual de base alargada de tubulão a céu aberto em material de 3ª categoria na profundidade de 10 a 15 m</v>
          </cell>
          <cell r="C6183" t="str">
            <v>m³</v>
          </cell>
          <cell r="D6183">
            <v>2888.24</v>
          </cell>
          <cell r="E6183" t="str">
            <v>SICRO Jan/26</v>
          </cell>
        </row>
        <row r="6184">
          <cell r="A6184">
            <v>6106222</v>
          </cell>
          <cell r="B6184" t="str">
            <v>Escavação manual de fuste de tubulão a céu aberto em material de 1ª categoria na profundidade de 10 a 15 m</v>
          </cell>
          <cell r="C6184" t="str">
            <v>m³</v>
          </cell>
          <cell r="D6184">
            <v>485.59</v>
          </cell>
          <cell r="E6184" t="str">
            <v>SICRO Jan/26</v>
          </cell>
        </row>
        <row r="6185">
          <cell r="A6185">
            <v>6106221</v>
          </cell>
          <cell r="B6185" t="str">
            <v>Escavação manual de fuste de tubulão a céu aberto em material de 1ª categoria na profundidade de até 10 m</v>
          </cell>
          <cell r="C6185" t="str">
            <v>m³</v>
          </cell>
          <cell r="D6185">
            <v>416.22</v>
          </cell>
          <cell r="E6185" t="str">
            <v>SICRO Jan/26</v>
          </cell>
        </row>
        <row r="6186">
          <cell r="A6186">
            <v>6106224</v>
          </cell>
          <cell r="B6186" t="str">
            <v>Escavação manual de fuste de tubulão a céu aberto em material de 2ª categoria na profundidade até 10 m</v>
          </cell>
          <cell r="C6186" t="str">
            <v>m³</v>
          </cell>
          <cell r="D6186">
            <v>982.9</v>
          </cell>
          <cell r="E6186" t="str">
            <v>SICRO Jan/26</v>
          </cell>
        </row>
        <row r="6187">
          <cell r="A6187">
            <v>6106225</v>
          </cell>
          <cell r="B6187" t="str">
            <v>Escavação manual de fuste de tubulão a céu aberto em material de 2ª categoria na profundidade de 10 a 15 m</v>
          </cell>
          <cell r="C6187" t="str">
            <v>m³</v>
          </cell>
          <cell r="D6187">
            <v>1089.9100000000001</v>
          </cell>
          <cell r="E6187" t="str">
            <v>SICRO Jan/26</v>
          </cell>
        </row>
        <row r="6188">
          <cell r="A6188">
            <v>6106228</v>
          </cell>
          <cell r="B6188" t="str">
            <v>Escavação manual de fuste de tubulão a céu aberto em material de 3ª categoria na profundidade até 10 m</v>
          </cell>
          <cell r="C6188" t="str">
            <v>m³</v>
          </cell>
          <cell r="D6188">
            <v>2429.9</v>
          </cell>
          <cell r="E6188" t="str">
            <v>SICRO Jan/26</v>
          </cell>
        </row>
        <row r="6189">
          <cell r="A6189">
            <v>6106229</v>
          </cell>
          <cell r="B6189" t="str">
            <v>Escavação manual de fuste de tubulão a céu aberto em material de 3ª categoria na profundidade de 10 a 15 m</v>
          </cell>
          <cell r="C6189" t="str">
            <v>m³</v>
          </cell>
          <cell r="D6189">
            <v>2590.94</v>
          </cell>
          <cell r="E6189" t="str">
            <v>SICRO Jan/26</v>
          </cell>
        </row>
        <row r="6190">
          <cell r="A6190">
            <v>6106328</v>
          </cell>
          <cell r="B6190" t="str">
            <v>Escavação mecânica de fuste de tubulão com caçamba para rocha em material de 2ª categoria</v>
          </cell>
          <cell r="C6190" t="str">
            <v>m³</v>
          </cell>
          <cell r="D6190">
            <v>205.52</v>
          </cell>
          <cell r="E6190" t="str">
            <v>SICRO Jan/26</v>
          </cell>
        </row>
        <row r="6191">
          <cell r="A6191">
            <v>6106330</v>
          </cell>
          <cell r="B6191" t="str">
            <v>Escavação mecânica de fuste de tubulão com caçamba para rocha em material de 3ª categoria</v>
          </cell>
          <cell r="C6191" t="str">
            <v>m³</v>
          </cell>
          <cell r="D6191">
            <v>1023.3</v>
          </cell>
          <cell r="E6191" t="str">
            <v>SICRO Jan/26</v>
          </cell>
        </row>
        <row r="6192">
          <cell r="A6192">
            <v>6106326</v>
          </cell>
          <cell r="B6192" t="str">
            <v>Escavação mecânica de fuste de tubulão com caçamba para solos em material de 1ª categoria</v>
          </cell>
          <cell r="C6192" t="str">
            <v>m³</v>
          </cell>
          <cell r="D6192">
            <v>85.04</v>
          </cell>
          <cell r="E6192" t="str">
            <v>SICRO Jan/26</v>
          </cell>
        </row>
        <row r="6193">
          <cell r="A6193">
            <v>6106324</v>
          </cell>
          <cell r="B6193" t="str">
            <v>Escavação mecânica de fuste de tubulão com Hammer Grab em material de 1ª categoria</v>
          </cell>
          <cell r="C6193" t="str">
            <v>m³</v>
          </cell>
          <cell r="D6193">
            <v>43.51</v>
          </cell>
          <cell r="E6193" t="str">
            <v>SICRO Jan/26</v>
          </cell>
        </row>
        <row r="6194">
          <cell r="A6194">
            <v>6106327</v>
          </cell>
          <cell r="B6194" t="str">
            <v>Escavação mecânica de fuste de tubulão com trado para rocha em material de 2ª categoria</v>
          </cell>
          <cell r="C6194" t="str">
            <v>m³</v>
          </cell>
          <cell r="D6194">
            <v>205.62</v>
          </cell>
          <cell r="E6194" t="str">
            <v>SICRO Jan/26</v>
          </cell>
        </row>
        <row r="6195">
          <cell r="A6195">
            <v>6106329</v>
          </cell>
          <cell r="B6195" t="str">
            <v>Escavação mecânica de fuste de tubulão com trado para rocha em material de 3ª categoria</v>
          </cell>
          <cell r="C6195" t="str">
            <v>m³</v>
          </cell>
          <cell r="D6195">
            <v>1025.05</v>
          </cell>
          <cell r="E6195" t="str">
            <v>SICRO Jan/26</v>
          </cell>
        </row>
        <row r="6196">
          <cell r="A6196">
            <v>6106325</v>
          </cell>
          <cell r="B6196" t="str">
            <v>Escavação mecânica de fuste de tubulão com trado para solos em material de 1ª categoria</v>
          </cell>
          <cell r="C6196" t="str">
            <v>m³</v>
          </cell>
          <cell r="D6196">
            <v>85.25</v>
          </cell>
          <cell r="E6196" t="str">
            <v>SICRO Jan/26</v>
          </cell>
        </row>
        <row r="6197">
          <cell r="A6197">
            <v>6208126</v>
          </cell>
          <cell r="B6197" t="str">
            <v>Armação de tela de aço eletrossoldada em túneis com auxílio de plataforma pantográfica - confecção e instalação</v>
          </cell>
          <cell r="C6197" t="str">
            <v>kg</v>
          </cell>
          <cell r="D6197">
            <v>21.87</v>
          </cell>
          <cell r="E6197" t="str">
            <v>SICRO Jan/26</v>
          </cell>
        </row>
        <row r="6198">
          <cell r="A6198">
            <v>6205797</v>
          </cell>
          <cell r="B6198" t="str">
            <v>Cambotas metálicas treliçadas - confecção e instalação</v>
          </cell>
          <cell r="C6198" t="str">
            <v>kg</v>
          </cell>
          <cell r="D6198">
            <v>14.16</v>
          </cell>
          <cell r="E6198" t="str">
            <v>SICRO Jan/26</v>
          </cell>
        </row>
        <row r="6199">
          <cell r="A6199">
            <v>6205791</v>
          </cell>
          <cell r="B6199" t="str">
            <v>Coluna de jet grouting horizontal CCPH em solo - D = 40 cm - perfuração e injeção</v>
          </cell>
          <cell r="C6199" t="str">
            <v>m</v>
          </cell>
          <cell r="D6199">
            <v>475.52</v>
          </cell>
          <cell r="E6199" t="str">
            <v>SICRO Jan/26</v>
          </cell>
        </row>
        <row r="6200">
          <cell r="A6200">
            <v>6205792</v>
          </cell>
          <cell r="B6200" t="str">
            <v>Coluna de jet grouting horizontal CCPH em solo - D = 50 cm - perfuração e injeção</v>
          </cell>
          <cell r="C6200" t="str">
            <v>m</v>
          </cell>
          <cell r="D6200">
            <v>566.74</v>
          </cell>
          <cell r="E6200" t="str">
            <v>SICRO Jan/26</v>
          </cell>
        </row>
        <row r="6201">
          <cell r="A6201">
            <v>6205793</v>
          </cell>
          <cell r="B6201" t="str">
            <v>Coluna de jet grouting horizontal CCPH em solo - D = 60 cm - perfuração e injeção</v>
          </cell>
          <cell r="C6201" t="str">
            <v>m</v>
          </cell>
          <cell r="D6201">
            <v>661.92</v>
          </cell>
          <cell r="E6201" t="str">
            <v>SICRO Jan/26</v>
          </cell>
        </row>
        <row r="6202">
          <cell r="A6202">
            <v>6205796</v>
          </cell>
          <cell r="B6202" t="str">
            <v>Coluna de jet grouting vertical em solo - D = 100 cm - perfuração e injeção</v>
          </cell>
          <cell r="C6202" t="str">
            <v>m</v>
          </cell>
          <cell r="D6202">
            <v>1154.98</v>
          </cell>
          <cell r="E6202" t="str">
            <v>SICRO Jan/26</v>
          </cell>
        </row>
        <row r="6203">
          <cell r="A6203">
            <v>6219451</v>
          </cell>
          <cell r="B6203" t="str">
            <v>Coluna de jet grouting vertical em solo - D = 110 cm - perfuração e injeção</v>
          </cell>
          <cell r="C6203" t="str">
            <v>m</v>
          </cell>
          <cell r="D6203">
            <v>1233.24</v>
          </cell>
          <cell r="E6203" t="str">
            <v>SICRO Jan/26</v>
          </cell>
        </row>
        <row r="6204">
          <cell r="A6204">
            <v>6219452</v>
          </cell>
          <cell r="B6204" t="str">
            <v>Coluna de jet grouting vertical em solo - D = 120 cm - perfuração e injeção</v>
          </cell>
          <cell r="C6204" t="str">
            <v>m</v>
          </cell>
          <cell r="D6204">
            <v>1315.45</v>
          </cell>
          <cell r="E6204" t="str">
            <v>SICRO Jan/26</v>
          </cell>
        </row>
        <row r="6205">
          <cell r="A6205">
            <v>6205794</v>
          </cell>
          <cell r="B6205" t="str">
            <v>Coluna de jet grouting vertical em solo - D = 80 cm - perfuração e injeção</v>
          </cell>
          <cell r="C6205" t="str">
            <v>m</v>
          </cell>
          <cell r="D6205">
            <v>1010.35</v>
          </cell>
          <cell r="E6205" t="str">
            <v>SICRO Jan/26</v>
          </cell>
        </row>
        <row r="6206">
          <cell r="A6206">
            <v>6205795</v>
          </cell>
          <cell r="B6206" t="str">
            <v>Coluna de jet grouting vertical em solo - D = 90 cm - perfuração e injeção</v>
          </cell>
          <cell r="C6206" t="str">
            <v>m</v>
          </cell>
          <cell r="D6206">
            <v>1080.69</v>
          </cell>
          <cell r="E6206" t="str">
            <v>SICRO Jan/26</v>
          </cell>
        </row>
        <row r="6207">
          <cell r="A6207">
            <v>6219521</v>
          </cell>
          <cell r="B6207" t="str">
            <v>Desmonte a frio e carga de rocha em túnel com cunha hidráulica - DMT de 0 a 200 m</v>
          </cell>
          <cell r="C6207" t="str">
            <v>m³</v>
          </cell>
          <cell r="D6207">
            <v>213.07</v>
          </cell>
          <cell r="E6207" t="str">
            <v>SICRO Jan/26</v>
          </cell>
        </row>
        <row r="6208">
          <cell r="A6208">
            <v>6219527</v>
          </cell>
          <cell r="B6208" t="str">
            <v>Drenagem de túnel com manta drenante de malha de polietileno e geotêxtil em face revestida com argamassa polimérica com espessura de 25 mm</v>
          </cell>
          <cell r="C6208" t="str">
            <v>m²</v>
          </cell>
          <cell r="D6208">
            <v>420.62</v>
          </cell>
          <cell r="E6208" t="str">
            <v>SICRO Jan/26</v>
          </cell>
        </row>
        <row r="6209">
          <cell r="A6209">
            <v>6219526</v>
          </cell>
          <cell r="B6209" t="str">
            <v>Dreno filtrante em tubos de PVC D = 40 mm aplicado em paredes e tetos de túnel - fornecimento e instalação</v>
          </cell>
          <cell r="C6209" t="str">
            <v>m</v>
          </cell>
          <cell r="D6209">
            <v>72.319999999999993</v>
          </cell>
          <cell r="E6209" t="str">
            <v>SICRO Jan/26</v>
          </cell>
        </row>
        <row r="6210">
          <cell r="A6210">
            <v>6219525</v>
          </cell>
          <cell r="B6210" t="str">
            <v>Dreno não filtrante em tubos de PVC D = 40 mm aplicado em paredes e tetos de túnel - fornecimento e instalação</v>
          </cell>
          <cell r="C6210" t="str">
            <v>m</v>
          </cell>
          <cell r="D6210">
            <v>67.569999999999993</v>
          </cell>
          <cell r="E6210" t="str">
            <v>SICRO Jan/26</v>
          </cell>
        </row>
        <row r="6211">
          <cell r="A6211">
            <v>6219508</v>
          </cell>
          <cell r="B6211" t="str">
            <v>Enfilagem tubular sistema autoperfurante - D = 76 mm</v>
          </cell>
          <cell r="C6211" t="str">
            <v>m</v>
          </cell>
          <cell r="D6211">
            <v>395.59</v>
          </cell>
          <cell r="E6211" t="str">
            <v>SICRO Jan/26</v>
          </cell>
        </row>
        <row r="6212">
          <cell r="A6212">
            <v>6219511</v>
          </cell>
          <cell r="B6212" t="str">
            <v>Enfilagem tubular sistema convencional schedule 40 - D = 65 mm</v>
          </cell>
          <cell r="C6212" t="str">
            <v>m</v>
          </cell>
          <cell r="D6212">
            <v>308.43</v>
          </cell>
          <cell r="E6212" t="str">
            <v>SICRO Jan/26</v>
          </cell>
        </row>
        <row r="6213">
          <cell r="A6213">
            <v>6219500</v>
          </cell>
          <cell r="B6213" t="str">
            <v>Escavação subterrânea e carregamento do material da calota em túnel classe I - DMT de 0 a 200 m - seção acima de 90 m²</v>
          </cell>
          <cell r="C6213" t="str">
            <v>m³</v>
          </cell>
          <cell r="D6213">
            <v>148.31</v>
          </cell>
          <cell r="E6213" t="str">
            <v>SICRO Jan/26</v>
          </cell>
        </row>
        <row r="6214">
          <cell r="A6214">
            <v>6219418</v>
          </cell>
          <cell r="B6214" t="str">
            <v>Escavação subterrânea e carregamento do material da calota em túnel classe I - DMT de 0 a 200 m - seção de 20 a 40 m²</v>
          </cell>
          <cell r="C6214" t="str">
            <v>m³</v>
          </cell>
          <cell r="D6214">
            <v>324.11</v>
          </cell>
          <cell r="E6214" t="str">
            <v>SICRO Jan/26</v>
          </cell>
        </row>
        <row r="6215">
          <cell r="A6215">
            <v>6219412</v>
          </cell>
          <cell r="B6215" t="str">
            <v>Escavação subterrânea e carregamento do material da calota em túnel classe I - DMT de 0 a 200 m - seção de 40 a 60 m²</v>
          </cell>
          <cell r="C6215" t="str">
            <v>m³</v>
          </cell>
          <cell r="D6215">
            <v>226.72</v>
          </cell>
          <cell r="E6215" t="str">
            <v>SICRO Jan/26</v>
          </cell>
        </row>
        <row r="6216">
          <cell r="A6216">
            <v>6219406</v>
          </cell>
          <cell r="B6216" t="str">
            <v>Escavação subterrânea e carregamento do material da calota em túnel classe I - DMT de 0 a 200 m - seção de 60 a 90 m²</v>
          </cell>
          <cell r="C6216" t="str">
            <v>m³</v>
          </cell>
          <cell r="D6216">
            <v>159.35</v>
          </cell>
          <cell r="E6216" t="str">
            <v>SICRO Jan/26</v>
          </cell>
        </row>
        <row r="6217">
          <cell r="A6217">
            <v>6219501</v>
          </cell>
          <cell r="B6217" t="str">
            <v>Escavação subterrânea e carregamento do material da calota em túnel classe II - DMT de 0 a 200 m - seção acima de 90 m²</v>
          </cell>
          <cell r="C6217" t="str">
            <v>m³</v>
          </cell>
          <cell r="D6217">
            <v>160.84</v>
          </cell>
          <cell r="E6217" t="str">
            <v>SICRO Jan/26</v>
          </cell>
        </row>
        <row r="6218">
          <cell r="A6218">
            <v>6219419</v>
          </cell>
          <cell r="B6218" t="str">
            <v>Escavação subterrânea e carregamento do material da calota em túnel classe II - DMT de 0 a 200 m - seção de 20 a 40 m²</v>
          </cell>
          <cell r="C6218" t="str">
            <v>m³</v>
          </cell>
          <cell r="D6218">
            <v>357.64</v>
          </cell>
          <cell r="E6218" t="str">
            <v>SICRO Jan/26</v>
          </cell>
        </row>
        <row r="6219">
          <cell r="A6219">
            <v>6219413</v>
          </cell>
          <cell r="B6219" t="str">
            <v>Escavação subterrânea e carregamento do material da calota em túnel classe II - DMT de 0 a 200 m - seção de 40 a 60 m²</v>
          </cell>
          <cell r="C6219" t="str">
            <v>m³</v>
          </cell>
          <cell r="D6219">
            <v>247.74</v>
          </cell>
          <cell r="E6219" t="str">
            <v>SICRO Jan/26</v>
          </cell>
        </row>
        <row r="6220">
          <cell r="A6220">
            <v>6219407</v>
          </cell>
          <cell r="B6220" t="str">
            <v>Escavação subterrânea e carregamento do material da calota em túnel classe II - DMT de 0 a 200 m - seção de 60 a 90 m²</v>
          </cell>
          <cell r="C6220" t="str">
            <v>m³</v>
          </cell>
          <cell r="D6220">
            <v>173.04</v>
          </cell>
          <cell r="E6220" t="str">
            <v>SICRO Jan/26</v>
          </cell>
        </row>
        <row r="6221">
          <cell r="A6221">
            <v>6219502</v>
          </cell>
          <cell r="B6221" t="str">
            <v>Escavação subterrânea e carregamento do material da calota em túnel classe III - DMT de 0 a 200 m - seção acima de 90 m²</v>
          </cell>
          <cell r="C6221" t="str">
            <v>m³</v>
          </cell>
          <cell r="D6221">
            <v>173.82</v>
          </cell>
          <cell r="E6221" t="str">
            <v>SICRO Jan/26</v>
          </cell>
        </row>
        <row r="6222">
          <cell r="A6222">
            <v>6219420</v>
          </cell>
          <cell r="B6222" t="str">
            <v>Escavação subterrânea e carregamento do material da calota em túnel classe III - DMT de 0 a 200 m - seção de 20 a 40 m²</v>
          </cell>
          <cell r="C6222" t="str">
            <v>m³</v>
          </cell>
          <cell r="D6222">
            <v>400.72</v>
          </cell>
          <cell r="E6222" t="str">
            <v>SICRO Jan/26</v>
          </cell>
        </row>
        <row r="6223">
          <cell r="A6223">
            <v>6219414</v>
          </cell>
          <cell r="B6223" t="str">
            <v>Escavação subterrânea e carregamento do material da calota em túnel classe III - DMT de 0 a 200 m - seção de 40 a 60 m²</v>
          </cell>
          <cell r="C6223" t="str">
            <v>m³</v>
          </cell>
          <cell r="D6223">
            <v>273.07</v>
          </cell>
          <cell r="E6223" t="str">
            <v>SICRO Jan/26</v>
          </cell>
        </row>
        <row r="6224">
          <cell r="A6224">
            <v>6219408</v>
          </cell>
          <cell r="B6224" t="str">
            <v>Escavação subterrânea e carregamento do material da calota em túnel classe III - DMT de 0 a 200 m - seção de 60 a 90 m²</v>
          </cell>
          <cell r="C6224" t="str">
            <v>m³</v>
          </cell>
          <cell r="D6224">
            <v>187.05</v>
          </cell>
          <cell r="E6224" t="str">
            <v>SICRO Jan/26</v>
          </cell>
        </row>
        <row r="6225">
          <cell r="A6225">
            <v>6219503</v>
          </cell>
          <cell r="B6225" t="str">
            <v>Escavação subterrânea e carregamento do material da calota em túnel classe IV - DMT de 0 a 200 m - seção acima de 90 m²</v>
          </cell>
          <cell r="C6225" t="str">
            <v>m³</v>
          </cell>
          <cell r="D6225">
            <v>201.39</v>
          </cell>
          <cell r="E6225" t="str">
            <v>SICRO Jan/26</v>
          </cell>
        </row>
        <row r="6226">
          <cell r="A6226">
            <v>6219421</v>
          </cell>
          <cell r="B6226" t="str">
            <v>Escavação subterrânea e carregamento do material da calota em túnel classe IV - DMT de 0 a 200 m - seção de 20 a 40 m²</v>
          </cell>
          <cell r="C6226" t="str">
            <v>m³</v>
          </cell>
          <cell r="D6226">
            <v>476.81</v>
          </cell>
          <cell r="E6226" t="str">
            <v>SICRO Jan/26</v>
          </cell>
        </row>
        <row r="6227">
          <cell r="A6227">
            <v>6219415</v>
          </cell>
          <cell r="B6227" t="str">
            <v>Escavação subterrânea e carregamento do material da calota em túnel classe IV - DMT de 0 a 200 m - seção de 40 a 60 m²</v>
          </cell>
          <cell r="C6227" t="str">
            <v>m³</v>
          </cell>
          <cell r="D6227">
            <v>318.8</v>
          </cell>
          <cell r="E6227" t="str">
            <v>SICRO Jan/26</v>
          </cell>
        </row>
        <row r="6228">
          <cell r="A6228">
            <v>6219409</v>
          </cell>
          <cell r="B6228" t="str">
            <v>Escavação subterrânea e carregamento do material da calota em túnel classe IV - DMT de 0 a 200 m - seção de 60 a 90 m²</v>
          </cell>
          <cell r="C6228" t="str">
            <v>m³</v>
          </cell>
          <cell r="D6228">
            <v>218.23</v>
          </cell>
          <cell r="E6228" t="str">
            <v>SICRO Jan/26</v>
          </cell>
        </row>
        <row r="6229">
          <cell r="A6229">
            <v>6219518</v>
          </cell>
          <cell r="B6229" t="str">
            <v>Escavação subterrânea e carregamento do material do rebaixo em túnel classe I a IV - DMT de 0 a 200 m</v>
          </cell>
          <cell r="C6229" t="str">
            <v>m³</v>
          </cell>
          <cell r="D6229">
            <v>60.69</v>
          </cell>
          <cell r="E6229" t="str">
            <v>SICRO Jan/26</v>
          </cell>
        </row>
        <row r="6230">
          <cell r="A6230">
            <v>6219504</v>
          </cell>
          <cell r="B6230" t="str">
            <v>Escavação subterrânea e carregamento em túnel classe V - DMT de 0 a 200 m - seção acima de 90 m²</v>
          </cell>
          <cell r="C6230" t="str">
            <v>m³</v>
          </cell>
          <cell r="D6230">
            <v>115.1</v>
          </cell>
          <cell r="E6230" t="str">
            <v>SICRO Jan/26</v>
          </cell>
        </row>
        <row r="6231">
          <cell r="A6231">
            <v>6219422</v>
          </cell>
          <cell r="B6231" t="str">
            <v>Escavação subterrânea e carregamento em túnel classe V - DMT de 0 a 200 m - seção de 20 a 40 m²</v>
          </cell>
          <cell r="C6231" t="str">
            <v>m³</v>
          </cell>
          <cell r="D6231">
            <v>258.42</v>
          </cell>
          <cell r="E6231" t="str">
            <v>SICRO Jan/26</v>
          </cell>
        </row>
        <row r="6232">
          <cell r="A6232">
            <v>6219416</v>
          </cell>
          <cell r="B6232" t="str">
            <v>Escavação subterrânea e carregamento em túnel classe V - DMT de 0 a 200 m - seção de 40 a 60 m²</v>
          </cell>
          <cell r="C6232" t="str">
            <v>m³</v>
          </cell>
          <cell r="D6232">
            <v>197.98</v>
          </cell>
          <cell r="E6232" t="str">
            <v>SICRO Jan/26</v>
          </cell>
        </row>
        <row r="6233">
          <cell r="A6233">
            <v>6219410</v>
          </cell>
          <cell r="B6233" t="str">
            <v>Escavação subterrânea e carregamento em túnel classe V - DMT de 0 a 200 m - seção de 60 a 90 m²</v>
          </cell>
          <cell r="C6233" t="str">
            <v>m³</v>
          </cell>
          <cell r="D6233">
            <v>137.63</v>
          </cell>
          <cell r="E6233" t="str">
            <v>SICRO Jan/26</v>
          </cell>
        </row>
        <row r="6234">
          <cell r="A6234">
            <v>6219505</v>
          </cell>
          <cell r="B6234" t="str">
            <v>Escavação subterrânea e carregamento em túnel classe VI - DMT de 0 a 200 m - seção acima de 90 m²</v>
          </cell>
          <cell r="C6234" t="str">
            <v>m³</v>
          </cell>
          <cell r="D6234">
            <v>112.17</v>
          </cell>
          <cell r="E6234" t="str">
            <v>SICRO Jan/26</v>
          </cell>
        </row>
        <row r="6235">
          <cell r="A6235">
            <v>6219423</v>
          </cell>
          <cell r="B6235" t="str">
            <v>Escavação subterrânea e carregamento em túnel classe VI - DMT de 0 a 200 m - seção de 20 a 40 m²</v>
          </cell>
          <cell r="C6235" t="str">
            <v>m³</v>
          </cell>
          <cell r="D6235">
            <v>264.33</v>
          </cell>
          <cell r="E6235" t="str">
            <v>SICRO Jan/26</v>
          </cell>
        </row>
        <row r="6236">
          <cell r="A6236">
            <v>6219417</v>
          </cell>
          <cell r="B6236" t="str">
            <v>Escavação subterrânea e carregamento em túnel classe VI - DMT de 0 a 200 m - seção de 40 a 60 m²</v>
          </cell>
          <cell r="C6236" t="str">
            <v>m³</v>
          </cell>
          <cell r="D6236">
            <v>200.06</v>
          </cell>
          <cell r="E6236" t="str">
            <v>SICRO Jan/26</v>
          </cell>
        </row>
        <row r="6237">
          <cell r="A6237">
            <v>6219411</v>
          </cell>
          <cell r="B6237" t="str">
            <v>Escavação subterrânea e carregamento em túnel classe VI - DMT de 0 a 200 m - seção de 60 a 90 m²</v>
          </cell>
          <cell r="C6237" t="str">
            <v>m³</v>
          </cell>
          <cell r="D6237">
            <v>135.9</v>
          </cell>
          <cell r="E6237" t="str">
            <v>SICRO Jan/26</v>
          </cell>
        </row>
        <row r="6238">
          <cell r="A6238">
            <v>6219520</v>
          </cell>
          <cell r="B6238" t="str">
            <v>Pré-fissuramento em túnel</v>
          </cell>
          <cell r="C6238" t="str">
            <v>m²</v>
          </cell>
          <cell r="D6238">
            <v>64.23</v>
          </cell>
          <cell r="E6238" t="str">
            <v>SICRO Jan/26</v>
          </cell>
        </row>
        <row r="6239">
          <cell r="A6239">
            <v>6219433</v>
          </cell>
          <cell r="B6239" t="str">
            <v>Pregagem da frente com vergalhão de fibra de vidro D = 25 mm com perfuração em D = 75 mm e injeção de calda de cimento</v>
          </cell>
          <cell r="C6239" t="str">
            <v>m</v>
          </cell>
          <cell r="D6239">
            <v>133.66999999999999</v>
          </cell>
          <cell r="E6239" t="str">
            <v>SICRO Jan/26</v>
          </cell>
        </row>
        <row r="6240">
          <cell r="A6240">
            <v>6205801</v>
          </cell>
          <cell r="B6240" t="str">
            <v>Pregagem da frente em tubo de PVC D = 50 mm com perfuração em D = 100 mm e injeção de argamassa de cimento e areia 1:1</v>
          </cell>
          <cell r="C6240" t="str">
            <v>m</v>
          </cell>
          <cell r="D6240">
            <v>96.92</v>
          </cell>
          <cell r="E6240" t="str">
            <v>SICRO Jan/26</v>
          </cell>
        </row>
        <row r="6241">
          <cell r="A6241">
            <v>6219524</v>
          </cell>
          <cell r="B6241" t="str">
            <v>Prego guia para controle de espessura de concreto projetado D = 16 mm em túnel - fornecimento e instalação</v>
          </cell>
          <cell r="C6241" t="str">
            <v>un</v>
          </cell>
          <cell r="D6241">
            <v>14.58</v>
          </cell>
          <cell r="E6241" t="str">
            <v>SICRO Jan/26</v>
          </cell>
        </row>
        <row r="6242">
          <cell r="A6242">
            <v>6416036</v>
          </cell>
          <cell r="B6242" t="str">
            <v>Usinagem de agregados para microrrevestimento a frio - faixa II - brita comercial</v>
          </cell>
          <cell r="C6242" t="str">
            <v>m³</v>
          </cell>
          <cell r="D6242">
            <v>170.32</v>
          </cell>
          <cell r="E6242" t="str">
            <v>SICRO Jan/26</v>
          </cell>
        </row>
        <row r="6243">
          <cell r="A6243">
            <v>6416038</v>
          </cell>
          <cell r="B6243" t="str">
            <v>Usinagem de agregados para microrrevestimento a frio - faixa II - brita produzida</v>
          </cell>
          <cell r="C6243" t="str">
            <v>m³</v>
          </cell>
          <cell r="D6243">
            <v>74.36</v>
          </cell>
          <cell r="E6243" t="str">
            <v>SICRO Jan/26</v>
          </cell>
        </row>
        <row r="6244">
          <cell r="A6244">
            <v>6416037</v>
          </cell>
          <cell r="B6244" t="str">
            <v>Usinagem de agregados para microrrevestimento a frio - faixa III - brita comercial</v>
          </cell>
          <cell r="C6244" t="str">
            <v>m³</v>
          </cell>
          <cell r="D6244">
            <v>182.93</v>
          </cell>
          <cell r="E6244" t="str">
            <v>SICRO Jan/26</v>
          </cell>
        </row>
        <row r="6245">
          <cell r="A6245">
            <v>6416035</v>
          </cell>
          <cell r="B6245" t="str">
            <v>Usinagem de agregados para microrrevestimento a frio - faixa III - brita produzida</v>
          </cell>
          <cell r="C6245" t="str">
            <v>m³</v>
          </cell>
          <cell r="D6245">
            <v>86.19</v>
          </cell>
          <cell r="E6245" t="str">
            <v>SICRO Jan/26</v>
          </cell>
        </row>
        <row r="6246">
          <cell r="A6246">
            <v>6416076</v>
          </cell>
          <cell r="B6246" t="str">
            <v>Usinagem de areia-asfalto a quente - faixa A - areia comercial</v>
          </cell>
          <cell r="C6246" t="str">
            <v>t</v>
          </cell>
          <cell r="D6246">
            <v>190.58</v>
          </cell>
          <cell r="E6246" t="str">
            <v>SICRO Jan/26</v>
          </cell>
        </row>
        <row r="6247">
          <cell r="A6247">
            <v>6416075</v>
          </cell>
          <cell r="B6247" t="str">
            <v>Usinagem de areia-asfalto a quente - faixa A - areia extraída</v>
          </cell>
          <cell r="C6247" t="str">
            <v>t</v>
          </cell>
          <cell r="D6247">
            <v>117.47</v>
          </cell>
          <cell r="E6247" t="str">
            <v>SICRO Jan/26</v>
          </cell>
        </row>
        <row r="6248">
          <cell r="A6248">
            <v>6416226</v>
          </cell>
          <cell r="B6248" t="str">
            <v>Usinagem de areia-asfalto a quente - faixa B - areia comercial</v>
          </cell>
          <cell r="C6248" t="str">
            <v>t</v>
          </cell>
          <cell r="D6248">
            <v>179.71</v>
          </cell>
          <cell r="E6248" t="str">
            <v>SICRO Jan/26</v>
          </cell>
        </row>
        <row r="6249">
          <cell r="A6249">
            <v>6416225</v>
          </cell>
          <cell r="B6249" t="str">
            <v>Usinagem de areia-asfalto a quente - faixa B - areia extraída</v>
          </cell>
          <cell r="C6249" t="str">
            <v>t</v>
          </cell>
          <cell r="D6249">
            <v>105</v>
          </cell>
          <cell r="E6249" t="str">
            <v>SICRO Jan/26</v>
          </cell>
        </row>
        <row r="6250">
          <cell r="A6250">
            <v>6416084</v>
          </cell>
          <cell r="B6250" t="str">
            <v>Usinagem de areia-asfalto a quente com asfalto polímero - faixa A - areia comercial</v>
          </cell>
          <cell r="C6250" t="str">
            <v>t</v>
          </cell>
          <cell r="D6250">
            <v>182.66</v>
          </cell>
          <cell r="E6250" t="str">
            <v>SICRO Jan/26</v>
          </cell>
        </row>
        <row r="6251">
          <cell r="A6251">
            <v>6416083</v>
          </cell>
          <cell r="B6251" t="str">
            <v>Usinagem de areia-asfalto a quente com asfalto polímero - faixa A - areia extraída</v>
          </cell>
          <cell r="C6251" t="str">
            <v>t</v>
          </cell>
          <cell r="D6251">
            <v>105.85</v>
          </cell>
          <cell r="E6251" t="str">
            <v>SICRO Jan/26</v>
          </cell>
        </row>
        <row r="6252">
          <cell r="A6252">
            <v>6416234</v>
          </cell>
          <cell r="B6252" t="str">
            <v>Usinagem de areia-asfalto a quente com asfalto polímero - faixa B - areia comercial</v>
          </cell>
          <cell r="C6252" t="str">
            <v>t</v>
          </cell>
          <cell r="D6252">
            <v>188.76</v>
          </cell>
          <cell r="E6252" t="str">
            <v>SICRO Jan/26</v>
          </cell>
        </row>
        <row r="6253">
          <cell r="A6253">
            <v>6416233</v>
          </cell>
          <cell r="B6253" t="str">
            <v>Usinagem de areia-asfalto a quente com asfalto polímero - faixa B - areia extraída</v>
          </cell>
          <cell r="C6253" t="str">
            <v>t</v>
          </cell>
          <cell r="D6253">
            <v>113.32</v>
          </cell>
          <cell r="E6253" t="str">
            <v>SICRO Jan/26</v>
          </cell>
        </row>
        <row r="6254">
          <cell r="A6254">
            <v>6416236</v>
          </cell>
          <cell r="B6254" t="str">
            <v>Usinagem de areia-asfalto a quente com asfalto polímero - faixa C - areia comercial</v>
          </cell>
          <cell r="C6254" t="str">
            <v>t</v>
          </cell>
          <cell r="D6254">
            <v>192.73</v>
          </cell>
          <cell r="E6254" t="str">
            <v>SICRO Jan/26</v>
          </cell>
        </row>
        <row r="6255">
          <cell r="A6255">
            <v>6416235</v>
          </cell>
          <cell r="B6255" t="str">
            <v>Usinagem de areia-asfalto a quente com asfalto polímero - faixa C - areia extraída</v>
          </cell>
          <cell r="C6255" t="str">
            <v>t</v>
          </cell>
          <cell r="D6255">
            <v>118.25</v>
          </cell>
          <cell r="E6255" t="str">
            <v>SICRO Jan/26</v>
          </cell>
        </row>
        <row r="6256">
          <cell r="A6256">
            <v>6416040</v>
          </cell>
          <cell r="B6256" t="str">
            <v>Usinagem de brita graduada com brita comercial em usina de 300 t/h</v>
          </cell>
          <cell r="C6256" t="str">
            <v>m³</v>
          </cell>
          <cell r="D6256">
            <v>258.33999999999997</v>
          </cell>
          <cell r="E6256" t="str">
            <v>SICRO Jan/26</v>
          </cell>
        </row>
        <row r="6257">
          <cell r="A6257">
            <v>6416039</v>
          </cell>
          <cell r="B6257" t="str">
            <v>Usinagem de brita graduada com brita produzida em usina de 300 t/h</v>
          </cell>
          <cell r="C6257" t="str">
            <v>m³</v>
          </cell>
          <cell r="D6257">
            <v>103.1</v>
          </cell>
          <cell r="E6257" t="str">
            <v>SICRO Jan/26</v>
          </cell>
        </row>
        <row r="6258">
          <cell r="A6258">
            <v>6416042</v>
          </cell>
          <cell r="B6258" t="str">
            <v>Usinagem de brita graduada tratada com cimento e brita comercial em usina de 300 t/h</v>
          </cell>
          <cell r="C6258" t="str">
            <v>m³</v>
          </cell>
          <cell r="D6258">
            <v>298.75</v>
          </cell>
          <cell r="E6258" t="str">
            <v>SICRO Jan/26</v>
          </cell>
        </row>
        <row r="6259">
          <cell r="A6259">
            <v>6416041</v>
          </cell>
          <cell r="B6259" t="str">
            <v>Usinagem de brita graduada tratada com cimento e brita produzida em usina de 300 t/h</v>
          </cell>
          <cell r="C6259" t="str">
            <v>m³</v>
          </cell>
          <cell r="D6259">
            <v>144.72</v>
          </cell>
          <cell r="E6259" t="str">
            <v>SICRO Jan/26</v>
          </cell>
        </row>
        <row r="6260">
          <cell r="A6260">
            <v>6416080</v>
          </cell>
          <cell r="B6260" t="str">
            <v>Usinagem de concreto asfáltico - faixa A-25 - areia e brita comerciais</v>
          </cell>
          <cell r="C6260" t="str">
            <v>t</v>
          </cell>
          <cell r="D6260">
            <v>189.01</v>
          </cell>
          <cell r="E6260" t="str">
            <v>SICRO Jan/26</v>
          </cell>
        </row>
        <row r="6261">
          <cell r="A6261">
            <v>6416079</v>
          </cell>
          <cell r="B6261" t="str">
            <v>Usinagem de concreto asfáltico - faixa A-25 - areia extraída e brita produzida</v>
          </cell>
          <cell r="C6261" t="str">
            <v>t</v>
          </cell>
          <cell r="D6261">
            <v>122.32</v>
          </cell>
          <cell r="E6261" t="str">
            <v>SICRO Jan/26</v>
          </cell>
        </row>
        <row r="6262">
          <cell r="A6262">
            <v>6416143</v>
          </cell>
          <cell r="B6262" t="str">
            <v>Usinagem de concreto asfáltico - faixa B-19 - areia e brita comerciais</v>
          </cell>
          <cell r="C6262" t="str">
            <v>t</v>
          </cell>
          <cell r="D6262">
            <v>188.06</v>
          </cell>
          <cell r="E6262" t="str">
            <v>SICRO Jan/26</v>
          </cell>
        </row>
        <row r="6263">
          <cell r="A6263">
            <v>6416262</v>
          </cell>
          <cell r="B6263" t="str">
            <v>Usinagem de concreto asfáltico - faixa B-19 - areia extraída e brita produzida</v>
          </cell>
          <cell r="C6263" t="str">
            <v>t</v>
          </cell>
          <cell r="D6263">
            <v>121.94</v>
          </cell>
          <cell r="E6263" t="str">
            <v>SICRO Jan/26</v>
          </cell>
        </row>
        <row r="6264">
          <cell r="A6264">
            <v>6416078</v>
          </cell>
          <cell r="B6264" t="str">
            <v>Usinagem de concreto asfáltico - faixa C-12,5 - areia e brita comerciais</v>
          </cell>
          <cell r="C6264" t="str">
            <v>t</v>
          </cell>
          <cell r="D6264">
            <v>187.05</v>
          </cell>
          <cell r="E6264" t="str">
            <v>SICRO Jan/26</v>
          </cell>
        </row>
        <row r="6265">
          <cell r="A6265">
            <v>6416077</v>
          </cell>
          <cell r="B6265" t="str">
            <v>Usinagem de concreto asfáltico - faixa C-12,5 - areia extraída e brita produzida</v>
          </cell>
          <cell r="C6265" t="str">
            <v>t</v>
          </cell>
          <cell r="D6265">
            <v>121.55</v>
          </cell>
          <cell r="E6265" t="str">
            <v>SICRO Jan/26</v>
          </cell>
        </row>
        <row r="6266">
          <cell r="A6266">
            <v>6416071</v>
          </cell>
          <cell r="B6266" t="str">
            <v>Usinagem de concreto asfáltico - faixa D-9,5 - areia e brita comerciais</v>
          </cell>
          <cell r="C6266" t="str">
            <v>t</v>
          </cell>
          <cell r="D6266">
            <v>185.24</v>
          </cell>
          <cell r="E6266" t="str">
            <v>SICRO Jan/26</v>
          </cell>
        </row>
        <row r="6267">
          <cell r="A6267">
            <v>6416072</v>
          </cell>
          <cell r="B6267" t="str">
            <v>Usinagem de concreto asfáltico - faixa D-9,5 - areia extraída e brita produzida</v>
          </cell>
          <cell r="C6267" t="str">
            <v>t</v>
          </cell>
          <cell r="D6267">
            <v>121.58</v>
          </cell>
          <cell r="E6267" t="str">
            <v>SICRO Jan/26</v>
          </cell>
        </row>
        <row r="6268">
          <cell r="A6268">
            <v>6416088</v>
          </cell>
          <cell r="B6268" t="str">
            <v>Usinagem de concreto asfáltico com asfalto polímero - faixa A - areia e brita comerciais</v>
          </cell>
          <cell r="C6268" t="str">
            <v>t</v>
          </cell>
          <cell r="D6268">
            <v>201.86</v>
          </cell>
          <cell r="E6268" t="str">
            <v>SICRO Jan/26</v>
          </cell>
        </row>
        <row r="6269">
          <cell r="A6269">
            <v>6416087</v>
          </cell>
          <cell r="B6269" t="str">
            <v>Usinagem de concreto asfáltico com asfalto polímero - faixa A - areia extraída e brita produzida</v>
          </cell>
          <cell r="C6269" t="str">
            <v>t</v>
          </cell>
          <cell r="D6269">
            <v>128.52000000000001</v>
          </cell>
          <cell r="E6269" t="str">
            <v>SICRO Jan/26</v>
          </cell>
        </row>
        <row r="6270">
          <cell r="A6270">
            <v>6416246</v>
          </cell>
          <cell r="B6270" t="str">
            <v>Usinagem de concreto asfáltico com asfalto polímero - faixa B - areia e brita comerciais</v>
          </cell>
          <cell r="C6270" t="str">
            <v>t</v>
          </cell>
          <cell r="D6270">
            <v>203.22</v>
          </cell>
          <cell r="E6270" t="str">
            <v>SICRO Jan/26</v>
          </cell>
        </row>
        <row r="6271">
          <cell r="A6271">
            <v>6416245</v>
          </cell>
          <cell r="B6271" t="str">
            <v>Usinagem de concreto asfáltico com asfalto polímero - faixa B - areia extraída e brita produzida</v>
          </cell>
          <cell r="C6271" t="str">
            <v>t</v>
          </cell>
          <cell r="D6271">
            <v>131.59</v>
          </cell>
          <cell r="E6271" t="str">
            <v>SICRO Jan/26</v>
          </cell>
        </row>
        <row r="6272">
          <cell r="A6272">
            <v>6416248</v>
          </cell>
          <cell r="B6272" t="str">
            <v>Usinagem de concreto asfáltico com asfalto polímero - faixa C - areia e brita comerciais</v>
          </cell>
          <cell r="C6272" t="str">
            <v>t</v>
          </cell>
          <cell r="D6272">
            <v>207.15</v>
          </cell>
          <cell r="E6272" t="str">
            <v>SICRO Jan/26</v>
          </cell>
        </row>
        <row r="6273">
          <cell r="A6273">
            <v>6416247</v>
          </cell>
          <cell r="B6273" t="str">
            <v>Usinagem de concreto asfáltico com asfalto polímero - faixa C - areia extraída e brita produzida</v>
          </cell>
          <cell r="C6273" t="str">
            <v>t</v>
          </cell>
          <cell r="D6273">
            <v>134.94</v>
          </cell>
          <cell r="E6273" t="str">
            <v>SICRO Jan/26</v>
          </cell>
        </row>
        <row r="6274">
          <cell r="A6274">
            <v>6416214</v>
          </cell>
          <cell r="B6274" t="str">
            <v>Usinagem de concreto asfáltico com borracha (Gap Graded) - brita comercial</v>
          </cell>
          <cell r="C6274" t="str">
            <v>t</v>
          </cell>
          <cell r="D6274">
            <v>244.31</v>
          </cell>
          <cell r="E6274" t="str">
            <v>SICRO Jan/26</v>
          </cell>
        </row>
        <row r="6275">
          <cell r="A6275">
            <v>6416218</v>
          </cell>
          <cell r="B6275" t="str">
            <v>Usinagem de concreto asfáltico com borracha (Gap Graded) - brita produzida</v>
          </cell>
          <cell r="C6275" t="str">
            <v>t</v>
          </cell>
          <cell r="D6275">
            <v>177.51</v>
          </cell>
          <cell r="E6275" t="str">
            <v>SICRO Jan/26</v>
          </cell>
        </row>
        <row r="6276">
          <cell r="A6276">
            <v>6416211</v>
          </cell>
          <cell r="B6276" t="str">
            <v>Usinagem de concreto asfáltico com borracha - faixa A - brita comercial</v>
          </cell>
          <cell r="C6276" t="str">
            <v>t</v>
          </cell>
          <cell r="D6276">
            <v>240.95</v>
          </cell>
          <cell r="E6276" t="str">
            <v>SICRO Jan/26</v>
          </cell>
        </row>
        <row r="6277">
          <cell r="A6277">
            <v>6416215</v>
          </cell>
          <cell r="B6277" t="str">
            <v>Usinagem de concreto asfáltico com borracha - faixa A - brita produzida</v>
          </cell>
          <cell r="C6277" t="str">
            <v>t</v>
          </cell>
          <cell r="D6277">
            <v>178.09</v>
          </cell>
          <cell r="E6277" t="str">
            <v>SICRO Jan/26</v>
          </cell>
        </row>
        <row r="6278">
          <cell r="A6278">
            <v>6416212</v>
          </cell>
          <cell r="B6278" t="str">
            <v>Usinagem de concreto asfáltico com borracha - faixa B - brita comercial</v>
          </cell>
          <cell r="C6278" t="str">
            <v>t</v>
          </cell>
          <cell r="D6278">
            <v>244.92</v>
          </cell>
          <cell r="E6278" t="str">
            <v>SICRO Jan/26</v>
          </cell>
        </row>
        <row r="6279">
          <cell r="A6279">
            <v>6416216</v>
          </cell>
          <cell r="B6279" t="str">
            <v>Usinagem de concreto asfáltico com borracha - faixa B - brita produzida</v>
          </cell>
          <cell r="C6279" t="str">
            <v>t</v>
          </cell>
          <cell r="D6279">
            <v>182.6</v>
          </cell>
          <cell r="E6279" t="str">
            <v>SICRO Jan/26</v>
          </cell>
        </row>
        <row r="6280">
          <cell r="A6280">
            <v>6416213</v>
          </cell>
          <cell r="B6280" t="str">
            <v>Usinagem de concreto asfáltico com borracha - faixa C - brita comercial</v>
          </cell>
          <cell r="C6280" t="str">
            <v>t</v>
          </cell>
          <cell r="D6280">
            <v>245.82</v>
          </cell>
          <cell r="E6280" t="str">
            <v>SICRO Jan/26</v>
          </cell>
        </row>
        <row r="6281">
          <cell r="A6281">
            <v>6416217</v>
          </cell>
          <cell r="B6281" t="str">
            <v>Usinagem de concreto asfáltico com borracha - faixa C - brita produzida</v>
          </cell>
          <cell r="C6281" t="str">
            <v>t</v>
          </cell>
          <cell r="D6281">
            <v>184.83</v>
          </cell>
          <cell r="E6281" t="str">
            <v>SICRO Jan/26</v>
          </cell>
        </row>
        <row r="6282">
          <cell r="A6282">
            <v>6416289</v>
          </cell>
          <cell r="B6282" t="str">
            <v>Usinagem de concreto asfáltico reciclado a frio com espuma de asfalto, agregado comercial e cimento</v>
          </cell>
          <cell r="C6282" t="str">
            <v>m³</v>
          </cell>
          <cell r="D6282">
            <v>162.25</v>
          </cell>
          <cell r="E6282" t="str">
            <v>SICRO Jan/26</v>
          </cell>
        </row>
        <row r="6283">
          <cell r="A6283">
            <v>6416288</v>
          </cell>
          <cell r="B6283" t="str">
            <v>Usinagem de concreto asfáltico reciclado a frio com espuma de asfalto, agregado produzido e cimento</v>
          </cell>
          <cell r="C6283" t="str">
            <v>m³</v>
          </cell>
          <cell r="D6283">
            <v>110.82</v>
          </cell>
          <cell r="E6283" t="str">
            <v>SICRO Jan/26</v>
          </cell>
        </row>
        <row r="6284">
          <cell r="A6284">
            <v>6416098</v>
          </cell>
          <cell r="B6284" t="str">
            <v>Usinagem de concreto asfáltico reciclado em usina fixa com adição de material fresado e brita comercial</v>
          </cell>
          <cell r="C6284" t="str">
            <v>t</v>
          </cell>
          <cell r="D6284">
            <v>168.54</v>
          </cell>
          <cell r="E6284" t="str">
            <v>SICRO Jan/26</v>
          </cell>
        </row>
        <row r="6285">
          <cell r="A6285">
            <v>6416097</v>
          </cell>
          <cell r="B6285" t="str">
            <v>Usinagem de concreto asfáltico reciclado em usina fixa com adição de material fresado e brita produzida</v>
          </cell>
          <cell r="C6285" t="str">
            <v>t</v>
          </cell>
          <cell r="D6285">
            <v>127.08</v>
          </cell>
          <cell r="E6285" t="str">
            <v>SICRO Jan/26</v>
          </cell>
        </row>
        <row r="6286">
          <cell r="A6286">
            <v>6416258</v>
          </cell>
          <cell r="B6286" t="str">
            <v>Usinagem de micro pré-misturado a quente com asfalto polímero - brita comercial</v>
          </cell>
          <cell r="C6286" t="str">
            <v>t</v>
          </cell>
          <cell r="D6286">
            <v>191.1</v>
          </cell>
          <cell r="E6286" t="str">
            <v>SICRO Jan/26</v>
          </cell>
        </row>
        <row r="6287">
          <cell r="A6287">
            <v>6416259</v>
          </cell>
          <cell r="B6287" t="str">
            <v>Usinagem de micro pré-misturado a quente com asfalto polímero - brita produzida</v>
          </cell>
          <cell r="C6287" t="str">
            <v>t</v>
          </cell>
          <cell r="D6287">
            <v>130.63999999999999</v>
          </cell>
          <cell r="E6287" t="str">
            <v>SICRO Jan/26</v>
          </cell>
        </row>
        <row r="6288">
          <cell r="A6288">
            <v>6416074</v>
          </cell>
          <cell r="B6288" t="str">
            <v>Usinagem de pré-misturado a frio - faixa A - areia e brita comerciais</v>
          </cell>
          <cell r="C6288" t="str">
            <v>m³</v>
          </cell>
          <cell r="D6288">
            <v>303.95</v>
          </cell>
          <cell r="E6288" t="str">
            <v>SICRO Jan/26</v>
          </cell>
        </row>
        <row r="6289">
          <cell r="A6289">
            <v>6416073</v>
          </cell>
          <cell r="B6289" t="str">
            <v>Usinagem de pré-misturado a frio - faixa A - areia extraída e brita produzida</v>
          </cell>
          <cell r="C6289" t="str">
            <v>m³</v>
          </cell>
          <cell r="D6289">
            <v>136.91</v>
          </cell>
          <cell r="E6289" t="str">
            <v>SICRO Jan/26</v>
          </cell>
        </row>
        <row r="6290">
          <cell r="A6290">
            <v>6416220</v>
          </cell>
          <cell r="B6290" t="str">
            <v>Usinagem de pré-misturado a frio - faixa B - areia e brita comerciais</v>
          </cell>
          <cell r="C6290" t="str">
            <v>m³</v>
          </cell>
          <cell r="D6290">
            <v>309.94</v>
          </cell>
          <cell r="E6290" t="str">
            <v>SICRO Jan/26</v>
          </cell>
        </row>
        <row r="6291">
          <cell r="A6291">
            <v>6416219</v>
          </cell>
          <cell r="B6291" t="str">
            <v>Usinagem de pré-misturado a frio - faixa B - areia extraída e brita produzida</v>
          </cell>
          <cell r="C6291" t="str">
            <v>m³</v>
          </cell>
          <cell r="D6291">
            <v>133.76</v>
          </cell>
          <cell r="E6291" t="str">
            <v>SICRO Jan/26</v>
          </cell>
        </row>
        <row r="6292">
          <cell r="A6292">
            <v>6416222</v>
          </cell>
          <cell r="B6292" t="str">
            <v>Usinagem de pré-misturado a frio - faixa C - areia e brita comerciais</v>
          </cell>
          <cell r="C6292" t="str">
            <v>m³</v>
          </cell>
          <cell r="D6292">
            <v>317</v>
          </cell>
          <cell r="E6292" t="str">
            <v>SICRO Jan/26</v>
          </cell>
        </row>
        <row r="6293">
          <cell r="A6293">
            <v>6416221</v>
          </cell>
          <cell r="B6293" t="str">
            <v>Usinagem de pré-misturado a frio - faixa C - areia extraída e brita produzida</v>
          </cell>
          <cell r="C6293" t="str">
            <v>m³</v>
          </cell>
          <cell r="D6293">
            <v>149.83000000000001</v>
          </cell>
          <cell r="E6293" t="str">
            <v>SICRO Jan/26</v>
          </cell>
        </row>
        <row r="6294">
          <cell r="A6294">
            <v>6416224</v>
          </cell>
          <cell r="B6294" t="str">
            <v>Usinagem de pré-misturado a frio - faixa D - areia e brita comerciais</v>
          </cell>
          <cell r="C6294" t="str">
            <v>m³</v>
          </cell>
          <cell r="D6294">
            <v>323.83</v>
          </cell>
          <cell r="E6294" t="str">
            <v>SICRO Jan/26</v>
          </cell>
        </row>
        <row r="6295">
          <cell r="A6295">
            <v>6416223</v>
          </cell>
          <cell r="B6295" t="str">
            <v>Usinagem de pré-misturado a frio - faixa D - areia extraída e brita produzida</v>
          </cell>
          <cell r="C6295" t="str">
            <v>m³</v>
          </cell>
          <cell r="D6295">
            <v>146.68</v>
          </cell>
          <cell r="E6295" t="str">
            <v>SICRO Jan/26</v>
          </cell>
        </row>
        <row r="6296">
          <cell r="A6296">
            <v>6416082</v>
          </cell>
          <cell r="B6296" t="str">
            <v>Usinagem de pré-misturado a frio com asfalto polímero - faixa A - areia e brita comerciais</v>
          </cell>
          <cell r="C6296" t="str">
            <v>m³</v>
          </cell>
          <cell r="D6296">
            <v>303.95</v>
          </cell>
          <cell r="E6296" t="str">
            <v>SICRO Jan/26</v>
          </cell>
        </row>
        <row r="6297">
          <cell r="A6297">
            <v>6416081</v>
          </cell>
          <cell r="B6297" t="str">
            <v>Usinagem de pré-misturado a frio com asfalto polímero - faixa A - areia extraída e brita produzida</v>
          </cell>
          <cell r="C6297" t="str">
            <v>m³</v>
          </cell>
          <cell r="D6297">
            <v>136.91</v>
          </cell>
          <cell r="E6297" t="str">
            <v>SICRO Jan/26</v>
          </cell>
        </row>
        <row r="6298">
          <cell r="A6298">
            <v>6416228</v>
          </cell>
          <cell r="B6298" t="str">
            <v>Usinagem de pré-misturado a frio com asfalto polímero - faixa B - areia e brita comerciais</v>
          </cell>
          <cell r="C6298" t="str">
            <v>m³</v>
          </cell>
          <cell r="D6298">
            <v>309.94</v>
          </cell>
          <cell r="E6298" t="str">
            <v>SICRO Jan/26</v>
          </cell>
        </row>
        <row r="6299">
          <cell r="A6299">
            <v>6416227</v>
          </cell>
          <cell r="B6299" t="str">
            <v>Usinagem de pré-misturado a frio com asfalto polímero - faixa B - areia extraída e brita produzida</v>
          </cell>
          <cell r="C6299" t="str">
            <v>m³</v>
          </cell>
          <cell r="D6299">
            <v>133.76</v>
          </cell>
          <cell r="E6299" t="str">
            <v>SICRO Jan/26</v>
          </cell>
        </row>
        <row r="6300">
          <cell r="A6300">
            <v>6416230</v>
          </cell>
          <cell r="B6300" t="str">
            <v>Usinagem de pré-misturado a frio com asfalto polímero - faixa C - areia e brita comerciais</v>
          </cell>
          <cell r="C6300" t="str">
            <v>m³</v>
          </cell>
          <cell r="D6300">
            <v>315.63</v>
          </cell>
          <cell r="E6300" t="str">
            <v>SICRO Jan/26</v>
          </cell>
        </row>
        <row r="6301">
          <cell r="A6301">
            <v>6416229</v>
          </cell>
          <cell r="B6301" t="str">
            <v>Usinagem de pré-misturado a frio com asfalto polímero - faixa C - areia extraída e brita produzida</v>
          </cell>
          <cell r="C6301" t="str">
            <v>m³</v>
          </cell>
          <cell r="D6301">
            <v>149.25</v>
          </cell>
          <cell r="E6301" t="str">
            <v>SICRO Jan/26</v>
          </cell>
        </row>
        <row r="6302">
          <cell r="A6302">
            <v>6416232</v>
          </cell>
          <cell r="B6302" t="str">
            <v>Usinagem de pré-misturado a frio com asfalto polímero - faixa D - areia e brita comerciais</v>
          </cell>
          <cell r="C6302" t="str">
            <v>m³</v>
          </cell>
          <cell r="D6302">
            <v>322.43</v>
          </cell>
          <cell r="E6302" t="str">
            <v>SICRO Jan/26</v>
          </cell>
        </row>
        <row r="6303">
          <cell r="A6303">
            <v>6416231</v>
          </cell>
          <cell r="B6303" t="str">
            <v>Usinagem de pré-misturado a frio com asfalto polímero - faixa D - areia extraída e brita produzida</v>
          </cell>
          <cell r="C6303" t="str">
            <v>m³</v>
          </cell>
          <cell r="D6303">
            <v>146.12</v>
          </cell>
          <cell r="E6303" t="str">
            <v>SICRO Jan/26</v>
          </cell>
        </row>
        <row r="6304">
          <cell r="A6304">
            <v>6416086</v>
          </cell>
          <cell r="B6304" t="str">
            <v>Usinagem de pré-misturado a quente com asfalto polímero - faixa I - camada porosa de atrito - areia e brita comerciais</v>
          </cell>
          <cell r="C6304" t="str">
            <v>t</v>
          </cell>
          <cell r="D6304">
            <v>203.69</v>
          </cell>
          <cell r="E6304" t="str">
            <v>SICRO Jan/26</v>
          </cell>
        </row>
        <row r="6305">
          <cell r="A6305">
            <v>6416085</v>
          </cell>
          <cell r="B6305" t="str">
            <v>Usinagem de pré-misturado a quente com asfalto polímero - faixa I - camada porosa de atrito - areia extraída e brita produzida</v>
          </cell>
          <cell r="C6305" t="str">
            <v>t</v>
          </cell>
          <cell r="D6305">
            <v>128.01</v>
          </cell>
          <cell r="E6305" t="str">
            <v>SICRO Jan/26</v>
          </cell>
        </row>
        <row r="6306">
          <cell r="A6306">
            <v>6416238</v>
          </cell>
          <cell r="B6306" t="str">
            <v>Usinagem de pré-misturado a quente com asfalto polímero - faixa II - camada porosa de atrito - areia e brita comerciais</v>
          </cell>
          <cell r="C6306" t="str">
            <v>t</v>
          </cell>
          <cell r="D6306">
            <v>195.29</v>
          </cell>
          <cell r="E6306" t="str">
            <v>SICRO Jan/26</v>
          </cell>
        </row>
        <row r="6307">
          <cell r="A6307">
            <v>6416237</v>
          </cell>
          <cell r="B6307" t="str">
            <v>Usinagem de pré-misturado a quente com asfalto polímero - faixa II - camada porosa de atrito - areia extraída e brita produzida</v>
          </cell>
          <cell r="C6307" t="str">
            <v>t</v>
          </cell>
          <cell r="D6307">
            <v>117.78</v>
          </cell>
          <cell r="E6307" t="str">
            <v>SICRO Jan/26</v>
          </cell>
        </row>
        <row r="6308">
          <cell r="A6308">
            <v>6416240</v>
          </cell>
          <cell r="B6308" t="str">
            <v>Usinagem de pré-misturado a quente com asfalto polímero - faixa III - camada porosa de atrito - areia e brita comerciais</v>
          </cell>
          <cell r="C6308" t="str">
            <v>t</v>
          </cell>
          <cell r="D6308">
            <v>202.44</v>
          </cell>
          <cell r="E6308" t="str">
            <v>SICRO Jan/26</v>
          </cell>
        </row>
        <row r="6309">
          <cell r="A6309">
            <v>6416239</v>
          </cell>
          <cell r="B6309" t="str">
            <v>Usinagem de pré-misturado a quente com asfalto polímero - faixa III - camada porosa de atrito - areia extraída e brita produzida</v>
          </cell>
          <cell r="C6309" t="str">
            <v>t</v>
          </cell>
          <cell r="D6309">
            <v>126.47</v>
          </cell>
          <cell r="E6309" t="str">
            <v>SICRO Jan/26</v>
          </cell>
        </row>
        <row r="6310">
          <cell r="A6310">
            <v>6416242</v>
          </cell>
          <cell r="B6310" t="str">
            <v>Usinagem de pré-misturado a quente com asfalto polímero - faixa IV - camada porosa de atrito - areia e brita comerciais</v>
          </cell>
          <cell r="C6310" t="str">
            <v>t</v>
          </cell>
          <cell r="D6310">
            <v>208.09</v>
          </cell>
          <cell r="E6310" t="str">
            <v>SICRO Jan/26</v>
          </cell>
        </row>
        <row r="6311">
          <cell r="A6311">
            <v>6416241</v>
          </cell>
          <cell r="B6311" t="str">
            <v>Usinagem de pré-misturado a quente com asfalto polímero - faixa IV - camada porosa de atrito - areia extraída e brita produzida</v>
          </cell>
          <cell r="C6311" t="str">
            <v>t</v>
          </cell>
          <cell r="D6311">
            <v>132.63</v>
          </cell>
          <cell r="E6311" t="str">
            <v>SICRO Jan/26</v>
          </cell>
        </row>
        <row r="6312">
          <cell r="A6312">
            <v>6416244</v>
          </cell>
          <cell r="B6312" t="str">
            <v>Usinagem de pré-misturado a quente com asfalto polímero - faixa V - camada porosa de atrito - areia e brita comerciais</v>
          </cell>
          <cell r="C6312" t="str">
            <v>t</v>
          </cell>
          <cell r="D6312">
            <v>206.18</v>
          </cell>
          <cell r="E6312" t="str">
            <v>SICRO Jan/26</v>
          </cell>
        </row>
        <row r="6313">
          <cell r="A6313">
            <v>6416243</v>
          </cell>
          <cell r="B6313" t="str">
            <v>Usinagem de pré-misturado a quente com asfalto polímero - faixa V - camada porosa de atrito - areia extraída e brita produzida</v>
          </cell>
          <cell r="C6313" t="str">
            <v>t</v>
          </cell>
          <cell r="D6313">
            <v>132.22</v>
          </cell>
          <cell r="E6313" t="str">
            <v>SICRO Jan/26</v>
          </cell>
        </row>
        <row r="6314">
          <cell r="A6314">
            <v>6416250</v>
          </cell>
          <cell r="B6314" t="str">
            <v>Usinagem de solo areia (70% - 30%) - material de jazida e areia comercial</v>
          </cell>
          <cell r="C6314" t="str">
            <v>m³</v>
          </cell>
          <cell r="D6314">
            <v>73.11</v>
          </cell>
          <cell r="E6314" t="str">
            <v>SICRO Jan/26</v>
          </cell>
        </row>
        <row r="6315">
          <cell r="A6315">
            <v>6416153</v>
          </cell>
          <cell r="B6315" t="str">
            <v>Usinagem de solo areia (70% - 30%) - material de jazida e areia extraída</v>
          </cell>
          <cell r="C6315" t="str">
            <v>m³</v>
          </cell>
          <cell r="D6315">
            <v>21.67</v>
          </cell>
          <cell r="E6315" t="str">
            <v>SICRO Jan/26</v>
          </cell>
        </row>
        <row r="6316">
          <cell r="A6316">
            <v>6416185</v>
          </cell>
          <cell r="B6316" t="str">
            <v>Usinagem de solo brita (70% - 30%) com 3% cimento - material de jazida e brita comercial</v>
          </cell>
          <cell r="C6316" t="str">
            <v>m³</v>
          </cell>
          <cell r="D6316">
            <v>118.73</v>
          </cell>
          <cell r="E6316" t="str">
            <v>SICRO Jan/26</v>
          </cell>
        </row>
        <row r="6317">
          <cell r="A6317">
            <v>6416184</v>
          </cell>
          <cell r="B6317" t="str">
            <v>Usinagem de solo brita (70% - 30%) com 3% cimento - material de jazida e brita produzida</v>
          </cell>
          <cell r="C6317" t="str">
            <v>m³</v>
          </cell>
          <cell r="D6317">
            <v>77.19</v>
          </cell>
          <cell r="E6317" t="str">
            <v>SICRO Jan/26</v>
          </cell>
        </row>
        <row r="6318">
          <cell r="A6318">
            <v>6416030</v>
          </cell>
          <cell r="B6318" t="str">
            <v>Usinagem de solo brita (70% - 30%) com material de jazida e brita comercial em usina de 300 t/h</v>
          </cell>
          <cell r="C6318" t="str">
            <v>m³</v>
          </cell>
          <cell r="D6318">
            <v>81.95</v>
          </cell>
          <cell r="E6318" t="str">
            <v>SICRO Jan/26</v>
          </cell>
        </row>
        <row r="6319">
          <cell r="A6319">
            <v>6416029</v>
          </cell>
          <cell r="B6319" t="str">
            <v>Usinagem de solo brita (70% - 30%) com material de jazida e brita produzida em usina de 300 t/h</v>
          </cell>
          <cell r="C6319" t="str">
            <v>m³</v>
          </cell>
          <cell r="D6319">
            <v>39.130000000000003</v>
          </cell>
          <cell r="E6319" t="str">
            <v>SICRO Jan/26</v>
          </cell>
        </row>
        <row r="6320">
          <cell r="A6320">
            <v>6416056</v>
          </cell>
          <cell r="B6320" t="str">
            <v>Usinagem de solo cimento com 7% de cimento com material de jazida em usina de 300 t/h</v>
          </cell>
          <cell r="C6320" t="str">
            <v>m³</v>
          </cell>
          <cell r="D6320">
            <v>89.31</v>
          </cell>
          <cell r="E6320" t="str">
            <v>SICRO Jan/26</v>
          </cell>
        </row>
        <row r="6321">
          <cell r="A6321">
            <v>6416278</v>
          </cell>
          <cell r="B6321" t="str">
            <v>Usinagem de solo escória de aciaria (50% - 50%) com material de jazida em usina de 300 t/h</v>
          </cell>
          <cell r="C6321" t="str">
            <v>m³</v>
          </cell>
          <cell r="D6321">
            <v>29.77</v>
          </cell>
          <cell r="E6321" t="str">
            <v>SICRO Jan/26</v>
          </cell>
        </row>
        <row r="6322">
          <cell r="A6322">
            <v>6416047</v>
          </cell>
          <cell r="B6322" t="str">
            <v>Usinagem de solo melhorado com 3% de cimento com material de jazida em usina de 300 t/h</v>
          </cell>
          <cell r="C6322" t="str">
            <v>m³</v>
          </cell>
          <cell r="D6322">
            <v>47.16</v>
          </cell>
          <cell r="E6322" t="str">
            <v>SICRO Jan/26</v>
          </cell>
        </row>
        <row r="6323">
          <cell r="A6323">
            <v>6416090</v>
          </cell>
          <cell r="B6323" t="str">
            <v>Usinagem para pavimento de concreto com fôrmas deslizantes - areia e brita comerciais</v>
          </cell>
          <cell r="C6323" t="str">
            <v>m³</v>
          </cell>
          <cell r="D6323">
            <v>397.97</v>
          </cell>
          <cell r="E6323" t="str">
            <v>SICRO Jan/26</v>
          </cell>
        </row>
        <row r="6324">
          <cell r="A6324">
            <v>6416089</v>
          </cell>
          <cell r="B6324" t="str">
            <v>Usinagem para pavimento de concreto com fôrmas deslizantes - areia extraída e brita produzida</v>
          </cell>
          <cell r="C6324" t="str">
            <v>m³</v>
          </cell>
          <cell r="D6324">
            <v>258.75</v>
          </cell>
          <cell r="E6324" t="str">
            <v>SICRO Jan/26</v>
          </cell>
        </row>
        <row r="6325">
          <cell r="A6325">
            <v>6416094</v>
          </cell>
          <cell r="B6325" t="str">
            <v>Usinagem para pavimento de concreto compactado com rolo - brita comercial</v>
          </cell>
          <cell r="C6325" t="str">
            <v>m³</v>
          </cell>
          <cell r="D6325">
            <v>357.19</v>
          </cell>
          <cell r="E6325" t="str">
            <v>SICRO Jan/26</v>
          </cell>
        </row>
        <row r="6326">
          <cell r="A6326">
            <v>6416093</v>
          </cell>
          <cell r="B6326" t="str">
            <v>Usinagem para pavimento de concreto compactado com rolo - brita produzida</v>
          </cell>
          <cell r="C6326" t="str">
            <v>m³</v>
          </cell>
          <cell r="D6326">
            <v>208.03</v>
          </cell>
          <cell r="E6326" t="str">
            <v>SICRO Jan/26</v>
          </cell>
        </row>
        <row r="6327">
          <cell r="A6327">
            <v>6416092</v>
          </cell>
          <cell r="B6327" t="str">
            <v>Usinagem para sub-base de concreto compactado com rolo - brita comercial</v>
          </cell>
          <cell r="C6327" t="str">
            <v>m³</v>
          </cell>
          <cell r="D6327">
            <v>316.89999999999998</v>
          </cell>
          <cell r="E6327" t="str">
            <v>SICRO Jan/26</v>
          </cell>
        </row>
        <row r="6328">
          <cell r="A6328">
            <v>6416091</v>
          </cell>
          <cell r="B6328" t="str">
            <v>Usinagem para sub-base de concreto compactado com rolo - brita produzida</v>
          </cell>
          <cell r="C6328" t="str">
            <v>m³</v>
          </cell>
          <cell r="D6328">
            <v>160.96</v>
          </cell>
          <cell r="E6328" t="str">
            <v>SICRO Jan/26</v>
          </cell>
        </row>
        <row r="6329">
          <cell r="A6329">
            <v>6817809</v>
          </cell>
          <cell r="B6329" t="str">
            <v>Confecção de BSCC - seção canal de 1,5 x 1,5 m - areia e brita comerciais</v>
          </cell>
          <cell r="C6329" t="str">
            <v>m</v>
          </cell>
          <cell r="D6329">
            <v>1081.74</v>
          </cell>
          <cell r="E6329" t="str">
            <v>SICRO Jan/26</v>
          </cell>
        </row>
        <row r="6330">
          <cell r="A6330">
            <v>6817810</v>
          </cell>
          <cell r="B6330" t="str">
            <v>Confecção de BSCC - seção canal de 1,5 x 1,5 m - areia extraída e brita produzida</v>
          </cell>
          <cell r="C6330" t="str">
            <v>m</v>
          </cell>
          <cell r="D6330">
            <v>962.58</v>
          </cell>
          <cell r="E6330" t="str">
            <v>SICRO Jan/26</v>
          </cell>
        </row>
        <row r="6331">
          <cell r="A6331">
            <v>6817811</v>
          </cell>
          <cell r="B6331" t="str">
            <v>Confecção de BSCC - seção canal de 2,0 x 1,5 m - areia e brita comerciais</v>
          </cell>
          <cell r="C6331" t="str">
            <v>m</v>
          </cell>
          <cell r="D6331">
            <v>1154.94</v>
          </cell>
          <cell r="E6331" t="str">
            <v>SICRO Jan/26</v>
          </cell>
        </row>
        <row r="6332">
          <cell r="A6332">
            <v>6817812</v>
          </cell>
          <cell r="B6332" t="str">
            <v>Confecção de BSCC - seção canal de 2,0 x 1,5 m - areia extraída e brita produzida</v>
          </cell>
          <cell r="C6332" t="str">
            <v>m</v>
          </cell>
          <cell r="D6332">
            <v>1023.23</v>
          </cell>
          <cell r="E6332" t="str">
            <v>SICRO Jan/26</v>
          </cell>
        </row>
        <row r="6333">
          <cell r="A6333">
            <v>6817813</v>
          </cell>
          <cell r="B6333" t="str">
            <v>Confecção de BSCC - seção canal de 2,0 x 2,0 m - tipo I - areia e brita comerciais</v>
          </cell>
          <cell r="C6333" t="str">
            <v>m</v>
          </cell>
          <cell r="D6333">
            <v>1836.17</v>
          </cell>
          <cell r="E6333" t="str">
            <v>SICRO Jan/26</v>
          </cell>
        </row>
        <row r="6334">
          <cell r="A6334">
            <v>6817814</v>
          </cell>
          <cell r="B6334" t="str">
            <v>Confecção de BSCC - seção canal de 2,0 x 2,0 m - tipo I - areia extraída e brita produzida</v>
          </cell>
          <cell r="C6334" t="str">
            <v>m</v>
          </cell>
          <cell r="D6334">
            <v>1629.2</v>
          </cell>
          <cell r="E6334" t="str">
            <v>SICRO Jan/26</v>
          </cell>
        </row>
        <row r="6335">
          <cell r="A6335">
            <v>6817815</v>
          </cell>
          <cell r="B6335" t="str">
            <v>Confecção de BSCC - seção canal de 2,0 x 2,0 m - tipo II - areia e brita comerciais</v>
          </cell>
          <cell r="C6335" t="str">
            <v>m</v>
          </cell>
          <cell r="D6335">
            <v>1531.12</v>
          </cell>
          <cell r="E6335" t="str">
            <v>SICRO Jan/26</v>
          </cell>
        </row>
        <row r="6336">
          <cell r="A6336">
            <v>6817816</v>
          </cell>
          <cell r="B6336" t="str">
            <v>Confecção de BSCC - seção canal de 2,0 x 2,0 m - tipo II - areia extraída e brita produzida</v>
          </cell>
          <cell r="C6336" t="str">
            <v>m</v>
          </cell>
          <cell r="D6336">
            <v>1324.15</v>
          </cell>
          <cell r="E6336" t="str">
            <v>SICRO Jan/26</v>
          </cell>
        </row>
        <row r="6337">
          <cell r="A6337">
            <v>6817817</v>
          </cell>
          <cell r="B6337" t="str">
            <v>Confecção de BSCC - seção canal de 2,5 x 1,5 m - areia e brita comerciais</v>
          </cell>
          <cell r="C6337" t="str">
            <v>m</v>
          </cell>
          <cell r="D6337">
            <v>1240.7</v>
          </cell>
          <cell r="E6337" t="str">
            <v>SICRO Jan/26</v>
          </cell>
        </row>
        <row r="6338">
          <cell r="A6338">
            <v>6817818</v>
          </cell>
          <cell r="B6338" t="str">
            <v>Confecção de BSCC - seção canal de 2,5 x 1,5 m - areia extraída e brita produzida</v>
          </cell>
          <cell r="C6338" t="str">
            <v>m</v>
          </cell>
          <cell r="D6338">
            <v>1098.02</v>
          </cell>
          <cell r="E6338" t="str">
            <v>SICRO Jan/26</v>
          </cell>
        </row>
        <row r="6339">
          <cell r="A6339">
            <v>6817819</v>
          </cell>
          <cell r="B6339" t="str">
            <v>Confecção de BSCC - seção canal de 2,5 x 2,0 m - tipo I - areia e brita comerciais</v>
          </cell>
          <cell r="C6339" t="str">
            <v>m</v>
          </cell>
          <cell r="D6339">
            <v>1927.11</v>
          </cell>
          <cell r="E6339" t="str">
            <v>SICRO Jan/26</v>
          </cell>
        </row>
        <row r="6340">
          <cell r="A6340">
            <v>6817820</v>
          </cell>
          <cell r="B6340" t="str">
            <v>Confecção de BSCC - seção canal de 2,5 x 2,0 m - tipo I - areia extraída e brita produzida</v>
          </cell>
          <cell r="C6340" t="str">
            <v>m</v>
          </cell>
          <cell r="D6340">
            <v>1704.47</v>
          </cell>
          <cell r="E6340" t="str">
            <v>SICRO Jan/26</v>
          </cell>
        </row>
        <row r="6341">
          <cell r="A6341">
            <v>6817821</v>
          </cell>
          <cell r="B6341" t="str">
            <v>Confecção de BSCC - seção canal de 2,5 x 2,0 m - tipo II - areia e brita comerciais</v>
          </cell>
          <cell r="C6341" t="str">
            <v>m</v>
          </cell>
          <cell r="D6341">
            <v>1632.14</v>
          </cell>
          <cell r="E6341" t="str">
            <v>SICRO Jan/26</v>
          </cell>
        </row>
        <row r="6342">
          <cell r="A6342">
            <v>6817822</v>
          </cell>
          <cell r="B6342" t="str">
            <v>Confecção de BSCC - seção canal de 2,5 x 2,0 m - tipo II - areia extraída e brita produzida</v>
          </cell>
          <cell r="C6342" t="str">
            <v>m</v>
          </cell>
          <cell r="D6342">
            <v>1409.5</v>
          </cell>
          <cell r="E6342" t="str">
            <v>SICRO Jan/26</v>
          </cell>
        </row>
        <row r="6343">
          <cell r="A6343">
            <v>6817823</v>
          </cell>
          <cell r="B6343" t="str">
            <v>Confecção de BSCC - seção canal de 3,0 x 1,5 m - areia e brita comerciais</v>
          </cell>
          <cell r="C6343" t="str">
            <v>m</v>
          </cell>
          <cell r="D6343">
            <v>1331.3</v>
          </cell>
          <cell r="E6343" t="str">
            <v>SICRO Jan/26</v>
          </cell>
        </row>
        <row r="6344">
          <cell r="A6344">
            <v>6817824</v>
          </cell>
          <cell r="B6344" t="str">
            <v>Confecção de BSCC - seção canal de 3,0 x 1,5 m - areia extraída e brita produzida</v>
          </cell>
          <cell r="C6344" t="str">
            <v>m</v>
          </cell>
          <cell r="D6344">
            <v>1176.08</v>
          </cell>
          <cell r="E6344" t="str">
            <v>SICRO Jan/26</v>
          </cell>
        </row>
        <row r="6345">
          <cell r="A6345">
            <v>6817825</v>
          </cell>
          <cell r="B6345" t="str">
            <v>Confecção de BSCC - seção canal de 3,0 x 2,0 m - tipo I - areia e brita comerciais</v>
          </cell>
          <cell r="C6345" t="str">
            <v>m</v>
          </cell>
          <cell r="D6345">
            <v>1951.23</v>
          </cell>
          <cell r="E6345" t="str">
            <v>SICRO Jan/26</v>
          </cell>
        </row>
        <row r="6346">
          <cell r="A6346">
            <v>6817826</v>
          </cell>
          <cell r="B6346" t="str">
            <v>Confecção de BSCC - seção canal de 3,0 x 2,0 m - tipo I - areia extraída e brita produzida</v>
          </cell>
          <cell r="C6346" t="str">
            <v>m</v>
          </cell>
          <cell r="D6346">
            <v>1712.91</v>
          </cell>
          <cell r="E6346" t="str">
            <v>SICRO Jan/26</v>
          </cell>
        </row>
        <row r="6347">
          <cell r="A6347">
            <v>6817827</v>
          </cell>
          <cell r="B6347" t="str">
            <v>Confecção de BSCC - seção canal de 3,0 x 2,0 m - tipo II - areia e brita comerciais</v>
          </cell>
          <cell r="C6347" t="str">
            <v>m</v>
          </cell>
          <cell r="D6347">
            <v>1733.16</v>
          </cell>
          <cell r="E6347" t="str">
            <v>SICRO Jan/26</v>
          </cell>
        </row>
        <row r="6348">
          <cell r="A6348">
            <v>6817828</v>
          </cell>
          <cell r="B6348" t="str">
            <v>Confecção de BSCC - seção canal de 3,0 x 2,0 m - tipo II - areia extraída e brita produzida</v>
          </cell>
          <cell r="C6348" t="str">
            <v>m</v>
          </cell>
          <cell r="D6348">
            <v>1494.83</v>
          </cell>
          <cell r="E6348" t="str">
            <v>SICRO Jan/26</v>
          </cell>
        </row>
        <row r="6349">
          <cell r="A6349">
            <v>6817753</v>
          </cell>
          <cell r="B6349" t="str">
            <v>Confecção de BSCC - seção fechada de 1,5 x 1,5 m - altura do aterro de 0,25 a 1,00 m - areia e brita comerciais</v>
          </cell>
          <cell r="C6349" t="str">
            <v>m</v>
          </cell>
          <cell r="D6349">
            <v>1453.67</v>
          </cell>
          <cell r="E6349" t="str">
            <v>SICRO Jan/26</v>
          </cell>
        </row>
        <row r="6350">
          <cell r="A6350">
            <v>6817754</v>
          </cell>
          <cell r="B6350" t="str">
            <v>Confecção de BSCC - seção fechada de 1,5 x 1,5 m - altura do aterro de 0,25 a 1,00 m - areia extraída e brita produzida</v>
          </cell>
          <cell r="C6350" t="str">
            <v>m</v>
          </cell>
          <cell r="D6350">
            <v>1285.9000000000001</v>
          </cell>
          <cell r="E6350" t="str">
            <v>SICRO Jan/26</v>
          </cell>
        </row>
        <row r="6351">
          <cell r="A6351">
            <v>6817755</v>
          </cell>
          <cell r="B6351" t="str">
            <v>Confecção de BSCC - seção fechada de 1,5 x 1,5 m - altura do aterro de 1,00 a 2,50 m - areia e brita comerciais</v>
          </cell>
          <cell r="C6351" t="str">
            <v>m</v>
          </cell>
          <cell r="D6351">
            <v>1386.28</v>
          </cell>
          <cell r="E6351" t="str">
            <v>SICRO Jan/26</v>
          </cell>
        </row>
        <row r="6352">
          <cell r="A6352">
            <v>6817756</v>
          </cell>
          <cell r="B6352" t="str">
            <v>Confecção de BSCC - seção fechada de 1,5 x 1,5 m - altura do aterro de 1,00 a 2,50 m - areia extraída e brita produzida</v>
          </cell>
          <cell r="C6352" t="str">
            <v>m</v>
          </cell>
          <cell r="D6352">
            <v>1218.51</v>
          </cell>
          <cell r="E6352" t="str">
            <v>SICRO Jan/26</v>
          </cell>
        </row>
        <row r="6353">
          <cell r="A6353">
            <v>6817763</v>
          </cell>
          <cell r="B6353" t="str">
            <v>Confecção de BSCC - seção fechada de 1,5 x 1,5 m - altura do aterro de 10,00 a 12,50 m - areia e brita comerciais</v>
          </cell>
          <cell r="C6353" t="str">
            <v>m</v>
          </cell>
          <cell r="D6353">
            <v>1764.26</v>
          </cell>
          <cell r="E6353" t="str">
            <v>SICRO Jan/26</v>
          </cell>
        </row>
        <row r="6354">
          <cell r="A6354">
            <v>6817764</v>
          </cell>
          <cell r="B6354" t="str">
            <v>Confecção de BSCC - seção fechada de 1,5 x 1,5 m - altura do aterro de 10,00 a 12,50 m - areia extraída e brita produzida</v>
          </cell>
          <cell r="C6354" t="str">
            <v>m</v>
          </cell>
          <cell r="D6354">
            <v>1541.68</v>
          </cell>
          <cell r="E6354" t="str">
            <v>SICRO Jan/26</v>
          </cell>
        </row>
        <row r="6355">
          <cell r="A6355">
            <v>6817765</v>
          </cell>
          <cell r="B6355" t="str">
            <v>Confecção de BSCC - seção fechada de 1,5 x 1,5 m - altura do aterro de 12,50 a 15,00 m - areia e brita comerciais</v>
          </cell>
          <cell r="C6355" t="str">
            <v>m</v>
          </cell>
          <cell r="D6355">
            <v>2053.92</v>
          </cell>
          <cell r="E6355" t="str">
            <v>SICRO Jan/26</v>
          </cell>
        </row>
        <row r="6356">
          <cell r="A6356">
            <v>6817766</v>
          </cell>
          <cell r="B6356" t="str">
            <v>Confecção de BSCC - seção fechada de 1,5 x 1,5 m - altura do aterro de 12,50 a 15,00 m - areia extraída e brita produzida</v>
          </cell>
          <cell r="C6356" t="str">
            <v>m</v>
          </cell>
          <cell r="D6356">
            <v>1848.03</v>
          </cell>
          <cell r="E6356" t="str">
            <v>SICRO Jan/26</v>
          </cell>
        </row>
        <row r="6357">
          <cell r="A6357">
            <v>6817757</v>
          </cell>
          <cell r="B6357" t="str">
            <v>Confecção de BSCC - seção fechada de 1,5 x 1,5 m - altura do aterro de 2,50 a 5,00 m - areia e brita comerciais</v>
          </cell>
          <cell r="C6357" t="str">
            <v>m</v>
          </cell>
          <cell r="D6357">
            <v>1386.28</v>
          </cell>
          <cell r="E6357" t="str">
            <v>SICRO Jan/26</v>
          </cell>
        </row>
        <row r="6358">
          <cell r="A6358">
            <v>6817758</v>
          </cell>
          <cell r="B6358" t="str">
            <v>Confecção de BSCC - seção fechada de 1,5 x 1,5 m - altura do aterro de 2,50 a 5,00 m - areia extraída e brita produzida</v>
          </cell>
          <cell r="C6358" t="str">
            <v>m</v>
          </cell>
          <cell r="D6358">
            <v>1218.51</v>
          </cell>
          <cell r="E6358" t="str">
            <v>SICRO Jan/26</v>
          </cell>
        </row>
        <row r="6359">
          <cell r="A6359">
            <v>6817759</v>
          </cell>
          <cell r="B6359" t="str">
            <v>Confecção de BSCC - seção fechada de 1,5 x 1,5 m - altura do aterro de 5,00 a 7,50 m - areia e brita comerciais</v>
          </cell>
          <cell r="C6359" t="str">
            <v>m</v>
          </cell>
          <cell r="D6359">
            <v>1516.31</v>
          </cell>
          <cell r="E6359" t="str">
            <v>SICRO Jan/26</v>
          </cell>
        </row>
        <row r="6360">
          <cell r="A6360">
            <v>6817760</v>
          </cell>
          <cell r="B6360" t="str">
            <v>Confecção de BSCC - seção fechada de 1,5 x 1,5 m - altura do aterro de 5,00 a 7,50 m - areia extraída e brita produzida</v>
          </cell>
          <cell r="C6360" t="str">
            <v>m</v>
          </cell>
          <cell r="D6360">
            <v>1350.92</v>
          </cell>
          <cell r="E6360" t="str">
            <v>SICRO Jan/26</v>
          </cell>
        </row>
        <row r="6361">
          <cell r="A6361">
            <v>6817761</v>
          </cell>
          <cell r="B6361" t="str">
            <v>Confecção de BSCC - seção fechada de 1,5 x 1,5 m - altura do aterro de 7,50 a 10,00 m - areia e brita comerciais</v>
          </cell>
          <cell r="C6361" t="str">
            <v>m</v>
          </cell>
          <cell r="D6361">
            <v>1876.1</v>
          </cell>
          <cell r="E6361" t="str">
            <v>SICRO Jan/26</v>
          </cell>
        </row>
        <row r="6362">
          <cell r="A6362">
            <v>6817762</v>
          </cell>
          <cell r="B6362" t="str">
            <v>Confecção de BSCC - seção fechada de 1,5 x 1,5 m - altura do aterro de 7,50 a 10,00 m - areia extraída e brita produzida</v>
          </cell>
          <cell r="C6362" t="str">
            <v>m</v>
          </cell>
          <cell r="D6362">
            <v>1653.52</v>
          </cell>
          <cell r="E6362" t="str">
            <v>SICRO Jan/26</v>
          </cell>
        </row>
        <row r="6363">
          <cell r="A6363">
            <v>6817767</v>
          </cell>
          <cell r="B6363" t="str">
            <v>Confecção de BSCC - seção fechada de 2,0 x 2,0 m - altura do aterro de 0,25 a 1,00 m - areia e brita comerciais</v>
          </cell>
          <cell r="C6363" t="str">
            <v>m</v>
          </cell>
          <cell r="D6363">
            <v>2149.63</v>
          </cell>
          <cell r="E6363" t="str">
            <v>SICRO Jan/26</v>
          </cell>
        </row>
        <row r="6364">
          <cell r="A6364">
            <v>6817768</v>
          </cell>
          <cell r="B6364" t="str">
            <v>Confecção de BSCC - seção fechada de 2,0 x 2,0 m - altura do aterro de 0,25 a 1,00 m - areia extraída e brita produzida</v>
          </cell>
          <cell r="C6364" t="str">
            <v>m</v>
          </cell>
          <cell r="D6364">
            <v>1934.83</v>
          </cell>
          <cell r="E6364" t="str">
            <v>SICRO Jan/26</v>
          </cell>
        </row>
        <row r="6365">
          <cell r="A6365">
            <v>6817769</v>
          </cell>
          <cell r="B6365" t="str">
            <v>Confecção de BSCC - seção fechada de 2,0 x 2,0 m - altura do aterro de 1,00 a 2,50 m - areia e brita comerciais</v>
          </cell>
          <cell r="C6365" t="str">
            <v>m</v>
          </cell>
          <cell r="D6365">
            <v>1787.56</v>
          </cell>
          <cell r="E6365" t="str">
            <v>SICRO Jan/26</v>
          </cell>
        </row>
        <row r="6366">
          <cell r="A6366">
            <v>6817770</v>
          </cell>
          <cell r="B6366" t="str">
            <v>Confecção de BSCC - seção fechada de 2,0 x 2,0 m - altura do aterro de 1,00 a 2,50 m - areia extraída e brita produzida</v>
          </cell>
          <cell r="C6366" t="str">
            <v>m</v>
          </cell>
          <cell r="D6366">
            <v>1572.76</v>
          </cell>
          <cell r="E6366" t="str">
            <v>SICRO Jan/26</v>
          </cell>
        </row>
        <row r="6367">
          <cell r="A6367">
            <v>6817777</v>
          </cell>
          <cell r="B6367" t="str">
            <v>Confecção de BSCC - seção fechada de 2,0 x 2,0 m - altura do aterro de 10,00 a 12,50 m - areia e brita comerciais</v>
          </cell>
          <cell r="C6367" t="str">
            <v>m</v>
          </cell>
          <cell r="D6367">
            <v>2981.77</v>
          </cell>
          <cell r="E6367" t="str">
            <v>SICRO Jan/26</v>
          </cell>
        </row>
        <row r="6368">
          <cell r="A6368">
            <v>6817778</v>
          </cell>
          <cell r="B6368" t="str">
            <v>Confecção de BSCC - seção fechada de 2,0 x 2,0 m - altura do aterro de 10,00 a 12,50 m - areia extraída e brita produzida</v>
          </cell>
          <cell r="C6368" t="str">
            <v>m</v>
          </cell>
          <cell r="D6368">
            <v>2725.48</v>
          </cell>
          <cell r="E6368" t="str">
            <v>SICRO Jan/26</v>
          </cell>
        </row>
        <row r="6369">
          <cell r="A6369">
            <v>6817779</v>
          </cell>
          <cell r="B6369" t="str">
            <v>Confecção de BSCC - seção fechada de 2,0 x 2,0 m - altura do aterro de 12,50 a 15,00 m - areia e brita comerciais</v>
          </cell>
          <cell r="C6369" t="str">
            <v>m</v>
          </cell>
          <cell r="D6369">
            <v>3534.27</v>
          </cell>
          <cell r="E6369" t="str">
            <v>SICRO Jan/26</v>
          </cell>
        </row>
        <row r="6370">
          <cell r="A6370">
            <v>6817780</v>
          </cell>
          <cell r="B6370" t="str">
            <v>Confecção de BSCC - seção fechada de 2,0 x 2,0 m - altura do aterro de 12,50 a 15,00 m - areia extraída e brita produzida</v>
          </cell>
          <cell r="C6370" t="str">
            <v>m</v>
          </cell>
          <cell r="D6370">
            <v>3209.72</v>
          </cell>
          <cell r="E6370" t="str">
            <v>SICRO Jan/26</v>
          </cell>
        </row>
        <row r="6371">
          <cell r="A6371">
            <v>6817771</v>
          </cell>
          <cell r="B6371" t="str">
            <v>Confecção de BSCC - seção fechada de 2,0 x 2,0 m - altura do aterro de 2,50 a 5,00 m - areia e brita comerciais</v>
          </cell>
          <cell r="C6371" t="str">
            <v>m</v>
          </cell>
          <cell r="D6371">
            <v>2066.7399999999998</v>
          </cell>
          <cell r="E6371" t="str">
            <v>SICRO Jan/26</v>
          </cell>
        </row>
        <row r="6372">
          <cell r="A6372">
            <v>6817772</v>
          </cell>
          <cell r="B6372" t="str">
            <v>Confecção de BSCC - seção fechada de 2,0 x 2,0 m - altura do aterro de 2,50 a 5,00 m - areia extraída e brita produzida</v>
          </cell>
          <cell r="C6372" t="str">
            <v>m</v>
          </cell>
          <cell r="D6372">
            <v>1854.98</v>
          </cell>
          <cell r="E6372" t="str">
            <v>SICRO Jan/26</v>
          </cell>
        </row>
        <row r="6373">
          <cell r="A6373">
            <v>6817773</v>
          </cell>
          <cell r="B6373" t="str">
            <v>Confecção de BSCC - seção fechada de 2,0 x 2,0 m - altura do aterro de 5,00 a 7,50 m - areia e brita comerciais</v>
          </cell>
          <cell r="C6373" t="str">
            <v>m</v>
          </cell>
          <cell r="D6373">
            <v>2498.86</v>
          </cell>
          <cell r="E6373" t="str">
            <v>SICRO Jan/26</v>
          </cell>
        </row>
        <row r="6374">
          <cell r="A6374">
            <v>6817774</v>
          </cell>
          <cell r="B6374" t="str">
            <v>Confecção de BSCC - seção fechada de 2,0 x 2,0 m - altura do aterro de 5,00 a 7,50 m - areia extraída e brita produzida</v>
          </cell>
          <cell r="C6374" t="str">
            <v>m</v>
          </cell>
          <cell r="D6374">
            <v>2214.46</v>
          </cell>
          <cell r="E6374" t="str">
            <v>SICRO Jan/26</v>
          </cell>
        </row>
        <row r="6375">
          <cell r="A6375">
            <v>6817775</v>
          </cell>
          <cell r="B6375" t="str">
            <v>Confecção de BSCC - seção fechada de 2,0 x 2,0 m - altura do aterro de 7,50 a 10,00 m - areia e brita comerciais</v>
          </cell>
          <cell r="C6375" t="str">
            <v>m</v>
          </cell>
          <cell r="D6375">
            <v>2735.43</v>
          </cell>
          <cell r="E6375" t="str">
            <v>SICRO Jan/26</v>
          </cell>
        </row>
        <row r="6376">
          <cell r="A6376">
            <v>6817776</v>
          </cell>
          <cell r="B6376" t="str">
            <v>Confecção de BSCC - seção fechada de 2,0 x 2,0 m - altura do aterro de 7,50 a 10,00 m - areia extraída e brita produzida</v>
          </cell>
          <cell r="C6376" t="str">
            <v>m</v>
          </cell>
          <cell r="D6376">
            <v>2472.34</v>
          </cell>
          <cell r="E6376" t="str">
            <v>SICRO Jan/26</v>
          </cell>
        </row>
        <row r="6377">
          <cell r="A6377">
            <v>6817781</v>
          </cell>
          <cell r="B6377" t="str">
            <v>Confecção de BSCC - seção fechada de 2,5 x 2,5 m - altura do aterro de 0,25 a 1,00 m - areia e brita comerciais</v>
          </cell>
          <cell r="C6377" t="str">
            <v>m</v>
          </cell>
          <cell r="D6377">
            <v>2953.04</v>
          </cell>
          <cell r="E6377" t="str">
            <v>SICRO Jan/26</v>
          </cell>
        </row>
        <row r="6378">
          <cell r="A6378">
            <v>6817782</v>
          </cell>
          <cell r="B6378" t="str">
            <v>Confecção de BSCC - seção fechada de 2,5 x 2,5 m - altura do aterro de 0,25 a 1,00 m - areia extraída e brita produzida</v>
          </cell>
          <cell r="C6378" t="str">
            <v>m</v>
          </cell>
          <cell r="D6378">
            <v>2691.2</v>
          </cell>
          <cell r="E6378" t="str">
            <v>SICRO Jan/26</v>
          </cell>
        </row>
        <row r="6379">
          <cell r="A6379">
            <v>6817783</v>
          </cell>
          <cell r="B6379" t="str">
            <v>Confecção de BSCC - seção fechada de 2,5 x 2,5 m - altura do aterro de 1,00 a 2,50 m - areia e brita comerciais</v>
          </cell>
          <cell r="C6379" t="str">
            <v>m</v>
          </cell>
          <cell r="D6379">
            <v>2386.9299999999998</v>
          </cell>
          <cell r="E6379" t="str">
            <v>SICRO Jan/26</v>
          </cell>
        </row>
        <row r="6380">
          <cell r="A6380">
            <v>6817784</v>
          </cell>
          <cell r="B6380" t="str">
            <v>Confecção de BSCC - seção fechada de 2,5 x 2,5 m - altura do aterro de 1,00 a 2,50 m - areia extraída e brita produzida</v>
          </cell>
          <cell r="C6380" t="str">
            <v>m</v>
          </cell>
          <cell r="D6380">
            <v>2125.09</v>
          </cell>
          <cell r="E6380" t="str">
            <v>SICRO Jan/26</v>
          </cell>
        </row>
        <row r="6381">
          <cell r="A6381">
            <v>6817791</v>
          </cell>
          <cell r="B6381" t="str">
            <v>Confecção de BSCC - seção fechada de 2,5 x 2,5 m - altura do aterro de 10,00 a 12,50 m - areia e brita comerciais</v>
          </cell>
          <cell r="C6381" t="str">
            <v>m</v>
          </cell>
          <cell r="D6381">
            <v>4382.87</v>
          </cell>
          <cell r="E6381" t="str">
            <v>SICRO Jan/26</v>
          </cell>
        </row>
        <row r="6382">
          <cell r="A6382">
            <v>6817792</v>
          </cell>
          <cell r="B6382" t="str">
            <v>Confecção de BSCC - seção fechada de 2,5 x 2,5 m - altura do aterro de 10,00 a 12,50 m - areia extraída e brita produzida</v>
          </cell>
          <cell r="C6382" t="str">
            <v>m</v>
          </cell>
          <cell r="D6382">
            <v>3988.68</v>
          </cell>
          <cell r="E6382" t="str">
            <v>SICRO Jan/26</v>
          </cell>
        </row>
        <row r="6383">
          <cell r="A6383">
            <v>6817793</v>
          </cell>
          <cell r="B6383" t="str">
            <v>Confecção de BSCC - seção fechada de 2,5 x 2,5 m - altura do aterro de 12,50 a 15,00 m - areia e brita comerciais</v>
          </cell>
          <cell r="C6383" t="str">
            <v>m</v>
          </cell>
          <cell r="D6383">
            <v>5019.3900000000003</v>
          </cell>
          <cell r="E6383" t="str">
            <v>SICRO Jan/26</v>
          </cell>
        </row>
        <row r="6384">
          <cell r="A6384">
            <v>6817794</v>
          </cell>
          <cell r="B6384" t="str">
            <v>Confecção de BSCC - seção fechada de 2,5 x 2,5 m - altura do aterro de 12,50 a 15,00 m - areia extraída e brita produzida</v>
          </cell>
          <cell r="C6384" t="str">
            <v>m</v>
          </cell>
          <cell r="D6384">
            <v>4625.2</v>
          </cell>
          <cell r="E6384" t="str">
            <v>SICRO Jan/26</v>
          </cell>
        </row>
        <row r="6385">
          <cell r="A6385">
            <v>6817785</v>
          </cell>
          <cell r="B6385" t="str">
            <v>Confecção de BSCC - seção fechada de 2,5 x 2,5 m - altura do aterro de 2,50 a 5,00 m - areia e brita comerciais</v>
          </cell>
          <cell r="C6385" t="str">
            <v>m</v>
          </cell>
          <cell r="D6385">
            <v>3067.66</v>
          </cell>
          <cell r="E6385" t="str">
            <v>SICRO Jan/26</v>
          </cell>
        </row>
        <row r="6386">
          <cell r="A6386">
            <v>6817786</v>
          </cell>
          <cell r="B6386" t="str">
            <v>Confecção de BSCC - seção fechada de 2,5 x 2,5 m - altura do aterro de 2,50 a 5,00 m - areia extraída e brita produzida</v>
          </cell>
          <cell r="C6386" t="str">
            <v>m</v>
          </cell>
          <cell r="D6386">
            <v>2721.42</v>
          </cell>
          <cell r="E6386" t="str">
            <v>SICRO Jan/26</v>
          </cell>
        </row>
        <row r="6387">
          <cell r="A6387">
            <v>6817787</v>
          </cell>
          <cell r="B6387" t="str">
            <v>Confecção de BSCC - seção fechada de 2,5 x 2,5 m - altura do aterro de 5,00 a 7,50 m - areia e brita comerciais</v>
          </cell>
          <cell r="C6387" t="str">
            <v>m</v>
          </cell>
          <cell r="D6387">
            <v>3551.07</v>
          </cell>
          <cell r="E6387" t="str">
            <v>SICRO Jan/26</v>
          </cell>
        </row>
        <row r="6388">
          <cell r="A6388">
            <v>6817788</v>
          </cell>
          <cell r="B6388" t="str">
            <v>Confecção de BSCC - seção fechada de 2,5 x 2,5 m - altura do aterro de 5,00 a 7,50 m - areia extraída e brita produzida</v>
          </cell>
          <cell r="C6388" t="str">
            <v>m</v>
          </cell>
          <cell r="D6388">
            <v>3230.79</v>
          </cell>
          <cell r="E6388" t="str">
            <v>SICRO Jan/26</v>
          </cell>
        </row>
        <row r="6389">
          <cell r="A6389">
            <v>6817789</v>
          </cell>
          <cell r="B6389" t="str">
            <v>Confecção de BSCC - seção fechada de 2,5 x 2,5 m - altura do aterro de 7,50 a 10,00 m - areia e brita comerciais</v>
          </cell>
          <cell r="C6389" t="str">
            <v>m</v>
          </cell>
          <cell r="D6389">
            <v>3980.85</v>
          </cell>
          <cell r="E6389" t="str">
            <v>SICRO Jan/26</v>
          </cell>
        </row>
        <row r="6390">
          <cell r="A6390">
            <v>6817790</v>
          </cell>
          <cell r="B6390" t="str">
            <v>Confecção de BSCC - seção fechada de 2,5 x 2,5 m - altura do aterro de 7,50 a 10,00 m - areia extraída e brita produzida</v>
          </cell>
          <cell r="C6390" t="str">
            <v>m</v>
          </cell>
          <cell r="D6390">
            <v>3668.84</v>
          </cell>
          <cell r="E6390" t="str">
            <v>SICRO Jan/26</v>
          </cell>
        </row>
        <row r="6391">
          <cell r="A6391">
            <v>6817795</v>
          </cell>
          <cell r="B6391" t="str">
            <v>Confecção de BSCC - seção fechada de 3,0 x 3,0 m - altura do aterro de 0,25 a 1,00 m - areia e brita comerciais</v>
          </cell>
          <cell r="C6391" t="str">
            <v>m</v>
          </cell>
          <cell r="D6391">
            <v>3818.91</v>
          </cell>
          <cell r="E6391" t="str">
            <v>SICRO Jan/26</v>
          </cell>
        </row>
        <row r="6392">
          <cell r="A6392">
            <v>6817796</v>
          </cell>
          <cell r="B6392" t="str">
            <v>Confecção de BSCC - seção fechada de 3,0 x 3,0 m - altura do aterro de 0,25 a 1,00 m - areia extraída e brita produzida</v>
          </cell>
          <cell r="C6392" t="str">
            <v>m</v>
          </cell>
          <cell r="D6392">
            <v>3514.41</v>
          </cell>
          <cell r="E6392" t="str">
            <v>SICRO Jan/26</v>
          </cell>
        </row>
        <row r="6393">
          <cell r="A6393">
            <v>6817797</v>
          </cell>
          <cell r="B6393" t="str">
            <v>Confecção de BSCC - seção fechada de 3,0 x 3,0 m - altura do aterro de 1,00 a 2,50 m - areia e brita comerciais</v>
          </cell>
          <cell r="C6393" t="str">
            <v>m</v>
          </cell>
          <cell r="D6393">
            <v>3219.82</v>
          </cell>
          <cell r="E6393" t="str">
            <v>SICRO Jan/26</v>
          </cell>
        </row>
        <row r="6394">
          <cell r="A6394">
            <v>6817798</v>
          </cell>
          <cell r="B6394" t="str">
            <v>Confecção de BSCC - seção fechada de 3,0 x 3,0 m - altura do aterro de 1,00 a 2,50 m - areia extraída e brita produzida</v>
          </cell>
          <cell r="C6394" t="str">
            <v>m</v>
          </cell>
          <cell r="D6394">
            <v>2915.31</v>
          </cell>
          <cell r="E6394" t="str">
            <v>SICRO Jan/26</v>
          </cell>
        </row>
        <row r="6395">
          <cell r="A6395">
            <v>6817805</v>
          </cell>
          <cell r="B6395" t="str">
            <v>Confecção de BSCC - seção fechada de 3,0 x 3,0 m - altura do aterro de 10,00 a 12,50 m - areia e brita comerciais</v>
          </cell>
          <cell r="C6395" t="str">
            <v>m</v>
          </cell>
          <cell r="D6395">
            <v>6227.34</v>
          </cell>
          <cell r="E6395" t="str">
            <v>SICRO Jan/26</v>
          </cell>
        </row>
        <row r="6396">
          <cell r="A6396">
            <v>6817806</v>
          </cell>
          <cell r="B6396" t="str">
            <v>Confecção de BSCC - seção fechada de 3,0 x 3,0 m - altura do aterro de 10,00 a 12,50 m - areia extraída e brita produzida</v>
          </cell>
          <cell r="C6396" t="str">
            <v>m</v>
          </cell>
          <cell r="D6396">
            <v>5763.5</v>
          </cell>
          <cell r="E6396" t="str">
            <v>SICRO Jan/26</v>
          </cell>
        </row>
        <row r="6397">
          <cell r="A6397">
            <v>6817807</v>
          </cell>
          <cell r="B6397" t="str">
            <v>Confecção de BSCC - seção fechada de 3,0 x 3,0 m - altura do aterro de 12,50 a 15,00 m - areia e brita comerciais</v>
          </cell>
          <cell r="C6397" t="str">
            <v>m</v>
          </cell>
          <cell r="D6397">
            <v>6928.97</v>
          </cell>
          <cell r="E6397" t="str">
            <v>SICRO Jan/26</v>
          </cell>
        </row>
        <row r="6398">
          <cell r="A6398">
            <v>6817808</v>
          </cell>
          <cell r="B6398" t="str">
            <v>Confecção de BSCC - seção fechada de 3,0 x 3,0 m - altura do aterro de 12,50 a 15,00 m - areia extraída e brita produzida</v>
          </cell>
          <cell r="C6398" t="str">
            <v>m</v>
          </cell>
          <cell r="D6398">
            <v>6465.13</v>
          </cell>
          <cell r="E6398" t="str">
            <v>SICRO Jan/26</v>
          </cell>
        </row>
        <row r="6399">
          <cell r="A6399">
            <v>6817799</v>
          </cell>
          <cell r="B6399" t="str">
            <v>Confecção de BSCC - seção fechada de 3,0 x 3,0 m - altura do aterro de 2,50 a 5,00 m - areia e brita comerciais</v>
          </cell>
          <cell r="C6399" t="str">
            <v>m</v>
          </cell>
          <cell r="D6399">
            <v>4063.1</v>
          </cell>
          <cell r="E6399" t="str">
            <v>SICRO Jan/26</v>
          </cell>
        </row>
        <row r="6400">
          <cell r="A6400">
            <v>6817800</v>
          </cell>
          <cell r="B6400" t="str">
            <v>Confecção de BSCC - seção fechada de 3,0 x 3,0 m - altura do aterro de 2,50 a 5,00 m - areia extraída e brita produzida</v>
          </cell>
          <cell r="C6400" t="str">
            <v>m</v>
          </cell>
          <cell r="D6400">
            <v>3655.03</v>
          </cell>
          <cell r="E6400" t="str">
            <v>SICRO Jan/26</v>
          </cell>
        </row>
        <row r="6401">
          <cell r="A6401">
            <v>6817801</v>
          </cell>
          <cell r="B6401" t="str">
            <v>Confecção de BSCC - seção fechada de 3,0 x 3,0 m - altura do aterro de 5,00 a 7,50 m - areia e brita comerciais</v>
          </cell>
          <cell r="C6401" t="str">
            <v>m</v>
          </cell>
          <cell r="D6401">
            <v>4947.01</v>
          </cell>
          <cell r="E6401" t="str">
            <v>SICRO Jan/26</v>
          </cell>
        </row>
        <row r="6402">
          <cell r="A6402">
            <v>6817802</v>
          </cell>
          <cell r="B6402" t="str">
            <v>Confecção de BSCC - seção fechada de 3,0 x 3,0 m - altura do aterro de 5,00 a 7,50 m - areia extraída e brita produzida</v>
          </cell>
          <cell r="C6402" t="str">
            <v>m</v>
          </cell>
          <cell r="D6402">
            <v>4579.29</v>
          </cell>
          <cell r="E6402" t="str">
            <v>SICRO Jan/26</v>
          </cell>
        </row>
        <row r="6403">
          <cell r="A6403">
            <v>6817803</v>
          </cell>
          <cell r="B6403" t="str">
            <v>Confecção de BSCC - seção fechada de 3,0 x 3,0 m - altura do aterro de 7,50 a 10,00 m - areia e brita comerciais</v>
          </cell>
          <cell r="C6403" t="str">
            <v>m</v>
          </cell>
          <cell r="D6403">
            <v>5604.89</v>
          </cell>
          <cell r="E6403" t="str">
            <v>SICRO Jan/26</v>
          </cell>
        </row>
        <row r="6404">
          <cell r="A6404">
            <v>6817804</v>
          </cell>
          <cell r="B6404" t="str">
            <v>Confecção de BSCC - seção fechada de 3,0 x 3,0 m - altura do aterro de 7,50 a 10,00 m - areia extraída e brita produzida</v>
          </cell>
          <cell r="C6404" t="str">
            <v>m</v>
          </cell>
          <cell r="D6404">
            <v>5141.0600000000004</v>
          </cell>
          <cell r="E6404" t="str">
            <v>SICRO Jan/26</v>
          </cell>
        </row>
        <row r="6405">
          <cell r="A6405">
            <v>6817885</v>
          </cell>
          <cell r="B6405" t="str">
            <v>Corpo de BSCC - seção canal de 1,5 x 1,5 m - pré-moldado - areia e brita comerciais</v>
          </cell>
          <cell r="C6405" t="str">
            <v>m</v>
          </cell>
          <cell r="D6405">
            <v>1370.24</v>
          </cell>
          <cell r="E6405" t="str">
            <v>SICRO Jan/26</v>
          </cell>
        </row>
        <row r="6406">
          <cell r="A6406">
            <v>6817886</v>
          </cell>
          <cell r="B6406" t="str">
            <v>Corpo de BSCC - seção canal de 1,5 x 1,5 m - pré-moldado - areia extraída e brita produzida</v>
          </cell>
          <cell r="C6406" t="str">
            <v>m</v>
          </cell>
          <cell r="D6406">
            <v>1207.58</v>
          </cell>
          <cell r="E6406" t="str">
            <v>SICRO Jan/26</v>
          </cell>
        </row>
        <row r="6407">
          <cell r="A6407">
            <v>6817887</v>
          </cell>
          <cell r="B6407" t="str">
            <v>Corpo de BSCC - seção canal de 2,0 x 1,5 m - pré-moldado - areia e brita comerciais</v>
          </cell>
          <cell r="C6407" t="str">
            <v>m</v>
          </cell>
          <cell r="D6407">
            <v>1490.65</v>
          </cell>
          <cell r="E6407" t="str">
            <v>SICRO Jan/26</v>
          </cell>
        </row>
        <row r="6408">
          <cell r="A6408">
            <v>6817888</v>
          </cell>
          <cell r="B6408" t="str">
            <v>Corpo de BSCC - seção canal de 2,0 x 1,5 m - pré-moldado - areia extraída e brita produzida</v>
          </cell>
          <cell r="C6408" t="str">
            <v>m</v>
          </cell>
          <cell r="D6408">
            <v>1305.1300000000001</v>
          </cell>
          <cell r="E6408" t="str">
            <v>SICRO Jan/26</v>
          </cell>
        </row>
        <row r="6409">
          <cell r="A6409">
            <v>6817889</v>
          </cell>
          <cell r="B6409" t="str">
            <v>Corpo de BSCC - seção canal de 2,0 x 2,0 m - pré-moldado - tipo I - areia e brita comerciais</v>
          </cell>
          <cell r="C6409" t="str">
            <v>m</v>
          </cell>
          <cell r="D6409">
            <v>2220.44</v>
          </cell>
          <cell r="E6409" t="str">
            <v>SICRO Jan/26</v>
          </cell>
        </row>
        <row r="6410">
          <cell r="A6410">
            <v>6817890</v>
          </cell>
          <cell r="B6410" t="str">
            <v>Corpo de BSCC - seção canal de 2,0 x 2,0 m - pré-moldado - tipo I - areia extraída e brita produzida</v>
          </cell>
          <cell r="C6410" t="str">
            <v>m</v>
          </cell>
          <cell r="D6410">
            <v>1957.86</v>
          </cell>
          <cell r="E6410" t="str">
            <v>SICRO Jan/26</v>
          </cell>
        </row>
        <row r="6411">
          <cell r="A6411">
            <v>6817891</v>
          </cell>
          <cell r="B6411" t="str">
            <v>Corpo de BSCC - seção canal de 2,0 x 2,0 m - pré-moldado - tipo II - areia e brita comerciais</v>
          </cell>
          <cell r="C6411" t="str">
            <v>m</v>
          </cell>
          <cell r="D6411">
            <v>1915.39</v>
          </cell>
          <cell r="E6411" t="str">
            <v>SICRO Jan/26</v>
          </cell>
        </row>
        <row r="6412">
          <cell r="A6412">
            <v>6817892</v>
          </cell>
          <cell r="B6412" t="str">
            <v>Corpo de BSCC - seção canal de 2,0 x 2,0 m - pré-moldado - tipo II - areia extraída e brita produzida</v>
          </cell>
          <cell r="C6412" t="str">
            <v>m</v>
          </cell>
          <cell r="D6412">
            <v>1652.81</v>
          </cell>
          <cell r="E6412" t="str">
            <v>SICRO Jan/26</v>
          </cell>
        </row>
        <row r="6413">
          <cell r="A6413">
            <v>6817893</v>
          </cell>
          <cell r="B6413" t="str">
            <v>Corpo de BSCC - seção canal de 2,5 x 1,5 m - pré-moldado - areia e brita comerciais</v>
          </cell>
          <cell r="C6413" t="str">
            <v>m</v>
          </cell>
          <cell r="D6413">
            <v>1670.71</v>
          </cell>
          <cell r="E6413" t="str">
            <v>SICRO Jan/26</v>
          </cell>
        </row>
        <row r="6414">
          <cell r="A6414">
            <v>6817894</v>
          </cell>
          <cell r="B6414" t="str">
            <v>Corpo de BSCC - seção canal de 2,5 x 1,5 m - pré-moldado - areia extraída e brita produzida</v>
          </cell>
          <cell r="C6414" t="str">
            <v>m</v>
          </cell>
          <cell r="D6414">
            <v>1461.08</v>
          </cell>
          <cell r="E6414" t="str">
            <v>SICRO Jan/26</v>
          </cell>
        </row>
        <row r="6415">
          <cell r="A6415">
            <v>6817895</v>
          </cell>
          <cell r="B6415" t="str">
            <v>Corpo de BSCC - seção canal de 2,5 x 2,0 m - pré-moldado - tipo I - areia e brita comerciais</v>
          </cell>
          <cell r="C6415" t="str">
            <v>m</v>
          </cell>
          <cell r="D6415">
            <v>2388.5100000000002</v>
          </cell>
          <cell r="E6415" t="str">
            <v>SICRO Jan/26</v>
          </cell>
        </row>
        <row r="6416">
          <cell r="A6416">
            <v>6817896</v>
          </cell>
          <cell r="B6416" t="str">
            <v>Corpo de BSCC - seção canal de 2,5 x 2,0 m - pré-moldado - tipo I - areia extraída e brita produzida</v>
          </cell>
          <cell r="C6416" t="str">
            <v>m</v>
          </cell>
          <cell r="D6416">
            <v>2098.64</v>
          </cell>
          <cell r="E6416" t="str">
            <v>SICRO Jan/26</v>
          </cell>
        </row>
        <row r="6417">
          <cell r="A6417">
            <v>6817897</v>
          </cell>
          <cell r="B6417" t="str">
            <v>Corpo de BSCC - seção canal de 2,5 x 2,0 m - pré-moldado - tipo II - areia e brita comerciais</v>
          </cell>
          <cell r="C6417" t="str">
            <v>m</v>
          </cell>
          <cell r="D6417">
            <v>2093.54</v>
          </cell>
          <cell r="E6417" t="str">
            <v>SICRO Jan/26</v>
          </cell>
        </row>
        <row r="6418">
          <cell r="A6418">
            <v>6817898</v>
          </cell>
          <cell r="B6418" t="str">
            <v>Corpo de BSCC - seção canal de 2,5 x 2,0 m - pré-moldado - tipo II - areia extraída e brita produzida</v>
          </cell>
          <cell r="C6418" t="str">
            <v>m</v>
          </cell>
          <cell r="D6418">
            <v>1803.67</v>
          </cell>
          <cell r="E6418" t="str">
            <v>SICRO Jan/26</v>
          </cell>
        </row>
        <row r="6419">
          <cell r="A6419">
            <v>6817899</v>
          </cell>
          <cell r="B6419" t="str">
            <v>Corpo de BSCC - seção canal de 3,0 x 1,5 m - pré-moldado - areia e brita comerciais</v>
          </cell>
          <cell r="C6419" t="str">
            <v>m</v>
          </cell>
          <cell r="D6419">
            <v>1838.04</v>
          </cell>
          <cell r="E6419" t="str">
            <v>SICRO Jan/26</v>
          </cell>
        </row>
        <row r="6420">
          <cell r="A6420">
            <v>6817900</v>
          </cell>
          <cell r="B6420" t="str">
            <v>Corpo de BSCC - seção canal de 3,0 x 1,5 m - pré-moldado - areia extraída e brita produzida</v>
          </cell>
          <cell r="C6420" t="str">
            <v>m</v>
          </cell>
          <cell r="D6420">
            <v>1604.04</v>
          </cell>
          <cell r="E6420" t="str">
            <v>SICRO Jan/26</v>
          </cell>
        </row>
        <row r="6421">
          <cell r="A6421">
            <v>6817901</v>
          </cell>
          <cell r="B6421" t="str">
            <v>Corpo de BSCC - seção canal de 3,0 x 2,0 m - pré-moldado - tipo I - areia e brita comerciais</v>
          </cell>
          <cell r="C6421" t="str">
            <v>m</v>
          </cell>
          <cell r="D6421">
            <v>2494.1999999999998</v>
          </cell>
          <cell r="E6421" t="str">
            <v>SICRO Jan/26</v>
          </cell>
        </row>
        <row r="6422">
          <cell r="A6422">
            <v>6817902</v>
          </cell>
          <cell r="B6422" t="str">
            <v>Corpo de BSCC - seção canal de 3,0 x 2,0 m - pré-moldado - tipo I - areia extraída e brita produzida</v>
          </cell>
          <cell r="C6422" t="str">
            <v>m</v>
          </cell>
          <cell r="D6422">
            <v>2175.29</v>
          </cell>
          <cell r="E6422" t="str">
            <v>SICRO Jan/26</v>
          </cell>
        </row>
        <row r="6423">
          <cell r="A6423">
            <v>6817903</v>
          </cell>
          <cell r="B6423" t="str">
            <v>Corpo de BSCC - seção canal de 3,0 x 2,0 m - pré-moldado - tipo II - areia e brita comerciais</v>
          </cell>
          <cell r="C6423" t="str">
            <v>m</v>
          </cell>
          <cell r="D6423">
            <v>2276.13</v>
          </cell>
          <cell r="E6423" t="str">
            <v>SICRO Jan/26</v>
          </cell>
        </row>
        <row r="6424">
          <cell r="A6424">
            <v>6817904</v>
          </cell>
          <cell r="B6424" t="str">
            <v>Corpo de BSCC - seção canal de 3,0 x 2,0 m - pré-moldado - tipo II - areia extraída e brita produzida</v>
          </cell>
          <cell r="C6424" t="str">
            <v>m</v>
          </cell>
          <cell r="D6424">
            <v>1957.21</v>
          </cell>
          <cell r="E6424" t="str">
            <v>SICRO Jan/26</v>
          </cell>
        </row>
        <row r="6425">
          <cell r="A6425">
            <v>6817829</v>
          </cell>
          <cell r="B6425" t="str">
            <v>Corpo de BSCC - seção fechada de 1,5 x 1,5 m - pré-moldado - altura do aterro de 0,25 a 1,00 m - areia e brita comerciais</v>
          </cell>
          <cell r="C6425" t="str">
            <v>m</v>
          </cell>
          <cell r="D6425">
            <v>1816.11</v>
          </cell>
          <cell r="E6425" t="str">
            <v>SICRO Jan/26</v>
          </cell>
        </row>
        <row r="6426">
          <cell r="A6426">
            <v>6817830</v>
          </cell>
          <cell r="B6426" t="str">
            <v>Corpo de BSCC - seção fechada de 1,5 x 1,5 m - pré-moldado - altura do aterro de 0,25 a 1,00 m - areia extraída e brita produzida</v>
          </cell>
          <cell r="C6426" t="str">
            <v>m</v>
          </cell>
          <cell r="D6426">
            <v>1604.45</v>
          </cell>
          <cell r="E6426" t="str">
            <v>SICRO Jan/26</v>
          </cell>
        </row>
        <row r="6427">
          <cell r="A6427">
            <v>6817831</v>
          </cell>
          <cell r="B6427" t="str">
            <v>Corpo de BSCC - seção fechada de 1,5 x 1,5 m - pré-moldado - altura do aterro de 1,00 a 2,50 m - areia e brita comerciais</v>
          </cell>
          <cell r="C6427" t="str">
            <v>m</v>
          </cell>
          <cell r="D6427">
            <v>1748.72</v>
          </cell>
          <cell r="E6427" t="str">
            <v>SICRO Jan/26</v>
          </cell>
        </row>
        <row r="6428">
          <cell r="A6428">
            <v>6817832</v>
          </cell>
          <cell r="B6428" t="str">
            <v>Corpo de BSCC - seção fechada de 1,5 x 1,5 m - pré-moldado - altura do aterro de 1,00 a 2,50 m - areia extraída e brita produzida</v>
          </cell>
          <cell r="C6428" t="str">
            <v>m</v>
          </cell>
          <cell r="D6428">
            <v>1537.06</v>
          </cell>
          <cell r="E6428" t="str">
            <v>SICRO Jan/26</v>
          </cell>
        </row>
        <row r="6429">
          <cell r="A6429">
            <v>6817839</v>
          </cell>
          <cell r="B6429" t="str">
            <v>Corpo de BSCC - seção fechada de 1,5 x 1,5 m - pré-moldado - altura do aterro de 10,00 a 12,50 m - areia e brita comerciais</v>
          </cell>
          <cell r="C6429" t="str">
            <v>m</v>
          </cell>
          <cell r="D6429">
            <v>2133.1999999999998</v>
          </cell>
          <cell r="E6429" t="str">
            <v>SICRO Jan/26</v>
          </cell>
        </row>
        <row r="6430">
          <cell r="A6430">
            <v>6817840</v>
          </cell>
          <cell r="B6430" t="str">
            <v>Corpo de BSCC - seção fechada de 1,5 x 1,5 m - pré-moldado - altura do aterro de 10,00 a 12,50 m - areia extraída e brita produzida</v>
          </cell>
          <cell r="C6430" t="str">
            <v>m</v>
          </cell>
          <cell r="D6430">
            <v>1865.17</v>
          </cell>
          <cell r="E6430" t="str">
            <v>SICRO Jan/26</v>
          </cell>
        </row>
        <row r="6431">
          <cell r="A6431">
            <v>6817841</v>
          </cell>
          <cell r="B6431" t="str">
            <v>Corpo de BSCC - seção fechada de 1,5 x 1,5 m - pré-moldado - altura do aterro de 12,50 a 15,00 m - areia e brita comerciais</v>
          </cell>
          <cell r="C6431" t="str">
            <v>m</v>
          </cell>
          <cell r="D6431">
            <v>2422.86</v>
          </cell>
          <cell r="E6431" t="str">
            <v>SICRO Jan/26</v>
          </cell>
        </row>
        <row r="6432">
          <cell r="A6432">
            <v>6817842</v>
          </cell>
          <cell r="B6432" t="str">
            <v>Corpo de BSCC - seção fechada de 1,5 x 1,5 m - pré-moldado - altura do aterro de 12,50 a 15,00 m - areia extraída e brita produzida</v>
          </cell>
          <cell r="C6432" t="str">
            <v>m</v>
          </cell>
          <cell r="D6432">
            <v>2171.52</v>
          </cell>
          <cell r="E6432" t="str">
            <v>SICRO Jan/26</v>
          </cell>
        </row>
        <row r="6433">
          <cell r="A6433">
            <v>6817833</v>
          </cell>
          <cell r="B6433" t="str">
            <v>Corpo de BSCC - seção fechada de 1,5 x 1,5 m - pré-moldado - altura do aterro de 2,50 a 5,00 m - areia e brita comerciais</v>
          </cell>
          <cell r="C6433" t="str">
            <v>m</v>
          </cell>
          <cell r="D6433">
            <v>1748.72</v>
          </cell>
          <cell r="E6433" t="str">
            <v>SICRO Jan/26</v>
          </cell>
        </row>
        <row r="6434">
          <cell r="A6434">
            <v>6817834</v>
          </cell>
          <cell r="B6434" t="str">
            <v>Corpo de BSCC - seção fechada de 1,5 x 1,5 m - pré-moldado - altura do aterro de 2,50 a 5,00 m - areia extraída e brita produzida</v>
          </cell>
          <cell r="C6434" t="str">
            <v>m</v>
          </cell>
          <cell r="D6434">
            <v>1537.06</v>
          </cell>
          <cell r="E6434" t="str">
            <v>SICRO Jan/26</v>
          </cell>
        </row>
        <row r="6435">
          <cell r="A6435">
            <v>6817835</v>
          </cell>
          <cell r="B6435" t="str">
            <v>Corpo de BSCC - seção fechada de 1,5 x 1,5 m - pré-moldado - altura do aterro de 5,00 a 7,50 m - areia e brita comerciais</v>
          </cell>
          <cell r="C6435" t="str">
            <v>m</v>
          </cell>
          <cell r="D6435">
            <v>1878.75</v>
          </cell>
          <cell r="E6435" t="str">
            <v>SICRO Jan/26</v>
          </cell>
        </row>
        <row r="6436">
          <cell r="A6436">
            <v>6817836</v>
          </cell>
          <cell r="B6436" t="str">
            <v>Corpo de BSCC - seção fechada de 1,5 x 1,5 m - pré-moldado - altura do aterro de 5,00 a 7,50 m - areia extraída e brita produzida</v>
          </cell>
          <cell r="C6436" t="str">
            <v>m</v>
          </cell>
          <cell r="D6436">
            <v>1669.47</v>
          </cell>
          <cell r="E6436" t="str">
            <v>SICRO Jan/26</v>
          </cell>
        </row>
        <row r="6437">
          <cell r="A6437">
            <v>6817837</v>
          </cell>
          <cell r="B6437" t="str">
            <v>Corpo de BSCC - seção fechada de 1,5 x 1,5 m - pré-moldado - altura do aterro de 7,50 a 10,00 m - areia e brita comerciais</v>
          </cell>
          <cell r="C6437" t="str">
            <v>m</v>
          </cell>
          <cell r="D6437">
            <v>2245.04</v>
          </cell>
          <cell r="E6437" t="str">
            <v>SICRO Jan/26</v>
          </cell>
        </row>
        <row r="6438">
          <cell r="A6438">
            <v>6817838</v>
          </cell>
          <cell r="B6438" t="str">
            <v>Corpo de BSCC - seção fechada de 1,5 x 1,5 m - pré-moldado - altura do aterro de 7,50 a 10,00 m - areia extraída e brita produzida</v>
          </cell>
          <cell r="C6438" t="str">
            <v>m</v>
          </cell>
          <cell r="D6438">
            <v>1977.01</v>
          </cell>
          <cell r="E6438" t="str">
            <v>SICRO Jan/26</v>
          </cell>
        </row>
        <row r="6439">
          <cell r="A6439">
            <v>6817843</v>
          </cell>
          <cell r="B6439" t="str">
            <v>Corpo de BSCC - seção fechada de 2,0 x 2,0 m - pré-moldado - altura do aterro de 0,25 a 1,00 m - areia e brita comerciais</v>
          </cell>
          <cell r="C6439" t="str">
            <v>m</v>
          </cell>
          <cell r="D6439">
            <v>2586.92</v>
          </cell>
          <cell r="E6439" t="str">
            <v>SICRO Jan/26</v>
          </cell>
        </row>
        <row r="6440">
          <cell r="A6440">
            <v>6817844</v>
          </cell>
          <cell r="B6440" t="str">
            <v>Corpo de BSCC - seção fechada de 2,0 x 2,0 m - pré-moldado - altura do aterro de 0,25 a 1,00 m - areia extraída e brita produzida</v>
          </cell>
          <cell r="C6440" t="str">
            <v>m</v>
          </cell>
          <cell r="D6440">
            <v>2317.54</v>
          </cell>
          <cell r="E6440" t="str">
            <v>SICRO Jan/26</v>
          </cell>
        </row>
        <row r="6441">
          <cell r="A6441">
            <v>6817845</v>
          </cell>
          <cell r="B6441" t="str">
            <v>Corpo de BSCC - seção fechada de 2,0 x 2,0 m - pré-moldado - altura do aterro de 1,00 a 2,50 m - areia e brita comerciais</v>
          </cell>
          <cell r="C6441" t="str">
            <v>m</v>
          </cell>
          <cell r="D6441">
            <v>2224.85</v>
          </cell>
          <cell r="E6441" t="str">
            <v>SICRO Jan/26</v>
          </cell>
        </row>
        <row r="6442">
          <cell r="A6442">
            <v>6817846</v>
          </cell>
          <cell r="B6442" t="str">
            <v>Corpo de BSCC - seção fechada de 2,0 x 2,0 m - pré-moldado - altura do aterro de 1,00 a 2,50 m - areia extraída e brita produzida</v>
          </cell>
          <cell r="C6442" t="str">
            <v>m</v>
          </cell>
          <cell r="D6442">
            <v>1955.47</v>
          </cell>
          <cell r="E6442" t="str">
            <v>SICRO Jan/26</v>
          </cell>
        </row>
        <row r="6443">
          <cell r="A6443">
            <v>6817853</v>
          </cell>
          <cell r="B6443" t="str">
            <v>Corpo de BSCC - seção fechada de 2,0 x 2,0 m - pré-moldado - altura do aterro de 10,00 a 12,50 m - areia e brita comerciais</v>
          </cell>
          <cell r="C6443" t="str">
            <v>m</v>
          </cell>
          <cell r="D6443">
            <v>3430.4</v>
          </cell>
          <cell r="E6443" t="str">
            <v>SICRO Jan/26</v>
          </cell>
        </row>
        <row r="6444">
          <cell r="A6444">
            <v>6817854</v>
          </cell>
          <cell r="B6444" t="str">
            <v>Corpo de BSCC - seção fechada de 2,0 x 2,0 m - pré-moldado - altura do aterro de 10,00 a 12,50 m - areia extraída e brita produzida</v>
          </cell>
          <cell r="C6444" t="str">
            <v>m</v>
          </cell>
          <cell r="D6444">
            <v>3116.43</v>
          </cell>
          <cell r="E6444" t="str">
            <v>SICRO Jan/26</v>
          </cell>
        </row>
        <row r="6445">
          <cell r="A6445">
            <v>6817855</v>
          </cell>
          <cell r="B6445" t="str">
            <v>Corpo de BSCC - seção fechada de 2,0 x 2,0 m - pré-moldado - altura do aterro de 12,50 a 15,00 m - areia e brita comerciais</v>
          </cell>
          <cell r="C6445" t="str">
            <v>m</v>
          </cell>
          <cell r="D6445">
            <v>3984.57</v>
          </cell>
          <cell r="E6445" t="str">
            <v>SICRO Jan/26</v>
          </cell>
        </row>
        <row r="6446">
          <cell r="A6446">
            <v>6817856</v>
          </cell>
          <cell r="B6446" t="str">
            <v>Corpo de BSCC - seção fechada de 2,0 x 2,0 m - pré-moldado - altura do aterro de 12,50 a 15,00 m - areia extraída e brita produzida</v>
          </cell>
          <cell r="C6446" t="str">
            <v>m</v>
          </cell>
          <cell r="D6446">
            <v>3602.31</v>
          </cell>
          <cell r="E6446" t="str">
            <v>SICRO Jan/26</v>
          </cell>
        </row>
        <row r="6447">
          <cell r="A6447">
            <v>6817847</v>
          </cell>
          <cell r="B6447" t="str">
            <v>Corpo de BSCC - seção fechada de 2,0 x 2,0 m - pré-moldado - altura do aterro de 2,50 a 5,00 m - areia e brita comerciais</v>
          </cell>
          <cell r="C6447" t="str">
            <v>m</v>
          </cell>
          <cell r="D6447">
            <v>2508.86</v>
          </cell>
          <cell r="E6447" t="str">
            <v>SICRO Jan/26</v>
          </cell>
        </row>
        <row r="6448">
          <cell r="A6448">
            <v>6817848</v>
          </cell>
          <cell r="B6448" t="str">
            <v>Corpo de BSCC - seção fechada de 2,0 x 2,0 m - pré-moldado - altura do aterro de 2,50 a 5,00 m - areia extraída e brita produzida</v>
          </cell>
          <cell r="C6448" t="str">
            <v>m</v>
          </cell>
          <cell r="D6448">
            <v>2240.9899999999998</v>
          </cell>
          <cell r="E6448" t="str">
            <v>SICRO Jan/26</v>
          </cell>
        </row>
        <row r="6449">
          <cell r="A6449">
            <v>6817849</v>
          </cell>
          <cell r="B6449" t="str">
            <v>Corpo de BSCC - seção fechada de 2,0 x 2,0 m - pré-moldado - altura do aterro de 5,00 a 7,50 m - areia e brita comerciais</v>
          </cell>
          <cell r="C6449" t="str">
            <v>m</v>
          </cell>
          <cell r="D6449">
            <v>2942.65</v>
          </cell>
          <cell r="E6449" t="str">
            <v>SICRO Jan/26</v>
          </cell>
        </row>
        <row r="6450">
          <cell r="A6450">
            <v>6817850</v>
          </cell>
          <cell r="B6450" t="str">
            <v>Corpo de BSCC - seção fechada de 2,0 x 2,0 m - pré-moldado - altura do aterro de 5,00 a 7,50 m - areia extraída e brita produzida</v>
          </cell>
          <cell r="C6450" t="str">
            <v>m</v>
          </cell>
          <cell r="D6450">
            <v>2602.11</v>
          </cell>
          <cell r="E6450" t="str">
            <v>SICRO Jan/26</v>
          </cell>
        </row>
        <row r="6451">
          <cell r="A6451">
            <v>6817851</v>
          </cell>
          <cell r="B6451" t="str">
            <v>Corpo de BSCC - seção fechada de 2,0 x 2,0 m - pré-moldado - altura do aterro de 7,50 a 10,00 m - areia e brita comerciais</v>
          </cell>
          <cell r="C6451" t="str">
            <v>m</v>
          </cell>
          <cell r="D6451">
            <v>3184.06</v>
          </cell>
          <cell r="E6451" t="str">
            <v>SICRO Jan/26</v>
          </cell>
        </row>
        <row r="6452">
          <cell r="A6452">
            <v>6817852</v>
          </cell>
          <cell r="B6452" t="str">
            <v>Corpo de BSCC - seção fechada de 2,0 x 2,0 m - pré-moldado - altura do aterro de 7,50 a 10,00 m - areia extraída e brita produzida</v>
          </cell>
          <cell r="C6452" t="str">
            <v>m</v>
          </cell>
          <cell r="D6452">
            <v>2863.29</v>
          </cell>
          <cell r="E6452" t="str">
            <v>SICRO Jan/26</v>
          </cell>
        </row>
        <row r="6453">
          <cell r="A6453">
            <v>6817857</v>
          </cell>
          <cell r="B6453" t="str">
            <v>Corpo de BSCC - seção fechada de 2,5 x 2,5 m - pré-moldado - altura do aterro de 0,25 a 1,00 m - areia e brita comerciais</v>
          </cell>
          <cell r="C6453" t="str">
            <v>m</v>
          </cell>
          <cell r="D6453">
            <v>3475.24</v>
          </cell>
          <cell r="E6453" t="str">
            <v>SICRO Jan/26</v>
          </cell>
        </row>
        <row r="6454">
          <cell r="A6454">
            <v>6817858</v>
          </cell>
          <cell r="B6454" t="str">
            <v>Corpo de BSCC - seção fechada de 2,5 x 2,5 m - pré-moldado - altura do aterro de 0,25 a 1,00 m - areia extraída e brita produzida</v>
          </cell>
          <cell r="C6454" t="str">
            <v>m</v>
          </cell>
          <cell r="D6454">
            <v>3145.28</v>
          </cell>
          <cell r="E6454" t="str">
            <v>SICRO Jan/26</v>
          </cell>
        </row>
        <row r="6455">
          <cell r="A6455">
            <v>6817859</v>
          </cell>
          <cell r="B6455" t="str">
            <v>Corpo de BSCC - seção fechada de 2,5 x 2,5 m - pré-moldado - altura do aterro de 1,00 a 2,50 m - areia e brita comerciais</v>
          </cell>
          <cell r="C6455" t="str">
            <v>m</v>
          </cell>
          <cell r="D6455">
            <v>2909.13</v>
          </cell>
          <cell r="E6455" t="str">
            <v>SICRO Jan/26</v>
          </cell>
        </row>
        <row r="6456">
          <cell r="A6456">
            <v>6817860</v>
          </cell>
          <cell r="B6456" t="str">
            <v>Corpo de BSCC - seção fechada de 2,5 x 2,5 m - pré-moldado - altura do aterro de 1,00 a 2,50 m - areia extraída e brita produzida</v>
          </cell>
          <cell r="C6456" t="str">
            <v>m</v>
          </cell>
          <cell r="D6456">
            <v>2579.17</v>
          </cell>
          <cell r="E6456" t="str">
            <v>SICRO Jan/26</v>
          </cell>
        </row>
        <row r="6457">
          <cell r="A6457">
            <v>6817867</v>
          </cell>
          <cell r="B6457" t="str">
            <v>Corpo de BSCC - seção fechada de 2,5 x 2,5 m - pré-moldado - altura do aterro de 10,00 a 12,50 m - areia e brita comerciais</v>
          </cell>
          <cell r="C6457" t="str">
            <v>m</v>
          </cell>
          <cell r="D6457">
            <v>4918.07</v>
          </cell>
          <cell r="E6457" t="str">
            <v>SICRO Jan/26</v>
          </cell>
        </row>
        <row r="6458">
          <cell r="A6458">
            <v>6817868</v>
          </cell>
          <cell r="B6458" t="str">
            <v>Corpo de BSCC - seção fechada de 2,5 x 2,5 m - pré-moldado - altura do aterro de 10,00 a 12,50 m - areia extraída e brita produzida</v>
          </cell>
          <cell r="C6458" t="str">
            <v>m</v>
          </cell>
          <cell r="D6458">
            <v>4452.6499999999996</v>
          </cell>
          <cell r="E6458" t="str">
            <v>SICRO Jan/26</v>
          </cell>
        </row>
        <row r="6459">
          <cell r="A6459">
            <v>6817869</v>
          </cell>
          <cell r="B6459" t="str">
            <v>Corpo de BSCC - seção fechada de 2,5 x 2,5 m - pré-moldado - altura do aterro de 12,50 a 15,00 m - areia e brita comerciais</v>
          </cell>
          <cell r="C6459" t="str">
            <v>m</v>
          </cell>
          <cell r="D6459">
            <v>5559.43</v>
          </cell>
          <cell r="E6459" t="str">
            <v>SICRO Jan/26</v>
          </cell>
        </row>
        <row r="6460">
          <cell r="A6460">
            <v>6817870</v>
          </cell>
          <cell r="B6460" t="str">
            <v>Corpo de BSCC - seção fechada de 2,5 x 2,5 m - pré-moldado - altura do aterro de 12,50 a 15,00 m - areia extraída e brita produzida</v>
          </cell>
          <cell r="C6460" t="str">
            <v>m</v>
          </cell>
          <cell r="D6460">
            <v>5092.4799999999996</v>
          </cell>
          <cell r="E6460" t="str">
            <v>SICRO Jan/26</v>
          </cell>
        </row>
        <row r="6461">
          <cell r="A6461">
            <v>6817861</v>
          </cell>
          <cell r="B6461" t="str">
            <v>Corpo de BSCC - seção fechada de 2,5 x 2,5 m - pré-moldado - altura do aterro de 2,50 a 5,00 m - areia e brita comerciais</v>
          </cell>
          <cell r="C6461" t="str">
            <v>m</v>
          </cell>
          <cell r="D6461">
            <v>3591.53</v>
          </cell>
          <cell r="E6461" t="str">
            <v>SICRO Jan/26</v>
          </cell>
        </row>
        <row r="6462">
          <cell r="A6462">
            <v>6817862</v>
          </cell>
          <cell r="B6462" t="str">
            <v>Corpo de BSCC - seção fechada de 2,5 x 2,5 m - pré-moldado - altura do aterro de 2,50 a 5,00 m - areia extraída e brita produzida</v>
          </cell>
          <cell r="C6462" t="str">
            <v>m</v>
          </cell>
          <cell r="D6462">
            <v>3177.14</v>
          </cell>
          <cell r="E6462" t="str">
            <v>SICRO Jan/26</v>
          </cell>
        </row>
        <row r="6463">
          <cell r="A6463">
            <v>6817863</v>
          </cell>
          <cell r="B6463" t="str">
            <v>Corpo de BSCC - seção fechada de 2,5 x 2,5 m - pré-moldado - altura do aterro de 5,00 a 7,50 m - areia e brita comerciais</v>
          </cell>
          <cell r="C6463" t="str">
            <v>m</v>
          </cell>
          <cell r="D6463">
            <v>4079.77</v>
          </cell>
          <cell r="E6463" t="str">
            <v>SICRO Jan/26</v>
          </cell>
        </row>
        <row r="6464">
          <cell r="A6464">
            <v>6817864</v>
          </cell>
          <cell r="B6464" t="str">
            <v>Corpo de BSCC - seção fechada de 2,5 x 2,5 m - pré-moldado - altura do aterro de 5,00 a 7,50 m - areia extraída e brita produzida</v>
          </cell>
          <cell r="C6464" t="str">
            <v>m</v>
          </cell>
          <cell r="D6464">
            <v>3689.82</v>
          </cell>
          <cell r="E6464" t="str">
            <v>SICRO Jan/26</v>
          </cell>
        </row>
        <row r="6465">
          <cell r="A6465">
            <v>6817865</v>
          </cell>
          <cell r="B6465" t="str">
            <v>Corpo de BSCC - seção fechada de 2,5 x 2,5 m - pré-moldado - altura do aterro de 7,50 a 10,00 m - areia e brita comerciais</v>
          </cell>
          <cell r="C6465" t="str">
            <v>m</v>
          </cell>
          <cell r="D6465">
            <v>4509.55</v>
          </cell>
          <cell r="E6465" t="str">
            <v>SICRO Jan/26</v>
          </cell>
        </row>
        <row r="6466">
          <cell r="A6466">
            <v>6817866</v>
          </cell>
          <cell r="B6466" t="str">
            <v>Corpo de BSCC - seção fechada de 2,5 x 2,5 m - pré-moldado - altura do aterro de 7,50 a 10,00 m - areia extraída e brita produzida</v>
          </cell>
          <cell r="C6466" t="str">
            <v>m</v>
          </cell>
          <cell r="D6466">
            <v>4127.87</v>
          </cell>
          <cell r="E6466" t="str">
            <v>SICRO Jan/26</v>
          </cell>
        </row>
        <row r="6467">
          <cell r="A6467">
            <v>6817871</v>
          </cell>
          <cell r="B6467" t="str">
            <v>Corpo de BSCC - seção fechada de 3,0 x 3,0 m - pré-moldado - altura do aterro de 0,25 a 1,00 m - areia e brita comerciais</v>
          </cell>
          <cell r="C6467" t="str">
            <v>m</v>
          </cell>
          <cell r="D6467">
            <v>4451.66</v>
          </cell>
          <cell r="E6467" t="str">
            <v>SICRO Jan/26</v>
          </cell>
        </row>
        <row r="6468">
          <cell r="A6468">
            <v>6817872</v>
          </cell>
          <cell r="B6468" t="str">
            <v>Corpo de BSCC - seção fechada de 3,0 x 3,0 m - pré-moldado - altura do aterro de 0,25 a 1,00 m - areia extraída e brita produzida</v>
          </cell>
          <cell r="C6468" t="str">
            <v>m</v>
          </cell>
          <cell r="D6468">
            <v>4066.84</v>
          </cell>
          <cell r="E6468" t="str">
            <v>SICRO Jan/26</v>
          </cell>
        </row>
        <row r="6469">
          <cell r="A6469">
            <v>6817873</v>
          </cell>
          <cell r="B6469" t="str">
            <v>Corpo de BSCC - seção fechada de 3,0 x 3,0 m - pré-moldado - altura do aterro de 1,00 a 2,50 m - areia e brita comerciais</v>
          </cell>
          <cell r="C6469" t="str">
            <v>m</v>
          </cell>
          <cell r="D6469">
            <v>3852.57</v>
          </cell>
          <cell r="E6469" t="str">
            <v>SICRO Jan/26</v>
          </cell>
        </row>
        <row r="6470">
          <cell r="A6470">
            <v>6817874</v>
          </cell>
          <cell r="B6470" t="str">
            <v>Corpo de BSCC - seção fechada de 3,0 x 3,0 m - pré-moldado - altura do aterro de 1,00 a 2,50 m - areia extraída e brita produzida</v>
          </cell>
          <cell r="C6470" t="str">
            <v>m</v>
          </cell>
          <cell r="D6470">
            <v>3467.74</v>
          </cell>
          <cell r="E6470" t="str">
            <v>SICRO Jan/26</v>
          </cell>
        </row>
        <row r="6471">
          <cell r="A6471">
            <v>6817881</v>
          </cell>
          <cell r="B6471" t="str">
            <v>Corpo de BSCC - seção fechada de 3,0 x 3,0 m - pré-moldado - altura do aterro de 10,00 a 12,50 m - areia e brita comerciais</v>
          </cell>
          <cell r="C6471" t="str">
            <v>m</v>
          </cell>
          <cell r="D6471">
            <v>6872.98</v>
          </cell>
          <cell r="E6471" t="str">
            <v>SICRO Jan/26</v>
          </cell>
        </row>
        <row r="6472">
          <cell r="A6472">
            <v>6817882</v>
          </cell>
          <cell r="B6472" t="str">
            <v>Corpo de BSCC - seção fechada de 3,0 x 3,0 m - pré-moldado - altura do aterro de 10,00 a 12,50 m - areia extraída e brita produzida</v>
          </cell>
          <cell r="C6472" t="str">
            <v>m</v>
          </cell>
          <cell r="D6472">
            <v>6325.72</v>
          </cell>
          <cell r="E6472" t="str">
            <v>SICRO Jan/26</v>
          </cell>
        </row>
        <row r="6473">
          <cell r="A6473">
            <v>6817883</v>
          </cell>
          <cell r="B6473" t="str">
            <v>Corpo de BSCC - seção fechada de 3,0 x 3,0 m - pré-moldado - altura do aterro de 12,50 a 15,00 m - areia e brita comerciais</v>
          </cell>
          <cell r="C6473" t="str">
            <v>m</v>
          </cell>
          <cell r="D6473">
            <v>7579.44</v>
          </cell>
          <cell r="E6473" t="str">
            <v>SICRO Jan/26</v>
          </cell>
        </row>
        <row r="6474">
          <cell r="A6474">
            <v>6817884</v>
          </cell>
          <cell r="B6474" t="str">
            <v>Corpo de BSCC - seção fechada de 3,0 x 3,0 m - pré-moldado - altura do aterro de 12,50 a 15,00 m - areia extraída e brita produzida</v>
          </cell>
          <cell r="C6474" t="str">
            <v>m</v>
          </cell>
          <cell r="D6474">
            <v>7030.65</v>
          </cell>
          <cell r="E6474" t="str">
            <v>SICRO Jan/26</v>
          </cell>
        </row>
        <row r="6475">
          <cell r="A6475">
            <v>6817875</v>
          </cell>
          <cell r="B6475" t="str">
            <v>Corpo de BSCC - seção fechada de 3,0 x 3,0 m - pré-moldado - altura do aterro de 2,50 a 5,00 m - areia e brita comerciais</v>
          </cell>
          <cell r="C6475" t="str">
            <v>m</v>
          </cell>
          <cell r="D6475">
            <v>4702.3599999999997</v>
          </cell>
          <cell r="E6475" t="str">
            <v>SICRO Jan/26</v>
          </cell>
        </row>
        <row r="6476">
          <cell r="A6476">
            <v>6817876</v>
          </cell>
          <cell r="B6476" t="str">
            <v>Corpo de BSCC - seção fechada de 3,0 x 3,0 m - pré-moldado - altura do aterro de 2,50 a 5,00 m - areia extraída e brita produzida</v>
          </cell>
          <cell r="C6476" t="str">
            <v>m</v>
          </cell>
          <cell r="D6476">
            <v>4212.3999999999996</v>
          </cell>
          <cell r="E6476" t="str">
            <v>SICRO Jan/26</v>
          </cell>
        </row>
        <row r="6477">
          <cell r="A6477">
            <v>6817877</v>
          </cell>
          <cell r="B6477" t="str">
            <v>Corpo de BSCC - seção fechada de 3,0 x 3,0 m - pré-moldado - altura do aterro de 5,00 a 7,50 m - areia e brita comerciais</v>
          </cell>
          <cell r="C6477" t="str">
            <v>m</v>
          </cell>
          <cell r="D6477">
            <v>5586.27</v>
          </cell>
          <cell r="E6477" t="str">
            <v>SICRO Jan/26</v>
          </cell>
        </row>
        <row r="6478">
          <cell r="A6478">
            <v>6817878</v>
          </cell>
          <cell r="B6478" t="str">
            <v>Corpo de BSCC - seção fechada de 3,0 x 3,0 m - pré-moldado - altura do aterro de 5,00 a 7,50 m - areia extraída e brita produzida</v>
          </cell>
          <cell r="C6478" t="str">
            <v>m</v>
          </cell>
          <cell r="D6478">
            <v>5136.66</v>
          </cell>
          <cell r="E6478" t="str">
            <v>SICRO Jan/26</v>
          </cell>
        </row>
        <row r="6479">
          <cell r="A6479">
            <v>6817879</v>
          </cell>
          <cell r="B6479" t="str">
            <v>Corpo de BSCC - seção fechada de 3,0 x 3,0 m - pré-moldado - altura do aterro de 7,50 a 10,00 m - areia e brita comerciais</v>
          </cell>
          <cell r="C6479" t="str">
            <v>m</v>
          </cell>
          <cell r="D6479">
            <v>6250.65</v>
          </cell>
          <cell r="E6479" t="str">
            <v>SICRO Jan/26</v>
          </cell>
        </row>
        <row r="6480">
          <cell r="A6480">
            <v>6817880</v>
          </cell>
          <cell r="B6480" t="str">
            <v>Corpo de BSCC - seção fechada de 3,0 x 3,0 m - pré-moldado - altura do aterro de 7,50 a 10,00 m - areia extraída e brita produzida</v>
          </cell>
          <cell r="C6480" t="str">
            <v>m</v>
          </cell>
          <cell r="D6480">
            <v>5703.37</v>
          </cell>
          <cell r="E6480" t="str">
            <v>SICRO Jan/26</v>
          </cell>
        </row>
        <row r="6481">
          <cell r="A6481">
            <v>7119788</v>
          </cell>
          <cell r="B6481" t="str">
            <v>Administração local do estaleiro de beneficiamento do aço naval para construção de instalações portuárias de pequeno porte</v>
          </cell>
          <cell r="C6481" t="str">
            <v>mês</v>
          </cell>
          <cell r="D6481">
            <v>233723.87</v>
          </cell>
          <cell r="E6481" t="str">
            <v>SICRO Jan/26</v>
          </cell>
        </row>
        <row r="6482">
          <cell r="A6482">
            <v>7107389</v>
          </cell>
          <cell r="B6482" t="str">
            <v>Amarração do sistema de fundeio com mergulho para poita de 25 a 58,3 t (pesos submersos de 15 a 35 t) - profundidade de até 50 m</v>
          </cell>
          <cell r="C6482" t="str">
            <v>un</v>
          </cell>
          <cell r="D6482">
            <v>4225.8900000000003</v>
          </cell>
          <cell r="E6482" t="str">
            <v>SICRO Jan/26</v>
          </cell>
        </row>
        <row r="6483">
          <cell r="A6483">
            <v>7107388</v>
          </cell>
          <cell r="B6483" t="str">
            <v>Amarração do sistema de fundeio com mergulho para poita de até 25 t (peso submerso = 15 t) - profundidade de até 50 m</v>
          </cell>
          <cell r="C6483" t="str">
            <v>un</v>
          </cell>
          <cell r="D6483">
            <v>3329.34</v>
          </cell>
          <cell r="E6483" t="str">
            <v>SICRO Jan/26</v>
          </cell>
        </row>
        <row r="6484">
          <cell r="A6484">
            <v>7107387</v>
          </cell>
          <cell r="B6484" t="str">
            <v>Amarração do sistema de fundeio para poita de 25 a 58,3 t (pesos submersos de 15 a 35 t)</v>
          </cell>
          <cell r="C6484" t="str">
            <v>un</v>
          </cell>
          <cell r="D6484">
            <v>1521.26</v>
          </cell>
          <cell r="E6484" t="str">
            <v>SICRO Jan/26</v>
          </cell>
        </row>
        <row r="6485">
          <cell r="A6485">
            <v>7107386</v>
          </cell>
          <cell r="B6485" t="str">
            <v>Amarração do sistema de fundeio para poita de até 25 t (peso submerso = 15 t)</v>
          </cell>
          <cell r="C6485" t="str">
            <v>un</v>
          </cell>
          <cell r="D6485">
            <v>624.20000000000005</v>
          </cell>
          <cell r="E6485" t="str">
            <v>SICRO Jan/26</v>
          </cell>
        </row>
        <row r="6486">
          <cell r="A6486">
            <v>7119715</v>
          </cell>
          <cell r="B6486" t="str">
            <v>Ânodo de sacrifício para proteção do casco - fornecimento e instalação</v>
          </cell>
          <cell r="C6486" t="str">
            <v>un</v>
          </cell>
          <cell r="D6486">
            <v>1351.92</v>
          </cell>
          <cell r="E6486" t="str">
            <v>SICRO Jan/26</v>
          </cell>
        </row>
        <row r="6487">
          <cell r="A6487">
            <v>7119678</v>
          </cell>
          <cell r="B6487" t="str">
            <v>Beneficiamento de aço naval para construção de instalações portuárias de pequeno porte - excluso o aço naval</v>
          </cell>
          <cell r="C6487" t="str">
            <v>t</v>
          </cell>
          <cell r="D6487">
            <v>10069.58</v>
          </cell>
          <cell r="E6487" t="str">
            <v>SICRO Jan/26</v>
          </cell>
        </row>
        <row r="6488">
          <cell r="A6488">
            <v>7119712</v>
          </cell>
          <cell r="B6488" t="str">
            <v>Cabo de segurança para conexão da ponte - fornecimento e instalação</v>
          </cell>
          <cell r="C6488" t="str">
            <v>un</v>
          </cell>
          <cell r="D6488">
            <v>10097.9</v>
          </cell>
          <cell r="E6488" t="str">
            <v>SICRO Jan/26</v>
          </cell>
        </row>
        <row r="6489">
          <cell r="A6489">
            <v>7119694</v>
          </cell>
          <cell r="B6489" t="str">
            <v>Confecção de morto de concreto de 13 t</v>
          </cell>
          <cell r="C6489" t="str">
            <v>un</v>
          </cell>
          <cell r="D6489">
            <v>8707.51</v>
          </cell>
          <cell r="E6489" t="str">
            <v>SICRO Jan/26</v>
          </cell>
        </row>
        <row r="6490">
          <cell r="A6490">
            <v>7119695</v>
          </cell>
          <cell r="B6490" t="str">
            <v>Confecção de morto de concreto de 14 t</v>
          </cell>
          <cell r="C6490" t="str">
            <v>un</v>
          </cell>
          <cell r="D6490">
            <v>9466.64</v>
          </cell>
          <cell r="E6490" t="str">
            <v>SICRO Jan/26</v>
          </cell>
        </row>
        <row r="6491">
          <cell r="A6491">
            <v>7119696</v>
          </cell>
          <cell r="B6491" t="str">
            <v>Confecção de morto de concreto de 22 t</v>
          </cell>
          <cell r="C6491" t="str">
            <v>un</v>
          </cell>
          <cell r="D6491">
            <v>15153.46</v>
          </cell>
          <cell r="E6491" t="str">
            <v>SICRO Jan/26</v>
          </cell>
        </row>
        <row r="6492">
          <cell r="A6492">
            <v>7119697</v>
          </cell>
          <cell r="B6492" t="str">
            <v>Confecção de morto de concreto de 36 t</v>
          </cell>
          <cell r="C6492" t="str">
            <v>un</v>
          </cell>
          <cell r="D6492">
            <v>24118.240000000002</v>
          </cell>
          <cell r="E6492" t="str">
            <v>SICRO Jan/26</v>
          </cell>
        </row>
        <row r="6493">
          <cell r="A6493">
            <v>7119698</v>
          </cell>
          <cell r="B6493" t="str">
            <v>Confecção de morto de concreto de 48 t</v>
          </cell>
          <cell r="C6493" t="str">
            <v>un</v>
          </cell>
          <cell r="D6493">
            <v>30769.81</v>
          </cell>
          <cell r="E6493" t="str">
            <v>SICRO Jan/26</v>
          </cell>
        </row>
        <row r="6494">
          <cell r="A6494">
            <v>7119688</v>
          </cell>
          <cell r="B6494" t="str">
            <v>Confecção de poita de concreto com garras metálicas de 13,3 t (peso submerso = 8 t)</v>
          </cell>
          <cell r="C6494" t="str">
            <v>un</v>
          </cell>
          <cell r="D6494">
            <v>9402.68</v>
          </cell>
          <cell r="E6494" t="str">
            <v>SICRO Jan/26</v>
          </cell>
        </row>
        <row r="6495">
          <cell r="A6495">
            <v>7119689</v>
          </cell>
          <cell r="B6495" t="str">
            <v>Confecção de poita de concreto com garras metálicas de 25 t (peso submerso = 15 t)</v>
          </cell>
          <cell r="C6495" t="str">
            <v>un</v>
          </cell>
          <cell r="D6495">
            <v>18036.810000000001</v>
          </cell>
          <cell r="E6495" t="str">
            <v>SICRO Jan/26</v>
          </cell>
        </row>
        <row r="6496">
          <cell r="A6496">
            <v>7119690</v>
          </cell>
          <cell r="B6496" t="str">
            <v>Confecção de poita de concreto com garras metálicas de 30 t (peso submerso = 18 t)</v>
          </cell>
          <cell r="C6496" t="str">
            <v>un</v>
          </cell>
          <cell r="D6496">
            <v>21536.38</v>
          </cell>
          <cell r="E6496" t="str">
            <v>SICRO Jan/26</v>
          </cell>
        </row>
        <row r="6497">
          <cell r="A6497">
            <v>7119691</v>
          </cell>
          <cell r="B6497" t="str">
            <v>Confecção de poita de concreto com garras metálicas de 41,7 t (peso submerso = 25 t)</v>
          </cell>
          <cell r="C6497" t="str">
            <v>un</v>
          </cell>
          <cell r="D6497">
            <v>29838.43</v>
          </cell>
          <cell r="E6497" t="str">
            <v>SICRO Jan/26</v>
          </cell>
        </row>
        <row r="6498">
          <cell r="A6498">
            <v>7119692</v>
          </cell>
          <cell r="B6498" t="str">
            <v>Confecção de poita de concreto com garras metálicas de 45,8 t (peso submerso = 27,5 t)</v>
          </cell>
          <cell r="C6498" t="str">
            <v>un</v>
          </cell>
          <cell r="D6498">
            <v>32801.06</v>
          </cell>
          <cell r="E6498" t="str">
            <v>SICRO Jan/26</v>
          </cell>
        </row>
        <row r="6499">
          <cell r="A6499">
            <v>7119693</v>
          </cell>
          <cell r="B6499" t="str">
            <v>Confecção de poita de concreto com garras metálicas de 58,3 t (peso submerso = 35 t)</v>
          </cell>
          <cell r="C6499" t="str">
            <v>un</v>
          </cell>
          <cell r="D6499">
            <v>41680.1</v>
          </cell>
          <cell r="E6499" t="str">
            <v>SICRO Jan/26</v>
          </cell>
        </row>
        <row r="6500">
          <cell r="A6500">
            <v>7119687</v>
          </cell>
          <cell r="B6500" t="str">
            <v>Confecção de poita de concreto com garras metálicas de 6,7 t (peso submerso = 4 t)</v>
          </cell>
          <cell r="C6500" t="str">
            <v>un</v>
          </cell>
          <cell r="D6500">
            <v>4918.8900000000003</v>
          </cell>
          <cell r="E6500" t="str">
            <v>SICRO Jan/26</v>
          </cell>
        </row>
        <row r="6501">
          <cell r="A6501">
            <v>7119681</v>
          </cell>
          <cell r="B6501" t="str">
            <v>Confecção de poita de concreto de 13,3 t (peso submerso = 8 t)</v>
          </cell>
          <cell r="C6501" t="str">
            <v>un</v>
          </cell>
          <cell r="D6501">
            <v>9877.4699999999993</v>
          </cell>
          <cell r="E6501" t="str">
            <v>SICRO Jan/26</v>
          </cell>
        </row>
        <row r="6502">
          <cell r="A6502">
            <v>7119682</v>
          </cell>
          <cell r="B6502" t="str">
            <v>Confecção de poita de concreto de 25 t (peso submerso = 15 t)</v>
          </cell>
          <cell r="C6502" t="str">
            <v>un</v>
          </cell>
          <cell r="D6502">
            <v>18879.27</v>
          </cell>
          <cell r="E6502" t="str">
            <v>SICRO Jan/26</v>
          </cell>
        </row>
        <row r="6503">
          <cell r="A6503">
            <v>7119683</v>
          </cell>
          <cell r="B6503" t="str">
            <v>Confecção de poita de concreto de 30 t (peso submerso = 18 t)</v>
          </cell>
          <cell r="C6503" t="str">
            <v>un</v>
          </cell>
          <cell r="D6503">
            <v>22536.1</v>
          </cell>
          <cell r="E6503" t="str">
            <v>SICRO Jan/26</v>
          </cell>
        </row>
        <row r="6504">
          <cell r="A6504">
            <v>7119684</v>
          </cell>
          <cell r="B6504" t="str">
            <v>Confecção de poita de concreto de 41,7 t (peso submerso = 25 t)</v>
          </cell>
          <cell r="C6504" t="str">
            <v>un</v>
          </cell>
          <cell r="D6504">
            <v>31195.46</v>
          </cell>
          <cell r="E6504" t="str">
            <v>SICRO Jan/26</v>
          </cell>
        </row>
        <row r="6505">
          <cell r="A6505">
            <v>7119685</v>
          </cell>
          <cell r="B6505" t="str">
            <v>Confecção de poita de concreto de 45,8 t (peso submerso = 27,5 t)</v>
          </cell>
          <cell r="C6505" t="str">
            <v>un</v>
          </cell>
          <cell r="D6505">
            <v>34284.99</v>
          </cell>
          <cell r="E6505" t="str">
            <v>SICRO Jan/26</v>
          </cell>
        </row>
        <row r="6506">
          <cell r="A6506">
            <v>7119686</v>
          </cell>
          <cell r="B6506" t="str">
            <v>Confecção de poita de concreto de 58,3 t (peso submerso = 35 t)</v>
          </cell>
          <cell r="C6506" t="str">
            <v>un</v>
          </cell>
          <cell r="D6506">
            <v>43548.07</v>
          </cell>
          <cell r="E6506" t="str">
            <v>SICRO Jan/26</v>
          </cell>
        </row>
        <row r="6507">
          <cell r="A6507">
            <v>7119680</v>
          </cell>
          <cell r="B6507" t="str">
            <v>Confecção de poita de concreto de 6,7 t (peso submerso = 4 t)</v>
          </cell>
          <cell r="C6507" t="str">
            <v>un</v>
          </cell>
          <cell r="D6507">
            <v>5171.09</v>
          </cell>
          <cell r="E6507" t="str">
            <v>SICRO Jan/26</v>
          </cell>
        </row>
        <row r="6508">
          <cell r="A6508">
            <v>7119710</v>
          </cell>
          <cell r="B6508" t="str">
            <v>Defensa de pneus para proteção do flutuante - confecção e instalação</v>
          </cell>
          <cell r="C6508" t="str">
            <v>un</v>
          </cell>
          <cell r="D6508">
            <v>747</v>
          </cell>
          <cell r="E6508" t="str">
            <v>SICRO Jan/26</v>
          </cell>
        </row>
        <row r="6509">
          <cell r="A6509">
            <v>7107375</v>
          </cell>
          <cell r="B6509" t="str">
            <v>Fornecimento e instalação de reservatório metálico tipo taça de 10.000 litros pintura interna e externa com escada de acesso e base de concreto armado - areia e brita comerciais</v>
          </cell>
          <cell r="C6509" t="str">
            <v>un</v>
          </cell>
          <cell r="D6509">
            <v>27160.81</v>
          </cell>
          <cell r="E6509" t="str">
            <v>SICRO Jan/26</v>
          </cell>
        </row>
        <row r="6510">
          <cell r="A6510">
            <v>7107376</v>
          </cell>
          <cell r="B6510" t="str">
            <v>Fornecimento e instalação de reservatório metálico tipo taça de 20.000 litros pintura interna e externa com escada de acesso e base de concreto armado - areia e brita comerciais</v>
          </cell>
          <cell r="C6510" t="str">
            <v>un</v>
          </cell>
          <cell r="D6510">
            <v>38471.699999999997</v>
          </cell>
          <cell r="E6510" t="str">
            <v>SICRO Jan/26</v>
          </cell>
        </row>
        <row r="6511">
          <cell r="A6511">
            <v>7107377</v>
          </cell>
          <cell r="B6511" t="str">
            <v>Fornecimento e instalação de reservatório metálico tipo taça de 30.000 litros pintura interna e externa com escada de acesso e base de concreto armado - areia e brita comerciais</v>
          </cell>
          <cell r="C6511" t="str">
            <v>un</v>
          </cell>
          <cell r="D6511">
            <v>57400.31</v>
          </cell>
          <cell r="E6511" t="str">
            <v>SICRO Jan/26</v>
          </cell>
        </row>
        <row r="6512">
          <cell r="A6512">
            <v>7107374</v>
          </cell>
          <cell r="B6512" t="str">
            <v>Fornecimento e instalação de reservatório metálico tipo taça de 5.000 litros pintura interna e externa com escada de acesso e base de concreto armado - areia e brita comerciais</v>
          </cell>
          <cell r="C6512" t="str">
            <v>un</v>
          </cell>
          <cell r="D6512">
            <v>16842.11</v>
          </cell>
          <cell r="E6512" t="str">
            <v>SICRO Jan/26</v>
          </cell>
        </row>
        <row r="6513">
          <cell r="A6513">
            <v>7119708</v>
          </cell>
          <cell r="B6513" t="str">
            <v>Guincho manual para sistema de fundeio com capacidade de tração de 100 kN - fornecimento e instalação</v>
          </cell>
          <cell r="C6513" t="str">
            <v>un</v>
          </cell>
          <cell r="D6513">
            <v>222864.19</v>
          </cell>
          <cell r="E6513" t="str">
            <v>SICRO Jan/26</v>
          </cell>
        </row>
        <row r="6514">
          <cell r="A6514">
            <v>7119709</v>
          </cell>
          <cell r="B6514" t="str">
            <v>Guincho manual para sistema de fundeio com capacidade de tração de 200 kN - fornecimento e instalação</v>
          </cell>
          <cell r="C6514" t="str">
            <v>un</v>
          </cell>
          <cell r="D6514">
            <v>357707.14</v>
          </cell>
          <cell r="E6514" t="str">
            <v>SICRO Jan/26</v>
          </cell>
        </row>
        <row r="6515">
          <cell r="A6515">
            <v>7119706</v>
          </cell>
          <cell r="B6515" t="str">
            <v>Implantação do sistema naval tipo I - ponte móvel e flutuante principal</v>
          </cell>
          <cell r="C6515" t="str">
            <v>un</v>
          </cell>
          <cell r="D6515">
            <v>56891.64</v>
          </cell>
          <cell r="E6515" t="str">
            <v>SICRO Jan/26</v>
          </cell>
        </row>
        <row r="6516">
          <cell r="A6516">
            <v>7119707</v>
          </cell>
          <cell r="B6516" t="str">
            <v>Implantação do sistema naval tipo II - pontes móveis, flutuante intermediário e flutuante principal</v>
          </cell>
          <cell r="C6516" t="str">
            <v>un</v>
          </cell>
          <cell r="D6516">
            <v>133506.21</v>
          </cell>
          <cell r="E6516" t="str">
            <v>SICRO Jan/26</v>
          </cell>
        </row>
        <row r="6517">
          <cell r="A6517">
            <v>7119648</v>
          </cell>
          <cell r="B6517" t="str">
            <v>Lançamento da embarcação com uso de airbag</v>
          </cell>
          <cell r="C6517" t="str">
            <v>un</v>
          </cell>
          <cell r="D6517">
            <v>2581.52</v>
          </cell>
          <cell r="E6517" t="str">
            <v>SICRO Jan/26</v>
          </cell>
        </row>
        <row r="6518">
          <cell r="A6518">
            <v>7107385</v>
          </cell>
          <cell r="B6518" t="str">
            <v>Lançamento de poita de concreto de 15 a 35 t - peso submerso</v>
          </cell>
          <cell r="C6518" t="str">
            <v>t</v>
          </cell>
          <cell r="D6518">
            <v>1108.6400000000001</v>
          </cell>
          <cell r="E6518" t="str">
            <v>SICRO Jan/26</v>
          </cell>
        </row>
        <row r="6519">
          <cell r="A6519">
            <v>7107390</v>
          </cell>
          <cell r="B6519" t="str">
            <v>Lançamento de poita de concreto de até 15 t - peso submerso</v>
          </cell>
          <cell r="C6519" t="str">
            <v>t</v>
          </cell>
          <cell r="D6519">
            <v>695.76</v>
          </cell>
          <cell r="E6519" t="str">
            <v>SICRO Jan/26</v>
          </cell>
        </row>
        <row r="6520">
          <cell r="A6520">
            <v>7119711</v>
          </cell>
          <cell r="B6520" t="str">
            <v>Mancal de conexão - confecção e instalação</v>
          </cell>
          <cell r="C6520" t="str">
            <v>un</v>
          </cell>
          <cell r="D6520">
            <v>890.8</v>
          </cell>
          <cell r="E6520" t="str">
            <v>SICRO Jan/26</v>
          </cell>
        </row>
        <row r="6521">
          <cell r="A6521">
            <v>7107379</v>
          </cell>
          <cell r="B6521" t="str">
            <v>Manutenção de tratamento superficial e pintura da área interna do flutuante (tanques de reserva de flutuabilidade)</v>
          </cell>
          <cell r="C6521" t="str">
            <v>m²</v>
          </cell>
          <cell r="D6521">
            <v>48.93</v>
          </cell>
          <cell r="E6521" t="str">
            <v>SICRO Jan/26</v>
          </cell>
        </row>
        <row r="6522">
          <cell r="A6522">
            <v>7107381</v>
          </cell>
          <cell r="B6522" t="str">
            <v>Manutenção de tratamento superficial e pintura da parte externa do flutuante (costados e espelhos de proa e popa) - exceto fundo</v>
          </cell>
          <cell r="C6522" t="str">
            <v>m²</v>
          </cell>
          <cell r="D6522">
            <v>49.22</v>
          </cell>
          <cell r="E6522" t="str">
            <v>SICRO Jan/26</v>
          </cell>
        </row>
        <row r="6523">
          <cell r="A6523">
            <v>7107380</v>
          </cell>
          <cell r="B6523" t="str">
            <v>Manutenção de tratamento superficial e pintura da ponte, convés, casarias e demais estruturas metálicas navais sobre os flutuantes</v>
          </cell>
          <cell r="C6523" t="str">
            <v>m²</v>
          </cell>
          <cell r="D6523">
            <v>54.26</v>
          </cell>
          <cell r="E6523" t="str">
            <v>SICRO Jan/26</v>
          </cell>
        </row>
        <row r="6524">
          <cell r="A6524">
            <v>7107382</v>
          </cell>
          <cell r="B6524" t="str">
            <v>Manutenção de tratamento superficial e pintura do fundo do flutuante</v>
          </cell>
          <cell r="C6524" t="str">
            <v>m²</v>
          </cell>
          <cell r="D6524">
            <v>131.12</v>
          </cell>
          <cell r="E6524" t="str">
            <v>SICRO Jan/26</v>
          </cell>
        </row>
        <row r="6525">
          <cell r="A6525">
            <v>7119713</v>
          </cell>
          <cell r="B6525" t="str">
            <v>Molinete manual para sistema de fundeio com capacidade de tração de 70 kN - fornecimento e instalação</v>
          </cell>
          <cell r="C6525" t="str">
            <v>un</v>
          </cell>
          <cell r="D6525">
            <v>322716.28000000003</v>
          </cell>
          <cell r="E6525" t="str">
            <v>SICRO Jan/26</v>
          </cell>
        </row>
        <row r="6526">
          <cell r="A6526">
            <v>7119646</v>
          </cell>
          <cell r="B6526" t="str">
            <v>Transporte interno em estaleiro</v>
          </cell>
          <cell r="C6526" t="str">
            <v>t</v>
          </cell>
          <cell r="D6526">
            <v>1741.76</v>
          </cell>
          <cell r="E6526" t="str">
            <v>SICRO Jan/26</v>
          </cell>
        </row>
        <row r="6527">
          <cell r="A6527">
            <v>7107384</v>
          </cell>
          <cell r="B6527" t="str">
            <v>Tratamento superficial e pintura da ponte e demais estruturas metálicas navais - exceto fundo do flutuante</v>
          </cell>
          <cell r="C6527" t="str">
            <v>m²</v>
          </cell>
          <cell r="D6527">
            <v>114.82</v>
          </cell>
          <cell r="E6527" t="str">
            <v>SICRO Jan/26</v>
          </cell>
        </row>
        <row r="6528">
          <cell r="A6528">
            <v>7107378</v>
          </cell>
          <cell r="B6528" t="str">
            <v>Tratamento superficial e pintura do fundo do flutuante</v>
          </cell>
          <cell r="C6528" t="str">
            <v>m²</v>
          </cell>
          <cell r="D6528">
            <v>183.43</v>
          </cell>
          <cell r="E6528" t="str">
            <v>SICRO Jan/26</v>
          </cell>
        </row>
      </sheetData>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CA4CA-6378-4C24-9C87-EC194E518492}">
  <sheetPr codeName="Planilha5">
    <pageSetUpPr fitToPage="1"/>
  </sheetPr>
  <dimension ref="A1:R378"/>
  <sheetViews>
    <sheetView showGridLines="0" showZeros="0" zoomScale="80" zoomScaleNormal="80" zoomScaleSheetLayoutView="75" workbookViewId="0">
      <selection activeCell="B6" sqref="B6:G6"/>
    </sheetView>
  </sheetViews>
  <sheetFormatPr defaultColWidth="11.42578125" defaultRowHeight="12.75" x14ac:dyDescent="0.2"/>
  <cols>
    <col min="1" max="1" width="11.42578125" style="1"/>
    <col min="2" max="2" width="11.140625" style="1" customWidth="1"/>
    <col min="3" max="3" width="13.42578125" style="32" customWidth="1"/>
    <col min="4" max="5" width="17.140625" style="1" customWidth="1"/>
    <col min="6" max="6" width="18" style="1" customWidth="1"/>
    <col min="7" max="7" width="16.85546875" style="1" customWidth="1"/>
    <col min="8" max="8" width="15.28515625" style="1" customWidth="1"/>
    <col min="9" max="9" width="8.85546875" style="1" customWidth="1"/>
    <col min="10" max="10" width="16.42578125" style="1" bestFit="1" customWidth="1"/>
    <col min="11" max="11" width="8.85546875" style="1" customWidth="1"/>
    <col min="12" max="12" width="11.42578125" style="1"/>
    <col min="13" max="13" width="13.140625" style="1" bestFit="1" customWidth="1"/>
    <col min="14" max="16" width="11.42578125" style="1"/>
    <col min="17" max="17" width="14.28515625" style="1" bestFit="1" customWidth="1"/>
    <col min="18" max="18" width="11.42578125" style="1"/>
    <col min="19" max="19" width="6.140625" style="1" bestFit="1" customWidth="1"/>
    <col min="20" max="16384" width="11.42578125" style="1"/>
  </cols>
  <sheetData>
    <row r="1" spans="1:17" x14ac:dyDescent="0.2">
      <c r="B1" s="13"/>
    </row>
    <row r="2" spans="1:17" s="28" customFormat="1" ht="62.25" customHeight="1" x14ac:dyDescent="0.25">
      <c r="B2" s="170"/>
      <c r="C2" s="171"/>
      <c r="D2" s="172"/>
      <c r="E2" s="179" t="s">
        <v>0</v>
      </c>
      <c r="F2" s="180"/>
      <c r="G2" s="180"/>
      <c r="H2" s="181"/>
      <c r="I2" s="181"/>
      <c r="J2" s="181"/>
      <c r="K2" s="13"/>
    </row>
    <row r="3" spans="1:17" s="29" customFormat="1" ht="15.75" customHeight="1" x14ac:dyDescent="0.2">
      <c r="B3" s="173"/>
      <c r="C3" s="174"/>
      <c r="D3" s="175"/>
      <c r="E3" s="182"/>
      <c r="F3" s="183"/>
      <c r="G3" s="183"/>
      <c r="H3" s="184"/>
      <c r="I3" s="184"/>
      <c r="J3" s="184"/>
      <c r="K3" s="13"/>
    </row>
    <row r="4" spans="1:17" s="30" customFormat="1" ht="15.75" customHeight="1" x14ac:dyDescent="0.2">
      <c r="B4" s="176"/>
      <c r="C4" s="177"/>
      <c r="D4" s="178"/>
      <c r="E4" s="33"/>
      <c r="F4" s="36"/>
      <c r="G4" s="36"/>
      <c r="H4" s="185"/>
      <c r="I4" s="185"/>
      <c r="J4" s="185"/>
      <c r="K4" s="1"/>
    </row>
    <row r="5" spans="1:17" s="30" customFormat="1" ht="21" customHeight="1" x14ac:dyDescent="0.2">
      <c r="C5" s="34"/>
      <c r="E5" s="35"/>
      <c r="F5" s="37"/>
      <c r="G5" s="38"/>
      <c r="H5" s="39"/>
      <c r="I5" s="39"/>
      <c r="J5" s="41"/>
      <c r="K5" s="1"/>
    </row>
    <row r="6" spans="1:17" ht="45.75" customHeight="1" x14ac:dyDescent="0.2">
      <c r="B6" s="186" t="str">
        <f>Planilha!E6</f>
        <v>OBRA: AMPLIAÇÃO E REFORMA DA EMEB VEREADOR ELIAS ANDERE</v>
      </c>
      <c r="C6" s="187"/>
      <c r="D6" s="187"/>
      <c r="E6" s="187"/>
      <c r="F6" s="187"/>
      <c r="G6" s="187"/>
      <c r="H6" s="58" t="s">
        <v>1</v>
      </c>
      <c r="I6" s="188" t="s">
        <v>2</v>
      </c>
      <c r="J6" s="189"/>
      <c r="N6"/>
    </row>
    <row r="7" spans="1:17" ht="18" customHeight="1" x14ac:dyDescent="0.25">
      <c r="B7" s="190"/>
      <c r="C7" s="191"/>
      <c r="D7" s="191"/>
      <c r="E7" s="191"/>
      <c r="F7" s="191"/>
      <c r="G7" s="191"/>
      <c r="H7" s="59"/>
      <c r="I7" s="192"/>
      <c r="J7" s="193"/>
      <c r="M7" s="65"/>
    </row>
    <row r="8" spans="1:17" ht="18" customHeight="1" x14ac:dyDescent="0.2">
      <c r="C8" s="34"/>
      <c r="D8" s="30"/>
      <c r="E8" s="30"/>
      <c r="F8" s="30"/>
      <c r="G8" s="30"/>
      <c r="H8" s="30"/>
      <c r="I8" s="30"/>
      <c r="J8" s="30"/>
    </row>
    <row r="9" spans="1:17" s="107" customFormat="1" ht="20.25" x14ac:dyDescent="0.2">
      <c r="A9" s="107">
        <v>0</v>
      </c>
      <c r="B9" s="169" t="s">
        <v>217</v>
      </c>
      <c r="C9" s="169"/>
      <c r="D9" s="169"/>
      <c r="E9" s="169"/>
      <c r="F9" s="169"/>
      <c r="G9" s="169"/>
      <c r="H9" s="169"/>
      <c r="I9" s="169"/>
      <c r="J9" s="169"/>
    </row>
    <row r="10" spans="1:17" s="31" customFormat="1" ht="18" customHeight="1" x14ac:dyDescent="0.2">
      <c r="B10" s="1"/>
      <c r="C10" s="32"/>
      <c r="D10" s="1"/>
      <c r="E10" s="1"/>
      <c r="F10" s="1"/>
      <c r="G10" s="1"/>
      <c r="H10" s="1"/>
      <c r="I10" s="1"/>
      <c r="J10" s="1"/>
      <c r="K10" s="1"/>
      <c r="L10" s="1"/>
      <c r="M10" s="1"/>
      <c r="N10" s="1"/>
      <c r="O10" s="1"/>
      <c r="P10" s="1"/>
    </row>
    <row r="11" spans="1:17" ht="23.25" customHeight="1" x14ac:dyDescent="0.2">
      <c r="Q11" s="90"/>
    </row>
    <row r="12" spans="1:17" ht="23.25" customHeight="1" x14ac:dyDescent="0.2"/>
    <row r="13" spans="1:17" ht="23.25" customHeight="1" x14ac:dyDescent="0.2"/>
    <row r="15" spans="1:17" ht="23.25" customHeight="1" x14ac:dyDescent="0.25">
      <c r="C15" s="44"/>
      <c r="D15" s="44"/>
      <c r="E15" s="45"/>
      <c r="F15" s="44"/>
      <c r="G15" s="45"/>
    </row>
    <row r="16" spans="1:17" ht="23.25" customHeight="1" x14ac:dyDescent="0.2"/>
    <row r="18" ht="23.25" customHeight="1" x14ac:dyDescent="0.2"/>
    <row r="19" ht="23.25" customHeight="1" x14ac:dyDescent="0.2"/>
    <row r="21" ht="23.25" customHeight="1" x14ac:dyDescent="0.2"/>
    <row r="22" ht="23.25" customHeight="1" x14ac:dyDescent="0.2"/>
    <row r="24" ht="23.25" customHeight="1" x14ac:dyDescent="0.2"/>
    <row r="25" ht="23.25" customHeight="1" x14ac:dyDescent="0.2"/>
    <row r="27" ht="23.25" customHeight="1" x14ac:dyDescent="0.2"/>
    <row r="28" ht="23.25" customHeight="1" x14ac:dyDescent="0.2"/>
    <row r="30" ht="23.25" customHeight="1" x14ac:dyDescent="0.2"/>
    <row r="31" ht="23.25" customHeight="1" x14ac:dyDescent="0.2"/>
    <row r="33" spans="17:17" ht="23.25" customHeight="1" x14ac:dyDescent="0.2"/>
    <row r="34" spans="17:17" ht="23.25" customHeight="1" x14ac:dyDescent="0.2"/>
    <row r="36" spans="17:17" ht="23.25" customHeight="1" x14ac:dyDescent="0.2"/>
    <row r="37" spans="17:17" ht="23.25" customHeight="1" x14ac:dyDescent="0.2"/>
    <row r="39" spans="17:17" ht="23.25" customHeight="1" x14ac:dyDescent="0.2"/>
    <row r="40" spans="17:17" ht="23.25" customHeight="1" x14ac:dyDescent="0.2"/>
    <row r="42" spans="17:17" ht="23.25" customHeight="1" x14ac:dyDescent="0.2"/>
    <row r="43" spans="17:17" ht="23.25" customHeight="1" x14ac:dyDescent="0.2">
      <c r="Q43" s="90"/>
    </row>
    <row r="44" spans="17:17" ht="23.25" customHeight="1" x14ac:dyDescent="0.2"/>
    <row r="45" spans="17:17" ht="23.25" customHeight="1" x14ac:dyDescent="0.2"/>
    <row r="46" spans="17:17" ht="23.25" customHeight="1" x14ac:dyDescent="0.2"/>
    <row r="48" spans="17:17" ht="23.25" customHeight="1" x14ac:dyDescent="0.2"/>
    <row r="49" ht="23.25" customHeight="1" x14ac:dyDescent="0.2"/>
    <row r="50" ht="23.25" customHeight="1" x14ac:dyDescent="0.2"/>
    <row r="51" ht="23.25" customHeight="1" x14ac:dyDescent="0.2"/>
    <row r="53" ht="23.25" customHeight="1" x14ac:dyDescent="0.2"/>
    <row r="54" ht="23.25" customHeight="1" x14ac:dyDescent="0.2"/>
    <row r="55" ht="23.25" customHeight="1" x14ac:dyDescent="0.2"/>
    <row r="56" ht="23.25" customHeight="1" x14ac:dyDescent="0.2"/>
    <row r="57" ht="23.25" customHeight="1" x14ac:dyDescent="0.2"/>
    <row r="58" ht="23.25" customHeight="1" x14ac:dyDescent="0.2"/>
    <row r="60" ht="23.25" customHeight="1" x14ac:dyDescent="0.2"/>
    <row r="61" ht="23.25" customHeight="1" x14ac:dyDescent="0.2"/>
    <row r="63" ht="23.25" customHeight="1" x14ac:dyDescent="0.2"/>
    <row r="64" ht="23.25" customHeight="1" x14ac:dyDescent="0.2"/>
    <row r="66" spans="1:10" ht="23.25" customHeight="1" x14ac:dyDescent="0.2"/>
    <row r="67" spans="1:10" ht="23.25" customHeight="1" x14ac:dyDescent="0.2"/>
    <row r="69" spans="1:10" ht="23.25" customHeight="1" x14ac:dyDescent="0.2"/>
    <row r="71" spans="1:10" s="107" customFormat="1" ht="20.25" x14ac:dyDescent="0.2">
      <c r="A71" s="107">
        <v>0</v>
      </c>
      <c r="B71" s="169" t="s">
        <v>221</v>
      </c>
      <c r="C71" s="169"/>
      <c r="D71" s="169"/>
      <c r="E71" s="169"/>
      <c r="F71" s="169"/>
      <c r="G71" s="169"/>
      <c r="H71" s="169"/>
      <c r="I71" s="169"/>
      <c r="J71" s="169"/>
    </row>
    <row r="72" spans="1:10" ht="23.25" customHeight="1" x14ac:dyDescent="0.2"/>
    <row r="73" spans="1:10" ht="23.25" customHeight="1" x14ac:dyDescent="0.2"/>
    <row r="75" spans="1:10" ht="23.25" customHeight="1" x14ac:dyDescent="0.2"/>
    <row r="76" spans="1:10" ht="23.25" customHeight="1" x14ac:dyDescent="0.2">
      <c r="B76" s="42"/>
    </row>
    <row r="78" spans="1:10" ht="23.25" customHeight="1" x14ac:dyDescent="0.2"/>
    <row r="79" spans="1:10" ht="23.25" customHeight="1" x14ac:dyDescent="0.2"/>
    <row r="81" ht="23.25" customHeight="1" x14ac:dyDescent="0.2"/>
    <row r="82" ht="23.25" customHeight="1" x14ac:dyDescent="0.2"/>
    <row r="84" ht="23.25" customHeight="1" x14ac:dyDescent="0.2"/>
    <row r="85" ht="23.25" customHeight="1" x14ac:dyDescent="0.2"/>
    <row r="86" ht="23.25" customHeight="1" x14ac:dyDescent="0.2"/>
    <row r="87" ht="23.25" customHeight="1" x14ac:dyDescent="0.2"/>
    <row r="89" ht="23.25" customHeight="1" x14ac:dyDescent="0.2"/>
    <row r="90" ht="23.25" customHeight="1" x14ac:dyDescent="0.2"/>
    <row r="91" ht="23.25" customHeight="1" x14ac:dyDescent="0.2"/>
    <row r="92" ht="23.25" customHeight="1" x14ac:dyDescent="0.2"/>
    <row r="94" ht="23.25" customHeight="1" x14ac:dyDescent="0.2"/>
    <row r="95" ht="23.25" customHeight="1" x14ac:dyDescent="0.2"/>
    <row r="97" ht="23.25" customHeight="1" x14ac:dyDescent="0.2"/>
    <row r="98" ht="23.25" customHeight="1" x14ac:dyDescent="0.2"/>
    <row r="100" ht="23.25" customHeight="1" x14ac:dyDescent="0.2"/>
    <row r="101" ht="23.25" customHeight="1" x14ac:dyDescent="0.2"/>
    <row r="103" ht="23.25" customHeight="1" x14ac:dyDescent="0.2"/>
    <row r="104" ht="23.25" customHeight="1" x14ac:dyDescent="0.2"/>
    <row r="105" ht="23.25" customHeight="1" x14ac:dyDescent="0.2"/>
    <row r="107" ht="23.25" customHeight="1" x14ac:dyDescent="0.2"/>
    <row r="108" ht="23.25" customHeight="1" x14ac:dyDescent="0.2"/>
    <row r="109" ht="23.25" customHeight="1" x14ac:dyDescent="0.2"/>
    <row r="111" ht="23.25" customHeight="1" x14ac:dyDescent="0.2"/>
    <row r="112" ht="23.25" customHeight="1" x14ac:dyDescent="0.2"/>
    <row r="114" spans="2:17" ht="23.25" customHeight="1" x14ac:dyDescent="0.2"/>
    <row r="115" spans="2:17" ht="23.25" customHeight="1" x14ac:dyDescent="0.2"/>
    <row r="116" spans="2:17" ht="23.25" customHeight="1" x14ac:dyDescent="0.2"/>
    <row r="118" spans="2:17" ht="23.25" customHeight="1" x14ac:dyDescent="0.2">
      <c r="Q118" s="90"/>
    </row>
    <row r="119" spans="2:17" ht="23.25" customHeight="1" x14ac:dyDescent="0.2">
      <c r="Q119" s="90"/>
    </row>
    <row r="120" spans="2:17" ht="23.25" customHeight="1" x14ac:dyDescent="0.2"/>
    <row r="121" spans="2:17" s="107" customFormat="1" ht="20.25" x14ac:dyDescent="0.2">
      <c r="B121" s="169" t="s">
        <v>238</v>
      </c>
      <c r="C121" s="169"/>
      <c r="D121" s="169"/>
      <c r="E121" s="169"/>
      <c r="F121" s="169"/>
      <c r="G121" s="169"/>
      <c r="H121" s="169"/>
      <c r="I121" s="169"/>
      <c r="J121" s="169"/>
    </row>
    <row r="123" spans="2:17" ht="23.25" customHeight="1" x14ac:dyDescent="0.2"/>
    <row r="124" spans="2:17" ht="23.25" customHeight="1" x14ac:dyDescent="0.2"/>
    <row r="125" spans="2:17" ht="23.25" customHeight="1" x14ac:dyDescent="0.2"/>
    <row r="127" spans="2:17" ht="23.25" customHeight="1" x14ac:dyDescent="0.2"/>
    <row r="128" spans="2:17" ht="23.25" customHeight="1" x14ac:dyDescent="0.2"/>
    <row r="130" ht="23.25" customHeight="1" x14ac:dyDescent="0.2"/>
    <row r="131" ht="23.25" customHeight="1" x14ac:dyDescent="0.2"/>
    <row r="133" ht="23.25" customHeight="1" x14ac:dyDescent="0.2"/>
    <row r="134" ht="23.25" customHeight="1" x14ac:dyDescent="0.2"/>
    <row r="136" ht="23.25" customHeight="1" x14ac:dyDescent="0.2"/>
    <row r="137" ht="23.25" customHeight="1" x14ac:dyDescent="0.2"/>
    <row r="139" ht="23.25" customHeight="1" x14ac:dyDescent="0.2"/>
    <row r="140" ht="23.25" customHeight="1" x14ac:dyDescent="0.2"/>
    <row r="142" ht="23.25" customHeight="1" x14ac:dyDescent="0.2"/>
    <row r="143" ht="23.25" customHeight="1" x14ac:dyDescent="0.2"/>
    <row r="145" ht="23.25" customHeight="1" x14ac:dyDescent="0.2"/>
    <row r="146" ht="23.25" customHeight="1" x14ac:dyDescent="0.2"/>
    <row r="148" ht="23.25" customHeight="1" x14ac:dyDescent="0.2"/>
    <row r="149" ht="23.25" customHeight="1" x14ac:dyDescent="0.2"/>
    <row r="151" ht="23.25" customHeight="1" x14ac:dyDescent="0.2"/>
    <row r="152" ht="23.25" customHeight="1" x14ac:dyDescent="0.2"/>
    <row r="154" ht="23.25" customHeight="1" x14ac:dyDescent="0.2"/>
    <row r="155" ht="23.25" customHeight="1" x14ac:dyDescent="0.2"/>
    <row r="157" ht="23.25" customHeight="1" x14ac:dyDescent="0.2"/>
    <row r="158" ht="23.25" customHeight="1" x14ac:dyDescent="0.2"/>
    <row r="162" ht="42" customHeight="1" x14ac:dyDescent="0.2"/>
    <row r="163" ht="23.25" customHeight="1" x14ac:dyDescent="0.2"/>
    <row r="165" ht="23.25" customHeight="1" x14ac:dyDescent="0.2"/>
    <row r="167" ht="21" customHeight="1" x14ac:dyDescent="0.2"/>
    <row r="168" ht="21" customHeight="1" x14ac:dyDescent="0.2"/>
    <row r="169" ht="21" customHeight="1" x14ac:dyDescent="0.2"/>
    <row r="170" ht="21" customHeight="1" x14ac:dyDescent="0.2"/>
    <row r="171" ht="21" customHeight="1" x14ac:dyDescent="0.2"/>
    <row r="172" ht="21" customHeight="1" x14ac:dyDescent="0.2"/>
    <row r="173" ht="21" customHeight="1" x14ac:dyDescent="0.2"/>
    <row r="174" ht="21" customHeight="1" x14ac:dyDescent="0.2"/>
    <row r="175" ht="21" customHeight="1" x14ac:dyDescent="0.2"/>
    <row r="176" ht="21" customHeight="1" x14ac:dyDescent="0.2"/>
    <row r="177" spans="2:10" ht="21" customHeight="1" x14ac:dyDescent="0.2"/>
    <row r="178" spans="2:10" ht="21" customHeight="1" x14ac:dyDescent="0.2"/>
    <row r="179" spans="2:10" ht="21" customHeight="1" x14ac:dyDescent="0.2"/>
    <row r="180" spans="2:10" ht="21" customHeight="1" x14ac:dyDescent="0.2"/>
    <row r="181" spans="2:10" ht="21" customHeight="1" x14ac:dyDescent="0.2"/>
    <row r="182" spans="2:10" ht="21" customHeight="1" x14ac:dyDescent="0.2"/>
    <row r="183" spans="2:10" ht="21" customHeight="1" x14ac:dyDescent="0.2"/>
    <row r="184" spans="2:10" ht="21" customHeight="1" x14ac:dyDescent="0.2"/>
    <row r="185" spans="2:10" ht="21" customHeight="1" x14ac:dyDescent="0.2"/>
    <row r="186" spans="2:10" ht="21" customHeight="1" x14ac:dyDescent="0.2"/>
    <row r="187" spans="2:10" ht="21" customHeight="1" x14ac:dyDescent="0.2"/>
    <row r="188" spans="2:10" ht="21" customHeight="1" x14ac:dyDescent="0.2"/>
    <row r="189" spans="2:10" ht="21" customHeight="1" x14ac:dyDescent="0.2"/>
    <row r="190" spans="2:10" ht="21" customHeight="1" x14ac:dyDescent="0.2"/>
    <row r="191" spans="2:10" s="107" customFormat="1" ht="20.25" x14ac:dyDescent="0.2">
      <c r="B191" s="169" t="s">
        <v>239</v>
      </c>
      <c r="C191" s="169"/>
      <c r="D191" s="169"/>
      <c r="E191" s="169"/>
      <c r="F191" s="169"/>
      <c r="G191" s="169"/>
      <c r="H191" s="169"/>
      <c r="I191" s="169"/>
      <c r="J191" s="169"/>
    </row>
    <row r="192" spans="2:10" ht="21" customHeight="1" x14ac:dyDescent="0.2"/>
    <row r="193" ht="21" customHeight="1" x14ac:dyDescent="0.2"/>
    <row r="194" ht="21" customHeight="1" x14ac:dyDescent="0.2"/>
    <row r="195" ht="21" customHeight="1" x14ac:dyDescent="0.2"/>
    <row r="196" ht="21" customHeight="1" x14ac:dyDescent="0.2"/>
    <row r="197" ht="21" customHeight="1" x14ac:dyDescent="0.2"/>
    <row r="198" ht="21" customHeight="1" x14ac:dyDescent="0.2"/>
    <row r="199" ht="21" customHeight="1" x14ac:dyDescent="0.2"/>
    <row r="200" ht="21" customHeight="1" x14ac:dyDescent="0.2"/>
    <row r="201" ht="21" customHeight="1" x14ac:dyDescent="0.2"/>
    <row r="202" ht="21" customHeight="1" x14ac:dyDescent="0.2"/>
    <row r="203" ht="21" customHeight="1" x14ac:dyDescent="0.2"/>
    <row r="204" ht="21" customHeight="1" x14ac:dyDescent="0.2"/>
    <row r="205" ht="21" customHeight="1" x14ac:dyDescent="0.2"/>
    <row r="206" ht="21" customHeight="1" x14ac:dyDescent="0.2"/>
    <row r="207" ht="21" customHeight="1" x14ac:dyDescent="0.2"/>
    <row r="208" ht="21" customHeight="1" x14ac:dyDescent="0.2"/>
    <row r="209" ht="21" customHeight="1" x14ac:dyDescent="0.2"/>
    <row r="210" ht="21" customHeight="1" x14ac:dyDescent="0.2"/>
    <row r="211" ht="21" customHeight="1" x14ac:dyDescent="0.2"/>
    <row r="212" ht="21" customHeight="1" x14ac:dyDescent="0.2"/>
    <row r="213" ht="21" customHeight="1" x14ac:dyDescent="0.2"/>
    <row r="214" ht="21" customHeight="1" x14ac:dyDescent="0.2"/>
    <row r="215" ht="21" customHeight="1" x14ac:dyDescent="0.2"/>
    <row r="216" ht="21" customHeight="1" x14ac:dyDescent="0.2"/>
    <row r="217" ht="21" customHeight="1" x14ac:dyDescent="0.2"/>
    <row r="218" ht="21" customHeight="1" x14ac:dyDescent="0.2"/>
    <row r="219" ht="21" customHeight="1" x14ac:dyDescent="0.2"/>
    <row r="220" ht="21" customHeight="1" x14ac:dyDescent="0.2"/>
    <row r="221" ht="21" customHeight="1" x14ac:dyDescent="0.2"/>
    <row r="222" ht="21" customHeight="1" x14ac:dyDescent="0.2"/>
    <row r="223" ht="21" customHeight="1" x14ac:dyDescent="0.2"/>
    <row r="224" ht="21" customHeight="1" x14ac:dyDescent="0.2"/>
    <row r="225" spans="2:18" ht="21" customHeight="1" x14ac:dyDescent="0.2"/>
    <row r="226" spans="2:18" ht="21" customHeight="1" x14ac:dyDescent="0.2"/>
    <row r="227" spans="2:18" ht="21" customHeight="1" x14ac:dyDescent="0.2">
      <c r="B227" s="169" t="s">
        <v>473</v>
      </c>
      <c r="C227" s="169"/>
      <c r="D227" s="169"/>
      <c r="E227" s="169"/>
      <c r="F227" s="169"/>
      <c r="G227" s="169"/>
      <c r="H227" s="169"/>
      <c r="I227" s="169"/>
      <c r="J227" s="169"/>
    </row>
    <row r="228" spans="2:18" ht="21" customHeight="1" x14ac:dyDescent="0.2"/>
    <row r="229" spans="2:18" ht="21" customHeight="1" x14ac:dyDescent="0.2"/>
    <row r="230" spans="2:18" ht="21" customHeight="1" x14ac:dyDescent="0.2"/>
    <row r="231" spans="2:18" ht="21" customHeight="1" x14ac:dyDescent="0.2"/>
    <row r="232" spans="2:18" ht="21" customHeight="1" x14ac:dyDescent="0.2"/>
    <row r="233" spans="2:18" ht="21" customHeight="1" x14ac:dyDescent="0.2">
      <c r="R233" s="42"/>
    </row>
    <row r="234" spans="2:18" ht="21" customHeight="1" x14ac:dyDescent="0.2"/>
    <row r="235" spans="2:18" ht="21" customHeight="1" x14ac:dyDescent="0.2"/>
    <row r="236" spans="2:18" ht="21" customHeight="1" x14ac:dyDescent="0.2"/>
    <row r="237" spans="2:18" ht="20.25" customHeight="1" x14ac:dyDescent="0.2"/>
    <row r="238" spans="2:18" s="42" customFormat="1" ht="21" customHeight="1" x14ac:dyDescent="0.2">
      <c r="B238" s="1"/>
      <c r="C238" s="32"/>
      <c r="D238" s="1"/>
      <c r="E238" s="1"/>
      <c r="F238" s="1"/>
      <c r="G238" s="1"/>
      <c r="H238" s="1"/>
      <c r="I238" s="1"/>
      <c r="J238" s="1"/>
      <c r="K238" s="1"/>
      <c r="L238" s="1"/>
      <c r="M238" s="1"/>
      <c r="N238" s="1"/>
      <c r="O238" s="1"/>
      <c r="P238" s="1"/>
      <c r="R238" s="1"/>
    </row>
    <row r="280" spans="2:10" ht="20.25" x14ac:dyDescent="0.2">
      <c r="B280" s="169" t="s">
        <v>466</v>
      </c>
      <c r="C280" s="169"/>
      <c r="D280" s="169"/>
      <c r="E280" s="169"/>
      <c r="F280" s="169"/>
      <c r="G280" s="169"/>
      <c r="H280" s="169"/>
      <c r="I280" s="169"/>
      <c r="J280" s="169"/>
    </row>
    <row r="303" spans="2:10" ht="20.25" x14ac:dyDescent="0.2">
      <c r="B303" s="169" t="s">
        <v>474</v>
      </c>
      <c r="C303" s="169"/>
      <c r="D303" s="169"/>
      <c r="E303" s="169"/>
      <c r="F303" s="169"/>
      <c r="G303" s="169"/>
      <c r="H303" s="169"/>
      <c r="I303" s="169"/>
      <c r="J303" s="169"/>
    </row>
    <row r="312" spans="2:10" ht="20.25" x14ac:dyDescent="0.2">
      <c r="B312" s="169" t="s">
        <v>467</v>
      </c>
      <c r="C312" s="169"/>
      <c r="D312" s="169"/>
      <c r="E312" s="169"/>
      <c r="F312" s="169"/>
      <c r="G312" s="169"/>
      <c r="H312" s="169"/>
      <c r="I312" s="169"/>
      <c r="J312" s="169"/>
    </row>
    <row r="370" spans="2:10" ht="20.25" x14ac:dyDescent="0.2">
      <c r="B370" s="169" t="s">
        <v>467</v>
      </c>
      <c r="C370" s="169"/>
      <c r="D370" s="169"/>
      <c r="E370" s="169"/>
      <c r="F370" s="169"/>
      <c r="G370" s="169"/>
      <c r="H370" s="169"/>
      <c r="I370" s="169"/>
      <c r="J370" s="169"/>
    </row>
    <row r="377" spans="2:10" ht="5.25" customHeight="1" x14ac:dyDescent="0.2"/>
    <row r="378" spans="2:10" ht="20.25" x14ac:dyDescent="0.2">
      <c r="B378" s="169" t="s">
        <v>486</v>
      </c>
      <c r="C378" s="169"/>
      <c r="D378" s="169"/>
      <c r="E378" s="169"/>
      <c r="F378" s="169"/>
      <c r="G378" s="169"/>
      <c r="H378" s="169"/>
      <c r="I378" s="169"/>
      <c r="J378" s="169"/>
    </row>
  </sheetData>
  <mergeCells count="20">
    <mergeCell ref="B227:J227"/>
    <mergeCell ref="B2:D4"/>
    <mergeCell ref="E2:G2"/>
    <mergeCell ref="H2:J2"/>
    <mergeCell ref="E3:G3"/>
    <mergeCell ref="H3:J3"/>
    <mergeCell ref="H4:J4"/>
    <mergeCell ref="B191:J191"/>
    <mergeCell ref="B121:J121"/>
    <mergeCell ref="B71:J71"/>
    <mergeCell ref="B9:J9"/>
    <mergeCell ref="B6:G6"/>
    <mergeCell ref="I6:J6"/>
    <mergeCell ref="B7:G7"/>
    <mergeCell ref="I7:J7"/>
    <mergeCell ref="B378:J378"/>
    <mergeCell ref="B370:J370"/>
    <mergeCell ref="B312:J312"/>
    <mergeCell ref="B280:J280"/>
    <mergeCell ref="B303:J303"/>
  </mergeCells>
  <printOptions horizontalCentered="1"/>
  <pageMargins left="0.39370078740157483" right="0.11811023622047245" top="0.11811023622047245" bottom="0.11811023622047245" header="0.51181102362204722" footer="0.51181102362204722"/>
  <pageSetup paperSize="9" scale="75"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pageSetUpPr fitToPage="1"/>
  </sheetPr>
  <dimension ref="B1:R1047"/>
  <sheetViews>
    <sheetView showGridLines="0" showZeros="0" topLeftCell="A115" zoomScale="80" zoomScaleNormal="80" zoomScaleSheetLayoutView="75" workbookViewId="0">
      <selection activeCell="D140" sqref="D140"/>
    </sheetView>
  </sheetViews>
  <sheetFormatPr defaultColWidth="11.42578125" defaultRowHeight="12.75" x14ac:dyDescent="0.2"/>
  <cols>
    <col min="1" max="1" width="11.42578125" style="1"/>
    <col min="2" max="2" width="11.140625" style="1" customWidth="1"/>
    <col min="3" max="3" width="13.42578125" style="32" customWidth="1"/>
    <col min="4" max="5" width="17.140625" style="1" customWidth="1"/>
    <col min="6" max="6" width="18" style="1" customWidth="1"/>
    <col min="7" max="7" width="16.85546875" style="1" customWidth="1"/>
    <col min="8" max="8" width="15.28515625" style="1" customWidth="1"/>
    <col min="9" max="9" width="8.85546875" style="1" customWidth="1"/>
    <col min="10" max="10" width="16.42578125" style="1" bestFit="1" customWidth="1"/>
    <col min="11" max="11" width="8.85546875" style="82" customWidth="1"/>
    <col min="12" max="12" width="11.42578125" style="1"/>
    <col min="13" max="14" width="17" style="1" bestFit="1" customWidth="1"/>
    <col min="15" max="16" width="11.42578125" style="1"/>
    <col min="17" max="17" width="24" style="1" bestFit="1" customWidth="1"/>
    <col min="18" max="18" width="11.42578125" style="1"/>
    <col min="19" max="19" width="6.140625" style="1" bestFit="1" customWidth="1"/>
    <col min="20" max="16384" width="11.42578125" style="1"/>
  </cols>
  <sheetData>
    <row r="1" spans="2:17" x14ac:dyDescent="0.2">
      <c r="B1" s="13"/>
    </row>
    <row r="2" spans="2:17" s="28" customFormat="1" ht="62.25" customHeight="1" x14ac:dyDescent="0.25">
      <c r="B2" s="170"/>
      <c r="C2" s="171"/>
      <c r="D2" s="172"/>
      <c r="E2" s="179" t="s">
        <v>0</v>
      </c>
      <c r="F2" s="180"/>
      <c r="G2" s="180"/>
      <c r="H2" s="181"/>
      <c r="I2" s="181"/>
      <c r="J2" s="181"/>
      <c r="K2" s="108"/>
    </row>
    <row r="3" spans="2:17" s="29" customFormat="1" ht="15.75" customHeight="1" x14ac:dyDescent="0.2">
      <c r="B3" s="173"/>
      <c r="C3" s="174"/>
      <c r="D3" s="175"/>
      <c r="E3" s="182"/>
      <c r="F3" s="183"/>
      <c r="G3" s="183"/>
      <c r="H3" s="184"/>
      <c r="I3" s="184"/>
      <c r="J3" s="184"/>
      <c r="K3" s="108"/>
    </row>
    <row r="4" spans="2:17" s="30" customFormat="1" ht="15.75" customHeight="1" x14ac:dyDescent="0.2">
      <c r="B4" s="176"/>
      <c r="C4" s="177"/>
      <c r="D4" s="178"/>
      <c r="E4" s="33"/>
      <c r="F4" s="36"/>
      <c r="G4" s="36"/>
      <c r="H4" s="185"/>
      <c r="I4" s="185"/>
      <c r="J4" s="185"/>
      <c r="K4" s="82"/>
    </row>
    <row r="5" spans="2:17" s="30" customFormat="1" ht="21" customHeight="1" x14ac:dyDescent="0.2">
      <c r="C5" s="34"/>
      <c r="E5" s="35"/>
      <c r="F5" s="37"/>
      <c r="G5" s="38"/>
      <c r="H5" s="39"/>
      <c r="I5" s="39"/>
      <c r="J5" s="41"/>
      <c r="K5" s="82"/>
    </row>
    <row r="6" spans="2:17" ht="45.75" customHeight="1" x14ac:dyDescent="0.2">
      <c r="B6" s="186" t="str">
        <f>Planilha!E6</f>
        <v>OBRA: AMPLIAÇÃO E REFORMA DA EMEB VEREADOR ELIAS ANDERE</v>
      </c>
      <c r="C6" s="187"/>
      <c r="D6" s="187"/>
      <c r="E6" s="187"/>
      <c r="F6" s="187"/>
      <c r="G6" s="187"/>
      <c r="H6" s="58" t="s">
        <v>1</v>
      </c>
      <c r="I6" s="188" t="s">
        <v>2</v>
      </c>
      <c r="J6" s="189"/>
      <c r="N6"/>
    </row>
    <row r="7" spans="2:17" ht="18" customHeight="1" x14ac:dyDescent="0.25">
      <c r="B7" s="190"/>
      <c r="C7" s="191"/>
      <c r="D7" s="191"/>
      <c r="E7" s="191"/>
      <c r="F7" s="191"/>
      <c r="G7" s="191"/>
      <c r="H7" s="59"/>
      <c r="I7" s="192"/>
      <c r="J7" s="193"/>
      <c r="M7" s="65"/>
    </row>
    <row r="8" spans="2:17" ht="8.25" customHeight="1" x14ac:dyDescent="0.2">
      <c r="C8" s="34"/>
      <c r="D8" s="30"/>
      <c r="E8" s="30"/>
      <c r="F8" s="30"/>
      <c r="G8" s="30"/>
      <c r="H8" s="30"/>
      <c r="I8" s="30"/>
      <c r="J8" s="30"/>
    </row>
    <row r="9" spans="2:17" s="31" customFormat="1" ht="18" x14ac:dyDescent="0.2">
      <c r="B9" s="208" t="s">
        <v>3</v>
      </c>
      <c r="C9" s="210" t="s">
        <v>4</v>
      </c>
      <c r="D9" s="204" t="s">
        <v>5</v>
      </c>
      <c r="E9" s="204"/>
      <c r="F9" s="204"/>
      <c r="G9" s="204"/>
      <c r="H9" s="204"/>
      <c r="I9" s="204" t="s">
        <v>6</v>
      </c>
      <c r="J9" s="206" t="s">
        <v>7</v>
      </c>
      <c r="K9" s="82"/>
    </row>
    <row r="10" spans="2:17" s="31" customFormat="1" ht="18" x14ac:dyDescent="0.2">
      <c r="B10" s="209"/>
      <c r="C10" s="211"/>
      <c r="D10" s="205"/>
      <c r="E10" s="205"/>
      <c r="F10" s="205"/>
      <c r="G10" s="205"/>
      <c r="H10" s="205"/>
      <c r="I10" s="205"/>
      <c r="J10" s="207"/>
      <c r="K10" s="82"/>
      <c r="M10" s="90">
        <f>SUMIF(M12:M976,"&lt;&gt;#N/D",M12:M976)</f>
        <v>3532854.4700000021</v>
      </c>
      <c r="N10" s="90">
        <f>M10*1.25</f>
        <v>4416068.0875000022</v>
      </c>
      <c r="Q10" s="114" t="e">
        <f>Q11+Q51+Q794+Q911</f>
        <v>#N/A</v>
      </c>
    </row>
    <row r="11" spans="2:17" ht="23.25" customHeight="1" x14ac:dyDescent="0.2">
      <c r="B11" s="62"/>
      <c r="C11" s="60" t="s">
        <v>8</v>
      </c>
      <c r="D11" s="194" t="s">
        <v>20</v>
      </c>
      <c r="E11" s="195"/>
      <c r="F11" s="195"/>
      <c r="G11" s="195"/>
      <c r="H11" s="196"/>
      <c r="I11" s="40"/>
      <c r="J11" s="61"/>
      <c r="N11" s="32"/>
      <c r="Q11" s="90">
        <f>SUM(M11:M50)</f>
        <v>242760.52000000002</v>
      </c>
    </row>
    <row r="12" spans="2:17" ht="23.25" customHeight="1" x14ac:dyDescent="0.2">
      <c r="B12" s="62" t="s">
        <v>9</v>
      </c>
      <c r="C12" s="77">
        <v>17030002</v>
      </c>
      <c r="D12" s="197" t="str">
        <f>UPPER(IF($B12="EDIF",VLOOKUP($C12,[1]EDIF!$A$1:$F$3677,2,0),(IF($B12="INFRA",VLOOKUP($C12,[1]INFRA!$A$1:$F$1859,2,0),(IF($B12="SINAPI",VLOOKUP($C12,[1]SINAPI!$A$1:$G$9552,2,0),(IF($B12="CDHU",VLOOKUP($C12,[1]CDHU!$A$1:$G$5122,2,0),(IF($B12="SIEC",VLOOKUP($C12,[1]SIEC!$A$1:$F$5304,2,0),(IF($B12="DER",VLOOKUP($C12,[1]DER!$A$1:$F$3075,2,0),(IF($B12="FDE",VLOOKUP($C12,[1]FDE!$A$1:$F$3289,2,0),(IF($B12="SICRO",VLOOKUP($C12,[1]SICRO!$A$1:$E$7371,2,0)))))))))))))))))</f>
        <v>PLACA DE OBRA EM CHAPA DE AÇO GALVANIZADO</v>
      </c>
      <c r="E12" s="198"/>
      <c r="F12" s="198"/>
      <c r="G12" s="198"/>
      <c r="H12" s="199"/>
      <c r="I12" s="46" t="str">
        <f>UPPER(IF($B12="EDIF",VLOOKUP($C12,[1]EDIF!$A$1:$F$3677,3,0),(IF($B12="INFRA",VLOOKUP($C12,[1]INFRA!$A$1:$F$1859,3,0),(IF($B12="SINAPI",VLOOKUP($C12,[1]SINAPI!$A$1:$G$9552,3,0),(IF($B12="CDHU",VLOOKUP($C12,[1]CDHU!$A$1:$G$5122,3,0),(IF($B12="SIEC",VLOOKUP($C12,[1]SIEC!$A$1:$F$5304,3,0),(IF($B12="DER",VLOOKUP($C12,[1]DER!$A$1:$F$2075,3,0),(IF($B12="FDE",VLOOKUP($C12,[1]FDE!$A$1:$F$3289,3,0),(IF($B12="SICRO",VLOOKUP($C12,[1]SICRO!$A$1:$E$7371,3,0)))))))))))))))))</f>
        <v>M2</v>
      </c>
      <c r="J12" s="61">
        <f>SUM(K13:K14)</f>
        <v>6</v>
      </c>
      <c r="L12" s="1" t="str">
        <f>UPPER(ROUND((IF($B12="EDIF",VLOOKUP($C12,[1]EDIF!$A$1:$F$3677,4,0),(IF($B12="INFRA",VLOOKUP($C12,[1]INFRA!$A$1:$F$1859,4,0),(IF($B12="SINAPI",VLOOKUP($C12,[1]SINAPI!$A$1:$G$9552,4,0),(IF($B12="CDHU",VLOOKUP($C12,[1]CDHU!$A$1:$G$5122,6,0),(IF($B12="SIEC",VLOOKUP($C12,[1]SIEC!$A$1:$F$5304,5,0),(IF($B12="DER",VLOOKUP($C12,[1]DER!$A$1:$F$3075,5,0),(IF($B12="FDE",VLOOKUP($C12,[1]FDE!$A$1:$F$3289,5,0),(IF($B12="SICRO",VLOOKUP($C12,[1]SICRO!$A$1:$E$7371,4,0))))))))))))))))),2))</f>
        <v>399,72</v>
      </c>
      <c r="M12" s="1">
        <f t="shared" ref="M12" si="0">TRUNC(J12*L12,2)</f>
        <v>2398.3200000000002</v>
      </c>
      <c r="N12" s="49">
        <f t="shared" ref="N12" si="1">C12</f>
        <v>17030002</v>
      </c>
      <c r="O12" s="1" t="str">
        <f>UPPER(IF($B12="EDIF",VLOOKUP($C12,[1]EDIF!$A$1:$F$3677,5,0),(IF($B12="INFRA",VLOOKUP($C12,[1]INFRA!$A$1:$F$1859,5,0),(IF($B12="SINAPI",VLOOKUP($C12,[1]SINAPI!$A$1:$G$9552,6,0),(IF($B12="CDHU",VLOOKUP($C12,[1]CDHU!$A$1:$G$5122,7,0),(IF($B12="SIEC",VLOOKUP($C12,[1]SIEC!$A$1:$F$5304,6,0),(IF($B12="DER",VLOOKUP($C12,[1]DER!$A$1:$F$3075,6,0),(IF($B12="FDE",VLOOKUP($C12,[1]FDE!$A$1:$F$3289,6,0),(IF($B12="SICRO",VLOOKUP($C12,[1]SICRO!$A$1:$E$7371,5,0)))))))))))))))))</f>
        <v>SIURB-E JAN/26</v>
      </c>
    </row>
    <row r="13" spans="2:17" ht="23.25" customHeight="1" x14ac:dyDescent="0.2">
      <c r="B13" s="62"/>
      <c r="C13" s="60" t="s">
        <v>10</v>
      </c>
      <c r="D13" s="200" t="s">
        <v>58</v>
      </c>
      <c r="E13" s="201"/>
      <c r="F13" s="201"/>
      <c r="G13" s="201"/>
      <c r="H13" s="202"/>
      <c r="I13" s="40"/>
      <c r="J13" s="61"/>
      <c r="K13" s="82">
        <v>6</v>
      </c>
      <c r="N13" s="32"/>
    </row>
    <row r="14" spans="2:17" x14ac:dyDescent="0.2">
      <c r="B14" s="62"/>
      <c r="C14" s="60" t="s">
        <v>10</v>
      </c>
      <c r="D14" s="55"/>
      <c r="E14" s="56"/>
      <c r="F14" s="56"/>
      <c r="G14" s="56"/>
      <c r="H14" s="57"/>
      <c r="I14" s="40"/>
      <c r="J14" s="61"/>
      <c r="N14" s="32"/>
    </row>
    <row r="15" spans="2:17" ht="23.25" customHeight="1" x14ac:dyDescent="0.2">
      <c r="B15" s="62" t="s">
        <v>9</v>
      </c>
      <c r="C15" s="77">
        <v>1001001</v>
      </c>
      <c r="D15" s="197" t="str">
        <f>UPPER(IF($B15="EDIF",VLOOKUP($C15,[1]EDIF!$A$1:$F$3677,2,0),(IF($B15="INFRA",VLOOKUP($C15,[1]INFRA!$A$1:$F$1859,2,0),(IF($B15="SINAPI",VLOOKUP($C15,[1]SINAPI!$A$1:$G$9552,2,0),(IF($B15="CDHU",VLOOKUP($C15,[1]CDHU!$A$1:$G$5122,2,0),(IF($B15="SIEC",VLOOKUP($C15,[1]SIEC!$A$1:$F$5304,2,0),(IF($B15="DER",VLOOKUP($C15,[1]DER!$A$1:$F$3075,2,0),(IF($B15="FDE",VLOOKUP($C15,[1]FDE!$A$1:$F$3289,2,0),(IF($B15="SICRO",VLOOKUP($C15,[1]SICRO!$A$1:$E$7371,2,0)))))))))))))))))</f>
        <v>LIMPEZA MECANIZADA GERAL, INCLUSIVE REMOÇÃO DA COBERTURA VEGETAL - TRONCOS COM DIÂMETRO ATÉ 10CM - SEM TRANSPORTE</v>
      </c>
      <c r="E15" s="198"/>
      <c r="F15" s="198"/>
      <c r="G15" s="198"/>
      <c r="H15" s="199"/>
      <c r="I15" s="46" t="str">
        <f>UPPER(IF($B15="EDIF",VLOOKUP($C15,[1]EDIF!$A$1:$F$3677,3,0),(IF($B15="INFRA",VLOOKUP($C15,[1]INFRA!$A$1:$F$1859,3,0),(IF($B15="SINAPI",VLOOKUP($C15,[1]SINAPI!$A$1:$G$9552,3,0),(IF($B15="CDHU",VLOOKUP($C15,[1]CDHU!$A$1:$G$5122,3,0),(IF($B15="SIEC",VLOOKUP($C15,[1]SIEC!$A$1:$F$5304,3,0),(IF($B15="DER",VLOOKUP($C15,[1]DER!$A$1:$F$2075,3,0),(IF($B15="FDE",VLOOKUP($C15,[1]FDE!$A$1:$F$3289,3,0),(IF($B15="SICRO",VLOOKUP($C15,[1]SICRO!$A$1:$E$7371,3,0)))))))))))))))))</f>
        <v>M2</v>
      </c>
      <c r="J15" s="61">
        <f t="shared" ref="J15" si="2">ROUND(K16,2)</f>
        <v>355</v>
      </c>
      <c r="L15" s="1" t="str">
        <f>UPPER(ROUND((IF($B15="EDIF",VLOOKUP($C15,[1]EDIF!$A$1:$F$3677,4,0),(IF($B15="INFRA",VLOOKUP($C15,[1]INFRA!$A$1:$F$1859,4,0),(IF($B15="SINAPI",VLOOKUP($C15,[1]SINAPI!$A$1:$G$9552,4,0),(IF($B15="CDHU",VLOOKUP($C15,[1]CDHU!$A$1:$G$5122,6,0),(IF($B15="SIEC",VLOOKUP($C15,[1]SIEC!$A$1:$F$5304,5,0),(IF($B15="DER",VLOOKUP($C15,[1]DER!$A$1:$F$3075,5,0),(IF($B15="FDE",VLOOKUP($C15,[1]FDE!$A$1:$F$3289,5,0),(IF($B15="SICRO",VLOOKUP($C15,[1]SICRO!$A$1:$E$7371,4,0))))))))))))))))),2))</f>
        <v>1,78</v>
      </c>
      <c r="M15" s="1">
        <f t="shared" ref="M15" si="3">TRUNC(J15*L15,2)</f>
        <v>631.9</v>
      </c>
      <c r="N15" s="49">
        <f t="shared" ref="N15" si="4">C15</f>
        <v>1001001</v>
      </c>
      <c r="O15" s="1" t="str">
        <f>UPPER(IF($B15="EDIF",VLOOKUP($C15,[1]EDIF!$A$1:$F$2677,5,0),(IF($B15="INFRA",VLOOKUP($C15,[1]INFRA!$A$1:$F$859,5,0),(IF($B15="SINAPI",VLOOKUP($C15,[1]SINAPI!$A$1:$G$7552,7,0),(IF($B15="CDHU",VLOOKUP($C15,[1]CDHU!$A$1:$G$4122,7,0),(IF($B15="SIEC",VLOOKUP($C15,[1]SIEC!$A$1:$F$4304,6,0),(IF($B15="DER",VLOOKUP($C15,[1]DER!$A$1:$F$2075,6,0),(IF($B15="SICRO",VLOOKUP($C15,[1]SICRO!$A$1:$E$6371,5,0)))))))))))))))</f>
        <v>SIURB-E JAN/26</v>
      </c>
    </row>
    <row r="16" spans="2:17" ht="23.25" customHeight="1" x14ac:dyDescent="0.2">
      <c r="B16" s="62"/>
      <c r="C16" s="60" t="s">
        <v>10</v>
      </c>
      <c r="D16" s="200" t="s">
        <v>67</v>
      </c>
      <c r="E16" s="201"/>
      <c r="F16" s="201"/>
      <c r="G16" s="201"/>
      <c r="H16" s="202"/>
      <c r="I16" s="40"/>
      <c r="J16" s="61"/>
      <c r="K16" s="82">
        <v>355</v>
      </c>
      <c r="N16" s="32"/>
    </row>
    <row r="17" spans="2:15" x14ac:dyDescent="0.2">
      <c r="B17" s="62"/>
      <c r="C17" s="60" t="s">
        <v>10</v>
      </c>
      <c r="D17" s="55"/>
      <c r="E17" s="56"/>
      <c r="F17" s="56"/>
      <c r="G17" s="56"/>
      <c r="H17" s="57"/>
      <c r="I17" s="40"/>
      <c r="J17" s="61"/>
      <c r="N17" s="32"/>
    </row>
    <row r="18" spans="2:15" ht="23.25" customHeight="1" x14ac:dyDescent="0.2">
      <c r="B18" s="62" t="s">
        <v>9</v>
      </c>
      <c r="C18" s="77">
        <v>1001006</v>
      </c>
      <c r="D18" s="197" t="str">
        <f>UPPER(IF($B18="EDIF",VLOOKUP($C18,[1]EDIF!$A$1:$F$3677,2,0),(IF($B18="INFRA",VLOOKUP($C18,[1]INFRA!$A$1:$F$1859,2,0),(IF($B18="SINAPI",VLOOKUP($C18,[1]SINAPI!$A$1:$G$9552,2,0),(IF($B18="CDHU",VLOOKUP($C18,[1]CDHU!$A$1:$G$5122,2,0),(IF($B18="SIEC",VLOOKUP($C18,[1]SIEC!$A$1:$F$5304,2,0),(IF($B18="DER",VLOOKUP($C18,[1]DER!$A$1:$F$3075,2,0),(IF($B18="FDE",VLOOKUP($C18,[1]FDE!$A$1:$F$3289,2,0),(IF($B18="SICRO",VLOOKUP($C18,[1]SICRO!$A$1:$E$7371,2,0)))))))))))))))))</f>
        <v>CARGA MANUAL E REMOÇÃO DE ENTULHO, INCLUSIVE TRANSPORTE ATÉ 1 KM</v>
      </c>
      <c r="E18" s="198"/>
      <c r="F18" s="198"/>
      <c r="G18" s="198"/>
      <c r="H18" s="199"/>
      <c r="I18" s="46" t="str">
        <f>UPPER(IF($B18="EDIF",VLOOKUP($C18,[1]EDIF!$A$1:$F$3677,3,0),(IF($B18="INFRA",VLOOKUP($C18,[1]INFRA!$A$1:$F$1859,3,0),(IF($B18="SINAPI",VLOOKUP($C18,[1]SINAPI!$A$1:$G$9552,3,0),(IF($B18="CDHU",VLOOKUP($C18,[1]CDHU!$A$1:$G$5122,3,0),(IF($B18="SIEC",VLOOKUP($C18,[1]SIEC!$A$1:$F$5304,3,0),(IF($B18="DER",VLOOKUP($C18,[1]DER!$A$1:$F$2075,3,0),(IF($B18="FDE",VLOOKUP($C18,[1]FDE!$A$1:$F$3289,3,0),(IF($B18="SICRO",VLOOKUP($C18,[1]SICRO!$A$1:$E$7371,3,0)))))))))))))))))</f>
        <v>M3</v>
      </c>
      <c r="J18" s="61">
        <f t="shared" ref="J18" si="5">ROUND(K19,2)</f>
        <v>344.79</v>
      </c>
      <c r="L18" s="1" t="str">
        <f>UPPER(ROUND((IF($B18="EDIF",VLOOKUP($C18,[1]EDIF!$A$1:$F$3677,4,0),(IF($B18="INFRA",VLOOKUP($C18,[1]INFRA!$A$1:$F$1859,4,0),(IF($B18="SINAPI",VLOOKUP($C18,[1]SINAPI!$A$1:$G$9552,4,0),(IF($B18="CDHU",VLOOKUP($C18,[1]CDHU!$A$1:$G$5122,6,0),(IF($B18="SIEC",VLOOKUP($C18,[1]SIEC!$A$1:$F$5304,5,0),(IF($B18="DER",VLOOKUP($C18,[1]DER!$A$1:$F$3075,5,0),(IF($B18="FDE",VLOOKUP($C18,[1]FDE!$A$1:$F$3289,5,0),(IF($B18="SICRO",VLOOKUP($C18,[1]SICRO!$A$1:$E$7371,4,0))))))))))))))))),2))</f>
        <v>54,55</v>
      </c>
      <c r="M18" s="1">
        <f t="shared" ref="M18" si="6">TRUNC(J18*L18,2)</f>
        <v>18808.29</v>
      </c>
      <c r="N18" s="49">
        <f t="shared" ref="N18" si="7">C18</f>
        <v>1001006</v>
      </c>
      <c r="O18" s="1" t="str">
        <f>UPPER(IF($B18="EDIF",VLOOKUP($C18,[1]EDIF!$A$1:$F$2677,5,0),(IF($B18="INFRA",VLOOKUP($C18,[1]INFRA!$A$1:$F$859,5,0),(IF($B18="SINAPI",VLOOKUP($C18,[1]SINAPI!$A$1:$G$7552,7,0),(IF($B18="CDHU",VLOOKUP($C18,[1]CDHU!$A$1:$G$4122,7,0),(IF($B18="SIEC",VLOOKUP($C18,[1]SIEC!$A$1:$F$4304,6,0),(IF($B18="DER",VLOOKUP($C18,[1]DER!$A$1:$F$2075,6,0),(IF($B18="SICRO",VLOOKUP($C18,[1]SICRO!$A$1:$E$6371,5,0)))))))))))))))</f>
        <v>SIURB-E JAN/26</v>
      </c>
    </row>
    <row r="19" spans="2:15" ht="23.25" customHeight="1" x14ac:dyDescent="0.2">
      <c r="B19" s="62"/>
      <c r="C19" s="60" t="s">
        <v>10</v>
      </c>
      <c r="D19" s="200"/>
      <c r="E19" s="201"/>
      <c r="F19" s="201"/>
      <c r="G19" s="201"/>
      <c r="H19" s="202"/>
      <c r="I19" s="40"/>
      <c r="J19" s="61"/>
      <c r="K19" s="82">
        <f>(J53+J57+J62+(J69*0.16)+(J75*0.06)+(J78*0.1)+(J81*0.1)+(J84*0.04)+(J87*0.03)+(J90*0.3*0.04)+(J93*0.3*0.03)+(J119*0.03)+(J72*0.3)+J796+J799+(J802*0.03)+(J820*0.04)+J913+(J917*0.05))*1.3</f>
        <v>344.78944499999994</v>
      </c>
      <c r="N19" s="32"/>
    </row>
    <row r="20" spans="2:15" x14ac:dyDescent="0.2">
      <c r="B20" s="62"/>
      <c r="C20" s="60" t="s">
        <v>10</v>
      </c>
      <c r="D20" s="55"/>
      <c r="E20" s="56"/>
      <c r="F20" s="56"/>
      <c r="G20" s="56"/>
      <c r="H20" s="57"/>
      <c r="I20" s="40"/>
      <c r="J20" s="61"/>
      <c r="N20" s="32"/>
    </row>
    <row r="21" spans="2:15" ht="23.25" customHeight="1" x14ac:dyDescent="0.2">
      <c r="B21" s="62" t="s">
        <v>9</v>
      </c>
      <c r="C21" s="77">
        <v>1001010</v>
      </c>
      <c r="D21" s="197" t="str">
        <f>UPPER(IF($B21="EDIF",VLOOKUP($C21,[1]EDIF!$A$1:$F$3677,2,0),(IF($B21="INFRA",VLOOKUP($C21,[1]INFRA!$A$1:$F$1859,2,0),(IF($B21="SINAPI",VLOOKUP($C21,[1]SINAPI!$A$1:$G$9552,2,0),(IF($B21="CDHU",VLOOKUP($C21,[1]CDHU!$A$1:$G$5122,2,0),(IF($B21="SIEC",VLOOKUP($C21,[1]SIEC!$A$1:$F$5304,2,0),(IF($B21="DER",VLOOKUP($C21,[1]DER!$A$1:$F$3075,2,0),(IF($B21="FDE",VLOOKUP($C21,[1]FDE!$A$1:$F$3289,2,0),(IF($B21="SICRO",VLOOKUP($C21,[1]SICRO!$A$1:$E$7371,2,0)))))))))))))))))</f>
        <v>TRANSPORTE DE ENTULHO POR CAMINHÃO BASCULANTE, A PARTIR DE 1KM</v>
      </c>
      <c r="E21" s="198"/>
      <c r="F21" s="198"/>
      <c r="G21" s="198"/>
      <c r="H21" s="199"/>
      <c r="I21" s="46" t="str">
        <f>UPPER(IF($B21="EDIF",VLOOKUP($C21,[1]EDIF!$A$1:$F$3677,3,0),(IF($B21="INFRA",VLOOKUP($C21,[1]INFRA!$A$1:$F$1859,3,0),(IF($B21="SINAPI",VLOOKUP($C21,[1]SINAPI!$A$1:$G$9552,3,0),(IF($B21="CDHU",VLOOKUP($C21,[1]CDHU!$A$1:$G$5122,3,0),(IF($B21="SIEC",VLOOKUP($C21,[1]SIEC!$A$1:$F$5304,3,0),(IF($B21="DER",VLOOKUP($C21,[1]DER!$A$1:$F$2075,3,0),(IF($B21="FDE",VLOOKUP($C21,[1]FDE!$A$1:$F$3289,3,0),(IF($B21="SICRO",VLOOKUP($C21,[1]SICRO!$A$1:$E$7371,3,0)))))))))))))))))</f>
        <v>M3XKM</v>
      </c>
      <c r="J21" s="61">
        <f t="shared" ref="J21" si="8">ROUND(K22,2)</f>
        <v>6895.8</v>
      </c>
      <c r="L21" s="1" t="str">
        <f>UPPER(ROUND((IF($B21="EDIF",VLOOKUP($C21,[1]EDIF!$A$1:$F$3677,4,0),(IF($B21="INFRA",VLOOKUP($C21,[1]INFRA!$A$1:$F$1859,4,0),(IF($B21="SINAPI",VLOOKUP($C21,[1]SINAPI!$A$1:$G$9552,4,0),(IF($B21="CDHU",VLOOKUP($C21,[1]CDHU!$A$1:$G$5122,6,0),(IF($B21="SIEC",VLOOKUP($C21,[1]SIEC!$A$1:$F$5304,5,0),(IF($B21="DER",VLOOKUP($C21,[1]DER!$A$1:$F$3075,5,0),(IF($B21="FDE",VLOOKUP($C21,[1]FDE!$A$1:$F$3289,5,0),(IF($B21="SICRO",VLOOKUP($C21,[1]SICRO!$A$1:$E$7371,4,0))))))))))))))))),2))</f>
        <v>1,72</v>
      </c>
      <c r="M21" s="1">
        <f t="shared" ref="M21" si="9">TRUNC(J21*L21,2)</f>
        <v>11860.77</v>
      </c>
      <c r="N21" s="49">
        <f t="shared" ref="N21" si="10">C21</f>
        <v>1001010</v>
      </c>
      <c r="O21" s="1" t="str">
        <f>UPPER(IF($B21="EDIF",VLOOKUP($C21,[1]EDIF!$A$1:$F$2677,5,0),(IF($B21="INFRA",VLOOKUP($C21,[1]INFRA!$A$1:$F$859,5,0),(IF($B21="SINAPI",VLOOKUP($C21,[1]SINAPI!$A$1:$G$7552,7,0),(IF($B21="CDHU",VLOOKUP($C21,[1]CDHU!$A$1:$G$4122,7,0),(IF($B21="SIEC",VLOOKUP($C21,[1]SIEC!$A$1:$F$4304,6,0),(IF($B21="DER",VLOOKUP($C21,[1]DER!$A$1:$F$2075,6,0),(IF($B21="SICRO",VLOOKUP($C21,[1]SICRO!$A$1:$E$6371,5,0)))))))))))))))</f>
        <v>SIURB-E JAN/26</v>
      </c>
    </row>
    <row r="22" spans="2:15" ht="23.25" customHeight="1" x14ac:dyDescent="0.2">
      <c r="B22" s="62"/>
      <c r="C22" s="60" t="s">
        <v>10</v>
      </c>
      <c r="D22" s="200" t="s">
        <v>63</v>
      </c>
      <c r="E22" s="201"/>
      <c r="F22" s="201"/>
      <c r="G22" s="201"/>
      <c r="H22" s="202"/>
      <c r="I22" s="40"/>
      <c r="J22" s="61"/>
      <c r="K22" s="82">
        <f>J18*20</f>
        <v>6895.8</v>
      </c>
      <c r="N22" s="32"/>
    </row>
    <row r="23" spans="2:15" x14ac:dyDescent="0.2">
      <c r="B23" s="62"/>
      <c r="C23" s="60" t="s">
        <v>10</v>
      </c>
      <c r="D23" s="55"/>
      <c r="E23" s="56"/>
      <c r="F23" s="56"/>
      <c r="G23" s="56"/>
      <c r="H23" s="57"/>
      <c r="I23" s="40"/>
      <c r="J23" s="61"/>
      <c r="N23" s="32"/>
    </row>
    <row r="24" spans="2:15" ht="23.25" customHeight="1" x14ac:dyDescent="0.2">
      <c r="B24" s="62" t="s">
        <v>61</v>
      </c>
      <c r="C24" s="77">
        <v>4064000</v>
      </c>
      <c r="D24" s="197" t="str">
        <f>UPPER(IF($B24="EDIF",VLOOKUP($C24,[1]EDIF!$A$1:$F$3677,2,0),(IF($B24="INFRA",VLOOKUP($C24,[1]INFRA!$A$1:$F$1859,2,0),(IF($B24="SINAPI",VLOOKUP($C24,[1]SINAPI!$A$1:$G$9552,2,0),(IF($B24="CDHU",VLOOKUP($C24,[1]CDHU!$A$1:$G$5122,2,0),(IF($B24="SIEC",VLOOKUP($C24,[1]SIEC!$A$1:$F$5304,2,0),(IF($B24="DER",VLOOKUP($C24,[1]DER!$A$1:$F$3075,2,0),(IF($B24="FDE",VLOOKUP($C24,[1]FDE!$A$1:$F$3289,2,0),(IF($B24="SICRO",VLOOKUP($C24,[1]SICRO!$A$1:$E$7371,2,0)))))))))))))))))</f>
        <v>DISPOSIÇÃO FINAL DE SOLOS E RESÍDUOS, CLASSE II B - INERTES, EM ATERRO SANITÁRIO LICENCIADO</v>
      </c>
      <c r="E24" s="198"/>
      <c r="F24" s="198"/>
      <c r="G24" s="198"/>
      <c r="H24" s="199"/>
      <c r="I24" s="46" t="str">
        <f>UPPER(IF($B24="EDIF",VLOOKUP($C24,[1]EDIF!$A$1:$F$3677,3,0),(IF($B24="INFRA",VLOOKUP($C24,[1]INFRA!$A$1:$F$1859,3,0),(IF($B24="SINAPI",VLOOKUP($C24,[1]SINAPI!$A$1:$G$9552,3,0),(IF($B24="CDHU",VLOOKUP($C24,[1]CDHU!$A$1:$G$5122,3,0),(IF($B24="SIEC",VLOOKUP($C24,[1]SIEC!$A$1:$F$5304,3,0),(IF($B24="DER",VLOOKUP($C24,[1]DER!$A$1:$F$2075,3,0),(IF($B24="FDE",VLOOKUP($C24,[1]FDE!$A$1:$F$3289,3,0),(IF($B24="SICRO",VLOOKUP($C24,[1]SICRO!$A$1:$E$7371,3,0)))))))))))))))))</f>
        <v>TON</v>
      </c>
      <c r="J24" s="61">
        <f t="shared" ref="J24" si="11">ROUND(K25,2)</f>
        <v>517.19000000000005</v>
      </c>
      <c r="L24" s="1" t="str">
        <f>UPPER(ROUND((IF($B24="EDIF",VLOOKUP($C24,[1]EDIF!$A$1:$F$3677,4,0),(IF($B24="INFRA",VLOOKUP($C24,[1]INFRA!$A$1:$F$1859,4,0),(IF($B24="SINAPI",VLOOKUP($C24,[1]SINAPI!$A$1:$G$9552,4,0),(IF($B24="CDHU",VLOOKUP($C24,[1]CDHU!$A$1:$G$5122,6,0),(IF($B24="SIEC",VLOOKUP($C24,[1]SIEC!$A$1:$F$5304,5,0),(IF($B24="DER",VLOOKUP($C24,[1]DER!$A$1:$F$3075,5,0),(IF($B24="FDE",VLOOKUP($C24,[1]FDE!$A$1:$F$3289,5,0),(IF($B24="SICRO",VLOOKUP($C24,[1]SICRO!$A$1:$E$7371,4,0))))))))))))))))),2))</f>
        <v>124,28</v>
      </c>
      <c r="M24" s="1">
        <f t="shared" ref="M24" si="12">TRUNC(J24*L24,2)</f>
        <v>64276.37</v>
      </c>
      <c r="N24" s="49">
        <f t="shared" ref="N24" si="13">C24</f>
        <v>4064000</v>
      </c>
      <c r="O24" s="1" t="str">
        <f>UPPER(IF($B24="EDIF",VLOOKUP($C24,[1]EDIF!$A$1:$F$2677,5,0),(IF($B24="INFRA",VLOOKUP($C24,[1]INFRA!$A$1:$F$859,5,0),(IF($B24="SINAPI",VLOOKUP($C24,[1]SINAPI!$A$1:$G$7552,7,0),(IF($B24="CDHU",VLOOKUP($C24,[1]CDHU!$A$1:$G$4122,7,0),(IF($B24="SIEC",VLOOKUP($C24,[1]SIEC!$A$1:$F$4304,6,0),(IF($B24="DER",VLOOKUP($C24,[1]DER!$A$1:$F$2075,6,0),(IF($B24="SICRO",VLOOKUP($C24,[1]SICRO!$A$1:$E$6371,5,0)))))))))))))))</f>
        <v>SIURB-I JAN/26</v>
      </c>
    </row>
    <row r="25" spans="2:15" ht="23.25" customHeight="1" x14ac:dyDescent="0.2">
      <c r="B25" s="62"/>
      <c r="C25" s="60" t="s">
        <v>10</v>
      </c>
      <c r="D25" s="200" t="s">
        <v>64</v>
      </c>
      <c r="E25" s="201"/>
      <c r="F25" s="201"/>
      <c r="G25" s="201"/>
      <c r="H25" s="202"/>
      <c r="I25" s="40"/>
      <c r="J25" s="61"/>
      <c r="K25" s="82">
        <f>J18*1.5</f>
        <v>517.18500000000006</v>
      </c>
      <c r="N25" s="32"/>
    </row>
    <row r="26" spans="2:15" x14ac:dyDescent="0.2">
      <c r="B26" s="62"/>
      <c r="C26" s="60" t="s">
        <v>10</v>
      </c>
      <c r="D26" s="55"/>
      <c r="E26" s="56"/>
      <c r="F26" s="56"/>
      <c r="G26" s="56"/>
      <c r="H26" s="57"/>
      <c r="I26" s="40"/>
      <c r="J26" s="61"/>
      <c r="N26" s="32"/>
    </row>
    <row r="27" spans="2:15" ht="23.25" customHeight="1" x14ac:dyDescent="0.2">
      <c r="B27" s="62" t="s">
        <v>9</v>
      </c>
      <c r="C27" s="77">
        <v>1003002</v>
      </c>
      <c r="D27" s="197" t="str">
        <f>UPPER(IF($B27="EDIF",VLOOKUP($C27,[1]EDIF!$A$1:$F$3677,2,0),(IF($B27="INFRA",VLOOKUP($C27,[1]INFRA!$A$1:$F$1859,2,0),(IF($B27="SINAPI",VLOOKUP($C27,[1]SINAPI!$A$1:$G$9552,2,0),(IF($B27="CDHU",VLOOKUP($C27,[1]CDHU!$A$1:$G$5122,2,0),(IF($B27="SIEC",VLOOKUP($C27,[1]SIEC!$A$1:$F$5304,2,0),(IF($B27="DER",VLOOKUP($C27,[1]DER!$A$1:$F$3075,2,0),(IF($B27="FDE",VLOOKUP($C27,[1]FDE!$A$1:$F$3289,2,0),(IF($B27="SICRO",VLOOKUP($C27,[1]SICRO!$A$1:$E$7371,2,0)))))))))))))))))</f>
        <v>CORTE E ATERRO COMPACTADO</v>
      </c>
      <c r="E27" s="198"/>
      <c r="F27" s="198"/>
      <c r="G27" s="198"/>
      <c r="H27" s="199"/>
      <c r="I27" s="46" t="str">
        <f>UPPER(IF($B27="EDIF",VLOOKUP($C27,[1]EDIF!$A$1:$F$3677,3,0),(IF($B27="INFRA",VLOOKUP($C27,[1]INFRA!$A$1:$F$1859,3,0),(IF($B27="SINAPI",VLOOKUP($C27,[1]SINAPI!$A$1:$G$9552,3,0),(IF($B27="CDHU",VLOOKUP($C27,[1]CDHU!$A$1:$G$5122,3,0),(IF($B27="SIEC",VLOOKUP($C27,[1]SIEC!$A$1:$F$5304,3,0),(IF($B27="DER",VLOOKUP($C27,[1]DER!$A$1:$F$2075,3,0),(IF($B27="FDE",VLOOKUP($C27,[1]FDE!$A$1:$F$3289,3,0),(IF($B27="SICRO",VLOOKUP($C27,[1]SICRO!$A$1:$E$7371,3,0)))))))))))))))))</f>
        <v>M3</v>
      </c>
      <c r="J27" s="61">
        <f t="shared" ref="J27" si="14">ROUND(K28,2)</f>
        <v>213</v>
      </c>
      <c r="L27" s="1" t="str">
        <f>UPPER(ROUND((IF($B27="EDIF",VLOOKUP($C27,[1]EDIF!$A$1:$F$3677,4,0),(IF($B27="INFRA",VLOOKUP($C27,[1]INFRA!$A$1:$F$1859,4,0),(IF($B27="SINAPI",VLOOKUP($C27,[1]SINAPI!$A$1:$G$9552,4,0),(IF($B27="CDHU",VLOOKUP($C27,[1]CDHU!$A$1:$G$5122,6,0),(IF($B27="SIEC",VLOOKUP($C27,[1]SIEC!$A$1:$F$5304,5,0),(IF($B27="DER",VLOOKUP($C27,[1]DER!$A$1:$F$3075,5,0),(IF($B27="FDE",VLOOKUP($C27,[1]FDE!$A$1:$F$3289,5,0),(IF($B27="SICRO",VLOOKUP($C27,[1]SICRO!$A$1:$E$7371,4,0))))))))))))))))),2))</f>
        <v>21,14</v>
      </c>
      <c r="M27" s="1">
        <f t="shared" ref="M27" si="15">TRUNC(J27*L27,2)</f>
        <v>4502.82</v>
      </c>
      <c r="N27" s="49">
        <f t="shared" ref="N27" si="16">C27</f>
        <v>1003002</v>
      </c>
      <c r="O27" s="1" t="str">
        <f>UPPER(IF($B27="EDIF",VLOOKUP($C27,[1]EDIF!$A$1:$F$2677,5,0),(IF($B27="INFRA",VLOOKUP($C27,[1]INFRA!$A$1:$F$859,5,0),(IF($B27="SINAPI",VLOOKUP($C27,[1]SINAPI!$A$1:$G$7552,7,0),(IF($B27="CDHU",VLOOKUP($C27,[1]CDHU!$A$1:$G$4122,7,0),(IF($B27="SIEC",VLOOKUP($C27,[1]SIEC!$A$1:$F$4304,6,0),(IF($B27="DER",VLOOKUP($C27,[1]DER!$A$1:$F$2075,6,0),(IF($B27="SICRO",VLOOKUP($C27,[1]SICRO!$A$1:$E$6371,5,0)))))))))))))))</f>
        <v>SIURB-E JAN/26</v>
      </c>
    </row>
    <row r="28" spans="2:15" ht="23.25" customHeight="1" x14ac:dyDescent="0.2">
      <c r="B28" s="62"/>
      <c r="C28" s="60" t="s">
        <v>10</v>
      </c>
      <c r="D28" s="200" t="s">
        <v>69</v>
      </c>
      <c r="E28" s="201"/>
      <c r="F28" s="201"/>
      <c r="G28" s="201"/>
      <c r="H28" s="202"/>
      <c r="I28" s="40"/>
      <c r="J28" s="61"/>
      <c r="K28" s="82">
        <f>J15*0.6</f>
        <v>213</v>
      </c>
      <c r="N28" s="32"/>
    </row>
    <row r="29" spans="2:15" x14ac:dyDescent="0.2">
      <c r="B29" s="62"/>
      <c r="C29" s="60" t="s">
        <v>10</v>
      </c>
      <c r="D29" s="55"/>
      <c r="E29" s="56"/>
      <c r="F29" s="56"/>
      <c r="G29" s="56"/>
      <c r="H29" s="57"/>
      <c r="I29" s="40"/>
      <c r="J29" s="61"/>
      <c r="N29" s="32"/>
    </row>
    <row r="30" spans="2:15" ht="23.25" customHeight="1" x14ac:dyDescent="0.2">
      <c r="B30" s="62" t="s">
        <v>9</v>
      </c>
      <c r="C30" s="77">
        <v>1003005</v>
      </c>
      <c r="D30" s="197" t="str">
        <f>UPPER(IF($B30="EDIF",VLOOKUP($C30,[1]EDIF!$A$1:$F$3677,2,0),(IF($B30="INFRA",VLOOKUP($C30,[1]INFRA!$A$1:$F$1859,2,0),(IF($B30="SINAPI",VLOOKUP($C30,[1]SINAPI!$A$1:$G$9552,2,0),(IF($B30="CDHU",VLOOKUP($C30,[1]CDHU!$A$1:$G$5122,2,0),(IF($B30="SIEC",VLOOKUP($C30,[1]SIEC!$A$1:$F$5304,2,0),(IF($B30="DER",VLOOKUP($C30,[1]DER!$A$1:$F$3075,2,0),(IF($B30="FDE",VLOOKUP($C30,[1]FDE!$A$1:$F$3289,2,0),(IF($B30="SICRO",VLOOKUP($C30,[1]SICRO!$A$1:$E$7371,2,0)))))))))))))))))</f>
        <v>FORNECIMENTO DE TERRA, INCLUSIVE CORTE, CARGA, DESCARGA E TRANSPORTE ATÉ 1KM</v>
      </c>
      <c r="E30" s="198"/>
      <c r="F30" s="198"/>
      <c r="G30" s="198"/>
      <c r="H30" s="199"/>
      <c r="I30" s="46" t="str">
        <f>UPPER(IF($B30="EDIF",VLOOKUP($C30,[1]EDIF!$A$1:$F$3677,3,0),(IF($B30="INFRA",VLOOKUP($C30,[1]INFRA!$A$1:$F$1859,3,0),(IF($B30="SINAPI",VLOOKUP($C30,[1]SINAPI!$A$1:$G$9552,3,0),(IF($B30="CDHU",VLOOKUP($C30,[1]CDHU!$A$1:$G$5122,3,0),(IF($B30="SIEC",VLOOKUP($C30,[1]SIEC!$A$1:$F$5304,3,0),(IF($B30="DER",VLOOKUP($C30,[1]DER!$A$1:$F$2075,3,0),(IF($B30="FDE",VLOOKUP($C30,[1]FDE!$A$1:$F$3289,3,0),(IF($B30="SICRO",VLOOKUP($C30,[1]SICRO!$A$1:$E$7371,3,0)))))))))))))))))</f>
        <v>M3</v>
      </c>
      <c r="J30" s="61">
        <f t="shared" ref="J30" si="17">ROUND(K31,2)</f>
        <v>85.2</v>
      </c>
      <c r="L30" s="1" t="str">
        <f>UPPER(ROUND((IF($B30="EDIF",VLOOKUP($C30,[1]EDIF!$A$1:$F$3677,4,0),(IF($B30="INFRA",VLOOKUP($C30,[1]INFRA!$A$1:$F$1859,4,0),(IF($B30="SINAPI",VLOOKUP($C30,[1]SINAPI!$A$1:$G$9552,4,0),(IF($B30="CDHU",VLOOKUP($C30,[1]CDHU!$A$1:$G$5122,6,0),(IF($B30="SIEC",VLOOKUP($C30,[1]SIEC!$A$1:$F$5304,5,0),(IF($B30="DER",VLOOKUP($C30,[1]DER!$A$1:$F$3075,5,0),(IF($B30="FDE",VLOOKUP($C30,[1]FDE!$A$1:$F$3289,5,0),(IF($B30="SICRO",VLOOKUP($C30,[1]SICRO!$A$1:$E$7371,4,0))))))))))))))))),2))</f>
        <v>32,2</v>
      </c>
      <c r="M30" s="1">
        <f t="shared" ref="M30" si="18">TRUNC(J30*L30,2)</f>
        <v>2743.44</v>
      </c>
      <c r="N30" s="49">
        <f t="shared" ref="N30" si="19">C30</f>
        <v>1003005</v>
      </c>
      <c r="O30" s="1" t="str">
        <f>UPPER(IF($B30="EDIF",VLOOKUP($C30,[1]EDIF!$A$1:$F$2677,5,0),(IF($B30="INFRA",VLOOKUP($C30,[1]INFRA!$A$1:$F$859,5,0),(IF($B30="SINAPI",VLOOKUP($C30,[1]SINAPI!$A$1:$G$7552,7,0),(IF($B30="CDHU",VLOOKUP($C30,[1]CDHU!$A$1:$G$4122,7,0),(IF($B30="SIEC",VLOOKUP($C30,[1]SIEC!$A$1:$F$4304,6,0),(IF($B30="DER",VLOOKUP($C30,[1]DER!$A$1:$F$2075,6,0),(IF($B30="SICRO",VLOOKUP($C30,[1]SICRO!$A$1:$E$6371,5,0)))))))))))))))</f>
        <v>SIURB-E JAN/26</v>
      </c>
    </row>
    <row r="31" spans="2:15" ht="23.25" customHeight="1" x14ac:dyDescent="0.2">
      <c r="B31" s="62"/>
      <c r="C31" s="60" t="s">
        <v>10</v>
      </c>
      <c r="D31" s="200" t="s">
        <v>103</v>
      </c>
      <c r="E31" s="201"/>
      <c r="F31" s="201"/>
      <c r="G31" s="201"/>
      <c r="H31" s="202"/>
      <c r="I31" s="40"/>
      <c r="J31" s="61"/>
      <c r="K31" s="82">
        <f>J27*0.4</f>
        <v>85.2</v>
      </c>
      <c r="N31" s="32"/>
    </row>
    <row r="32" spans="2:15" x14ac:dyDescent="0.2">
      <c r="B32" s="62"/>
      <c r="C32" s="60" t="s">
        <v>10</v>
      </c>
      <c r="D32" s="55"/>
      <c r="E32" s="56"/>
      <c r="F32" s="56"/>
      <c r="G32" s="56"/>
      <c r="H32" s="57"/>
      <c r="I32" s="40"/>
      <c r="J32" s="61"/>
      <c r="N32" s="32"/>
    </row>
    <row r="33" spans="2:15" ht="23.25" customHeight="1" x14ac:dyDescent="0.2">
      <c r="B33" s="62" t="s">
        <v>9</v>
      </c>
      <c r="C33" s="77">
        <v>1003010</v>
      </c>
      <c r="D33" s="197" t="str">
        <f>UPPER(IF($B33="EDIF",VLOOKUP($C33,[1]EDIF!$A$1:$F$3677,2,0),(IF($B33="INFRA",VLOOKUP($C33,[1]INFRA!$A$1:$F$1859,2,0),(IF($B33="SINAPI",VLOOKUP($C33,[1]SINAPI!$A$1:$G$9552,2,0),(IF($B33="CDHU",VLOOKUP($C33,[1]CDHU!$A$1:$G$5122,2,0),(IF($B33="SIEC",VLOOKUP($C33,[1]SIEC!$A$1:$F$5304,2,0),(IF($B33="DER",VLOOKUP($C33,[1]DER!$A$1:$F$3075,2,0),(IF($B33="FDE",VLOOKUP($C33,[1]FDE!$A$1:$F$3289,2,0),(IF($B33="SICRO",VLOOKUP($C33,[1]SICRO!$A$1:$E$7371,2,0)))))))))))))))))</f>
        <v>TRANSPORTE DE TERRA POR CAMINHÃO BASCULANTE, A PARTIR DE 1KM</v>
      </c>
      <c r="E33" s="198"/>
      <c r="F33" s="198"/>
      <c r="G33" s="198"/>
      <c r="H33" s="199"/>
      <c r="I33" s="46" t="str">
        <f>UPPER(IF($B33="EDIF",VLOOKUP($C33,[1]EDIF!$A$1:$F$3677,3,0),(IF($B33="INFRA",VLOOKUP($C33,[1]INFRA!$A$1:$F$1859,3,0),(IF($B33="SINAPI",VLOOKUP($C33,[1]SINAPI!$A$1:$G$9552,3,0),(IF($B33="CDHU",VLOOKUP($C33,[1]CDHU!$A$1:$G$5122,3,0),(IF($B33="SIEC",VLOOKUP($C33,[1]SIEC!$A$1:$F$5304,3,0),(IF($B33="DER",VLOOKUP($C33,[1]DER!$A$1:$F$2075,3,0),(IF($B33="FDE",VLOOKUP($C33,[1]FDE!$A$1:$F$3289,3,0),(IF($B33="SICRO",VLOOKUP($C33,[1]SICRO!$A$1:$E$7371,3,0)))))))))))))))))</f>
        <v>M3XKM</v>
      </c>
      <c r="J33" s="61">
        <f t="shared" ref="J33" si="20">ROUND(K34,2)</f>
        <v>1704</v>
      </c>
      <c r="L33" s="1" t="str">
        <f>UPPER(ROUND((IF($B33="EDIF",VLOOKUP($C33,[1]EDIF!$A$1:$F$3677,4,0),(IF($B33="INFRA",VLOOKUP($C33,[1]INFRA!$A$1:$F$1859,4,0),(IF($B33="SINAPI",VLOOKUP($C33,[1]SINAPI!$A$1:$G$9552,4,0),(IF($B33="CDHU",VLOOKUP($C33,[1]CDHU!$A$1:$G$5122,6,0),(IF($B33="SIEC",VLOOKUP($C33,[1]SIEC!$A$1:$F$5304,5,0),(IF($B33="DER",VLOOKUP($C33,[1]DER!$A$1:$F$3075,5,0),(IF($B33="FDE",VLOOKUP($C33,[1]FDE!$A$1:$F$3289,5,0),(IF($B33="SICRO",VLOOKUP($C33,[1]SICRO!$A$1:$E$7371,4,0))))))))))))))))),2))</f>
        <v>3,08</v>
      </c>
      <c r="M33" s="1">
        <f t="shared" ref="M33" si="21">TRUNC(J33*L33,2)</f>
        <v>5248.32</v>
      </c>
      <c r="N33" s="49">
        <f t="shared" ref="N33" si="22">C33</f>
        <v>1003010</v>
      </c>
      <c r="O33" s="1" t="str">
        <f>UPPER(IF($B33="EDIF",VLOOKUP($C33,[1]EDIF!$A$1:$F$2677,5,0),(IF($B33="INFRA",VLOOKUP($C33,[1]INFRA!$A$1:$F$859,5,0),(IF($B33="SINAPI",VLOOKUP($C33,[1]SINAPI!$A$1:$G$7552,7,0),(IF($B33="CDHU",VLOOKUP($C33,[1]CDHU!$A$1:$G$4122,7,0),(IF($B33="SIEC",VLOOKUP($C33,[1]SIEC!$A$1:$F$4304,6,0),(IF($B33="DER",VLOOKUP($C33,[1]DER!$A$1:$F$2075,6,0),(IF($B33="SICRO",VLOOKUP($C33,[1]SICRO!$A$1:$E$6371,5,0)))))))))))))))</f>
        <v>SIURB-E JAN/26</v>
      </c>
    </row>
    <row r="34" spans="2:15" ht="23.25" customHeight="1" x14ac:dyDescent="0.2">
      <c r="B34" s="62"/>
      <c r="C34" s="60" t="s">
        <v>10</v>
      </c>
      <c r="D34" s="200" t="s">
        <v>68</v>
      </c>
      <c r="E34" s="201"/>
      <c r="F34" s="201"/>
      <c r="G34" s="201"/>
      <c r="H34" s="202"/>
      <c r="I34" s="40"/>
      <c r="J34" s="61"/>
      <c r="K34" s="82">
        <f>J30*20</f>
        <v>1704</v>
      </c>
      <c r="N34" s="32"/>
    </row>
    <row r="35" spans="2:15" x14ac:dyDescent="0.2">
      <c r="B35" s="62"/>
      <c r="C35" s="60" t="s">
        <v>10</v>
      </c>
      <c r="D35" s="55"/>
      <c r="E35" s="56"/>
      <c r="F35" s="56"/>
      <c r="G35" s="56"/>
      <c r="H35" s="57"/>
      <c r="I35" s="40"/>
      <c r="J35" s="61"/>
      <c r="N35" s="32"/>
    </row>
    <row r="36" spans="2:15" ht="23.25" customHeight="1" x14ac:dyDescent="0.2">
      <c r="B36" s="62" t="s">
        <v>9</v>
      </c>
      <c r="C36" s="77">
        <v>20003004</v>
      </c>
      <c r="D36" s="197" t="str">
        <f>UPPER(IF($B36="EDIF",VLOOKUP($C36,[1]EDIF!$A$1:$F$3677,2,0),(IF($B36="INFRA",VLOOKUP($C36,[1]INFRA!$A$1:$F$1859,2,0),(IF($B36="SINAPI",VLOOKUP($C36,[1]SINAPI!$A$1:$G$9552,2,0),(IF($B36="CDHU",VLOOKUP($C36,[1]CDHU!$A$1:$G$5122,2,0),(IF($B36="SIEC",VLOOKUP($C36,[1]SIEC!$A$1:$F$5304,2,0),(IF($B36="DER",VLOOKUP($C36,[1]DER!$A$1:$F$3075,2,0),(IF($B36="FDE",VLOOKUP($C36,[1]FDE!$A$1:$F$3289,2,0),(IF($B36="SICRO",VLOOKUP($C36,[1]SICRO!$A$1:$E$7371,2,0)))))))))))))))))</f>
        <v>ENGENHEIRO/ ARQUITETO PLENO</v>
      </c>
      <c r="E36" s="198"/>
      <c r="F36" s="198"/>
      <c r="G36" s="198"/>
      <c r="H36" s="199"/>
      <c r="I36" s="46" t="str">
        <f>UPPER(IF($B36="EDIF",VLOOKUP($C36,[1]EDIF!$A$1:$F$3677,3,0),(IF($B36="INFRA",VLOOKUP($C36,[1]INFRA!$A$1:$F$1859,3,0),(IF($B36="SINAPI",VLOOKUP($C36,[1]SINAPI!$A$1:$G$9552,3,0),(IF($B36="CDHU",VLOOKUP($C36,[1]CDHU!$A$1:$G$5122,3,0),(IF($B36="SIEC",VLOOKUP($C36,[1]SIEC!$A$1:$F$5304,3,0),(IF($B36="DER",VLOOKUP($C36,[1]DER!$A$1:$F$2075,3,0),(IF($B36="FDE",VLOOKUP($C36,[1]FDE!$A$1:$F$3289,3,0),(IF($B36="SICRO",VLOOKUP($C36,[1]SICRO!$A$1:$E$7371,3,0)))))))))))))))))</f>
        <v>H</v>
      </c>
      <c r="J36" s="61">
        <f t="shared" ref="J36" si="23">ROUND(K37,2)</f>
        <v>480</v>
      </c>
      <c r="L36" s="1" t="str">
        <f>UPPER(ROUND((IF($B36="EDIF",VLOOKUP($C36,[1]EDIF!$A$1:$F$3677,4,0),(IF($B36="INFRA",VLOOKUP($C36,[1]INFRA!$A$1:$F$1859,4,0),(IF($B36="SINAPI",VLOOKUP($C36,[1]SINAPI!$A$1:$G$9552,4,0),(IF($B36="CDHU",VLOOKUP($C36,[1]CDHU!$A$1:$G$5122,6,0),(IF($B36="SIEC",VLOOKUP($C36,[1]SIEC!$A$1:$F$5304,5,0),(IF($B36="DER",VLOOKUP($C36,[1]DER!$A$1:$F$3075,5,0),(IF($B36="FDE",VLOOKUP($C36,[1]FDE!$A$1:$F$3289,5,0),(IF($B36="SICRO",VLOOKUP($C36,[1]SICRO!$A$1:$E$7371,4,0))))))))))))))))),2))</f>
        <v>190,43</v>
      </c>
      <c r="M36" s="1">
        <f t="shared" ref="M36" si="24">TRUNC(J36*L36,2)</f>
        <v>91406.399999999994</v>
      </c>
      <c r="N36" s="49">
        <f t="shared" ref="N36" si="25">C36</f>
        <v>20003004</v>
      </c>
      <c r="O36" s="1" t="e">
        <f>UPPER(IF($B36="EDIF",VLOOKUP($C36,[1]EDIF!$A$1:$F$2677,5,0),(IF($B36="INFRA",VLOOKUP($C36,[1]INFRA!$A$1:$F$859,5,0),(IF($B36="SINAPI",VLOOKUP($C36,[1]SINAPI!$A$1:$G$7552,7,0),(IF($B36="CDHU",VLOOKUP($C36,[1]CDHU!$A$1:$G$4122,7,0),(IF($B36="SIEC",VLOOKUP($C36,[1]SIEC!$A$1:$F$4304,6,0),(IF($B36="DER",VLOOKUP($C36,[1]DER!$A$1:$F$2075,6,0),(IF($B36="SICRO",VLOOKUP($C36,[1]SICRO!$A$1:$E$6371,5,0)))))))))))))))</f>
        <v>#N/A</v>
      </c>
    </row>
    <row r="37" spans="2:15" ht="23.25" customHeight="1" x14ac:dyDescent="0.2">
      <c r="B37" s="62"/>
      <c r="C37" s="60" t="s">
        <v>10</v>
      </c>
      <c r="D37" s="200" t="s">
        <v>565</v>
      </c>
      <c r="E37" s="201"/>
      <c r="F37" s="201"/>
      <c r="G37" s="201"/>
      <c r="H37" s="202"/>
      <c r="I37" s="40"/>
      <c r="J37" s="61"/>
      <c r="K37" s="82">
        <f>2*20*12</f>
        <v>480</v>
      </c>
      <c r="N37" s="32"/>
    </row>
    <row r="38" spans="2:15" x14ac:dyDescent="0.2">
      <c r="B38" s="62"/>
      <c r="C38" s="60" t="s">
        <v>10</v>
      </c>
      <c r="D38" s="55"/>
      <c r="E38" s="56"/>
      <c r="F38" s="56"/>
      <c r="G38" s="56"/>
      <c r="H38" s="57"/>
      <c r="I38" s="40"/>
      <c r="J38" s="61"/>
      <c r="N38" s="32"/>
    </row>
    <row r="39" spans="2:15" ht="23.25" customHeight="1" x14ac:dyDescent="0.2">
      <c r="B39" s="62" t="s">
        <v>564</v>
      </c>
      <c r="C39" s="84" t="s">
        <v>60</v>
      </c>
      <c r="D39" s="197" t="str">
        <f>UPPER(IF($B39="EDIF",VLOOKUP($C39,[1]EDIF!$A$1:$F$3677,2,0),(IF($B39="INFRA",VLOOKUP($C39,[1]INFRA!$A$1:$F$1859,2,0),(IF($B39="SINAPI",VLOOKUP($C39,[1]SINAPI!$A$1:$G$9552,2,0),(IF($B39="CDHU",VLOOKUP($C39,[1]CDHU!$A$1:$G$5122,2,0),(IF($B39="SIEC",VLOOKUP($C39,[1]SIEC!$A$1:$F$5304,2,0),(IF($B39="DER",VLOOKUP($C39,[1]DER!$A$1:$F$3075,2,0),(IF($B39="FDE",VLOOKUP($C39,[1]FDE!$A$1:$F$3289,2,0),(IF($B39="SICRO",VLOOKUP($C39,[1]SICRO!$A$1:$E$7371,2,0)))))))))))))))))</f>
        <v>BANHEIRO QUÍMICO MODELO STANDARD, COM MANUTENÇÃO CONFORME EXIGÊNCIAS DA CETESB</v>
      </c>
      <c r="E39" s="198"/>
      <c r="F39" s="198"/>
      <c r="G39" s="198"/>
      <c r="H39" s="199"/>
      <c r="I39" s="46" t="str">
        <f>UPPER(IF($B39="EDIF",VLOOKUP($C39,[1]EDIF!$A$1:$F$3677,3,0),(IF($B39="INFRA",VLOOKUP($C39,[1]INFRA!$A$1:$F$1859,3,0),(IF($B39="SINAPI",VLOOKUP($C39,[1]SINAPI!$A$1:$G$9552,3,0),(IF($B39="CDHU",VLOOKUP($C39,[1]CDHU!$A$1:$G$5122,3,0),(IF($B39="SIEC",VLOOKUP($C39,[1]SIEC!$A$1:$F$5304,3,0),(IF($B39="DER",VLOOKUP($C39,[1]DER!$A$1:$F$2075,3,0),(IF($B39="FDE",VLOOKUP($C39,[1]FDE!$A$1:$F$3289,3,0),(IF($B39="SICRO",VLOOKUP($C39,[1]SICRO!$A$1:$E$7371,3,0)))))))))))))))))</f>
        <v>UNMES</v>
      </c>
      <c r="J39" s="61">
        <f t="shared" ref="J39" si="26">ROUND(K40,2)</f>
        <v>12</v>
      </c>
      <c r="L39" s="1" t="str">
        <f>UPPER(ROUND((IF($B39="EDIF",VLOOKUP($C39,[1]EDIF!$A$1:$F$3677,4,0),(IF($B39="INFRA",VLOOKUP($C39,[1]INFRA!$A$1:$F$1859,4,0),(IF($B39="SINAPI",VLOOKUP($C39,[1]SINAPI!$A$1:$G$9552,4,0),(IF($B39="CDHU",VLOOKUP($C39,[1]CDHU!$A$1:$G$5122,6,0),(IF($B39="SIEC",VLOOKUP($C39,[1]SIEC!$A$1:$F$5304,5,0),(IF($B39="DER",VLOOKUP($C39,[1]DER!$A$1:$F$3075,5,0),(IF($B39="FDE",VLOOKUP($C39,[1]FDE!$A$1:$F$3289,5,0),(IF($B39="SICRO",VLOOKUP($C39,[1]SICRO!$A$1:$E$7371,4,0))))))))))))))))),2))</f>
        <v>1213,99</v>
      </c>
      <c r="M39" s="1">
        <f t="shared" ref="M39" si="27">TRUNC(J39*L39,2)</f>
        <v>14567.88</v>
      </c>
      <c r="N39" s="49" t="str">
        <f t="shared" ref="N39" si="28">C39</f>
        <v>02.01.180</v>
      </c>
      <c r="O39" s="1" t="str">
        <f>UPPER(IF($B39="EDIF",VLOOKUP($C39,[1]EDIF!$A$1:$F$2677,5,0),(IF($B39="INFRA",VLOOKUP($C39,[1]INFRA!$A$1:$F$859,5,0),(IF($B39="SINAPI",VLOOKUP($C39,[1]SINAPI!$A$1:$G$7552,7,0),(IF($B39="CDHU",VLOOKUP($C39,[1]CDHU!$A$1:$G$4122,7,0),(IF($B39="SIEC",VLOOKUP($C39,[1]SIEC!$A$1:$F$4304,6,0),(IF($B39="DER",VLOOKUP($C39,[1]DER!$A$1:$F$2075,6,0),(IF($B39="SICRO",VLOOKUP($C39,[1]SICRO!$A$1:$E$6371,5,0)))))))))))))))</f>
        <v>15</v>
      </c>
    </row>
    <row r="40" spans="2:15" ht="23.25" customHeight="1" x14ac:dyDescent="0.2">
      <c r="B40" s="62"/>
      <c r="C40" s="60" t="s">
        <v>10</v>
      </c>
      <c r="D40" s="200" t="s">
        <v>65</v>
      </c>
      <c r="E40" s="201"/>
      <c r="F40" s="201"/>
      <c r="G40" s="201"/>
      <c r="H40" s="202"/>
      <c r="I40" s="40"/>
      <c r="J40" s="61"/>
      <c r="K40" s="82">
        <v>12</v>
      </c>
      <c r="N40" s="32"/>
    </row>
    <row r="41" spans="2:15" x14ac:dyDescent="0.2">
      <c r="B41" s="62"/>
      <c r="C41" s="60" t="s">
        <v>10</v>
      </c>
      <c r="D41" s="55"/>
      <c r="E41" s="56"/>
      <c r="F41" s="56"/>
      <c r="G41" s="56"/>
      <c r="H41" s="57"/>
      <c r="I41" s="40"/>
      <c r="J41" s="61"/>
      <c r="N41" s="32"/>
    </row>
    <row r="42" spans="2:15" ht="23.25" customHeight="1" x14ac:dyDescent="0.2">
      <c r="B42" s="62" t="s">
        <v>564</v>
      </c>
      <c r="C42" s="84" t="s">
        <v>563</v>
      </c>
      <c r="D42" s="197" t="str">
        <f>UPPER(IF($B42="EDIF",VLOOKUP($C42,[1]EDIF!$A$1:$F$3677,2,0),(IF($B42="INFRA",VLOOKUP($C42,[1]INFRA!$A$1:$F$1859,2,0),(IF($B42="SINAPI",VLOOKUP($C42,[1]SINAPI!$A$1:$G$9552,2,0),(IF($B42="CDHU",VLOOKUP($C42,[1]CDHU!$A$1:$G$5122,2,0),(IF($B42="SIEC",VLOOKUP($C42,[1]SIEC!$A$1:$F$5304,2,0),(IF($B42="DER",VLOOKUP($C42,[1]DER!$A$1:$F$3075,2,0),(IF($B42="FDE",VLOOKUP($C42,[1]FDE!$A$1:$F$3289,2,0),(IF($B42="SICRO",VLOOKUP($C42,[1]SICRO!$A$1:$E$7371,2,0)))))))))))))))))</f>
        <v>LOCAÇÃO DE CONTAINER TIPO DEPÓSITO - ÁREA MÍNIMA DE 13,80 M²</v>
      </c>
      <c r="E42" s="198"/>
      <c r="F42" s="198"/>
      <c r="G42" s="198"/>
      <c r="H42" s="199"/>
      <c r="I42" s="46" t="str">
        <f>UPPER(IF($B42="EDIF",VLOOKUP($C42,[1]EDIF!$A$1:$F$3677,3,0),(IF($B42="INFRA",VLOOKUP($C42,[1]INFRA!$A$1:$F$1859,3,0),(IF($B42="SINAPI",VLOOKUP($C42,[1]SINAPI!$A$1:$G$9552,3,0),(IF($B42="CDHU",VLOOKUP($C42,[1]CDHU!$A$1:$G$5122,3,0),(IF($B42="SIEC",VLOOKUP($C42,[1]SIEC!$A$1:$F$5304,3,0),(IF($B42="DER",VLOOKUP($C42,[1]DER!$A$1:$F$2075,3,0),(IF($B42="FDE",VLOOKUP($C42,[1]FDE!$A$1:$F$3289,3,0),(IF($B42="SICRO",VLOOKUP($C42,[1]SICRO!$A$1:$E$7371,3,0)))))))))))))))))</f>
        <v>UNMES</v>
      </c>
      <c r="J42" s="61">
        <f t="shared" ref="J42" si="29">ROUND(K43,2)</f>
        <v>12</v>
      </c>
      <c r="L42" s="1" t="str">
        <f>UPPER(ROUND((IF($B42="EDIF",VLOOKUP($C42,[1]EDIF!$A$1:$F$3677,4,0),(IF($B42="INFRA",VLOOKUP($C42,[1]INFRA!$A$1:$F$1859,4,0),(IF($B42="SINAPI",VLOOKUP($C42,[1]SINAPI!$A$1:$G$9552,4,0),(IF($B42="CDHU",VLOOKUP($C42,[1]CDHU!$A$1:$G$5122,6,0),(IF($B42="SIEC",VLOOKUP($C42,[1]SIEC!$A$1:$F$5304,5,0),(IF($B42="DER",VLOOKUP($C42,[1]DER!$A$1:$F$3075,5,0),(IF($B42="FDE",VLOOKUP($C42,[1]FDE!$A$1:$F$3289,5,0),(IF($B42="SICRO",VLOOKUP($C42,[1]SICRO!$A$1:$E$7371,4,0))))))))))))))))),2))</f>
        <v>999,52</v>
      </c>
      <c r="M42" s="1">
        <f t="shared" ref="M42" si="30">TRUNC(J42*L42,2)</f>
        <v>11994.24</v>
      </c>
      <c r="N42" s="49" t="str">
        <f t="shared" ref="N42" si="31">C42</f>
        <v>02.02.150</v>
      </c>
      <c r="O42" s="1" t="str">
        <f>UPPER(IF($B42="EDIF",VLOOKUP($C42,[1]EDIF!$A$1:$F$2677,5,0),(IF($B42="INFRA",VLOOKUP($C42,[1]INFRA!$A$1:$F$859,5,0),(IF($B42="SINAPI",VLOOKUP($C42,[1]SINAPI!$A$1:$G$7552,7,0),(IF($B42="CDHU",VLOOKUP($C42,[1]CDHU!$A$1:$G$4122,7,0),(IF($B42="SIEC",VLOOKUP($C42,[1]SIEC!$A$1:$F$4304,6,0),(IF($B42="DER",VLOOKUP($C42,[1]DER!$A$1:$F$2075,6,0),(IF($B42="SICRO",VLOOKUP($C42,[1]SICRO!$A$1:$E$6371,5,0)))))))))))))))</f>
        <v>15</v>
      </c>
    </row>
    <row r="43" spans="2:15" ht="23.25" customHeight="1" x14ac:dyDescent="0.2">
      <c r="B43" s="62"/>
      <c r="C43" s="60" t="s">
        <v>10</v>
      </c>
      <c r="D43" s="200" t="s">
        <v>65</v>
      </c>
      <c r="E43" s="201"/>
      <c r="F43" s="201"/>
      <c r="G43" s="201"/>
      <c r="H43" s="202"/>
      <c r="I43" s="40"/>
      <c r="J43" s="61"/>
      <c r="K43" s="82">
        <v>12</v>
      </c>
      <c r="N43" s="32"/>
    </row>
    <row r="44" spans="2:15" x14ac:dyDescent="0.2">
      <c r="B44" s="62"/>
      <c r="C44" s="60" t="s">
        <v>10</v>
      </c>
      <c r="D44" s="55"/>
      <c r="E44" s="56"/>
      <c r="F44" s="56"/>
      <c r="G44" s="56"/>
      <c r="H44" s="57"/>
      <c r="I44" s="40"/>
      <c r="J44" s="61"/>
      <c r="N44" s="32"/>
    </row>
    <row r="45" spans="2:15" ht="23.25" customHeight="1" x14ac:dyDescent="0.2">
      <c r="B45" s="62" t="s">
        <v>9</v>
      </c>
      <c r="C45" s="77">
        <v>1005001</v>
      </c>
      <c r="D45" s="197" t="str">
        <f>UPPER(IF($B45="EDIF",VLOOKUP($C45,[1]EDIF!$A$1:$F$3677,2,0),(IF($B45="INFRA",VLOOKUP($C45,[1]INFRA!$A$1:$F$1859,2,0),(IF($B45="SINAPI",VLOOKUP($C45,[1]SINAPI!$A$1:$G$9552,2,0),(IF($B45="CDHU",VLOOKUP($C45,[1]CDHU!$A$1:$G$5122,2,0),(IF($B45="SIEC",VLOOKUP($C45,[1]SIEC!$A$1:$F$5304,2,0),(IF($B45="DER",VLOOKUP($C45,[1]DER!$A$1:$F$3075,2,0),(IF($B45="FDE",VLOOKUP($C45,[1]FDE!$A$1:$F$3289,2,0),(IF($B45="SICRO",VLOOKUP($C45,[1]SICRO!$A$1:$E$7371,2,0)))))))))))))))))</f>
        <v>TAPUME CHAPA COMPENSADA 6MM</v>
      </c>
      <c r="E45" s="198"/>
      <c r="F45" s="198"/>
      <c r="G45" s="198"/>
      <c r="H45" s="199"/>
      <c r="I45" s="46" t="str">
        <f>UPPER(IF($B45="EDIF",VLOOKUP($C45,[1]EDIF!$A$1:$F$3677,3,0),(IF($B45="INFRA",VLOOKUP($C45,[1]INFRA!$A$1:$F$1859,3,0),(IF($B45="SINAPI",VLOOKUP($C45,[1]SINAPI!$A$1:$G$9552,3,0),(IF($B45="CDHU",VLOOKUP($C45,[1]CDHU!$A$1:$G$5122,3,0),(IF($B45="SIEC",VLOOKUP($C45,[1]SIEC!$A$1:$F$5304,3,0),(IF($B45="DER",VLOOKUP($C45,[1]DER!$A$1:$F$2075,3,0),(IF($B45="FDE",VLOOKUP($C45,[1]FDE!$A$1:$F$3289,3,0),(IF($B45="SICRO",VLOOKUP($C45,[1]SICRO!$A$1:$E$7371,3,0)))))))))))))))))</f>
        <v>M2</v>
      </c>
      <c r="J45" s="61">
        <f t="shared" ref="J45" si="32">ROUND(K46,2)</f>
        <v>138.6</v>
      </c>
      <c r="L45" s="1" t="str">
        <f>UPPER(ROUND((IF($B45="EDIF",VLOOKUP($C45,[1]EDIF!$A$1:$F$3677,4,0),(IF($B45="INFRA",VLOOKUP($C45,[1]INFRA!$A$1:$F$1859,4,0),(IF($B45="SINAPI",VLOOKUP($C45,[1]SINAPI!$A$1:$G$9552,4,0),(IF($B45="CDHU",VLOOKUP($C45,[1]CDHU!$A$1:$G$5122,6,0),(IF($B45="SIEC",VLOOKUP($C45,[1]SIEC!$A$1:$F$5304,5,0),(IF($B45="DER",VLOOKUP($C45,[1]DER!$A$1:$F$3075,5,0),(IF($B45="FDE",VLOOKUP($C45,[1]FDE!$A$1:$F$3289,5,0),(IF($B45="SICRO",VLOOKUP($C45,[1]SICRO!$A$1:$E$7371,4,0))))))))))))))))),2))</f>
        <v>90,01</v>
      </c>
      <c r="M45" s="1">
        <f t="shared" ref="M45" si="33">TRUNC(J45*L45,2)</f>
        <v>12475.38</v>
      </c>
      <c r="N45" s="49">
        <f t="shared" ref="N45" si="34">C45</f>
        <v>1005001</v>
      </c>
      <c r="O45" s="1" t="str">
        <f>UPPER(IF($B45="EDIF",VLOOKUP($C45,[1]EDIF!$A$1:$F$2677,5,0),(IF($B45="INFRA",VLOOKUP($C45,[1]INFRA!$A$1:$F$859,5,0),(IF($B45="SINAPI",VLOOKUP($C45,[1]SINAPI!$A$1:$G$7552,7,0),(IF($B45="CDHU",VLOOKUP($C45,[1]CDHU!$A$1:$G$4122,7,0),(IF($B45="SIEC",VLOOKUP($C45,[1]SIEC!$A$1:$F$4304,6,0),(IF($B45="DER",VLOOKUP($C45,[1]DER!$A$1:$F$2075,6,0),(IF($B45="SICRO",VLOOKUP($C45,[1]SICRO!$A$1:$E$6371,5,0)))))))))))))))</f>
        <v>SIURB-E JAN/26</v>
      </c>
    </row>
    <row r="46" spans="2:15" ht="23.25" customHeight="1" x14ac:dyDescent="0.2">
      <c r="B46" s="62"/>
      <c r="C46" s="60" t="s">
        <v>10</v>
      </c>
      <c r="D46" s="200" t="s">
        <v>65</v>
      </c>
      <c r="E46" s="201"/>
      <c r="F46" s="201"/>
      <c r="G46" s="201"/>
      <c r="H46" s="202"/>
      <c r="I46" s="40"/>
      <c r="J46" s="61"/>
      <c r="K46" s="82">
        <f>63*2.2</f>
        <v>138.60000000000002</v>
      </c>
      <c r="N46" s="32"/>
    </row>
    <row r="47" spans="2:15" x14ac:dyDescent="0.2">
      <c r="B47" s="62"/>
      <c r="C47" s="60" t="s">
        <v>10</v>
      </c>
      <c r="D47" s="55"/>
      <c r="E47" s="56"/>
      <c r="F47" s="56"/>
      <c r="G47" s="56"/>
      <c r="H47" s="57"/>
      <c r="I47" s="40"/>
      <c r="J47" s="61"/>
      <c r="N47" s="32"/>
    </row>
    <row r="48" spans="2:15" ht="23.25" customHeight="1" x14ac:dyDescent="0.2">
      <c r="B48" s="62" t="s">
        <v>9</v>
      </c>
      <c r="C48" s="77">
        <v>1005006</v>
      </c>
      <c r="D48" s="197" t="str">
        <f>UPPER(IF($B48="EDIF",VLOOKUP($C48,[1]EDIF!$A$1:$F$3677,2,0),(IF($B48="INFRA",VLOOKUP($C48,[1]INFRA!$A$1:$F$1859,2,0),(IF($B48="SINAPI",VLOOKUP($C48,[1]SINAPI!$A$1:$G$9552,2,0),(IF($B48="CDHU",VLOOKUP($C48,[1]CDHU!$A$1:$G$5122,2,0),(IF($B48="SIEC",VLOOKUP($C48,[1]SIEC!$A$1:$F$5304,2,0),(IF($B48="DER",VLOOKUP($C48,[1]DER!$A$1:$F$3075,2,0),(IF($B48="FDE",VLOOKUP($C48,[1]FDE!$A$1:$F$3289,2,0),(IF($B48="SICRO",VLOOKUP($C48,[1]SICRO!$A$1:$E$7371,2,0)))))))))))))))))</f>
        <v>PORTÃO METÁLICO DE OBRA - 5M, PIVOTANTE, 2 FOLHAS, PARA TAPUME</v>
      </c>
      <c r="E48" s="198"/>
      <c r="F48" s="198"/>
      <c r="G48" s="198"/>
      <c r="H48" s="199"/>
      <c r="I48" s="46" t="str">
        <f>UPPER(IF($B48="EDIF",VLOOKUP($C48,[1]EDIF!$A$1:$F$3677,3,0),(IF($B48="INFRA",VLOOKUP($C48,[1]INFRA!$A$1:$F$1859,3,0),(IF($B48="SINAPI",VLOOKUP($C48,[1]SINAPI!$A$1:$G$9552,3,0),(IF($B48="CDHU",VLOOKUP($C48,[1]CDHU!$A$1:$G$5122,3,0),(IF($B48="SIEC",VLOOKUP($C48,[1]SIEC!$A$1:$F$5304,3,0),(IF($B48="DER",VLOOKUP($C48,[1]DER!$A$1:$F$2075,3,0),(IF($B48="FDE",VLOOKUP($C48,[1]FDE!$A$1:$F$3289,3,0),(IF($B48="SICRO",VLOOKUP($C48,[1]SICRO!$A$1:$E$7371,3,0)))))))))))))))))</f>
        <v>M2</v>
      </c>
      <c r="J48" s="61">
        <f>ROUND(SUM(K48:K50),2)</f>
        <v>6.16</v>
      </c>
      <c r="L48" s="1" t="str">
        <f>UPPER(ROUND((IF($B48="EDIF",VLOOKUP($C48,[1]EDIF!$A$1:$F$3677,4,0),(IF($B48="INFRA",VLOOKUP($C48,[1]INFRA!$A$1:$F$1859,4,0),(IF($B48="SINAPI",VLOOKUP($C48,[1]SINAPI!$A$1:$G$9552,4,0),(IF($B48="CDHU",VLOOKUP($C48,[1]CDHU!$A$1:$G$5122,6,0),(IF($B48="SIEC",VLOOKUP($C48,[1]SIEC!$A$1:$F$5304,5,0),(IF($B48="DER",VLOOKUP($C48,[1]DER!$A$1:$F$3075,5,0),(IF($B48="FDE",VLOOKUP($C48,[1]FDE!$A$1:$F$3289,5,0),(IF($B48="SICRO",VLOOKUP($C48,[1]SICRO!$A$1:$E$7371,4,0))))))))))))))))),2))</f>
        <v>299,74</v>
      </c>
      <c r="M48" s="1">
        <f t="shared" ref="M48" si="35">TRUNC(J48*L48,2)</f>
        <v>1846.39</v>
      </c>
      <c r="N48" s="49">
        <f t="shared" ref="N48" si="36">C48</f>
        <v>1005006</v>
      </c>
      <c r="O48" s="1" t="str">
        <f>UPPER(IF($B48="EDIF",VLOOKUP($C48,[1]EDIF!$A$1:$F$2677,5,0),(IF($B48="INFRA",VLOOKUP($C48,[1]INFRA!$A$1:$F$859,5,0),(IF($B48="SINAPI",VLOOKUP($C48,[1]SINAPI!$A$1:$G$7552,7,0),(IF($B48="CDHU",VLOOKUP($C48,[1]CDHU!$A$1:$G$4122,7,0),(IF($B48="SIEC",VLOOKUP($C48,[1]SIEC!$A$1:$F$4304,6,0),(IF($B48="DER",VLOOKUP($C48,[1]DER!$A$1:$F$2075,6,0),(IF($B48="SICRO",VLOOKUP($C48,[1]SICRO!$A$1:$E$6371,5,0)))))))))))))))</f>
        <v>SIURB-E JAN/26</v>
      </c>
    </row>
    <row r="49" spans="2:17" ht="23.25" customHeight="1" x14ac:dyDescent="0.2">
      <c r="B49" s="62"/>
      <c r="C49" s="60" t="s">
        <v>10</v>
      </c>
      <c r="D49" s="200" t="s">
        <v>66</v>
      </c>
      <c r="E49" s="201"/>
      <c r="F49" s="201"/>
      <c r="G49" s="201"/>
      <c r="H49" s="202"/>
      <c r="I49" s="40"/>
      <c r="J49" s="61"/>
      <c r="K49" s="82">
        <f>2.2*2.8</f>
        <v>6.16</v>
      </c>
      <c r="N49" s="32"/>
    </row>
    <row r="50" spans="2:17" x14ac:dyDescent="0.2">
      <c r="B50" s="62"/>
      <c r="C50" s="60" t="s">
        <v>10</v>
      </c>
      <c r="D50" s="55"/>
      <c r="E50" s="56"/>
      <c r="F50" s="56"/>
      <c r="G50" s="56"/>
      <c r="H50" s="57"/>
      <c r="I50" s="40"/>
      <c r="J50" s="61"/>
      <c r="N50" s="32"/>
    </row>
    <row r="51" spans="2:17" ht="23.25" customHeight="1" x14ac:dyDescent="0.2">
      <c r="B51" s="62"/>
      <c r="C51" s="60" t="s">
        <v>8</v>
      </c>
      <c r="D51" s="194" t="s">
        <v>76</v>
      </c>
      <c r="E51" s="195"/>
      <c r="F51" s="195"/>
      <c r="G51" s="195"/>
      <c r="H51" s="196"/>
      <c r="I51" s="40"/>
      <c r="J51" s="61"/>
      <c r="N51" s="32"/>
      <c r="Q51" s="113" t="e">
        <f>SUM(Q52:Q793)</f>
        <v>#N/A</v>
      </c>
    </row>
    <row r="52" spans="2:17" ht="23.25" customHeight="1" x14ac:dyDescent="0.2">
      <c r="B52" s="62"/>
      <c r="C52" s="60" t="s">
        <v>8</v>
      </c>
      <c r="D52" s="194" t="s">
        <v>98</v>
      </c>
      <c r="E52" s="195"/>
      <c r="F52" s="195"/>
      <c r="G52" s="195"/>
      <c r="H52" s="196"/>
      <c r="I52" s="40"/>
      <c r="J52" s="61"/>
      <c r="N52" s="32"/>
      <c r="Q52" s="90">
        <f>SUM(M52:M130)</f>
        <v>53589.34</v>
      </c>
    </row>
    <row r="53" spans="2:17" ht="23.25" customHeight="1" x14ac:dyDescent="0.2">
      <c r="B53" s="62" t="s">
        <v>9</v>
      </c>
      <c r="C53" s="77">
        <v>3050001</v>
      </c>
      <c r="D53" s="197" t="str">
        <f>UPPER(IF($B53="EDIF",VLOOKUP($C53,[1]EDIF!$A$1:$F$3677,2,0),(IF($B53="INFRA",VLOOKUP($C53,[1]INFRA!$A$1:$F$1859,2,0),(IF($B53="SINAPI",VLOOKUP($C53,[1]SINAPI!$A$1:$G$9552,2,0),(IF($B53="CDHU",VLOOKUP($C53,[1]CDHU!$A$1:$G$5122,2,0),(IF($B53="SIEC",VLOOKUP($C53,[1]SIEC!$A$1:$F$5304,2,0),(IF($B53="DER",VLOOKUP($C53,[1]DER!$A$1:$F$3075,2,0),(IF($B53="FDE",VLOOKUP($C53,[1]FDE!$A$1:$F$3289,2,0),(IF($B53="SICRO",VLOOKUP($C53,[1]SICRO!$A$1:$E$7371,2,0)))))))))))))))))</f>
        <v>DEMOLIÇÃO MECANIZADA DE CONCRETO SIMPLES</v>
      </c>
      <c r="E53" s="198"/>
      <c r="F53" s="198"/>
      <c r="G53" s="198"/>
      <c r="H53" s="199"/>
      <c r="I53" s="46" t="str">
        <f>UPPER(IF($B53="EDIF",VLOOKUP($C53,[1]EDIF!$A$1:$F$3677,3,0),(IF($B53="INFRA",VLOOKUP($C53,[1]INFRA!$A$1:$F$1859,3,0),(IF($B53="SINAPI",VLOOKUP($C53,[1]SINAPI!$A$1:$G$9552,3,0),(IF($B53="CDHU",VLOOKUP($C53,[1]CDHU!$A$1:$G$5122,3,0),(IF($B53="SIEC",VLOOKUP($C53,[1]SIEC!$A$1:$F$5304,3,0),(IF($B53="DER",VLOOKUP($C53,[1]DER!$A$1:$F$2075,3,0),(IF($B53="FDE",VLOOKUP($C53,[1]FDE!$A$1:$F$3289,3,0),(IF($B53="SICRO",VLOOKUP($C53,[1]SICRO!$A$1:$E$7371,3,0)))))))))))))))))</f>
        <v>M3</v>
      </c>
      <c r="J53" s="61">
        <f>ROUND(SUM(K53:K56),2)</f>
        <v>17.02</v>
      </c>
      <c r="L53" s="1" t="str">
        <f>UPPER(ROUND((IF($B53="EDIF",VLOOKUP($C53,[1]EDIF!$A$1:$F$3677,4,0),(IF($B53="INFRA",VLOOKUP($C53,[1]INFRA!$A$1:$F$1859,4,0),(IF($B53="SINAPI",VLOOKUP($C53,[1]SINAPI!$A$1:$G$9552,4,0),(IF($B53="CDHU",VLOOKUP($C53,[1]CDHU!$A$1:$G$5122,6,0),(IF($B53="SIEC",VLOOKUP($C53,[1]SIEC!$A$1:$F$5304,5,0),(IF($B53="DER",VLOOKUP($C53,[1]DER!$A$1:$F$3075,5,0),(IF($B53="FDE",VLOOKUP($C53,[1]FDE!$A$1:$F$3289,5,0),(IF($B53="SICRO",VLOOKUP($C53,[1]SICRO!$A$1:$E$7371,4,0))))))))))))))))),2))</f>
        <v>110,22</v>
      </c>
      <c r="M53" s="1">
        <f t="shared" ref="M53" si="37">TRUNC(J53*L53,2)</f>
        <v>1875.94</v>
      </c>
      <c r="N53" s="49">
        <f t="shared" ref="N53" si="38">C53</f>
        <v>3050001</v>
      </c>
      <c r="O53" s="1" t="str">
        <f>UPPER(IF($B53="EDIF",VLOOKUP($C53,[1]EDIF!$A$1:$F$2677,5,0),(IF($B53="INFRA",VLOOKUP($C53,[1]INFRA!$A$1:$F$859,5,0),(IF($B53="SINAPI",VLOOKUP($C53,[1]SINAPI!$A$1:$G$7552,7,0),(IF($B53="CDHU",VLOOKUP($C53,[1]CDHU!$A$1:$G$4122,7,0),(IF($B53="SIEC",VLOOKUP($C53,[1]SIEC!$A$1:$F$4304,6,0),(IF($B53="DER",VLOOKUP($C53,[1]DER!$A$1:$F$2075,6,0),(IF($B53="SICRO",VLOOKUP($C53,[1]SICRO!$A$1:$E$6371,5,0)))))))))))))))</f>
        <v>SIURB-E JAN/26</v>
      </c>
    </row>
    <row r="54" spans="2:17" ht="23.25" customHeight="1" x14ac:dyDescent="0.2">
      <c r="B54" s="62"/>
      <c r="C54" s="60" t="s">
        <v>10</v>
      </c>
      <c r="D54" s="200" t="s">
        <v>77</v>
      </c>
      <c r="E54" s="201"/>
      <c r="F54" s="201"/>
      <c r="G54" s="201"/>
      <c r="H54" s="202"/>
      <c r="I54" s="40"/>
      <c r="J54" s="61"/>
      <c r="K54" s="82">
        <f>ROUND(26.18*0.1,2)</f>
        <v>2.62</v>
      </c>
      <c r="N54" s="32"/>
    </row>
    <row r="55" spans="2:17" ht="23.25" customHeight="1" x14ac:dyDescent="0.2">
      <c r="B55" s="62"/>
      <c r="C55" s="60" t="s">
        <v>10</v>
      </c>
      <c r="D55" s="200" t="s">
        <v>79</v>
      </c>
      <c r="E55" s="201"/>
      <c r="F55" s="201"/>
      <c r="G55" s="201"/>
      <c r="H55" s="202"/>
      <c r="I55" s="40"/>
      <c r="J55" s="61"/>
      <c r="K55" s="82">
        <f>ROUND(143.95*0.1,2)</f>
        <v>14.4</v>
      </c>
      <c r="N55" s="32"/>
    </row>
    <row r="56" spans="2:17" x14ac:dyDescent="0.2">
      <c r="B56" s="62"/>
      <c r="C56" s="60" t="s">
        <v>10</v>
      </c>
      <c r="D56" s="55"/>
      <c r="E56" s="56"/>
      <c r="F56" s="56"/>
      <c r="G56" s="56"/>
      <c r="H56" s="57"/>
      <c r="I56" s="40"/>
      <c r="J56" s="61"/>
      <c r="N56" s="32"/>
    </row>
    <row r="57" spans="2:17" ht="23.25" customHeight="1" x14ac:dyDescent="0.2">
      <c r="B57" s="62" t="s">
        <v>9</v>
      </c>
      <c r="C57" s="77">
        <v>3050002</v>
      </c>
      <c r="D57" s="197" t="str">
        <f>UPPER(IF($B57="EDIF",VLOOKUP($C57,[1]EDIF!$A$1:$F$3677,2,0),(IF($B57="INFRA",VLOOKUP($C57,[1]INFRA!$A$1:$F$1859,2,0),(IF($B57="SINAPI",VLOOKUP($C57,[1]SINAPI!$A$1:$G$9552,2,0),(IF($B57="CDHU",VLOOKUP($C57,[1]CDHU!$A$1:$G$5122,2,0),(IF($B57="SIEC",VLOOKUP($C57,[1]SIEC!$A$1:$F$5304,2,0),(IF($B57="DER",VLOOKUP($C57,[1]DER!$A$1:$F$3075,2,0),(IF($B57="FDE",VLOOKUP($C57,[1]FDE!$A$1:$F$3289,2,0),(IF($B57="SICRO",VLOOKUP($C57,[1]SICRO!$A$1:$E$7371,2,0)))))))))))))))))</f>
        <v>DEMOLIÇÃO MECANIZADA DE CONCRETO ARMADO</v>
      </c>
      <c r="E57" s="198"/>
      <c r="F57" s="198"/>
      <c r="G57" s="198"/>
      <c r="H57" s="199"/>
      <c r="I57" s="46" t="str">
        <f>UPPER(IF($B57="EDIF",VLOOKUP($C57,[1]EDIF!$A$1:$F$3677,3,0),(IF($B57="INFRA",VLOOKUP($C57,[1]INFRA!$A$1:$F$1859,3,0),(IF($B57="SINAPI",VLOOKUP($C57,[1]SINAPI!$A$1:$G$9552,3,0),(IF($B57="CDHU",VLOOKUP($C57,[1]CDHU!$A$1:$G$5122,3,0),(IF($B57="SIEC",VLOOKUP($C57,[1]SIEC!$A$1:$F$5304,3,0),(IF($B57="DER",VLOOKUP($C57,[1]DER!$A$1:$F$2075,3,0),(IF($B57="FDE",VLOOKUP($C57,[1]FDE!$A$1:$F$3289,3,0),(IF($B57="SICRO",VLOOKUP($C57,[1]SICRO!$A$1:$E$7371,3,0)))))))))))))))))</f>
        <v>M3</v>
      </c>
      <c r="J57" s="61">
        <f>ROUND(SUM(K57:K61),2)</f>
        <v>6.27</v>
      </c>
      <c r="L57" s="1" t="str">
        <f>UPPER(ROUND((IF($B57="EDIF",VLOOKUP($C57,[1]EDIF!$A$1:$F$3677,4,0),(IF($B57="INFRA",VLOOKUP($C57,[1]INFRA!$A$1:$F$1859,4,0),(IF($B57="SINAPI",VLOOKUP($C57,[1]SINAPI!$A$1:$G$9552,4,0),(IF($B57="CDHU",VLOOKUP($C57,[1]CDHU!$A$1:$G$5122,6,0),(IF($B57="SIEC",VLOOKUP($C57,[1]SIEC!$A$1:$F$5304,5,0),(IF($B57="DER",VLOOKUP($C57,[1]DER!$A$1:$F$3075,5,0),(IF($B57="FDE",VLOOKUP($C57,[1]FDE!$A$1:$F$3289,5,0),(IF($B57="SICRO",VLOOKUP($C57,[1]SICRO!$A$1:$E$7371,4,0))))))))))))))))),2))</f>
        <v>440,85</v>
      </c>
      <c r="M57" s="1">
        <f t="shared" ref="M57" si="39">TRUNC(J57*L57,2)</f>
        <v>2764.12</v>
      </c>
      <c r="N57" s="49">
        <f t="shared" ref="N57" si="40">C57</f>
        <v>3050002</v>
      </c>
      <c r="O57" s="1" t="str">
        <f>UPPER(IF($B57="EDIF",VLOOKUP($C57,[1]EDIF!$A$1:$F$2677,5,0),(IF($B57="INFRA",VLOOKUP($C57,[1]INFRA!$A$1:$F$859,5,0),(IF($B57="SINAPI",VLOOKUP($C57,[1]SINAPI!$A$1:$G$7552,7,0),(IF($B57="CDHU",VLOOKUP($C57,[1]CDHU!$A$1:$G$4122,7,0),(IF($B57="SIEC",VLOOKUP($C57,[1]SIEC!$A$1:$F$4304,6,0),(IF($B57="DER",VLOOKUP($C57,[1]DER!$A$1:$F$2075,6,0),(IF($B57="SICRO",VLOOKUP($C57,[1]SICRO!$A$1:$E$6371,5,0)))))))))))))))</f>
        <v>SIURB-E JAN/26</v>
      </c>
    </row>
    <row r="58" spans="2:17" ht="23.25" customHeight="1" x14ac:dyDescent="0.2">
      <c r="B58" s="62"/>
      <c r="C58" s="60" t="s">
        <v>10</v>
      </c>
      <c r="D58" s="200" t="s">
        <v>74</v>
      </c>
      <c r="E58" s="201"/>
      <c r="F58" s="201"/>
      <c r="G58" s="201"/>
      <c r="H58" s="202"/>
      <c r="I58" s="40"/>
      <c r="J58" s="61"/>
      <c r="K58" s="82">
        <f>ROUND((0.15*0.25*4.5*3),2)</f>
        <v>0.51</v>
      </c>
      <c r="N58" s="32"/>
    </row>
    <row r="59" spans="2:17" ht="23.25" customHeight="1" x14ac:dyDescent="0.2">
      <c r="B59" s="62"/>
      <c r="C59" s="60" t="s">
        <v>10</v>
      </c>
      <c r="D59" s="200" t="s">
        <v>78</v>
      </c>
      <c r="E59" s="201"/>
      <c r="F59" s="201"/>
      <c r="G59" s="201"/>
      <c r="H59" s="202"/>
      <c r="I59" s="40"/>
      <c r="J59" s="61"/>
      <c r="K59" s="82">
        <f>ROUND((0.15*0.25*3.1*2),2)</f>
        <v>0.23</v>
      </c>
      <c r="N59" s="32"/>
    </row>
    <row r="60" spans="2:17" ht="23.25" customHeight="1" x14ac:dyDescent="0.2">
      <c r="B60" s="62"/>
      <c r="C60" s="60" t="s">
        <v>10</v>
      </c>
      <c r="D60" s="200" t="s">
        <v>99</v>
      </c>
      <c r="E60" s="201"/>
      <c r="F60" s="201"/>
      <c r="G60" s="201"/>
      <c r="H60" s="202"/>
      <c r="I60" s="40"/>
      <c r="J60" s="61"/>
      <c r="K60" s="82">
        <f>ROUND(2.58*14.3*0.15,2)</f>
        <v>5.53</v>
      </c>
      <c r="N60" s="32"/>
    </row>
    <row r="61" spans="2:17" x14ac:dyDescent="0.2">
      <c r="B61" s="62"/>
      <c r="C61" s="60" t="s">
        <v>10</v>
      </c>
      <c r="D61" s="55"/>
      <c r="E61" s="56"/>
      <c r="F61" s="56"/>
      <c r="G61" s="56"/>
      <c r="H61" s="57"/>
      <c r="I61" s="40"/>
      <c r="J61" s="61"/>
      <c r="N61" s="32"/>
    </row>
    <row r="62" spans="2:17" ht="23.25" customHeight="1" x14ac:dyDescent="0.2">
      <c r="B62" s="62" t="s">
        <v>9</v>
      </c>
      <c r="C62" s="77">
        <v>4050004</v>
      </c>
      <c r="D62" s="197" t="str">
        <f>UPPER(IF($B62="EDIF",VLOOKUP($C62,[1]EDIF!$A$1:$F$3677,2,0),(IF($B62="INFRA",VLOOKUP($C62,[1]INFRA!$A$1:$F$1859,2,0),(IF($B62="SINAPI",VLOOKUP($C62,[1]SINAPI!$A$1:$G$9552,2,0),(IF($B62="CDHU",VLOOKUP($C62,[1]CDHU!$A$1:$G$5122,2,0),(IF($B62="SIEC",VLOOKUP($C62,[1]SIEC!$A$1:$F$5304,2,0),(IF($B62="DER",VLOOKUP($C62,[1]DER!$A$1:$F$3075,2,0),(IF($B62="FDE",VLOOKUP($C62,[1]FDE!$A$1:$F$3289,2,0),(IF($B62="SICRO",VLOOKUP($C62,[1]SICRO!$A$1:$E$7371,2,0)))))))))))))))))</f>
        <v>DEMOLIÇÃO DE ALVENARIA EM GERAL (TIJOLOS OU BLOCOS)</v>
      </c>
      <c r="E62" s="198"/>
      <c r="F62" s="198"/>
      <c r="G62" s="198"/>
      <c r="H62" s="199"/>
      <c r="I62" s="46" t="str">
        <f>UPPER(IF($B62="EDIF",VLOOKUP($C62,[1]EDIF!$A$1:$F$3677,3,0),(IF($B62="INFRA",VLOOKUP($C62,[1]INFRA!$A$1:$F$1859,3,0),(IF($B62="SINAPI",VLOOKUP($C62,[1]SINAPI!$A$1:$G$9552,3,0),(IF($B62="CDHU",VLOOKUP($C62,[1]CDHU!$A$1:$G$5122,3,0),(IF($B62="SIEC",VLOOKUP($C62,[1]SIEC!$A$1:$F$5304,3,0),(IF($B62="DER",VLOOKUP($C62,[1]DER!$A$1:$F$2075,3,0),(IF($B62="FDE",VLOOKUP($C62,[1]FDE!$A$1:$F$3289,3,0),(IF($B62="SICRO",VLOOKUP($C62,[1]SICRO!$A$1:$E$7371,3,0)))))))))))))))))</f>
        <v>M3</v>
      </c>
      <c r="J62" s="61">
        <f>ROUND(SUM(K62:K68),2)</f>
        <v>28.37</v>
      </c>
      <c r="L62" s="1" t="str">
        <f>UPPER(ROUND((IF($B62="EDIF",VLOOKUP($C62,[1]EDIF!$A$1:$F$3677,4,0),(IF($B62="INFRA",VLOOKUP($C62,[1]INFRA!$A$1:$F$1859,4,0),(IF($B62="SINAPI",VLOOKUP($C62,[1]SINAPI!$A$1:$G$9552,4,0),(IF($B62="CDHU",VLOOKUP($C62,[1]CDHU!$A$1:$G$5122,6,0),(IF($B62="SIEC",VLOOKUP($C62,[1]SIEC!$A$1:$F$5304,5,0),(IF($B62="DER",VLOOKUP($C62,[1]DER!$A$1:$F$3075,5,0),(IF($B62="FDE",VLOOKUP($C62,[1]FDE!$A$1:$F$3289,5,0),(IF($B62="SICRO",VLOOKUP($C62,[1]SICRO!$A$1:$E$7371,4,0))))))))))))))))),2))</f>
        <v>57,22</v>
      </c>
      <c r="M62" s="1">
        <f t="shared" ref="M62" si="41">TRUNC(J62*L62,2)</f>
        <v>1623.33</v>
      </c>
      <c r="N62" s="49">
        <f t="shared" ref="N62" si="42">C62</f>
        <v>4050004</v>
      </c>
      <c r="O62" s="1" t="str">
        <f>UPPER(IF($B62="EDIF",VLOOKUP($C62,[1]EDIF!$A$1:$F$2677,5,0),(IF($B62="INFRA",VLOOKUP($C62,[1]INFRA!$A$1:$F$859,5,0),(IF($B62="SINAPI",VLOOKUP($C62,[1]SINAPI!$A$1:$G$7552,7,0),(IF($B62="CDHU",VLOOKUP($C62,[1]CDHU!$A$1:$G$4122,7,0),(IF($B62="SIEC",VLOOKUP($C62,[1]SIEC!$A$1:$F$4304,6,0),(IF($B62="DER",VLOOKUP($C62,[1]DER!$A$1:$F$2075,6,0),(IF($B62="SICRO",VLOOKUP($C62,[1]SICRO!$A$1:$E$6371,5,0)))))))))))))))</f>
        <v>SIURB-E JAN/26</v>
      </c>
    </row>
    <row r="63" spans="2:17" ht="23.25" customHeight="1" x14ac:dyDescent="0.2">
      <c r="B63" s="62"/>
      <c r="C63" s="60" t="s">
        <v>10</v>
      </c>
      <c r="D63" s="200" t="s">
        <v>70</v>
      </c>
      <c r="E63" s="201"/>
      <c r="F63" s="201"/>
      <c r="G63" s="201"/>
      <c r="H63" s="202"/>
      <c r="I63" s="40"/>
      <c r="J63" s="61"/>
      <c r="K63" s="82">
        <f>14.6*4.5*0.2</f>
        <v>13.14</v>
      </c>
      <c r="N63" s="32"/>
    </row>
    <row r="64" spans="2:17" ht="23.25" customHeight="1" x14ac:dyDescent="0.2">
      <c r="B64" s="62"/>
      <c r="C64" s="60" t="s">
        <v>10</v>
      </c>
      <c r="D64" s="200" t="s">
        <v>71</v>
      </c>
      <c r="E64" s="201"/>
      <c r="F64" s="201"/>
      <c r="G64" s="201"/>
      <c r="H64" s="202"/>
      <c r="I64" s="40"/>
      <c r="J64" s="61"/>
      <c r="K64" s="82">
        <f>ROUND(((3.16+3.13)*4.5*0.2),2)</f>
        <v>5.66</v>
      </c>
      <c r="N64" s="32"/>
    </row>
    <row r="65" spans="2:15" ht="23.25" customHeight="1" x14ac:dyDescent="0.2">
      <c r="B65" s="62"/>
      <c r="C65" s="60" t="s">
        <v>10</v>
      </c>
      <c r="D65" s="200" t="s">
        <v>73</v>
      </c>
      <c r="E65" s="201"/>
      <c r="F65" s="201"/>
      <c r="G65" s="201"/>
      <c r="H65" s="202"/>
      <c r="I65" s="40"/>
      <c r="J65" s="61"/>
      <c r="K65" s="82">
        <f>ROUND((1.6*3.1*2*0.2),2)</f>
        <v>1.98</v>
      </c>
      <c r="N65" s="32"/>
    </row>
    <row r="66" spans="2:15" ht="23.25" customHeight="1" x14ac:dyDescent="0.2">
      <c r="B66" s="62"/>
      <c r="C66" s="60" t="s">
        <v>10</v>
      </c>
      <c r="D66" s="200" t="s">
        <v>75</v>
      </c>
      <c r="E66" s="201"/>
      <c r="F66" s="201"/>
      <c r="G66" s="201"/>
      <c r="H66" s="202"/>
      <c r="I66" s="40"/>
      <c r="J66" s="61"/>
      <c r="K66" s="82">
        <f>ROUND((2.2*0.9*2*0.2),2)</f>
        <v>0.79</v>
      </c>
      <c r="N66" s="32"/>
    </row>
    <row r="67" spans="2:15" ht="23.25" customHeight="1" x14ac:dyDescent="0.2">
      <c r="B67" s="62"/>
      <c r="C67" s="60" t="s">
        <v>10</v>
      </c>
      <c r="D67" s="200" t="s">
        <v>72</v>
      </c>
      <c r="E67" s="201"/>
      <c r="F67" s="201"/>
      <c r="G67" s="201"/>
      <c r="H67" s="202"/>
      <c r="I67" s="40"/>
      <c r="J67" s="61"/>
      <c r="K67" s="82">
        <f>ROUND((7.88+1.17+10.27+8.08+3.5)*1.1*0.2,2)</f>
        <v>6.8</v>
      </c>
      <c r="N67" s="32"/>
    </row>
    <row r="68" spans="2:15" x14ac:dyDescent="0.2">
      <c r="B68" s="62"/>
      <c r="C68" s="60" t="s">
        <v>10</v>
      </c>
      <c r="D68" s="55"/>
      <c r="E68" s="56"/>
      <c r="F68" s="56"/>
      <c r="G68" s="56"/>
      <c r="H68" s="57"/>
      <c r="I68" s="40"/>
      <c r="J68" s="61"/>
      <c r="N68" s="32"/>
    </row>
    <row r="69" spans="2:15" ht="23.25" customHeight="1" x14ac:dyDescent="0.2">
      <c r="B69" s="62" t="s">
        <v>9</v>
      </c>
      <c r="C69" s="77">
        <v>3050005</v>
      </c>
      <c r="D69" s="197" t="str">
        <f>UPPER(IF($B69="EDIF",VLOOKUP($C69,[1]EDIF!$A$1:$F$3677,2,0),(IF($B69="INFRA",VLOOKUP($C69,[1]INFRA!$A$1:$F$1859,2,0),(IF($B69="SINAPI",VLOOKUP($C69,[1]SINAPI!$A$1:$G$9552,2,0),(IF($B69="CDHU",VLOOKUP($C69,[1]CDHU!$A$1:$G$5122,2,0),(IF($B69="SIEC",VLOOKUP($C69,[1]SIEC!$A$1:$F$5304,2,0),(IF($B69="DER",VLOOKUP($C69,[1]DER!$A$1:$F$3075,2,0),(IF($B69="FDE",VLOOKUP($C69,[1]FDE!$A$1:$F$3289,2,0),(IF($B69="SICRO",VLOOKUP($C69,[1]SICRO!$A$1:$E$7371,2,0)))))))))))))))))</f>
        <v>DEMOLIÇÃO DE LAJES MISTAS COM ESPESSURA FINAL IGUAL OU INFERIOR A 16CM</v>
      </c>
      <c r="E69" s="198"/>
      <c r="F69" s="198"/>
      <c r="G69" s="198"/>
      <c r="H69" s="199"/>
      <c r="I69" s="46" t="str">
        <f>UPPER(IF($B69="EDIF",VLOOKUP($C69,[1]EDIF!$A$1:$F$3677,3,0),(IF($B69="INFRA",VLOOKUP($C69,[1]INFRA!$A$1:$F$1859,3,0),(IF($B69="SINAPI",VLOOKUP($C69,[1]SINAPI!$A$1:$G$9552,3,0),(IF($B69="CDHU",VLOOKUP($C69,[1]CDHU!$A$1:$G$5122,3,0),(IF($B69="SIEC",VLOOKUP($C69,[1]SIEC!$A$1:$F$5304,3,0),(IF($B69="DER",VLOOKUP($C69,[1]DER!$A$1:$F$2075,3,0),(IF($B69="FDE",VLOOKUP($C69,[1]FDE!$A$1:$F$3289,3,0),(IF($B69="SICRO",VLOOKUP($C69,[1]SICRO!$A$1:$E$7371,3,0)))))))))))))))))</f>
        <v>M2</v>
      </c>
      <c r="J69" s="61">
        <f>ROUND(SUM(K69:K71),2)</f>
        <v>36.89</v>
      </c>
      <c r="L69" s="1" t="str">
        <f>UPPER(ROUND((IF($B69="EDIF",VLOOKUP($C69,[1]EDIF!$A$1:$F$3677,4,0),(IF($B69="INFRA",VLOOKUP($C69,[1]INFRA!$A$1:$F$1859,4,0),(IF($B69="SINAPI",VLOOKUP($C69,[1]SINAPI!$A$1:$G$9552,4,0),(IF($B69="CDHU",VLOOKUP($C69,[1]CDHU!$A$1:$G$5122,6,0),(IF($B69="SIEC",VLOOKUP($C69,[1]SIEC!$A$1:$F$5304,5,0),(IF($B69="DER",VLOOKUP($C69,[1]DER!$A$1:$F$3075,5,0),(IF($B69="FDE",VLOOKUP($C69,[1]FDE!$A$1:$F$3289,5,0),(IF($B69="SICRO",VLOOKUP($C69,[1]SICRO!$A$1:$E$7371,4,0))))))))))))))))),2))</f>
        <v>45,31</v>
      </c>
      <c r="M69" s="1">
        <f t="shared" ref="M69" si="43">TRUNC(J69*L69,2)</f>
        <v>1671.48</v>
      </c>
      <c r="N69" s="49">
        <f t="shared" ref="N69" si="44">C69</f>
        <v>3050005</v>
      </c>
      <c r="O69" s="1" t="str">
        <f>UPPER(IF($B69="EDIF",VLOOKUP($C69,[1]EDIF!$A$1:$F$2677,5,0),(IF($B69="INFRA",VLOOKUP($C69,[1]INFRA!$A$1:$F$859,5,0),(IF($B69="SINAPI",VLOOKUP($C69,[1]SINAPI!$A$1:$G$7552,7,0),(IF($B69="CDHU",VLOOKUP($C69,[1]CDHU!$A$1:$G$4122,7,0),(IF($B69="SIEC",VLOOKUP($C69,[1]SIEC!$A$1:$F$4304,6,0),(IF($B69="DER",VLOOKUP($C69,[1]DER!$A$1:$F$2075,6,0),(IF($B69="SICRO",VLOOKUP($C69,[1]SICRO!$A$1:$E$6371,5,0)))))))))))))))</f>
        <v>SIURB-E JAN/26</v>
      </c>
    </row>
    <row r="70" spans="2:15" ht="23.25" customHeight="1" x14ac:dyDescent="0.2">
      <c r="B70" s="62"/>
      <c r="C70" s="60" t="s">
        <v>10</v>
      </c>
      <c r="D70" s="200" t="s">
        <v>102</v>
      </c>
      <c r="E70" s="201"/>
      <c r="F70" s="201"/>
      <c r="G70" s="201"/>
      <c r="H70" s="202"/>
      <c r="I70" s="40"/>
      <c r="J70" s="61"/>
      <c r="K70" s="82">
        <f>ROUND(2.58*14.3,2)</f>
        <v>36.89</v>
      </c>
      <c r="N70" s="32"/>
    </row>
    <row r="71" spans="2:15" x14ac:dyDescent="0.2">
      <c r="B71" s="62"/>
      <c r="C71" s="60" t="s">
        <v>10</v>
      </c>
      <c r="D71" s="55"/>
      <c r="E71" s="56"/>
      <c r="F71" s="56"/>
      <c r="G71" s="56"/>
      <c r="H71" s="57"/>
      <c r="I71" s="40"/>
      <c r="J71" s="61"/>
      <c r="N71" s="32"/>
    </row>
    <row r="72" spans="2:15" ht="23.25" customHeight="1" x14ac:dyDescent="0.2">
      <c r="B72" s="62" t="s">
        <v>9</v>
      </c>
      <c r="C72" s="77">
        <v>5050001</v>
      </c>
      <c r="D72" s="197" t="str">
        <f>UPPER(IF($B72="EDIF",VLOOKUP($C72,[1]EDIF!$A$1:$F$3677,2,0),(IF($B72="INFRA",VLOOKUP($C72,[1]INFRA!$A$1:$F$1859,2,0),(IF($B72="SINAPI",VLOOKUP($C72,[1]SINAPI!$A$1:$G$9552,2,0),(IF($B72="CDHU",VLOOKUP($C72,[1]CDHU!$A$1:$G$5122,2,0),(IF($B72="SIEC",VLOOKUP($C72,[1]SIEC!$A$1:$F$5304,2,0),(IF($B72="DER",VLOOKUP($C72,[1]DER!$A$1:$F$3075,2,0),(IF($B72="FDE",VLOOKUP($C72,[1]FDE!$A$1:$F$3289,2,0),(IF($B72="SICRO",VLOOKUP($C72,[1]SICRO!$A$1:$E$7371,2,0)))))))))))))))))</f>
        <v>DEMOLIÇÃO DE ARGAMASSA IMPERMEÁVEL - ESPESSURA MÉDIA DE 30MM</v>
      </c>
      <c r="E72" s="198"/>
      <c r="F72" s="198"/>
      <c r="G72" s="198"/>
      <c r="H72" s="199"/>
      <c r="I72" s="46" t="str">
        <f>UPPER(IF($B72="EDIF",VLOOKUP($C72,[1]EDIF!$A$1:$F$3677,3,0),(IF($B72="INFRA",VLOOKUP($C72,[1]INFRA!$A$1:$F$1859,3,0),(IF($B72="SINAPI",VLOOKUP($C72,[1]SINAPI!$A$1:$G$9552,3,0),(IF($B72="CDHU",VLOOKUP($C72,[1]CDHU!$A$1:$G$5122,3,0),(IF($B72="SIEC",VLOOKUP($C72,[1]SIEC!$A$1:$F$5304,3,0),(IF($B72="DER",VLOOKUP($C72,[1]DER!$A$1:$F$2075,3,0),(IF($B72="FDE",VLOOKUP($C72,[1]FDE!$A$1:$F$3289,3,0),(IF($B72="SICRO",VLOOKUP($C72,[1]SICRO!$A$1:$E$7371,3,0)))))))))))))))))</f>
        <v>M2</v>
      </c>
      <c r="J72" s="61">
        <f>ROUND(SUM(K72:K74),2)</f>
        <v>323.25</v>
      </c>
      <c r="L72" s="1" t="str">
        <f>UPPER(ROUND((IF($B72="EDIF",VLOOKUP($C72,[1]EDIF!$A$1:$F$3677,4,0),(IF($B72="INFRA",VLOOKUP($C72,[1]INFRA!$A$1:$F$1859,4,0),(IF($B72="SINAPI",VLOOKUP($C72,[1]SINAPI!$A$1:$G$9552,4,0),(IF($B72="CDHU",VLOOKUP($C72,[1]CDHU!$A$1:$G$5122,6,0),(IF($B72="SIEC",VLOOKUP($C72,[1]SIEC!$A$1:$F$5304,5,0),(IF($B72="DER",VLOOKUP($C72,[1]DER!$A$1:$F$3075,5,0),(IF($B72="FDE",VLOOKUP($C72,[1]FDE!$A$1:$F$3289,5,0),(IF($B72="SICRO",VLOOKUP($C72,[1]SICRO!$A$1:$E$7371,4,0))))))))))))))))),2))</f>
        <v>12,95</v>
      </c>
      <c r="M72" s="1">
        <f t="shared" ref="M72" si="45">TRUNC(J72*L72,2)</f>
        <v>4186.08</v>
      </c>
      <c r="N72" s="49">
        <f t="shared" ref="N72" si="46">C72</f>
        <v>5050001</v>
      </c>
      <c r="O72" s="1" t="str">
        <f>UPPER(IF($B72="EDIF",VLOOKUP($C72,[1]EDIF!$A$1:$F$2677,5,0),(IF($B72="INFRA",VLOOKUP($C72,[1]INFRA!$A$1:$F$859,5,0),(IF($B72="SINAPI",VLOOKUP($C72,[1]SINAPI!$A$1:$G$7552,7,0),(IF($B72="CDHU",VLOOKUP($C72,[1]CDHU!$A$1:$G$4122,7,0),(IF($B72="SIEC",VLOOKUP($C72,[1]SIEC!$A$1:$F$4304,6,0),(IF($B72="DER",VLOOKUP($C72,[1]DER!$A$1:$F$2075,6,0),(IF($B72="SICRO",VLOOKUP($C72,[1]SICRO!$A$1:$E$6371,5,0)))))))))))))))</f>
        <v>SIURB-E JAN/26</v>
      </c>
    </row>
    <row r="73" spans="2:15" ht="23.25" customHeight="1" x14ac:dyDescent="0.2">
      <c r="B73" s="62"/>
      <c r="C73" s="60" t="s">
        <v>10</v>
      </c>
      <c r="D73" s="200" t="s">
        <v>260</v>
      </c>
      <c r="E73" s="201"/>
      <c r="F73" s="201"/>
      <c r="G73" s="201"/>
      <c r="H73" s="202"/>
      <c r="I73" s="40"/>
      <c r="J73" s="61"/>
      <c r="K73" s="82">
        <v>323.25</v>
      </c>
      <c r="N73" s="32"/>
    </row>
    <row r="74" spans="2:15" x14ac:dyDescent="0.2">
      <c r="B74" s="62"/>
      <c r="C74" s="60" t="s">
        <v>10</v>
      </c>
      <c r="D74" s="55"/>
      <c r="E74" s="56"/>
      <c r="F74" s="56"/>
      <c r="G74" s="56"/>
      <c r="H74" s="57"/>
      <c r="I74" s="40"/>
      <c r="J74" s="61"/>
      <c r="N74" s="32"/>
    </row>
    <row r="75" spans="2:15" ht="23.25" customHeight="1" x14ac:dyDescent="0.2">
      <c r="B75" s="62" t="s">
        <v>9</v>
      </c>
      <c r="C75" s="77">
        <v>4050010</v>
      </c>
      <c r="D75" s="197" t="str">
        <f>UPPER(IF($B75="EDIF",VLOOKUP($C75,[1]EDIF!$A$1:$F$3677,2,0),(IF($B75="INFRA",VLOOKUP($C75,[1]INFRA!$A$1:$F$1859,2,0),(IF($B75="SINAPI",VLOOKUP($C75,[1]SINAPI!$A$1:$G$9552,2,0),(IF($B75="CDHU",VLOOKUP($C75,[1]CDHU!$A$1:$G$5122,2,0),(IF($B75="SIEC",VLOOKUP($C75,[1]SIEC!$A$1:$F$5304,2,0),(IF($B75="DER",VLOOKUP($C75,[1]DER!$A$1:$F$3075,2,0),(IF($B75="FDE",VLOOKUP($C75,[1]FDE!$A$1:$F$3289,2,0),(IF($B75="SICRO",VLOOKUP($C75,[1]SICRO!$A$1:$E$7371,2,0)))))))))))))))))</f>
        <v>DEMOLIÇÃO DE PLACAS DIVISÓRIAS DE GRANILITE OU SIMILAR</v>
      </c>
      <c r="E75" s="198"/>
      <c r="F75" s="198"/>
      <c r="G75" s="198"/>
      <c r="H75" s="199"/>
      <c r="I75" s="46" t="str">
        <f>UPPER(IF($B75="EDIF",VLOOKUP($C75,[1]EDIF!$A$1:$F$3677,3,0),(IF($B75="INFRA",VLOOKUP($C75,[1]INFRA!$A$1:$F$1859,3,0),(IF($B75="SINAPI",VLOOKUP($C75,[1]SINAPI!$A$1:$G$9552,3,0),(IF($B75="CDHU",VLOOKUP($C75,[1]CDHU!$A$1:$G$5122,3,0),(IF($B75="SIEC",VLOOKUP($C75,[1]SIEC!$A$1:$F$5304,3,0),(IF($B75="DER",VLOOKUP($C75,[1]DER!$A$1:$F$2075,3,0),(IF($B75="FDE",VLOOKUP($C75,[1]FDE!$A$1:$F$3289,3,0),(IF($B75="SICRO",VLOOKUP($C75,[1]SICRO!$A$1:$E$7371,3,0)))))))))))))))))</f>
        <v>M2</v>
      </c>
      <c r="J75" s="61">
        <f>ROUND(SUM(K75:K77),2)</f>
        <v>29.65</v>
      </c>
      <c r="L75" s="1" t="str">
        <f>UPPER(ROUND((IF($B75="EDIF",VLOOKUP($C75,[1]EDIF!$A$1:$F$3677,4,0),(IF($B75="INFRA",VLOOKUP($C75,[1]INFRA!$A$1:$F$1859,4,0),(IF($B75="SINAPI",VLOOKUP($C75,[1]SINAPI!$A$1:$G$9552,4,0),(IF($B75="CDHU",VLOOKUP($C75,[1]CDHU!$A$1:$G$5122,6,0),(IF($B75="SIEC",VLOOKUP($C75,[1]SIEC!$A$1:$F$5304,5,0),(IF($B75="DER",VLOOKUP($C75,[1]DER!$A$1:$F$3075,5,0),(IF($B75="FDE",VLOOKUP($C75,[1]FDE!$A$1:$F$3289,5,0),(IF($B75="SICRO",VLOOKUP($C75,[1]SICRO!$A$1:$E$7371,4,0))))))))))))))))),2))</f>
        <v>12,95</v>
      </c>
      <c r="M75" s="1">
        <f t="shared" ref="M75" si="47">TRUNC(J75*L75,2)</f>
        <v>383.96</v>
      </c>
      <c r="N75" s="49">
        <f t="shared" ref="N75" si="48">C75</f>
        <v>4050010</v>
      </c>
      <c r="O75" s="1" t="str">
        <f>UPPER(IF($B75="EDIF",VLOOKUP($C75,[1]EDIF!$A$1:$F$2677,5,0),(IF($B75="INFRA",VLOOKUP($C75,[1]INFRA!$A$1:$F$859,5,0),(IF($B75="SINAPI",VLOOKUP($C75,[1]SINAPI!$A$1:$G$7552,7,0),(IF($B75="CDHU",VLOOKUP($C75,[1]CDHU!$A$1:$G$4122,7,0),(IF($B75="SIEC",VLOOKUP($C75,[1]SIEC!$A$1:$F$4304,6,0),(IF($B75="DER",VLOOKUP($C75,[1]DER!$A$1:$F$2075,6,0),(IF($B75="SICRO",VLOOKUP($C75,[1]SICRO!$A$1:$E$6371,5,0)))))))))))))))</f>
        <v>SIURB-E JAN/26</v>
      </c>
    </row>
    <row r="76" spans="2:15" ht="23.25" customHeight="1" x14ac:dyDescent="0.2">
      <c r="B76" s="62"/>
      <c r="C76" s="60" t="s">
        <v>10</v>
      </c>
      <c r="D76" s="200" t="s">
        <v>80</v>
      </c>
      <c r="E76" s="201"/>
      <c r="F76" s="201"/>
      <c r="G76" s="201"/>
      <c r="H76" s="202"/>
      <c r="I76" s="40"/>
      <c r="J76" s="61"/>
      <c r="K76" s="82">
        <f>ROUND(((2.58+1.72+0.91+1.25+1.25+2.58+1.88+0.9+0.9+1.25+1.25)*1.8),2)</f>
        <v>29.65</v>
      </c>
      <c r="N76" s="32"/>
    </row>
    <row r="77" spans="2:15" x14ac:dyDescent="0.2">
      <c r="B77" s="62"/>
      <c r="C77" s="60" t="s">
        <v>10</v>
      </c>
      <c r="D77" s="55"/>
      <c r="E77" s="56"/>
      <c r="F77" s="56"/>
      <c r="G77" s="56"/>
      <c r="H77" s="57"/>
      <c r="I77" s="40"/>
      <c r="J77" s="61"/>
      <c r="N77" s="32"/>
    </row>
    <row r="78" spans="2:15" ht="23.25" customHeight="1" x14ac:dyDescent="0.2">
      <c r="B78" s="62" t="s">
        <v>9</v>
      </c>
      <c r="C78" s="77">
        <v>6060003</v>
      </c>
      <c r="D78" s="197" t="str">
        <f>UPPER(IF($B78="EDIF",VLOOKUP($C78,[1]EDIF!$A$1:$F$3677,2,0),(IF($B78="INFRA",VLOOKUP($C78,[1]INFRA!$A$1:$F$1859,2,0),(IF($B78="SINAPI",VLOOKUP($C78,[1]SINAPI!$A$1:$G$9552,2,0),(IF($B78="CDHU",VLOOKUP($C78,[1]CDHU!$A$1:$G$5122,2,0),(IF($B78="SIEC",VLOOKUP($C78,[1]SIEC!$A$1:$F$5304,2,0),(IF($B78="DER",VLOOKUP($C78,[1]DER!$A$1:$F$3075,2,0),(IF($B78="FDE",VLOOKUP($C78,[1]FDE!$A$1:$F$3289,2,0),(IF($B78="SICRO",VLOOKUP($C78,[1]SICRO!$A$1:$E$7371,2,0)))))))))))))))))</f>
        <v>RETIRADA DE ESTRUTURA MADEIRA PONTALETADA - PARA TELHAS DE BARRO COZIDO</v>
      </c>
      <c r="E78" s="198"/>
      <c r="F78" s="198"/>
      <c r="G78" s="198"/>
      <c r="H78" s="199"/>
      <c r="I78" s="46" t="str">
        <f>UPPER(IF($B78="EDIF",VLOOKUP($C78,[1]EDIF!$A$1:$F$3677,3,0),(IF($B78="INFRA",VLOOKUP($C78,[1]INFRA!$A$1:$F$1859,3,0),(IF($B78="SINAPI",VLOOKUP($C78,[1]SINAPI!$A$1:$G$9552,3,0),(IF($B78="CDHU",VLOOKUP($C78,[1]CDHU!$A$1:$G$5122,3,0),(IF($B78="SIEC",VLOOKUP($C78,[1]SIEC!$A$1:$F$5304,3,0),(IF($B78="DER",VLOOKUP($C78,[1]DER!$A$1:$F$2075,3,0),(IF($B78="FDE",VLOOKUP($C78,[1]FDE!$A$1:$F$3289,3,0),(IF($B78="SICRO",VLOOKUP($C78,[1]SICRO!$A$1:$E$7371,3,0)))))))))))))))))</f>
        <v>M2</v>
      </c>
      <c r="J78" s="61">
        <f t="shared" ref="J78" si="49">ROUND(SUM(K78:K80),2)</f>
        <v>294.35000000000002</v>
      </c>
      <c r="L78" s="1" t="str">
        <f>UPPER(ROUND((IF($B78="EDIF",VLOOKUP($C78,[1]EDIF!$A$1:$F$3677,4,0),(IF($B78="INFRA",VLOOKUP($C78,[1]INFRA!$A$1:$F$1859,4,0),(IF($B78="SINAPI",VLOOKUP($C78,[1]SINAPI!$A$1:$G$9552,4,0),(IF($B78="CDHU",VLOOKUP($C78,[1]CDHU!$A$1:$G$5122,6,0),(IF($B78="SIEC",VLOOKUP($C78,[1]SIEC!$A$1:$F$5304,5,0),(IF($B78="DER",VLOOKUP($C78,[1]DER!$A$1:$F$3075,5,0),(IF($B78="FDE",VLOOKUP($C78,[1]FDE!$A$1:$F$3289,5,0),(IF($B78="SICRO",VLOOKUP($C78,[1]SICRO!$A$1:$E$7371,4,0))))))))))))))))),2))</f>
        <v>17,93</v>
      </c>
      <c r="M78" s="1">
        <f t="shared" ref="M78" si="50">TRUNC(J78*L78,2)</f>
        <v>5277.69</v>
      </c>
      <c r="N78" s="49">
        <f t="shared" ref="N78" si="51">C78</f>
        <v>6060003</v>
      </c>
      <c r="O78" s="1" t="str">
        <f>UPPER(IF($B78="EDIF",VLOOKUP($C78,[1]EDIF!$A$1:$F$2677,5,0),(IF($B78="INFRA",VLOOKUP($C78,[1]INFRA!$A$1:$F$859,5,0),(IF($B78="SINAPI",VLOOKUP($C78,[1]SINAPI!$A$1:$G$7552,7,0),(IF($B78="CDHU",VLOOKUP($C78,[1]CDHU!$A$1:$G$4122,7,0),(IF($B78="SIEC",VLOOKUP($C78,[1]SIEC!$A$1:$F$4304,6,0),(IF($B78="DER",VLOOKUP($C78,[1]DER!$A$1:$F$2075,6,0),(IF($B78="SICRO",VLOOKUP($C78,[1]SICRO!$A$1:$E$6371,5,0)))))))))))))))</f>
        <v>SIURB-E JAN/26</v>
      </c>
    </row>
    <row r="79" spans="2:15" ht="23.25" customHeight="1" x14ac:dyDescent="0.2">
      <c r="B79" s="62"/>
      <c r="C79" s="60" t="s">
        <v>10</v>
      </c>
      <c r="D79" s="200" t="s">
        <v>81</v>
      </c>
      <c r="E79" s="201"/>
      <c r="F79" s="201"/>
      <c r="G79" s="201"/>
      <c r="H79" s="202"/>
      <c r="I79" s="40"/>
      <c r="J79" s="61"/>
      <c r="K79" s="82">
        <f>254.27+40.08</f>
        <v>294.35000000000002</v>
      </c>
      <c r="N79" s="32"/>
    </row>
    <row r="80" spans="2:15" x14ac:dyDescent="0.2">
      <c r="B80" s="62"/>
      <c r="C80" s="60" t="s">
        <v>10</v>
      </c>
      <c r="D80" s="55"/>
      <c r="E80" s="56"/>
      <c r="F80" s="56"/>
      <c r="G80" s="56"/>
      <c r="H80" s="57"/>
      <c r="I80" s="40"/>
      <c r="J80" s="61"/>
      <c r="N80" s="32"/>
    </row>
    <row r="81" spans="2:15" ht="23.25" customHeight="1" x14ac:dyDescent="0.2">
      <c r="B81" s="62" t="s">
        <v>9</v>
      </c>
      <c r="C81" s="77">
        <v>6060004</v>
      </c>
      <c r="D81" s="197" t="str">
        <f>UPPER(IF($B81="EDIF",VLOOKUP($C81,[1]EDIF!$A$1:$F$3677,2,0),(IF($B81="INFRA",VLOOKUP($C81,[1]INFRA!$A$1:$F$1859,2,0),(IF($B81="SINAPI",VLOOKUP($C81,[1]SINAPI!$A$1:$G$9552,2,0),(IF($B81="CDHU",VLOOKUP($C81,[1]CDHU!$A$1:$G$5122,2,0),(IF($B81="SIEC",VLOOKUP($C81,[1]SIEC!$A$1:$F$5304,2,0),(IF($B81="DER",VLOOKUP($C81,[1]DER!$A$1:$F$3075,2,0),(IF($B81="FDE",VLOOKUP($C81,[1]FDE!$A$1:$F$3289,2,0),(IF($B81="SICRO",VLOOKUP($C81,[1]SICRO!$A$1:$E$7371,2,0)))))))))))))))))</f>
        <v>RETIRADA DE ESTRUTURA MADEIRA PONTALETADA - PARA TELHA ONDULADA DE CIMENTO AMIANTO, ALUMÍNIO OU PLÁSTICO</v>
      </c>
      <c r="E81" s="198"/>
      <c r="F81" s="198"/>
      <c r="G81" s="198"/>
      <c r="H81" s="199"/>
      <c r="I81" s="46" t="str">
        <f>UPPER(IF($B81="EDIF",VLOOKUP($C81,[1]EDIF!$A$1:$F$3677,3,0),(IF($B81="INFRA",VLOOKUP($C81,[1]INFRA!$A$1:$F$1859,3,0),(IF($B81="SINAPI",VLOOKUP($C81,[1]SINAPI!$A$1:$G$9552,3,0),(IF($B81="CDHU",VLOOKUP($C81,[1]CDHU!$A$1:$G$5122,3,0),(IF($B81="SIEC",VLOOKUP($C81,[1]SIEC!$A$1:$F$5304,3,0),(IF($B81="DER",VLOOKUP($C81,[1]DER!$A$1:$F$2075,3,0),(IF($B81="FDE",VLOOKUP($C81,[1]FDE!$A$1:$F$3289,3,0),(IF($B81="SICRO",VLOOKUP($C81,[1]SICRO!$A$1:$E$7371,3,0)))))))))))))))))</f>
        <v>M2</v>
      </c>
      <c r="J81" s="61">
        <f t="shared" ref="J81" si="52">ROUND(SUM(K81:K83),2)</f>
        <v>214.17</v>
      </c>
      <c r="L81" s="1" t="str">
        <f>UPPER(ROUND((IF($B81="EDIF",VLOOKUP($C81,[1]EDIF!$A$1:$F$3677,4,0),(IF($B81="INFRA",VLOOKUP($C81,[1]INFRA!$A$1:$F$1859,4,0),(IF($B81="SINAPI",VLOOKUP($C81,[1]SINAPI!$A$1:$G$9552,4,0),(IF($B81="CDHU",VLOOKUP($C81,[1]CDHU!$A$1:$G$5122,6,0),(IF($B81="SIEC",VLOOKUP($C81,[1]SIEC!$A$1:$F$5304,5,0),(IF($B81="DER",VLOOKUP($C81,[1]DER!$A$1:$F$3075,5,0),(IF($B81="FDE",VLOOKUP($C81,[1]FDE!$A$1:$F$3289,5,0),(IF($B81="SICRO",VLOOKUP($C81,[1]SICRO!$A$1:$E$7371,4,0))))))))))))))))),2))</f>
        <v>11,95</v>
      </c>
      <c r="M81" s="1">
        <f t="shared" ref="M81" si="53">TRUNC(J81*L81,2)</f>
        <v>2559.33</v>
      </c>
      <c r="N81" s="49">
        <f t="shared" ref="N81" si="54">C81</f>
        <v>6060004</v>
      </c>
      <c r="O81" s="1" t="str">
        <f>UPPER(IF($B81="EDIF",VLOOKUP($C81,[1]EDIF!$A$1:$F$2677,5,0),(IF($B81="INFRA",VLOOKUP($C81,[1]INFRA!$A$1:$F$859,5,0),(IF($B81="SINAPI",VLOOKUP($C81,[1]SINAPI!$A$1:$G$7552,7,0),(IF($B81="CDHU",VLOOKUP($C81,[1]CDHU!$A$1:$G$4122,7,0),(IF($B81="SIEC",VLOOKUP($C81,[1]SIEC!$A$1:$F$4304,6,0),(IF($B81="DER",VLOOKUP($C81,[1]DER!$A$1:$F$2075,6,0),(IF($B81="SICRO",VLOOKUP($C81,[1]SICRO!$A$1:$E$6371,5,0)))))))))))))))</f>
        <v>SIURB-E JAN/26</v>
      </c>
    </row>
    <row r="82" spans="2:15" ht="23.25" customHeight="1" x14ac:dyDescent="0.2">
      <c r="B82" s="62"/>
      <c r="C82" s="60" t="s">
        <v>10</v>
      </c>
      <c r="D82" s="200" t="s">
        <v>84</v>
      </c>
      <c r="E82" s="201"/>
      <c r="F82" s="201"/>
      <c r="G82" s="201"/>
      <c r="H82" s="202"/>
      <c r="I82" s="40"/>
      <c r="J82" s="61"/>
      <c r="K82" s="82">
        <f>110.02+104.15</f>
        <v>214.17000000000002</v>
      </c>
      <c r="N82" s="32"/>
    </row>
    <row r="83" spans="2:15" x14ac:dyDescent="0.2">
      <c r="B83" s="62"/>
      <c r="C83" s="60" t="s">
        <v>10</v>
      </c>
      <c r="D83" s="55"/>
      <c r="E83" s="56"/>
      <c r="F83" s="56"/>
      <c r="G83" s="56"/>
      <c r="H83" s="57"/>
      <c r="I83" s="40"/>
      <c r="J83" s="61"/>
      <c r="N83" s="32"/>
    </row>
    <row r="84" spans="2:15" ht="23.25" customHeight="1" x14ac:dyDescent="0.2">
      <c r="B84" s="62" t="s">
        <v>9</v>
      </c>
      <c r="C84" s="77">
        <v>6060020</v>
      </c>
      <c r="D84" s="197" t="str">
        <f>UPPER(IF($B84="EDIF",VLOOKUP($C84,[1]EDIF!$A$1:$F$3677,2,0),(IF($B84="INFRA",VLOOKUP($C84,[1]INFRA!$A$1:$F$1859,2,0),(IF($B84="SINAPI",VLOOKUP($C84,[1]SINAPI!$A$1:$G$9552,2,0),(IF($B84="CDHU",VLOOKUP($C84,[1]CDHU!$A$1:$G$5122,2,0),(IF($B84="SIEC",VLOOKUP($C84,[1]SIEC!$A$1:$F$5304,2,0),(IF($B84="DER",VLOOKUP($C84,[1]DER!$A$1:$F$3075,2,0),(IF($B84="FDE",VLOOKUP($C84,[1]FDE!$A$1:$F$3289,2,0),(IF($B84="SICRO",VLOOKUP($C84,[1]SICRO!$A$1:$E$7371,2,0)))))))))))))))))</f>
        <v>RETIRADA DE TELHAS DE BARRO COZIDO OU VIDRO - TIPO FRANCESA</v>
      </c>
      <c r="E84" s="198"/>
      <c r="F84" s="198"/>
      <c r="G84" s="198"/>
      <c r="H84" s="199"/>
      <c r="I84" s="46" t="str">
        <f>UPPER(IF($B84="EDIF",VLOOKUP($C84,[1]EDIF!$A$1:$F$3677,3,0),(IF($B84="INFRA",VLOOKUP($C84,[1]INFRA!$A$1:$F$1859,3,0),(IF($B84="SINAPI",VLOOKUP($C84,[1]SINAPI!$A$1:$G$9552,3,0),(IF($B84="CDHU",VLOOKUP($C84,[1]CDHU!$A$1:$G$5122,3,0),(IF($B84="SIEC",VLOOKUP($C84,[1]SIEC!$A$1:$F$5304,3,0),(IF($B84="DER",VLOOKUP($C84,[1]DER!$A$1:$F$2075,3,0),(IF($B84="FDE",VLOOKUP($C84,[1]FDE!$A$1:$F$3289,3,0),(IF($B84="SICRO",VLOOKUP($C84,[1]SICRO!$A$1:$E$7371,3,0)))))))))))))))))</f>
        <v>M2</v>
      </c>
      <c r="J84" s="61">
        <f t="shared" ref="J84" si="55">ROUND(SUM(K84:K86),2)</f>
        <v>294.35000000000002</v>
      </c>
      <c r="L84" s="1" t="str">
        <f>UPPER(ROUND((IF($B84="EDIF",VLOOKUP($C84,[1]EDIF!$A$1:$F$3677,4,0),(IF($B84="INFRA",VLOOKUP($C84,[1]INFRA!$A$1:$F$1859,4,0),(IF($B84="SINAPI",VLOOKUP($C84,[1]SINAPI!$A$1:$G$9552,4,0),(IF($B84="CDHU",VLOOKUP($C84,[1]CDHU!$A$1:$G$5122,6,0),(IF($B84="SIEC",VLOOKUP($C84,[1]SIEC!$A$1:$F$5304,5,0),(IF($B84="DER",VLOOKUP($C84,[1]DER!$A$1:$F$3075,5,0),(IF($B84="FDE",VLOOKUP($C84,[1]FDE!$A$1:$F$3289,5,0),(IF($B84="SICRO",VLOOKUP($C84,[1]SICRO!$A$1:$E$7371,4,0))))))))))))))))),2))</f>
        <v>12,95</v>
      </c>
      <c r="M84" s="1">
        <f t="shared" ref="M84" si="56">TRUNC(J84*L84,2)</f>
        <v>3811.83</v>
      </c>
      <c r="N84" s="49">
        <f t="shared" ref="N84" si="57">C84</f>
        <v>6060020</v>
      </c>
      <c r="O84" s="1" t="str">
        <f>UPPER(IF($B84="EDIF",VLOOKUP($C84,[1]EDIF!$A$1:$F$2677,5,0),(IF($B84="INFRA",VLOOKUP($C84,[1]INFRA!$A$1:$F$859,5,0),(IF($B84="SINAPI",VLOOKUP($C84,[1]SINAPI!$A$1:$G$7552,7,0),(IF($B84="CDHU",VLOOKUP($C84,[1]CDHU!$A$1:$G$4122,7,0),(IF($B84="SIEC",VLOOKUP($C84,[1]SIEC!$A$1:$F$4304,6,0),(IF($B84="DER",VLOOKUP($C84,[1]DER!$A$1:$F$2075,6,0),(IF($B84="SICRO",VLOOKUP($C84,[1]SICRO!$A$1:$E$6371,5,0)))))))))))))))</f>
        <v>SIURB-E JAN/26</v>
      </c>
    </row>
    <row r="85" spans="2:15" ht="23.25" customHeight="1" x14ac:dyDescent="0.2">
      <c r="B85" s="62"/>
      <c r="C85" s="60" t="s">
        <v>10</v>
      </c>
      <c r="D85" s="200" t="s">
        <v>81</v>
      </c>
      <c r="E85" s="201"/>
      <c r="F85" s="201"/>
      <c r="G85" s="201"/>
      <c r="H85" s="202"/>
      <c r="I85" s="40"/>
      <c r="J85" s="61"/>
      <c r="K85" s="82">
        <f>254.27+40.08</f>
        <v>294.35000000000002</v>
      </c>
      <c r="N85" s="32"/>
    </row>
    <row r="86" spans="2:15" x14ac:dyDescent="0.2">
      <c r="B86" s="62"/>
      <c r="C86" s="60" t="s">
        <v>10</v>
      </c>
      <c r="D86" s="55"/>
      <c r="E86" s="56"/>
      <c r="F86" s="56"/>
      <c r="G86" s="56"/>
      <c r="H86" s="57"/>
      <c r="I86" s="40"/>
      <c r="J86" s="61"/>
      <c r="N86" s="32"/>
    </row>
    <row r="87" spans="2:15" ht="23.25" customHeight="1" x14ac:dyDescent="0.2">
      <c r="B87" s="62" t="s">
        <v>9</v>
      </c>
      <c r="C87" s="77">
        <v>6060025</v>
      </c>
      <c r="D87" s="197" t="str">
        <f>UPPER(IF($B87="EDIF",VLOOKUP($C87,[1]EDIF!$A$1:$F$3677,2,0),(IF($B87="INFRA",VLOOKUP($C87,[1]INFRA!$A$1:$F$1859,2,0),(IF($B87="SINAPI",VLOOKUP($C87,[1]SINAPI!$A$1:$G$9552,2,0),(IF($B87="CDHU",VLOOKUP($C87,[1]CDHU!$A$1:$G$5122,2,0),(IF($B87="SIEC",VLOOKUP($C87,[1]SIEC!$A$1:$F$5304,2,0),(IF($B87="DER",VLOOKUP($C87,[1]DER!$A$1:$F$3075,2,0),(IF($B87="FDE",VLOOKUP($C87,[1]FDE!$A$1:$F$3289,2,0),(IF($B87="SICRO",VLOOKUP($C87,[1]SICRO!$A$1:$E$7371,2,0)))))))))))))))))</f>
        <v>RETIRADA DE TELHAS EM GERAL, EXCLUSIVE TELHAS DE BARRO COZIDO, VIDRO E ESTRUTURAIS DE CRFS</v>
      </c>
      <c r="E87" s="198"/>
      <c r="F87" s="198"/>
      <c r="G87" s="198"/>
      <c r="H87" s="199"/>
      <c r="I87" s="46" t="str">
        <f>UPPER(IF($B87="EDIF",VLOOKUP($C87,[1]EDIF!$A$1:$F$3677,3,0),(IF($B87="INFRA",VLOOKUP($C87,[1]INFRA!$A$1:$F$1859,3,0),(IF($B87="SINAPI",VLOOKUP($C87,[1]SINAPI!$A$1:$G$9552,3,0),(IF($B87="CDHU",VLOOKUP($C87,[1]CDHU!$A$1:$G$5122,3,0),(IF($B87="SIEC",VLOOKUP($C87,[1]SIEC!$A$1:$F$5304,3,0),(IF($B87="DER",VLOOKUP($C87,[1]DER!$A$1:$F$2075,3,0),(IF($B87="FDE",VLOOKUP($C87,[1]FDE!$A$1:$F$3289,3,0),(IF($B87="SICRO",VLOOKUP($C87,[1]SICRO!$A$1:$E$7371,3,0)))))))))))))))))</f>
        <v>M2</v>
      </c>
      <c r="J87" s="61">
        <f t="shared" ref="J87" si="58">ROUND(SUM(K87:K89),2)</f>
        <v>214.17</v>
      </c>
      <c r="L87" s="1" t="str">
        <f>UPPER(ROUND((IF($B87="EDIF",VLOOKUP($C87,[1]EDIF!$A$1:$F$3677,4,0),(IF($B87="INFRA",VLOOKUP($C87,[1]INFRA!$A$1:$F$1859,4,0),(IF($B87="SINAPI",VLOOKUP($C87,[1]SINAPI!$A$1:$G$9552,4,0),(IF($B87="CDHU",VLOOKUP($C87,[1]CDHU!$A$1:$G$5122,6,0),(IF($B87="SIEC",VLOOKUP($C87,[1]SIEC!$A$1:$F$5304,5,0),(IF($B87="DER",VLOOKUP($C87,[1]DER!$A$1:$F$3075,5,0),(IF($B87="FDE",VLOOKUP($C87,[1]FDE!$A$1:$F$3289,5,0),(IF($B87="SICRO",VLOOKUP($C87,[1]SICRO!$A$1:$E$7371,4,0))))))))))))))))),2))</f>
        <v>9,06</v>
      </c>
      <c r="M87" s="1">
        <f t="shared" ref="M87" si="59">TRUNC(J87*L87,2)</f>
        <v>1940.38</v>
      </c>
      <c r="N87" s="49">
        <f t="shared" ref="N87" si="60">C87</f>
        <v>6060025</v>
      </c>
      <c r="O87" s="1" t="str">
        <f>UPPER(IF($B87="EDIF",VLOOKUP($C87,[1]EDIF!$A$1:$F$2677,5,0),(IF($B87="INFRA",VLOOKUP($C87,[1]INFRA!$A$1:$F$859,5,0),(IF($B87="SINAPI",VLOOKUP($C87,[1]SINAPI!$A$1:$G$7552,7,0),(IF($B87="CDHU",VLOOKUP($C87,[1]CDHU!$A$1:$G$4122,7,0),(IF($B87="SIEC",VLOOKUP($C87,[1]SIEC!$A$1:$F$4304,6,0),(IF($B87="DER",VLOOKUP($C87,[1]DER!$A$1:$F$2075,6,0),(IF($B87="SICRO",VLOOKUP($C87,[1]SICRO!$A$1:$E$6371,5,0)))))))))))))))</f>
        <v>SIURB-E JAN/26</v>
      </c>
    </row>
    <row r="88" spans="2:15" ht="23.25" customHeight="1" x14ac:dyDescent="0.2">
      <c r="B88" s="62"/>
      <c r="C88" s="60" t="s">
        <v>10</v>
      </c>
      <c r="D88" s="200" t="s">
        <v>84</v>
      </c>
      <c r="E88" s="201"/>
      <c r="F88" s="201"/>
      <c r="G88" s="201"/>
      <c r="H88" s="202"/>
      <c r="I88" s="40"/>
      <c r="J88" s="61"/>
      <c r="K88" s="82">
        <f>110.02+104.15</f>
        <v>214.17000000000002</v>
      </c>
      <c r="N88" s="32"/>
    </row>
    <row r="89" spans="2:15" x14ac:dyDescent="0.2">
      <c r="B89" s="62"/>
      <c r="C89" s="60" t="s">
        <v>10</v>
      </c>
      <c r="D89" s="55"/>
      <c r="E89" s="56"/>
      <c r="F89" s="56"/>
      <c r="G89" s="56"/>
      <c r="H89" s="57"/>
      <c r="I89" s="40"/>
      <c r="J89" s="61"/>
      <c r="N89" s="32"/>
    </row>
    <row r="90" spans="2:15" ht="23.25" customHeight="1" x14ac:dyDescent="0.2">
      <c r="B90" s="62" t="s">
        <v>9</v>
      </c>
      <c r="C90" s="77">
        <v>6060040</v>
      </c>
      <c r="D90" s="197" t="str">
        <f>UPPER(IF($B90="EDIF",VLOOKUP($C90,[1]EDIF!$A$1:$F$3677,2,0),(IF($B90="INFRA",VLOOKUP($C90,[1]INFRA!$A$1:$F$1859,2,0),(IF($B90="SINAPI",VLOOKUP($C90,[1]SINAPI!$A$1:$G$9552,2,0),(IF($B90="CDHU",VLOOKUP($C90,[1]CDHU!$A$1:$G$5122,2,0),(IF($B90="SIEC",VLOOKUP($C90,[1]SIEC!$A$1:$F$5304,2,0),(IF($B90="DER",VLOOKUP($C90,[1]DER!$A$1:$F$3075,2,0),(IF($B90="FDE",VLOOKUP($C90,[1]FDE!$A$1:$F$3289,2,0),(IF($B90="SICRO",VLOOKUP($C90,[1]SICRO!$A$1:$E$7371,2,0)))))))))))))))))</f>
        <v>RETIRADA DE CUMEEIRAS OU ESPIGÕES DE BARRO COZIDO OU VIDRO EM GERAL</v>
      </c>
      <c r="E90" s="198"/>
      <c r="F90" s="198"/>
      <c r="G90" s="198"/>
      <c r="H90" s="199"/>
      <c r="I90" s="46" t="str">
        <f>UPPER(IF($B90="EDIF",VLOOKUP($C90,[1]EDIF!$A$1:$F$3677,3,0),(IF($B90="INFRA",VLOOKUP($C90,[1]INFRA!$A$1:$F$1859,3,0),(IF($B90="SINAPI",VLOOKUP($C90,[1]SINAPI!$A$1:$G$9552,3,0),(IF($B90="CDHU",VLOOKUP($C90,[1]CDHU!$A$1:$G$5122,3,0),(IF($B90="SIEC",VLOOKUP($C90,[1]SIEC!$A$1:$F$5304,3,0),(IF($B90="DER",VLOOKUP($C90,[1]DER!$A$1:$F$2075,3,0),(IF($B90="FDE",VLOOKUP($C90,[1]FDE!$A$1:$F$3289,3,0),(IF($B90="SICRO",VLOOKUP($C90,[1]SICRO!$A$1:$E$7371,3,0)))))))))))))))))</f>
        <v>M</v>
      </c>
      <c r="J90" s="61">
        <f t="shared" ref="J90" si="61">ROUND(SUM(K90:K92),2)</f>
        <v>18.899999999999999</v>
      </c>
      <c r="L90" s="1" t="str">
        <f>UPPER(ROUND((IF($B90="EDIF",VLOOKUP($C90,[1]EDIF!$A$1:$F$3677,4,0),(IF($B90="INFRA",VLOOKUP($C90,[1]INFRA!$A$1:$F$1859,4,0),(IF($B90="SINAPI",VLOOKUP($C90,[1]SINAPI!$A$1:$G$9552,4,0),(IF($B90="CDHU",VLOOKUP($C90,[1]CDHU!$A$1:$G$5122,6,0),(IF($B90="SIEC",VLOOKUP($C90,[1]SIEC!$A$1:$F$5304,5,0),(IF($B90="DER",VLOOKUP($C90,[1]DER!$A$1:$F$3075,5,0),(IF($B90="FDE",VLOOKUP($C90,[1]FDE!$A$1:$F$3289,5,0),(IF($B90="SICRO",VLOOKUP($C90,[1]SICRO!$A$1:$E$7371,4,0))))))))))))))))),2))</f>
        <v>7,77</v>
      </c>
      <c r="M90" s="1">
        <f t="shared" ref="M90" si="62">TRUNC(J90*L90,2)</f>
        <v>146.85</v>
      </c>
      <c r="N90" s="49">
        <f t="shared" ref="N90" si="63">C90</f>
        <v>6060040</v>
      </c>
      <c r="O90" s="1" t="str">
        <f>UPPER(IF($B90="EDIF",VLOOKUP($C90,[1]EDIF!$A$1:$F$2677,5,0),(IF($B90="INFRA",VLOOKUP($C90,[1]INFRA!$A$1:$F$859,5,0),(IF($B90="SINAPI",VLOOKUP($C90,[1]SINAPI!$A$1:$G$7552,7,0),(IF($B90="CDHU",VLOOKUP($C90,[1]CDHU!$A$1:$G$4122,7,0),(IF($B90="SIEC",VLOOKUP($C90,[1]SIEC!$A$1:$F$4304,6,0),(IF($B90="DER",VLOOKUP($C90,[1]DER!$A$1:$F$2075,6,0),(IF($B90="SICRO",VLOOKUP($C90,[1]SICRO!$A$1:$E$6371,5,0)))))))))))))))</f>
        <v>SIURB-E JAN/26</v>
      </c>
    </row>
    <row r="91" spans="2:15" ht="23.25" customHeight="1" x14ac:dyDescent="0.2">
      <c r="B91" s="62"/>
      <c r="C91" s="60" t="s">
        <v>10</v>
      </c>
      <c r="D91" s="200" t="s">
        <v>82</v>
      </c>
      <c r="E91" s="201"/>
      <c r="F91" s="201"/>
      <c r="G91" s="201"/>
      <c r="H91" s="202"/>
      <c r="I91" s="40"/>
      <c r="J91" s="61"/>
      <c r="K91" s="82">
        <v>18.899999999999999</v>
      </c>
      <c r="N91" s="32"/>
    </row>
    <row r="92" spans="2:15" x14ac:dyDescent="0.2">
      <c r="B92" s="62"/>
      <c r="C92" s="60" t="s">
        <v>10</v>
      </c>
      <c r="D92" s="55"/>
      <c r="E92" s="56"/>
      <c r="F92" s="56"/>
      <c r="G92" s="56"/>
      <c r="H92" s="57"/>
      <c r="I92" s="40"/>
      <c r="J92" s="61"/>
      <c r="N92" s="32"/>
    </row>
    <row r="93" spans="2:15" ht="23.25" customHeight="1" x14ac:dyDescent="0.2">
      <c r="B93" s="62" t="s">
        <v>9</v>
      </c>
      <c r="C93" s="77">
        <v>6060090</v>
      </c>
      <c r="D93" s="197" t="str">
        <f>UPPER(IF($B93="EDIF",VLOOKUP($C93,[1]EDIF!$A$1:$F$3677,2,0),(IF($B93="INFRA",VLOOKUP($C93,[1]INFRA!$A$1:$F$1859,2,0),(IF($B93="SINAPI",VLOOKUP($C93,[1]SINAPI!$A$1:$G$9552,2,0),(IF($B93="CDHU",VLOOKUP($C93,[1]CDHU!$A$1:$G$5122,2,0),(IF($B93="SIEC",VLOOKUP($C93,[1]SIEC!$A$1:$F$5304,2,0),(IF($B93="DER",VLOOKUP($C93,[1]DER!$A$1:$F$3075,2,0),(IF($B93="FDE",VLOOKUP($C93,[1]FDE!$A$1:$F$3289,2,0),(IF($B93="SICRO",VLOOKUP($C93,[1]SICRO!$A$1:$E$7371,2,0)))))))))))))))))</f>
        <v>RETIRADA DE CUMEEIRAS OU ESPIGÕES DE MATERIAIS EM GERAL - EXCLUSIVE BARRO COZIDO OU VIDRO</v>
      </c>
      <c r="E93" s="198"/>
      <c r="F93" s="198"/>
      <c r="G93" s="198"/>
      <c r="H93" s="199"/>
      <c r="I93" s="46" t="str">
        <f>UPPER(IF($B93="EDIF",VLOOKUP($C93,[1]EDIF!$A$1:$F$3677,3,0),(IF($B93="INFRA",VLOOKUP($C93,[1]INFRA!$A$1:$F$1859,3,0),(IF($B93="SINAPI",VLOOKUP($C93,[1]SINAPI!$A$1:$G$9552,3,0),(IF($B93="CDHU",VLOOKUP($C93,[1]CDHU!$A$1:$G$5122,3,0),(IF($B93="SIEC",VLOOKUP($C93,[1]SIEC!$A$1:$F$5304,3,0),(IF($B93="DER",VLOOKUP($C93,[1]DER!$A$1:$F$2075,3,0),(IF($B93="FDE",VLOOKUP($C93,[1]FDE!$A$1:$F$3289,3,0),(IF($B93="SICRO",VLOOKUP($C93,[1]SICRO!$A$1:$E$7371,3,0)))))))))))))))))</f>
        <v>M</v>
      </c>
      <c r="J93" s="61">
        <f t="shared" ref="J93" si="64">ROUND(SUM(K93:K95),2)</f>
        <v>7.15</v>
      </c>
      <c r="L93" s="1" t="str">
        <f>UPPER(ROUND((IF($B93="EDIF",VLOOKUP($C93,[1]EDIF!$A$1:$F$3677,4,0),(IF($B93="INFRA",VLOOKUP($C93,[1]INFRA!$A$1:$F$1859,4,0),(IF($B93="SINAPI",VLOOKUP($C93,[1]SINAPI!$A$1:$G$9552,4,0),(IF($B93="CDHU",VLOOKUP($C93,[1]CDHU!$A$1:$G$5122,6,0),(IF($B93="SIEC",VLOOKUP($C93,[1]SIEC!$A$1:$F$5304,5,0),(IF($B93="DER",VLOOKUP($C93,[1]DER!$A$1:$F$3075,5,0),(IF($B93="FDE",VLOOKUP($C93,[1]FDE!$A$1:$F$3289,5,0),(IF($B93="SICRO",VLOOKUP($C93,[1]SICRO!$A$1:$E$7371,4,0))))))))))))))))),2))</f>
        <v>5,18</v>
      </c>
      <c r="M93" s="1">
        <f t="shared" ref="M93" si="65">TRUNC(J93*L93,2)</f>
        <v>37.03</v>
      </c>
      <c r="N93" s="49">
        <f t="shared" ref="N93" si="66">C93</f>
        <v>6060090</v>
      </c>
      <c r="O93" s="1" t="str">
        <f>UPPER(IF($B93="EDIF",VLOOKUP($C93,[1]EDIF!$A$1:$F$2677,5,0),(IF($B93="INFRA",VLOOKUP($C93,[1]INFRA!$A$1:$F$859,5,0),(IF($B93="SINAPI",VLOOKUP($C93,[1]SINAPI!$A$1:$G$7552,7,0),(IF($B93="CDHU",VLOOKUP($C93,[1]CDHU!$A$1:$G$4122,7,0),(IF($B93="SIEC",VLOOKUP($C93,[1]SIEC!$A$1:$F$4304,6,0),(IF($B93="DER",VLOOKUP($C93,[1]DER!$A$1:$F$2075,6,0),(IF($B93="SICRO",VLOOKUP($C93,[1]SICRO!$A$1:$E$6371,5,0)))))))))))))))</f>
        <v>SIURB-E JAN/26</v>
      </c>
    </row>
    <row r="94" spans="2:15" ht="23.25" customHeight="1" x14ac:dyDescent="0.2">
      <c r="B94" s="62"/>
      <c r="C94" s="60" t="s">
        <v>10</v>
      </c>
      <c r="D94" s="200" t="s">
        <v>83</v>
      </c>
      <c r="E94" s="201"/>
      <c r="F94" s="201"/>
      <c r="G94" s="201"/>
      <c r="H94" s="202"/>
      <c r="I94" s="40"/>
      <c r="J94" s="61"/>
      <c r="K94" s="82">
        <v>7.15</v>
      </c>
      <c r="N94" s="32"/>
    </row>
    <row r="95" spans="2:15" x14ac:dyDescent="0.2">
      <c r="B95" s="62"/>
      <c r="C95" s="60" t="s">
        <v>10</v>
      </c>
      <c r="D95" s="55"/>
      <c r="E95" s="56"/>
      <c r="F95" s="56"/>
      <c r="G95" s="56"/>
      <c r="H95" s="57"/>
      <c r="I95" s="40"/>
      <c r="J95" s="61"/>
      <c r="N95" s="32"/>
    </row>
    <row r="96" spans="2:15" ht="23.25" customHeight="1" x14ac:dyDescent="0.2">
      <c r="B96" s="62" t="s">
        <v>9</v>
      </c>
      <c r="C96" s="77">
        <v>7060001</v>
      </c>
      <c r="D96" s="197" t="str">
        <f>UPPER(IF($B96="EDIF",VLOOKUP($C96,[1]EDIF!$A$1:$F$3677,2,0),(IF($B96="INFRA",VLOOKUP($C96,[1]INFRA!$A$1:$F$1859,2,0),(IF($B96="SINAPI",VLOOKUP($C96,[1]SINAPI!$A$1:$G$9552,2,0),(IF($B96="CDHU",VLOOKUP($C96,[1]CDHU!$A$1:$G$5122,2,0),(IF($B96="SIEC",VLOOKUP($C96,[1]SIEC!$A$1:$F$5304,2,0),(IF($B96="DER",VLOOKUP($C96,[1]DER!$A$1:$F$3075,2,0),(IF($B96="FDE",VLOOKUP($C96,[1]FDE!$A$1:$F$3289,2,0),(IF($B96="SICRO",VLOOKUP($C96,[1]SICRO!$A$1:$E$7371,2,0)))))))))))))))))</f>
        <v>RETIRADA DE FOLHAS DE PORTA DE PASSAGEM OU JANELA</v>
      </c>
      <c r="E96" s="198"/>
      <c r="F96" s="198"/>
      <c r="G96" s="198"/>
      <c r="H96" s="199"/>
      <c r="I96" s="46" t="str">
        <f>UPPER(IF($B96="EDIF",VLOOKUP($C96,[1]EDIF!$A$1:$F$3677,3,0),(IF($B96="INFRA",VLOOKUP($C96,[1]INFRA!$A$1:$F$1859,3,0),(IF($B96="SINAPI",VLOOKUP($C96,[1]SINAPI!$A$1:$G$9552,3,0),(IF($B96="CDHU",VLOOKUP($C96,[1]CDHU!$A$1:$G$5122,3,0),(IF($B96="SIEC",VLOOKUP($C96,[1]SIEC!$A$1:$F$5304,3,0),(IF($B96="DER",VLOOKUP($C96,[1]DER!$A$1:$F$2075,3,0),(IF($B96="FDE",VLOOKUP($C96,[1]FDE!$A$1:$F$3289,3,0),(IF($B96="SICRO",VLOOKUP($C96,[1]SICRO!$A$1:$E$7371,3,0)))))))))))))))))</f>
        <v>UN</v>
      </c>
      <c r="J96" s="61">
        <f t="shared" ref="J96" si="67">ROUND(SUM(K96:K100),2)</f>
        <v>14</v>
      </c>
      <c r="L96" s="1" t="str">
        <f>UPPER(ROUND((IF($B96="EDIF",VLOOKUP($C96,[1]EDIF!$A$1:$F$3677,4,0),(IF($B96="INFRA",VLOOKUP($C96,[1]INFRA!$A$1:$F$1859,4,0),(IF($B96="SINAPI",VLOOKUP($C96,[1]SINAPI!$A$1:$G$9552,4,0),(IF($B96="CDHU",VLOOKUP($C96,[1]CDHU!$A$1:$G$5122,6,0),(IF($B96="SIEC",VLOOKUP($C96,[1]SIEC!$A$1:$F$5304,5,0),(IF($B96="DER",VLOOKUP($C96,[1]DER!$A$1:$F$3075,5,0),(IF($B96="FDE",VLOOKUP($C96,[1]FDE!$A$1:$F$3289,5,0),(IF($B96="SICRO",VLOOKUP($C96,[1]SICRO!$A$1:$E$7371,4,0))))))))))))))))),2))</f>
        <v>16,93</v>
      </c>
      <c r="M96" s="1">
        <f t="shared" ref="M96" si="68">TRUNC(J96*L96,2)</f>
        <v>237.02</v>
      </c>
      <c r="N96" s="49">
        <f t="shared" ref="N96" si="69">C96</f>
        <v>7060001</v>
      </c>
      <c r="O96" s="1" t="str">
        <f>UPPER(IF($B96="EDIF",VLOOKUP($C96,[1]EDIF!$A$1:$F$2677,5,0),(IF($B96="INFRA",VLOOKUP($C96,[1]INFRA!$A$1:$F$859,5,0),(IF($B96="SINAPI",VLOOKUP($C96,[1]SINAPI!$A$1:$G$7552,7,0),(IF($B96="CDHU",VLOOKUP($C96,[1]CDHU!$A$1:$G$4122,7,0),(IF($B96="SIEC",VLOOKUP($C96,[1]SIEC!$A$1:$F$4304,6,0),(IF($B96="DER",VLOOKUP($C96,[1]DER!$A$1:$F$2075,6,0),(IF($B96="SICRO",VLOOKUP($C96,[1]SICRO!$A$1:$E$6371,5,0)))))))))))))))</f>
        <v>SIURB-E JAN/26</v>
      </c>
    </row>
    <row r="97" spans="2:15" ht="23.25" customHeight="1" x14ac:dyDescent="0.2">
      <c r="B97" s="62"/>
      <c r="C97" s="60" t="s">
        <v>10</v>
      </c>
      <c r="D97" s="200" t="s">
        <v>261</v>
      </c>
      <c r="E97" s="201"/>
      <c r="F97" s="201"/>
      <c r="G97" s="201"/>
      <c r="H97" s="202"/>
      <c r="I97" s="40"/>
      <c r="J97" s="61"/>
      <c r="K97" s="82">
        <v>6</v>
      </c>
      <c r="N97" s="32"/>
    </row>
    <row r="98" spans="2:15" ht="23.25" customHeight="1" x14ac:dyDescent="0.2">
      <c r="B98" s="62"/>
      <c r="C98" s="60" t="s">
        <v>10</v>
      </c>
      <c r="D98" s="200" t="s">
        <v>85</v>
      </c>
      <c r="E98" s="201"/>
      <c r="F98" s="201"/>
      <c r="G98" s="201"/>
      <c r="H98" s="202"/>
      <c r="I98" s="40"/>
      <c r="J98" s="61"/>
      <c r="K98" s="82">
        <v>2</v>
      </c>
      <c r="N98" s="32"/>
    </row>
    <row r="99" spans="2:15" ht="23.25" customHeight="1" x14ac:dyDescent="0.2">
      <c r="B99" s="62"/>
      <c r="C99" s="60" t="s">
        <v>10</v>
      </c>
      <c r="D99" s="200" t="s">
        <v>86</v>
      </c>
      <c r="E99" s="201"/>
      <c r="F99" s="201"/>
      <c r="G99" s="201"/>
      <c r="H99" s="202"/>
      <c r="I99" s="40"/>
      <c r="J99" s="61"/>
      <c r="K99" s="82">
        <v>6</v>
      </c>
      <c r="N99" s="32"/>
    </row>
    <row r="100" spans="2:15" x14ac:dyDescent="0.2">
      <c r="B100" s="62"/>
      <c r="C100" s="60" t="s">
        <v>10</v>
      </c>
      <c r="D100" s="55"/>
      <c r="E100" s="56"/>
      <c r="F100" s="56"/>
      <c r="G100" s="56"/>
      <c r="H100" s="57"/>
      <c r="I100" s="40"/>
      <c r="J100" s="61"/>
      <c r="N100" s="32"/>
    </row>
    <row r="101" spans="2:15" ht="23.25" customHeight="1" x14ac:dyDescent="0.2">
      <c r="B101" s="62" t="s">
        <v>9</v>
      </c>
      <c r="C101" s="77">
        <v>7060002</v>
      </c>
      <c r="D101" s="197" t="str">
        <f>UPPER(IF($B101="EDIF",VLOOKUP($C101,[1]EDIF!$A$1:$F$3677,2,0),(IF($B101="INFRA",VLOOKUP($C101,[1]INFRA!$A$1:$F$1859,2,0),(IF($B101="SINAPI",VLOOKUP($C101,[1]SINAPI!$A$1:$G$9552,2,0),(IF($B101="CDHU",VLOOKUP($C101,[1]CDHU!$A$1:$G$5122,2,0),(IF($B101="SIEC",VLOOKUP($C101,[1]SIEC!$A$1:$F$5304,2,0),(IF($B101="DER",VLOOKUP($C101,[1]DER!$A$1:$F$3075,2,0),(IF($B101="FDE",VLOOKUP($C101,[1]FDE!$A$1:$F$3289,2,0),(IF($B101="SICRO",VLOOKUP($C101,[1]SICRO!$A$1:$E$7371,2,0)))))))))))))))))</f>
        <v>RETIRADA DE BATENTES DE MADEIRA</v>
      </c>
      <c r="E101" s="198"/>
      <c r="F101" s="198"/>
      <c r="G101" s="198"/>
      <c r="H101" s="199"/>
      <c r="I101" s="46" t="str">
        <f>UPPER(IF($B101="EDIF",VLOOKUP($C101,[1]EDIF!$A$1:$F$3677,3,0),(IF($B101="INFRA",VLOOKUP($C101,[1]INFRA!$A$1:$F$1859,3,0),(IF($B101="SINAPI",VLOOKUP($C101,[1]SINAPI!$A$1:$G$9552,3,0),(IF($B101="CDHU",VLOOKUP($C101,[1]CDHU!$A$1:$G$5122,3,0),(IF($B101="SIEC",VLOOKUP($C101,[1]SIEC!$A$1:$F$5304,3,0),(IF($B101="DER",VLOOKUP($C101,[1]DER!$A$1:$F$2075,3,0),(IF($B101="FDE",VLOOKUP($C101,[1]FDE!$A$1:$F$3289,3,0),(IF($B101="SICRO",VLOOKUP($C101,[1]SICRO!$A$1:$E$7371,3,0)))))))))))))))))</f>
        <v>UN</v>
      </c>
      <c r="J101" s="61">
        <f t="shared" ref="J101" si="70">ROUND(SUM(K101:K105),2)</f>
        <v>14</v>
      </c>
      <c r="L101" s="1" t="str">
        <f>UPPER(ROUND((IF($B101="EDIF",VLOOKUP($C101,[1]EDIF!$A$1:$F$3677,4,0),(IF($B101="INFRA",VLOOKUP($C101,[1]INFRA!$A$1:$F$1859,4,0),(IF($B101="SINAPI",VLOOKUP($C101,[1]SINAPI!$A$1:$G$9552,4,0),(IF($B101="CDHU",VLOOKUP($C101,[1]CDHU!$A$1:$G$5122,6,0),(IF($B101="SIEC",VLOOKUP($C101,[1]SIEC!$A$1:$F$5304,5,0),(IF($B101="DER",VLOOKUP($C101,[1]DER!$A$1:$F$3075,5,0),(IF($B101="FDE",VLOOKUP($C101,[1]FDE!$A$1:$F$3289,5,0),(IF($B101="SICRO",VLOOKUP($C101,[1]SICRO!$A$1:$E$7371,4,0))))))))))))))))),2))</f>
        <v>70,05</v>
      </c>
      <c r="M101" s="1">
        <f t="shared" ref="M101" si="71">TRUNC(J101*L101,2)</f>
        <v>980.7</v>
      </c>
      <c r="N101" s="49">
        <f t="shared" ref="N101" si="72">C101</f>
        <v>7060002</v>
      </c>
      <c r="O101" s="1" t="str">
        <f>UPPER(IF($B101="EDIF",VLOOKUP($C101,[1]EDIF!$A$1:$F$2677,5,0),(IF($B101="INFRA",VLOOKUP($C101,[1]INFRA!$A$1:$F$859,5,0),(IF($B101="SINAPI",VLOOKUP($C101,[1]SINAPI!$A$1:$G$7552,7,0),(IF($B101="CDHU",VLOOKUP($C101,[1]CDHU!$A$1:$G$4122,7,0),(IF($B101="SIEC",VLOOKUP($C101,[1]SIEC!$A$1:$F$4304,6,0),(IF($B101="DER",VLOOKUP($C101,[1]DER!$A$1:$F$2075,6,0),(IF($B101="SICRO",VLOOKUP($C101,[1]SICRO!$A$1:$E$6371,5,0)))))))))))))))</f>
        <v>SIURB-E JAN/26</v>
      </c>
    </row>
    <row r="102" spans="2:15" ht="23.25" customHeight="1" x14ac:dyDescent="0.2">
      <c r="B102" s="62"/>
      <c r="C102" s="60" t="s">
        <v>10</v>
      </c>
      <c r="D102" s="200" t="s">
        <v>262</v>
      </c>
      <c r="E102" s="201"/>
      <c r="F102" s="201"/>
      <c r="G102" s="201"/>
      <c r="H102" s="202"/>
      <c r="I102" s="40"/>
      <c r="J102" s="61"/>
      <c r="K102" s="82">
        <v>6</v>
      </c>
      <c r="N102" s="32"/>
    </row>
    <row r="103" spans="2:15" ht="23.25" customHeight="1" x14ac:dyDescent="0.2">
      <c r="B103" s="62"/>
      <c r="C103" s="60" t="s">
        <v>10</v>
      </c>
      <c r="D103" s="200" t="s">
        <v>87</v>
      </c>
      <c r="E103" s="201"/>
      <c r="F103" s="201"/>
      <c r="G103" s="201"/>
      <c r="H103" s="202"/>
      <c r="I103" s="40"/>
      <c r="J103" s="61"/>
      <c r="K103" s="82">
        <v>2</v>
      </c>
      <c r="N103" s="32"/>
    </row>
    <row r="104" spans="2:15" ht="23.25" customHeight="1" x14ac:dyDescent="0.2">
      <c r="B104" s="62"/>
      <c r="C104" s="60" t="s">
        <v>10</v>
      </c>
      <c r="D104" s="200" t="s">
        <v>88</v>
      </c>
      <c r="E104" s="201"/>
      <c r="F104" s="201"/>
      <c r="G104" s="201"/>
      <c r="H104" s="202"/>
      <c r="I104" s="40"/>
      <c r="J104" s="61"/>
      <c r="K104" s="82">
        <v>6</v>
      </c>
      <c r="N104" s="32"/>
    </row>
    <row r="105" spans="2:15" x14ac:dyDescent="0.2">
      <c r="B105" s="62"/>
      <c r="C105" s="60" t="s">
        <v>10</v>
      </c>
      <c r="D105" s="55"/>
      <c r="E105" s="56"/>
      <c r="F105" s="56"/>
      <c r="G105" s="56"/>
      <c r="H105" s="57"/>
      <c r="I105" s="40"/>
      <c r="J105" s="61"/>
      <c r="N105" s="32"/>
    </row>
    <row r="106" spans="2:15" ht="23.25" customHeight="1" x14ac:dyDescent="0.2">
      <c r="B106" s="62" t="s">
        <v>9</v>
      </c>
      <c r="C106" s="77">
        <v>8060001</v>
      </c>
      <c r="D106" s="197" t="str">
        <f>UPPER(IF($B106="EDIF",VLOOKUP($C106,[1]EDIF!$A$1:$F$3677,2,0),(IF($B106="INFRA",VLOOKUP($C106,[1]INFRA!$A$1:$F$1859,2,0),(IF($B106="SINAPI",VLOOKUP($C106,[1]SINAPI!$A$1:$G$9552,2,0),(IF($B106="CDHU",VLOOKUP($C106,[1]CDHU!$A$1:$G$5122,2,0),(IF($B106="SIEC",VLOOKUP($C106,[1]SIEC!$A$1:$F$5304,2,0),(IF($B106="DER",VLOOKUP($C106,[1]DER!$A$1:$F$3075,2,0),(IF($B106="FDE",VLOOKUP($C106,[1]FDE!$A$1:$F$3289,2,0),(IF($B106="SICRO",VLOOKUP($C106,[1]SICRO!$A$1:$E$7371,2,0)))))))))))))))))</f>
        <v>RETIRADA DE ESQUADRIAS METÁLICAS EM GERAL, PORTAS OU CAIXILHOS</v>
      </c>
      <c r="E106" s="198"/>
      <c r="F106" s="198"/>
      <c r="G106" s="198"/>
      <c r="H106" s="199"/>
      <c r="I106" s="46" t="str">
        <f>UPPER(IF($B106="EDIF",VLOOKUP($C106,[1]EDIF!$A$1:$F$3677,3,0),(IF($B106="INFRA",VLOOKUP($C106,[1]INFRA!$A$1:$F$1859,3,0),(IF($B106="SINAPI",VLOOKUP($C106,[1]SINAPI!$A$1:$G$9552,3,0),(IF($B106="CDHU",VLOOKUP($C106,[1]CDHU!$A$1:$G$5122,3,0),(IF($B106="SIEC",VLOOKUP($C106,[1]SIEC!$A$1:$F$5304,3,0),(IF($B106="DER",VLOOKUP($C106,[1]DER!$A$1:$F$2075,3,0),(IF($B106="FDE",VLOOKUP($C106,[1]FDE!$A$1:$F$3289,3,0),(IF($B106="SICRO",VLOOKUP($C106,[1]SICRO!$A$1:$E$7371,3,0)))))))))))))))))</f>
        <v>M2</v>
      </c>
      <c r="J106" s="61">
        <f t="shared" ref="J106" si="73">ROUND(SUM(K106:K108),2)</f>
        <v>1.8</v>
      </c>
      <c r="L106" s="1" t="str">
        <f>UPPER(ROUND((IF($B106="EDIF",VLOOKUP($C106,[1]EDIF!$A$1:$F$3677,4,0),(IF($B106="INFRA",VLOOKUP($C106,[1]INFRA!$A$1:$F$1859,4,0),(IF($B106="SINAPI",VLOOKUP($C106,[1]SINAPI!$A$1:$G$9552,4,0),(IF($B106="CDHU",VLOOKUP($C106,[1]CDHU!$A$1:$G$5122,6,0),(IF($B106="SIEC",VLOOKUP($C106,[1]SIEC!$A$1:$F$5304,5,0),(IF($B106="DER",VLOOKUP($C106,[1]DER!$A$1:$F$3075,5,0),(IF($B106="FDE",VLOOKUP($C106,[1]FDE!$A$1:$F$3289,5,0),(IF($B106="SICRO",VLOOKUP($C106,[1]SICRO!$A$1:$E$7371,4,0))))))))))))))))),2))</f>
        <v>40,86</v>
      </c>
      <c r="M106" s="1">
        <f t="shared" ref="M106" si="74">TRUNC(J106*L106,2)</f>
        <v>73.540000000000006</v>
      </c>
      <c r="N106" s="49">
        <f t="shared" ref="N106" si="75">C106</f>
        <v>8060001</v>
      </c>
      <c r="O106" s="1" t="str">
        <f>UPPER(IF($B106="EDIF",VLOOKUP($C106,[1]EDIF!$A$1:$F$2677,5,0),(IF($B106="INFRA",VLOOKUP($C106,[1]INFRA!$A$1:$F$859,5,0),(IF($B106="SINAPI",VLOOKUP($C106,[1]SINAPI!$A$1:$G$7552,7,0),(IF($B106="CDHU",VLOOKUP($C106,[1]CDHU!$A$1:$G$4122,7,0),(IF($B106="SIEC",VLOOKUP($C106,[1]SIEC!$A$1:$F$4304,6,0),(IF($B106="DER",VLOOKUP($C106,[1]DER!$A$1:$F$2075,6,0),(IF($B106="SICRO",VLOOKUP($C106,[1]SICRO!$A$1:$E$6371,5,0)))))))))))))))</f>
        <v>SIURB-E JAN/26</v>
      </c>
    </row>
    <row r="107" spans="2:15" ht="23.25" customHeight="1" x14ac:dyDescent="0.2">
      <c r="B107" s="62"/>
      <c r="C107" s="60" t="s">
        <v>10</v>
      </c>
      <c r="D107" s="200" t="s">
        <v>89</v>
      </c>
      <c r="E107" s="201"/>
      <c r="F107" s="201"/>
      <c r="G107" s="201"/>
      <c r="H107" s="202"/>
      <c r="I107" s="40"/>
      <c r="J107" s="61"/>
      <c r="K107" s="82">
        <f>2*0.9</f>
        <v>1.8</v>
      </c>
      <c r="N107" s="32"/>
    </row>
    <row r="108" spans="2:15" x14ac:dyDescent="0.2">
      <c r="B108" s="62"/>
      <c r="C108" s="60" t="s">
        <v>10</v>
      </c>
      <c r="D108" s="55"/>
      <c r="E108" s="56"/>
      <c r="F108" s="56"/>
      <c r="G108" s="56"/>
      <c r="H108" s="57"/>
      <c r="I108" s="40"/>
      <c r="J108" s="61"/>
      <c r="N108" s="32"/>
    </row>
    <row r="109" spans="2:15" ht="23.25" customHeight="1" x14ac:dyDescent="0.2">
      <c r="B109" s="62" t="s">
        <v>9</v>
      </c>
      <c r="C109" s="77">
        <v>10050003</v>
      </c>
      <c r="D109" s="197" t="str">
        <f>UPPER(IF($B109="EDIF",VLOOKUP($C109,[1]EDIF!$A$1:$F$3677,2,0),(IF($B109="INFRA",VLOOKUP($C109,[1]INFRA!$A$1:$F$1859,2,0),(IF($B109="SINAPI",VLOOKUP($C109,[1]SINAPI!$A$1:$G$9552,2,0),(IF($B109="CDHU",VLOOKUP($C109,[1]CDHU!$A$1:$G$5122,2,0),(IF($B109="SIEC",VLOOKUP($C109,[1]SIEC!$A$1:$F$5304,2,0),(IF($B109="DER",VLOOKUP($C109,[1]DER!$A$1:$F$3075,2,0),(IF($B109="FDE",VLOOKUP($C109,[1]FDE!$A$1:$F$3289,2,0),(IF($B109="SICRO",VLOOKUP($C109,[1]SICRO!$A$1:$E$7371,2,0)))))))))))))))))</f>
        <v>DEMOLIÇÃO DE TUBULAÇÃO DE PVC RÍGIDO - ATÉ 4"</v>
      </c>
      <c r="E109" s="198"/>
      <c r="F109" s="198"/>
      <c r="G109" s="198"/>
      <c r="H109" s="203"/>
      <c r="I109" s="46" t="str">
        <f>UPPER(IF($B109="EDIF",VLOOKUP($C109,[1]EDIF!$A$1:$F$3677,3,0),(IF($B109="INFRA",VLOOKUP($C109,[1]INFRA!$A$1:$F$1859,3,0),(IF($B109="SINAPI",VLOOKUP($C109,[1]SINAPI!$A$1:$G$9552,3,0),(IF($B109="CDHU",VLOOKUP($C109,[1]CDHU!$A$1:$G$5122,3,0),(IF($B109="SIEC",VLOOKUP($C109,[1]SIEC!$A$1:$F$5304,3,0),(IF($B109="DER",VLOOKUP($C109,[1]DER!$A$1:$F$2075,3,0),(IF($B109="FDE",VLOOKUP($C109,[1]FDE!$A$1:$F$3289,3,0),(IF($B109="SICRO",VLOOKUP($C109,[1]SICRO!$A$1:$E$7371,3,0)))))))))))))))))</f>
        <v>M</v>
      </c>
      <c r="J109" s="61">
        <f t="shared" ref="J109" si="76">ROUND(SUM(K109:K111),2)</f>
        <v>51.1</v>
      </c>
      <c r="L109" s="1" t="str">
        <f>UPPER(ROUND((IF($B109="EDIF",VLOOKUP($C109,[1]EDIF!$A$1:$F$3677,4,0),(IF($B109="INFRA",VLOOKUP($C109,[1]INFRA!$A$1:$F$1859,4,0),(IF($B109="SINAPI",VLOOKUP($C109,[1]SINAPI!$A$1:$G$9552,4,0),(IF($B109="CDHU",VLOOKUP($C109,[1]CDHU!$A$1:$G$5122,6,0),(IF($B109="SIEC",VLOOKUP($C109,[1]SIEC!$A$1:$F$5304,5,0),(IF($B109="DER",VLOOKUP($C109,[1]DER!$A$1:$F$3075,5,0),(IF($B109="FDE",VLOOKUP($C109,[1]FDE!$A$1:$F$3289,5,0),(IF($B109="SICRO",VLOOKUP($C109,[1]SICRO!$A$1:$E$7371,4,0))))))))))))))))),2))</f>
        <v>6,47</v>
      </c>
      <c r="M109" s="1">
        <f t="shared" ref="M109" si="77">TRUNC(J109*L109,2)</f>
        <v>330.61</v>
      </c>
      <c r="N109" s="49">
        <f t="shared" ref="N109" si="78">C109</f>
        <v>10050003</v>
      </c>
      <c r="O109" s="1" t="str">
        <f>UPPER(IF($B109="EDIF",VLOOKUP($C109,[1]EDIF!$A$1:$F$2677,5,0),(IF($B109="INFRA",VLOOKUP($C109,[1]INFRA!$A$1:$F$859,5,0),(IF($B109="SINAPI",VLOOKUP($C109,[1]SINAPI!$A$1:$G$7552,7,0),(IF($B109="CDHU",VLOOKUP($C109,[1]CDHU!$A$1:$G$4122,7,0),(IF($B109="SIEC",VLOOKUP($C109,[1]SIEC!$A$1:$F$4304,6,0),(IF($B109="DER",VLOOKUP($C109,[1]DER!$A$1:$F$2075,6,0),(IF($B109="SICRO",VLOOKUP($C109,[1]SICRO!$A$1:$E$6371,5,0)))))))))))))))</f>
        <v>SIURB-E JAN/26</v>
      </c>
    </row>
    <row r="110" spans="2:15" ht="23.25" customHeight="1" x14ac:dyDescent="0.2">
      <c r="B110" s="62"/>
      <c r="C110" s="60" t="s">
        <v>10</v>
      </c>
      <c r="D110" s="200" t="s">
        <v>90</v>
      </c>
      <c r="E110" s="201"/>
      <c r="F110" s="201"/>
      <c r="G110" s="201"/>
      <c r="H110" s="202"/>
      <c r="I110" s="40"/>
      <c r="J110" s="61"/>
      <c r="K110" s="82">
        <f>(6*3.6)+29.5</f>
        <v>51.1</v>
      </c>
      <c r="N110" s="32"/>
    </row>
    <row r="111" spans="2:15" x14ac:dyDescent="0.2">
      <c r="B111" s="62"/>
      <c r="C111" s="60" t="s">
        <v>10</v>
      </c>
      <c r="D111" s="55"/>
      <c r="E111" s="56"/>
      <c r="F111" s="56"/>
      <c r="G111" s="56"/>
      <c r="H111" s="57"/>
      <c r="I111" s="40"/>
      <c r="J111" s="61"/>
      <c r="N111" s="32"/>
    </row>
    <row r="112" spans="2:15" ht="23.25" customHeight="1" x14ac:dyDescent="0.2">
      <c r="B112" s="62" t="s">
        <v>9</v>
      </c>
      <c r="C112" s="77">
        <v>10060032</v>
      </c>
      <c r="D112" s="197" t="str">
        <f>UPPER(IF($B112="EDIF",VLOOKUP($C112,[1]EDIF!$A$1:$F$3677,2,0),(IF($B112="INFRA",VLOOKUP($C112,[1]INFRA!$A$1:$F$1859,2,0),(IF($B112="SINAPI",VLOOKUP($C112,[1]SINAPI!$A$1:$G$9552,2,0),(IF($B112="CDHU",VLOOKUP($C112,[1]CDHU!$A$1:$G$5122,2,0),(IF($B112="SIEC",VLOOKUP($C112,[1]SIEC!$A$1:$F$5304,2,0),(IF($B112="DER",VLOOKUP($C112,[1]DER!$A$1:$F$3075,2,0),(IF($B112="FDE",VLOOKUP($C112,[1]FDE!$A$1:$F$3289,2,0),(IF($B112="SICRO",VLOOKUP($C112,[1]SICRO!$A$1:$E$7371,2,0)))))))))))))))))</f>
        <v>RETIRADA DE CALHAS, RUFOS OU RINCÕES EM CHAPA METÁLICA</v>
      </c>
      <c r="E112" s="198"/>
      <c r="F112" s="198"/>
      <c r="G112" s="198"/>
      <c r="H112" s="199"/>
      <c r="I112" s="46" t="str">
        <f>UPPER(IF($B112="EDIF",VLOOKUP($C112,[1]EDIF!$A$1:$F$3677,3,0),(IF($B112="INFRA",VLOOKUP($C112,[1]INFRA!$A$1:$F$1859,3,0),(IF($B112="SINAPI",VLOOKUP($C112,[1]SINAPI!$A$1:$G$9552,3,0),(IF($B112="CDHU",VLOOKUP($C112,[1]CDHU!$A$1:$G$5122,3,0),(IF($B112="SIEC",VLOOKUP($C112,[1]SIEC!$A$1:$F$5304,3,0),(IF($B112="DER",VLOOKUP($C112,[1]DER!$A$1:$F$2075,3,0),(IF($B112="FDE",VLOOKUP($C112,[1]FDE!$A$1:$F$3289,3,0),(IF($B112="SICRO",VLOOKUP($C112,[1]SICRO!$A$1:$E$7371,3,0)))))))))))))))))</f>
        <v>M</v>
      </c>
      <c r="J112" s="61">
        <f t="shared" ref="J112" si="79">ROUND(SUM(K112:K114),2)</f>
        <v>14.7</v>
      </c>
      <c r="L112" s="1" t="str">
        <f>UPPER(ROUND((IF($B112="EDIF",VLOOKUP($C112,[1]EDIF!$A$1:$F$3677,4,0),(IF($B112="INFRA",VLOOKUP($C112,[1]INFRA!$A$1:$F$1859,4,0),(IF($B112="SINAPI",VLOOKUP($C112,[1]SINAPI!$A$1:$G$9552,4,0),(IF($B112="CDHU",VLOOKUP($C112,[1]CDHU!$A$1:$G$5122,6,0),(IF($B112="SIEC",VLOOKUP($C112,[1]SIEC!$A$1:$F$5304,5,0),(IF($B112="DER",VLOOKUP($C112,[1]DER!$A$1:$F$3075,5,0),(IF($B112="FDE",VLOOKUP($C112,[1]FDE!$A$1:$F$3289,5,0),(IF($B112="SICRO",VLOOKUP($C112,[1]SICRO!$A$1:$E$7371,4,0))))))))))))))))),2))</f>
        <v>8,14</v>
      </c>
      <c r="M112" s="1">
        <f t="shared" ref="M112" si="80">TRUNC(J112*L112,2)</f>
        <v>119.65</v>
      </c>
      <c r="N112" s="49">
        <f t="shared" ref="N112" si="81">C112</f>
        <v>10060032</v>
      </c>
      <c r="O112" s="1" t="str">
        <f>UPPER(IF($B112="EDIF",VLOOKUP($C112,[1]EDIF!$A$1:$F$2677,5,0),(IF($B112="INFRA",VLOOKUP($C112,[1]INFRA!$A$1:$F$859,5,0),(IF($B112="SINAPI",VLOOKUP($C112,[1]SINAPI!$A$1:$G$7552,7,0),(IF($B112="CDHU",VLOOKUP($C112,[1]CDHU!$A$1:$G$4122,7,0),(IF($B112="SIEC",VLOOKUP($C112,[1]SIEC!$A$1:$F$4304,6,0),(IF($B112="DER",VLOOKUP($C112,[1]DER!$A$1:$F$2075,6,0),(IF($B112="SICRO",VLOOKUP($C112,[1]SICRO!$A$1:$E$6371,5,0)))))))))))))))</f>
        <v>SIURB-E JAN/26</v>
      </c>
    </row>
    <row r="113" spans="2:15" ht="23.25" customHeight="1" x14ac:dyDescent="0.2">
      <c r="B113" s="62"/>
      <c r="C113" s="60" t="s">
        <v>10</v>
      </c>
      <c r="D113" s="200" t="s">
        <v>91</v>
      </c>
      <c r="E113" s="201"/>
      <c r="F113" s="201"/>
      <c r="G113" s="201"/>
      <c r="H113" s="202"/>
      <c r="I113" s="40"/>
      <c r="J113" s="61"/>
      <c r="K113" s="82">
        <v>14.7</v>
      </c>
      <c r="N113" s="32"/>
    </row>
    <row r="114" spans="2:15" x14ac:dyDescent="0.2">
      <c r="B114" s="62"/>
      <c r="C114" s="60" t="s">
        <v>10</v>
      </c>
      <c r="D114" s="55"/>
      <c r="E114" s="56"/>
      <c r="F114" s="56"/>
      <c r="G114" s="56"/>
      <c r="H114" s="57"/>
      <c r="I114" s="40"/>
      <c r="J114" s="61"/>
      <c r="N114" s="32"/>
    </row>
    <row r="115" spans="2:15" ht="23.25" customHeight="1" x14ac:dyDescent="0.2">
      <c r="B115" s="62" t="s">
        <v>9</v>
      </c>
      <c r="C115" s="77">
        <v>10060035</v>
      </c>
      <c r="D115" s="197" t="str">
        <f>UPPER(IF($B115="EDIF",VLOOKUP($C115,[1]EDIF!$A$1:$F$3677,2,0),(IF($B115="INFRA",VLOOKUP($C115,[1]INFRA!$A$1:$F$1859,2,0),(IF($B115="SINAPI",VLOOKUP($C115,[1]SINAPI!$A$1:$G$9552,2,0),(IF($B115="CDHU",VLOOKUP($C115,[1]CDHU!$A$1:$G$5122,2,0),(IF($B115="SIEC",VLOOKUP($C115,[1]SIEC!$A$1:$F$5304,2,0),(IF($B115="DER",VLOOKUP($C115,[1]DER!$A$1:$F$3075,2,0),(IF($B115="FDE",VLOOKUP($C115,[1]FDE!$A$1:$F$3289,2,0),(IF($B115="SICRO",VLOOKUP($C115,[1]SICRO!$A$1:$E$7371,2,0)))))))))))))))))</f>
        <v>RETIRADA DE APARELHOS SANITÁRIOS, INCLUSIVE ACESSÓRIOS</v>
      </c>
      <c r="E115" s="198"/>
      <c r="F115" s="198"/>
      <c r="G115" s="198"/>
      <c r="H115" s="199"/>
      <c r="I115" s="46" t="str">
        <f>UPPER(IF($B115="EDIF",VLOOKUP($C115,[1]EDIF!$A$1:$F$3677,3,0),(IF($B115="INFRA",VLOOKUP($C115,[1]INFRA!$A$1:$F$1859,3,0),(IF($B115="SINAPI",VLOOKUP($C115,[1]SINAPI!$A$1:$G$9552,3,0),(IF($B115="CDHU",VLOOKUP($C115,[1]CDHU!$A$1:$G$5122,3,0),(IF($B115="SIEC",VLOOKUP($C115,[1]SIEC!$A$1:$F$5304,3,0),(IF($B115="DER",VLOOKUP($C115,[1]DER!$A$1:$F$2075,3,0),(IF($B115="FDE",VLOOKUP($C115,[1]FDE!$A$1:$F$3289,3,0),(IF($B115="SICRO",VLOOKUP($C115,[1]SICRO!$A$1:$E$7371,3,0)))))))))))))))))</f>
        <v>UN</v>
      </c>
      <c r="J115" s="61">
        <f t="shared" ref="J115" si="82">ROUND(SUM(K115:K118),2)</f>
        <v>9</v>
      </c>
      <c r="L115" s="1" t="str">
        <f>UPPER(ROUND((IF($B115="EDIF",VLOOKUP($C115,[1]EDIF!$A$1:$F$3677,4,0),(IF($B115="INFRA",VLOOKUP($C115,[1]INFRA!$A$1:$F$1859,4,0),(IF($B115="SINAPI",VLOOKUP($C115,[1]SINAPI!$A$1:$G$9552,4,0),(IF($B115="CDHU",VLOOKUP($C115,[1]CDHU!$A$1:$G$5122,6,0),(IF($B115="SIEC",VLOOKUP($C115,[1]SIEC!$A$1:$F$5304,5,0),(IF($B115="DER",VLOOKUP($C115,[1]DER!$A$1:$F$3075,5,0),(IF($B115="FDE",VLOOKUP($C115,[1]FDE!$A$1:$F$3289,5,0),(IF($B115="SICRO",VLOOKUP($C115,[1]SICRO!$A$1:$E$7371,4,0))))))))))))))))),2))</f>
        <v>48,84</v>
      </c>
      <c r="M115" s="1">
        <f t="shared" ref="M115" si="83">TRUNC(J115*L115,2)</f>
        <v>439.56</v>
      </c>
      <c r="N115" s="49">
        <f t="shared" ref="N115" si="84">C115</f>
        <v>10060035</v>
      </c>
      <c r="O115" s="1" t="str">
        <f>UPPER(IF($B115="EDIF",VLOOKUP($C115,[1]EDIF!$A$1:$F$2677,5,0),(IF($B115="INFRA",VLOOKUP($C115,[1]INFRA!$A$1:$F$859,5,0),(IF($B115="SINAPI",VLOOKUP($C115,[1]SINAPI!$A$1:$G$7552,7,0),(IF($B115="CDHU",VLOOKUP($C115,[1]CDHU!$A$1:$G$4122,7,0),(IF($B115="SIEC",VLOOKUP($C115,[1]SIEC!$A$1:$F$4304,6,0),(IF($B115="DER",VLOOKUP($C115,[1]DER!$A$1:$F$2075,6,0),(IF($B115="SICRO",VLOOKUP($C115,[1]SICRO!$A$1:$E$6371,5,0)))))))))))))))</f>
        <v>SIURB-E JAN/26</v>
      </c>
    </row>
    <row r="116" spans="2:15" ht="23.25" customHeight="1" x14ac:dyDescent="0.2">
      <c r="B116" s="62"/>
      <c r="C116" s="60" t="s">
        <v>10</v>
      </c>
      <c r="D116" s="200" t="s">
        <v>92</v>
      </c>
      <c r="E116" s="201"/>
      <c r="F116" s="201"/>
      <c r="G116" s="201"/>
      <c r="H116" s="202"/>
      <c r="I116" s="40"/>
      <c r="J116" s="61"/>
      <c r="K116" s="82">
        <v>6</v>
      </c>
      <c r="N116" s="32"/>
    </row>
    <row r="117" spans="2:15" ht="23.25" customHeight="1" x14ac:dyDescent="0.2">
      <c r="B117" s="62"/>
      <c r="C117" s="60" t="s">
        <v>10</v>
      </c>
      <c r="D117" s="200" t="s">
        <v>93</v>
      </c>
      <c r="E117" s="201"/>
      <c r="F117" s="201"/>
      <c r="G117" s="201"/>
      <c r="H117" s="202"/>
      <c r="I117" s="40"/>
      <c r="J117" s="61"/>
      <c r="K117" s="82">
        <v>3</v>
      </c>
      <c r="N117" s="32"/>
    </row>
    <row r="118" spans="2:15" x14ac:dyDescent="0.2">
      <c r="B118" s="62"/>
      <c r="C118" s="60" t="s">
        <v>10</v>
      </c>
      <c r="D118" s="55"/>
      <c r="E118" s="56"/>
      <c r="F118" s="56"/>
      <c r="G118" s="56"/>
      <c r="H118" s="57"/>
      <c r="I118" s="40"/>
      <c r="J118" s="61"/>
      <c r="N118" s="32"/>
    </row>
    <row r="119" spans="2:15" ht="23.25" customHeight="1" x14ac:dyDescent="0.2">
      <c r="B119" s="62" t="s">
        <v>9</v>
      </c>
      <c r="C119" s="77">
        <v>11050005</v>
      </c>
      <c r="D119" s="197" t="str">
        <f>UPPER(IF($B119="EDIF",VLOOKUP($C119,[1]EDIF!$A$1:$F$3677,2,0),(IF($B119="INFRA",VLOOKUP($C119,[1]INFRA!$A$1:$F$1859,2,0),(IF($B119="SINAPI",VLOOKUP($C119,[1]SINAPI!$A$1:$G$9552,2,0),(IF($B119="CDHU",VLOOKUP($C119,[1]CDHU!$A$1:$G$5122,2,0),(IF($B119="SIEC",VLOOKUP($C119,[1]SIEC!$A$1:$F$5304,2,0),(IF($B119="DER",VLOOKUP($C119,[1]DER!$A$1:$F$3075,2,0),(IF($B119="FDE",VLOOKUP($C119,[1]FDE!$A$1:$F$3289,2,0),(IF($B119="SICRO",VLOOKUP($C119,[1]SICRO!$A$1:$E$7371,2,0)))))))))))))))))</f>
        <v>DEMOLIÇÃO DE REVESTIMENTO CERÂMICO OU SIMILAR</v>
      </c>
      <c r="E119" s="198"/>
      <c r="F119" s="198"/>
      <c r="G119" s="198"/>
      <c r="H119" s="199"/>
      <c r="I119" s="46" t="str">
        <f>UPPER(IF($B119="EDIF",VLOOKUP($C119,[1]EDIF!$A$1:$F$3677,3,0),(IF($B119="INFRA",VLOOKUP($C119,[1]INFRA!$A$1:$F$1859,3,0),(IF($B119="SINAPI",VLOOKUP($C119,[1]SINAPI!$A$1:$G$9552,3,0),(IF($B119="CDHU",VLOOKUP($C119,[1]CDHU!$A$1:$G$5122,3,0),(IF($B119="SIEC",VLOOKUP($C119,[1]SIEC!$A$1:$F$5304,3,0),(IF($B119="DER",VLOOKUP($C119,[1]DER!$A$1:$F$2075,3,0),(IF($B119="FDE",VLOOKUP($C119,[1]FDE!$A$1:$F$3289,3,0),(IF($B119="SICRO",VLOOKUP($C119,[1]SICRO!$A$1:$E$7371,3,0)))))))))))))))))</f>
        <v>M2</v>
      </c>
      <c r="J119" s="61">
        <f t="shared" ref="J119" si="85">ROUND(SUM(K119:K123),2)</f>
        <v>393.48</v>
      </c>
      <c r="L119" s="1" t="str">
        <f>UPPER(ROUND((IF($B119="EDIF",VLOOKUP($C119,[1]EDIF!$A$1:$F$3677,4,0),(IF($B119="INFRA",VLOOKUP($C119,[1]INFRA!$A$1:$F$1859,4,0),(IF($B119="SINAPI",VLOOKUP($C119,[1]SINAPI!$A$1:$G$9552,4,0),(IF($B119="CDHU",VLOOKUP($C119,[1]CDHU!$A$1:$G$5122,6,0),(IF($B119="SIEC",VLOOKUP($C119,[1]SIEC!$A$1:$F$5304,5,0),(IF($B119="DER",VLOOKUP($C119,[1]DER!$A$1:$F$3075,5,0),(IF($B119="FDE",VLOOKUP($C119,[1]FDE!$A$1:$F$3289,5,0),(IF($B119="SICRO",VLOOKUP($C119,[1]SICRO!$A$1:$E$7371,4,0))))))))))))))))),2))</f>
        <v>40,8</v>
      </c>
      <c r="M119" s="1">
        <f t="shared" ref="M119" si="86">TRUNC(J119*L119,2)</f>
        <v>16053.98</v>
      </c>
      <c r="N119" s="49">
        <f t="shared" ref="N119" si="87">C119</f>
        <v>11050005</v>
      </c>
      <c r="O119" s="1" t="str">
        <f>UPPER(IF($B119="EDIF",VLOOKUP($C119,[1]EDIF!$A$1:$F$2677,5,0),(IF($B119="INFRA",VLOOKUP($C119,[1]INFRA!$A$1:$F$859,5,0),(IF($B119="SINAPI",VLOOKUP($C119,[1]SINAPI!$A$1:$G$7552,7,0),(IF($B119="CDHU",VLOOKUP($C119,[1]CDHU!$A$1:$G$4122,7,0),(IF($B119="SIEC",VLOOKUP($C119,[1]SIEC!$A$1:$F$4304,6,0),(IF($B119="DER",VLOOKUP($C119,[1]DER!$A$1:$F$2075,6,0),(IF($B119="SICRO",VLOOKUP($C119,[1]SICRO!$A$1:$E$6371,5,0)))))))))))))))</f>
        <v>SIURB-E JAN/26</v>
      </c>
    </row>
    <row r="120" spans="2:15" ht="23.25" customHeight="1" x14ac:dyDescent="0.2">
      <c r="B120" s="62"/>
      <c r="C120" s="60" t="s">
        <v>10</v>
      </c>
      <c r="D120" s="200" t="s">
        <v>95</v>
      </c>
      <c r="E120" s="201"/>
      <c r="F120" s="201"/>
      <c r="G120" s="201"/>
      <c r="H120" s="202"/>
      <c r="I120" s="40"/>
      <c r="J120" s="61"/>
      <c r="K120" s="82">
        <f>ROUND(2.58*14.3,2)</f>
        <v>36.89</v>
      </c>
      <c r="N120" s="32"/>
    </row>
    <row r="121" spans="2:15" ht="23.25" customHeight="1" x14ac:dyDescent="0.2">
      <c r="B121" s="62"/>
      <c r="C121" s="60" t="s">
        <v>10</v>
      </c>
      <c r="D121" s="200" t="s">
        <v>94</v>
      </c>
      <c r="E121" s="201"/>
      <c r="F121" s="201"/>
      <c r="G121" s="201"/>
      <c r="H121" s="202"/>
      <c r="I121" s="40"/>
      <c r="J121" s="61"/>
      <c r="K121" s="82">
        <f>ROUND(8.73*3.1*2,2)</f>
        <v>54.13</v>
      </c>
      <c r="N121" s="32"/>
    </row>
    <row r="122" spans="2:15" ht="23.25" customHeight="1" x14ac:dyDescent="0.2">
      <c r="B122" s="62"/>
      <c r="C122" s="60" t="s">
        <v>10</v>
      </c>
      <c r="D122" s="200" t="s">
        <v>413</v>
      </c>
      <c r="E122" s="201"/>
      <c r="F122" s="201"/>
      <c r="G122" s="201"/>
      <c r="H122" s="202"/>
      <c r="I122" s="40"/>
      <c r="J122" s="61"/>
      <c r="K122" s="82">
        <f>302.46</f>
        <v>302.45999999999998</v>
      </c>
      <c r="N122" s="32"/>
    </row>
    <row r="123" spans="2:15" x14ac:dyDescent="0.2">
      <c r="B123" s="62"/>
      <c r="C123" s="60" t="s">
        <v>10</v>
      </c>
      <c r="D123" s="55"/>
      <c r="E123" s="56"/>
      <c r="F123" s="56"/>
      <c r="G123" s="56"/>
      <c r="H123" s="57"/>
      <c r="I123" s="40"/>
      <c r="J123" s="61"/>
      <c r="N123" s="32"/>
    </row>
    <row r="124" spans="2:15" ht="23.25" customHeight="1" x14ac:dyDescent="0.2">
      <c r="B124" s="62" t="s">
        <v>9</v>
      </c>
      <c r="C124" s="77">
        <v>17060094</v>
      </c>
      <c r="D124" s="197" t="str">
        <f>UPPER(IF($B124="EDIF",VLOOKUP($C124,[1]EDIF!$A$1:$F$3677,2,0),(IF($B124="INFRA",VLOOKUP($C124,[1]INFRA!$A$1:$F$1859,2,0),(IF($B124="SINAPI",VLOOKUP($C124,[1]SINAPI!$A$1:$G$9552,2,0),(IF($B124="CDHU",VLOOKUP($C124,[1]CDHU!$A$1:$G$5122,2,0),(IF($B124="SIEC",VLOOKUP($C124,[1]SIEC!$A$1:$F$5304,2,0),(IF($B124="DER",VLOOKUP($C124,[1]DER!$A$1:$F$3075,2,0),(IF($B124="FDE",VLOOKUP($C124,[1]FDE!$A$1:$F$3289,2,0),(IF($B124="SICRO",VLOOKUP($C124,[1]SICRO!$A$1:$E$7371,2,0)))))))))))))))))</f>
        <v>RETIRADA DE PORTÃO DE FERRO PERFILADO TIPO PQ (GP5/GPM1)</v>
      </c>
      <c r="E124" s="198"/>
      <c r="F124" s="198"/>
      <c r="G124" s="198"/>
      <c r="H124" s="199"/>
      <c r="I124" s="46" t="str">
        <f>UPPER(IF($B124="EDIF",VLOOKUP($C124,[1]EDIF!$A$1:$F$3677,3,0),(IF($B124="INFRA",VLOOKUP($C124,[1]INFRA!$A$1:$F$1859,3,0),(IF($B124="SINAPI",VLOOKUP($C124,[1]SINAPI!$A$1:$G$9552,3,0),(IF($B124="CDHU",VLOOKUP($C124,[1]CDHU!$A$1:$G$5122,3,0),(IF($B124="SIEC",VLOOKUP($C124,[1]SIEC!$A$1:$F$5304,3,0),(IF($B124="DER",VLOOKUP($C124,[1]DER!$A$1:$F$2075,3,0),(IF($B124="FDE",VLOOKUP($C124,[1]FDE!$A$1:$F$3289,3,0),(IF($B124="SICRO",VLOOKUP($C124,[1]SICRO!$A$1:$E$7371,3,0)))))))))))))))))</f>
        <v>M2</v>
      </c>
      <c r="J124" s="61">
        <f t="shared" ref="J124" si="88">ROUND(SUM(K124:K126),2)</f>
        <v>3.32</v>
      </c>
      <c r="L124" s="1" t="str">
        <f>UPPER(ROUND((IF($B124="EDIF",VLOOKUP($C124,[1]EDIF!$A$1:$F$3677,4,0),(IF($B124="INFRA",VLOOKUP($C124,[1]INFRA!$A$1:$F$1859,4,0),(IF($B124="SINAPI",VLOOKUP($C124,[1]SINAPI!$A$1:$G$9552,4,0),(IF($B124="CDHU",VLOOKUP($C124,[1]CDHU!$A$1:$G$5122,6,0),(IF($B124="SIEC",VLOOKUP($C124,[1]SIEC!$A$1:$F$5304,5,0),(IF($B124="DER",VLOOKUP($C124,[1]DER!$A$1:$F$3075,5,0),(IF($B124="FDE",VLOOKUP($C124,[1]FDE!$A$1:$F$3289,5,0),(IF($B124="SICRO",VLOOKUP($C124,[1]SICRO!$A$1:$E$7371,4,0))))))))))))))))),2))</f>
        <v>38,1</v>
      </c>
      <c r="M124" s="1">
        <f t="shared" ref="M124" si="89">TRUNC(J124*L124,2)</f>
        <v>126.49</v>
      </c>
      <c r="N124" s="49">
        <f t="shared" ref="N124" si="90">C124</f>
        <v>17060094</v>
      </c>
      <c r="O124" s="1" t="str">
        <f>UPPER(IF($B124="EDIF",VLOOKUP($C124,[1]EDIF!$A$1:$F$2677,5,0),(IF($B124="INFRA",VLOOKUP($C124,[1]INFRA!$A$1:$F$859,5,0),(IF($B124="SINAPI",VLOOKUP($C124,[1]SINAPI!$A$1:$G$7552,7,0),(IF($B124="CDHU",VLOOKUP($C124,[1]CDHU!$A$1:$G$4122,7,0),(IF($B124="SIEC",VLOOKUP($C124,[1]SIEC!$A$1:$F$4304,6,0),(IF($B124="DER",VLOOKUP($C124,[1]DER!$A$1:$F$2075,6,0),(IF($B124="SICRO",VLOOKUP($C124,[1]SICRO!$A$1:$E$6371,5,0)))))))))))))))</f>
        <v>SIURB-E JAN/26</v>
      </c>
    </row>
    <row r="125" spans="2:15" ht="23.25" customHeight="1" x14ac:dyDescent="0.2">
      <c r="B125" s="62"/>
      <c r="C125" s="60" t="s">
        <v>10</v>
      </c>
      <c r="D125" s="200" t="s">
        <v>101</v>
      </c>
      <c r="E125" s="201"/>
      <c r="F125" s="201"/>
      <c r="G125" s="201"/>
      <c r="H125" s="202"/>
      <c r="I125" s="40"/>
      <c r="J125" s="61"/>
      <c r="K125" s="82">
        <f>1.66*2</f>
        <v>3.32</v>
      </c>
      <c r="N125" s="32"/>
    </row>
    <row r="126" spans="2:15" x14ac:dyDescent="0.2">
      <c r="B126" s="62"/>
      <c r="C126" s="60" t="s">
        <v>10</v>
      </c>
      <c r="D126" s="55"/>
      <c r="E126" s="56"/>
      <c r="F126" s="56"/>
      <c r="G126" s="56"/>
      <c r="H126" s="57"/>
      <c r="I126" s="40"/>
      <c r="J126" s="61"/>
      <c r="N126" s="32"/>
    </row>
    <row r="127" spans="2:15" ht="23.25" customHeight="1" x14ac:dyDescent="0.2">
      <c r="B127" s="62" t="s">
        <v>9</v>
      </c>
      <c r="C127" s="77">
        <v>17060095</v>
      </c>
      <c r="D127" s="197" t="str">
        <f>UPPER(IF($B127="EDIF",VLOOKUP($C127,[1]EDIF!$A$1:$F$3677,2,0),(IF($B127="INFRA",VLOOKUP($C127,[1]INFRA!$A$1:$F$1859,2,0),(IF($B127="SINAPI",VLOOKUP($C127,[1]SINAPI!$A$1:$G$9552,2,0),(IF($B127="CDHU",VLOOKUP($C127,[1]CDHU!$A$1:$G$5122,2,0),(IF($B127="SIEC",VLOOKUP($C127,[1]SIEC!$A$1:$F$5304,2,0),(IF($B127="DER",VLOOKUP($C127,[1]DER!$A$1:$F$3075,2,0),(IF($B127="FDE",VLOOKUP($C127,[1]FDE!$A$1:$F$3289,2,0),(IF($B127="SICRO",VLOOKUP($C127,[1]SICRO!$A$1:$E$7371,2,0)))))))))))))))))</f>
        <v>RETIRADA DE ALAMBRADO EM TELA INCLUSIVE ESTRUTURA DE SUSTENTAÇÃO (FP.04)</v>
      </c>
      <c r="E127" s="198"/>
      <c r="F127" s="198"/>
      <c r="G127" s="198"/>
      <c r="H127" s="199"/>
      <c r="I127" s="46" t="str">
        <f>UPPER(IF($B127="EDIF",VLOOKUP($C127,[1]EDIF!$A$1:$F$3677,3,0),(IF($B127="INFRA",VLOOKUP($C127,[1]INFRA!$A$1:$F$1859,3,0),(IF($B127="SINAPI",VLOOKUP($C127,[1]SINAPI!$A$1:$G$9552,3,0),(IF($B127="CDHU",VLOOKUP($C127,[1]CDHU!$A$1:$G$5122,3,0),(IF($B127="SIEC",VLOOKUP($C127,[1]SIEC!$A$1:$F$5304,3,0),(IF($B127="DER",VLOOKUP($C127,[1]DER!$A$1:$F$2075,3,0),(IF($B127="FDE",VLOOKUP($C127,[1]FDE!$A$1:$F$3289,3,0),(IF($B127="SICRO",VLOOKUP($C127,[1]SICRO!$A$1:$E$7371,3,0)))))))))))))))))</f>
        <v>M</v>
      </c>
      <c r="J127" s="61">
        <f t="shared" ref="J127" si="91">ROUND(SUM(K127:K130),2)</f>
        <v>133.32</v>
      </c>
      <c r="L127" s="1" t="str">
        <f>UPPER(ROUND((IF($B127="EDIF",VLOOKUP($C127,[1]EDIF!$A$1:$F$3677,4,0),(IF($B127="INFRA",VLOOKUP($C127,[1]INFRA!$A$1:$F$1859,4,0),(IF($B127="SINAPI",VLOOKUP($C127,[1]SINAPI!$A$1:$G$9552,4,0),(IF($B127="CDHU",VLOOKUP($C127,[1]CDHU!$A$1:$G$5122,6,0),(IF($B127="SIEC",VLOOKUP($C127,[1]SIEC!$A$1:$F$5304,5,0),(IF($B127="DER",VLOOKUP($C127,[1]DER!$A$1:$F$3075,5,0),(IF($B127="FDE",VLOOKUP($C127,[1]FDE!$A$1:$F$3289,5,0),(IF($B127="SICRO",VLOOKUP($C127,[1]SICRO!$A$1:$E$7371,4,0))))))))))))))))),2))</f>
        <v>67,13</v>
      </c>
      <c r="M127" s="1">
        <f t="shared" ref="M127" si="92">TRUNC(J127*L127,2)</f>
        <v>8949.77</v>
      </c>
      <c r="N127" s="49">
        <f t="shared" ref="N127" si="93">C127</f>
        <v>17060095</v>
      </c>
      <c r="O127" s="1" t="str">
        <f>UPPER(IF($B127="EDIF",VLOOKUP($C127,[1]EDIF!$A$1:$F$2677,5,0),(IF($B127="INFRA",VLOOKUP($C127,[1]INFRA!$A$1:$F$859,5,0),(IF($B127="SINAPI",VLOOKUP($C127,[1]SINAPI!$A$1:$G$7552,7,0),(IF($B127="CDHU",VLOOKUP($C127,[1]CDHU!$A$1:$G$4122,7,0),(IF($B127="SIEC",VLOOKUP($C127,[1]SIEC!$A$1:$F$4304,6,0),(IF($B127="DER",VLOOKUP($C127,[1]DER!$A$1:$F$2075,6,0),(IF($B127="SICRO",VLOOKUP($C127,[1]SICRO!$A$1:$E$6371,5,0)))))))))))))))</f>
        <v>SIURB-E JAN/26</v>
      </c>
    </row>
    <row r="128" spans="2:15" ht="23.25" customHeight="1" x14ac:dyDescent="0.2">
      <c r="B128" s="62"/>
      <c r="C128" s="60" t="s">
        <v>10</v>
      </c>
      <c r="D128" s="200" t="s">
        <v>96</v>
      </c>
      <c r="E128" s="201"/>
      <c r="F128" s="201"/>
      <c r="G128" s="201"/>
      <c r="H128" s="202"/>
      <c r="I128" s="40"/>
      <c r="J128" s="61"/>
      <c r="K128" s="82">
        <f>7.88+1.17+10.27+8.08+3.5</f>
        <v>30.9</v>
      </c>
      <c r="N128" s="32"/>
    </row>
    <row r="129" spans="2:17" ht="23.25" customHeight="1" x14ac:dyDescent="0.2">
      <c r="B129" s="62"/>
      <c r="C129" s="60" t="s">
        <v>10</v>
      </c>
      <c r="D129" s="200" t="s">
        <v>97</v>
      </c>
      <c r="E129" s="201"/>
      <c r="F129" s="201"/>
      <c r="G129" s="201"/>
      <c r="H129" s="202"/>
      <c r="I129" s="40"/>
      <c r="J129" s="61"/>
      <c r="K129" s="82">
        <v>102.42</v>
      </c>
      <c r="N129" s="32"/>
    </row>
    <row r="130" spans="2:17" x14ac:dyDescent="0.2">
      <c r="B130" s="62"/>
      <c r="C130" s="60" t="s">
        <v>10</v>
      </c>
      <c r="D130" s="55"/>
      <c r="E130" s="56"/>
      <c r="F130" s="56"/>
      <c r="G130" s="56"/>
      <c r="H130" s="57"/>
      <c r="I130" s="40"/>
      <c r="J130" s="61"/>
      <c r="N130" s="32"/>
    </row>
    <row r="131" spans="2:17" ht="23.25" customHeight="1" x14ac:dyDescent="0.2">
      <c r="B131" s="62"/>
      <c r="C131" s="60" t="s">
        <v>8</v>
      </c>
      <c r="D131" s="194" t="s">
        <v>297</v>
      </c>
      <c r="E131" s="195"/>
      <c r="F131" s="195"/>
      <c r="G131" s="195"/>
      <c r="H131" s="196"/>
      <c r="I131" s="40"/>
      <c r="J131" s="61"/>
      <c r="N131" s="32"/>
      <c r="Q131" s="90">
        <f>SUM(M131:M163)</f>
        <v>164712.15000000002</v>
      </c>
    </row>
    <row r="132" spans="2:17" ht="23.25" customHeight="1" x14ac:dyDescent="0.2">
      <c r="B132" s="62" t="s">
        <v>9</v>
      </c>
      <c r="C132" s="77">
        <v>2001005</v>
      </c>
      <c r="D132" s="197" t="str">
        <f>UPPER(IF($B132="EDIF",VLOOKUP($C132,[1]EDIF!$A$1:$F$3677,2,0),(IF($B132="INFRA",VLOOKUP($C132,[1]INFRA!$A$1:$F$1859,2,0),(IF($B132="SINAPI",VLOOKUP($C132,[1]SINAPI!$A$1:$G$9552,2,0),(IF($B132="CDHU",VLOOKUP($C132,[1]CDHU!$A$1:$G$5122,2,0),(IF($B132="SIEC",VLOOKUP($C132,[1]SIEC!$A$1:$F$5304,2,0),(IF($B132="DER",VLOOKUP($C132,[1]DER!$A$1:$F$3075,2,0),(IF($B132="FDE",VLOOKUP($C132,[1]FDE!$A$1:$F$3289,2,0),(IF($B132="SICRO",VLOOKUP($C132,[1]SICRO!$A$1:$E$7371,2,0)))))))))))))))))</f>
        <v>ESTACA DE CONCRETO MOLDADA NO LOCAL, TIPO "STRAUSS" - ATÉ 20T</v>
      </c>
      <c r="E132" s="198"/>
      <c r="F132" s="198"/>
      <c r="G132" s="198"/>
      <c r="H132" s="199"/>
      <c r="I132" s="46" t="str">
        <f>UPPER(IF($B132="EDIF",VLOOKUP($C132,[1]EDIF!$A$1:$F$3677,3,0),(IF($B132="INFRA",VLOOKUP($C132,[1]INFRA!$A$1:$F$1859,3,0),(IF($B132="SINAPI",VLOOKUP($C132,[1]SINAPI!$A$1:$G$9552,3,0),(IF($B132="CDHU",VLOOKUP($C132,[1]CDHU!$A$1:$G$5122,3,0),(IF($B132="SIEC",VLOOKUP($C132,[1]SIEC!$A$1:$F$5304,3,0),(IF($B132="DER",VLOOKUP($C132,[1]DER!$A$1:$F$2075,3,0),(IF($B132="FDE",VLOOKUP($C132,[1]FDE!$A$1:$F$3289,3,0),(IF($B132="SICRO",VLOOKUP($C132,[1]SICRO!$A$1:$E$7371,3,0)))))))))))))))))</f>
        <v>M</v>
      </c>
      <c r="J132" s="61">
        <f t="shared" ref="J132" si="94">ROUND(SUM(K132:K134),2)</f>
        <v>140</v>
      </c>
      <c r="L132" s="1" t="str">
        <f>UPPER(ROUND((IF($B132="EDIF",VLOOKUP($C132,[1]EDIF!$A$1:$F$3677,4,0),(IF($B132="INFRA",VLOOKUP($C132,[1]INFRA!$A$1:$F$1859,4,0),(IF($B132="SINAPI",VLOOKUP($C132,[1]SINAPI!$A$1:$G$9552,4,0),(IF($B132="CDHU",VLOOKUP($C132,[1]CDHU!$A$1:$G$5122,6,0),(IF($B132="SIEC",VLOOKUP($C132,[1]SIEC!$A$1:$F$5304,5,0),(IF($B132="DER",VLOOKUP($C132,[1]DER!$A$1:$F$3075,5,0),(IF($B132="FDE",VLOOKUP($C132,[1]FDE!$A$1:$F$3289,5,0),(IF($B132="SICRO",VLOOKUP($C132,[1]SICRO!$A$1:$E$7371,4,0))))))))))))))))),2))</f>
        <v>64,63</v>
      </c>
      <c r="M132" s="1">
        <f t="shared" ref="M132" si="95">TRUNC(J132*L132,2)</f>
        <v>9048.2000000000007</v>
      </c>
      <c r="N132" s="49">
        <f t="shared" ref="N132" si="96">C132</f>
        <v>2001005</v>
      </c>
      <c r="O132" s="1" t="str">
        <f>UPPER(IF($B132="EDIF",VLOOKUP($C132,[1]EDIF!$A$1:$F$2677,5,0),(IF($B132="INFRA",VLOOKUP($C132,[1]INFRA!$A$1:$F$859,5,0),(IF($B132="SINAPI",VLOOKUP($C132,[1]SINAPI!$A$1:$G$7552,7,0),(IF($B132="CDHU",VLOOKUP($C132,[1]CDHU!$A$1:$G$4122,7,0),(IF($B132="SIEC",VLOOKUP($C132,[1]SIEC!$A$1:$F$4304,6,0),(IF($B132="DER",VLOOKUP($C132,[1]DER!$A$1:$F$2075,6,0),(IF($B132="SICRO",VLOOKUP($C132,[1]SICRO!$A$1:$E$6371,5,0)))))))))))))))</f>
        <v>SIURB-E JAN/26</v>
      </c>
    </row>
    <row r="133" spans="2:17" ht="23.25" customHeight="1" x14ac:dyDescent="0.2">
      <c r="B133" s="62"/>
      <c r="C133" s="60" t="s">
        <v>10</v>
      </c>
      <c r="D133" s="200" t="s">
        <v>792</v>
      </c>
      <c r="E133" s="201"/>
      <c r="F133" s="201"/>
      <c r="G133" s="201"/>
      <c r="H133" s="202"/>
      <c r="I133" s="40"/>
      <c r="J133" s="61"/>
      <c r="K133" s="82">
        <f>Calculos!B93*10</f>
        <v>140</v>
      </c>
      <c r="N133" s="32"/>
    </row>
    <row r="134" spans="2:17" x14ac:dyDescent="0.2">
      <c r="B134" s="62"/>
      <c r="C134" s="60" t="s">
        <v>10</v>
      </c>
      <c r="D134" s="55"/>
      <c r="E134" s="56"/>
      <c r="F134" s="56"/>
      <c r="G134" s="56"/>
      <c r="H134" s="57"/>
      <c r="I134" s="40"/>
      <c r="J134" s="61"/>
      <c r="N134" s="32"/>
    </row>
    <row r="135" spans="2:17" ht="23.25" customHeight="1" x14ac:dyDescent="0.2">
      <c r="B135" s="62" t="s">
        <v>9</v>
      </c>
      <c r="C135" s="77">
        <v>2001006</v>
      </c>
      <c r="D135" s="197" t="str">
        <f>UPPER(IF($B135="EDIF",VLOOKUP($C135,[1]EDIF!$A$1:$F$3677,2,0),(IF($B135="INFRA",VLOOKUP($C135,[1]INFRA!$A$1:$F$1859,2,0),(IF($B135="SINAPI",VLOOKUP($C135,[1]SINAPI!$A$1:$G$9552,2,0),(IF($B135="CDHU",VLOOKUP($C135,[1]CDHU!$A$1:$G$5122,2,0),(IF($B135="SIEC",VLOOKUP($C135,[1]SIEC!$A$1:$F$5304,2,0),(IF($B135="DER",VLOOKUP($C135,[1]DER!$A$1:$F$3075,2,0),(IF($B135="FDE",VLOOKUP($C135,[1]FDE!$A$1:$F$3289,2,0),(IF($B135="SICRO",VLOOKUP($C135,[1]SICRO!$A$1:$E$7371,2,0)))))))))))))))))</f>
        <v>ESTACA DE CONCRETO MOLDADA NO LOCAL, TIPO "STRAUSS" - ATÉ 30T</v>
      </c>
      <c r="E135" s="198"/>
      <c r="F135" s="198"/>
      <c r="G135" s="198"/>
      <c r="H135" s="199"/>
      <c r="I135" s="46" t="str">
        <f>UPPER(IF($B135="EDIF",VLOOKUP($C135,[1]EDIF!$A$1:$F$3677,3,0),(IF($B135="INFRA",VLOOKUP($C135,[1]INFRA!$A$1:$F$1859,3,0),(IF($B135="SINAPI",VLOOKUP($C135,[1]SINAPI!$A$1:$G$9552,3,0),(IF($B135="CDHU",VLOOKUP($C135,[1]CDHU!$A$1:$G$5122,3,0),(IF($B135="SIEC",VLOOKUP($C135,[1]SIEC!$A$1:$F$5304,3,0),(IF($B135="DER",VLOOKUP($C135,[1]DER!$A$1:$F$2075,3,0),(IF($B135="FDE",VLOOKUP($C135,[1]FDE!$A$1:$F$3289,3,0),(IF($B135="SICRO",VLOOKUP($C135,[1]SICRO!$A$1:$E$7371,3,0)))))))))))))))))</f>
        <v>M</v>
      </c>
      <c r="J135" s="61">
        <f t="shared" ref="J135" si="97">ROUND(SUM(K135:K137),2)</f>
        <v>430</v>
      </c>
      <c r="L135" s="1" t="str">
        <f>UPPER(ROUND((IF($B135="EDIF",VLOOKUP($C135,[1]EDIF!$A$1:$F$3677,4,0),(IF($B135="INFRA",VLOOKUP($C135,[1]INFRA!$A$1:$F$1859,4,0),(IF($B135="SINAPI",VLOOKUP($C135,[1]SINAPI!$A$1:$G$9552,4,0),(IF($B135="CDHU",VLOOKUP($C135,[1]CDHU!$A$1:$G$5122,6,0),(IF($B135="SIEC",VLOOKUP($C135,[1]SIEC!$A$1:$F$5304,5,0),(IF($B135="DER",VLOOKUP($C135,[1]DER!$A$1:$F$3075,5,0),(IF($B135="FDE",VLOOKUP($C135,[1]FDE!$A$1:$F$3289,5,0),(IF($B135="SICRO",VLOOKUP($C135,[1]SICRO!$A$1:$E$7371,4,0))))))))))))))))),2))</f>
        <v>85,95</v>
      </c>
      <c r="M135" s="1">
        <f t="shared" ref="M135" si="98">TRUNC(J135*L135,2)</f>
        <v>36958.5</v>
      </c>
      <c r="N135" s="49">
        <f t="shared" ref="N135" si="99">C135</f>
        <v>2001006</v>
      </c>
      <c r="O135" s="1" t="str">
        <f>UPPER(IF($B135="EDIF",VLOOKUP($C135,[1]EDIF!$A$1:$F$2677,5,0),(IF($B135="INFRA",VLOOKUP($C135,[1]INFRA!$A$1:$F$859,5,0),(IF($B135="SINAPI",VLOOKUP($C135,[1]SINAPI!$A$1:$G$7552,7,0),(IF($B135="CDHU",VLOOKUP($C135,[1]CDHU!$A$1:$G$4122,7,0),(IF($B135="SIEC",VLOOKUP($C135,[1]SIEC!$A$1:$F$4304,6,0),(IF($B135="DER",VLOOKUP($C135,[1]DER!$A$1:$F$2075,6,0),(IF($B135="SICRO",VLOOKUP($C135,[1]SICRO!$A$1:$E$6371,5,0)))))))))))))))</f>
        <v>SIURB-E JAN/26</v>
      </c>
    </row>
    <row r="136" spans="2:17" ht="23.25" customHeight="1" x14ac:dyDescent="0.2">
      <c r="B136" s="62"/>
      <c r="C136" s="60" t="s">
        <v>10</v>
      </c>
      <c r="D136" s="200" t="s">
        <v>793</v>
      </c>
      <c r="E136" s="201"/>
      <c r="F136" s="201"/>
      <c r="G136" s="201"/>
      <c r="H136" s="202"/>
      <c r="I136" s="40"/>
      <c r="J136" s="61"/>
      <c r="K136" s="82">
        <f>Calculos!B94*10</f>
        <v>430</v>
      </c>
      <c r="N136" s="32"/>
    </row>
    <row r="137" spans="2:17" x14ac:dyDescent="0.2">
      <c r="B137" s="62"/>
      <c r="C137" s="60" t="s">
        <v>10</v>
      </c>
      <c r="D137" s="55"/>
      <c r="E137" s="56"/>
      <c r="F137" s="56"/>
      <c r="G137" s="56"/>
      <c r="H137" s="57"/>
      <c r="I137" s="40"/>
      <c r="J137" s="61"/>
      <c r="N137" s="32"/>
    </row>
    <row r="138" spans="2:17" ht="23.25" customHeight="1" x14ac:dyDescent="0.2">
      <c r="B138" s="62" t="s">
        <v>9</v>
      </c>
      <c r="C138" s="77">
        <v>2001007</v>
      </c>
      <c r="D138" s="197" t="str">
        <f>UPPER(IF($B138="EDIF",VLOOKUP($C138,[1]EDIF!$A$1:$F$3677,2,0),(IF($B138="INFRA",VLOOKUP($C138,[1]INFRA!$A$1:$F$1859,2,0),(IF($B138="SINAPI",VLOOKUP($C138,[1]SINAPI!$A$1:$G$9552,2,0),(IF($B138="CDHU",VLOOKUP($C138,[1]CDHU!$A$1:$G$5122,2,0),(IF($B138="SIEC",VLOOKUP($C138,[1]SIEC!$A$1:$F$5304,2,0),(IF($B138="DER",VLOOKUP($C138,[1]DER!$A$1:$F$3075,2,0),(IF($B138="FDE",VLOOKUP($C138,[1]FDE!$A$1:$F$3289,2,0),(IF($B138="SICRO",VLOOKUP($C138,[1]SICRO!$A$1:$E$7371,2,0)))))))))))))))))</f>
        <v>ESTACA DE CONCRETO MOLDADA NO LOCAL, TIPO "STRAUSS" - ATÉ 40T</v>
      </c>
      <c r="E138" s="198"/>
      <c r="F138" s="198"/>
      <c r="G138" s="198"/>
      <c r="H138" s="199"/>
      <c r="I138" s="46" t="str">
        <f>UPPER(IF($B138="EDIF",VLOOKUP($C138,[1]EDIF!$A$1:$F$3677,3,0),(IF($B138="INFRA",VLOOKUP($C138,[1]INFRA!$A$1:$F$1859,3,0),(IF($B138="SINAPI",VLOOKUP($C138,[1]SINAPI!$A$1:$G$9552,3,0),(IF($B138="CDHU",VLOOKUP($C138,[1]CDHU!$A$1:$G$5122,3,0),(IF($B138="SIEC",VLOOKUP($C138,[1]SIEC!$A$1:$F$5304,3,0),(IF($B138="DER",VLOOKUP($C138,[1]DER!$A$1:$F$2075,3,0),(IF($B138="FDE",VLOOKUP($C138,[1]FDE!$A$1:$F$3289,3,0),(IF($B138="SICRO",VLOOKUP($C138,[1]SICRO!$A$1:$E$7371,3,0)))))))))))))))))</f>
        <v>M</v>
      </c>
      <c r="J138" s="61">
        <f>ROUND(SUM(K138:K140),2)</f>
        <v>310</v>
      </c>
      <c r="L138" s="1" t="str">
        <f>UPPER(ROUND((IF($B138="EDIF",VLOOKUP($C138,[1]EDIF!$A$1:$F$3677,4,0),(IF($B138="INFRA",VLOOKUP($C138,[1]INFRA!$A$1:$F$1859,4,0),(IF($B138="SINAPI",VLOOKUP($C138,[1]SINAPI!$A$1:$G$9552,4,0),(IF($B138="CDHU",VLOOKUP($C138,[1]CDHU!$A$1:$G$5122,6,0),(IF($B138="SIEC",VLOOKUP($C138,[1]SIEC!$A$1:$F$5304,5,0),(IF($B138="DER",VLOOKUP($C138,[1]DER!$A$1:$F$3075,5,0),(IF($B138="FDE",VLOOKUP($C138,[1]FDE!$A$1:$F$3289,5,0),(IF($B138="SICRO",VLOOKUP($C138,[1]SICRO!$A$1:$E$7371,4,0))))))))))))))))),2))</f>
        <v>111,63</v>
      </c>
      <c r="M138" s="1">
        <f t="shared" ref="M138" si="100">TRUNC(J138*L138,2)</f>
        <v>34605.300000000003</v>
      </c>
      <c r="N138" s="49">
        <f t="shared" ref="N138" si="101">C138</f>
        <v>2001007</v>
      </c>
      <c r="O138" s="1" t="str">
        <f>UPPER(IF($B138="EDIF",VLOOKUP($C138,[1]EDIF!$A$1:$F$2677,5,0),(IF($B138="INFRA",VLOOKUP($C138,[1]INFRA!$A$1:$F$859,5,0),(IF($B138="SINAPI",VLOOKUP($C138,[1]SINAPI!$A$1:$G$7552,7,0),(IF($B138="CDHU",VLOOKUP($C138,[1]CDHU!$A$1:$G$4122,7,0),(IF($B138="SIEC",VLOOKUP($C138,[1]SIEC!$A$1:$F$4304,6,0),(IF($B138="DER",VLOOKUP($C138,[1]DER!$A$1:$F$2075,6,0),(IF($B138="SICRO",VLOOKUP($C138,[1]SICRO!$A$1:$E$6371,5,0)))))))))))))))</f>
        <v>SIURB-E JAN/26</v>
      </c>
    </row>
    <row r="139" spans="2:17" ht="23.25" customHeight="1" x14ac:dyDescent="0.2">
      <c r="B139" s="62"/>
      <c r="C139" s="60" t="s">
        <v>10</v>
      </c>
      <c r="D139" s="200" t="s">
        <v>794</v>
      </c>
      <c r="E139" s="201"/>
      <c r="F139" s="201"/>
      <c r="G139" s="201"/>
      <c r="H139" s="202"/>
      <c r="I139" s="40"/>
      <c r="J139" s="61"/>
      <c r="K139" s="82">
        <f>Calculos!B95*10</f>
        <v>310</v>
      </c>
      <c r="N139" s="32"/>
    </row>
    <row r="140" spans="2:17" x14ac:dyDescent="0.2">
      <c r="B140" s="62"/>
      <c r="C140" s="60" t="s">
        <v>10</v>
      </c>
      <c r="D140" s="55"/>
      <c r="E140" s="56"/>
      <c r="F140" s="56"/>
      <c r="G140" s="56"/>
      <c r="H140" s="57"/>
      <c r="I140" s="40"/>
      <c r="J140" s="61"/>
      <c r="N140" s="32"/>
    </row>
    <row r="141" spans="2:17" ht="23.25" customHeight="1" x14ac:dyDescent="0.2">
      <c r="B141" s="62" t="s">
        <v>9</v>
      </c>
      <c r="C141" s="77">
        <v>2002001</v>
      </c>
      <c r="D141" s="197" t="str">
        <f>UPPER(IF($B141="EDIF",VLOOKUP($C141,[1]EDIF!$A$1:$F$3677,2,0),(IF($B141="INFRA",VLOOKUP($C141,[1]INFRA!$A$1:$F$1859,2,0),(IF($B141="SINAPI",VLOOKUP($C141,[1]SINAPI!$A$1:$G$9552,2,0),(IF($B141="CDHU",VLOOKUP($C141,[1]CDHU!$A$1:$G$5122,2,0),(IF($B141="SIEC",VLOOKUP($C141,[1]SIEC!$A$1:$F$5304,2,0),(IF($B141="DER",VLOOKUP($C141,[1]DER!$A$1:$F$3075,2,0),(IF($B141="FDE",VLOOKUP($C141,[1]FDE!$A$1:$F$3289,2,0),(IF($B141="SICRO",VLOOKUP($C141,[1]SICRO!$A$1:$E$7371,2,0)))))))))))))))))</f>
        <v>ESCAVAÇÃO MANUAL COM PROFUNDIDADE IGUAL OU INFERIOR A 1,50M</v>
      </c>
      <c r="E141" s="198"/>
      <c r="F141" s="198"/>
      <c r="G141" s="198"/>
      <c r="H141" s="199"/>
      <c r="I141" s="46" t="str">
        <f>UPPER(IF($B141="EDIF",VLOOKUP($C141,[1]EDIF!$A$1:$F$3677,3,0),(IF($B141="INFRA",VLOOKUP($C141,[1]INFRA!$A$1:$F$1859,3,0),(IF($B141="SINAPI",VLOOKUP($C141,[1]SINAPI!$A$1:$G$9552,3,0),(IF($B141="CDHU",VLOOKUP($C141,[1]CDHU!$A$1:$G$5122,3,0),(IF($B141="SIEC",VLOOKUP($C141,[1]SIEC!$A$1:$F$5304,3,0),(IF($B141="DER",VLOOKUP($C141,[1]DER!$A$1:$F$2075,3,0),(IF($B141="FDE",VLOOKUP($C141,[1]FDE!$A$1:$F$3289,3,0),(IF($B141="SICRO",VLOOKUP($C141,[1]SICRO!$A$1:$E$7371,3,0)))))))))))))))))</f>
        <v>M3</v>
      </c>
      <c r="J141" s="61">
        <f t="shared" ref="J141" si="102">ROUND(SUM(K141:K144),2)</f>
        <v>69.86</v>
      </c>
      <c r="L141" s="1" t="str">
        <f>UPPER(ROUND((IF($B141="EDIF",VLOOKUP($C141,[1]EDIF!$A$1:$F$3677,4,0),(IF($B141="INFRA",VLOOKUP($C141,[1]INFRA!$A$1:$F$1859,4,0),(IF($B141="SINAPI",VLOOKUP($C141,[1]SINAPI!$A$1:$G$9552,4,0),(IF($B141="CDHU",VLOOKUP($C141,[1]CDHU!$A$1:$G$5122,6,0),(IF($B141="SIEC",VLOOKUP($C141,[1]SIEC!$A$1:$F$5304,5,0),(IF($B141="DER",VLOOKUP($C141,[1]DER!$A$1:$F$3075,5,0),(IF($B141="FDE",VLOOKUP($C141,[1]FDE!$A$1:$F$3289,5,0),(IF($B141="SICRO",VLOOKUP($C141,[1]SICRO!$A$1:$E$7371,4,0))))))))))))))))),2))</f>
        <v>82,59</v>
      </c>
      <c r="M141" s="1">
        <f t="shared" ref="M141" si="103">TRUNC(J141*L141,2)</f>
        <v>5769.73</v>
      </c>
      <c r="N141" s="49">
        <f t="shared" ref="N141" si="104">C141</f>
        <v>2002001</v>
      </c>
      <c r="O141" s="1" t="str">
        <f>UPPER(IF($B141="EDIF",VLOOKUP($C141,[1]EDIF!$A$1:$F$2677,5,0),(IF($B141="INFRA",VLOOKUP($C141,[1]INFRA!$A$1:$F$859,5,0),(IF($B141="SINAPI",VLOOKUP($C141,[1]SINAPI!$A$1:$G$7552,7,0),(IF($B141="CDHU",VLOOKUP($C141,[1]CDHU!$A$1:$G$4122,7,0),(IF($B141="SIEC",VLOOKUP($C141,[1]SIEC!$A$1:$F$4304,6,0),(IF($B141="DER",VLOOKUP($C141,[1]DER!$A$1:$F$2075,6,0),(IF($B141="SICRO",VLOOKUP($C141,[1]SICRO!$A$1:$E$6371,5,0)))))))))))))))</f>
        <v>SIURB-E JAN/26</v>
      </c>
    </row>
    <row r="142" spans="2:17" ht="23.25" customHeight="1" x14ac:dyDescent="0.2">
      <c r="B142" s="62"/>
      <c r="C142" s="60" t="s">
        <v>10</v>
      </c>
      <c r="D142" s="200" t="s">
        <v>218</v>
      </c>
      <c r="E142" s="201"/>
      <c r="F142" s="201"/>
      <c r="G142" s="201"/>
      <c r="H142" s="202"/>
      <c r="I142" s="40"/>
      <c r="J142" s="61"/>
      <c r="K142" s="82">
        <f>Calculos!H91</f>
        <v>32.545999999999999</v>
      </c>
      <c r="N142" s="32"/>
    </row>
    <row r="143" spans="2:17" ht="23.25" customHeight="1" x14ac:dyDescent="0.2">
      <c r="B143" s="62"/>
      <c r="C143" s="60" t="s">
        <v>10</v>
      </c>
      <c r="D143" s="200" t="s">
        <v>220</v>
      </c>
      <c r="E143" s="201"/>
      <c r="F143" s="201"/>
      <c r="G143" s="201"/>
      <c r="H143" s="202"/>
      <c r="I143" s="40"/>
      <c r="J143" s="61"/>
      <c r="K143" s="82">
        <f>Calculos!Y37</f>
        <v>37.316400000000002</v>
      </c>
      <c r="N143" s="32"/>
    </row>
    <row r="144" spans="2:17" x14ac:dyDescent="0.2">
      <c r="B144" s="62"/>
      <c r="C144" s="60" t="s">
        <v>10</v>
      </c>
      <c r="D144" s="55"/>
      <c r="E144" s="56"/>
      <c r="F144" s="56"/>
      <c r="G144" s="56"/>
      <c r="H144" s="57"/>
      <c r="I144" s="40"/>
      <c r="J144" s="61"/>
      <c r="N144" s="32"/>
    </row>
    <row r="145" spans="2:15" ht="23.25" customHeight="1" x14ac:dyDescent="0.2">
      <c r="B145" s="62" t="s">
        <v>9</v>
      </c>
      <c r="C145" s="77">
        <v>2002016</v>
      </c>
      <c r="D145" s="197" t="str">
        <f>UPPER(IF($B145="EDIF",VLOOKUP($C145,[1]EDIF!$A$1:$F$3677,2,0),(IF($B145="INFRA",VLOOKUP($C145,[1]INFRA!$A$1:$F$1859,2,0),(IF($B145="SINAPI",VLOOKUP($C145,[1]SINAPI!$A$1:$G$9552,2,0),(IF($B145="CDHU",VLOOKUP($C145,[1]CDHU!$A$1:$G$5122,2,0),(IF($B145="SIEC",VLOOKUP($C145,[1]SIEC!$A$1:$F$5304,2,0),(IF($B145="DER",VLOOKUP($C145,[1]DER!$A$1:$F$3075,2,0),(IF($B145="FDE",VLOOKUP($C145,[1]FDE!$A$1:$F$3289,2,0),(IF($B145="SICRO",VLOOKUP($C145,[1]SICRO!$A$1:$E$7371,2,0)))))))))))))))))</f>
        <v>LASTRO DE CONCRETO - 150KG CIM/M3</v>
      </c>
      <c r="E145" s="198"/>
      <c r="F145" s="198"/>
      <c r="G145" s="198"/>
      <c r="H145" s="199"/>
      <c r="I145" s="46" t="str">
        <f>UPPER(IF($B145="EDIF",VLOOKUP($C145,[1]EDIF!$A$1:$F$3677,3,0),(IF($B145="INFRA",VLOOKUP($C145,[1]INFRA!$A$1:$F$1859,3,0),(IF($B145="SINAPI",VLOOKUP($C145,[1]SINAPI!$A$1:$G$9552,3,0),(IF($B145="CDHU",VLOOKUP($C145,[1]CDHU!$A$1:$G$5122,3,0),(IF($B145="SIEC",VLOOKUP($C145,[1]SIEC!$A$1:$F$5304,3,0),(IF($B145="DER",VLOOKUP($C145,[1]DER!$A$1:$F$2075,3,0),(IF($B145="FDE",VLOOKUP($C145,[1]FDE!$A$1:$F$3289,3,0),(IF($B145="SICRO",VLOOKUP($C145,[1]SICRO!$A$1:$E$7371,3,0)))))))))))))))))</f>
        <v>M3</v>
      </c>
      <c r="J145" s="61">
        <f t="shared" ref="J145" si="105">ROUND(SUM(K145:K148),2)</f>
        <v>5.61</v>
      </c>
      <c r="L145" s="1" t="str">
        <f>UPPER(ROUND((IF($B145="EDIF",VLOOKUP($C145,[1]EDIF!$A$1:$F$3677,4,0),(IF($B145="INFRA",VLOOKUP($C145,[1]INFRA!$A$1:$F$1859,4,0),(IF($B145="SINAPI",VLOOKUP($C145,[1]SINAPI!$A$1:$G$9552,4,0),(IF($B145="CDHU",VLOOKUP($C145,[1]CDHU!$A$1:$G$5122,6,0),(IF($B145="SIEC",VLOOKUP($C145,[1]SIEC!$A$1:$F$5304,5,0),(IF($B145="DER",VLOOKUP($C145,[1]DER!$A$1:$F$3075,5,0),(IF($B145="FDE",VLOOKUP($C145,[1]FDE!$A$1:$F$3289,5,0),(IF($B145="SICRO",VLOOKUP($C145,[1]SICRO!$A$1:$E$7371,4,0))))))))))))))))),2))</f>
        <v>560,59</v>
      </c>
      <c r="M145" s="1">
        <f t="shared" ref="M145" si="106">TRUNC(J145*L145,2)</f>
        <v>3144.9</v>
      </c>
      <c r="N145" s="49">
        <f t="shared" ref="N145" si="107">C145</f>
        <v>2002016</v>
      </c>
      <c r="O145" s="1" t="str">
        <f>UPPER(IF($B145="EDIF",VLOOKUP($C145,[1]EDIF!$A$1:$F$2677,5,0),(IF($B145="INFRA",VLOOKUP($C145,[1]INFRA!$A$1:$F$859,5,0),(IF($B145="SINAPI",VLOOKUP($C145,[1]SINAPI!$A$1:$G$7552,7,0),(IF($B145="CDHU",VLOOKUP($C145,[1]CDHU!$A$1:$G$4122,7,0),(IF($B145="SIEC",VLOOKUP($C145,[1]SIEC!$A$1:$F$4304,6,0),(IF($B145="DER",VLOOKUP($C145,[1]DER!$A$1:$F$2075,6,0),(IF($B145="SICRO",VLOOKUP($C145,[1]SICRO!$A$1:$E$6371,5,0)))))))))))))))</f>
        <v>SIURB-E JAN/26</v>
      </c>
    </row>
    <row r="146" spans="2:15" ht="23.25" customHeight="1" x14ac:dyDescent="0.2">
      <c r="B146" s="62"/>
      <c r="C146" s="60" t="s">
        <v>10</v>
      </c>
      <c r="D146" s="200" t="s">
        <v>219</v>
      </c>
      <c r="E146" s="201"/>
      <c r="F146" s="201"/>
      <c r="G146" s="201"/>
      <c r="H146" s="202"/>
      <c r="I146" s="40"/>
      <c r="J146" s="61"/>
      <c r="K146" s="82">
        <f>Calculos!N91</f>
        <v>2.2204999999999999</v>
      </c>
      <c r="N146" s="32"/>
    </row>
    <row r="147" spans="2:15" ht="23.25" customHeight="1" x14ac:dyDescent="0.2">
      <c r="B147" s="62"/>
      <c r="C147" s="60" t="s">
        <v>10</v>
      </c>
      <c r="D147" s="200" t="s">
        <v>224</v>
      </c>
      <c r="E147" s="201"/>
      <c r="F147" s="201"/>
      <c r="G147" s="201"/>
      <c r="H147" s="202"/>
      <c r="I147" s="40"/>
      <c r="J147" s="61"/>
      <c r="K147" s="82">
        <f>Calculos!AD37</f>
        <v>3.3924000000000012</v>
      </c>
      <c r="N147" s="32"/>
    </row>
    <row r="148" spans="2:15" x14ac:dyDescent="0.2">
      <c r="B148" s="62"/>
      <c r="C148" s="60" t="s">
        <v>10</v>
      </c>
      <c r="D148" s="55"/>
      <c r="E148" s="56"/>
      <c r="F148" s="56"/>
      <c r="G148" s="56"/>
      <c r="H148" s="57"/>
      <c r="I148" s="40"/>
      <c r="J148" s="61"/>
      <c r="N148" s="32"/>
    </row>
    <row r="149" spans="2:15" ht="23.25" customHeight="1" x14ac:dyDescent="0.2">
      <c r="B149" s="62" t="s">
        <v>9</v>
      </c>
      <c r="C149" s="77">
        <v>2003001</v>
      </c>
      <c r="D149" s="197" t="str">
        <f>UPPER(IF($B149="EDIF",VLOOKUP($C149,[1]EDIF!$A$1:$F$3677,2,0),(IF($B149="INFRA",VLOOKUP($C149,[1]INFRA!$A$1:$F$1859,2,0),(IF($B149="SINAPI",VLOOKUP($C149,[1]SINAPI!$A$1:$G$9552,2,0),(IF($B149="CDHU",VLOOKUP($C149,[1]CDHU!$A$1:$G$5122,2,0),(IF($B149="SIEC",VLOOKUP($C149,[1]SIEC!$A$1:$F$5304,2,0),(IF($B149="DER",VLOOKUP($C149,[1]DER!$A$1:$F$3075,2,0),(IF($B149="FDE",VLOOKUP($C149,[1]FDE!$A$1:$F$3289,2,0),(IF($B149="SICRO",VLOOKUP($C149,[1]SICRO!$A$1:$E$7371,2,0)))))))))))))))))</f>
        <v>FORMA COMUM DE TÁBUAS DE PINUS</v>
      </c>
      <c r="E149" s="198"/>
      <c r="F149" s="198"/>
      <c r="G149" s="198"/>
      <c r="H149" s="199"/>
      <c r="I149" s="46" t="str">
        <f>UPPER(IF($B149="EDIF",VLOOKUP($C149,[1]EDIF!$A$1:$F$3677,3,0),(IF($B149="INFRA",VLOOKUP($C149,[1]INFRA!$A$1:$F$1859,3,0),(IF($B149="SINAPI",VLOOKUP($C149,[1]SINAPI!$A$1:$G$9552,3,0),(IF($B149="CDHU",VLOOKUP($C149,[1]CDHU!$A$1:$G$5122,3,0),(IF($B149="SIEC",VLOOKUP($C149,[1]SIEC!$A$1:$F$5304,3,0),(IF($B149="DER",VLOOKUP($C149,[1]DER!$A$1:$F$2075,3,0),(IF($B149="FDE",VLOOKUP($C149,[1]FDE!$A$1:$F$3289,3,0),(IF($B149="SICRO",VLOOKUP($C149,[1]SICRO!$A$1:$E$7371,3,0)))))))))))))))))</f>
        <v>M2</v>
      </c>
      <c r="J149" s="61">
        <f t="shared" ref="J149" si="108">ROUND(SUM(K149:K151),2)</f>
        <v>169.62</v>
      </c>
      <c r="L149" s="1" t="str">
        <f>UPPER(ROUND((IF($B149="EDIF",VLOOKUP($C149,[1]EDIF!$A$1:$F$3677,4,0),(IF($B149="INFRA",VLOOKUP($C149,[1]INFRA!$A$1:$F$1859,4,0),(IF($B149="SINAPI",VLOOKUP($C149,[1]SINAPI!$A$1:$G$9552,4,0),(IF($B149="CDHU",VLOOKUP($C149,[1]CDHU!$A$1:$G$5122,6,0),(IF($B149="SIEC",VLOOKUP($C149,[1]SIEC!$A$1:$F$5304,5,0),(IF($B149="DER",VLOOKUP($C149,[1]DER!$A$1:$F$3075,5,0),(IF($B149="FDE",VLOOKUP($C149,[1]FDE!$A$1:$F$3289,5,0),(IF($B149="SICRO",VLOOKUP($C149,[1]SICRO!$A$1:$E$7371,4,0))))))))))))))))),2))</f>
        <v>90,66</v>
      </c>
      <c r="M149" s="1">
        <f t="shared" ref="M149" si="109">TRUNC(J149*L149,2)</f>
        <v>15377.74</v>
      </c>
      <c r="N149" s="49">
        <f t="shared" ref="N149" si="110">C149</f>
        <v>2003001</v>
      </c>
      <c r="O149" s="1" t="str">
        <f>UPPER(IF($B149="EDIF",VLOOKUP($C149,[1]EDIF!$A$1:$F$2677,5,0),(IF($B149="INFRA",VLOOKUP($C149,[1]INFRA!$A$1:$F$859,5,0),(IF($B149="SINAPI",VLOOKUP($C149,[1]SINAPI!$A$1:$G$7552,7,0),(IF($B149="CDHU",VLOOKUP($C149,[1]CDHU!$A$1:$G$4122,7,0),(IF($B149="SIEC",VLOOKUP($C149,[1]SIEC!$A$1:$F$4304,6,0),(IF($B149="DER",VLOOKUP($C149,[1]DER!$A$1:$F$2075,6,0),(IF($B149="SICRO",VLOOKUP($C149,[1]SICRO!$A$1:$E$6371,5,0)))))))))))))))</f>
        <v>SIURB-E JAN/26</v>
      </c>
    </row>
    <row r="150" spans="2:15" ht="23.25" customHeight="1" x14ac:dyDescent="0.2">
      <c r="B150" s="62"/>
      <c r="C150" s="60" t="s">
        <v>10</v>
      </c>
      <c r="D150" s="200" t="s">
        <v>234</v>
      </c>
      <c r="E150" s="201"/>
      <c r="F150" s="201"/>
      <c r="G150" s="201"/>
      <c r="H150" s="202"/>
      <c r="I150" s="40"/>
      <c r="J150" s="61"/>
      <c r="K150" s="82">
        <f>Calculos!AH37/2</f>
        <v>169.61999999999998</v>
      </c>
      <c r="N150" s="32"/>
    </row>
    <row r="151" spans="2:15" x14ac:dyDescent="0.2">
      <c r="B151" s="62"/>
      <c r="C151" s="60" t="s">
        <v>10</v>
      </c>
      <c r="D151" s="55"/>
      <c r="E151" s="56"/>
      <c r="F151" s="56"/>
      <c r="G151" s="56"/>
      <c r="H151" s="57"/>
      <c r="I151" s="40"/>
      <c r="J151" s="61"/>
      <c r="N151" s="32"/>
    </row>
    <row r="152" spans="2:15" ht="23.25" customHeight="1" x14ac:dyDescent="0.2">
      <c r="B152" s="62" t="s">
        <v>9</v>
      </c>
      <c r="C152" s="77">
        <v>2004004</v>
      </c>
      <c r="D152" s="197" t="str">
        <f>UPPER(IF($B152="EDIF",VLOOKUP($C152,[1]EDIF!$A$1:$F$3677,2,0),(IF($B152="INFRA",VLOOKUP($C152,[1]INFRA!$A$1:$F$1859,2,0),(IF($B152="SINAPI",VLOOKUP($C152,[1]SINAPI!$A$1:$G$9552,2,0),(IF($B152="CDHU",VLOOKUP($C152,[1]CDHU!$A$1:$G$5122,2,0),(IF($B152="SIEC",VLOOKUP($C152,[1]SIEC!$A$1:$F$5304,2,0),(IF($B152="DER",VLOOKUP($C152,[1]DER!$A$1:$F$3075,2,0),(IF($B152="FDE",VLOOKUP($C152,[1]FDE!$A$1:$F$3289,2,0),(IF($B152="SICRO",VLOOKUP($C152,[1]SICRO!$A$1:$E$7371,2,0)))))))))))))))))</f>
        <v>ARMADURA EM AÇO CA-50</v>
      </c>
      <c r="E152" s="198"/>
      <c r="F152" s="198"/>
      <c r="G152" s="198"/>
      <c r="H152" s="199"/>
      <c r="I152" s="46" t="str">
        <f>UPPER(IF($B152="EDIF",VLOOKUP($C152,[1]EDIF!$A$1:$F$3677,3,0),(IF($B152="INFRA",VLOOKUP($C152,[1]INFRA!$A$1:$F$1859,3,0),(IF($B152="SINAPI",VLOOKUP($C152,[1]SINAPI!$A$1:$G$9552,3,0),(IF($B152="CDHU",VLOOKUP($C152,[1]CDHU!$A$1:$G$5122,3,0),(IF($B152="SIEC",VLOOKUP($C152,[1]SIEC!$A$1:$F$5304,3,0),(IF($B152="DER",VLOOKUP($C152,[1]DER!$A$1:$F$2075,3,0),(IF($B152="FDE",VLOOKUP($C152,[1]FDE!$A$1:$F$3289,3,0),(IF($B152="SICRO",VLOOKUP($C152,[1]SICRO!$A$1:$E$7371,3,0)))))))))))))))))</f>
        <v>KG</v>
      </c>
      <c r="J152" s="61">
        <f t="shared" ref="J152" si="111">ROUND(SUM(K152:K154),2)</f>
        <v>2713.6</v>
      </c>
      <c r="L152" s="1" t="str">
        <f>UPPER(ROUND((IF($B152="EDIF",VLOOKUP($C152,[1]EDIF!$A$1:$F$3677,4,0),(IF($B152="INFRA",VLOOKUP($C152,[1]INFRA!$A$1:$F$1859,4,0),(IF($B152="SINAPI",VLOOKUP($C152,[1]SINAPI!$A$1:$G$9552,4,0),(IF($B152="CDHU",VLOOKUP($C152,[1]CDHU!$A$1:$G$5122,6,0),(IF($B152="SIEC",VLOOKUP($C152,[1]SIEC!$A$1:$F$5304,5,0),(IF($B152="DER",VLOOKUP($C152,[1]DER!$A$1:$F$3075,5,0),(IF($B152="FDE",VLOOKUP($C152,[1]FDE!$A$1:$F$3289,5,0),(IF($B152="SICRO",VLOOKUP($C152,[1]SICRO!$A$1:$E$7371,4,0))))))))))))))))),2))</f>
        <v>10,38</v>
      </c>
      <c r="M152" s="1">
        <f t="shared" ref="M152" si="112">TRUNC(J152*L152,2)</f>
        <v>28167.16</v>
      </c>
      <c r="N152" s="49">
        <f t="shared" ref="N152" si="113">C152</f>
        <v>2004004</v>
      </c>
      <c r="O152" s="1" t="str">
        <f>UPPER(IF($B152="EDIF",VLOOKUP($C152,[1]EDIF!$A$1:$F$2677,5,0),(IF($B152="INFRA",VLOOKUP($C152,[1]INFRA!$A$1:$F$859,5,0),(IF($B152="SINAPI",VLOOKUP($C152,[1]SINAPI!$A$1:$G$7552,7,0),(IF($B152="CDHU",VLOOKUP($C152,[1]CDHU!$A$1:$G$4122,7,0),(IF($B152="SIEC",VLOOKUP($C152,[1]SIEC!$A$1:$F$4304,6,0),(IF($B152="DER",VLOOKUP($C152,[1]DER!$A$1:$F$2075,6,0),(IF($B152="SICRO",VLOOKUP($C152,[1]SICRO!$A$1:$E$6371,5,0)))))))))))))))</f>
        <v>SIURB-E JAN/26</v>
      </c>
    </row>
    <row r="153" spans="2:15" ht="23.25" customHeight="1" x14ac:dyDescent="0.2">
      <c r="B153" s="62"/>
      <c r="C153" s="60" t="s">
        <v>10</v>
      </c>
      <c r="D153" s="200" t="s">
        <v>226</v>
      </c>
      <c r="E153" s="201"/>
      <c r="F153" s="201"/>
      <c r="G153" s="201"/>
      <c r="H153" s="202"/>
      <c r="I153" s="40"/>
      <c r="J153" s="61"/>
      <c r="K153" s="82">
        <f>J158*80</f>
        <v>2713.6000000000004</v>
      </c>
      <c r="N153" s="32"/>
    </row>
    <row r="154" spans="2:15" x14ac:dyDescent="0.2">
      <c r="B154" s="62"/>
      <c r="C154" s="60" t="s">
        <v>10</v>
      </c>
      <c r="D154" s="55"/>
      <c r="E154" s="56"/>
      <c r="F154" s="56"/>
      <c r="G154" s="56"/>
      <c r="H154" s="57"/>
      <c r="I154" s="40"/>
      <c r="J154" s="61"/>
      <c r="N154" s="32"/>
    </row>
    <row r="155" spans="2:15" ht="23.25" customHeight="1" x14ac:dyDescent="0.2">
      <c r="B155" s="62" t="s">
        <v>9</v>
      </c>
      <c r="C155" s="77">
        <v>2004007</v>
      </c>
      <c r="D155" s="197" t="str">
        <f>UPPER(IF($B155="EDIF",VLOOKUP($C155,[1]EDIF!$A$1:$F$3677,2,0),(IF($B155="INFRA",VLOOKUP($C155,[1]INFRA!$A$1:$F$1859,2,0),(IF($B155="SINAPI",VLOOKUP($C155,[1]SINAPI!$A$1:$G$9552,2,0),(IF($B155="CDHU",VLOOKUP($C155,[1]CDHU!$A$1:$G$5122,2,0),(IF($B155="SIEC",VLOOKUP($C155,[1]SIEC!$A$1:$F$5304,2,0),(IF($B155="DER",VLOOKUP($C155,[1]DER!$A$1:$F$3075,2,0),(IF($B155="FDE",VLOOKUP($C155,[1]FDE!$A$1:$F$3289,2,0),(IF($B155="SICRO",VLOOKUP($C155,[1]SICRO!$A$1:$E$7371,2,0)))))))))))))))))</f>
        <v>ARMADURA EM AÇO CA-60</v>
      </c>
      <c r="E155" s="198"/>
      <c r="F155" s="198"/>
      <c r="G155" s="198"/>
      <c r="H155" s="199"/>
      <c r="I155" s="46" t="str">
        <f>UPPER(IF($B155="EDIF",VLOOKUP($C155,[1]EDIF!$A$1:$F$3677,3,0),(IF($B155="INFRA",VLOOKUP($C155,[1]INFRA!$A$1:$F$1859,3,0),(IF($B155="SINAPI",VLOOKUP($C155,[1]SINAPI!$A$1:$G$9552,3,0),(IF($B155="CDHU",VLOOKUP($C155,[1]CDHU!$A$1:$G$5122,3,0),(IF($B155="SIEC",VLOOKUP($C155,[1]SIEC!$A$1:$F$5304,3,0),(IF($B155="DER",VLOOKUP($C155,[1]DER!$A$1:$F$2075,3,0),(IF($B155="FDE",VLOOKUP($C155,[1]FDE!$A$1:$F$3289,3,0),(IF($B155="SICRO",VLOOKUP($C155,[1]SICRO!$A$1:$E$7371,3,0)))))))))))))))))</f>
        <v>KG</v>
      </c>
      <c r="J155" s="61">
        <f t="shared" ref="J155" si="114">ROUND(SUM(K155:K157),2)</f>
        <v>678.4</v>
      </c>
      <c r="L155" s="1" t="str">
        <f>UPPER(ROUND((IF($B155="EDIF",VLOOKUP($C155,[1]EDIF!$A$1:$F$3677,4,0),(IF($B155="INFRA",VLOOKUP($C155,[1]INFRA!$A$1:$F$1859,4,0),(IF($B155="SINAPI",VLOOKUP($C155,[1]SINAPI!$A$1:$G$9552,4,0),(IF($B155="CDHU",VLOOKUP($C155,[1]CDHU!$A$1:$G$5122,6,0),(IF($B155="SIEC",VLOOKUP($C155,[1]SIEC!$A$1:$F$5304,5,0),(IF($B155="DER",VLOOKUP($C155,[1]DER!$A$1:$F$3075,5,0),(IF($B155="FDE",VLOOKUP($C155,[1]FDE!$A$1:$F$3289,5,0),(IF($B155="SICRO",VLOOKUP($C155,[1]SICRO!$A$1:$E$7371,4,0))))))))))))))))),2))</f>
        <v>10,73</v>
      </c>
      <c r="M155" s="1">
        <f t="shared" ref="M155" si="115">TRUNC(J155*L155,2)</f>
        <v>7279.23</v>
      </c>
      <c r="N155" s="49">
        <f t="shared" ref="N155" si="116">C155</f>
        <v>2004007</v>
      </c>
      <c r="O155" s="1" t="str">
        <f>UPPER(IF($B155="EDIF",VLOOKUP($C155,[1]EDIF!$A$1:$F$2677,5,0),(IF($B155="INFRA",VLOOKUP($C155,[1]INFRA!$A$1:$F$859,5,0),(IF($B155="SINAPI",VLOOKUP($C155,[1]SINAPI!$A$1:$G$7552,7,0),(IF($B155="CDHU",VLOOKUP($C155,[1]CDHU!$A$1:$G$4122,7,0),(IF($B155="SIEC",VLOOKUP($C155,[1]SIEC!$A$1:$F$4304,6,0),(IF($B155="DER",VLOOKUP($C155,[1]DER!$A$1:$F$2075,6,0),(IF($B155="SICRO",VLOOKUP($C155,[1]SICRO!$A$1:$E$6371,5,0)))))))))))))))</f>
        <v>SIURB-E JAN/26</v>
      </c>
    </row>
    <row r="156" spans="2:15" ht="23.25" customHeight="1" x14ac:dyDescent="0.2">
      <c r="B156" s="62"/>
      <c r="C156" s="60" t="s">
        <v>10</v>
      </c>
      <c r="D156" s="200" t="s">
        <v>227</v>
      </c>
      <c r="E156" s="201"/>
      <c r="F156" s="201"/>
      <c r="G156" s="201"/>
      <c r="H156" s="202"/>
      <c r="I156" s="40"/>
      <c r="J156" s="61"/>
      <c r="K156" s="82">
        <f>J158*20</f>
        <v>678.40000000000009</v>
      </c>
      <c r="N156" s="32"/>
    </row>
    <row r="157" spans="2:15" x14ac:dyDescent="0.2">
      <c r="B157" s="62"/>
      <c r="C157" s="60" t="s">
        <v>10</v>
      </c>
      <c r="D157" s="55"/>
      <c r="E157" s="56"/>
      <c r="F157" s="56"/>
      <c r="G157" s="56"/>
      <c r="H157" s="57"/>
      <c r="I157" s="40"/>
      <c r="J157" s="61"/>
      <c r="N157" s="32"/>
    </row>
    <row r="158" spans="2:15" ht="23.25" customHeight="1" x14ac:dyDescent="0.2">
      <c r="B158" s="62" t="s">
        <v>9</v>
      </c>
      <c r="C158" s="77">
        <v>2005010</v>
      </c>
      <c r="D158" s="197" t="str">
        <f>UPPER(IF($B158="EDIF",VLOOKUP($C158,[1]EDIF!$A$1:$F$3677,2,0),(IF($B158="INFRA",VLOOKUP($C158,[1]INFRA!$A$1:$F$1859,2,0),(IF($B158="SINAPI",VLOOKUP($C158,[1]SINAPI!$A$1:$G$9552,2,0),(IF($B158="CDHU",VLOOKUP($C158,[1]CDHU!$A$1:$G$5122,2,0),(IF($B158="SIEC",VLOOKUP($C158,[1]SIEC!$A$1:$F$5304,2,0),(IF($B158="DER",VLOOKUP($C158,[1]DER!$A$1:$F$3075,2,0),(IF($B158="FDE",VLOOKUP($C158,[1]FDE!$A$1:$F$3289,2,0),(IF($B158="SICRO",VLOOKUP($C158,[1]SICRO!$A$1:$E$7371,2,0)))))))))))))))))</f>
        <v>CONCRETO FCK=25MPA - USINADO</v>
      </c>
      <c r="E158" s="198"/>
      <c r="F158" s="198"/>
      <c r="G158" s="198"/>
      <c r="H158" s="199"/>
      <c r="I158" s="46" t="str">
        <f>UPPER(IF($B158="EDIF",VLOOKUP($C158,[1]EDIF!$A$1:$F$3677,3,0),(IF($B158="INFRA",VLOOKUP($C158,[1]INFRA!$A$1:$F$1859,3,0),(IF($B158="SINAPI",VLOOKUP($C158,[1]SINAPI!$A$1:$G$9552,3,0),(IF($B158="CDHU",VLOOKUP($C158,[1]CDHU!$A$1:$G$5122,3,0),(IF($B158="SIEC",VLOOKUP($C158,[1]SIEC!$A$1:$F$5304,3,0),(IF($B158="DER",VLOOKUP($C158,[1]DER!$A$1:$F$2075,3,0),(IF($B158="FDE",VLOOKUP($C158,[1]FDE!$A$1:$F$3289,3,0),(IF($B158="SICRO",VLOOKUP($C158,[1]SICRO!$A$1:$E$7371,3,0)))))))))))))))))</f>
        <v>M3</v>
      </c>
      <c r="J158" s="61">
        <f t="shared" ref="J158" si="117">ROUND(SUM(K158:K160),2)</f>
        <v>33.92</v>
      </c>
      <c r="L158" s="1" t="str">
        <f>UPPER(ROUND((IF($B158="EDIF",VLOOKUP($C158,[1]EDIF!$A$1:$F$3677,4,0),(IF($B158="INFRA",VLOOKUP($C158,[1]INFRA!$A$1:$F$1859,4,0),(IF($B158="SINAPI",VLOOKUP($C158,[1]SINAPI!$A$1:$G$9552,4,0),(IF($B158="CDHU",VLOOKUP($C158,[1]CDHU!$A$1:$G$5122,6,0),(IF($B158="SIEC",VLOOKUP($C158,[1]SIEC!$A$1:$F$5304,5,0),(IF($B158="DER",VLOOKUP($C158,[1]DER!$A$1:$F$3075,5,0),(IF($B158="FDE",VLOOKUP($C158,[1]FDE!$A$1:$F$3289,5,0),(IF($B158="SICRO",VLOOKUP($C158,[1]SICRO!$A$1:$E$7371,4,0))))))))))))))))),2))</f>
        <v>553,21</v>
      </c>
      <c r="M158" s="1">
        <f t="shared" ref="M158" si="118">TRUNC(J158*L158,2)</f>
        <v>18764.88</v>
      </c>
      <c r="N158" s="49">
        <f t="shared" ref="N158" si="119">C158</f>
        <v>2005010</v>
      </c>
      <c r="O158" s="1" t="str">
        <f>UPPER(IF($B158="EDIF",VLOOKUP($C158,[1]EDIF!$A$1:$F$2677,5,0),(IF($B158="INFRA",VLOOKUP($C158,[1]INFRA!$A$1:$F$859,5,0),(IF($B158="SINAPI",VLOOKUP($C158,[1]SINAPI!$A$1:$G$7552,7,0),(IF($B158="CDHU",VLOOKUP($C158,[1]CDHU!$A$1:$G$4122,7,0),(IF($B158="SIEC",VLOOKUP($C158,[1]SIEC!$A$1:$F$4304,6,0),(IF($B158="DER",VLOOKUP($C158,[1]DER!$A$1:$F$2075,6,0),(IF($B158="SICRO",VLOOKUP($C158,[1]SICRO!$A$1:$E$6371,5,0)))))))))))))))</f>
        <v>SIURB-E JAN/26</v>
      </c>
    </row>
    <row r="159" spans="2:15" ht="23.25" customHeight="1" x14ac:dyDescent="0.2">
      <c r="B159" s="62"/>
      <c r="C159" s="60" t="s">
        <v>10</v>
      </c>
      <c r="D159" s="200" t="s">
        <v>231</v>
      </c>
      <c r="E159" s="201"/>
      <c r="F159" s="201"/>
      <c r="G159" s="201"/>
      <c r="H159" s="202"/>
      <c r="I159" s="40"/>
      <c r="J159" s="61"/>
      <c r="K159" s="82">
        <f>Calculos!AM37</f>
        <v>33.923999999999992</v>
      </c>
      <c r="N159" s="32"/>
    </row>
    <row r="160" spans="2:15" x14ac:dyDescent="0.2">
      <c r="B160" s="62"/>
      <c r="C160" s="60" t="s">
        <v>10</v>
      </c>
      <c r="D160" s="55"/>
      <c r="E160" s="56"/>
      <c r="F160" s="56"/>
      <c r="G160" s="56"/>
      <c r="H160" s="57"/>
      <c r="I160" s="40"/>
      <c r="J160" s="61"/>
      <c r="N160" s="32"/>
    </row>
    <row r="161" spans="2:17" ht="23.25" customHeight="1" x14ac:dyDescent="0.2">
      <c r="B161" s="62" t="s">
        <v>9</v>
      </c>
      <c r="C161" s="77">
        <v>5001043</v>
      </c>
      <c r="D161" s="197" t="str">
        <f>UPPER(IF($B161="EDIF",VLOOKUP($C161,[1]EDIF!$A$1:$F$3677,2,0),(IF($B161="INFRA",VLOOKUP($C161,[1]INFRA!$A$1:$F$1859,2,0),(IF($B161="SINAPI",VLOOKUP($C161,[1]SINAPI!$A$1:$G$9552,2,0),(IF($B161="CDHU",VLOOKUP($C161,[1]CDHU!$A$1:$G$5122,2,0),(IF($B161="SIEC",VLOOKUP($C161,[1]SIEC!$A$1:$F$5304,2,0),(IF($B161="DER",VLOOKUP($C161,[1]DER!$A$1:$F$3075,2,0),(IF($B161="FDE",VLOOKUP($C161,[1]FDE!$A$1:$F$3289,2,0),(IF($B161="SICRO",VLOOKUP($C161,[1]SICRO!$A$1:$E$7371,2,0)))))))))))))))))</f>
        <v>PINTURA PROTETORA COM TINTA BETUMINOSA (PARA  ARGAMASSA IMPERMEÁVEL) - 2 DEMÃOS</v>
      </c>
      <c r="E161" s="198"/>
      <c r="F161" s="198"/>
      <c r="G161" s="198"/>
      <c r="H161" s="199"/>
      <c r="I161" s="46" t="str">
        <f>UPPER(IF($B161="EDIF",VLOOKUP($C161,[1]EDIF!$A$1:$F$3677,3,0),(IF($B161="INFRA",VLOOKUP($C161,[1]INFRA!$A$1:$F$1859,3,0),(IF($B161="SINAPI",VLOOKUP($C161,[1]SINAPI!$A$1:$G$9552,3,0),(IF($B161="CDHU",VLOOKUP($C161,[1]CDHU!$A$1:$G$5122,3,0),(IF($B161="SIEC",VLOOKUP($C161,[1]SIEC!$A$1:$F$5304,3,0),(IF($B161="DER",VLOOKUP($C161,[1]DER!$A$1:$F$2075,3,0),(IF($B161="FDE",VLOOKUP($C161,[1]FDE!$A$1:$F$3289,3,0),(IF($B161="SICRO",VLOOKUP($C161,[1]SICRO!$A$1:$E$7371,3,0)))))))))))))))))</f>
        <v>M2</v>
      </c>
      <c r="J161" s="61">
        <f t="shared" ref="J161" si="120">ROUND(SUM(K161:K163),2)</f>
        <v>305.32</v>
      </c>
      <c r="L161" s="1" t="str">
        <f>UPPER(ROUND((IF($B161="EDIF",VLOOKUP($C161,[1]EDIF!$A$1:$F$3677,4,0),(IF($B161="INFRA",VLOOKUP($C161,[1]INFRA!$A$1:$F$1859,4,0),(IF($B161="SINAPI",VLOOKUP($C161,[1]SINAPI!$A$1:$G$9552,4,0),(IF($B161="CDHU",VLOOKUP($C161,[1]CDHU!$A$1:$G$5122,6,0),(IF($B161="SIEC",VLOOKUP($C161,[1]SIEC!$A$1:$F$5304,5,0),(IF($B161="DER",VLOOKUP($C161,[1]DER!$A$1:$F$3075,5,0),(IF($B161="FDE",VLOOKUP($C161,[1]FDE!$A$1:$F$3289,5,0),(IF($B161="SICRO",VLOOKUP($C161,[1]SICRO!$A$1:$E$7371,4,0))))))))))))))))),2))</f>
        <v>18,33</v>
      </c>
      <c r="M161" s="1">
        <f t="shared" ref="M161" si="121">TRUNC(J161*L161,2)</f>
        <v>5596.51</v>
      </c>
      <c r="N161" s="49">
        <f t="shared" ref="N161" si="122">C161</f>
        <v>5001043</v>
      </c>
      <c r="O161" s="1" t="str">
        <f>UPPER(IF($B161="EDIF",VLOOKUP($C161,[1]EDIF!$A$1:$F$2677,5,0),(IF($B161="INFRA",VLOOKUP($C161,[1]INFRA!$A$1:$F$859,5,0),(IF($B161="SINAPI",VLOOKUP($C161,[1]SINAPI!$A$1:$G$7552,7,0),(IF($B161="CDHU",VLOOKUP($C161,[1]CDHU!$A$1:$G$4122,7,0),(IF($B161="SIEC",VLOOKUP($C161,[1]SIEC!$A$1:$F$4304,6,0),(IF($B161="DER",VLOOKUP($C161,[1]DER!$A$1:$F$2075,6,0),(IF($B161="SICRO",VLOOKUP($C161,[1]SICRO!$A$1:$E$6371,5,0)))))))))))))))</f>
        <v>SIURB-E JAN/26</v>
      </c>
    </row>
    <row r="162" spans="2:17" ht="23.25" customHeight="1" x14ac:dyDescent="0.2">
      <c r="B162" s="62"/>
      <c r="C162" s="60" t="s">
        <v>10</v>
      </c>
      <c r="D162" s="200" t="s">
        <v>230</v>
      </c>
      <c r="E162" s="201"/>
      <c r="F162" s="201"/>
      <c r="G162" s="201"/>
      <c r="H162" s="202"/>
      <c r="I162" s="40"/>
      <c r="J162" s="61"/>
      <c r="K162" s="82">
        <f>Calculos!AS37</f>
        <v>305.31600000000003</v>
      </c>
      <c r="N162" s="32"/>
    </row>
    <row r="163" spans="2:17" x14ac:dyDescent="0.2">
      <c r="B163" s="62"/>
      <c r="C163" s="60" t="s">
        <v>10</v>
      </c>
      <c r="D163" s="55"/>
      <c r="E163" s="56"/>
      <c r="F163" s="56"/>
      <c r="G163" s="56"/>
      <c r="H163" s="57"/>
      <c r="I163" s="40"/>
      <c r="J163" s="61"/>
      <c r="N163" s="32"/>
    </row>
    <row r="164" spans="2:17" ht="23.25" customHeight="1" x14ac:dyDescent="0.2">
      <c r="B164" s="62"/>
      <c r="C164" s="60" t="s">
        <v>8</v>
      </c>
      <c r="D164" s="194" t="s">
        <v>298</v>
      </c>
      <c r="E164" s="195"/>
      <c r="F164" s="195"/>
      <c r="G164" s="195"/>
      <c r="H164" s="196"/>
      <c r="I164" s="40"/>
      <c r="J164" s="61"/>
      <c r="N164" s="32"/>
      <c r="Q164" s="90">
        <f>SUM(M164:M199)</f>
        <v>385004.33999999997</v>
      </c>
    </row>
    <row r="165" spans="2:17" ht="23.25" customHeight="1" x14ac:dyDescent="0.2">
      <c r="B165" s="62" t="s">
        <v>9</v>
      </c>
      <c r="C165" s="77">
        <v>3001001</v>
      </c>
      <c r="D165" s="197" t="str">
        <f>UPPER(IF($B165="EDIF",VLOOKUP($C165,[1]EDIF!$A$1:$F$3677,2,0),(IF($B165="INFRA",VLOOKUP($C165,[1]INFRA!$A$1:$F$1859,2,0),(IF($B165="SINAPI",VLOOKUP($C165,[1]SINAPI!$A$1:$G$9552,2,0),(IF($B165="CDHU",VLOOKUP($C165,[1]CDHU!$A$1:$G$5122,2,0),(IF($B165="SIEC",VLOOKUP($C165,[1]SIEC!$A$1:$F$5304,2,0),(IF($B165="DER",VLOOKUP($C165,[1]DER!$A$1:$F$3075,2,0),(IF($B165="FDE",VLOOKUP($C165,[1]FDE!$A$1:$F$3289,2,0),(IF($B165="SICRO",VLOOKUP($C165,[1]SICRO!$A$1:$E$7371,2,0)))))))))))))))))</f>
        <v>FORMA COMUM DE TÁBUAS DE PINUS - PLANA</v>
      </c>
      <c r="E165" s="198"/>
      <c r="F165" s="198"/>
      <c r="G165" s="198"/>
      <c r="H165" s="199"/>
      <c r="I165" s="46" t="str">
        <f>UPPER(IF($B165="EDIF",VLOOKUP($C165,[1]EDIF!$A$1:$F$3677,3,0),(IF($B165="INFRA",VLOOKUP($C165,[1]INFRA!$A$1:$F$1859,3,0),(IF($B165="SINAPI",VLOOKUP($C165,[1]SINAPI!$A$1:$G$9552,3,0),(IF($B165="CDHU",VLOOKUP($C165,[1]CDHU!$A$1:$G$5122,3,0),(IF($B165="SIEC",VLOOKUP($C165,[1]SIEC!$A$1:$F$5304,3,0),(IF($B165="DER",VLOOKUP($C165,[1]DER!$A$1:$F$2075,3,0),(IF($B165="FDE",VLOOKUP($C165,[1]FDE!$A$1:$F$3289,3,0),(IF($B165="SICRO",VLOOKUP($C165,[1]SICRO!$A$1:$E$7371,3,0)))))))))))))))))</f>
        <v>M2</v>
      </c>
      <c r="J165" s="61">
        <f t="shared" ref="J165" si="123">ROUND(SUM(K165:K168),2)</f>
        <v>390.96</v>
      </c>
      <c r="L165" s="1" t="str">
        <f>UPPER(ROUND((IF($B165="EDIF",VLOOKUP($C165,[1]EDIF!$A$1:$F$3677,4,0),(IF($B165="INFRA",VLOOKUP($C165,[1]INFRA!$A$1:$F$1859,4,0),(IF($B165="SINAPI",VLOOKUP($C165,[1]SINAPI!$A$1:$G$9552,4,0),(IF($B165="CDHU",VLOOKUP($C165,[1]CDHU!$A$1:$G$5122,6,0),(IF($B165="SIEC",VLOOKUP($C165,[1]SIEC!$A$1:$F$5304,5,0),(IF($B165="DER",VLOOKUP($C165,[1]DER!$A$1:$F$3075,5,0),(IF($B165="FDE",VLOOKUP($C165,[1]FDE!$A$1:$F$3289,5,0),(IF($B165="SICRO",VLOOKUP($C165,[1]SICRO!$A$1:$E$7371,4,0))))))))))))))))),2))</f>
        <v>100,5</v>
      </c>
      <c r="M165" s="1">
        <f t="shared" ref="M165" si="124">TRUNC(J165*L165,2)</f>
        <v>39291.480000000003</v>
      </c>
      <c r="N165" s="49">
        <f t="shared" ref="N165" si="125">C165</f>
        <v>3001001</v>
      </c>
      <c r="O165" s="1" t="str">
        <f>UPPER(IF($B165="EDIF",VLOOKUP($C165,[1]EDIF!$A$1:$F$2677,5,0),(IF($B165="INFRA",VLOOKUP($C165,[1]INFRA!$A$1:$F$859,5,0),(IF($B165="SINAPI",VLOOKUP($C165,[1]SINAPI!$A$1:$G$7552,7,0),(IF($B165="CDHU",VLOOKUP($C165,[1]CDHU!$A$1:$G$4122,7,0),(IF($B165="SIEC",VLOOKUP($C165,[1]SIEC!$A$1:$F$4304,6,0),(IF($B165="DER",VLOOKUP($C165,[1]DER!$A$1:$F$2075,6,0),(IF($B165="SICRO",VLOOKUP($C165,[1]SICRO!$A$1:$E$6371,5,0)))))))))))))))</f>
        <v>SIURB-E JAN/26</v>
      </c>
    </row>
    <row r="166" spans="2:17" ht="23.25" customHeight="1" x14ac:dyDescent="0.2">
      <c r="B166" s="62"/>
      <c r="C166" s="60" t="s">
        <v>10</v>
      </c>
      <c r="D166" s="200" t="s">
        <v>233</v>
      </c>
      <c r="E166" s="201"/>
      <c r="F166" s="201"/>
      <c r="G166" s="201"/>
      <c r="H166" s="202"/>
      <c r="I166" s="40"/>
      <c r="J166" s="61"/>
      <c r="K166" s="82">
        <f>Calculos!BQ91/2</f>
        <v>187.92999999999992</v>
      </c>
      <c r="N166" s="32"/>
    </row>
    <row r="167" spans="2:17" ht="23.25" customHeight="1" x14ac:dyDescent="0.2">
      <c r="B167" s="62"/>
      <c r="C167" s="60" t="s">
        <v>10</v>
      </c>
      <c r="D167" s="200" t="s">
        <v>236</v>
      </c>
      <c r="E167" s="201"/>
      <c r="F167" s="201"/>
      <c r="G167" s="201"/>
      <c r="H167" s="202"/>
      <c r="I167" s="40"/>
      <c r="J167" s="61"/>
      <c r="K167" s="82">
        <f>Calculos!BC37/2</f>
        <v>203.02899999999997</v>
      </c>
      <c r="N167" s="32"/>
    </row>
    <row r="168" spans="2:17" x14ac:dyDescent="0.2">
      <c r="B168" s="62"/>
      <c r="C168" s="60" t="s">
        <v>10</v>
      </c>
      <c r="D168" s="55"/>
      <c r="E168" s="56"/>
      <c r="F168" s="56"/>
      <c r="G168" s="56"/>
      <c r="H168" s="57"/>
      <c r="I168" s="40"/>
      <c r="J168" s="61"/>
      <c r="N168" s="32"/>
    </row>
    <row r="169" spans="2:17" ht="23.25" customHeight="1" x14ac:dyDescent="0.2">
      <c r="B169" s="62" t="s">
        <v>9</v>
      </c>
      <c r="C169" s="77">
        <v>3001030</v>
      </c>
      <c r="D169" s="197" t="str">
        <f>UPPER(IF($B169="EDIF",VLOOKUP($C169,[1]EDIF!$A$1:$F$3677,2,0),(IF($B169="INFRA",VLOOKUP($C169,[1]INFRA!$A$1:$F$1859,2,0),(IF($B169="SINAPI",VLOOKUP($C169,[1]SINAPI!$A$1:$G$9552,2,0),(IF($B169="CDHU",VLOOKUP($C169,[1]CDHU!$A$1:$G$5122,2,0),(IF($B169="SIEC",VLOOKUP($C169,[1]SIEC!$A$1:$F$5304,2,0),(IF($B169="DER",VLOOKUP($C169,[1]DER!$A$1:$F$3075,2,0),(IF($B169="FDE",VLOOKUP($C169,[1]FDE!$A$1:$F$3289,2,0),(IF($B169="SICRO",VLOOKUP($C169,[1]SICRO!$A$1:$E$7371,2,0)))))))))))))))))</f>
        <v>CIMBRAMENTO PARA ALTURAS ENTRE 3,01M E 7,00M</v>
      </c>
      <c r="E169" s="198"/>
      <c r="F169" s="198"/>
      <c r="G169" s="198"/>
      <c r="H169" s="199"/>
      <c r="I169" s="46" t="str">
        <f>UPPER(IF($B169="EDIF",VLOOKUP($C169,[1]EDIF!$A$1:$F$3677,3,0),(IF($B169="INFRA",VLOOKUP($C169,[1]INFRA!$A$1:$F$1859,3,0),(IF($B169="SINAPI",VLOOKUP($C169,[1]SINAPI!$A$1:$G$9552,3,0),(IF($B169="CDHU",VLOOKUP($C169,[1]CDHU!$A$1:$G$5122,3,0),(IF($B169="SIEC",VLOOKUP($C169,[1]SIEC!$A$1:$F$5304,3,0),(IF($B169="DER",VLOOKUP($C169,[1]DER!$A$1:$F$2075,3,0),(IF($B169="FDE",VLOOKUP($C169,[1]FDE!$A$1:$F$3289,3,0),(IF($B169="SICRO",VLOOKUP($C169,[1]SICRO!$A$1:$E$7371,3,0)))))))))))))))))</f>
        <v>M3</v>
      </c>
      <c r="J169" s="61">
        <f t="shared" ref="J169" si="126">ROUND(SUM(K169:K172),2)</f>
        <v>1537.86</v>
      </c>
      <c r="L169" s="1" t="str">
        <f>UPPER(ROUND((IF($B169="EDIF",VLOOKUP($C169,[1]EDIF!$A$1:$F$3677,4,0),(IF($B169="INFRA",VLOOKUP($C169,[1]INFRA!$A$1:$F$1859,4,0),(IF($B169="SINAPI",VLOOKUP($C169,[1]SINAPI!$A$1:$G$9552,4,0),(IF($B169="CDHU",VLOOKUP($C169,[1]CDHU!$A$1:$G$5122,6,0),(IF($B169="SIEC",VLOOKUP($C169,[1]SIEC!$A$1:$F$5304,5,0),(IF($B169="DER",VLOOKUP($C169,[1]DER!$A$1:$F$3075,5,0),(IF($B169="FDE",VLOOKUP($C169,[1]FDE!$A$1:$F$3289,5,0),(IF($B169="SICRO",VLOOKUP($C169,[1]SICRO!$A$1:$E$7371,4,0))))))))))))))))),2))</f>
        <v>46,76</v>
      </c>
      <c r="M169" s="1">
        <f t="shared" ref="M169" si="127">TRUNC(J169*L169,2)</f>
        <v>71910.33</v>
      </c>
      <c r="N169" s="49">
        <f t="shared" ref="N169" si="128">C169</f>
        <v>3001030</v>
      </c>
      <c r="O169" s="1" t="str">
        <f>UPPER(IF($B169="EDIF",VLOOKUP($C169,[1]EDIF!$A$1:$F$2677,5,0),(IF($B169="INFRA",VLOOKUP($C169,[1]INFRA!$A$1:$F$859,5,0),(IF($B169="SINAPI",VLOOKUP($C169,[1]SINAPI!$A$1:$G$7552,7,0),(IF($B169="CDHU",VLOOKUP($C169,[1]CDHU!$A$1:$G$4122,7,0),(IF($B169="SIEC",VLOOKUP($C169,[1]SIEC!$A$1:$F$4304,6,0),(IF($B169="DER",VLOOKUP($C169,[1]DER!$A$1:$F$2075,6,0),(IF($B169="SICRO",VLOOKUP($C169,[1]SICRO!$A$1:$E$6371,5,0)))))))))))))))</f>
        <v>SIURB-E JAN/26</v>
      </c>
    </row>
    <row r="170" spans="2:17" ht="23.25" customHeight="1" x14ac:dyDescent="0.2">
      <c r="B170" s="62"/>
      <c r="C170" s="60" t="s">
        <v>10</v>
      </c>
      <c r="D170" s="200" t="s">
        <v>242</v>
      </c>
      <c r="E170" s="201"/>
      <c r="F170" s="201"/>
      <c r="G170" s="201"/>
      <c r="H170" s="202"/>
      <c r="I170" s="40"/>
      <c r="J170" s="61"/>
      <c r="K170" s="82">
        <f>K184*3.1</f>
        <v>215.00050000000002</v>
      </c>
      <c r="N170" s="32"/>
    </row>
    <row r="171" spans="2:17" ht="23.25" customHeight="1" x14ac:dyDescent="0.2">
      <c r="B171" s="62"/>
      <c r="C171" s="60" t="s">
        <v>10</v>
      </c>
      <c r="D171" s="200" t="s">
        <v>244</v>
      </c>
      <c r="E171" s="201"/>
      <c r="F171" s="201"/>
      <c r="G171" s="201"/>
      <c r="H171" s="202"/>
      <c r="I171" s="40"/>
      <c r="J171" s="61"/>
      <c r="K171" s="82">
        <f>K185*3.1</f>
        <v>1322.8630000000001</v>
      </c>
      <c r="N171" s="32"/>
    </row>
    <row r="172" spans="2:17" x14ac:dyDescent="0.2">
      <c r="B172" s="62"/>
      <c r="C172" s="60" t="s">
        <v>10</v>
      </c>
      <c r="D172" s="55"/>
      <c r="E172" s="56"/>
      <c r="F172" s="56"/>
      <c r="G172" s="56"/>
      <c r="H172" s="57"/>
      <c r="I172" s="40"/>
      <c r="J172" s="61"/>
      <c r="N172" s="32"/>
    </row>
    <row r="173" spans="2:17" ht="23.25" customHeight="1" x14ac:dyDescent="0.2">
      <c r="B173" s="62" t="s">
        <v>9</v>
      </c>
      <c r="C173" s="77">
        <v>3002004</v>
      </c>
      <c r="D173" s="197" t="str">
        <f>UPPER(IF($B173="EDIF",VLOOKUP($C173,[1]EDIF!$A$1:$F$3677,2,0),(IF($B173="INFRA",VLOOKUP($C173,[1]INFRA!$A$1:$F$1859,2,0),(IF($B173="SINAPI",VLOOKUP($C173,[1]SINAPI!$A$1:$G$9552,2,0),(IF($B173="CDHU",VLOOKUP($C173,[1]CDHU!$A$1:$G$5122,2,0),(IF($B173="SIEC",VLOOKUP($C173,[1]SIEC!$A$1:$F$5304,2,0),(IF($B173="DER",VLOOKUP($C173,[1]DER!$A$1:$F$3075,2,0),(IF($B173="FDE",VLOOKUP($C173,[1]FDE!$A$1:$F$3289,2,0),(IF($B173="SICRO",VLOOKUP($C173,[1]SICRO!$A$1:$E$7371,2,0)))))))))))))))))</f>
        <v>ARMADURA EM AÇO CA-50</v>
      </c>
      <c r="E173" s="198"/>
      <c r="F173" s="198"/>
      <c r="G173" s="198"/>
      <c r="H173" s="199"/>
      <c r="I173" s="46" t="str">
        <f>UPPER(IF($B173="EDIF",VLOOKUP($C173,[1]EDIF!$A$1:$F$3677,3,0),(IF($B173="INFRA",VLOOKUP($C173,[1]INFRA!$A$1:$F$1859,3,0),(IF($B173="SINAPI",VLOOKUP($C173,[1]SINAPI!$A$1:$G$9552,3,0),(IF($B173="CDHU",VLOOKUP($C173,[1]CDHU!$A$1:$G$5122,3,0),(IF($B173="SIEC",VLOOKUP($C173,[1]SIEC!$A$1:$F$5304,3,0),(IF($B173="DER",VLOOKUP($C173,[1]DER!$A$1:$F$2075,3,0),(IF($B173="FDE",VLOOKUP($C173,[1]FDE!$A$1:$F$3289,3,0),(IF($B173="SICRO",VLOOKUP($C173,[1]SICRO!$A$1:$E$7371,3,0)))))))))))))))))</f>
        <v>KG</v>
      </c>
      <c r="J173" s="61">
        <f t="shared" ref="J173" si="129">ROUND(SUM(K173:K175),2)</f>
        <v>4318.3999999999996</v>
      </c>
      <c r="L173" s="1" t="str">
        <f>UPPER(ROUND((IF($B173="EDIF",VLOOKUP($C173,[1]EDIF!$A$1:$F$3677,4,0),(IF($B173="INFRA",VLOOKUP($C173,[1]INFRA!$A$1:$F$1859,4,0),(IF($B173="SINAPI",VLOOKUP($C173,[1]SINAPI!$A$1:$G$9552,4,0),(IF($B173="CDHU",VLOOKUP($C173,[1]CDHU!$A$1:$G$5122,6,0),(IF($B173="SIEC",VLOOKUP($C173,[1]SIEC!$A$1:$F$5304,5,0),(IF($B173="DER",VLOOKUP($C173,[1]DER!$A$1:$F$3075,5,0),(IF($B173="FDE",VLOOKUP($C173,[1]FDE!$A$1:$F$3289,5,0),(IF($B173="SICRO",VLOOKUP($C173,[1]SICRO!$A$1:$E$7371,4,0))))))))))))))))),2))</f>
        <v>10,38</v>
      </c>
      <c r="M173" s="1">
        <f t="shared" ref="M173" si="130">TRUNC(J173*L173,2)</f>
        <v>44824.99</v>
      </c>
      <c r="N173" s="49">
        <f t="shared" ref="N173" si="131">C173</f>
        <v>3002004</v>
      </c>
      <c r="O173" s="1" t="str">
        <f>UPPER(IF($B173="EDIF",VLOOKUP($C173,[1]EDIF!$A$1:$F$2677,5,0),(IF($B173="INFRA",VLOOKUP($C173,[1]INFRA!$A$1:$F$859,5,0),(IF($B173="SINAPI",VLOOKUP($C173,[1]SINAPI!$A$1:$G$7552,7,0),(IF($B173="CDHU",VLOOKUP($C173,[1]CDHU!$A$1:$G$4122,7,0),(IF($B173="SIEC",VLOOKUP($C173,[1]SIEC!$A$1:$F$4304,6,0),(IF($B173="DER",VLOOKUP($C173,[1]DER!$A$1:$F$2075,6,0),(IF($B173="SICRO",VLOOKUP($C173,[1]SICRO!$A$1:$E$6371,5,0)))))))))))))))</f>
        <v>SIURB-E JAN/26</v>
      </c>
    </row>
    <row r="174" spans="2:17" ht="23.25" customHeight="1" x14ac:dyDescent="0.2">
      <c r="B174" s="62"/>
      <c r="C174" s="60" t="s">
        <v>10</v>
      </c>
      <c r="D174" s="200" t="s">
        <v>226</v>
      </c>
      <c r="E174" s="201"/>
      <c r="F174" s="201"/>
      <c r="G174" s="201"/>
      <c r="H174" s="202"/>
      <c r="I174" s="40"/>
      <c r="J174" s="61"/>
      <c r="K174" s="82">
        <f>J179*80</f>
        <v>4318.3999999999996</v>
      </c>
      <c r="N174" s="32"/>
    </row>
    <row r="175" spans="2:17" x14ac:dyDescent="0.2">
      <c r="B175" s="62"/>
      <c r="C175" s="60" t="s">
        <v>10</v>
      </c>
      <c r="D175" s="55"/>
      <c r="E175" s="56"/>
      <c r="F175" s="56"/>
      <c r="G175" s="56"/>
      <c r="H175" s="57"/>
      <c r="I175" s="40"/>
      <c r="J175" s="61"/>
      <c r="N175" s="32"/>
    </row>
    <row r="176" spans="2:17" ht="23.25" customHeight="1" x14ac:dyDescent="0.2">
      <c r="B176" s="62" t="s">
        <v>9</v>
      </c>
      <c r="C176" s="77">
        <v>3002007</v>
      </c>
      <c r="D176" s="197" t="str">
        <f>UPPER(IF($B176="EDIF",VLOOKUP($C176,[1]EDIF!$A$1:$F$3677,2,0),(IF($B176="INFRA",VLOOKUP($C176,[1]INFRA!$A$1:$F$1859,2,0),(IF($B176="SINAPI",VLOOKUP($C176,[1]SINAPI!$A$1:$G$9552,2,0),(IF($B176="CDHU",VLOOKUP($C176,[1]CDHU!$A$1:$G$5122,2,0),(IF($B176="SIEC",VLOOKUP($C176,[1]SIEC!$A$1:$F$5304,2,0),(IF($B176="DER",VLOOKUP($C176,[1]DER!$A$1:$F$3075,2,0),(IF($B176="FDE",VLOOKUP($C176,[1]FDE!$A$1:$F$3289,2,0),(IF($B176="SICRO",VLOOKUP($C176,[1]SICRO!$A$1:$E$7371,2,0)))))))))))))))))</f>
        <v>ARMADURA EM AÇO CA-60</v>
      </c>
      <c r="E176" s="198"/>
      <c r="F176" s="198"/>
      <c r="G176" s="198"/>
      <c r="H176" s="199"/>
      <c r="I176" s="46" t="str">
        <f>UPPER(IF($B176="EDIF",VLOOKUP($C176,[1]EDIF!$A$1:$F$3677,3,0),(IF($B176="INFRA",VLOOKUP($C176,[1]INFRA!$A$1:$F$1859,3,0),(IF($B176="SINAPI",VLOOKUP($C176,[1]SINAPI!$A$1:$G$9552,3,0),(IF($B176="CDHU",VLOOKUP($C176,[1]CDHU!$A$1:$G$5122,3,0),(IF($B176="SIEC",VLOOKUP($C176,[1]SIEC!$A$1:$F$5304,3,0),(IF($B176="DER",VLOOKUP($C176,[1]DER!$A$1:$F$2075,3,0),(IF($B176="FDE",VLOOKUP($C176,[1]FDE!$A$1:$F$3289,3,0),(IF($B176="SICRO",VLOOKUP($C176,[1]SICRO!$A$1:$E$7371,3,0)))))))))))))))))</f>
        <v>KG</v>
      </c>
      <c r="J176" s="61">
        <f t="shared" ref="J176" si="132">ROUND(SUM(K176:K178),2)</f>
        <v>1079.5999999999999</v>
      </c>
      <c r="L176" s="1" t="str">
        <f>UPPER(ROUND((IF($B176="EDIF",VLOOKUP($C176,[1]EDIF!$A$1:$F$3677,4,0),(IF($B176="INFRA",VLOOKUP($C176,[1]INFRA!$A$1:$F$1859,4,0),(IF($B176="SINAPI",VLOOKUP($C176,[1]SINAPI!$A$1:$G$9552,4,0),(IF($B176="CDHU",VLOOKUP($C176,[1]CDHU!$A$1:$G$5122,6,0),(IF($B176="SIEC",VLOOKUP($C176,[1]SIEC!$A$1:$F$5304,5,0),(IF($B176="DER",VLOOKUP($C176,[1]DER!$A$1:$F$3075,5,0),(IF($B176="FDE",VLOOKUP($C176,[1]FDE!$A$1:$F$3289,5,0),(IF($B176="SICRO",VLOOKUP($C176,[1]SICRO!$A$1:$E$7371,4,0))))))))))))))))),2))</f>
        <v>10,73</v>
      </c>
      <c r="M176" s="1">
        <f t="shared" ref="M176" si="133">TRUNC(J176*L176,2)</f>
        <v>11584.1</v>
      </c>
      <c r="N176" s="49">
        <f t="shared" ref="N176" si="134">C176</f>
        <v>3002007</v>
      </c>
      <c r="O176" s="1" t="str">
        <f>UPPER(IF($B176="EDIF",VLOOKUP($C176,[1]EDIF!$A$1:$F$2677,5,0),(IF($B176="INFRA",VLOOKUP($C176,[1]INFRA!$A$1:$F$859,5,0),(IF($B176="SINAPI",VLOOKUP($C176,[1]SINAPI!$A$1:$G$7552,7,0),(IF($B176="CDHU",VLOOKUP($C176,[1]CDHU!$A$1:$G$4122,7,0),(IF($B176="SIEC",VLOOKUP($C176,[1]SIEC!$A$1:$F$4304,6,0),(IF($B176="DER",VLOOKUP($C176,[1]DER!$A$1:$F$2075,6,0),(IF($B176="SICRO",VLOOKUP($C176,[1]SICRO!$A$1:$E$6371,5,0)))))))))))))))</f>
        <v>SIURB-E JAN/26</v>
      </c>
    </row>
    <row r="177" spans="2:15" ht="23.25" customHeight="1" x14ac:dyDescent="0.2">
      <c r="B177" s="62"/>
      <c r="C177" s="60" t="s">
        <v>10</v>
      </c>
      <c r="D177" s="200" t="s">
        <v>227</v>
      </c>
      <c r="E177" s="201"/>
      <c r="F177" s="201"/>
      <c r="G177" s="201"/>
      <c r="H177" s="202"/>
      <c r="I177" s="40"/>
      <c r="J177" s="61"/>
      <c r="K177" s="82">
        <f>J179*20</f>
        <v>1079.5999999999999</v>
      </c>
      <c r="N177" s="32"/>
    </row>
    <row r="178" spans="2:15" x14ac:dyDescent="0.2">
      <c r="B178" s="62"/>
      <c r="C178" s="60" t="s">
        <v>10</v>
      </c>
      <c r="D178" s="55"/>
      <c r="E178" s="56"/>
      <c r="F178" s="56"/>
      <c r="G178" s="56"/>
      <c r="H178" s="57"/>
      <c r="I178" s="40"/>
      <c r="J178" s="61"/>
      <c r="N178" s="32"/>
    </row>
    <row r="179" spans="2:15" ht="23.25" customHeight="1" x14ac:dyDescent="0.2">
      <c r="B179" s="62" t="s">
        <v>9</v>
      </c>
      <c r="C179" s="77">
        <v>3003017</v>
      </c>
      <c r="D179" s="197" t="str">
        <f>UPPER(IF($B179="EDIF",VLOOKUP($C179,[1]EDIF!$A$1:$F$3677,2,0),(IF($B179="INFRA",VLOOKUP($C179,[1]INFRA!$A$1:$F$1859,2,0),(IF($B179="SINAPI",VLOOKUP($C179,[1]SINAPI!$A$1:$G$9552,2,0),(IF($B179="CDHU",VLOOKUP($C179,[1]CDHU!$A$1:$G$5122,2,0),(IF($B179="SIEC",VLOOKUP($C179,[1]SIEC!$A$1:$F$5304,2,0),(IF($B179="DER",VLOOKUP($C179,[1]DER!$A$1:$F$3075,2,0),(IF($B179="FDE",VLOOKUP($C179,[1]FDE!$A$1:$F$3289,2,0),(IF($B179="SICRO",VLOOKUP($C179,[1]SICRO!$A$1:$E$7371,2,0)))))))))))))))))</f>
        <v>CONCRETO FCK = 25,0MPA - USINADO</v>
      </c>
      <c r="E179" s="198"/>
      <c r="F179" s="198"/>
      <c r="G179" s="198"/>
      <c r="H179" s="199"/>
      <c r="I179" s="46" t="str">
        <f>UPPER(IF($B179="EDIF",VLOOKUP($C179,[1]EDIF!$A$1:$F$3677,3,0),(IF($B179="INFRA",VLOOKUP($C179,[1]INFRA!$A$1:$F$1859,3,0),(IF($B179="SINAPI",VLOOKUP($C179,[1]SINAPI!$A$1:$G$9552,3,0),(IF($B179="CDHU",VLOOKUP($C179,[1]CDHU!$A$1:$G$5122,3,0),(IF($B179="SIEC",VLOOKUP($C179,[1]SIEC!$A$1:$F$5304,3,0),(IF($B179="DER",VLOOKUP($C179,[1]DER!$A$1:$F$2075,3,0),(IF($B179="FDE",VLOOKUP($C179,[1]FDE!$A$1:$F$3289,3,0),(IF($B179="SICRO",VLOOKUP($C179,[1]SICRO!$A$1:$E$7371,3,0)))))))))))))))))</f>
        <v>M3</v>
      </c>
      <c r="J179" s="61">
        <f t="shared" ref="J179" si="135">ROUND(SUM(K179:K182),2)</f>
        <v>53.98</v>
      </c>
      <c r="L179" s="1" t="str">
        <f>UPPER(ROUND((IF($B179="EDIF",VLOOKUP($C179,[1]EDIF!$A$1:$F$3677,4,0),(IF($B179="INFRA",VLOOKUP($C179,[1]INFRA!$A$1:$F$1859,4,0),(IF($B179="SINAPI",VLOOKUP($C179,[1]SINAPI!$A$1:$G$9552,4,0),(IF($B179="CDHU",VLOOKUP($C179,[1]CDHU!$A$1:$G$5122,6,0),(IF($B179="SIEC",VLOOKUP($C179,[1]SIEC!$A$1:$F$5304,5,0),(IF($B179="DER",VLOOKUP($C179,[1]DER!$A$1:$F$3075,5,0),(IF($B179="FDE",VLOOKUP($C179,[1]FDE!$A$1:$F$3289,5,0),(IF($B179="SICRO",VLOOKUP($C179,[1]SICRO!$A$1:$E$7371,4,0))))))))))))))))),2))</f>
        <v>553,21</v>
      </c>
      <c r="M179" s="1">
        <f t="shared" ref="M179" si="136">TRUNC(J179*L179,2)</f>
        <v>29862.27</v>
      </c>
      <c r="N179" s="49">
        <f t="shared" ref="N179" si="137">C179</f>
        <v>3003017</v>
      </c>
      <c r="O179" s="1" t="str">
        <f>UPPER(IF($B179="EDIF",VLOOKUP($C179,[1]EDIF!$A$1:$F$2677,5,0),(IF($B179="INFRA",VLOOKUP($C179,[1]INFRA!$A$1:$F$859,5,0),(IF($B179="SINAPI",VLOOKUP($C179,[1]SINAPI!$A$1:$G$7552,7,0),(IF($B179="CDHU",VLOOKUP($C179,[1]CDHU!$A$1:$G$4122,7,0),(IF($B179="SIEC",VLOOKUP($C179,[1]SIEC!$A$1:$F$4304,6,0),(IF($B179="DER",VLOOKUP($C179,[1]DER!$A$1:$F$2075,6,0),(IF($B179="SICRO",VLOOKUP($C179,[1]SICRO!$A$1:$E$6371,5,0)))))))))))))))</f>
        <v>SIURB-E JAN/26</v>
      </c>
    </row>
    <row r="180" spans="2:15" ht="23.25" customHeight="1" x14ac:dyDescent="0.2">
      <c r="B180" s="62"/>
      <c r="C180" s="60" t="s">
        <v>10</v>
      </c>
      <c r="D180" s="200" t="s">
        <v>235</v>
      </c>
      <c r="E180" s="201"/>
      <c r="F180" s="201"/>
      <c r="G180" s="201"/>
      <c r="H180" s="202"/>
      <c r="I180" s="40"/>
      <c r="J180" s="61"/>
      <c r="K180" s="82">
        <f>Calculos!BJ91</f>
        <v>20.155199999999997</v>
      </c>
      <c r="N180" s="32"/>
    </row>
    <row r="181" spans="2:15" ht="23.25" customHeight="1" x14ac:dyDescent="0.2">
      <c r="B181" s="62"/>
      <c r="C181" s="60" t="s">
        <v>10</v>
      </c>
      <c r="D181" s="200" t="s">
        <v>237</v>
      </c>
      <c r="E181" s="201"/>
      <c r="F181" s="201"/>
      <c r="G181" s="201"/>
      <c r="H181" s="202"/>
      <c r="I181" s="40"/>
      <c r="J181" s="61"/>
      <c r="K181" s="82">
        <f>Calculos!AX37</f>
        <v>33.821000000000005</v>
      </c>
      <c r="N181" s="32"/>
    </row>
    <row r="182" spans="2:15" x14ac:dyDescent="0.2">
      <c r="B182" s="62"/>
      <c r="C182" s="60" t="s">
        <v>10</v>
      </c>
      <c r="D182" s="55"/>
      <c r="E182" s="56"/>
      <c r="F182" s="56"/>
      <c r="G182" s="56"/>
      <c r="H182" s="57"/>
      <c r="I182" s="40"/>
      <c r="J182" s="61"/>
      <c r="N182" s="32"/>
    </row>
    <row r="183" spans="2:15" ht="23.25" customHeight="1" x14ac:dyDescent="0.2">
      <c r="B183" s="62" t="s">
        <v>9</v>
      </c>
      <c r="C183" s="77">
        <v>3004021</v>
      </c>
      <c r="D183" s="197" t="str">
        <f>UPPER(IF($B183="EDIF",VLOOKUP($C183,[1]EDIF!$A$1:$F$3677,2,0),(IF($B183="INFRA",VLOOKUP($C183,[1]INFRA!$A$1:$F$1859,2,0),(IF($B183="SINAPI",VLOOKUP($C183,[1]SINAPI!$A$1:$G$9552,2,0),(IF($B183="CDHU",VLOOKUP($C183,[1]CDHU!$A$1:$G$5122,2,0),(IF($B183="SIEC",VLOOKUP($C183,[1]SIEC!$A$1:$F$5304,2,0),(IF($B183="DER",VLOOKUP($C183,[1]DER!$A$1:$F$3075,2,0),(IF($B183="FDE",VLOOKUP($C183,[1]FDE!$A$1:$F$3289,2,0),(IF($B183="SICRO",VLOOKUP($C183,[1]SICRO!$A$1:$E$7371,2,0)))))))))))))))))</f>
        <v>LAJE MISTA TRELIÇADA H-12CM COM CAPEAMENTO 4CM (16CM)</v>
      </c>
      <c r="E183" s="198"/>
      <c r="F183" s="198"/>
      <c r="G183" s="198"/>
      <c r="H183" s="199"/>
      <c r="I183" s="46" t="str">
        <f>UPPER(IF($B183="EDIF",VLOOKUP($C183,[1]EDIF!$A$1:$F$3677,3,0),(IF($B183="INFRA",VLOOKUP($C183,[1]INFRA!$A$1:$F$1859,3,0),(IF($B183="SINAPI",VLOOKUP($C183,[1]SINAPI!$A$1:$G$9552,3,0),(IF($B183="CDHU",VLOOKUP($C183,[1]CDHU!$A$1:$G$5122,3,0),(IF($B183="SIEC",VLOOKUP($C183,[1]SIEC!$A$1:$F$5304,3,0),(IF($B183="DER",VLOOKUP($C183,[1]DER!$A$1:$F$2075,3,0),(IF($B183="FDE",VLOOKUP($C183,[1]FDE!$A$1:$F$3289,3,0),(IF($B183="SICRO",VLOOKUP($C183,[1]SICRO!$A$1:$E$7371,3,0)))))))))))))))))</f>
        <v>M2</v>
      </c>
      <c r="J183" s="61">
        <f t="shared" ref="J183" si="138">ROUND(SUM(K183:K186),2)</f>
        <v>496.09</v>
      </c>
      <c r="L183" s="1" t="str">
        <f>UPPER(ROUND((IF($B183="EDIF",VLOOKUP($C183,[1]EDIF!$A$1:$F$3677,4,0),(IF($B183="INFRA",VLOOKUP($C183,[1]INFRA!$A$1:$F$1859,4,0),(IF($B183="SINAPI",VLOOKUP($C183,[1]SINAPI!$A$1:$G$9552,4,0),(IF($B183="CDHU",VLOOKUP($C183,[1]CDHU!$A$1:$G$5122,6,0),(IF($B183="SIEC",VLOOKUP($C183,[1]SIEC!$A$1:$F$5304,5,0),(IF($B183="DER",VLOOKUP($C183,[1]DER!$A$1:$F$3075,5,0),(IF($B183="FDE",VLOOKUP($C183,[1]FDE!$A$1:$F$3289,5,0),(IF($B183="SICRO",VLOOKUP($C183,[1]SICRO!$A$1:$E$7371,4,0))))))))))))))))),2))</f>
        <v>184,98</v>
      </c>
      <c r="M183" s="1">
        <f t="shared" ref="M183" si="139">TRUNC(J183*L183,2)</f>
        <v>91766.720000000001</v>
      </c>
      <c r="N183" s="49">
        <f t="shared" ref="N183" si="140">C183</f>
        <v>3004021</v>
      </c>
      <c r="O183" s="1" t="str">
        <f>UPPER(IF($B183="EDIF",VLOOKUP($C183,[1]EDIF!$A$1:$F$2677,5,0),(IF($B183="INFRA",VLOOKUP($C183,[1]INFRA!$A$1:$F$859,5,0),(IF($B183="SINAPI",VLOOKUP($C183,[1]SINAPI!$A$1:$G$7552,7,0),(IF($B183="CDHU",VLOOKUP($C183,[1]CDHU!$A$1:$G$4122,7,0),(IF($B183="SIEC",VLOOKUP($C183,[1]SIEC!$A$1:$F$4304,6,0),(IF($B183="DER",VLOOKUP($C183,[1]DER!$A$1:$F$2075,6,0),(IF($B183="SICRO",VLOOKUP($C183,[1]SICRO!$A$1:$E$6371,5,0)))))))))))))))</f>
        <v>SIURB-E JAN/26</v>
      </c>
    </row>
    <row r="184" spans="2:15" ht="23.25" customHeight="1" x14ac:dyDescent="0.2">
      <c r="B184" s="62"/>
      <c r="C184" s="60" t="s">
        <v>10</v>
      </c>
      <c r="D184" s="200" t="s">
        <v>241</v>
      </c>
      <c r="E184" s="201"/>
      <c r="F184" s="201"/>
      <c r="G184" s="201"/>
      <c r="H184" s="202"/>
      <c r="I184" s="40"/>
      <c r="J184" s="61"/>
      <c r="K184" s="82">
        <f>4.85*14.3</f>
        <v>69.355000000000004</v>
      </c>
      <c r="N184" s="32"/>
    </row>
    <row r="185" spans="2:15" ht="23.25" customHeight="1" x14ac:dyDescent="0.2">
      <c r="B185" s="62"/>
      <c r="C185" s="60" t="s">
        <v>10</v>
      </c>
      <c r="D185" s="200" t="s">
        <v>243</v>
      </c>
      <c r="E185" s="201"/>
      <c r="F185" s="201"/>
      <c r="G185" s="201"/>
      <c r="H185" s="202"/>
      <c r="I185" s="40"/>
      <c r="J185" s="61"/>
      <c r="K185" s="82">
        <v>426.73</v>
      </c>
      <c r="N185" s="32"/>
    </row>
    <row r="186" spans="2:15" x14ac:dyDescent="0.2">
      <c r="B186" s="62"/>
      <c r="C186" s="60" t="s">
        <v>10</v>
      </c>
      <c r="D186" s="55"/>
      <c r="E186" s="56"/>
      <c r="F186" s="56"/>
      <c r="G186" s="56"/>
      <c r="H186" s="57"/>
      <c r="I186" s="40"/>
      <c r="J186" s="61"/>
      <c r="N186" s="32"/>
    </row>
    <row r="187" spans="2:15" ht="23.25" customHeight="1" x14ac:dyDescent="0.2">
      <c r="B187" s="62" t="s">
        <v>9</v>
      </c>
      <c r="C187" s="77">
        <v>5001040</v>
      </c>
      <c r="D187" s="197" t="str">
        <f>UPPER(IF($B187="EDIF",VLOOKUP($C187,[1]EDIF!$A$1:$F$3677,2,0),(IF($B187="INFRA",VLOOKUP($C187,[1]INFRA!$A$1:$F$1859,2,0),(IF($B187="SINAPI",VLOOKUP($C187,[1]SINAPI!$A$1:$G$9552,2,0),(IF($B187="CDHU",VLOOKUP($C187,[1]CDHU!$A$1:$G$5122,2,0),(IF($B187="SIEC",VLOOKUP($C187,[1]SIEC!$A$1:$F$5304,2,0),(IF($B187="DER",VLOOKUP($C187,[1]DER!$A$1:$F$3075,2,0),(IF($B187="FDE",VLOOKUP($C187,[1]FDE!$A$1:$F$3289,2,0),(IF($B187="SICRO",VLOOKUP($C187,[1]SICRO!$A$1:$E$7371,2,0)))))))))))))))))</f>
        <v>REGULARIZAÇÃO COM ARGAMASSA DE CIMENTO E AREIA - TRAÇO 1:3, ESPESSURA MÉDIA 30MM</v>
      </c>
      <c r="E187" s="198"/>
      <c r="F187" s="198"/>
      <c r="G187" s="198"/>
      <c r="H187" s="199"/>
      <c r="I187" s="46" t="str">
        <f>UPPER(IF($B187="EDIF",VLOOKUP($C187,[1]EDIF!$A$1:$F$3677,3,0),(IF($B187="INFRA",VLOOKUP($C187,[1]INFRA!$A$1:$F$1859,3,0),(IF($B187="SINAPI",VLOOKUP($C187,[1]SINAPI!$A$1:$G$9552,3,0),(IF($B187="CDHU",VLOOKUP($C187,[1]CDHU!$A$1:$G$5122,3,0),(IF($B187="SIEC",VLOOKUP($C187,[1]SIEC!$A$1:$F$5304,3,0),(IF($B187="DER",VLOOKUP($C187,[1]DER!$A$1:$F$2075,3,0),(IF($B187="FDE",VLOOKUP($C187,[1]FDE!$A$1:$F$3289,3,0),(IF($B187="SICRO",VLOOKUP($C187,[1]SICRO!$A$1:$E$7371,3,0)))))))))))))))))</f>
        <v>M2</v>
      </c>
      <c r="J187" s="61">
        <f t="shared" ref="J187" si="141">ROUND(SUM(K187:K190),2)</f>
        <v>819.34</v>
      </c>
      <c r="L187" s="1" t="str">
        <f>UPPER(ROUND((IF($B187="EDIF",VLOOKUP($C187,[1]EDIF!$A$1:$F$3677,4,0),(IF($B187="INFRA",VLOOKUP($C187,[1]INFRA!$A$1:$F$1859,4,0),(IF($B187="SINAPI",VLOOKUP($C187,[1]SINAPI!$A$1:$G$9552,4,0),(IF($B187="CDHU",VLOOKUP($C187,[1]CDHU!$A$1:$G$5122,6,0),(IF($B187="SIEC",VLOOKUP($C187,[1]SIEC!$A$1:$F$5304,5,0),(IF($B187="DER",VLOOKUP($C187,[1]DER!$A$1:$F$3075,5,0),(IF($B187="FDE",VLOOKUP($C187,[1]FDE!$A$1:$F$3289,5,0),(IF($B187="SICRO",VLOOKUP($C187,[1]SICRO!$A$1:$E$7371,4,0))))))))))))))))),2))</f>
        <v>51,02</v>
      </c>
      <c r="M187" s="1">
        <f t="shared" ref="M187" si="142">TRUNC(J187*L187,2)</f>
        <v>41802.720000000001</v>
      </c>
      <c r="N187" s="49">
        <f t="shared" ref="N187" si="143">C187</f>
        <v>5001040</v>
      </c>
      <c r="O187" s="1" t="str">
        <f>UPPER(IF($B187="EDIF",VLOOKUP($C187,[1]EDIF!$A$1:$F$2677,5,0),(IF($B187="INFRA",VLOOKUP($C187,[1]INFRA!$A$1:$F$859,5,0),(IF($B187="SINAPI",VLOOKUP($C187,[1]SINAPI!$A$1:$G$7552,7,0),(IF($B187="CDHU",VLOOKUP($C187,[1]CDHU!$A$1:$G$4122,7,0),(IF($B187="SIEC",VLOOKUP($C187,[1]SIEC!$A$1:$F$4304,6,0),(IF($B187="DER",VLOOKUP($C187,[1]DER!$A$1:$F$2075,6,0),(IF($B187="SICRO",VLOOKUP($C187,[1]SICRO!$A$1:$E$6371,5,0)))))))))))))))</f>
        <v>SIURB-E JAN/26</v>
      </c>
    </row>
    <row r="188" spans="2:15" ht="23.25" customHeight="1" x14ac:dyDescent="0.2">
      <c r="B188" s="62"/>
      <c r="C188" s="60" t="s">
        <v>10</v>
      </c>
      <c r="D188" s="200" t="s">
        <v>258</v>
      </c>
      <c r="E188" s="201"/>
      <c r="F188" s="201"/>
      <c r="G188" s="201"/>
      <c r="H188" s="202"/>
      <c r="I188" s="40"/>
      <c r="J188" s="61"/>
      <c r="K188" s="82">
        <f>J183</f>
        <v>496.09</v>
      </c>
      <c r="N188" s="32"/>
    </row>
    <row r="189" spans="2:15" ht="23.25" customHeight="1" x14ac:dyDescent="0.2">
      <c r="B189" s="62"/>
      <c r="C189" s="60" t="s">
        <v>10</v>
      </c>
      <c r="D189" s="200" t="s">
        <v>260</v>
      </c>
      <c r="E189" s="201"/>
      <c r="F189" s="201"/>
      <c r="G189" s="201"/>
      <c r="H189" s="202"/>
      <c r="I189" s="40"/>
      <c r="J189" s="61"/>
      <c r="K189" s="82">
        <v>323.25</v>
      </c>
      <c r="N189" s="32"/>
    </row>
    <row r="190" spans="2:15" x14ac:dyDescent="0.2">
      <c r="B190" s="62"/>
      <c r="C190" s="60" t="s">
        <v>10</v>
      </c>
      <c r="D190" s="55"/>
      <c r="E190" s="56"/>
      <c r="F190" s="56"/>
      <c r="G190" s="56"/>
      <c r="H190" s="57"/>
      <c r="I190" s="40"/>
      <c r="J190" s="61"/>
      <c r="N190" s="32"/>
    </row>
    <row r="191" spans="2:15" ht="23.25" customHeight="1" x14ac:dyDescent="0.2">
      <c r="B191" s="62" t="s">
        <v>9</v>
      </c>
      <c r="C191" s="77">
        <v>5001047</v>
      </c>
      <c r="D191" s="197" t="str">
        <f>UPPER(IF($B191="EDIF",VLOOKUP($C191,[1]EDIF!$A$1:$F$3677,2,0),(IF($B191="INFRA",VLOOKUP($C191,[1]INFRA!$A$1:$F$1859,2,0),(IF($B191="SINAPI",VLOOKUP($C191,[1]SINAPI!$A$1:$G$9552,2,0),(IF($B191="CDHU",VLOOKUP($C191,[1]CDHU!$A$1:$G$5122,2,0),(IF($B191="SIEC",VLOOKUP($C191,[1]SIEC!$A$1:$F$5304,2,0),(IF($B191="DER",VLOOKUP($C191,[1]DER!$A$1:$F$3075,2,0),(IF($B191="FDE",VLOOKUP($C191,[1]FDE!$A$1:$F$3289,2,0),(IF($B191="SICRO",VLOOKUP($C191,[1]SICRO!$A$1:$E$7371,2,0)))))))))))))))))</f>
        <v>PROTEÇÃO MECÂNICA COM ARGAMASSA DE CIMENTO E AREIA - TRAÇO 1:7, ESPESSURA MÉDIA 30MM</v>
      </c>
      <c r="E191" s="198"/>
      <c r="F191" s="198"/>
      <c r="G191" s="198"/>
      <c r="H191" s="199"/>
      <c r="I191" s="46" t="str">
        <f>UPPER(IF($B191="EDIF",VLOOKUP($C191,[1]EDIF!$A$1:$F$3677,3,0),(IF($B191="INFRA",VLOOKUP($C191,[1]INFRA!$A$1:$F$1859,3,0),(IF($B191="SINAPI",VLOOKUP($C191,[1]SINAPI!$A$1:$G$9552,3,0),(IF($B191="CDHU",VLOOKUP($C191,[1]CDHU!$A$1:$G$5122,3,0),(IF($B191="SIEC",VLOOKUP($C191,[1]SIEC!$A$1:$F$5304,3,0),(IF($B191="DER",VLOOKUP($C191,[1]DER!$A$1:$F$2075,3,0),(IF($B191="FDE",VLOOKUP($C191,[1]FDE!$A$1:$F$3289,3,0),(IF($B191="SICRO",VLOOKUP($C191,[1]SICRO!$A$1:$E$7371,3,0)))))))))))))))))</f>
        <v>M2</v>
      </c>
      <c r="J191" s="61">
        <f t="shared" ref="J191" si="144">ROUND(SUM(K191:K194),2)</f>
        <v>819.34</v>
      </c>
      <c r="L191" s="1" t="str">
        <f>UPPER(ROUND((IF($B191="EDIF",VLOOKUP($C191,[1]EDIF!$A$1:$F$3677,4,0),(IF($B191="INFRA",VLOOKUP($C191,[1]INFRA!$A$1:$F$1859,4,0),(IF($B191="SINAPI",VLOOKUP($C191,[1]SINAPI!$A$1:$G$9552,4,0),(IF($B191="CDHU",VLOOKUP($C191,[1]CDHU!$A$1:$G$5122,6,0),(IF($B191="SIEC",VLOOKUP($C191,[1]SIEC!$A$1:$F$5304,5,0),(IF($B191="DER",VLOOKUP($C191,[1]DER!$A$1:$F$3075,5,0),(IF($B191="FDE",VLOOKUP($C191,[1]FDE!$A$1:$F$3289,5,0),(IF($B191="SICRO",VLOOKUP($C191,[1]SICRO!$A$1:$E$7371,4,0))))))))))))))))),2))</f>
        <v>47,53</v>
      </c>
      <c r="M191" s="1">
        <f t="shared" ref="M191" si="145">TRUNC(J191*L191,2)</f>
        <v>38943.230000000003</v>
      </c>
      <c r="N191" s="49">
        <f t="shared" ref="N191" si="146">C191</f>
        <v>5001047</v>
      </c>
      <c r="O191" s="1" t="str">
        <f>UPPER(IF($B191="EDIF",VLOOKUP($C191,[1]EDIF!$A$1:$F$2677,5,0),(IF($B191="INFRA",VLOOKUP($C191,[1]INFRA!$A$1:$F$859,5,0),(IF($B191="SINAPI",VLOOKUP($C191,[1]SINAPI!$A$1:$G$7552,7,0),(IF($B191="CDHU",VLOOKUP($C191,[1]CDHU!$A$1:$G$4122,7,0),(IF($B191="SIEC",VLOOKUP($C191,[1]SIEC!$A$1:$F$4304,6,0),(IF($B191="DER",VLOOKUP($C191,[1]DER!$A$1:$F$2075,6,0),(IF($B191="SICRO",VLOOKUP($C191,[1]SICRO!$A$1:$E$6371,5,0)))))))))))))))</f>
        <v>SIURB-E JAN/26</v>
      </c>
    </row>
    <row r="192" spans="2:15" ht="23.25" customHeight="1" x14ac:dyDescent="0.2">
      <c r="B192" s="62"/>
      <c r="C192" s="60" t="s">
        <v>10</v>
      </c>
      <c r="D192" s="200" t="s">
        <v>259</v>
      </c>
      <c r="E192" s="201"/>
      <c r="F192" s="201"/>
      <c r="G192" s="201"/>
      <c r="H192" s="202"/>
      <c r="I192" s="40"/>
      <c r="J192" s="61"/>
      <c r="K192" s="82">
        <f>J187</f>
        <v>819.34</v>
      </c>
      <c r="N192" s="32"/>
    </row>
    <row r="193" spans="2:17" ht="23.25" customHeight="1" x14ac:dyDescent="0.2">
      <c r="B193" s="62"/>
      <c r="C193" s="60" t="s">
        <v>10</v>
      </c>
      <c r="D193" s="79"/>
      <c r="E193" s="80"/>
      <c r="F193" s="80"/>
      <c r="G193" s="80"/>
      <c r="H193" s="81"/>
      <c r="I193" s="40"/>
      <c r="J193" s="61"/>
      <c r="N193" s="32"/>
    </row>
    <row r="194" spans="2:17" x14ac:dyDescent="0.2">
      <c r="B194" s="62"/>
      <c r="C194" s="60" t="s">
        <v>10</v>
      </c>
      <c r="D194" s="55"/>
      <c r="E194" s="56"/>
      <c r="F194" s="56"/>
      <c r="G194" s="56"/>
      <c r="H194" s="57"/>
      <c r="I194" s="40"/>
      <c r="J194" s="61"/>
      <c r="N194" s="32"/>
    </row>
    <row r="195" spans="2:17" ht="23.25" customHeight="1" x14ac:dyDescent="0.2">
      <c r="B195" s="62" t="s">
        <v>9</v>
      </c>
      <c r="C195" s="77">
        <v>5001043</v>
      </c>
      <c r="D195" s="197" t="str">
        <f>UPPER(IF($B195="EDIF",VLOOKUP($C195,[1]EDIF!$A$1:$F$3677,2,0),(IF($B195="INFRA",VLOOKUP($C195,[1]INFRA!$A$1:$F$1859,2,0),(IF($B195="SINAPI",VLOOKUP($C195,[1]SINAPI!$A$1:$G$9552,2,0),(IF($B195="CDHU",VLOOKUP($C195,[1]CDHU!$A$1:$G$5122,2,0),(IF($B195="SIEC",VLOOKUP($C195,[1]SIEC!$A$1:$F$5304,2,0),(IF($B195="DER",VLOOKUP($C195,[1]DER!$A$1:$F$3075,2,0),(IF($B195="FDE",VLOOKUP($C195,[1]FDE!$A$1:$F$3289,2,0),(IF($B195="SICRO",VLOOKUP($C195,[1]SICRO!$A$1:$E$7371,2,0)))))))))))))))))</f>
        <v>PINTURA PROTETORA COM TINTA BETUMINOSA (PARA  ARGAMASSA IMPERMEÁVEL) - 2 DEMÃOS</v>
      </c>
      <c r="E195" s="198"/>
      <c r="F195" s="198"/>
      <c r="G195" s="198"/>
      <c r="H195" s="203"/>
      <c r="I195" s="46" t="str">
        <f>UPPER(IF($B195="EDIF",VLOOKUP($C195,[1]EDIF!$A$1:$F$3677,3,0),(IF($B195="INFRA",VLOOKUP($C195,[1]INFRA!$A$1:$F$1859,3,0),(IF($B195="SINAPI",VLOOKUP($C195,[1]SINAPI!$A$1:$G$9552,3,0),(IF($B195="CDHU",VLOOKUP($C195,[1]CDHU!$A$1:$G$5122,3,0),(IF($B195="SIEC",VLOOKUP($C195,[1]SIEC!$A$1:$F$5304,3,0),(IF($B195="DER",VLOOKUP($C195,[1]DER!$A$1:$F$2075,3,0),(IF($B195="FDE",VLOOKUP($C195,[1]FDE!$A$1:$F$3289,3,0),(IF($B195="SICRO",VLOOKUP($C195,[1]SICRO!$A$1:$E$7371,3,0)))))))))))))))))</f>
        <v>M2</v>
      </c>
      <c r="J195" s="61">
        <f t="shared" ref="J195" si="147">ROUND(SUM(K195:K198),2)</f>
        <v>819.34</v>
      </c>
      <c r="L195" s="1" t="str">
        <f>UPPER(ROUND((IF($B195="EDIF",VLOOKUP($C195,[1]EDIF!$A$1:$F$3677,4,0),(IF($B195="INFRA",VLOOKUP($C195,[1]INFRA!$A$1:$F$1859,4,0),(IF($B195="SINAPI",VLOOKUP($C195,[1]SINAPI!$A$1:$G$9552,4,0),(IF($B195="CDHU",VLOOKUP($C195,[1]CDHU!$A$1:$G$5122,6,0),(IF($B195="SIEC",VLOOKUP($C195,[1]SIEC!$A$1:$F$5304,5,0),(IF($B195="DER",VLOOKUP($C195,[1]DER!$A$1:$F$3075,5,0),(IF($B195="FDE",VLOOKUP($C195,[1]FDE!$A$1:$F$3289,5,0),(IF($B195="SICRO",VLOOKUP($C195,[1]SICRO!$A$1:$E$7371,4,0))))))))))))))))),2))</f>
        <v>18,33</v>
      </c>
      <c r="M195" s="1">
        <f t="shared" ref="M195" si="148">TRUNC(J195*L195,2)</f>
        <v>15018.5</v>
      </c>
      <c r="N195" s="49">
        <f t="shared" ref="N195" si="149">C195</f>
        <v>5001043</v>
      </c>
      <c r="O195" s="1" t="str">
        <f>UPPER(IF($B195="EDIF",VLOOKUP($C195,[1]EDIF!$A$1:$F$2677,5,0),(IF($B195="INFRA",VLOOKUP($C195,[1]INFRA!$A$1:$F$859,5,0),(IF($B195="SINAPI",VLOOKUP($C195,[1]SINAPI!$A$1:$G$7552,7,0),(IF($B195="CDHU",VLOOKUP($C195,[1]CDHU!$A$1:$G$4122,7,0),(IF($B195="SIEC",VLOOKUP($C195,[1]SIEC!$A$1:$F$4304,6,0),(IF($B195="DER",VLOOKUP($C195,[1]DER!$A$1:$F$2075,6,0),(IF($B195="SICRO",VLOOKUP($C195,[1]SICRO!$A$1:$E$6371,5,0)))))))))))))))</f>
        <v>SIURB-E JAN/26</v>
      </c>
    </row>
    <row r="196" spans="2:17" ht="23.25" customHeight="1" x14ac:dyDescent="0.2">
      <c r="B196" s="62"/>
      <c r="C196" s="60" t="s">
        <v>10</v>
      </c>
      <c r="D196" s="200" t="s">
        <v>259</v>
      </c>
      <c r="E196" s="201"/>
      <c r="F196" s="201"/>
      <c r="G196" s="201"/>
      <c r="H196" s="202"/>
      <c r="I196" s="40"/>
      <c r="J196" s="61"/>
      <c r="K196" s="82">
        <f>J191</f>
        <v>819.34</v>
      </c>
      <c r="N196" s="32"/>
    </row>
    <row r="197" spans="2:17" ht="23.25" customHeight="1" x14ac:dyDescent="0.2">
      <c r="B197" s="62"/>
      <c r="C197" s="60" t="s">
        <v>10</v>
      </c>
      <c r="D197" s="79"/>
      <c r="E197" s="80"/>
      <c r="F197" s="80"/>
      <c r="G197" s="80"/>
      <c r="H197" s="81"/>
      <c r="I197" s="40"/>
      <c r="J197" s="61"/>
      <c r="N197" s="32"/>
    </row>
    <row r="198" spans="2:17" x14ac:dyDescent="0.2">
      <c r="B198" s="62"/>
      <c r="C198" s="60" t="s">
        <v>10</v>
      </c>
      <c r="D198" s="55"/>
      <c r="E198" s="56"/>
      <c r="F198" s="56"/>
      <c r="G198" s="56"/>
      <c r="H198" s="57"/>
      <c r="I198" s="40"/>
      <c r="J198" s="61"/>
      <c r="N198" s="32"/>
    </row>
    <row r="199" spans="2:17" ht="23.25" customHeight="1" x14ac:dyDescent="0.2">
      <c r="B199" s="62"/>
      <c r="C199" s="60" t="s">
        <v>8</v>
      </c>
      <c r="D199" s="194" t="s">
        <v>299</v>
      </c>
      <c r="E199" s="195"/>
      <c r="F199" s="195"/>
      <c r="G199" s="195"/>
      <c r="H199" s="196"/>
      <c r="I199" s="40"/>
      <c r="J199" s="61"/>
      <c r="N199" s="32"/>
      <c r="Q199" s="90">
        <f>SUM(M199:M231)</f>
        <v>160409.81999999998</v>
      </c>
    </row>
    <row r="200" spans="2:17" ht="23.25" customHeight="1" x14ac:dyDescent="0.2">
      <c r="B200" s="62" t="s">
        <v>9</v>
      </c>
      <c r="C200" s="77">
        <v>4001041</v>
      </c>
      <c r="D200" s="197" t="str">
        <f>UPPER(IF($B200="EDIF",VLOOKUP($C200,[1]EDIF!$A$1:$F$3677,2,0),(IF($B200="INFRA",VLOOKUP($C200,[1]INFRA!$A$1:$F$1859,2,0),(IF($B200="SINAPI",VLOOKUP($C200,[1]SINAPI!$A$1:$G$9552,2,0),(IF($B200="CDHU",VLOOKUP($C200,[1]CDHU!$A$1:$G$5122,2,0),(IF($B200="SIEC",VLOOKUP($C200,[1]SIEC!$A$1:$F$5304,2,0),(IF($B200="DER",VLOOKUP($C200,[1]DER!$A$1:$F$3075,2,0),(IF($B200="FDE",VLOOKUP($C200,[1]FDE!$A$1:$F$3289,2,0),(IF($B200="SICRO",VLOOKUP($C200,[1]SICRO!$A$1:$E$7371,2,0)))))))))))))))))</f>
        <v>VB.01 - ALVENARIA EM BLOCOS DE CONCRETO 14 X 19 X 39CM</v>
      </c>
      <c r="E200" s="198"/>
      <c r="F200" s="198"/>
      <c r="G200" s="198"/>
      <c r="H200" s="199"/>
      <c r="I200" s="46" t="str">
        <f>UPPER(IF($B200="EDIF",VLOOKUP($C200,[1]EDIF!$A$1:$F$3677,3,0),(IF($B200="INFRA",VLOOKUP($C200,[1]INFRA!$A$1:$F$1859,3,0),(IF($B200="SINAPI",VLOOKUP($C200,[1]SINAPI!$A$1:$G$9552,3,0),(IF($B200="CDHU",VLOOKUP($C200,[1]CDHU!$A$1:$G$5122,3,0),(IF($B200="SIEC",VLOOKUP($C200,[1]SIEC!$A$1:$F$5304,3,0),(IF($B200="DER",VLOOKUP($C200,[1]DER!$A$1:$F$2075,3,0),(IF($B200="FDE",VLOOKUP($C200,[1]FDE!$A$1:$F$3289,3,0),(IF($B200="SICRO",VLOOKUP($C200,[1]SICRO!$A$1:$E$7371,3,0)))))))))))))))))</f>
        <v>M2</v>
      </c>
      <c r="J200" s="61">
        <f>ROUND(SUM(K200:K209),2)</f>
        <v>1126.45</v>
      </c>
      <c r="L200" s="1" t="str">
        <f>UPPER(ROUND((IF($B200="EDIF",VLOOKUP($C200,[1]EDIF!$A$1:$F$3677,4,0),(IF($B200="INFRA",VLOOKUP($C200,[1]INFRA!$A$1:$F$1859,4,0),(IF($B200="SINAPI",VLOOKUP($C200,[1]SINAPI!$A$1:$G$9552,4,0),(IF($B200="CDHU",VLOOKUP($C200,[1]CDHU!$A$1:$G$5122,6,0),(IF($B200="SIEC",VLOOKUP($C200,[1]SIEC!$A$1:$F$5304,5,0),(IF($B200="DER",VLOOKUP($C200,[1]DER!$A$1:$F$3075,5,0),(IF($B200="FDE",VLOOKUP($C200,[1]FDE!$A$1:$F$3289,5,0),(IF($B200="SICRO",VLOOKUP($C200,[1]SICRO!$A$1:$E$7371,4,0))))))))))))))))),2))</f>
        <v>104,86</v>
      </c>
      <c r="M200" s="1">
        <f t="shared" ref="M200" si="150">TRUNC(J200*L200,2)</f>
        <v>118119.54</v>
      </c>
      <c r="N200" s="49">
        <f t="shared" ref="N200" si="151">C200</f>
        <v>4001041</v>
      </c>
      <c r="O200" s="1" t="str">
        <f>UPPER(IF($B200="EDIF",VLOOKUP($C200,[1]EDIF!$A$1:$F$2677,5,0),(IF($B200="INFRA",VLOOKUP($C200,[1]INFRA!$A$1:$F$859,5,0),(IF($B200="SINAPI",VLOOKUP($C200,[1]SINAPI!$A$1:$G$7552,7,0),(IF($B200="CDHU",VLOOKUP($C200,[1]CDHU!$A$1:$G$4122,7,0),(IF($B200="SIEC",VLOOKUP($C200,[1]SIEC!$A$1:$F$4304,6,0),(IF($B200="DER",VLOOKUP($C200,[1]DER!$A$1:$F$2075,6,0),(IF($B200="SICRO",VLOOKUP($C200,[1]SICRO!$A$1:$E$6371,5,0)))))))))))))))</f>
        <v>SIURB-E JAN/26</v>
      </c>
    </row>
    <row r="201" spans="2:17" ht="23.25" customHeight="1" x14ac:dyDescent="0.2">
      <c r="B201" s="62"/>
      <c r="C201" s="60" t="s">
        <v>10</v>
      </c>
      <c r="D201" s="200" t="s">
        <v>245</v>
      </c>
      <c r="E201" s="201"/>
      <c r="F201" s="201"/>
      <c r="G201" s="201"/>
      <c r="H201" s="202"/>
      <c r="I201" s="40"/>
      <c r="J201" s="61"/>
      <c r="K201" s="82">
        <f>ROUND((23.45+14.6+11.59+16.13+8.86+4.75+25.26+8.3)*4.58,2)</f>
        <v>517.27</v>
      </c>
      <c r="N201" s="32"/>
    </row>
    <row r="202" spans="2:17" ht="23.25" customHeight="1" x14ac:dyDescent="0.2">
      <c r="B202" s="62"/>
      <c r="C202" s="60" t="s">
        <v>10</v>
      </c>
      <c r="D202" s="200" t="s">
        <v>247</v>
      </c>
      <c r="E202" s="201"/>
      <c r="F202" s="201"/>
      <c r="G202" s="201"/>
      <c r="H202" s="202"/>
      <c r="I202" s="40"/>
      <c r="J202" s="61"/>
      <c r="K202" s="82">
        <f>ROUND((6.15+6.15)*5.15,2)</f>
        <v>63.35</v>
      </c>
      <c r="N202" s="32"/>
    </row>
    <row r="203" spans="2:17" ht="23.25" customHeight="1" x14ac:dyDescent="0.2">
      <c r="B203" s="62"/>
      <c r="C203" s="60" t="s">
        <v>10</v>
      </c>
      <c r="D203" s="200" t="s">
        <v>246</v>
      </c>
      <c r="E203" s="201"/>
      <c r="F203" s="201"/>
      <c r="G203" s="201"/>
      <c r="H203" s="202"/>
      <c r="I203" s="40"/>
      <c r="J203" s="61"/>
      <c r="K203" s="82">
        <f>(5+5+2+6+6)*3.1</f>
        <v>74.400000000000006</v>
      </c>
      <c r="N203" s="32"/>
    </row>
    <row r="204" spans="2:17" ht="23.25" customHeight="1" x14ac:dyDescent="0.2">
      <c r="B204" s="62"/>
      <c r="C204" s="60" t="s">
        <v>10</v>
      </c>
      <c r="D204" s="200" t="s">
        <v>248</v>
      </c>
      <c r="E204" s="201"/>
      <c r="F204" s="201"/>
      <c r="G204" s="201"/>
      <c r="H204" s="202"/>
      <c r="I204" s="40"/>
      <c r="J204" s="61"/>
      <c r="K204" s="82">
        <f>(6.7+6.7+3+6+6+6+2.77+6+3.15+6+18.29+23.3)*3.1</f>
        <v>291.12099999999998</v>
      </c>
      <c r="N204" s="32"/>
    </row>
    <row r="205" spans="2:17" ht="23.25" customHeight="1" x14ac:dyDescent="0.2">
      <c r="B205" s="62"/>
      <c r="C205" s="60" t="s">
        <v>10</v>
      </c>
      <c r="D205" s="200" t="s">
        <v>250</v>
      </c>
      <c r="E205" s="201"/>
      <c r="F205" s="201"/>
      <c r="G205" s="201"/>
      <c r="H205" s="202"/>
      <c r="I205" s="40"/>
      <c r="J205" s="61"/>
      <c r="K205" s="82">
        <f>(8.3)*((4.48+5.43)/2)</f>
        <v>41.126500000000007</v>
      </c>
      <c r="N205" s="32"/>
    </row>
    <row r="206" spans="2:17" ht="23.25" customHeight="1" x14ac:dyDescent="0.2">
      <c r="B206" s="62"/>
      <c r="C206" s="60" t="s">
        <v>10</v>
      </c>
      <c r="D206" s="200" t="s">
        <v>249</v>
      </c>
      <c r="E206" s="201"/>
      <c r="F206" s="201"/>
      <c r="G206" s="201"/>
      <c r="H206" s="202"/>
      <c r="I206" s="40"/>
      <c r="J206" s="61"/>
      <c r="K206" s="82">
        <f>17.12*5.43</f>
        <v>92.961600000000004</v>
      </c>
      <c r="N206" s="32"/>
    </row>
    <row r="207" spans="2:17" ht="23.25" customHeight="1" x14ac:dyDescent="0.2">
      <c r="B207" s="62"/>
      <c r="C207" s="60" t="s">
        <v>10</v>
      </c>
      <c r="D207" s="200" t="s">
        <v>251</v>
      </c>
      <c r="E207" s="201"/>
      <c r="F207" s="201"/>
      <c r="G207" s="201"/>
      <c r="H207" s="202"/>
      <c r="I207" s="40"/>
      <c r="J207" s="61"/>
      <c r="K207" s="82">
        <f>12.57*0.5</f>
        <v>6.2850000000000001</v>
      </c>
      <c r="N207" s="32"/>
    </row>
    <row r="208" spans="2:17" ht="23.25" customHeight="1" x14ac:dyDescent="0.2">
      <c r="B208" s="62"/>
      <c r="C208" s="60" t="s">
        <v>10</v>
      </c>
      <c r="D208" s="200" t="s">
        <v>252</v>
      </c>
      <c r="E208" s="201"/>
      <c r="F208" s="201"/>
      <c r="G208" s="201"/>
      <c r="H208" s="202"/>
      <c r="I208" s="40"/>
      <c r="J208" s="61"/>
      <c r="K208" s="82">
        <f>(4.12+0.62+4.41)*((3.3+5.43)/2)</f>
        <v>39.939750000000004</v>
      </c>
      <c r="N208" s="32"/>
    </row>
    <row r="209" spans="2:15" x14ac:dyDescent="0.2">
      <c r="B209" s="62"/>
      <c r="C209" s="60" t="s">
        <v>10</v>
      </c>
      <c r="D209" s="55"/>
      <c r="E209" s="56"/>
      <c r="F209" s="56"/>
      <c r="G209" s="56"/>
      <c r="H209" s="57"/>
      <c r="I209" s="40"/>
      <c r="J209" s="61"/>
      <c r="N209" s="32"/>
    </row>
    <row r="210" spans="2:15" ht="23.25" customHeight="1" x14ac:dyDescent="0.2">
      <c r="B210" s="62" t="s">
        <v>9</v>
      </c>
      <c r="C210" s="77">
        <v>4001098</v>
      </c>
      <c r="D210" s="197" t="str">
        <f>UPPER(IF($B210="EDIF",VLOOKUP($C210,[1]EDIF!$A$1:$F$3677,2,0),(IF($B210="INFRA",VLOOKUP($C210,[1]INFRA!$A$1:$F$1859,2,0),(IF($B210="SINAPI",VLOOKUP($C210,[1]SINAPI!$A$1:$G$9552,2,0),(IF($B210="CDHU",VLOOKUP($C210,[1]CDHU!$A$1:$G$5122,2,0),(IF($B210="SIEC",VLOOKUP($C210,[1]SIEC!$A$1:$F$5304,2,0),(IF($B210="DER",VLOOKUP($C210,[1]DER!$A$1:$F$3075,2,0),(IF($B210="FDE",VLOOKUP($C210,[1]FDE!$A$1:$F$3289,2,0),(IF($B210="SICRO",VLOOKUP($C210,[1]SICRO!$A$1:$E$7371,2,0)))))))))))))))))</f>
        <v>VERGAS, CINTAS E PILARETES DE CONCRETO</v>
      </c>
      <c r="E210" s="198"/>
      <c r="F210" s="198"/>
      <c r="G210" s="198"/>
      <c r="H210" s="199"/>
      <c r="I210" s="46" t="str">
        <f>UPPER(IF($B210="EDIF",VLOOKUP($C210,[1]EDIF!$A$1:$F$3677,3,0),(IF($B210="INFRA",VLOOKUP($C210,[1]INFRA!$A$1:$F$1859,3,0),(IF($B210="SINAPI",VLOOKUP($C210,[1]SINAPI!$A$1:$G$9552,3,0),(IF($B210="CDHU",VLOOKUP($C210,[1]CDHU!$A$1:$G$5122,3,0),(IF($B210="SIEC",VLOOKUP($C210,[1]SIEC!$A$1:$F$5304,3,0),(IF($B210="DER",VLOOKUP($C210,[1]DER!$A$1:$F$2075,3,0),(IF($B210="FDE",VLOOKUP($C210,[1]FDE!$A$1:$F$3289,3,0),(IF($B210="SICRO",VLOOKUP($C210,[1]SICRO!$A$1:$E$7371,3,0)))))))))))))))))</f>
        <v>M3</v>
      </c>
      <c r="J210" s="61">
        <f t="shared" ref="J210" si="152">ROUND(SUM(K210:K219),2)</f>
        <v>2.94</v>
      </c>
      <c r="L210" s="1" t="str">
        <f>UPPER(ROUND((IF($B210="EDIF",VLOOKUP($C210,[1]EDIF!$A$1:$F$3677,4,0),(IF($B210="INFRA",VLOOKUP($C210,[1]INFRA!$A$1:$F$1859,4,0),(IF($B210="SINAPI",VLOOKUP($C210,[1]SINAPI!$A$1:$G$9552,4,0),(IF($B210="CDHU",VLOOKUP($C210,[1]CDHU!$A$1:$G$5122,6,0),(IF($B210="SIEC",VLOOKUP($C210,[1]SIEC!$A$1:$F$5304,5,0),(IF($B210="DER",VLOOKUP($C210,[1]DER!$A$1:$F$3075,5,0),(IF($B210="FDE",VLOOKUP($C210,[1]FDE!$A$1:$F$3289,5,0),(IF($B210="SICRO",VLOOKUP($C210,[1]SICRO!$A$1:$E$7371,4,0))))))))))))))))),2))</f>
        <v>1971,14</v>
      </c>
      <c r="M210" s="1">
        <f t="shared" ref="M210" si="153">TRUNC(J210*L210,2)</f>
        <v>5795.15</v>
      </c>
      <c r="N210" s="49">
        <f t="shared" ref="N210" si="154">C210</f>
        <v>4001098</v>
      </c>
      <c r="O210" s="1" t="str">
        <f>UPPER(IF($B210="EDIF",VLOOKUP($C210,[1]EDIF!$A$1:$F$2677,5,0),(IF($B210="INFRA",VLOOKUP($C210,[1]INFRA!$A$1:$F$859,5,0),(IF($B210="SINAPI",VLOOKUP($C210,[1]SINAPI!$A$1:$G$7552,7,0),(IF($B210="CDHU",VLOOKUP($C210,[1]CDHU!$A$1:$G$4122,7,0),(IF($B210="SIEC",VLOOKUP($C210,[1]SIEC!$A$1:$F$4304,6,0),(IF($B210="DER",VLOOKUP($C210,[1]DER!$A$1:$F$2075,6,0),(IF($B210="SICRO",VLOOKUP($C210,[1]SICRO!$A$1:$E$6371,5,0)))))))))))))))</f>
        <v>SIURB-E JAN/26</v>
      </c>
    </row>
    <row r="211" spans="2:15" ht="23.25" customHeight="1" x14ac:dyDescent="0.2">
      <c r="B211" s="62"/>
      <c r="C211" s="60" t="s">
        <v>10</v>
      </c>
      <c r="D211" s="200" t="s">
        <v>263</v>
      </c>
      <c r="E211" s="201"/>
      <c r="F211" s="201"/>
      <c r="G211" s="201"/>
      <c r="H211" s="202"/>
      <c r="I211" s="40"/>
      <c r="J211" s="61"/>
      <c r="K211" s="82">
        <f>5*0.15*0.15*1.8</f>
        <v>0.20249999999999999</v>
      </c>
      <c r="N211" s="32"/>
    </row>
    <row r="212" spans="2:15" ht="23.25" customHeight="1" x14ac:dyDescent="0.2">
      <c r="B212" s="62"/>
      <c r="C212" s="60" t="s">
        <v>10</v>
      </c>
      <c r="D212" s="200" t="s">
        <v>264</v>
      </c>
      <c r="E212" s="201"/>
      <c r="F212" s="201"/>
      <c r="G212" s="201"/>
      <c r="H212" s="202"/>
      <c r="I212" s="40"/>
      <c r="J212" s="61"/>
      <c r="K212" s="82">
        <f>1*0.15*0.15*(22-1-6)</f>
        <v>0.33749999999999997</v>
      </c>
      <c r="N212" s="32"/>
    </row>
    <row r="213" spans="2:15" ht="23.25" customHeight="1" x14ac:dyDescent="0.2">
      <c r="B213" s="62"/>
      <c r="C213" s="60" t="s">
        <v>10</v>
      </c>
      <c r="D213" s="200" t="s">
        <v>265</v>
      </c>
      <c r="E213" s="201"/>
      <c r="F213" s="201"/>
      <c r="G213" s="201"/>
      <c r="H213" s="202"/>
      <c r="I213" s="40"/>
      <c r="J213" s="61"/>
      <c r="K213" s="82">
        <f>1.1*0.15*0.15*1</f>
        <v>2.4750000000000001E-2</v>
      </c>
      <c r="N213" s="32"/>
    </row>
    <row r="214" spans="2:15" ht="23.25" customHeight="1" x14ac:dyDescent="0.2">
      <c r="B214" s="62"/>
      <c r="C214" s="60" t="s">
        <v>10</v>
      </c>
      <c r="D214" s="200" t="s">
        <v>266</v>
      </c>
      <c r="E214" s="201"/>
      <c r="F214" s="201"/>
      <c r="G214" s="201"/>
      <c r="H214" s="202"/>
      <c r="I214" s="40"/>
      <c r="J214" s="61"/>
      <c r="K214" s="82">
        <f>1.2*0.15*0.15*3</f>
        <v>8.1000000000000003E-2</v>
      </c>
      <c r="N214" s="32"/>
    </row>
    <row r="215" spans="2:15" ht="23.25" customHeight="1" x14ac:dyDescent="0.2">
      <c r="B215" s="62"/>
      <c r="C215" s="60" t="s">
        <v>10</v>
      </c>
      <c r="D215" s="200" t="s">
        <v>267</v>
      </c>
      <c r="E215" s="201"/>
      <c r="F215" s="201"/>
      <c r="G215" s="201"/>
      <c r="H215" s="202"/>
      <c r="I215" s="40"/>
      <c r="J215" s="61"/>
      <c r="K215" s="82">
        <f>1.2*0.15*0.15*1</f>
        <v>2.7E-2</v>
      </c>
      <c r="N215" s="32"/>
    </row>
    <row r="216" spans="2:15" ht="23.25" customHeight="1" x14ac:dyDescent="0.2">
      <c r="B216" s="62"/>
      <c r="C216" s="60" t="s">
        <v>10</v>
      </c>
      <c r="D216" s="200" t="s">
        <v>268</v>
      </c>
      <c r="E216" s="201"/>
      <c r="F216" s="201"/>
      <c r="G216" s="201"/>
      <c r="H216" s="202"/>
      <c r="I216" s="40"/>
      <c r="J216" s="61"/>
      <c r="K216" s="82">
        <f>22*2*0.15*0.15*2</f>
        <v>1.9799999999999998</v>
      </c>
      <c r="N216" s="32"/>
    </row>
    <row r="217" spans="2:15" ht="23.25" customHeight="1" x14ac:dyDescent="0.2">
      <c r="B217" s="62"/>
      <c r="C217" s="60" t="s">
        <v>10</v>
      </c>
      <c r="D217" s="200" t="s">
        <v>269</v>
      </c>
      <c r="E217" s="201"/>
      <c r="F217" s="201"/>
      <c r="G217" s="201"/>
      <c r="H217" s="202"/>
      <c r="I217" s="40"/>
      <c r="J217" s="61"/>
      <c r="K217" s="82">
        <f>2*2*0.15*0.15*0.8</f>
        <v>7.1999999999999995E-2</v>
      </c>
      <c r="N217" s="32"/>
    </row>
    <row r="218" spans="2:15" ht="23.25" customHeight="1" x14ac:dyDescent="0.2">
      <c r="B218" s="62"/>
      <c r="C218" s="60" t="s">
        <v>10</v>
      </c>
      <c r="D218" s="200" t="s">
        <v>270</v>
      </c>
      <c r="E218" s="201"/>
      <c r="F218" s="201"/>
      <c r="G218" s="201"/>
      <c r="H218" s="202"/>
      <c r="I218" s="40"/>
      <c r="J218" s="61"/>
      <c r="K218" s="82">
        <f>4*1.2*0.15*0.15*2</f>
        <v>0.216</v>
      </c>
      <c r="N218" s="32"/>
    </row>
    <row r="219" spans="2:15" x14ac:dyDescent="0.2">
      <c r="B219" s="62"/>
      <c r="C219" s="60" t="s">
        <v>10</v>
      </c>
      <c r="D219" s="55"/>
      <c r="E219" s="56"/>
      <c r="F219" s="56"/>
      <c r="G219" s="56"/>
      <c r="H219" s="57"/>
      <c r="I219" s="40"/>
      <c r="J219" s="61"/>
      <c r="N219" s="32"/>
    </row>
    <row r="220" spans="2:15" ht="23.25" customHeight="1" x14ac:dyDescent="0.2">
      <c r="B220" s="62" t="s">
        <v>9</v>
      </c>
      <c r="C220" s="77">
        <v>4003030</v>
      </c>
      <c r="D220" s="197" t="str">
        <f>UPPER(IF($B220="EDIF",VLOOKUP($C220,[1]EDIF!$A$1:$F$3677,2,0),(IF($B220="INFRA",VLOOKUP($C220,[1]INFRA!$A$1:$F$1859,2,0),(IF($B220="SINAPI",VLOOKUP($C220,[1]SINAPI!$A$1:$G$9552,2,0),(IF($B220="CDHU",VLOOKUP($C220,[1]CDHU!$A$1:$G$5122,2,0),(IF($B220="SIEC",VLOOKUP($C220,[1]SIEC!$A$1:$F$5304,2,0),(IF($B220="DER",VLOOKUP($C220,[1]DER!$A$1:$F$3075,2,0),(IF($B220="FDE",VLOOKUP($C220,[1]FDE!$A$1:$F$3289,2,0),(IF($B220="SICRO",VLOOKUP($C220,[1]SICRO!$A$1:$E$7371,2,0)))))))))))))))))</f>
        <v>PLACAS DE GRANILITE - 30MM DE ESPESSURA</v>
      </c>
      <c r="E220" s="198"/>
      <c r="F220" s="198"/>
      <c r="G220" s="198"/>
      <c r="H220" s="199"/>
      <c r="I220" s="46" t="str">
        <f>UPPER(IF($B220="EDIF",VLOOKUP($C220,[1]EDIF!$A$1:$F$3677,3,0),(IF($B220="INFRA",VLOOKUP($C220,[1]INFRA!$A$1:$F$1859,3,0),(IF($B220="SINAPI",VLOOKUP($C220,[1]SINAPI!$A$1:$G$9552,3,0),(IF($B220="CDHU",VLOOKUP($C220,[1]CDHU!$A$1:$G$5122,3,0),(IF($B220="SIEC",VLOOKUP($C220,[1]SIEC!$A$1:$F$5304,3,0),(IF($B220="DER",VLOOKUP($C220,[1]DER!$A$1:$F$2075,3,0),(IF($B220="FDE",VLOOKUP($C220,[1]FDE!$A$1:$F$3289,3,0),(IF($B220="SICRO",VLOOKUP($C220,[1]SICRO!$A$1:$E$7371,3,0)))))))))))))))))</f>
        <v>M2</v>
      </c>
      <c r="J220" s="61">
        <f t="shared" ref="J220" si="155">ROUND(SUM(K220:K222),2)</f>
        <v>85.93</v>
      </c>
      <c r="L220" s="1" t="str">
        <f>UPPER(ROUND((IF($B220="EDIF",VLOOKUP($C220,[1]EDIF!$A$1:$F$3677,4,0),(IF($B220="INFRA",VLOOKUP($C220,[1]INFRA!$A$1:$F$1859,4,0),(IF($B220="SINAPI",VLOOKUP($C220,[1]SINAPI!$A$1:$G$9552,4,0),(IF($B220="CDHU",VLOOKUP($C220,[1]CDHU!$A$1:$G$5122,6,0),(IF($B220="SIEC",VLOOKUP($C220,[1]SIEC!$A$1:$F$5304,5,0),(IF($B220="DER",VLOOKUP($C220,[1]DER!$A$1:$F$3075,5,0),(IF($B220="FDE",VLOOKUP($C220,[1]FDE!$A$1:$F$3289,5,0),(IF($B220="SICRO",VLOOKUP($C220,[1]SICRO!$A$1:$E$7371,4,0))))))))))))))))),2))</f>
        <v>334,13</v>
      </c>
      <c r="M220" s="1">
        <f t="shared" ref="M220" si="156">TRUNC(J220*L220,2)</f>
        <v>28711.79</v>
      </c>
      <c r="N220" s="49">
        <f t="shared" ref="N220" si="157">C220</f>
        <v>4003030</v>
      </c>
      <c r="O220" s="1" t="str">
        <f>UPPER(IF($B220="EDIF",VLOOKUP($C220,[1]EDIF!$A$1:$F$2677,5,0),(IF($B220="INFRA",VLOOKUP($C220,[1]INFRA!$A$1:$F$859,5,0),(IF($B220="SINAPI",VLOOKUP($C220,[1]SINAPI!$A$1:$G$7552,7,0),(IF($B220="CDHU",VLOOKUP($C220,[1]CDHU!$A$1:$G$4122,7,0),(IF($B220="SIEC",VLOOKUP($C220,[1]SIEC!$A$1:$F$4304,6,0),(IF($B220="DER",VLOOKUP($C220,[1]DER!$A$1:$F$2075,6,0),(IF($B220="SICRO",VLOOKUP($C220,[1]SICRO!$A$1:$E$6371,5,0)))))))))))))))</f>
        <v>SIURB-E JAN/26</v>
      </c>
    </row>
    <row r="221" spans="2:15" ht="23.25" customHeight="1" x14ac:dyDescent="0.2">
      <c r="B221" s="62"/>
      <c r="C221" s="60" t="s">
        <v>10</v>
      </c>
      <c r="D221" s="200" t="s">
        <v>256</v>
      </c>
      <c r="E221" s="201"/>
      <c r="F221" s="201"/>
      <c r="G221" s="201"/>
      <c r="H221" s="202"/>
      <c r="I221" s="40"/>
      <c r="J221" s="61"/>
      <c r="K221" s="82">
        <f>((1.4*6)+(4.65*2))*1.8</f>
        <v>31.86</v>
      </c>
      <c r="N221" s="32"/>
    </row>
    <row r="222" spans="2:15" ht="23.25" customHeight="1" x14ac:dyDescent="0.2">
      <c r="B222" s="62"/>
      <c r="C222" s="60" t="s">
        <v>10</v>
      </c>
      <c r="D222" s="200" t="s">
        <v>257</v>
      </c>
      <c r="E222" s="201"/>
      <c r="F222" s="201"/>
      <c r="G222" s="201"/>
      <c r="H222" s="202"/>
      <c r="I222" s="40"/>
      <c r="J222" s="61"/>
      <c r="K222" s="82">
        <f>((1.2*7)+(4.82*2)+(6*2))*1.8</f>
        <v>54.072000000000003</v>
      </c>
      <c r="N222" s="32"/>
    </row>
    <row r="223" spans="2:15" x14ac:dyDescent="0.2">
      <c r="B223" s="62"/>
      <c r="C223" s="60" t="s">
        <v>10</v>
      </c>
      <c r="D223" s="55"/>
      <c r="E223" s="56"/>
      <c r="F223" s="56"/>
      <c r="G223" s="56"/>
      <c r="H223" s="57"/>
      <c r="I223" s="40"/>
      <c r="J223" s="61"/>
      <c r="N223" s="32"/>
    </row>
    <row r="224" spans="2:15" ht="23.25" customHeight="1" x14ac:dyDescent="0.2">
      <c r="B224" s="62" t="s">
        <v>9</v>
      </c>
      <c r="C224" s="77">
        <v>4003071</v>
      </c>
      <c r="D224" s="197" t="str">
        <f>UPPER(IF($B224="EDIF",VLOOKUP($C224,[1]EDIF!$A$1:$F$3677,2,0),(IF($B224="INFRA",VLOOKUP($C224,[1]INFRA!$A$1:$F$1859,2,0),(IF($B224="SINAPI",VLOOKUP($C224,[1]SINAPI!$A$1:$G$9552,2,0),(IF($B224="CDHU",VLOOKUP($C224,[1]CDHU!$A$1:$G$5122,2,0),(IF($B224="SIEC",VLOOKUP($C224,[1]SIEC!$A$1:$F$5304,2,0),(IF($B224="DER",VLOOKUP($C224,[1]DER!$A$1:$F$3075,2,0),(IF($B224="FDE",VLOOKUP($C224,[1]FDE!$A$1:$F$3289,2,0),(IF($B224="SICRO",VLOOKUP($C224,[1]SICRO!$A$1:$E$7371,2,0)))))))))))))))))</f>
        <v xml:space="preserve"> FORNECIMENTO E INSTALAÇÃO DE PAREDE TIPO DRYWALL DE FACE DUPLA EM GESSO ACARTONADO ST - 1ST 12,5 + 1ST 12,5</v>
      </c>
      <c r="E224" s="198"/>
      <c r="F224" s="198"/>
      <c r="G224" s="198"/>
      <c r="H224" s="199"/>
      <c r="I224" s="46" t="str">
        <f>UPPER(IF($B224="EDIF",VLOOKUP($C224,[1]EDIF!$A$1:$F$3677,3,0),(IF($B224="INFRA",VLOOKUP($C224,[1]INFRA!$A$1:$F$1859,3,0),(IF($B224="SINAPI",VLOOKUP($C224,[1]SINAPI!$A$1:$G$9552,3,0),(IF($B224="CDHU",VLOOKUP($C224,[1]CDHU!$A$1:$G$5122,3,0),(IF($B224="SIEC",VLOOKUP($C224,[1]SIEC!$A$1:$F$5304,3,0),(IF($B224="DER",VLOOKUP($C224,[1]DER!$A$1:$F$2075,3,0),(IF($B224="FDE",VLOOKUP($C224,[1]FDE!$A$1:$F$3289,3,0),(IF($B224="SICRO",VLOOKUP($C224,[1]SICRO!$A$1:$E$7371,3,0)))))))))))))))))</f>
        <v>M2</v>
      </c>
      <c r="J224" s="61">
        <f t="shared" ref="J224" si="158">ROUND(SUM(K224:K227),2)</f>
        <v>43.09</v>
      </c>
      <c r="L224" s="1" t="str">
        <f>UPPER(ROUND((IF($B224="EDIF",VLOOKUP($C224,[1]EDIF!$A$1:$F$3677,4,0),(IF($B224="INFRA",VLOOKUP($C224,[1]INFRA!$A$1:$F$1859,4,0),(IF($B224="SINAPI",VLOOKUP($C224,[1]SINAPI!$A$1:$G$9552,4,0),(IF($B224="CDHU",VLOOKUP($C224,[1]CDHU!$A$1:$G$5122,6,0),(IF($B224="SIEC",VLOOKUP($C224,[1]SIEC!$A$1:$F$5304,5,0),(IF($B224="DER",VLOOKUP($C224,[1]DER!$A$1:$F$3075,5,0),(IF($B224="FDE",VLOOKUP($C224,[1]FDE!$A$1:$F$3289,5,0),(IF($B224="SICRO",VLOOKUP($C224,[1]SICRO!$A$1:$E$7371,4,0))))))))))))))))),2))</f>
        <v>135,91</v>
      </c>
      <c r="M224" s="1">
        <f t="shared" ref="M224" si="159">TRUNC(J224*L224,2)</f>
        <v>5856.36</v>
      </c>
      <c r="N224" s="49">
        <f t="shared" ref="N224" si="160">C224</f>
        <v>4003071</v>
      </c>
      <c r="O224" s="1" t="str">
        <f>UPPER(IF($B224="EDIF",VLOOKUP($C224,[1]EDIF!$A$1:$F$2677,5,0),(IF($B224="INFRA",VLOOKUP($C224,[1]INFRA!$A$1:$F$859,5,0),(IF($B224="SINAPI",VLOOKUP($C224,[1]SINAPI!$A$1:$G$7552,7,0),(IF($B224="CDHU",VLOOKUP($C224,[1]CDHU!$A$1:$G$4122,7,0),(IF($B224="SIEC",VLOOKUP($C224,[1]SIEC!$A$1:$F$4304,6,0),(IF($B224="DER",VLOOKUP($C224,[1]DER!$A$1:$F$2075,6,0),(IF($B224="SICRO",VLOOKUP($C224,[1]SICRO!$A$1:$E$6371,5,0)))))))))))))))</f>
        <v>SIURB-E JAN/26</v>
      </c>
    </row>
    <row r="225" spans="2:17" ht="23.25" customHeight="1" x14ac:dyDescent="0.2">
      <c r="B225" s="62"/>
      <c r="C225" s="60" t="s">
        <v>10</v>
      </c>
      <c r="D225" s="200" t="s">
        <v>253</v>
      </c>
      <c r="E225" s="201"/>
      <c r="F225" s="201"/>
      <c r="G225" s="201"/>
      <c r="H225" s="202"/>
      <c r="I225" s="40"/>
      <c r="J225" s="61"/>
      <c r="K225" s="82">
        <f>(4+3.1)*3.1</f>
        <v>22.009999999999998</v>
      </c>
      <c r="N225" s="32"/>
    </row>
    <row r="226" spans="2:17" ht="23.25" customHeight="1" x14ac:dyDescent="0.2">
      <c r="B226" s="62"/>
      <c r="C226" s="60" t="s">
        <v>10</v>
      </c>
      <c r="D226" s="200" t="s">
        <v>254</v>
      </c>
      <c r="E226" s="201"/>
      <c r="F226" s="201"/>
      <c r="G226" s="201"/>
      <c r="H226" s="202"/>
      <c r="I226" s="40"/>
      <c r="J226" s="61"/>
      <c r="K226" s="82">
        <f>(4+2.8)*3.1</f>
        <v>21.08</v>
      </c>
      <c r="N226" s="32"/>
    </row>
    <row r="227" spans="2:17" x14ac:dyDescent="0.2">
      <c r="B227" s="62"/>
      <c r="C227" s="60" t="s">
        <v>10</v>
      </c>
      <c r="D227" s="55"/>
      <c r="E227" s="56"/>
      <c r="F227" s="56"/>
      <c r="G227" s="56"/>
      <c r="H227" s="57"/>
      <c r="I227" s="40"/>
      <c r="J227" s="61"/>
      <c r="N227" s="32"/>
    </row>
    <row r="228" spans="2:17" ht="23.25" customHeight="1" x14ac:dyDescent="0.2">
      <c r="B228" s="62" t="s">
        <v>9</v>
      </c>
      <c r="C228" s="77">
        <v>4003074</v>
      </c>
      <c r="D228" s="197" t="str">
        <f>UPPER(IF($B228="EDIF",VLOOKUP($C228,[1]EDIF!$A$1:$F$3677,2,0),(IF($B228="INFRA",VLOOKUP($C228,[1]INFRA!$A$1:$F$1859,2,0),(IF($B228="SINAPI",VLOOKUP($C228,[1]SINAPI!$A$1:$G$9552,2,0),(IF($B228="CDHU",VLOOKUP($C228,[1]CDHU!$A$1:$G$5122,2,0),(IF($B228="SIEC",VLOOKUP($C228,[1]SIEC!$A$1:$F$5304,2,0),(IF($B228="DER",VLOOKUP($C228,[1]DER!$A$1:$F$3075,2,0),(IF($B228="FDE",VLOOKUP($C228,[1]FDE!$A$1:$F$3289,2,0),(IF($B228="SICRO",VLOOKUP($C228,[1]SICRO!$A$1:$E$7371,2,0)))))))))))))))))</f>
        <v xml:space="preserve"> ISOLAMENTO ACÚSTICO PARA SISTEMA DE DRYWALL</v>
      </c>
      <c r="E228" s="198"/>
      <c r="F228" s="198"/>
      <c r="G228" s="198"/>
      <c r="H228" s="199"/>
      <c r="I228" s="46" t="str">
        <f>UPPER(IF($B228="EDIF",VLOOKUP($C228,[1]EDIF!$A$1:$F$3677,3,0),(IF($B228="INFRA",VLOOKUP($C228,[1]INFRA!$A$1:$F$1859,3,0),(IF($B228="SINAPI",VLOOKUP($C228,[1]SINAPI!$A$1:$G$9552,3,0),(IF($B228="CDHU",VLOOKUP($C228,[1]CDHU!$A$1:$G$5122,3,0),(IF($B228="SIEC",VLOOKUP($C228,[1]SIEC!$A$1:$F$5304,3,0),(IF($B228="DER",VLOOKUP($C228,[1]DER!$A$1:$F$2075,3,0),(IF($B228="FDE",VLOOKUP($C228,[1]FDE!$A$1:$F$3289,3,0),(IF($B228="SICRO",VLOOKUP($C228,[1]SICRO!$A$1:$E$7371,3,0)))))))))))))))))</f>
        <v>M2</v>
      </c>
      <c r="J228" s="61">
        <f t="shared" ref="J228" si="161">ROUND(SUM(K228:K230),2)</f>
        <v>43.09</v>
      </c>
      <c r="L228" s="1" t="str">
        <f>UPPER(ROUND((IF($B228="EDIF",VLOOKUP($C228,[1]EDIF!$A$1:$F$3677,4,0),(IF($B228="INFRA",VLOOKUP($C228,[1]INFRA!$A$1:$F$1859,4,0),(IF($B228="SINAPI",VLOOKUP($C228,[1]SINAPI!$A$1:$G$9552,4,0),(IF($B228="CDHU",VLOOKUP($C228,[1]CDHU!$A$1:$G$5122,6,0),(IF($B228="SIEC",VLOOKUP($C228,[1]SIEC!$A$1:$F$5304,5,0),(IF($B228="DER",VLOOKUP($C228,[1]DER!$A$1:$F$3075,5,0),(IF($B228="FDE",VLOOKUP($C228,[1]FDE!$A$1:$F$3289,5,0),(IF($B228="SICRO",VLOOKUP($C228,[1]SICRO!$A$1:$E$7371,4,0))))))))))))))))),2))</f>
        <v>44,72</v>
      </c>
      <c r="M228" s="1">
        <f t="shared" ref="M228" si="162">TRUNC(J228*L228,2)</f>
        <v>1926.98</v>
      </c>
      <c r="N228" s="49">
        <f t="shared" ref="N228" si="163">C228</f>
        <v>4003074</v>
      </c>
      <c r="O228" s="1" t="str">
        <f>UPPER(IF($B228="EDIF",VLOOKUP($C228,[1]EDIF!$A$1:$F$2677,5,0),(IF($B228="INFRA",VLOOKUP($C228,[1]INFRA!$A$1:$F$859,5,0),(IF($B228="SINAPI",VLOOKUP($C228,[1]SINAPI!$A$1:$G$7552,7,0),(IF($B228="CDHU",VLOOKUP($C228,[1]CDHU!$A$1:$G$4122,7,0),(IF($B228="SIEC",VLOOKUP($C228,[1]SIEC!$A$1:$F$4304,6,0),(IF($B228="DER",VLOOKUP($C228,[1]DER!$A$1:$F$2075,6,0),(IF($B228="SICRO",VLOOKUP($C228,[1]SICRO!$A$1:$E$6371,5,0)))))))))))))))</f>
        <v>SIURB-E JAN/26</v>
      </c>
    </row>
    <row r="229" spans="2:17" ht="23.25" customHeight="1" x14ac:dyDescent="0.2">
      <c r="B229" s="62"/>
      <c r="C229" s="60" t="s">
        <v>10</v>
      </c>
      <c r="D229" s="200" t="s">
        <v>255</v>
      </c>
      <c r="E229" s="201"/>
      <c r="F229" s="201"/>
      <c r="G229" s="201"/>
      <c r="H229" s="202"/>
      <c r="I229" s="40"/>
      <c r="J229" s="61"/>
      <c r="K229" s="82">
        <f>J224</f>
        <v>43.09</v>
      </c>
      <c r="N229" s="32"/>
    </row>
    <row r="230" spans="2:17" x14ac:dyDescent="0.2">
      <c r="B230" s="62"/>
      <c r="C230" s="60" t="s">
        <v>10</v>
      </c>
      <c r="D230" s="55"/>
      <c r="E230" s="56"/>
      <c r="F230" s="56"/>
      <c r="G230" s="56"/>
      <c r="H230" s="57"/>
      <c r="I230" s="40"/>
      <c r="J230" s="61"/>
      <c r="N230" s="32"/>
    </row>
    <row r="231" spans="2:17" ht="23.25" customHeight="1" x14ac:dyDescent="0.2">
      <c r="B231" s="62"/>
      <c r="C231" s="60" t="s">
        <v>8</v>
      </c>
      <c r="D231" s="194" t="s">
        <v>300</v>
      </c>
      <c r="E231" s="195"/>
      <c r="F231" s="195"/>
      <c r="G231" s="195"/>
      <c r="H231" s="196"/>
      <c r="I231" s="40"/>
      <c r="J231" s="61"/>
      <c r="N231" s="32"/>
      <c r="Q231" s="90">
        <f>SUM(M231:M246)</f>
        <v>527708.41999999993</v>
      </c>
    </row>
    <row r="232" spans="2:17" ht="23.25" customHeight="1" x14ac:dyDescent="0.2">
      <c r="B232" s="62" t="s">
        <v>9</v>
      </c>
      <c r="C232" s="77">
        <v>6001016</v>
      </c>
      <c r="D232" s="197" t="str">
        <f>UPPER(IF($B232="EDIF",VLOOKUP($C232,[1]EDIF!$A$1:$F$3677,2,0),(IF($B232="INFRA",VLOOKUP($C232,[1]INFRA!$A$1:$F$1859,2,0),(IF($B232="SINAPI",VLOOKUP($C232,[1]SINAPI!$A$1:$G$9552,2,0),(IF($B232="CDHU",VLOOKUP($C232,[1]CDHU!$A$1:$G$5122,2,0),(IF($B232="SIEC",VLOOKUP($C232,[1]SIEC!$A$1:$F$5304,2,0),(IF($B232="DER",VLOOKUP($C232,[1]DER!$A$1:$F$3075,2,0),(IF($B232="FDE",VLOOKUP($C232,[1]FDE!$A$1:$F$3289,2,0),(IF($B232="SICRO",VLOOKUP($C232,[1]SICRO!$A$1:$E$7371,2,0)))))))))))))))))</f>
        <v>ESTRUTURA COM TESOURAS DE MADEIRA PARA TELHAS ONDULADAS CRFS/AL/PL - VÃOS 7,01 À 10,00M</v>
      </c>
      <c r="E232" s="198"/>
      <c r="F232" s="198"/>
      <c r="G232" s="198"/>
      <c r="H232" s="199"/>
      <c r="I232" s="46" t="str">
        <f>UPPER(IF($B232="EDIF",VLOOKUP($C232,[1]EDIF!$A$1:$F$3677,3,0),(IF($B232="INFRA",VLOOKUP($C232,[1]INFRA!$A$1:$F$1859,3,0),(IF($B232="SINAPI",VLOOKUP($C232,[1]SINAPI!$A$1:$G$9552,3,0),(IF($B232="CDHU",VLOOKUP($C232,[1]CDHU!$A$1:$G$5122,3,0),(IF($B232="SIEC",VLOOKUP($C232,[1]SIEC!$A$1:$F$5304,3,0),(IF($B232="DER",VLOOKUP($C232,[1]DER!$A$1:$F$2075,3,0),(IF($B232="FDE",VLOOKUP($C232,[1]FDE!$A$1:$F$3289,3,0),(IF($B232="SICRO",VLOOKUP($C232,[1]SICRO!$A$1:$E$7371,3,0)))))))))))))))))</f>
        <v>M2</v>
      </c>
      <c r="J232" s="61">
        <f t="shared" ref="J232" si="164">ROUND(SUM(K232:K234),2)</f>
        <v>154.56</v>
      </c>
      <c r="L232" s="1" t="str">
        <f>UPPER(ROUND((IF($B232="EDIF",VLOOKUP($C232,[1]EDIF!$A$1:$F$3677,4,0),(IF($B232="INFRA",VLOOKUP($C232,[1]INFRA!$A$1:$F$1859,4,0),(IF($B232="SINAPI",VLOOKUP($C232,[1]SINAPI!$A$1:$G$9552,4,0),(IF($B232="CDHU",VLOOKUP($C232,[1]CDHU!$A$1:$G$5122,6,0),(IF($B232="SIEC",VLOOKUP($C232,[1]SIEC!$A$1:$F$5304,5,0),(IF($B232="DER",VLOOKUP($C232,[1]DER!$A$1:$F$3075,5,0),(IF($B232="FDE",VLOOKUP($C232,[1]FDE!$A$1:$F$3289,5,0),(IF($B232="SICRO",VLOOKUP($C232,[1]SICRO!$A$1:$E$7371,4,0))))))))))))))))),2))</f>
        <v>178,19</v>
      </c>
      <c r="M232" s="1">
        <f t="shared" ref="M232" si="165">TRUNC(J232*L232,2)</f>
        <v>27541.040000000001</v>
      </c>
      <c r="N232" s="49">
        <f t="shared" ref="N232" si="166">C232</f>
        <v>6001016</v>
      </c>
      <c r="O232" s="1" t="str">
        <f>UPPER(IF($B232="EDIF",VLOOKUP($C232,[1]EDIF!$A$1:$F$2677,5,0),(IF($B232="INFRA",VLOOKUP($C232,[1]INFRA!$A$1:$F$859,5,0),(IF($B232="SINAPI",VLOOKUP($C232,[1]SINAPI!$A$1:$G$7552,7,0),(IF($B232="CDHU",VLOOKUP($C232,[1]CDHU!$A$1:$G$4122,7,0),(IF($B232="SIEC",VLOOKUP($C232,[1]SIEC!$A$1:$F$4304,6,0),(IF($B232="DER",VLOOKUP($C232,[1]DER!$A$1:$F$2075,6,0),(IF($B232="SICRO",VLOOKUP($C232,[1]SICRO!$A$1:$E$6371,5,0)))))))))))))))</f>
        <v>SIURB-E JAN/26</v>
      </c>
    </row>
    <row r="233" spans="2:17" ht="23.25" customHeight="1" x14ac:dyDescent="0.2">
      <c r="B233" s="62"/>
      <c r="C233" s="60" t="s">
        <v>10</v>
      </c>
      <c r="D233" s="200" t="s">
        <v>272</v>
      </c>
      <c r="E233" s="201"/>
      <c r="F233" s="201"/>
      <c r="G233" s="201"/>
      <c r="H233" s="202"/>
      <c r="I233" s="40"/>
      <c r="J233" s="61"/>
      <c r="K233" s="82">
        <v>154.56</v>
      </c>
      <c r="N233" s="32"/>
    </row>
    <row r="234" spans="2:17" x14ac:dyDescent="0.2">
      <c r="B234" s="62"/>
      <c r="C234" s="60" t="s">
        <v>10</v>
      </c>
      <c r="D234" s="55"/>
      <c r="E234" s="56"/>
      <c r="F234" s="56"/>
      <c r="G234" s="56"/>
      <c r="H234" s="57"/>
      <c r="I234" s="40"/>
      <c r="J234" s="61"/>
      <c r="N234" s="32"/>
    </row>
    <row r="235" spans="2:17" ht="23.25" customHeight="1" x14ac:dyDescent="0.2">
      <c r="B235" s="62" t="s">
        <v>9</v>
      </c>
      <c r="C235" s="77">
        <v>6001018</v>
      </c>
      <c r="D235" s="197" t="str">
        <f>UPPER(IF($B235="EDIF",VLOOKUP($C235,[1]EDIF!$A$1:$F$3677,2,0),(IF($B235="INFRA",VLOOKUP($C235,[1]INFRA!$A$1:$F$1859,2,0),(IF($B235="SINAPI",VLOOKUP($C235,[1]SINAPI!$A$1:$G$9552,2,0),(IF($B235="CDHU",VLOOKUP($C235,[1]CDHU!$A$1:$G$5122,2,0),(IF($B235="SIEC",VLOOKUP($C235,[1]SIEC!$A$1:$F$5304,2,0),(IF($B235="DER",VLOOKUP($C235,[1]DER!$A$1:$F$3075,2,0),(IF($B235="FDE",VLOOKUP($C235,[1]FDE!$A$1:$F$3289,2,0),(IF($B235="SICRO",VLOOKUP($C235,[1]SICRO!$A$1:$E$7371,2,0)))))))))))))))))</f>
        <v>ESTRUTURA COM TESOURAS DE MADEIRA PARA TELHAS ONDULADAS CRFS/AL/PL - VÃOS 13,01 À 18,00M</v>
      </c>
      <c r="E235" s="198"/>
      <c r="F235" s="198"/>
      <c r="G235" s="198"/>
      <c r="H235" s="199"/>
      <c r="I235" s="46" t="str">
        <f>UPPER(IF($B235="EDIF",VLOOKUP($C235,[1]EDIF!$A$1:$F$3677,3,0),(IF($B235="INFRA",VLOOKUP($C235,[1]INFRA!$A$1:$F$1859,3,0),(IF($B235="SINAPI",VLOOKUP($C235,[1]SINAPI!$A$1:$G$9552,3,0),(IF($B235="CDHU",VLOOKUP($C235,[1]CDHU!$A$1:$G$5122,3,0),(IF($B235="SIEC",VLOOKUP($C235,[1]SIEC!$A$1:$F$5304,3,0),(IF($B235="DER",VLOOKUP($C235,[1]DER!$A$1:$F$2075,3,0),(IF($B235="FDE",VLOOKUP($C235,[1]FDE!$A$1:$F$3289,3,0),(IF($B235="SICRO",VLOOKUP($C235,[1]SICRO!$A$1:$E$7371,3,0)))))))))))))))))</f>
        <v>M2</v>
      </c>
      <c r="J235" s="61">
        <f t="shared" ref="J235" si="167">ROUND(SUM(K235:K238),2)</f>
        <v>1030.1099999999999</v>
      </c>
      <c r="L235" s="1" t="str">
        <f>UPPER(ROUND((IF($B235="EDIF",VLOOKUP($C235,[1]EDIF!$A$1:$F$3677,4,0),(IF($B235="INFRA",VLOOKUP($C235,[1]INFRA!$A$1:$F$1859,4,0),(IF($B235="SINAPI",VLOOKUP($C235,[1]SINAPI!$A$1:$G$9552,4,0),(IF($B235="CDHU",VLOOKUP($C235,[1]CDHU!$A$1:$G$5122,6,0),(IF($B235="SIEC",VLOOKUP($C235,[1]SIEC!$A$1:$F$5304,5,0),(IF($B235="DER",VLOOKUP($C235,[1]DER!$A$1:$F$3075,5,0),(IF($B235="FDE",VLOOKUP($C235,[1]FDE!$A$1:$F$3289,5,0),(IF($B235="SICRO",VLOOKUP($C235,[1]SICRO!$A$1:$E$7371,4,0))))))))))))))))),2))</f>
        <v>250</v>
      </c>
      <c r="M235" s="1">
        <f t="shared" ref="M235" si="168">TRUNC(J235*L235,2)</f>
        <v>257527.5</v>
      </c>
      <c r="N235" s="49">
        <f t="shared" ref="N235" si="169">C235</f>
        <v>6001018</v>
      </c>
      <c r="O235" s="1" t="str">
        <f>UPPER(IF($B235="EDIF",VLOOKUP($C235,[1]EDIF!$A$1:$F$2677,5,0),(IF($B235="INFRA",VLOOKUP($C235,[1]INFRA!$A$1:$F$859,5,0),(IF($B235="SINAPI",VLOOKUP($C235,[1]SINAPI!$A$1:$G$7552,7,0),(IF($B235="CDHU",VLOOKUP($C235,[1]CDHU!$A$1:$G$4122,7,0),(IF($B235="SIEC",VLOOKUP($C235,[1]SIEC!$A$1:$F$4304,6,0),(IF($B235="DER",VLOOKUP($C235,[1]DER!$A$1:$F$2075,6,0),(IF($B235="SICRO",VLOOKUP($C235,[1]SICRO!$A$1:$E$6371,5,0)))))))))))))))</f>
        <v>SIURB-E JAN/26</v>
      </c>
    </row>
    <row r="236" spans="2:17" ht="23.25" customHeight="1" x14ac:dyDescent="0.2">
      <c r="B236" s="62"/>
      <c r="C236" s="60" t="s">
        <v>10</v>
      </c>
      <c r="D236" s="200" t="s">
        <v>271</v>
      </c>
      <c r="E236" s="201"/>
      <c r="F236" s="201"/>
      <c r="G236" s="201"/>
      <c r="H236" s="202"/>
      <c r="I236" s="40"/>
      <c r="J236" s="61"/>
      <c r="K236" s="82">
        <v>596.12</v>
      </c>
      <c r="N236" s="32"/>
    </row>
    <row r="237" spans="2:17" ht="23.25" customHeight="1" x14ac:dyDescent="0.2">
      <c r="B237" s="62"/>
      <c r="C237" s="60" t="s">
        <v>10</v>
      </c>
      <c r="D237" s="200" t="s">
        <v>273</v>
      </c>
      <c r="E237" s="201"/>
      <c r="F237" s="201"/>
      <c r="G237" s="201"/>
      <c r="H237" s="202"/>
      <c r="I237" s="40"/>
      <c r="J237" s="61"/>
      <c r="K237" s="82">
        <v>433.99</v>
      </c>
      <c r="N237" s="32"/>
    </row>
    <row r="238" spans="2:17" x14ac:dyDescent="0.2">
      <c r="B238" s="62"/>
      <c r="C238" s="60" t="s">
        <v>10</v>
      </c>
      <c r="D238" s="55"/>
      <c r="E238" s="56"/>
      <c r="F238" s="56"/>
      <c r="G238" s="56"/>
      <c r="H238" s="57"/>
      <c r="I238" s="40"/>
      <c r="J238" s="61"/>
      <c r="N238" s="32"/>
    </row>
    <row r="239" spans="2:17" ht="23.25" customHeight="1" x14ac:dyDescent="0.2">
      <c r="B239" s="62" t="s">
        <v>9</v>
      </c>
      <c r="C239" s="77">
        <v>6002003</v>
      </c>
      <c r="D239" s="197" t="str">
        <f>UPPER(IF($B239="EDIF",VLOOKUP($C239,[1]EDIF!$A$1:$F$3677,2,0),(IF($B239="INFRA",VLOOKUP($C239,[1]INFRA!$A$1:$F$1859,2,0),(IF($B239="SINAPI",VLOOKUP($C239,[1]SINAPI!$A$1:$G$9552,2,0),(IF($B239="CDHU",VLOOKUP($C239,[1]CDHU!$A$1:$G$5122,2,0),(IF($B239="SIEC",VLOOKUP($C239,[1]SIEC!$A$1:$F$5304,2,0),(IF($B239="DER",VLOOKUP($C239,[1]DER!$A$1:$F$3075,2,0),(IF($B239="FDE",VLOOKUP($C239,[1]FDE!$A$1:$F$3289,2,0),(IF($B239="SICRO",VLOOKUP($C239,[1]SICRO!$A$1:$E$7371,2,0)))))))))))))))))</f>
        <v>TELHAS DE BARRO COZIDO - PAULISTA</v>
      </c>
      <c r="E239" s="198"/>
      <c r="F239" s="198"/>
      <c r="G239" s="198"/>
      <c r="H239" s="203"/>
      <c r="I239" s="46" t="str">
        <f>UPPER(IF($B239="EDIF",VLOOKUP($C239,[1]EDIF!$A$1:$F$3677,3,0),(IF($B239="INFRA",VLOOKUP($C239,[1]INFRA!$A$1:$F$1859,3,0),(IF($B239="SINAPI",VLOOKUP($C239,[1]SINAPI!$A$1:$G$9552,3,0),(IF($B239="CDHU",VLOOKUP($C239,[1]CDHU!$A$1:$G$5122,3,0),(IF($B239="SIEC",VLOOKUP($C239,[1]SIEC!$A$1:$F$5304,3,0),(IF($B239="DER",VLOOKUP($C239,[1]DER!$A$1:$F$2075,3,0),(IF($B239="FDE",VLOOKUP($C239,[1]FDE!$A$1:$F$3289,3,0),(IF($B239="SICRO",VLOOKUP($C239,[1]SICRO!$A$1:$E$7371,3,0)))))))))))))))))</f>
        <v>M2</v>
      </c>
      <c r="J239" s="61">
        <f t="shared" ref="J239" si="170">ROUND(SUM(K239:K242),2)</f>
        <v>1279.44</v>
      </c>
      <c r="L239" s="1" t="str">
        <f>UPPER(ROUND((IF($B239="EDIF",VLOOKUP($C239,[1]EDIF!$A$1:$F$3677,4,0),(IF($B239="INFRA",VLOOKUP($C239,[1]INFRA!$A$1:$F$1859,4,0),(IF($B239="SINAPI",VLOOKUP($C239,[1]SINAPI!$A$1:$G$9552,4,0),(IF($B239="CDHU",VLOOKUP($C239,[1]CDHU!$A$1:$G$5122,6,0),(IF($B239="SIEC",VLOOKUP($C239,[1]SIEC!$A$1:$F$5304,5,0),(IF($B239="DER",VLOOKUP($C239,[1]DER!$A$1:$F$3075,5,0),(IF($B239="FDE",VLOOKUP($C239,[1]FDE!$A$1:$F$3289,5,0),(IF($B239="SICRO",VLOOKUP($C239,[1]SICRO!$A$1:$E$7371,4,0))))))))))))))))),2))</f>
        <v>186,91</v>
      </c>
      <c r="M239" s="1">
        <f t="shared" ref="M239" si="171">TRUNC(J239*L239,2)</f>
        <v>239140.13</v>
      </c>
      <c r="N239" s="49">
        <f t="shared" ref="N239" si="172">C239</f>
        <v>6002003</v>
      </c>
      <c r="O239" s="1" t="str">
        <f>UPPER(IF($B239="EDIF",VLOOKUP($C239,[1]EDIF!$A$1:$F$2677,5,0),(IF($B239="INFRA",VLOOKUP($C239,[1]INFRA!$A$1:$F$859,5,0),(IF($B239="SINAPI",VLOOKUP($C239,[1]SINAPI!$A$1:$G$7552,7,0),(IF($B239="CDHU",VLOOKUP($C239,[1]CDHU!$A$1:$G$4122,7,0),(IF($B239="SIEC",VLOOKUP($C239,[1]SIEC!$A$1:$F$4304,6,0),(IF($B239="DER",VLOOKUP($C239,[1]DER!$A$1:$F$2075,6,0),(IF($B239="SICRO",VLOOKUP($C239,[1]SICRO!$A$1:$E$6371,5,0)))))))))))))))</f>
        <v>SIURB-E JAN/26</v>
      </c>
    </row>
    <row r="240" spans="2:17" ht="23.25" customHeight="1" x14ac:dyDescent="0.2">
      <c r="B240" s="62"/>
      <c r="C240" s="60" t="s">
        <v>10</v>
      </c>
      <c r="D240" s="200" t="s">
        <v>66</v>
      </c>
      <c r="E240" s="201"/>
      <c r="F240" s="201"/>
      <c r="G240" s="201"/>
      <c r="H240" s="202"/>
      <c r="I240" s="40"/>
      <c r="J240" s="61"/>
      <c r="K240" s="82">
        <f>(J232+J235)*1.08</f>
        <v>1279.4435999999998</v>
      </c>
      <c r="N240" s="32"/>
    </row>
    <row r="241" spans="2:17" ht="56.25" customHeight="1" x14ac:dyDescent="0.2">
      <c r="B241" s="62"/>
      <c r="C241" s="60" t="s">
        <v>10</v>
      </c>
      <c r="D241" s="212" t="s">
        <v>274</v>
      </c>
      <c r="E241" s="201"/>
      <c r="F241" s="201"/>
      <c r="G241" s="201"/>
      <c r="H241" s="202"/>
      <c r="I241" s="40"/>
      <c r="J241" s="61"/>
      <c r="N241" s="32"/>
    </row>
    <row r="242" spans="2:17" x14ac:dyDescent="0.2">
      <c r="B242" s="62"/>
      <c r="C242" s="60" t="s">
        <v>10</v>
      </c>
      <c r="D242" s="55"/>
      <c r="E242" s="56"/>
      <c r="F242" s="56"/>
      <c r="G242" s="56"/>
      <c r="H242" s="57"/>
      <c r="I242" s="40"/>
      <c r="J242" s="61"/>
      <c r="N242" s="32"/>
    </row>
    <row r="243" spans="2:17" ht="23.25" customHeight="1" x14ac:dyDescent="0.2">
      <c r="B243" s="62" t="s">
        <v>9</v>
      </c>
      <c r="C243" s="77">
        <v>6002051</v>
      </c>
      <c r="D243" s="197" t="str">
        <f>UPPER(IF($B243="EDIF",VLOOKUP($C243,[1]EDIF!$A$1:$F$3677,2,0),(IF($B243="INFRA",VLOOKUP($C243,[1]INFRA!$A$1:$F$1859,2,0),(IF($B243="SINAPI",VLOOKUP($C243,[1]SINAPI!$A$1:$G$9552,2,0),(IF($B243="CDHU",VLOOKUP($C243,[1]CDHU!$A$1:$G$5122,2,0),(IF($B243="SIEC",VLOOKUP($C243,[1]SIEC!$A$1:$F$5304,2,0),(IF($B243="DER",VLOOKUP($C243,[1]DER!$A$1:$F$3075,2,0),(IF($B243="FDE",VLOOKUP($C243,[1]FDE!$A$1:$F$3289,2,0),(IF($B243="SICRO",VLOOKUP($C243,[1]SICRO!$A$1:$E$7371,2,0)))))))))))))))))</f>
        <v>CUMEEIRA OU ESPIGÃO PARA TELHAS PAULISTA, PLAN E FRANCESA - BARRO OU VIDRO</v>
      </c>
      <c r="E243" s="198"/>
      <c r="F243" s="198"/>
      <c r="G243" s="198"/>
      <c r="H243" s="199"/>
      <c r="I243" s="46" t="str">
        <f>UPPER(IF($B243="EDIF",VLOOKUP($C243,[1]EDIF!$A$1:$F$3677,3,0),(IF($B243="INFRA",VLOOKUP($C243,[1]INFRA!$A$1:$F$1859,3,0),(IF($B243="SINAPI",VLOOKUP($C243,[1]SINAPI!$A$1:$G$9552,3,0),(IF($B243="CDHU",VLOOKUP($C243,[1]CDHU!$A$1:$G$5122,3,0),(IF($B243="SIEC",VLOOKUP($C243,[1]SIEC!$A$1:$F$5304,3,0),(IF($B243="DER",VLOOKUP($C243,[1]DER!$A$1:$F$2075,3,0),(IF($B243="FDE",VLOOKUP($C243,[1]FDE!$A$1:$F$3289,3,0),(IF($B243="SICRO",VLOOKUP($C243,[1]SICRO!$A$1:$E$7371,3,0)))))))))))))))))</f>
        <v>M</v>
      </c>
      <c r="J243" s="61">
        <f t="shared" ref="J243" si="173">ROUND(SUM(K243:K245),2)</f>
        <v>83.09</v>
      </c>
      <c r="L243" s="1" t="str">
        <f>UPPER(ROUND((IF($B243="EDIF",VLOOKUP($C243,[1]EDIF!$A$1:$F$3677,4,0),(IF($B243="INFRA",VLOOKUP($C243,[1]INFRA!$A$1:$F$1859,4,0),(IF($B243="SINAPI",VLOOKUP($C243,[1]SINAPI!$A$1:$G$9552,4,0),(IF($B243="CDHU",VLOOKUP($C243,[1]CDHU!$A$1:$G$5122,6,0),(IF($B243="SIEC",VLOOKUP($C243,[1]SIEC!$A$1:$F$5304,5,0),(IF($B243="DER",VLOOKUP($C243,[1]DER!$A$1:$F$3075,5,0),(IF($B243="FDE",VLOOKUP($C243,[1]FDE!$A$1:$F$3289,5,0),(IF($B243="SICRO",VLOOKUP($C243,[1]SICRO!$A$1:$E$7371,4,0))))))))))))))))),2))</f>
        <v>42,12</v>
      </c>
      <c r="M243" s="1">
        <f t="shared" ref="M243" si="174">TRUNC(J243*L243,2)</f>
        <v>3499.75</v>
      </c>
      <c r="N243" s="49">
        <f t="shared" ref="N243" si="175">C243</f>
        <v>6002051</v>
      </c>
      <c r="O243" s="1" t="str">
        <f>UPPER(IF($B243="EDIF",VLOOKUP($C243,[1]EDIF!$A$1:$F$2677,5,0),(IF($B243="INFRA",VLOOKUP($C243,[1]INFRA!$A$1:$F$859,5,0),(IF($B243="SINAPI",VLOOKUP($C243,[1]SINAPI!$A$1:$G$7552,7,0),(IF($B243="CDHU",VLOOKUP($C243,[1]CDHU!$A$1:$G$4122,7,0),(IF($B243="SIEC",VLOOKUP($C243,[1]SIEC!$A$1:$F$4304,6,0),(IF($B243="DER",VLOOKUP($C243,[1]DER!$A$1:$F$2075,6,0),(IF($B243="SICRO",VLOOKUP($C243,[1]SICRO!$A$1:$E$6371,5,0)))))))))))))))</f>
        <v>SIURB-E JAN/26</v>
      </c>
    </row>
    <row r="244" spans="2:17" ht="23.25" customHeight="1" x14ac:dyDescent="0.2">
      <c r="B244" s="62"/>
      <c r="C244" s="60" t="s">
        <v>10</v>
      </c>
      <c r="D244" s="200" t="s">
        <v>275</v>
      </c>
      <c r="E244" s="201"/>
      <c r="F244" s="201"/>
      <c r="G244" s="201"/>
      <c r="H244" s="202"/>
      <c r="I244" s="40"/>
      <c r="J244" s="61"/>
      <c r="K244" s="82">
        <f>98.89-7.9-7.9</f>
        <v>83.089999999999989</v>
      </c>
      <c r="N244" s="32"/>
    </row>
    <row r="245" spans="2:17" x14ac:dyDescent="0.2">
      <c r="B245" s="62"/>
      <c r="C245" s="60" t="s">
        <v>10</v>
      </c>
      <c r="D245" s="55"/>
      <c r="E245" s="56"/>
      <c r="F245" s="56"/>
      <c r="G245" s="56"/>
      <c r="H245" s="57"/>
      <c r="I245" s="40"/>
      <c r="J245" s="61"/>
      <c r="N245" s="32"/>
    </row>
    <row r="246" spans="2:17" ht="23.25" customHeight="1" x14ac:dyDescent="0.2">
      <c r="B246" s="62"/>
      <c r="C246" s="60" t="s">
        <v>8</v>
      </c>
      <c r="D246" s="194" t="s">
        <v>301</v>
      </c>
      <c r="E246" s="195"/>
      <c r="F246" s="195"/>
      <c r="G246" s="195"/>
      <c r="H246" s="196"/>
      <c r="I246" s="40"/>
      <c r="J246" s="61"/>
      <c r="N246" s="32"/>
      <c r="Q246" s="90">
        <f>SUM(M246:M301)</f>
        <v>188201.77000000002</v>
      </c>
    </row>
    <row r="247" spans="2:17" ht="23.25" customHeight="1" x14ac:dyDescent="0.2">
      <c r="B247" s="62" t="s">
        <v>9</v>
      </c>
      <c r="C247" s="77">
        <v>7001007</v>
      </c>
      <c r="D247" s="197" t="str">
        <f>UPPER(IF($B247="EDIF",VLOOKUP($C247,[1]EDIF!$A$1:$F$3677,2,0),(IF($B247="INFRA",VLOOKUP($C247,[1]INFRA!$A$1:$F$1859,2,0),(IF($B247="SINAPI",VLOOKUP($C247,[1]SINAPI!$A$1:$G$9552,2,0),(IF($B247="CDHU",VLOOKUP($C247,[1]CDHU!$A$1:$G$5122,2,0),(IF($B247="SIEC",VLOOKUP($C247,[1]SIEC!$A$1:$F$5304,2,0),(IF($B247="DER",VLOOKUP($C247,[1]DER!$A$1:$F$3075,2,0),(IF($B247="FDE",VLOOKUP($C247,[1]FDE!$A$1:$F$3289,2,0),(IF($B247="SICRO",VLOOKUP($C247,[1]SICRO!$A$1:$E$7371,2,0)))))))))))))))))</f>
        <v xml:space="preserve"> PM.07 -  PORTA LISA ESPECIAL/ SÓLIDA - 82X210CM</v>
      </c>
      <c r="E247" s="198"/>
      <c r="F247" s="198"/>
      <c r="G247" s="198"/>
      <c r="H247" s="199"/>
      <c r="I247" s="46" t="str">
        <f>UPPER(IF($B247="EDIF",VLOOKUP($C247,[1]EDIF!$A$1:$F$3677,3,0),(IF($B247="INFRA",VLOOKUP($C247,[1]INFRA!$A$1:$F$1859,3,0),(IF($B247="SINAPI",VLOOKUP($C247,[1]SINAPI!$A$1:$G$9552,3,0),(IF($B247="CDHU",VLOOKUP($C247,[1]CDHU!$A$1:$G$5122,3,0),(IF($B247="SIEC",VLOOKUP($C247,[1]SIEC!$A$1:$F$5304,3,0),(IF($B247="DER",VLOOKUP($C247,[1]DER!$A$1:$F$2075,3,0),(IF($B247="FDE",VLOOKUP($C247,[1]FDE!$A$1:$F$3289,3,0),(IF($B247="SICRO",VLOOKUP($C247,[1]SICRO!$A$1:$E$7371,3,0)))))))))))))))))</f>
        <v>UN</v>
      </c>
      <c r="J247" s="61">
        <f>ROUND(SUM(K247:K249),2)</f>
        <v>21</v>
      </c>
      <c r="L247" s="1" t="str">
        <f>UPPER(ROUND((IF($B247="EDIF",VLOOKUP($C247,[1]EDIF!$A$1:$F$3677,4,0),(IF($B247="INFRA",VLOOKUP($C247,[1]INFRA!$A$1:$F$1859,4,0),(IF($B247="SINAPI",VLOOKUP($C247,[1]SINAPI!$A$1:$G$9552,4,0),(IF($B247="CDHU",VLOOKUP($C247,[1]CDHU!$A$1:$G$5122,6,0),(IF($B247="SIEC",VLOOKUP($C247,[1]SIEC!$A$1:$F$5304,5,0),(IF($B247="DER",VLOOKUP($C247,[1]DER!$A$1:$F$3075,5,0),(IF($B247="FDE",VLOOKUP($C247,[1]FDE!$A$1:$F$3289,5,0),(IF($B247="SICRO",VLOOKUP($C247,[1]SICRO!$A$1:$E$7371,4,0))))))))))))))))),2))</f>
        <v>613,54</v>
      </c>
      <c r="M247" s="1">
        <f t="shared" ref="M247" si="176">TRUNC(J247*L247,2)</f>
        <v>12884.34</v>
      </c>
      <c r="N247" s="49">
        <f t="shared" ref="N247" si="177">C247</f>
        <v>7001007</v>
      </c>
      <c r="O247" s="1" t="str">
        <f>UPPER(IF($B247="EDIF",VLOOKUP($C247,[1]EDIF!$A$1:$F$2677,5,0),(IF($B247="INFRA",VLOOKUP($C247,[1]INFRA!$A$1:$F$859,5,0),(IF($B247="SINAPI",VLOOKUP($C247,[1]SINAPI!$A$1:$G$7552,7,0),(IF($B247="CDHU",VLOOKUP($C247,[1]CDHU!$A$1:$G$4122,7,0),(IF($B247="SIEC",VLOOKUP($C247,[1]SIEC!$A$1:$F$4304,6,0),(IF($B247="DER",VLOOKUP($C247,[1]DER!$A$1:$F$2075,6,0),(IF($B247="SICRO",VLOOKUP($C247,[1]SICRO!$A$1:$E$6371,5,0)))))))))))))))</f>
        <v>SIURB-E JAN/26</v>
      </c>
    </row>
    <row r="248" spans="2:17" ht="23.25" customHeight="1" x14ac:dyDescent="0.2">
      <c r="B248" s="62"/>
      <c r="C248" s="60" t="s">
        <v>10</v>
      </c>
      <c r="D248" s="200" t="s">
        <v>279</v>
      </c>
      <c r="E248" s="201"/>
      <c r="F248" s="201"/>
      <c r="G248" s="201"/>
      <c r="H248" s="202"/>
      <c r="I248" s="40"/>
      <c r="J248" s="61"/>
      <c r="K248" s="82">
        <v>21</v>
      </c>
      <c r="N248" s="32"/>
    </row>
    <row r="249" spans="2:17" x14ac:dyDescent="0.2">
      <c r="B249" s="62"/>
      <c r="C249" s="60" t="s">
        <v>10</v>
      </c>
      <c r="D249" s="55"/>
      <c r="E249" s="56"/>
      <c r="F249" s="56"/>
      <c r="G249" s="56"/>
      <c r="H249" s="57"/>
      <c r="I249" s="40"/>
      <c r="J249" s="61"/>
      <c r="N249" s="32"/>
    </row>
    <row r="250" spans="2:17" ht="23.25" customHeight="1" x14ac:dyDescent="0.2">
      <c r="B250" s="62" t="s">
        <v>9</v>
      </c>
      <c r="C250" s="77">
        <v>7001008</v>
      </c>
      <c r="D250" s="197" t="str">
        <f>UPPER(IF($B250="EDIF",VLOOKUP($C250,[1]EDIF!$A$1:$F$3677,2,0),(IF($B250="INFRA",VLOOKUP($C250,[1]INFRA!$A$1:$F$1859,2,0),(IF($B250="SINAPI",VLOOKUP($C250,[1]SINAPI!$A$1:$G$9552,2,0),(IF($B250="CDHU",VLOOKUP($C250,[1]CDHU!$A$1:$G$5122,2,0),(IF($B250="SIEC",VLOOKUP($C250,[1]SIEC!$A$1:$F$5304,2,0),(IF($B250="DER",VLOOKUP($C250,[1]DER!$A$1:$F$3075,2,0),(IF($B250="FDE",VLOOKUP($C250,[1]FDE!$A$1:$F$3289,2,0),(IF($B250="SICRO",VLOOKUP($C250,[1]SICRO!$A$1:$E$7371,2,0)))))))))))))))))</f>
        <v>PM.08 -  PORTA LISA ESPECIAL/ SÓLIDA - 92X210CM</v>
      </c>
      <c r="E250" s="198"/>
      <c r="F250" s="198"/>
      <c r="G250" s="198"/>
      <c r="H250" s="199"/>
      <c r="I250" s="46" t="str">
        <f>UPPER(IF($B250="EDIF",VLOOKUP($C250,[1]EDIF!$A$1:$F$3677,3,0),(IF($B250="INFRA",VLOOKUP($C250,[1]INFRA!$A$1:$F$1859,3,0),(IF($B250="SINAPI",VLOOKUP($C250,[1]SINAPI!$A$1:$G$9552,3,0),(IF($B250="CDHU",VLOOKUP($C250,[1]CDHU!$A$1:$G$5122,3,0),(IF($B250="SIEC",VLOOKUP($C250,[1]SIEC!$A$1:$F$5304,3,0),(IF($B250="DER",VLOOKUP($C250,[1]DER!$A$1:$F$2075,3,0),(IF($B250="FDE",VLOOKUP($C250,[1]FDE!$A$1:$F$3289,3,0),(IF($B250="SICRO",VLOOKUP($C250,[1]SICRO!$A$1:$E$7371,3,0)))))))))))))))))</f>
        <v>UN</v>
      </c>
      <c r="J250" s="61">
        <f t="shared" ref="J250" si="178">ROUND(SUM(K250:K252),2)</f>
        <v>1</v>
      </c>
      <c r="L250" s="1" t="str">
        <f>UPPER(ROUND((IF($B250="EDIF",VLOOKUP($C250,[1]EDIF!$A$1:$F$3677,4,0),(IF($B250="INFRA",VLOOKUP($C250,[1]INFRA!$A$1:$F$1859,4,0),(IF($B250="SINAPI",VLOOKUP($C250,[1]SINAPI!$A$1:$G$9552,4,0),(IF($B250="CDHU",VLOOKUP($C250,[1]CDHU!$A$1:$G$5122,6,0),(IF($B250="SIEC",VLOOKUP($C250,[1]SIEC!$A$1:$F$5304,5,0),(IF($B250="DER",VLOOKUP($C250,[1]DER!$A$1:$F$3075,5,0),(IF($B250="FDE",VLOOKUP($C250,[1]FDE!$A$1:$F$3289,5,0),(IF($B250="SICRO",VLOOKUP($C250,[1]SICRO!$A$1:$E$7371,4,0))))))))))))))))),2))</f>
        <v>659,49</v>
      </c>
      <c r="M250" s="1">
        <f t="shared" ref="M250" si="179">TRUNC(J250*L250,2)</f>
        <v>659.49</v>
      </c>
      <c r="N250" s="49">
        <f t="shared" ref="N250" si="180">C250</f>
        <v>7001008</v>
      </c>
      <c r="O250" s="1" t="str">
        <f>UPPER(IF($B250="EDIF",VLOOKUP($C250,[1]EDIF!$A$1:$F$2677,5,0),(IF($B250="INFRA",VLOOKUP($C250,[1]INFRA!$A$1:$F$859,5,0),(IF($B250="SINAPI",VLOOKUP($C250,[1]SINAPI!$A$1:$G$7552,7,0),(IF($B250="CDHU",VLOOKUP($C250,[1]CDHU!$A$1:$G$4122,7,0),(IF($B250="SIEC",VLOOKUP($C250,[1]SIEC!$A$1:$F$4304,6,0),(IF($B250="DER",VLOOKUP($C250,[1]DER!$A$1:$F$2075,6,0),(IF($B250="SICRO",VLOOKUP($C250,[1]SICRO!$A$1:$E$6371,5,0)))))))))))))))</f>
        <v>SIURB-E JAN/26</v>
      </c>
    </row>
    <row r="251" spans="2:17" ht="23.25" customHeight="1" x14ac:dyDescent="0.2">
      <c r="B251" s="62"/>
      <c r="C251" s="60" t="s">
        <v>10</v>
      </c>
      <c r="D251" s="200" t="s">
        <v>280</v>
      </c>
      <c r="E251" s="201"/>
      <c r="F251" s="201"/>
      <c r="G251" s="201"/>
      <c r="H251" s="202"/>
      <c r="I251" s="40"/>
      <c r="J251" s="61"/>
      <c r="K251" s="82">
        <v>1</v>
      </c>
      <c r="N251" s="32"/>
    </row>
    <row r="252" spans="2:17" x14ac:dyDescent="0.2">
      <c r="B252" s="62"/>
      <c r="C252" s="60" t="s">
        <v>10</v>
      </c>
      <c r="D252" s="55"/>
      <c r="E252" s="56"/>
      <c r="F252" s="56"/>
      <c r="G252" s="56"/>
      <c r="H252" s="57"/>
      <c r="I252" s="40"/>
      <c r="J252" s="61"/>
      <c r="N252" s="32"/>
    </row>
    <row r="253" spans="2:17" ht="23.25" customHeight="1" x14ac:dyDescent="0.2">
      <c r="B253" s="62" t="s">
        <v>9</v>
      </c>
      <c r="C253" s="77">
        <v>7001011</v>
      </c>
      <c r="D253" s="197" t="str">
        <f>UPPER(IF($B253="EDIF",VLOOKUP($C253,[1]EDIF!$A$1:$F$3677,2,0),(IF($B253="INFRA",VLOOKUP($C253,[1]INFRA!$A$1:$F$1859,2,0),(IF($B253="SINAPI",VLOOKUP($C253,[1]SINAPI!$A$1:$G$9552,2,0),(IF($B253="CDHU",VLOOKUP($C253,[1]CDHU!$A$1:$G$5122,2,0),(IF($B253="SIEC",VLOOKUP($C253,[1]SIEC!$A$1:$F$5304,2,0),(IF($B253="DER",VLOOKUP($C253,[1]DER!$A$1:$F$3075,2,0),(IF($B253="FDE",VLOOKUP($C253,[1]FDE!$A$1:$F$3289,2,0),(IF($B253="SICRO",VLOOKUP($C253,[1]SICRO!$A$1:$E$7371,2,0)))))))))))))))))</f>
        <v>PM.11 - PORTA LISA COMUM/ ENCABEÇADA - 72X210CM</v>
      </c>
      <c r="E253" s="198"/>
      <c r="F253" s="198"/>
      <c r="G253" s="198"/>
      <c r="H253" s="199"/>
      <c r="I253" s="46" t="str">
        <f>UPPER(IF($B253="EDIF",VLOOKUP($C253,[1]EDIF!$A$1:$F$3677,3,0),(IF($B253="INFRA",VLOOKUP($C253,[1]INFRA!$A$1:$F$1859,3,0),(IF($B253="SINAPI",VLOOKUP($C253,[1]SINAPI!$A$1:$G$9552,3,0),(IF($B253="CDHU",VLOOKUP($C253,[1]CDHU!$A$1:$G$5122,3,0),(IF($B253="SIEC",VLOOKUP($C253,[1]SIEC!$A$1:$F$5304,3,0),(IF($B253="DER",VLOOKUP($C253,[1]DER!$A$1:$F$2075,3,0),(IF($B253="FDE",VLOOKUP($C253,[1]FDE!$A$1:$F$3289,3,0),(IF($B253="SICRO",VLOOKUP($C253,[1]SICRO!$A$1:$E$7371,3,0)))))))))))))))))</f>
        <v>UN</v>
      </c>
      <c r="J253" s="61">
        <f t="shared" ref="J253" si="181">ROUND(SUM(K253:K255),2)</f>
        <v>24</v>
      </c>
      <c r="L253" s="1" t="str">
        <f>UPPER(ROUND((IF($B253="EDIF",VLOOKUP($C253,[1]EDIF!$A$1:$F$3677,4,0),(IF($B253="INFRA",VLOOKUP($C253,[1]INFRA!$A$1:$F$1859,4,0),(IF($B253="SINAPI",VLOOKUP($C253,[1]SINAPI!$A$1:$G$9552,4,0),(IF($B253="CDHU",VLOOKUP($C253,[1]CDHU!$A$1:$G$5122,6,0),(IF($B253="SIEC",VLOOKUP($C253,[1]SIEC!$A$1:$F$5304,5,0),(IF($B253="DER",VLOOKUP($C253,[1]DER!$A$1:$F$3075,5,0),(IF($B253="FDE",VLOOKUP($C253,[1]FDE!$A$1:$F$3289,5,0),(IF($B253="SICRO",VLOOKUP($C253,[1]SICRO!$A$1:$E$7371,4,0))))))))))))))))),2))</f>
        <v>367,75</v>
      </c>
      <c r="M253" s="1">
        <f t="shared" ref="M253" si="182">TRUNC(J253*L253,2)</f>
        <v>8826</v>
      </c>
      <c r="N253" s="49">
        <f t="shared" ref="N253" si="183">C253</f>
        <v>7001011</v>
      </c>
      <c r="O253" s="1" t="str">
        <f>UPPER(IF($B253="EDIF",VLOOKUP($C253,[1]EDIF!$A$1:$F$2677,5,0),(IF($B253="INFRA",VLOOKUP($C253,[1]INFRA!$A$1:$F$859,5,0),(IF($B253="SINAPI",VLOOKUP($C253,[1]SINAPI!$A$1:$G$7552,7,0),(IF($B253="CDHU",VLOOKUP($C253,[1]CDHU!$A$1:$G$4122,7,0),(IF($B253="SIEC",VLOOKUP($C253,[1]SIEC!$A$1:$F$4304,6,0),(IF($B253="DER",VLOOKUP($C253,[1]DER!$A$1:$F$2075,6,0),(IF($B253="SICRO",VLOOKUP($C253,[1]SICRO!$A$1:$E$6371,5,0)))))))))))))))</f>
        <v>SIURB-E JAN/26</v>
      </c>
    </row>
    <row r="254" spans="2:17" ht="23.25" customHeight="1" x14ac:dyDescent="0.2">
      <c r="B254" s="62"/>
      <c r="C254" s="60" t="s">
        <v>10</v>
      </c>
      <c r="D254" s="200" t="s">
        <v>282</v>
      </c>
      <c r="E254" s="201"/>
      <c r="F254" s="201"/>
      <c r="G254" s="201"/>
      <c r="H254" s="202"/>
      <c r="I254" s="40"/>
      <c r="J254" s="61"/>
      <c r="K254" s="82">
        <v>24</v>
      </c>
      <c r="N254" s="32"/>
    </row>
    <row r="255" spans="2:17" x14ac:dyDescent="0.2">
      <c r="B255" s="62"/>
      <c r="C255" s="60" t="s">
        <v>10</v>
      </c>
      <c r="D255" s="55"/>
      <c r="E255" s="56"/>
      <c r="F255" s="56"/>
      <c r="G255" s="56"/>
      <c r="H255" s="57"/>
      <c r="I255" s="40"/>
      <c r="J255" s="61"/>
      <c r="N255" s="32"/>
    </row>
    <row r="256" spans="2:17" ht="23.25" customHeight="1" x14ac:dyDescent="0.2">
      <c r="B256" s="62" t="s">
        <v>9</v>
      </c>
      <c r="C256" s="77">
        <v>7001047</v>
      </c>
      <c r="D256" s="197" t="str">
        <f>UPPER(IF($B256="EDIF",VLOOKUP($C256,[1]EDIF!$A$1:$F$3677,2,0),(IF($B256="INFRA",VLOOKUP($C256,[1]INFRA!$A$1:$F$1859,2,0),(IF($B256="SINAPI",VLOOKUP($C256,[1]SINAPI!$A$1:$G$9552,2,0),(IF($B256="CDHU",VLOOKUP($C256,[1]CDHU!$A$1:$G$5122,2,0),(IF($B256="SIEC",VLOOKUP($C256,[1]SIEC!$A$1:$F$5304,2,0),(IF($B256="DER",VLOOKUP($C256,[1]DER!$A$1:$F$3075,2,0),(IF($B256="FDE",VLOOKUP($C256,[1]FDE!$A$1:$F$3289,2,0),(IF($B256="SICRO",VLOOKUP($C256,[1]SICRO!$A$1:$E$7371,2,0)))))))))))))))))</f>
        <v>PM.47 - PORTA DE MADEIRA LISA COMUM/ ENCABEÇADA - 2 FOLHAS - 164X210CM</v>
      </c>
      <c r="E256" s="198"/>
      <c r="F256" s="198"/>
      <c r="G256" s="198"/>
      <c r="H256" s="199"/>
      <c r="I256" s="46" t="str">
        <f>UPPER(IF($B256="EDIF",VLOOKUP($C256,[1]EDIF!$A$1:$F$3677,3,0),(IF($B256="INFRA",VLOOKUP($C256,[1]INFRA!$A$1:$F$1859,3,0),(IF($B256="SINAPI",VLOOKUP($C256,[1]SINAPI!$A$1:$G$9552,3,0),(IF($B256="CDHU",VLOOKUP($C256,[1]CDHU!$A$1:$G$5122,3,0),(IF($B256="SIEC",VLOOKUP($C256,[1]SIEC!$A$1:$F$5304,3,0),(IF($B256="DER",VLOOKUP($C256,[1]DER!$A$1:$F$2075,3,0),(IF($B256="FDE",VLOOKUP($C256,[1]FDE!$A$1:$F$3289,3,0),(IF($B256="SICRO",VLOOKUP($C256,[1]SICRO!$A$1:$E$7371,3,0)))))))))))))))))</f>
        <v>UN</v>
      </c>
      <c r="J256" s="61">
        <f t="shared" ref="J256" si="184">ROUND(SUM(K256:K258),2)</f>
        <v>9</v>
      </c>
      <c r="L256" s="1" t="str">
        <f>UPPER(ROUND((IF($B256="EDIF",VLOOKUP($C256,[1]EDIF!$A$1:$F$3677,4,0),(IF($B256="INFRA",VLOOKUP($C256,[1]INFRA!$A$1:$F$1859,4,0),(IF($B256="SINAPI",VLOOKUP($C256,[1]SINAPI!$A$1:$G$9552,4,0),(IF($B256="CDHU",VLOOKUP($C256,[1]CDHU!$A$1:$G$5122,6,0),(IF($B256="SIEC",VLOOKUP($C256,[1]SIEC!$A$1:$F$5304,5,0),(IF($B256="DER",VLOOKUP($C256,[1]DER!$A$1:$F$3075,5,0),(IF($B256="FDE",VLOOKUP($C256,[1]FDE!$A$1:$F$3289,5,0),(IF($B256="SICRO",VLOOKUP($C256,[1]SICRO!$A$1:$E$7371,4,0))))))))))))))))),2))</f>
        <v>873,11</v>
      </c>
      <c r="M256" s="1">
        <f t="shared" ref="M256" si="185">TRUNC(J256*L256,2)</f>
        <v>7857.99</v>
      </c>
      <c r="N256" s="49">
        <f t="shared" ref="N256" si="186">C256</f>
        <v>7001047</v>
      </c>
      <c r="O256" s="1" t="str">
        <f>UPPER(IF($B256="EDIF",VLOOKUP($C256,[1]EDIF!$A$1:$F$2677,5,0),(IF($B256="INFRA",VLOOKUP($C256,[1]INFRA!$A$1:$F$859,5,0),(IF($B256="SINAPI",VLOOKUP($C256,[1]SINAPI!$A$1:$G$7552,7,0),(IF($B256="CDHU",VLOOKUP($C256,[1]CDHU!$A$1:$G$4122,7,0),(IF($B256="SIEC",VLOOKUP($C256,[1]SIEC!$A$1:$F$4304,6,0),(IF($B256="DER",VLOOKUP($C256,[1]DER!$A$1:$F$2075,6,0),(IF($B256="SICRO",VLOOKUP($C256,[1]SICRO!$A$1:$E$6371,5,0)))))))))))))))</f>
        <v>SIURB-E JAN/26</v>
      </c>
    </row>
    <row r="257" spans="2:17" ht="23.25" customHeight="1" x14ac:dyDescent="0.2">
      <c r="B257" s="62"/>
      <c r="C257" s="60" t="s">
        <v>10</v>
      </c>
      <c r="D257" s="200" t="s">
        <v>281</v>
      </c>
      <c r="E257" s="201"/>
      <c r="F257" s="201"/>
      <c r="G257" s="201"/>
      <c r="H257" s="202"/>
      <c r="I257" s="40"/>
      <c r="J257" s="61"/>
      <c r="K257" s="82">
        <v>9</v>
      </c>
      <c r="N257" s="32"/>
    </row>
    <row r="258" spans="2:17" x14ac:dyDescent="0.2">
      <c r="B258" s="62"/>
      <c r="C258" s="60" t="s">
        <v>10</v>
      </c>
      <c r="D258" s="55"/>
      <c r="E258" s="56"/>
      <c r="F258" s="56"/>
      <c r="G258" s="56"/>
      <c r="H258" s="57"/>
      <c r="I258" s="40"/>
      <c r="J258" s="61"/>
      <c r="N258" s="32"/>
    </row>
    <row r="259" spans="2:17" ht="23.25" customHeight="1" x14ac:dyDescent="0.2">
      <c r="B259" s="62" t="s">
        <v>9</v>
      </c>
      <c r="C259" s="77">
        <v>7001050</v>
      </c>
      <c r="D259" s="197" t="str">
        <f>UPPER(IF($B259="EDIF",VLOOKUP($C259,[1]EDIF!$A$1:$F$3677,2,0),(IF($B259="INFRA",VLOOKUP($C259,[1]INFRA!$A$1:$F$1859,2,0),(IF($B259="SINAPI",VLOOKUP($C259,[1]SINAPI!$A$1:$G$9552,2,0),(IF($B259="CDHU",VLOOKUP($C259,[1]CDHU!$A$1:$G$5122,2,0),(IF($B259="SIEC",VLOOKUP($C259,[1]SIEC!$A$1:$F$5304,2,0),(IF($B259="DER",VLOOKUP($C259,[1]DER!$A$1:$F$3075,2,0),(IF($B259="FDE",VLOOKUP($C259,[1]FDE!$A$1:$F$3289,2,0),(IF($B259="SICRO",VLOOKUP($C259,[1]SICRO!$A$1:$E$7371,2,0)))))))))))))))))</f>
        <v>EM.01 - BATENTE DE MADEIRA (14CM) - PARA PORTA DE 1 FOLHA, SEM BANDEIRA</v>
      </c>
      <c r="E259" s="198"/>
      <c r="F259" s="198"/>
      <c r="G259" s="198"/>
      <c r="H259" s="199"/>
      <c r="I259" s="46" t="str">
        <f>UPPER(IF($B259="EDIF",VLOOKUP($C259,[1]EDIF!$A$1:$F$3677,3,0),(IF($B259="INFRA",VLOOKUP($C259,[1]INFRA!$A$1:$F$1859,3,0),(IF($B259="SINAPI",VLOOKUP($C259,[1]SINAPI!$A$1:$G$9552,3,0),(IF($B259="CDHU",VLOOKUP($C259,[1]CDHU!$A$1:$G$5122,3,0),(IF($B259="SIEC",VLOOKUP($C259,[1]SIEC!$A$1:$F$5304,3,0),(IF($B259="DER",VLOOKUP($C259,[1]DER!$A$1:$F$2075,3,0),(IF($B259="FDE",VLOOKUP($C259,[1]FDE!$A$1:$F$3289,3,0),(IF($B259="SICRO",VLOOKUP($C259,[1]SICRO!$A$1:$E$7371,3,0)))))))))))))))))</f>
        <v>JG</v>
      </c>
      <c r="J259" s="61">
        <f t="shared" ref="J259" si="187">ROUND(SUM(K259:K262),2)</f>
        <v>22</v>
      </c>
      <c r="L259" s="1" t="str">
        <f>UPPER(ROUND((IF($B259="EDIF",VLOOKUP($C259,[1]EDIF!$A$1:$F$3677,4,0),(IF($B259="INFRA",VLOOKUP($C259,[1]INFRA!$A$1:$F$1859,4,0),(IF($B259="SINAPI",VLOOKUP($C259,[1]SINAPI!$A$1:$G$9552,4,0),(IF($B259="CDHU",VLOOKUP($C259,[1]CDHU!$A$1:$G$5122,6,0),(IF($B259="SIEC",VLOOKUP($C259,[1]SIEC!$A$1:$F$5304,5,0),(IF($B259="DER",VLOOKUP($C259,[1]DER!$A$1:$F$3075,5,0),(IF($B259="FDE",VLOOKUP($C259,[1]FDE!$A$1:$F$3289,5,0),(IF($B259="SICRO",VLOOKUP($C259,[1]SICRO!$A$1:$E$7371,4,0))))))))))))))))),2))</f>
        <v>963,71</v>
      </c>
      <c r="M259" s="1">
        <f t="shared" ref="M259" si="188">TRUNC(J259*L259,2)</f>
        <v>21201.62</v>
      </c>
      <c r="N259" s="49">
        <f t="shared" ref="N259" si="189">C259</f>
        <v>7001050</v>
      </c>
      <c r="O259" s="1" t="str">
        <f>UPPER(IF($B259="EDIF",VLOOKUP($C259,[1]EDIF!$A$1:$F$2677,5,0),(IF($B259="INFRA",VLOOKUP($C259,[1]INFRA!$A$1:$F$859,5,0),(IF($B259="SINAPI",VLOOKUP($C259,[1]SINAPI!$A$1:$G$7552,7,0),(IF($B259="CDHU",VLOOKUP($C259,[1]CDHU!$A$1:$G$4122,7,0),(IF($B259="SIEC",VLOOKUP($C259,[1]SIEC!$A$1:$F$4304,6,0),(IF($B259="DER",VLOOKUP($C259,[1]DER!$A$1:$F$2075,6,0),(IF($B259="SICRO",VLOOKUP($C259,[1]SICRO!$A$1:$E$6371,5,0)))))))))))))))</f>
        <v>SIURB-E JAN/26</v>
      </c>
    </row>
    <row r="260" spans="2:17" ht="23.25" customHeight="1" x14ac:dyDescent="0.2">
      <c r="B260" s="62"/>
      <c r="C260" s="60" t="s">
        <v>10</v>
      </c>
      <c r="D260" s="200" t="s">
        <v>279</v>
      </c>
      <c r="E260" s="201"/>
      <c r="F260" s="201"/>
      <c r="G260" s="201"/>
      <c r="H260" s="202"/>
      <c r="I260" s="40"/>
      <c r="J260" s="61"/>
      <c r="K260" s="82">
        <v>21</v>
      </c>
      <c r="N260" s="32"/>
    </row>
    <row r="261" spans="2:17" ht="23.25" customHeight="1" x14ac:dyDescent="0.2">
      <c r="B261" s="62"/>
      <c r="C261" s="60" t="s">
        <v>10</v>
      </c>
      <c r="D261" s="200" t="s">
        <v>280</v>
      </c>
      <c r="E261" s="201"/>
      <c r="F261" s="201"/>
      <c r="G261" s="201"/>
      <c r="H261" s="202"/>
      <c r="I261" s="40"/>
      <c r="J261" s="61"/>
      <c r="K261" s="82">
        <v>1</v>
      </c>
      <c r="N261" s="32"/>
    </row>
    <row r="262" spans="2:17" x14ac:dyDescent="0.2">
      <c r="B262" s="62"/>
      <c r="C262" s="60" t="s">
        <v>10</v>
      </c>
      <c r="D262" s="55"/>
      <c r="E262" s="56"/>
      <c r="F262" s="56"/>
      <c r="G262" s="56"/>
      <c r="H262" s="57"/>
      <c r="I262" s="40"/>
      <c r="J262" s="61"/>
      <c r="N262" s="32"/>
    </row>
    <row r="263" spans="2:17" ht="23.25" customHeight="1" x14ac:dyDescent="0.2">
      <c r="B263" s="62" t="s">
        <v>9</v>
      </c>
      <c r="C263" s="77">
        <v>7001051</v>
      </c>
      <c r="D263" s="197" t="str">
        <f>UPPER(IF($B263="EDIF",VLOOKUP($C263,[1]EDIF!$A$1:$F$3677,2,0),(IF($B263="INFRA",VLOOKUP($C263,[1]INFRA!$A$1:$F$1859,2,0),(IF($B263="SINAPI",VLOOKUP($C263,[1]SINAPI!$A$1:$G$9552,2,0),(IF($B263="CDHU",VLOOKUP($C263,[1]CDHU!$A$1:$G$5122,2,0),(IF($B263="SIEC",VLOOKUP($C263,[1]SIEC!$A$1:$F$5304,2,0),(IF($B263="DER",VLOOKUP($C263,[1]DER!$A$1:$F$3075,2,0),(IF($B263="FDE",VLOOKUP($C263,[1]FDE!$A$1:$F$3289,2,0),(IF($B263="SICRO",VLOOKUP($C263,[1]SICRO!$A$1:$E$7371,2,0)))))))))))))))))</f>
        <v>EM.01 - BATENTE DE MADEIRA (14CM) - PARA PORTA DE 2 FOLHAS, SEM BANDEIRA</v>
      </c>
      <c r="E263" s="198"/>
      <c r="F263" s="198"/>
      <c r="G263" s="198"/>
      <c r="H263" s="199"/>
      <c r="I263" s="46" t="str">
        <f>UPPER(IF($B263="EDIF",VLOOKUP($C263,[1]EDIF!$A$1:$F$3677,3,0),(IF($B263="INFRA",VLOOKUP($C263,[1]INFRA!$A$1:$F$1859,3,0),(IF($B263="SINAPI",VLOOKUP($C263,[1]SINAPI!$A$1:$G$9552,3,0),(IF($B263="CDHU",VLOOKUP($C263,[1]CDHU!$A$1:$G$5122,3,0),(IF($B263="SIEC",VLOOKUP($C263,[1]SIEC!$A$1:$F$5304,3,0),(IF($B263="DER",VLOOKUP($C263,[1]DER!$A$1:$F$2075,3,0),(IF($B263="FDE",VLOOKUP($C263,[1]FDE!$A$1:$F$3289,3,0),(IF($B263="SICRO",VLOOKUP($C263,[1]SICRO!$A$1:$E$7371,3,0)))))))))))))))))</f>
        <v>JG</v>
      </c>
      <c r="J263" s="61">
        <f t="shared" ref="J263" si="190">ROUND(SUM(K263:K265),2)</f>
        <v>9</v>
      </c>
      <c r="L263" s="1" t="str">
        <f>UPPER(ROUND((IF($B263="EDIF",VLOOKUP($C263,[1]EDIF!$A$1:$F$3677,4,0),(IF($B263="INFRA",VLOOKUP($C263,[1]INFRA!$A$1:$F$1859,4,0),(IF($B263="SINAPI",VLOOKUP($C263,[1]SINAPI!$A$1:$G$9552,4,0),(IF($B263="CDHU",VLOOKUP($C263,[1]CDHU!$A$1:$G$5122,6,0),(IF($B263="SIEC",VLOOKUP($C263,[1]SIEC!$A$1:$F$5304,5,0),(IF($B263="DER",VLOOKUP($C263,[1]DER!$A$1:$F$3075,5,0),(IF($B263="FDE",VLOOKUP($C263,[1]FDE!$A$1:$F$3289,5,0),(IF($B263="SICRO",VLOOKUP($C263,[1]SICRO!$A$1:$E$7371,4,0))))))))))))))))),2))</f>
        <v>947,95</v>
      </c>
      <c r="M263" s="1">
        <f t="shared" ref="M263" si="191">TRUNC(J263*L263,2)</f>
        <v>8531.5499999999993</v>
      </c>
      <c r="N263" s="49">
        <f t="shared" ref="N263" si="192">C263</f>
        <v>7001051</v>
      </c>
      <c r="O263" s="1" t="str">
        <f>UPPER(IF($B263="EDIF",VLOOKUP($C263,[1]EDIF!$A$1:$F$2677,5,0),(IF($B263="INFRA",VLOOKUP($C263,[1]INFRA!$A$1:$F$859,5,0),(IF($B263="SINAPI",VLOOKUP($C263,[1]SINAPI!$A$1:$G$7552,7,0),(IF($B263="CDHU",VLOOKUP($C263,[1]CDHU!$A$1:$G$4122,7,0),(IF($B263="SIEC",VLOOKUP($C263,[1]SIEC!$A$1:$F$4304,6,0),(IF($B263="DER",VLOOKUP($C263,[1]DER!$A$1:$F$2075,6,0),(IF($B263="SICRO",VLOOKUP($C263,[1]SICRO!$A$1:$E$6371,5,0)))))))))))))))</f>
        <v>SIURB-E JAN/26</v>
      </c>
    </row>
    <row r="264" spans="2:17" ht="23.25" customHeight="1" x14ac:dyDescent="0.2">
      <c r="B264" s="62"/>
      <c r="C264" s="60" t="s">
        <v>10</v>
      </c>
      <c r="D264" s="200" t="s">
        <v>281</v>
      </c>
      <c r="E264" s="201"/>
      <c r="F264" s="201"/>
      <c r="G264" s="201"/>
      <c r="H264" s="202"/>
      <c r="I264" s="40"/>
      <c r="J264" s="61"/>
      <c r="K264" s="82">
        <v>9</v>
      </c>
      <c r="N264" s="32"/>
    </row>
    <row r="265" spans="2:17" x14ac:dyDescent="0.2">
      <c r="B265" s="62"/>
      <c r="C265" s="60" t="s">
        <v>10</v>
      </c>
      <c r="D265" s="55"/>
      <c r="E265" s="56"/>
      <c r="F265" s="56"/>
      <c r="G265" s="56"/>
      <c r="H265" s="57"/>
      <c r="I265" s="40"/>
      <c r="J265" s="61"/>
      <c r="N265" s="32"/>
    </row>
    <row r="266" spans="2:17" ht="23.25" customHeight="1" x14ac:dyDescent="0.2">
      <c r="B266" s="62" t="s">
        <v>9</v>
      </c>
      <c r="C266" s="77">
        <v>7001057</v>
      </c>
      <c r="D266" s="197" t="str">
        <f>UPPER(IF($B266="EDIF",VLOOKUP($C266,[1]EDIF!$A$1:$F$3677,2,0),(IF($B266="INFRA",VLOOKUP($C266,[1]INFRA!$A$1:$F$1859,2,0),(IF($B266="SINAPI",VLOOKUP($C266,[1]SINAPI!$A$1:$G$9552,2,0),(IF($B266="CDHU",VLOOKUP($C266,[1]CDHU!$A$1:$G$5122,2,0),(IF($B266="SIEC",VLOOKUP($C266,[1]SIEC!$A$1:$F$5304,2,0),(IF($B266="DER",VLOOKUP($C266,[1]DER!$A$1:$F$3075,2,0),(IF($B266="FDE",VLOOKUP($C266,[1]FDE!$A$1:$F$3289,2,0),(IF($B266="SICRO",VLOOKUP($C266,[1]SICRO!$A$1:$E$7371,2,0)))))))))))))))))</f>
        <v>EM.03 - BATENTE DE MADEIRA (9,5CM) - PARA PORTA EM DIVISÓRIA</v>
      </c>
      <c r="E266" s="198"/>
      <c r="F266" s="198"/>
      <c r="G266" s="198"/>
      <c r="H266" s="199"/>
      <c r="I266" s="46" t="str">
        <f>UPPER(IF($B266="EDIF",VLOOKUP($C266,[1]EDIF!$A$1:$F$3677,3,0),(IF($B266="INFRA",VLOOKUP($C266,[1]INFRA!$A$1:$F$1859,3,0),(IF($B266="SINAPI",VLOOKUP($C266,[1]SINAPI!$A$1:$G$9552,3,0),(IF($B266="CDHU",VLOOKUP($C266,[1]CDHU!$A$1:$G$5122,3,0),(IF($B266="SIEC",VLOOKUP($C266,[1]SIEC!$A$1:$F$5304,3,0),(IF($B266="DER",VLOOKUP($C266,[1]DER!$A$1:$F$2075,3,0),(IF($B266="FDE",VLOOKUP($C266,[1]FDE!$A$1:$F$3289,3,0),(IF($B266="SICRO",VLOOKUP($C266,[1]SICRO!$A$1:$E$7371,3,0)))))))))))))))))</f>
        <v>M</v>
      </c>
      <c r="J266" s="61">
        <f t="shared" ref="J266" si="193">ROUND(SUM(K266:K268),2)</f>
        <v>24</v>
      </c>
      <c r="L266" s="1" t="str">
        <f>UPPER(ROUND((IF($B266="EDIF",VLOOKUP($C266,[1]EDIF!$A$1:$F$3677,4,0),(IF($B266="INFRA",VLOOKUP($C266,[1]INFRA!$A$1:$F$1859,4,0),(IF($B266="SINAPI",VLOOKUP($C266,[1]SINAPI!$A$1:$G$9552,4,0),(IF($B266="CDHU",VLOOKUP($C266,[1]CDHU!$A$1:$G$5122,6,0),(IF($B266="SIEC",VLOOKUP($C266,[1]SIEC!$A$1:$F$5304,5,0),(IF($B266="DER",VLOOKUP($C266,[1]DER!$A$1:$F$3075,5,0),(IF($B266="FDE",VLOOKUP($C266,[1]FDE!$A$1:$F$3289,5,0),(IF($B266="SICRO",VLOOKUP($C266,[1]SICRO!$A$1:$E$7371,4,0))))))))))))))))),2))</f>
        <v>81,38</v>
      </c>
      <c r="M266" s="1">
        <f t="shared" ref="M266" si="194">TRUNC(J266*L266,2)</f>
        <v>1953.12</v>
      </c>
      <c r="N266" s="49">
        <f t="shared" ref="N266" si="195">C266</f>
        <v>7001057</v>
      </c>
      <c r="O266" s="1" t="str">
        <f>UPPER(IF($B266="EDIF",VLOOKUP($C266,[1]EDIF!$A$1:$F$2677,5,0),(IF($B266="INFRA",VLOOKUP($C266,[1]INFRA!$A$1:$F$859,5,0),(IF($B266="SINAPI",VLOOKUP($C266,[1]SINAPI!$A$1:$G$7552,7,0),(IF($B266="CDHU",VLOOKUP($C266,[1]CDHU!$A$1:$G$4122,7,0),(IF($B266="SIEC",VLOOKUP($C266,[1]SIEC!$A$1:$F$4304,6,0),(IF($B266="DER",VLOOKUP($C266,[1]DER!$A$1:$F$2075,6,0),(IF($B266="SICRO",VLOOKUP($C266,[1]SICRO!$A$1:$E$6371,5,0)))))))))))))))</f>
        <v>SIURB-E JAN/26</v>
      </c>
    </row>
    <row r="267" spans="2:17" ht="23.25" customHeight="1" x14ac:dyDescent="0.2">
      <c r="B267" s="62"/>
      <c r="C267" s="60" t="s">
        <v>10</v>
      </c>
      <c r="D267" s="200" t="s">
        <v>282</v>
      </c>
      <c r="E267" s="201"/>
      <c r="F267" s="201"/>
      <c r="G267" s="201"/>
      <c r="H267" s="202"/>
      <c r="I267" s="40"/>
      <c r="J267" s="61"/>
      <c r="K267" s="82">
        <v>24</v>
      </c>
      <c r="N267" s="32"/>
      <c r="Q267" s="82"/>
    </row>
    <row r="268" spans="2:17" x14ac:dyDescent="0.2">
      <c r="B268" s="62"/>
      <c r="C268" s="60" t="s">
        <v>10</v>
      </c>
      <c r="D268" s="55"/>
      <c r="E268" s="56"/>
      <c r="F268" s="56"/>
      <c r="G268" s="56"/>
      <c r="H268" s="57"/>
      <c r="I268" s="40"/>
      <c r="J268" s="61"/>
      <c r="N268" s="32"/>
    </row>
    <row r="269" spans="2:17" ht="23.25" customHeight="1" x14ac:dyDescent="0.2">
      <c r="B269" s="62" t="s">
        <v>9</v>
      </c>
      <c r="C269" s="77">
        <v>7002002</v>
      </c>
      <c r="D269" s="197" t="str">
        <f>UPPER(IF($B269="EDIF",VLOOKUP($C269,[1]EDIF!$A$1:$F$3677,2,0),(IF($B269="INFRA",VLOOKUP($C269,[1]INFRA!$A$1:$F$1859,2,0),(IF($B269="SINAPI",VLOOKUP($C269,[1]SINAPI!$A$1:$G$9552,2,0),(IF($B269="CDHU",VLOOKUP($C269,[1]CDHU!$A$1:$G$5122,2,0),(IF($B269="SIEC",VLOOKUP($C269,[1]SIEC!$A$1:$F$5304,2,0),(IF($B269="DER",VLOOKUP($C269,[1]DER!$A$1:$F$3075,2,0),(IF($B269="FDE",VLOOKUP($C269,[1]FDE!$A$1:$F$3289,2,0),(IF($B269="SICRO",VLOOKUP($C269,[1]SICRO!$A$1:$E$7371,2,0)))))))))))))))))</f>
        <v>CONJUNTO DE FECHADURA DE CILINDRO, 55MM, TRÁFEGO INTENSO, MAÇANETA EM ZAMAC, GUARNIÇÕES EM AÇO, ACABAMENTO CROMADO - PARA PORTA INTERNA OU EXTERNA</v>
      </c>
      <c r="E269" s="198"/>
      <c r="F269" s="198"/>
      <c r="G269" s="198"/>
      <c r="H269" s="199"/>
      <c r="I269" s="46" t="str">
        <f>UPPER(IF($B269="EDIF",VLOOKUP($C269,[1]EDIF!$A$1:$F$3677,3,0),(IF($B269="INFRA",VLOOKUP($C269,[1]INFRA!$A$1:$F$1859,3,0),(IF($B269="SINAPI",VLOOKUP($C269,[1]SINAPI!$A$1:$G$9552,3,0),(IF($B269="CDHU",VLOOKUP($C269,[1]CDHU!$A$1:$G$5122,3,0),(IF($B269="SIEC",VLOOKUP($C269,[1]SIEC!$A$1:$F$5304,3,0),(IF($B269="DER",VLOOKUP($C269,[1]DER!$A$1:$F$2075,3,0),(IF($B269="FDE",VLOOKUP($C269,[1]FDE!$A$1:$F$3289,3,0),(IF($B269="SICRO",VLOOKUP($C269,[1]SICRO!$A$1:$E$7371,3,0)))))))))))))))))</f>
        <v>UN</v>
      </c>
      <c r="J269" s="61">
        <f t="shared" ref="J269" si="196">ROUND(SUM(K269:K271),2)</f>
        <v>31</v>
      </c>
      <c r="L269" s="1" t="str">
        <f>UPPER(ROUND((IF($B269="EDIF",VLOOKUP($C269,[1]EDIF!$A$1:$F$3677,4,0),(IF($B269="INFRA",VLOOKUP($C269,[1]INFRA!$A$1:$F$1859,4,0),(IF($B269="SINAPI",VLOOKUP($C269,[1]SINAPI!$A$1:$G$9552,4,0),(IF($B269="CDHU",VLOOKUP($C269,[1]CDHU!$A$1:$G$5122,6,0),(IF($B269="SIEC",VLOOKUP($C269,[1]SIEC!$A$1:$F$5304,5,0),(IF($B269="DER",VLOOKUP($C269,[1]DER!$A$1:$F$3075,5,0),(IF($B269="FDE",VLOOKUP($C269,[1]FDE!$A$1:$F$3289,5,0),(IF($B269="SICRO",VLOOKUP($C269,[1]SICRO!$A$1:$E$7371,4,0))))))))))))))))),2))</f>
        <v>244,97</v>
      </c>
      <c r="M269" s="1">
        <f t="shared" ref="M269" si="197">TRUNC(J269*L269,2)</f>
        <v>7594.07</v>
      </c>
      <c r="N269" s="49">
        <f t="shared" ref="N269" si="198">C269</f>
        <v>7002002</v>
      </c>
      <c r="O269" s="1" t="str">
        <f>UPPER(IF($B269="EDIF",VLOOKUP($C269,[1]EDIF!$A$1:$F$2677,5,0),(IF($B269="INFRA",VLOOKUP($C269,[1]INFRA!$A$1:$F$859,5,0),(IF($B269="SINAPI",VLOOKUP($C269,[1]SINAPI!$A$1:$G$7552,7,0),(IF($B269="CDHU",VLOOKUP($C269,[1]CDHU!$A$1:$G$4122,7,0),(IF($B269="SIEC",VLOOKUP($C269,[1]SIEC!$A$1:$F$4304,6,0),(IF($B269="DER",VLOOKUP($C269,[1]DER!$A$1:$F$2075,6,0),(IF($B269="SICRO",VLOOKUP($C269,[1]SICRO!$A$1:$E$6371,5,0)))))))))))))))</f>
        <v>SIURB-E JAN/26</v>
      </c>
    </row>
    <row r="270" spans="2:17" ht="23.25" customHeight="1" x14ac:dyDescent="0.2">
      <c r="B270" s="62"/>
      <c r="C270" s="60" t="s">
        <v>10</v>
      </c>
      <c r="D270" s="200" t="s">
        <v>283</v>
      </c>
      <c r="E270" s="201"/>
      <c r="F270" s="201"/>
      <c r="G270" s="201"/>
      <c r="H270" s="202"/>
      <c r="I270" s="40"/>
      <c r="J270" s="61"/>
      <c r="K270" s="82">
        <f>K248+K251+K257</f>
        <v>31</v>
      </c>
      <c r="N270" s="32"/>
      <c r="Q270" s="82"/>
    </row>
    <row r="271" spans="2:17" x14ac:dyDescent="0.2">
      <c r="B271" s="62"/>
      <c r="C271" s="60" t="s">
        <v>10</v>
      </c>
      <c r="D271" s="55"/>
      <c r="E271" s="56"/>
      <c r="F271" s="56"/>
      <c r="G271" s="56"/>
      <c r="H271" s="57"/>
      <c r="I271" s="40"/>
      <c r="J271" s="61"/>
      <c r="N271" s="32"/>
    </row>
    <row r="272" spans="2:17" ht="23.25" customHeight="1" x14ac:dyDescent="0.2">
      <c r="B272" s="62" t="s">
        <v>9</v>
      </c>
      <c r="C272" s="77">
        <v>7002031</v>
      </c>
      <c r="D272" s="197" t="str">
        <f>UPPER(IF($B272="EDIF",VLOOKUP($C272,[1]EDIF!$A$1:$F$3677,2,0),(IF($B272="INFRA",VLOOKUP($C272,[1]INFRA!$A$1:$F$1859,2,0),(IF($B272="SINAPI",VLOOKUP($C272,[1]SINAPI!$A$1:$G$9552,2,0),(IF($B272="CDHU",VLOOKUP($C272,[1]CDHU!$A$1:$G$5122,2,0),(IF($B272="SIEC",VLOOKUP($C272,[1]SIEC!$A$1:$F$5304,2,0),(IF($B272="DER",VLOOKUP($C272,[1]DER!$A$1:$F$3075,2,0),(IF($B272="FDE",VLOOKUP($C272,[1]FDE!$A$1:$F$3289,2,0),(IF($B272="SICRO",VLOOKUP($C272,[1]SICRO!$A$1:$E$7371,2,0)))))))))))))))))</f>
        <v>FECHADURA TIPO TRANQUETA E TRINCO (55MM) - TRÁFEGO INTENSO, MAÇANETA EM ZAMAC, GUARNIÇÕES EM AÇO, ACABAMENTO CROMADO BRILHANTE - PORTA DE SANITÁRIO</v>
      </c>
      <c r="E272" s="198"/>
      <c r="F272" s="198"/>
      <c r="G272" s="198"/>
      <c r="H272" s="199"/>
      <c r="I272" s="46" t="str">
        <f>UPPER(IF($B272="EDIF",VLOOKUP($C272,[1]EDIF!$A$1:$F$3677,3,0),(IF($B272="INFRA",VLOOKUP($C272,[1]INFRA!$A$1:$F$1859,3,0),(IF($B272="SINAPI",VLOOKUP($C272,[1]SINAPI!$A$1:$G$9552,3,0),(IF($B272="CDHU",VLOOKUP($C272,[1]CDHU!$A$1:$G$5122,3,0),(IF($B272="SIEC",VLOOKUP($C272,[1]SIEC!$A$1:$F$5304,3,0),(IF($B272="DER",VLOOKUP($C272,[1]DER!$A$1:$F$2075,3,0),(IF($B272="FDE",VLOOKUP($C272,[1]FDE!$A$1:$F$3289,3,0),(IF($B272="SICRO",VLOOKUP($C272,[1]SICRO!$A$1:$E$7371,3,0)))))))))))))))))</f>
        <v>UN</v>
      </c>
      <c r="J272" s="61">
        <f t="shared" ref="J272" si="199">ROUND(SUM(K272:K274),2)</f>
        <v>24</v>
      </c>
      <c r="L272" s="1" t="str">
        <f>UPPER(ROUND((IF($B272="EDIF",VLOOKUP($C272,[1]EDIF!$A$1:$F$3677,4,0),(IF($B272="INFRA",VLOOKUP($C272,[1]INFRA!$A$1:$F$1859,4,0),(IF($B272="SINAPI",VLOOKUP($C272,[1]SINAPI!$A$1:$G$9552,4,0),(IF($B272="CDHU",VLOOKUP($C272,[1]CDHU!$A$1:$G$5122,6,0),(IF($B272="SIEC",VLOOKUP($C272,[1]SIEC!$A$1:$F$5304,5,0),(IF($B272="DER",VLOOKUP($C272,[1]DER!$A$1:$F$3075,5,0),(IF($B272="FDE",VLOOKUP($C272,[1]FDE!$A$1:$F$3289,5,0),(IF($B272="SICRO",VLOOKUP($C272,[1]SICRO!$A$1:$E$7371,4,0))))))))))))))))),2))</f>
        <v>218,37</v>
      </c>
      <c r="M272" s="1">
        <f t="shared" ref="M272" si="200">TRUNC(J272*L272,2)</f>
        <v>5240.88</v>
      </c>
      <c r="N272" s="49">
        <f t="shared" ref="N272" si="201">C272</f>
        <v>7002031</v>
      </c>
      <c r="O272" s="1" t="str">
        <f>UPPER(IF($B272="EDIF",VLOOKUP($C272,[1]EDIF!$A$1:$F$2677,5,0),(IF($B272="INFRA",VLOOKUP($C272,[1]INFRA!$A$1:$F$859,5,0),(IF($B272="SINAPI",VLOOKUP($C272,[1]SINAPI!$A$1:$G$7552,7,0),(IF($B272="CDHU",VLOOKUP($C272,[1]CDHU!$A$1:$G$4122,7,0),(IF($B272="SIEC",VLOOKUP($C272,[1]SIEC!$A$1:$F$4304,6,0),(IF($B272="DER",VLOOKUP($C272,[1]DER!$A$1:$F$2075,6,0),(IF($B272="SICRO",VLOOKUP($C272,[1]SICRO!$A$1:$E$6371,5,0)))))))))))))))</f>
        <v>SIURB-E JAN/26</v>
      </c>
    </row>
    <row r="273" spans="2:15" ht="23.25" customHeight="1" x14ac:dyDescent="0.2">
      <c r="B273" s="62"/>
      <c r="C273" s="60" t="s">
        <v>10</v>
      </c>
      <c r="D273" s="200" t="s">
        <v>284</v>
      </c>
      <c r="E273" s="201"/>
      <c r="F273" s="201"/>
      <c r="G273" s="201"/>
      <c r="H273" s="202"/>
      <c r="I273" s="40"/>
      <c r="J273" s="61"/>
      <c r="K273" s="82">
        <f>J253</f>
        <v>24</v>
      </c>
      <c r="N273" s="32"/>
    </row>
    <row r="274" spans="2:15" x14ac:dyDescent="0.2">
      <c r="B274" s="62"/>
      <c r="C274" s="60" t="s">
        <v>10</v>
      </c>
      <c r="D274" s="55"/>
      <c r="E274" s="56"/>
      <c r="F274" s="56"/>
      <c r="G274" s="56"/>
      <c r="H274" s="57"/>
      <c r="I274" s="40"/>
      <c r="J274" s="61"/>
      <c r="N274" s="32"/>
    </row>
    <row r="275" spans="2:15" ht="23.25" customHeight="1" x14ac:dyDescent="0.2">
      <c r="B275" s="62" t="s">
        <v>9</v>
      </c>
      <c r="C275" s="77">
        <v>8001001</v>
      </c>
      <c r="D275" s="197" t="str">
        <f>UPPER(IF($B275="EDIF",VLOOKUP($C275,[1]EDIF!$A$1:$F$3677,2,0),(IF($B275="INFRA",VLOOKUP($C275,[1]INFRA!$A$1:$F$1859,2,0),(IF($B275="SINAPI",VLOOKUP($C275,[1]SINAPI!$A$1:$G$9552,2,0),(IF($B275="CDHU",VLOOKUP($C275,[1]CDHU!$A$1:$G$5122,2,0),(IF($B275="SIEC",VLOOKUP($C275,[1]SIEC!$A$1:$F$5304,2,0),(IF($B275="DER",VLOOKUP($C275,[1]DER!$A$1:$F$3075,2,0),(IF($B275="FDE",VLOOKUP($C275,[1]FDE!$A$1:$F$3289,2,0),(IF($B275="SICRO",VLOOKUP($C275,[1]SICRO!$A$1:$E$7371,2,0)))))))))))))))))</f>
        <v>PP.01 - PORTA EM FERRO PERFILADO, DUPLA ALMOFADADA - ABRIR, 1 FOLHA</v>
      </c>
      <c r="E275" s="198"/>
      <c r="F275" s="198"/>
      <c r="G275" s="198"/>
      <c r="H275" s="199"/>
      <c r="I275" s="46" t="str">
        <f>UPPER(IF($B275="EDIF",VLOOKUP($C275,[1]EDIF!$A$1:$F$3677,3,0),(IF($B275="INFRA",VLOOKUP($C275,[1]INFRA!$A$1:$F$1859,3,0),(IF($B275="SINAPI",VLOOKUP($C275,[1]SINAPI!$A$1:$G$9552,3,0),(IF($B275="CDHU",VLOOKUP($C275,[1]CDHU!$A$1:$G$5122,3,0),(IF($B275="SIEC",VLOOKUP($C275,[1]SIEC!$A$1:$F$5304,3,0),(IF($B275="DER",VLOOKUP($C275,[1]DER!$A$1:$F$2075,3,0),(IF($B275="FDE",VLOOKUP($C275,[1]FDE!$A$1:$F$3289,3,0),(IF($B275="SICRO",VLOOKUP($C275,[1]SICRO!$A$1:$E$7371,3,0)))))))))))))))))</f>
        <v>M2</v>
      </c>
      <c r="J275" s="61">
        <f t="shared" ref="J275" si="202">ROUND(SUM(K275:K277),2)</f>
        <v>2.1</v>
      </c>
      <c r="L275" s="1" t="str">
        <f>UPPER(ROUND((IF($B275="EDIF",VLOOKUP($C275,[1]EDIF!$A$1:$F$3677,4,0),(IF($B275="INFRA",VLOOKUP($C275,[1]INFRA!$A$1:$F$1859,4,0),(IF($B275="SINAPI",VLOOKUP($C275,[1]SINAPI!$A$1:$G$9552,4,0),(IF($B275="CDHU",VLOOKUP($C275,[1]CDHU!$A$1:$G$5122,6,0),(IF($B275="SIEC",VLOOKUP($C275,[1]SIEC!$A$1:$F$5304,5,0),(IF($B275="DER",VLOOKUP($C275,[1]DER!$A$1:$F$3075,5,0),(IF($B275="FDE",VLOOKUP($C275,[1]FDE!$A$1:$F$3289,5,0),(IF($B275="SICRO",VLOOKUP($C275,[1]SICRO!$A$1:$E$7371,4,0))))))))))))))))),2))</f>
        <v>1566,24</v>
      </c>
      <c r="M275" s="1">
        <f t="shared" ref="M275" si="203">TRUNC(J275*L275,2)</f>
        <v>3289.1</v>
      </c>
      <c r="N275" s="49">
        <f t="shared" ref="N275" si="204">C275</f>
        <v>8001001</v>
      </c>
      <c r="O275" s="1" t="str">
        <f>UPPER(IF($B275="EDIF",VLOOKUP($C275,[1]EDIF!$A$1:$F$2677,5,0),(IF($B275="INFRA",VLOOKUP($C275,[1]INFRA!$A$1:$F$859,5,0),(IF($B275="SINAPI",VLOOKUP($C275,[1]SINAPI!$A$1:$G$7552,7,0),(IF($B275="CDHU",VLOOKUP($C275,[1]CDHU!$A$1:$G$4122,7,0),(IF($B275="SIEC",VLOOKUP($C275,[1]SIEC!$A$1:$F$4304,6,0),(IF($B275="DER",VLOOKUP($C275,[1]DER!$A$1:$F$2075,6,0),(IF($B275="SICRO",VLOOKUP($C275,[1]SICRO!$A$1:$E$6371,5,0)))))))))))))))</f>
        <v>SIURB-E JAN/26</v>
      </c>
    </row>
    <row r="276" spans="2:15" ht="23.25" customHeight="1" x14ac:dyDescent="0.2">
      <c r="B276" s="62"/>
      <c r="C276" s="60" t="s">
        <v>10</v>
      </c>
      <c r="D276" s="200" t="s">
        <v>288</v>
      </c>
      <c r="E276" s="201"/>
      <c r="F276" s="201"/>
      <c r="G276" s="201"/>
      <c r="H276" s="202"/>
      <c r="I276" s="40"/>
      <c r="J276" s="61"/>
      <c r="K276" s="82">
        <f>1*2.1*1</f>
        <v>2.1</v>
      </c>
      <c r="N276" s="32"/>
    </row>
    <row r="277" spans="2:15" x14ac:dyDescent="0.2">
      <c r="B277" s="62"/>
      <c r="C277" s="60" t="s">
        <v>10</v>
      </c>
      <c r="D277" s="55"/>
      <c r="E277" s="56"/>
      <c r="F277" s="56"/>
      <c r="G277" s="56"/>
      <c r="H277" s="57"/>
      <c r="I277" s="40"/>
      <c r="J277" s="61"/>
      <c r="N277" s="32"/>
    </row>
    <row r="278" spans="2:15" ht="23.25" customHeight="1" x14ac:dyDescent="0.2">
      <c r="B278" s="62" t="s">
        <v>9</v>
      </c>
      <c r="C278" s="77">
        <v>8001002</v>
      </c>
      <c r="D278" s="197" t="str">
        <f>UPPER(IF($B278="EDIF",VLOOKUP($C278,[1]EDIF!$A$1:$F$3677,2,0),(IF($B278="INFRA",VLOOKUP($C278,[1]INFRA!$A$1:$F$1859,2,0),(IF($B278="SINAPI",VLOOKUP($C278,[1]SINAPI!$A$1:$G$9552,2,0),(IF($B278="CDHU",VLOOKUP($C278,[1]CDHU!$A$1:$G$5122,2,0),(IF($B278="SIEC",VLOOKUP($C278,[1]SIEC!$A$1:$F$5304,2,0),(IF($B278="DER",VLOOKUP($C278,[1]DER!$A$1:$F$3075,2,0),(IF($B278="FDE",VLOOKUP($C278,[1]FDE!$A$1:$F$3289,2,0),(IF($B278="SICRO",VLOOKUP($C278,[1]SICRO!$A$1:$E$7371,2,0)))))))))))))))))</f>
        <v>PP.02 - PORTA EM FERRO PERFILADO, DUPLA ALMOFADADA - ABRIR, 2 FOLHA</v>
      </c>
      <c r="E278" s="198"/>
      <c r="F278" s="198"/>
      <c r="G278" s="198"/>
      <c r="H278" s="199"/>
      <c r="I278" s="46" t="str">
        <f>UPPER(IF($B278="EDIF",VLOOKUP($C278,[1]EDIF!$A$1:$F$3677,3,0),(IF($B278="INFRA",VLOOKUP($C278,[1]INFRA!$A$1:$F$1859,3,0),(IF($B278="SINAPI",VLOOKUP($C278,[1]SINAPI!$A$1:$G$9552,3,0),(IF($B278="CDHU",VLOOKUP($C278,[1]CDHU!$A$1:$G$5122,3,0),(IF($B278="SIEC",VLOOKUP($C278,[1]SIEC!$A$1:$F$5304,3,0),(IF($B278="DER",VLOOKUP($C278,[1]DER!$A$1:$F$2075,3,0),(IF($B278="FDE",VLOOKUP($C278,[1]FDE!$A$1:$F$3289,3,0),(IF($B278="SICRO",VLOOKUP($C278,[1]SICRO!$A$1:$E$7371,3,0)))))))))))))))))</f>
        <v>M2</v>
      </c>
      <c r="J278" s="61">
        <f t="shared" ref="J278" si="205">ROUND(SUM(K278:K280),2)</f>
        <v>12.6</v>
      </c>
      <c r="L278" s="1" t="str">
        <f>UPPER(ROUND((IF($B278="EDIF",VLOOKUP($C278,[1]EDIF!$A$1:$F$3677,4,0),(IF($B278="INFRA",VLOOKUP($C278,[1]INFRA!$A$1:$F$1859,4,0),(IF($B278="SINAPI",VLOOKUP($C278,[1]SINAPI!$A$1:$G$9552,4,0),(IF($B278="CDHU",VLOOKUP($C278,[1]CDHU!$A$1:$G$5122,6,0),(IF($B278="SIEC",VLOOKUP($C278,[1]SIEC!$A$1:$F$5304,5,0),(IF($B278="DER",VLOOKUP($C278,[1]DER!$A$1:$F$3075,5,0),(IF($B278="FDE",VLOOKUP($C278,[1]FDE!$A$1:$F$3289,5,0),(IF($B278="SICRO",VLOOKUP($C278,[1]SICRO!$A$1:$E$7371,4,0))))))))))))))))),2))</f>
        <v>1081,37</v>
      </c>
      <c r="M278" s="1">
        <f t="shared" ref="M278" si="206">TRUNC(J278*L278,2)</f>
        <v>13625.26</v>
      </c>
      <c r="N278" s="49">
        <f t="shared" ref="N278" si="207">C278</f>
        <v>8001002</v>
      </c>
      <c r="O278" s="1" t="str">
        <f>UPPER(IF($B278="EDIF",VLOOKUP($C278,[1]EDIF!$A$1:$F$2677,5,0),(IF($B278="INFRA",VLOOKUP($C278,[1]INFRA!$A$1:$F$859,5,0),(IF($B278="SINAPI",VLOOKUP($C278,[1]SINAPI!$A$1:$G$7552,7,0),(IF($B278="CDHU",VLOOKUP($C278,[1]CDHU!$A$1:$G$4122,7,0),(IF($B278="SIEC",VLOOKUP($C278,[1]SIEC!$A$1:$F$4304,6,0),(IF($B278="DER",VLOOKUP($C278,[1]DER!$A$1:$F$2075,6,0),(IF($B278="SICRO",VLOOKUP($C278,[1]SICRO!$A$1:$E$6371,5,0)))))))))))))))</f>
        <v>SIURB-E JAN/26</v>
      </c>
    </row>
    <row r="279" spans="2:15" ht="23.25" customHeight="1" x14ac:dyDescent="0.2">
      <c r="B279" s="62"/>
      <c r="C279" s="60" t="s">
        <v>10</v>
      </c>
      <c r="D279" s="200" t="s">
        <v>287</v>
      </c>
      <c r="E279" s="201"/>
      <c r="F279" s="201"/>
      <c r="G279" s="201"/>
      <c r="H279" s="202"/>
      <c r="I279" s="40"/>
      <c r="J279" s="61"/>
      <c r="K279" s="82">
        <f>3*2*2.1</f>
        <v>12.600000000000001</v>
      </c>
      <c r="N279" s="32"/>
    </row>
    <row r="280" spans="2:15" x14ac:dyDescent="0.2">
      <c r="B280" s="62"/>
      <c r="C280" s="60" t="s">
        <v>10</v>
      </c>
      <c r="D280" s="55"/>
      <c r="E280" s="56"/>
      <c r="F280" s="56"/>
      <c r="G280" s="56"/>
      <c r="H280" s="57"/>
      <c r="I280" s="40"/>
      <c r="J280" s="61"/>
      <c r="N280" s="32"/>
    </row>
    <row r="281" spans="2:15" ht="23.25" customHeight="1" x14ac:dyDescent="0.2">
      <c r="B281" s="62" t="s">
        <v>9</v>
      </c>
      <c r="C281" s="77">
        <v>8001074</v>
      </c>
      <c r="D281" s="197" t="str">
        <f>UPPER(IF($B281="EDIF",VLOOKUP($C281,[1]EDIF!$A$1:$F$3677,2,0),(IF($B281="INFRA",VLOOKUP($C281,[1]INFRA!$A$1:$F$1859,2,0),(IF($B281="SINAPI",VLOOKUP($C281,[1]SINAPI!$A$1:$G$9552,2,0),(IF($B281="CDHU",VLOOKUP($C281,[1]CDHU!$A$1:$G$5122,2,0),(IF($B281="SIEC",VLOOKUP($C281,[1]SIEC!$A$1:$F$5304,2,0),(IF($B281="DER",VLOOKUP($C281,[1]DER!$A$1:$F$3075,2,0),(IF($B281="FDE",VLOOKUP($C281,[1]FDE!$A$1:$F$3289,2,0),(IF($B281="SICRO",VLOOKUP($C281,[1]SICRO!$A$1:$E$7371,2,0)))))))))))))))))</f>
        <v>EF.03 - BATENTE EM PERFIL DE CHAPA DOBRADA Nº20,1 FOLHA, SEM BANDEIRA</v>
      </c>
      <c r="E281" s="198"/>
      <c r="F281" s="198"/>
      <c r="G281" s="198"/>
      <c r="H281" s="199"/>
      <c r="I281" s="46" t="str">
        <f>UPPER(IF($B281="EDIF",VLOOKUP($C281,[1]EDIF!$A$1:$F$3677,3,0),(IF($B281="INFRA",VLOOKUP($C281,[1]INFRA!$A$1:$F$1859,3,0),(IF($B281="SINAPI",VLOOKUP($C281,[1]SINAPI!$A$1:$G$9552,3,0),(IF($B281="CDHU",VLOOKUP($C281,[1]CDHU!$A$1:$G$5122,3,0),(IF($B281="SIEC",VLOOKUP($C281,[1]SIEC!$A$1:$F$5304,3,0),(IF($B281="DER",VLOOKUP($C281,[1]DER!$A$1:$F$2075,3,0),(IF($B281="FDE",VLOOKUP($C281,[1]FDE!$A$1:$F$3289,3,0),(IF($B281="SICRO",VLOOKUP($C281,[1]SICRO!$A$1:$E$7371,3,0)))))))))))))))))</f>
        <v>JG</v>
      </c>
      <c r="J281" s="61">
        <f t="shared" ref="J281" si="208">ROUND(SUM(K281:K283),2)</f>
        <v>1</v>
      </c>
      <c r="L281" s="1" t="str">
        <f>UPPER(ROUND((IF($B281="EDIF",VLOOKUP($C281,[1]EDIF!$A$1:$F$3677,4,0),(IF($B281="INFRA",VLOOKUP($C281,[1]INFRA!$A$1:$F$1859,4,0),(IF($B281="SINAPI",VLOOKUP($C281,[1]SINAPI!$A$1:$G$9552,4,0),(IF($B281="CDHU",VLOOKUP($C281,[1]CDHU!$A$1:$G$5122,6,0),(IF($B281="SIEC",VLOOKUP($C281,[1]SIEC!$A$1:$F$5304,5,0),(IF($B281="DER",VLOOKUP($C281,[1]DER!$A$1:$F$3075,5,0),(IF($B281="FDE",VLOOKUP($C281,[1]FDE!$A$1:$F$3289,5,0),(IF($B281="SICRO",VLOOKUP($C281,[1]SICRO!$A$1:$E$7371,4,0))))))))))))))))),2))</f>
        <v>549,5</v>
      </c>
      <c r="M281" s="1">
        <f t="shared" ref="M281" si="209">TRUNC(J281*L281,2)</f>
        <v>549.5</v>
      </c>
      <c r="N281" s="49">
        <f t="shared" ref="N281" si="210">C281</f>
        <v>8001074</v>
      </c>
      <c r="O281" s="1" t="str">
        <f>UPPER(IF($B281="EDIF",VLOOKUP($C281,[1]EDIF!$A$1:$F$2677,5,0),(IF($B281="INFRA",VLOOKUP($C281,[1]INFRA!$A$1:$F$859,5,0),(IF($B281="SINAPI",VLOOKUP($C281,[1]SINAPI!$A$1:$G$7552,7,0),(IF($B281="CDHU",VLOOKUP($C281,[1]CDHU!$A$1:$G$4122,7,0),(IF($B281="SIEC",VLOOKUP($C281,[1]SIEC!$A$1:$F$4304,6,0),(IF($B281="DER",VLOOKUP($C281,[1]DER!$A$1:$F$2075,6,0),(IF($B281="SICRO",VLOOKUP($C281,[1]SICRO!$A$1:$E$6371,5,0)))))))))))))))</f>
        <v>SIURB-E JAN/26</v>
      </c>
    </row>
    <row r="282" spans="2:15" ht="23.25" customHeight="1" x14ac:dyDescent="0.2">
      <c r="B282" s="62"/>
      <c r="C282" s="60" t="s">
        <v>10</v>
      </c>
      <c r="D282" s="200" t="s">
        <v>286</v>
      </c>
      <c r="E282" s="201"/>
      <c r="F282" s="201"/>
      <c r="G282" s="201"/>
      <c r="H282" s="202"/>
      <c r="I282" s="40"/>
      <c r="J282" s="61"/>
      <c r="K282" s="82">
        <v>1</v>
      </c>
      <c r="N282" s="32"/>
    </row>
    <row r="283" spans="2:15" x14ac:dyDescent="0.2">
      <c r="B283" s="62"/>
      <c r="C283" s="60" t="s">
        <v>10</v>
      </c>
      <c r="D283" s="55"/>
      <c r="E283" s="56"/>
      <c r="F283" s="56"/>
      <c r="G283" s="56"/>
      <c r="H283" s="57"/>
      <c r="I283" s="40"/>
      <c r="J283" s="61"/>
      <c r="N283" s="32"/>
    </row>
    <row r="284" spans="2:15" ht="23.25" customHeight="1" x14ac:dyDescent="0.2">
      <c r="B284" s="62" t="s">
        <v>9</v>
      </c>
      <c r="C284" s="77">
        <v>8001075</v>
      </c>
      <c r="D284" s="197" t="str">
        <f>UPPER(IF($B284="EDIF",VLOOKUP($C284,[1]EDIF!$A$1:$F$3677,2,0),(IF($B284="INFRA",VLOOKUP($C284,[1]INFRA!$A$1:$F$1859,2,0),(IF($B284="SINAPI",VLOOKUP($C284,[1]SINAPI!$A$1:$G$9552,2,0),(IF($B284="CDHU",VLOOKUP($C284,[1]CDHU!$A$1:$G$5122,2,0),(IF($B284="SIEC",VLOOKUP($C284,[1]SIEC!$A$1:$F$5304,2,0),(IF($B284="DER",VLOOKUP($C284,[1]DER!$A$1:$F$3075,2,0),(IF($B284="FDE",VLOOKUP($C284,[1]FDE!$A$1:$F$3289,2,0),(IF($B284="SICRO",VLOOKUP($C284,[1]SICRO!$A$1:$E$7371,2,0)))))))))))))))))</f>
        <v>EF.04 - BATENTE EM PERFIL DE CHAPA DOBRADA NÚMERO 20, 2 FOLHAS, SEM BANDEIRA</v>
      </c>
      <c r="E284" s="198"/>
      <c r="F284" s="198"/>
      <c r="G284" s="198"/>
      <c r="H284" s="199"/>
      <c r="I284" s="46" t="str">
        <f>UPPER(IF($B284="EDIF",VLOOKUP($C284,[1]EDIF!$A$1:$F$3677,3,0),(IF($B284="INFRA",VLOOKUP($C284,[1]INFRA!$A$1:$F$1859,3,0),(IF($B284="SINAPI",VLOOKUP($C284,[1]SINAPI!$A$1:$G$9552,3,0),(IF($B284="CDHU",VLOOKUP($C284,[1]CDHU!$A$1:$G$5122,3,0),(IF($B284="SIEC",VLOOKUP($C284,[1]SIEC!$A$1:$F$5304,3,0),(IF($B284="DER",VLOOKUP($C284,[1]DER!$A$1:$F$2075,3,0),(IF($B284="FDE",VLOOKUP($C284,[1]FDE!$A$1:$F$3289,3,0),(IF($B284="SICRO",VLOOKUP($C284,[1]SICRO!$A$1:$E$7371,3,0)))))))))))))))))</f>
        <v>JG</v>
      </c>
      <c r="J284" s="61">
        <f t="shared" ref="J284" si="211">ROUND(SUM(K284:K286),2)</f>
        <v>3</v>
      </c>
      <c r="L284" s="1" t="str">
        <f>UPPER(ROUND((IF($B284="EDIF",VLOOKUP($C284,[1]EDIF!$A$1:$F$3677,4,0),(IF($B284="INFRA",VLOOKUP($C284,[1]INFRA!$A$1:$F$1859,4,0),(IF($B284="SINAPI",VLOOKUP($C284,[1]SINAPI!$A$1:$G$9552,4,0),(IF($B284="CDHU",VLOOKUP($C284,[1]CDHU!$A$1:$G$5122,6,0),(IF($B284="SIEC",VLOOKUP($C284,[1]SIEC!$A$1:$F$5304,5,0),(IF($B284="DER",VLOOKUP($C284,[1]DER!$A$1:$F$3075,5,0),(IF($B284="FDE",VLOOKUP($C284,[1]FDE!$A$1:$F$3289,5,0),(IF($B284="SICRO",VLOOKUP($C284,[1]SICRO!$A$1:$E$7371,4,0))))))))))))))))),2))</f>
        <v>665,42</v>
      </c>
      <c r="M284" s="1">
        <f t="shared" ref="M284" si="212">TRUNC(J284*L284,2)</f>
        <v>1996.26</v>
      </c>
      <c r="N284" s="49">
        <f t="shared" ref="N284" si="213">C284</f>
        <v>8001075</v>
      </c>
      <c r="O284" s="1" t="str">
        <f>UPPER(IF($B284="EDIF",VLOOKUP($C284,[1]EDIF!$A$1:$F$2677,5,0),(IF($B284="INFRA",VLOOKUP($C284,[1]INFRA!$A$1:$F$859,5,0),(IF($B284="SINAPI",VLOOKUP($C284,[1]SINAPI!$A$1:$G$7552,7,0),(IF($B284="CDHU",VLOOKUP($C284,[1]CDHU!$A$1:$G$4122,7,0),(IF($B284="SIEC",VLOOKUP($C284,[1]SIEC!$A$1:$F$4304,6,0),(IF($B284="DER",VLOOKUP($C284,[1]DER!$A$1:$F$2075,6,0),(IF($B284="SICRO",VLOOKUP($C284,[1]SICRO!$A$1:$E$6371,5,0)))))))))))))))</f>
        <v>SIURB-E JAN/26</v>
      </c>
    </row>
    <row r="285" spans="2:15" ht="23.25" customHeight="1" x14ac:dyDescent="0.2">
      <c r="B285" s="62"/>
      <c r="C285" s="60" t="s">
        <v>10</v>
      </c>
      <c r="D285" s="200" t="s">
        <v>287</v>
      </c>
      <c r="E285" s="201"/>
      <c r="F285" s="201"/>
      <c r="G285" s="201"/>
      <c r="H285" s="202"/>
      <c r="I285" s="40"/>
      <c r="J285" s="61"/>
      <c r="K285" s="82">
        <v>3</v>
      </c>
      <c r="N285" s="32"/>
    </row>
    <row r="286" spans="2:15" x14ac:dyDescent="0.2">
      <c r="B286" s="62"/>
      <c r="C286" s="60" t="s">
        <v>10</v>
      </c>
      <c r="D286" s="55"/>
      <c r="E286" s="56"/>
      <c r="F286" s="56"/>
      <c r="G286" s="56"/>
      <c r="H286" s="57"/>
      <c r="I286" s="40"/>
      <c r="J286" s="61"/>
      <c r="N286" s="32"/>
    </row>
    <row r="287" spans="2:15" ht="23.25" customHeight="1" x14ac:dyDescent="0.2">
      <c r="B287" s="62" t="s">
        <v>9</v>
      </c>
      <c r="C287" s="77">
        <v>8002013</v>
      </c>
      <c r="D287" s="197" t="str">
        <f>UPPER(IF($B287="EDIF",VLOOKUP($C287,[1]EDIF!$A$1:$F$3677,2,0),(IF($B287="INFRA",VLOOKUP($C287,[1]INFRA!$A$1:$F$1859,2,0),(IF($B287="SINAPI",VLOOKUP($C287,[1]SINAPI!$A$1:$G$9552,2,0),(IF($B287="CDHU",VLOOKUP($C287,[1]CDHU!$A$1:$G$5122,2,0),(IF($B287="SIEC",VLOOKUP($C287,[1]SIEC!$A$1:$F$5304,2,0),(IF($B287="DER",VLOOKUP($C287,[1]DER!$A$1:$F$3075,2,0),(IF($B287="FDE",VLOOKUP($C287,[1]FDE!$A$1:$F$3289,2,0),(IF($B287="SICRO",VLOOKUP($C287,[1]SICRO!$A$1:$E$7371,2,0)))))))))))))))))</f>
        <v>CP.13 - CAIXILHO EM FERRO PERFILADO - BASCULANTE</v>
      </c>
      <c r="E287" s="198"/>
      <c r="F287" s="198"/>
      <c r="G287" s="198"/>
      <c r="H287" s="199"/>
      <c r="I287" s="46" t="str">
        <f>UPPER(IF($B287="EDIF",VLOOKUP($C287,[1]EDIF!$A$1:$F$3677,3,0),(IF($B287="INFRA",VLOOKUP($C287,[1]INFRA!$A$1:$F$1859,3,0),(IF($B287="SINAPI",VLOOKUP($C287,[1]SINAPI!$A$1:$G$9552,3,0),(IF($B287="CDHU",VLOOKUP($C287,[1]CDHU!$A$1:$G$5122,3,0),(IF($B287="SIEC",VLOOKUP($C287,[1]SIEC!$A$1:$F$5304,3,0),(IF($B287="DER",VLOOKUP($C287,[1]DER!$A$1:$F$2075,3,0),(IF($B287="FDE",VLOOKUP($C287,[1]FDE!$A$1:$F$3289,3,0),(IF($B287="SICRO",VLOOKUP($C287,[1]SICRO!$A$1:$E$7371,3,0)))))))))))))))))</f>
        <v>M2</v>
      </c>
      <c r="J287" s="61">
        <f>ROUND(SUM(K287:K291),2)</f>
        <v>55.76</v>
      </c>
      <c r="L287" s="1" t="str">
        <f>UPPER(ROUND((IF($B287="EDIF",VLOOKUP($C287,[1]EDIF!$A$1:$F$3677,4,0),(IF($B287="INFRA",VLOOKUP($C287,[1]INFRA!$A$1:$F$1859,4,0),(IF($B287="SINAPI",VLOOKUP($C287,[1]SINAPI!$A$1:$G$9552,4,0),(IF($B287="CDHU",VLOOKUP($C287,[1]CDHU!$A$1:$G$5122,6,0),(IF($B287="SIEC",VLOOKUP($C287,[1]SIEC!$A$1:$F$5304,5,0),(IF($B287="DER",VLOOKUP($C287,[1]DER!$A$1:$F$3075,5,0),(IF($B287="FDE",VLOOKUP($C287,[1]FDE!$A$1:$F$3289,5,0),(IF($B287="SICRO",VLOOKUP($C287,[1]SICRO!$A$1:$E$7371,4,0))))))))))))))))),2))</f>
        <v>961,96</v>
      </c>
      <c r="M287" s="1">
        <f t="shared" ref="M287" si="214">TRUNC(J287*L287,2)</f>
        <v>53638.879999999997</v>
      </c>
      <c r="N287" s="49">
        <f t="shared" ref="N287" si="215">C287</f>
        <v>8002013</v>
      </c>
      <c r="O287" s="1" t="str">
        <f>UPPER(IF($B287="EDIF",VLOOKUP($C287,[1]EDIF!$A$1:$F$2677,5,0),(IF($B287="INFRA",VLOOKUP($C287,[1]INFRA!$A$1:$F$859,5,0),(IF($B287="SINAPI",VLOOKUP($C287,[1]SINAPI!$A$1:$G$7552,7,0),(IF($B287="CDHU",VLOOKUP($C287,[1]CDHU!$A$1:$G$4122,7,0),(IF($B287="SIEC",VLOOKUP($C287,[1]SIEC!$A$1:$F$4304,6,0),(IF($B287="DER",VLOOKUP($C287,[1]DER!$A$1:$F$2075,6,0),(IF($B287="SICRO",VLOOKUP($C287,[1]SICRO!$A$1:$E$6371,5,0)))))))))))))))</f>
        <v>SIURB-E JAN/26</v>
      </c>
    </row>
    <row r="288" spans="2:15" ht="23.25" customHeight="1" x14ac:dyDescent="0.2">
      <c r="B288" s="62"/>
      <c r="C288" s="60" t="s">
        <v>10</v>
      </c>
      <c r="D288" s="200" t="s">
        <v>289</v>
      </c>
      <c r="E288" s="201"/>
      <c r="F288" s="201"/>
      <c r="G288" s="201"/>
      <c r="H288" s="202"/>
      <c r="I288" s="40"/>
      <c r="J288" s="61"/>
      <c r="K288" s="82">
        <f>25*2*1</f>
        <v>50</v>
      </c>
      <c r="N288" s="32"/>
    </row>
    <row r="289" spans="2:17" ht="23.25" customHeight="1" x14ac:dyDescent="0.2">
      <c r="B289" s="62"/>
      <c r="C289" s="60" t="s">
        <v>10</v>
      </c>
      <c r="D289" s="200" t="s">
        <v>290</v>
      </c>
      <c r="E289" s="201"/>
      <c r="F289" s="201"/>
      <c r="G289" s="201"/>
      <c r="H289" s="202"/>
      <c r="I289" s="40"/>
      <c r="J289" s="61"/>
      <c r="K289" s="82">
        <f>0.6*0.6*1</f>
        <v>0.36</v>
      </c>
      <c r="N289" s="32"/>
    </row>
    <row r="290" spans="2:17" ht="23.25" customHeight="1" x14ac:dyDescent="0.2">
      <c r="B290" s="62"/>
      <c r="C290" s="60" t="s">
        <v>10</v>
      </c>
      <c r="D290" s="200" t="s">
        <v>291</v>
      </c>
      <c r="E290" s="201"/>
      <c r="F290" s="201"/>
      <c r="G290" s="201"/>
      <c r="H290" s="202"/>
      <c r="I290" s="40"/>
      <c r="J290" s="61"/>
      <c r="K290" s="82">
        <f>6*1*0.9</f>
        <v>5.4</v>
      </c>
      <c r="N290" s="32"/>
    </row>
    <row r="291" spans="2:17" x14ac:dyDescent="0.2">
      <c r="B291" s="62"/>
      <c r="C291" s="60" t="s">
        <v>10</v>
      </c>
      <c r="D291" s="55"/>
      <c r="E291" s="56"/>
      <c r="F291" s="56"/>
      <c r="G291" s="56"/>
      <c r="H291" s="57"/>
      <c r="I291" s="40"/>
      <c r="J291" s="61"/>
      <c r="N291" s="32"/>
    </row>
    <row r="292" spans="2:17" ht="23.25" customHeight="1" x14ac:dyDescent="0.2">
      <c r="B292" s="62" t="s">
        <v>9</v>
      </c>
      <c r="C292" s="77">
        <v>14001003</v>
      </c>
      <c r="D292" s="197" t="str">
        <f>UPPER(IF($B292="EDIF",VLOOKUP($C292,[1]EDIF!$A$1:$F$3677,2,0),(IF($B292="INFRA",VLOOKUP($C292,[1]INFRA!$A$1:$F$1859,2,0),(IF($B292="SINAPI",VLOOKUP($C292,[1]SINAPI!$A$1:$G$9552,2,0),(IF($B292="CDHU",VLOOKUP($C292,[1]CDHU!$A$1:$G$5122,2,0),(IF($B292="SIEC",VLOOKUP($C292,[1]SIEC!$A$1:$F$5304,2,0),(IF($B292="DER",VLOOKUP($C292,[1]DER!$A$1:$F$3075,2,0),(IF($B292="FDE",VLOOKUP($C292,[1]FDE!$A$1:$F$3289,2,0),(IF($B292="SICRO",VLOOKUP($C292,[1]SICRO!$A$1:$E$7371,2,0)))))))))))))))))</f>
        <v>VIDRO LISO COMUM, TRANSPARENTE INCOLOR - ESPESSURA 4MM</v>
      </c>
      <c r="E292" s="198"/>
      <c r="F292" s="198"/>
      <c r="G292" s="198"/>
      <c r="H292" s="199"/>
      <c r="I292" s="46" t="str">
        <f>UPPER(IF($B292="EDIF",VLOOKUP($C292,[1]EDIF!$A$1:$F$3677,3,0),(IF($B292="INFRA",VLOOKUP($C292,[1]INFRA!$A$1:$F$1859,3,0),(IF($B292="SINAPI",VLOOKUP($C292,[1]SINAPI!$A$1:$G$9552,3,0),(IF($B292="CDHU",VLOOKUP($C292,[1]CDHU!$A$1:$G$5122,3,0),(IF($B292="SIEC",VLOOKUP($C292,[1]SIEC!$A$1:$F$5304,3,0),(IF($B292="DER",VLOOKUP($C292,[1]DER!$A$1:$F$2075,3,0),(IF($B292="FDE",VLOOKUP($C292,[1]FDE!$A$1:$F$3289,3,0),(IF($B292="SICRO",VLOOKUP($C292,[1]SICRO!$A$1:$E$7371,3,0)))))))))))))))))</f>
        <v>M2</v>
      </c>
      <c r="J292" s="61">
        <f t="shared" ref="J292" si="216">ROUND(SUM(K292:K294),2)</f>
        <v>55.76</v>
      </c>
      <c r="L292" s="1" t="str">
        <f>UPPER(ROUND((IF($B292="EDIF",VLOOKUP($C292,[1]EDIF!$A$1:$F$3677,4,0),(IF($B292="INFRA",VLOOKUP($C292,[1]INFRA!$A$1:$F$1859,4,0),(IF($B292="SINAPI",VLOOKUP($C292,[1]SINAPI!$A$1:$G$9552,4,0),(IF($B292="CDHU",VLOOKUP($C292,[1]CDHU!$A$1:$G$5122,6,0),(IF($B292="SIEC",VLOOKUP($C292,[1]SIEC!$A$1:$F$5304,5,0),(IF($B292="DER",VLOOKUP($C292,[1]DER!$A$1:$F$3075,5,0),(IF($B292="FDE",VLOOKUP($C292,[1]FDE!$A$1:$F$3289,5,0),(IF($B292="SICRO",VLOOKUP($C292,[1]SICRO!$A$1:$E$7371,4,0))))))))))))))))),2))</f>
        <v>184,53</v>
      </c>
      <c r="M292" s="1">
        <f t="shared" ref="M292" si="217">TRUNC(J292*L292,2)</f>
        <v>10289.39</v>
      </c>
      <c r="N292" s="49">
        <f t="shared" ref="N292" si="218">C292</f>
        <v>14001003</v>
      </c>
      <c r="O292" s="1" t="str">
        <f>UPPER(IF($B292="EDIF",VLOOKUP($C292,[1]EDIF!$A$1:$F$2677,5,0),(IF($B292="INFRA",VLOOKUP($C292,[1]INFRA!$A$1:$F$859,5,0),(IF($B292="SINAPI",VLOOKUP($C292,[1]SINAPI!$A$1:$G$7552,7,0),(IF($B292="CDHU",VLOOKUP($C292,[1]CDHU!$A$1:$G$4122,7,0),(IF($B292="SIEC",VLOOKUP($C292,[1]SIEC!$A$1:$F$4304,6,0),(IF($B292="DER",VLOOKUP($C292,[1]DER!$A$1:$F$2075,6,0),(IF($B292="SICRO",VLOOKUP($C292,[1]SICRO!$A$1:$E$6371,5,0)))))))))))))))</f>
        <v>SIURB-E JAN/26</v>
      </c>
    </row>
    <row r="293" spans="2:17" ht="23.25" customHeight="1" x14ac:dyDescent="0.2">
      <c r="B293" s="62"/>
      <c r="C293" s="60" t="s">
        <v>10</v>
      </c>
      <c r="D293" s="200" t="s">
        <v>285</v>
      </c>
      <c r="E293" s="201"/>
      <c r="F293" s="201"/>
      <c r="G293" s="201"/>
      <c r="H293" s="202"/>
      <c r="I293" s="40"/>
      <c r="J293" s="61"/>
      <c r="K293" s="82">
        <f>J287</f>
        <v>55.76</v>
      </c>
      <c r="N293" s="32"/>
    </row>
    <row r="294" spans="2:17" x14ac:dyDescent="0.2">
      <c r="B294" s="62"/>
      <c r="C294" s="60" t="s">
        <v>10</v>
      </c>
      <c r="D294" s="55"/>
      <c r="E294" s="56"/>
      <c r="F294" s="56"/>
      <c r="G294" s="56"/>
      <c r="H294" s="57"/>
      <c r="I294" s="40"/>
      <c r="J294" s="61"/>
      <c r="N294" s="32"/>
    </row>
    <row r="295" spans="2:17" ht="23.25" customHeight="1" x14ac:dyDescent="0.2">
      <c r="B295" s="62" t="s">
        <v>9</v>
      </c>
      <c r="C295" s="77">
        <v>8002076</v>
      </c>
      <c r="D295" s="197" t="str">
        <f>UPPER(IF($B295="EDIF",VLOOKUP($C295,[1]EDIF!$A$1:$F$3677,2,0),(IF($B295="INFRA",VLOOKUP($C295,[1]INFRA!$A$1:$F$1859,2,0),(IF($B295="SINAPI",VLOOKUP($C295,[1]SINAPI!$A$1:$G$9552,2,0),(IF($B295="CDHU",VLOOKUP($C295,[1]CDHU!$A$1:$G$5122,2,0),(IF($B295="SIEC",VLOOKUP($C295,[1]SIEC!$A$1:$F$5304,2,0),(IF($B295="DER",VLOOKUP($C295,[1]DER!$A$1:$F$3075,2,0),(IF($B295="FDE",VLOOKUP($C295,[1]FDE!$A$1:$F$3289,2,0),(IF($B295="SICRO",VLOOKUP($C295,[1]SICRO!$A$1:$E$7371,2,0)))))))))))))))))</f>
        <v>GRADE DE PROTEÇÃO EM FERRO GALVANIZADO ELETROFUNDIDO - BARRA 25X2MM, MALHA 65X132MM</v>
      </c>
      <c r="E295" s="198"/>
      <c r="F295" s="198"/>
      <c r="G295" s="198"/>
      <c r="H295" s="199"/>
      <c r="I295" s="46" t="str">
        <f>UPPER(IF($B295="EDIF",VLOOKUP($C295,[1]EDIF!$A$1:$F$3677,3,0),(IF($B295="INFRA",VLOOKUP($C295,[1]INFRA!$A$1:$F$1859,3,0),(IF($B295="SINAPI",VLOOKUP($C295,[1]SINAPI!$A$1:$G$9552,3,0),(IF($B295="CDHU",VLOOKUP($C295,[1]CDHU!$A$1:$G$5122,3,0),(IF($B295="SIEC",VLOOKUP($C295,[1]SIEC!$A$1:$F$5304,3,0),(IF($B295="DER",VLOOKUP($C295,[1]DER!$A$1:$F$2075,3,0),(IF($B295="FDE",VLOOKUP($C295,[1]FDE!$A$1:$F$3289,3,0),(IF($B295="SICRO",VLOOKUP($C295,[1]SICRO!$A$1:$E$7371,3,0)))))))))))))))))</f>
        <v>M2</v>
      </c>
      <c r="J295" s="61">
        <f>ROUND(SUM(K295:K301),2)</f>
        <v>103.36</v>
      </c>
      <c r="L295" s="1" t="str">
        <f>UPPER(ROUND((IF($B295="EDIF",VLOOKUP($C295,[1]EDIF!$A$1:$F$3677,4,0),(IF($B295="INFRA",VLOOKUP($C295,[1]INFRA!$A$1:$F$1859,4,0),(IF($B295="SINAPI",VLOOKUP($C295,[1]SINAPI!$A$1:$G$9552,4,0),(IF($B295="CDHU",VLOOKUP($C295,[1]CDHU!$A$1:$G$5122,6,0),(IF($B295="SIEC",VLOOKUP($C295,[1]SIEC!$A$1:$F$5304,5,0),(IF($B295="DER",VLOOKUP($C295,[1]DER!$A$1:$F$3075,5,0),(IF($B295="FDE",VLOOKUP($C295,[1]FDE!$A$1:$F$3289,5,0),(IF($B295="SICRO",VLOOKUP($C295,[1]SICRO!$A$1:$E$7371,4,0))))))))))))))))),2))</f>
        <v>290,87</v>
      </c>
      <c r="M295" s="1">
        <f t="shared" ref="M295" si="219">TRUNC(J295*L295,2)</f>
        <v>30064.32</v>
      </c>
      <c r="N295" s="49">
        <f t="shared" ref="N295" si="220">C295</f>
        <v>8002076</v>
      </c>
      <c r="O295" s="1" t="str">
        <f>UPPER(IF($B295="EDIF",VLOOKUP($C295,[1]EDIF!$A$1:$F$2677,5,0),(IF($B295="INFRA",VLOOKUP($C295,[1]INFRA!$A$1:$F$859,5,0),(IF($B295="SINAPI",VLOOKUP($C295,[1]SINAPI!$A$1:$G$7552,7,0),(IF($B295="CDHU",VLOOKUP($C295,[1]CDHU!$A$1:$G$4122,7,0),(IF($B295="SIEC",VLOOKUP($C295,[1]SIEC!$A$1:$F$4304,6,0),(IF($B295="DER",VLOOKUP($C295,[1]DER!$A$1:$F$2075,6,0),(IF($B295="SICRO",VLOOKUP($C295,[1]SICRO!$A$1:$E$6371,5,0)))))))))))))))</f>
        <v>SIURB-E JAN/26</v>
      </c>
    </row>
    <row r="296" spans="2:17" ht="23.25" customHeight="1" x14ac:dyDescent="0.2">
      <c r="B296" s="62"/>
      <c r="C296" s="60" t="s">
        <v>10</v>
      </c>
      <c r="D296" s="200" t="s">
        <v>292</v>
      </c>
      <c r="E296" s="201"/>
      <c r="F296" s="201"/>
      <c r="G296" s="201"/>
      <c r="H296" s="202"/>
      <c r="I296" s="109"/>
      <c r="J296" s="61"/>
      <c r="N296" s="49"/>
    </row>
    <row r="297" spans="2:17" ht="23.25" customHeight="1" x14ac:dyDescent="0.2">
      <c r="B297" s="62"/>
      <c r="C297" s="60" t="s">
        <v>10</v>
      </c>
      <c r="D297" s="200" t="s">
        <v>293</v>
      </c>
      <c r="E297" s="201"/>
      <c r="F297" s="201"/>
      <c r="G297" s="201"/>
      <c r="H297" s="202"/>
      <c r="I297" s="40"/>
      <c r="J297" s="61"/>
      <c r="K297" s="82">
        <f>25*2.2*1.2</f>
        <v>66</v>
      </c>
      <c r="N297" s="32"/>
    </row>
    <row r="298" spans="2:17" ht="23.25" customHeight="1" x14ac:dyDescent="0.2">
      <c r="B298" s="62"/>
      <c r="C298" s="60" t="s">
        <v>10</v>
      </c>
      <c r="D298" s="200" t="s">
        <v>294</v>
      </c>
      <c r="E298" s="201"/>
      <c r="F298" s="201"/>
      <c r="G298" s="201"/>
      <c r="H298" s="202"/>
      <c r="I298" s="40"/>
      <c r="J298" s="61"/>
      <c r="K298" s="82">
        <f>8*3*1.2</f>
        <v>28.799999999999997</v>
      </c>
      <c r="N298" s="32"/>
    </row>
    <row r="299" spans="2:17" ht="23.25" customHeight="1" x14ac:dyDescent="0.2">
      <c r="B299" s="62"/>
      <c r="C299" s="60" t="s">
        <v>10</v>
      </c>
      <c r="D299" s="200" t="s">
        <v>295</v>
      </c>
      <c r="E299" s="201"/>
      <c r="F299" s="201"/>
      <c r="G299" s="201"/>
      <c r="H299" s="202"/>
      <c r="I299" s="40"/>
      <c r="J299" s="61"/>
      <c r="K299" s="82">
        <f>0.8*0.8*1</f>
        <v>0.64000000000000012</v>
      </c>
      <c r="N299" s="32"/>
    </row>
    <row r="300" spans="2:17" ht="23.25" customHeight="1" x14ac:dyDescent="0.2">
      <c r="B300" s="62"/>
      <c r="C300" s="60" t="s">
        <v>10</v>
      </c>
      <c r="D300" s="200" t="s">
        <v>296</v>
      </c>
      <c r="E300" s="201"/>
      <c r="F300" s="201"/>
      <c r="G300" s="201"/>
      <c r="H300" s="202"/>
      <c r="I300" s="40"/>
      <c r="J300" s="61"/>
      <c r="K300" s="82">
        <f>6*1.1*1.2</f>
        <v>7.92</v>
      </c>
      <c r="N300" s="32"/>
    </row>
    <row r="301" spans="2:17" x14ac:dyDescent="0.2">
      <c r="B301" s="62"/>
      <c r="C301" s="60" t="s">
        <v>10</v>
      </c>
      <c r="D301" s="55"/>
      <c r="E301" s="56"/>
      <c r="F301" s="56"/>
      <c r="G301" s="56"/>
      <c r="H301" s="57"/>
      <c r="I301" s="40"/>
      <c r="J301" s="61"/>
      <c r="N301" s="32"/>
    </row>
    <row r="302" spans="2:17" ht="23.25" customHeight="1" x14ac:dyDescent="0.2">
      <c r="B302" s="62"/>
      <c r="C302" s="60" t="s">
        <v>8</v>
      </c>
      <c r="D302" s="194" t="s">
        <v>302</v>
      </c>
      <c r="E302" s="195"/>
      <c r="F302" s="195"/>
      <c r="G302" s="195"/>
      <c r="H302" s="196"/>
      <c r="I302" s="40"/>
      <c r="J302" s="61"/>
      <c r="N302" s="32"/>
      <c r="Q302" s="90" t="e">
        <f>SUM(M302:M481)</f>
        <v>#N/A</v>
      </c>
    </row>
    <row r="303" spans="2:17" ht="23.25" customHeight="1" x14ac:dyDescent="0.2">
      <c r="B303" s="62" t="s">
        <v>9</v>
      </c>
      <c r="C303" s="77">
        <v>9002071</v>
      </c>
      <c r="D303" s="197" t="str">
        <f>UPPER(IF($B303="EDIF",VLOOKUP($C303,[1]EDIF!$A$1:$F$3677,2,0),(IF($B303="INFRA",VLOOKUP($C303,[1]INFRA!$A$1:$F$1859,2,0),(IF($B303="SINAPI",VLOOKUP($C303,[1]SINAPI!$A$1:$G$9552,2,0),(IF($B303="CDHU",VLOOKUP($C303,[1]CDHU!$A$1:$G$5122,2,0),(IF($B303="SIEC",VLOOKUP($C303,[1]SIEC!$A$1:$F$5304,2,0),(IF($B303="DER",VLOOKUP($C303,[1]DER!$A$1:$F$3075,2,0),(IF($B303="FDE",VLOOKUP($C303,[1]FDE!$A$1:$F$3289,2,0),(IF($B303="SICRO",VLOOKUP($C303,[1]SICRO!$A$1:$E$7371,2,0)))))))))))))))))</f>
        <v>ELETRODUTO DE PEAD CORRUGADO FLEXÍVEL - 1 1/2"</v>
      </c>
      <c r="E303" s="198"/>
      <c r="F303" s="198"/>
      <c r="G303" s="198"/>
      <c r="H303" s="199"/>
      <c r="I303" s="46" t="str">
        <f>UPPER(IF($B303="EDIF",VLOOKUP($C303,[1]EDIF!$A$1:$F$3677,3,0),(IF($B303="INFRA",VLOOKUP($C303,[1]INFRA!$A$1:$F$1859,3,0),(IF($B303="SINAPI",VLOOKUP($C303,[1]SINAPI!$A$1:$G$9552,3,0),(IF($B303="CDHU",VLOOKUP($C303,[1]CDHU!$A$1:$G$5122,3,0),(IF($B303="SIEC",VLOOKUP($C303,[1]SIEC!$A$1:$F$5304,3,0),(IF($B303="DER",VLOOKUP($C303,[1]DER!$A$1:$F$2075,3,0),(IF($B303="FDE",VLOOKUP($C303,[1]FDE!$A$1:$F$3289,3,0),(IF($B303="SICRO",VLOOKUP($C303,[1]SICRO!$A$1:$E$7371,3,0)))))))))))))))))</f>
        <v>M</v>
      </c>
      <c r="J303" s="61">
        <f t="shared" ref="J303" si="221">ROUND(SUM(K303:K305),2)</f>
        <v>40</v>
      </c>
      <c r="L303" s="1" t="str">
        <f>UPPER(ROUND((IF($B303="EDIF",VLOOKUP($C303,[1]EDIF!$A$1:$F$3677,4,0),(IF($B303="INFRA",VLOOKUP($C303,[1]INFRA!$A$1:$F$1859,4,0),(IF($B303="SINAPI",VLOOKUP($C303,[1]SINAPI!$A$1:$G$9552,4,0),(IF($B303="CDHU",VLOOKUP($C303,[1]CDHU!$A$1:$G$5122,6,0),(IF($B303="SIEC",VLOOKUP($C303,[1]SIEC!$A$1:$F$5304,5,0),(IF($B303="DER",VLOOKUP($C303,[1]DER!$A$1:$F$3075,5,0),(IF($B303="FDE",VLOOKUP($C303,[1]FDE!$A$1:$F$3289,5,0),(IF($B303="SICRO",VLOOKUP($C303,[1]SICRO!$A$1:$E$7371,4,0))))))))))))))))),2))</f>
        <v>10,45</v>
      </c>
      <c r="M303" s="1">
        <f t="shared" ref="M303" si="222">TRUNC(J303*L303,2)</f>
        <v>418</v>
      </c>
      <c r="N303" s="49">
        <f t="shared" ref="N303" si="223">C303</f>
        <v>9002071</v>
      </c>
      <c r="O303" s="1" t="str">
        <f>UPPER(IF($B303="EDIF",VLOOKUP($C303,[1]EDIF!$A$1:$F$2677,5,0),(IF($B303="INFRA",VLOOKUP($C303,[1]INFRA!$A$1:$F$859,5,0),(IF($B303="SINAPI",VLOOKUP($C303,[1]SINAPI!$A$1:$G$7552,7,0),(IF($B303="CDHU",VLOOKUP($C303,[1]CDHU!$A$1:$G$4122,7,0),(IF($B303="SIEC",VLOOKUP($C303,[1]SIEC!$A$1:$F$4304,6,0),(IF($B303="DER",VLOOKUP($C303,[1]DER!$A$1:$F$2075,6,0),(IF($B303="SICRO",VLOOKUP($C303,[1]SICRO!$A$1:$E$6371,5,0)))))))))))))))</f>
        <v>SIURB-E JAN/26</v>
      </c>
    </row>
    <row r="304" spans="2:17" ht="23.25" customHeight="1" x14ac:dyDescent="0.2">
      <c r="B304" s="62"/>
      <c r="C304" s="60" t="s">
        <v>10</v>
      </c>
      <c r="D304" s="200" t="s">
        <v>306</v>
      </c>
      <c r="E304" s="201"/>
      <c r="F304" s="201"/>
      <c r="G304" s="201"/>
      <c r="H304" s="202"/>
      <c r="I304" s="40"/>
      <c r="J304" s="61"/>
      <c r="K304" s="82">
        <f>40</f>
        <v>40</v>
      </c>
      <c r="N304" s="32"/>
    </row>
    <row r="305" spans="2:15" x14ac:dyDescent="0.2">
      <c r="B305" s="62"/>
      <c r="C305" s="60" t="s">
        <v>10</v>
      </c>
      <c r="D305" s="55"/>
      <c r="E305" s="56"/>
      <c r="F305" s="56"/>
      <c r="G305" s="56"/>
      <c r="H305" s="57"/>
      <c r="I305" s="40"/>
      <c r="J305" s="61"/>
      <c r="N305" s="32"/>
    </row>
    <row r="306" spans="2:15" ht="23.25" customHeight="1" x14ac:dyDescent="0.2">
      <c r="B306" s="62" t="s">
        <v>9</v>
      </c>
      <c r="C306" s="77">
        <v>9002056</v>
      </c>
      <c r="D306" s="197" t="str">
        <f>UPPER(IF($B306="EDIF",VLOOKUP($C306,[1]EDIF!$A$1:$F$3677,2,0),(IF($B306="INFRA",VLOOKUP($C306,[1]INFRA!$A$1:$F$1859,2,0),(IF($B306="SINAPI",VLOOKUP($C306,[1]SINAPI!$A$1:$G$9552,2,0),(IF($B306="CDHU",VLOOKUP($C306,[1]CDHU!$A$1:$G$5122,2,0),(IF($B306="SIEC",VLOOKUP($C306,[1]SIEC!$A$1:$F$5304,2,0),(IF($B306="DER",VLOOKUP($C306,[1]DER!$A$1:$F$3075,2,0),(IF($B306="FDE",VLOOKUP($C306,[1]FDE!$A$1:$F$3289,2,0),(IF($B306="SICRO",VLOOKUP($C306,[1]SICRO!$A$1:$E$7371,2,0)))))))))))))))))</f>
        <v>ELETRODUTO DE PVC CORRUGADO REFORÇADO, ANTICHAMA - 32MM (1")</v>
      </c>
      <c r="E306" s="198"/>
      <c r="F306" s="198"/>
      <c r="G306" s="198"/>
      <c r="H306" s="199"/>
      <c r="I306" s="46" t="str">
        <f>UPPER(IF($B306="EDIF",VLOOKUP($C306,[1]EDIF!$A$1:$F$3677,3,0),(IF($B306="INFRA",VLOOKUP($C306,[1]INFRA!$A$1:$F$1859,3,0),(IF($B306="SINAPI",VLOOKUP($C306,[1]SINAPI!$A$1:$G$9552,3,0),(IF($B306="CDHU",VLOOKUP($C306,[1]CDHU!$A$1:$G$5122,3,0),(IF($B306="SIEC",VLOOKUP($C306,[1]SIEC!$A$1:$F$5304,3,0),(IF($B306="DER",VLOOKUP($C306,[1]DER!$A$1:$F$2075,3,0),(IF($B306="FDE",VLOOKUP($C306,[1]FDE!$A$1:$F$3289,3,0),(IF($B306="SICRO",VLOOKUP($C306,[1]SICRO!$A$1:$E$7371,3,0)))))))))))))))))</f>
        <v>M</v>
      </c>
      <c r="J306" s="61">
        <f t="shared" ref="J306" si="224">ROUND(SUM(K306:K308),2)</f>
        <v>60</v>
      </c>
      <c r="L306" s="1" t="str">
        <f>UPPER(ROUND((IF($B306="EDIF",VLOOKUP($C306,[1]EDIF!$A$1:$F$3677,4,0),(IF($B306="INFRA",VLOOKUP($C306,[1]INFRA!$A$1:$F$1859,4,0),(IF($B306="SINAPI",VLOOKUP($C306,[1]SINAPI!$A$1:$G$9552,4,0),(IF($B306="CDHU",VLOOKUP($C306,[1]CDHU!$A$1:$G$5122,6,0),(IF($B306="SIEC",VLOOKUP($C306,[1]SIEC!$A$1:$F$5304,5,0),(IF($B306="DER",VLOOKUP($C306,[1]DER!$A$1:$F$3075,5,0),(IF($B306="FDE",VLOOKUP($C306,[1]FDE!$A$1:$F$3289,5,0),(IF($B306="SICRO",VLOOKUP($C306,[1]SICRO!$A$1:$E$7371,4,0))))))))))))))))),2))</f>
        <v>10,52</v>
      </c>
      <c r="M306" s="1">
        <f t="shared" ref="M306" si="225">TRUNC(J306*L306,2)</f>
        <v>631.20000000000005</v>
      </c>
      <c r="N306" s="49">
        <f t="shared" ref="N306" si="226">C306</f>
        <v>9002056</v>
      </c>
      <c r="O306" s="1" t="str">
        <f>UPPER(IF($B306="EDIF",VLOOKUP($C306,[1]EDIF!$A$1:$F$2677,5,0),(IF($B306="INFRA",VLOOKUP($C306,[1]INFRA!$A$1:$F$859,5,0),(IF($B306="SINAPI",VLOOKUP($C306,[1]SINAPI!$A$1:$G$7552,7,0),(IF($B306="CDHU",VLOOKUP($C306,[1]CDHU!$A$1:$G$4122,7,0),(IF($B306="SIEC",VLOOKUP($C306,[1]SIEC!$A$1:$F$4304,6,0),(IF($B306="DER",VLOOKUP($C306,[1]DER!$A$1:$F$2075,6,0),(IF($B306="SICRO",VLOOKUP($C306,[1]SICRO!$A$1:$E$6371,5,0)))))))))))))))</f>
        <v>SIURB-E JAN/26</v>
      </c>
    </row>
    <row r="307" spans="2:15" ht="23.25" customHeight="1" x14ac:dyDescent="0.2">
      <c r="B307" s="62"/>
      <c r="C307" s="60" t="s">
        <v>10</v>
      </c>
      <c r="D307" s="200" t="s">
        <v>305</v>
      </c>
      <c r="E307" s="201"/>
      <c r="F307" s="201"/>
      <c r="G307" s="201"/>
      <c r="H307" s="202"/>
      <c r="I307" s="40"/>
      <c r="J307" s="61"/>
      <c r="K307" s="82">
        <v>60</v>
      </c>
      <c r="N307" s="32"/>
    </row>
    <row r="308" spans="2:15" x14ac:dyDescent="0.2">
      <c r="B308" s="62"/>
      <c r="C308" s="60" t="s">
        <v>10</v>
      </c>
      <c r="D308" s="55"/>
      <c r="E308" s="56"/>
      <c r="F308" s="56"/>
      <c r="G308" s="56"/>
      <c r="H308" s="57"/>
      <c r="I308" s="40"/>
      <c r="J308" s="61"/>
      <c r="N308" s="32"/>
    </row>
    <row r="309" spans="2:15" ht="23.25" customHeight="1" x14ac:dyDescent="0.2">
      <c r="B309" s="62" t="s">
        <v>9</v>
      </c>
      <c r="C309" s="77">
        <v>9002055</v>
      </c>
      <c r="D309" s="197" t="str">
        <f>UPPER(IF($B309="EDIF",VLOOKUP($C309,[1]EDIF!$A$1:$F$3677,2,0),(IF($B309="INFRA",VLOOKUP($C309,[1]INFRA!$A$1:$F$1859,2,0),(IF($B309="SINAPI",VLOOKUP($C309,[1]SINAPI!$A$1:$G$9552,2,0),(IF($B309="CDHU",VLOOKUP($C309,[1]CDHU!$A$1:$G$5122,2,0),(IF($B309="SIEC",VLOOKUP($C309,[1]SIEC!$A$1:$F$5304,2,0),(IF($B309="DER",VLOOKUP($C309,[1]DER!$A$1:$F$3075,2,0),(IF($B309="FDE",VLOOKUP($C309,[1]FDE!$A$1:$F$3289,2,0),(IF($B309="SICRO",VLOOKUP($C309,[1]SICRO!$A$1:$E$7371,2,0)))))))))))))))))</f>
        <v>ELETRODUTO DE PVC CORRUGADO REFORÇADO, ANTICHAMA - 25MM (3/4")</v>
      </c>
      <c r="E309" s="198"/>
      <c r="F309" s="198"/>
      <c r="G309" s="198"/>
      <c r="H309" s="199"/>
      <c r="I309" s="46" t="str">
        <f>UPPER(IF($B309="EDIF",VLOOKUP($C309,[1]EDIF!$A$1:$F$3677,3,0),(IF($B309="INFRA",VLOOKUP($C309,[1]INFRA!$A$1:$F$1859,3,0),(IF($B309="SINAPI",VLOOKUP($C309,[1]SINAPI!$A$1:$G$9552,3,0),(IF($B309="CDHU",VLOOKUP($C309,[1]CDHU!$A$1:$G$5122,3,0),(IF($B309="SIEC",VLOOKUP($C309,[1]SIEC!$A$1:$F$5304,3,0),(IF($B309="DER",VLOOKUP($C309,[1]DER!$A$1:$F$2075,3,0),(IF($B309="FDE",VLOOKUP($C309,[1]FDE!$A$1:$F$3289,3,0),(IF($B309="SICRO",VLOOKUP($C309,[1]SICRO!$A$1:$E$7371,3,0)))))))))))))))))</f>
        <v>M</v>
      </c>
      <c r="J309" s="61">
        <f t="shared" ref="J309" si="227">ROUND(SUM(K309:K311),2)</f>
        <v>480</v>
      </c>
      <c r="L309" s="1" t="str">
        <f>UPPER(ROUND((IF($B309="EDIF",VLOOKUP($C309,[1]EDIF!$A$1:$F$3677,4,0),(IF($B309="INFRA",VLOOKUP($C309,[1]INFRA!$A$1:$F$1859,4,0),(IF($B309="SINAPI",VLOOKUP($C309,[1]SINAPI!$A$1:$G$9552,4,0),(IF($B309="CDHU",VLOOKUP($C309,[1]CDHU!$A$1:$G$5122,6,0),(IF($B309="SIEC",VLOOKUP($C309,[1]SIEC!$A$1:$F$5304,5,0),(IF($B309="DER",VLOOKUP($C309,[1]DER!$A$1:$F$3075,5,0),(IF($B309="FDE",VLOOKUP($C309,[1]FDE!$A$1:$F$3289,5,0),(IF($B309="SICRO",VLOOKUP($C309,[1]SICRO!$A$1:$E$7371,4,0))))))))))))))))),2))</f>
        <v>10,55</v>
      </c>
      <c r="M309" s="1">
        <f t="shared" ref="M309" si="228">TRUNC(J309*L309,2)</f>
        <v>5064</v>
      </c>
      <c r="N309" s="49">
        <f t="shared" ref="N309" si="229">C309</f>
        <v>9002055</v>
      </c>
      <c r="O309" s="1" t="str">
        <f>UPPER(IF($B309="EDIF",VLOOKUP($C309,[1]EDIF!$A$1:$F$2677,5,0),(IF($B309="INFRA",VLOOKUP($C309,[1]INFRA!$A$1:$F$859,5,0),(IF($B309="SINAPI",VLOOKUP($C309,[1]SINAPI!$A$1:$G$7552,7,0),(IF($B309="CDHU",VLOOKUP($C309,[1]CDHU!$A$1:$G$4122,7,0),(IF($B309="SIEC",VLOOKUP($C309,[1]SIEC!$A$1:$F$4304,6,0),(IF($B309="DER",VLOOKUP($C309,[1]DER!$A$1:$F$2075,6,0),(IF($B309="SICRO",VLOOKUP($C309,[1]SICRO!$A$1:$E$6371,5,0)))))))))))))))</f>
        <v>SIURB-E JAN/26</v>
      </c>
    </row>
    <row r="310" spans="2:15" ht="23.25" customHeight="1" x14ac:dyDescent="0.2">
      <c r="B310" s="62"/>
      <c r="C310" s="60" t="s">
        <v>10</v>
      </c>
      <c r="D310" s="200" t="s">
        <v>306</v>
      </c>
      <c r="E310" s="201"/>
      <c r="F310" s="201"/>
      <c r="G310" s="201"/>
      <c r="H310" s="202"/>
      <c r="I310" s="40"/>
      <c r="J310" s="61"/>
      <c r="K310" s="82">
        <v>480</v>
      </c>
      <c r="N310" s="32"/>
    </row>
    <row r="311" spans="2:15" x14ac:dyDescent="0.2">
      <c r="B311" s="62"/>
      <c r="C311" s="60" t="s">
        <v>10</v>
      </c>
      <c r="D311" s="55"/>
      <c r="E311" s="56"/>
      <c r="F311" s="56"/>
      <c r="G311" s="56"/>
      <c r="H311" s="57"/>
      <c r="I311" s="40"/>
      <c r="J311" s="61"/>
      <c r="N311" s="32"/>
    </row>
    <row r="312" spans="2:15" ht="23.25" customHeight="1" x14ac:dyDescent="0.2">
      <c r="B312" s="62" t="s">
        <v>9</v>
      </c>
      <c r="C312" s="77">
        <v>9003029</v>
      </c>
      <c r="D312" s="197" t="str">
        <f>UPPER(IF($B312="EDIF",VLOOKUP($C312,[1]EDIF!$A$1:$F$3677,2,0),(IF($B312="INFRA",VLOOKUP($C312,[1]INFRA!$A$1:$F$1859,2,0),(IF($B312="SINAPI",VLOOKUP($C312,[1]SINAPI!$A$1:$G$9552,2,0),(IF($B312="CDHU",VLOOKUP($C312,[1]CDHU!$A$1:$G$5122,2,0),(IF($B312="SIEC",VLOOKUP($C312,[1]SIEC!$A$1:$F$5304,2,0),(IF($B312="DER",VLOOKUP($C312,[1]DER!$A$1:$F$3075,2,0),(IF($B312="FDE",VLOOKUP($C312,[1]FDE!$A$1:$F$3289,2,0),(IF($B312="SICRO",VLOOKUP($C312,[1]SICRO!$A$1:$E$7371,2,0)))))))))))))))))</f>
        <v>CABO 2,50MM2 - ISOLAMENTO PARA 1,0KV - CLASSE 4 - FLEXÍVEL</v>
      </c>
      <c r="E312" s="198"/>
      <c r="F312" s="198"/>
      <c r="G312" s="198"/>
      <c r="H312" s="199"/>
      <c r="I312" s="46" t="str">
        <f>UPPER(IF($B312="EDIF",VLOOKUP($C312,[1]EDIF!$A$1:$F$3677,3,0),(IF($B312="INFRA",VLOOKUP($C312,[1]INFRA!$A$1:$F$1859,3,0),(IF($B312="SINAPI",VLOOKUP($C312,[1]SINAPI!$A$1:$G$9552,3,0),(IF($B312="CDHU",VLOOKUP($C312,[1]CDHU!$A$1:$G$5122,3,0),(IF($B312="SIEC",VLOOKUP($C312,[1]SIEC!$A$1:$F$5304,3,0),(IF($B312="DER",VLOOKUP($C312,[1]DER!$A$1:$F$2075,3,0),(IF($B312="FDE",VLOOKUP($C312,[1]FDE!$A$1:$F$3289,3,0),(IF($B312="SICRO",VLOOKUP($C312,[1]SICRO!$A$1:$E$7371,3,0)))))))))))))))))</f>
        <v>M</v>
      </c>
      <c r="J312" s="61">
        <f t="shared" ref="J312" si="230">ROUND(SUM(K312:K314),2)</f>
        <v>2800</v>
      </c>
      <c r="L312" s="1" t="str">
        <f>UPPER(ROUND((IF($B312="EDIF",VLOOKUP($C312,[1]EDIF!$A$1:$F$3677,4,0),(IF($B312="INFRA",VLOOKUP($C312,[1]INFRA!$A$1:$F$1859,4,0),(IF($B312="SINAPI",VLOOKUP($C312,[1]SINAPI!$A$1:$G$9552,4,0),(IF($B312="CDHU",VLOOKUP($C312,[1]CDHU!$A$1:$G$5122,6,0),(IF($B312="SIEC",VLOOKUP($C312,[1]SIEC!$A$1:$F$5304,5,0),(IF($B312="DER",VLOOKUP($C312,[1]DER!$A$1:$F$3075,5,0),(IF($B312="FDE",VLOOKUP($C312,[1]FDE!$A$1:$F$3289,5,0),(IF($B312="SICRO",VLOOKUP($C312,[1]SICRO!$A$1:$E$7371,4,0))))))))))))))))),2))</f>
        <v>4,05</v>
      </c>
      <c r="M312" s="1">
        <f t="shared" ref="M312" si="231">TRUNC(J312*L312,2)</f>
        <v>11340</v>
      </c>
      <c r="N312" s="49">
        <f t="shared" ref="N312" si="232">C312</f>
        <v>9003029</v>
      </c>
      <c r="O312" s="1" t="str">
        <f>UPPER(IF($B312="EDIF",VLOOKUP($C312,[1]EDIF!$A$1:$F$2677,5,0),(IF($B312="INFRA",VLOOKUP($C312,[1]INFRA!$A$1:$F$859,5,0),(IF($B312="SINAPI",VLOOKUP($C312,[1]SINAPI!$A$1:$G$7552,7,0),(IF($B312="CDHU",VLOOKUP($C312,[1]CDHU!$A$1:$G$4122,7,0),(IF($B312="SIEC",VLOOKUP($C312,[1]SIEC!$A$1:$F$4304,6,0),(IF($B312="DER",VLOOKUP($C312,[1]DER!$A$1:$F$2075,6,0),(IF($B312="SICRO",VLOOKUP($C312,[1]SICRO!$A$1:$E$6371,5,0)))))))))))))))</f>
        <v>SIURB-E JAN/26</v>
      </c>
    </row>
    <row r="313" spans="2:15" ht="23.25" customHeight="1" x14ac:dyDescent="0.2">
      <c r="B313" s="62"/>
      <c r="C313" s="60" t="s">
        <v>10</v>
      </c>
      <c r="D313" s="200" t="s">
        <v>369</v>
      </c>
      <c r="E313" s="201"/>
      <c r="F313" s="201"/>
      <c r="G313" s="201"/>
      <c r="H313" s="202"/>
      <c r="I313" s="40"/>
      <c r="J313" s="61"/>
      <c r="K313" s="82">
        <v>2800</v>
      </c>
      <c r="N313" s="32"/>
    </row>
    <row r="314" spans="2:15" x14ac:dyDescent="0.2">
      <c r="B314" s="62"/>
      <c r="C314" s="60" t="s">
        <v>10</v>
      </c>
      <c r="D314" s="55"/>
      <c r="E314" s="56"/>
      <c r="F314" s="56"/>
      <c r="G314" s="56"/>
      <c r="H314" s="57"/>
      <c r="I314" s="40"/>
      <c r="J314" s="61"/>
      <c r="N314" s="32"/>
    </row>
    <row r="315" spans="2:15" ht="23.25" customHeight="1" x14ac:dyDescent="0.2">
      <c r="B315" s="62" t="s">
        <v>9</v>
      </c>
      <c r="C315" s="77">
        <v>9003030</v>
      </c>
      <c r="D315" s="197" t="str">
        <f>UPPER(IF($B315="EDIF",VLOOKUP($C315,[1]EDIF!$A$1:$F$3677,2,0),(IF($B315="INFRA",VLOOKUP($C315,[1]INFRA!$A$1:$F$1859,2,0),(IF($B315="SINAPI",VLOOKUP($C315,[1]SINAPI!$A$1:$G$9552,2,0),(IF($B315="CDHU",VLOOKUP($C315,[1]CDHU!$A$1:$G$5122,2,0),(IF($B315="SIEC",VLOOKUP($C315,[1]SIEC!$A$1:$F$5304,2,0),(IF($B315="DER",VLOOKUP($C315,[1]DER!$A$1:$F$3075,2,0),(IF($B315="FDE",VLOOKUP($C315,[1]FDE!$A$1:$F$3289,2,0),(IF($B315="SICRO",VLOOKUP($C315,[1]SICRO!$A$1:$E$7371,2,0)))))))))))))))))</f>
        <v>CABO 4,00MM2 - ISOLAMENTO PARA 1,0KV - CLASSE 4 - FLEXÍVEL</v>
      </c>
      <c r="E315" s="198"/>
      <c r="F315" s="198"/>
      <c r="G315" s="198"/>
      <c r="H315" s="199"/>
      <c r="I315" s="46" t="str">
        <f>UPPER(IF($B315="EDIF",VLOOKUP($C315,[1]EDIF!$A$1:$F$3677,3,0),(IF($B315="INFRA",VLOOKUP($C315,[1]INFRA!$A$1:$F$1859,3,0),(IF($B315="SINAPI",VLOOKUP($C315,[1]SINAPI!$A$1:$G$9552,3,0),(IF($B315="CDHU",VLOOKUP($C315,[1]CDHU!$A$1:$G$5122,3,0),(IF($B315="SIEC",VLOOKUP($C315,[1]SIEC!$A$1:$F$5304,3,0),(IF($B315="DER",VLOOKUP($C315,[1]DER!$A$1:$F$2075,3,0),(IF($B315="FDE",VLOOKUP($C315,[1]FDE!$A$1:$F$3289,3,0),(IF($B315="SICRO",VLOOKUP($C315,[1]SICRO!$A$1:$E$7371,3,0)))))))))))))))))</f>
        <v>M</v>
      </c>
      <c r="J315" s="61">
        <f t="shared" ref="J315" si="233">ROUND(SUM(K315:K317),2)</f>
        <v>2600</v>
      </c>
      <c r="L315" s="1" t="str">
        <f>UPPER(ROUND((IF($B315="EDIF",VLOOKUP($C315,[1]EDIF!$A$1:$F$3677,4,0),(IF($B315="INFRA",VLOOKUP($C315,[1]INFRA!$A$1:$F$1859,4,0),(IF($B315="SINAPI",VLOOKUP($C315,[1]SINAPI!$A$1:$G$9552,4,0),(IF($B315="CDHU",VLOOKUP($C315,[1]CDHU!$A$1:$G$5122,6,0),(IF($B315="SIEC",VLOOKUP($C315,[1]SIEC!$A$1:$F$5304,5,0),(IF($B315="DER",VLOOKUP($C315,[1]DER!$A$1:$F$3075,5,0),(IF($B315="FDE",VLOOKUP($C315,[1]FDE!$A$1:$F$3289,5,0),(IF($B315="SICRO",VLOOKUP($C315,[1]SICRO!$A$1:$E$7371,4,0))))))))))))))))),2))</f>
        <v>7,14</v>
      </c>
      <c r="M315" s="1">
        <f t="shared" ref="M315" si="234">TRUNC(J315*L315,2)</f>
        <v>18564</v>
      </c>
      <c r="N315" s="49">
        <f t="shared" ref="N315" si="235">C315</f>
        <v>9003030</v>
      </c>
      <c r="O315" s="1" t="str">
        <f>UPPER(IF($B315="EDIF",VLOOKUP($C315,[1]EDIF!$A$1:$F$2677,5,0),(IF($B315="INFRA",VLOOKUP($C315,[1]INFRA!$A$1:$F$859,5,0),(IF($B315="SINAPI",VLOOKUP($C315,[1]SINAPI!$A$1:$G$7552,7,0),(IF($B315="CDHU",VLOOKUP($C315,[1]CDHU!$A$1:$G$4122,7,0),(IF($B315="SIEC",VLOOKUP($C315,[1]SIEC!$A$1:$F$4304,6,0),(IF($B315="DER",VLOOKUP($C315,[1]DER!$A$1:$F$2075,6,0),(IF($B315="SICRO",VLOOKUP($C315,[1]SICRO!$A$1:$E$6371,5,0)))))))))))))))</f>
        <v>SIURB-E JAN/26</v>
      </c>
    </row>
    <row r="316" spans="2:15" ht="23.25" customHeight="1" x14ac:dyDescent="0.2">
      <c r="B316" s="62"/>
      <c r="C316" s="60" t="s">
        <v>10</v>
      </c>
      <c r="D316" s="200" t="s">
        <v>368</v>
      </c>
      <c r="E316" s="201"/>
      <c r="F316" s="201"/>
      <c r="G316" s="201"/>
      <c r="H316" s="202"/>
      <c r="I316" s="40"/>
      <c r="J316" s="61"/>
      <c r="K316" s="82">
        <v>2600</v>
      </c>
      <c r="N316" s="32"/>
    </row>
    <row r="317" spans="2:15" x14ac:dyDescent="0.2">
      <c r="B317" s="62"/>
      <c r="C317" s="60" t="s">
        <v>10</v>
      </c>
      <c r="D317" s="55"/>
      <c r="E317" s="56"/>
      <c r="F317" s="56"/>
      <c r="G317" s="56"/>
      <c r="H317" s="57"/>
      <c r="I317" s="40"/>
      <c r="J317" s="61"/>
      <c r="N317" s="32"/>
    </row>
    <row r="318" spans="2:15" ht="23.25" customHeight="1" x14ac:dyDescent="0.2">
      <c r="B318" s="62" t="s">
        <v>9</v>
      </c>
      <c r="C318" s="77">
        <v>9003031</v>
      </c>
      <c r="D318" s="197" t="str">
        <f>UPPER(IF($B318="EDIF",VLOOKUP($C318,[1]EDIF!$A$1:$F$3677,2,0),(IF($B318="INFRA",VLOOKUP($C318,[1]INFRA!$A$1:$F$1859,2,0),(IF($B318="SINAPI",VLOOKUP($C318,[1]SINAPI!$A$1:$G$9552,2,0),(IF($B318="CDHU",VLOOKUP($C318,[1]CDHU!$A$1:$G$5122,2,0),(IF($B318="SIEC",VLOOKUP($C318,[1]SIEC!$A$1:$F$5304,2,0),(IF($B318="DER",VLOOKUP($C318,[1]DER!$A$1:$F$3075,2,0),(IF($B318="FDE",VLOOKUP($C318,[1]FDE!$A$1:$F$3289,2,0),(IF($B318="SICRO",VLOOKUP($C318,[1]SICRO!$A$1:$E$7371,2,0)))))))))))))))))</f>
        <v>CABO 6,00MM2 - ISOLAMENTO PARA 1,0KV - CLASSE 4 - FLEXÍVEL</v>
      </c>
      <c r="E318" s="198"/>
      <c r="F318" s="198"/>
      <c r="G318" s="198"/>
      <c r="H318" s="199"/>
      <c r="I318" s="46" t="str">
        <f>UPPER(IF($B318="EDIF",VLOOKUP($C318,[1]EDIF!$A$1:$F$3677,3,0),(IF($B318="INFRA",VLOOKUP($C318,[1]INFRA!$A$1:$F$1859,3,0),(IF($B318="SINAPI",VLOOKUP($C318,[1]SINAPI!$A$1:$G$9552,3,0),(IF($B318="CDHU",VLOOKUP($C318,[1]CDHU!$A$1:$G$5122,3,0),(IF($B318="SIEC",VLOOKUP($C318,[1]SIEC!$A$1:$F$5304,3,0),(IF($B318="DER",VLOOKUP($C318,[1]DER!$A$1:$F$2075,3,0),(IF($B318="FDE",VLOOKUP($C318,[1]FDE!$A$1:$F$3289,3,0),(IF($B318="SICRO",VLOOKUP($C318,[1]SICRO!$A$1:$E$7371,3,0)))))))))))))))))</f>
        <v>M</v>
      </c>
      <c r="J318" s="61">
        <f t="shared" ref="J318" si="236">ROUND(SUM(K318:K320),2)</f>
        <v>1200</v>
      </c>
      <c r="L318" s="1" t="str">
        <f>UPPER(ROUND((IF($B318="EDIF",VLOOKUP($C318,[1]EDIF!$A$1:$F$3677,4,0),(IF($B318="INFRA",VLOOKUP($C318,[1]INFRA!$A$1:$F$1859,4,0),(IF($B318="SINAPI",VLOOKUP($C318,[1]SINAPI!$A$1:$G$9552,4,0),(IF($B318="CDHU",VLOOKUP($C318,[1]CDHU!$A$1:$G$5122,6,0),(IF($B318="SIEC",VLOOKUP($C318,[1]SIEC!$A$1:$F$5304,5,0),(IF($B318="DER",VLOOKUP($C318,[1]DER!$A$1:$F$3075,5,0),(IF($B318="FDE",VLOOKUP($C318,[1]FDE!$A$1:$F$3289,5,0),(IF($B318="SICRO",VLOOKUP($C318,[1]SICRO!$A$1:$E$7371,4,0))))))))))))))))),2))</f>
        <v>9,2</v>
      </c>
      <c r="M318" s="1">
        <f t="shared" ref="M318" si="237">TRUNC(J318*L318,2)</f>
        <v>11040</v>
      </c>
      <c r="N318" s="49">
        <f t="shared" ref="N318" si="238">C318</f>
        <v>9003031</v>
      </c>
      <c r="O318" s="1" t="str">
        <f>UPPER(IF($B318="EDIF",VLOOKUP($C318,[1]EDIF!$A$1:$F$2677,5,0),(IF($B318="INFRA",VLOOKUP($C318,[1]INFRA!$A$1:$F$859,5,0),(IF($B318="SINAPI",VLOOKUP($C318,[1]SINAPI!$A$1:$G$7552,7,0),(IF($B318="CDHU",VLOOKUP($C318,[1]CDHU!$A$1:$G$4122,7,0),(IF($B318="SIEC",VLOOKUP($C318,[1]SIEC!$A$1:$F$4304,6,0),(IF($B318="DER",VLOOKUP($C318,[1]DER!$A$1:$F$2075,6,0),(IF($B318="SICRO",VLOOKUP($C318,[1]SICRO!$A$1:$E$6371,5,0)))))))))))))))</f>
        <v>SIURB-E JAN/26</v>
      </c>
    </row>
    <row r="319" spans="2:15" ht="23.25" customHeight="1" x14ac:dyDescent="0.2">
      <c r="B319" s="62"/>
      <c r="C319" s="60" t="s">
        <v>10</v>
      </c>
      <c r="D319" s="200" t="s">
        <v>367</v>
      </c>
      <c r="E319" s="201"/>
      <c r="F319" s="201"/>
      <c r="G319" s="201"/>
      <c r="H319" s="202"/>
      <c r="I319" s="40"/>
      <c r="J319" s="61"/>
      <c r="K319" s="82">
        <v>1200</v>
      </c>
      <c r="N319" s="32"/>
    </row>
    <row r="320" spans="2:15" x14ac:dyDescent="0.2">
      <c r="B320" s="62"/>
      <c r="C320" s="60" t="s">
        <v>10</v>
      </c>
      <c r="D320" s="55"/>
      <c r="E320" s="56"/>
      <c r="F320" s="56"/>
      <c r="G320" s="56"/>
      <c r="H320" s="57"/>
      <c r="I320" s="40"/>
      <c r="J320" s="61"/>
      <c r="N320" s="32"/>
    </row>
    <row r="321" spans="2:15" ht="23.25" customHeight="1" x14ac:dyDescent="0.2">
      <c r="B321" s="62" t="s">
        <v>9</v>
      </c>
      <c r="C321" s="77">
        <v>9003033</v>
      </c>
      <c r="D321" s="197" t="str">
        <f>UPPER(IF($B321="EDIF",VLOOKUP($C321,[1]EDIF!$A$1:$F$3677,2,0),(IF($B321="INFRA",VLOOKUP($C321,[1]INFRA!$A$1:$F$1859,2,0),(IF($B321="SINAPI",VLOOKUP($C321,[1]SINAPI!$A$1:$G$9552,2,0),(IF($B321="CDHU",VLOOKUP($C321,[1]CDHU!$A$1:$G$5122,2,0),(IF($B321="SIEC",VLOOKUP($C321,[1]SIEC!$A$1:$F$5304,2,0),(IF($B321="DER",VLOOKUP($C321,[1]DER!$A$1:$F$3075,2,0),(IF($B321="FDE",VLOOKUP($C321,[1]FDE!$A$1:$F$3289,2,0),(IF($B321="SICRO",VLOOKUP($C321,[1]SICRO!$A$1:$E$7371,2,0)))))))))))))))))</f>
        <v>CABO 16,00MM2 - ISOLAMENTO PARA 1,0KV - CLASSE 4 - FLEXÍVEL</v>
      </c>
      <c r="E321" s="198"/>
      <c r="F321" s="198"/>
      <c r="G321" s="198"/>
      <c r="H321" s="199"/>
      <c r="I321" s="46" t="str">
        <f>UPPER(IF($B321="EDIF",VLOOKUP($C321,[1]EDIF!$A$1:$F$3677,3,0),(IF($B321="INFRA",VLOOKUP($C321,[1]INFRA!$A$1:$F$1859,3,0),(IF($B321="SINAPI",VLOOKUP($C321,[1]SINAPI!$A$1:$G$9552,3,0),(IF($B321="CDHU",VLOOKUP($C321,[1]CDHU!$A$1:$G$5122,3,0),(IF($B321="SIEC",VLOOKUP($C321,[1]SIEC!$A$1:$F$5304,3,0),(IF($B321="DER",VLOOKUP($C321,[1]DER!$A$1:$F$2075,3,0),(IF($B321="FDE",VLOOKUP($C321,[1]FDE!$A$1:$F$3289,3,0),(IF($B321="SICRO",VLOOKUP($C321,[1]SICRO!$A$1:$E$7371,3,0)))))))))))))))))</f>
        <v>M</v>
      </c>
      <c r="J321" s="61">
        <f t="shared" ref="J321" si="239">ROUND(SUM(K321:K323),2)</f>
        <v>30</v>
      </c>
      <c r="L321" s="1" t="str">
        <f>UPPER(ROUND((IF($B321="EDIF",VLOOKUP($C321,[1]EDIF!$A$1:$F$3677,4,0),(IF($B321="INFRA",VLOOKUP($C321,[1]INFRA!$A$1:$F$1859,4,0),(IF($B321="SINAPI",VLOOKUP($C321,[1]SINAPI!$A$1:$G$9552,4,0),(IF($B321="CDHU",VLOOKUP($C321,[1]CDHU!$A$1:$G$5122,6,0),(IF($B321="SIEC",VLOOKUP($C321,[1]SIEC!$A$1:$F$5304,5,0),(IF($B321="DER",VLOOKUP($C321,[1]DER!$A$1:$F$3075,5,0),(IF($B321="FDE",VLOOKUP($C321,[1]FDE!$A$1:$F$3289,5,0),(IF($B321="SICRO",VLOOKUP($C321,[1]SICRO!$A$1:$E$7371,4,0))))))))))))))))),2))</f>
        <v>16,08</v>
      </c>
      <c r="M321" s="1">
        <f t="shared" ref="M321" si="240">TRUNC(J321*L321,2)</f>
        <v>482.4</v>
      </c>
      <c r="N321" s="49">
        <f t="shared" ref="N321" si="241">C321</f>
        <v>9003033</v>
      </c>
      <c r="O321" s="1" t="str">
        <f>UPPER(IF($B321="EDIF",VLOOKUP($C321,[1]EDIF!$A$1:$F$2677,5,0),(IF($B321="INFRA",VLOOKUP($C321,[1]INFRA!$A$1:$F$859,5,0),(IF($B321="SINAPI",VLOOKUP($C321,[1]SINAPI!$A$1:$G$7552,7,0),(IF($B321="CDHU",VLOOKUP($C321,[1]CDHU!$A$1:$G$4122,7,0),(IF($B321="SIEC",VLOOKUP($C321,[1]SIEC!$A$1:$F$4304,6,0),(IF($B321="DER",VLOOKUP($C321,[1]DER!$A$1:$F$2075,6,0),(IF($B321="SICRO",VLOOKUP($C321,[1]SICRO!$A$1:$E$6371,5,0)))))))))))))))</f>
        <v>SIURB-E JAN/26</v>
      </c>
    </row>
    <row r="322" spans="2:15" ht="23.25" customHeight="1" x14ac:dyDescent="0.2">
      <c r="B322" s="62"/>
      <c r="C322" s="60" t="s">
        <v>10</v>
      </c>
      <c r="D322" s="200" t="s">
        <v>506</v>
      </c>
      <c r="E322" s="201"/>
      <c r="F322" s="201"/>
      <c r="G322" s="201"/>
      <c r="H322" s="202"/>
      <c r="I322" s="40"/>
      <c r="J322" s="61"/>
      <c r="K322" s="82">
        <v>30</v>
      </c>
      <c r="N322" s="32"/>
    </row>
    <row r="323" spans="2:15" x14ac:dyDescent="0.2">
      <c r="B323" s="62"/>
      <c r="C323" s="60" t="s">
        <v>10</v>
      </c>
      <c r="D323" s="55"/>
      <c r="E323" s="56"/>
      <c r="F323" s="56"/>
      <c r="G323" s="56"/>
      <c r="H323" s="57"/>
      <c r="I323" s="40"/>
      <c r="J323" s="61"/>
      <c r="N323" s="32"/>
    </row>
    <row r="324" spans="2:15" ht="23.25" customHeight="1" x14ac:dyDescent="0.2">
      <c r="B324" s="62" t="s">
        <v>9</v>
      </c>
      <c r="C324" s="77">
        <v>9003034</v>
      </c>
      <c r="D324" s="197" t="str">
        <f>UPPER(IF($B324="EDIF",VLOOKUP($C324,[1]EDIF!$A$1:$F$3677,2,0),(IF($B324="INFRA",VLOOKUP($C324,[1]INFRA!$A$1:$F$1859,2,0),(IF($B324="SINAPI",VLOOKUP($C324,[1]SINAPI!$A$1:$G$9552,2,0),(IF($B324="CDHU",VLOOKUP($C324,[1]CDHU!$A$1:$G$5122,2,0),(IF($B324="SIEC",VLOOKUP($C324,[1]SIEC!$A$1:$F$5304,2,0),(IF($B324="DER",VLOOKUP($C324,[1]DER!$A$1:$F$3075,2,0),(IF($B324="FDE",VLOOKUP($C324,[1]FDE!$A$1:$F$3289,2,0),(IF($B324="SICRO",VLOOKUP($C324,[1]SICRO!$A$1:$E$7371,2,0)))))))))))))))))</f>
        <v>CABO 25,00MM2 - ISOLAMENTO PARA 1,0KV - CLASSE 4 - FLEXÍVEL</v>
      </c>
      <c r="E324" s="198"/>
      <c r="F324" s="198"/>
      <c r="G324" s="198"/>
      <c r="H324" s="199"/>
      <c r="I324" s="46" t="str">
        <f>UPPER(IF($B324="EDIF",VLOOKUP($C324,[1]EDIF!$A$1:$F$3677,3,0),(IF($B324="INFRA",VLOOKUP($C324,[1]INFRA!$A$1:$F$1859,3,0),(IF($B324="SINAPI",VLOOKUP($C324,[1]SINAPI!$A$1:$G$9552,3,0),(IF($B324="CDHU",VLOOKUP($C324,[1]CDHU!$A$1:$G$5122,3,0),(IF($B324="SIEC",VLOOKUP($C324,[1]SIEC!$A$1:$F$5304,3,0),(IF($B324="DER",VLOOKUP($C324,[1]DER!$A$1:$F$2075,3,0),(IF($B324="FDE",VLOOKUP($C324,[1]FDE!$A$1:$F$3289,3,0),(IF($B324="SICRO",VLOOKUP($C324,[1]SICRO!$A$1:$E$7371,3,0)))))))))))))))))</f>
        <v>M</v>
      </c>
      <c r="J324" s="61">
        <f t="shared" ref="J324" si="242">ROUND(SUM(K324:K326),2)</f>
        <v>90</v>
      </c>
      <c r="L324" s="1" t="str">
        <f>UPPER(ROUND((IF($B324="EDIF",VLOOKUP($C324,[1]EDIF!$A$1:$F$3677,4,0),(IF($B324="INFRA",VLOOKUP($C324,[1]INFRA!$A$1:$F$1859,4,0),(IF($B324="SINAPI",VLOOKUP($C324,[1]SINAPI!$A$1:$G$9552,4,0),(IF($B324="CDHU",VLOOKUP($C324,[1]CDHU!$A$1:$G$5122,6,0),(IF($B324="SIEC",VLOOKUP($C324,[1]SIEC!$A$1:$F$5304,5,0),(IF($B324="DER",VLOOKUP($C324,[1]DER!$A$1:$F$3075,5,0),(IF($B324="FDE",VLOOKUP($C324,[1]FDE!$A$1:$F$3289,5,0),(IF($B324="SICRO",VLOOKUP($C324,[1]SICRO!$A$1:$E$7371,4,0))))))))))))))))),2))</f>
        <v>27,53</v>
      </c>
      <c r="M324" s="1">
        <f t="shared" ref="M324" si="243">TRUNC(J324*L324,2)</f>
        <v>2477.6999999999998</v>
      </c>
      <c r="N324" s="49">
        <f t="shared" ref="N324" si="244">C324</f>
        <v>9003034</v>
      </c>
      <c r="O324" s="1" t="str">
        <f>UPPER(IF($B324="EDIF",VLOOKUP($C324,[1]EDIF!$A$1:$F$2677,5,0),(IF($B324="INFRA",VLOOKUP($C324,[1]INFRA!$A$1:$F$859,5,0),(IF($B324="SINAPI",VLOOKUP($C324,[1]SINAPI!$A$1:$G$7552,7,0),(IF($B324="CDHU",VLOOKUP($C324,[1]CDHU!$A$1:$G$4122,7,0),(IF($B324="SIEC",VLOOKUP($C324,[1]SIEC!$A$1:$F$4304,6,0),(IF($B324="DER",VLOOKUP($C324,[1]DER!$A$1:$F$2075,6,0),(IF($B324="SICRO",VLOOKUP($C324,[1]SICRO!$A$1:$E$6371,5,0)))))))))))))))</f>
        <v>SIURB-E JAN/26</v>
      </c>
    </row>
    <row r="325" spans="2:15" ht="23.25" customHeight="1" x14ac:dyDescent="0.2">
      <c r="B325" s="62"/>
      <c r="C325" s="60" t="s">
        <v>10</v>
      </c>
      <c r="D325" s="200" t="s">
        <v>507</v>
      </c>
      <c r="E325" s="201"/>
      <c r="F325" s="201"/>
      <c r="G325" s="201"/>
      <c r="H325" s="202"/>
      <c r="I325" s="40"/>
      <c r="J325" s="61"/>
      <c r="K325" s="82">
        <f>30*3</f>
        <v>90</v>
      </c>
      <c r="N325" s="32"/>
    </row>
    <row r="326" spans="2:15" x14ac:dyDescent="0.2">
      <c r="B326" s="62"/>
      <c r="C326" s="60" t="s">
        <v>10</v>
      </c>
      <c r="D326" s="55"/>
      <c r="E326" s="56"/>
      <c r="F326" s="56"/>
      <c r="G326" s="56"/>
      <c r="H326" s="57"/>
      <c r="I326" s="40"/>
      <c r="J326" s="61"/>
      <c r="N326" s="32"/>
    </row>
    <row r="327" spans="2:15" ht="23.25" customHeight="1" x14ac:dyDescent="0.2">
      <c r="B327" s="62" t="s">
        <v>9</v>
      </c>
      <c r="C327" s="77">
        <v>9005006</v>
      </c>
      <c r="D327" s="197" t="str">
        <f>UPPER(IF($B327="EDIF",VLOOKUP($C327,[1]EDIF!$A$1:$F$3677,2,0),(IF($B327="INFRA",VLOOKUP($C327,[1]INFRA!$A$1:$F$1859,2,0),(IF($B327="SINAPI",VLOOKUP($C327,[1]SINAPI!$A$1:$G$9552,2,0),(IF($B327="CDHU",VLOOKUP($C327,[1]CDHU!$A$1:$G$5122,2,0),(IF($B327="SIEC",VLOOKUP($C327,[1]SIEC!$A$1:$F$5304,2,0),(IF($B327="DER",VLOOKUP($C327,[1]DER!$A$1:$F$3075,2,0),(IF($B327="FDE",VLOOKUP($C327,[1]FDE!$A$1:$F$3289,2,0),(IF($B327="SICRO",VLOOKUP($C327,[1]SICRO!$A$1:$E$7371,2,0)))))))))))))))))</f>
        <v>QUADRO DE DISTRIBUIÇÃO EM CHAPA METÁLICA - PARA ATÉ 16 DISJUNTORES</v>
      </c>
      <c r="E327" s="198"/>
      <c r="F327" s="198"/>
      <c r="G327" s="198"/>
      <c r="H327" s="199"/>
      <c r="I327" s="46" t="str">
        <f>UPPER(IF($B327="EDIF",VLOOKUP($C327,[1]EDIF!$A$1:$F$3677,3,0),(IF($B327="INFRA",VLOOKUP($C327,[1]INFRA!$A$1:$F$1859,3,0),(IF($B327="SINAPI",VLOOKUP($C327,[1]SINAPI!$A$1:$G$9552,3,0),(IF($B327="CDHU",VLOOKUP($C327,[1]CDHU!$A$1:$G$5122,3,0),(IF($B327="SIEC",VLOOKUP($C327,[1]SIEC!$A$1:$F$5304,3,0),(IF($B327="DER",VLOOKUP($C327,[1]DER!$A$1:$F$2075,3,0),(IF($B327="FDE",VLOOKUP($C327,[1]FDE!$A$1:$F$3289,3,0),(IF($B327="SICRO",VLOOKUP($C327,[1]SICRO!$A$1:$E$7371,3,0)))))))))))))))))</f>
        <v>UN</v>
      </c>
      <c r="J327" s="61">
        <f t="shared" ref="J327" si="245">ROUND(SUM(K327:K329),2)</f>
        <v>3</v>
      </c>
      <c r="L327" s="1" t="str">
        <f>UPPER(ROUND((IF($B327="EDIF",VLOOKUP($C327,[1]EDIF!$A$1:$F$3677,4,0),(IF($B327="INFRA",VLOOKUP($C327,[1]INFRA!$A$1:$F$1859,4,0),(IF($B327="SINAPI",VLOOKUP($C327,[1]SINAPI!$A$1:$G$9552,4,0),(IF($B327="CDHU",VLOOKUP($C327,[1]CDHU!$A$1:$G$5122,6,0),(IF($B327="SIEC",VLOOKUP($C327,[1]SIEC!$A$1:$F$5304,5,0),(IF($B327="DER",VLOOKUP($C327,[1]DER!$A$1:$F$3075,5,0),(IF($B327="FDE",VLOOKUP($C327,[1]FDE!$A$1:$F$3289,5,0),(IF($B327="SICRO",VLOOKUP($C327,[1]SICRO!$A$1:$E$7371,4,0))))))))))))))))),2))</f>
        <v>651,16</v>
      </c>
      <c r="M327" s="1">
        <f t="shared" ref="M327" si="246">TRUNC(J327*L327,2)</f>
        <v>1953.48</v>
      </c>
      <c r="N327" s="49">
        <f t="shared" ref="N327" si="247">C327</f>
        <v>9005006</v>
      </c>
      <c r="O327" s="1" t="str">
        <f>UPPER(IF($B327="EDIF",VLOOKUP($C327,[1]EDIF!$A$1:$F$2677,5,0),(IF($B327="INFRA",VLOOKUP($C327,[1]INFRA!$A$1:$F$859,5,0),(IF($B327="SINAPI",VLOOKUP($C327,[1]SINAPI!$A$1:$G$7552,7,0),(IF($B327="CDHU",VLOOKUP($C327,[1]CDHU!$A$1:$G$4122,7,0),(IF($B327="SIEC",VLOOKUP($C327,[1]SIEC!$A$1:$F$4304,6,0),(IF($B327="DER",VLOOKUP($C327,[1]DER!$A$1:$F$2075,6,0),(IF($B327="SICRO",VLOOKUP($C327,[1]SICRO!$A$1:$E$6371,5,0)))))))))))))))</f>
        <v>SIURB-E JAN/26</v>
      </c>
    </row>
    <row r="328" spans="2:15" ht="23.25" customHeight="1" x14ac:dyDescent="0.2">
      <c r="B328" s="62"/>
      <c r="C328" s="60" t="s">
        <v>10</v>
      </c>
      <c r="D328" s="200" t="s">
        <v>366</v>
      </c>
      <c r="E328" s="201"/>
      <c r="F328" s="201"/>
      <c r="G328" s="201"/>
      <c r="H328" s="202"/>
      <c r="I328" s="40"/>
      <c r="J328" s="61"/>
      <c r="K328" s="82">
        <v>3</v>
      </c>
      <c r="N328" s="32"/>
    </row>
    <row r="329" spans="2:15" x14ac:dyDescent="0.2">
      <c r="B329" s="62"/>
      <c r="C329" s="60" t="s">
        <v>10</v>
      </c>
      <c r="D329" s="55"/>
      <c r="E329" s="56"/>
      <c r="F329" s="56"/>
      <c r="G329" s="56"/>
      <c r="H329" s="57"/>
      <c r="I329" s="40"/>
      <c r="J329" s="61"/>
      <c r="N329" s="32"/>
    </row>
    <row r="330" spans="2:15" ht="23.25" customHeight="1" x14ac:dyDescent="0.2">
      <c r="B330" s="62" t="s">
        <v>9</v>
      </c>
      <c r="C330" s="77">
        <v>9007001</v>
      </c>
      <c r="D330" s="197" t="str">
        <f>UPPER(IF($B330="EDIF",VLOOKUP($C330,[1]EDIF!$A$1:$F$3677,2,0),(IF($B330="INFRA",VLOOKUP($C330,[1]INFRA!$A$1:$F$1859,2,0),(IF($B330="SINAPI",VLOOKUP($C330,[1]SINAPI!$A$1:$G$9552,2,0),(IF($B330="CDHU",VLOOKUP($C330,[1]CDHU!$A$1:$G$5122,2,0),(IF($B330="SIEC",VLOOKUP($C330,[1]SIEC!$A$1:$F$5304,2,0),(IF($B330="DER",VLOOKUP($C330,[1]DER!$A$1:$F$3075,2,0),(IF($B330="FDE",VLOOKUP($C330,[1]FDE!$A$1:$F$3289,2,0),(IF($B330="SICRO",VLOOKUP($C330,[1]SICRO!$A$1:$E$7371,2,0)))))))))))))))))</f>
        <v>PONTO COM INTERRUPTOR SIMPLES - 1 TECLA, EM CAIXA 4"X2"</v>
      </c>
      <c r="E330" s="198"/>
      <c r="F330" s="198"/>
      <c r="G330" s="198"/>
      <c r="H330" s="199"/>
      <c r="I330" s="46" t="str">
        <f>UPPER(IF($B330="EDIF",VLOOKUP($C330,[1]EDIF!$A$1:$F$3677,3,0),(IF($B330="INFRA",VLOOKUP($C330,[1]INFRA!$A$1:$F$1859,3,0),(IF($B330="SINAPI",VLOOKUP($C330,[1]SINAPI!$A$1:$G$9552,3,0),(IF($B330="CDHU",VLOOKUP($C330,[1]CDHU!$A$1:$G$5122,3,0),(IF($B330="SIEC",VLOOKUP($C330,[1]SIEC!$A$1:$F$5304,3,0),(IF($B330="DER",VLOOKUP($C330,[1]DER!$A$1:$F$2075,3,0),(IF($B330="FDE",VLOOKUP($C330,[1]FDE!$A$1:$F$3289,3,0),(IF($B330="SICRO",VLOOKUP($C330,[1]SICRO!$A$1:$E$7371,3,0)))))))))))))))))</f>
        <v>UN</v>
      </c>
      <c r="J330" s="61">
        <f t="shared" ref="J330" si="248">ROUND(SUM(K330:K350),2)</f>
        <v>19</v>
      </c>
      <c r="L330" s="1" t="str">
        <f>UPPER(ROUND((IF($B330="EDIF",VLOOKUP($C330,[1]EDIF!$A$1:$F$3677,4,0),(IF($B330="INFRA",VLOOKUP($C330,[1]INFRA!$A$1:$F$1859,4,0),(IF($B330="SINAPI",VLOOKUP($C330,[1]SINAPI!$A$1:$G$9552,4,0),(IF($B330="CDHU",VLOOKUP($C330,[1]CDHU!$A$1:$G$5122,6,0),(IF($B330="SIEC",VLOOKUP($C330,[1]SIEC!$A$1:$F$5304,5,0),(IF($B330="DER",VLOOKUP($C330,[1]DER!$A$1:$F$3075,5,0),(IF($B330="FDE",VLOOKUP($C330,[1]FDE!$A$1:$F$3289,5,0),(IF($B330="SICRO",VLOOKUP($C330,[1]SICRO!$A$1:$E$7371,4,0))))))))))))))))),2))</f>
        <v>173,19</v>
      </c>
      <c r="M330" s="1">
        <f t="shared" ref="M330" si="249">TRUNC(J330*L330,2)</f>
        <v>3290.61</v>
      </c>
      <c r="N330" s="49">
        <f t="shared" ref="N330" si="250">C330</f>
        <v>9007001</v>
      </c>
      <c r="O330" s="1" t="str">
        <f>UPPER(IF($B330="EDIF",VLOOKUP($C330,[1]EDIF!$A$1:$F$2677,5,0),(IF($B330="INFRA",VLOOKUP($C330,[1]INFRA!$A$1:$F$859,5,0),(IF($B330="SINAPI",VLOOKUP($C330,[1]SINAPI!$A$1:$G$7552,7,0),(IF($B330="CDHU",VLOOKUP($C330,[1]CDHU!$A$1:$G$4122,7,0),(IF($B330="SIEC",VLOOKUP($C330,[1]SIEC!$A$1:$F$4304,6,0),(IF($B330="DER",VLOOKUP($C330,[1]DER!$A$1:$F$2075,6,0),(IF($B330="SICRO",VLOOKUP($C330,[1]SICRO!$A$1:$E$6371,5,0)))))))))))))))</f>
        <v>SIURB-E JAN/26</v>
      </c>
    </row>
    <row r="331" spans="2:15" ht="23.25" customHeight="1" x14ac:dyDescent="0.2">
      <c r="B331" s="62"/>
      <c r="C331" s="60" t="s">
        <v>10</v>
      </c>
      <c r="D331" s="200" t="s">
        <v>307</v>
      </c>
      <c r="E331" s="201"/>
      <c r="F331" s="201"/>
      <c r="G331" s="201"/>
      <c r="H331" s="202"/>
      <c r="I331" s="40"/>
      <c r="J331" s="61"/>
      <c r="K331" s="82">
        <v>1</v>
      </c>
      <c r="N331" s="32"/>
    </row>
    <row r="332" spans="2:15" ht="23.25" customHeight="1" x14ac:dyDescent="0.2">
      <c r="B332" s="62"/>
      <c r="C332" s="60" t="s">
        <v>10</v>
      </c>
      <c r="D332" s="200" t="s">
        <v>308</v>
      </c>
      <c r="E332" s="201"/>
      <c r="F332" s="201"/>
      <c r="G332" s="201"/>
      <c r="H332" s="202"/>
      <c r="I332" s="40"/>
      <c r="J332" s="61"/>
      <c r="K332" s="82">
        <v>1</v>
      </c>
      <c r="N332" s="32"/>
    </row>
    <row r="333" spans="2:15" ht="23.25" customHeight="1" x14ac:dyDescent="0.2">
      <c r="B333" s="62"/>
      <c r="C333" s="60" t="s">
        <v>10</v>
      </c>
      <c r="D333" s="200" t="s">
        <v>309</v>
      </c>
      <c r="E333" s="201"/>
      <c r="F333" s="201"/>
      <c r="G333" s="201"/>
      <c r="H333" s="202"/>
      <c r="I333" s="40"/>
      <c r="J333" s="61"/>
      <c r="K333" s="82">
        <v>1</v>
      </c>
      <c r="N333" s="32"/>
    </row>
    <row r="334" spans="2:15" ht="23.25" customHeight="1" x14ac:dyDescent="0.2">
      <c r="B334" s="62"/>
      <c r="C334" s="60" t="s">
        <v>10</v>
      </c>
      <c r="D334" s="200" t="s">
        <v>310</v>
      </c>
      <c r="E334" s="201"/>
      <c r="F334" s="201"/>
      <c r="G334" s="201"/>
      <c r="H334" s="202"/>
      <c r="I334" s="40"/>
      <c r="J334" s="61"/>
      <c r="K334" s="82">
        <v>1</v>
      </c>
      <c r="N334" s="32"/>
    </row>
    <row r="335" spans="2:15" ht="23.25" customHeight="1" x14ac:dyDescent="0.2">
      <c r="B335" s="62"/>
      <c r="C335" s="60" t="s">
        <v>10</v>
      </c>
      <c r="D335" s="200" t="s">
        <v>311</v>
      </c>
      <c r="E335" s="201"/>
      <c r="F335" s="201"/>
      <c r="G335" s="201"/>
      <c r="H335" s="202"/>
      <c r="I335" s="40"/>
      <c r="J335" s="61"/>
      <c r="K335" s="82">
        <v>1</v>
      </c>
      <c r="N335" s="32"/>
    </row>
    <row r="336" spans="2:15" ht="23.25" customHeight="1" x14ac:dyDescent="0.2">
      <c r="B336" s="62"/>
      <c r="C336" s="60" t="s">
        <v>10</v>
      </c>
      <c r="D336" s="200" t="s">
        <v>312</v>
      </c>
      <c r="E336" s="201"/>
      <c r="F336" s="201"/>
      <c r="G336" s="201"/>
      <c r="H336" s="202"/>
      <c r="I336" s="40"/>
      <c r="J336" s="61"/>
      <c r="K336" s="82">
        <v>1</v>
      </c>
      <c r="N336" s="32"/>
    </row>
    <row r="337" spans="2:15" ht="23.25" customHeight="1" x14ac:dyDescent="0.2">
      <c r="B337" s="62"/>
      <c r="C337" s="60" t="s">
        <v>10</v>
      </c>
      <c r="D337" s="200" t="s">
        <v>313</v>
      </c>
      <c r="E337" s="201"/>
      <c r="F337" s="201"/>
      <c r="G337" s="201"/>
      <c r="H337" s="202"/>
      <c r="I337" s="40"/>
      <c r="J337" s="61"/>
      <c r="K337" s="82">
        <v>1</v>
      </c>
      <c r="N337" s="32"/>
    </row>
    <row r="338" spans="2:15" ht="23.25" customHeight="1" x14ac:dyDescent="0.2">
      <c r="B338" s="62"/>
      <c r="C338" s="60" t="s">
        <v>10</v>
      </c>
      <c r="D338" s="200" t="s">
        <v>314</v>
      </c>
      <c r="E338" s="201"/>
      <c r="F338" s="201"/>
      <c r="G338" s="201"/>
      <c r="H338" s="202"/>
      <c r="I338" s="40"/>
      <c r="J338" s="61"/>
      <c r="K338" s="82">
        <v>1</v>
      </c>
      <c r="N338" s="32"/>
    </row>
    <row r="339" spans="2:15" ht="23.25" customHeight="1" x14ac:dyDescent="0.2">
      <c r="B339" s="62"/>
      <c r="C339" s="60" t="s">
        <v>10</v>
      </c>
      <c r="D339" s="200" t="s">
        <v>315</v>
      </c>
      <c r="E339" s="201"/>
      <c r="F339" s="201"/>
      <c r="G339" s="201"/>
      <c r="H339" s="202"/>
      <c r="I339" s="40"/>
      <c r="J339" s="61"/>
      <c r="K339" s="82">
        <v>1</v>
      </c>
      <c r="N339" s="32"/>
    </row>
    <row r="340" spans="2:15" ht="23.25" customHeight="1" x14ac:dyDescent="0.2">
      <c r="B340" s="62"/>
      <c r="C340" s="60" t="s">
        <v>10</v>
      </c>
      <c r="D340" s="200" t="s">
        <v>316</v>
      </c>
      <c r="E340" s="201"/>
      <c r="F340" s="201"/>
      <c r="G340" s="201"/>
      <c r="H340" s="202"/>
      <c r="I340" s="40"/>
      <c r="J340" s="61"/>
      <c r="K340" s="82">
        <v>1</v>
      </c>
      <c r="N340" s="32"/>
    </row>
    <row r="341" spans="2:15" ht="23.25" customHeight="1" x14ac:dyDescent="0.2">
      <c r="B341" s="62"/>
      <c r="C341" s="60" t="s">
        <v>10</v>
      </c>
      <c r="D341" s="200" t="s">
        <v>317</v>
      </c>
      <c r="E341" s="201"/>
      <c r="F341" s="201"/>
      <c r="G341" s="201"/>
      <c r="H341" s="202"/>
      <c r="I341" s="40"/>
      <c r="J341" s="61"/>
      <c r="K341" s="82">
        <v>1</v>
      </c>
      <c r="N341" s="32"/>
    </row>
    <row r="342" spans="2:15" ht="23.25" customHeight="1" x14ac:dyDescent="0.2">
      <c r="B342" s="62"/>
      <c r="C342" s="60" t="s">
        <v>10</v>
      </c>
      <c r="D342" s="200" t="s">
        <v>318</v>
      </c>
      <c r="E342" s="201"/>
      <c r="F342" s="201"/>
      <c r="G342" s="201"/>
      <c r="H342" s="202"/>
      <c r="I342" s="40"/>
      <c r="J342" s="61"/>
      <c r="K342" s="82">
        <v>1</v>
      </c>
      <c r="N342" s="32"/>
    </row>
    <row r="343" spans="2:15" ht="23.25" customHeight="1" x14ac:dyDescent="0.2">
      <c r="B343" s="62"/>
      <c r="C343" s="60" t="s">
        <v>10</v>
      </c>
      <c r="D343" s="200" t="s">
        <v>319</v>
      </c>
      <c r="E343" s="201"/>
      <c r="F343" s="201"/>
      <c r="G343" s="201"/>
      <c r="H343" s="202"/>
      <c r="I343" s="40"/>
      <c r="J343" s="61"/>
      <c r="K343" s="82">
        <v>1</v>
      </c>
      <c r="N343" s="32"/>
    </row>
    <row r="344" spans="2:15" ht="23.25" customHeight="1" x14ac:dyDescent="0.2">
      <c r="B344" s="62"/>
      <c r="C344" s="60" t="s">
        <v>10</v>
      </c>
      <c r="D344" s="200" t="s">
        <v>320</v>
      </c>
      <c r="E344" s="201"/>
      <c r="F344" s="201"/>
      <c r="G344" s="201"/>
      <c r="H344" s="202"/>
      <c r="I344" s="40"/>
      <c r="J344" s="61"/>
      <c r="K344" s="82">
        <v>1</v>
      </c>
      <c r="N344" s="32"/>
    </row>
    <row r="345" spans="2:15" ht="23.25" customHeight="1" x14ac:dyDescent="0.2">
      <c r="B345" s="62"/>
      <c r="C345" s="60" t="s">
        <v>10</v>
      </c>
      <c r="D345" s="200" t="s">
        <v>321</v>
      </c>
      <c r="E345" s="201"/>
      <c r="F345" s="201"/>
      <c r="G345" s="201"/>
      <c r="H345" s="202"/>
      <c r="I345" s="40"/>
      <c r="J345" s="61"/>
      <c r="K345" s="82">
        <v>1</v>
      </c>
      <c r="N345" s="32"/>
    </row>
    <row r="346" spans="2:15" ht="23.25" customHeight="1" x14ac:dyDescent="0.2">
      <c r="B346" s="62"/>
      <c r="C346" s="60" t="s">
        <v>10</v>
      </c>
      <c r="D346" s="200" t="s">
        <v>322</v>
      </c>
      <c r="E346" s="201"/>
      <c r="F346" s="201"/>
      <c r="G346" s="201"/>
      <c r="H346" s="202"/>
      <c r="I346" s="40"/>
      <c r="J346" s="61"/>
      <c r="K346" s="82">
        <v>1</v>
      </c>
      <c r="N346" s="32"/>
    </row>
    <row r="347" spans="2:15" ht="23.25" customHeight="1" x14ac:dyDescent="0.2">
      <c r="B347" s="62"/>
      <c r="C347" s="60" t="s">
        <v>10</v>
      </c>
      <c r="D347" s="200" t="s">
        <v>323</v>
      </c>
      <c r="E347" s="201"/>
      <c r="F347" s="201"/>
      <c r="G347" s="201"/>
      <c r="H347" s="202"/>
      <c r="I347" s="40"/>
      <c r="J347" s="61"/>
      <c r="K347" s="82">
        <v>1</v>
      </c>
      <c r="N347" s="32"/>
    </row>
    <row r="348" spans="2:15" ht="23.25" customHeight="1" x14ac:dyDescent="0.2">
      <c r="B348" s="62"/>
      <c r="C348" s="60" t="s">
        <v>10</v>
      </c>
      <c r="D348" s="200" t="s">
        <v>324</v>
      </c>
      <c r="E348" s="201"/>
      <c r="F348" s="201"/>
      <c r="G348" s="201"/>
      <c r="H348" s="202"/>
      <c r="I348" s="40"/>
      <c r="J348" s="61"/>
      <c r="K348" s="82">
        <v>1</v>
      </c>
      <c r="N348" s="32"/>
    </row>
    <row r="349" spans="2:15" ht="23.25" customHeight="1" x14ac:dyDescent="0.2">
      <c r="B349" s="62"/>
      <c r="C349" s="60" t="s">
        <v>10</v>
      </c>
      <c r="D349" s="200" t="s">
        <v>325</v>
      </c>
      <c r="E349" s="201"/>
      <c r="F349" s="201"/>
      <c r="G349" s="201"/>
      <c r="H349" s="202"/>
      <c r="I349" s="40"/>
      <c r="J349" s="61"/>
      <c r="K349" s="82">
        <v>1</v>
      </c>
      <c r="N349" s="32"/>
    </row>
    <row r="350" spans="2:15" x14ac:dyDescent="0.2">
      <c r="B350" s="62"/>
      <c r="C350" s="60" t="s">
        <v>10</v>
      </c>
      <c r="D350" s="55"/>
      <c r="E350" s="56"/>
      <c r="F350" s="56"/>
      <c r="G350" s="56"/>
      <c r="H350" s="57"/>
      <c r="I350" s="40"/>
      <c r="J350" s="61"/>
      <c r="N350" s="32"/>
    </row>
    <row r="351" spans="2:15" ht="23.25" customHeight="1" x14ac:dyDescent="0.2">
      <c r="B351" s="62" t="s">
        <v>9</v>
      </c>
      <c r="C351" s="77">
        <v>9007010</v>
      </c>
      <c r="D351" s="197" t="str">
        <f>UPPER(IF($B351="EDIF",VLOOKUP($C351,[1]EDIF!$A$1:$F$3677,2,0),(IF($B351="INFRA",VLOOKUP($C351,[1]INFRA!$A$1:$F$1859,2,0),(IF($B351="SINAPI",VLOOKUP($C351,[1]SINAPI!$A$1:$G$9552,2,0),(IF($B351="CDHU",VLOOKUP($C351,[1]CDHU!$A$1:$G$5122,2,0),(IF($B351="SIEC",VLOOKUP($C351,[1]SIEC!$A$1:$F$5304,2,0),(IF($B351="DER",VLOOKUP($C351,[1]DER!$A$1:$F$3075,2,0),(IF($B351="FDE",VLOOKUP($C351,[1]FDE!$A$1:$F$3289,2,0),(IF($B351="SICRO",VLOOKUP($C351,[1]SICRO!$A$1:$E$7371,2,0)))))))))))))))))</f>
        <v>PONTO COM INTERRUPTOR PARALELO - 1 TECLA, EM CAIXA 4"X2"</v>
      </c>
      <c r="E351" s="198"/>
      <c r="F351" s="198"/>
      <c r="G351" s="198"/>
      <c r="H351" s="199"/>
      <c r="I351" s="46" t="str">
        <f>UPPER(IF($B351="EDIF",VLOOKUP($C351,[1]EDIF!$A$1:$F$3677,3,0),(IF($B351="INFRA",VLOOKUP($C351,[1]INFRA!$A$1:$F$1859,3,0),(IF($B351="SINAPI",VLOOKUP($C351,[1]SINAPI!$A$1:$G$9552,3,0),(IF($B351="CDHU",VLOOKUP($C351,[1]CDHU!$A$1:$G$5122,3,0),(IF($B351="SIEC",VLOOKUP($C351,[1]SIEC!$A$1:$F$5304,3,0),(IF($B351="DER",VLOOKUP($C351,[1]DER!$A$1:$F$2075,3,0),(IF($B351="FDE",VLOOKUP($C351,[1]FDE!$A$1:$F$3289,3,0),(IF($B351="SICRO",VLOOKUP($C351,[1]SICRO!$A$1:$E$7371,3,0)))))))))))))))))</f>
        <v>UN</v>
      </c>
      <c r="J351" s="61">
        <f>ROUND(SUM(K351:K358),2)</f>
        <v>12</v>
      </c>
      <c r="L351" s="1" t="str">
        <f>UPPER(ROUND((IF($B351="EDIF",VLOOKUP($C351,[1]EDIF!$A$1:$F$3677,4,0),(IF($B351="INFRA",VLOOKUP($C351,[1]INFRA!$A$1:$F$1859,4,0),(IF($B351="SINAPI",VLOOKUP($C351,[1]SINAPI!$A$1:$G$9552,4,0),(IF($B351="CDHU",VLOOKUP($C351,[1]CDHU!$A$1:$G$5122,6,0),(IF($B351="SIEC",VLOOKUP($C351,[1]SIEC!$A$1:$F$5304,5,0),(IF($B351="DER",VLOOKUP($C351,[1]DER!$A$1:$F$3075,5,0),(IF($B351="FDE",VLOOKUP($C351,[1]FDE!$A$1:$F$3289,5,0),(IF($B351="SICRO",VLOOKUP($C351,[1]SICRO!$A$1:$E$7371,4,0))))))))))))))))),2))</f>
        <v>252,77</v>
      </c>
      <c r="M351" s="1">
        <f t="shared" ref="M351" si="251">TRUNC(J351*L351,2)</f>
        <v>3033.24</v>
      </c>
      <c r="N351" s="49">
        <f t="shared" ref="N351" si="252">C351</f>
        <v>9007010</v>
      </c>
      <c r="O351" s="1" t="str">
        <f>UPPER(IF($B351="EDIF",VLOOKUP($C351,[1]EDIF!$A$1:$F$2677,5,0),(IF($B351="INFRA",VLOOKUP($C351,[1]INFRA!$A$1:$F$859,5,0),(IF($B351="SINAPI",VLOOKUP($C351,[1]SINAPI!$A$1:$G$7552,7,0),(IF($B351="CDHU",VLOOKUP($C351,[1]CDHU!$A$1:$G$4122,7,0),(IF($B351="SIEC",VLOOKUP($C351,[1]SIEC!$A$1:$F$4304,6,0),(IF($B351="DER",VLOOKUP($C351,[1]DER!$A$1:$F$2075,6,0),(IF($B351="SICRO",VLOOKUP($C351,[1]SICRO!$A$1:$E$6371,5,0)))))))))))))))</f>
        <v>SIURB-E JAN/26</v>
      </c>
    </row>
    <row r="352" spans="2:15" ht="23.25" customHeight="1" x14ac:dyDescent="0.2">
      <c r="B352" s="62"/>
      <c r="C352" s="60" t="s">
        <v>10</v>
      </c>
      <c r="D352" s="200" t="s">
        <v>326</v>
      </c>
      <c r="E352" s="201"/>
      <c r="F352" s="201"/>
      <c r="G352" s="201"/>
      <c r="H352" s="202"/>
      <c r="I352" s="40"/>
      <c r="J352" s="61"/>
      <c r="K352">
        <v>2</v>
      </c>
      <c r="N352" s="32"/>
    </row>
    <row r="353" spans="2:15" ht="23.25" customHeight="1" x14ac:dyDescent="0.2">
      <c r="B353" s="62"/>
      <c r="C353" s="60" t="s">
        <v>10</v>
      </c>
      <c r="D353" s="200" t="s">
        <v>327</v>
      </c>
      <c r="E353" s="201"/>
      <c r="F353" s="201"/>
      <c r="G353" s="201"/>
      <c r="H353" s="202"/>
      <c r="I353" s="40"/>
      <c r="J353" s="61"/>
      <c r="K353">
        <v>2</v>
      </c>
      <c r="N353" s="32"/>
    </row>
    <row r="354" spans="2:15" ht="23.25" customHeight="1" x14ac:dyDescent="0.2">
      <c r="B354" s="62"/>
      <c r="C354" s="60" t="s">
        <v>10</v>
      </c>
      <c r="D354" s="200" t="s">
        <v>328</v>
      </c>
      <c r="E354" s="201"/>
      <c r="F354" s="201"/>
      <c r="G354" s="201"/>
      <c r="H354" s="202"/>
      <c r="I354" s="40"/>
      <c r="J354" s="61"/>
      <c r="K354">
        <v>2</v>
      </c>
      <c r="N354" s="32"/>
    </row>
    <row r="355" spans="2:15" ht="23.25" customHeight="1" x14ac:dyDescent="0.2">
      <c r="B355" s="62"/>
      <c r="C355" s="60" t="s">
        <v>10</v>
      </c>
      <c r="D355" s="200" t="s">
        <v>329</v>
      </c>
      <c r="E355" s="201"/>
      <c r="F355" s="201"/>
      <c r="G355" s="201"/>
      <c r="H355" s="202"/>
      <c r="I355" s="40"/>
      <c r="J355" s="61"/>
      <c r="K355">
        <v>2</v>
      </c>
      <c r="N355" s="32"/>
    </row>
    <row r="356" spans="2:15" ht="23.25" customHeight="1" x14ac:dyDescent="0.2">
      <c r="B356" s="62"/>
      <c r="C356" s="60" t="s">
        <v>10</v>
      </c>
      <c r="D356" s="200" t="s">
        <v>330</v>
      </c>
      <c r="E356" s="201"/>
      <c r="F356" s="201"/>
      <c r="G356" s="201"/>
      <c r="H356" s="202"/>
      <c r="I356" s="40"/>
      <c r="J356" s="61"/>
      <c r="K356">
        <v>2</v>
      </c>
      <c r="N356" s="32"/>
    </row>
    <row r="357" spans="2:15" ht="23.25" customHeight="1" x14ac:dyDescent="0.2">
      <c r="B357" s="62"/>
      <c r="C357" s="60" t="s">
        <v>10</v>
      </c>
      <c r="D357" s="200" t="s">
        <v>331</v>
      </c>
      <c r="E357" s="201"/>
      <c r="F357" s="201"/>
      <c r="G357" s="201"/>
      <c r="H357" s="202"/>
      <c r="I357" s="40"/>
      <c r="J357" s="61"/>
      <c r="K357">
        <v>2</v>
      </c>
      <c r="N357" s="32"/>
    </row>
    <row r="358" spans="2:15" x14ac:dyDescent="0.2">
      <c r="B358" s="62"/>
      <c r="C358" s="60" t="s">
        <v>10</v>
      </c>
      <c r="D358" s="55"/>
      <c r="E358" s="56"/>
      <c r="F358" s="56"/>
      <c r="G358" s="56"/>
      <c r="H358" s="57"/>
      <c r="I358" s="40"/>
      <c r="J358" s="61"/>
      <c r="N358" s="32"/>
    </row>
    <row r="359" spans="2:15" ht="23.25" customHeight="1" x14ac:dyDescent="0.2">
      <c r="B359" s="62" t="s">
        <v>9</v>
      </c>
      <c r="C359" s="77">
        <v>9007060</v>
      </c>
      <c r="D359" s="197" t="str">
        <f>UPPER(IF($B359="EDIF",VLOOKUP($C359,[1]EDIF!$A$1:$F$3677,2,0),(IF($B359="INFRA",VLOOKUP($C359,[1]INFRA!$A$1:$F$1859,2,0),(IF($B359="SINAPI",VLOOKUP($C359,[1]SINAPI!$A$1:$G$9552,2,0),(IF($B359="CDHU",VLOOKUP($C359,[1]CDHU!$A$1:$G$5122,2,0),(IF($B359="SIEC",VLOOKUP($C359,[1]SIEC!$A$1:$F$5304,2,0),(IF($B359="DER",VLOOKUP($C359,[1]DER!$A$1:$F$3075,2,0),(IF($B359="FDE",VLOOKUP($C359,[1]FDE!$A$1:$F$3289,2,0),(IF($B359="SICRO",VLOOKUP($C359,[1]SICRO!$A$1:$E$7371,2,0)))))))))))))))))</f>
        <v>PONTO COM TOMADA SIMPLES DE EMBUTIR - 110/220V CAIXA 4"X2"</v>
      </c>
      <c r="E359" s="198"/>
      <c r="F359" s="198"/>
      <c r="G359" s="198"/>
      <c r="H359" s="199"/>
      <c r="I359" s="46" t="str">
        <f>UPPER(IF($B359="EDIF",VLOOKUP($C359,[1]EDIF!$A$1:$F$3677,3,0),(IF($B359="INFRA",VLOOKUP($C359,[1]INFRA!$A$1:$F$1859,3,0),(IF($B359="SINAPI",VLOOKUP($C359,[1]SINAPI!$A$1:$G$9552,3,0),(IF($B359="CDHU",VLOOKUP($C359,[1]CDHU!$A$1:$G$5122,3,0),(IF($B359="SIEC",VLOOKUP($C359,[1]SIEC!$A$1:$F$5304,3,0),(IF($B359="DER",VLOOKUP($C359,[1]DER!$A$1:$F$2075,3,0),(IF($B359="FDE",VLOOKUP($C359,[1]FDE!$A$1:$F$3289,3,0),(IF($B359="SICRO",VLOOKUP($C359,[1]SICRO!$A$1:$E$7371,3,0)))))))))))))))))</f>
        <v>UN</v>
      </c>
      <c r="J359" s="61">
        <f>ROUND(SUM(K359:K385),2)</f>
        <v>152</v>
      </c>
      <c r="L359" s="1" t="str">
        <f>UPPER(ROUND((IF($B359="EDIF",VLOOKUP($C359,[1]EDIF!$A$1:$F$3677,4,0),(IF($B359="INFRA",VLOOKUP($C359,[1]INFRA!$A$1:$F$1859,4,0),(IF($B359="SINAPI",VLOOKUP($C359,[1]SINAPI!$A$1:$G$9552,4,0),(IF($B359="CDHU",VLOOKUP($C359,[1]CDHU!$A$1:$G$5122,6,0),(IF($B359="SIEC",VLOOKUP($C359,[1]SIEC!$A$1:$F$5304,5,0),(IF($B359="DER",VLOOKUP($C359,[1]DER!$A$1:$F$3075,5,0),(IF($B359="FDE",VLOOKUP($C359,[1]FDE!$A$1:$F$3289,5,0),(IF($B359="SICRO",VLOOKUP($C359,[1]SICRO!$A$1:$E$7371,4,0))))))))))))))))),2))</f>
        <v>166,01</v>
      </c>
      <c r="M359" s="1">
        <f t="shared" ref="M359" si="253">TRUNC(J359*L359,2)</f>
        <v>25233.52</v>
      </c>
      <c r="N359" s="49">
        <f t="shared" ref="N359" si="254">C359</f>
        <v>9007060</v>
      </c>
      <c r="O359" s="1" t="str">
        <f>UPPER(IF($B359="EDIF",VLOOKUP($C359,[1]EDIF!$A$1:$F$2677,5,0),(IF($B359="INFRA",VLOOKUP($C359,[1]INFRA!$A$1:$F$859,5,0),(IF($B359="SINAPI",VLOOKUP($C359,[1]SINAPI!$A$1:$G$7552,7,0),(IF($B359="CDHU",VLOOKUP($C359,[1]CDHU!$A$1:$G$4122,7,0),(IF($B359="SIEC",VLOOKUP($C359,[1]SIEC!$A$1:$F$4304,6,0),(IF($B359="DER",VLOOKUP($C359,[1]DER!$A$1:$F$2075,6,0),(IF($B359="SICRO",VLOOKUP($C359,[1]SICRO!$A$1:$E$6371,5,0)))))))))))))))</f>
        <v>SIURB-E JAN/26</v>
      </c>
    </row>
    <row r="360" spans="2:15" ht="23.25" customHeight="1" x14ac:dyDescent="0.2">
      <c r="B360" s="62"/>
      <c r="C360" s="60" t="s">
        <v>10</v>
      </c>
      <c r="D360" s="200" t="s">
        <v>332</v>
      </c>
      <c r="E360" s="201"/>
      <c r="F360" s="201"/>
      <c r="G360" s="201"/>
      <c r="H360" s="202"/>
      <c r="I360" s="40"/>
      <c r="J360" s="61"/>
      <c r="K360" s="82">
        <v>6</v>
      </c>
      <c r="N360" s="32"/>
    </row>
    <row r="361" spans="2:15" ht="23.25" customHeight="1" x14ac:dyDescent="0.2">
      <c r="B361" s="62"/>
      <c r="C361" s="60" t="s">
        <v>10</v>
      </c>
      <c r="D361" s="200" t="s">
        <v>333</v>
      </c>
      <c r="E361" s="201"/>
      <c r="F361" s="201"/>
      <c r="G361" s="201"/>
      <c r="H361" s="202"/>
      <c r="I361" s="40"/>
      <c r="J361" s="61"/>
      <c r="K361" s="82">
        <v>6</v>
      </c>
      <c r="N361" s="32"/>
    </row>
    <row r="362" spans="2:15" ht="23.25" customHeight="1" x14ac:dyDescent="0.2">
      <c r="B362" s="62"/>
      <c r="C362" s="60" t="s">
        <v>10</v>
      </c>
      <c r="D362" s="200" t="s">
        <v>334</v>
      </c>
      <c r="E362" s="201"/>
      <c r="F362" s="201"/>
      <c r="G362" s="201"/>
      <c r="H362" s="202"/>
      <c r="I362" s="40"/>
      <c r="J362" s="61"/>
      <c r="K362" s="82">
        <v>6</v>
      </c>
      <c r="N362" s="32"/>
    </row>
    <row r="363" spans="2:15" ht="23.25" customHeight="1" x14ac:dyDescent="0.2">
      <c r="B363" s="62"/>
      <c r="C363" s="60" t="s">
        <v>10</v>
      </c>
      <c r="D363" s="200" t="s">
        <v>335</v>
      </c>
      <c r="E363" s="201"/>
      <c r="F363" s="201"/>
      <c r="G363" s="201"/>
      <c r="H363" s="202"/>
      <c r="I363" s="40"/>
      <c r="J363" s="61"/>
      <c r="K363" s="82">
        <v>6</v>
      </c>
      <c r="N363" s="32"/>
    </row>
    <row r="364" spans="2:15" ht="23.25" customHeight="1" x14ac:dyDescent="0.2">
      <c r="B364" s="62"/>
      <c r="C364" s="60" t="s">
        <v>10</v>
      </c>
      <c r="D364" s="200" t="s">
        <v>336</v>
      </c>
      <c r="E364" s="201"/>
      <c r="F364" s="201"/>
      <c r="G364" s="201"/>
      <c r="H364" s="202"/>
      <c r="I364" s="40"/>
      <c r="J364" s="61"/>
      <c r="K364" s="82">
        <v>6</v>
      </c>
      <c r="N364" s="32"/>
    </row>
    <row r="365" spans="2:15" ht="23.25" customHeight="1" x14ac:dyDescent="0.2">
      <c r="B365" s="62"/>
      <c r="C365" s="60" t="s">
        <v>10</v>
      </c>
      <c r="D365" s="200" t="s">
        <v>337</v>
      </c>
      <c r="E365" s="201"/>
      <c r="F365" s="201"/>
      <c r="G365" s="201"/>
      <c r="H365" s="202"/>
      <c r="I365" s="40"/>
      <c r="J365" s="61"/>
      <c r="K365" s="82">
        <v>6</v>
      </c>
      <c r="N365" s="32"/>
    </row>
    <row r="366" spans="2:15" ht="23.25" customHeight="1" x14ac:dyDescent="0.2">
      <c r="B366" s="62"/>
      <c r="C366" s="60" t="s">
        <v>10</v>
      </c>
      <c r="D366" s="200" t="s">
        <v>338</v>
      </c>
      <c r="E366" s="201"/>
      <c r="F366" s="201"/>
      <c r="G366" s="201"/>
      <c r="H366" s="202"/>
      <c r="I366" s="40"/>
      <c r="J366" s="61"/>
      <c r="K366" s="82">
        <v>6</v>
      </c>
      <c r="N366" s="32"/>
    </row>
    <row r="367" spans="2:15" ht="23.25" customHeight="1" x14ac:dyDescent="0.2">
      <c r="B367" s="62"/>
      <c r="C367" s="60" t="s">
        <v>10</v>
      </c>
      <c r="D367" s="200" t="s">
        <v>339</v>
      </c>
      <c r="E367" s="201"/>
      <c r="F367" s="201"/>
      <c r="G367" s="201"/>
      <c r="H367" s="202"/>
      <c r="I367" s="40"/>
      <c r="J367" s="61"/>
      <c r="K367" s="82">
        <v>6</v>
      </c>
      <c r="N367" s="32"/>
    </row>
    <row r="368" spans="2:15" ht="23.25" customHeight="1" x14ac:dyDescent="0.2">
      <c r="B368" s="62"/>
      <c r="C368" s="60" t="s">
        <v>10</v>
      </c>
      <c r="D368" s="200" t="s">
        <v>340</v>
      </c>
      <c r="E368" s="201"/>
      <c r="F368" s="201"/>
      <c r="G368" s="201"/>
      <c r="H368" s="202"/>
      <c r="I368" s="40"/>
      <c r="J368" s="61"/>
      <c r="K368" s="82">
        <v>10</v>
      </c>
      <c r="N368" s="32"/>
    </row>
    <row r="369" spans="2:14" ht="23.25" customHeight="1" x14ac:dyDescent="0.2">
      <c r="B369" s="62"/>
      <c r="C369" s="60" t="s">
        <v>10</v>
      </c>
      <c r="D369" s="200" t="s">
        <v>341</v>
      </c>
      <c r="E369" s="201"/>
      <c r="F369" s="201"/>
      <c r="G369" s="201"/>
      <c r="H369" s="202"/>
      <c r="I369" s="40"/>
      <c r="J369" s="61"/>
      <c r="K369" s="82">
        <v>3</v>
      </c>
      <c r="N369" s="32"/>
    </row>
    <row r="370" spans="2:14" ht="23.25" customHeight="1" x14ac:dyDescent="0.2">
      <c r="B370" s="62"/>
      <c r="C370" s="60" t="s">
        <v>10</v>
      </c>
      <c r="D370" s="200" t="s">
        <v>342</v>
      </c>
      <c r="E370" s="201"/>
      <c r="F370" s="201"/>
      <c r="G370" s="201"/>
      <c r="H370" s="202"/>
      <c r="I370" s="40"/>
      <c r="J370" s="61"/>
      <c r="K370" s="82">
        <v>2</v>
      </c>
      <c r="N370" s="32"/>
    </row>
    <row r="371" spans="2:14" ht="23.25" customHeight="1" x14ac:dyDescent="0.2">
      <c r="B371" s="62"/>
      <c r="C371" s="60" t="s">
        <v>10</v>
      </c>
      <c r="D371" s="200" t="s">
        <v>343</v>
      </c>
      <c r="E371" s="201"/>
      <c r="F371" s="201"/>
      <c r="G371" s="201"/>
      <c r="H371" s="202"/>
      <c r="I371" s="40"/>
      <c r="J371" s="61"/>
      <c r="K371" s="82">
        <v>3</v>
      </c>
      <c r="N371" s="32"/>
    </row>
    <row r="372" spans="2:14" ht="23.25" customHeight="1" x14ac:dyDescent="0.2">
      <c r="B372" s="62"/>
      <c r="C372" s="60" t="s">
        <v>10</v>
      </c>
      <c r="D372" s="200" t="s">
        <v>344</v>
      </c>
      <c r="E372" s="201"/>
      <c r="F372" s="201"/>
      <c r="G372" s="201"/>
      <c r="H372" s="202"/>
      <c r="I372" s="40"/>
      <c r="J372" s="61"/>
      <c r="K372" s="82">
        <v>11</v>
      </c>
      <c r="N372" s="32"/>
    </row>
    <row r="373" spans="2:14" ht="23.25" customHeight="1" x14ac:dyDescent="0.2">
      <c r="B373" s="62"/>
      <c r="C373" s="60" t="s">
        <v>10</v>
      </c>
      <c r="D373" s="200" t="s">
        <v>345</v>
      </c>
      <c r="E373" s="201"/>
      <c r="F373" s="201"/>
      <c r="G373" s="201"/>
      <c r="H373" s="202"/>
      <c r="I373" s="40"/>
      <c r="J373" s="61"/>
      <c r="K373" s="82">
        <v>9</v>
      </c>
      <c r="N373" s="32"/>
    </row>
    <row r="374" spans="2:14" ht="23.25" customHeight="1" x14ac:dyDescent="0.2">
      <c r="B374" s="62"/>
      <c r="C374" s="60" t="s">
        <v>10</v>
      </c>
      <c r="D374" s="200" t="s">
        <v>346</v>
      </c>
      <c r="E374" s="201"/>
      <c r="F374" s="201"/>
      <c r="G374" s="201"/>
      <c r="H374" s="202"/>
      <c r="I374" s="40"/>
      <c r="J374" s="61"/>
      <c r="K374" s="82">
        <v>4</v>
      </c>
      <c r="N374" s="32"/>
    </row>
    <row r="375" spans="2:14" ht="23.25" customHeight="1" x14ac:dyDescent="0.2">
      <c r="B375" s="62"/>
      <c r="C375" s="60" t="s">
        <v>10</v>
      </c>
      <c r="D375" s="200" t="s">
        <v>347</v>
      </c>
      <c r="E375" s="201"/>
      <c r="F375" s="201"/>
      <c r="G375" s="201"/>
      <c r="H375" s="202"/>
      <c r="I375" s="40"/>
      <c r="J375" s="61"/>
      <c r="K375" s="82">
        <v>6</v>
      </c>
      <c r="N375" s="32"/>
    </row>
    <row r="376" spans="2:14" ht="23.25" customHeight="1" x14ac:dyDescent="0.2">
      <c r="B376" s="62"/>
      <c r="C376" s="60" t="s">
        <v>10</v>
      </c>
      <c r="D376" s="200" t="s">
        <v>348</v>
      </c>
      <c r="E376" s="201"/>
      <c r="F376" s="201"/>
      <c r="G376" s="201"/>
      <c r="H376" s="202"/>
      <c r="I376" s="40"/>
      <c r="J376" s="61"/>
      <c r="K376" s="82">
        <v>4</v>
      </c>
      <c r="N376" s="32"/>
    </row>
    <row r="377" spans="2:14" ht="23.25" customHeight="1" x14ac:dyDescent="0.2">
      <c r="B377" s="62"/>
      <c r="C377" s="60" t="s">
        <v>10</v>
      </c>
      <c r="D377" s="200" t="s">
        <v>349</v>
      </c>
      <c r="E377" s="201"/>
      <c r="F377" s="201"/>
      <c r="G377" s="201"/>
      <c r="H377" s="202"/>
      <c r="I377" s="40"/>
      <c r="J377" s="61"/>
      <c r="K377" s="82">
        <v>5</v>
      </c>
      <c r="N377" s="32"/>
    </row>
    <row r="378" spans="2:14" ht="23.25" customHeight="1" x14ac:dyDescent="0.2">
      <c r="B378" s="62"/>
      <c r="C378" s="60" t="s">
        <v>10</v>
      </c>
      <c r="D378" s="200" t="s">
        <v>350</v>
      </c>
      <c r="E378" s="201"/>
      <c r="F378" s="201"/>
      <c r="G378" s="201"/>
      <c r="H378" s="202"/>
      <c r="I378" s="40"/>
      <c r="J378" s="61"/>
      <c r="K378" s="82">
        <v>4</v>
      </c>
      <c r="N378" s="32"/>
    </row>
    <row r="379" spans="2:14" ht="23.25" customHeight="1" x14ac:dyDescent="0.2">
      <c r="B379" s="62"/>
      <c r="C379" s="60" t="s">
        <v>10</v>
      </c>
      <c r="D379" s="200" t="s">
        <v>351</v>
      </c>
      <c r="E379" s="201"/>
      <c r="F379" s="201"/>
      <c r="G379" s="201"/>
      <c r="H379" s="202"/>
      <c r="I379" s="40"/>
      <c r="J379" s="61"/>
      <c r="K379" s="82">
        <v>4</v>
      </c>
      <c r="N379" s="32"/>
    </row>
    <row r="380" spans="2:14" ht="23.25" customHeight="1" x14ac:dyDescent="0.2">
      <c r="B380" s="62"/>
      <c r="C380" s="60" t="s">
        <v>10</v>
      </c>
      <c r="D380" s="200" t="s">
        <v>352</v>
      </c>
      <c r="E380" s="201"/>
      <c r="F380" s="201"/>
      <c r="G380" s="201"/>
      <c r="H380" s="202"/>
      <c r="I380" s="40"/>
      <c r="J380" s="61"/>
      <c r="K380" s="82">
        <v>3</v>
      </c>
      <c r="N380" s="32"/>
    </row>
    <row r="381" spans="2:14" ht="23.25" customHeight="1" x14ac:dyDescent="0.2">
      <c r="B381" s="62"/>
      <c r="C381" s="60" t="s">
        <v>10</v>
      </c>
      <c r="D381" s="200" t="s">
        <v>353</v>
      </c>
      <c r="E381" s="201"/>
      <c r="F381" s="201"/>
      <c r="G381" s="201"/>
      <c r="H381" s="202"/>
      <c r="I381" s="40"/>
      <c r="J381" s="61"/>
      <c r="K381" s="82">
        <v>11</v>
      </c>
      <c r="N381" s="32"/>
    </row>
    <row r="382" spans="2:14" ht="23.25" customHeight="1" x14ac:dyDescent="0.2">
      <c r="B382" s="62"/>
      <c r="C382" s="60" t="s">
        <v>10</v>
      </c>
      <c r="D382" s="200" t="s">
        <v>354</v>
      </c>
      <c r="E382" s="201"/>
      <c r="F382" s="201"/>
      <c r="G382" s="201"/>
      <c r="H382" s="202"/>
      <c r="I382" s="40"/>
      <c r="J382" s="61"/>
      <c r="K382" s="82">
        <v>8</v>
      </c>
      <c r="N382" s="32"/>
    </row>
    <row r="383" spans="2:14" ht="23.25" customHeight="1" x14ac:dyDescent="0.2">
      <c r="B383" s="62"/>
      <c r="C383" s="60" t="s">
        <v>10</v>
      </c>
      <c r="D383" s="200" t="s">
        <v>355</v>
      </c>
      <c r="E383" s="201"/>
      <c r="F383" s="201"/>
      <c r="G383" s="201"/>
      <c r="H383" s="202"/>
      <c r="I383" s="40"/>
      <c r="J383" s="61"/>
      <c r="K383" s="82">
        <v>5</v>
      </c>
      <c r="N383" s="32"/>
    </row>
    <row r="384" spans="2:14" ht="23.25" customHeight="1" x14ac:dyDescent="0.2">
      <c r="B384" s="62"/>
      <c r="C384" s="60" t="s">
        <v>10</v>
      </c>
      <c r="D384" s="200" t="s">
        <v>356</v>
      </c>
      <c r="E384" s="201"/>
      <c r="F384" s="201"/>
      <c r="G384" s="201"/>
      <c r="H384" s="202"/>
      <c r="I384" s="40"/>
      <c r="J384" s="61"/>
      <c r="K384" s="82">
        <v>12</v>
      </c>
      <c r="N384" s="32"/>
    </row>
    <row r="385" spans="2:15" x14ac:dyDescent="0.2">
      <c r="B385" s="62"/>
      <c r="C385" s="60" t="s">
        <v>10</v>
      </c>
      <c r="D385" s="55"/>
      <c r="E385" s="56"/>
      <c r="F385" s="56"/>
      <c r="G385" s="56"/>
      <c r="H385" s="57"/>
      <c r="I385" s="40"/>
      <c r="J385" s="61"/>
      <c r="N385" s="32"/>
    </row>
    <row r="386" spans="2:15" ht="23.25" customHeight="1" x14ac:dyDescent="0.2">
      <c r="B386" s="62" t="s">
        <v>9</v>
      </c>
      <c r="C386" s="77">
        <v>9007075</v>
      </c>
      <c r="D386" s="197" t="str">
        <f>UPPER(IF($B386="EDIF",VLOOKUP($C386,[1]EDIF!$A$1:$F$3677,2,0),(IF($B386="INFRA",VLOOKUP($C386,[1]INFRA!$A$1:$F$1859,2,0),(IF($B386="SINAPI",VLOOKUP($C386,[1]SINAPI!$A$1:$G$9552,2,0),(IF($B386="CDHU",VLOOKUP($C386,[1]CDHU!$A$1:$G$5122,2,0),(IF($B386="SIEC",VLOOKUP($C386,[1]SIEC!$A$1:$F$5304,2,0),(IF($B386="DER",VLOOKUP($C386,[1]DER!$A$1:$F$3075,2,0),(IF($B386="FDE",VLOOKUP($C386,[1]FDE!$A$1:$F$3289,2,0),(IF($B386="SICRO",VLOOKUP($C386,[1]SICRO!$A$1:$E$7371,2,0)))))))))))))))))</f>
        <v>PONTO SECO PARA TELEFONE - CAIXA 4"X4"</v>
      </c>
      <c r="E386" s="198"/>
      <c r="F386" s="198"/>
      <c r="G386" s="198"/>
      <c r="H386" s="199"/>
      <c r="I386" s="46" t="str">
        <f>UPPER(IF($B386="EDIF",VLOOKUP($C386,[1]EDIF!$A$1:$F$3677,3,0),(IF($B386="INFRA",VLOOKUP($C386,[1]INFRA!$A$1:$F$1859,3,0),(IF($B386="SINAPI",VLOOKUP($C386,[1]SINAPI!$A$1:$G$9552,3,0),(IF($B386="CDHU",VLOOKUP($C386,[1]CDHU!$A$1:$G$5122,3,0),(IF($B386="SIEC",VLOOKUP($C386,[1]SIEC!$A$1:$F$5304,3,0),(IF($B386="DER",VLOOKUP($C386,[1]DER!$A$1:$F$2075,3,0),(IF($B386="FDE",VLOOKUP($C386,[1]FDE!$A$1:$F$3289,3,0),(IF($B386="SICRO",VLOOKUP($C386,[1]SICRO!$A$1:$E$7371,3,0)))))))))))))))))</f>
        <v>UN</v>
      </c>
      <c r="J386" s="61">
        <f t="shared" ref="J386" si="255">ROUND(SUM(K386:K388),2)</f>
        <v>32</v>
      </c>
      <c r="L386" s="1" t="str">
        <f>UPPER(ROUND((IF($B386="EDIF",VLOOKUP($C386,[1]EDIF!$A$1:$F$3677,4,0),(IF($B386="INFRA",VLOOKUP($C386,[1]INFRA!$A$1:$F$1859,4,0),(IF($B386="SINAPI",VLOOKUP($C386,[1]SINAPI!$A$1:$G$9552,4,0),(IF($B386="CDHU",VLOOKUP($C386,[1]CDHU!$A$1:$G$5122,6,0),(IF($B386="SIEC",VLOOKUP($C386,[1]SIEC!$A$1:$F$5304,5,0),(IF($B386="DER",VLOOKUP($C386,[1]DER!$A$1:$F$3075,5,0),(IF($B386="FDE",VLOOKUP($C386,[1]FDE!$A$1:$F$3289,5,0),(IF($B386="SICRO",VLOOKUP($C386,[1]SICRO!$A$1:$E$7371,4,0))))))))))))))))),2))</f>
        <v>291,61</v>
      </c>
      <c r="M386" s="1">
        <f t="shared" ref="M386" si="256">TRUNC(J386*L386,2)</f>
        <v>9331.52</v>
      </c>
      <c r="N386" s="49">
        <f t="shared" ref="N386" si="257">C386</f>
        <v>9007075</v>
      </c>
      <c r="O386" s="1" t="str">
        <f>UPPER(IF($B386="EDIF",VLOOKUP($C386,[1]EDIF!$A$1:$F$2677,5,0),(IF($B386="INFRA",VLOOKUP($C386,[1]INFRA!$A$1:$F$859,5,0),(IF($B386="SINAPI",VLOOKUP($C386,[1]SINAPI!$A$1:$G$7552,7,0),(IF($B386="CDHU",VLOOKUP($C386,[1]CDHU!$A$1:$G$4122,7,0),(IF($B386="SIEC",VLOOKUP($C386,[1]SIEC!$A$1:$F$4304,6,0),(IF($B386="DER",VLOOKUP($C386,[1]DER!$A$1:$F$2075,6,0),(IF($B386="SICRO",VLOOKUP($C386,[1]SICRO!$A$1:$E$6371,5,0)))))))))))))))</f>
        <v>SIURB-E JAN/26</v>
      </c>
    </row>
    <row r="387" spans="2:15" ht="23.25" customHeight="1" x14ac:dyDescent="0.2">
      <c r="B387" s="62"/>
      <c r="C387" s="60" t="s">
        <v>10</v>
      </c>
      <c r="D387" s="200" t="s">
        <v>357</v>
      </c>
      <c r="E387" s="201"/>
      <c r="F387" s="201"/>
      <c r="G387" s="201"/>
      <c r="H387" s="202"/>
      <c r="I387" s="40"/>
      <c r="J387" s="61"/>
      <c r="K387" s="82">
        <v>32</v>
      </c>
      <c r="N387" s="32"/>
    </row>
    <row r="388" spans="2:15" x14ac:dyDescent="0.2">
      <c r="B388" s="62"/>
      <c r="C388" s="60" t="s">
        <v>10</v>
      </c>
      <c r="D388" s="55"/>
      <c r="E388" s="56"/>
      <c r="F388" s="56"/>
      <c r="G388" s="56"/>
      <c r="H388" s="57"/>
      <c r="I388" s="40"/>
      <c r="J388" s="61"/>
      <c r="N388" s="32"/>
    </row>
    <row r="389" spans="2:15" ht="23.25" customHeight="1" x14ac:dyDescent="0.2">
      <c r="B389" s="62" t="s">
        <v>9</v>
      </c>
      <c r="C389" s="77">
        <v>9008010</v>
      </c>
      <c r="D389" s="197" t="str">
        <f>UPPER(IF($B389="EDIF",VLOOKUP($C389,[1]EDIF!$A$1:$F$3677,2,0),(IF($B389="INFRA",VLOOKUP($C389,[1]INFRA!$A$1:$F$1859,2,0),(IF($B389="SINAPI",VLOOKUP($C389,[1]SINAPI!$A$1:$G$9552,2,0),(IF($B389="CDHU",VLOOKUP($C389,[1]CDHU!$A$1:$G$5122,2,0),(IF($B389="SIEC",VLOOKUP($C389,[1]SIEC!$A$1:$F$5304,2,0),(IF($B389="DER",VLOOKUP($C389,[1]DER!$A$1:$F$3075,2,0),(IF($B389="FDE",VLOOKUP($C389,[1]FDE!$A$1:$F$3289,2,0),(IF($B389="SICRO",VLOOKUP($C389,[1]SICRO!$A$1:$E$7371,2,0)))))))))))))))))</f>
        <v>MINI DISJUNTOR - TIPO EUROPEU (IEC) - UNIPOLAR 6/25A</v>
      </c>
      <c r="E389" s="198"/>
      <c r="F389" s="198"/>
      <c r="G389" s="198"/>
      <c r="H389" s="199"/>
      <c r="I389" s="46" t="str">
        <f>UPPER(IF($B389="EDIF",VLOOKUP($C389,[1]EDIF!$A$1:$F$3677,3,0),(IF($B389="INFRA",VLOOKUP($C389,[1]INFRA!$A$1:$F$1859,3,0),(IF($B389="SINAPI",VLOOKUP($C389,[1]SINAPI!$A$1:$G$9552,3,0),(IF($B389="CDHU",VLOOKUP($C389,[1]CDHU!$A$1:$G$5122,3,0),(IF($B389="SIEC",VLOOKUP($C389,[1]SIEC!$A$1:$F$5304,3,0),(IF($B389="DER",VLOOKUP($C389,[1]DER!$A$1:$F$2075,3,0),(IF($B389="FDE",VLOOKUP($C389,[1]FDE!$A$1:$F$3289,3,0),(IF($B389="SICRO",VLOOKUP($C389,[1]SICRO!$A$1:$E$7371,3,0)))))))))))))))))</f>
        <v>UN</v>
      </c>
      <c r="J389" s="61">
        <f t="shared" ref="J389" si="258">ROUND(SUM(K389:K391),2)</f>
        <v>11</v>
      </c>
      <c r="L389" s="1" t="str">
        <f>UPPER(ROUND((IF($B389="EDIF",VLOOKUP($C389,[1]EDIF!$A$1:$F$3677,4,0),(IF($B389="INFRA",VLOOKUP($C389,[1]INFRA!$A$1:$F$1859,4,0),(IF($B389="SINAPI",VLOOKUP($C389,[1]SINAPI!$A$1:$G$9552,4,0),(IF($B389="CDHU",VLOOKUP($C389,[1]CDHU!$A$1:$G$5122,6,0),(IF($B389="SIEC",VLOOKUP($C389,[1]SIEC!$A$1:$F$5304,5,0),(IF($B389="DER",VLOOKUP($C389,[1]DER!$A$1:$F$3075,5,0),(IF($B389="FDE",VLOOKUP($C389,[1]FDE!$A$1:$F$3289,5,0),(IF($B389="SICRO",VLOOKUP($C389,[1]SICRO!$A$1:$E$7371,4,0))))))))))))))))),2))</f>
        <v>30,16</v>
      </c>
      <c r="M389" s="1">
        <f t="shared" ref="M389" si="259">TRUNC(J389*L389,2)</f>
        <v>331.76</v>
      </c>
      <c r="N389" s="49">
        <f t="shared" ref="N389" si="260">C389</f>
        <v>9008010</v>
      </c>
      <c r="O389" s="1" t="str">
        <f>UPPER(IF($B389="EDIF",VLOOKUP($C389,[1]EDIF!$A$1:$F$2677,5,0),(IF($B389="INFRA",VLOOKUP($C389,[1]INFRA!$A$1:$F$859,5,0),(IF($B389="SINAPI",VLOOKUP($C389,[1]SINAPI!$A$1:$G$7552,7,0),(IF($B389="CDHU",VLOOKUP($C389,[1]CDHU!$A$1:$G$4122,7,0),(IF($B389="SIEC",VLOOKUP($C389,[1]SIEC!$A$1:$F$4304,6,0),(IF($B389="DER",VLOOKUP($C389,[1]DER!$A$1:$F$2075,6,0),(IF($B389="SICRO",VLOOKUP($C389,[1]SICRO!$A$1:$E$6371,5,0)))))))))))))))</f>
        <v>SIURB-E JAN/26</v>
      </c>
    </row>
    <row r="390" spans="2:15" ht="23.25" customHeight="1" x14ac:dyDescent="0.2">
      <c r="B390" s="62"/>
      <c r="C390" s="60" t="s">
        <v>10</v>
      </c>
      <c r="D390" s="200" t="s">
        <v>358</v>
      </c>
      <c r="E390" s="201"/>
      <c r="F390" s="201"/>
      <c r="G390" s="201"/>
      <c r="H390" s="202"/>
      <c r="I390" s="40"/>
      <c r="J390" s="61"/>
      <c r="K390" s="82">
        <v>11</v>
      </c>
      <c r="N390" s="32"/>
    </row>
    <row r="391" spans="2:15" x14ac:dyDescent="0.2">
      <c r="B391" s="62"/>
      <c r="C391" s="60" t="s">
        <v>10</v>
      </c>
      <c r="D391" s="55"/>
      <c r="E391" s="56"/>
      <c r="F391" s="56"/>
      <c r="G391" s="56"/>
      <c r="H391" s="57"/>
      <c r="I391" s="40"/>
      <c r="J391" s="61"/>
      <c r="N391" s="32"/>
    </row>
    <row r="392" spans="2:15" ht="23.25" customHeight="1" x14ac:dyDescent="0.2">
      <c r="B392" s="62" t="s">
        <v>9</v>
      </c>
      <c r="C392" s="77">
        <v>9008012</v>
      </c>
      <c r="D392" s="197" t="str">
        <f>UPPER(IF($B392="EDIF",VLOOKUP($C392,[1]EDIF!$A$1:$F$3677,2,0),(IF($B392="INFRA",VLOOKUP($C392,[1]INFRA!$A$1:$F$1859,2,0),(IF($B392="SINAPI",VLOOKUP($C392,[1]SINAPI!$A$1:$G$9552,2,0),(IF($B392="CDHU",VLOOKUP($C392,[1]CDHU!$A$1:$G$5122,2,0),(IF($B392="SIEC",VLOOKUP($C392,[1]SIEC!$A$1:$F$5304,2,0),(IF($B392="DER",VLOOKUP($C392,[1]DER!$A$1:$F$3075,2,0),(IF($B392="FDE",VLOOKUP($C392,[1]FDE!$A$1:$F$3289,2,0),(IF($B392="SICRO",VLOOKUP($C392,[1]SICRO!$A$1:$E$7371,2,0)))))))))))))))))</f>
        <v>MINI DISJUNTOR - TIPO EUROPEU (IEC) - BIPOLAR 6/25A</v>
      </c>
      <c r="E392" s="198"/>
      <c r="F392" s="198"/>
      <c r="G392" s="198"/>
      <c r="H392" s="199"/>
      <c r="I392" s="46" t="str">
        <f>UPPER(IF($B392="EDIF",VLOOKUP($C392,[1]EDIF!$A$1:$F$3677,3,0),(IF($B392="INFRA",VLOOKUP($C392,[1]INFRA!$A$1:$F$1859,3,0),(IF($B392="SINAPI",VLOOKUP($C392,[1]SINAPI!$A$1:$G$9552,3,0),(IF($B392="CDHU",VLOOKUP($C392,[1]CDHU!$A$1:$G$5122,3,0),(IF($B392="SIEC",VLOOKUP($C392,[1]SIEC!$A$1:$F$5304,3,0),(IF($B392="DER",VLOOKUP($C392,[1]DER!$A$1:$F$2075,3,0),(IF($B392="FDE",VLOOKUP($C392,[1]FDE!$A$1:$F$3289,3,0),(IF($B392="SICRO",VLOOKUP($C392,[1]SICRO!$A$1:$E$7371,3,0)))))))))))))))))</f>
        <v>UN</v>
      </c>
      <c r="J392" s="61">
        <f t="shared" ref="J392" si="261">ROUND(SUM(K392:K394),2)</f>
        <v>23</v>
      </c>
      <c r="L392" s="1" t="str">
        <f>UPPER(ROUND((IF($B392="EDIF",VLOOKUP($C392,[1]EDIF!$A$1:$F$3677,4,0),(IF($B392="INFRA",VLOOKUP($C392,[1]INFRA!$A$1:$F$1859,4,0),(IF($B392="SINAPI",VLOOKUP($C392,[1]SINAPI!$A$1:$G$9552,4,0),(IF($B392="CDHU",VLOOKUP($C392,[1]CDHU!$A$1:$G$5122,6,0),(IF($B392="SIEC",VLOOKUP($C392,[1]SIEC!$A$1:$F$5304,5,0),(IF($B392="DER",VLOOKUP($C392,[1]DER!$A$1:$F$3075,5,0),(IF($B392="FDE",VLOOKUP($C392,[1]FDE!$A$1:$F$3289,5,0),(IF($B392="SICRO",VLOOKUP($C392,[1]SICRO!$A$1:$E$7371,4,0))))))))))))))))),2))</f>
        <v>83,6</v>
      </c>
      <c r="M392" s="1">
        <f t="shared" ref="M392" si="262">TRUNC(J392*L392,2)</f>
        <v>1922.8</v>
      </c>
      <c r="N392" s="49">
        <f t="shared" ref="N392" si="263">C392</f>
        <v>9008012</v>
      </c>
      <c r="O392" s="1" t="str">
        <f>UPPER(IF($B392="EDIF",VLOOKUP($C392,[1]EDIF!$A$1:$F$2677,5,0),(IF($B392="INFRA",VLOOKUP($C392,[1]INFRA!$A$1:$F$859,5,0),(IF($B392="SINAPI",VLOOKUP($C392,[1]SINAPI!$A$1:$G$7552,7,0),(IF($B392="CDHU",VLOOKUP($C392,[1]CDHU!$A$1:$G$4122,7,0),(IF($B392="SIEC",VLOOKUP($C392,[1]SIEC!$A$1:$F$4304,6,0),(IF($B392="DER",VLOOKUP($C392,[1]DER!$A$1:$F$2075,6,0),(IF($B392="SICRO",VLOOKUP($C392,[1]SICRO!$A$1:$E$6371,5,0)))))))))))))))</f>
        <v>SIURB-E JAN/26</v>
      </c>
    </row>
    <row r="393" spans="2:15" ht="23.25" customHeight="1" x14ac:dyDescent="0.2">
      <c r="B393" s="62"/>
      <c r="C393" s="60" t="s">
        <v>10</v>
      </c>
      <c r="D393" s="200" t="s">
        <v>360</v>
      </c>
      <c r="E393" s="201"/>
      <c r="F393" s="201"/>
      <c r="G393" s="201"/>
      <c r="H393" s="202"/>
      <c r="I393" s="40"/>
      <c r="J393" s="61"/>
      <c r="K393" s="82">
        <f>23</f>
        <v>23</v>
      </c>
      <c r="N393" s="32"/>
    </row>
    <row r="394" spans="2:15" x14ac:dyDescent="0.2">
      <c r="B394" s="62"/>
      <c r="C394" s="60" t="s">
        <v>10</v>
      </c>
      <c r="D394" s="55"/>
      <c r="E394" s="56"/>
      <c r="F394" s="56"/>
      <c r="G394" s="56"/>
      <c r="H394" s="57"/>
      <c r="I394" s="40"/>
      <c r="J394" s="61"/>
      <c r="N394" s="32"/>
    </row>
    <row r="395" spans="2:15" ht="23.25" customHeight="1" x14ac:dyDescent="0.2">
      <c r="B395" s="62" t="s">
        <v>9</v>
      </c>
      <c r="C395" s="77">
        <v>9008013</v>
      </c>
      <c r="D395" s="197" t="str">
        <f>UPPER(IF($B395="EDIF",VLOOKUP($C395,[1]EDIF!$A$1:$F$3677,2,0),(IF($B395="INFRA",VLOOKUP($C395,[1]INFRA!$A$1:$F$1859,2,0),(IF($B395="SINAPI",VLOOKUP($C395,[1]SINAPI!$A$1:$G$9552,2,0),(IF($B395="CDHU",VLOOKUP($C395,[1]CDHU!$A$1:$G$5122,2,0),(IF($B395="SIEC",VLOOKUP($C395,[1]SIEC!$A$1:$F$5304,2,0),(IF($B395="DER",VLOOKUP($C395,[1]DER!$A$1:$F$3075,2,0),(IF($B395="FDE",VLOOKUP($C395,[1]FDE!$A$1:$F$3289,2,0),(IF($B395="SICRO",VLOOKUP($C395,[1]SICRO!$A$1:$E$7371,2,0)))))))))))))))))</f>
        <v>MINI DISJUNTOR - TIPO EUROPEU (IEC) -  BIPOLAR 32/50A</v>
      </c>
      <c r="E395" s="198"/>
      <c r="F395" s="198"/>
      <c r="G395" s="198"/>
      <c r="H395" s="199"/>
      <c r="I395" s="46" t="str">
        <f>UPPER(IF($B395="EDIF",VLOOKUP($C395,[1]EDIF!$A$1:$F$3677,3,0),(IF($B395="INFRA",VLOOKUP($C395,[1]INFRA!$A$1:$F$1859,3,0),(IF($B395="SINAPI",VLOOKUP($C395,[1]SINAPI!$A$1:$G$9552,3,0),(IF($B395="CDHU",VLOOKUP($C395,[1]CDHU!$A$1:$G$5122,3,0),(IF($B395="SIEC",VLOOKUP($C395,[1]SIEC!$A$1:$F$5304,3,0),(IF($B395="DER",VLOOKUP($C395,[1]DER!$A$1:$F$2075,3,0),(IF($B395="FDE",VLOOKUP($C395,[1]FDE!$A$1:$F$3289,3,0),(IF($B395="SICRO",VLOOKUP($C395,[1]SICRO!$A$1:$E$7371,3,0)))))))))))))))))</f>
        <v>UN</v>
      </c>
      <c r="J395" s="61">
        <f t="shared" ref="J395" si="264">ROUND(SUM(K395:K397),2)</f>
        <v>8</v>
      </c>
      <c r="L395" s="1" t="str">
        <f>UPPER(ROUND((IF($B395="EDIF",VLOOKUP($C395,[1]EDIF!$A$1:$F$3677,4,0),(IF($B395="INFRA",VLOOKUP($C395,[1]INFRA!$A$1:$F$1859,4,0),(IF($B395="SINAPI",VLOOKUP($C395,[1]SINAPI!$A$1:$G$9552,4,0),(IF($B395="CDHU",VLOOKUP($C395,[1]CDHU!$A$1:$G$5122,6,0),(IF($B395="SIEC",VLOOKUP($C395,[1]SIEC!$A$1:$F$5304,5,0),(IF($B395="DER",VLOOKUP($C395,[1]DER!$A$1:$F$3075,5,0),(IF($B395="FDE",VLOOKUP($C395,[1]FDE!$A$1:$F$3289,5,0),(IF($B395="SICRO",VLOOKUP($C395,[1]SICRO!$A$1:$E$7371,4,0))))))))))))))))),2))</f>
        <v>77,68</v>
      </c>
      <c r="M395" s="1">
        <f t="shared" ref="M395" si="265">TRUNC(J395*L395,2)</f>
        <v>621.44000000000005</v>
      </c>
      <c r="N395" s="49">
        <f t="shared" ref="N395" si="266">C395</f>
        <v>9008013</v>
      </c>
      <c r="O395" s="1" t="str">
        <f>UPPER(IF($B395="EDIF",VLOOKUP($C395,[1]EDIF!$A$1:$F$2677,5,0),(IF($B395="INFRA",VLOOKUP($C395,[1]INFRA!$A$1:$F$859,5,0),(IF($B395="SINAPI",VLOOKUP($C395,[1]SINAPI!$A$1:$G$7552,7,0),(IF($B395="CDHU",VLOOKUP($C395,[1]CDHU!$A$1:$G$4122,7,0),(IF($B395="SIEC",VLOOKUP($C395,[1]SIEC!$A$1:$F$4304,6,0),(IF($B395="DER",VLOOKUP($C395,[1]DER!$A$1:$F$2075,6,0),(IF($B395="SICRO",VLOOKUP($C395,[1]SICRO!$A$1:$E$6371,5,0)))))))))))))))</f>
        <v>SIURB-E JAN/26</v>
      </c>
    </row>
    <row r="396" spans="2:15" ht="23.25" customHeight="1" x14ac:dyDescent="0.2">
      <c r="B396" s="62"/>
      <c r="C396" s="60" t="s">
        <v>10</v>
      </c>
      <c r="D396" s="200" t="s">
        <v>361</v>
      </c>
      <c r="E396" s="201"/>
      <c r="F396" s="201"/>
      <c r="G396" s="201"/>
      <c r="H396" s="202"/>
      <c r="I396" s="40"/>
      <c r="J396" s="61"/>
      <c r="K396" s="82">
        <v>8</v>
      </c>
      <c r="N396" s="32"/>
    </row>
    <row r="397" spans="2:15" x14ac:dyDescent="0.2">
      <c r="B397" s="62"/>
      <c r="C397" s="60" t="s">
        <v>10</v>
      </c>
      <c r="D397" s="55"/>
      <c r="E397" s="56"/>
      <c r="F397" s="56"/>
      <c r="G397" s="56"/>
      <c r="H397" s="57"/>
      <c r="I397" s="40"/>
      <c r="J397" s="61"/>
      <c r="N397" s="32"/>
    </row>
    <row r="398" spans="2:15" ht="23.25" customHeight="1" x14ac:dyDescent="0.2">
      <c r="B398" s="62" t="s">
        <v>9</v>
      </c>
      <c r="C398" s="77">
        <v>9008015</v>
      </c>
      <c r="D398" s="197" t="str">
        <f>UPPER(IF($B398="EDIF",VLOOKUP($C398,[1]EDIF!$A$1:$F$3677,2,0),(IF($B398="INFRA",VLOOKUP($C398,[1]INFRA!$A$1:$F$1859,2,0),(IF($B398="SINAPI",VLOOKUP($C398,[1]SINAPI!$A$1:$G$9552,2,0),(IF($B398="CDHU",VLOOKUP($C398,[1]CDHU!$A$1:$G$5122,2,0),(IF($B398="SIEC",VLOOKUP($C398,[1]SIEC!$A$1:$F$5304,2,0),(IF($B398="DER",VLOOKUP($C398,[1]DER!$A$1:$F$3075,2,0),(IF($B398="FDE",VLOOKUP($C398,[1]FDE!$A$1:$F$3289,2,0),(IF($B398="SICRO",VLOOKUP($C398,[1]SICRO!$A$1:$E$7371,2,0)))))))))))))))))</f>
        <v>MINI DISJUNTOR - TIPO EUROPEU (IEC) - TRIPOLAR 32/50A</v>
      </c>
      <c r="E398" s="198"/>
      <c r="F398" s="198"/>
      <c r="G398" s="198"/>
      <c r="H398" s="199"/>
      <c r="I398" s="46" t="str">
        <f>UPPER(IF($B398="EDIF",VLOOKUP($C398,[1]EDIF!$A$1:$F$3677,3,0),(IF($B398="INFRA",VLOOKUP($C398,[1]INFRA!$A$1:$F$1859,3,0),(IF($B398="SINAPI",VLOOKUP($C398,[1]SINAPI!$A$1:$G$9552,3,0),(IF($B398="CDHU",VLOOKUP($C398,[1]CDHU!$A$1:$G$5122,3,0),(IF($B398="SIEC",VLOOKUP($C398,[1]SIEC!$A$1:$F$5304,3,0),(IF($B398="DER",VLOOKUP($C398,[1]DER!$A$1:$F$2075,3,0),(IF($B398="FDE",VLOOKUP($C398,[1]FDE!$A$1:$F$3289,3,0),(IF($B398="SICRO",VLOOKUP($C398,[1]SICRO!$A$1:$E$7371,3,0)))))))))))))))))</f>
        <v>UN</v>
      </c>
      <c r="J398" s="61">
        <f t="shared" ref="J398" si="267">ROUND(SUM(K398:K400),2)</f>
        <v>5</v>
      </c>
      <c r="L398" s="1" t="str">
        <f>UPPER(ROUND((IF($B398="EDIF",VLOOKUP($C398,[1]EDIF!$A$1:$F$3677,4,0),(IF($B398="INFRA",VLOOKUP($C398,[1]INFRA!$A$1:$F$1859,4,0),(IF($B398="SINAPI",VLOOKUP($C398,[1]SINAPI!$A$1:$G$9552,4,0),(IF($B398="CDHU",VLOOKUP($C398,[1]CDHU!$A$1:$G$5122,6,0),(IF($B398="SIEC",VLOOKUP($C398,[1]SIEC!$A$1:$F$5304,5,0),(IF($B398="DER",VLOOKUP($C398,[1]DER!$A$1:$F$3075,5,0),(IF($B398="FDE",VLOOKUP($C398,[1]FDE!$A$1:$F$3289,5,0),(IF($B398="SICRO",VLOOKUP($C398,[1]SICRO!$A$1:$E$7371,4,0))))))))))))))))),2))</f>
        <v>109,83</v>
      </c>
      <c r="M398" s="1">
        <f t="shared" ref="M398" si="268">TRUNC(J398*L398,2)</f>
        <v>549.15</v>
      </c>
      <c r="N398" s="49">
        <f t="shared" ref="N398" si="269">C398</f>
        <v>9008015</v>
      </c>
      <c r="O398" s="1" t="str">
        <f>UPPER(IF($B398="EDIF",VLOOKUP($C398,[1]EDIF!$A$1:$F$2677,5,0),(IF($B398="INFRA",VLOOKUP($C398,[1]INFRA!$A$1:$F$859,5,0),(IF($B398="SINAPI",VLOOKUP($C398,[1]SINAPI!$A$1:$G$7552,7,0),(IF($B398="CDHU",VLOOKUP($C398,[1]CDHU!$A$1:$G$4122,7,0),(IF($B398="SIEC",VLOOKUP($C398,[1]SIEC!$A$1:$F$4304,6,0),(IF($B398="DER",VLOOKUP($C398,[1]DER!$A$1:$F$2075,6,0),(IF($B398="SICRO",VLOOKUP($C398,[1]SICRO!$A$1:$E$6371,5,0)))))))))))))))</f>
        <v>SIURB-E JAN/26</v>
      </c>
    </row>
    <row r="399" spans="2:15" ht="23.25" customHeight="1" x14ac:dyDescent="0.2">
      <c r="B399" s="62"/>
      <c r="C399" s="60" t="s">
        <v>10</v>
      </c>
      <c r="D399" s="200" t="s">
        <v>362</v>
      </c>
      <c r="E399" s="201"/>
      <c r="F399" s="201"/>
      <c r="G399" s="201"/>
      <c r="H399" s="202"/>
      <c r="I399" s="40"/>
      <c r="J399" s="61"/>
      <c r="K399" s="82">
        <v>5</v>
      </c>
      <c r="N399" s="32"/>
    </row>
    <row r="400" spans="2:15" x14ac:dyDescent="0.2">
      <c r="B400" s="62"/>
      <c r="C400" s="60" t="s">
        <v>10</v>
      </c>
      <c r="D400" s="55"/>
      <c r="E400" s="56"/>
      <c r="F400" s="56"/>
      <c r="G400" s="56"/>
      <c r="H400" s="57"/>
      <c r="I400" s="40"/>
      <c r="J400" s="61"/>
      <c r="N400" s="32"/>
    </row>
    <row r="401" spans="2:15" ht="23.25" customHeight="1" x14ac:dyDescent="0.2">
      <c r="B401" s="62" t="s">
        <v>9</v>
      </c>
      <c r="C401" s="77">
        <v>9008016</v>
      </c>
      <c r="D401" s="197" t="str">
        <f>UPPER(IF($B401="EDIF",VLOOKUP($C401,[1]EDIF!$A$1:$F$3677,2,0),(IF($B401="INFRA",VLOOKUP($C401,[1]INFRA!$A$1:$F$1859,2,0),(IF($B401="SINAPI",VLOOKUP($C401,[1]SINAPI!$A$1:$G$9552,2,0),(IF($B401="CDHU",VLOOKUP($C401,[1]CDHU!$A$1:$G$5122,2,0),(IF($B401="SIEC",VLOOKUP($C401,[1]SIEC!$A$1:$F$5304,2,0),(IF($B401="DER",VLOOKUP($C401,[1]DER!$A$1:$F$3075,2,0),(IF($B401="FDE",VLOOKUP($C401,[1]FDE!$A$1:$F$3289,2,0),(IF($B401="SICRO",VLOOKUP($C401,[1]SICRO!$A$1:$E$7371,2,0)))))))))))))))))</f>
        <v>MINI DISJUNTOR - TIPO EUROPEU (IEC) - TRIPOLAR 63A</v>
      </c>
      <c r="E401" s="198"/>
      <c r="F401" s="198"/>
      <c r="G401" s="198"/>
      <c r="H401" s="199"/>
      <c r="I401" s="46" t="str">
        <f>UPPER(IF($B401="EDIF",VLOOKUP($C401,[1]EDIF!$A$1:$F$3677,3,0),(IF($B401="INFRA",VLOOKUP($C401,[1]INFRA!$A$1:$F$1859,3,0),(IF($B401="SINAPI",VLOOKUP($C401,[1]SINAPI!$A$1:$G$9552,3,0),(IF($B401="CDHU",VLOOKUP($C401,[1]CDHU!$A$1:$G$5122,3,0),(IF($B401="SIEC",VLOOKUP($C401,[1]SIEC!$A$1:$F$5304,3,0),(IF($B401="DER",VLOOKUP($C401,[1]DER!$A$1:$F$2075,3,0),(IF($B401="FDE",VLOOKUP($C401,[1]FDE!$A$1:$F$3289,3,0),(IF($B401="SICRO",VLOOKUP($C401,[1]SICRO!$A$1:$E$7371,3,0)))))))))))))))))</f>
        <v>UN</v>
      </c>
      <c r="J401" s="61">
        <f t="shared" ref="J401" si="270">ROUND(SUM(K401:K403),2)</f>
        <v>6</v>
      </c>
      <c r="L401" s="1" t="str">
        <f>UPPER(ROUND((IF($B401="EDIF",VLOOKUP($C401,[1]EDIF!$A$1:$F$3677,4,0),(IF($B401="INFRA",VLOOKUP($C401,[1]INFRA!$A$1:$F$1859,4,0),(IF($B401="SINAPI",VLOOKUP($C401,[1]SINAPI!$A$1:$G$9552,4,0),(IF($B401="CDHU",VLOOKUP($C401,[1]CDHU!$A$1:$G$5122,6,0),(IF($B401="SIEC",VLOOKUP($C401,[1]SIEC!$A$1:$F$5304,5,0),(IF($B401="DER",VLOOKUP($C401,[1]DER!$A$1:$F$3075,5,0),(IF($B401="FDE",VLOOKUP($C401,[1]FDE!$A$1:$F$3289,5,0),(IF($B401="SICRO",VLOOKUP($C401,[1]SICRO!$A$1:$E$7371,4,0))))))))))))))))),2))</f>
        <v>131,23</v>
      </c>
      <c r="M401" s="1">
        <f t="shared" ref="M401" si="271">TRUNC(J401*L401,2)</f>
        <v>787.38</v>
      </c>
      <c r="N401" s="49">
        <f t="shared" ref="N401" si="272">C401</f>
        <v>9008016</v>
      </c>
      <c r="O401" s="1" t="str">
        <f>UPPER(IF($B401="EDIF",VLOOKUP($C401,[1]EDIF!$A$1:$F$2677,5,0),(IF($B401="INFRA",VLOOKUP($C401,[1]INFRA!$A$1:$F$859,5,0),(IF($B401="SINAPI",VLOOKUP($C401,[1]SINAPI!$A$1:$G$7552,7,0),(IF($B401="CDHU",VLOOKUP($C401,[1]CDHU!$A$1:$G$4122,7,0),(IF($B401="SIEC",VLOOKUP($C401,[1]SIEC!$A$1:$F$4304,6,0),(IF($B401="DER",VLOOKUP($C401,[1]DER!$A$1:$F$2075,6,0),(IF($B401="SICRO",VLOOKUP($C401,[1]SICRO!$A$1:$E$6371,5,0)))))))))))))))</f>
        <v>SIURB-E JAN/26</v>
      </c>
    </row>
    <row r="402" spans="2:15" ht="23.25" customHeight="1" x14ac:dyDescent="0.2">
      <c r="B402" s="62"/>
      <c r="C402" s="60" t="s">
        <v>10</v>
      </c>
      <c r="D402" s="200" t="s">
        <v>363</v>
      </c>
      <c r="E402" s="201"/>
      <c r="F402" s="201"/>
      <c r="G402" s="201"/>
      <c r="H402" s="202"/>
      <c r="I402" s="40"/>
      <c r="J402" s="61"/>
      <c r="K402" s="82">
        <v>6</v>
      </c>
      <c r="N402" s="32"/>
    </row>
    <row r="403" spans="2:15" x14ac:dyDescent="0.2">
      <c r="B403" s="62"/>
      <c r="C403" s="60" t="s">
        <v>10</v>
      </c>
      <c r="D403" s="55"/>
      <c r="E403" s="56"/>
      <c r="F403" s="56"/>
      <c r="G403" s="56"/>
      <c r="H403" s="57"/>
      <c r="I403" s="40"/>
      <c r="J403" s="61"/>
      <c r="N403" s="32"/>
    </row>
    <row r="404" spans="2:15" ht="23.25" customHeight="1" x14ac:dyDescent="0.2">
      <c r="B404" s="62" t="s">
        <v>9</v>
      </c>
      <c r="C404" s="77">
        <v>9009039</v>
      </c>
      <c r="D404" s="197" t="str">
        <f>UPPER(IF($B404="EDIF",VLOOKUP($C404,[1]EDIF!$A$1:$F$3677,2,0),(IF($B404="INFRA",VLOOKUP($C404,[1]INFRA!$A$1:$F$1859,2,0),(IF($B404="SINAPI",VLOOKUP($C404,[1]SINAPI!$A$1:$G$9552,2,0),(IF($B404="CDHU",VLOOKUP($C404,[1]CDHU!$A$1:$G$5122,2,0),(IF($B404="SIEC",VLOOKUP($C404,[1]SIEC!$A$1:$F$5304,2,0),(IF($B404="DER",VLOOKUP($C404,[1]DER!$A$1:$F$3075,2,0),(IF($B404="FDE",VLOOKUP($C404,[1]FDE!$A$1:$F$3289,2,0),(IF($B404="SICRO",VLOOKUP($C404,[1]SICRO!$A$1:$E$7371,2,0)))))))))))))))))</f>
        <v>PROJETOR PARA USO EXTERNO COM LÂMPADA LED DE 150W - COMPLETA</v>
      </c>
      <c r="E404" s="198"/>
      <c r="F404" s="198"/>
      <c r="G404" s="198"/>
      <c r="H404" s="199"/>
      <c r="I404" s="46" t="str">
        <f>UPPER(IF($B404="EDIF",VLOOKUP($C404,[1]EDIF!$A$1:$F$3677,3,0),(IF($B404="INFRA",VLOOKUP($C404,[1]INFRA!$A$1:$F$1859,3,0),(IF($B404="SINAPI",VLOOKUP($C404,[1]SINAPI!$A$1:$G$9552,3,0),(IF($B404="CDHU",VLOOKUP($C404,[1]CDHU!$A$1:$G$5122,3,0),(IF($B404="SIEC",VLOOKUP($C404,[1]SIEC!$A$1:$F$5304,3,0),(IF($B404="DER",VLOOKUP($C404,[1]DER!$A$1:$F$2075,3,0),(IF($B404="FDE",VLOOKUP($C404,[1]FDE!$A$1:$F$3289,3,0),(IF($B404="SICRO",VLOOKUP($C404,[1]SICRO!$A$1:$E$7371,3,0)))))))))))))))))</f>
        <v>UN</v>
      </c>
      <c r="J404" s="61">
        <f t="shared" ref="J404" si="273">ROUND(SUM(K404:K406),2)</f>
        <v>16</v>
      </c>
      <c r="L404" s="1" t="str">
        <f>UPPER(ROUND((IF($B404="EDIF",VLOOKUP($C404,[1]EDIF!$A$1:$F$3677,4,0),(IF($B404="INFRA",VLOOKUP($C404,[1]INFRA!$A$1:$F$1859,4,0),(IF($B404="SINAPI",VLOOKUP($C404,[1]SINAPI!$A$1:$G$9552,4,0),(IF($B404="CDHU",VLOOKUP($C404,[1]CDHU!$A$1:$G$5122,6,0),(IF($B404="SIEC",VLOOKUP($C404,[1]SIEC!$A$1:$F$5304,5,0),(IF($B404="DER",VLOOKUP($C404,[1]DER!$A$1:$F$3075,5,0),(IF($B404="FDE",VLOOKUP($C404,[1]FDE!$A$1:$F$3289,5,0),(IF($B404="SICRO",VLOOKUP($C404,[1]SICRO!$A$1:$E$7371,4,0))))))))))))))))),2))</f>
        <v>236,24</v>
      </c>
      <c r="M404" s="1">
        <f t="shared" ref="M404" si="274">TRUNC(J404*L404,2)</f>
        <v>3779.84</v>
      </c>
      <c r="N404" s="49">
        <f t="shared" ref="N404" si="275">C404</f>
        <v>9009039</v>
      </c>
      <c r="O404" s="1" t="str">
        <f>UPPER(IF($B404="EDIF",VLOOKUP($C404,[1]EDIF!$A$1:$F$2677,5,0),(IF($B404="INFRA",VLOOKUP($C404,[1]INFRA!$A$1:$F$859,5,0),(IF($B404="SINAPI",VLOOKUP($C404,[1]SINAPI!$A$1:$G$7552,7,0),(IF($B404="CDHU",VLOOKUP($C404,[1]CDHU!$A$1:$G$4122,7,0),(IF($B404="SIEC",VLOOKUP($C404,[1]SIEC!$A$1:$F$4304,6,0),(IF($B404="DER",VLOOKUP($C404,[1]DER!$A$1:$F$2075,6,0),(IF($B404="SICRO",VLOOKUP($C404,[1]SICRO!$A$1:$E$6371,5,0)))))))))))))))</f>
        <v>SIURB-E JAN/26</v>
      </c>
    </row>
    <row r="405" spans="2:15" ht="23.25" customHeight="1" x14ac:dyDescent="0.2">
      <c r="B405" s="62"/>
      <c r="C405" s="60" t="s">
        <v>10</v>
      </c>
      <c r="D405" s="200" t="s">
        <v>365</v>
      </c>
      <c r="E405" s="201"/>
      <c r="F405" s="201"/>
      <c r="G405" s="201"/>
      <c r="H405" s="202"/>
      <c r="I405" s="40"/>
      <c r="J405" s="61"/>
      <c r="K405" s="82">
        <v>16</v>
      </c>
      <c r="N405" s="32"/>
    </row>
    <row r="406" spans="2:15" x14ac:dyDescent="0.2">
      <c r="B406" s="62"/>
      <c r="C406" s="60" t="s">
        <v>10</v>
      </c>
      <c r="D406" s="55"/>
      <c r="E406" s="56"/>
      <c r="F406" s="56"/>
      <c r="G406" s="56"/>
      <c r="H406" s="57"/>
      <c r="I406" s="40"/>
      <c r="J406" s="61"/>
      <c r="N406" s="32"/>
    </row>
    <row r="407" spans="2:15" ht="46.5" customHeight="1" x14ac:dyDescent="0.2">
      <c r="B407" s="62" t="s">
        <v>9</v>
      </c>
      <c r="C407" s="77">
        <v>9009087</v>
      </c>
      <c r="D407" s="197" t="e">
        <f>UPPER(IF($B407="EDIF",VLOOKUP($C407,[1]EDIF!$A$1:$F$3677,2,0),(IF($B407="INFRA",VLOOKUP($C407,[1]INFRA!$A$1:$F$1859,2,0),(IF($B407="SINAPI",VLOOKUP($C407,[1]SINAPI!$A$1:$G$9552,2,0),(IF($B407="CDHU",VLOOKUP($C407,[1]CDHU!$A$1:$G$5122,2,0),(IF($B407="SIEC",VLOOKUP($C407,[1]SIEC!$A$1:$F$5304,2,0),(IF($B407="DER",VLOOKUP($C407,[1]DER!$A$1:$F$3075,2,0),(IF($B407="FDE",VLOOKUP($C407,[1]FDE!$A$1:$F$3289,2,0),(IF($B407="SICRO",VLOOKUP($C407,[1]SICRO!$A$1:$E$7371,2,0)))))))))))))))))</f>
        <v>#N/A</v>
      </c>
      <c r="E407" s="198"/>
      <c r="F407" s="198"/>
      <c r="G407" s="198"/>
      <c r="H407" s="199"/>
      <c r="I407" s="46" t="e">
        <f>UPPER(IF($B407="EDIF",VLOOKUP($C407,[1]EDIF!$A$1:$F$3677,3,0),(IF($B407="INFRA",VLOOKUP($C407,[1]INFRA!$A$1:$F$1859,3,0),(IF($B407="SINAPI",VLOOKUP($C407,[1]SINAPI!$A$1:$G$9552,3,0),(IF($B407="CDHU",VLOOKUP($C407,[1]CDHU!$A$1:$G$5122,3,0),(IF($B407="SIEC",VLOOKUP($C407,[1]SIEC!$A$1:$F$5304,3,0),(IF($B407="DER",VLOOKUP($C407,[1]DER!$A$1:$F$2075,3,0),(IF($B407="FDE",VLOOKUP($C407,[1]FDE!$A$1:$F$3289,3,0),(IF($B407="SICRO",VLOOKUP($C407,[1]SICRO!$A$1:$E$7371,3,0)))))))))))))))))</f>
        <v>#N/A</v>
      </c>
      <c r="J407" s="61">
        <f t="shared" ref="J407" si="276">ROUND(SUM(K407:K409),2)</f>
        <v>18</v>
      </c>
      <c r="L407" s="1" t="e">
        <f>UPPER(ROUND((IF($B407="EDIF",VLOOKUP($C407,[1]EDIF!$A$1:$F$3677,4,0),(IF($B407="INFRA",VLOOKUP($C407,[1]INFRA!$A$1:$F$1859,4,0),(IF($B407="SINAPI",VLOOKUP($C407,[1]SINAPI!$A$1:$G$9552,4,0),(IF($B407="CDHU",VLOOKUP($C407,[1]CDHU!$A$1:$G$5122,6,0),(IF($B407="SIEC",VLOOKUP($C407,[1]SIEC!$A$1:$F$5304,5,0),(IF($B407="DER",VLOOKUP($C407,[1]DER!$A$1:$F$3075,5,0),(IF($B407="FDE",VLOOKUP($C407,[1]FDE!$A$1:$F$3289,5,0),(IF($B407="SICRO",VLOOKUP($C407,[1]SICRO!$A$1:$E$7371,4,0))))))))))))))))),2))</f>
        <v>#N/A</v>
      </c>
      <c r="M407" s="1" t="e">
        <f t="shared" ref="M407" si="277">TRUNC(J407*L407,2)</f>
        <v>#N/A</v>
      </c>
      <c r="N407" s="49">
        <f t="shared" ref="N407" si="278">C407</f>
        <v>9009087</v>
      </c>
      <c r="O407" s="1" t="e">
        <f>UPPER(IF($B407="EDIF",VLOOKUP($C407,[1]EDIF!$A$1:$F$2677,5,0),(IF($B407="INFRA",VLOOKUP($C407,[1]INFRA!$A$1:$F$859,5,0),(IF($B407="SINAPI",VLOOKUP($C407,[1]SINAPI!$A$1:$G$7552,7,0),(IF($B407="CDHU",VLOOKUP($C407,[1]CDHU!$A$1:$G$4122,7,0),(IF($B407="SIEC",VLOOKUP($C407,[1]SIEC!$A$1:$F$4304,6,0),(IF($B407="DER",VLOOKUP($C407,[1]DER!$A$1:$F$2075,6,0),(IF($B407="SICRO",VLOOKUP($C407,[1]SICRO!$A$1:$E$6371,5,0)))))))))))))))</f>
        <v>#N/A</v>
      </c>
    </row>
    <row r="408" spans="2:15" ht="23.25" customHeight="1" x14ac:dyDescent="0.2">
      <c r="B408" s="62"/>
      <c r="C408" s="60" t="s">
        <v>10</v>
      </c>
      <c r="D408" s="200" t="s">
        <v>359</v>
      </c>
      <c r="E408" s="201"/>
      <c r="F408" s="201"/>
      <c r="G408" s="201"/>
      <c r="H408" s="202"/>
      <c r="I408" s="40"/>
      <c r="J408" s="61"/>
      <c r="K408" s="82">
        <v>18</v>
      </c>
      <c r="N408" s="32"/>
    </row>
    <row r="409" spans="2:15" x14ac:dyDescent="0.2">
      <c r="B409" s="62"/>
      <c r="C409" s="60" t="s">
        <v>10</v>
      </c>
      <c r="D409" s="55"/>
      <c r="E409" s="56"/>
      <c r="F409" s="56"/>
      <c r="G409" s="56"/>
      <c r="H409" s="57"/>
      <c r="I409" s="40"/>
      <c r="J409" s="61"/>
      <c r="N409" s="32"/>
    </row>
    <row r="410" spans="2:15" ht="50.25" customHeight="1" x14ac:dyDescent="0.2">
      <c r="B410" s="62" t="s">
        <v>9</v>
      </c>
      <c r="C410" s="77">
        <v>9009088</v>
      </c>
      <c r="D410" s="197" t="str">
        <f>UPPER(IF($B410="EDIF",VLOOKUP($C410,[1]EDIF!$A$1:$F$3677,2,0),(IF($B410="INFRA",VLOOKUP($C410,[1]INFRA!$A$1:$F$1859,2,0),(IF($B410="SINAPI",VLOOKUP($C410,[1]SINAPI!$A$1:$G$9552,2,0),(IF($B410="CDHU",VLOOKUP($C410,[1]CDHU!$A$1:$G$5122,2,0),(IF($B410="SIEC",VLOOKUP($C410,[1]SIEC!$A$1:$F$5304,2,0),(IF($B410="DER",VLOOKUP($C410,[1]DER!$A$1:$F$3075,2,0),(IF($B410="FDE",VLOOKUP($C410,[1]FDE!$A$1:$F$3289,2,0),(IF($B410="SICRO",VLOOKUP($C410,[1]SICRO!$A$1:$E$7371,2,0)))))))))))))))))</f>
        <v>LUMINÁRIA COMERCIAL DE SOBREPOR, COM CORPO, ALETAS PLANAS E TAMPA PORTA LÂMPADAS EM CHAPA DE AÇO TRATADA E PINTURA NA COR BRANCA, REFLETOR COM ACABAMENTO ESPECULAR DE ALTO BRILHO - 2 LÂMPADAS FLUORESCENTES 32/40W</v>
      </c>
      <c r="E410" s="198"/>
      <c r="F410" s="198"/>
      <c r="G410" s="198"/>
      <c r="H410" s="199"/>
      <c r="I410" s="46" t="str">
        <f>UPPER(IF($B410="EDIF",VLOOKUP($C410,[1]EDIF!$A$1:$F$3677,3,0),(IF($B410="INFRA",VLOOKUP($C410,[1]INFRA!$A$1:$F$1859,3,0),(IF($B410="SINAPI",VLOOKUP($C410,[1]SINAPI!$A$1:$G$9552,3,0),(IF($B410="CDHU",VLOOKUP($C410,[1]CDHU!$A$1:$G$5122,3,0),(IF($B410="SIEC",VLOOKUP($C410,[1]SIEC!$A$1:$F$5304,3,0),(IF($B410="DER",VLOOKUP($C410,[1]DER!$A$1:$F$2075,3,0),(IF($B410="FDE",VLOOKUP($C410,[1]FDE!$A$1:$F$3289,3,0),(IF($B410="SICRO",VLOOKUP($C410,[1]SICRO!$A$1:$E$7371,3,0)))))))))))))))))</f>
        <v>UN</v>
      </c>
      <c r="J410" s="61">
        <f t="shared" ref="J410" si="279">ROUND(SUM(K410:K412),2)</f>
        <v>151</v>
      </c>
      <c r="L410" s="1" t="str">
        <f>UPPER(ROUND((IF($B410="EDIF",VLOOKUP($C410,[1]EDIF!$A$1:$F$3677,4,0),(IF($B410="INFRA",VLOOKUP($C410,[1]INFRA!$A$1:$F$1859,4,0),(IF($B410="SINAPI",VLOOKUP($C410,[1]SINAPI!$A$1:$G$9552,4,0),(IF($B410="CDHU",VLOOKUP($C410,[1]CDHU!$A$1:$G$5122,6,0),(IF($B410="SIEC",VLOOKUP($C410,[1]SIEC!$A$1:$F$5304,5,0),(IF($B410="DER",VLOOKUP($C410,[1]DER!$A$1:$F$3075,5,0),(IF($B410="FDE",VLOOKUP($C410,[1]FDE!$A$1:$F$3289,5,0),(IF($B410="SICRO",VLOOKUP($C410,[1]SICRO!$A$1:$E$7371,4,0))))))))))))))))),2))</f>
        <v>385,38</v>
      </c>
      <c r="M410" s="1">
        <f t="shared" ref="M410" si="280">TRUNC(J410*L410,2)</f>
        <v>58192.38</v>
      </c>
      <c r="N410" s="49">
        <f t="shared" ref="N410" si="281">C410</f>
        <v>9009088</v>
      </c>
      <c r="O410" s="1" t="str">
        <f>UPPER(IF($B410="EDIF",VLOOKUP($C410,[1]EDIF!$A$1:$F$2677,5,0),(IF($B410="INFRA",VLOOKUP($C410,[1]INFRA!$A$1:$F$859,5,0),(IF($B410="SINAPI",VLOOKUP($C410,[1]SINAPI!$A$1:$G$7552,7,0),(IF($B410="CDHU",VLOOKUP($C410,[1]CDHU!$A$1:$G$4122,7,0),(IF($B410="SIEC",VLOOKUP($C410,[1]SIEC!$A$1:$F$4304,6,0),(IF($B410="DER",VLOOKUP($C410,[1]DER!$A$1:$F$2075,6,0),(IF($B410="SICRO",VLOOKUP($C410,[1]SICRO!$A$1:$E$6371,5,0)))))))))))))))</f>
        <v>SIURB-E JAN/26</v>
      </c>
    </row>
    <row r="411" spans="2:15" ht="23.25" customHeight="1" x14ac:dyDescent="0.2">
      <c r="B411" s="62"/>
      <c r="C411" s="60" t="s">
        <v>10</v>
      </c>
      <c r="D411" s="200" t="s">
        <v>364</v>
      </c>
      <c r="E411" s="201"/>
      <c r="F411" s="201"/>
      <c r="G411" s="201"/>
      <c r="H411" s="202"/>
      <c r="I411" s="40"/>
      <c r="J411" s="61"/>
      <c r="K411" s="82">
        <v>151</v>
      </c>
      <c r="N411" s="32"/>
    </row>
    <row r="412" spans="2:15" x14ac:dyDescent="0.2">
      <c r="B412" s="62"/>
      <c r="C412" s="60" t="s">
        <v>10</v>
      </c>
      <c r="D412" s="55"/>
      <c r="E412" s="56"/>
      <c r="F412" s="56"/>
      <c r="G412" s="56"/>
      <c r="H412" s="57"/>
      <c r="I412" s="40"/>
      <c r="J412" s="61"/>
      <c r="N412" s="32"/>
    </row>
    <row r="413" spans="2:15" ht="23.25" customHeight="1" x14ac:dyDescent="0.2">
      <c r="B413" s="62" t="s">
        <v>9</v>
      </c>
      <c r="C413" s="77">
        <v>9017001</v>
      </c>
      <c r="D413" s="197" t="str">
        <f>UPPER(IF($B413="EDIF",VLOOKUP($C413,[1]EDIF!$A$1:$F$3677,2,0),(IF($B413="INFRA",VLOOKUP($C413,[1]INFRA!$A$1:$F$1859,2,0),(IF($B413="SINAPI",VLOOKUP($C413,[1]SINAPI!$A$1:$G$9552,2,0),(IF($B413="CDHU",VLOOKUP($C413,[1]CDHU!$A$1:$G$5122,2,0),(IF($B413="SIEC",VLOOKUP($C413,[1]SIEC!$A$1:$F$5304,2,0),(IF($B413="DER",VLOOKUP($C413,[1]DER!$A$1:$F$3075,2,0),(IF($B413="FDE",VLOOKUP($C413,[1]FDE!$A$1:$F$3289,2,0),(IF($B413="SICRO",VLOOKUP($C413,[1]SICRO!$A$1:$E$7371,2,0)))))))))))))))))</f>
        <v>DPS - DISPOSITIVO PROTEÇÃO CONTRA SURTOS 275V - 40KA</v>
      </c>
      <c r="E413" s="198"/>
      <c r="F413" s="198"/>
      <c r="G413" s="198"/>
      <c r="H413" s="199"/>
      <c r="I413" s="46" t="str">
        <f>UPPER(IF($B413="EDIF",VLOOKUP($C413,[1]EDIF!$A$1:$F$3677,3,0),(IF($B413="INFRA",VLOOKUP($C413,[1]INFRA!$A$1:$F$1859,3,0),(IF($B413="SINAPI",VLOOKUP($C413,[1]SINAPI!$A$1:$G$9552,3,0),(IF($B413="CDHU",VLOOKUP($C413,[1]CDHU!$A$1:$G$5122,3,0),(IF($B413="SIEC",VLOOKUP($C413,[1]SIEC!$A$1:$F$5304,3,0),(IF($B413="DER",VLOOKUP($C413,[1]DER!$A$1:$F$2075,3,0),(IF($B413="FDE",VLOOKUP($C413,[1]FDE!$A$1:$F$3289,3,0),(IF($B413="SICRO",VLOOKUP($C413,[1]SICRO!$A$1:$E$7371,3,0)))))))))))))))))</f>
        <v>UN</v>
      </c>
      <c r="J413" s="61">
        <f t="shared" ref="J413" si="282">ROUND(SUM(K413:K415),2)</f>
        <v>12</v>
      </c>
      <c r="L413" s="1" t="str">
        <f>UPPER(ROUND((IF($B413="EDIF",VLOOKUP($C413,[1]EDIF!$A$1:$F$3677,4,0),(IF($B413="INFRA",VLOOKUP($C413,[1]INFRA!$A$1:$F$1859,4,0),(IF($B413="SINAPI",VLOOKUP($C413,[1]SINAPI!$A$1:$G$9552,4,0),(IF($B413="CDHU",VLOOKUP($C413,[1]CDHU!$A$1:$G$5122,6,0),(IF($B413="SIEC",VLOOKUP($C413,[1]SIEC!$A$1:$F$5304,5,0),(IF($B413="DER",VLOOKUP($C413,[1]DER!$A$1:$F$3075,5,0),(IF($B413="FDE",VLOOKUP($C413,[1]FDE!$A$1:$F$3289,5,0),(IF($B413="SICRO",VLOOKUP($C413,[1]SICRO!$A$1:$E$7371,4,0))))))))))))))))),2))</f>
        <v>251,85</v>
      </c>
      <c r="M413" s="1">
        <f t="shared" ref="M413" si="283">TRUNC(J413*L413,2)</f>
        <v>3022.2</v>
      </c>
      <c r="N413" s="49">
        <f t="shared" ref="N413" si="284">C413</f>
        <v>9017001</v>
      </c>
      <c r="O413" s="1" t="str">
        <f>UPPER(IF($B413="EDIF",VLOOKUP($C413,[1]EDIF!$A$1:$F$2677,5,0),(IF($B413="INFRA",VLOOKUP($C413,[1]INFRA!$A$1:$F$859,5,0),(IF($B413="SINAPI",VLOOKUP($C413,[1]SINAPI!$A$1:$G$7552,7,0),(IF($B413="CDHU",VLOOKUP($C413,[1]CDHU!$A$1:$G$4122,7,0),(IF($B413="SIEC",VLOOKUP($C413,[1]SIEC!$A$1:$F$4304,6,0),(IF($B413="DER",VLOOKUP($C413,[1]DER!$A$1:$F$2075,6,0),(IF($B413="SICRO",VLOOKUP($C413,[1]SICRO!$A$1:$E$6371,5,0)))))))))))))))</f>
        <v>SIURB-E JAN/26</v>
      </c>
    </row>
    <row r="414" spans="2:15" ht="23.25" customHeight="1" x14ac:dyDescent="0.2">
      <c r="B414" s="62"/>
      <c r="C414" s="60" t="s">
        <v>10</v>
      </c>
      <c r="D414" s="200" t="s">
        <v>304</v>
      </c>
      <c r="E414" s="201"/>
      <c r="F414" s="201"/>
      <c r="G414" s="201"/>
      <c r="H414" s="202"/>
      <c r="I414" s="40"/>
      <c r="J414" s="61"/>
      <c r="K414" s="82">
        <f>4*3</f>
        <v>12</v>
      </c>
      <c r="N414" s="32"/>
    </row>
    <row r="415" spans="2:15" x14ac:dyDescent="0.2">
      <c r="B415" s="62"/>
      <c r="C415" s="60" t="s">
        <v>10</v>
      </c>
      <c r="D415" s="55"/>
      <c r="E415" s="56"/>
      <c r="F415" s="56"/>
      <c r="G415" s="56"/>
      <c r="H415" s="57"/>
      <c r="I415" s="40"/>
      <c r="J415" s="61"/>
      <c r="N415" s="32"/>
    </row>
    <row r="416" spans="2:15" ht="23.25" customHeight="1" x14ac:dyDescent="0.2">
      <c r="B416" s="62" t="s">
        <v>9</v>
      </c>
      <c r="C416" s="77">
        <v>9020035</v>
      </c>
      <c r="D416" s="197" t="str">
        <f>UPPER(IF($B416="EDIF",VLOOKUP($C416,[1]EDIF!$A$1:$F$3677,2,0),(IF($B416="INFRA",VLOOKUP($C416,[1]INFRA!$A$1:$F$1859,2,0),(IF($B416="SINAPI",VLOOKUP($C416,[1]SINAPI!$A$1:$G$9552,2,0),(IF($B416="CDHU",VLOOKUP($C416,[1]CDHU!$A$1:$G$5122,2,0),(IF($B416="SIEC",VLOOKUP($C416,[1]SIEC!$A$1:$F$5304,2,0),(IF($B416="DER",VLOOKUP($C416,[1]DER!$A$1:$F$3075,2,0),(IF($B416="FDE",VLOOKUP($C416,[1]FDE!$A$1:$F$3289,2,0),(IF($B416="SICRO",VLOOKUP($C416,[1]SICRO!$A$1:$E$7371,2,0)))))))))))))))))</f>
        <v>IN.09 -  POSTE GALVANIZADO, RETO, FLANGEADO, H=5M COM LUMINÁRIA HERMÉTICA TIPO LED DE 150W COM APROVAÇÃO DE ILUME/PMSP, INCLUSIVE CAIXA DE INSPEÇÃO DE ALVENARIA 40X40X40CM DE 1 TIJOLO COM TAMPA DE CONCRETO</v>
      </c>
      <c r="E416" s="198"/>
      <c r="F416" s="198"/>
      <c r="G416" s="198"/>
      <c r="H416" s="199"/>
      <c r="I416" s="46" t="str">
        <f>UPPER(IF($B416="EDIF",VLOOKUP($C416,[1]EDIF!$A$1:$F$3677,3,0),(IF($B416="INFRA",VLOOKUP($C416,[1]INFRA!$A$1:$F$1859,3,0),(IF($B416="SINAPI",VLOOKUP($C416,[1]SINAPI!$A$1:$G$9552,3,0),(IF($B416="CDHU",VLOOKUP($C416,[1]CDHU!$A$1:$G$5122,3,0),(IF($B416="SIEC",VLOOKUP($C416,[1]SIEC!$A$1:$F$5304,3,0),(IF($B416="DER",VLOOKUP($C416,[1]DER!$A$1:$F$2075,3,0),(IF($B416="FDE",VLOOKUP($C416,[1]FDE!$A$1:$F$3289,3,0),(IF($B416="SICRO",VLOOKUP($C416,[1]SICRO!$A$1:$E$7371,3,0)))))))))))))))))</f>
        <v>UN</v>
      </c>
      <c r="J416" s="61">
        <f t="shared" ref="J416" si="285">ROUND(SUM(K416:K418),2)</f>
        <v>8</v>
      </c>
      <c r="L416" s="1" t="str">
        <f>UPPER(ROUND((IF($B416="EDIF",VLOOKUP($C416,[1]EDIF!$A$1:$F$3677,4,0),(IF($B416="INFRA",VLOOKUP($C416,[1]INFRA!$A$1:$F$1859,4,0),(IF($B416="SINAPI",VLOOKUP($C416,[1]SINAPI!$A$1:$G$9552,4,0),(IF($B416="CDHU",VLOOKUP($C416,[1]CDHU!$A$1:$G$5122,6,0),(IF($B416="SIEC",VLOOKUP($C416,[1]SIEC!$A$1:$F$5304,5,0),(IF($B416="DER",VLOOKUP($C416,[1]DER!$A$1:$F$3075,5,0),(IF($B416="FDE",VLOOKUP($C416,[1]FDE!$A$1:$F$3289,5,0),(IF($B416="SICRO",VLOOKUP($C416,[1]SICRO!$A$1:$E$7371,4,0))))))))))))))))),2))</f>
        <v>4080,55</v>
      </c>
      <c r="M416" s="1">
        <f t="shared" ref="M416" si="286">TRUNC(J416*L416,2)</f>
        <v>32644.400000000001</v>
      </c>
      <c r="N416" s="49">
        <f t="shared" ref="N416" si="287">C416</f>
        <v>9020035</v>
      </c>
      <c r="O416" s="1" t="str">
        <f>UPPER(IF($B416="EDIF",VLOOKUP($C416,[1]EDIF!$A$1:$F$2677,5,0),(IF($B416="INFRA",VLOOKUP($C416,[1]INFRA!$A$1:$F$859,5,0),(IF($B416="SINAPI",VLOOKUP($C416,[1]SINAPI!$A$1:$G$7552,7,0),(IF($B416="CDHU",VLOOKUP($C416,[1]CDHU!$A$1:$G$4122,7,0),(IF($B416="SIEC",VLOOKUP($C416,[1]SIEC!$A$1:$F$4304,6,0),(IF($B416="DER",VLOOKUP($C416,[1]DER!$A$1:$F$2075,6,0),(IF($B416="SICRO",VLOOKUP($C416,[1]SICRO!$A$1:$E$6371,5,0)))))))))))))))</f>
        <v>SIURB-E JAN/26</v>
      </c>
    </row>
    <row r="417" spans="2:15" ht="23.25" customHeight="1" x14ac:dyDescent="0.2">
      <c r="B417" s="62"/>
      <c r="C417" s="60" t="s">
        <v>10</v>
      </c>
      <c r="D417" s="200" t="s">
        <v>361</v>
      </c>
      <c r="E417" s="201"/>
      <c r="F417" s="201"/>
      <c r="G417" s="201"/>
      <c r="H417" s="202"/>
      <c r="I417" s="40"/>
      <c r="J417" s="61"/>
      <c r="K417" s="82">
        <v>8</v>
      </c>
      <c r="N417" s="32"/>
    </row>
    <row r="418" spans="2:15" x14ac:dyDescent="0.2">
      <c r="B418" s="62"/>
      <c r="C418" s="60" t="s">
        <v>10</v>
      </c>
      <c r="D418" s="55"/>
      <c r="E418" s="56"/>
      <c r="F418" s="56"/>
      <c r="G418" s="56"/>
      <c r="H418" s="57"/>
      <c r="I418" s="40"/>
      <c r="J418" s="61"/>
      <c r="N418" s="32"/>
    </row>
    <row r="419" spans="2:15" ht="23.25" customHeight="1" x14ac:dyDescent="0.2">
      <c r="B419" s="62" t="s">
        <v>9</v>
      </c>
      <c r="C419" s="77">
        <v>9082001</v>
      </c>
      <c r="D419" s="197" t="str">
        <f>UPPER(IF($B419="EDIF",VLOOKUP($C419,[1]EDIF!$A$1:$F$3677,2,0),(IF($B419="INFRA",VLOOKUP($C419,[1]INFRA!$A$1:$F$1859,2,0),(IF($B419="SINAPI",VLOOKUP($C419,[1]SINAPI!$A$1:$G$9552,2,0),(IF($B419="CDHU",VLOOKUP($C419,[1]CDHU!$A$1:$G$5122,2,0),(IF($B419="SIEC",VLOOKUP($C419,[1]SIEC!$A$1:$F$5304,2,0),(IF($B419="DER",VLOOKUP($C419,[1]DER!$A$1:$F$3075,2,0),(IF($B419="FDE",VLOOKUP($C419,[1]FDE!$A$1:$F$3289,2,0),(IF($B419="SICRO",VLOOKUP($C419,[1]SICRO!$A$1:$E$7371,2,0)))))))))))))))))</f>
        <v>INTERRUPTOR SIMPLES - 1 TECLA</v>
      </c>
      <c r="E419" s="198"/>
      <c r="F419" s="198"/>
      <c r="G419" s="198"/>
      <c r="H419" s="203"/>
      <c r="I419" s="46" t="str">
        <f>UPPER(IF($B419="EDIF",VLOOKUP($C419,[1]EDIF!$A$1:$F$3677,3,0),(IF($B419="INFRA",VLOOKUP($C419,[1]INFRA!$A$1:$F$1859,3,0),(IF($B419="SINAPI",VLOOKUP($C419,[1]SINAPI!$A$1:$G$9552,3,0),(IF($B419="CDHU",VLOOKUP($C419,[1]CDHU!$A$1:$G$5122,3,0),(IF($B419="SIEC",VLOOKUP($C419,[1]SIEC!$A$1:$F$5304,3,0),(IF($B419="DER",VLOOKUP($C419,[1]DER!$A$1:$F$2075,3,0),(IF($B419="FDE",VLOOKUP($C419,[1]FDE!$A$1:$F$3289,3,0),(IF($B419="SICRO",VLOOKUP($C419,[1]SICRO!$A$1:$E$7371,3,0)))))))))))))))))</f>
        <v>UN</v>
      </c>
      <c r="J419" s="61">
        <f t="shared" ref="J419" si="288">ROUND(SUM(K419:K439),2)</f>
        <v>19</v>
      </c>
      <c r="L419" s="1" t="str">
        <f>UPPER(ROUND((IF($B419="EDIF",VLOOKUP($C419,[1]EDIF!$A$1:$F$3677,4,0),(IF($B419="INFRA",VLOOKUP($C419,[1]INFRA!$A$1:$F$1859,4,0),(IF($B419="SINAPI",VLOOKUP($C419,[1]SINAPI!$A$1:$G$9552,4,0),(IF($B419="CDHU",VLOOKUP($C419,[1]CDHU!$A$1:$G$5122,6,0),(IF($B419="SIEC",VLOOKUP($C419,[1]SIEC!$A$1:$F$5304,5,0),(IF($B419="DER",VLOOKUP($C419,[1]DER!$A$1:$F$3075,5,0),(IF($B419="FDE",VLOOKUP($C419,[1]FDE!$A$1:$F$3289,5,0),(IF($B419="SICRO",VLOOKUP($C419,[1]SICRO!$A$1:$E$7371,4,0))))))))))))))))),2))</f>
        <v>19,78</v>
      </c>
      <c r="M419" s="1">
        <f t="shared" ref="M419" si="289">TRUNC(J419*L419,2)</f>
        <v>375.82</v>
      </c>
      <c r="N419" s="49">
        <f t="shared" ref="N419" si="290">C419</f>
        <v>9082001</v>
      </c>
      <c r="O419" s="1" t="str">
        <f>UPPER(IF($B419="EDIF",VLOOKUP($C419,[1]EDIF!$A$1:$F$2677,5,0),(IF($B419="INFRA",VLOOKUP($C419,[1]INFRA!$A$1:$F$859,5,0),(IF($B419="SINAPI",VLOOKUP($C419,[1]SINAPI!$A$1:$G$7552,7,0),(IF($B419="CDHU",VLOOKUP($C419,[1]CDHU!$A$1:$G$4122,7,0),(IF($B419="SIEC",VLOOKUP($C419,[1]SIEC!$A$1:$F$4304,6,0),(IF($B419="DER",VLOOKUP($C419,[1]DER!$A$1:$F$2075,6,0),(IF($B419="SICRO",VLOOKUP($C419,[1]SICRO!$A$1:$E$6371,5,0)))))))))))))))</f>
        <v>SIURB-E JAN/26</v>
      </c>
    </row>
    <row r="420" spans="2:15" ht="23.25" customHeight="1" x14ac:dyDescent="0.2">
      <c r="B420" s="62"/>
      <c r="C420" s="60" t="s">
        <v>10</v>
      </c>
      <c r="D420" s="200" t="s">
        <v>373</v>
      </c>
      <c r="E420" s="201"/>
      <c r="F420" s="201"/>
      <c r="G420" s="201"/>
      <c r="H420" s="202"/>
      <c r="I420" s="40"/>
      <c r="J420" s="61"/>
      <c r="K420" s="82">
        <v>1</v>
      </c>
      <c r="N420" s="32"/>
    </row>
    <row r="421" spans="2:15" ht="23.25" customHeight="1" x14ac:dyDescent="0.2">
      <c r="B421" s="62"/>
      <c r="C421" s="60" t="s">
        <v>10</v>
      </c>
      <c r="D421" s="200" t="s">
        <v>373</v>
      </c>
      <c r="E421" s="201"/>
      <c r="F421" s="201"/>
      <c r="G421" s="201"/>
      <c r="H421" s="202"/>
      <c r="I421" s="40"/>
      <c r="J421" s="61"/>
      <c r="K421" s="82">
        <v>1</v>
      </c>
      <c r="N421" s="32"/>
    </row>
    <row r="422" spans="2:15" ht="23.25" customHeight="1" x14ac:dyDescent="0.2">
      <c r="B422" s="62"/>
      <c r="C422" s="60" t="s">
        <v>10</v>
      </c>
      <c r="D422" s="200" t="s">
        <v>373</v>
      </c>
      <c r="E422" s="201"/>
      <c r="F422" s="201"/>
      <c r="G422" s="201"/>
      <c r="H422" s="202"/>
      <c r="I422" s="40"/>
      <c r="J422" s="61"/>
      <c r="K422" s="82">
        <v>1</v>
      </c>
      <c r="N422" s="32"/>
    </row>
    <row r="423" spans="2:15" ht="23.25" customHeight="1" x14ac:dyDescent="0.2">
      <c r="B423" s="62"/>
      <c r="C423" s="60" t="s">
        <v>10</v>
      </c>
      <c r="D423" s="200" t="s">
        <v>373</v>
      </c>
      <c r="E423" s="201"/>
      <c r="F423" s="201"/>
      <c r="G423" s="201"/>
      <c r="H423" s="202"/>
      <c r="I423" s="40"/>
      <c r="J423" s="61"/>
      <c r="K423" s="82">
        <v>1</v>
      </c>
      <c r="N423" s="32"/>
    </row>
    <row r="424" spans="2:15" ht="23.25" customHeight="1" x14ac:dyDescent="0.2">
      <c r="B424" s="62"/>
      <c r="C424" s="60" t="s">
        <v>10</v>
      </c>
      <c r="D424" s="200" t="s">
        <v>373</v>
      </c>
      <c r="E424" s="201"/>
      <c r="F424" s="201"/>
      <c r="G424" s="201"/>
      <c r="H424" s="202"/>
      <c r="I424" s="40"/>
      <c r="J424" s="61"/>
      <c r="K424" s="82">
        <v>1</v>
      </c>
      <c r="N424" s="32"/>
    </row>
    <row r="425" spans="2:15" ht="23.25" customHeight="1" x14ac:dyDescent="0.2">
      <c r="B425" s="62"/>
      <c r="C425" s="60" t="s">
        <v>10</v>
      </c>
      <c r="D425" s="200" t="s">
        <v>373</v>
      </c>
      <c r="E425" s="201"/>
      <c r="F425" s="201"/>
      <c r="G425" s="201"/>
      <c r="H425" s="202"/>
      <c r="I425" s="40"/>
      <c r="J425" s="61"/>
      <c r="K425" s="82">
        <v>1</v>
      </c>
      <c r="N425" s="32"/>
    </row>
    <row r="426" spans="2:15" ht="23.25" customHeight="1" x14ac:dyDescent="0.2">
      <c r="B426" s="62"/>
      <c r="C426" s="60" t="s">
        <v>10</v>
      </c>
      <c r="D426" s="200" t="s">
        <v>373</v>
      </c>
      <c r="E426" s="201"/>
      <c r="F426" s="201"/>
      <c r="G426" s="201"/>
      <c r="H426" s="202"/>
      <c r="I426" s="40"/>
      <c r="J426" s="61"/>
      <c r="K426" s="82">
        <v>1</v>
      </c>
      <c r="N426" s="32"/>
    </row>
    <row r="427" spans="2:15" ht="23.25" customHeight="1" x14ac:dyDescent="0.2">
      <c r="B427" s="62"/>
      <c r="C427" s="60" t="s">
        <v>10</v>
      </c>
      <c r="D427" s="200" t="s">
        <v>373</v>
      </c>
      <c r="E427" s="201"/>
      <c r="F427" s="201"/>
      <c r="G427" s="201"/>
      <c r="H427" s="202"/>
      <c r="I427" s="40"/>
      <c r="J427" s="61"/>
      <c r="K427" s="82">
        <v>1</v>
      </c>
      <c r="N427" s="32"/>
    </row>
    <row r="428" spans="2:15" ht="23.25" customHeight="1" x14ac:dyDescent="0.2">
      <c r="B428" s="62"/>
      <c r="C428" s="60" t="s">
        <v>10</v>
      </c>
      <c r="D428" s="200" t="s">
        <v>373</v>
      </c>
      <c r="E428" s="201"/>
      <c r="F428" s="201"/>
      <c r="G428" s="201"/>
      <c r="H428" s="202"/>
      <c r="I428" s="40"/>
      <c r="J428" s="61"/>
      <c r="K428" s="82">
        <v>1</v>
      </c>
      <c r="N428" s="32"/>
    </row>
    <row r="429" spans="2:15" ht="23.25" customHeight="1" x14ac:dyDescent="0.2">
      <c r="B429" s="62"/>
      <c r="C429" s="60" t="s">
        <v>10</v>
      </c>
      <c r="D429" s="200" t="s">
        <v>373</v>
      </c>
      <c r="E429" s="201"/>
      <c r="F429" s="201"/>
      <c r="G429" s="201"/>
      <c r="H429" s="202"/>
      <c r="I429" s="40"/>
      <c r="J429" s="61"/>
      <c r="K429" s="82">
        <v>1</v>
      </c>
      <c r="N429" s="32"/>
    </row>
    <row r="430" spans="2:15" ht="23.25" customHeight="1" x14ac:dyDescent="0.2">
      <c r="B430" s="62"/>
      <c r="C430" s="60" t="s">
        <v>10</v>
      </c>
      <c r="D430" s="200" t="s">
        <v>373</v>
      </c>
      <c r="E430" s="201"/>
      <c r="F430" s="201"/>
      <c r="G430" s="201"/>
      <c r="H430" s="202"/>
      <c r="I430" s="40"/>
      <c r="J430" s="61"/>
      <c r="K430" s="82">
        <v>1</v>
      </c>
      <c r="N430" s="32"/>
    </row>
    <row r="431" spans="2:15" ht="23.25" customHeight="1" x14ac:dyDescent="0.2">
      <c r="B431" s="62"/>
      <c r="C431" s="60" t="s">
        <v>10</v>
      </c>
      <c r="D431" s="200" t="s">
        <v>373</v>
      </c>
      <c r="E431" s="201"/>
      <c r="F431" s="201"/>
      <c r="G431" s="201"/>
      <c r="H431" s="202"/>
      <c r="I431" s="40"/>
      <c r="J431" s="61"/>
      <c r="K431" s="82">
        <v>1</v>
      </c>
      <c r="N431" s="32"/>
    </row>
    <row r="432" spans="2:15" ht="23.25" customHeight="1" x14ac:dyDescent="0.2">
      <c r="B432" s="62"/>
      <c r="C432" s="60" t="s">
        <v>10</v>
      </c>
      <c r="D432" s="200" t="s">
        <v>373</v>
      </c>
      <c r="E432" s="201"/>
      <c r="F432" s="201"/>
      <c r="G432" s="201"/>
      <c r="H432" s="202"/>
      <c r="I432" s="40"/>
      <c r="J432" s="61"/>
      <c r="K432" s="82">
        <v>1</v>
      </c>
      <c r="N432" s="32"/>
    </row>
    <row r="433" spans="2:15" ht="23.25" customHeight="1" x14ac:dyDescent="0.2">
      <c r="B433" s="62"/>
      <c r="C433" s="60" t="s">
        <v>10</v>
      </c>
      <c r="D433" s="200" t="s">
        <v>373</v>
      </c>
      <c r="E433" s="201"/>
      <c r="F433" s="201"/>
      <c r="G433" s="201"/>
      <c r="H433" s="202"/>
      <c r="I433" s="40"/>
      <c r="J433" s="61"/>
      <c r="K433" s="82">
        <v>1</v>
      </c>
      <c r="N433" s="32"/>
    </row>
    <row r="434" spans="2:15" ht="23.25" customHeight="1" x14ac:dyDescent="0.2">
      <c r="B434" s="62"/>
      <c r="C434" s="60" t="s">
        <v>10</v>
      </c>
      <c r="D434" s="200" t="s">
        <v>373</v>
      </c>
      <c r="E434" s="201"/>
      <c r="F434" s="201"/>
      <c r="G434" s="201"/>
      <c r="H434" s="202"/>
      <c r="I434" s="40"/>
      <c r="J434" s="61"/>
      <c r="K434" s="82">
        <v>1</v>
      </c>
      <c r="N434" s="32"/>
    </row>
    <row r="435" spans="2:15" ht="23.25" customHeight="1" x14ac:dyDescent="0.2">
      <c r="B435" s="62"/>
      <c r="C435" s="60" t="s">
        <v>10</v>
      </c>
      <c r="D435" s="200" t="s">
        <v>373</v>
      </c>
      <c r="E435" s="201"/>
      <c r="F435" s="201"/>
      <c r="G435" s="201"/>
      <c r="H435" s="202"/>
      <c r="I435" s="40"/>
      <c r="J435" s="61"/>
      <c r="K435" s="82">
        <v>1</v>
      </c>
      <c r="N435" s="32"/>
    </row>
    <row r="436" spans="2:15" ht="23.25" customHeight="1" x14ac:dyDescent="0.2">
      <c r="B436" s="62"/>
      <c r="C436" s="60" t="s">
        <v>10</v>
      </c>
      <c r="D436" s="200" t="s">
        <v>373</v>
      </c>
      <c r="E436" s="201"/>
      <c r="F436" s="201"/>
      <c r="G436" s="201"/>
      <c r="H436" s="202"/>
      <c r="I436" s="40"/>
      <c r="J436" s="61"/>
      <c r="K436" s="82">
        <v>1</v>
      </c>
      <c r="N436" s="32"/>
    </row>
    <row r="437" spans="2:15" ht="23.25" customHeight="1" x14ac:dyDescent="0.2">
      <c r="B437" s="62"/>
      <c r="C437" s="60" t="s">
        <v>10</v>
      </c>
      <c r="D437" s="200" t="s">
        <v>373</v>
      </c>
      <c r="E437" s="201"/>
      <c r="F437" s="201"/>
      <c r="G437" s="201"/>
      <c r="H437" s="202"/>
      <c r="I437" s="40"/>
      <c r="J437" s="61"/>
      <c r="K437" s="82">
        <v>1</v>
      </c>
      <c r="N437" s="32"/>
    </row>
    <row r="438" spans="2:15" ht="23.25" customHeight="1" x14ac:dyDescent="0.2">
      <c r="B438" s="62"/>
      <c r="C438" s="60" t="s">
        <v>10</v>
      </c>
      <c r="D438" s="200" t="s">
        <v>373</v>
      </c>
      <c r="E438" s="201"/>
      <c r="F438" s="201"/>
      <c r="G438" s="201"/>
      <c r="H438" s="202"/>
      <c r="I438" s="40"/>
      <c r="J438" s="61"/>
      <c r="K438" s="82">
        <v>1</v>
      </c>
      <c r="N438" s="32"/>
    </row>
    <row r="439" spans="2:15" x14ac:dyDescent="0.2">
      <c r="B439" s="62"/>
      <c r="C439" s="60" t="s">
        <v>10</v>
      </c>
      <c r="D439" s="55"/>
      <c r="E439" s="56"/>
      <c r="F439" s="56"/>
      <c r="G439" s="56"/>
      <c r="H439" s="57"/>
      <c r="I439" s="40"/>
      <c r="J439" s="61"/>
      <c r="N439" s="32"/>
    </row>
    <row r="440" spans="2:15" ht="23.25" customHeight="1" x14ac:dyDescent="0.2">
      <c r="B440" s="62" t="s">
        <v>9</v>
      </c>
      <c r="C440" s="77">
        <v>9082005</v>
      </c>
      <c r="D440" s="197" t="str">
        <f>UPPER(IF($B440="EDIF",VLOOKUP($C440,[1]EDIF!$A$1:$F$3677,2,0),(IF($B440="INFRA",VLOOKUP($C440,[1]INFRA!$A$1:$F$1859,2,0),(IF($B440="SINAPI",VLOOKUP($C440,[1]SINAPI!$A$1:$G$9552,2,0),(IF($B440="CDHU",VLOOKUP($C440,[1]CDHU!$A$1:$G$5122,2,0),(IF($B440="SIEC",VLOOKUP($C440,[1]SIEC!$A$1:$F$5304,2,0),(IF($B440="DER",VLOOKUP($C440,[1]DER!$A$1:$F$3075,2,0),(IF($B440="FDE",VLOOKUP($C440,[1]FDE!$A$1:$F$3289,2,0),(IF($B440="SICRO",VLOOKUP($C440,[1]SICRO!$A$1:$E$7371,2,0)))))))))))))))))</f>
        <v>INTERRUPTOR PARALELO - 1 TECLA</v>
      </c>
      <c r="E440" s="198"/>
      <c r="F440" s="198"/>
      <c r="G440" s="198"/>
      <c r="H440" s="199"/>
      <c r="I440" s="46" t="str">
        <f>UPPER(IF($B440="EDIF",VLOOKUP($C440,[1]EDIF!$A$1:$F$3677,3,0),(IF($B440="INFRA",VLOOKUP($C440,[1]INFRA!$A$1:$F$1859,3,0),(IF($B440="SINAPI",VLOOKUP($C440,[1]SINAPI!$A$1:$G$9552,3,0),(IF($B440="CDHU",VLOOKUP($C440,[1]CDHU!$A$1:$G$5122,3,0),(IF($B440="SIEC",VLOOKUP($C440,[1]SIEC!$A$1:$F$5304,3,0),(IF($B440="DER",VLOOKUP($C440,[1]DER!$A$1:$F$2075,3,0),(IF($B440="FDE",VLOOKUP($C440,[1]FDE!$A$1:$F$3289,3,0),(IF($B440="SICRO",VLOOKUP($C440,[1]SICRO!$A$1:$E$7371,3,0)))))))))))))))))</f>
        <v>UN</v>
      </c>
      <c r="J440" s="61">
        <f t="shared" ref="J440" si="291">ROUND(SUM(K440:K447),2)</f>
        <v>12</v>
      </c>
      <c r="L440" s="1" t="str">
        <f>UPPER(ROUND((IF($B440="EDIF",VLOOKUP($C440,[1]EDIF!$A$1:$F$3677,4,0),(IF($B440="INFRA",VLOOKUP($C440,[1]INFRA!$A$1:$F$1859,4,0),(IF($B440="SINAPI",VLOOKUP($C440,[1]SINAPI!$A$1:$G$9552,4,0),(IF($B440="CDHU",VLOOKUP($C440,[1]CDHU!$A$1:$G$5122,6,0),(IF($B440="SIEC",VLOOKUP($C440,[1]SIEC!$A$1:$F$5304,5,0),(IF($B440="DER",VLOOKUP($C440,[1]DER!$A$1:$F$3075,5,0),(IF($B440="FDE",VLOOKUP($C440,[1]FDE!$A$1:$F$3289,5,0),(IF($B440="SICRO",VLOOKUP($C440,[1]SICRO!$A$1:$E$7371,4,0))))))))))))))))),2))</f>
        <v>22,8</v>
      </c>
      <c r="M440" s="1">
        <f t="shared" ref="M440" si="292">TRUNC(J440*L440,2)</f>
        <v>273.60000000000002</v>
      </c>
      <c r="N440" s="49">
        <f t="shared" ref="N440" si="293">C440</f>
        <v>9082005</v>
      </c>
      <c r="O440" s="1" t="str">
        <f>UPPER(IF($B440="EDIF",VLOOKUP($C440,[1]EDIF!$A$1:$F$2677,5,0),(IF($B440="INFRA",VLOOKUP($C440,[1]INFRA!$A$1:$F$859,5,0),(IF($B440="SINAPI",VLOOKUP($C440,[1]SINAPI!$A$1:$G$7552,7,0),(IF($B440="CDHU",VLOOKUP($C440,[1]CDHU!$A$1:$G$4122,7,0),(IF($B440="SIEC",VLOOKUP($C440,[1]SIEC!$A$1:$F$4304,6,0),(IF($B440="DER",VLOOKUP($C440,[1]DER!$A$1:$F$2075,6,0),(IF($B440="SICRO",VLOOKUP($C440,[1]SICRO!$A$1:$E$6371,5,0)))))))))))))))</f>
        <v>SIURB-E JAN/26</v>
      </c>
    </row>
    <row r="441" spans="2:15" ht="23.25" customHeight="1" x14ac:dyDescent="0.2">
      <c r="B441" s="62"/>
      <c r="C441" s="60" t="s">
        <v>10</v>
      </c>
      <c r="D441" s="200" t="s">
        <v>389</v>
      </c>
      <c r="E441" s="201"/>
      <c r="F441" s="201"/>
      <c r="G441" s="201"/>
      <c r="H441" s="202"/>
      <c r="I441" s="40"/>
      <c r="J441" s="61"/>
      <c r="K441">
        <v>2</v>
      </c>
      <c r="N441" s="32"/>
    </row>
    <row r="442" spans="2:15" ht="23.25" customHeight="1" x14ac:dyDescent="0.2">
      <c r="B442" s="62"/>
      <c r="C442" s="60" t="s">
        <v>10</v>
      </c>
      <c r="D442" s="200" t="s">
        <v>389</v>
      </c>
      <c r="E442" s="201"/>
      <c r="F442" s="201"/>
      <c r="G442" s="201"/>
      <c r="H442" s="202"/>
      <c r="I442" s="40"/>
      <c r="J442" s="61"/>
      <c r="K442">
        <v>2</v>
      </c>
      <c r="N442" s="32"/>
    </row>
    <row r="443" spans="2:15" ht="23.25" customHeight="1" x14ac:dyDescent="0.2">
      <c r="B443" s="62"/>
      <c r="C443" s="60" t="s">
        <v>10</v>
      </c>
      <c r="D443" s="200" t="s">
        <v>389</v>
      </c>
      <c r="E443" s="201"/>
      <c r="F443" s="201"/>
      <c r="G443" s="201"/>
      <c r="H443" s="202"/>
      <c r="I443" s="40"/>
      <c r="J443" s="61"/>
      <c r="K443">
        <v>2</v>
      </c>
      <c r="N443" s="32"/>
    </row>
    <row r="444" spans="2:15" ht="23.25" customHeight="1" x14ac:dyDescent="0.2">
      <c r="B444" s="62"/>
      <c r="C444" s="60" t="s">
        <v>10</v>
      </c>
      <c r="D444" s="200" t="s">
        <v>389</v>
      </c>
      <c r="E444" s="201"/>
      <c r="F444" s="201"/>
      <c r="G444" s="201"/>
      <c r="H444" s="202"/>
      <c r="I444" s="40"/>
      <c r="J444" s="61"/>
      <c r="K444">
        <v>2</v>
      </c>
      <c r="N444" s="32"/>
    </row>
    <row r="445" spans="2:15" ht="23.25" customHeight="1" x14ac:dyDescent="0.2">
      <c r="B445" s="62"/>
      <c r="C445" s="60" t="s">
        <v>10</v>
      </c>
      <c r="D445" s="200" t="s">
        <v>389</v>
      </c>
      <c r="E445" s="201"/>
      <c r="F445" s="201"/>
      <c r="G445" s="201"/>
      <c r="H445" s="202"/>
      <c r="I445" s="40"/>
      <c r="J445" s="61"/>
      <c r="K445">
        <v>2</v>
      </c>
      <c r="N445" s="32"/>
    </row>
    <row r="446" spans="2:15" ht="23.25" customHeight="1" x14ac:dyDescent="0.2">
      <c r="B446" s="62"/>
      <c r="C446" s="60" t="s">
        <v>10</v>
      </c>
      <c r="D446" s="200" t="s">
        <v>389</v>
      </c>
      <c r="E446" s="201"/>
      <c r="F446" s="201"/>
      <c r="G446" s="201"/>
      <c r="H446" s="202"/>
      <c r="I446" s="40"/>
      <c r="J446" s="61"/>
      <c r="K446">
        <v>2</v>
      </c>
      <c r="N446" s="32"/>
    </row>
    <row r="447" spans="2:15" x14ac:dyDescent="0.2">
      <c r="B447" s="62"/>
      <c r="C447" s="60" t="s">
        <v>10</v>
      </c>
      <c r="D447" s="55"/>
      <c r="E447" s="56"/>
      <c r="F447" s="56"/>
      <c r="G447" s="56"/>
      <c r="H447" s="57"/>
      <c r="I447" s="40"/>
      <c r="J447" s="61"/>
      <c r="N447" s="32"/>
    </row>
    <row r="448" spans="2:15" ht="23.25" customHeight="1" x14ac:dyDescent="0.2">
      <c r="B448" s="62" t="s">
        <v>9</v>
      </c>
      <c r="C448" s="77">
        <v>9082010</v>
      </c>
      <c r="D448" s="197" t="str">
        <f>UPPER(IF($B448="EDIF",VLOOKUP($C448,[1]EDIF!$A$1:$F$3677,2,0),(IF($B448="INFRA",VLOOKUP($C448,[1]INFRA!$A$1:$F$1859,2,0),(IF($B448="SINAPI",VLOOKUP($C448,[1]SINAPI!$A$1:$G$9552,2,0),(IF($B448="CDHU",VLOOKUP($C448,[1]CDHU!$A$1:$G$5122,2,0),(IF($B448="SIEC",VLOOKUP($C448,[1]SIEC!$A$1:$F$5304,2,0),(IF($B448="DER",VLOOKUP($C448,[1]DER!$A$1:$F$3075,2,0),(IF($B448="FDE",VLOOKUP($C448,[1]FDE!$A$1:$F$3289,2,0),(IF($B448="SICRO",VLOOKUP($C448,[1]SICRO!$A$1:$E$7371,2,0)))))))))))))))))</f>
        <v>TOMADA SIMPLES DE EMBUTIR - 110/220V</v>
      </c>
      <c r="E448" s="198"/>
      <c r="F448" s="198"/>
      <c r="G448" s="198"/>
      <c r="H448" s="199"/>
      <c r="I448" s="46" t="str">
        <f>UPPER(IF($B448="EDIF",VLOOKUP($C448,[1]EDIF!$A$1:$F$3677,3,0),(IF($B448="INFRA",VLOOKUP($C448,[1]INFRA!$A$1:$F$1859,3,0),(IF($B448="SINAPI",VLOOKUP($C448,[1]SINAPI!$A$1:$G$9552,3,0),(IF($B448="CDHU",VLOOKUP($C448,[1]CDHU!$A$1:$G$5122,3,0),(IF($B448="SIEC",VLOOKUP($C448,[1]SIEC!$A$1:$F$5304,3,0),(IF($B448="DER",VLOOKUP($C448,[1]DER!$A$1:$F$2075,3,0),(IF($B448="FDE",VLOOKUP($C448,[1]FDE!$A$1:$F$3289,3,0),(IF($B448="SICRO",VLOOKUP($C448,[1]SICRO!$A$1:$E$7371,3,0)))))))))))))))))</f>
        <v>UN</v>
      </c>
      <c r="J448" s="61">
        <f>ROUND(SUM(K448:K481),2)</f>
        <v>1352</v>
      </c>
      <c r="L448" s="1" t="str">
        <f>UPPER(ROUND((IF($B448="EDIF",VLOOKUP($C448,[1]EDIF!$A$1:$F$3677,4,0),(IF($B448="INFRA",VLOOKUP($C448,[1]INFRA!$A$1:$F$1859,4,0),(IF($B448="SINAPI",VLOOKUP($C448,[1]SINAPI!$A$1:$G$9552,4,0),(IF($B448="CDHU",VLOOKUP($C448,[1]CDHU!$A$1:$G$5122,6,0),(IF($B448="SIEC",VLOOKUP($C448,[1]SIEC!$A$1:$F$5304,5,0),(IF($B448="DER",VLOOKUP($C448,[1]DER!$A$1:$F$3075,5,0),(IF($B448="FDE",VLOOKUP($C448,[1]FDE!$A$1:$F$3289,5,0),(IF($B448="SICRO",VLOOKUP($C448,[1]SICRO!$A$1:$E$7371,4,0))))))))))))))))),2))</f>
        <v>24,42</v>
      </c>
      <c r="M448" s="1">
        <f t="shared" ref="M448" si="294">TRUNC(J448*L448,2)</f>
        <v>33015.839999999997</v>
      </c>
      <c r="N448" s="49">
        <f t="shared" ref="N448" si="295">C448</f>
        <v>9082010</v>
      </c>
      <c r="O448" s="1" t="str">
        <f>UPPER(IF($B448="EDIF",VLOOKUP($C448,[1]EDIF!$A$1:$F$2677,5,0),(IF($B448="INFRA",VLOOKUP($C448,[1]INFRA!$A$1:$F$859,5,0),(IF($B448="SINAPI",VLOOKUP($C448,[1]SINAPI!$A$1:$G$7552,7,0),(IF($B448="CDHU",VLOOKUP($C448,[1]CDHU!$A$1:$G$4122,7,0),(IF($B448="SIEC",VLOOKUP($C448,[1]SIEC!$A$1:$F$4304,6,0),(IF($B448="DER",VLOOKUP($C448,[1]DER!$A$1:$F$2075,6,0),(IF($B448="SICRO",VLOOKUP($C448,[1]SICRO!$A$1:$E$6371,5,0)))))))))))))))</f>
        <v>SIURB-E JAN/26</v>
      </c>
    </row>
    <row r="449" spans="2:14" ht="23.25" customHeight="1" x14ac:dyDescent="0.2">
      <c r="B449" s="62"/>
      <c r="C449" s="60" t="s">
        <v>10</v>
      </c>
      <c r="D449" s="200" t="s">
        <v>363</v>
      </c>
      <c r="E449" s="201"/>
      <c r="F449" s="201"/>
      <c r="G449" s="201"/>
      <c r="H449" s="202"/>
      <c r="I449" s="40"/>
      <c r="J449" s="61"/>
      <c r="K449">
        <v>6</v>
      </c>
      <c r="N449" s="32"/>
    </row>
    <row r="450" spans="2:14" ht="23.25" customHeight="1" x14ac:dyDescent="0.2">
      <c r="B450" s="62"/>
      <c r="C450" s="60" t="s">
        <v>10</v>
      </c>
      <c r="D450" s="200" t="s">
        <v>363</v>
      </c>
      <c r="E450" s="201"/>
      <c r="F450" s="201"/>
      <c r="G450" s="201"/>
      <c r="H450" s="202"/>
      <c r="I450" s="40"/>
      <c r="J450" s="61"/>
      <c r="K450">
        <v>6</v>
      </c>
      <c r="N450" s="32"/>
    </row>
    <row r="451" spans="2:14" ht="23.25" customHeight="1" x14ac:dyDescent="0.2">
      <c r="B451" s="62"/>
      <c r="C451" s="60" t="s">
        <v>10</v>
      </c>
      <c r="D451" s="200" t="s">
        <v>363</v>
      </c>
      <c r="E451" s="201"/>
      <c r="F451" s="201"/>
      <c r="G451" s="201"/>
      <c r="H451" s="202"/>
      <c r="I451" s="40"/>
      <c r="J451" s="61"/>
      <c r="K451">
        <v>6</v>
      </c>
      <c r="N451" s="32"/>
    </row>
    <row r="452" spans="2:14" ht="23.25" customHeight="1" x14ac:dyDescent="0.2">
      <c r="B452" s="62"/>
      <c r="C452" s="60" t="s">
        <v>10</v>
      </c>
      <c r="D452" s="200" t="s">
        <v>363</v>
      </c>
      <c r="E452" s="201"/>
      <c r="F452" s="201"/>
      <c r="G452" s="201"/>
      <c r="H452" s="202"/>
      <c r="I452" s="40"/>
      <c r="J452" s="61"/>
      <c r="K452">
        <v>6</v>
      </c>
      <c r="N452" s="32"/>
    </row>
    <row r="453" spans="2:14" ht="23.25" customHeight="1" x14ac:dyDescent="0.2">
      <c r="B453" s="62"/>
      <c r="C453" s="60" t="s">
        <v>10</v>
      </c>
      <c r="D453" s="200" t="s">
        <v>363</v>
      </c>
      <c r="E453" s="201"/>
      <c r="F453" s="201"/>
      <c r="G453" s="201"/>
      <c r="H453" s="202"/>
      <c r="I453" s="40"/>
      <c r="J453" s="61"/>
      <c r="K453">
        <v>6</v>
      </c>
      <c r="N453" s="32"/>
    </row>
    <row r="454" spans="2:14" ht="23.25" customHeight="1" x14ac:dyDescent="0.2">
      <c r="B454" s="62"/>
      <c r="C454" s="60" t="s">
        <v>10</v>
      </c>
      <c r="D454" s="200" t="s">
        <v>363</v>
      </c>
      <c r="E454" s="201"/>
      <c r="F454" s="201"/>
      <c r="G454" s="201"/>
      <c r="H454" s="202"/>
      <c r="I454" s="40"/>
      <c r="J454" s="61"/>
      <c r="K454">
        <v>6</v>
      </c>
      <c r="N454" s="32"/>
    </row>
    <row r="455" spans="2:14" ht="23.25" customHeight="1" x14ac:dyDescent="0.2">
      <c r="B455" s="62"/>
      <c r="C455" s="60" t="s">
        <v>10</v>
      </c>
      <c r="D455" s="200" t="s">
        <v>363</v>
      </c>
      <c r="E455" s="201"/>
      <c r="F455" s="201"/>
      <c r="G455" s="201"/>
      <c r="H455" s="202"/>
      <c r="I455" s="40"/>
      <c r="J455" s="61"/>
      <c r="K455">
        <v>6</v>
      </c>
      <c r="N455" s="32"/>
    </row>
    <row r="456" spans="2:14" ht="23.25" customHeight="1" x14ac:dyDescent="0.2">
      <c r="B456" s="62"/>
      <c r="C456" s="60" t="s">
        <v>10</v>
      </c>
      <c r="D456" s="200" t="s">
        <v>363</v>
      </c>
      <c r="E456" s="201"/>
      <c r="F456" s="201"/>
      <c r="G456" s="201"/>
      <c r="H456" s="202"/>
      <c r="I456" s="40"/>
      <c r="J456" s="61"/>
      <c r="K456">
        <v>6</v>
      </c>
      <c r="N456" s="32"/>
    </row>
    <row r="457" spans="2:14" ht="23.25" customHeight="1" x14ac:dyDescent="0.2">
      <c r="B457" s="62"/>
      <c r="C457" s="60" t="s">
        <v>10</v>
      </c>
      <c r="D457" s="200" t="s">
        <v>365</v>
      </c>
      <c r="E457" s="201"/>
      <c r="F457" s="201"/>
      <c r="G457" s="201"/>
      <c r="H457" s="202"/>
      <c r="I457" s="40"/>
      <c r="J457" s="61"/>
      <c r="K457">
        <v>10</v>
      </c>
      <c r="N457" s="32"/>
    </row>
    <row r="458" spans="2:14" ht="23.25" customHeight="1" x14ac:dyDescent="0.2">
      <c r="B458" s="62"/>
      <c r="C458" s="60" t="s">
        <v>10</v>
      </c>
      <c r="D458" s="200" t="s">
        <v>366</v>
      </c>
      <c r="E458" s="201"/>
      <c r="F458" s="201"/>
      <c r="G458" s="201"/>
      <c r="H458" s="202"/>
      <c r="I458" s="40"/>
      <c r="J458" s="61"/>
      <c r="K458">
        <v>3</v>
      </c>
      <c r="N458" s="32"/>
    </row>
    <row r="459" spans="2:14" ht="23.25" customHeight="1" x14ac:dyDescent="0.2">
      <c r="B459" s="62"/>
      <c r="C459" s="60" t="s">
        <v>10</v>
      </c>
      <c r="D459" s="200" t="s">
        <v>389</v>
      </c>
      <c r="E459" s="201"/>
      <c r="F459" s="201"/>
      <c r="G459" s="201"/>
      <c r="H459" s="202"/>
      <c r="I459" s="40"/>
      <c r="J459" s="61"/>
      <c r="K459">
        <v>2</v>
      </c>
      <c r="N459" s="32"/>
    </row>
    <row r="460" spans="2:14" ht="23.25" customHeight="1" x14ac:dyDescent="0.2">
      <c r="B460" s="62"/>
      <c r="C460" s="60" t="s">
        <v>10</v>
      </c>
      <c r="D460" s="200" t="s">
        <v>366</v>
      </c>
      <c r="E460" s="201"/>
      <c r="F460" s="201"/>
      <c r="G460" s="201"/>
      <c r="H460" s="202"/>
      <c r="I460" s="40"/>
      <c r="J460" s="61"/>
      <c r="K460">
        <v>3</v>
      </c>
      <c r="N460" s="32"/>
    </row>
    <row r="461" spans="2:14" ht="23.25" customHeight="1" x14ac:dyDescent="0.2">
      <c r="B461" s="62"/>
      <c r="C461" s="60" t="s">
        <v>10</v>
      </c>
      <c r="D461" s="200" t="s">
        <v>358</v>
      </c>
      <c r="E461" s="201"/>
      <c r="F461" s="201"/>
      <c r="G461" s="201"/>
      <c r="H461" s="202"/>
      <c r="I461" s="40"/>
      <c r="J461" s="61"/>
      <c r="K461">
        <v>11</v>
      </c>
      <c r="N461" s="32"/>
    </row>
    <row r="462" spans="2:14" ht="23.25" customHeight="1" x14ac:dyDescent="0.2">
      <c r="B462" s="62"/>
      <c r="C462" s="60" t="s">
        <v>10</v>
      </c>
      <c r="D462" s="200" t="s">
        <v>408</v>
      </c>
      <c r="E462" s="201"/>
      <c r="F462" s="201"/>
      <c r="G462" s="201"/>
      <c r="H462" s="202"/>
      <c r="I462" s="40"/>
      <c r="J462" s="61"/>
      <c r="K462">
        <v>9</v>
      </c>
      <c r="N462" s="32"/>
    </row>
    <row r="463" spans="2:14" ht="23.25" customHeight="1" x14ac:dyDescent="0.2">
      <c r="B463" s="62"/>
      <c r="C463" s="60" t="s">
        <v>10</v>
      </c>
      <c r="D463" s="200" t="s">
        <v>498</v>
      </c>
      <c r="E463" s="201"/>
      <c r="F463" s="201"/>
      <c r="G463" s="201"/>
      <c r="H463" s="202"/>
      <c r="I463" s="40"/>
      <c r="J463" s="61"/>
      <c r="K463">
        <v>4</v>
      </c>
      <c r="N463" s="32"/>
    </row>
    <row r="464" spans="2:14" ht="23.25" customHeight="1" x14ac:dyDescent="0.2">
      <c r="B464" s="62"/>
      <c r="C464" s="60" t="s">
        <v>10</v>
      </c>
      <c r="D464" s="200" t="s">
        <v>363</v>
      </c>
      <c r="E464" s="201"/>
      <c r="F464" s="201"/>
      <c r="G464" s="201"/>
      <c r="H464" s="202"/>
      <c r="I464" s="40"/>
      <c r="J464" s="61"/>
      <c r="K464">
        <v>6</v>
      </c>
      <c r="N464" s="32"/>
    </row>
    <row r="465" spans="2:15" ht="23.25" customHeight="1" x14ac:dyDescent="0.2">
      <c r="B465" s="62"/>
      <c r="C465" s="60" t="s">
        <v>10</v>
      </c>
      <c r="D465" s="200" t="s">
        <v>498</v>
      </c>
      <c r="E465" s="201"/>
      <c r="F465" s="201"/>
      <c r="G465" s="201"/>
      <c r="H465" s="202"/>
      <c r="I465" s="40"/>
      <c r="J465" s="61"/>
      <c r="K465">
        <v>4</v>
      </c>
      <c r="N465" s="32"/>
    </row>
    <row r="466" spans="2:15" ht="23.25" customHeight="1" x14ac:dyDescent="0.2">
      <c r="B466" s="62"/>
      <c r="C466" s="60" t="s">
        <v>10</v>
      </c>
      <c r="D466" s="200" t="s">
        <v>362</v>
      </c>
      <c r="E466" s="201"/>
      <c r="F466" s="201"/>
      <c r="G466" s="201"/>
      <c r="H466" s="202"/>
      <c r="I466" s="40"/>
      <c r="J466" s="61"/>
      <c r="K466">
        <v>5</v>
      </c>
      <c r="N466" s="32"/>
    </row>
    <row r="467" spans="2:15" ht="23.25" customHeight="1" x14ac:dyDescent="0.2">
      <c r="B467" s="62"/>
      <c r="C467" s="60" t="s">
        <v>10</v>
      </c>
      <c r="D467" s="200" t="s">
        <v>498</v>
      </c>
      <c r="E467" s="201"/>
      <c r="F467" s="201"/>
      <c r="G467" s="201"/>
      <c r="H467" s="202"/>
      <c r="I467" s="40"/>
      <c r="J467" s="61"/>
      <c r="K467">
        <v>4</v>
      </c>
      <c r="N467" s="32"/>
    </row>
    <row r="468" spans="2:15" ht="23.25" customHeight="1" x14ac:dyDescent="0.2">
      <c r="B468" s="62"/>
      <c r="C468" s="60" t="s">
        <v>10</v>
      </c>
      <c r="D468" s="200" t="s">
        <v>498</v>
      </c>
      <c r="E468" s="201"/>
      <c r="F468" s="201"/>
      <c r="G468" s="201"/>
      <c r="H468" s="202"/>
      <c r="I468" s="40"/>
      <c r="J468" s="61"/>
      <c r="K468">
        <v>4</v>
      </c>
      <c r="N468" s="32"/>
    </row>
    <row r="469" spans="2:15" ht="23.25" customHeight="1" x14ac:dyDescent="0.2">
      <c r="B469" s="62"/>
      <c r="C469" s="60" t="s">
        <v>10</v>
      </c>
      <c r="D469" s="200" t="s">
        <v>366</v>
      </c>
      <c r="E469" s="201"/>
      <c r="F469" s="201"/>
      <c r="G469" s="201"/>
      <c r="H469" s="202"/>
      <c r="I469" s="40"/>
      <c r="J469" s="61"/>
      <c r="K469">
        <v>3</v>
      </c>
      <c r="N469" s="32"/>
    </row>
    <row r="470" spans="2:15" ht="23.25" customHeight="1" x14ac:dyDescent="0.2">
      <c r="B470" s="62"/>
      <c r="C470" s="60" t="s">
        <v>10</v>
      </c>
      <c r="D470" s="200" t="s">
        <v>358</v>
      </c>
      <c r="E470" s="201"/>
      <c r="F470" s="201"/>
      <c r="G470" s="201"/>
      <c r="H470" s="202"/>
      <c r="I470" s="40"/>
      <c r="J470" s="61"/>
      <c r="K470">
        <v>11</v>
      </c>
      <c r="N470" s="32"/>
    </row>
    <row r="471" spans="2:15" ht="23.25" customHeight="1" x14ac:dyDescent="0.2">
      <c r="B471" s="62"/>
      <c r="C471" s="60" t="s">
        <v>10</v>
      </c>
      <c r="D471" s="200" t="s">
        <v>361</v>
      </c>
      <c r="E471" s="201"/>
      <c r="F471" s="201"/>
      <c r="G471" s="201"/>
      <c r="H471" s="202"/>
      <c r="I471" s="40"/>
      <c r="J471" s="61"/>
      <c r="K471">
        <v>8</v>
      </c>
      <c r="N471" s="32"/>
    </row>
    <row r="472" spans="2:15" ht="23.25" customHeight="1" x14ac:dyDescent="0.2">
      <c r="B472" s="62"/>
      <c r="C472" s="60" t="s">
        <v>10</v>
      </c>
      <c r="D472" s="200" t="s">
        <v>362</v>
      </c>
      <c r="E472" s="201"/>
      <c r="F472" s="201"/>
      <c r="G472" s="201"/>
      <c r="H472" s="202"/>
      <c r="I472" s="40"/>
      <c r="J472" s="61"/>
      <c r="K472">
        <v>5</v>
      </c>
      <c r="N472" s="32"/>
    </row>
    <row r="473" spans="2:15" ht="23.25" customHeight="1" x14ac:dyDescent="0.2">
      <c r="B473" s="62"/>
      <c r="C473" s="60" t="s">
        <v>10</v>
      </c>
      <c r="D473" s="200" t="s">
        <v>508</v>
      </c>
      <c r="E473" s="201"/>
      <c r="F473" s="201"/>
      <c r="G473" s="201"/>
      <c r="H473" s="202"/>
      <c r="I473" s="40"/>
      <c r="J473" s="61"/>
      <c r="K473">
        <v>12</v>
      </c>
      <c r="N473" s="32"/>
    </row>
    <row r="474" spans="2:15" x14ac:dyDescent="0.2">
      <c r="B474" s="62"/>
      <c r="C474" s="60" t="s">
        <v>10</v>
      </c>
      <c r="D474" s="55"/>
      <c r="E474" s="56"/>
      <c r="F474" s="56"/>
      <c r="G474" s="56"/>
      <c r="H474" s="57"/>
      <c r="I474" s="40"/>
      <c r="J474" s="61"/>
      <c r="N474" s="32"/>
    </row>
    <row r="475" spans="2:15" ht="23.25" customHeight="1" x14ac:dyDescent="0.2">
      <c r="B475" s="62" t="s">
        <v>9</v>
      </c>
      <c r="C475" s="77">
        <v>9002055</v>
      </c>
      <c r="D475" s="197" t="str">
        <f>UPPER(IF($B475="EDIF",VLOOKUP($C475,[1]EDIF!$A$1:$F$3677,2,0),(IF($B475="INFRA",VLOOKUP($C475,[1]INFRA!$A$1:$F$1859,2,0),(IF($B475="SINAPI",VLOOKUP($C475,[1]SINAPI!$A$1:$G$9552,2,0),(IF($B475="CDHU",VLOOKUP($C475,[1]CDHU!$A$1:$G$5122,2,0),(IF($B475="SIEC",VLOOKUP($C475,[1]SIEC!$A$1:$F$5304,2,0),(IF($B475="DER",VLOOKUP($C475,[1]DER!$A$1:$F$3075,2,0),(IF($B475="FDE",VLOOKUP($C475,[1]FDE!$A$1:$F$3289,2,0),(IF($B475="SICRO",VLOOKUP($C475,[1]SICRO!$A$1:$E$7371,2,0)))))))))))))))))</f>
        <v>ELETRODUTO DE PVC CORRUGADO REFORÇADO, ANTICHAMA - 25MM (3/4")</v>
      </c>
      <c r="E475" s="198"/>
      <c r="F475" s="198"/>
      <c r="G475" s="198"/>
      <c r="H475" s="199"/>
      <c r="I475" s="46" t="str">
        <f>UPPER(IF($B475="EDIF",VLOOKUP($C475,[1]EDIF!$A$1:$F$3677,3,0),(IF($B475="INFRA",VLOOKUP($C475,[1]INFRA!$A$1:$F$1859,3,0),(IF($B475="SINAPI",VLOOKUP($C475,[1]SINAPI!$A$1:$G$9552,3,0),(IF($B475="CDHU",VLOOKUP($C475,[1]CDHU!$A$1:$G$5122,3,0),(IF($B475="SIEC",VLOOKUP($C475,[1]SIEC!$A$1:$F$5304,3,0),(IF($B475="DER",VLOOKUP($C475,[1]DER!$A$1:$F$2075,3,0),(IF($B475="FDE",VLOOKUP($C475,[1]FDE!$A$1:$F$3289,3,0),(IF($B475="SICRO",VLOOKUP($C475,[1]SICRO!$A$1:$E$7371,3,0)))))))))))))))))</f>
        <v>M</v>
      </c>
      <c r="J475" s="61">
        <f>ROUND(SUM(K475:K477),2)</f>
        <v>600</v>
      </c>
      <c r="L475" s="1" t="str">
        <f>UPPER(ROUND((IF($B475="EDIF",VLOOKUP($C475,[1]EDIF!$A$1:$F$3677,4,0),(IF($B475="INFRA",VLOOKUP($C475,[1]INFRA!$A$1:$F$1859,4,0),(IF($B475="SINAPI",VLOOKUP($C475,[1]SINAPI!$A$1:$G$9552,4,0),(IF($B475="CDHU",VLOOKUP($C475,[1]CDHU!$A$1:$G$5122,6,0),(IF($B475="SIEC",VLOOKUP($C475,[1]SIEC!$A$1:$F$5304,5,0),(IF($B475="DER",VLOOKUP($C475,[1]DER!$A$1:$F$3075,5,0),(IF($B475="FDE",VLOOKUP($C475,[1]FDE!$A$1:$F$3289,5,0),(IF($B475="SICRO",VLOOKUP($C475,[1]SICRO!$A$1:$E$7371,4,0))))))))))))))))),2))</f>
        <v>10,55</v>
      </c>
      <c r="M475" s="1">
        <f t="shared" ref="M475" si="296">TRUNC(J475*L475,2)</f>
        <v>6330</v>
      </c>
      <c r="N475" s="49">
        <f t="shared" ref="N475" si="297">C475</f>
        <v>9002055</v>
      </c>
      <c r="O475" s="1" t="str">
        <f>UPPER(IF($B475="EDIF",VLOOKUP($C475,[1]EDIF!$A$1:$F$2677,5,0),(IF($B475="INFRA",VLOOKUP($C475,[1]INFRA!$A$1:$F$859,5,0),(IF($B475="SINAPI",VLOOKUP($C475,[1]SINAPI!$A$1:$G$7552,7,0),(IF($B475="CDHU",VLOOKUP($C475,[1]CDHU!$A$1:$G$4122,7,0),(IF($B475="SIEC",VLOOKUP($C475,[1]SIEC!$A$1:$F$4304,6,0),(IF($B475="DER",VLOOKUP($C475,[1]DER!$A$1:$F$2075,6,0),(IF($B475="SICRO",VLOOKUP($C475,[1]SICRO!$A$1:$E$6371,5,0)))))))))))))))</f>
        <v>SIURB-E JAN/26</v>
      </c>
    </row>
    <row r="476" spans="2:15" ht="23.25" customHeight="1" x14ac:dyDescent="0.2">
      <c r="B476" s="62"/>
      <c r="C476" s="60" t="s">
        <v>10</v>
      </c>
      <c r="D476" s="200" t="s">
        <v>791</v>
      </c>
      <c r="E476" s="201"/>
      <c r="F476" s="201"/>
      <c r="G476" s="201"/>
      <c r="H476" s="202"/>
      <c r="I476" s="40"/>
      <c r="J476" s="61"/>
      <c r="K476">
        <v>600</v>
      </c>
      <c r="N476" s="32"/>
    </row>
    <row r="477" spans="2:15" x14ac:dyDescent="0.2">
      <c r="B477" s="62"/>
      <c r="C477" s="60" t="s">
        <v>10</v>
      </c>
      <c r="D477" s="55"/>
      <c r="E477" s="56"/>
      <c r="F477" s="56"/>
      <c r="G477" s="56"/>
      <c r="H477" s="57"/>
      <c r="I477" s="40"/>
      <c r="J477" s="61"/>
      <c r="N477" s="32"/>
    </row>
    <row r="478" spans="2:15" ht="23.25" customHeight="1" x14ac:dyDescent="0.2">
      <c r="B478" s="62" t="s">
        <v>9</v>
      </c>
      <c r="C478" s="77">
        <v>9090040</v>
      </c>
      <c r="D478" s="197" t="str">
        <f>UPPER(IF($B478="EDIF",VLOOKUP($C478,[1]EDIF!$A$1:$F$3677,2,0),(IF($B478="INFRA",VLOOKUP($C478,[1]INFRA!$A$1:$F$1859,2,0),(IF($B478="SINAPI",VLOOKUP($C478,[1]SINAPI!$A$1:$G$9552,2,0),(IF($B478="CDHU",VLOOKUP($C478,[1]CDHU!$A$1:$G$5122,2,0),(IF($B478="SIEC",VLOOKUP($C478,[1]SIEC!$A$1:$F$5304,2,0),(IF($B478="DER",VLOOKUP($C478,[1]DER!$A$1:$F$3075,2,0),(IF($B478="FDE",VLOOKUP($C478,[1]FDE!$A$1:$F$3289,2,0),(IF($B478="SICRO",VLOOKUP($C478,[1]SICRO!$A$1:$E$7371,2,0)))))))))))))))))</f>
        <v>CABO UTP - CAT 6 - 4 PARES</v>
      </c>
      <c r="E478" s="198"/>
      <c r="F478" s="198"/>
      <c r="G478" s="198"/>
      <c r="H478" s="199"/>
      <c r="I478" s="46" t="str">
        <f>UPPER(IF($B478="EDIF",VLOOKUP($C478,[1]EDIF!$A$1:$F$3677,3,0),(IF($B478="INFRA",VLOOKUP($C478,[1]INFRA!$A$1:$F$1859,3,0),(IF($B478="SINAPI",VLOOKUP($C478,[1]SINAPI!$A$1:$G$9552,3,0),(IF($B478="CDHU",VLOOKUP($C478,[1]CDHU!$A$1:$G$5122,3,0),(IF($B478="SIEC",VLOOKUP($C478,[1]SIEC!$A$1:$F$5304,3,0),(IF($B478="DER",VLOOKUP($C478,[1]DER!$A$1:$F$2075,3,0),(IF($B478="FDE",VLOOKUP($C478,[1]FDE!$A$1:$F$3289,3,0),(IF($B478="SICRO",VLOOKUP($C478,[1]SICRO!$A$1:$E$7371,3,0)))))))))))))))))</f>
        <v>M</v>
      </c>
      <c r="J478" s="61">
        <f>ROUND(SUM(K478:K480),2)</f>
        <v>600</v>
      </c>
      <c r="L478" s="1" t="str">
        <f>UPPER(ROUND((IF($B478="EDIF",VLOOKUP($C478,[1]EDIF!$A$1:$F$3677,4,0),(IF($B478="INFRA",VLOOKUP($C478,[1]INFRA!$A$1:$F$1859,4,0),(IF($B478="SINAPI",VLOOKUP($C478,[1]SINAPI!$A$1:$G$9552,4,0),(IF($B478="CDHU",VLOOKUP($C478,[1]CDHU!$A$1:$G$5122,6,0),(IF($B478="SIEC",VLOOKUP($C478,[1]SIEC!$A$1:$F$5304,5,0),(IF($B478="DER",VLOOKUP($C478,[1]DER!$A$1:$F$3075,5,0),(IF($B478="FDE",VLOOKUP($C478,[1]FDE!$A$1:$F$3289,5,0),(IF($B478="SICRO",VLOOKUP($C478,[1]SICRO!$A$1:$E$7371,4,0))))))))))))))))),2))</f>
        <v>6,58</v>
      </c>
      <c r="M478" s="1">
        <f t="shared" ref="M478" si="298">TRUNC(J478*L478,2)</f>
        <v>3948</v>
      </c>
      <c r="N478" s="49">
        <f t="shared" ref="N478" si="299">C478</f>
        <v>9090040</v>
      </c>
      <c r="O478" s="1" t="str">
        <f>UPPER(IF($B478="EDIF",VLOOKUP($C478,[1]EDIF!$A$1:$F$2677,5,0),(IF($B478="INFRA",VLOOKUP($C478,[1]INFRA!$A$1:$F$859,5,0),(IF($B478="SINAPI",VLOOKUP($C478,[1]SINAPI!$A$1:$G$7552,7,0),(IF($B478="CDHU",VLOOKUP($C478,[1]CDHU!$A$1:$G$4122,7,0),(IF($B478="SIEC",VLOOKUP($C478,[1]SIEC!$A$1:$F$4304,6,0),(IF($B478="DER",VLOOKUP($C478,[1]DER!$A$1:$F$2075,6,0),(IF($B478="SICRO",VLOOKUP($C478,[1]SICRO!$A$1:$E$6371,5,0)))))))))))))))</f>
        <v>SIURB-E JAN/26</v>
      </c>
    </row>
    <row r="479" spans="2:15" ht="23.25" customHeight="1" x14ac:dyDescent="0.2">
      <c r="B479" s="62"/>
      <c r="C479" s="60" t="s">
        <v>10</v>
      </c>
      <c r="D479" s="200" t="s">
        <v>791</v>
      </c>
      <c r="E479" s="201"/>
      <c r="F479" s="201"/>
      <c r="G479" s="201"/>
      <c r="H479" s="202"/>
      <c r="I479" s="40"/>
      <c r="J479" s="61"/>
      <c r="K479">
        <v>600</v>
      </c>
      <c r="N479" s="32"/>
    </row>
    <row r="480" spans="2:15" x14ac:dyDescent="0.2">
      <c r="B480" s="62"/>
      <c r="C480" s="60" t="s">
        <v>10</v>
      </c>
      <c r="D480" s="55"/>
      <c r="E480" s="56"/>
      <c r="F480" s="56"/>
      <c r="G480" s="56"/>
      <c r="H480" s="57"/>
      <c r="I480" s="40"/>
      <c r="J480" s="61"/>
      <c r="N480" s="32"/>
    </row>
    <row r="481" spans="2:17" x14ac:dyDescent="0.2">
      <c r="B481" s="62"/>
      <c r="C481" s="60" t="s">
        <v>10</v>
      </c>
      <c r="D481" s="55"/>
      <c r="E481" s="56"/>
      <c r="F481" s="56"/>
      <c r="G481" s="56"/>
      <c r="H481" s="57"/>
      <c r="I481" s="40"/>
      <c r="J481" s="61"/>
      <c r="N481" s="32"/>
    </row>
    <row r="482" spans="2:17" ht="23.25" customHeight="1" x14ac:dyDescent="0.2">
      <c r="B482" s="62"/>
      <c r="C482" s="60" t="s">
        <v>8</v>
      </c>
      <c r="D482" s="194" t="s">
        <v>303</v>
      </c>
      <c r="E482" s="195"/>
      <c r="F482" s="195"/>
      <c r="G482" s="195"/>
      <c r="H482" s="196"/>
      <c r="I482" s="40"/>
      <c r="J482" s="61"/>
      <c r="N482" s="32"/>
      <c r="Q482" s="90">
        <f>SUM(M482:M684)</f>
        <v>304382.58999999997</v>
      </c>
    </row>
    <row r="483" spans="2:17" ht="23.25" customHeight="1" x14ac:dyDescent="0.2">
      <c r="B483" s="62"/>
      <c r="C483" s="60" t="s">
        <v>8</v>
      </c>
      <c r="D483" s="194" t="s">
        <v>370</v>
      </c>
      <c r="E483" s="195"/>
      <c r="F483" s="195"/>
      <c r="G483" s="195"/>
      <c r="H483" s="196"/>
      <c r="I483" s="43"/>
      <c r="J483" s="61"/>
      <c r="N483" s="32"/>
      <c r="Q483" s="90"/>
    </row>
    <row r="484" spans="2:17" ht="46.5" customHeight="1" x14ac:dyDescent="0.2">
      <c r="B484" s="62" t="s">
        <v>59</v>
      </c>
      <c r="C484" s="84">
        <v>7107376</v>
      </c>
      <c r="D484" s="197" t="str">
        <f>UPPER(IF($B484="EDIF",VLOOKUP($C484,[1]EDIF!$A$1:$F$3677,2,0),(IF($B484="INFRA",VLOOKUP($C484,[1]INFRA!$A$1:$F$1859,2,0),(IF($B484="SINAPI",VLOOKUP($C484,[1]SINAPI!$A$1:$G$9552,2,0),(IF($B484="CDHU",VLOOKUP($C484,[1]CDHU!$A$1:$G$5122,2,0),(IF($B484="SIEC",VLOOKUP($C484,[1]SIEC!$A$1:$F$5304,2,0),(IF($B484="DER",VLOOKUP($C484,[1]DER!$A$1:$F$3075,2,0),(IF($B484="FDE",VLOOKUP($C484,[1]FDE!$A$1:$F$3289,2,0),(IF($B484="SICRO",VLOOKUP($C484,[1]SICRO!$A$1:$E$7371,2,0)))))))))))))))))</f>
        <v>FORNECIMENTO E INSTALAÇÃO DE RESERVATÓRIO METÁLICO TIPO TAÇA DE 20.000 LITROS PINTURA INTERNA E EXTERNA COM ESCADA DE ACESSO E BASE DE CONCRETO ARMADO - AREIA E BRITA COMERCIAIS</v>
      </c>
      <c r="E484" s="198"/>
      <c r="F484" s="198"/>
      <c r="G484" s="198"/>
      <c r="H484" s="199"/>
      <c r="I484" s="46" t="str">
        <f>UPPER(IF($B484="EDIF",VLOOKUP($C484,[1]EDIF!$A$1:$F$3677,3,0),(IF($B484="INFRA",VLOOKUP($C484,[1]INFRA!$A$1:$F$1859,3,0),(IF($B484="SINAPI",VLOOKUP($C484,[1]SINAPI!$A$1:$G$9552,3,0),(IF($B484="CDHU",VLOOKUP($C484,[1]CDHU!$A$1:$G$5122,3,0),(IF($B484="SIEC",VLOOKUP($C484,[1]SIEC!$A$1:$F$5304,3,0),(IF($B484="DER",VLOOKUP($C484,[1]DER!$A$1:$F$2075,3,0),(IF($B484="FDE",VLOOKUP($C484,[1]FDE!$A$1:$F$3289,3,0),(IF($B484="SICRO",VLOOKUP($C484,[1]SICRO!$A$1:$E$7371,3,0)))))))))))))))))</f>
        <v>UN</v>
      </c>
      <c r="J484" s="61">
        <f t="shared" ref="J484" si="300">ROUND(SUM(K484:K486),2)</f>
        <v>1</v>
      </c>
      <c r="L484" s="1" t="str">
        <f>UPPER(ROUND((IF($B484="EDIF",VLOOKUP($C484,[1]EDIF!$A$1:$F$3677,4,0),(IF($B484="INFRA",VLOOKUP($C484,[1]INFRA!$A$1:$F$1859,4,0),(IF($B484="SINAPI",VLOOKUP($C484,[1]SINAPI!$A$1:$G$9552,4,0),(IF($B484="CDHU",VLOOKUP($C484,[1]CDHU!$A$1:$G$5122,6,0),(IF($B484="SIEC",VLOOKUP($C484,[1]SIEC!$A$1:$F$5304,5,0),(IF($B484="DER",VLOOKUP($C484,[1]DER!$A$1:$F$3075,5,0),(IF($B484="FDE",VLOOKUP($C484,[1]FDE!$A$1:$F$3289,5,0),(IF($B484="SICRO",VLOOKUP($C484,[1]SICRO!$A$1:$E$7371,4,0))))))))))))))))),2))</f>
        <v>38471,7</v>
      </c>
      <c r="M484" s="1">
        <f t="shared" ref="M484" si="301">TRUNC(J484*L484,2)</f>
        <v>38471.699999999997</v>
      </c>
      <c r="N484" s="49">
        <f t="shared" ref="N484" si="302">C484</f>
        <v>7107376</v>
      </c>
      <c r="O484" s="1" t="e">
        <f>UPPER(IF($B484="EDIF",VLOOKUP($C484,[1]EDIF!$A$1:$F$2677,5,0),(IF($B484="INFRA",VLOOKUP($C484,[1]INFRA!$A$1:$F$859,5,0),(IF($B484="SINAPI",VLOOKUP($C484,[1]SINAPI!$A$1:$G$7552,7,0),(IF($B484="CDHU",VLOOKUP($C484,[1]CDHU!$A$1:$G$4122,7,0),(IF($B484="SIEC",VLOOKUP($C484,[1]SIEC!$A$1:$F$4304,6,0),(IF($B484="DER",VLOOKUP($C484,[1]DER!$A$1:$F$2075,6,0),(IF($B484="SICRO",VLOOKUP($C484,[1]SICRO!$A$1:$E$6371,5,0)))))))))))))))</f>
        <v>#N/A</v>
      </c>
    </row>
    <row r="485" spans="2:17" ht="23.25" customHeight="1" x14ac:dyDescent="0.2">
      <c r="B485" s="62"/>
      <c r="C485" s="60" t="s">
        <v>10</v>
      </c>
      <c r="D485" s="200" t="s">
        <v>373</v>
      </c>
      <c r="E485" s="201"/>
      <c r="F485" s="201"/>
      <c r="G485" s="201"/>
      <c r="H485" s="202"/>
      <c r="I485" s="40"/>
      <c r="J485" s="61"/>
      <c r="K485" s="82">
        <v>1</v>
      </c>
      <c r="N485" s="32"/>
    </row>
    <row r="486" spans="2:17" x14ac:dyDescent="0.2">
      <c r="B486" s="62"/>
      <c r="C486" s="60" t="s">
        <v>10</v>
      </c>
      <c r="D486" s="55"/>
      <c r="E486" s="56"/>
      <c r="F486" s="56"/>
      <c r="G486" s="56"/>
      <c r="H486" s="57"/>
      <c r="I486" s="40"/>
      <c r="J486" s="61"/>
      <c r="N486" s="32"/>
    </row>
    <row r="487" spans="2:17" ht="23.25" customHeight="1" x14ac:dyDescent="0.2">
      <c r="B487" s="62" t="s">
        <v>9</v>
      </c>
      <c r="C487" s="77">
        <v>10004062</v>
      </c>
      <c r="D487" s="197" t="str">
        <f>UPPER(IF($B487="EDIF",VLOOKUP($C487,[1]EDIF!$A$1:$F$3677,2,0),(IF($B487="INFRA",VLOOKUP($C487,[1]INFRA!$A$1:$F$1859,2,0),(IF($B487="SINAPI",VLOOKUP($C487,[1]SINAPI!$A$1:$G$9552,2,0),(IF($B487="CDHU",VLOOKUP($C487,[1]CDHU!$A$1:$G$5122,2,0),(IF($B487="SIEC",VLOOKUP($C487,[1]SIEC!$A$1:$F$5304,2,0),(IF($B487="DER",VLOOKUP($C487,[1]DER!$A$1:$F$3075,2,0),(IF($B487="FDE",VLOOKUP($C487,[1]FDE!$A$1:$F$3289,2,0),(IF($B487="SICRO",VLOOKUP($C487,[1]SICRO!$A$1:$E$7371,2,0)))))))))))))))))</f>
        <v>TUBO DE PVC RÍGIDO, SOLDÁVEL (LINHA ÁGUA) - 25MM (3/4")</v>
      </c>
      <c r="E487" s="198"/>
      <c r="F487" s="198"/>
      <c r="G487" s="198"/>
      <c r="H487" s="199"/>
      <c r="I487" s="46" t="str">
        <f>UPPER(IF($B487="EDIF",VLOOKUP($C487,[1]EDIF!$A$1:$F$3677,3,0),(IF($B487="INFRA",VLOOKUP($C487,[1]INFRA!$A$1:$F$1859,3,0),(IF($B487="SINAPI",VLOOKUP($C487,[1]SINAPI!$A$1:$G$9552,3,0),(IF($B487="CDHU",VLOOKUP($C487,[1]CDHU!$A$1:$G$5122,3,0),(IF($B487="SIEC",VLOOKUP($C487,[1]SIEC!$A$1:$F$5304,3,0),(IF($B487="DER",VLOOKUP($C487,[1]DER!$A$1:$F$2075,3,0),(IF($B487="FDE",VLOOKUP($C487,[1]FDE!$A$1:$F$3289,3,0),(IF($B487="SICRO",VLOOKUP($C487,[1]SICRO!$A$1:$E$7371,3,0)))))))))))))))))</f>
        <v>M</v>
      </c>
      <c r="J487" s="61">
        <f>ROUND(SUM(K487:K490),2)</f>
        <v>186.6</v>
      </c>
      <c r="L487" s="1" t="str">
        <f>UPPER(ROUND((IF($B487="EDIF",VLOOKUP($C487,[1]EDIF!$A$1:$F$3677,4,0),(IF($B487="INFRA",VLOOKUP($C487,[1]INFRA!$A$1:$F$1859,4,0),(IF($B487="SINAPI",VLOOKUP($C487,[1]SINAPI!$A$1:$G$9552,4,0),(IF($B487="CDHU",VLOOKUP($C487,[1]CDHU!$A$1:$G$5122,6,0),(IF($B487="SIEC",VLOOKUP($C487,[1]SIEC!$A$1:$F$5304,5,0),(IF($B487="DER",VLOOKUP($C487,[1]DER!$A$1:$F$3075,5,0),(IF($B487="FDE",VLOOKUP($C487,[1]FDE!$A$1:$F$3289,5,0),(IF($B487="SICRO",VLOOKUP($C487,[1]SICRO!$A$1:$E$7371,4,0))))))))))))))))),2))</f>
        <v>29,93</v>
      </c>
      <c r="M487" s="1">
        <f t="shared" ref="M487" si="303">TRUNC(J487*L487,2)</f>
        <v>5584.93</v>
      </c>
      <c r="N487" s="49">
        <f t="shared" ref="N487" si="304">C487</f>
        <v>10004062</v>
      </c>
      <c r="O487" s="1" t="str">
        <f>UPPER(IF($B487="EDIF",VLOOKUP($C487,[1]EDIF!$A$1:$F$2677,5,0),(IF($B487="INFRA",VLOOKUP($C487,[1]INFRA!$A$1:$F$859,5,0),(IF($B487="SINAPI",VLOOKUP($C487,[1]SINAPI!$A$1:$G$7552,7,0),(IF($B487="CDHU",VLOOKUP($C487,[1]CDHU!$A$1:$G$4122,7,0),(IF($B487="SIEC",VLOOKUP($C487,[1]SIEC!$A$1:$F$4304,6,0),(IF($B487="DER",VLOOKUP($C487,[1]DER!$A$1:$F$2075,6,0),(IF($B487="SICRO",VLOOKUP($C487,[1]SICRO!$A$1:$E$6371,5,0)))))))))))))))</f>
        <v>SIURB-E JAN/26</v>
      </c>
    </row>
    <row r="488" spans="2:17" ht="23.25" customHeight="1" x14ac:dyDescent="0.2">
      <c r="B488" s="62"/>
      <c r="C488" s="60" t="s">
        <v>10</v>
      </c>
      <c r="D488" s="200" t="s">
        <v>386</v>
      </c>
      <c r="E488" s="201"/>
      <c r="F488" s="201"/>
      <c r="G488" s="201"/>
      <c r="H488" s="202"/>
      <c r="I488" s="40"/>
      <c r="J488" s="61"/>
      <c r="K488" s="82">
        <f>8+5+26+8+23</f>
        <v>70</v>
      </c>
      <c r="N488" s="32"/>
    </row>
    <row r="489" spans="2:17" ht="23.25" customHeight="1" x14ac:dyDescent="0.2">
      <c r="B489" s="62"/>
      <c r="C489" s="60" t="s">
        <v>10</v>
      </c>
      <c r="D489" s="200" t="s">
        <v>375</v>
      </c>
      <c r="E489" s="201"/>
      <c r="F489" s="201"/>
      <c r="G489" s="201"/>
      <c r="H489" s="202"/>
      <c r="I489" s="40"/>
      <c r="J489" s="61"/>
      <c r="K489" s="82">
        <f>53*2.2</f>
        <v>116.60000000000001</v>
      </c>
      <c r="N489" s="32"/>
    </row>
    <row r="490" spans="2:17" x14ac:dyDescent="0.2">
      <c r="B490" s="62"/>
      <c r="C490" s="60" t="s">
        <v>10</v>
      </c>
      <c r="D490" s="55"/>
      <c r="E490" s="56"/>
      <c r="F490" s="56"/>
      <c r="G490" s="56"/>
      <c r="H490" s="57"/>
      <c r="I490" s="40"/>
      <c r="J490" s="61"/>
      <c r="N490" s="32"/>
    </row>
    <row r="491" spans="2:17" ht="23.25" customHeight="1" x14ac:dyDescent="0.2">
      <c r="B491" s="62" t="s">
        <v>9</v>
      </c>
      <c r="C491" s="77">
        <v>10004065</v>
      </c>
      <c r="D491" s="197" t="str">
        <f>UPPER(IF($B491="EDIF",VLOOKUP($C491,[1]EDIF!$A$1:$F$3677,2,0),(IF($B491="INFRA",VLOOKUP($C491,[1]INFRA!$A$1:$F$1859,2,0),(IF($B491="SINAPI",VLOOKUP($C491,[1]SINAPI!$A$1:$G$9552,2,0),(IF($B491="CDHU",VLOOKUP($C491,[1]CDHU!$A$1:$G$5122,2,0),(IF($B491="SIEC",VLOOKUP($C491,[1]SIEC!$A$1:$F$5304,2,0),(IF($B491="DER",VLOOKUP($C491,[1]DER!$A$1:$F$3075,2,0),(IF($B491="FDE",VLOOKUP($C491,[1]FDE!$A$1:$F$3289,2,0),(IF($B491="SICRO",VLOOKUP($C491,[1]SICRO!$A$1:$E$7371,2,0)))))))))))))))))</f>
        <v>TUBO DE PVC RÍGIDO, SOLDÁVEL (LINHA ÁGUA) - 50MM (1 1/2")</v>
      </c>
      <c r="E491" s="198"/>
      <c r="F491" s="198"/>
      <c r="G491" s="198"/>
      <c r="H491" s="199"/>
      <c r="I491" s="46" t="str">
        <f>UPPER(IF($B491="EDIF",VLOOKUP($C491,[1]EDIF!$A$1:$F$3677,3,0),(IF($B491="INFRA",VLOOKUP($C491,[1]INFRA!$A$1:$F$1859,3,0),(IF($B491="SINAPI",VLOOKUP($C491,[1]SINAPI!$A$1:$G$9552,3,0),(IF($B491="CDHU",VLOOKUP($C491,[1]CDHU!$A$1:$G$5122,3,0),(IF($B491="SIEC",VLOOKUP($C491,[1]SIEC!$A$1:$F$5304,3,0),(IF($B491="DER",VLOOKUP($C491,[1]DER!$A$1:$F$2075,3,0),(IF($B491="FDE",VLOOKUP($C491,[1]FDE!$A$1:$F$3289,3,0),(IF($B491="SICRO",VLOOKUP($C491,[1]SICRO!$A$1:$E$7371,3,0)))))))))))))))))</f>
        <v>M</v>
      </c>
      <c r="J491" s="61">
        <f t="shared" ref="J491" si="305">ROUND(SUM(K491:K493),2)</f>
        <v>59</v>
      </c>
      <c r="L491" s="1" t="str">
        <f>UPPER(ROUND((IF($B491="EDIF",VLOOKUP($C491,[1]EDIF!$A$1:$F$3677,4,0),(IF($B491="INFRA",VLOOKUP($C491,[1]INFRA!$A$1:$F$1859,4,0),(IF($B491="SINAPI",VLOOKUP($C491,[1]SINAPI!$A$1:$G$9552,4,0),(IF($B491="CDHU",VLOOKUP($C491,[1]CDHU!$A$1:$G$5122,6,0),(IF($B491="SIEC",VLOOKUP($C491,[1]SIEC!$A$1:$F$5304,5,0),(IF($B491="DER",VLOOKUP($C491,[1]DER!$A$1:$F$3075,5,0),(IF($B491="FDE",VLOOKUP($C491,[1]FDE!$A$1:$F$3289,5,0),(IF($B491="SICRO",VLOOKUP($C491,[1]SICRO!$A$1:$E$7371,4,0))))))))))))))))),2))</f>
        <v>46,76</v>
      </c>
      <c r="M491" s="1">
        <f t="shared" ref="M491" si="306">TRUNC(J491*L491,2)</f>
        <v>2758.84</v>
      </c>
      <c r="N491" s="49">
        <f t="shared" ref="N491" si="307">C491</f>
        <v>10004065</v>
      </c>
      <c r="O491" s="1" t="str">
        <f>UPPER(IF($B491="EDIF",VLOOKUP($C491,[1]EDIF!$A$1:$F$2677,5,0),(IF($B491="INFRA",VLOOKUP($C491,[1]INFRA!$A$1:$F$859,5,0),(IF($B491="SINAPI",VLOOKUP($C491,[1]SINAPI!$A$1:$G$7552,7,0),(IF($B491="CDHU",VLOOKUP($C491,[1]CDHU!$A$1:$G$4122,7,0),(IF($B491="SIEC",VLOOKUP($C491,[1]SIEC!$A$1:$F$4304,6,0),(IF($B491="DER",VLOOKUP($C491,[1]DER!$A$1:$F$2075,6,0),(IF($B491="SICRO",VLOOKUP($C491,[1]SICRO!$A$1:$E$6371,5,0)))))))))))))))</f>
        <v>SIURB-E JAN/26</v>
      </c>
    </row>
    <row r="492" spans="2:17" ht="23.25" customHeight="1" x14ac:dyDescent="0.2">
      <c r="B492" s="62"/>
      <c r="C492" s="60" t="s">
        <v>10</v>
      </c>
      <c r="D492" s="200" t="s">
        <v>385</v>
      </c>
      <c r="E492" s="201"/>
      <c r="F492" s="201"/>
      <c r="G492" s="201"/>
      <c r="H492" s="202"/>
      <c r="I492" s="40"/>
      <c r="J492" s="61"/>
      <c r="K492" s="82">
        <f>6.5+10.5+10+11+8+13</f>
        <v>59</v>
      </c>
      <c r="N492" s="32"/>
    </row>
    <row r="493" spans="2:17" x14ac:dyDescent="0.2">
      <c r="B493" s="62"/>
      <c r="C493" s="60" t="s">
        <v>10</v>
      </c>
      <c r="D493" s="55"/>
      <c r="E493" s="56"/>
      <c r="F493" s="56"/>
      <c r="G493" s="56"/>
      <c r="H493" s="57"/>
      <c r="I493" s="40"/>
      <c r="J493" s="61"/>
      <c r="N493" s="32"/>
    </row>
    <row r="494" spans="2:17" ht="23.25" customHeight="1" x14ac:dyDescent="0.2">
      <c r="B494" s="62" t="s">
        <v>9</v>
      </c>
      <c r="C494" s="77">
        <v>10004067</v>
      </c>
      <c r="D494" s="197" t="str">
        <f>UPPER(IF($B494="EDIF",VLOOKUP($C494,[1]EDIF!$A$1:$F$3677,2,0),(IF($B494="INFRA",VLOOKUP($C494,[1]INFRA!$A$1:$F$1859,2,0),(IF($B494="SINAPI",VLOOKUP($C494,[1]SINAPI!$A$1:$G$9552,2,0),(IF($B494="CDHU",VLOOKUP($C494,[1]CDHU!$A$1:$G$5122,2,0),(IF($B494="SIEC",VLOOKUP($C494,[1]SIEC!$A$1:$F$5304,2,0),(IF($B494="DER",VLOOKUP($C494,[1]DER!$A$1:$F$3075,2,0),(IF($B494="FDE",VLOOKUP($C494,[1]FDE!$A$1:$F$3289,2,0),(IF($B494="SICRO",VLOOKUP($C494,[1]SICRO!$A$1:$E$7371,2,0)))))))))))))))))</f>
        <v>TUBO DE PVC RÍGIDO, SOLDÁVEL (LINHA ÁGUA) - 75MM (2 1/2")</v>
      </c>
      <c r="E494" s="198"/>
      <c r="F494" s="198"/>
      <c r="G494" s="198"/>
      <c r="H494" s="199"/>
      <c r="I494" s="46" t="str">
        <f>UPPER(IF($B494="EDIF",VLOOKUP($C494,[1]EDIF!$A$1:$F$3677,3,0),(IF($B494="INFRA",VLOOKUP($C494,[1]INFRA!$A$1:$F$1859,3,0),(IF($B494="SINAPI",VLOOKUP($C494,[1]SINAPI!$A$1:$G$9552,3,0),(IF($B494="CDHU",VLOOKUP($C494,[1]CDHU!$A$1:$G$5122,3,0),(IF($B494="SIEC",VLOOKUP($C494,[1]SIEC!$A$1:$F$5304,3,0),(IF($B494="DER",VLOOKUP($C494,[1]DER!$A$1:$F$2075,3,0),(IF($B494="FDE",VLOOKUP($C494,[1]FDE!$A$1:$F$3289,3,0),(IF($B494="SICRO",VLOOKUP($C494,[1]SICRO!$A$1:$E$7371,3,0)))))))))))))))))</f>
        <v>M</v>
      </c>
      <c r="J494" s="61">
        <f t="shared" ref="J494" si="308">ROUND(SUM(K494:K496),2)</f>
        <v>131</v>
      </c>
      <c r="L494" s="1" t="str">
        <f>UPPER(ROUND((IF($B494="EDIF",VLOOKUP($C494,[1]EDIF!$A$1:$F$3677,4,0),(IF($B494="INFRA",VLOOKUP($C494,[1]INFRA!$A$1:$F$1859,4,0),(IF($B494="SINAPI",VLOOKUP($C494,[1]SINAPI!$A$1:$G$9552,4,0),(IF($B494="CDHU",VLOOKUP($C494,[1]CDHU!$A$1:$G$5122,6,0),(IF($B494="SIEC",VLOOKUP($C494,[1]SIEC!$A$1:$F$5304,5,0),(IF($B494="DER",VLOOKUP($C494,[1]DER!$A$1:$F$3075,5,0),(IF($B494="FDE",VLOOKUP($C494,[1]FDE!$A$1:$F$3289,5,0),(IF($B494="SICRO",VLOOKUP($C494,[1]SICRO!$A$1:$E$7371,4,0))))))))))))))))),2))</f>
        <v>114,48</v>
      </c>
      <c r="M494" s="1">
        <f t="shared" ref="M494" si="309">TRUNC(J494*L494,2)</f>
        <v>14996.88</v>
      </c>
      <c r="N494" s="49">
        <f t="shared" ref="N494" si="310">C494</f>
        <v>10004067</v>
      </c>
      <c r="O494" s="1" t="str">
        <f>UPPER(IF($B494="EDIF",VLOOKUP($C494,[1]EDIF!$A$1:$F$2677,5,0),(IF($B494="INFRA",VLOOKUP($C494,[1]INFRA!$A$1:$F$859,5,0),(IF($B494="SINAPI",VLOOKUP($C494,[1]SINAPI!$A$1:$G$7552,7,0),(IF($B494="CDHU",VLOOKUP($C494,[1]CDHU!$A$1:$G$4122,7,0),(IF($B494="SIEC",VLOOKUP($C494,[1]SIEC!$A$1:$F$4304,6,0),(IF($B494="DER",VLOOKUP($C494,[1]DER!$A$1:$F$2075,6,0),(IF($B494="SICRO",VLOOKUP($C494,[1]SICRO!$A$1:$E$6371,5,0)))))))))))))))</f>
        <v>SIURB-E JAN/26</v>
      </c>
    </row>
    <row r="495" spans="2:17" ht="23.25" customHeight="1" x14ac:dyDescent="0.2">
      <c r="B495" s="62"/>
      <c r="C495" s="60" t="s">
        <v>10</v>
      </c>
      <c r="D495" s="200" t="s">
        <v>376</v>
      </c>
      <c r="E495" s="201"/>
      <c r="F495" s="201"/>
      <c r="G495" s="201"/>
      <c r="H495" s="202"/>
      <c r="I495" s="40"/>
      <c r="J495" s="61"/>
      <c r="K495" s="82">
        <f>30+45+17+17+22</f>
        <v>131</v>
      </c>
      <c r="N495" s="32"/>
    </row>
    <row r="496" spans="2:17" x14ac:dyDescent="0.2">
      <c r="B496" s="62"/>
      <c r="C496" s="60" t="s">
        <v>10</v>
      </c>
      <c r="D496" s="55"/>
      <c r="E496" s="56"/>
      <c r="F496" s="56"/>
      <c r="G496" s="56"/>
      <c r="H496" s="57"/>
      <c r="I496" s="40"/>
      <c r="J496" s="61"/>
      <c r="N496" s="32"/>
    </row>
    <row r="497" spans="2:15" ht="23.25" customHeight="1" x14ac:dyDescent="0.2">
      <c r="B497" s="62" t="s">
        <v>9</v>
      </c>
      <c r="C497" s="77">
        <v>10004002</v>
      </c>
      <c r="D497" s="197" t="str">
        <f>UPPER(IF($B497="EDIF",VLOOKUP($C497,[1]EDIF!$A$1:$F$3677,2,0),(IF($B497="INFRA",VLOOKUP($C497,[1]INFRA!$A$1:$F$1859,2,0),(IF($B497="SINAPI",VLOOKUP($C497,[1]SINAPI!$A$1:$G$9552,2,0),(IF($B497="CDHU",VLOOKUP($C497,[1]CDHU!$A$1:$G$5122,2,0),(IF($B497="SIEC",VLOOKUP($C497,[1]SIEC!$A$1:$F$5304,2,0),(IF($B497="DER",VLOOKUP($C497,[1]DER!$A$1:$F$3075,2,0),(IF($B497="FDE",VLOOKUP($C497,[1]FDE!$A$1:$F$3289,2,0),(IF($B497="SICRO",VLOOKUP($C497,[1]SICRO!$A$1:$E$7371,2,0)))))))))))))))))</f>
        <v>TUBO DE AÇO GALVANIZADO, CLASSE LEVE I (LINHA ÁGUA) - 3/4"</v>
      </c>
      <c r="E497" s="198"/>
      <c r="F497" s="198"/>
      <c r="G497" s="198"/>
      <c r="H497" s="199"/>
      <c r="I497" s="46" t="str">
        <f>UPPER(IF($B497="EDIF",VLOOKUP($C497,[1]EDIF!$A$1:$F$3677,3,0),(IF($B497="INFRA",VLOOKUP($C497,[1]INFRA!$A$1:$F$1859,3,0),(IF($B497="SINAPI",VLOOKUP($C497,[1]SINAPI!$A$1:$G$9552,3,0),(IF($B497="CDHU",VLOOKUP($C497,[1]CDHU!$A$1:$G$5122,3,0),(IF($B497="SIEC",VLOOKUP($C497,[1]SIEC!$A$1:$F$5304,3,0),(IF($B497="DER",VLOOKUP($C497,[1]DER!$A$1:$F$2075,3,0),(IF($B497="FDE",VLOOKUP($C497,[1]FDE!$A$1:$F$3289,3,0),(IF($B497="SICRO",VLOOKUP($C497,[1]SICRO!$A$1:$E$7371,3,0)))))))))))))))))</f>
        <v>M</v>
      </c>
      <c r="J497" s="61">
        <f t="shared" ref="J497" si="311">ROUND(SUM(K497:K499),2)</f>
        <v>32</v>
      </c>
      <c r="L497" s="1" t="str">
        <f>UPPER(ROUND((IF($B497="EDIF",VLOOKUP($C497,[1]EDIF!$A$1:$F$3677,4,0),(IF($B497="INFRA",VLOOKUP($C497,[1]INFRA!$A$1:$F$1859,4,0),(IF($B497="SINAPI",VLOOKUP($C497,[1]SINAPI!$A$1:$G$9552,4,0),(IF($B497="CDHU",VLOOKUP($C497,[1]CDHU!$A$1:$G$5122,6,0),(IF($B497="SIEC",VLOOKUP($C497,[1]SIEC!$A$1:$F$5304,5,0),(IF($B497="DER",VLOOKUP($C497,[1]DER!$A$1:$F$3075,5,0),(IF($B497="FDE",VLOOKUP($C497,[1]FDE!$A$1:$F$3289,5,0),(IF($B497="SICRO",VLOOKUP($C497,[1]SICRO!$A$1:$E$7371,4,0))))))))))))))))),2))</f>
        <v>78,61</v>
      </c>
      <c r="M497" s="1">
        <f t="shared" ref="M497" si="312">TRUNC(J497*L497,2)</f>
        <v>2515.52</v>
      </c>
      <c r="N497" s="49">
        <f t="shared" ref="N497" si="313">C497</f>
        <v>10004002</v>
      </c>
      <c r="O497" s="1" t="str">
        <f>UPPER(IF($B497="EDIF",VLOOKUP($C497,[1]EDIF!$A$1:$F$2677,5,0),(IF($B497="INFRA",VLOOKUP($C497,[1]INFRA!$A$1:$F$859,5,0),(IF($B497="SINAPI",VLOOKUP($C497,[1]SINAPI!$A$1:$G$7552,7,0),(IF($B497="CDHU",VLOOKUP($C497,[1]CDHU!$A$1:$G$4122,7,0),(IF($B497="SIEC",VLOOKUP($C497,[1]SIEC!$A$1:$F$4304,6,0),(IF($B497="DER",VLOOKUP($C497,[1]DER!$A$1:$F$2075,6,0),(IF($B497="SICRO",VLOOKUP($C497,[1]SICRO!$A$1:$E$6371,5,0)))))))))))))))</f>
        <v>SIURB-E JAN/26</v>
      </c>
    </row>
    <row r="498" spans="2:15" ht="23.25" customHeight="1" x14ac:dyDescent="0.2">
      <c r="B498" s="62"/>
      <c r="C498" s="60" t="s">
        <v>10</v>
      </c>
      <c r="D498" s="200" t="s">
        <v>377</v>
      </c>
      <c r="E498" s="201"/>
      <c r="F498" s="201"/>
      <c r="G498" s="201"/>
      <c r="H498" s="202"/>
      <c r="I498" s="40"/>
      <c r="J498" s="61"/>
      <c r="K498" s="82">
        <v>32</v>
      </c>
      <c r="N498" s="32"/>
    </row>
    <row r="499" spans="2:15" x14ac:dyDescent="0.2">
      <c r="B499" s="62"/>
      <c r="C499" s="60" t="s">
        <v>10</v>
      </c>
      <c r="D499" s="55"/>
      <c r="E499" s="56"/>
      <c r="F499" s="56"/>
      <c r="G499" s="56"/>
      <c r="H499" s="57"/>
      <c r="I499" s="40"/>
      <c r="J499" s="61"/>
      <c r="N499" s="32"/>
    </row>
    <row r="500" spans="2:15" ht="23.25" customHeight="1" x14ac:dyDescent="0.2">
      <c r="B500" s="62" t="s">
        <v>9</v>
      </c>
      <c r="C500" s="77">
        <v>10004005</v>
      </c>
      <c r="D500" s="197" t="str">
        <f>UPPER(IF($B500="EDIF",VLOOKUP($C500,[1]EDIF!$A$1:$F$3677,2,0),(IF($B500="INFRA",VLOOKUP($C500,[1]INFRA!$A$1:$F$1859,2,0),(IF($B500="SINAPI",VLOOKUP($C500,[1]SINAPI!$A$1:$G$9552,2,0),(IF($B500="CDHU",VLOOKUP($C500,[1]CDHU!$A$1:$G$5122,2,0),(IF($B500="SIEC",VLOOKUP($C500,[1]SIEC!$A$1:$F$5304,2,0),(IF($B500="DER",VLOOKUP($C500,[1]DER!$A$1:$F$3075,2,0),(IF($B500="FDE",VLOOKUP($C500,[1]FDE!$A$1:$F$3289,2,0),(IF($B500="SICRO",VLOOKUP($C500,[1]SICRO!$A$1:$E$7371,2,0)))))))))))))))))</f>
        <v>TUBO DE AÇO GALVANIZADO, CLASSE LEVE I (LINHA ÁGUA) - 1 1/2"</v>
      </c>
      <c r="E500" s="198"/>
      <c r="F500" s="198"/>
      <c r="G500" s="198"/>
      <c r="H500" s="199"/>
      <c r="I500" s="46" t="str">
        <f>UPPER(IF($B500="EDIF",VLOOKUP($C500,[1]EDIF!$A$1:$F$3677,3,0),(IF($B500="INFRA",VLOOKUP($C500,[1]INFRA!$A$1:$F$1859,3,0),(IF($B500="SINAPI",VLOOKUP($C500,[1]SINAPI!$A$1:$G$9552,3,0),(IF($B500="CDHU",VLOOKUP($C500,[1]CDHU!$A$1:$G$5122,3,0),(IF($B500="SIEC",VLOOKUP($C500,[1]SIEC!$A$1:$F$5304,3,0),(IF($B500="DER",VLOOKUP($C500,[1]DER!$A$1:$F$2075,3,0),(IF($B500="FDE",VLOOKUP($C500,[1]FDE!$A$1:$F$3289,3,0),(IF($B500="SICRO",VLOOKUP($C500,[1]SICRO!$A$1:$E$7371,3,0)))))))))))))))))</f>
        <v>M</v>
      </c>
      <c r="J500" s="61">
        <f t="shared" ref="J500" si="314">ROUND(SUM(K500:K502),2)</f>
        <v>32</v>
      </c>
      <c r="L500" s="1" t="str">
        <f>UPPER(ROUND((IF($B500="EDIF",VLOOKUP($C500,[1]EDIF!$A$1:$F$3677,4,0),(IF($B500="INFRA",VLOOKUP($C500,[1]INFRA!$A$1:$F$1859,4,0),(IF($B500="SINAPI",VLOOKUP($C500,[1]SINAPI!$A$1:$G$9552,4,0),(IF($B500="CDHU",VLOOKUP($C500,[1]CDHU!$A$1:$G$5122,6,0),(IF($B500="SIEC",VLOOKUP($C500,[1]SIEC!$A$1:$F$5304,5,0),(IF($B500="DER",VLOOKUP($C500,[1]DER!$A$1:$F$3075,5,0),(IF($B500="FDE",VLOOKUP($C500,[1]FDE!$A$1:$F$3289,5,0),(IF($B500="SICRO",VLOOKUP($C500,[1]SICRO!$A$1:$E$7371,4,0))))))))))))))))),2))</f>
        <v>148,18</v>
      </c>
      <c r="M500" s="1">
        <f t="shared" ref="M500" si="315">TRUNC(J500*L500,2)</f>
        <v>4741.76</v>
      </c>
      <c r="N500" s="49">
        <f t="shared" ref="N500" si="316">C500</f>
        <v>10004005</v>
      </c>
      <c r="O500" s="1" t="str">
        <f>UPPER(IF($B500="EDIF",VLOOKUP($C500,[1]EDIF!$A$1:$F$2677,5,0),(IF($B500="INFRA",VLOOKUP($C500,[1]INFRA!$A$1:$F$859,5,0),(IF($B500="SINAPI",VLOOKUP($C500,[1]SINAPI!$A$1:$G$7552,7,0),(IF($B500="CDHU",VLOOKUP($C500,[1]CDHU!$A$1:$G$4122,7,0),(IF($B500="SIEC",VLOOKUP($C500,[1]SIEC!$A$1:$F$4304,6,0),(IF($B500="DER",VLOOKUP($C500,[1]DER!$A$1:$F$2075,6,0),(IF($B500="SICRO",VLOOKUP($C500,[1]SICRO!$A$1:$E$6371,5,0)))))))))))))))</f>
        <v>SIURB-E JAN/26</v>
      </c>
    </row>
    <row r="501" spans="2:15" ht="23.25" customHeight="1" x14ac:dyDescent="0.2">
      <c r="B501" s="62"/>
      <c r="C501" s="60" t="s">
        <v>10</v>
      </c>
      <c r="D501" s="200" t="s">
        <v>378</v>
      </c>
      <c r="E501" s="201"/>
      <c r="F501" s="201"/>
      <c r="G501" s="201"/>
      <c r="H501" s="202"/>
      <c r="I501" s="40"/>
      <c r="J501" s="61"/>
      <c r="K501" s="82">
        <v>32</v>
      </c>
      <c r="N501" s="32"/>
    </row>
    <row r="502" spans="2:15" x14ac:dyDescent="0.2">
      <c r="B502" s="62"/>
      <c r="C502" s="60" t="s">
        <v>10</v>
      </c>
      <c r="D502" s="55"/>
      <c r="E502" s="56"/>
      <c r="F502" s="56"/>
      <c r="G502" s="56"/>
      <c r="H502" s="57"/>
      <c r="I502" s="40"/>
      <c r="J502" s="61"/>
      <c r="N502" s="32"/>
    </row>
    <row r="503" spans="2:15" ht="23.25" customHeight="1" x14ac:dyDescent="0.2">
      <c r="B503" s="62" t="s">
        <v>9</v>
      </c>
      <c r="C503" s="77">
        <v>10004007</v>
      </c>
      <c r="D503" s="197" t="str">
        <f>UPPER(IF($B503="EDIF",VLOOKUP($C503,[1]EDIF!$A$1:$F$3677,2,0),(IF($B503="INFRA",VLOOKUP($C503,[1]INFRA!$A$1:$F$1859,2,0),(IF($B503="SINAPI",VLOOKUP($C503,[1]SINAPI!$A$1:$G$9552,2,0),(IF($B503="CDHU",VLOOKUP($C503,[1]CDHU!$A$1:$G$5122,2,0),(IF($B503="SIEC",VLOOKUP($C503,[1]SIEC!$A$1:$F$5304,2,0),(IF($B503="DER",VLOOKUP($C503,[1]DER!$A$1:$F$3075,2,0),(IF($B503="FDE",VLOOKUP($C503,[1]FDE!$A$1:$F$3289,2,0),(IF($B503="SICRO",VLOOKUP($C503,[1]SICRO!$A$1:$E$7371,2,0)))))))))))))))))</f>
        <v>TUBO DE AÇO GALVANIZADO, CLASSE LEVE I (LINHA ÁGUA) - 2 1/2"</v>
      </c>
      <c r="E503" s="198"/>
      <c r="F503" s="198"/>
      <c r="G503" s="198"/>
      <c r="H503" s="199"/>
      <c r="I503" s="46" t="str">
        <f>UPPER(IF($B503="EDIF",VLOOKUP($C503,[1]EDIF!$A$1:$F$3677,3,0),(IF($B503="INFRA",VLOOKUP($C503,[1]INFRA!$A$1:$F$1859,3,0),(IF($B503="SINAPI",VLOOKUP($C503,[1]SINAPI!$A$1:$G$9552,3,0),(IF($B503="CDHU",VLOOKUP($C503,[1]CDHU!$A$1:$G$5122,3,0),(IF($B503="SIEC",VLOOKUP($C503,[1]SIEC!$A$1:$F$5304,3,0),(IF($B503="DER",VLOOKUP($C503,[1]DER!$A$1:$F$2075,3,0),(IF($B503="FDE",VLOOKUP($C503,[1]FDE!$A$1:$F$3289,3,0),(IF($B503="SICRO",VLOOKUP($C503,[1]SICRO!$A$1:$E$7371,3,0)))))))))))))))))</f>
        <v>M</v>
      </c>
      <c r="J503" s="61">
        <f t="shared" ref="J503" si="317">ROUND(SUM(K503:K505),2)</f>
        <v>90</v>
      </c>
      <c r="L503" s="1" t="str">
        <f>UPPER(ROUND((IF($B503="EDIF",VLOOKUP($C503,[1]EDIF!$A$1:$F$3677,4,0),(IF($B503="INFRA",VLOOKUP($C503,[1]INFRA!$A$1:$F$1859,4,0),(IF($B503="SINAPI",VLOOKUP($C503,[1]SINAPI!$A$1:$G$9552,4,0),(IF($B503="CDHU",VLOOKUP($C503,[1]CDHU!$A$1:$G$5122,6,0),(IF($B503="SIEC",VLOOKUP($C503,[1]SIEC!$A$1:$F$5304,5,0),(IF($B503="DER",VLOOKUP($C503,[1]DER!$A$1:$F$3075,5,0),(IF($B503="FDE",VLOOKUP($C503,[1]FDE!$A$1:$F$3289,5,0),(IF($B503="SICRO",VLOOKUP($C503,[1]SICRO!$A$1:$E$7371,4,0))))))))))))))))),2))</f>
        <v>217,93</v>
      </c>
      <c r="M503" s="1">
        <f t="shared" ref="M503" si="318">TRUNC(J503*L503,2)</f>
        <v>19613.7</v>
      </c>
      <c r="N503" s="49">
        <f t="shared" ref="N503" si="319">C503</f>
        <v>10004007</v>
      </c>
      <c r="O503" s="1" t="str">
        <f>UPPER(IF($B503="EDIF",VLOOKUP($C503,[1]EDIF!$A$1:$F$2677,5,0),(IF($B503="INFRA",VLOOKUP($C503,[1]INFRA!$A$1:$F$859,5,0),(IF($B503="SINAPI",VLOOKUP($C503,[1]SINAPI!$A$1:$G$7552,7,0),(IF($B503="CDHU",VLOOKUP($C503,[1]CDHU!$A$1:$G$4122,7,0),(IF($B503="SIEC",VLOOKUP($C503,[1]SIEC!$A$1:$F$4304,6,0),(IF($B503="DER",VLOOKUP($C503,[1]DER!$A$1:$F$2075,6,0),(IF($B503="SICRO",VLOOKUP($C503,[1]SICRO!$A$1:$E$6371,5,0)))))))))))))))</f>
        <v>SIURB-E JAN/26</v>
      </c>
    </row>
    <row r="504" spans="2:15" ht="23.25" customHeight="1" x14ac:dyDescent="0.2">
      <c r="B504" s="62"/>
      <c r="C504" s="60" t="s">
        <v>10</v>
      </c>
      <c r="D504" s="200" t="s">
        <v>379</v>
      </c>
      <c r="E504" s="201"/>
      <c r="F504" s="201"/>
      <c r="G504" s="201"/>
      <c r="H504" s="202"/>
      <c r="I504" s="40"/>
      <c r="J504" s="61"/>
      <c r="K504" s="82">
        <v>90</v>
      </c>
      <c r="N504" s="32"/>
    </row>
    <row r="505" spans="2:15" x14ac:dyDescent="0.2">
      <c r="B505" s="62"/>
      <c r="C505" s="60" t="s">
        <v>10</v>
      </c>
      <c r="D505" s="55"/>
      <c r="E505" s="56"/>
      <c r="F505" s="56"/>
      <c r="G505" s="56"/>
      <c r="H505" s="57"/>
      <c r="I505" s="40"/>
      <c r="J505" s="61"/>
      <c r="N505" s="32"/>
    </row>
    <row r="506" spans="2:15" ht="23.25" customHeight="1" x14ac:dyDescent="0.2">
      <c r="B506" s="62" t="s">
        <v>9</v>
      </c>
      <c r="C506" s="77">
        <v>10003074</v>
      </c>
      <c r="D506" s="197" t="str">
        <f>UPPER(IF($B506="EDIF",VLOOKUP($C506,[1]EDIF!$A$1:$F$3677,2,0),(IF($B506="INFRA",VLOOKUP($C506,[1]INFRA!$A$1:$F$1859,2,0),(IF($B506="SINAPI",VLOOKUP($C506,[1]SINAPI!$A$1:$G$9552,2,0),(IF($B506="CDHU",VLOOKUP($C506,[1]CDHU!$A$1:$G$5122,2,0),(IF($B506="SIEC",VLOOKUP($C506,[1]SIEC!$A$1:$F$5304,2,0),(IF($B506="DER",VLOOKUP($C506,[1]DER!$A$1:$F$3075,2,0),(IF($B506="FDE",VLOOKUP($C506,[1]FDE!$A$1:$F$3289,2,0),(IF($B506="SICRO",VLOOKUP($C506,[1]SICRO!$A$1:$E$7371,2,0)))))))))))))))))</f>
        <v>VÁLVULA DE RETENÇÃO VERTICAL - 1 1/2"</v>
      </c>
      <c r="E506" s="198"/>
      <c r="F506" s="198"/>
      <c r="G506" s="198"/>
      <c r="H506" s="199"/>
      <c r="I506" s="46" t="str">
        <f>UPPER(IF($B506="EDIF",VLOOKUP($C506,[1]EDIF!$A$1:$F$3677,3,0),(IF($B506="INFRA",VLOOKUP($C506,[1]INFRA!$A$1:$F$1859,3,0),(IF($B506="SINAPI",VLOOKUP($C506,[1]SINAPI!$A$1:$G$9552,3,0),(IF($B506="CDHU",VLOOKUP($C506,[1]CDHU!$A$1:$G$5122,3,0),(IF($B506="SIEC",VLOOKUP($C506,[1]SIEC!$A$1:$F$5304,3,0),(IF($B506="DER",VLOOKUP($C506,[1]DER!$A$1:$F$2075,3,0),(IF($B506="FDE",VLOOKUP($C506,[1]FDE!$A$1:$F$3289,3,0),(IF($B506="SICRO",VLOOKUP($C506,[1]SICRO!$A$1:$E$7371,3,0)))))))))))))))))</f>
        <v>UN</v>
      </c>
      <c r="J506" s="61">
        <f t="shared" ref="J506" si="320">ROUND(SUM(K506:K508),2)</f>
        <v>1</v>
      </c>
      <c r="L506" s="1" t="str">
        <f>UPPER(ROUND((IF($B506="EDIF",VLOOKUP($C506,[1]EDIF!$A$1:$F$3677,4,0),(IF($B506="INFRA",VLOOKUP($C506,[1]INFRA!$A$1:$F$1859,4,0),(IF($B506="SINAPI",VLOOKUP($C506,[1]SINAPI!$A$1:$G$9552,4,0),(IF($B506="CDHU",VLOOKUP($C506,[1]CDHU!$A$1:$G$5122,6,0),(IF($B506="SIEC",VLOOKUP($C506,[1]SIEC!$A$1:$F$5304,5,0),(IF($B506="DER",VLOOKUP($C506,[1]DER!$A$1:$F$3075,5,0),(IF($B506="FDE",VLOOKUP($C506,[1]FDE!$A$1:$F$3289,5,0),(IF($B506="SICRO",VLOOKUP($C506,[1]SICRO!$A$1:$E$7371,4,0))))))))))))))))),2))</f>
        <v>219,65</v>
      </c>
      <c r="M506" s="1">
        <f t="shared" ref="M506" si="321">TRUNC(J506*L506,2)</f>
        <v>219.65</v>
      </c>
      <c r="N506" s="49">
        <f t="shared" ref="N506" si="322">C506</f>
        <v>10003074</v>
      </c>
      <c r="O506" s="1" t="str">
        <f>UPPER(IF($B506="EDIF",VLOOKUP($C506,[1]EDIF!$A$1:$F$2677,5,0),(IF($B506="INFRA",VLOOKUP($C506,[1]INFRA!$A$1:$F$859,5,0),(IF($B506="SINAPI",VLOOKUP($C506,[1]SINAPI!$A$1:$G$7552,7,0),(IF($B506="CDHU",VLOOKUP($C506,[1]CDHU!$A$1:$G$4122,7,0),(IF($B506="SIEC",VLOOKUP($C506,[1]SIEC!$A$1:$F$4304,6,0),(IF($B506="DER",VLOOKUP($C506,[1]DER!$A$1:$F$2075,6,0),(IF($B506="SICRO",VLOOKUP($C506,[1]SICRO!$A$1:$E$6371,5,0)))))))))))))))</f>
        <v>SIURB-E JAN/26</v>
      </c>
    </row>
    <row r="507" spans="2:15" ht="23.25" customHeight="1" x14ac:dyDescent="0.2">
      <c r="B507" s="62"/>
      <c r="C507" s="60" t="s">
        <v>10</v>
      </c>
      <c r="D507" s="200" t="s">
        <v>373</v>
      </c>
      <c r="E507" s="201"/>
      <c r="F507" s="201"/>
      <c r="G507" s="201"/>
      <c r="H507" s="202"/>
      <c r="I507" s="40"/>
      <c r="J507" s="61"/>
      <c r="K507" s="82">
        <v>1</v>
      </c>
      <c r="N507" s="32"/>
    </row>
    <row r="508" spans="2:15" x14ac:dyDescent="0.2">
      <c r="B508" s="62"/>
      <c r="C508" s="60" t="s">
        <v>10</v>
      </c>
      <c r="D508" s="55"/>
      <c r="E508" s="56"/>
      <c r="F508" s="56"/>
      <c r="G508" s="56"/>
      <c r="H508" s="57"/>
      <c r="I508" s="40"/>
      <c r="J508" s="61"/>
      <c r="N508" s="32"/>
    </row>
    <row r="509" spans="2:15" ht="23.25" customHeight="1" x14ac:dyDescent="0.2">
      <c r="B509" s="62" t="s">
        <v>9</v>
      </c>
      <c r="C509" s="77">
        <v>10003076</v>
      </c>
      <c r="D509" s="197" t="str">
        <f>UPPER(IF($B509="EDIF",VLOOKUP($C509,[1]EDIF!$A$1:$F$3677,2,0),(IF($B509="INFRA",VLOOKUP($C509,[1]INFRA!$A$1:$F$1859,2,0),(IF($B509="SINAPI",VLOOKUP($C509,[1]SINAPI!$A$1:$G$9552,2,0),(IF($B509="CDHU",VLOOKUP($C509,[1]CDHU!$A$1:$G$5122,2,0),(IF($B509="SIEC",VLOOKUP($C509,[1]SIEC!$A$1:$F$5304,2,0),(IF($B509="DER",VLOOKUP($C509,[1]DER!$A$1:$F$3075,2,0),(IF($B509="FDE",VLOOKUP($C509,[1]FDE!$A$1:$F$3289,2,0),(IF($B509="SICRO",VLOOKUP($C509,[1]SICRO!$A$1:$E$7371,2,0)))))))))))))))))</f>
        <v>VÁLVULA DE RETENÇÃO VERTICAL - 2 1/2"</v>
      </c>
      <c r="E509" s="198"/>
      <c r="F509" s="198"/>
      <c r="G509" s="198"/>
      <c r="H509" s="199"/>
      <c r="I509" s="46" t="str">
        <f>UPPER(IF($B509="EDIF",VLOOKUP($C509,[1]EDIF!$A$1:$F$3677,3,0),(IF($B509="INFRA",VLOOKUP($C509,[1]INFRA!$A$1:$F$1859,3,0),(IF($B509="SINAPI",VLOOKUP($C509,[1]SINAPI!$A$1:$G$9552,3,0),(IF($B509="CDHU",VLOOKUP($C509,[1]CDHU!$A$1:$G$5122,3,0),(IF($B509="SIEC",VLOOKUP($C509,[1]SIEC!$A$1:$F$5304,3,0),(IF($B509="DER",VLOOKUP($C509,[1]DER!$A$1:$F$2075,3,0),(IF($B509="FDE",VLOOKUP($C509,[1]FDE!$A$1:$F$3289,3,0),(IF($B509="SICRO",VLOOKUP($C509,[1]SICRO!$A$1:$E$7371,3,0)))))))))))))))))</f>
        <v>UN</v>
      </c>
      <c r="J509" s="61">
        <f t="shared" ref="J509" si="323">ROUND(SUM(K509:K511),2)</f>
        <v>5</v>
      </c>
      <c r="L509" s="1" t="str">
        <f>UPPER(ROUND((IF($B509="EDIF",VLOOKUP($C509,[1]EDIF!$A$1:$F$3677,4,0),(IF($B509="INFRA",VLOOKUP($C509,[1]INFRA!$A$1:$F$1859,4,0),(IF($B509="SINAPI",VLOOKUP($C509,[1]SINAPI!$A$1:$G$9552,4,0),(IF($B509="CDHU",VLOOKUP($C509,[1]CDHU!$A$1:$G$5122,6,0),(IF($B509="SIEC",VLOOKUP($C509,[1]SIEC!$A$1:$F$5304,5,0),(IF($B509="DER",VLOOKUP($C509,[1]DER!$A$1:$F$3075,5,0),(IF($B509="FDE",VLOOKUP($C509,[1]FDE!$A$1:$F$3289,5,0),(IF($B509="SICRO",VLOOKUP($C509,[1]SICRO!$A$1:$E$7371,4,0))))))))))))))))),2))</f>
        <v>483,76</v>
      </c>
      <c r="M509" s="1">
        <f t="shared" ref="M509" si="324">TRUNC(J509*L509,2)</f>
        <v>2418.8000000000002</v>
      </c>
      <c r="N509" s="49">
        <f t="shared" ref="N509" si="325">C509</f>
        <v>10003076</v>
      </c>
      <c r="O509" s="1" t="str">
        <f>UPPER(IF($B509="EDIF",VLOOKUP($C509,[1]EDIF!$A$1:$F$2677,5,0),(IF($B509="INFRA",VLOOKUP($C509,[1]INFRA!$A$1:$F$859,5,0),(IF($B509="SINAPI",VLOOKUP($C509,[1]SINAPI!$A$1:$G$7552,7,0),(IF($B509="CDHU",VLOOKUP($C509,[1]CDHU!$A$1:$G$4122,7,0),(IF($B509="SIEC",VLOOKUP($C509,[1]SIEC!$A$1:$F$4304,6,0),(IF($B509="DER",VLOOKUP($C509,[1]DER!$A$1:$F$2075,6,0),(IF($B509="SICRO",VLOOKUP($C509,[1]SICRO!$A$1:$E$6371,5,0)))))))))))))))</f>
        <v>SIURB-E JAN/26</v>
      </c>
    </row>
    <row r="510" spans="2:15" ht="23.25" customHeight="1" x14ac:dyDescent="0.2">
      <c r="B510" s="62"/>
      <c r="C510" s="60" t="s">
        <v>10</v>
      </c>
      <c r="D510" s="200" t="s">
        <v>362</v>
      </c>
      <c r="E510" s="201"/>
      <c r="F510" s="201"/>
      <c r="G510" s="201"/>
      <c r="H510" s="202"/>
      <c r="I510" s="40"/>
      <c r="J510" s="61"/>
      <c r="K510" s="82">
        <v>5</v>
      </c>
      <c r="N510" s="32"/>
    </row>
    <row r="511" spans="2:15" x14ac:dyDescent="0.2">
      <c r="B511" s="62"/>
      <c r="C511" s="60" t="s">
        <v>10</v>
      </c>
      <c r="D511" s="55"/>
      <c r="E511" s="56"/>
      <c r="F511" s="56"/>
      <c r="G511" s="56"/>
      <c r="H511" s="57"/>
      <c r="I511" s="40"/>
      <c r="J511" s="61"/>
      <c r="N511" s="32"/>
    </row>
    <row r="512" spans="2:15" ht="23.25" customHeight="1" x14ac:dyDescent="0.2">
      <c r="B512" s="62" t="s">
        <v>9</v>
      </c>
      <c r="C512" s="77">
        <v>10005002</v>
      </c>
      <c r="D512" s="197" t="str">
        <f>UPPER(IF($B512="EDIF",VLOOKUP($C512,[1]EDIF!$A$1:$F$3677,2,0),(IF($B512="INFRA",VLOOKUP($C512,[1]INFRA!$A$1:$F$1859,2,0),(IF($B512="SINAPI",VLOOKUP($C512,[1]SINAPI!$A$1:$G$9552,2,0),(IF($B512="CDHU",VLOOKUP($C512,[1]CDHU!$A$1:$G$5122,2,0),(IF($B512="SIEC",VLOOKUP($C512,[1]SIEC!$A$1:$F$5304,2,0),(IF($B512="DER",VLOOKUP($C512,[1]DER!$A$1:$F$3075,2,0),(IF($B512="FDE",VLOOKUP($C512,[1]FDE!$A$1:$F$3289,2,0),(IF($B512="SICRO",VLOOKUP($C512,[1]SICRO!$A$1:$E$7371,2,0)))))))))))))))))</f>
        <v>REGISTRO DE GAVETA, METAL AMARELO - 3/4"</v>
      </c>
      <c r="E512" s="198"/>
      <c r="F512" s="198"/>
      <c r="G512" s="198"/>
      <c r="H512" s="199"/>
      <c r="I512" s="46" t="str">
        <f>UPPER(IF($B512="EDIF",VLOOKUP($C512,[1]EDIF!$A$1:$F$3677,3,0),(IF($B512="INFRA",VLOOKUP($C512,[1]INFRA!$A$1:$F$1859,3,0),(IF($B512="SINAPI",VLOOKUP($C512,[1]SINAPI!$A$1:$G$9552,3,0),(IF($B512="CDHU",VLOOKUP($C512,[1]CDHU!$A$1:$G$5122,3,0),(IF($B512="SIEC",VLOOKUP($C512,[1]SIEC!$A$1:$F$5304,3,0),(IF($B512="DER",VLOOKUP($C512,[1]DER!$A$1:$F$2075,3,0),(IF($B512="FDE",VLOOKUP($C512,[1]FDE!$A$1:$F$3289,3,0),(IF($B512="SICRO",VLOOKUP($C512,[1]SICRO!$A$1:$E$7371,3,0)))))))))))))))))</f>
        <v>UN</v>
      </c>
      <c r="J512" s="61">
        <f t="shared" ref="J512" si="326">ROUND(SUM(K512:K514),2)</f>
        <v>7</v>
      </c>
      <c r="L512" s="1" t="str">
        <f>UPPER(ROUND((IF($B512="EDIF",VLOOKUP($C512,[1]EDIF!$A$1:$F$3677,4,0),(IF($B512="INFRA",VLOOKUP($C512,[1]INFRA!$A$1:$F$1859,4,0),(IF($B512="SINAPI",VLOOKUP($C512,[1]SINAPI!$A$1:$G$9552,4,0),(IF($B512="CDHU",VLOOKUP($C512,[1]CDHU!$A$1:$G$5122,6,0),(IF($B512="SIEC",VLOOKUP($C512,[1]SIEC!$A$1:$F$5304,5,0),(IF($B512="DER",VLOOKUP($C512,[1]DER!$A$1:$F$3075,5,0),(IF($B512="FDE",VLOOKUP($C512,[1]FDE!$A$1:$F$3289,5,0),(IF($B512="SICRO",VLOOKUP($C512,[1]SICRO!$A$1:$E$7371,4,0))))))))))))))))),2))</f>
        <v>75,5</v>
      </c>
      <c r="M512" s="1">
        <f t="shared" ref="M512" si="327">TRUNC(J512*L512,2)</f>
        <v>528.5</v>
      </c>
      <c r="N512" s="49">
        <f t="shared" ref="N512" si="328">C512</f>
        <v>10005002</v>
      </c>
      <c r="O512" s="1" t="str">
        <f>UPPER(IF($B512="EDIF",VLOOKUP($C512,[1]EDIF!$A$1:$F$2677,5,0),(IF($B512="INFRA",VLOOKUP($C512,[1]INFRA!$A$1:$F$859,5,0),(IF($B512="SINAPI",VLOOKUP($C512,[1]SINAPI!$A$1:$G$7552,7,0),(IF($B512="CDHU",VLOOKUP($C512,[1]CDHU!$A$1:$G$4122,7,0),(IF($B512="SIEC",VLOOKUP($C512,[1]SIEC!$A$1:$F$4304,6,0),(IF($B512="DER",VLOOKUP($C512,[1]DER!$A$1:$F$2075,6,0),(IF($B512="SICRO",VLOOKUP($C512,[1]SICRO!$A$1:$E$6371,5,0)))))))))))))))</f>
        <v>SIURB-E JAN/26</v>
      </c>
    </row>
    <row r="513" spans="2:17" ht="23.25" customHeight="1" x14ac:dyDescent="0.2">
      <c r="B513" s="62"/>
      <c r="C513" s="60" t="s">
        <v>10</v>
      </c>
      <c r="D513" s="200" t="s">
        <v>380</v>
      </c>
      <c r="E513" s="201"/>
      <c r="F513" s="201"/>
      <c r="G513" s="201"/>
      <c r="H513" s="202"/>
      <c r="I513" s="40"/>
      <c r="J513" s="61"/>
      <c r="K513" s="82">
        <v>7</v>
      </c>
      <c r="N513" s="32"/>
    </row>
    <row r="514" spans="2:17" x14ac:dyDescent="0.2">
      <c r="B514" s="62"/>
      <c r="C514" s="60" t="s">
        <v>10</v>
      </c>
      <c r="D514" s="55"/>
      <c r="E514" s="56"/>
      <c r="F514" s="56"/>
      <c r="G514" s="56"/>
      <c r="H514" s="57"/>
      <c r="I514" s="40"/>
      <c r="J514" s="61"/>
      <c r="N514" s="32"/>
    </row>
    <row r="515" spans="2:17" ht="23.25" customHeight="1" x14ac:dyDescent="0.2">
      <c r="B515" s="62" t="s">
        <v>9</v>
      </c>
      <c r="C515" s="77">
        <v>10005034</v>
      </c>
      <c r="D515" s="197" t="str">
        <f>UPPER(IF($B515="EDIF",VLOOKUP($C515,[1]EDIF!$A$1:$F$3677,2,0),(IF($B515="INFRA",VLOOKUP($C515,[1]INFRA!$A$1:$F$1859,2,0),(IF($B515="SINAPI",VLOOKUP($C515,[1]SINAPI!$A$1:$G$9552,2,0),(IF($B515="CDHU",VLOOKUP($C515,[1]CDHU!$A$1:$G$5122,2,0),(IF($B515="SIEC",VLOOKUP($C515,[1]SIEC!$A$1:$F$5304,2,0),(IF($B515="DER",VLOOKUP($C515,[1]DER!$A$1:$F$3075,2,0),(IF($B515="FDE",VLOOKUP($C515,[1]FDE!$A$1:$F$3289,2,0),(IF($B515="SICRO",VLOOKUP($C515,[1]SICRO!$A$1:$E$7371,2,0)))))))))))))))))</f>
        <v>REGISTRO DE GAVETA, METAL CROMADO - 1 1/2"</v>
      </c>
      <c r="E515" s="198"/>
      <c r="F515" s="198"/>
      <c r="G515" s="198"/>
      <c r="H515" s="199"/>
      <c r="I515" s="46" t="str">
        <f>UPPER(IF($B515="EDIF",VLOOKUP($C515,[1]EDIF!$A$1:$F$3677,3,0),(IF($B515="INFRA",VLOOKUP($C515,[1]INFRA!$A$1:$F$1859,3,0),(IF($B515="SINAPI",VLOOKUP($C515,[1]SINAPI!$A$1:$G$9552,3,0),(IF($B515="CDHU",VLOOKUP($C515,[1]CDHU!$A$1:$G$5122,3,0),(IF($B515="SIEC",VLOOKUP($C515,[1]SIEC!$A$1:$F$5304,3,0),(IF($B515="DER",VLOOKUP($C515,[1]DER!$A$1:$F$2075,3,0),(IF($B515="FDE",VLOOKUP($C515,[1]FDE!$A$1:$F$3289,3,0),(IF($B515="SICRO",VLOOKUP($C515,[1]SICRO!$A$1:$E$7371,3,0)))))))))))))))))</f>
        <v>UN</v>
      </c>
      <c r="J515" s="61">
        <f t="shared" ref="J515" si="329">ROUND(SUM(K515:K517),2)</f>
        <v>5</v>
      </c>
      <c r="L515" s="1" t="str">
        <f>UPPER(ROUND((IF($B515="EDIF",VLOOKUP($C515,[1]EDIF!$A$1:$F$3677,4,0),(IF($B515="INFRA",VLOOKUP($C515,[1]INFRA!$A$1:$F$1859,4,0),(IF($B515="SINAPI",VLOOKUP($C515,[1]SINAPI!$A$1:$G$9552,4,0),(IF($B515="CDHU",VLOOKUP($C515,[1]CDHU!$A$1:$G$5122,6,0),(IF($B515="SIEC",VLOOKUP($C515,[1]SIEC!$A$1:$F$5304,5,0),(IF($B515="DER",VLOOKUP($C515,[1]DER!$A$1:$F$3075,5,0),(IF($B515="FDE",VLOOKUP($C515,[1]FDE!$A$1:$F$3289,5,0),(IF($B515="SICRO",VLOOKUP($C515,[1]SICRO!$A$1:$E$7371,4,0))))))))))))))))),2))</f>
        <v>227,95</v>
      </c>
      <c r="M515" s="1">
        <f t="shared" ref="M515" si="330">TRUNC(J515*L515,2)</f>
        <v>1139.75</v>
      </c>
      <c r="N515" s="49">
        <f t="shared" ref="N515" si="331">C515</f>
        <v>10005034</v>
      </c>
      <c r="O515" s="1" t="str">
        <f>UPPER(IF($B515="EDIF",VLOOKUP($C515,[1]EDIF!$A$1:$F$2677,5,0),(IF($B515="INFRA",VLOOKUP($C515,[1]INFRA!$A$1:$F$859,5,0),(IF($B515="SINAPI",VLOOKUP($C515,[1]SINAPI!$A$1:$G$7552,7,0),(IF($B515="CDHU",VLOOKUP($C515,[1]CDHU!$A$1:$G$4122,7,0),(IF($B515="SIEC",VLOOKUP($C515,[1]SIEC!$A$1:$F$4304,6,0),(IF($B515="DER",VLOOKUP($C515,[1]DER!$A$1:$F$2075,6,0),(IF($B515="SICRO",VLOOKUP($C515,[1]SICRO!$A$1:$E$6371,5,0)))))))))))))))</f>
        <v>SIURB-E JAN/26</v>
      </c>
    </row>
    <row r="516" spans="2:17" ht="23.25" customHeight="1" x14ac:dyDescent="0.2">
      <c r="B516" s="62"/>
      <c r="C516" s="60" t="s">
        <v>10</v>
      </c>
      <c r="D516" s="200" t="s">
        <v>362</v>
      </c>
      <c r="E516" s="201"/>
      <c r="F516" s="201"/>
      <c r="G516" s="201"/>
      <c r="H516" s="202"/>
      <c r="I516" s="40"/>
      <c r="J516" s="61"/>
      <c r="K516" s="82">
        <v>5</v>
      </c>
      <c r="N516" s="32"/>
    </row>
    <row r="517" spans="2:17" x14ac:dyDescent="0.2">
      <c r="B517" s="62"/>
      <c r="C517" s="60" t="s">
        <v>10</v>
      </c>
      <c r="D517" s="55"/>
      <c r="E517" s="56"/>
      <c r="F517" s="56"/>
      <c r="G517" s="56"/>
      <c r="H517" s="57"/>
      <c r="I517" s="40"/>
      <c r="J517" s="61"/>
      <c r="N517" s="32"/>
    </row>
    <row r="518" spans="2:17" ht="23.25" customHeight="1" x14ac:dyDescent="0.2">
      <c r="B518" s="62" t="s">
        <v>9</v>
      </c>
      <c r="C518" s="77">
        <v>10004098</v>
      </c>
      <c r="D518" s="197" t="str">
        <f>UPPER(IF($B518="EDIF",VLOOKUP($C518,[1]EDIF!$A$1:$F$3677,2,0),(IF($B518="INFRA",VLOOKUP($C518,[1]INFRA!$A$1:$F$1859,2,0),(IF($B518="SINAPI",VLOOKUP($C518,[1]SINAPI!$A$1:$G$9552,2,0),(IF($B518="CDHU",VLOOKUP($C518,[1]CDHU!$A$1:$G$5122,2,0),(IF($B518="SIEC",VLOOKUP($C518,[1]SIEC!$A$1:$F$5304,2,0),(IF($B518="DER",VLOOKUP($C518,[1]DER!$A$1:$F$3075,2,0),(IF($B518="FDE",VLOOKUP($C518,[1]FDE!$A$1:$F$3289,2,0),(IF($B518="SICRO",VLOOKUP($C518,[1]SICRO!$A$1:$E$7371,2,0)))))))))))))))))</f>
        <v>ENVELOPAMENTO DE TUBULAÇÃO ENTERRADA, COM CONCRETO</v>
      </c>
      <c r="E518" s="198"/>
      <c r="F518" s="198"/>
      <c r="G518" s="198"/>
      <c r="H518" s="199"/>
      <c r="I518" s="46" t="str">
        <f>UPPER(IF($B518="EDIF",VLOOKUP($C518,[1]EDIF!$A$1:$F$3677,3,0),(IF($B518="INFRA",VLOOKUP($C518,[1]INFRA!$A$1:$F$1859,3,0),(IF($B518="SINAPI",VLOOKUP($C518,[1]SINAPI!$A$1:$G$9552,3,0),(IF($B518="CDHU",VLOOKUP($C518,[1]CDHU!$A$1:$G$5122,3,0),(IF($B518="SIEC",VLOOKUP($C518,[1]SIEC!$A$1:$F$5304,3,0),(IF($B518="DER",VLOOKUP($C518,[1]DER!$A$1:$F$2075,3,0),(IF($B518="FDE",VLOOKUP($C518,[1]FDE!$A$1:$F$3289,3,0),(IF($B518="SICRO",VLOOKUP($C518,[1]SICRO!$A$1:$E$7371,3,0)))))))))))))))))</f>
        <v>M</v>
      </c>
      <c r="J518" s="61">
        <f t="shared" ref="J518" si="332">ROUND(SUM(K518:K521),2)</f>
        <v>196</v>
      </c>
      <c r="L518" s="1" t="str">
        <f>UPPER(ROUND((IF($B518="EDIF",VLOOKUP($C518,[1]EDIF!$A$1:$F$3677,4,0),(IF($B518="INFRA",VLOOKUP($C518,[1]INFRA!$A$1:$F$1859,4,0),(IF($B518="SINAPI",VLOOKUP($C518,[1]SINAPI!$A$1:$G$9552,4,0),(IF($B518="CDHU",VLOOKUP($C518,[1]CDHU!$A$1:$G$5122,6,0),(IF($B518="SIEC",VLOOKUP($C518,[1]SIEC!$A$1:$F$5304,5,0),(IF($B518="DER",VLOOKUP($C518,[1]DER!$A$1:$F$3075,5,0),(IF($B518="FDE",VLOOKUP($C518,[1]FDE!$A$1:$F$3289,5,0),(IF($B518="SICRO",VLOOKUP($C518,[1]SICRO!$A$1:$E$7371,4,0))))))))))))))))),2))</f>
        <v>43,42</v>
      </c>
      <c r="M518" s="1">
        <f t="shared" ref="M518" si="333">TRUNC(J518*L518,2)</f>
        <v>8510.32</v>
      </c>
      <c r="N518" s="49">
        <f t="shared" ref="N518" si="334">C518</f>
        <v>10004098</v>
      </c>
      <c r="O518" s="1" t="str">
        <f>UPPER(IF($B518="EDIF",VLOOKUP($C518,[1]EDIF!$A$1:$F$2677,5,0),(IF($B518="INFRA",VLOOKUP($C518,[1]INFRA!$A$1:$F$859,5,0),(IF($B518="SINAPI",VLOOKUP($C518,[1]SINAPI!$A$1:$G$7552,7,0),(IF($B518="CDHU",VLOOKUP($C518,[1]CDHU!$A$1:$G$4122,7,0),(IF($B518="SIEC",VLOOKUP($C518,[1]SIEC!$A$1:$F$4304,6,0),(IF($B518="DER",VLOOKUP($C518,[1]DER!$A$1:$F$2075,6,0),(IF($B518="SICRO",VLOOKUP($C518,[1]SICRO!$A$1:$E$6371,5,0)))))))))))))))</f>
        <v>SIURB-E JAN/26</v>
      </c>
    </row>
    <row r="519" spans="2:17" ht="23.25" customHeight="1" x14ac:dyDescent="0.2">
      <c r="B519" s="62"/>
      <c r="C519" s="60" t="s">
        <v>10</v>
      </c>
      <c r="D519" s="200" t="s">
        <v>374</v>
      </c>
      <c r="E519" s="201"/>
      <c r="F519" s="201"/>
      <c r="G519" s="201"/>
      <c r="H519" s="202"/>
      <c r="I519" s="40"/>
      <c r="J519" s="61"/>
      <c r="K519" s="82">
        <v>65</v>
      </c>
      <c r="N519" s="32"/>
    </row>
    <row r="520" spans="2:17" ht="23.25" customHeight="1" x14ac:dyDescent="0.2">
      <c r="B520" s="62"/>
      <c r="C520" s="60" t="s">
        <v>10</v>
      </c>
      <c r="D520" s="200" t="s">
        <v>376</v>
      </c>
      <c r="E520" s="201"/>
      <c r="F520" s="201"/>
      <c r="G520" s="201"/>
      <c r="H520" s="202"/>
      <c r="I520" s="40"/>
      <c r="J520" s="61"/>
      <c r="K520" s="82">
        <f>30+45+17+17+22</f>
        <v>131</v>
      </c>
      <c r="N520" s="32"/>
    </row>
    <row r="521" spans="2:17" x14ac:dyDescent="0.2">
      <c r="B521" s="62"/>
      <c r="C521" s="60" t="s">
        <v>10</v>
      </c>
      <c r="D521" s="55"/>
      <c r="E521" s="56"/>
      <c r="F521" s="56"/>
      <c r="G521" s="56"/>
      <c r="H521" s="57"/>
      <c r="I521" s="40"/>
      <c r="J521" s="61"/>
      <c r="N521" s="32"/>
    </row>
    <row r="522" spans="2:17" ht="23.25" customHeight="1" x14ac:dyDescent="0.2">
      <c r="B522" s="62"/>
      <c r="C522" s="60" t="s">
        <v>8</v>
      </c>
      <c r="D522" s="194" t="s">
        <v>371</v>
      </c>
      <c r="E522" s="195"/>
      <c r="F522" s="195"/>
      <c r="G522" s="195"/>
      <c r="H522" s="196"/>
      <c r="I522" s="43"/>
      <c r="J522" s="61"/>
      <c r="N522" s="32"/>
      <c r="Q522" s="90"/>
    </row>
    <row r="523" spans="2:17" ht="23.25" customHeight="1" x14ac:dyDescent="0.2">
      <c r="B523" s="62" t="s">
        <v>9</v>
      </c>
      <c r="C523" s="77">
        <v>10007011</v>
      </c>
      <c r="D523" s="197" t="str">
        <f>UPPER(IF($B523="EDIF",VLOOKUP($C523,[1]EDIF!$A$1:$F$3677,2,0),(IF($B523="INFRA",VLOOKUP($C523,[1]INFRA!$A$1:$F$1859,2,0),(IF($B523="SINAPI",VLOOKUP($C523,[1]SINAPI!$A$1:$G$9552,2,0),(IF($B523="CDHU",VLOOKUP($C523,[1]CDHU!$A$1:$G$5122,2,0),(IF($B523="SIEC",VLOOKUP($C523,[1]SIEC!$A$1:$F$5304,2,0),(IF($B523="DER",VLOOKUP($C523,[1]DER!$A$1:$F$3075,2,0),(IF($B523="FDE",VLOOKUP($C523,[1]FDE!$A$1:$F$3289,2,0),(IF($B523="SICRO",VLOOKUP($C523,[1]SICRO!$A$1:$E$7371,2,0)))))))))))))))))</f>
        <v>TUBO PRETO DE AÇO-CARBONO, CLASSE SCH-40 - 3/4"</v>
      </c>
      <c r="E523" s="198"/>
      <c r="F523" s="198"/>
      <c r="G523" s="198"/>
      <c r="H523" s="199"/>
      <c r="I523" s="46" t="str">
        <f>UPPER(IF($B523="EDIF",VLOOKUP($C523,[1]EDIF!$A$1:$F$3677,3,0),(IF($B523="INFRA",VLOOKUP($C523,[1]INFRA!$A$1:$F$1859,3,0),(IF($B523="SINAPI",VLOOKUP($C523,[1]SINAPI!$A$1:$G$9552,3,0),(IF($B523="CDHU",VLOOKUP($C523,[1]CDHU!$A$1:$G$5122,3,0),(IF($B523="SIEC",VLOOKUP($C523,[1]SIEC!$A$1:$F$5304,3,0),(IF($B523="DER",VLOOKUP($C523,[1]DER!$A$1:$F$2075,3,0),(IF($B523="FDE",VLOOKUP($C523,[1]FDE!$A$1:$F$3289,3,0),(IF($B523="SICRO",VLOOKUP($C523,[1]SICRO!$A$1:$E$7371,3,0)))))))))))))))))</f>
        <v>M</v>
      </c>
      <c r="J523" s="61">
        <f t="shared" ref="J523" si="335">ROUND(SUM(K523:K525),2)</f>
        <v>16</v>
      </c>
      <c r="L523" s="1" t="str">
        <f>UPPER(ROUND((IF($B523="EDIF",VLOOKUP($C523,[1]EDIF!$A$1:$F$3677,4,0),(IF($B523="INFRA",VLOOKUP($C523,[1]INFRA!$A$1:$F$1859,4,0),(IF($B523="SINAPI",VLOOKUP($C523,[1]SINAPI!$A$1:$G$9552,4,0),(IF($B523="CDHU",VLOOKUP($C523,[1]CDHU!$A$1:$G$5122,6,0),(IF($B523="SIEC",VLOOKUP($C523,[1]SIEC!$A$1:$F$5304,5,0),(IF($B523="DER",VLOOKUP($C523,[1]DER!$A$1:$F$3075,5,0),(IF($B523="FDE",VLOOKUP($C523,[1]FDE!$A$1:$F$3289,5,0),(IF($B523="SICRO",VLOOKUP($C523,[1]SICRO!$A$1:$E$7371,4,0))))))))))))))))),2))</f>
        <v>71,34</v>
      </c>
      <c r="M523" s="1">
        <f t="shared" ref="M523" si="336">TRUNC(J523*L523,2)</f>
        <v>1141.44</v>
      </c>
      <c r="N523" s="49">
        <f t="shared" ref="N523" si="337">C523</f>
        <v>10007011</v>
      </c>
      <c r="O523" s="1" t="str">
        <f>UPPER(IF($B523="EDIF",VLOOKUP($C523,[1]EDIF!$A$1:$F$2677,5,0),(IF($B523="INFRA",VLOOKUP($C523,[1]INFRA!$A$1:$F$859,5,0),(IF($B523="SINAPI",VLOOKUP($C523,[1]SINAPI!$A$1:$G$7552,7,0),(IF($B523="CDHU",VLOOKUP($C523,[1]CDHU!$A$1:$G$4122,7,0),(IF($B523="SIEC",VLOOKUP($C523,[1]SIEC!$A$1:$F$4304,6,0),(IF($B523="DER",VLOOKUP($C523,[1]DER!$A$1:$F$2075,6,0),(IF($B523="SICRO",VLOOKUP($C523,[1]SICRO!$A$1:$E$6371,5,0)))))))))))))))</f>
        <v>SIURB-E JAN/26</v>
      </c>
    </row>
    <row r="524" spans="2:17" ht="23.25" customHeight="1" x14ac:dyDescent="0.2">
      <c r="B524" s="62"/>
      <c r="C524" s="60" t="s">
        <v>10</v>
      </c>
      <c r="D524" s="200" t="s">
        <v>381</v>
      </c>
      <c r="E524" s="201"/>
      <c r="F524" s="201"/>
      <c r="G524" s="201"/>
      <c r="H524" s="202"/>
      <c r="I524" s="40"/>
      <c r="J524" s="61"/>
      <c r="K524" s="82">
        <v>16</v>
      </c>
      <c r="N524" s="32"/>
    </row>
    <row r="525" spans="2:17" x14ac:dyDescent="0.2">
      <c r="B525" s="62"/>
      <c r="C525" s="60" t="s">
        <v>10</v>
      </c>
      <c r="D525" s="55"/>
      <c r="E525" s="56"/>
      <c r="F525" s="56"/>
      <c r="G525" s="56"/>
      <c r="H525" s="57"/>
      <c r="I525" s="40"/>
      <c r="J525" s="61"/>
      <c r="N525" s="32"/>
    </row>
    <row r="526" spans="2:17" ht="23.25" customHeight="1" x14ac:dyDescent="0.2">
      <c r="B526" s="62" t="s">
        <v>9</v>
      </c>
      <c r="C526" s="77">
        <v>10007012</v>
      </c>
      <c r="D526" s="197" t="str">
        <f>UPPER(IF($B526="EDIF",VLOOKUP($C526,[1]EDIF!$A$1:$F$3677,2,0),(IF($B526="INFRA",VLOOKUP($C526,[1]INFRA!$A$1:$F$1859,2,0),(IF($B526="SINAPI",VLOOKUP($C526,[1]SINAPI!$A$1:$G$9552,2,0),(IF($B526="CDHU",VLOOKUP($C526,[1]CDHU!$A$1:$G$5122,2,0),(IF($B526="SIEC",VLOOKUP($C526,[1]SIEC!$A$1:$F$5304,2,0),(IF($B526="DER",VLOOKUP($C526,[1]DER!$A$1:$F$3075,2,0),(IF($B526="FDE",VLOOKUP($C526,[1]FDE!$A$1:$F$3289,2,0),(IF($B526="SICRO",VLOOKUP($C526,[1]SICRO!$A$1:$E$7371,2,0)))))))))))))))))</f>
        <v>TUBO PRETO DE AÇO-CARBONO, CLASSE SCH-40 - 1"</v>
      </c>
      <c r="E526" s="198"/>
      <c r="F526" s="198"/>
      <c r="G526" s="198"/>
      <c r="H526" s="199"/>
      <c r="I526" s="46" t="str">
        <f>UPPER(IF($B526="EDIF",VLOOKUP($C526,[1]EDIF!$A$1:$F$3677,3,0),(IF($B526="INFRA",VLOOKUP($C526,[1]INFRA!$A$1:$F$1859,3,0),(IF($B526="SINAPI",VLOOKUP($C526,[1]SINAPI!$A$1:$G$9552,3,0),(IF($B526="CDHU",VLOOKUP($C526,[1]CDHU!$A$1:$G$5122,3,0),(IF($B526="SIEC",VLOOKUP($C526,[1]SIEC!$A$1:$F$5304,3,0),(IF($B526="DER",VLOOKUP($C526,[1]DER!$A$1:$F$2075,3,0),(IF($B526="FDE",VLOOKUP($C526,[1]FDE!$A$1:$F$3289,3,0),(IF($B526="SICRO",VLOOKUP($C526,[1]SICRO!$A$1:$E$7371,3,0)))))))))))))))))</f>
        <v>M</v>
      </c>
      <c r="J526" s="61">
        <f t="shared" ref="J526" si="338">ROUND(SUM(K526:K528),2)</f>
        <v>3</v>
      </c>
      <c r="L526" s="1" t="str">
        <f>UPPER(ROUND((IF($B526="EDIF",VLOOKUP($C526,[1]EDIF!$A$1:$F$3677,4,0),(IF($B526="INFRA",VLOOKUP($C526,[1]INFRA!$A$1:$F$1859,4,0),(IF($B526="SINAPI",VLOOKUP($C526,[1]SINAPI!$A$1:$G$9552,4,0),(IF($B526="CDHU",VLOOKUP($C526,[1]CDHU!$A$1:$G$5122,6,0),(IF($B526="SIEC",VLOOKUP($C526,[1]SIEC!$A$1:$F$5304,5,0),(IF($B526="DER",VLOOKUP($C526,[1]DER!$A$1:$F$3075,5,0),(IF($B526="FDE",VLOOKUP($C526,[1]FDE!$A$1:$F$3289,5,0),(IF($B526="SICRO",VLOOKUP($C526,[1]SICRO!$A$1:$E$7371,4,0))))))))))))))))),2))</f>
        <v>101,7</v>
      </c>
      <c r="M526" s="1">
        <f t="shared" ref="M526" si="339">TRUNC(J526*L526,2)</f>
        <v>305.10000000000002</v>
      </c>
      <c r="N526" s="49">
        <f t="shared" ref="N526" si="340">C526</f>
        <v>10007012</v>
      </c>
      <c r="O526" s="1" t="str">
        <f>UPPER(IF($B526="EDIF",VLOOKUP($C526,[1]EDIF!$A$1:$F$2677,5,0),(IF($B526="INFRA",VLOOKUP($C526,[1]INFRA!$A$1:$F$859,5,0),(IF($B526="SINAPI",VLOOKUP($C526,[1]SINAPI!$A$1:$G$7552,7,0),(IF($B526="CDHU",VLOOKUP($C526,[1]CDHU!$A$1:$G$4122,7,0),(IF($B526="SIEC",VLOOKUP($C526,[1]SIEC!$A$1:$F$4304,6,0),(IF($B526="DER",VLOOKUP($C526,[1]DER!$A$1:$F$2075,6,0),(IF($B526="SICRO",VLOOKUP($C526,[1]SICRO!$A$1:$E$6371,5,0)))))))))))))))</f>
        <v>SIURB-E JAN/26</v>
      </c>
    </row>
    <row r="527" spans="2:17" ht="23.25" customHeight="1" x14ac:dyDescent="0.2">
      <c r="B527" s="62"/>
      <c r="C527" s="60" t="s">
        <v>10</v>
      </c>
      <c r="D527" s="200" t="s">
        <v>383</v>
      </c>
      <c r="E527" s="201"/>
      <c r="F527" s="201"/>
      <c r="G527" s="201"/>
      <c r="H527" s="202"/>
      <c r="I527" s="40"/>
      <c r="J527" s="61"/>
      <c r="K527" s="82">
        <v>3</v>
      </c>
      <c r="N527" s="32"/>
    </row>
    <row r="528" spans="2:17" x14ac:dyDescent="0.2">
      <c r="B528" s="62"/>
      <c r="C528" s="60" t="s">
        <v>10</v>
      </c>
      <c r="D528" s="55"/>
      <c r="E528" s="56"/>
      <c r="F528" s="56"/>
      <c r="G528" s="56"/>
      <c r="H528" s="57"/>
      <c r="I528" s="40"/>
      <c r="J528" s="61"/>
      <c r="N528" s="32"/>
    </row>
    <row r="529" spans="2:17" ht="23.25" customHeight="1" x14ac:dyDescent="0.2">
      <c r="B529" s="62" t="s">
        <v>9</v>
      </c>
      <c r="C529" s="77">
        <v>10007063</v>
      </c>
      <c r="D529" s="197" t="str">
        <f>UPPER(IF($B529="EDIF",VLOOKUP($C529,[1]EDIF!$A$1:$F$3677,2,0),(IF($B529="INFRA",VLOOKUP($C529,[1]INFRA!$A$1:$F$1859,2,0),(IF($B529="SINAPI",VLOOKUP($C529,[1]SINAPI!$A$1:$G$9552,2,0),(IF($B529="CDHU",VLOOKUP($C529,[1]CDHU!$A$1:$G$5122,2,0),(IF($B529="SIEC",VLOOKUP($C529,[1]SIEC!$A$1:$F$5304,2,0),(IF($B529="DER",VLOOKUP($C529,[1]DER!$A$1:$F$3075,2,0),(IF($B529="FDE",VLOOKUP($C529,[1]FDE!$A$1:$F$3289,2,0),(IF($B529="SICRO",VLOOKUP($C529,[1]SICRO!$A$1:$E$7371,2,0)))))))))))))))))</f>
        <v>HV.13 - ABRIGO PARA GÁS EM BLOCOS DE CONCRETO APARENTE PARA 2 CILINDROS</v>
      </c>
      <c r="E529" s="198"/>
      <c r="F529" s="198"/>
      <c r="G529" s="198"/>
      <c r="H529" s="199"/>
      <c r="I529" s="46" t="str">
        <f>UPPER(IF($B529="EDIF",VLOOKUP($C529,[1]EDIF!$A$1:$F$3677,3,0),(IF($B529="INFRA",VLOOKUP($C529,[1]INFRA!$A$1:$F$1859,3,0),(IF($B529="SINAPI",VLOOKUP($C529,[1]SINAPI!$A$1:$G$9552,3,0),(IF($B529="CDHU",VLOOKUP($C529,[1]CDHU!$A$1:$G$5122,3,0),(IF($B529="SIEC",VLOOKUP($C529,[1]SIEC!$A$1:$F$5304,3,0),(IF($B529="DER",VLOOKUP($C529,[1]DER!$A$1:$F$2075,3,0),(IF($B529="FDE",VLOOKUP($C529,[1]FDE!$A$1:$F$3289,3,0),(IF($B529="SICRO",VLOOKUP($C529,[1]SICRO!$A$1:$E$7371,3,0)))))))))))))))))</f>
        <v>UN</v>
      </c>
      <c r="J529" s="61">
        <f t="shared" ref="J529" si="341">ROUND(SUM(K529:K531),2)</f>
        <v>1</v>
      </c>
      <c r="L529" s="1" t="str">
        <f>UPPER(ROUND((IF($B529="EDIF",VLOOKUP($C529,[1]EDIF!$A$1:$F$3677,4,0),(IF($B529="INFRA",VLOOKUP($C529,[1]INFRA!$A$1:$F$1859,4,0),(IF($B529="SINAPI",VLOOKUP($C529,[1]SINAPI!$A$1:$G$9552,4,0),(IF($B529="CDHU",VLOOKUP($C529,[1]CDHU!$A$1:$G$5122,6,0),(IF($B529="SIEC",VLOOKUP($C529,[1]SIEC!$A$1:$F$5304,5,0),(IF($B529="DER",VLOOKUP($C529,[1]DER!$A$1:$F$3075,5,0),(IF($B529="FDE",VLOOKUP($C529,[1]FDE!$A$1:$F$3289,5,0),(IF($B529="SICRO",VLOOKUP($C529,[1]SICRO!$A$1:$E$7371,4,0))))))))))))))))),2))</f>
        <v>1805,6</v>
      </c>
      <c r="M529" s="1">
        <f t="shared" ref="M529" si="342">TRUNC(J529*L529,2)</f>
        <v>1805.6</v>
      </c>
      <c r="N529" s="49">
        <f t="shared" ref="N529" si="343">C529</f>
        <v>10007063</v>
      </c>
      <c r="O529" s="1" t="str">
        <f>UPPER(IF($B529="EDIF",VLOOKUP($C529,[1]EDIF!$A$1:$F$2677,5,0),(IF($B529="INFRA",VLOOKUP($C529,[1]INFRA!$A$1:$F$859,5,0),(IF($B529="SINAPI",VLOOKUP($C529,[1]SINAPI!$A$1:$G$7552,7,0),(IF($B529="CDHU",VLOOKUP($C529,[1]CDHU!$A$1:$G$4122,7,0),(IF($B529="SIEC",VLOOKUP($C529,[1]SIEC!$A$1:$F$4304,6,0),(IF($B529="DER",VLOOKUP($C529,[1]DER!$A$1:$F$2075,6,0),(IF($B529="SICRO",VLOOKUP($C529,[1]SICRO!$A$1:$E$6371,5,0)))))))))))))))</f>
        <v>SIURB-E JAN/26</v>
      </c>
    </row>
    <row r="530" spans="2:17" ht="23.25" customHeight="1" x14ac:dyDescent="0.2">
      <c r="B530" s="62"/>
      <c r="C530" s="60" t="s">
        <v>10</v>
      </c>
      <c r="D530" s="200" t="s">
        <v>373</v>
      </c>
      <c r="E530" s="201"/>
      <c r="F530" s="201"/>
      <c r="G530" s="201"/>
      <c r="H530" s="202"/>
      <c r="I530" s="40"/>
      <c r="J530" s="61"/>
      <c r="K530" s="82">
        <v>1</v>
      </c>
      <c r="N530" s="32"/>
    </row>
    <row r="531" spans="2:17" x14ac:dyDescent="0.2">
      <c r="B531" s="62"/>
      <c r="C531" s="60" t="s">
        <v>10</v>
      </c>
      <c r="D531" s="55"/>
      <c r="E531" s="56"/>
      <c r="F531" s="56"/>
      <c r="G531" s="56"/>
      <c r="H531" s="57"/>
      <c r="I531" s="40"/>
      <c r="J531" s="61"/>
      <c r="N531" s="32"/>
    </row>
    <row r="532" spans="2:17" ht="23.25" customHeight="1" x14ac:dyDescent="0.2">
      <c r="B532" s="62" t="s">
        <v>9</v>
      </c>
      <c r="C532" s="77">
        <v>10007081</v>
      </c>
      <c r="D532" s="197" t="str">
        <f>UPPER(IF($B532="EDIF",VLOOKUP($C532,[1]EDIF!$A$1:$F$3677,2,0),(IF($B532="INFRA",VLOOKUP($C532,[1]INFRA!$A$1:$F$1859,2,0),(IF($B532="SINAPI",VLOOKUP($C532,[1]SINAPI!$A$1:$G$9552,2,0),(IF($B532="CDHU",VLOOKUP($C532,[1]CDHU!$A$1:$G$5122,2,0),(IF($B532="SIEC",VLOOKUP($C532,[1]SIEC!$A$1:$F$5304,2,0),(IF($B532="DER",VLOOKUP($C532,[1]DER!$A$1:$F$3075,2,0),(IF($B532="FDE",VLOOKUP($C532,[1]FDE!$A$1:$F$3289,2,0),(IF($B532="SICRO",VLOOKUP($C532,[1]SICRO!$A$1:$E$7371,2,0)))))))))))))))))</f>
        <v>HD.11 - INSTALAÇÃO PARA 2 CILINDROS GLP 45 KG, EXCLUSIVE ABRIGO</v>
      </c>
      <c r="E532" s="198"/>
      <c r="F532" s="198"/>
      <c r="G532" s="198"/>
      <c r="H532" s="199"/>
      <c r="I532" s="46" t="str">
        <f>UPPER(IF($B532="EDIF",VLOOKUP($C532,[1]EDIF!$A$1:$F$3677,3,0),(IF($B532="INFRA",VLOOKUP($C532,[1]INFRA!$A$1:$F$1859,3,0),(IF($B532="SINAPI",VLOOKUP($C532,[1]SINAPI!$A$1:$G$9552,3,0),(IF($B532="CDHU",VLOOKUP($C532,[1]CDHU!$A$1:$G$5122,3,0),(IF($B532="SIEC",VLOOKUP($C532,[1]SIEC!$A$1:$F$5304,3,0),(IF($B532="DER",VLOOKUP($C532,[1]DER!$A$1:$F$2075,3,0),(IF($B532="FDE",VLOOKUP($C532,[1]FDE!$A$1:$F$3289,3,0),(IF($B532="SICRO",VLOOKUP($C532,[1]SICRO!$A$1:$E$7371,3,0)))))))))))))))))</f>
        <v>UN</v>
      </c>
      <c r="J532" s="61">
        <f t="shared" ref="J532" si="344">ROUND(SUM(K532:K534),2)</f>
        <v>1</v>
      </c>
      <c r="L532" s="1" t="str">
        <f>UPPER(ROUND((IF($B532="EDIF",VLOOKUP($C532,[1]EDIF!$A$1:$F$3677,4,0),(IF($B532="INFRA",VLOOKUP($C532,[1]INFRA!$A$1:$F$1859,4,0),(IF($B532="SINAPI",VLOOKUP($C532,[1]SINAPI!$A$1:$G$9552,4,0),(IF($B532="CDHU",VLOOKUP($C532,[1]CDHU!$A$1:$G$5122,6,0),(IF($B532="SIEC",VLOOKUP($C532,[1]SIEC!$A$1:$F$5304,5,0),(IF($B532="DER",VLOOKUP($C532,[1]DER!$A$1:$F$3075,5,0),(IF($B532="FDE",VLOOKUP($C532,[1]FDE!$A$1:$F$3289,5,0),(IF($B532="SICRO",VLOOKUP($C532,[1]SICRO!$A$1:$E$7371,4,0))))))))))))))))),2))</f>
        <v>880,12</v>
      </c>
      <c r="M532" s="1">
        <f t="shared" ref="M532" si="345">TRUNC(J532*L532,2)</f>
        <v>880.12</v>
      </c>
      <c r="N532" s="49">
        <f t="shared" ref="N532" si="346">C532</f>
        <v>10007081</v>
      </c>
      <c r="O532" s="1" t="str">
        <f>UPPER(IF($B532="EDIF",VLOOKUP($C532,[1]EDIF!$A$1:$F$2677,5,0),(IF($B532="INFRA",VLOOKUP($C532,[1]INFRA!$A$1:$F$859,5,0),(IF($B532="SINAPI",VLOOKUP($C532,[1]SINAPI!$A$1:$G$7552,7,0),(IF($B532="CDHU",VLOOKUP($C532,[1]CDHU!$A$1:$G$4122,7,0),(IF($B532="SIEC",VLOOKUP($C532,[1]SIEC!$A$1:$F$4304,6,0),(IF($B532="DER",VLOOKUP($C532,[1]DER!$A$1:$F$2075,6,0),(IF($B532="SICRO",VLOOKUP($C532,[1]SICRO!$A$1:$E$6371,5,0)))))))))))))))</f>
        <v>SIURB-E JAN/26</v>
      </c>
    </row>
    <row r="533" spans="2:17" ht="23.25" customHeight="1" x14ac:dyDescent="0.2">
      <c r="B533" s="62"/>
      <c r="C533" s="60" t="s">
        <v>10</v>
      </c>
      <c r="D533" s="200" t="s">
        <v>373</v>
      </c>
      <c r="E533" s="201"/>
      <c r="F533" s="201"/>
      <c r="G533" s="201"/>
      <c r="H533" s="202"/>
      <c r="I533" s="40"/>
      <c r="J533" s="61"/>
      <c r="K533" s="82">
        <v>1</v>
      </c>
      <c r="N533" s="32"/>
    </row>
    <row r="534" spans="2:17" x14ac:dyDescent="0.2">
      <c r="B534" s="62"/>
      <c r="C534" s="60" t="s">
        <v>10</v>
      </c>
      <c r="D534" s="55"/>
      <c r="E534" s="56"/>
      <c r="F534" s="56"/>
      <c r="G534" s="56"/>
      <c r="H534" s="57"/>
      <c r="I534" s="40"/>
      <c r="J534" s="61"/>
      <c r="N534" s="32"/>
    </row>
    <row r="535" spans="2:17" ht="23.25" customHeight="1" x14ac:dyDescent="0.2">
      <c r="B535" s="62" t="s">
        <v>9</v>
      </c>
      <c r="C535" s="77">
        <v>10007098</v>
      </c>
      <c r="D535" s="197" t="str">
        <f>UPPER(IF($B535="EDIF",VLOOKUP($C535,[1]EDIF!$A$1:$F$3677,2,0),(IF($B535="INFRA",VLOOKUP($C535,[1]INFRA!$A$1:$F$1859,2,0),(IF($B535="SINAPI",VLOOKUP($C535,[1]SINAPI!$A$1:$G$9552,2,0),(IF($B535="CDHU",VLOOKUP($C535,[1]CDHU!$A$1:$G$5122,2,0),(IF($B535="SIEC",VLOOKUP($C535,[1]SIEC!$A$1:$F$5304,2,0),(IF($B535="DER",VLOOKUP($C535,[1]DER!$A$1:$F$3075,2,0),(IF($B535="FDE",VLOOKUP($C535,[1]FDE!$A$1:$F$3289,2,0),(IF($B535="SICRO",VLOOKUP($C535,[1]SICRO!$A$1:$E$7371,2,0)))))))))))))))))</f>
        <v>ENVELOPAMENTO DE TUBULAÇÃO ENTERRADA, COM CONCRETO</v>
      </c>
      <c r="E535" s="198"/>
      <c r="F535" s="198"/>
      <c r="G535" s="198"/>
      <c r="H535" s="199"/>
      <c r="I535" s="46" t="str">
        <f>UPPER(IF($B535="EDIF",VLOOKUP($C535,[1]EDIF!$A$1:$F$3677,3,0),(IF($B535="INFRA",VLOOKUP($C535,[1]INFRA!$A$1:$F$1859,3,0),(IF($B535="SINAPI",VLOOKUP($C535,[1]SINAPI!$A$1:$G$9552,3,0),(IF($B535="CDHU",VLOOKUP($C535,[1]CDHU!$A$1:$G$5122,3,0),(IF($B535="SIEC",VLOOKUP($C535,[1]SIEC!$A$1:$F$5304,3,0),(IF($B535="DER",VLOOKUP($C535,[1]DER!$A$1:$F$2075,3,0),(IF($B535="FDE",VLOOKUP($C535,[1]FDE!$A$1:$F$3289,3,0),(IF($B535="SICRO",VLOOKUP($C535,[1]SICRO!$A$1:$E$7371,3,0)))))))))))))))))</f>
        <v>M</v>
      </c>
      <c r="J535" s="61">
        <f t="shared" ref="J535" si="347">ROUND(SUM(K535:K537),2)</f>
        <v>12</v>
      </c>
      <c r="L535" s="1" t="str">
        <f>UPPER(ROUND((IF($B535="EDIF",VLOOKUP($C535,[1]EDIF!$A$1:$F$3677,4,0),(IF($B535="INFRA",VLOOKUP($C535,[1]INFRA!$A$1:$F$1859,4,0),(IF($B535="SINAPI",VLOOKUP($C535,[1]SINAPI!$A$1:$G$9552,4,0),(IF($B535="CDHU",VLOOKUP($C535,[1]CDHU!$A$1:$G$5122,6,0),(IF($B535="SIEC",VLOOKUP($C535,[1]SIEC!$A$1:$F$5304,5,0),(IF($B535="DER",VLOOKUP($C535,[1]DER!$A$1:$F$3075,5,0),(IF($B535="FDE",VLOOKUP($C535,[1]FDE!$A$1:$F$3289,5,0),(IF($B535="SICRO",VLOOKUP($C535,[1]SICRO!$A$1:$E$7371,4,0))))))))))))))))),2))</f>
        <v>43,42</v>
      </c>
      <c r="M535" s="1">
        <f t="shared" ref="M535" si="348">TRUNC(J535*L535,2)</f>
        <v>521.04</v>
      </c>
      <c r="N535" s="49">
        <f t="shared" ref="N535" si="349">C535</f>
        <v>10007098</v>
      </c>
      <c r="O535" s="1" t="str">
        <f>UPPER(IF($B535="EDIF",VLOOKUP($C535,[1]EDIF!$A$1:$F$2677,5,0),(IF($B535="INFRA",VLOOKUP($C535,[1]INFRA!$A$1:$F$859,5,0),(IF($B535="SINAPI",VLOOKUP($C535,[1]SINAPI!$A$1:$G$7552,7,0),(IF($B535="CDHU",VLOOKUP($C535,[1]CDHU!$A$1:$G$4122,7,0),(IF($B535="SIEC",VLOOKUP($C535,[1]SIEC!$A$1:$F$4304,6,0),(IF($B535="DER",VLOOKUP($C535,[1]DER!$A$1:$F$2075,6,0),(IF($B535="SICRO",VLOOKUP($C535,[1]SICRO!$A$1:$E$6371,5,0)))))))))))))))</f>
        <v>SIURB-E JAN/26</v>
      </c>
    </row>
    <row r="536" spans="2:17" ht="23.25" customHeight="1" x14ac:dyDescent="0.2">
      <c r="B536" s="62"/>
      <c r="C536" s="60" t="s">
        <v>10</v>
      </c>
      <c r="D536" s="200" t="s">
        <v>382</v>
      </c>
      <c r="E536" s="201"/>
      <c r="F536" s="201"/>
      <c r="G536" s="201"/>
      <c r="H536" s="202"/>
      <c r="I536" s="40"/>
      <c r="J536" s="61"/>
      <c r="K536" s="82">
        <v>12</v>
      </c>
      <c r="N536" s="32"/>
    </row>
    <row r="537" spans="2:17" x14ac:dyDescent="0.2">
      <c r="B537" s="62"/>
      <c r="C537" s="60" t="s">
        <v>10</v>
      </c>
      <c r="D537" s="55"/>
      <c r="E537" s="56"/>
      <c r="F537" s="56"/>
      <c r="G537" s="56"/>
      <c r="H537" s="57"/>
      <c r="I537" s="40"/>
      <c r="J537" s="61"/>
      <c r="N537" s="32"/>
    </row>
    <row r="538" spans="2:17" ht="23.25" customHeight="1" x14ac:dyDescent="0.2">
      <c r="B538" s="62" t="s">
        <v>9</v>
      </c>
      <c r="C538" s="77">
        <v>8003006</v>
      </c>
      <c r="D538" s="197" t="str">
        <f>UPPER(IF($B538="EDIF",VLOOKUP($C538,[1]EDIF!$A$1:$F$3677,2,0),(IF($B538="INFRA",VLOOKUP($C538,[1]INFRA!$A$1:$F$1859,2,0),(IF($B538="SINAPI",VLOOKUP($C538,[1]SINAPI!$A$1:$G$9552,2,0),(IF($B538="CDHU",VLOOKUP($C538,[1]CDHU!$A$1:$G$5122,2,0),(IF($B538="SIEC",VLOOKUP($C538,[1]SIEC!$A$1:$F$5304,2,0),(IF($B538="DER",VLOOKUP($C538,[1]DER!$A$1:$F$3075,2,0),(IF($B538="FDE",VLOOKUP($C538,[1]FDE!$A$1:$F$3289,2,0),(IF($B538="SICRO",VLOOKUP($C538,[1]SICRO!$A$1:$E$7371,2,0)))))))))))))))))</f>
        <v>PP.36 - PORTA EM FERRO PERFILADO COM TELA PARA ABRIGO DE GÁS</v>
      </c>
      <c r="E538" s="198"/>
      <c r="F538" s="198"/>
      <c r="G538" s="198"/>
      <c r="H538" s="199"/>
      <c r="I538" s="46" t="str">
        <f>UPPER(IF($B538="EDIF",VLOOKUP($C538,[1]EDIF!$A$1:$F$3677,3,0),(IF($B538="INFRA",VLOOKUP($C538,[1]INFRA!$A$1:$F$1859,3,0),(IF($B538="SINAPI",VLOOKUP($C538,[1]SINAPI!$A$1:$G$9552,3,0),(IF($B538="CDHU",VLOOKUP($C538,[1]CDHU!$A$1:$G$5122,3,0),(IF($B538="SIEC",VLOOKUP($C538,[1]SIEC!$A$1:$F$5304,3,0),(IF($B538="DER",VLOOKUP($C538,[1]DER!$A$1:$F$2075,3,0),(IF($B538="FDE",VLOOKUP($C538,[1]FDE!$A$1:$F$3289,3,0),(IF($B538="SICRO",VLOOKUP($C538,[1]SICRO!$A$1:$E$7371,3,0)))))))))))))))))</f>
        <v>M2</v>
      </c>
      <c r="J538" s="61">
        <f t="shared" ref="J538" si="350">ROUND(SUM(K538:K540),2)</f>
        <v>2.7</v>
      </c>
      <c r="L538" s="1" t="str">
        <f>UPPER(ROUND((IF($B538="EDIF",VLOOKUP($C538,[1]EDIF!$A$1:$F$3677,4,0),(IF($B538="INFRA",VLOOKUP($C538,[1]INFRA!$A$1:$F$1859,4,0),(IF($B538="SINAPI",VLOOKUP($C538,[1]SINAPI!$A$1:$G$9552,4,0),(IF($B538="CDHU",VLOOKUP($C538,[1]CDHU!$A$1:$G$5122,6,0),(IF($B538="SIEC",VLOOKUP($C538,[1]SIEC!$A$1:$F$5304,5,0),(IF($B538="DER",VLOOKUP($C538,[1]DER!$A$1:$F$3075,5,0),(IF($B538="FDE",VLOOKUP($C538,[1]FDE!$A$1:$F$3289,5,0),(IF($B538="SICRO",VLOOKUP($C538,[1]SICRO!$A$1:$E$7371,4,0))))))))))))))))),2))</f>
        <v>452,17</v>
      </c>
      <c r="M538" s="1">
        <f t="shared" ref="M538" si="351">TRUNC(J538*L538,2)</f>
        <v>1220.8499999999999</v>
      </c>
      <c r="N538" s="49">
        <f t="shared" ref="N538" si="352">C538</f>
        <v>8003006</v>
      </c>
      <c r="O538" s="1" t="str">
        <f>UPPER(IF($B538="EDIF",VLOOKUP($C538,[1]EDIF!$A$1:$F$2677,5,0),(IF($B538="INFRA",VLOOKUP($C538,[1]INFRA!$A$1:$F$859,5,0),(IF($B538="SINAPI",VLOOKUP($C538,[1]SINAPI!$A$1:$G$7552,7,0),(IF($B538="CDHU",VLOOKUP($C538,[1]CDHU!$A$1:$G$4122,7,0),(IF($B538="SIEC",VLOOKUP($C538,[1]SIEC!$A$1:$F$4304,6,0),(IF($B538="DER",VLOOKUP($C538,[1]DER!$A$1:$F$2075,6,0),(IF($B538="SICRO",VLOOKUP($C538,[1]SICRO!$A$1:$E$6371,5,0)))))))))))))))</f>
        <v>SIURB-E JAN/26</v>
      </c>
    </row>
    <row r="539" spans="2:17" ht="23.25" customHeight="1" x14ac:dyDescent="0.2">
      <c r="B539" s="62"/>
      <c r="C539" s="60" t="s">
        <v>10</v>
      </c>
      <c r="D539" s="200" t="s">
        <v>384</v>
      </c>
      <c r="E539" s="201"/>
      <c r="F539" s="201"/>
      <c r="G539" s="201"/>
      <c r="H539" s="202"/>
      <c r="I539" s="40"/>
      <c r="J539" s="61"/>
      <c r="K539" s="82">
        <f>1.8*1.5</f>
        <v>2.7</v>
      </c>
      <c r="N539" s="32"/>
    </row>
    <row r="540" spans="2:17" x14ac:dyDescent="0.2">
      <c r="B540" s="62"/>
      <c r="C540" s="60" t="s">
        <v>10</v>
      </c>
      <c r="D540" s="55"/>
      <c r="E540" s="56"/>
      <c r="F540" s="56"/>
      <c r="G540" s="56"/>
      <c r="H540" s="57"/>
      <c r="I540" s="40"/>
      <c r="J540" s="61"/>
      <c r="N540" s="32"/>
    </row>
    <row r="541" spans="2:17" ht="23.25" customHeight="1" x14ac:dyDescent="0.2">
      <c r="B541" s="62"/>
      <c r="C541" s="60" t="s">
        <v>8</v>
      </c>
      <c r="D541" s="194" t="s">
        <v>372</v>
      </c>
      <c r="E541" s="195"/>
      <c r="F541" s="195"/>
      <c r="G541" s="195"/>
      <c r="H541" s="196"/>
      <c r="I541" s="43"/>
      <c r="J541" s="61"/>
      <c r="N541" s="32"/>
      <c r="Q541" s="90"/>
    </row>
    <row r="542" spans="2:17" ht="23.25" customHeight="1" x14ac:dyDescent="0.2">
      <c r="B542" s="62" t="s">
        <v>9</v>
      </c>
      <c r="C542" s="77">
        <v>10009030</v>
      </c>
      <c r="D542" s="197" t="str">
        <f>UPPER(IF($B542="EDIF",VLOOKUP($C542,[1]EDIF!$A$1:$F$3677,2,0),(IF($B542="INFRA",VLOOKUP($C542,[1]INFRA!$A$1:$F$1859,2,0),(IF($B542="SINAPI",VLOOKUP($C542,[1]SINAPI!$A$1:$G$9552,2,0),(IF($B542="CDHU",VLOOKUP($C542,[1]CDHU!$A$1:$G$5122,2,0),(IF($B542="SIEC",VLOOKUP($C542,[1]SIEC!$A$1:$F$5304,2,0),(IF($B542="DER",VLOOKUP($C542,[1]DER!$A$1:$F$3075,2,0),(IF($B542="FDE",VLOOKUP($C542,[1]FDE!$A$1:$F$3289,2,0),(IF($B542="SICRO",VLOOKUP($C542,[1]SICRO!$A$1:$E$7371,2,0)))))))))))))))))</f>
        <v>TUBO DE PVC RÍGIDO, PONTA E BOLSA (LINHA ESGOTO) - 40MM (1 1/2")</v>
      </c>
      <c r="E542" s="198"/>
      <c r="F542" s="198"/>
      <c r="G542" s="198"/>
      <c r="H542" s="199"/>
      <c r="I542" s="46" t="str">
        <f>UPPER(IF($B542="EDIF",VLOOKUP($C542,[1]EDIF!$A$1:$F$3677,3,0),(IF($B542="INFRA",VLOOKUP($C542,[1]INFRA!$A$1:$F$1859,3,0),(IF($B542="SINAPI",VLOOKUP($C542,[1]SINAPI!$A$1:$G$9552,3,0),(IF($B542="CDHU",VLOOKUP($C542,[1]CDHU!$A$1:$G$5122,3,0),(IF($B542="SIEC",VLOOKUP($C542,[1]SIEC!$A$1:$F$5304,3,0),(IF($B542="DER",VLOOKUP($C542,[1]DER!$A$1:$F$2075,3,0),(IF($B542="FDE",VLOOKUP($C542,[1]FDE!$A$1:$F$3289,3,0),(IF($B542="SICRO",VLOOKUP($C542,[1]SICRO!$A$1:$E$7371,3,0)))))))))))))))))</f>
        <v>M</v>
      </c>
      <c r="J542" s="61">
        <f t="shared" ref="J542" si="353">ROUND(SUM(K542:K544),2)</f>
        <v>97.6</v>
      </c>
      <c r="L542" s="1" t="str">
        <f>UPPER(ROUND((IF($B542="EDIF",VLOOKUP($C542,[1]EDIF!$A$1:$F$3677,4,0),(IF($B542="INFRA",VLOOKUP($C542,[1]INFRA!$A$1:$F$1859,4,0),(IF($B542="SINAPI",VLOOKUP($C542,[1]SINAPI!$A$1:$G$9552,4,0),(IF($B542="CDHU",VLOOKUP($C542,[1]CDHU!$A$1:$G$5122,6,0),(IF($B542="SIEC",VLOOKUP($C542,[1]SIEC!$A$1:$F$5304,5,0),(IF($B542="DER",VLOOKUP($C542,[1]DER!$A$1:$F$3075,5,0),(IF($B542="FDE",VLOOKUP($C542,[1]FDE!$A$1:$F$3289,5,0),(IF($B542="SICRO",VLOOKUP($C542,[1]SICRO!$A$1:$E$7371,4,0))))))))))))))))),2))</f>
        <v>29,27</v>
      </c>
      <c r="M542" s="1">
        <f t="shared" ref="M542" si="354">TRUNC(J542*L542,2)</f>
        <v>2856.75</v>
      </c>
      <c r="N542" s="49">
        <f t="shared" ref="N542" si="355">C542</f>
        <v>10009030</v>
      </c>
      <c r="O542" s="1" t="str">
        <f>UPPER(IF($B542="EDIF",VLOOKUP($C542,[1]EDIF!$A$1:$F$2677,5,0),(IF($B542="INFRA",VLOOKUP($C542,[1]INFRA!$A$1:$F$859,5,0),(IF($B542="SINAPI",VLOOKUP($C542,[1]SINAPI!$A$1:$G$7552,7,0),(IF($B542="CDHU",VLOOKUP($C542,[1]CDHU!$A$1:$G$4122,7,0),(IF($B542="SIEC",VLOOKUP($C542,[1]SIEC!$A$1:$F$4304,6,0),(IF($B542="DER",VLOOKUP($C542,[1]DER!$A$1:$F$2075,6,0),(IF($B542="SICRO",VLOOKUP($C542,[1]SICRO!$A$1:$E$6371,5,0)))))))))))))))</f>
        <v>SIURB-E JAN/26</v>
      </c>
    </row>
    <row r="543" spans="2:17" ht="23.25" customHeight="1" x14ac:dyDescent="0.2">
      <c r="B543" s="62"/>
      <c r="C543" s="60" t="s">
        <v>10</v>
      </c>
      <c r="D543" s="200" t="s">
        <v>394</v>
      </c>
      <c r="E543" s="201"/>
      <c r="F543" s="201"/>
      <c r="G543" s="201"/>
      <c r="H543" s="202"/>
      <c r="I543" s="40"/>
      <c r="J543" s="61"/>
      <c r="K543" s="82">
        <f>37.6+60</f>
        <v>97.6</v>
      </c>
      <c r="N543" s="32"/>
    </row>
    <row r="544" spans="2:17" x14ac:dyDescent="0.2">
      <c r="B544" s="62"/>
      <c r="C544" s="60" t="s">
        <v>10</v>
      </c>
      <c r="D544" s="55"/>
      <c r="E544" s="56"/>
      <c r="F544" s="56"/>
      <c r="G544" s="56"/>
      <c r="H544" s="57"/>
      <c r="I544" s="40"/>
      <c r="J544" s="61"/>
      <c r="N544" s="32"/>
    </row>
    <row r="545" spans="2:15" ht="23.25" customHeight="1" x14ac:dyDescent="0.2">
      <c r="B545" s="62" t="s">
        <v>9</v>
      </c>
      <c r="C545" s="77">
        <v>10009031</v>
      </c>
      <c r="D545" s="197" t="str">
        <f>UPPER(IF($B545="EDIF",VLOOKUP($C545,[1]EDIF!$A$1:$F$3677,2,0),(IF($B545="INFRA",VLOOKUP($C545,[1]INFRA!$A$1:$F$1859,2,0),(IF($B545="SINAPI",VLOOKUP($C545,[1]SINAPI!$A$1:$G$9552,2,0),(IF($B545="CDHU",VLOOKUP($C545,[1]CDHU!$A$1:$G$5122,2,0),(IF($B545="SIEC",VLOOKUP($C545,[1]SIEC!$A$1:$F$5304,2,0),(IF($B545="DER",VLOOKUP($C545,[1]DER!$A$1:$F$3075,2,0),(IF($B545="FDE",VLOOKUP($C545,[1]FDE!$A$1:$F$3289,2,0),(IF($B545="SICRO",VLOOKUP($C545,[1]SICRO!$A$1:$E$7371,2,0)))))))))))))))))</f>
        <v>TUBO DE PVC RÍGIDO, PONTA E BOLSA (LINHA ESGOTO) - 50MM (2")</v>
      </c>
      <c r="E545" s="198"/>
      <c r="F545" s="198"/>
      <c r="G545" s="198"/>
      <c r="H545" s="199"/>
      <c r="I545" s="46" t="str">
        <f>UPPER(IF($B545="EDIF",VLOOKUP($C545,[1]EDIF!$A$1:$F$3677,3,0),(IF($B545="INFRA",VLOOKUP($C545,[1]INFRA!$A$1:$F$1859,3,0),(IF($B545="SINAPI",VLOOKUP($C545,[1]SINAPI!$A$1:$G$9552,3,0),(IF($B545="CDHU",VLOOKUP($C545,[1]CDHU!$A$1:$G$5122,3,0),(IF($B545="SIEC",VLOOKUP($C545,[1]SIEC!$A$1:$F$5304,3,0),(IF($B545="DER",VLOOKUP($C545,[1]DER!$A$1:$F$2075,3,0),(IF($B545="FDE",VLOOKUP($C545,[1]FDE!$A$1:$F$3289,3,0),(IF($B545="SICRO",VLOOKUP($C545,[1]SICRO!$A$1:$E$7371,3,0)))))))))))))))))</f>
        <v>M</v>
      </c>
      <c r="J545" s="61">
        <f t="shared" ref="J545" si="356">ROUND(SUM(K545:K547),2)</f>
        <v>121.7</v>
      </c>
      <c r="L545" s="1" t="str">
        <f>UPPER(ROUND((IF($B545="EDIF",VLOOKUP($C545,[1]EDIF!$A$1:$F$3677,4,0),(IF($B545="INFRA",VLOOKUP($C545,[1]INFRA!$A$1:$F$1859,4,0),(IF($B545="SINAPI",VLOOKUP($C545,[1]SINAPI!$A$1:$G$9552,4,0),(IF($B545="CDHU",VLOOKUP($C545,[1]CDHU!$A$1:$G$5122,6,0),(IF($B545="SIEC",VLOOKUP($C545,[1]SIEC!$A$1:$F$5304,5,0),(IF($B545="DER",VLOOKUP($C545,[1]DER!$A$1:$F$3075,5,0),(IF($B545="FDE",VLOOKUP($C545,[1]FDE!$A$1:$F$3289,5,0),(IF($B545="SICRO",VLOOKUP($C545,[1]SICRO!$A$1:$E$7371,4,0))))))))))))))))),2))</f>
        <v>38,26</v>
      </c>
      <c r="M545" s="1">
        <f t="shared" ref="M545" si="357">TRUNC(J545*L545,2)</f>
        <v>4656.24</v>
      </c>
      <c r="N545" s="49">
        <f t="shared" ref="N545" si="358">C545</f>
        <v>10009031</v>
      </c>
      <c r="O545" s="1" t="str">
        <f>UPPER(IF($B545="EDIF",VLOOKUP($C545,[1]EDIF!$A$1:$F$2677,5,0),(IF($B545="INFRA",VLOOKUP($C545,[1]INFRA!$A$1:$F$859,5,0),(IF($B545="SINAPI",VLOOKUP($C545,[1]SINAPI!$A$1:$G$7552,7,0),(IF($B545="CDHU",VLOOKUP($C545,[1]CDHU!$A$1:$G$4122,7,0),(IF($B545="SIEC",VLOOKUP($C545,[1]SIEC!$A$1:$F$4304,6,0),(IF($B545="DER",VLOOKUP($C545,[1]DER!$A$1:$F$2075,6,0),(IF($B545="SICRO",VLOOKUP($C545,[1]SICRO!$A$1:$E$6371,5,0)))))))))))))))</f>
        <v>SIURB-E JAN/26</v>
      </c>
    </row>
    <row r="546" spans="2:15" ht="23.25" customHeight="1" x14ac:dyDescent="0.2">
      <c r="B546" s="62"/>
      <c r="C546" s="60" t="s">
        <v>10</v>
      </c>
      <c r="D546" s="200" t="s">
        <v>395</v>
      </c>
      <c r="E546" s="201"/>
      <c r="F546" s="201"/>
      <c r="G546" s="201"/>
      <c r="H546" s="202"/>
      <c r="I546" s="40"/>
      <c r="J546" s="61"/>
      <c r="K546" s="82">
        <f>1.9+6+6.2+6.5+6.8+8+2.3+4.5+2.5+2.5+2.5+2+20+50</f>
        <v>121.7</v>
      </c>
      <c r="N546" s="32"/>
    </row>
    <row r="547" spans="2:15" x14ac:dyDescent="0.2">
      <c r="B547" s="62"/>
      <c r="C547" s="60" t="s">
        <v>10</v>
      </c>
      <c r="D547" s="55"/>
      <c r="E547" s="56"/>
      <c r="F547" s="56"/>
      <c r="G547" s="56"/>
      <c r="H547" s="57"/>
      <c r="I547" s="40"/>
      <c r="J547" s="61"/>
      <c r="N547" s="32"/>
    </row>
    <row r="548" spans="2:15" ht="23.25" customHeight="1" x14ac:dyDescent="0.2">
      <c r="B548" s="62" t="s">
        <v>9</v>
      </c>
      <c r="C548" s="77">
        <v>10009032</v>
      </c>
      <c r="D548" s="197" t="str">
        <f>UPPER(IF($B548="EDIF",VLOOKUP($C548,[1]EDIF!$A$1:$F$3677,2,0),(IF($B548="INFRA",VLOOKUP($C548,[1]INFRA!$A$1:$F$1859,2,0),(IF($B548="SINAPI",VLOOKUP($C548,[1]SINAPI!$A$1:$G$9552,2,0),(IF($B548="CDHU",VLOOKUP($C548,[1]CDHU!$A$1:$G$5122,2,0),(IF($B548="SIEC",VLOOKUP($C548,[1]SIEC!$A$1:$F$5304,2,0),(IF($B548="DER",VLOOKUP($C548,[1]DER!$A$1:$F$3075,2,0),(IF($B548="FDE",VLOOKUP($C548,[1]FDE!$A$1:$F$3289,2,0),(IF($B548="SICRO",VLOOKUP($C548,[1]SICRO!$A$1:$E$7371,2,0)))))))))))))))))</f>
        <v>TUBO DE PVC RÍGIDO, PONTA E BOLSA (LINHA ESGOTO) - 75MM (3")</v>
      </c>
      <c r="E548" s="198"/>
      <c r="F548" s="198"/>
      <c r="G548" s="198"/>
      <c r="H548" s="199"/>
      <c r="I548" s="46" t="str">
        <f>UPPER(IF($B548="EDIF",VLOOKUP($C548,[1]EDIF!$A$1:$F$3677,3,0),(IF($B548="INFRA",VLOOKUP($C548,[1]INFRA!$A$1:$F$1859,3,0),(IF($B548="SINAPI",VLOOKUP($C548,[1]SINAPI!$A$1:$G$9552,3,0),(IF($B548="CDHU",VLOOKUP($C548,[1]CDHU!$A$1:$G$5122,3,0),(IF($B548="SIEC",VLOOKUP($C548,[1]SIEC!$A$1:$F$5304,3,0),(IF($B548="DER",VLOOKUP($C548,[1]DER!$A$1:$F$2075,3,0),(IF($B548="FDE",VLOOKUP($C548,[1]FDE!$A$1:$F$3289,3,0),(IF($B548="SICRO",VLOOKUP($C548,[1]SICRO!$A$1:$E$7371,3,0)))))))))))))))))</f>
        <v>M</v>
      </c>
      <c r="J548" s="61">
        <f t="shared" ref="J548" si="359">ROUND(SUM(K548:K550),2)</f>
        <v>65</v>
      </c>
      <c r="L548" s="1" t="str">
        <f>UPPER(ROUND((IF($B548="EDIF",VLOOKUP($C548,[1]EDIF!$A$1:$F$3677,4,0),(IF($B548="INFRA",VLOOKUP($C548,[1]INFRA!$A$1:$F$1859,4,0),(IF($B548="SINAPI",VLOOKUP($C548,[1]SINAPI!$A$1:$G$9552,4,0),(IF($B548="CDHU",VLOOKUP($C548,[1]CDHU!$A$1:$G$5122,6,0),(IF($B548="SIEC",VLOOKUP($C548,[1]SIEC!$A$1:$F$5304,5,0),(IF($B548="DER",VLOOKUP($C548,[1]DER!$A$1:$F$3075,5,0),(IF($B548="FDE",VLOOKUP($C548,[1]FDE!$A$1:$F$3289,5,0),(IF($B548="SICRO",VLOOKUP($C548,[1]SICRO!$A$1:$E$7371,4,0))))))))))))))))),2))</f>
        <v>75,15</v>
      </c>
      <c r="M548" s="1">
        <f t="shared" ref="M548" si="360">TRUNC(J548*L548,2)</f>
        <v>4884.75</v>
      </c>
      <c r="N548" s="49">
        <f t="shared" ref="N548" si="361">C548</f>
        <v>10009032</v>
      </c>
      <c r="O548" s="1" t="str">
        <f>UPPER(IF($B548="EDIF",VLOOKUP($C548,[1]EDIF!$A$1:$F$2677,5,0),(IF($B548="INFRA",VLOOKUP($C548,[1]INFRA!$A$1:$F$859,5,0),(IF($B548="SINAPI",VLOOKUP($C548,[1]SINAPI!$A$1:$G$7552,7,0),(IF($B548="CDHU",VLOOKUP($C548,[1]CDHU!$A$1:$G$4122,7,0),(IF($B548="SIEC",VLOOKUP($C548,[1]SIEC!$A$1:$F$4304,6,0),(IF($B548="DER",VLOOKUP($C548,[1]DER!$A$1:$F$2075,6,0),(IF($B548="SICRO",VLOOKUP($C548,[1]SICRO!$A$1:$E$6371,5,0)))))))))))))))</f>
        <v>SIURB-E JAN/26</v>
      </c>
    </row>
    <row r="549" spans="2:15" ht="23.25" customHeight="1" x14ac:dyDescent="0.2">
      <c r="B549" s="62"/>
      <c r="C549" s="60" t="s">
        <v>10</v>
      </c>
      <c r="D549" s="200" t="s">
        <v>396</v>
      </c>
      <c r="E549" s="201"/>
      <c r="F549" s="201"/>
      <c r="G549" s="201"/>
      <c r="H549" s="202"/>
      <c r="I549" s="40"/>
      <c r="J549" s="61"/>
      <c r="K549" s="82">
        <v>65</v>
      </c>
      <c r="N549" s="32"/>
    </row>
    <row r="550" spans="2:15" x14ac:dyDescent="0.2">
      <c r="B550" s="62"/>
      <c r="C550" s="60" t="s">
        <v>10</v>
      </c>
      <c r="D550" s="55"/>
      <c r="E550" s="56"/>
      <c r="F550" s="56"/>
      <c r="G550" s="56"/>
      <c r="H550" s="57"/>
      <c r="I550" s="40"/>
      <c r="J550" s="61"/>
      <c r="N550" s="32"/>
    </row>
    <row r="551" spans="2:15" ht="23.25" customHeight="1" x14ac:dyDescent="0.2">
      <c r="B551" s="62" t="s">
        <v>9</v>
      </c>
      <c r="C551" s="77">
        <v>10009033</v>
      </c>
      <c r="D551" s="197" t="str">
        <f>UPPER(IF($B551="EDIF",VLOOKUP($C551,[1]EDIF!$A$1:$F$3677,2,0),(IF($B551="INFRA",VLOOKUP($C551,[1]INFRA!$A$1:$F$1859,2,0),(IF($B551="SINAPI",VLOOKUP($C551,[1]SINAPI!$A$1:$G$9552,2,0),(IF($B551="CDHU",VLOOKUP($C551,[1]CDHU!$A$1:$G$5122,2,0),(IF($B551="SIEC",VLOOKUP($C551,[1]SIEC!$A$1:$F$5304,2,0),(IF($B551="DER",VLOOKUP($C551,[1]DER!$A$1:$F$3075,2,0),(IF($B551="FDE",VLOOKUP($C551,[1]FDE!$A$1:$F$3289,2,0),(IF($B551="SICRO",VLOOKUP($C551,[1]SICRO!$A$1:$E$7371,2,0)))))))))))))))))</f>
        <v>TUBO DE PVC RÍGIDO, PONTA E BOLSA (LINHA ESGOTO) - 100MM (4")</v>
      </c>
      <c r="E551" s="198"/>
      <c r="F551" s="198"/>
      <c r="G551" s="198"/>
      <c r="H551" s="199"/>
      <c r="I551" s="46" t="str">
        <f>UPPER(IF($B551="EDIF",VLOOKUP($C551,[1]EDIF!$A$1:$F$3677,3,0),(IF($B551="INFRA",VLOOKUP($C551,[1]INFRA!$A$1:$F$1859,3,0),(IF($B551="SINAPI",VLOOKUP($C551,[1]SINAPI!$A$1:$G$9552,3,0),(IF($B551="CDHU",VLOOKUP($C551,[1]CDHU!$A$1:$G$5122,3,0),(IF($B551="SIEC",VLOOKUP($C551,[1]SIEC!$A$1:$F$5304,3,0),(IF($B551="DER",VLOOKUP($C551,[1]DER!$A$1:$F$2075,3,0),(IF($B551="FDE",VLOOKUP($C551,[1]FDE!$A$1:$F$3289,3,0),(IF($B551="SICRO",VLOOKUP($C551,[1]SICRO!$A$1:$E$7371,3,0)))))))))))))))))</f>
        <v>M</v>
      </c>
      <c r="J551" s="61">
        <f t="shared" ref="J551" si="362">ROUND(SUM(K551:K553),2)</f>
        <v>183</v>
      </c>
      <c r="L551" s="1" t="str">
        <f>UPPER(ROUND((IF($B551="EDIF",VLOOKUP($C551,[1]EDIF!$A$1:$F$3677,4,0),(IF($B551="INFRA",VLOOKUP($C551,[1]INFRA!$A$1:$F$1859,4,0),(IF($B551="SINAPI",VLOOKUP($C551,[1]SINAPI!$A$1:$G$9552,4,0),(IF($B551="CDHU",VLOOKUP($C551,[1]CDHU!$A$1:$G$5122,6,0),(IF($B551="SIEC",VLOOKUP($C551,[1]SIEC!$A$1:$F$5304,5,0),(IF($B551="DER",VLOOKUP($C551,[1]DER!$A$1:$F$3075,5,0),(IF($B551="FDE",VLOOKUP($C551,[1]FDE!$A$1:$F$3289,5,0),(IF($B551="SICRO",VLOOKUP($C551,[1]SICRO!$A$1:$E$7371,4,0))))))))))))))))),2))</f>
        <v>52,42</v>
      </c>
      <c r="M551" s="1">
        <f t="shared" ref="M551" si="363">TRUNC(J551*L551,2)</f>
        <v>9592.86</v>
      </c>
      <c r="N551" s="49">
        <f t="shared" ref="N551" si="364">C551</f>
        <v>10009033</v>
      </c>
      <c r="O551" s="1" t="str">
        <f>UPPER(IF($B551="EDIF",VLOOKUP($C551,[1]EDIF!$A$1:$F$2677,5,0),(IF($B551="INFRA",VLOOKUP($C551,[1]INFRA!$A$1:$F$859,5,0),(IF($B551="SINAPI",VLOOKUP($C551,[1]SINAPI!$A$1:$G$7552,7,0),(IF($B551="CDHU",VLOOKUP($C551,[1]CDHU!$A$1:$G$4122,7,0),(IF($B551="SIEC",VLOOKUP($C551,[1]SIEC!$A$1:$F$4304,6,0),(IF($B551="DER",VLOOKUP($C551,[1]DER!$A$1:$F$2075,6,0),(IF($B551="SICRO",VLOOKUP($C551,[1]SICRO!$A$1:$E$6371,5,0)))))))))))))))</f>
        <v>SIURB-E JAN/26</v>
      </c>
    </row>
    <row r="552" spans="2:15" ht="23.25" customHeight="1" x14ac:dyDescent="0.2">
      <c r="B552" s="62"/>
      <c r="C552" s="60" t="s">
        <v>10</v>
      </c>
      <c r="D552" s="200" t="s">
        <v>387</v>
      </c>
      <c r="E552" s="201"/>
      <c r="F552" s="201"/>
      <c r="G552" s="201"/>
      <c r="H552" s="202"/>
      <c r="I552" s="40"/>
      <c r="J552" s="61"/>
      <c r="K552" s="82">
        <f>115+5.8+5.8+5.9+6.9+5.8+4.8+3+30</f>
        <v>183.00000000000003</v>
      </c>
      <c r="N552" s="32"/>
    </row>
    <row r="553" spans="2:15" x14ac:dyDescent="0.2">
      <c r="B553" s="62"/>
      <c r="C553" s="60" t="s">
        <v>10</v>
      </c>
      <c r="D553" s="55"/>
      <c r="E553" s="56"/>
      <c r="F553" s="56"/>
      <c r="G553" s="56"/>
      <c r="H553" s="57"/>
      <c r="I553" s="40"/>
      <c r="J553" s="61"/>
      <c r="N553" s="32"/>
    </row>
    <row r="554" spans="2:15" ht="23.25" customHeight="1" x14ac:dyDescent="0.2">
      <c r="B554" s="62" t="s">
        <v>9</v>
      </c>
      <c r="C554" s="77">
        <v>10010001</v>
      </c>
      <c r="D554" s="197" t="str">
        <f>UPPER(IF($B554="EDIF",VLOOKUP($C554,[1]EDIF!$A$1:$F$3677,2,0),(IF($B554="INFRA",VLOOKUP($C554,[1]INFRA!$A$1:$F$1859,2,0),(IF($B554="SINAPI",VLOOKUP($C554,[1]SINAPI!$A$1:$G$9552,2,0),(IF($B554="CDHU",VLOOKUP($C554,[1]CDHU!$A$1:$G$5122,2,0),(IF($B554="SIEC",VLOOKUP($C554,[1]SIEC!$A$1:$F$5304,2,0),(IF($B554="DER",VLOOKUP($C554,[1]DER!$A$1:$F$3075,2,0),(IF($B554="FDE",VLOOKUP($C554,[1]FDE!$A$1:$F$3289,2,0),(IF($B554="SICRO",VLOOKUP($C554,[1]SICRO!$A$1:$E$7371,2,0)))))))))))))))))</f>
        <v>RALO SECO DE PVC RÍGIDO, COM SAÍDA SOLDADA DE 40MM - DIÂMETRO 100MM</v>
      </c>
      <c r="E554" s="198"/>
      <c r="F554" s="198"/>
      <c r="G554" s="198"/>
      <c r="H554" s="199"/>
      <c r="I554" s="46" t="str">
        <f>UPPER(IF($B554="EDIF",VLOOKUP($C554,[1]EDIF!$A$1:$F$3677,3,0),(IF($B554="INFRA",VLOOKUP($C554,[1]INFRA!$A$1:$F$1859,3,0),(IF($B554="SINAPI",VLOOKUP($C554,[1]SINAPI!$A$1:$G$9552,3,0),(IF($B554="CDHU",VLOOKUP($C554,[1]CDHU!$A$1:$G$5122,3,0),(IF($B554="SIEC",VLOOKUP($C554,[1]SIEC!$A$1:$F$5304,3,0),(IF($B554="DER",VLOOKUP($C554,[1]DER!$A$1:$F$2075,3,0),(IF($B554="FDE",VLOOKUP($C554,[1]FDE!$A$1:$F$3289,3,0),(IF($B554="SICRO",VLOOKUP($C554,[1]SICRO!$A$1:$E$7371,3,0)))))))))))))))))</f>
        <v>UN</v>
      </c>
      <c r="J554" s="61">
        <f t="shared" ref="J554" si="365">ROUND(SUM(K554:K556),2)</f>
        <v>8</v>
      </c>
      <c r="L554" s="1" t="str">
        <f>UPPER(ROUND((IF($B554="EDIF",VLOOKUP($C554,[1]EDIF!$A$1:$F$3677,4,0),(IF($B554="INFRA",VLOOKUP($C554,[1]INFRA!$A$1:$F$1859,4,0),(IF($B554="SINAPI",VLOOKUP($C554,[1]SINAPI!$A$1:$G$9552,4,0),(IF($B554="CDHU",VLOOKUP($C554,[1]CDHU!$A$1:$G$5122,6,0),(IF($B554="SIEC",VLOOKUP($C554,[1]SIEC!$A$1:$F$5304,5,0),(IF($B554="DER",VLOOKUP($C554,[1]DER!$A$1:$F$3075,5,0),(IF($B554="FDE",VLOOKUP($C554,[1]FDE!$A$1:$F$3289,5,0),(IF($B554="SICRO",VLOOKUP($C554,[1]SICRO!$A$1:$E$7371,4,0))))))))))))))))),2))</f>
        <v>54,93</v>
      </c>
      <c r="M554" s="1">
        <f t="shared" ref="M554" si="366">TRUNC(J554*L554,2)</f>
        <v>439.44</v>
      </c>
      <c r="N554" s="49">
        <f t="shared" ref="N554" si="367">C554</f>
        <v>10010001</v>
      </c>
      <c r="O554" s="1" t="str">
        <f>UPPER(IF($B554="EDIF",VLOOKUP($C554,[1]EDIF!$A$1:$F$2677,5,0),(IF($B554="INFRA",VLOOKUP($C554,[1]INFRA!$A$1:$F$859,5,0),(IF($B554="SINAPI",VLOOKUP($C554,[1]SINAPI!$A$1:$G$7552,7,0),(IF($B554="CDHU",VLOOKUP($C554,[1]CDHU!$A$1:$G$4122,7,0),(IF($B554="SIEC",VLOOKUP($C554,[1]SIEC!$A$1:$F$4304,6,0),(IF($B554="DER",VLOOKUP($C554,[1]DER!$A$1:$F$2075,6,0),(IF($B554="SICRO",VLOOKUP($C554,[1]SICRO!$A$1:$E$6371,5,0)))))))))))))))</f>
        <v>SIURB-E JAN/26</v>
      </c>
    </row>
    <row r="555" spans="2:15" ht="23.25" customHeight="1" x14ac:dyDescent="0.2">
      <c r="B555" s="62"/>
      <c r="C555" s="60" t="s">
        <v>10</v>
      </c>
      <c r="D555" s="200" t="s">
        <v>361</v>
      </c>
      <c r="E555" s="201"/>
      <c r="F555" s="201"/>
      <c r="G555" s="201"/>
      <c r="H555" s="202"/>
      <c r="I555" s="40"/>
      <c r="J555" s="61"/>
      <c r="K555" s="82">
        <v>8</v>
      </c>
      <c r="N555" s="32"/>
    </row>
    <row r="556" spans="2:15" x14ac:dyDescent="0.2">
      <c r="B556" s="62"/>
      <c r="C556" s="60" t="s">
        <v>10</v>
      </c>
      <c r="D556" s="55"/>
      <c r="E556" s="56"/>
      <c r="F556" s="56"/>
      <c r="G556" s="56"/>
      <c r="H556" s="57"/>
      <c r="I556" s="40"/>
      <c r="J556" s="61"/>
      <c r="N556" s="32"/>
    </row>
    <row r="557" spans="2:15" ht="23.25" customHeight="1" x14ac:dyDescent="0.2">
      <c r="B557" s="62" t="s">
        <v>9</v>
      </c>
      <c r="C557" s="77">
        <v>10010012</v>
      </c>
      <c r="D557" s="197" t="str">
        <f>UPPER(IF($B557="EDIF",VLOOKUP($C557,[1]EDIF!$A$1:$F$3677,2,0),(IF($B557="INFRA",VLOOKUP($C557,[1]INFRA!$A$1:$F$1859,2,0),(IF($B557="SINAPI",VLOOKUP($C557,[1]SINAPI!$A$1:$G$9552,2,0),(IF($B557="CDHU",VLOOKUP($C557,[1]CDHU!$A$1:$G$5122,2,0),(IF($B557="SIEC",VLOOKUP($C557,[1]SIEC!$A$1:$F$5304,2,0),(IF($B557="DER",VLOOKUP($C557,[1]DER!$A$1:$F$3075,2,0),(IF($B557="FDE",VLOOKUP($C557,[1]FDE!$A$1:$F$3289,2,0),(IF($B557="SICRO",VLOOKUP($C557,[1]SICRO!$A$1:$E$7371,2,0)))))))))))))))))</f>
        <v>CAIXA SIFONADA DE PVC RÍGIDO - 150X150MM</v>
      </c>
      <c r="E557" s="198"/>
      <c r="F557" s="198"/>
      <c r="G557" s="198"/>
      <c r="H557" s="199"/>
      <c r="I557" s="46" t="str">
        <f>UPPER(IF($B557="EDIF",VLOOKUP($C557,[1]EDIF!$A$1:$F$3677,3,0),(IF($B557="INFRA",VLOOKUP($C557,[1]INFRA!$A$1:$F$1859,3,0),(IF($B557="SINAPI",VLOOKUP($C557,[1]SINAPI!$A$1:$G$9552,3,0),(IF($B557="CDHU",VLOOKUP($C557,[1]CDHU!$A$1:$G$5122,3,0),(IF($B557="SIEC",VLOOKUP($C557,[1]SIEC!$A$1:$F$5304,3,0),(IF($B557="DER",VLOOKUP($C557,[1]DER!$A$1:$F$2075,3,0),(IF($B557="FDE",VLOOKUP($C557,[1]FDE!$A$1:$F$3289,3,0),(IF($B557="SICRO",VLOOKUP($C557,[1]SICRO!$A$1:$E$7371,3,0)))))))))))))))))</f>
        <v>UN</v>
      </c>
      <c r="J557" s="61">
        <f t="shared" ref="J557" si="368">ROUND(SUM(K557:K559),2)</f>
        <v>13</v>
      </c>
      <c r="L557" s="1" t="str">
        <f>UPPER(ROUND((IF($B557="EDIF",VLOOKUP($C557,[1]EDIF!$A$1:$F$3677,4,0),(IF($B557="INFRA",VLOOKUP($C557,[1]INFRA!$A$1:$F$1859,4,0),(IF($B557="SINAPI",VLOOKUP($C557,[1]SINAPI!$A$1:$G$9552,4,0),(IF($B557="CDHU",VLOOKUP($C557,[1]CDHU!$A$1:$G$5122,6,0),(IF($B557="SIEC",VLOOKUP($C557,[1]SIEC!$A$1:$F$5304,5,0),(IF($B557="DER",VLOOKUP($C557,[1]DER!$A$1:$F$3075,5,0),(IF($B557="FDE",VLOOKUP($C557,[1]FDE!$A$1:$F$3289,5,0),(IF($B557="SICRO",VLOOKUP($C557,[1]SICRO!$A$1:$E$7371,4,0))))))))))))))))),2))</f>
        <v>78,75</v>
      </c>
      <c r="M557" s="1">
        <f t="shared" ref="M557" si="369">TRUNC(J557*L557,2)</f>
        <v>1023.75</v>
      </c>
      <c r="N557" s="49">
        <f t="shared" ref="N557" si="370">C557</f>
        <v>10010012</v>
      </c>
      <c r="O557" s="1" t="str">
        <f>UPPER(IF($B557="EDIF",VLOOKUP($C557,[1]EDIF!$A$1:$F$2677,5,0),(IF($B557="INFRA",VLOOKUP($C557,[1]INFRA!$A$1:$F$859,5,0),(IF($B557="SINAPI",VLOOKUP($C557,[1]SINAPI!$A$1:$G$7552,7,0),(IF($B557="CDHU",VLOOKUP($C557,[1]CDHU!$A$1:$G$4122,7,0),(IF($B557="SIEC",VLOOKUP($C557,[1]SIEC!$A$1:$F$4304,6,0),(IF($B557="DER",VLOOKUP($C557,[1]DER!$A$1:$F$2075,6,0),(IF($B557="SICRO",VLOOKUP($C557,[1]SICRO!$A$1:$E$6371,5,0)))))))))))))))</f>
        <v>SIURB-E JAN/26</v>
      </c>
    </row>
    <row r="558" spans="2:15" ht="23.25" customHeight="1" x14ac:dyDescent="0.2">
      <c r="B558" s="62"/>
      <c r="C558" s="60" t="s">
        <v>10</v>
      </c>
      <c r="D558" s="200" t="s">
        <v>388</v>
      </c>
      <c r="E558" s="201"/>
      <c r="F558" s="201"/>
      <c r="G558" s="201"/>
      <c r="H558" s="202"/>
      <c r="I558" s="40"/>
      <c r="J558" s="61"/>
      <c r="K558" s="82">
        <v>13</v>
      </c>
      <c r="N558" s="32"/>
    </row>
    <row r="559" spans="2:15" x14ac:dyDescent="0.2">
      <c r="B559" s="62"/>
      <c r="C559" s="60" t="s">
        <v>10</v>
      </c>
      <c r="D559" s="55"/>
      <c r="E559" s="56"/>
      <c r="F559" s="56"/>
      <c r="G559" s="56"/>
      <c r="H559" s="57"/>
      <c r="I559" s="40"/>
      <c r="J559" s="61"/>
      <c r="N559" s="32"/>
    </row>
    <row r="560" spans="2:15" ht="23.25" customHeight="1" x14ac:dyDescent="0.2">
      <c r="B560" s="62" t="s">
        <v>9</v>
      </c>
      <c r="C560" s="77">
        <v>10010059</v>
      </c>
      <c r="D560" s="197" t="str">
        <f>UPPER(IF($B560="EDIF",VLOOKUP($C560,[1]EDIF!$A$1:$F$3677,2,0),(IF($B560="INFRA",VLOOKUP($C560,[1]INFRA!$A$1:$F$1859,2,0),(IF($B560="SINAPI",VLOOKUP($C560,[1]SINAPI!$A$1:$G$9552,2,0),(IF($B560="CDHU",VLOOKUP($C560,[1]CDHU!$A$1:$G$5122,2,0),(IF($B560="SIEC",VLOOKUP($C560,[1]SIEC!$A$1:$F$5304,2,0),(IF($B560="DER",VLOOKUP($C560,[1]DER!$A$1:$F$3075,2,0),(IF($B560="FDE",VLOOKUP($C560,[1]FDE!$A$1:$F$3289,2,0),(IF($B560="SICRO",VLOOKUP($C560,[1]SICRO!$A$1:$E$7371,2,0)))))))))))))))))</f>
        <v>CAIXA DE GORDURA, ALVENARIA DE TIJOLOS MACIÇOS COMUNS - 60X60CM</v>
      </c>
      <c r="E560" s="198"/>
      <c r="F560" s="198"/>
      <c r="G560" s="198"/>
      <c r="H560" s="199"/>
      <c r="I560" s="46" t="str">
        <f>UPPER(IF($B560="EDIF",VLOOKUP($C560,[1]EDIF!$A$1:$F$3677,3,0),(IF($B560="INFRA",VLOOKUP($C560,[1]INFRA!$A$1:$F$1859,3,0),(IF($B560="SINAPI",VLOOKUP($C560,[1]SINAPI!$A$1:$G$9552,3,0),(IF($B560="CDHU",VLOOKUP($C560,[1]CDHU!$A$1:$G$5122,3,0),(IF($B560="SIEC",VLOOKUP($C560,[1]SIEC!$A$1:$F$5304,3,0),(IF($B560="DER",VLOOKUP($C560,[1]DER!$A$1:$F$2075,3,0),(IF($B560="FDE",VLOOKUP($C560,[1]FDE!$A$1:$F$3289,3,0),(IF($B560="SICRO",VLOOKUP($C560,[1]SICRO!$A$1:$E$7371,3,0)))))))))))))))))</f>
        <v>UN</v>
      </c>
      <c r="J560" s="61">
        <f t="shared" ref="J560" si="371">ROUND(SUM(K560:K562),2)</f>
        <v>2</v>
      </c>
      <c r="L560" s="1" t="str">
        <f>UPPER(ROUND((IF($B560="EDIF",VLOOKUP($C560,[1]EDIF!$A$1:$F$3677,4,0),(IF($B560="INFRA",VLOOKUP($C560,[1]INFRA!$A$1:$F$1859,4,0),(IF($B560="SINAPI",VLOOKUP($C560,[1]SINAPI!$A$1:$G$9552,4,0),(IF($B560="CDHU",VLOOKUP($C560,[1]CDHU!$A$1:$G$5122,6,0),(IF($B560="SIEC",VLOOKUP($C560,[1]SIEC!$A$1:$F$5304,5,0),(IF($B560="DER",VLOOKUP($C560,[1]DER!$A$1:$F$3075,5,0),(IF($B560="FDE",VLOOKUP($C560,[1]FDE!$A$1:$F$3289,5,0),(IF($B560="SICRO",VLOOKUP($C560,[1]SICRO!$A$1:$E$7371,4,0))))))))))))))))),2))</f>
        <v>428,76</v>
      </c>
      <c r="M560" s="1">
        <f t="shared" ref="M560" si="372">TRUNC(J560*L560,2)</f>
        <v>857.52</v>
      </c>
      <c r="N560" s="49">
        <f t="shared" ref="N560" si="373">C560</f>
        <v>10010059</v>
      </c>
      <c r="O560" s="1" t="str">
        <f>UPPER(IF($B560="EDIF",VLOOKUP($C560,[1]EDIF!$A$1:$F$2677,5,0),(IF($B560="INFRA",VLOOKUP($C560,[1]INFRA!$A$1:$F$859,5,0),(IF($B560="SINAPI",VLOOKUP($C560,[1]SINAPI!$A$1:$G$7552,7,0),(IF($B560="CDHU",VLOOKUP($C560,[1]CDHU!$A$1:$G$4122,7,0),(IF($B560="SIEC",VLOOKUP($C560,[1]SIEC!$A$1:$F$4304,6,0),(IF($B560="DER",VLOOKUP($C560,[1]DER!$A$1:$F$2075,6,0),(IF($B560="SICRO",VLOOKUP($C560,[1]SICRO!$A$1:$E$6371,5,0)))))))))))))))</f>
        <v>SIURB-E JAN/26</v>
      </c>
    </row>
    <row r="561" spans="2:17" ht="23.25" customHeight="1" x14ac:dyDescent="0.2">
      <c r="B561" s="62"/>
      <c r="C561" s="60" t="s">
        <v>10</v>
      </c>
      <c r="D561" s="200" t="s">
        <v>389</v>
      </c>
      <c r="E561" s="201"/>
      <c r="F561" s="201"/>
      <c r="G561" s="201"/>
      <c r="H561" s="202"/>
      <c r="I561" s="40"/>
      <c r="J561" s="61"/>
      <c r="K561" s="82">
        <v>2</v>
      </c>
      <c r="N561" s="32"/>
    </row>
    <row r="562" spans="2:17" x14ac:dyDescent="0.2">
      <c r="B562" s="62"/>
      <c r="C562" s="60" t="s">
        <v>10</v>
      </c>
      <c r="D562" s="55"/>
      <c r="E562" s="56"/>
      <c r="F562" s="56"/>
      <c r="G562" s="56"/>
      <c r="H562" s="57"/>
      <c r="I562" s="40"/>
      <c r="J562" s="61"/>
      <c r="N562" s="32"/>
    </row>
    <row r="563" spans="2:17" ht="23.25" customHeight="1" x14ac:dyDescent="0.2">
      <c r="B563" s="62" t="s">
        <v>9</v>
      </c>
      <c r="C563" s="77">
        <v>10010094</v>
      </c>
      <c r="D563" s="197" t="str">
        <f>UPPER(IF($B563="EDIF",VLOOKUP($C563,[1]EDIF!$A$1:$F$3677,2,0),(IF($B563="INFRA",VLOOKUP($C563,[1]INFRA!$A$1:$F$1859,2,0),(IF($B563="SINAPI",VLOOKUP($C563,[1]SINAPI!$A$1:$G$9552,2,0),(IF($B563="CDHU",VLOOKUP($C563,[1]CDHU!$A$1:$G$5122,2,0),(IF($B563="SIEC",VLOOKUP($C563,[1]SIEC!$A$1:$F$5304,2,0),(IF($B563="DER",VLOOKUP($C563,[1]DER!$A$1:$F$3075,2,0),(IF($B563="FDE",VLOOKUP($C563,[1]FDE!$A$1:$F$3289,2,0),(IF($B563="SICRO",VLOOKUP($C563,[1]SICRO!$A$1:$E$7371,2,0)))))))))))))))))</f>
        <v>HA.01 - CAIXA DE LIGAÇÃO OU INSPEÇÃO - ESCAVAÇÃO E APILOAMENTO</v>
      </c>
      <c r="E563" s="198"/>
      <c r="F563" s="198"/>
      <c r="G563" s="198"/>
      <c r="H563" s="199"/>
      <c r="I563" s="46" t="str">
        <f>UPPER(IF($B563="EDIF",VLOOKUP($C563,[1]EDIF!$A$1:$F$3677,3,0),(IF($B563="INFRA",VLOOKUP($C563,[1]INFRA!$A$1:$F$1859,3,0),(IF($B563="SINAPI",VLOOKUP($C563,[1]SINAPI!$A$1:$G$9552,3,0),(IF($B563="CDHU",VLOOKUP($C563,[1]CDHU!$A$1:$G$5122,3,0),(IF($B563="SIEC",VLOOKUP($C563,[1]SIEC!$A$1:$F$5304,3,0),(IF($B563="DER",VLOOKUP($C563,[1]DER!$A$1:$F$2075,3,0),(IF($B563="FDE",VLOOKUP($C563,[1]FDE!$A$1:$F$3289,3,0),(IF($B563="SICRO",VLOOKUP($C563,[1]SICRO!$A$1:$E$7371,3,0)))))))))))))))))</f>
        <v>M3</v>
      </c>
      <c r="J563" s="61">
        <f t="shared" ref="J563" si="374">ROUND(SUM(K563:K565),2)</f>
        <v>9.2200000000000006</v>
      </c>
      <c r="L563" s="1" t="str">
        <f>UPPER(ROUND((IF($B563="EDIF",VLOOKUP($C563,[1]EDIF!$A$1:$F$3677,4,0),(IF($B563="INFRA",VLOOKUP($C563,[1]INFRA!$A$1:$F$1859,4,0),(IF($B563="SINAPI",VLOOKUP($C563,[1]SINAPI!$A$1:$G$9552,4,0),(IF($B563="CDHU",VLOOKUP($C563,[1]CDHU!$A$1:$G$5122,6,0),(IF($B563="SIEC",VLOOKUP($C563,[1]SIEC!$A$1:$F$5304,5,0),(IF($B563="DER",VLOOKUP($C563,[1]DER!$A$1:$F$3075,5,0),(IF($B563="FDE",VLOOKUP($C563,[1]FDE!$A$1:$F$3289,5,0),(IF($B563="SICRO",VLOOKUP($C563,[1]SICRO!$A$1:$E$7371,4,0))))))))))))))))),2))</f>
        <v>69,91</v>
      </c>
      <c r="M563" s="1">
        <f t="shared" ref="M563" si="375">TRUNC(J563*L563,2)</f>
        <v>644.57000000000005</v>
      </c>
      <c r="N563" s="49">
        <f t="shared" ref="N563" si="376">C563</f>
        <v>10010094</v>
      </c>
      <c r="O563" s="1" t="str">
        <f>UPPER(IF($B563="EDIF",VLOOKUP($C563,[1]EDIF!$A$1:$F$2677,5,0),(IF($B563="INFRA",VLOOKUP($C563,[1]INFRA!$A$1:$F$859,5,0),(IF($B563="SINAPI",VLOOKUP($C563,[1]SINAPI!$A$1:$G$7552,7,0),(IF($B563="CDHU",VLOOKUP($C563,[1]CDHU!$A$1:$G$4122,7,0),(IF($B563="SIEC",VLOOKUP($C563,[1]SIEC!$A$1:$F$4304,6,0),(IF($B563="DER",VLOOKUP($C563,[1]DER!$A$1:$F$2075,6,0),(IF($B563="SICRO",VLOOKUP($C563,[1]SICRO!$A$1:$E$6371,5,0)))))))))))))))</f>
        <v>SIURB-E JAN/26</v>
      </c>
    </row>
    <row r="564" spans="2:17" ht="23.25" customHeight="1" x14ac:dyDescent="0.2">
      <c r="B564" s="62"/>
      <c r="C564" s="60" t="s">
        <v>10</v>
      </c>
      <c r="D564" s="200" t="s">
        <v>391</v>
      </c>
      <c r="E564" s="201"/>
      <c r="F564" s="201"/>
      <c r="G564" s="201"/>
      <c r="H564" s="202"/>
      <c r="I564" s="40"/>
      <c r="J564" s="61"/>
      <c r="K564" s="82">
        <f>0.8*0.8*0.9*16</f>
        <v>9.2160000000000029</v>
      </c>
      <c r="N564" s="32"/>
    </row>
    <row r="565" spans="2:17" x14ac:dyDescent="0.2">
      <c r="B565" s="62"/>
      <c r="C565" s="60" t="s">
        <v>10</v>
      </c>
      <c r="D565" s="55"/>
      <c r="E565" s="56"/>
      <c r="F565" s="56"/>
      <c r="G565" s="56"/>
      <c r="H565" s="57"/>
      <c r="I565" s="40"/>
      <c r="J565" s="61"/>
      <c r="N565" s="32"/>
    </row>
    <row r="566" spans="2:17" ht="23.25" customHeight="1" x14ac:dyDescent="0.2">
      <c r="B566" s="62" t="s">
        <v>9</v>
      </c>
      <c r="C566" s="77">
        <v>10010095</v>
      </c>
      <c r="D566" s="197" t="str">
        <f>UPPER(IF($B566="EDIF",VLOOKUP($C566,[1]EDIF!$A$1:$F$3677,2,0),(IF($B566="INFRA",VLOOKUP($C566,[1]INFRA!$A$1:$F$1859,2,0),(IF($B566="SINAPI",VLOOKUP($C566,[1]SINAPI!$A$1:$G$9552,2,0),(IF($B566="CDHU",VLOOKUP($C566,[1]CDHU!$A$1:$G$5122,2,0),(IF($B566="SIEC",VLOOKUP($C566,[1]SIEC!$A$1:$F$5304,2,0),(IF($B566="DER",VLOOKUP($C566,[1]DER!$A$1:$F$3075,2,0),(IF($B566="FDE",VLOOKUP($C566,[1]FDE!$A$1:$F$3289,2,0),(IF($B566="SICRO",VLOOKUP($C566,[1]SICRO!$A$1:$E$7371,2,0)))))))))))))))))</f>
        <v>HA.01 - CAIXA DE LIGAÇÃO OU INSPEÇÃO - LASTRO DE CONCRETO (FUNDO)</v>
      </c>
      <c r="E566" s="198"/>
      <c r="F566" s="198"/>
      <c r="G566" s="198"/>
      <c r="H566" s="199"/>
      <c r="I566" s="46" t="str">
        <f>UPPER(IF($B566="EDIF",VLOOKUP($C566,[1]EDIF!$A$1:$F$3677,3,0),(IF($B566="INFRA",VLOOKUP($C566,[1]INFRA!$A$1:$F$1859,3,0),(IF($B566="SINAPI",VLOOKUP($C566,[1]SINAPI!$A$1:$G$9552,3,0),(IF($B566="CDHU",VLOOKUP($C566,[1]CDHU!$A$1:$G$5122,3,0),(IF($B566="SIEC",VLOOKUP($C566,[1]SIEC!$A$1:$F$5304,3,0),(IF($B566="DER",VLOOKUP($C566,[1]DER!$A$1:$F$2075,3,0),(IF($B566="FDE",VLOOKUP($C566,[1]FDE!$A$1:$F$3289,3,0),(IF($B566="SICRO",VLOOKUP($C566,[1]SICRO!$A$1:$E$7371,3,0)))))))))))))))))</f>
        <v>M3</v>
      </c>
      <c r="J566" s="61">
        <f t="shared" ref="J566" si="377">ROUND(SUM(K566:K568),2)</f>
        <v>1.02</v>
      </c>
      <c r="L566" s="1" t="str">
        <f>UPPER(ROUND((IF($B566="EDIF",VLOOKUP($C566,[1]EDIF!$A$1:$F$3677,4,0),(IF($B566="INFRA",VLOOKUP($C566,[1]INFRA!$A$1:$F$1859,4,0),(IF($B566="SINAPI",VLOOKUP($C566,[1]SINAPI!$A$1:$G$9552,4,0),(IF($B566="CDHU",VLOOKUP($C566,[1]CDHU!$A$1:$G$5122,6,0),(IF($B566="SIEC",VLOOKUP($C566,[1]SIEC!$A$1:$F$5304,5,0),(IF($B566="DER",VLOOKUP($C566,[1]DER!$A$1:$F$3075,5,0),(IF($B566="FDE",VLOOKUP($C566,[1]FDE!$A$1:$F$3289,5,0),(IF($B566="SICRO",VLOOKUP($C566,[1]SICRO!$A$1:$E$7371,4,0))))))))))))))))),2))</f>
        <v>594,57</v>
      </c>
      <c r="M566" s="1">
        <f t="shared" ref="M566" si="378">TRUNC(J566*L566,2)</f>
        <v>606.46</v>
      </c>
      <c r="N566" s="49">
        <f t="shared" ref="N566" si="379">C566</f>
        <v>10010095</v>
      </c>
      <c r="O566" s="1" t="str">
        <f>UPPER(IF($B566="EDIF",VLOOKUP($C566,[1]EDIF!$A$1:$F$2677,5,0),(IF($B566="INFRA",VLOOKUP($C566,[1]INFRA!$A$1:$F$859,5,0),(IF($B566="SINAPI",VLOOKUP($C566,[1]SINAPI!$A$1:$G$7552,7,0),(IF($B566="CDHU",VLOOKUP($C566,[1]CDHU!$A$1:$G$4122,7,0),(IF($B566="SIEC",VLOOKUP($C566,[1]SIEC!$A$1:$F$4304,6,0),(IF($B566="DER",VLOOKUP($C566,[1]DER!$A$1:$F$2075,6,0),(IF($B566="SICRO",VLOOKUP($C566,[1]SICRO!$A$1:$E$6371,5,0)))))))))))))))</f>
        <v>SIURB-E JAN/26</v>
      </c>
    </row>
    <row r="567" spans="2:17" ht="23.25" customHeight="1" x14ac:dyDescent="0.2">
      <c r="B567" s="62"/>
      <c r="C567" s="60" t="s">
        <v>10</v>
      </c>
      <c r="D567" s="200" t="s">
        <v>390</v>
      </c>
      <c r="E567" s="201"/>
      <c r="F567" s="201"/>
      <c r="G567" s="201"/>
      <c r="H567" s="202"/>
      <c r="I567" s="40"/>
      <c r="J567" s="61"/>
      <c r="K567" s="82">
        <f>0.8*0.8*0.1*16</f>
        <v>1.0240000000000002</v>
      </c>
      <c r="N567" s="32"/>
    </row>
    <row r="568" spans="2:17" x14ac:dyDescent="0.2">
      <c r="B568" s="62"/>
      <c r="C568" s="60" t="s">
        <v>10</v>
      </c>
      <c r="D568" s="55"/>
      <c r="E568" s="56"/>
      <c r="F568" s="56"/>
      <c r="G568" s="56"/>
      <c r="H568" s="57"/>
      <c r="I568" s="40"/>
      <c r="J568" s="61"/>
      <c r="N568" s="32"/>
    </row>
    <row r="569" spans="2:17" ht="23.25" customHeight="1" x14ac:dyDescent="0.2">
      <c r="B569" s="62" t="s">
        <v>9</v>
      </c>
      <c r="C569" s="77">
        <v>10010096</v>
      </c>
      <c r="D569" s="197" t="str">
        <f>UPPER(IF($B569="EDIF",VLOOKUP($C569,[1]EDIF!$A$1:$F$3677,2,0),(IF($B569="INFRA",VLOOKUP($C569,[1]INFRA!$A$1:$F$1859,2,0),(IF($B569="SINAPI",VLOOKUP($C569,[1]SINAPI!$A$1:$G$9552,2,0),(IF($B569="CDHU",VLOOKUP($C569,[1]CDHU!$A$1:$G$5122,2,0),(IF($B569="SIEC",VLOOKUP($C569,[1]SIEC!$A$1:$F$5304,2,0),(IF($B569="DER",VLOOKUP($C569,[1]DER!$A$1:$F$3075,2,0),(IF($B569="FDE",VLOOKUP($C569,[1]FDE!$A$1:$F$3289,2,0),(IF($B569="SICRO",VLOOKUP($C569,[1]SICRO!$A$1:$E$7371,2,0)))))))))))))))))</f>
        <v>HA.01 - CAIXA DE LIGAÇÃO OU INSPEÇÃO - ALVENARIA DE 1/2 TIJOLO, REVESTIDA</v>
      </c>
      <c r="E569" s="198"/>
      <c r="F569" s="198"/>
      <c r="G569" s="198"/>
      <c r="H569" s="199"/>
      <c r="I569" s="46" t="str">
        <f>UPPER(IF($B569="EDIF",VLOOKUP($C569,[1]EDIF!$A$1:$F$3677,3,0),(IF($B569="INFRA",VLOOKUP($C569,[1]INFRA!$A$1:$F$1859,3,0),(IF($B569="SINAPI",VLOOKUP($C569,[1]SINAPI!$A$1:$G$9552,3,0),(IF($B569="CDHU",VLOOKUP($C569,[1]CDHU!$A$1:$G$5122,3,0),(IF($B569="SIEC",VLOOKUP($C569,[1]SIEC!$A$1:$F$5304,3,0),(IF($B569="DER",VLOOKUP($C569,[1]DER!$A$1:$F$2075,3,0),(IF($B569="FDE",VLOOKUP($C569,[1]FDE!$A$1:$F$3289,3,0),(IF($B569="SICRO",VLOOKUP($C569,[1]SICRO!$A$1:$E$7371,3,0)))))))))))))))))</f>
        <v>M2</v>
      </c>
      <c r="J569" s="61">
        <f t="shared" ref="J569" si="380">ROUND(SUM(K569:K571),2)</f>
        <v>30.72</v>
      </c>
      <c r="L569" s="1" t="str">
        <f>UPPER(ROUND((IF($B569="EDIF",VLOOKUP($C569,[1]EDIF!$A$1:$F$3677,4,0),(IF($B569="INFRA",VLOOKUP($C569,[1]INFRA!$A$1:$F$1859,4,0),(IF($B569="SINAPI",VLOOKUP($C569,[1]SINAPI!$A$1:$G$9552,4,0),(IF($B569="CDHU",VLOOKUP($C569,[1]CDHU!$A$1:$G$5122,6,0),(IF($B569="SIEC",VLOOKUP($C569,[1]SIEC!$A$1:$F$5304,5,0),(IF($B569="DER",VLOOKUP($C569,[1]DER!$A$1:$F$3075,5,0),(IF($B569="FDE",VLOOKUP($C569,[1]FDE!$A$1:$F$3289,5,0),(IF($B569="SICRO",VLOOKUP($C569,[1]SICRO!$A$1:$E$7371,4,0))))))))))))))))),2))</f>
        <v>357,09</v>
      </c>
      <c r="M569" s="1">
        <f t="shared" ref="M569" si="381">TRUNC(J569*L569,2)</f>
        <v>10969.8</v>
      </c>
      <c r="N569" s="49">
        <f t="shared" ref="N569" si="382">C569</f>
        <v>10010096</v>
      </c>
      <c r="O569" s="1" t="str">
        <f>UPPER(IF($B569="EDIF",VLOOKUP($C569,[1]EDIF!$A$1:$F$2677,5,0),(IF($B569="INFRA",VLOOKUP($C569,[1]INFRA!$A$1:$F$859,5,0),(IF($B569="SINAPI",VLOOKUP($C569,[1]SINAPI!$A$1:$G$7552,7,0),(IF($B569="CDHU",VLOOKUP($C569,[1]CDHU!$A$1:$G$4122,7,0),(IF($B569="SIEC",VLOOKUP($C569,[1]SIEC!$A$1:$F$4304,6,0),(IF($B569="DER",VLOOKUP($C569,[1]DER!$A$1:$F$2075,6,0),(IF($B569="SICRO",VLOOKUP($C569,[1]SICRO!$A$1:$E$6371,5,0)))))))))))))))</f>
        <v>SIURB-E JAN/26</v>
      </c>
    </row>
    <row r="570" spans="2:17" ht="23.25" customHeight="1" x14ac:dyDescent="0.2">
      <c r="B570" s="62"/>
      <c r="C570" s="60" t="s">
        <v>10</v>
      </c>
      <c r="D570" s="200" t="s">
        <v>392</v>
      </c>
      <c r="E570" s="201"/>
      <c r="F570" s="201"/>
      <c r="G570" s="201"/>
      <c r="H570" s="202"/>
      <c r="I570" s="40"/>
      <c r="J570" s="61"/>
      <c r="K570" s="82">
        <f>2.4*0.8*16</f>
        <v>30.72</v>
      </c>
      <c r="N570" s="32"/>
    </row>
    <row r="571" spans="2:17" x14ac:dyDescent="0.2">
      <c r="B571" s="62"/>
      <c r="C571" s="60" t="s">
        <v>10</v>
      </c>
      <c r="D571" s="55"/>
      <c r="E571" s="56"/>
      <c r="F571" s="56"/>
      <c r="G571" s="56"/>
      <c r="H571" s="57"/>
      <c r="I571" s="40"/>
      <c r="J571" s="61"/>
      <c r="N571" s="32"/>
    </row>
    <row r="572" spans="2:17" ht="23.25" customHeight="1" x14ac:dyDescent="0.2">
      <c r="B572" s="62" t="s">
        <v>9</v>
      </c>
      <c r="C572" s="77">
        <v>10010098</v>
      </c>
      <c r="D572" s="197" t="str">
        <f>UPPER(IF($B572="EDIF",VLOOKUP($C572,[1]EDIF!$A$1:$F$3677,2,0),(IF($B572="INFRA",VLOOKUP($C572,[1]INFRA!$A$1:$F$1859,2,0),(IF($B572="SINAPI",VLOOKUP($C572,[1]SINAPI!$A$1:$G$9552,2,0),(IF($B572="CDHU",VLOOKUP($C572,[1]CDHU!$A$1:$G$5122,2,0),(IF($B572="SIEC",VLOOKUP($C572,[1]SIEC!$A$1:$F$5304,2,0),(IF($B572="DER",VLOOKUP($C572,[1]DER!$A$1:$F$3075,2,0),(IF($B572="FDE",VLOOKUP($C572,[1]FDE!$A$1:$F$3289,2,0),(IF($B572="SICRO",VLOOKUP($C572,[1]SICRO!$A$1:$E$7371,2,0)))))))))))))))))</f>
        <v>HA.01 - CAIXA DE LIGAÇÃO OU INSPEÇÃO - TAMPA DE CONCRETO</v>
      </c>
      <c r="E572" s="198"/>
      <c r="F572" s="198"/>
      <c r="G572" s="198"/>
      <c r="H572" s="199"/>
      <c r="I572" s="46" t="str">
        <f>UPPER(IF($B572="EDIF",VLOOKUP($C572,[1]EDIF!$A$1:$F$3677,3,0),(IF($B572="INFRA",VLOOKUP($C572,[1]INFRA!$A$1:$F$1859,3,0),(IF($B572="SINAPI",VLOOKUP($C572,[1]SINAPI!$A$1:$G$9552,3,0),(IF($B572="CDHU",VLOOKUP($C572,[1]CDHU!$A$1:$G$5122,3,0),(IF($B572="SIEC",VLOOKUP($C572,[1]SIEC!$A$1:$F$5304,3,0),(IF($B572="DER",VLOOKUP($C572,[1]DER!$A$1:$F$2075,3,0),(IF($B572="FDE",VLOOKUP($C572,[1]FDE!$A$1:$F$3289,3,0),(IF($B572="SICRO",VLOOKUP($C572,[1]SICRO!$A$1:$E$7371,3,0)))))))))))))))))</f>
        <v>M2</v>
      </c>
      <c r="J572" s="61">
        <f t="shared" ref="J572" si="383">ROUND(SUM(K572:K574),2)</f>
        <v>5.76</v>
      </c>
      <c r="L572" s="1" t="str">
        <f>UPPER(ROUND((IF($B572="EDIF",VLOOKUP($C572,[1]EDIF!$A$1:$F$3677,4,0),(IF($B572="INFRA",VLOOKUP($C572,[1]INFRA!$A$1:$F$1859,4,0),(IF($B572="SINAPI",VLOOKUP($C572,[1]SINAPI!$A$1:$G$9552,4,0),(IF($B572="CDHU",VLOOKUP($C572,[1]CDHU!$A$1:$G$5122,6,0),(IF($B572="SIEC",VLOOKUP($C572,[1]SIEC!$A$1:$F$5304,5,0),(IF($B572="DER",VLOOKUP($C572,[1]DER!$A$1:$F$3075,5,0),(IF($B572="FDE",VLOOKUP($C572,[1]FDE!$A$1:$F$3289,5,0),(IF($B572="SICRO",VLOOKUP($C572,[1]SICRO!$A$1:$E$7371,4,0))))))))))))))))),2))</f>
        <v>276,06</v>
      </c>
      <c r="M572" s="1">
        <f t="shared" ref="M572" si="384">TRUNC(J572*L572,2)</f>
        <v>1590.1</v>
      </c>
      <c r="N572" s="49">
        <f t="shared" ref="N572" si="385">C572</f>
        <v>10010098</v>
      </c>
      <c r="O572" s="1" t="str">
        <f>UPPER(IF($B572="EDIF",VLOOKUP($C572,[1]EDIF!$A$1:$F$2677,5,0),(IF($B572="INFRA",VLOOKUP($C572,[1]INFRA!$A$1:$F$859,5,0),(IF($B572="SINAPI",VLOOKUP($C572,[1]SINAPI!$A$1:$G$7552,7,0),(IF($B572="CDHU",VLOOKUP($C572,[1]CDHU!$A$1:$G$4122,7,0),(IF($B572="SIEC",VLOOKUP($C572,[1]SIEC!$A$1:$F$4304,6,0),(IF($B572="DER",VLOOKUP($C572,[1]DER!$A$1:$F$2075,6,0),(IF($B572="SICRO",VLOOKUP($C572,[1]SICRO!$A$1:$E$6371,5,0)))))))))))))))</f>
        <v>SIURB-E JAN/26</v>
      </c>
    </row>
    <row r="573" spans="2:17" ht="23.25" customHeight="1" x14ac:dyDescent="0.2">
      <c r="B573" s="62"/>
      <c r="C573" s="60" t="s">
        <v>10</v>
      </c>
      <c r="D573" s="200" t="s">
        <v>393</v>
      </c>
      <c r="E573" s="201"/>
      <c r="F573" s="201"/>
      <c r="G573" s="201"/>
      <c r="H573" s="202"/>
      <c r="I573" s="40"/>
      <c r="J573" s="61"/>
      <c r="K573" s="82">
        <f>16*0.6*0.6</f>
        <v>5.76</v>
      </c>
      <c r="N573" s="32"/>
    </row>
    <row r="574" spans="2:17" x14ac:dyDescent="0.2">
      <c r="B574" s="62"/>
      <c r="C574" s="60" t="s">
        <v>10</v>
      </c>
      <c r="D574" s="55"/>
      <c r="E574" s="56"/>
      <c r="F574" s="56"/>
      <c r="G574" s="56"/>
      <c r="H574" s="57"/>
      <c r="I574" s="40"/>
      <c r="J574" s="61"/>
      <c r="N574" s="32"/>
    </row>
    <row r="575" spans="2:17" ht="23.25" customHeight="1" x14ac:dyDescent="0.2">
      <c r="B575" s="62"/>
      <c r="C575" s="60" t="s">
        <v>8</v>
      </c>
      <c r="D575" s="194" t="s">
        <v>397</v>
      </c>
      <c r="E575" s="195"/>
      <c r="F575" s="195"/>
      <c r="G575" s="195"/>
      <c r="H575" s="196"/>
      <c r="I575" s="43"/>
      <c r="J575" s="61"/>
      <c r="N575" s="32"/>
      <c r="Q575" s="90"/>
    </row>
    <row r="576" spans="2:17" ht="23.25" customHeight="1" x14ac:dyDescent="0.2">
      <c r="B576" s="62" t="s">
        <v>9</v>
      </c>
      <c r="C576" s="77">
        <v>10011004</v>
      </c>
      <c r="D576" s="197" t="str">
        <f>UPPER(IF($B576="EDIF",VLOOKUP($C576,[1]EDIF!$A$1:$F$3677,2,0),(IF($B576="INFRA",VLOOKUP($C576,[1]INFRA!$A$1:$F$1859,2,0),(IF($B576="SINAPI",VLOOKUP($C576,[1]SINAPI!$A$1:$G$9552,2,0),(IF($B576="CDHU",VLOOKUP($C576,[1]CDHU!$A$1:$G$5122,2,0),(IF($B576="SIEC",VLOOKUP($C576,[1]SIEC!$A$1:$F$5304,2,0),(IF($B576="DER",VLOOKUP($C576,[1]DER!$A$1:$F$3075,2,0),(IF($B576="FDE",VLOOKUP($C576,[1]FDE!$A$1:$F$3289,2,0),(IF($B576="SICRO",VLOOKUP($C576,[1]SICRO!$A$1:$E$7371,2,0)))))))))))))))))</f>
        <v>CALHA EM ALUMÍNIO - ESP. 0,8MM - DESENVOLVIMENTO 50CM</v>
      </c>
      <c r="E576" s="198"/>
      <c r="F576" s="198"/>
      <c r="G576" s="198"/>
      <c r="H576" s="199"/>
      <c r="I576" s="46" t="str">
        <f>UPPER(IF($B576="EDIF",VLOOKUP($C576,[1]EDIF!$A$1:$F$3677,3,0),(IF($B576="INFRA",VLOOKUP($C576,[1]INFRA!$A$1:$F$1859,3,0),(IF($B576="SINAPI",VLOOKUP($C576,[1]SINAPI!$A$1:$G$9552,3,0),(IF($B576="CDHU",VLOOKUP($C576,[1]CDHU!$A$1:$G$5122,3,0),(IF($B576="SIEC",VLOOKUP($C576,[1]SIEC!$A$1:$F$5304,3,0),(IF($B576="DER",VLOOKUP($C576,[1]DER!$A$1:$F$2075,3,0),(IF($B576="FDE",VLOOKUP($C576,[1]FDE!$A$1:$F$3289,3,0),(IF($B576="SICRO",VLOOKUP($C576,[1]SICRO!$A$1:$E$7371,3,0)))))))))))))))))</f>
        <v>M</v>
      </c>
      <c r="J576" s="61">
        <f t="shared" ref="J576" si="386">ROUND(SUM(K576:K578),2)</f>
        <v>142.09</v>
      </c>
      <c r="L576" s="1" t="str">
        <f>UPPER(ROUND((IF($B576="EDIF",VLOOKUP($C576,[1]EDIF!$A$1:$F$3677,4,0),(IF($B576="INFRA",VLOOKUP($C576,[1]INFRA!$A$1:$F$1859,4,0),(IF($B576="SINAPI",VLOOKUP($C576,[1]SINAPI!$A$1:$G$9552,4,0),(IF($B576="CDHU",VLOOKUP($C576,[1]CDHU!$A$1:$G$5122,6,0),(IF($B576="SIEC",VLOOKUP($C576,[1]SIEC!$A$1:$F$5304,5,0),(IF($B576="DER",VLOOKUP($C576,[1]DER!$A$1:$F$3075,5,0),(IF($B576="FDE",VLOOKUP($C576,[1]FDE!$A$1:$F$3289,5,0),(IF($B576="SICRO",VLOOKUP($C576,[1]SICRO!$A$1:$E$7371,4,0))))))))))))))))),2))</f>
        <v>170,02</v>
      </c>
      <c r="M576" s="1">
        <f t="shared" ref="M576" si="387">TRUNC(J576*L576,2)</f>
        <v>24158.14</v>
      </c>
      <c r="N576" s="49">
        <f t="shared" ref="N576" si="388">C576</f>
        <v>10011004</v>
      </c>
      <c r="O576" s="1" t="str">
        <f>UPPER(IF($B576="EDIF",VLOOKUP($C576,[1]EDIF!$A$1:$F$2677,5,0),(IF($B576="INFRA",VLOOKUP($C576,[1]INFRA!$A$1:$F$859,5,0),(IF($B576="SINAPI",VLOOKUP($C576,[1]SINAPI!$A$1:$G$7552,7,0),(IF($B576="CDHU",VLOOKUP($C576,[1]CDHU!$A$1:$G$4122,7,0),(IF($B576="SIEC",VLOOKUP($C576,[1]SIEC!$A$1:$F$4304,6,0),(IF($B576="DER",VLOOKUP($C576,[1]DER!$A$1:$F$2075,6,0),(IF($B576="SICRO",VLOOKUP($C576,[1]SICRO!$A$1:$E$6371,5,0)))))))))))))))</f>
        <v>SIURB-E JAN/26</v>
      </c>
    </row>
    <row r="577" spans="2:15" ht="23.25" customHeight="1" x14ac:dyDescent="0.2">
      <c r="B577" s="62"/>
      <c r="C577" s="60" t="s">
        <v>10</v>
      </c>
      <c r="D577" s="200" t="s">
        <v>276</v>
      </c>
      <c r="E577" s="201"/>
      <c r="F577" s="201"/>
      <c r="G577" s="201"/>
      <c r="H577" s="202"/>
      <c r="I577" s="40"/>
      <c r="J577" s="61"/>
      <c r="K577" s="82">
        <f>157.89-7.9-7.9</f>
        <v>142.08999999999997</v>
      </c>
      <c r="N577" s="32"/>
    </row>
    <row r="578" spans="2:15" x14ac:dyDescent="0.2">
      <c r="B578" s="62"/>
      <c r="C578" s="60" t="s">
        <v>10</v>
      </c>
      <c r="D578" s="55"/>
      <c r="E578" s="56"/>
      <c r="F578" s="56"/>
      <c r="G578" s="56"/>
      <c r="H578" s="57"/>
      <c r="I578" s="40"/>
      <c r="J578" s="61"/>
      <c r="N578" s="32"/>
    </row>
    <row r="579" spans="2:15" ht="23.25" customHeight="1" x14ac:dyDescent="0.2">
      <c r="B579" s="62" t="s">
        <v>9</v>
      </c>
      <c r="C579" s="77">
        <v>10011032</v>
      </c>
      <c r="D579" s="197" t="str">
        <f>UPPER(IF($B579="EDIF",VLOOKUP($C579,[1]EDIF!$A$1:$F$3677,2,0),(IF($B579="INFRA",VLOOKUP($C579,[1]INFRA!$A$1:$F$1859,2,0),(IF($B579="SINAPI",VLOOKUP($C579,[1]SINAPI!$A$1:$G$9552,2,0),(IF($B579="CDHU",VLOOKUP($C579,[1]CDHU!$A$1:$G$5122,2,0),(IF($B579="SIEC",VLOOKUP($C579,[1]SIEC!$A$1:$F$5304,2,0),(IF($B579="DER",VLOOKUP($C579,[1]DER!$A$1:$F$3075,2,0),(IF($B579="FDE",VLOOKUP($C579,[1]FDE!$A$1:$F$3289,2,0),(IF($B579="SICRO",VLOOKUP($C579,[1]SICRO!$A$1:$E$7371,2,0)))))))))))))))))</f>
        <v>RUFO EM CHAPA DE AÇO GALVANIZADO N.24 - DESENVOLVIMENTO 33CM</v>
      </c>
      <c r="E579" s="198"/>
      <c r="F579" s="198"/>
      <c r="G579" s="198"/>
      <c r="H579" s="199"/>
      <c r="I579" s="46" t="str">
        <f>UPPER(IF($B579="EDIF",VLOOKUP($C579,[1]EDIF!$A$1:$F$3677,3,0),(IF($B579="INFRA",VLOOKUP($C579,[1]INFRA!$A$1:$F$1859,3,0),(IF($B579="SINAPI",VLOOKUP($C579,[1]SINAPI!$A$1:$G$9552,3,0),(IF($B579="CDHU",VLOOKUP($C579,[1]CDHU!$A$1:$G$5122,3,0),(IF($B579="SIEC",VLOOKUP($C579,[1]SIEC!$A$1:$F$5304,3,0),(IF($B579="DER",VLOOKUP($C579,[1]DER!$A$1:$F$2075,3,0),(IF($B579="FDE",VLOOKUP($C579,[1]FDE!$A$1:$F$3289,3,0),(IF($B579="SICRO",VLOOKUP($C579,[1]SICRO!$A$1:$E$7371,3,0)))))))))))))))))</f>
        <v>M</v>
      </c>
      <c r="J579" s="61">
        <f t="shared" ref="J579" si="389">ROUND(SUM(K579:K581),2)</f>
        <v>52.3</v>
      </c>
      <c r="L579" s="1" t="str">
        <f>UPPER(ROUND((IF($B579="EDIF",VLOOKUP($C579,[1]EDIF!$A$1:$F$3677,4,0),(IF($B579="INFRA",VLOOKUP($C579,[1]INFRA!$A$1:$F$1859,4,0),(IF($B579="SINAPI",VLOOKUP($C579,[1]SINAPI!$A$1:$G$9552,4,0),(IF($B579="CDHU",VLOOKUP($C579,[1]CDHU!$A$1:$G$5122,6,0),(IF($B579="SIEC",VLOOKUP($C579,[1]SIEC!$A$1:$F$5304,5,0),(IF($B579="DER",VLOOKUP($C579,[1]DER!$A$1:$F$3075,5,0),(IF($B579="FDE",VLOOKUP($C579,[1]FDE!$A$1:$F$3289,5,0),(IF($B579="SICRO",VLOOKUP($C579,[1]SICRO!$A$1:$E$7371,4,0))))))))))))))))),2))</f>
        <v>69,26</v>
      </c>
      <c r="M579" s="1">
        <f t="shared" ref="M579" si="390">TRUNC(J579*L579,2)</f>
        <v>3622.29</v>
      </c>
      <c r="N579" s="49">
        <f t="shared" ref="N579" si="391">C579</f>
        <v>10011032</v>
      </c>
      <c r="O579" s="1" t="str">
        <f>UPPER(IF($B579="EDIF",VLOOKUP($C579,[1]EDIF!$A$1:$F$2677,5,0),(IF($B579="INFRA",VLOOKUP($C579,[1]INFRA!$A$1:$F$859,5,0),(IF($B579="SINAPI",VLOOKUP($C579,[1]SINAPI!$A$1:$G$7552,7,0),(IF($B579="CDHU",VLOOKUP($C579,[1]CDHU!$A$1:$G$4122,7,0),(IF($B579="SIEC",VLOOKUP($C579,[1]SIEC!$A$1:$F$4304,6,0),(IF($B579="DER",VLOOKUP($C579,[1]DER!$A$1:$F$2075,6,0),(IF($B579="SICRO",VLOOKUP($C579,[1]SICRO!$A$1:$E$6371,5,0)))))))))))))))</f>
        <v>SIURB-E JAN/26</v>
      </c>
    </row>
    <row r="580" spans="2:15" ht="23.25" customHeight="1" x14ac:dyDescent="0.2">
      <c r="B580" s="62"/>
      <c r="C580" s="60" t="s">
        <v>10</v>
      </c>
      <c r="D580" s="200" t="s">
        <v>277</v>
      </c>
      <c r="E580" s="201"/>
      <c r="F580" s="201"/>
      <c r="G580" s="201"/>
      <c r="H580" s="202"/>
      <c r="I580" s="40"/>
      <c r="J580" s="61"/>
      <c r="K580" s="82">
        <v>52.3</v>
      </c>
      <c r="N580" s="32"/>
    </row>
    <row r="581" spans="2:15" x14ac:dyDescent="0.2">
      <c r="B581" s="62"/>
      <c r="C581" s="60" t="s">
        <v>10</v>
      </c>
      <c r="D581" s="55"/>
      <c r="E581" s="56"/>
      <c r="F581" s="56"/>
      <c r="G581" s="56"/>
      <c r="H581" s="57"/>
      <c r="I581" s="40"/>
      <c r="J581" s="61"/>
      <c r="N581" s="32"/>
    </row>
    <row r="582" spans="2:15" ht="23.25" customHeight="1" x14ac:dyDescent="0.2">
      <c r="B582" s="62" t="s">
        <v>9</v>
      </c>
      <c r="C582" s="77">
        <v>10012016</v>
      </c>
      <c r="D582" s="197" t="str">
        <f>UPPER(IF($B582="EDIF",VLOOKUP($C582,[1]EDIF!$A$1:$F$3677,2,0),(IF($B582="INFRA",VLOOKUP($C582,[1]INFRA!$A$1:$F$1859,2,0),(IF($B582="SINAPI",VLOOKUP($C582,[1]SINAPI!$A$1:$G$9552,2,0),(IF($B582="CDHU",VLOOKUP($C582,[1]CDHU!$A$1:$G$5122,2,0),(IF($B582="SIEC",VLOOKUP($C582,[1]SIEC!$A$1:$F$5304,2,0),(IF($B582="DER",VLOOKUP($C582,[1]DER!$A$1:$F$3075,2,0),(IF($B582="FDE",VLOOKUP($C582,[1]FDE!$A$1:$F$3289,2,0),(IF($B582="SICRO",VLOOKUP($C582,[1]SICRO!$A$1:$E$7371,2,0)))))))))))))))))</f>
        <v>CONDUTOR EM TUBO DE PVC RÍGIDO, PONTA E BOLSA - 100MM (4")</v>
      </c>
      <c r="E582" s="198"/>
      <c r="F582" s="198"/>
      <c r="G582" s="198"/>
      <c r="H582" s="199"/>
      <c r="I582" s="46" t="str">
        <f>UPPER(IF($B582="EDIF",VLOOKUP($C582,[1]EDIF!$A$1:$F$3677,3,0),(IF($B582="INFRA",VLOOKUP($C582,[1]INFRA!$A$1:$F$1859,3,0),(IF($B582="SINAPI",VLOOKUP($C582,[1]SINAPI!$A$1:$G$9552,3,0),(IF($B582="CDHU",VLOOKUP($C582,[1]CDHU!$A$1:$G$5122,3,0),(IF($B582="SIEC",VLOOKUP($C582,[1]SIEC!$A$1:$F$5304,3,0),(IF($B582="DER",VLOOKUP($C582,[1]DER!$A$1:$F$2075,3,0),(IF($B582="FDE",VLOOKUP($C582,[1]FDE!$A$1:$F$3289,3,0),(IF($B582="SICRO",VLOOKUP($C582,[1]SICRO!$A$1:$E$7371,3,0)))))))))))))))))</f>
        <v>M</v>
      </c>
      <c r="J582" s="61">
        <f t="shared" ref="J582" si="392">ROUND(SUM(K582:K585),2)</f>
        <v>245</v>
      </c>
      <c r="L582" s="1" t="str">
        <f>UPPER(ROUND((IF($B582="EDIF",VLOOKUP($C582,[1]EDIF!$A$1:$F$3677,4,0),(IF($B582="INFRA",VLOOKUP($C582,[1]INFRA!$A$1:$F$1859,4,0),(IF($B582="SINAPI",VLOOKUP($C582,[1]SINAPI!$A$1:$G$9552,4,0),(IF($B582="CDHU",VLOOKUP($C582,[1]CDHU!$A$1:$G$5122,6,0),(IF($B582="SIEC",VLOOKUP($C582,[1]SIEC!$A$1:$F$5304,5,0),(IF($B582="DER",VLOOKUP($C582,[1]DER!$A$1:$F$3075,5,0),(IF($B582="FDE",VLOOKUP($C582,[1]FDE!$A$1:$F$3289,5,0),(IF($B582="SICRO",VLOOKUP($C582,[1]SICRO!$A$1:$E$7371,4,0))))))))))))))))),2))</f>
        <v>47,06</v>
      </c>
      <c r="M582" s="1">
        <f t="shared" ref="M582" si="393">TRUNC(J582*L582,2)</f>
        <v>11529.7</v>
      </c>
      <c r="N582" s="49">
        <f t="shared" ref="N582" si="394">C582</f>
        <v>10012016</v>
      </c>
      <c r="O582" s="1" t="str">
        <f>UPPER(IF($B582="EDIF",VLOOKUP($C582,[1]EDIF!$A$1:$F$2677,5,0),(IF($B582="INFRA",VLOOKUP($C582,[1]INFRA!$A$1:$F$859,5,0),(IF($B582="SINAPI",VLOOKUP($C582,[1]SINAPI!$A$1:$G$7552,7,0),(IF($B582="CDHU",VLOOKUP($C582,[1]CDHU!$A$1:$G$4122,7,0),(IF($B582="SIEC",VLOOKUP($C582,[1]SIEC!$A$1:$F$4304,6,0),(IF($B582="DER",VLOOKUP($C582,[1]DER!$A$1:$F$2075,6,0),(IF($B582="SICRO",VLOOKUP($C582,[1]SICRO!$A$1:$E$6371,5,0)))))))))))))))</f>
        <v>SIURB-E JAN/26</v>
      </c>
    </row>
    <row r="583" spans="2:15" ht="23.25" customHeight="1" x14ac:dyDescent="0.2">
      <c r="B583" s="62"/>
      <c r="C583" s="60" t="s">
        <v>10</v>
      </c>
      <c r="D583" s="200" t="s">
        <v>278</v>
      </c>
      <c r="E583" s="201"/>
      <c r="F583" s="201"/>
      <c r="G583" s="201"/>
      <c r="H583" s="202"/>
      <c r="I583" s="40"/>
      <c r="J583" s="61"/>
      <c r="K583" s="82">
        <f>29*3</f>
        <v>87</v>
      </c>
      <c r="N583" s="32"/>
    </row>
    <row r="584" spans="2:15" ht="23.25" customHeight="1" x14ac:dyDescent="0.2">
      <c r="B584" s="62"/>
      <c r="C584" s="60" t="s">
        <v>10</v>
      </c>
      <c r="D584" s="200" t="s">
        <v>399</v>
      </c>
      <c r="E584" s="201"/>
      <c r="F584" s="201"/>
      <c r="G584" s="201"/>
      <c r="H584" s="202"/>
      <c r="I584" s="40"/>
      <c r="J584" s="61"/>
      <c r="K584" s="82">
        <f>98+60</f>
        <v>158</v>
      </c>
      <c r="N584" s="32"/>
    </row>
    <row r="585" spans="2:15" x14ac:dyDescent="0.2">
      <c r="B585" s="62"/>
      <c r="C585" s="60" t="s">
        <v>10</v>
      </c>
      <c r="D585" s="55"/>
      <c r="E585" s="56"/>
      <c r="F585" s="56"/>
      <c r="G585" s="56"/>
      <c r="H585" s="57"/>
      <c r="I585" s="40"/>
      <c r="J585" s="61"/>
      <c r="N585" s="32"/>
    </row>
    <row r="586" spans="2:15" ht="23.25" customHeight="1" x14ac:dyDescent="0.2">
      <c r="B586" s="62" t="s">
        <v>9</v>
      </c>
      <c r="C586" s="77">
        <v>10011072</v>
      </c>
      <c r="D586" s="197" t="str">
        <f>UPPER(IF($B586="EDIF",VLOOKUP($C586,[1]EDIF!$A$1:$F$3677,2,0),(IF($B586="INFRA",VLOOKUP($C586,[1]INFRA!$A$1:$F$1859,2,0),(IF($B586="SINAPI",VLOOKUP($C586,[1]SINAPI!$A$1:$G$9552,2,0),(IF($B586="CDHU",VLOOKUP($C586,[1]CDHU!$A$1:$G$5122,2,0),(IF($B586="SIEC",VLOOKUP($C586,[1]SIEC!$A$1:$F$5304,2,0),(IF($B586="DER",VLOOKUP($C586,[1]DER!$A$1:$F$3075,2,0),(IF($B586="FDE",VLOOKUP($C586,[1]FDE!$A$1:$F$3289,2,0),(IF($B586="SICRO",VLOOKUP($C586,[1]SICRO!$A$1:$E$7371,2,0)))))))))))))))))</f>
        <v>HC.01 - CANALETA DE CONCRETO DE A.P.P/TAMPA/GRELHA DE CONCRETO OU FERRO L=30CM</v>
      </c>
      <c r="E586" s="198"/>
      <c r="F586" s="198"/>
      <c r="G586" s="198"/>
      <c r="H586" s="199"/>
      <c r="I586" s="46" t="str">
        <f>UPPER(IF($B586="EDIF",VLOOKUP($C586,[1]EDIF!$A$1:$F$3677,3,0),(IF($B586="INFRA",VLOOKUP($C586,[1]INFRA!$A$1:$F$1859,3,0),(IF($B586="SINAPI",VLOOKUP($C586,[1]SINAPI!$A$1:$G$9552,3,0),(IF($B586="CDHU",VLOOKUP($C586,[1]CDHU!$A$1:$G$5122,3,0),(IF($B586="SIEC",VLOOKUP($C586,[1]SIEC!$A$1:$F$5304,3,0),(IF($B586="DER",VLOOKUP($C586,[1]DER!$A$1:$F$2075,3,0),(IF($B586="FDE",VLOOKUP($C586,[1]FDE!$A$1:$F$3289,3,0),(IF($B586="SICRO",VLOOKUP($C586,[1]SICRO!$A$1:$E$7371,3,0)))))))))))))))))</f>
        <v>M</v>
      </c>
      <c r="J586" s="61">
        <f t="shared" ref="J586" si="395">ROUND(SUM(K586:K588),2)</f>
        <v>61</v>
      </c>
      <c r="L586" s="1" t="str">
        <f>UPPER(ROUND((IF($B586="EDIF",VLOOKUP($C586,[1]EDIF!$A$1:$F$3677,4,0),(IF($B586="INFRA",VLOOKUP($C586,[1]INFRA!$A$1:$F$1859,4,0),(IF($B586="SINAPI",VLOOKUP($C586,[1]SINAPI!$A$1:$G$9552,4,0),(IF($B586="CDHU",VLOOKUP($C586,[1]CDHU!$A$1:$G$5122,6,0),(IF($B586="SIEC",VLOOKUP($C586,[1]SIEC!$A$1:$F$5304,5,0),(IF($B586="DER",VLOOKUP($C586,[1]DER!$A$1:$F$3075,5,0),(IF($B586="FDE",VLOOKUP($C586,[1]FDE!$A$1:$F$3289,5,0),(IF($B586="SICRO",VLOOKUP($C586,[1]SICRO!$A$1:$E$7371,4,0))))))))))))))))),2))</f>
        <v>121,44</v>
      </c>
      <c r="M586" s="1">
        <f t="shared" ref="M586" si="396">TRUNC(J586*L586,2)</f>
        <v>7407.84</v>
      </c>
      <c r="N586" s="49">
        <f t="shared" ref="N586" si="397">C586</f>
        <v>10011072</v>
      </c>
      <c r="O586" s="1" t="str">
        <f>UPPER(IF($B586="EDIF",VLOOKUP($C586,[1]EDIF!$A$1:$F$2677,5,0),(IF($B586="INFRA",VLOOKUP($C586,[1]INFRA!$A$1:$F$859,5,0),(IF($B586="SINAPI",VLOOKUP($C586,[1]SINAPI!$A$1:$G$7552,7,0),(IF($B586="CDHU",VLOOKUP($C586,[1]CDHU!$A$1:$G$4122,7,0),(IF($B586="SIEC",VLOOKUP($C586,[1]SIEC!$A$1:$F$4304,6,0),(IF($B586="DER",VLOOKUP($C586,[1]DER!$A$1:$F$2075,6,0),(IF($B586="SICRO",VLOOKUP($C586,[1]SICRO!$A$1:$E$6371,5,0)))))))))))))))</f>
        <v>SIURB-E JAN/26</v>
      </c>
    </row>
    <row r="587" spans="2:15" ht="23.25" customHeight="1" x14ac:dyDescent="0.2">
      <c r="B587" s="62"/>
      <c r="C587" s="60" t="s">
        <v>10</v>
      </c>
      <c r="D587" s="200" t="s">
        <v>66</v>
      </c>
      <c r="E587" s="201"/>
      <c r="F587" s="201"/>
      <c r="G587" s="201"/>
      <c r="H587" s="202"/>
      <c r="I587" s="40"/>
      <c r="J587" s="61"/>
      <c r="K587" s="82">
        <f>25+22+14</f>
        <v>61</v>
      </c>
      <c r="N587" s="32"/>
    </row>
    <row r="588" spans="2:15" x14ac:dyDescent="0.2">
      <c r="B588" s="62"/>
      <c r="C588" s="60" t="s">
        <v>10</v>
      </c>
      <c r="D588" s="55"/>
      <c r="E588" s="56"/>
      <c r="F588" s="56"/>
      <c r="G588" s="56"/>
      <c r="H588" s="57"/>
      <c r="I588" s="40"/>
      <c r="J588" s="61"/>
      <c r="N588" s="32"/>
    </row>
    <row r="589" spans="2:15" ht="23.25" customHeight="1" x14ac:dyDescent="0.2">
      <c r="B589" s="62" t="s">
        <v>9</v>
      </c>
      <c r="C589" s="77">
        <v>10011090</v>
      </c>
      <c r="D589" s="197" t="str">
        <f>UPPER(IF($B589="EDIF",VLOOKUP($C589,[1]EDIF!$A$1:$F$3677,2,0),(IF($B589="INFRA",VLOOKUP($C589,[1]INFRA!$A$1:$F$1859,2,0),(IF($B589="SINAPI",VLOOKUP($C589,[1]SINAPI!$A$1:$G$9552,2,0),(IF($B589="CDHU",VLOOKUP($C589,[1]CDHU!$A$1:$G$5122,2,0),(IF($B589="SIEC",VLOOKUP($C589,[1]SIEC!$A$1:$F$5304,2,0),(IF($B589="DER",VLOOKUP($C589,[1]DER!$A$1:$F$3075,2,0),(IF($B589="FDE",VLOOKUP($C589,[1]FDE!$A$1:$F$3289,2,0),(IF($B589="SICRO",VLOOKUP($C589,[1]SICRO!$A$1:$E$7371,2,0)))))))))))))))))</f>
        <v>HC.05 - GRELHA DE CONCRETO PARA CANALETA - L=30CM - SEM PASSAGEM DE VEÍCULOS</v>
      </c>
      <c r="E589" s="198"/>
      <c r="F589" s="198"/>
      <c r="G589" s="198"/>
      <c r="H589" s="199"/>
      <c r="I589" s="46" t="str">
        <f>UPPER(IF($B589="EDIF",VLOOKUP($C589,[1]EDIF!$A$1:$F$3677,3,0),(IF($B589="INFRA",VLOOKUP($C589,[1]INFRA!$A$1:$F$1859,3,0),(IF($B589="SINAPI",VLOOKUP($C589,[1]SINAPI!$A$1:$G$9552,3,0),(IF($B589="CDHU",VLOOKUP($C589,[1]CDHU!$A$1:$G$5122,3,0),(IF($B589="SIEC",VLOOKUP($C589,[1]SIEC!$A$1:$F$5304,3,0),(IF($B589="DER",VLOOKUP($C589,[1]DER!$A$1:$F$2075,3,0),(IF($B589="FDE",VLOOKUP($C589,[1]FDE!$A$1:$F$3289,3,0),(IF($B589="SICRO",VLOOKUP($C589,[1]SICRO!$A$1:$E$7371,3,0)))))))))))))))))</f>
        <v>M</v>
      </c>
      <c r="J589" s="61">
        <f t="shared" ref="J589" si="398">ROUND(SUM(K589:K591),2)</f>
        <v>52</v>
      </c>
      <c r="L589" s="1" t="str">
        <f>UPPER(ROUND((IF($B589="EDIF",VLOOKUP($C589,[1]EDIF!$A$1:$F$3677,4,0),(IF($B589="INFRA",VLOOKUP($C589,[1]INFRA!$A$1:$F$1859,4,0),(IF($B589="SINAPI",VLOOKUP($C589,[1]SINAPI!$A$1:$G$9552,4,0),(IF($B589="CDHU",VLOOKUP($C589,[1]CDHU!$A$1:$G$5122,6,0),(IF($B589="SIEC",VLOOKUP($C589,[1]SIEC!$A$1:$F$5304,5,0),(IF($B589="DER",VLOOKUP($C589,[1]DER!$A$1:$F$3075,5,0),(IF($B589="FDE",VLOOKUP($C589,[1]FDE!$A$1:$F$3289,5,0),(IF($B589="SICRO",VLOOKUP($C589,[1]SICRO!$A$1:$E$7371,4,0))))))))))))))))),2))</f>
        <v>89,78</v>
      </c>
      <c r="M589" s="1">
        <f t="shared" ref="M589" si="399">TRUNC(J589*L589,2)</f>
        <v>4668.5600000000004</v>
      </c>
      <c r="N589" s="49">
        <f t="shared" ref="N589" si="400">C589</f>
        <v>10011090</v>
      </c>
      <c r="O589" s="1" t="str">
        <f>UPPER(IF($B589="EDIF",VLOOKUP($C589,[1]EDIF!$A$1:$F$2677,5,0),(IF($B589="INFRA",VLOOKUP($C589,[1]INFRA!$A$1:$F$859,5,0),(IF($B589="SINAPI",VLOOKUP($C589,[1]SINAPI!$A$1:$G$7552,7,0),(IF($B589="CDHU",VLOOKUP($C589,[1]CDHU!$A$1:$G$4122,7,0),(IF($B589="SIEC",VLOOKUP($C589,[1]SIEC!$A$1:$F$4304,6,0),(IF($B589="DER",VLOOKUP($C589,[1]DER!$A$1:$F$2075,6,0),(IF($B589="SICRO",VLOOKUP($C589,[1]SICRO!$A$1:$E$6371,5,0)))))))))))))))</f>
        <v>SIURB-E JAN/26</v>
      </c>
    </row>
    <row r="590" spans="2:15" ht="23.25" customHeight="1" x14ac:dyDescent="0.2">
      <c r="B590" s="62"/>
      <c r="C590" s="60" t="s">
        <v>10</v>
      </c>
      <c r="D590" s="200" t="s">
        <v>66</v>
      </c>
      <c r="E590" s="201"/>
      <c r="F590" s="201"/>
      <c r="G590" s="201"/>
      <c r="H590" s="202"/>
      <c r="I590" s="40"/>
      <c r="J590" s="61"/>
      <c r="K590" s="82">
        <f>K587-K593</f>
        <v>52</v>
      </c>
      <c r="N590" s="32"/>
    </row>
    <row r="591" spans="2:15" x14ac:dyDescent="0.2">
      <c r="B591" s="62"/>
      <c r="C591" s="60" t="s">
        <v>10</v>
      </c>
      <c r="D591" s="55"/>
      <c r="E591" s="56"/>
      <c r="F591" s="56"/>
      <c r="G591" s="56"/>
      <c r="H591" s="57"/>
      <c r="I591" s="40"/>
      <c r="J591" s="61"/>
      <c r="N591" s="32"/>
    </row>
    <row r="592" spans="2:15" ht="23.25" customHeight="1" x14ac:dyDescent="0.2">
      <c r="B592" s="62" t="s">
        <v>9</v>
      </c>
      <c r="C592" s="77">
        <v>10011099</v>
      </c>
      <c r="D592" s="197" t="str">
        <f>UPPER(IF($B592="EDIF",VLOOKUP($C592,[1]EDIF!$A$1:$F$3677,2,0),(IF($B592="INFRA",VLOOKUP($C592,[1]INFRA!$A$1:$F$1859,2,0),(IF($B592="SINAPI",VLOOKUP($C592,[1]SINAPI!$A$1:$G$9552,2,0),(IF($B592="CDHU",VLOOKUP($C592,[1]CDHU!$A$1:$G$5122,2,0),(IF($B592="SIEC",VLOOKUP($C592,[1]SIEC!$A$1:$F$5304,2,0),(IF($B592="DER",VLOOKUP($C592,[1]DER!$A$1:$F$3075,2,0),(IF($B592="FDE",VLOOKUP($C592,[1]FDE!$A$1:$F$3289,2,0),(IF($B592="SICRO",VLOOKUP($C592,[1]SICRO!$A$1:$E$7371,2,0)))))))))))))))))</f>
        <v>GRELHA DE CONCRETO PARA CANALETA - L=30CM - COM PASSAGEM DE VEÍCULOS</v>
      </c>
      <c r="E592" s="198"/>
      <c r="F592" s="198"/>
      <c r="G592" s="198"/>
      <c r="H592" s="199"/>
      <c r="I592" s="46" t="str">
        <f>UPPER(IF($B592="EDIF",VLOOKUP($C592,[1]EDIF!$A$1:$F$3677,3,0),(IF($B592="INFRA",VLOOKUP($C592,[1]INFRA!$A$1:$F$1859,3,0),(IF($B592="SINAPI",VLOOKUP($C592,[1]SINAPI!$A$1:$G$9552,3,0),(IF($B592="CDHU",VLOOKUP($C592,[1]CDHU!$A$1:$G$5122,3,0),(IF($B592="SIEC",VLOOKUP($C592,[1]SIEC!$A$1:$F$5304,3,0),(IF($B592="DER",VLOOKUP($C592,[1]DER!$A$1:$F$2075,3,0),(IF($B592="FDE",VLOOKUP($C592,[1]FDE!$A$1:$F$3289,3,0),(IF($B592="SICRO",VLOOKUP($C592,[1]SICRO!$A$1:$E$7371,3,0)))))))))))))))))</f>
        <v>M</v>
      </c>
      <c r="J592" s="61">
        <f t="shared" ref="J592" si="401">ROUND(SUM(K592:K594),2)</f>
        <v>9</v>
      </c>
      <c r="L592" s="1" t="str">
        <f>UPPER(ROUND((IF($B592="EDIF",VLOOKUP($C592,[1]EDIF!$A$1:$F$3677,4,0),(IF($B592="INFRA",VLOOKUP($C592,[1]INFRA!$A$1:$F$1859,4,0),(IF($B592="SINAPI",VLOOKUP($C592,[1]SINAPI!$A$1:$G$9552,4,0),(IF($B592="CDHU",VLOOKUP($C592,[1]CDHU!$A$1:$G$5122,6,0),(IF($B592="SIEC",VLOOKUP($C592,[1]SIEC!$A$1:$F$5304,5,0),(IF($B592="DER",VLOOKUP($C592,[1]DER!$A$1:$F$3075,5,0),(IF($B592="FDE",VLOOKUP($C592,[1]FDE!$A$1:$F$3289,5,0),(IF($B592="SICRO",VLOOKUP($C592,[1]SICRO!$A$1:$E$7371,4,0))))))))))))))))),2))</f>
        <v>95,81</v>
      </c>
      <c r="M592" s="1">
        <f t="shared" ref="M592" si="402">TRUNC(J592*L592,2)</f>
        <v>862.29</v>
      </c>
      <c r="N592" s="49">
        <f t="shared" ref="N592" si="403">C592</f>
        <v>10011099</v>
      </c>
      <c r="O592" s="1" t="str">
        <f>UPPER(IF($B592="EDIF",VLOOKUP($C592,[1]EDIF!$A$1:$F$2677,5,0),(IF($B592="INFRA",VLOOKUP($C592,[1]INFRA!$A$1:$F$859,5,0),(IF($B592="SINAPI",VLOOKUP($C592,[1]SINAPI!$A$1:$G$7552,7,0),(IF($B592="CDHU",VLOOKUP($C592,[1]CDHU!$A$1:$G$4122,7,0),(IF($B592="SIEC",VLOOKUP($C592,[1]SIEC!$A$1:$F$4304,6,0),(IF($B592="DER",VLOOKUP($C592,[1]DER!$A$1:$F$2075,6,0),(IF($B592="SICRO",VLOOKUP($C592,[1]SICRO!$A$1:$E$6371,5,0)))))))))))))))</f>
        <v>SIURB-E JAN/26</v>
      </c>
    </row>
    <row r="593" spans="2:17" ht="23.25" customHeight="1" x14ac:dyDescent="0.2">
      <c r="B593" s="62"/>
      <c r="C593" s="60" t="s">
        <v>10</v>
      </c>
      <c r="D593" s="200" t="s">
        <v>66</v>
      </c>
      <c r="E593" s="201"/>
      <c r="F593" s="201"/>
      <c r="G593" s="201"/>
      <c r="H593" s="202"/>
      <c r="I593" s="40"/>
      <c r="J593" s="61"/>
      <c r="K593" s="82">
        <v>9</v>
      </c>
      <c r="N593" s="32"/>
    </row>
    <row r="594" spans="2:17" x14ac:dyDescent="0.2">
      <c r="B594" s="62"/>
      <c r="C594" s="60" t="s">
        <v>10</v>
      </c>
      <c r="D594" s="55"/>
      <c r="E594" s="56"/>
      <c r="F594" s="56"/>
      <c r="G594" s="56"/>
      <c r="H594" s="57"/>
      <c r="I594" s="40"/>
      <c r="J594" s="61"/>
      <c r="N594" s="32"/>
    </row>
    <row r="595" spans="2:17" ht="23.25" customHeight="1" x14ac:dyDescent="0.2">
      <c r="B595" s="62" t="s">
        <v>9</v>
      </c>
      <c r="C595" s="77">
        <v>10012090</v>
      </c>
      <c r="D595" s="197" t="str">
        <f>UPPER(IF($B595="EDIF",VLOOKUP($C595,[1]EDIF!$A$1:$F$3677,2,0),(IF($B595="INFRA",VLOOKUP($C595,[1]INFRA!$A$1:$F$1859,2,0),(IF($B595="SINAPI",VLOOKUP($C595,[1]SINAPI!$A$1:$G$9552,2,0),(IF($B595="CDHU",VLOOKUP($C595,[1]CDHU!$A$1:$G$5122,2,0),(IF($B595="SIEC",VLOOKUP($C595,[1]SIEC!$A$1:$F$5304,2,0),(IF($B595="DER",VLOOKUP($C595,[1]DER!$A$1:$F$3075,2,0),(IF($B595="FDE",VLOOKUP($C595,[1]FDE!$A$1:$F$3289,2,0),(IF($B595="SICRO",VLOOKUP($C595,[1]SICRO!$A$1:$E$7371,2,0)))))))))))))))))</f>
        <v>HA.01 - CAIXA DE LIGAÇÃO OU INSPEÇÃO - ESCAVAÇÃO E APILOAMENTO</v>
      </c>
      <c r="E595" s="198"/>
      <c r="F595" s="198"/>
      <c r="G595" s="198"/>
      <c r="H595" s="199"/>
      <c r="I595" s="46" t="str">
        <f>UPPER(IF($B595="EDIF",VLOOKUP($C595,[1]EDIF!$A$1:$F$3677,3,0),(IF($B595="INFRA",VLOOKUP($C595,[1]INFRA!$A$1:$F$1859,3,0),(IF($B595="SINAPI",VLOOKUP($C595,[1]SINAPI!$A$1:$G$9552,3,0),(IF($B595="CDHU",VLOOKUP($C595,[1]CDHU!$A$1:$G$5122,3,0),(IF($B595="SIEC",VLOOKUP($C595,[1]SIEC!$A$1:$F$5304,3,0),(IF($B595="DER",VLOOKUP($C595,[1]DER!$A$1:$F$2075,3,0),(IF($B595="FDE",VLOOKUP($C595,[1]FDE!$A$1:$F$3289,3,0),(IF($B595="SICRO",VLOOKUP($C595,[1]SICRO!$A$1:$E$7371,3,0)))))))))))))))))</f>
        <v>M3</v>
      </c>
      <c r="J595" s="61">
        <f t="shared" ref="J595" si="404">ROUND(SUM(K595:K597),2)</f>
        <v>4.54</v>
      </c>
      <c r="L595" s="1" t="str">
        <f>UPPER(ROUND((IF($B595="EDIF",VLOOKUP($C595,[1]EDIF!$A$1:$F$3677,4,0),(IF($B595="INFRA",VLOOKUP($C595,[1]INFRA!$A$1:$F$1859,4,0),(IF($B595="SINAPI",VLOOKUP($C595,[1]SINAPI!$A$1:$G$9552,4,0),(IF($B595="CDHU",VLOOKUP($C595,[1]CDHU!$A$1:$G$5122,6,0),(IF($B595="SIEC",VLOOKUP($C595,[1]SIEC!$A$1:$F$5304,5,0),(IF($B595="DER",VLOOKUP($C595,[1]DER!$A$1:$F$3075,5,0),(IF($B595="FDE",VLOOKUP($C595,[1]FDE!$A$1:$F$3289,5,0),(IF($B595="SICRO",VLOOKUP($C595,[1]SICRO!$A$1:$E$7371,4,0))))))))))))))))),2))</f>
        <v>69,91</v>
      </c>
      <c r="M595" s="1">
        <f t="shared" ref="M595" si="405">TRUNC(J595*L595,2)</f>
        <v>317.39</v>
      </c>
      <c r="N595" s="49">
        <f t="shared" ref="N595" si="406">C595</f>
        <v>10012090</v>
      </c>
      <c r="O595" s="1" t="str">
        <f>UPPER(IF($B595="EDIF",VLOOKUP($C595,[1]EDIF!$A$1:$F$2677,5,0),(IF($B595="INFRA",VLOOKUP($C595,[1]INFRA!$A$1:$F$859,5,0),(IF($B595="SINAPI",VLOOKUP($C595,[1]SINAPI!$A$1:$G$7552,7,0),(IF($B595="CDHU",VLOOKUP($C595,[1]CDHU!$A$1:$G$4122,7,0),(IF($B595="SIEC",VLOOKUP($C595,[1]SIEC!$A$1:$F$4304,6,0),(IF($B595="DER",VLOOKUP($C595,[1]DER!$A$1:$F$2075,6,0),(IF($B595="SICRO",VLOOKUP($C595,[1]SICRO!$A$1:$E$6371,5,0)))))))))))))))</f>
        <v>SIURB-E JAN/26</v>
      </c>
    </row>
    <row r="596" spans="2:17" ht="23.25" customHeight="1" x14ac:dyDescent="0.2">
      <c r="B596" s="62"/>
      <c r="C596" s="60" t="s">
        <v>10</v>
      </c>
      <c r="D596" s="200" t="s">
        <v>66</v>
      </c>
      <c r="E596" s="201"/>
      <c r="F596" s="201"/>
      <c r="G596" s="201"/>
      <c r="H596" s="202"/>
      <c r="I596" s="40"/>
      <c r="J596" s="61"/>
      <c r="K596" s="82">
        <f>18*0.6*0.6*0.7</f>
        <v>4.5359999999999996</v>
      </c>
      <c r="N596" s="32"/>
    </row>
    <row r="597" spans="2:17" x14ac:dyDescent="0.2">
      <c r="B597" s="62"/>
      <c r="C597" s="60" t="s">
        <v>10</v>
      </c>
      <c r="D597" s="55"/>
      <c r="E597" s="56"/>
      <c r="F597" s="56"/>
      <c r="G597" s="56"/>
      <c r="H597" s="57"/>
      <c r="I597" s="40"/>
      <c r="J597" s="61"/>
      <c r="N597" s="32"/>
    </row>
    <row r="598" spans="2:17" ht="23.25" customHeight="1" x14ac:dyDescent="0.2">
      <c r="B598" s="62" t="s">
        <v>9</v>
      </c>
      <c r="C598" s="77">
        <v>10012091</v>
      </c>
      <c r="D598" s="197" t="str">
        <f>UPPER(IF($B598="EDIF",VLOOKUP($C598,[1]EDIF!$A$1:$F$3677,2,0),(IF($B598="INFRA",VLOOKUP($C598,[1]INFRA!$A$1:$F$1859,2,0),(IF($B598="SINAPI",VLOOKUP($C598,[1]SINAPI!$A$1:$G$9552,2,0),(IF($B598="CDHU",VLOOKUP($C598,[1]CDHU!$A$1:$G$5122,2,0),(IF($B598="SIEC",VLOOKUP($C598,[1]SIEC!$A$1:$F$5304,2,0),(IF($B598="DER",VLOOKUP($C598,[1]DER!$A$1:$F$3075,2,0),(IF($B598="FDE",VLOOKUP($C598,[1]FDE!$A$1:$F$3289,2,0),(IF($B598="SICRO",VLOOKUP($C598,[1]SICRO!$A$1:$E$7371,2,0)))))))))))))))))</f>
        <v>HA.01 - CAIXA DE LIGAÇÃO OU INSPEÇÃO - LASTRO DE CONCRETO (FUNDO)</v>
      </c>
      <c r="E598" s="198"/>
      <c r="F598" s="198"/>
      <c r="G598" s="198"/>
      <c r="H598" s="199"/>
      <c r="I598" s="46" t="str">
        <f>UPPER(IF($B598="EDIF",VLOOKUP($C598,[1]EDIF!$A$1:$F$3677,3,0),(IF($B598="INFRA",VLOOKUP($C598,[1]INFRA!$A$1:$F$1859,3,0),(IF($B598="SINAPI",VLOOKUP($C598,[1]SINAPI!$A$1:$G$9552,3,0),(IF($B598="CDHU",VLOOKUP($C598,[1]CDHU!$A$1:$G$5122,3,0),(IF($B598="SIEC",VLOOKUP($C598,[1]SIEC!$A$1:$F$5304,3,0),(IF($B598="DER",VLOOKUP($C598,[1]DER!$A$1:$F$2075,3,0),(IF($B598="FDE",VLOOKUP($C598,[1]FDE!$A$1:$F$3289,3,0),(IF($B598="SICRO",VLOOKUP($C598,[1]SICRO!$A$1:$E$7371,3,0)))))))))))))))))</f>
        <v>M3</v>
      </c>
      <c r="J598" s="61">
        <f t="shared" ref="J598" si="407">ROUND(SUM(K598:K600),2)</f>
        <v>0.57999999999999996</v>
      </c>
      <c r="L598" s="1" t="str">
        <f>UPPER(ROUND((IF($B598="EDIF",VLOOKUP($C598,[1]EDIF!$A$1:$F$3677,4,0),(IF($B598="INFRA",VLOOKUP($C598,[1]INFRA!$A$1:$F$1859,4,0),(IF($B598="SINAPI",VLOOKUP($C598,[1]SINAPI!$A$1:$G$9552,4,0),(IF($B598="CDHU",VLOOKUP($C598,[1]CDHU!$A$1:$G$5122,6,0),(IF($B598="SIEC",VLOOKUP($C598,[1]SIEC!$A$1:$F$5304,5,0),(IF($B598="DER",VLOOKUP($C598,[1]DER!$A$1:$F$3075,5,0),(IF($B598="FDE",VLOOKUP($C598,[1]FDE!$A$1:$F$3289,5,0),(IF($B598="SICRO",VLOOKUP($C598,[1]SICRO!$A$1:$E$7371,4,0))))))))))))))))),2))</f>
        <v>594,57</v>
      </c>
      <c r="M598" s="1">
        <f t="shared" ref="M598" si="408">TRUNC(J598*L598,2)</f>
        <v>344.85</v>
      </c>
      <c r="N598" s="49">
        <f t="shared" ref="N598" si="409">C598</f>
        <v>10012091</v>
      </c>
      <c r="O598" s="1" t="str">
        <f>UPPER(IF($B598="EDIF",VLOOKUP($C598,[1]EDIF!$A$1:$F$2677,5,0),(IF($B598="INFRA",VLOOKUP($C598,[1]INFRA!$A$1:$F$859,5,0),(IF($B598="SINAPI",VLOOKUP($C598,[1]SINAPI!$A$1:$G$7552,7,0),(IF($B598="CDHU",VLOOKUP($C598,[1]CDHU!$A$1:$G$4122,7,0),(IF($B598="SIEC",VLOOKUP($C598,[1]SIEC!$A$1:$F$4304,6,0),(IF($B598="DER",VLOOKUP($C598,[1]DER!$A$1:$F$2075,6,0),(IF($B598="SICRO",VLOOKUP($C598,[1]SICRO!$A$1:$E$6371,5,0)))))))))))))))</f>
        <v>SIURB-E JAN/26</v>
      </c>
    </row>
    <row r="599" spans="2:17" ht="23.25" customHeight="1" x14ac:dyDescent="0.2">
      <c r="B599" s="62"/>
      <c r="C599" s="60" t="s">
        <v>10</v>
      </c>
      <c r="D599" s="200" t="s">
        <v>66</v>
      </c>
      <c r="E599" s="201"/>
      <c r="F599" s="201"/>
      <c r="G599" s="201"/>
      <c r="H599" s="202"/>
      <c r="I599" s="40"/>
      <c r="J599" s="61"/>
      <c r="K599" s="82">
        <f>16*0.6*0.6*0.1</f>
        <v>0.57599999999999996</v>
      </c>
      <c r="N599" s="32"/>
    </row>
    <row r="600" spans="2:17" x14ac:dyDescent="0.2">
      <c r="B600" s="62"/>
      <c r="C600" s="60" t="s">
        <v>10</v>
      </c>
      <c r="D600" s="55"/>
      <c r="E600" s="56"/>
      <c r="F600" s="56"/>
      <c r="G600" s="56"/>
      <c r="H600" s="57"/>
      <c r="I600" s="40"/>
      <c r="J600" s="61"/>
      <c r="N600" s="32"/>
    </row>
    <row r="601" spans="2:17" ht="23.25" customHeight="1" x14ac:dyDescent="0.2">
      <c r="B601" s="62" t="s">
        <v>9</v>
      </c>
      <c r="C601" s="77">
        <v>10012092</v>
      </c>
      <c r="D601" s="197" t="str">
        <f>UPPER(IF($B601="EDIF",VLOOKUP($C601,[1]EDIF!$A$1:$F$3677,2,0),(IF($B601="INFRA",VLOOKUP($C601,[1]INFRA!$A$1:$F$1859,2,0),(IF($B601="SINAPI",VLOOKUP($C601,[1]SINAPI!$A$1:$G$9552,2,0),(IF($B601="CDHU",VLOOKUP($C601,[1]CDHU!$A$1:$G$5122,2,0),(IF($B601="SIEC",VLOOKUP($C601,[1]SIEC!$A$1:$F$5304,2,0),(IF($B601="DER",VLOOKUP($C601,[1]DER!$A$1:$F$3075,2,0),(IF($B601="FDE",VLOOKUP($C601,[1]FDE!$A$1:$F$3289,2,0),(IF($B601="SICRO",VLOOKUP($C601,[1]SICRO!$A$1:$E$7371,2,0)))))))))))))))))</f>
        <v>HA.01 - CAIXA DE LIGAÇÃO OU INSPEÇÃO - ALVENARIA DE 1/2 TIJOLO, REVESTIDA</v>
      </c>
      <c r="E601" s="198"/>
      <c r="F601" s="198"/>
      <c r="G601" s="198"/>
      <c r="H601" s="199"/>
      <c r="I601" s="46" t="str">
        <f>UPPER(IF($B601="EDIF",VLOOKUP($C601,[1]EDIF!$A$1:$F$3677,3,0),(IF($B601="INFRA",VLOOKUP($C601,[1]INFRA!$A$1:$F$1859,3,0),(IF($B601="SINAPI",VLOOKUP($C601,[1]SINAPI!$A$1:$G$9552,3,0),(IF($B601="CDHU",VLOOKUP($C601,[1]CDHU!$A$1:$G$5122,3,0),(IF($B601="SIEC",VLOOKUP($C601,[1]SIEC!$A$1:$F$5304,3,0),(IF($B601="DER",VLOOKUP($C601,[1]DER!$A$1:$F$2075,3,0),(IF($B601="FDE",VLOOKUP($C601,[1]FDE!$A$1:$F$3289,3,0),(IF($B601="SICRO",VLOOKUP($C601,[1]SICRO!$A$1:$E$7371,3,0)))))))))))))))))</f>
        <v>M2</v>
      </c>
      <c r="J601" s="61">
        <f t="shared" ref="J601" si="410">ROUND(SUM(K601:K603),2)</f>
        <v>3.46</v>
      </c>
      <c r="L601" s="1" t="str">
        <f>UPPER(ROUND((IF($B601="EDIF",VLOOKUP($C601,[1]EDIF!$A$1:$F$3677,4,0),(IF($B601="INFRA",VLOOKUP($C601,[1]INFRA!$A$1:$F$1859,4,0),(IF($B601="SINAPI",VLOOKUP($C601,[1]SINAPI!$A$1:$G$9552,4,0),(IF($B601="CDHU",VLOOKUP($C601,[1]CDHU!$A$1:$G$5122,6,0),(IF($B601="SIEC",VLOOKUP($C601,[1]SIEC!$A$1:$F$5304,5,0),(IF($B601="DER",VLOOKUP($C601,[1]DER!$A$1:$F$3075,5,0),(IF($B601="FDE",VLOOKUP($C601,[1]FDE!$A$1:$F$3289,5,0),(IF($B601="SICRO",VLOOKUP($C601,[1]SICRO!$A$1:$E$7371,4,0))))))))))))))))),2))</f>
        <v>310,82</v>
      </c>
      <c r="M601" s="1">
        <f t="shared" ref="M601" si="411">TRUNC(J601*L601,2)</f>
        <v>1075.43</v>
      </c>
      <c r="N601" s="49">
        <f t="shared" ref="N601" si="412">C601</f>
        <v>10012092</v>
      </c>
      <c r="O601" s="1" t="str">
        <f>UPPER(IF($B601="EDIF",VLOOKUP($C601,[1]EDIF!$A$1:$F$2677,5,0),(IF($B601="INFRA",VLOOKUP($C601,[1]INFRA!$A$1:$F$859,5,0),(IF($B601="SINAPI",VLOOKUP($C601,[1]SINAPI!$A$1:$G$7552,7,0),(IF($B601="CDHU",VLOOKUP($C601,[1]CDHU!$A$1:$G$4122,7,0),(IF($B601="SIEC",VLOOKUP($C601,[1]SIEC!$A$1:$F$4304,6,0),(IF($B601="DER",VLOOKUP($C601,[1]DER!$A$1:$F$2075,6,0),(IF($B601="SICRO",VLOOKUP($C601,[1]SICRO!$A$1:$E$6371,5,0)))))))))))))))</f>
        <v>SIURB-E JAN/26</v>
      </c>
    </row>
    <row r="602" spans="2:17" ht="23.25" customHeight="1" x14ac:dyDescent="0.2">
      <c r="B602" s="62"/>
      <c r="C602" s="60" t="s">
        <v>10</v>
      </c>
      <c r="D602" s="200" t="s">
        <v>66</v>
      </c>
      <c r="E602" s="201"/>
      <c r="F602" s="201"/>
      <c r="G602" s="201"/>
      <c r="H602" s="202"/>
      <c r="I602" s="40"/>
      <c r="J602" s="61"/>
      <c r="K602" s="82">
        <f>16*0.6*0.6*0.6</f>
        <v>3.456</v>
      </c>
      <c r="N602" s="32"/>
    </row>
    <row r="603" spans="2:17" x14ac:dyDescent="0.2">
      <c r="B603" s="62"/>
      <c r="C603" s="60" t="s">
        <v>10</v>
      </c>
      <c r="D603" s="55"/>
      <c r="E603" s="56"/>
      <c r="F603" s="56"/>
      <c r="G603" s="56"/>
      <c r="H603" s="57"/>
      <c r="I603" s="40"/>
      <c r="J603" s="61"/>
      <c r="N603" s="32"/>
    </row>
    <row r="604" spans="2:17" ht="23.25" customHeight="1" x14ac:dyDescent="0.2">
      <c r="B604" s="62" t="s">
        <v>9</v>
      </c>
      <c r="C604" s="77">
        <v>10012094</v>
      </c>
      <c r="D604" s="197" t="str">
        <f>UPPER(IF($B604="EDIF",VLOOKUP($C604,[1]EDIF!$A$1:$F$3677,2,0),(IF($B604="INFRA",VLOOKUP($C604,[1]INFRA!$A$1:$F$1859,2,0),(IF($B604="SINAPI",VLOOKUP($C604,[1]SINAPI!$A$1:$G$9552,2,0),(IF($B604="CDHU",VLOOKUP($C604,[1]CDHU!$A$1:$G$5122,2,0),(IF($B604="SIEC",VLOOKUP($C604,[1]SIEC!$A$1:$F$5304,2,0),(IF($B604="DER",VLOOKUP($C604,[1]DER!$A$1:$F$3075,2,0),(IF($B604="FDE",VLOOKUP($C604,[1]FDE!$A$1:$F$3289,2,0),(IF($B604="SICRO",VLOOKUP($C604,[1]SICRO!$A$1:$E$7371,2,0)))))))))))))))))</f>
        <v>HA.01 - CAIXA DE LIGAÇÃO OU INSPEÇÃO - TAMPA DE CONCRETO</v>
      </c>
      <c r="E604" s="198"/>
      <c r="F604" s="198"/>
      <c r="G604" s="198"/>
      <c r="H604" s="199"/>
      <c r="I604" s="46" t="str">
        <f>UPPER(IF($B604="EDIF",VLOOKUP($C604,[1]EDIF!$A$1:$F$3677,3,0),(IF($B604="INFRA",VLOOKUP($C604,[1]INFRA!$A$1:$F$1859,3,0),(IF($B604="SINAPI",VLOOKUP($C604,[1]SINAPI!$A$1:$G$9552,3,0),(IF($B604="CDHU",VLOOKUP($C604,[1]CDHU!$A$1:$G$5122,3,0),(IF($B604="SIEC",VLOOKUP($C604,[1]SIEC!$A$1:$F$5304,3,0),(IF($B604="DER",VLOOKUP($C604,[1]DER!$A$1:$F$2075,3,0),(IF($B604="FDE",VLOOKUP($C604,[1]FDE!$A$1:$F$3289,3,0),(IF($B604="SICRO",VLOOKUP($C604,[1]SICRO!$A$1:$E$7371,3,0)))))))))))))))))</f>
        <v>M2</v>
      </c>
      <c r="J604" s="61">
        <f t="shared" ref="J604" si="413">ROUND(SUM(K604:K606),2)</f>
        <v>5.76</v>
      </c>
      <c r="L604" s="1" t="str">
        <f>UPPER(ROUND((IF($B604="EDIF",VLOOKUP($C604,[1]EDIF!$A$1:$F$3677,4,0),(IF($B604="INFRA",VLOOKUP($C604,[1]INFRA!$A$1:$F$1859,4,0),(IF($B604="SINAPI",VLOOKUP($C604,[1]SINAPI!$A$1:$G$9552,4,0),(IF($B604="CDHU",VLOOKUP($C604,[1]CDHU!$A$1:$G$5122,6,0),(IF($B604="SIEC",VLOOKUP($C604,[1]SIEC!$A$1:$F$5304,5,0),(IF($B604="DER",VLOOKUP($C604,[1]DER!$A$1:$F$3075,5,0),(IF($B604="FDE",VLOOKUP($C604,[1]FDE!$A$1:$F$3289,5,0),(IF($B604="SICRO",VLOOKUP($C604,[1]SICRO!$A$1:$E$7371,4,0))))))))))))))))),2))</f>
        <v>276,06</v>
      </c>
      <c r="M604" s="1">
        <f t="shared" ref="M604" si="414">TRUNC(J604*L604,2)</f>
        <v>1590.1</v>
      </c>
      <c r="N604" s="49">
        <f t="shared" ref="N604" si="415">C604</f>
        <v>10012094</v>
      </c>
      <c r="O604" s="1" t="str">
        <f>UPPER(IF($B604="EDIF",VLOOKUP($C604,[1]EDIF!$A$1:$F$2677,5,0),(IF($B604="INFRA",VLOOKUP($C604,[1]INFRA!$A$1:$F$859,5,0),(IF($B604="SINAPI",VLOOKUP($C604,[1]SINAPI!$A$1:$G$7552,7,0),(IF($B604="CDHU",VLOOKUP($C604,[1]CDHU!$A$1:$G$4122,7,0),(IF($B604="SIEC",VLOOKUP($C604,[1]SIEC!$A$1:$F$4304,6,0),(IF($B604="DER",VLOOKUP($C604,[1]DER!$A$1:$F$2075,6,0),(IF($B604="SICRO",VLOOKUP($C604,[1]SICRO!$A$1:$E$6371,5,0)))))))))))))))</f>
        <v>SIURB-E JAN/26</v>
      </c>
    </row>
    <row r="605" spans="2:17" ht="23.25" customHeight="1" x14ac:dyDescent="0.2">
      <c r="B605" s="62"/>
      <c r="C605" s="60" t="s">
        <v>10</v>
      </c>
      <c r="D605" s="200" t="s">
        <v>398</v>
      </c>
      <c r="E605" s="201"/>
      <c r="F605" s="201"/>
      <c r="G605" s="201"/>
      <c r="H605" s="202"/>
      <c r="I605" s="40"/>
      <c r="J605" s="61"/>
      <c r="K605" s="82">
        <f>16*0.6*0.6</f>
        <v>5.76</v>
      </c>
      <c r="N605" s="32"/>
    </row>
    <row r="606" spans="2:17" x14ac:dyDescent="0.2">
      <c r="B606" s="62"/>
      <c r="C606" s="60" t="s">
        <v>10</v>
      </c>
      <c r="D606" s="55"/>
      <c r="E606" s="56"/>
      <c r="F606" s="56"/>
      <c r="G606" s="56"/>
      <c r="H606" s="57"/>
      <c r="I606" s="40"/>
      <c r="J606" s="61"/>
      <c r="N606" s="32"/>
    </row>
    <row r="607" spans="2:17" ht="23.25" customHeight="1" x14ac:dyDescent="0.2">
      <c r="B607" s="62"/>
      <c r="C607" s="60" t="s">
        <v>8</v>
      </c>
      <c r="D607" s="194" t="s">
        <v>400</v>
      </c>
      <c r="E607" s="195"/>
      <c r="F607" s="195"/>
      <c r="G607" s="195"/>
      <c r="H607" s="196"/>
      <c r="I607" s="43"/>
      <c r="J607" s="61"/>
      <c r="N607" s="32"/>
      <c r="Q607" s="90"/>
    </row>
    <row r="608" spans="2:17" ht="23.25" customHeight="1" x14ac:dyDescent="0.2">
      <c r="B608" s="62" t="s">
        <v>9</v>
      </c>
      <c r="C608" s="77">
        <v>10013003</v>
      </c>
      <c r="D608" s="197" t="str">
        <f>UPPER(IF($B608="EDIF",VLOOKUP($C608,[1]EDIF!$A$1:$F$3677,2,0),(IF($B608="INFRA",VLOOKUP($C608,[1]INFRA!$A$1:$F$1859,2,0),(IF($B608="SINAPI",VLOOKUP($C608,[1]SINAPI!$A$1:$G$9552,2,0),(IF($B608="CDHU",VLOOKUP($C608,[1]CDHU!$A$1:$G$5122,2,0),(IF($B608="SIEC",VLOOKUP($C608,[1]SIEC!$A$1:$F$5304,2,0),(IF($B608="DER",VLOOKUP($C608,[1]DER!$A$1:$F$3075,2,0),(IF($B608="FDE",VLOOKUP($C608,[1]FDE!$A$1:$F$3289,2,0),(IF($B608="SICRO",VLOOKUP($C608,[1]SICRO!$A$1:$E$7371,2,0)))))))))))))))))</f>
        <v>BACIA SANITÁRIA COM CAIXA ACOPLADA DE LOUÇA BRANCA</v>
      </c>
      <c r="E608" s="198"/>
      <c r="F608" s="198"/>
      <c r="G608" s="198"/>
      <c r="H608" s="199"/>
      <c r="I608" s="46" t="str">
        <f>UPPER(IF($B608="EDIF",VLOOKUP($C608,[1]EDIF!$A$1:$F$3677,3,0),(IF($B608="INFRA",VLOOKUP($C608,[1]INFRA!$A$1:$F$1859,3,0),(IF($B608="SINAPI",VLOOKUP($C608,[1]SINAPI!$A$1:$G$9552,3,0),(IF($B608="CDHU",VLOOKUP($C608,[1]CDHU!$A$1:$G$5122,3,0),(IF($B608="SIEC",VLOOKUP($C608,[1]SIEC!$A$1:$F$5304,3,0),(IF($B608="DER",VLOOKUP($C608,[1]DER!$A$1:$F$2075,3,0),(IF($B608="FDE",VLOOKUP($C608,[1]FDE!$A$1:$F$3289,3,0),(IF($B608="SICRO",VLOOKUP($C608,[1]SICRO!$A$1:$E$7371,3,0)))))))))))))))))</f>
        <v>UN</v>
      </c>
      <c r="J608" s="61">
        <f t="shared" ref="J608" si="416">ROUND(SUM(K608:K610),2)</f>
        <v>22</v>
      </c>
      <c r="L608" s="1" t="str">
        <f>UPPER(ROUND((IF($B608="EDIF",VLOOKUP($C608,[1]EDIF!$A$1:$F$3677,4,0),(IF($B608="INFRA",VLOOKUP($C608,[1]INFRA!$A$1:$F$1859,4,0),(IF($B608="SINAPI",VLOOKUP($C608,[1]SINAPI!$A$1:$G$9552,4,0),(IF($B608="CDHU",VLOOKUP($C608,[1]CDHU!$A$1:$G$5122,6,0),(IF($B608="SIEC",VLOOKUP($C608,[1]SIEC!$A$1:$F$5304,5,0),(IF($B608="DER",VLOOKUP($C608,[1]DER!$A$1:$F$3075,5,0),(IF($B608="FDE",VLOOKUP($C608,[1]FDE!$A$1:$F$3289,5,0),(IF($B608="SICRO",VLOOKUP($C608,[1]SICRO!$A$1:$E$7371,4,0))))))))))))))))),2))</f>
        <v>1214,85</v>
      </c>
      <c r="M608" s="1">
        <f t="shared" ref="M608" si="417">TRUNC(J608*L608,2)</f>
        <v>26726.7</v>
      </c>
      <c r="N608" s="49">
        <f t="shared" ref="N608" si="418">C608</f>
        <v>10013003</v>
      </c>
      <c r="O608" s="1" t="str">
        <f>UPPER(IF($B608="EDIF",VLOOKUP($C608,[1]EDIF!$A$1:$F$2677,5,0),(IF($B608="INFRA",VLOOKUP($C608,[1]INFRA!$A$1:$F$859,5,0),(IF($B608="SINAPI",VLOOKUP($C608,[1]SINAPI!$A$1:$G$7552,7,0),(IF($B608="CDHU",VLOOKUP($C608,[1]CDHU!$A$1:$G$4122,7,0),(IF($B608="SIEC",VLOOKUP($C608,[1]SIEC!$A$1:$F$4304,6,0),(IF($B608="DER",VLOOKUP($C608,[1]DER!$A$1:$F$2075,6,0),(IF($B608="SICRO",VLOOKUP($C608,[1]SICRO!$A$1:$E$6371,5,0)))))))))))))))</f>
        <v>SIURB-E JAN/26</v>
      </c>
    </row>
    <row r="609" spans="2:15" ht="23.25" customHeight="1" x14ac:dyDescent="0.2">
      <c r="B609" s="62"/>
      <c r="C609" s="60" t="s">
        <v>10</v>
      </c>
      <c r="D609" s="200" t="s">
        <v>401</v>
      </c>
      <c r="E609" s="201"/>
      <c r="F609" s="201"/>
      <c r="G609" s="201"/>
      <c r="H609" s="202"/>
      <c r="I609" s="40"/>
      <c r="J609" s="61"/>
      <c r="K609" s="82">
        <v>22</v>
      </c>
      <c r="N609" s="32"/>
    </row>
    <row r="610" spans="2:15" x14ac:dyDescent="0.2">
      <c r="B610" s="62"/>
      <c r="C610" s="60" t="s">
        <v>10</v>
      </c>
      <c r="D610" s="55"/>
      <c r="E610" s="56"/>
      <c r="F610" s="56"/>
      <c r="G610" s="56"/>
      <c r="H610" s="57"/>
      <c r="I610" s="40"/>
      <c r="J610" s="61"/>
      <c r="N610" s="32"/>
    </row>
    <row r="611" spans="2:15" ht="23.25" customHeight="1" x14ac:dyDescent="0.2">
      <c r="B611" s="62" t="s">
        <v>9</v>
      </c>
      <c r="C611" s="77">
        <v>10013005</v>
      </c>
      <c r="D611" s="197" t="str">
        <f>UPPER(IF($B611="EDIF",VLOOKUP($C611,[1]EDIF!$A$1:$F$3677,2,0),(IF($B611="INFRA",VLOOKUP($C611,[1]INFRA!$A$1:$F$1859,2,0),(IF($B611="SINAPI",VLOOKUP($C611,[1]SINAPI!$A$1:$G$9552,2,0),(IF($B611="CDHU",VLOOKUP($C611,[1]CDHU!$A$1:$G$5122,2,0),(IF($B611="SIEC",VLOOKUP($C611,[1]SIEC!$A$1:$F$5304,2,0),(IF($B611="DER",VLOOKUP($C611,[1]DER!$A$1:$F$3075,2,0),(IF($B611="FDE",VLOOKUP($C611,[1]FDE!$A$1:$F$3289,2,0),(IF($B611="SICRO",VLOOKUP($C611,[1]SICRO!$A$1:$E$7371,2,0)))))))))))))))))</f>
        <v>BACIA SANITÁRIA ALTEADA PARA PORTADORES DE DEFICIÊNCIA FÍSICA</v>
      </c>
      <c r="E611" s="198"/>
      <c r="F611" s="198"/>
      <c r="G611" s="198"/>
      <c r="H611" s="199"/>
      <c r="I611" s="46" t="str">
        <f>UPPER(IF($B611="EDIF",VLOOKUP($C611,[1]EDIF!$A$1:$F$3677,3,0),(IF($B611="INFRA",VLOOKUP($C611,[1]INFRA!$A$1:$F$1859,3,0),(IF($B611="SINAPI",VLOOKUP($C611,[1]SINAPI!$A$1:$G$9552,3,0),(IF($B611="CDHU",VLOOKUP($C611,[1]CDHU!$A$1:$G$5122,3,0),(IF($B611="SIEC",VLOOKUP($C611,[1]SIEC!$A$1:$F$5304,3,0),(IF($B611="DER",VLOOKUP($C611,[1]DER!$A$1:$F$2075,3,0),(IF($B611="FDE",VLOOKUP($C611,[1]FDE!$A$1:$F$3289,3,0),(IF($B611="SICRO",VLOOKUP($C611,[1]SICRO!$A$1:$E$7371,3,0)))))))))))))))))</f>
        <v>UN</v>
      </c>
      <c r="J611" s="61">
        <f t="shared" ref="J611" si="419">ROUND(SUM(K611:K613),2)</f>
        <v>1</v>
      </c>
      <c r="L611" s="1" t="str">
        <f>UPPER(ROUND((IF($B611="EDIF",VLOOKUP($C611,[1]EDIF!$A$1:$F$3677,4,0),(IF($B611="INFRA",VLOOKUP($C611,[1]INFRA!$A$1:$F$1859,4,0),(IF($B611="SINAPI",VLOOKUP($C611,[1]SINAPI!$A$1:$G$9552,4,0),(IF($B611="CDHU",VLOOKUP($C611,[1]CDHU!$A$1:$G$5122,6,0),(IF($B611="SIEC",VLOOKUP($C611,[1]SIEC!$A$1:$F$5304,5,0),(IF($B611="DER",VLOOKUP($C611,[1]DER!$A$1:$F$3075,5,0),(IF($B611="FDE",VLOOKUP($C611,[1]FDE!$A$1:$F$3289,5,0),(IF($B611="SICRO",VLOOKUP($C611,[1]SICRO!$A$1:$E$7371,4,0))))))))))))))))),2))</f>
        <v>1161,07</v>
      </c>
      <c r="M611" s="1">
        <f t="shared" ref="M611" si="420">TRUNC(J611*L611,2)</f>
        <v>1161.07</v>
      </c>
      <c r="N611" s="49">
        <f t="shared" ref="N611" si="421">C611</f>
        <v>10013005</v>
      </c>
      <c r="O611" s="1" t="str">
        <f>UPPER(IF($B611="EDIF",VLOOKUP($C611,[1]EDIF!$A$1:$F$2677,5,0),(IF($B611="INFRA",VLOOKUP($C611,[1]INFRA!$A$1:$F$859,5,0),(IF($B611="SINAPI",VLOOKUP($C611,[1]SINAPI!$A$1:$G$7552,7,0),(IF($B611="CDHU",VLOOKUP($C611,[1]CDHU!$A$1:$G$4122,7,0),(IF($B611="SIEC",VLOOKUP($C611,[1]SIEC!$A$1:$F$4304,6,0),(IF($B611="DER",VLOOKUP($C611,[1]DER!$A$1:$F$2075,6,0),(IF($B611="SICRO",VLOOKUP($C611,[1]SICRO!$A$1:$E$6371,5,0)))))))))))))))</f>
        <v>SIURB-E JAN/26</v>
      </c>
    </row>
    <row r="612" spans="2:15" ht="23.25" customHeight="1" x14ac:dyDescent="0.2">
      <c r="B612" s="62"/>
      <c r="C612" s="60" t="s">
        <v>10</v>
      </c>
      <c r="D612" s="200" t="s">
        <v>402</v>
      </c>
      <c r="E612" s="201"/>
      <c r="F612" s="201"/>
      <c r="G612" s="201"/>
      <c r="H612" s="202"/>
      <c r="I612" s="40"/>
      <c r="J612" s="61"/>
      <c r="K612" s="82">
        <v>1</v>
      </c>
      <c r="N612" s="32"/>
    </row>
    <row r="613" spans="2:15" x14ac:dyDescent="0.2">
      <c r="B613" s="62"/>
      <c r="C613" s="60" t="s">
        <v>10</v>
      </c>
      <c r="D613" s="55"/>
      <c r="E613" s="56"/>
      <c r="F613" s="56"/>
      <c r="G613" s="56"/>
      <c r="H613" s="57"/>
      <c r="I613" s="40"/>
      <c r="J613" s="61"/>
      <c r="N613" s="32"/>
    </row>
    <row r="614" spans="2:15" ht="23.25" customHeight="1" x14ac:dyDescent="0.2">
      <c r="B614" s="62" t="s">
        <v>9</v>
      </c>
      <c r="C614" s="77">
        <v>10013008</v>
      </c>
      <c r="D614" s="197" t="str">
        <f>UPPER(IF($B614="EDIF",VLOOKUP($C614,[1]EDIF!$A$1:$F$3677,2,0),(IF($B614="INFRA",VLOOKUP($C614,[1]INFRA!$A$1:$F$1859,2,0),(IF($B614="SINAPI",VLOOKUP($C614,[1]SINAPI!$A$1:$G$9552,2,0),(IF($B614="CDHU",VLOOKUP($C614,[1]CDHU!$A$1:$G$5122,2,0),(IF($B614="SIEC",VLOOKUP($C614,[1]SIEC!$A$1:$F$5304,2,0),(IF($B614="DER",VLOOKUP($C614,[1]DER!$A$1:$F$3075,2,0),(IF($B614="FDE",VLOOKUP($C614,[1]FDE!$A$1:$F$3289,2,0),(IF($B614="SICRO",VLOOKUP($C614,[1]SICRO!$A$1:$E$7371,2,0)))))))))))))))))</f>
        <v>LAVATÓRIO DE LOUÇA BRANCA, SEM COLUNA, CAPACIDADE MÍNIMA 5L, EXCLUSIVE TORNEIRA</v>
      </c>
      <c r="E614" s="198"/>
      <c r="F614" s="198"/>
      <c r="G614" s="198"/>
      <c r="H614" s="199"/>
      <c r="I614" s="46" t="str">
        <f>UPPER(IF($B614="EDIF",VLOOKUP($C614,[1]EDIF!$A$1:$F$3677,3,0),(IF($B614="INFRA",VLOOKUP($C614,[1]INFRA!$A$1:$F$1859,3,0),(IF($B614="SINAPI",VLOOKUP($C614,[1]SINAPI!$A$1:$G$9552,3,0),(IF($B614="CDHU",VLOOKUP($C614,[1]CDHU!$A$1:$G$5122,3,0),(IF($B614="SIEC",VLOOKUP($C614,[1]SIEC!$A$1:$F$5304,3,0),(IF($B614="DER",VLOOKUP($C614,[1]DER!$A$1:$F$2075,3,0),(IF($B614="FDE",VLOOKUP($C614,[1]FDE!$A$1:$F$3289,3,0),(IF($B614="SICRO",VLOOKUP($C614,[1]SICRO!$A$1:$E$7371,3,0)))))))))))))))))</f>
        <v>UN</v>
      </c>
      <c r="J614" s="61">
        <f t="shared" ref="J614" si="422">ROUND(SUM(K614:K616),2)</f>
        <v>12</v>
      </c>
      <c r="L614" s="1" t="str">
        <f>UPPER(ROUND((IF($B614="EDIF",VLOOKUP($C614,[1]EDIF!$A$1:$F$3677,4,0),(IF($B614="INFRA",VLOOKUP($C614,[1]INFRA!$A$1:$F$1859,4,0),(IF($B614="SINAPI",VLOOKUP($C614,[1]SINAPI!$A$1:$G$9552,4,0),(IF($B614="CDHU",VLOOKUP($C614,[1]CDHU!$A$1:$G$5122,6,0),(IF($B614="SIEC",VLOOKUP($C614,[1]SIEC!$A$1:$F$5304,5,0),(IF($B614="DER",VLOOKUP($C614,[1]DER!$A$1:$F$3075,5,0),(IF($B614="FDE",VLOOKUP($C614,[1]FDE!$A$1:$F$3289,5,0),(IF($B614="SICRO",VLOOKUP($C614,[1]SICRO!$A$1:$E$7371,4,0))))))))))))))))),2))</f>
        <v>497,22</v>
      </c>
      <c r="M614" s="1">
        <f t="shared" ref="M614" si="423">TRUNC(J614*L614,2)</f>
        <v>5966.64</v>
      </c>
      <c r="N614" s="49">
        <f t="shared" ref="N614" si="424">C614</f>
        <v>10013008</v>
      </c>
      <c r="O614" s="1" t="str">
        <f>UPPER(IF($B614="EDIF",VLOOKUP($C614,[1]EDIF!$A$1:$F$2677,5,0),(IF($B614="INFRA",VLOOKUP($C614,[1]INFRA!$A$1:$F$859,5,0),(IF($B614="SINAPI",VLOOKUP($C614,[1]SINAPI!$A$1:$G$7552,7,0),(IF($B614="CDHU",VLOOKUP($C614,[1]CDHU!$A$1:$G$4122,7,0),(IF($B614="SIEC",VLOOKUP($C614,[1]SIEC!$A$1:$F$4304,6,0),(IF($B614="DER",VLOOKUP($C614,[1]DER!$A$1:$F$2075,6,0),(IF($B614="SICRO",VLOOKUP($C614,[1]SICRO!$A$1:$E$6371,5,0)))))))))))))))</f>
        <v>SIURB-E JAN/26</v>
      </c>
    </row>
    <row r="615" spans="2:15" ht="23.25" customHeight="1" x14ac:dyDescent="0.2">
      <c r="B615" s="62"/>
      <c r="C615" s="60" t="s">
        <v>10</v>
      </c>
      <c r="D615" s="200" t="s">
        <v>404</v>
      </c>
      <c r="E615" s="201"/>
      <c r="F615" s="201"/>
      <c r="G615" s="201"/>
      <c r="H615" s="202"/>
      <c r="I615" s="40"/>
      <c r="J615" s="61"/>
      <c r="K615" s="82">
        <f>12</f>
        <v>12</v>
      </c>
      <c r="N615" s="32"/>
    </row>
    <row r="616" spans="2:15" x14ac:dyDescent="0.2">
      <c r="B616" s="62"/>
      <c r="C616" s="60" t="s">
        <v>10</v>
      </c>
      <c r="D616" s="55"/>
      <c r="E616" s="56"/>
      <c r="F616" s="56"/>
      <c r="G616" s="56"/>
      <c r="H616" s="57"/>
      <c r="I616" s="40"/>
      <c r="J616" s="61"/>
      <c r="N616" s="32"/>
    </row>
    <row r="617" spans="2:15" ht="23.25" customHeight="1" x14ac:dyDescent="0.2">
      <c r="B617" s="62" t="s">
        <v>9</v>
      </c>
      <c r="C617" s="77">
        <v>10013014</v>
      </c>
      <c r="D617" s="197" t="str">
        <f>UPPER(IF($B617="EDIF",VLOOKUP($C617,[1]EDIF!$A$1:$F$3677,2,0),(IF($B617="INFRA",VLOOKUP($C617,[1]INFRA!$A$1:$F$1859,2,0),(IF($B617="SINAPI",VLOOKUP($C617,[1]SINAPI!$A$1:$G$9552,2,0),(IF($B617="CDHU",VLOOKUP($C617,[1]CDHU!$A$1:$G$5122,2,0),(IF($B617="SIEC",VLOOKUP($C617,[1]SIEC!$A$1:$F$5304,2,0),(IF($B617="DER",VLOOKUP($C617,[1]DER!$A$1:$F$3075,2,0),(IF($B617="FDE",VLOOKUP($C617,[1]FDE!$A$1:$F$3289,2,0),(IF($B617="SICRO",VLOOKUP($C617,[1]SICRO!$A$1:$E$7371,2,0)))))))))))))))))</f>
        <v>LAVATÓRIO DE LOUÇA INDIVIDUAL PARA PORTADORES DE DEFICIÊNCIA FÍSICA</v>
      </c>
      <c r="E617" s="198"/>
      <c r="F617" s="198"/>
      <c r="G617" s="198"/>
      <c r="H617" s="199"/>
      <c r="I617" s="46" t="str">
        <f>UPPER(IF($B617="EDIF",VLOOKUP($C617,[1]EDIF!$A$1:$F$3677,3,0),(IF($B617="INFRA",VLOOKUP($C617,[1]INFRA!$A$1:$F$1859,3,0),(IF($B617="SINAPI",VLOOKUP($C617,[1]SINAPI!$A$1:$G$9552,3,0),(IF($B617="CDHU",VLOOKUP($C617,[1]CDHU!$A$1:$G$5122,3,0),(IF($B617="SIEC",VLOOKUP($C617,[1]SIEC!$A$1:$F$5304,3,0),(IF($B617="DER",VLOOKUP($C617,[1]DER!$A$1:$F$2075,3,0),(IF($B617="FDE",VLOOKUP($C617,[1]FDE!$A$1:$F$3289,3,0),(IF($B617="SICRO",VLOOKUP($C617,[1]SICRO!$A$1:$E$7371,3,0)))))))))))))))))</f>
        <v>UN</v>
      </c>
      <c r="J617" s="61">
        <f t="shared" ref="J617" si="425">ROUND(SUM(K617:K619),2)</f>
        <v>1</v>
      </c>
      <c r="L617" s="1" t="str">
        <f>UPPER(ROUND((IF($B617="EDIF",VLOOKUP($C617,[1]EDIF!$A$1:$F$3677,4,0),(IF($B617="INFRA",VLOOKUP($C617,[1]INFRA!$A$1:$F$1859,4,0),(IF($B617="SINAPI",VLOOKUP($C617,[1]SINAPI!$A$1:$G$9552,4,0),(IF($B617="CDHU",VLOOKUP($C617,[1]CDHU!$A$1:$G$5122,6,0),(IF($B617="SIEC",VLOOKUP($C617,[1]SIEC!$A$1:$F$5304,5,0),(IF($B617="DER",VLOOKUP($C617,[1]DER!$A$1:$F$3075,5,0),(IF($B617="FDE",VLOOKUP($C617,[1]FDE!$A$1:$F$3289,5,0),(IF($B617="SICRO",VLOOKUP($C617,[1]SICRO!$A$1:$E$7371,4,0))))))))))))))))),2))</f>
        <v>1250,14</v>
      </c>
      <c r="M617" s="1">
        <f t="shared" ref="M617" si="426">TRUNC(J617*L617,2)</f>
        <v>1250.1400000000001</v>
      </c>
      <c r="N617" s="49">
        <f t="shared" ref="N617" si="427">C617</f>
        <v>10013014</v>
      </c>
      <c r="O617" s="1" t="str">
        <f>UPPER(IF($B617="EDIF",VLOOKUP($C617,[1]EDIF!$A$1:$F$2677,5,0),(IF($B617="INFRA",VLOOKUP($C617,[1]INFRA!$A$1:$F$859,5,0),(IF($B617="SINAPI",VLOOKUP($C617,[1]SINAPI!$A$1:$G$7552,7,0),(IF($B617="CDHU",VLOOKUP($C617,[1]CDHU!$A$1:$G$4122,7,0),(IF($B617="SIEC",VLOOKUP($C617,[1]SIEC!$A$1:$F$4304,6,0),(IF($B617="DER",VLOOKUP($C617,[1]DER!$A$1:$F$2075,6,0),(IF($B617="SICRO",VLOOKUP($C617,[1]SICRO!$A$1:$E$6371,5,0)))))))))))))))</f>
        <v>SIURB-E JAN/26</v>
      </c>
    </row>
    <row r="618" spans="2:15" ht="23.25" customHeight="1" x14ac:dyDescent="0.2">
      <c r="B618" s="62"/>
      <c r="C618" s="60" t="s">
        <v>10</v>
      </c>
      <c r="D618" s="200" t="s">
        <v>403</v>
      </c>
      <c r="E618" s="201"/>
      <c r="F618" s="201"/>
      <c r="G618" s="201"/>
      <c r="H618" s="202"/>
      <c r="I618" s="40"/>
      <c r="J618" s="61"/>
      <c r="K618" s="82">
        <v>1</v>
      </c>
      <c r="N618" s="32"/>
    </row>
    <row r="619" spans="2:15" x14ac:dyDescent="0.2">
      <c r="B619" s="62"/>
      <c r="C619" s="60" t="s">
        <v>10</v>
      </c>
      <c r="D619" s="55"/>
      <c r="E619" s="56"/>
      <c r="F619" s="56"/>
      <c r="G619" s="56"/>
      <c r="H619" s="57"/>
      <c r="I619" s="40"/>
      <c r="J619" s="61"/>
      <c r="N619" s="32"/>
    </row>
    <row r="620" spans="2:15" ht="23.25" customHeight="1" x14ac:dyDescent="0.2">
      <c r="B620" s="62" t="s">
        <v>9</v>
      </c>
      <c r="C620" s="77">
        <v>10013019</v>
      </c>
      <c r="D620" s="197" t="str">
        <f>UPPER(IF($B620="EDIF",VLOOKUP($C620,[1]EDIF!$A$1:$F$3677,2,0),(IF($B620="INFRA",VLOOKUP($C620,[1]INFRA!$A$1:$F$1859,2,0),(IF($B620="SINAPI",VLOOKUP($C620,[1]SINAPI!$A$1:$G$9552,2,0),(IF($B620="CDHU",VLOOKUP($C620,[1]CDHU!$A$1:$G$5122,2,0),(IF($B620="SIEC",VLOOKUP($C620,[1]SIEC!$A$1:$F$5304,2,0),(IF($B620="DER",VLOOKUP($C620,[1]DER!$A$1:$F$3075,2,0),(IF($B620="FDE",VLOOKUP($C620,[1]FDE!$A$1:$F$3289,2,0),(IF($B620="SICRO",VLOOKUP($C620,[1]SICRO!$A$1:$E$7371,2,0)))))))))))))))))</f>
        <v>HX.01 - LAVATÓRIO E BEBEDOURO DE CHAPA AÇO INOX CHAPA 18 - EXCLUSIVE TORNEIRA</v>
      </c>
      <c r="E620" s="198"/>
      <c r="F620" s="198"/>
      <c r="G620" s="198"/>
      <c r="H620" s="199"/>
      <c r="I620" s="46" t="str">
        <f>UPPER(IF($B620="EDIF",VLOOKUP($C620,[1]EDIF!$A$1:$F$3677,3,0),(IF($B620="INFRA",VLOOKUP($C620,[1]INFRA!$A$1:$F$1859,3,0),(IF($B620="SINAPI",VLOOKUP($C620,[1]SINAPI!$A$1:$G$9552,3,0),(IF($B620="CDHU",VLOOKUP($C620,[1]CDHU!$A$1:$G$5122,3,0),(IF($B620="SIEC",VLOOKUP($C620,[1]SIEC!$A$1:$F$5304,3,0),(IF($B620="DER",VLOOKUP($C620,[1]DER!$A$1:$F$2075,3,0),(IF($B620="FDE",VLOOKUP($C620,[1]FDE!$A$1:$F$3289,3,0),(IF($B620="SICRO",VLOOKUP($C620,[1]SICRO!$A$1:$E$7371,3,0)))))))))))))))))</f>
        <v>M</v>
      </c>
      <c r="J620" s="61">
        <f t="shared" ref="J620" si="428">ROUND(SUM(K620:K622),2)</f>
        <v>3.6</v>
      </c>
      <c r="L620" s="1" t="str">
        <f>UPPER(ROUND((IF($B620="EDIF",VLOOKUP($C620,[1]EDIF!$A$1:$F$3677,4,0),(IF($B620="INFRA",VLOOKUP($C620,[1]INFRA!$A$1:$F$1859,4,0),(IF($B620="SINAPI",VLOOKUP($C620,[1]SINAPI!$A$1:$G$9552,4,0),(IF($B620="CDHU",VLOOKUP($C620,[1]CDHU!$A$1:$G$5122,6,0),(IF($B620="SIEC",VLOOKUP($C620,[1]SIEC!$A$1:$F$5304,5,0),(IF($B620="DER",VLOOKUP($C620,[1]DER!$A$1:$F$3075,5,0),(IF($B620="FDE",VLOOKUP($C620,[1]FDE!$A$1:$F$3289,5,0),(IF($B620="SICRO",VLOOKUP($C620,[1]SICRO!$A$1:$E$7371,4,0))))))))))))))))),2))</f>
        <v>4809,72</v>
      </c>
      <c r="M620" s="1">
        <f t="shared" ref="M620" si="429">TRUNC(J620*L620,2)</f>
        <v>17314.990000000002</v>
      </c>
      <c r="N620" s="49">
        <f t="shared" ref="N620" si="430">C620</f>
        <v>10013019</v>
      </c>
      <c r="O620" s="1" t="str">
        <f>UPPER(IF($B620="EDIF",VLOOKUP($C620,[1]EDIF!$A$1:$F$2677,5,0),(IF($B620="INFRA",VLOOKUP($C620,[1]INFRA!$A$1:$F$859,5,0),(IF($B620="SINAPI",VLOOKUP($C620,[1]SINAPI!$A$1:$G$7552,7,0),(IF($B620="CDHU",VLOOKUP($C620,[1]CDHU!$A$1:$G$4122,7,0),(IF($B620="SIEC",VLOOKUP($C620,[1]SIEC!$A$1:$F$4304,6,0),(IF($B620="DER",VLOOKUP($C620,[1]DER!$A$1:$F$2075,6,0),(IF($B620="SICRO",VLOOKUP($C620,[1]SICRO!$A$1:$E$6371,5,0)))))))))))))))</f>
        <v>SIURB-E JAN/26</v>
      </c>
    </row>
    <row r="621" spans="2:15" ht="23.25" customHeight="1" x14ac:dyDescent="0.2">
      <c r="B621" s="62"/>
      <c r="C621" s="60" t="s">
        <v>10</v>
      </c>
      <c r="D621" s="200" t="s">
        <v>406</v>
      </c>
      <c r="E621" s="201"/>
      <c r="F621" s="201"/>
      <c r="G621" s="201"/>
      <c r="H621" s="202"/>
      <c r="I621" s="40"/>
      <c r="J621" s="61"/>
      <c r="K621" s="82">
        <f>1.8*2</f>
        <v>3.6</v>
      </c>
      <c r="N621" s="32"/>
    </row>
    <row r="622" spans="2:15" x14ac:dyDescent="0.2">
      <c r="B622" s="62"/>
      <c r="C622" s="60" t="s">
        <v>10</v>
      </c>
      <c r="D622" s="55"/>
      <c r="E622" s="56"/>
      <c r="F622" s="56"/>
      <c r="G622" s="56"/>
      <c r="H622" s="57"/>
      <c r="I622" s="40"/>
      <c r="J622" s="61"/>
      <c r="N622" s="32"/>
    </row>
    <row r="623" spans="2:15" ht="23.25" customHeight="1" x14ac:dyDescent="0.2">
      <c r="B623" s="62" t="s">
        <v>9</v>
      </c>
      <c r="C623" s="77">
        <v>10013040</v>
      </c>
      <c r="D623" s="197" t="str">
        <f>UPPER(IF($B623="EDIF",VLOOKUP($C623,[1]EDIF!$A$1:$F$3677,2,0),(IF($B623="INFRA",VLOOKUP($C623,[1]INFRA!$A$1:$F$1859,2,0),(IF($B623="SINAPI",VLOOKUP($C623,[1]SINAPI!$A$1:$G$9552,2,0),(IF($B623="CDHU",VLOOKUP($C623,[1]CDHU!$A$1:$G$5122,2,0),(IF($B623="SIEC",VLOOKUP($C623,[1]SIEC!$A$1:$F$5304,2,0),(IF($B623="DER",VLOOKUP($C623,[1]DER!$A$1:$F$3075,2,0),(IF($B623="FDE",VLOOKUP($C623,[1]FDE!$A$1:$F$3289,2,0),(IF($B623="SICRO",VLOOKUP($C623,[1]SICRO!$A$1:$E$7371,2,0)))))))))))))))))</f>
        <v>TANQUE DE LOUÇA BRANCA, SEM COLUNA, CAPACIDADE MÍNIMA 30L, EXCLUSIVE TORNEIRA</v>
      </c>
      <c r="E623" s="198"/>
      <c r="F623" s="198"/>
      <c r="G623" s="198"/>
      <c r="H623" s="199"/>
      <c r="I623" s="46" t="str">
        <f>UPPER(IF($B623="EDIF",VLOOKUP($C623,[1]EDIF!$A$1:$F$3677,3,0),(IF($B623="INFRA",VLOOKUP($C623,[1]INFRA!$A$1:$F$1859,3,0),(IF($B623="SINAPI",VLOOKUP($C623,[1]SINAPI!$A$1:$G$9552,3,0),(IF($B623="CDHU",VLOOKUP($C623,[1]CDHU!$A$1:$G$5122,3,0),(IF($B623="SIEC",VLOOKUP($C623,[1]SIEC!$A$1:$F$5304,3,0),(IF($B623="DER",VLOOKUP($C623,[1]DER!$A$1:$F$2075,3,0),(IF($B623="FDE",VLOOKUP($C623,[1]FDE!$A$1:$F$3289,3,0),(IF($B623="SICRO",VLOOKUP($C623,[1]SICRO!$A$1:$E$7371,3,0)))))))))))))))))</f>
        <v>UN</v>
      </c>
      <c r="J623" s="61">
        <f t="shared" ref="J623" si="431">ROUND(SUM(K623:K625),2)</f>
        <v>1</v>
      </c>
      <c r="L623" s="1" t="str">
        <f>UPPER(ROUND((IF($B623="EDIF",VLOOKUP($C623,[1]EDIF!$A$1:$F$3677,4,0),(IF($B623="INFRA",VLOOKUP($C623,[1]INFRA!$A$1:$F$1859,4,0),(IF($B623="SINAPI",VLOOKUP($C623,[1]SINAPI!$A$1:$G$9552,4,0),(IF($B623="CDHU",VLOOKUP($C623,[1]CDHU!$A$1:$G$5122,6,0),(IF($B623="SIEC",VLOOKUP($C623,[1]SIEC!$A$1:$F$5304,5,0),(IF($B623="DER",VLOOKUP($C623,[1]DER!$A$1:$F$3075,5,0),(IF($B623="FDE",VLOOKUP($C623,[1]FDE!$A$1:$F$3289,5,0),(IF($B623="SICRO",VLOOKUP($C623,[1]SICRO!$A$1:$E$7371,4,0))))))))))))))))),2))</f>
        <v>1092,48</v>
      </c>
      <c r="M623" s="1">
        <f t="shared" ref="M623" si="432">TRUNC(J623*L623,2)</f>
        <v>1092.48</v>
      </c>
      <c r="N623" s="49">
        <f t="shared" ref="N623" si="433">C623</f>
        <v>10013040</v>
      </c>
      <c r="O623" s="1" t="str">
        <f>UPPER(IF($B623="EDIF",VLOOKUP($C623,[1]EDIF!$A$1:$F$2677,5,0),(IF($B623="INFRA",VLOOKUP($C623,[1]INFRA!$A$1:$F$859,5,0),(IF($B623="SINAPI",VLOOKUP($C623,[1]SINAPI!$A$1:$G$7552,7,0),(IF($B623="CDHU",VLOOKUP($C623,[1]CDHU!$A$1:$G$4122,7,0),(IF($B623="SIEC",VLOOKUP($C623,[1]SIEC!$A$1:$F$4304,6,0),(IF($B623="DER",VLOOKUP($C623,[1]DER!$A$1:$F$2075,6,0),(IF($B623="SICRO",VLOOKUP($C623,[1]SICRO!$A$1:$E$6371,5,0)))))))))))))))</f>
        <v>SIURB-E JAN/26</v>
      </c>
    </row>
    <row r="624" spans="2:15" ht="23.25" customHeight="1" x14ac:dyDescent="0.2">
      <c r="B624" s="62"/>
      <c r="C624" s="60" t="s">
        <v>10</v>
      </c>
      <c r="D624" s="200" t="s">
        <v>405</v>
      </c>
      <c r="E624" s="201"/>
      <c r="F624" s="201"/>
      <c r="G624" s="201"/>
      <c r="H624" s="202"/>
      <c r="I624" s="40"/>
      <c r="J624" s="61"/>
      <c r="K624" s="82">
        <v>1</v>
      </c>
      <c r="N624" s="32"/>
    </row>
    <row r="625" spans="2:15" x14ac:dyDescent="0.2">
      <c r="B625" s="62"/>
      <c r="C625" s="60" t="s">
        <v>10</v>
      </c>
      <c r="D625" s="55"/>
      <c r="E625" s="56"/>
      <c r="F625" s="56"/>
      <c r="G625" s="56"/>
      <c r="H625" s="57"/>
      <c r="I625" s="40"/>
      <c r="J625" s="61"/>
      <c r="N625" s="32"/>
    </row>
    <row r="626" spans="2:15" ht="23.25" customHeight="1" x14ac:dyDescent="0.2">
      <c r="B626" s="62" t="s">
        <v>9</v>
      </c>
      <c r="C626" s="77">
        <v>10013052</v>
      </c>
      <c r="D626" s="197" t="str">
        <f>UPPER(IF($B626="EDIF",VLOOKUP($C626,[1]EDIF!$A$1:$F$3677,2,0),(IF($B626="INFRA",VLOOKUP($C626,[1]INFRA!$A$1:$F$1859,2,0),(IF($B626="SINAPI",VLOOKUP($C626,[1]SINAPI!$A$1:$G$9552,2,0),(IF($B626="CDHU",VLOOKUP($C626,[1]CDHU!$A$1:$G$5122,2,0),(IF($B626="SIEC",VLOOKUP($C626,[1]SIEC!$A$1:$F$5304,2,0),(IF($B626="DER",VLOOKUP($C626,[1]DER!$A$1:$F$3075,2,0),(IF($B626="FDE",VLOOKUP($C626,[1]FDE!$A$1:$F$3289,2,0),(IF($B626="SICRO",VLOOKUP($C626,[1]SICRO!$A$1:$E$7371,2,0)))))))))))))))))</f>
        <v>CUBA SIMPLES DE AÇO INOXIDÁVEL CHAPA 20 - 500X400X250MM</v>
      </c>
      <c r="E626" s="198"/>
      <c r="F626" s="198"/>
      <c r="G626" s="198"/>
      <c r="H626" s="199"/>
      <c r="I626" s="46" t="str">
        <f>UPPER(IF($B626="EDIF",VLOOKUP($C626,[1]EDIF!$A$1:$F$3677,3,0),(IF($B626="INFRA",VLOOKUP($C626,[1]INFRA!$A$1:$F$1859,3,0),(IF($B626="SINAPI",VLOOKUP($C626,[1]SINAPI!$A$1:$G$9552,3,0),(IF($B626="CDHU",VLOOKUP($C626,[1]CDHU!$A$1:$G$5122,3,0),(IF($B626="SIEC",VLOOKUP($C626,[1]SIEC!$A$1:$F$5304,3,0),(IF($B626="DER",VLOOKUP($C626,[1]DER!$A$1:$F$2075,3,0),(IF($B626="FDE",VLOOKUP($C626,[1]FDE!$A$1:$F$3289,3,0),(IF($B626="SICRO",VLOOKUP($C626,[1]SICRO!$A$1:$E$7371,3,0)))))))))))))))))</f>
        <v>UN</v>
      </c>
      <c r="J626" s="61">
        <f t="shared" ref="J626" si="434">ROUND(SUM(K626:K628),2)</f>
        <v>2</v>
      </c>
      <c r="L626" s="1" t="str">
        <f>UPPER(ROUND((IF($B626="EDIF",VLOOKUP($C626,[1]EDIF!$A$1:$F$3677,4,0),(IF($B626="INFRA",VLOOKUP($C626,[1]INFRA!$A$1:$F$1859,4,0),(IF($B626="SINAPI",VLOOKUP($C626,[1]SINAPI!$A$1:$G$9552,4,0),(IF($B626="CDHU",VLOOKUP($C626,[1]CDHU!$A$1:$G$5122,6,0),(IF($B626="SIEC",VLOOKUP($C626,[1]SIEC!$A$1:$F$5304,5,0),(IF($B626="DER",VLOOKUP($C626,[1]DER!$A$1:$F$3075,5,0),(IF($B626="FDE",VLOOKUP($C626,[1]FDE!$A$1:$F$3289,5,0),(IF($B626="SICRO",VLOOKUP($C626,[1]SICRO!$A$1:$E$7371,4,0))))))))))))))))),2))</f>
        <v>974,94</v>
      </c>
      <c r="M626" s="1">
        <f t="shared" ref="M626" si="435">TRUNC(J626*L626,2)</f>
        <v>1949.88</v>
      </c>
      <c r="N626" s="49">
        <f t="shared" ref="N626" si="436">C626</f>
        <v>10013052</v>
      </c>
      <c r="O626" s="1" t="str">
        <f>UPPER(IF($B626="EDIF",VLOOKUP($C626,[1]EDIF!$A$1:$F$2677,5,0),(IF($B626="INFRA",VLOOKUP($C626,[1]INFRA!$A$1:$F$859,5,0),(IF($B626="SINAPI",VLOOKUP($C626,[1]SINAPI!$A$1:$G$7552,7,0),(IF($B626="CDHU",VLOOKUP($C626,[1]CDHU!$A$1:$G$4122,7,0),(IF($B626="SIEC",VLOOKUP($C626,[1]SIEC!$A$1:$F$4304,6,0),(IF($B626="DER",VLOOKUP($C626,[1]DER!$A$1:$F$2075,6,0),(IF($B626="SICRO",VLOOKUP($C626,[1]SICRO!$A$1:$E$6371,5,0)))))))))))))))</f>
        <v>SIURB-E JAN/26</v>
      </c>
    </row>
    <row r="627" spans="2:15" ht="23.25" customHeight="1" x14ac:dyDescent="0.2">
      <c r="B627" s="62"/>
      <c r="C627" s="60" t="s">
        <v>10</v>
      </c>
      <c r="D627" s="200" t="s">
        <v>389</v>
      </c>
      <c r="E627" s="201"/>
      <c r="F627" s="201"/>
      <c r="G627" s="201"/>
      <c r="H627" s="202"/>
      <c r="I627" s="40"/>
      <c r="J627" s="61"/>
      <c r="K627" s="82">
        <v>2</v>
      </c>
      <c r="N627" s="32"/>
    </row>
    <row r="628" spans="2:15" x14ac:dyDescent="0.2">
      <c r="B628" s="62"/>
      <c r="C628" s="60" t="s">
        <v>10</v>
      </c>
      <c r="D628" s="55"/>
      <c r="E628" s="56"/>
      <c r="F628" s="56"/>
      <c r="G628" s="56"/>
      <c r="H628" s="57"/>
      <c r="I628" s="40"/>
      <c r="J628" s="61"/>
      <c r="N628" s="32"/>
    </row>
    <row r="629" spans="2:15" ht="23.25" customHeight="1" x14ac:dyDescent="0.2">
      <c r="B629" s="62" t="s">
        <v>9</v>
      </c>
      <c r="C629" s="77">
        <v>10013058</v>
      </c>
      <c r="D629" s="197" t="str">
        <f>UPPER(IF($B629="EDIF",VLOOKUP($C629,[1]EDIF!$A$1:$F$3677,2,0),(IF($B629="INFRA",VLOOKUP($C629,[1]INFRA!$A$1:$F$1859,2,0),(IF($B629="SINAPI",VLOOKUP($C629,[1]SINAPI!$A$1:$G$9552,2,0),(IF($B629="CDHU",VLOOKUP($C629,[1]CDHU!$A$1:$G$5122,2,0),(IF($B629="SIEC",VLOOKUP($C629,[1]SIEC!$A$1:$F$5304,2,0),(IF($B629="DER",VLOOKUP($C629,[1]DER!$A$1:$F$3075,2,0),(IF($B629="FDE",VLOOKUP($C629,[1]FDE!$A$1:$F$3289,2,0),(IF($B629="SICRO",VLOOKUP($C629,[1]SICRO!$A$1:$E$7371,2,0)))))))))))))))))</f>
        <v>TANQUE DE PANELA EM AÇO INOXIDÁVEL CHAPA 18  - 600X500X400MM</v>
      </c>
      <c r="E629" s="198"/>
      <c r="F629" s="198"/>
      <c r="G629" s="198"/>
      <c r="H629" s="199"/>
      <c r="I629" s="46" t="str">
        <f>UPPER(IF($B629="EDIF",VLOOKUP($C629,[1]EDIF!$A$1:$F$3677,3,0),(IF($B629="INFRA",VLOOKUP($C629,[1]INFRA!$A$1:$F$1859,3,0),(IF($B629="SINAPI",VLOOKUP($C629,[1]SINAPI!$A$1:$G$9552,3,0),(IF($B629="CDHU",VLOOKUP($C629,[1]CDHU!$A$1:$G$5122,3,0),(IF($B629="SIEC",VLOOKUP($C629,[1]SIEC!$A$1:$F$5304,3,0),(IF($B629="DER",VLOOKUP($C629,[1]DER!$A$1:$F$2075,3,0),(IF($B629="FDE",VLOOKUP($C629,[1]FDE!$A$1:$F$3289,3,0),(IF($B629="SICRO",VLOOKUP($C629,[1]SICRO!$A$1:$E$7371,3,0)))))))))))))))))</f>
        <v>UN</v>
      </c>
      <c r="J629" s="61">
        <f t="shared" ref="J629" si="437">ROUND(SUM(K629:K631),2)</f>
        <v>1</v>
      </c>
      <c r="L629" s="1" t="str">
        <f>UPPER(ROUND((IF($B629="EDIF",VLOOKUP($C629,[1]EDIF!$A$1:$F$3677,4,0),(IF($B629="INFRA",VLOOKUP($C629,[1]INFRA!$A$1:$F$1859,4,0),(IF($B629="SINAPI",VLOOKUP($C629,[1]SINAPI!$A$1:$G$9552,4,0),(IF($B629="CDHU",VLOOKUP($C629,[1]CDHU!$A$1:$G$5122,6,0),(IF($B629="SIEC",VLOOKUP($C629,[1]SIEC!$A$1:$F$5304,5,0),(IF($B629="DER",VLOOKUP($C629,[1]DER!$A$1:$F$3075,5,0),(IF($B629="FDE",VLOOKUP($C629,[1]FDE!$A$1:$F$3289,5,0),(IF($B629="SICRO",VLOOKUP($C629,[1]SICRO!$A$1:$E$7371,4,0))))))))))))))))),2))</f>
        <v>1747,15</v>
      </c>
      <c r="M629" s="1">
        <f t="shared" ref="M629" si="438">TRUNC(J629*L629,2)</f>
        <v>1747.15</v>
      </c>
      <c r="N629" s="49">
        <f t="shared" ref="N629" si="439">C629</f>
        <v>10013058</v>
      </c>
      <c r="O629" s="1" t="str">
        <f>UPPER(IF($B629="EDIF",VLOOKUP($C629,[1]EDIF!$A$1:$F$2677,5,0),(IF($B629="INFRA",VLOOKUP($C629,[1]INFRA!$A$1:$F$859,5,0),(IF($B629="SINAPI",VLOOKUP($C629,[1]SINAPI!$A$1:$G$7552,7,0),(IF($B629="CDHU",VLOOKUP($C629,[1]CDHU!$A$1:$G$4122,7,0),(IF($B629="SIEC",VLOOKUP($C629,[1]SIEC!$A$1:$F$4304,6,0),(IF($B629="DER",VLOOKUP($C629,[1]DER!$A$1:$F$2075,6,0),(IF($B629="SICRO",VLOOKUP($C629,[1]SICRO!$A$1:$E$6371,5,0)))))))))))))))</f>
        <v>SIURB-E JAN/26</v>
      </c>
    </row>
    <row r="630" spans="2:15" ht="23.25" customHeight="1" x14ac:dyDescent="0.2">
      <c r="B630" s="62"/>
      <c r="C630" s="60" t="s">
        <v>10</v>
      </c>
      <c r="D630" s="200" t="s">
        <v>373</v>
      </c>
      <c r="E630" s="201"/>
      <c r="F630" s="201"/>
      <c r="G630" s="201"/>
      <c r="H630" s="202"/>
      <c r="I630" s="40"/>
      <c r="J630" s="61"/>
      <c r="K630" s="82">
        <v>1</v>
      </c>
      <c r="N630" s="32"/>
    </row>
    <row r="631" spans="2:15" x14ac:dyDescent="0.2">
      <c r="B631" s="62"/>
      <c r="C631" s="60" t="s">
        <v>10</v>
      </c>
      <c r="D631" s="55"/>
      <c r="E631" s="56"/>
      <c r="F631" s="56"/>
      <c r="G631" s="56"/>
      <c r="H631" s="57"/>
      <c r="I631" s="40"/>
      <c r="J631" s="61"/>
      <c r="N631" s="32"/>
    </row>
    <row r="632" spans="2:15" ht="23.25" customHeight="1" x14ac:dyDescent="0.2">
      <c r="B632" s="62" t="s">
        <v>9</v>
      </c>
      <c r="C632" s="77">
        <v>10014004</v>
      </c>
      <c r="D632" s="197" t="str">
        <f>UPPER(IF($B632="EDIF",VLOOKUP($C632,[1]EDIF!$A$1:$F$3677,2,0),(IF($B632="INFRA",VLOOKUP($C632,[1]INFRA!$A$1:$F$1859,2,0),(IF($B632="SINAPI",VLOOKUP($C632,[1]SINAPI!$A$1:$G$9552,2,0),(IF($B632="CDHU",VLOOKUP($C632,[1]CDHU!$A$1:$G$5122,2,0),(IF($B632="SIEC",VLOOKUP($C632,[1]SIEC!$A$1:$F$5304,2,0),(IF($B632="DER",VLOOKUP($C632,[1]DER!$A$1:$F$3075,2,0),(IF($B632="FDE",VLOOKUP($C632,[1]FDE!$A$1:$F$3289,2,0),(IF($B632="SICRO",VLOOKUP($C632,[1]SICRO!$A$1:$E$7371,2,0)))))))))))))))))</f>
        <v>TORNEIRA DE PRESSÃO PARA USO GERAL, METAL CROMADO - 3/4"</v>
      </c>
      <c r="E632" s="198"/>
      <c r="F632" s="198"/>
      <c r="G632" s="198"/>
      <c r="H632" s="199"/>
      <c r="I632" s="46" t="str">
        <f>UPPER(IF($B632="EDIF",VLOOKUP($C632,[1]EDIF!$A$1:$F$3677,3,0),(IF($B632="INFRA",VLOOKUP($C632,[1]INFRA!$A$1:$F$1859,3,0),(IF($B632="SINAPI",VLOOKUP($C632,[1]SINAPI!$A$1:$G$9552,3,0),(IF($B632="CDHU",VLOOKUP($C632,[1]CDHU!$A$1:$G$5122,3,0),(IF($B632="SIEC",VLOOKUP($C632,[1]SIEC!$A$1:$F$5304,3,0),(IF($B632="DER",VLOOKUP($C632,[1]DER!$A$1:$F$2075,3,0),(IF($B632="FDE",VLOOKUP($C632,[1]FDE!$A$1:$F$3289,3,0),(IF($B632="SICRO",VLOOKUP($C632,[1]SICRO!$A$1:$E$7371,3,0)))))))))))))))))</f>
        <v>UN</v>
      </c>
      <c r="J632" s="61">
        <f t="shared" ref="J632" si="440">ROUND(SUM(K632:K635),2)</f>
        <v>19</v>
      </c>
      <c r="L632" s="1" t="str">
        <f>UPPER(ROUND((IF($B632="EDIF",VLOOKUP($C632,[1]EDIF!$A$1:$F$3677,4,0),(IF($B632="INFRA",VLOOKUP($C632,[1]INFRA!$A$1:$F$1859,4,0),(IF($B632="SINAPI",VLOOKUP($C632,[1]SINAPI!$A$1:$G$9552,4,0),(IF($B632="CDHU",VLOOKUP($C632,[1]CDHU!$A$1:$G$5122,6,0),(IF($B632="SIEC",VLOOKUP($C632,[1]SIEC!$A$1:$F$5304,5,0),(IF($B632="DER",VLOOKUP($C632,[1]DER!$A$1:$F$3075,5,0),(IF($B632="FDE",VLOOKUP($C632,[1]FDE!$A$1:$F$3289,5,0),(IF($B632="SICRO",VLOOKUP($C632,[1]SICRO!$A$1:$E$7371,4,0))))))))))))))))),2))</f>
        <v>56,35</v>
      </c>
      <c r="M632" s="1">
        <f t="shared" ref="M632" si="441">TRUNC(J632*L632,2)</f>
        <v>1070.6500000000001</v>
      </c>
      <c r="N632" s="49">
        <f t="shared" ref="N632" si="442">C632</f>
        <v>10014004</v>
      </c>
      <c r="O632" s="1" t="str">
        <f>UPPER(IF($B632="EDIF",VLOOKUP($C632,[1]EDIF!$A$1:$F$2677,5,0),(IF($B632="INFRA",VLOOKUP($C632,[1]INFRA!$A$1:$F$859,5,0),(IF($B632="SINAPI",VLOOKUP($C632,[1]SINAPI!$A$1:$G$7552,7,0),(IF($B632="CDHU",VLOOKUP($C632,[1]CDHU!$A$1:$G$4122,7,0),(IF($B632="SIEC",VLOOKUP($C632,[1]SIEC!$A$1:$F$4304,6,0),(IF($B632="DER",VLOOKUP($C632,[1]DER!$A$1:$F$2075,6,0),(IF($B632="SICRO",VLOOKUP($C632,[1]SICRO!$A$1:$E$6371,5,0)))))))))))))))</f>
        <v>SIURB-E JAN/26</v>
      </c>
    </row>
    <row r="633" spans="2:15" ht="23.25" customHeight="1" x14ac:dyDescent="0.2">
      <c r="B633" s="62"/>
      <c r="C633" s="60" t="s">
        <v>10</v>
      </c>
      <c r="D633" s="200" t="s">
        <v>407</v>
      </c>
      <c r="E633" s="201"/>
      <c r="F633" s="201"/>
      <c r="G633" s="201"/>
      <c r="H633" s="202"/>
      <c r="I633" s="40"/>
      <c r="J633" s="61"/>
      <c r="K633" s="82">
        <v>13</v>
      </c>
      <c r="N633" s="32"/>
    </row>
    <row r="634" spans="2:15" ht="23.25" customHeight="1" x14ac:dyDescent="0.2">
      <c r="B634" s="62"/>
      <c r="C634" s="60" t="s">
        <v>10</v>
      </c>
      <c r="D634" s="200" t="s">
        <v>409</v>
      </c>
      <c r="E634" s="201"/>
      <c r="F634" s="201"/>
      <c r="G634" s="201"/>
      <c r="H634" s="202"/>
      <c r="I634" s="40"/>
      <c r="J634" s="61"/>
      <c r="K634" s="82">
        <v>6</v>
      </c>
      <c r="N634" s="32"/>
    </row>
    <row r="635" spans="2:15" x14ac:dyDescent="0.2">
      <c r="B635" s="62"/>
      <c r="C635" s="60" t="s">
        <v>10</v>
      </c>
      <c r="D635" s="55"/>
      <c r="E635" s="56"/>
      <c r="F635" s="56"/>
      <c r="G635" s="56"/>
      <c r="H635" s="57"/>
      <c r="I635" s="40"/>
      <c r="J635" s="61"/>
      <c r="N635" s="32"/>
    </row>
    <row r="636" spans="2:15" ht="23.25" customHeight="1" x14ac:dyDescent="0.2">
      <c r="B636" s="62" t="s">
        <v>9</v>
      </c>
      <c r="C636" s="77">
        <v>10014008</v>
      </c>
      <c r="D636" s="197" t="str">
        <f>UPPER(IF($B636="EDIF",VLOOKUP($C636,[1]EDIF!$A$1:$F$3677,2,0),(IF($B636="INFRA",VLOOKUP($C636,[1]INFRA!$A$1:$F$1859,2,0),(IF($B636="SINAPI",VLOOKUP($C636,[1]SINAPI!$A$1:$G$9552,2,0),(IF($B636="CDHU",VLOOKUP($C636,[1]CDHU!$A$1:$G$5122,2,0),(IF($B636="SIEC",VLOOKUP($C636,[1]SIEC!$A$1:$F$5304,2,0),(IF($B636="DER",VLOOKUP($C636,[1]DER!$A$1:$F$3075,2,0),(IF($B636="FDE",VLOOKUP($C636,[1]FDE!$A$1:$F$3289,2,0),(IF($B636="SICRO",VLOOKUP($C636,[1]SICRO!$A$1:$E$7371,2,0)))))))))))))))))</f>
        <v>TORNEIRA DE PRESSÃO PARA PIA, COM CORPO LONGO E AERADOR - 3/4"</v>
      </c>
      <c r="E636" s="198"/>
      <c r="F636" s="198"/>
      <c r="G636" s="198"/>
      <c r="H636" s="199"/>
      <c r="I636" s="46" t="str">
        <f>UPPER(IF($B636="EDIF",VLOOKUP($C636,[1]EDIF!$A$1:$F$3677,3,0),(IF($B636="INFRA",VLOOKUP($C636,[1]INFRA!$A$1:$F$1859,3,0),(IF($B636="SINAPI",VLOOKUP($C636,[1]SINAPI!$A$1:$G$9552,3,0),(IF($B636="CDHU",VLOOKUP($C636,[1]CDHU!$A$1:$G$5122,3,0),(IF($B636="SIEC",VLOOKUP($C636,[1]SIEC!$A$1:$F$5304,3,0),(IF($B636="DER",VLOOKUP($C636,[1]DER!$A$1:$F$2075,3,0),(IF($B636="FDE",VLOOKUP($C636,[1]FDE!$A$1:$F$3289,3,0),(IF($B636="SICRO",VLOOKUP($C636,[1]SICRO!$A$1:$E$7371,3,0)))))))))))))))))</f>
        <v>UN</v>
      </c>
      <c r="J636" s="61">
        <f t="shared" ref="J636" si="443">ROUND(SUM(K636:K638),2)</f>
        <v>3</v>
      </c>
      <c r="L636" s="1" t="str">
        <f>UPPER(ROUND((IF($B636="EDIF",VLOOKUP($C636,[1]EDIF!$A$1:$F$3677,4,0),(IF($B636="INFRA",VLOOKUP($C636,[1]INFRA!$A$1:$F$1859,4,0),(IF($B636="SINAPI",VLOOKUP($C636,[1]SINAPI!$A$1:$G$9552,4,0),(IF($B636="CDHU",VLOOKUP($C636,[1]CDHU!$A$1:$G$5122,6,0),(IF($B636="SIEC",VLOOKUP($C636,[1]SIEC!$A$1:$F$5304,5,0),(IF($B636="DER",VLOOKUP($C636,[1]DER!$A$1:$F$3075,5,0),(IF($B636="FDE",VLOOKUP($C636,[1]FDE!$A$1:$F$3289,5,0),(IF($B636="SICRO",VLOOKUP($C636,[1]SICRO!$A$1:$E$7371,4,0))))))))))))))))),2))</f>
        <v>212,19</v>
      </c>
      <c r="M636" s="1">
        <f t="shared" ref="M636" si="444">TRUNC(J636*L636,2)</f>
        <v>636.57000000000005</v>
      </c>
      <c r="N636" s="49">
        <f t="shared" ref="N636" si="445">C636</f>
        <v>10014008</v>
      </c>
      <c r="O636" s="1" t="str">
        <f>UPPER(IF($B636="EDIF",VLOOKUP($C636,[1]EDIF!$A$1:$F$2677,5,0),(IF($B636="INFRA",VLOOKUP($C636,[1]INFRA!$A$1:$F$859,5,0),(IF($B636="SINAPI",VLOOKUP($C636,[1]SINAPI!$A$1:$G$7552,7,0),(IF($B636="CDHU",VLOOKUP($C636,[1]CDHU!$A$1:$G$4122,7,0),(IF($B636="SIEC",VLOOKUP($C636,[1]SIEC!$A$1:$F$4304,6,0),(IF($B636="DER",VLOOKUP($C636,[1]DER!$A$1:$F$2075,6,0),(IF($B636="SICRO",VLOOKUP($C636,[1]SICRO!$A$1:$E$6371,5,0)))))))))))))))</f>
        <v>SIURB-E JAN/26</v>
      </c>
    </row>
    <row r="637" spans="2:15" ht="23.25" customHeight="1" x14ac:dyDescent="0.2">
      <c r="B637" s="62"/>
      <c r="C637" s="60" t="s">
        <v>10</v>
      </c>
      <c r="D637" s="200" t="s">
        <v>366</v>
      </c>
      <c r="E637" s="201"/>
      <c r="F637" s="201"/>
      <c r="G637" s="201"/>
      <c r="H637" s="202"/>
      <c r="I637" s="40"/>
      <c r="J637" s="61"/>
      <c r="K637" s="82">
        <f>K627+K630</f>
        <v>3</v>
      </c>
      <c r="N637" s="32"/>
    </row>
    <row r="638" spans="2:15" x14ac:dyDescent="0.2">
      <c r="B638" s="62"/>
      <c r="C638" s="60" t="s">
        <v>10</v>
      </c>
      <c r="D638" s="55"/>
      <c r="E638" s="56"/>
      <c r="F638" s="56"/>
      <c r="G638" s="56"/>
      <c r="H638" s="57"/>
      <c r="I638" s="40"/>
      <c r="J638" s="61"/>
      <c r="N638" s="32"/>
    </row>
    <row r="639" spans="2:15" ht="23.25" customHeight="1" x14ac:dyDescent="0.2">
      <c r="B639" s="62" t="s">
        <v>9</v>
      </c>
      <c r="C639" s="77">
        <v>10014040</v>
      </c>
      <c r="D639" s="197" t="str">
        <f>UPPER(IF($B639="EDIF",VLOOKUP($C639,[1]EDIF!$A$1:$F$3677,2,0),(IF($B639="INFRA",VLOOKUP($C639,[1]INFRA!$A$1:$F$1859,2,0),(IF($B639="SINAPI",VLOOKUP($C639,[1]SINAPI!$A$1:$G$9552,2,0),(IF($B639="CDHU",VLOOKUP($C639,[1]CDHU!$A$1:$G$5122,2,0),(IF($B639="SIEC",VLOOKUP($C639,[1]SIEC!$A$1:$F$5304,2,0),(IF($B639="DER",VLOOKUP($C639,[1]DER!$A$1:$F$3075,2,0),(IF($B639="FDE",VLOOKUP($C639,[1]FDE!$A$1:$F$3289,2,0),(IF($B639="SICRO",VLOOKUP($C639,[1]SICRO!$A$1:$E$7371,2,0)))))))))))))))))</f>
        <v>CHUVEIRO ELÉTRICO AUTOMÁTICO, CORPO EM PVC CROMADO - 220V-2800/4400W</v>
      </c>
      <c r="E639" s="198"/>
      <c r="F639" s="198"/>
      <c r="G639" s="198"/>
      <c r="H639" s="199"/>
      <c r="I639" s="46" t="str">
        <f>UPPER(IF($B639="EDIF",VLOOKUP($C639,[1]EDIF!$A$1:$F$3677,3,0),(IF($B639="INFRA",VLOOKUP($C639,[1]INFRA!$A$1:$F$1859,3,0),(IF($B639="SINAPI",VLOOKUP($C639,[1]SINAPI!$A$1:$G$9552,3,0),(IF($B639="CDHU",VLOOKUP($C639,[1]CDHU!$A$1:$G$5122,3,0),(IF($B639="SIEC",VLOOKUP($C639,[1]SIEC!$A$1:$F$5304,3,0),(IF($B639="DER",VLOOKUP($C639,[1]DER!$A$1:$F$2075,3,0),(IF($B639="FDE",VLOOKUP($C639,[1]FDE!$A$1:$F$3289,3,0),(IF($B639="SICRO",VLOOKUP($C639,[1]SICRO!$A$1:$E$7371,3,0)))))))))))))))))</f>
        <v>UN</v>
      </c>
      <c r="J639" s="61">
        <f t="shared" ref="J639" si="446">ROUND(SUM(K639:K641),2)</f>
        <v>2</v>
      </c>
      <c r="L639" s="1" t="str">
        <f>UPPER(ROUND((IF($B639="EDIF",VLOOKUP($C639,[1]EDIF!$A$1:$F$3677,4,0),(IF($B639="INFRA",VLOOKUP($C639,[1]INFRA!$A$1:$F$1859,4,0),(IF($B639="SINAPI",VLOOKUP($C639,[1]SINAPI!$A$1:$G$9552,4,0),(IF($B639="CDHU",VLOOKUP($C639,[1]CDHU!$A$1:$G$5122,6,0),(IF($B639="SIEC",VLOOKUP($C639,[1]SIEC!$A$1:$F$5304,5,0),(IF($B639="DER",VLOOKUP($C639,[1]DER!$A$1:$F$3075,5,0),(IF($B639="FDE",VLOOKUP($C639,[1]FDE!$A$1:$F$3289,5,0),(IF($B639="SICRO",VLOOKUP($C639,[1]SICRO!$A$1:$E$7371,4,0))))))))))))))))),2))</f>
        <v>314</v>
      </c>
      <c r="M639" s="1">
        <f t="shared" ref="M639" si="447">TRUNC(J639*L639,2)</f>
        <v>628</v>
      </c>
      <c r="N639" s="49">
        <f t="shared" ref="N639" si="448">C639</f>
        <v>10014040</v>
      </c>
      <c r="O639" s="1" t="str">
        <f>UPPER(IF($B639="EDIF",VLOOKUP($C639,[1]EDIF!$A$1:$F$2677,5,0),(IF($B639="INFRA",VLOOKUP($C639,[1]INFRA!$A$1:$F$859,5,0),(IF($B639="SINAPI",VLOOKUP($C639,[1]SINAPI!$A$1:$G$7552,7,0),(IF($B639="CDHU",VLOOKUP($C639,[1]CDHU!$A$1:$G$4122,7,0),(IF($B639="SIEC",VLOOKUP($C639,[1]SIEC!$A$1:$F$4304,6,0),(IF($B639="DER",VLOOKUP($C639,[1]DER!$A$1:$F$2075,6,0),(IF($B639="SICRO",VLOOKUP($C639,[1]SICRO!$A$1:$E$6371,5,0)))))))))))))))</f>
        <v>SIURB-E JAN/26</v>
      </c>
    </row>
    <row r="640" spans="2:15" ht="23.25" customHeight="1" x14ac:dyDescent="0.2">
      <c r="B640" s="62"/>
      <c r="C640" s="60" t="s">
        <v>10</v>
      </c>
      <c r="D640" s="200" t="s">
        <v>389</v>
      </c>
      <c r="E640" s="201"/>
      <c r="F640" s="201"/>
      <c r="G640" s="201"/>
      <c r="H640" s="202"/>
      <c r="I640" s="40"/>
      <c r="J640" s="61"/>
      <c r="K640" s="82">
        <v>2</v>
      </c>
      <c r="N640" s="32"/>
    </row>
    <row r="641" spans="2:17" x14ac:dyDescent="0.2">
      <c r="B641" s="62"/>
      <c r="C641" s="60" t="s">
        <v>10</v>
      </c>
      <c r="D641" s="55"/>
      <c r="E641" s="56"/>
      <c r="F641" s="56"/>
      <c r="G641" s="56"/>
      <c r="H641" s="57"/>
      <c r="I641" s="40"/>
      <c r="J641" s="61"/>
      <c r="N641" s="32"/>
    </row>
    <row r="642" spans="2:17" ht="23.25" customHeight="1" x14ac:dyDescent="0.2">
      <c r="B642" s="62" t="s">
        <v>9</v>
      </c>
      <c r="C642" s="77">
        <v>10014052</v>
      </c>
      <c r="D642" s="197" t="str">
        <f>UPPER(IF($B642="EDIF",VLOOKUP($C642,[1]EDIF!$A$1:$F$3677,2,0),(IF($B642="INFRA",VLOOKUP($C642,[1]INFRA!$A$1:$F$1859,2,0),(IF($B642="SINAPI",VLOOKUP($C642,[1]SINAPI!$A$1:$G$9552,2,0),(IF($B642="CDHU",VLOOKUP($C642,[1]CDHU!$A$1:$G$5122,2,0),(IF($B642="SIEC",VLOOKUP($C642,[1]SIEC!$A$1:$F$5304,2,0),(IF($B642="DER",VLOOKUP($C642,[1]DER!$A$1:$F$3075,2,0),(IF($B642="FDE",VLOOKUP($C642,[1]FDE!$A$1:$F$3289,2,0),(IF($B642="SICRO",VLOOKUP($C642,[1]SICRO!$A$1:$E$7371,2,0)))))))))))))))))</f>
        <v>DISPENSER DE SABÃO, DE PAREDE, MANUAL, PARA SANITÁRIOS, ABS, ALTO IMPACTO, COM RESERVATÓRIO DE 800/ 900ML</v>
      </c>
      <c r="E642" s="198"/>
      <c r="F642" s="198"/>
      <c r="G642" s="198"/>
      <c r="H642" s="199"/>
      <c r="I642" s="46" t="str">
        <f>UPPER(IF($B642="EDIF",VLOOKUP($C642,[1]EDIF!$A$1:$F$3677,3,0),(IF($B642="INFRA",VLOOKUP($C642,[1]INFRA!$A$1:$F$1859,3,0),(IF($B642="SINAPI",VLOOKUP($C642,[1]SINAPI!$A$1:$G$9552,3,0),(IF($B642="CDHU",VLOOKUP($C642,[1]CDHU!$A$1:$G$5122,3,0),(IF($B642="SIEC",VLOOKUP($C642,[1]SIEC!$A$1:$F$5304,3,0),(IF($B642="DER",VLOOKUP($C642,[1]DER!$A$1:$F$2075,3,0),(IF($B642="FDE",VLOOKUP($C642,[1]FDE!$A$1:$F$3289,3,0),(IF($B642="SICRO",VLOOKUP($C642,[1]SICRO!$A$1:$E$7371,3,0)))))))))))))))))</f>
        <v>UN</v>
      </c>
      <c r="J642" s="61">
        <f t="shared" ref="J642" si="449">ROUND(SUM(K642:K644),2)</f>
        <v>9</v>
      </c>
      <c r="L642" s="1" t="str">
        <f>UPPER(ROUND((IF($B642="EDIF",VLOOKUP($C642,[1]EDIF!$A$1:$F$3677,4,0),(IF($B642="INFRA",VLOOKUP($C642,[1]INFRA!$A$1:$F$1859,4,0),(IF($B642="SINAPI",VLOOKUP($C642,[1]SINAPI!$A$1:$G$9552,4,0),(IF($B642="CDHU",VLOOKUP($C642,[1]CDHU!$A$1:$G$5122,6,0),(IF($B642="SIEC",VLOOKUP($C642,[1]SIEC!$A$1:$F$5304,5,0),(IF($B642="DER",VLOOKUP($C642,[1]DER!$A$1:$F$3075,5,0),(IF($B642="FDE",VLOOKUP($C642,[1]FDE!$A$1:$F$3289,5,0),(IF($B642="SICRO",VLOOKUP($C642,[1]SICRO!$A$1:$E$7371,4,0))))))))))))))))),2))</f>
        <v>59,52</v>
      </c>
      <c r="M642" s="1">
        <f t="shared" ref="M642" si="450">TRUNC(J642*L642,2)</f>
        <v>535.67999999999995</v>
      </c>
      <c r="N642" s="49">
        <f t="shared" ref="N642" si="451">C642</f>
        <v>10014052</v>
      </c>
      <c r="O642" s="1" t="str">
        <f>UPPER(IF($B642="EDIF",VLOOKUP($C642,[1]EDIF!$A$1:$F$2677,5,0),(IF($B642="INFRA",VLOOKUP($C642,[1]INFRA!$A$1:$F$859,5,0),(IF($B642="SINAPI",VLOOKUP($C642,[1]SINAPI!$A$1:$G$7552,7,0),(IF($B642="CDHU",VLOOKUP($C642,[1]CDHU!$A$1:$G$4122,7,0),(IF($B642="SIEC",VLOOKUP($C642,[1]SIEC!$A$1:$F$4304,6,0),(IF($B642="DER",VLOOKUP($C642,[1]DER!$A$1:$F$2075,6,0),(IF($B642="SICRO",VLOOKUP($C642,[1]SICRO!$A$1:$E$6371,5,0)))))))))))))))</f>
        <v>SIURB-E JAN/26</v>
      </c>
    </row>
    <row r="643" spans="2:17" ht="23.25" customHeight="1" x14ac:dyDescent="0.2">
      <c r="B643" s="62"/>
      <c r="C643" s="60" t="s">
        <v>10</v>
      </c>
      <c r="D643" s="200" t="s">
        <v>408</v>
      </c>
      <c r="E643" s="201"/>
      <c r="F643" s="201"/>
      <c r="G643" s="201"/>
      <c r="H643" s="202"/>
      <c r="I643" s="40"/>
      <c r="J643" s="61"/>
      <c r="K643" s="82">
        <v>9</v>
      </c>
      <c r="N643" s="32"/>
    </row>
    <row r="644" spans="2:17" x14ac:dyDescent="0.2">
      <c r="B644" s="62"/>
      <c r="C644" s="60" t="s">
        <v>10</v>
      </c>
      <c r="D644" s="55"/>
      <c r="E644" s="56"/>
      <c r="F644" s="56"/>
      <c r="G644" s="56"/>
      <c r="H644" s="57"/>
      <c r="I644" s="40"/>
      <c r="J644" s="61"/>
      <c r="N644" s="32"/>
    </row>
    <row r="645" spans="2:17" ht="23.25" customHeight="1" x14ac:dyDescent="0.2">
      <c r="B645" s="62" t="s">
        <v>9</v>
      </c>
      <c r="C645" s="77">
        <v>10014066</v>
      </c>
      <c r="D645" s="197" t="str">
        <f>UPPER(IF($B645="EDIF",VLOOKUP($C645,[1]EDIF!$A$1:$F$3677,2,0),(IF($B645="INFRA",VLOOKUP($C645,[1]INFRA!$A$1:$F$1859,2,0),(IF($B645="SINAPI",VLOOKUP($C645,[1]SINAPI!$A$1:$G$9552,2,0),(IF($B645="CDHU",VLOOKUP($C645,[1]CDHU!$A$1:$G$5122,2,0),(IF($B645="SIEC",VLOOKUP($C645,[1]SIEC!$A$1:$F$5304,2,0),(IF($B645="DER",VLOOKUP($C645,[1]DER!$A$1:$F$3075,2,0),(IF($B645="FDE",VLOOKUP($C645,[1]FDE!$A$1:$F$3289,2,0),(IF($B645="SICRO",VLOOKUP($C645,[1]SICRO!$A$1:$E$7371,2,0)))))))))))))))))</f>
        <v>DISPENSER PAPEL TOALHA, DE PAREDE, MANUAL, PARA SANITÁRIOS - ABS - ALTO IMPACTO - AUTO CORTE</v>
      </c>
      <c r="E645" s="198"/>
      <c r="F645" s="198"/>
      <c r="G645" s="198"/>
      <c r="H645" s="199"/>
      <c r="I645" s="46" t="str">
        <f>UPPER(IF($B645="EDIF",VLOOKUP($C645,[1]EDIF!$A$1:$F$3677,3,0),(IF($B645="INFRA",VLOOKUP($C645,[1]INFRA!$A$1:$F$1859,3,0),(IF($B645="SINAPI",VLOOKUP($C645,[1]SINAPI!$A$1:$G$9552,3,0),(IF($B645="CDHU",VLOOKUP($C645,[1]CDHU!$A$1:$G$5122,3,0),(IF($B645="SIEC",VLOOKUP($C645,[1]SIEC!$A$1:$F$5304,3,0),(IF($B645="DER",VLOOKUP($C645,[1]DER!$A$1:$F$2075,3,0),(IF($B645="FDE",VLOOKUP($C645,[1]FDE!$A$1:$F$3289,3,0),(IF($B645="SICRO",VLOOKUP($C645,[1]SICRO!$A$1:$E$7371,3,0)))))))))))))))))</f>
        <v>UN</v>
      </c>
      <c r="J645" s="61">
        <f t="shared" ref="J645" si="452">ROUND(SUM(K645:K647),2)</f>
        <v>7</v>
      </c>
      <c r="L645" s="1" t="str">
        <f>UPPER(ROUND((IF($B645="EDIF",VLOOKUP($C645,[1]EDIF!$A$1:$F$3677,4,0),(IF($B645="INFRA",VLOOKUP($C645,[1]INFRA!$A$1:$F$1859,4,0),(IF($B645="SINAPI",VLOOKUP($C645,[1]SINAPI!$A$1:$G$9552,4,0),(IF($B645="CDHU",VLOOKUP($C645,[1]CDHU!$A$1:$G$5122,6,0),(IF($B645="SIEC",VLOOKUP($C645,[1]SIEC!$A$1:$F$5304,5,0),(IF($B645="DER",VLOOKUP($C645,[1]DER!$A$1:$F$3075,5,0),(IF($B645="FDE",VLOOKUP($C645,[1]FDE!$A$1:$F$3289,5,0),(IF($B645="SICRO",VLOOKUP($C645,[1]SICRO!$A$1:$E$7371,4,0))))))))))))))))),2))</f>
        <v>262,38</v>
      </c>
      <c r="M645" s="1">
        <f t="shared" ref="M645" si="453">TRUNC(J645*L645,2)</f>
        <v>1836.66</v>
      </c>
      <c r="N645" s="49">
        <f t="shared" ref="N645" si="454">C645</f>
        <v>10014066</v>
      </c>
      <c r="O645" s="1" t="str">
        <f>UPPER(IF($B645="EDIF",VLOOKUP($C645,[1]EDIF!$A$1:$F$2677,5,0),(IF($B645="INFRA",VLOOKUP($C645,[1]INFRA!$A$1:$F$859,5,0),(IF($B645="SINAPI",VLOOKUP($C645,[1]SINAPI!$A$1:$G$7552,7,0),(IF($B645="CDHU",VLOOKUP($C645,[1]CDHU!$A$1:$G$4122,7,0),(IF($B645="SIEC",VLOOKUP($C645,[1]SIEC!$A$1:$F$4304,6,0),(IF($B645="DER",VLOOKUP($C645,[1]DER!$A$1:$F$2075,6,0),(IF($B645="SICRO",VLOOKUP($C645,[1]SICRO!$A$1:$E$6371,5,0)))))))))))))))</f>
        <v>SIURB-E JAN/26</v>
      </c>
    </row>
    <row r="646" spans="2:17" ht="23.25" customHeight="1" x14ac:dyDescent="0.2">
      <c r="B646" s="62"/>
      <c r="C646" s="60" t="s">
        <v>10</v>
      </c>
      <c r="D646" s="200" t="s">
        <v>380</v>
      </c>
      <c r="E646" s="201"/>
      <c r="F646" s="201"/>
      <c r="G646" s="201"/>
      <c r="H646" s="202"/>
      <c r="I646" s="40"/>
      <c r="J646" s="61">
        <v>0</v>
      </c>
      <c r="K646" s="82">
        <v>7</v>
      </c>
      <c r="N646" s="32"/>
    </row>
    <row r="647" spans="2:17" x14ac:dyDescent="0.2">
      <c r="B647" s="62"/>
      <c r="C647" s="60" t="s">
        <v>10</v>
      </c>
      <c r="D647" s="55"/>
      <c r="E647" s="56"/>
      <c r="F647" s="56"/>
      <c r="G647" s="56"/>
      <c r="H647" s="57"/>
      <c r="I647" s="40"/>
      <c r="J647" s="61"/>
      <c r="N647" s="32"/>
    </row>
    <row r="648" spans="2:17" ht="23.25" customHeight="1" x14ac:dyDescent="0.2">
      <c r="B648" s="62" t="s">
        <v>9</v>
      </c>
      <c r="C648" s="77">
        <v>10014075</v>
      </c>
      <c r="D648" s="197" t="str">
        <f>UPPER(IF($B648="EDIF",VLOOKUP($C648,[1]EDIF!$A$1:$F$3677,2,0),(IF($B648="INFRA",VLOOKUP($C648,[1]INFRA!$A$1:$F$1859,2,0),(IF($B648="SINAPI",VLOOKUP($C648,[1]SINAPI!$A$1:$G$9552,2,0),(IF($B648="CDHU",VLOOKUP($C648,[1]CDHU!$A$1:$G$5122,2,0),(IF($B648="SIEC",VLOOKUP($C648,[1]SIEC!$A$1:$F$5304,2,0),(IF($B648="DER",VLOOKUP($C648,[1]DER!$A$1:$F$3075,2,0),(IF($B648="FDE",VLOOKUP($C648,[1]FDE!$A$1:$F$3289,2,0),(IF($B648="SICRO",VLOOKUP($C648,[1]SICRO!$A$1:$E$7371,2,0)))))))))))))))))</f>
        <v>TAMPO PARA BANCADA ÚMIDA - GRANITO CINZA ANDORINHA - ESPESSURA 2CM</v>
      </c>
      <c r="E648" s="198"/>
      <c r="F648" s="198"/>
      <c r="G648" s="198"/>
      <c r="H648" s="199"/>
      <c r="I648" s="46" t="str">
        <f>UPPER(IF($B648="EDIF",VLOOKUP($C648,[1]EDIF!$A$1:$F$3677,3,0),(IF($B648="INFRA",VLOOKUP($C648,[1]INFRA!$A$1:$F$1859,3,0),(IF($B648="SINAPI",VLOOKUP($C648,[1]SINAPI!$A$1:$G$9552,3,0),(IF($B648="CDHU",VLOOKUP($C648,[1]CDHU!$A$1:$G$5122,3,0),(IF($B648="SIEC",VLOOKUP($C648,[1]SIEC!$A$1:$F$5304,3,0),(IF($B648="DER",VLOOKUP($C648,[1]DER!$A$1:$F$2075,3,0),(IF($B648="FDE",VLOOKUP($C648,[1]FDE!$A$1:$F$3289,3,0),(IF($B648="SICRO",VLOOKUP($C648,[1]SICRO!$A$1:$E$7371,3,0)))))))))))))))))</f>
        <v>M2</v>
      </c>
      <c r="J648" s="61">
        <f t="shared" ref="J648" si="455">ROUND(SUM(K648:K651),2)</f>
        <v>5.56</v>
      </c>
      <c r="L648" s="1" t="str">
        <f>UPPER(ROUND((IF($B648="EDIF",VLOOKUP($C648,[1]EDIF!$A$1:$F$3677,4,0),(IF($B648="INFRA",VLOOKUP($C648,[1]INFRA!$A$1:$F$1859,4,0),(IF($B648="SINAPI",VLOOKUP($C648,[1]SINAPI!$A$1:$G$9552,4,0),(IF($B648="CDHU",VLOOKUP($C648,[1]CDHU!$A$1:$G$5122,6,0),(IF($B648="SIEC",VLOOKUP($C648,[1]SIEC!$A$1:$F$5304,5,0),(IF($B648="DER",VLOOKUP($C648,[1]DER!$A$1:$F$3075,5,0),(IF($B648="FDE",VLOOKUP($C648,[1]FDE!$A$1:$F$3289,5,0),(IF($B648="SICRO",VLOOKUP($C648,[1]SICRO!$A$1:$E$7371,4,0))))))))))))))))),2))</f>
        <v>632,22</v>
      </c>
      <c r="M648" s="1">
        <f t="shared" ref="M648" si="456">TRUNC(J648*L648,2)</f>
        <v>3515.14</v>
      </c>
      <c r="N648" s="49">
        <f t="shared" ref="N648" si="457">C648</f>
        <v>10014075</v>
      </c>
      <c r="O648" s="1" t="str">
        <f>UPPER(IF($B648="EDIF",VLOOKUP($C648,[1]EDIF!$A$1:$F$2677,5,0),(IF($B648="INFRA",VLOOKUP($C648,[1]INFRA!$A$1:$F$859,5,0),(IF($B648="SINAPI",VLOOKUP($C648,[1]SINAPI!$A$1:$G$7552,7,0),(IF($B648="CDHU",VLOOKUP($C648,[1]CDHU!$A$1:$G$4122,7,0),(IF($B648="SIEC",VLOOKUP($C648,[1]SIEC!$A$1:$F$4304,6,0),(IF($B648="DER",VLOOKUP($C648,[1]DER!$A$1:$F$2075,6,0),(IF($B648="SICRO",VLOOKUP($C648,[1]SICRO!$A$1:$E$6371,5,0)))))))))))))))</f>
        <v>SIURB-E JAN/26</v>
      </c>
    </row>
    <row r="649" spans="2:17" ht="23.25" customHeight="1" x14ac:dyDescent="0.2">
      <c r="B649" s="62"/>
      <c r="C649" s="60" t="s">
        <v>10</v>
      </c>
      <c r="D649" s="200" t="s">
        <v>410</v>
      </c>
      <c r="E649" s="201"/>
      <c r="F649" s="201"/>
      <c r="G649" s="201"/>
      <c r="H649" s="202"/>
      <c r="I649" s="40"/>
      <c r="J649" s="61"/>
      <c r="K649" s="82">
        <f>0.5*2.2*2</f>
        <v>2.2000000000000002</v>
      </c>
      <c r="N649" s="32"/>
    </row>
    <row r="650" spans="2:17" ht="23.25" customHeight="1" x14ac:dyDescent="0.2">
      <c r="B650" s="62"/>
      <c r="C650" s="60" t="s">
        <v>10</v>
      </c>
      <c r="D650" s="200" t="s">
        <v>411</v>
      </c>
      <c r="E650" s="201"/>
      <c r="F650" s="201"/>
      <c r="G650" s="201"/>
      <c r="H650" s="202"/>
      <c r="I650" s="40"/>
      <c r="J650" s="61"/>
      <c r="K650" s="82">
        <f>0.6*2.8*2</f>
        <v>3.36</v>
      </c>
      <c r="N650" s="32"/>
    </row>
    <row r="651" spans="2:17" x14ac:dyDescent="0.2">
      <c r="B651" s="62"/>
      <c r="C651" s="60" t="s">
        <v>10</v>
      </c>
      <c r="D651" s="55"/>
      <c r="E651" s="56"/>
      <c r="F651" s="56"/>
      <c r="G651" s="56"/>
      <c r="H651" s="57"/>
      <c r="I651" s="40"/>
      <c r="J651" s="61"/>
      <c r="N651" s="32"/>
    </row>
    <row r="652" spans="2:17" ht="23.25" customHeight="1" x14ac:dyDescent="0.2">
      <c r="B652" s="62"/>
      <c r="C652" s="60" t="s">
        <v>10</v>
      </c>
      <c r="D652" s="200" t="s">
        <v>361</v>
      </c>
      <c r="E652" s="201"/>
      <c r="F652" s="201"/>
      <c r="G652" s="201"/>
      <c r="H652" s="202"/>
      <c r="I652" s="40"/>
      <c r="J652" s="61"/>
      <c r="K652" s="82">
        <v>8</v>
      </c>
      <c r="N652" s="32"/>
    </row>
    <row r="653" spans="2:17" x14ac:dyDescent="0.2">
      <c r="B653" s="62"/>
      <c r="C653" s="60" t="s">
        <v>10</v>
      </c>
      <c r="D653" s="55"/>
      <c r="E653" s="56"/>
      <c r="F653" s="56"/>
      <c r="G653" s="56"/>
      <c r="H653" s="57"/>
      <c r="I653" s="40"/>
      <c r="J653" s="61"/>
      <c r="N653" s="32"/>
    </row>
    <row r="654" spans="2:17" ht="23.25" customHeight="1" x14ac:dyDescent="0.2">
      <c r="B654" s="62"/>
      <c r="C654" s="60" t="s">
        <v>8</v>
      </c>
      <c r="D654" s="194" t="s">
        <v>554</v>
      </c>
      <c r="E654" s="195"/>
      <c r="F654" s="195"/>
      <c r="G654" s="195"/>
      <c r="H654" s="196"/>
      <c r="I654" s="43"/>
      <c r="J654" s="61"/>
      <c r="N654" s="32"/>
      <c r="Q654" s="90"/>
    </row>
    <row r="655" spans="2:17" ht="23.25" customHeight="1" x14ac:dyDescent="0.2">
      <c r="B655" s="62" t="s">
        <v>9</v>
      </c>
      <c r="C655" s="77">
        <v>10008002</v>
      </c>
      <c r="D655" s="197" t="str">
        <f>UPPER(IF($B655="EDIF",VLOOKUP($C655,[1]EDIF!$A$1:$F$3677,2,0),(IF($B655="INFRA",VLOOKUP($C655,[1]INFRA!$A$1:$F$1859,2,0),(IF($B655="SINAPI",VLOOKUP($C655,[1]SINAPI!$A$1:$G$9552,2,0),(IF($B655="CDHU",VLOOKUP($C655,[1]CDHU!$A$1:$G$5122,2,0),(IF($B655="SIEC",VLOOKUP($C655,[1]SIEC!$A$1:$F$5304,2,0),(IF($B655="DER",VLOOKUP($C655,[1]DER!$A$1:$F$3075,2,0),(IF($B655="FDE",VLOOKUP($C655,[1]FDE!$A$1:$F$3289,2,0),(IF($B655="SICRO",VLOOKUP($C655,[1]SICRO!$A$1:$E$7371,2,0)))))))))))))))))</f>
        <v>TUBO DE AÇO-CARBONO GALVANIZADO, CLASSE MÉDIA (DIN2440) - 2 1/2"</v>
      </c>
      <c r="E655" s="198"/>
      <c r="F655" s="198"/>
      <c r="G655" s="198"/>
      <c r="H655" s="199"/>
      <c r="I655" s="46" t="str">
        <f>UPPER(IF($B655="EDIF",VLOOKUP($C655,[1]EDIF!$A$1:$F$3677,3,0),(IF($B655="INFRA",VLOOKUP($C655,[1]INFRA!$A$1:$F$1859,3,0),(IF($B655="SINAPI",VLOOKUP($C655,[1]SINAPI!$A$1:$G$9552,3,0),(IF($B655="CDHU",VLOOKUP($C655,[1]CDHU!$A$1:$G$5122,3,0),(IF($B655="SIEC",VLOOKUP($C655,[1]SIEC!$A$1:$F$5304,3,0),(IF($B655="DER",VLOOKUP($C655,[1]DER!$A$1:$F$2075,3,0),(IF($B655="FDE",VLOOKUP($C655,[1]FDE!$A$1:$F$3289,3,0),(IF($B655="SICRO",VLOOKUP($C655,[1]SICRO!$A$1:$E$7371,3,0)))))))))))))))))</f>
        <v>M</v>
      </c>
      <c r="J655" s="61">
        <f t="shared" ref="J655" si="458">ROUND(SUM(K655:K657),2)</f>
        <v>98</v>
      </c>
      <c r="L655" s="1" t="str">
        <f>UPPER(ROUND((IF($B655="EDIF",VLOOKUP($C655,[1]EDIF!$A$1:$F$3677,4,0),(IF($B655="INFRA",VLOOKUP($C655,[1]INFRA!$A$1:$F$1859,4,0),(IF($B655="SINAPI",VLOOKUP($C655,[1]SINAPI!$A$1:$G$9552,4,0),(IF($B655="CDHU",VLOOKUP($C655,[1]CDHU!$A$1:$G$5122,6,0),(IF($B655="SIEC",VLOOKUP($C655,[1]SIEC!$A$1:$F$5304,5,0),(IF($B655="DER",VLOOKUP($C655,[1]DER!$A$1:$F$3075,5,0),(IF($B655="FDE",VLOOKUP($C655,[1]FDE!$A$1:$F$3289,5,0),(IF($B655="SICRO",VLOOKUP($C655,[1]SICRO!$A$1:$E$7371,4,0))))))))))))))))),2))</f>
        <v>238,73</v>
      </c>
      <c r="M655" s="1">
        <f t="shared" ref="M655" si="459">TRUNC(J655*L655,2)</f>
        <v>23395.54</v>
      </c>
      <c r="N655" s="49">
        <f t="shared" ref="N655" si="460">C655</f>
        <v>10008002</v>
      </c>
      <c r="O655" s="1" t="str">
        <f>UPPER(IF($B655="EDIF",VLOOKUP($C655,[1]EDIF!$A$1:$F$2677,5,0),(IF($B655="INFRA",VLOOKUP($C655,[1]INFRA!$A$1:$F$859,5,0),(IF($B655="SINAPI",VLOOKUP($C655,[1]SINAPI!$A$1:$G$7552,7,0),(IF($B655="CDHU",VLOOKUP($C655,[1]CDHU!$A$1:$G$4122,7,0),(IF($B655="SIEC",VLOOKUP($C655,[1]SIEC!$A$1:$F$4304,6,0),(IF($B655="DER",VLOOKUP($C655,[1]DER!$A$1:$F$2075,6,0),(IF($B655="SICRO",VLOOKUP($C655,[1]SICRO!$A$1:$E$6371,5,0)))))))))))))))</f>
        <v>SIURB-E JAN/26</v>
      </c>
    </row>
    <row r="656" spans="2:17" ht="23.25" customHeight="1" x14ac:dyDescent="0.2">
      <c r="B656" s="62"/>
      <c r="C656" s="60" t="s">
        <v>10</v>
      </c>
      <c r="D656" s="200" t="s">
        <v>555</v>
      </c>
      <c r="E656" s="201"/>
      <c r="F656" s="201"/>
      <c r="G656" s="201"/>
      <c r="H656" s="202"/>
      <c r="I656" s="40"/>
      <c r="J656" s="61"/>
      <c r="K656" s="82">
        <v>98</v>
      </c>
      <c r="N656" s="32"/>
    </row>
    <row r="657" spans="2:15" x14ac:dyDescent="0.2">
      <c r="B657" s="62"/>
      <c r="C657" s="60" t="s">
        <v>10</v>
      </c>
      <c r="D657" s="55"/>
      <c r="E657" s="56"/>
      <c r="F657" s="56"/>
      <c r="G657" s="56"/>
      <c r="H657" s="57"/>
      <c r="I657" s="40"/>
      <c r="J657" s="61"/>
      <c r="N657" s="32"/>
    </row>
    <row r="658" spans="2:15" ht="23.25" customHeight="1" x14ac:dyDescent="0.2">
      <c r="B658" s="62" t="s">
        <v>9</v>
      </c>
      <c r="C658" s="77">
        <v>10008031</v>
      </c>
      <c r="D658" s="197" t="str">
        <f>UPPER(IF($B658="EDIF",VLOOKUP($C658,[1]EDIF!$A$1:$F$3677,2,0),(IF($B658="INFRA",VLOOKUP($C658,[1]INFRA!$A$1:$F$1859,2,0),(IF($B658="SINAPI",VLOOKUP($C658,[1]SINAPI!$A$1:$G$9552,2,0),(IF($B658="CDHU",VLOOKUP($C658,[1]CDHU!$A$1:$G$5122,2,0),(IF($B658="SIEC",VLOOKUP($C658,[1]SIEC!$A$1:$F$5304,2,0),(IF($B658="DER",VLOOKUP($C658,[1]DER!$A$1:$F$3075,2,0),(IF($B658="FDE",VLOOKUP($C658,[1]FDE!$A$1:$F$3289,2,0),(IF($B658="SICRO",VLOOKUP($C658,[1]SICRO!$A$1:$E$7371,2,0)))))))))))))))))</f>
        <v>REGISTRO DE GAVETA, METAL AMARELO - 2 1/2"</v>
      </c>
      <c r="E658" s="198"/>
      <c r="F658" s="198"/>
      <c r="G658" s="198"/>
      <c r="H658" s="199"/>
      <c r="I658" s="46" t="str">
        <f>UPPER(IF($B658="EDIF",VLOOKUP($C658,[1]EDIF!$A$1:$F$3677,3,0),(IF($B658="INFRA",VLOOKUP($C658,[1]INFRA!$A$1:$F$1859,3,0),(IF($B658="SINAPI",VLOOKUP($C658,[1]SINAPI!$A$1:$G$9552,3,0),(IF($B658="CDHU",VLOOKUP($C658,[1]CDHU!$A$1:$G$5122,3,0),(IF($B658="SIEC",VLOOKUP($C658,[1]SIEC!$A$1:$F$5304,3,0),(IF($B658="DER",VLOOKUP($C658,[1]DER!$A$1:$F$2075,3,0),(IF($B658="FDE",VLOOKUP($C658,[1]FDE!$A$1:$F$3289,3,0),(IF($B658="SICRO",VLOOKUP($C658,[1]SICRO!$A$1:$E$7371,3,0)))))))))))))))))</f>
        <v>UN</v>
      </c>
      <c r="J658" s="61">
        <f t="shared" ref="J658" si="461">ROUND(SUM(K658:K660),2)</f>
        <v>4</v>
      </c>
      <c r="L658" s="1" t="str">
        <f>UPPER(ROUND((IF($B658="EDIF",VLOOKUP($C658,[1]EDIF!$A$1:$F$3677,4,0),(IF($B658="INFRA",VLOOKUP($C658,[1]INFRA!$A$1:$F$1859,4,0),(IF($B658="SINAPI",VLOOKUP($C658,[1]SINAPI!$A$1:$G$9552,4,0),(IF($B658="CDHU",VLOOKUP($C658,[1]CDHU!$A$1:$G$5122,6,0),(IF($B658="SIEC",VLOOKUP($C658,[1]SIEC!$A$1:$F$5304,5,0),(IF($B658="DER",VLOOKUP($C658,[1]DER!$A$1:$F$3075,5,0),(IF($B658="FDE",VLOOKUP($C658,[1]FDE!$A$1:$F$3289,5,0),(IF($B658="SICRO",VLOOKUP($C658,[1]SICRO!$A$1:$E$7371,4,0))))))))))))))))),2))</f>
        <v>467,23</v>
      </c>
      <c r="M658" s="1">
        <f t="shared" ref="M658" si="462">TRUNC(J658*L658,2)</f>
        <v>1868.92</v>
      </c>
      <c r="N658" s="49">
        <f t="shared" ref="N658" si="463">C658</f>
        <v>10008031</v>
      </c>
      <c r="O658" s="1" t="str">
        <f>UPPER(IF($B658="EDIF",VLOOKUP($C658,[1]EDIF!$A$1:$F$2677,5,0),(IF($B658="INFRA",VLOOKUP($C658,[1]INFRA!$A$1:$F$859,5,0),(IF($B658="SINAPI",VLOOKUP($C658,[1]SINAPI!$A$1:$G$7552,7,0),(IF($B658="CDHU",VLOOKUP($C658,[1]CDHU!$A$1:$G$4122,7,0),(IF($B658="SIEC",VLOOKUP($C658,[1]SIEC!$A$1:$F$4304,6,0),(IF($B658="DER",VLOOKUP($C658,[1]DER!$A$1:$F$2075,6,0),(IF($B658="SICRO",VLOOKUP($C658,[1]SICRO!$A$1:$E$6371,5,0)))))))))))))))</f>
        <v>SIURB-E JAN/26</v>
      </c>
    </row>
    <row r="659" spans="2:15" ht="23.25" customHeight="1" x14ac:dyDescent="0.2">
      <c r="B659" s="62"/>
      <c r="C659" s="60" t="s">
        <v>10</v>
      </c>
      <c r="D659" s="200" t="s">
        <v>498</v>
      </c>
      <c r="E659" s="201"/>
      <c r="F659" s="201"/>
      <c r="G659" s="201"/>
      <c r="H659" s="202"/>
      <c r="I659" s="40"/>
      <c r="J659" s="61"/>
      <c r="K659" s="82">
        <v>4</v>
      </c>
      <c r="N659" s="32"/>
    </row>
    <row r="660" spans="2:15" x14ac:dyDescent="0.2">
      <c r="B660" s="62"/>
      <c r="C660" s="60" t="s">
        <v>10</v>
      </c>
      <c r="D660" s="55"/>
      <c r="E660" s="56"/>
      <c r="F660" s="56"/>
      <c r="G660" s="56"/>
      <c r="H660" s="57"/>
      <c r="I660" s="40"/>
      <c r="J660" s="61"/>
      <c r="N660" s="32"/>
    </row>
    <row r="661" spans="2:15" ht="23.25" customHeight="1" x14ac:dyDescent="0.2">
      <c r="B661" s="62" t="s">
        <v>9</v>
      </c>
      <c r="C661" s="77">
        <v>10008050</v>
      </c>
      <c r="D661" s="197" t="str">
        <f>UPPER(IF($B661="EDIF",VLOOKUP($C661,[1]EDIF!$A$1:$F$3677,2,0),(IF($B661="INFRA",VLOOKUP($C661,[1]INFRA!$A$1:$F$1859,2,0),(IF($B661="SINAPI",VLOOKUP($C661,[1]SINAPI!$A$1:$G$9552,2,0),(IF($B661="CDHU",VLOOKUP($C661,[1]CDHU!$A$1:$G$5122,2,0),(IF($B661="SIEC",VLOOKUP($C661,[1]SIEC!$A$1:$F$5304,2,0),(IF($B661="DER",VLOOKUP($C661,[1]DER!$A$1:$F$3075,2,0),(IF($B661="FDE",VLOOKUP($C661,[1]FDE!$A$1:$F$3289,2,0),(IF($B661="SICRO",VLOOKUP($C661,[1]SICRO!$A$1:$E$7371,2,0)))))))))))))))))</f>
        <v>RECALQUE DE PASSEIO COM UNIÃO ENGATE RÁPIDO - REGISTRO TIPO GLOBO 2 1/2"</v>
      </c>
      <c r="E661" s="198"/>
      <c r="F661" s="198"/>
      <c r="G661" s="198"/>
      <c r="H661" s="199"/>
      <c r="I661" s="46" t="str">
        <f>UPPER(IF($B661="EDIF",VLOOKUP($C661,[1]EDIF!$A$1:$F$3677,3,0),(IF($B661="INFRA",VLOOKUP($C661,[1]INFRA!$A$1:$F$1859,3,0),(IF($B661="SINAPI",VLOOKUP($C661,[1]SINAPI!$A$1:$G$9552,3,0),(IF($B661="CDHU",VLOOKUP($C661,[1]CDHU!$A$1:$G$5122,3,0),(IF($B661="SIEC",VLOOKUP($C661,[1]SIEC!$A$1:$F$5304,3,0),(IF($B661="DER",VLOOKUP($C661,[1]DER!$A$1:$F$2075,3,0),(IF($B661="FDE",VLOOKUP($C661,[1]FDE!$A$1:$F$3289,3,0),(IF($B661="SICRO",VLOOKUP($C661,[1]SICRO!$A$1:$E$7371,3,0)))))))))))))))))</f>
        <v>UN</v>
      </c>
      <c r="J661" s="61">
        <f t="shared" ref="J661" si="464">ROUND(SUM(K661:K663),2)</f>
        <v>1</v>
      </c>
      <c r="L661" s="1" t="str">
        <f>UPPER(ROUND((IF($B661="EDIF",VLOOKUP($C661,[1]EDIF!$A$1:$F$3677,4,0),(IF($B661="INFRA",VLOOKUP($C661,[1]INFRA!$A$1:$F$1859,4,0),(IF($B661="SINAPI",VLOOKUP($C661,[1]SINAPI!$A$1:$G$9552,4,0),(IF($B661="CDHU",VLOOKUP($C661,[1]CDHU!$A$1:$G$5122,6,0),(IF($B661="SIEC",VLOOKUP($C661,[1]SIEC!$A$1:$F$5304,5,0),(IF($B661="DER",VLOOKUP($C661,[1]DER!$A$1:$F$3075,5,0),(IF($B661="FDE",VLOOKUP($C661,[1]FDE!$A$1:$F$3289,5,0),(IF($B661="SICRO",VLOOKUP($C661,[1]SICRO!$A$1:$E$7371,4,0))))))))))))))))),2))</f>
        <v>871,04</v>
      </c>
      <c r="M661" s="1">
        <f t="shared" ref="M661" si="465">TRUNC(J661*L661,2)</f>
        <v>871.04</v>
      </c>
      <c r="N661" s="49">
        <f t="shared" ref="N661" si="466">C661</f>
        <v>10008050</v>
      </c>
      <c r="O661" s="1" t="str">
        <f>UPPER(IF($B661="EDIF",VLOOKUP($C661,[1]EDIF!$A$1:$F$2677,5,0),(IF($B661="INFRA",VLOOKUP($C661,[1]INFRA!$A$1:$F$859,5,0),(IF($B661="SINAPI",VLOOKUP($C661,[1]SINAPI!$A$1:$G$7552,7,0),(IF($B661="CDHU",VLOOKUP($C661,[1]CDHU!$A$1:$G$4122,7,0),(IF($B661="SIEC",VLOOKUP($C661,[1]SIEC!$A$1:$F$4304,6,0),(IF($B661="DER",VLOOKUP($C661,[1]DER!$A$1:$F$2075,6,0),(IF($B661="SICRO",VLOOKUP($C661,[1]SICRO!$A$1:$E$6371,5,0)))))))))))))))</f>
        <v>SIURB-E JAN/26</v>
      </c>
    </row>
    <row r="662" spans="2:15" ht="23.25" customHeight="1" x14ac:dyDescent="0.2">
      <c r="B662" s="62"/>
      <c r="C662" s="60" t="s">
        <v>10</v>
      </c>
      <c r="D662" s="200" t="s">
        <v>373</v>
      </c>
      <c r="E662" s="201"/>
      <c r="F662" s="201"/>
      <c r="G662" s="201"/>
      <c r="H662" s="202"/>
      <c r="I662" s="40"/>
      <c r="J662" s="61"/>
      <c r="K662" s="82">
        <v>1</v>
      </c>
      <c r="N662" s="32"/>
    </row>
    <row r="663" spans="2:15" x14ac:dyDescent="0.2">
      <c r="B663" s="62"/>
      <c r="C663" s="60" t="s">
        <v>10</v>
      </c>
      <c r="D663" s="55"/>
      <c r="E663" s="56"/>
      <c r="F663" s="56"/>
      <c r="G663" s="56"/>
      <c r="H663" s="57"/>
      <c r="I663" s="40"/>
      <c r="J663" s="61"/>
      <c r="N663" s="32"/>
    </row>
    <row r="664" spans="2:15" ht="23.25" customHeight="1" x14ac:dyDescent="0.2">
      <c r="B664" s="62" t="s">
        <v>9</v>
      </c>
      <c r="C664" s="77">
        <v>10008055</v>
      </c>
      <c r="D664" s="197" t="str">
        <f>UPPER(IF($B664="EDIF",VLOOKUP($C664,[1]EDIF!$A$1:$F$3677,2,0),(IF($B664="INFRA",VLOOKUP($C664,[1]INFRA!$A$1:$F$1859,2,0),(IF($B664="SINAPI",VLOOKUP($C664,[1]SINAPI!$A$1:$G$9552,2,0),(IF($B664="CDHU",VLOOKUP($C664,[1]CDHU!$A$1:$G$5122,2,0),(IF($B664="SIEC",VLOOKUP($C664,[1]SIEC!$A$1:$F$5304,2,0),(IF($B664="DER",VLOOKUP($C664,[1]DER!$A$1:$F$3075,2,0),(IF($B664="FDE",VLOOKUP($C664,[1]FDE!$A$1:$F$3289,2,0),(IF($B664="SICRO",VLOOKUP($C664,[1]SICRO!$A$1:$E$7371,2,0)))))))))))))))))</f>
        <v>HIDRANTE COM UNIÃO DE ENGATE RÁPIDO - REGISTRO TIPO GLOBO 2 1/2"</v>
      </c>
      <c r="E664" s="198"/>
      <c r="F664" s="198"/>
      <c r="G664" s="198"/>
      <c r="H664" s="199"/>
      <c r="I664" s="46" t="str">
        <f>UPPER(IF($B664="EDIF",VLOOKUP($C664,[1]EDIF!$A$1:$F$3677,3,0),(IF($B664="INFRA",VLOOKUP($C664,[1]INFRA!$A$1:$F$1859,3,0),(IF($B664="SINAPI",VLOOKUP($C664,[1]SINAPI!$A$1:$G$9552,3,0),(IF($B664="CDHU",VLOOKUP($C664,[1]CDHU!$A$1:$G$5122,3,0),(IF($B664="SIEC",VLOOKUP($C664,[1]SIEC!$A$1:$F$5304,3,0),(IF($B664="DER",VLOOKUP($C664,[1]DER!$A$1:$F$2075,3,0),(IF($B664="FDE",VLOOKUP($C664,[1]FDE!$A$1:$F$3289,3,0),(IF($B664="SICRO",VLOOKUP($C664,[1]SICRO!$A$1:$E$7371,3,0)))))))))))))))))</f>
        <v>UN</v>
      </c>
      <c r="J664" s="61">
        <f t="shared" ref="J664" si="467">ROUND(SUM(K664:K666),2)</f>
        <v>3</v>
      </c>
      <c r="L664" s="1" t="str">
        <f>UPPER(ROUND((IF($B664="EDIF",VLOOKUP($C664,[1]EDIF!$A$1:$F$3677,4,0),(IF($B664="INFRA",VLOOKUP($C664,[1]INFRA!$A$1:$F$1859,4,0),(IF($B664="SINAPI",VLOOKUP($C664,[1]SINAPI!$A$1:$G$9552,4,0),(IF($B664="CDHU",VLOOKUP($C664,[1]CDHU!$A$1:$G$5122,6,0),(IF($B664="SIEC",VLOOKUP($C664,[1]SIEC!$A$1:$F$5304,5,0),(IF($B664="DER",VLOOKUP($C664,[1]DER!$A$1:$F$3075,5,0),(IF($B664="FDE",VLOOKUP($C664,[1]FDE!$A$1:$F$3289,5,0),(IF($B664="SICRO",VLOOKUP($C664,[1]SICRO!$A$1:$E$7371,4,0))))))))))))))))),2))</f>
        <v>399,83</v>
      </c>
      <c r="M664" s="1">
        <f t="shared" ref="M664" si="468">TRUNC(J664*L664,2)</f>
        <v>1199.49</v>
      </c>
      <c r="N664" s="49">
        <f t="shared" ref="N664" si="469">C664</f>
        <v>10008055</v>
      </c>
      <c r="O664" s="1" t="str">
        <f>UPPER(IF($B664="EDIF",VLOOKUP($C664,[1]EDIF!$A$1:$F$2677,5,0),(IF($B664="INFRA",VLOOKUP($C664,[1]INFRA!$A$1:$F$859,5,0),(IF($B664="SINAPI",VLOOKUP($C664,[1]SINAPI!$A$1:$G$7552,7,0),(IF($B664="CDHU",VLOOKUP($C664,[1]CDHU!$A$1:$G$4122,7,0),(IF($B664="SIEC",VLOOKUP($C664,[1]SIEC!$A$1:$F$4304,6,0),(IF($B664="DER",VLOOKUP($C664,[1]DER!$A$1:$F$2075,6,0),(IF($B664="SICRO",VLOOKUP($C664,[1]SICRO!$A$1:$E$6371,5,0)))))))))))))))</f>
        <v>SIURB-E JAN/26</v>
      </c>
    </row>
    <row r="665" spans="2:15" ht="23.25" customHeight="1" x14ac:dyDescent="0.2">
      <c r="B665" s="62"/>
      <c r="C665" s="60" t="s">
        <v>10</v>
      </c>
      <c r="D665" s="200" t="s">
        <v>366</v>
      </c>
      <c r="E665" s="201"/>
      <c r="F665" s="201"/>
      <c r="G665" s="201"/>
      <c r="H665" s="202"/>
      <c r="I665" s="40"/>
      <c r="J665" s="61"/>
      <c r="K665" s="82">
        <v>3</v>
      </c>
      <c r="N665" s="32"/>
    </row>
    <row r="666" spans="2:15" x14ac:dyDescent="0.2">
      <c r="B666" s="62"/>
      <c r="C666" s="60" t="s">
        <v>10</v>
      </c>
      <c r="D666" s="55"/>
      <c r="E666" s="56"/>
      <c r="F666" s="56"/>
      <c r="G666" s="56"/>
      <c r="H666" s="57"/>
      <c r="I666" s="40"/>
      <c r="J666" s="61"/>
      <c r="N666" s="32"/>
    </row>
    <row r="667" spans="2:15" ht="23.25" customHeight="1" x14ac:dyDescent="0.2">
      <c r="B667" s="62" t="s">
        <v>9</v>
      </c>
      <c r="C667" s="77">
        <v>10008060</v>
      </c>
      <c r="D667" s="197" t="str">
        <f>UPPER(IF($B667="EDIF",VLOOKUP($C667,[1]EDIF!$A$1:$F$3677,2,0),(IF($B667="INFRA",VLOOKUP($C667,[1]INFRA!$A$1:$F$1859,2,0),(IF($B667="SINAPI",VLOOKUP($C667,[1]SINAPI!$A$1:$G$9552,2,0),(IF($B667="CDHU",VLOOKUP($C667,[1]CDHU!$A$1:$G$5122,2,0),(IF($B667="SIEC",VLOOKUP($C667,[1]SIEC!$A$1:$F$5304,2,0),(IF($B667="DER",VLOOKUP($C667,[1]DER!$A$1:$F$3075,2,0),(IF($B667="FDE",VLOOKUP($C667,[1]FDE!$A$1:$F$3289,2,0),(IF($B667="SICRO",VLOOKUP($C667,[1]SICRO!$A$1:$E$7371,2,0)))))))))))))))))</f>
        <v>ABRIGO DE EMBUTIR PARA HIDRANTE E MANGUEIRA - CHAPA DE AÇO N.20</v>
      </c>
      <c r="E667" s="198"/>
      <c r="F667" s="198"/>
      <c r="G667" s="198"/>
      <c r="H667" s="199"/>
      <c r="I667" s="46" t="str">
        <f>UPPER(IF($B667="EDIF",VLOOKUP($C667,[1]EDIF!$A$1:$F$3677,3,0),(IF($B667="INFRA",VLOOKUP($C667,[1]INFRA!$A$1:$F$1859,3,0),(IF($B667="SINAPI",VLOOKUP($C667,[1]SINAPI!$A$1:$G$9552,3,0),(IF($B667="CDHU",VLOOKUP($C667,[1]CDHU!$A$1:$G$5122,3,0),(IF($B667="SIEC",VLOOKUP($C667,[1]SIEC!$A$1:$F$5304,3,0),(IF($B667="DER",VLOOKUP($C667,[1]DER!$A$1:$F$2075,3,0),(IF($B667="FDE",VLOOKUP($C667,[1]FDE!$A$1:$F$3289,3,0),(IF($B667="SICRO",VLOOKUP($C667,[1]SICRO!$A$1:$E$7371,3,0)))))))))))))))))</f>
        <v>UN</v>
      </c>
      <c r="J667" s="61">
        <f t="shared" ref="J667" si="470">ROUND(SUM(K667:K669),2)</f>
        <v>3</v>
      </c>
      <c r="L667" s="1" t="str">
        <f>UPPER(ROUND((IF($B667="EDIF",VLOOKUP($C667,[1]EDIF!$A$1:$F$3677,4,0),(IF($B667="INFRA",VLOOKUP($C667,[1]INFRA!$A$1:$F$1859,4,0),(IF($B667="SINAPI",VLOOKUP($C667,[1]SINAPI!$A$1:$G$9552,4,0),(IF($B667="CDHU",VLOOKUP($C667,[1]CDHU!$A$1:$G$5122,6,0),(IF($B667="SIEC",VLOOKUP($C667,[1]SIEC!$A$1:$F$5304,5,0),(IF($B667="DER",VLOOKUP($C667,[1]DER!$A$1:$F$3075,5,0),(IF($B667="FDE",VLOOKUP($C667,[1]FDE!$A$1:$F$3289,5,0),(IF($B667="SICRO",VLOOKUP($C667,[1]SICRO!$A$1:$E$7371,4,0))))))))))))))))),2))</f>
        <v>600,25</v>
      </c>
      <c r="M667" s="1">
        <f t="shared" ref="M667" si="471">TRUNC(J667*L667,2)</f>
        <v>1800.75</v>
      </c>
      <c r="N667" s="49">
        <f t="shared" ref="N667" si="472">C667</f>
        <v>10008060</v>
      </c>
      <c r="O667" s="1" t="str">
        <f>UPPER(IF($B667="EDIF",VLOOKUP($C667,[1]EDIF!$A$1:$F$2677,5,0),(IF($B667="INFRA",VLOOKUP($C667,[1]INFRA!$A$1:$F$859,5,0),(IF($B667="SINAPI",VLOOKUP($C667,[1]SINAPI!$A$1:$G$7552,7,0),(IF($B667="CDHU",VLOOKUP($C667,[1]CDHU!$A$1:$G$4122,7,0),(IF($B667="SIEC",VLOOKUP($C667,[1]SIEC!$A$1:$F$4304,6,0),(IF($B667="DER",VLOOKUP($C667,[1]DER!$A$1:$F$2075,6,0),(IF($B667="SICRO",VLOOKUP($C667,[1]SICRO!$A$1:$E$6371,5,0)))))))))))))))</f>
        <v>SIURB-E JAN/26</v>
      </c>
    </row>
    <row r="668" spans="2:15" ht="23.25" customHeight="1" x14ac:dyDescent="0.2">
      <c r="B668" s="62"/>
      <c r="C668" s="60" t="s">
        <v>10</v>
      </c>
      <c r="D668" s="200" t="s">
        <v>366</v>
      </c>
      <c r="E668" s="201"/>
      <c r="F668" s="201"/>
      <c r="G668" s="201"/>
      <c r="H668" s="202"/>
      <c r="I668" s="40"/>
      <c r="J668" s="61"/>
      <c r="K668" s="82">
        <v>3</v>
      </c>
      <c r="N668" s="32"/>
    </row>
    <row r="669" spans="2:15" x14ac:dyDescent="0.2">
      <c r="B669" s="62"/>
      <c r="C669" s="60" t="s">
        <v>10</v>
      </c>
      <c r="D669" s="55"/>
      <c r="E669" s="56"/>
      <c r="F669" s="56"/>
      <c r="G669" s="56"/>
      <c r="H669" s="57"/>
      <c r="I669" s="40"/>
      <c r="J669" s="61"/>
      <c r="N669" s="32"/>
    </row>
    <row r="670" spans="2:15" ht="23.25" customHeight="1" x14ac:dyDescent="0.2">
      <c r="B670" s="62" t="s">
        <v>9</v>
      </c>
      <c r="C670" s="77">
        <v>10008072</v>
      </c>
      <c r="D670" s="197" t="str">
        <f>UPPER(IF($B670="EDIF",VLOOKUP($C670,[1]EDIF!$A$1:$F$3677,2,0),(IF($B670="INFRA",VLOOKUP($C670,[1]INFRA!$A$1:$F$1859,2,0),(IF($B670="SINAPI",VLOOKUP($C670,[1]SINAPI!$A$1:$G$9552,2,0),(IF($B670="CDHU",VLOOKUP($C670,[1]CDHU!$A$1:$G$5122,2,0),(IF($B670="SIEC",VLOOKUP($C670,[1]SIEC!$A$1:$F$5304,2,0),(IF($B670="DER",VLOOKUP($C670,[1]DER!$A$1:$F$3075,2,0),(IF($B670="FDE",VLOOKUP($C670,[1]FDE!$A$1:$F$3289,2,0),(IF($B670="SICRO",VLOOKUP($C670,[1]SICRO!$A$1:$E$7371,2,0)))))))))))))))))</f>
        <v>MANGUEIRA DE INCÊNDIO COM UNIÃO DE ENGATE RÁPIDO, 30M - 2 1/2"</v>
      </c>
      <c r="E670" s="198"/>
      <c r="F670" s="198"/>
      <c r="G670" s="198"/>
      <c r="H670" s="199"/>
      <c r="I670" s="46" t="str">
        <f>UPPER(IF($B670="EDIF",VLOOKUP($C670,[1]EDIF!$A$1:$F$3677,3,0),(IF($B670="INFRA",VLOOKUP($C670,[1]INFRA!$A$1:$F$1859,3,0),(IF($B670="SINAPI",VLOOKUP($C670,[1]SINAPI!$A$1:$G$9552,3,0),(IF($B670="CDHU",VLOOKUP($C670,[1]CDHU!$A$1:$G$5122,3,0),(IF($B670="SIEC",VLOOKUP($C670,[1]SIEC!$A$1:$F$5304,3,0),(IF($B670="DER",VLOOKUP($C670,[1]DER!$A$1:$F$2075,3,0),(IF($B670="FDE",VLOOKUP($C670,[1]FDE!$A$1:$F$3289,3,0),(IF($B670="SICRO",VLOOKUP($C670,[1]SICRO!$A$1:$E$7371,3,0)))))))))))))))))</f>
        <v>UN</v>
      </c>
      <c r="J670" s="61">
        <f t="shared" ref="J670" si="473">ROUND(SUM(K670:K672),2)</f>
        <v>3</v>
      </c>
      <c r="L670" s="1" t="str">
        <f>UPPER(ROUND((IF($B670="EDIF",VLOOKUP($C670,[1]EDIF!$A$1:$F$3677,4,0),(IF($B670="INFRA",VLOOKUP($C670,[1]INFRA!$A$1:$F$1859,4,0),(IF($B670="SINAPI",VLOOKUP($C670,[1]SINAPI!$A$1:$G$9552,4,0),(IF($B670="CDHU",VLOOKUP($C670,[1]CDHU!$A$1:$G$5122,6,0),(IF($B670="SIEC",VLOOKUP($C670,[1]SIEC!$A$1:$F$5304,5,0),(IF($B670="DER",VLOOKUP($C670,[1]DER!$A$1:$F$3075,5,0),(IF($B670="FDE",VLOOKUP($C670,[1]FDE!$A$1:$F$3289,5,0),(IF($B670="SICRO",VLOOKUP($C670,[1]SICRO!$A$1:$E$7371,4,0))))))))))))))))),2))</f>
        <v>856,96</v>
      </c>
      <c r="M670" s="1">
        <f t="shared" ref="M670" si="474">TRUNC(J670*L670,2)</f>
        <v>2570.88</v>
      </c>
      <c r="N670" s="49">
        <f t="shared" ref="N670" si="475">C670</f>
        <v>10008072</v>
      </c>
      <c r="O670" s="1" t="str">
        <f>UPPER(IF($B670="EDIF",VLOOKUP($C670,[1]EDIF!$A$1:$F$2677,5,0),(IF($B670="INFRA",VLOOKUP($C670,[1]INFRA!$A$1:$F$859,5,0),(IF($B670="SINAPI",VLOOKUP($C670,[1]SINAPI!$A$1:$G$7552,7,0),(IF($B670="CDHU",VLOOKUP($C670,[1]CDHU!$A$1:$G$4122,7,0),(IF($B670="SIEC",VLOOKUP($C670,[1]SIEC!$A$1:$F$4304,6,0),(IF($B670="DER",VLOOKUP($C670,[1]DER!$A$1:$F$2075,6,0),(IF($B670="SICRO",VLOOKUP($C670,[1]SICRO!$A$1:$E$6371,5,0)))))))))))))))</f>
        <v>SIURB-E JAN/26</v>
      </c>
    </row>
    <row r="671" spans="2:15" ht="23.25" customHeight="1" x14ac:dyDescent="0.2">
      <c r="B671" s="62"/>
      <c r="C671" s="60" t="s">
        <v>10</v>
      </c>
      <c r="D671" s="200" t="s">
        <v>366</v>
      </c>
      <c r="E671" s="201"/>
      <c r="F671" s="201"/>
      <c r="G671" s="201"/>
      <c r="H671" s="202"/>
      <c r="I671" s="40"/>
      <c r="J671" s="61"/>
      <c r="K671" s="82">
        <v>3</v>
      </c>
      <c r="N671" s="32"/>
    </row>
    <row r="672" spans="2:15" x14ac:dyDescent="0.2">
      <c r="B672" s="62"/>
      <c r="C672" s="60" t="s">
        <v>10</v>
      </c>
      <c r="D672" s="55"/>
      <c r="E672" s="56"/>
      <c r="F672" s="56"/>
      <c r="G672" s="56"/>
      <c r="H672" s="57"/>
      <c r="I672" s="40"/>
      <c r="J672" s="61"/>
      <c r="N672" s="32"/>
    </row>
    <row r="673" spans="2:17" ht="23.25" customHeight="1" x14ac:dyDescent="0.2">
      <c r="B673" s="62" t="s">
        <v>9</v>
      </c>
      <c r="C673" s="77">
        <v>10008080</v>
      </c>
      <c r="D673" s="197" t="str">
        <f>UPPER(IF($B673="EDIF",VLOOKUP($C673,[1]EDIF!$A$1:$F$3677,2,0),(IF($B673="INFRA",VLOOKUP($C673,[1]INFRA!$A$1:$F$1859,2,0),(IF($B673="SINAPI",VLOOKUP($C673,[1]SINAPI!$A$1:$G$9552,2,0),(IF($B673="CDHU",VLOOKUP($C673,[1]CDHU!$A$1:$G$5122,2,0),(IF($B673="SIEC",VLOOKUP($C673,[1]SIEC!$A$1:$F$5304,2,0),(IF($B673="DER",VLOOKUP($C673,[1]DER!$A$1:$F$3075,2,0),(IF($B673="FDE",VLOOKUP($C673,[1]FDE!$A$1:$F$3289,2,0),(IF($B673="SICRO",VLOOKUP($C673,[1]SICRO!$A$1:$E$7371,2,0)))))))))))))))))</f>
        <v>EXTINTOR DE INCÊNDIO COM CARGA DE GÁS CARBÔNICO (CO2) - 4KG</v>
      </c>
      <c r="E673" s="198"/>
      <c r="F673" s="198"/>
      <c r="G673" s="198"/>
      <c r="H673" s="199"/>
      <c r="I673" s="46" t="str">
        <f>UPPER(IF($B673="EDIF",VLOOKUP($C673,[1]EDIF!$A$1:$F$3677,3,0),(IF($B673="INFRA",VLOOKUP($C673,[1]INFRA!$A$1:$F$1859,3,0),(IF($B673="SINAPI",VLOOKUP($C673,[1]SINAPI!$A$1:$G$9552,3,0),(IF($B673="CDHU",VLOOKUP($C673,[1]CDHU!$A$1:$G$5122,3,0),(IF($B673="SIEC",VLOOKUP($C673,[1]SIEC!$A$1:$F$5304,3,0),(IF($B673="DER",VLOOKUP($C673,[1]DER!$A$1:$F$2075,3,0),(IF($B673="FDE",VLOOKUP($C673,[1]FDE!$A$1:$F$3289,3,0),(IF($B673="SICRO",VLOOKUP($C673,[1]SICRO!$A$1:$E$7371,3,0)))))))))))))))))</f>
        <v>UN</v>
      </c>
      <c r="J673" s="61">
        <f t="shared" ref="J673" si="476">ROUND(SUM(K673:K675),2)</f>
        <v>6</v>
      </c>
      <c r="L673" s="1" t="str">
        <f>UPPER(ROUND((IF($B673="EDIF",VLOOKUP($C673,[1]EDIF!$A$1:$F$3677,4,0),(IF($B673="INFRA",VLOOKUP($C673,[1]INFRA!$A$1:$F$1859,4,0),(IF($B673="SINAPI",VLOOKUP($C673,[1]SINAPI!$A$1:$G$9552,4,0),(IF($B673="CDHU",VLOOKUP($C673,[1]CDHU!$A$1:$G$5122,6,0),(IF($B673="SIEC",VLOOKUP($C673,[1]SIEC!$A$1:$F$5304,5,0),(IF($B673="DER",VLOOKUP($C673,[1]DER!$A$1:$F$3075,5,0),(IF($B673="FDE",VLOOKUP($C673,[1]FDE!$A$1:$F$3289,5,0),(IF($B673="SICRO",VLOOKUP($C673,[1]SICRO!$A$1:$E$7371,4,0))))))))))))))))),2))</f>
        <v>618,05</v>
      </c>
      <c r="M673" s="1">
        <f t="shared" ref="M673" si="477">TRUNC(J673*L673,2)</f>
        <v>3708.3</v>
      </c>
      <c r="N673" s="49">
        <f t="shared" ref="N673" si="478">C673</f>
        <v>10008080</v>
      </c>
      <c r="O673" s="1" t="str">
        <f>UPPER(IF($B673="EDIF",VLOOKUP($C673,[1]EDIF!$A$1:$F$2677,5,0),(IF($B673="INFRA",VLOOKUP($C673,[1]INFRA!$A$1:$F$859,5,0),(IF($B673="SINAPI",VLOOKUP($C673,[1]SINAPI!$A$1:$G$7552,7,0),(IF($B673="CDHU",VLOOKUP($C673,[1]CDHU!$A$1:$G$4122,7,0),(IF($B673="SIEC",VLOOKUP($C673,[1]SIEC!$A$1:$F$4304,6,0),(IF($B673="DER",VLOOKUP($C673,[1]DER!$A$1:$F$2075,6,0),(IF($B673="SICRO",VLOOKUP($C673,[1]SICRO!$A$1:$E$6371,5,0)))))))))))))))</f>
        <v>SIURB-E JAN/26</v>
      </c>
    </row>
    <row r="674" spans="2:17" ht="23.25" customHeight="1" x14ac:dyDescent="0.2">
      <c r="B674" s="62"/>
      <c r="C674" s="60" t="s">
        <v>10</v>
      </c>
      <c r="D674" s="200" t="s">
        <v>388</v>
      </c>
      <c r="E674" s="201"/>
      <c r="F674" s="201"/>
      <c r="G674" s="201"/>
      <c r="H674" s="202"/>
      <c r="I674" s="40"/>
      <c r="J674" s="61"/>
      <c r="K674" s="82">
        <v>6</v>
      </c>
      <c r="N674" s="32"/>
    </row>
    <row r="675" spans="2:17" x14ac:dyDescent="0.2">
      <c r="B675" s="62"/>
      <c r="C675" s="60" t="s">
        <v>10</v>
      </c>
      <c r="D675" s="55"/>
      <c r="E675" s="56"/>
      <c r="F675" s="56"/>
      <c r="G675" s="56"/>
      <c r="H675" s="57"/>
      <c r="I675" s="40"/>
      <c r="J675" s="61"/>
      <c r="N675" s="32"/>
    </row>
    <row r="676" spans="2:17" ht="23.25" customHeight="1" x14ac:dyDescent="0.2">
      <c r="B676" s="62" t="s">
        <v>9</v>
      </c>
      <c r="C676" s="77">
        <v>10008085</v>
      </c>
      <c r="D676" s="197" t="str">
        <f>UPPER(IF($B676="EDIF",VLOOKUP($C676,[1]EDIF!$A$1:$F$3677,2,0),(IF($B676="INFRA",VLOOKUP($C676,[1]INFRA!$A$1:$F$1859,2,0),(IF($B676="SINAPI",VLOOKUP($C676,[1]SINAPI!$A$1:$G$9552,2,0),(IF($B676="CDHU",VLOOKUP($C676,[1]CDHU!$A$1:$G$5122,2,0),(IF($B676="SIEC",VLOOKUP($C676,[1]SIEC!$A$1:$F$5304,2,0),(IF($B676="DER",VLOOKUP($C676,[1]DER!$A$1:$F$3075,2,0),(IF($B676="FDE",VLOOKUP($C676,[1]FDE!$A$1:$F$3289,2,0),(IF($B676="SICRO",VLOOKUP($C676,[1]SICRO!$A$1:$E$7371,2,0)))))))))))))))))</f>
        <v>EXTINTOR DE INCÊNDIO COM CARGA DE ÁGUA PRESSURIZADA - 10L</v>
      </c>
      <c r="E676" s="198"/>
      <c r="F676" s="198"/>
      <c r="G676" s="198"/>
      <c r="H676" s="199"/>
      <c r="I676" s="46" t="str">
        <f>UPPER(IF($B676="EDIF",VLOOKUP($C676,[1]EDIF!$A$1:$F$3677,3,0),(IF($B676="INFRA",VLOOKUP($C676,[1]INFRA!$A$1:$F$1859,3,0),(IF($B676="SINAPI",VLOOKUP($C676,[1]SINAPI!$A$1:$G$9552,3,0),(IF($B676="CDHU",VLOOKUP($C676,[1]CDHU!$A$1:$G$5122,3,0),(IF($B676="SIEC",VLOOKUP($C676,[1]SIEC!$A$1:$F$5304,3,0),(IF($B676="DER",VLOOKUP($C676,[1]DER!$A$1:$F$2075,3,0),(IF($B676="FDE",VLOOKUP($C676,[1]FDE!$A$1:$F$3289,3,0),(IF($B676="SICRO",VLOOKUP($C676,[1]SICRO!$A$1:$E$7371,3,0)))))))))))))))))</f>
        <v>UN</v>
      </c>
      <c r="J676" s="61">
        <f t="shared" ref="J676" si="479">ROUND(SUM(K676:K678),2)</f>
        <v>1</v>
      </c>
      <c r="L676" s="1" t="str">
        <f>UPPER(ROUND((IF($B676="EDIF",VLOOKUP($C676,[1]EDIF!$A$1:$F$3677,4,0),(IF($B676="INFRA",VLOOKUP($C676,[1]INFRA!$A$1:$F$1859,4,0),(IF($B676="SINAPI",VLOOKUP($C676,[1]SINAPI!$A$1:$G$9552,4,0),(IF($B676="CDHU",VLOOKUP($C676,[1]CDHU!$A$1:$G$5122,6,0),(IF($B676="SIEC",VLOOKUP($C676,[1]SIEC!$A$1:$F$5304,5,0),(IF($B676="DER",VLOOKUP($C676,[1]DER!$A$1:$F$3075,5,0),(IF($B676="FDE",VLOOKUP($C676,[1]FDE!$A$1:$F$3289,5,0),(IF($B676="SICRO",VLOOKUP($C676,[1]SICRO!$A$1:$E$7371,4,0))))))))))))))))),2))</f>
        <v>206,99</v>
      </c>
      <c r="M676" s="1">
        <f t="shared" ref="M676" si="480">TRUNC(J676*L676,2)</f>
        <v>206.99</v>
      </c>
      <c r="N676" s="49">
        <f t="shared" ref="N676" si="481">C676</f>
        <v>10008085</v>
      </c>
      <c r="O676" s="1" t="str">
        <f>UPPER(IF($B676="EDIF",VLOOKUP($C676,[1]EDIF!$A$1:$F$2677,5,0),(IF($B676="INFRA",VLOOKUP($C676,[1]INFRA!$A$1:$F$859,5,0),(IF($B676="SINAPI",VLOOKUP($C676,[1]SINAPI!$A$1:$G$7552,7,0),(IF($B676="CDHU",VLOOKUP($C676,[1]CDHU!$A$1:$G$4122,7,0),(IF($B676="SIEC",VLOOKUP($C676,[1]SIEC!$A$1:$F$4304,6,0),(IF($B676="DER",VLOOKUP($C676,[1]DER!$A$1:$F$2075,6,0),(IF($B676="SICRO",VLOOKUP($C676,[1]SICRO!$A$1:$E$6371,5,0)))))))))))))))</f>
        <v>SIURB-E JAN/26</v>
      </c>
    </row>
    <row r="677" spans="2:17" ht="23.25" customHeight="1" x14ac:dyDescent="0.2">
      <c r="B677" s="62"/>
      <c r="C677" s="60" t="s">
        <v>10</v>
      </c>
      <c r="D677" s="200" t="s">
        <v>388</v>
      </c>
      <c r="E677" s="201"/>
      <c r="F677" s="201"/>
      <c r="G677" s="201"/>
      <c r="H677" s="202"/>
      <c r="I677" s="40"/>
      <c r="J677" s="61"/>
      <c r="K677" s="82">
        <v>1</v>
      </c>
      <c r="N677" s="32"/>
    </row>
    <row r="678" spans="2:17" x14ac:dyDescent="0.2">
      <c r="B678" s="62"/>
      <c r="C678" s="60" t="s">
        <v>10</v>
      </c>
      <c r="D678" s="55"/>
      <c r="E678" s="56"/>
      <c r="F678" s="56"/>
      <c r="G678" s="56"/>
      <c r="H678" s="57"/>
      <c r="I678" s="40"/>
      <c r="J678" s="61"/>
      <c r="N678" s="32"/>
    </row>
    <row r="679" spans="2:17" ht="23.25" customHeight="1" x14ac:dyDescent="0.2">
      <c r="B679" s="62" t="s">
        <v>9</v>
      </c>
      <c r="C679" s="77">
        <v>9017029</v>
      </c>
      <c r="D679" s="197" t="str">
        <f>UPPER(IF($B679="EDIF",VLOOKUP($C679,[1]EDIF!$A$1:$F$3677,2,0),(IF($B679="INFRA",VLOOKUP($C679,[1]INFRA!$A$1:$F$1859,2,0),(IF($B679="SINAPI",VLOOKUP($C679,[1]SINAPI!$A$1:$G$9552,2,0),(IF($B679="CDHU",VLOOKUP($C679,[1]CDHU!$A$1:$G$5122,2,0),(IF($B679="SIEC",VLOOKUP($C679,[1]SIEC!$A$1:$F$5304,2,0),(IF($B679="DER",VLOOKUP($C679,[1]DER!$A$1:$F$3075,2,0),(IF($B679="FDE",VLOOKUP($C679,[1]FDE!$A$1:$F$3289,2,0),(IF($B679="SICRO",VLOOKUP($C679,[1]SICRO!$A$1:$E$7371,2,0)))))))))))))))))</f>
        <v>PLACA DE AVISO DE POLIESTIRENO 30X40 E 2MM</v>
      </c>
      <c r="E679" s="198"/>
      <c r="F679" s="198"/>
      <c r="G679" s="198"/>
      <c r="H679" s="199"/>
      <c r="I679" s="46" t="str">
        <f>UPPER(IF($B679="EDIF",VLOOKUP($C679,[1]EDIF!$A$1:$F$3677,3,0),(IF($B679="INFRA",VLOOKUP($C679,[1]INFRA!$A$1:$F$1859,3,0),(IF($B679="SINAPI",VLOOKUP($C679,[1]SINAPI!$A$1:$G$9552,3,0),(IF($B679="CDHU",VLOOKUP($C679,[1]CDHU!$A$1:$G$5122,3,0),(IF($B679="SIEC",VLOOKUP($C679,[1]SIEC!$A$1:$F$5304,3,0),(IF($B679="DER",VLOOKUP($C679,[1]DER!$A$1:$F$2075,3,0),(IF($B679="FDE",VLOOKUP($C679,[1]FDE!$A$1:$F$3289,3,0),(IF($B679="SICRO",VLOOKUP($C679,[1]SICRO!$A$1:$E$7371,3,0)))))))))))))))))</f>
        <v>UN</v>
      </c>
      <c r="J679" s="61">
        <f t="shared" ref="J679" si="482">ROUND(SUM(K679:K681),2)</f>
        <v>25</v>
      </c>
      <c r="L679" s="1" t="str">
        <f>UPPER(ROUND((IF($B679="EDIF",VLOOKUP($C679,[1]EDIF!$A$1:$F$3677,4,0),(IF($B679="INFRA",VLOOKUP($C679,[1]INFRA!$A$1:$F$1859,4,0),(IF($B679="SINAPI",VLOOKUP($C679,[1]SINAPI!$A$1:$G$9552,4,0),(IF($B679="CDHU",VLOOKUP($C679,[1]CDHU!$A$1:$G$5122,6,0),(IF($B679="SIEC",VLOOKUP($C679,[1]SIEC!$A$1:$F$5304,5,0),(IF($B679="DER",VLOOKUP($C679,[1]DER!$A$1:$F$3075,5,0),(IF($B679="FDE",VLOOKUP($C679,[1]FDE!$A$1:$F$3289,5,0),(IF($B679="SICRO",VLOOKUP($C679,[1]SICRO!$A$1:$E$7371,4,0))))))))))))))))),2))</f>
        <v>81,22</v>
      </c>
      <c r="M679" s="1">
        <f t="shared" ref="M679" si="483">TRUNC(J679*L679,2)</f>
        <v>2030.5</v>
      </c>
      <c r="N679" s="49">
        <f t="shared" ref="N679" si="484">C679</f>
        <v>9017029</v>
      </c>
      <c r="O679" s="1" t="str">
        <f>UPPER(IF($B679="EDIF",VLOOKUP($C679,[1]EDIF!$A$1:$F$2677,5,0),(IF($B679="INFRA",VLOOKUP($C679,[1]INFRA!$A$1:$F$859,5,0),(IF($B679="SINAPI",VLOOKUP($C679,[1]SINAPI!$A$1:$G$7552,7,0),(IF($B679="CDHU",VLOOKUP($C679,[1]CDHU!$A$1:$G$4122,7,0),(IF($B679="SIEC",VLOOKUP($C679,[1]SIEC!$A$1:$F$4304,6,0),(IF($B679="DER",VLOOKUP($C679,[1]DER!$A$1:$F$2075,6,0),(IF($B679="SICRO",VLOOKUP($C679,[1]SICRO!$A$1:$E$6371,5,0)))))))))))))))</f>
        <v>SIURB-E JAN/26</v>
      </c>
    </row>
    <row r="680" spans="2:17" ht="23.25" customHeight="1" x14ac:dyDescent="0.2">
      <c r="B680" s="62"/>
      <c r="C680" s="60" t="s">
        <v>10</v>
      </c>
      <c r="D680" s="200" t="s">
        <v>388</v>
      </c>
      <c r="E680" s="201"/>
      <c r="F680" s="201"/>
      <c r="G680" s="201"/>
      <c r="H680" s="202"/>
      <c r="I680" s="40"/>
      <c r="J680" s="61"/>
      <c r="K680" s="82">
        <v>25</v>
      </c>
      <c r="N680" s="32"/>
    </row>
    <row r="681" spans="2:17" x14ac:dyDescent="0.2">
      <c r="B681" s="62"/>
      <c r="C681" s="60" t="s">
        <v>10</v>
      </c>
      <c r="D681" s="55"/>
      <c r="E681" s="56"/>
      <c r="F681" s="56"/>
      <c r="G681" s="56"/>
      <c r="H681" s="57"/>
      <c r="I681" s="40"/>
      <c r="J681" s="61"/>
      <c r="N681" s="32"/>
    </row>
    <row r="682" spans="2:17" ht="23.25" customHeight="1" x14ac:dyDescent="0.2">
      <c r="B682" s="62" t="s">
        <v>9</v>
      </c>
      <c r="C682" s="77">
        <v>10008095</v>
      </c>
      <c r="D682" s="197" t="str">
        <f>UPPER(IF($B682="EDIF",VLOOKUP($C682,[1]EDIF!$A$1:$F$3677,2,0),(IF($B682="INFRA",VLOOKUP($C682,[1]INFRA!$A$1:$F$1859,2,0),(IF($B682="SINAPI",VLOOKUP($C682,[1]SINAPI!$A$1:$G$9552,2,0),(IF($B682="CDHU",VLOOKUP($C682,[1]CDHU!$A$1:$G$5122,2,0),(IF($B682="SIEC",VLOOKUP($C682,[1]SIEC!$A$1:$F$5304,2,0),(IF($B682="DER",VLOOKUP($C682,[1]DER!$A$1:$F$3075,2,0),(IF($B682="FDE",VLOOKUP($C682,[1]FDE!$A$1:$F$3289,2,0),(IF($B682="SICRO",VLOOKUP($C682,[1]SICRO!$A$1:$E$7371,2,0)))))))))))))))))</f>
        <v>SETA PARA HIDRANTE/EXTINTOR DE INCÊNDIO</v>
      </c>
      <c r="E682" s="198"/>
      <c r="F682" s="198"/>
      <c r="G682" s="198"/>
      <c r="H682" s="199"/>
      <c r="I682" s="46" t="str">
        <f>UPPER(IF($B682="EDIF",VLOOKUP($C682,[1]EDIF!$A$1:$F$3677,3,0),(IF($B682="INFRA",VLOOKUP($C682,[1]INFRA!$A$1:$F$1859,3,0),(IF($B682="SINAPI",VLOOKUP($C682,[1]SINAPI!$A$1:$G$9552,3,0),(IF($B682="CDHU",VLOOKUP($C682,[1]CDHU!$A$1:$G$5122,3,0),(IF($B682="SIEC",VLOOKUP($C682,[1]SIEC!$A$1:$F$5304,3,0),(IF($B682="DER",VLOOKUP($C682,[1]DER!$A$1:$F$2075,3,0),(IF($B682="FDE",VLOOKUP($C682,[1]FDE!$A$1:$F$3289,3,0),(IF($B682="SICRO",VLOOKUP($C682,[1]SICRO!$A$1:$E$7371,3,0)))))))))))))))))</f>
        <v>UN</v>
      </c>
      <c r="J682" s="61">
        <f t="shared" ref="J682" si="485">ROUND(SUM(K682:K684),2)</f>
        <v>10</v>
      </c>
      <c r="L682" s="1" t="str">
        <f>UPPER(ROUND((IF($B682="EDIF",VLOOKUP($C682,[1]EDIF!$A$1:$F$3677,4,0),(IF($B682="INFRA",VLOOKUP($C682,[1]INFRA!$A$1:$F$1859,4,0),(IF($B682="SINAPI",VLOOKUP($C682,[1]SINAPI!$A$1:$G$9552,4,0),(IF($B682="CDHU",VLOOKUP($C682,[1]CDHU!$A$1:$G$5122,6,0),(IF($B682="SIEC",VLOOKUP($C682,[1]SIEC!$A$1:$F$5304,5,0),(IF($B682="DER",VLOOKUP($C682,[1]DER!$A$1:$F$3075,5,0),(IF($B682="FDE",VLOOKUP($C682,[1]FDE!$A$1:$F$3289,5,0),(IF($B682="SICRO",VLOOKUP($C682,[1]SICRO!$A$1:$E$7371,4,0))))))))))))))))),2))</f>
        <v>22,51</v>
      </c>
      <c r="M682" s="1">
        <f t="shared" ref="M682" si="486">TRUNC(J682*L682,2)</f>
        <v>225.1</v>
      </c>
      <c r="N682" s="49">
        <f t="shared" ref="N682" si="487">C682</f>
        <v>10008095</v>
      </c>
      <c r="O682" s="1" t="str">
        <f>UPPER(IF($B682="EDIF",VLOOKUP($C682,[1]EDIF!$A$1:$F$2677,5,0),(IF($B682="INFRA",VLOOKUP($C682,[1]INFRA!$A$1:$F$859,5,0),(IF($B682="SINAPI",VLOOKUP($C682,[1]SINAPI!$A$1:$G$7552,7,0),(IF($B682="CDHU",VLOOKUP($C682,[1]CDHU!$A$1:$G$4122,7,0),(IF($B682="SIEC",VLOOKUP($C682,[1]SIEC!$A$1:$F$4304,6,0),(IF($B682="DER",VLOOKUP($C682,[1]DER!$A$1:$F$2075,6,0),(IF($B682="SICRO",VLOOKUP($C682,[1]SICRO!$A$1:$E$6371,5,0)))))))))))))))</f>
        <v>SIURB-E JAN/26</v>
      </c>
    </row>
    <row r="683" spans="2:17" ht="23.25" customHeight="1" x14ac:dyDescent="0.2">
      <c r="B683" s="62"/>
      <c r="C683" s="60" t="s">
        <v>10</v>
      </c>
      <c r="D683" s="200" t="s">
        <v>388</v>
      </c>
      <c r="E683" s="201"/>
      <c r="F683" s="201"/>
      <c r="G683" s="201"/>
      <c r="H683" s="202"/>
      <c r="I683" s="40"/>
      <c r="J683" s="61"/>
      <c r="K683" s="82">
        <v>10</v>
      </c>
      <c r="N683" s="32"/>
    </row>
    <row r="684" spans="2:17" x14ac:dyDescent="0.2">
      <c r="B684" s="62"/>
      <c r="C684" s="60" t="s">
        <v>10</v>
      </c>
      <c r="D684" s="55"/>
      <c r="E684" s="56"/>
      <c r="F684" s="56"/>
      <c r="G684" s="56"/>
      <c r="H684" s="57"/>
      <c r="I684" s="40"/>
      <c r="J684" s="61"/>
      <c r="N684" s="32"/>
    </row>
    <row r="685" spans="2:17" ht="23.25" customHeight="1" x14ac:dyDescent="0.2">
      <c r="B685" s="62"/>
      <c r="C685" s="60" t="s">
        <v>8</v>
      </c>
      <c r="D685" s="194" t="s">
        <v>412</v>
      </c>
      <c r="E685" s="195"/>
      <c r="F685" s="195"/>
      <c r="G685" s="195"/>
      <c r="H685" s="196"/>
      <c r="I685" s="40"/>
      <c r="J685" s="61"/>
      <c r="N685" s="32"/>
      <c r="Q685" s="90">
        <f>SUM(M685:M747)</f>
        <v>615093.52</v>
      </c>
    </row>
    <row r="686" spans="2:17" ht="23.25" customHeight="1" x14ac:dyDescent="0.2">
      <c r="B686" s="62"/>
      <c r="C686" s="60" t="s">
        <v>8</v>
      </c>
      <c r="D686" s="194" t="s">
        <v>414</v>
      </c>
      <c r="E686" s="195"/>
      <c r="F686" s="195"/>
      <c r="G686" s="195"/>
      <c r="H686" s="196"/>
      <c r="I686" s="43"/>
      <c r="J686" s="61"/>
      <c r="N686" s="32"/>
      <c r="Q686" s="90"/>
    </row>
    <row r="687" spans="2:17" ht="23.25" customHeight="1" x14ac:dyDescent="0.2">
      <c r="B687" s="62" t="s">
        <v>9</v>
      </c>
      <c r="C687" s="77">
        <v>11002001</v>
      </c>
      <c r="D687" s="197" t="str">
        <f>UPPER(IF($B687="EDIF",VLOOKUP($C687,[1]EDIF!$A$1:$F$3677,2,0),(IF($B687="INFRA",VLOOKUP($C687,[1]INFRA!$A$1:$F$1859,2,0),(IF($B687="SINAPI",VLOOKUP($C687,[1]SINAPI!$A$1:$G$9552,2,0),(IF($B687="CDHU",VLOOKUP($C687,[1]CDHU!$A$1:$G$5122,2,0),(IF($B687="SIEC",VLOOKUP($C687,[1]SIEC!$A$1:$F$5304,2,0),(IF($B687="DER",VLOOKUP($C687,[1]DER!$A$1:$F$3075,2,0),(IF($B687="FDE",VLOOKUP($C687,[1]FDE!$A$1:$F$3289,2,0),(IF($B687="SICRO",VLOOKUP($C687,[1]SICRO!$A$1:$E$7371,2,0)))))))))))))))))</f>
        <v>CHAPISCO COMUM - ARGAMASSA DE CIMENTO E AREIA 1:3</v>
      </c>
      <c r="E687" s="198"/>
      <c r="F687" s="198"/>
      <c r="G687" s="198"/>
      <c r="H687" s="199"/>
      <c r="I687" s="46" t="str">
        <f>UPPER(IF($B687="EDIF",VLOOKUP($C687,[1]EDIF!$A$1:$F$3677,3,0),(IF($B687="INFRA",VLOOKUP($C687,[1]INFRA!$A$1:$F$1859,3,0),(IF($B687="SINAPI",VLOOKUP($C687,[1]SINAPI!$A$1:$G$9552,3,0),(IF($B687="CDHU",VLOOKUP($C687,[1]CDHU!$A$1:$G$5122,3,0),(IF($B687="SIEC",VLOOKUP($C687,[1]SIEC!$A$1:$F$5304,3,0),(IF($B687="DER",VLOOKUP($C687,[1]DER!$A$1:$F$2075,3,0),(IF($B687="FDE",VLOOKUP($C687,[1]FDE!$A$1:$F$3289,3,0),(IF($B687="SICRO",VLOOKUP($C687,[1]SICRO!$A$1:$E$7371,3,0)))))))))))))))))</f>
        <v>M2</v>
      </c>
      <c r="J687" s="61">
        <f t="shared" ref="J687" si="488">ROUND(SUM(K687:K692),2)</f>
        <v>2480.54</v>
      </c>
      <c r="L687" s="1" t="str">
        <f>UPPER(ROUND((IF($B687="EDIF",VLOOKUP($C687,[1]EDIF!$A$1:$F$3677,4,0),(IF($B687="INFRA",VLOOKUP($C687,[1]INFRA!$A$1:$F$1859,4,0),(IF($B687="SINAPI",VLOOKUP($C687,[1]SINAPI!$A$1:$G$9552,4,0),(IF($B687="CDHU",VLOOKUP($C687,[1]CDHU!$A$1:$G$5122,6,0),(IF($B687="SIEC",VLOOKUP($C687,[1]SIEC!$A$1:$F$5304,5,0),(IF($B687="DER",VLOOKUP($C687,[1]DER!$A$1:$F$3075,5,0),(IF($B687="FDE",VLOOKUP($C687,[1]FDE!$A$1:$F$3289,5,0),(IF($B687="SICRO",VLOOKUP($C687,[1]SICRO!$A$1:$E$7371,4,0))))))))))))))))),2))</f>
        <v>7,74</v>
      </c>
      <c r="M687" s="1">
        <f t="shared" ref="M687" si="489">TRUNC(J687*L687,2)</f>
        <v>19199.37</v>
      </c>
      <c r="N687" s="49">
        <f t="shared" ref="N687" si="490">C687</f>
        <v>11002001</v>
      </c>
      <c r="O687" s="1" t="str">
        <f>UPPER(IF($B687="EDIF",VLOOKUP($C687,[1]EDIF!$A$1:$F$2677,5,0),(IF($B687="INFRA",VLOOKUP($C687,[1]INFRA!$A$1:$F$859,5,0),(IF($B687="SINAPI",VLOOKUP($C687,[1]SINAPI!$A$1:$G$7552,7,0),(IF($B687="CDHU",VLOOKUP($C687,[1]CDHU!$A$1:$G$4122,7,0),(IF($B687="SIEC",VLOOKUP($C687,[1]SIEC!$A$1:$F$4304,6,0),(IF($B687="DER",VLOOKUP($C687,[1]DER!$A$1:$F$2075,6,0),(IF($B687="SICRO",VLOOKUP($C687,[1]SICRO!$A$1:$E$6371,5,0)))))))))))))))</f>
        <v>SIURB-E JAN/26</v>
      </c>
    </row>
    <row r="688" spans="2:17" ht="23.25" customHeight="1" x14ac:dyDescent="0.2">
      <c r="B688" s="62"/>
      <c r="C688" s="60" t="s">
        <v>10</v>
      </c>
      <c r="D688" s="200" t="s">
        <v>455</v>
      </c>
      <c r="E688" s="201"/>
      <c r="F688" s="201"/>
      <c r="G688" s="201"/>
      <c r="H688" s="202"/>
      <c r="I688" s="40"/>
      <c r="J688" s="61"/>
      <c r="K688" s="82">
        <f>Calculos!BT25</f>
        <v>670.45420000000013</v>
      </c>
      <c r="N688" s="32"/>
    </row>
    <row r="689" spans="2:17" ht="23.25" customHeight="1" x14ac:dyDescent="0.2">
      <c r="B689" s="62"/>
      <c r="C689" s="60" t="s">
        <v>10</v>
      </c>
      <c r="D689" s="200" t="s">
        <v>456</v>
      </c>
      <c r="E689" s="201"/>
      <c r="F689" s="201"/>
      <c r="G689" s="201"/>
      <c r="H689" s="202"/>
      <c r="I689" s="40"/>
      <c r="J689" s="61"/>
      <c r="K689" s="82">
        <f>Calculos!BW25</f>
        <v>1530.9660000000003</v>
      </c>
      <c r="N689" s="32"/>
    </row>
    <row r="690" spans="2:17" ht="23.25" customHeight="1" x14ac:dyDescent="0.2">
      <c r="B690" s="62"/>
      <c r="C690" s="60" t="s">
        <v>10</v>
      </c>
      <c r="D690" s="200" t="s">
        <v>457</v>
      </c>
      <c r="E690" s="201"/>
      <c r="F690" s="201"/>
      <c r="G690" s="201"/>
      <c r="H690" s="202"/>
      <c r="I690" s="40"/>
      <c r="J690" s="61"/>
      <c r="K690" s="82">
        <f>Calculos!BT36*0.3</f>
        <v>90.827999999999989</v>
      </c>
      <c r="N690" s="32"/>
    </row>
    <row r="691" spans="2:17" ht="23.25" customHeight="1" x14ac:dyDescent="0.2">
      <c r="B691" s="62"/>
      <c r="C691" s="60" t="s">
        <v>10</v>
      </c>
      <c r="D691" s="200" t="s">
        <v>458</v>
      </c>
      <c r="E691" s="201"/>
      <c r="F691" s="201"/>
      <c r="G691" s="201"/>
      <c r="H691" s="202"/>
      <c r="I691" s="40"/>
      <c r="J691" s="61"/>
      <c r="K691" s="82">
        <f>Calculos!BW36*0.3</f>
        <v>188.28779999999998</v>
      </c>
      <c r="N691" s="32"/>
    </row>
    <row r="692" spans="2:17" x14ac:dyDescent="0.2">
      <c r="B692" s="62"/>
      <c r="C692" s="60" t="s">
        <v>10</v>
      </c>
      <c r="D692" s="55"/>
      <c r="E692" s="56"/>
      <c r="F692" s="56"/>
      <c r="G692" s="56"/>
      <c r="H692" s="57"/>
      <c r="I692" s="40"/>
      <c r="J692" s="61"/>
      <c r="N692" s="32"/>
    </row>
    <row r="693" spans="2:17" ht="23.25" customHeight="1" x14ac:dyDescent="0.2">
      <c r="B693" s="62" t="s">
        <v>9</v>
      </c>
      <c r="C693" s="77">
        <v>11002010</v>
      </c>
      <c r="D693" s="197" t="str">
        <f>UPPER(IF($B693="EDIF",VLOOKUP($C693,[1]EDIF!$A$1:$F$3677,2,0),(IF($B693="INFRA",VLOOKUP($C693,[1]INFRA!$A$1:$F$1859,2,0),(IF($B693="SINAPI",VLOOKUP($C693,[1]SINAPI!$A$1:$G$9552,2,0),(IF($B693="CDHU",VLOOKUP($C693,[1]CDHU!$A$1:$G$5122,2,0),(IF($B693="SIEC",VLOOKUP($C693,[1]SIEC!$A$1:$F$5304,2,0),(IF($B693="DER",VLOOKUP($C693,[1]DER!$A$1:$F$3075,2,0),(IF($B693="FDE",VLOOKUP($C693,[1]FDE!$A$1:$F$3289,2,0),(IF($B693="SICRO",VLOOKUP($C693,[1]SICRO!$A$1:$E$7371,2,0)))))))))))))))))</f>
        <v>EMBOÇO INTERNO - ARGAMASSA DE CIMENTO E AREIA 1:3</v>
      </c>
      <c r="E693" s="198"/>
      <c r="F693" s="198"/>
      <c r="G693" s="198"/>
      <c r="H693" s="199"/>
      <c r="I693" s="46" t="str">
        <f>UPPER(IF($B693="EDIF",VLOOKUP($C693,[1]EDIF!$A$1:$F$3677,3,0),(IF($B693="INFRA",VLOOKUP($C693,[1]INFRA!$A$1:$F$1859,3,0),(IF($B693="SINAPI",VLOOKUP($C693,[1]SINAPI!$A$1:$G$9552,3,0),(IF($B693="CDHU",VLOOKUP($C693,[1]CDHU!$A$1:$G$5122,3,0),(IF($B693="SIEC",VLOOKUP($C693,[1]SIEC!$A$1:$F$5304,3,0),(IF($B693="DER",VLOOKUP($C693,[1]DER!$A$1:$F$2075,3,0),(IF($B693="FDE",VLOOKUP($C693,[1]FDE!$A$1:$F$3289,3,0),(IF($B693="SICRO",VLOOKUP($C693,[1]SICRO!$A$1:$E$7371,3,0)))))))))))))))))</f>
        <v>M2</v>
      </c>
      <c r="J693" s="61">
        <f t="shared" ref="J693" si="491">ROUND(SUM(K693:K695),2)</f>
        <v>2480.54</v>
      </c>
      <c r="L693" s="1" t="str">
        <f>UPPER(ROUND((IF($B693="EDIF",VLOOKUP($C693,[1]EDIF!$A$1:$F$3677,4,0),(IF($B693="INFRA",VLOOKUP($C693,[1]INFRA!$A$1:$F$1859,4,0),(IF($B693="SINAPI",VLOOKUP($C693,[1]SINAPI!$A$1:$G$9552,4,0),(IF($B693="CDHU",VLOOKUP($C693,[1]CDHU!$A$1:$G$5122,6,0),(IF($B693="SIEC",VLOOKUP($C693,[1]SIEC!$A$1:$F$5304,5,0),(IF($B693="DER",VLOOKUP($C693,[1]DER!$A$1:$F$3075,5,0),(IF($B693="FDE",VLOOKUP($C693,[1]FDE!$A$1:$F$3289,5,0),(IF($B693="SICRO",VLOOKUP($C693,[1]SICRO!$A$1:$E$7371,4,0))))))))))))))))),2))</f>
        <v>58,39</v>
      </c>
      <c r="M693" s="1">
        <f t="shared" ref="M693" si="492">TRUNC(J693*L693,2)</f>
        <v>144838.73000000001</v>
      </c>
      <c r="N693" s="49">
        <f t="shared" ref="N693" si="493">C693</f>
        <v>11002010</v>
      </c>
      <c r="O693" s="1" t="str">
        <f>UPPER(IF($B693="EDIF",VLOOKUP($C693,[1]EDIF!$A$1:$F$2677,5,0),(IF($B693="INFRA",VLOOKUP($C693,[1]INFRA!$A$1:$F$859,5,0),(IF($B693="SINAPI",VLOOKUP($C693,[1]SINAPI!$A$1:$G$7552,7,0),(IF($B693="CDHU",VLOOKUP($C693,[1]CDHU!$A$1:$G$4122,7,0),(IF($B693="SIEC",VLOOKUP($C693,[1]SIEC!$A$1:$F$4304,6,0),(IF($B693="DER",VLOOKUP($C693,[1]DER!$A$1:$F$2075,6,0),(IF($B693="SICRO",VLOOKUP($C693,[1]SICRO!$A$1:$E$6371,5,0)))))))))))))))</f>
        <v>SIURB-E JAN/26</v>
      </c>
    </row>
    <row r="694" spans="2:17" ht="23.25" customHeight="1" x14ac:dyDescent="0.2">
      <c r="B694" s="62"/>
      <c r="C694" s="60" t="s">
        <v>10</v>
      </c>
      <c r="D694" s="200" t="s">
        <v>459</v>
      </c>
      <c r="E694" s="201"/>
      <c r="F694" s="201"/>
      <c r="G694" s="201"/>
      <c r="H694" s="202"/>
      <c r="I694" s="40"/>
      <c r="J694" s="61"/>
      <c r="K694" s="82">
        <f>J687</f>
        <v>2480.54</v>
      </c>
      <c r="N694" s="32"/>
    </row>
    <row r="695" spans="2:17" x14ac:dyDescent="0.2">
      <c r="B695" s="62"/>
      <c r="C695" s="60" t="s">
        <v>10</v>
      </c>
      <c r="D695" s="55"/>
      <c r="E695" s="56"/>
      <c r="F695" s="56"/>
      <c r="G695" s="56"/>
      <c r="H695" s="57"/>
      <c r="I695" s="40"/>
      <c r="J695" s="61"/>
      <c r="N695" s="32"/>
    </row>
    <row r="696" spans="2:17" ht="23.25" customHeight="1" x14ac:dyDescent="0.2">
      <c r="B696" s="62" t="s">
        <v>9</v>
      </c>
      <c r="C696" s="77">
        <v>11002013</v>
      </c>
      <c r="D696" s="197" t="str">
        <f>UPPER(IF($B696="EDIF",VLOOKUP($C696,[1]EDIF!$A$1:$F$3677,2,0),(IF($B696="INFRA",VLOOKUP($C696,[1]INFRA!$A$1:$F$1859,2,0),(IF($B696="SINAPI",VLOOKUP($C696,[1]SINAPI!$A$1:$G$9552,2,0),(IF($B696="CDHU",VLOOKUP($C696,[1]CDHU!$A$1:$G$5122,2,0),(IF($B696="SIEC",VLOOKUP($C696,[1]SIEC!$A$1:$F$5304,2,0),(IF($B696="DER",VLOOKUP($C696,[1]DER!$A$1:$F$3075,2,0),(IF($B696="FDE",VLOOKUP($C696,[1]FDE!$A$1:$F$3289,2,0),(IF($B696="SICRO",VLOOKUP($C696,[1]SICRO!$A$1:$E$7371,2,0)))))))))))))))))</f>
        <v>REBOCO INTERNO - ARGAMASSA PRÉ-FABRICADA</v>
      </c>
      <c r="E696" s="198"/>
      <c r="F696" s="198"/>
      <c r="G696" s="198"/>
      <c r="H696" s="199"/>
      <c r="I696" s="46" t="str">
        <f>UPPER(IF($B696="EDIF",VLOOKUP($C696,[1]EDIF!$A$1:$F$3677,3,0),(IF($B696="INFRA",VLOOKUP($C696,[1]INFRA!$A$1:$F$1859,3,0),(IF($B696="SINAPI",VLOOKUP($C696,[1]SINAPI!$A$1:$G$9552,3,0),(IF($B696="CDHU",VLOOKUP($C696,[1]CDHU!$A$1:$G$5122,3,0),(IF($B696="SIEC",VLOOKUP($C696,[1]SIEC!$A$1:$F$5304,3,0),(IF($B696="DER",VLOOKUP($C696,[1]DER!$A$1:$F$2075,3,0),(IF($B696="FDE",VLOOKUP($C696,[1]FDE!$A$1:$F$3289,3,0),(IF($B696="SICRO",VLOOKUP($C696,[1]SICRO!$A$1:$E$7371,3,0)))))))))))))))))</f>
        <v>M2</v>
      </c>
      <c r="J696" s="61">
        <f t="shared" ref="J696" si="494">ROUND(SUM(K696:K698),2)</f>
        <v>2480.54</v>
      </c>
      <c r="L696" s="1" t="str">
        <f>UPPER(ROUND((IF($B696="EDIF",VLOOKUP($C696,[1]EDIF!$A$1:$F$3677,4,0),(IF($B696="INFRA",VLOOKUP($C696,[1]INFRA!$A$1:$F$1859,4,0),(IF($B696="SINAPI",VLOOKUP($C696,[1]SINAPI!$A$1:$G$9552,4,0),(IF($B696="CDHU",VLOOKUP($C696,[1]CDHU!$A$1:$G$5122,6,0),(IF($B696="SIEC",VLOOKUP($C696,[1]SIEC!$A$1:$F$5304,5,0),(IF($B696="DER",VLOOKUP($C696,[1]DER!$A$1:$F$3075,5,0),(IF($B696="FDE",VLOOKUP($C696,[1]FDE!$A$1:$F$3289,5,0),(IF($B696="SICRO",VLOOKUP($C696,[1]SICRO!$A$1:$E$7371,4,0))))))))))))))))),2))</f>
        <v>26,76</v>
      </c>
      <c r="M696" s="1">
        <f t="shared" ref="M696" si="495">TRUNC(J696*L696,2)</f>
        <v>66379.25</v>
      </c>
      <c r="N696" s="49">
        <f t="shared" ref="N696" si="496">C696</f>
        <v>11002013</v>
      </c>
      <c r="O696" s="1" t="str">
        <f>UPPER(IF($B696="EDIF",VLOOKUP($C696,[1]EDIF!$A$1:$F$2677,5,0),(IF($B696="INFRA",VLOOKUP($C696,[1]INFRA!$A$1:$F$859,5,0),(IF($B696="SINAPI",VLOOKUP($C696,[1]SINAPI!$A$1:$G$7552,7,0),(IF($B696="CDHU",VLOOKUP($C696,[1]CDHU!$A$1:$G$4122,7,0),(IF($B696="SIEC",VLOOKUP($C696,[1]SIEC!$A$1:$F$4304,6,0),(IF($B696="DER",VLOOKUP($C696,[1]DER!$A$1:$F$2075,6,0),(IF($B696="SICRO",VLOOKUP($C696,[1]SICRO!$A$1:$E$6371,5,0)))))))))))))))</f>
        <v>SIURB-E JAN/26</v>
      </c>
    </row>
    <row r="697" spans="2:17" ht="23.25" customHeight="1" x14ac:dyDescent="0.2">
      <c r="B697" s="62"/>
      <c r="C697" s="60" t="s">
        <v>10</v>
      </c>
      <c r="D697" s="200" t="s">
        <v>459</v>
      </c>
      <c r="E697" s="201"/>
      <c r="F697" s="201"/>
      <c r="G697" s="201"/>
      <c r="H697" s="202"/>
      <c r="I697" s="40"/>
      <c r="J697" s="61"/>
      <c r="K697" s="82">
        <f>J687</f>
        <v>2480.54</v>
      </c>
      <c r="N697" s="32"/>
    </row>
    <row r="698" spans="2:17" x14ac:dyDescent="0.2">
      <c r="B698" s="62"/>
      <c r="C698" s="60" t="s">
        <v>10</v>
      </c>
      <c r="D698" s="55"/>
      <c r="E698" s="56"/>
      <c r="F698" s="56"/>
      <c r="G698" s="56"/>
      <c r="H698" s="57"/>
      <c r="I698" s="40"/>
      <c r="J698" s="61"/>
      <c r="N698" s="32"/>
    </row>
    <row r="699" spans="2:17" ht="23.25" customHeight="1" x14ac:dyDescent="0.2">
      <c r="B699" s="62" t="s">
        <v>9</v>
      </c>
      <c r="C699" s="77">
        <v>11002029</v>
      </c>
      <c r="D699" s="197" t="str">
        <f>UPPER(IF($B699="EDIF",VLOOKUP($C699,[1]EDIF!$A$1:$F$3677,2,0),(IF($B699="INFRA",VLOOKUP($C699,[1]INFRA!$A$1:$F$1859,2,0),(IF($B699="SINAPI",VLOOKUP($C699,[1]SINAPI!$A$1:$G$9552,2,0),(IF($B699="CDHU",VLOOKUP($C699,[1]CDHU!$A$1:$G$5122,2,0),(IF($B699="SIEC",VLOOKUP($C699,[1]SIEC!$A$1:$F$5304,2,0),(IF($B699="DER",VLOOKUP($C699,[1]DER!$A$1:$F$3075,2,0),(IF($B699="FDE",VLOOKUP($C699,[1]FDE!$A$1:$F$3289,2,0),(IF($B699="SICRO",VLOOKUP($C699,[1]SICRO!$A$1:$E$7371,2,0)))))))))))))))))</f>
        <v>AZULEJOS, JUNTA AMARRAÇÃO OU A PRUMO - ASSENTES COM ARGAMASSA COLANTE</v>
      </c>
      <c r="E699" s="198"/>
      <c r="F699" s="198"/>
      <c r="G699" s="198"/>
      <c r="H699" s="199"/>
      <c r="I699" s="46" t="str">
        <f>UPPER(IF($B699="EDIF",VLOOKUP($C699,[1]EDIF!$A$1:$F$3677,3,0),(IF($B699="INFRA",VLOOKUP($C699,[1]INFRA!$A$1:$F$1859,3,0),(IF($B699="SINAPI",VLOOKUP($C699,[1]SINAPI!$A$1:$G$9552,3,0),(IF($B699="CDHU",VLOOKUP($C699,[1]CDHU!$A$1:$G$5122,3,0),(IF($B699="SIEC",VLOOKUP($C699,[1]SIEC!$A$1:$F$5304,3,0),(IF($B699="DER",VLOOKUP($C699,[1]DER!$A$1:$F$2075,3,0),(IF($B699="FDE",VLOOKUP($C699,[1]FDE!$A$1:$F$3289,3,0),(IF($B699="SICRO",VLOOKUP($C699,[1]SICRO!$A$1:$E$7371,3,0)))))))))))))))))</f>
        <v>M2</v>
      </c>
      <c r="J699" s="61">
        <f t="shared" ref="J699" si="497">ROUND(SUM(K699:K701),2)</f>
        <v>528.52</v>
      </c>
      <c r="L699" s="1" t="str">
        <f>UPPER(ROUND((IF($B699="EDIF",VLOOKUP($C699,[1]EDIF!$A$1:$F$3677,4,0),(IF($B699="INFRA",VLOOKUP($C699,[1]INFRA!$A$1:$F$1859,4,0),(IF($B699="SINAPI",VLOOKUP($C699,[1]SINAPI!$A$1:$G$9552,4,0),(IF($B699="CDHU",VLOOKUP($C699,[1]CDHU!$A$1:$G$5122,6,0),(IF($B699="SIEC",VLOOKUP($C699,[1]SIEC!$A$1:$F$5304,5,0),(IF($B699="DER",VLOOKUP($C699,[1]DER!$A$1:$F$3075,5,0),(IF($B699="FDE",VLOOKUP($C699,[1]FDE!$A$1:$F$3289,5,0),(IF($B699="SICRO",VLOOKUP($C699,[1]SICRO!$A$1:$E$7371,4,0))))))))))))))))),2))</f>
        <v>68,05</v>
      </c>
      <c r="M699" s="1">
        <f t="shared" ref="M699" si="498">TRUNC(J699*L699,2)</f>
        <v>35965.78</v>
      </c>
      <c r="N699" s="49">
        <f t="shared" ref="N699" si="499">C699</f>
        <v>11002029</v>
      </c>
      <c r="O699" s="1" t="str">
        <f>UPPER(IF($B699="EDIF",VLOOKUP($C699,[1]EDIF!$A$1:$F$2677,5,0),(IF($B699="INFRA",VLOOKUP($C699,[1]INFRA!$A$1:$F$859,5,0),(IF($B699="SINAPI",VLOOKUP($C699,[1]SINAPI!$A$1:$G$7552,7,0),(IF($B699="CDHU",VLOOKUP($C699,[1]CDHU!$A$1:$G$4122,7,0),(IF($B699="SIEC",VLOOKUP($C699,[1]SIEC!$A$1:$F$4304,6,0),(IF($B699="DER",VLOOKUP($C699,[1]DER!$A$1:$F$2075,6,0),(IF($B699="SICRO",VLOOKUP($C699,[1]SICRO!$A$1:$E$6371,5,0)))))))))))))))</f>
        <v>SIURB-E JAN/26</v>
      </c>
    </row>
    <row r="700" spans="2:17" ht="23.25" customHeight="1" x14ac:dyDescent="0.2">
      <c r="B700" s="62"/>
      <c r="C700" s="60" t="s">
        <v>10</v>
      </c>
      <c r="D700" s="200" t="s">
        <v>462</v>
      </c>
      <c r="E700" s="201"/>
      <c r="F700" s="201"/>
      <c r="G700" s="201"/>
      <c r="H700" s="202"/>
      <c r="I700" s="40"/>
      <c r="J700" s="61"/>
      <c r="K700" s="82">
        <f>Calculos!CF13</f>
        <v>528.52</v>
      </c>
      <c r="N700" s="32"/>
    </row>
    <row r="701" spans="2:17" x14ac:dyDescent="0.2">
      <c r="B701" s="62"/>
      <c r="C701" s="60" t="s">
        <v>10</v>
      </c>
      <c r="D701" s="55"/>
      <c r="E701" s="56"/>
      <c r="F701" s="56"/>
      <c r="G701" s="56"/>
      <c r="H701" s="57"/>
      <c r="I701" s="40"/>
      <c r="J701" s="61"/>
      <c r="N701" s="32"/>
    </row>
    <row r="702" spans="2:17" ht="23.25" customHeight="1" x14ac:dyDescent="0.2">
      <c r="B702" s="62"/>
      <c r="C702" s="60" t="s">
        <v>8</v>
      </c>
      <c r="D702" s="194" t="s">
        <v>415</v>
      </c>
      <c r="E702" s="195"/>
      <c r="F702" s="195"/>
      <c r="G702" s="195"/>
      <c r="H702" s="196"/>
      <c r="I702" s="43"/>
      <c r="J702" s="61"/>
      <c r="N702" s="32"/>
      <c r="Q702" s="90"/>
    </row>
    <row r="703" spans="2:17" ht="23.25" customHeight="1" x14ac:dyDescent="0.2">
      <c r="B703" s="62" t="s">
        <v>9</v>
      </c>
      <c r="C703" s="77">
        <v>11003001</v>
      </c>
      <c r="D703" s="197" t="str">
        <f>UPPER(IF($B703="EDIF",VLOOKUP($C703,[1]EDIF!$A$1:$F$3677,2,0),(IF($B703="INFRA",VLOOKUP($C703,[1]INFRA!$A$1:$F$1859,2,0),(IF($B703="SINAPI",VLOOKUP($C703,[1]SINAPI!$A$1:$G$9552,2,0),(IF($B703="CDHU",VLOOKUP($C703,[1]CDHU!$A$1:$G$5122,2,0),(IF($B703="SIEC",VLOOKUP($C703,[1]SIEC!$A$1:$F$5304,2,0),(IF($B703="DER",VLOOKUP($C703,[1]DER!$A$1:$F$3075,2,0),(IF($B703="FDE",VLOOKUP($C703,[1]FDE!$A$1:$F$3289,2,0),(IF($B703="SICRO",VLOOKUP($C703,[1]SICRO!$A$1:$E$7371,2,0)))))))))))))))))</f>
        <v>CHAPISCO COMUM - ARGAMASSA DE CIMENTO E AREIA 1:3</v>
      </c>
      <c r="E703" s="198"/>
      <c r="F703" s="198"/>
      <c r="G703" s="198"/>
      <c r="H703" s="199"/>
      <c r="I703" s="46" t="str">
        <f>UPPER(IF($B703="EDIF",VLOOKUP($C703,[1]EDIF!$A$1:$F$3677,3,0),(IF($B703="INFRA",VLOOKUP($C703,[1]INFRA!$A$1:$F$1859,3,0),(IF($B703="SINAPI",VLOOKUP($C703,[1]SINAPI!$A$1:$G$9552,3,0),(IF($B703="CDHU",VLOOKUP($C703,[1]CDHU!$A$1:$G$5122,3,0),(IF($B703="SIEC",VLOOKUP($C703,[1]SIEC!$A$1:$F$5304,3,0),(IF($B703="DER",VLOOKUP($C703,[1]DER!$A$1:$F$2075,3,0),(IF($B703="FDE",VLOOKUP($C703,[1]FDE!$A$1:$F$3289,3,0),(IF($B703="SICRO",VLOOKUP($C703,[1]SICRO!$A$1:$E$7371,3,0)))))))))))))))))</f>
        <v>M2</v>
      </c>
      <c r="J703" s="61">
        <f t="shared" ref="J703" si="500">ROUND(SUM(K703:K707),2)</f>
        <v>984.87</v>
      </c>
      <c r="L703" s="1" t="str">
        <f>UPPER(ROUND((IF($B703="EDIF",VLOOKUP($C703,[1]EDIF!$A$1:$F$3677,4,0),(IF($B703="INFRA",VLOOKUP($C703,[1]INFRA!$A$1:$F$1859,4,0),(IF($B703="SINAPI",VLOOKUP($C703,[1]SINAPI!$A$1:$G$9552,4,0),(IF($B703="CDHU",VLOOKUP($C703,[1]CDHU!$A$1:$G$5122,6,0),(IF($B703="SIEC",VLOOKUP($C703,[1]SIEC!$A$1:$F$5304,5,0),(IF($B703="DER",VLOOKUP($C703,[1]DER!$A$1:$F$3075,5,0),(IF($B703="FDE",VLOOKUP($C703,[1]FDE!$A$1:$F$3289,5,0),(IF($B703="SICRO",VLOOKUP($C703,[1]SICRO!$A$1:$E$7371,4,0))))))))))))))))),2))</f>
        <v>7,74</v>
      </c>
      <c r="M703" s="1">
        <f t="shared" ref="M703" si="501">TRUNC(J703*L703,2)</f>
        <v>7622.89</v>
      </c>
      <c r="N703" s="49">
        <f t="shared" ref="N703" si="502">C703</f>
        <v>11003001</v>
      </c>
      <c r="O703" s="1" t="str">
        <f>UPPER(IF($B703="EDIF",VLOOKUP($C703,[1]EDIF!$A$1:$F$2677,5,0),(IF($B703="INFRA",VLOOKUP($C703,[1]INFRA!$A$1:$F$859,5,0),(IF($B703="SINAPI",VLOOKUP($C703,[1]SINAPI!$A$1:$G$7552,7,0),(IF($B703="CDHU",VLOOKUP($C703,[1]CDHU!$A$1:$G$4122,7,0),(IF($B703="SIEC",VLOOKUP($C703,[1]SIEC!$A$1:$F$4304,6,0),(IF($B703="DER",VLOOKUP($C703,[1]DER!$A$1:$F$2075,6,0),(IF($B703="SICRO",VLOOKUP($C703,[1]SICRO!$A$1:$E$6371,5,0)))))))))))))))</f>
        <v>SIURB-E JAN/26</v>
      </c>
    </row>
    <row r="704" spans="2:17" ht="23.25" customHeight="1" x14ac:dyDescent="0.2">
      <c r="B704" s="62"/>
      <c r="C704" s="60" t="s">
        <v>10</v>
      </c>
      <c r="D704" s="200" t="s">
        <v>479</v>
      </c>
      <c r="E704" s="201"/>
      <c r="F704" s="201"/>
      <c r="G704" s="201"/>
      <c r="H704" s="202"/>
      <c r="I704" s="40"/>
      <c r="J704" s="61"/>
      <c r="K704" s="82">
        <f>Calculos!BW40</f>
        <v>567.46199999999999</v>
      </c>
      <c r="N704" s="32"/>
    </row>
    <row r="705" spans="2:17" ht="23.25" customHeight="1" x14ac:dyDescent="0.2">
      <c r="B705" s="62"/>
      <c r="C705" s="60" t="s">
        <v>10</v>
      </c>
      <c r="D705" s="200" t="s">
        <v>479</v>
      </c>
      <c r="E705" s="201"/>
      <c r="F705" s="201"/>
      <c r="G705" s="201"/>
      <c r="H705" s="202"/>
      <c r="I705" s="40"/>
      <c r="J705" s="61"/>
      <c r="K705" s="82">
        <f>Calculos!BW41</f>
        <v>160.9375</v>
      </c>
      <c r="N705" s="32"/>
    </row>
    <row r="706" spans="2:17" ht="23.25" customHeight="1" x14ac:dyDescent="0.2">
      <c r="B706" s="62"/>
      <c r="C706" s="60" t="s">
        <v>10</v>
      </c>
      <c r="D706" s="200" t="s">
        <v>480</v>
      </c>
      <c r="E706" s="201"/>
      <c r="F706" s="201"/>
      <c r="G706" s="201"/>
      <c r="H706" s="202"/>
      <c r="I706" s="40"/>
      <c r="J706" s="61"/>
      <c r="K706" s="82">
        <f>Calculos!BW42</f>
        <v>256.47000000000003</v>
      </c>
      <c r="N706" s="32"/>
    </row>
    <row r="707" spans="2:17" x14ac:dyDescent="0.2">
      <c r="B707" s="62"/>
      <c r="C707" s="60" t="s">
        <v>10</v>
      </c>
      <c r="D707" s="55"/>
      <c r="E707" s="56"/>
      <c r="F707" s="56"/>
      <c r="G707" s="56"/>
      <c r="H707" s="57"/>
      <c r="I707" s="40"/>
      <c r="J707" s="61"/>
      <c r="N707" s="32"/>
    </row>
    <row r="708" spans="2:17" ht="23.25" customHeight="1" x14ac:dyDescent="0.2">
      <c r="B708" s="62" t="s">
        <v>9</v>
      </c>
      <c r="C708" s="77">
        <v>11003010</v>
      </c>
      <c r="D708" s="197" t="str">
        <f>UPPER(IF($B708="EDIF",VLOOKUP($C708,[1]EDIF!$A$1:$F$3677,2,0),(IF($B708="INFRA",VLOOKUP($C708,[1]INFRA!$A$1:$F$1859,2,0),(IF($B708="SINAPI",VLOOKUP($C708,[1]SINAPI!$A$1:$G$9552,2,0),(IF($B708="CDHU",VLOOKUP($C708,[1]CDHU!$A$1:$G$5122,2,0),(IF($B708="SIEC",VLOOKUP($C708,[1]SIEC!$A$1:$F$5304,2,0),(IF($B708="DER",VLOOKUP($C708,[1]DER!$A$1:$F$3075,2,0),(IF($B708="FDE",VLOOKUP($C708,[1]FDE!$A$1:$F$3289,2,0),(IF($B708="SICRO",VLOOKUP($C708,[1]SICRO!$A$1:$E$7371,2,0)))))))))))))))))</f>
        <v>EMBOÇO EXTERNO - ARGAMASSA DE CIMENTO E AREIA 1:3</v>
      </c>
      <c r="E708" s="198"/>
      <c r="F708" s="198"/>
      <c r="G708" s="198"/>
      <c r="H708" s="199"/>
      <c r="I708" s="46" t="str">
        <f>UPPER(IF($B708="EDIF",VLOOKUP($C708,[1]EDIF!$A$1:$F$3677,3,0),(IF($B708="INFRA",VLOOKUP($C708,[1]INFRA!$A$1:$F$1859,3,0),(IF($B708="SINAPI",VLOOKUP($C708,[1]SINAPI!$A$1:$G$9552,3,0),(IF($B708="CDHU",VLOOKUP($C708,[1]CDHU!$A$1:$G$5122,3,0),(IF($B708="SIEC",VLOOKUP($C708,[1]SIEC!$A$1:$F$5304,3,0),(IF($B708="DER",VLOOKUP($C708,[1]DER!$A$1:$F$2075,3,0),(IF($B708="FDE",VLOOKUP($C708,[1]FDE!$A$1:$F$3289,3,0),(IF($B708="SICRO",VLOOKUP($C708,[1]SICRO!$A$1:$E$7371,3,0)))))))))))))))))</f>
        <v>M2</v>
      </c>
      <c r="J708" s="61">
        <f t="shared" ref="J708" si="503">ROUND(SUM(K708:K710),2)</f>
        <v>984.87</v>
      </c>
      <c r="L708" s="1" t="str">
        <f>UPPER(ROUND((IF($B708="EDIF",VLOOKUP($C708,[1]EDIF!$A$1:$F$3677,4,0),(IF($B708="INFRA",VLOOKUP($C708,[1]INFRA!$A$1:$F$1859,4,0),(IF($B708="SINAPI",VLOOKUP($C708,[1]SINAPI!$A$1:$G$9552,4,0),(IF($B708="CDHU",VLOOKUP($C708,[1]CDHU!$A$1:$G$5122,6,0),(IF($B708="SIEC",VLOOKUP($C708,[1]SIEC!$A$1:$F$5304,5,0),(IF($B708="DER",VLOOKUP($C708,[1]DER!$A$1:$F$3075,5,0),(IF($B708="FDE",VLOOKUP($C708,[1]FDE!$A$1:$F$3289,5,0),(IF($B708="SICRO",VLOOKUP($C708,[1]SICRO!$A$1:$E$7371,4,0))))))))))))))))),2))</f>
        <v>58,39</v>
      </c>
      <c r="M708" s="1">
        <f t="shared" ref="M708" si="504">TRUNC(J708*L708,2)</f>
        <v>57506.55</v>
      </c>
      <c r="N708" s="49">
        <f t="shared" ref="N708" si="505">C708</f>
        <v>11003010</v>
      </c>
      <c r="O708" s="1" t="str">
        <f>UPPER(IF($B708="EDIF",VLOOKUP($C708,[1]EDIF!$A$1:$F$2677,5,0),(IF($B708="INFRA",VLOOKUP($C708,[1]INFRA!$A$1:$F$859,5,0),(IF($B708="SINAPI",VLOOKUP($C708,[1]SINAPI!$A$1:$G$7552,7,0),(IF($B708="CDHU",VLOOKUP($C708,[1]CDHU!$A$1:$G$4122,7,0),(IF($B708="SIEC",VLOOKUP($C708,[1]SIEC!$A$1:$F$4304,6,0),(IF($B708="DER",VLOOKUP($C708,[1]DER!$A$1:$F$2075,6,0),(IF($B708="SICRO",VLOOKUP($C708,[1]SICRO!$A$1:$E$6371,5,0)))))))))))))))</f>
        <v>SIURB-E JAN/26</v>
      </c>
    </row>
    <row r="709" spans="2:17" ht="23.25" customHeight="1" x14ac:dyDescent="0.2">
      <c r="B709" s="62"/>
      <c r="C709" s="60" t="s">
        <v>10</v>
      </c>
      <c r="D709" s="200" t="s">
        <v>478</v>
      </c>
      <c r="E709" s="201"/>
      <c r="F709" s="201"/>
      <c r="G709" s="201"/>
      <c r="H709" s="202"/>
      <c r="I709" s="40"/>
      <c r="J709" s="61"/>
      <c r="K709" s="82">
        <f>J703</f>
        <v>984.87</v>
      </c>
      <c r="N709" s="32"/>
    </row>
    <row r="710" spans="2:17" x14ac:dyDescent="0.2">
      <c r="B710" s="62"/>
      <c r="C710" s="60" t="s">
        <v>10</v>
      </c>
      <c r="D710" s="55"/>
      <c r="E710" s="56"/>
      <c r="F710" s="56"/>
      <c r="G710" s="56"/>
      <c r="H710" s="57"/>
      <c r="I710" s="40"/>
      <c r="J710" s="61"/>
      <c r="N710" s="32"/>
    </row>
    <row r="711" spans="2:17" ht="23.25" customHeight="1" x14ac:dyDescent="0.2">
      <c r="B711" s="62" t="s">
        <v>9</v>
      </c>
      <c r="C711" s="77">
        <v>11003013</v>
      </c>
      <c r="D711" s="197" t="str">
        <f>UPPER(IF($B711="EDIF",VLOOKUP($C711,[1]EDIF!$A$1:$F$3677,2,0),(IF($B711="INFRA",VLOOKUP($C711,[1]INFRA!$A$1:$F$1859,2,0),(IF($B711="SINAPI",VLOOKUP($C711,[1]SINAPI!$A$1:$G$9552,2,0),(IF($B711="CDHU",VLOOKUP($C711,[1]CDHU!$A$1:$G$5122,2,0),(IF($B711="SIEC",VLOOKUP($C711,[1]SIEC!$A$1:$F$5304,2,0),(IF($B711="DER",VLOOKUP($C711,[1]DER!$A$1:$F$3075,2,0),(IF($B711="FDE",VLOOKUP($C711,[1]FDE!$A$1:$F$3289,2,0),(IF($B711="SICRO",VLOOKUP($C711,[1]SICRO!$A$1:$E$7371,2,0)))))))))))))))))</f>
        <v>REBOCO EXTERNO - ARGAMASSA PRÉ-FABRICADA</v>
      </c>
      <c r="E711" s="198"/>
      <c r="F711" s="198"/>
      <c r="G711" s="198"/>
      <c r="H711" s="199"/>
      <c r="I711" s="46" t="str">
        <f>UPPER(IF($B711="EDIF",VLOOKUP($C711,[1]EDIF!$A$1:$F$3677,3,0),(IF($B711="INFRA",VLOOKUP($C711,[1]INFRA!$A$1:$F$1859,3,0),(IF($B711="SINAPI",VLOOKUP($C711,[1]SINAPI!$A$1:$G$9552,3,0),(IF($B711="CDHU",VLOOKUP($C711,[1]CDHU!$A$1:$G$5122,3,0),(IF($B711="SIEC",VLOOKUP($C711,[1]SIEC!$A$1:$F$5304,3,0),(IF($B711="DER",VLOOKUP($C711,[1]DER!$A$1:$F$2075,3,0),(IF($B711="FDE",VLOOKUP($C711,[1]FDE!$A$1:$F$3289,3,0),(IF($B711="SICRO",VLOOKUP($C711,[1]SICRO!$A$1:$E$7371,3,0)))))))))))))))))</f>
        <v>M2</v>
      </c>
      <c r="J711" s="61">
        <f t="shared" ref="J711" si="506">ROUND(SUM(K711:K713),2)</f>
        <v>984.87</v>
      </c>
      <c r="L711" s="1" t="str">
        <f>UPPER(ROUND((IF($B711="EDIF",VLOOKUP($C711,[1]EDIF!$A$1:$F$3677,4,0),(IF($B711="INFRA",VLOOKUP($C711,[1]INFRA!$A$1:$F$1859,4,0),(IF($B711="SINAPI",VLOOKUP($C711,[1]SINAPI!$A$1:$G$9552,4,0),(IF($B711="CDHU",VLOOKUP($C711,[1]CDHU!$A$1:$G$5122,6,0),(IF($B711="SIEC",VLOOKUP($C711,[1]SIEC!$A$1:$F$5304,5,0),(IF($B711="DER",VLOOKUP($C711,[1]DER!$A$1:$F$3075,5,0),(IF($B711="FDE",VLOOKUP($C711,[1]FDE!$A$1:$F$3289,5,0),(IF($B711="SICRO",VLOOKUP($C711,[1]SICRO!$A$1:$E$7371,4,0))))))))))))))))),2))</f>
        <v>25,15</v>
      </c>
      <c r="M711" s="1">
        <f t="shared" ref="M711" si="507">TRUNC(J711*L711,2)</f>
        <v>24769.48</v>
      </c>
      <c r="N711" s="49">
        <f t="shared" ref="N711" si="508">C711</f>
        <v>11003013</v>
      </c>
      <c r="O711" s="1" t="str">
        <f>UPPER(IF($B711="EDIF",VLOOKUP($C711,[1]EDIF!$A$1:$F$2677,5,0),(IF($B711="INFRA",VLOOKUP($C711,[1]INFRA!$A$1:$F$859,5,0),(IF($B711="SINAPI",VLOOKUP($C711,[1]SINAPI!$A$1:$G$7552,7,0),(IF($B711="CDHU",VLOOKUP($C711,[1]CDHU!$A$1:$G$4122,7,0),(IF($B711="SIEC",VLOOKUP($C711,[1]SIEC!$A$1:$F$4304,6,0),(IF($B711="DER",VLOOKUP($C711,[1]DER!$A$1:$F$2075,6,0),(IF($B711="SICRO",VLOOKUP($C711,[1]SICRO!$A$1:$E$6371,5,0)))))))))))))))</f>
        <v>SIURB-E JAN/26</v>
      </c>
    </row>
    <row r="712" spans="2:17" ht="23.25" customHeight="1" x14ac:dyDescent="0.2">
      <c r="B712" s="62"/>
      <c r="C712" s="60" t="s">
        <v>10</v>
      </c>
      <c r="D712" s="200" t="s">
        <v>478</v>
      </c>
      <c r="E712" s="201"/>
      <c r="F712" s="201"/>
      <c r="G712" s="201"/>
      <c r="H712" s="202"/>
      <c r="I712" s="40"/>
      <c r="J712" s="61"/>
      <c r="K712" s="82">
        <f>J703</f>
        <v>984.87</v>
      </c>
      <c r="N712" s="32"/>
    </row>
    <row r="713" spans="2:17" x14ac:dyDescent="0.2">
      <c r="B713" s="62"/>
      <c r="C713" s="60" t="s">
        <v>10</v>
      </c>
      <c r="D713" s="55"/>
      <c r="E713" s="56"/>
      <c r="F713" s="56"/>
      <c r="G713" s="56"/>
      <c r="H713" s="57"/>
      <c r="I713" s="40"/>
      <c r="J713" s="61"/>
      <c r="N713" s="32"/>
    </row>
    <row r="714" spans="2:17" ht="23.25" customHeight="1" x14ac:dyDescent="0.2">
      <c r="B714" s="62" t="s">
        <v>9</v>
      </c>
      <c r="C714" s="77">
        <v>11004056</v>
      </c>
      <c r="D714" s="197" t="str">
        <f>UPPER(IF($B714="EDIF",VLOOKUP($C714,[1]EDIF!$A$1:$F$3677,2,0),(IF($B714="INFRA",VLOOKUP($C714,[1]INFRA!$A$1:$F$1859,2,0),(IF($B714="SINAPI",VLOOKUP($C714,[1]SINAPI!$A$1:$G$9552,2,0),(IF($B714="CDHU",VLOOKUP($C714,[1]CDHU!$A$1:$G$5122,2,0),(IF($B714="SIEC",VLOOKUP($C714,[1]SIEC!$A$1:$F$5304,2,0),(IF($B714="DER",VLOOKUP($C714,[1]DER!$A$1:$F$3075,2,0),(IF($B714="FDE",VLOOKUP($C714,[1]FDE!$A$1:$F$3289,2,0),(IF($B714="SICRO",VLOOKUP($C714,[1]SICRO!$A$1:$E$7371,2,0)))))))))))))))))</f>
        <v>DG.10/16 - PEITORIL DE GRANILITE - ESPESSURA 2CM, LARGURA 20CM</v>
      </c>
      <c r="E714" s="198"/>
      <c r="F714" s="198"/>
      <c r="G714" s="198"/>
      <c r="H714" s="199"/>
      <c r="I714" s="46" t="str">
        <f>UPPER(IF($B714="EDIF",VLOOKUP($C714,[1]EDIF!$A$1:$F$3677,3,0),(IF($B714="INFRA",VLOOKUP($C714,[1]INFRA!$A$1:$F$1859,3,0),(IF($B714="SINAPI",VLOOKUP($C714,[1]SINAPI!$A$1:$G$9552,3,0),(IF($B714="CDHU",VLOOKUP($C714,[1]CDHU!$A$1:$G$5122,3,0),(IF($B714="SIEC",VLOOKUP($C714,[1]SIEC!$A$1:$F$5304,3,0),(IF($B714="DER",VLOOKUP($C714,[1]DER!$A$1:$F$2075,3,0),(IF($B714="FDE",VLOOKUP($C714,[1]FDE!$A$1:$F$3289,3,0),(IF($B714="SICRO",VLOOKUP($C714,[1]SICRO!$A$1:$E$7371,3,0)))))))))))))))))</f>
        <v>M</v>
      </c>
      <c r="J714" s="61">
        <f>ROUND(SUM(K714:K718),2)</f>
        <v>56.6</v>
      </c>
      <c r="L714" s="1" t="str">
        <f>UPPER(ROUND((IF($B714="EDIF",VLOOKUP($C714,[1]EDIF!$A$1:$F$3677,4,0),(IF($B714="INFRA",VLOOKUP($C714,[1]INFRA!$A$1:$F$1859,4,0),(IF($B714="SINAPI",VLOOKUP($C714,[1]SINAPI!$A$1:$G$9552,4,0),(IF($B714="CDHU",VLOOKUP($C714,[1]CDHU!$A$1:$G$5122,6,0),(IF($B714="SIEC",VLOOKUP($C714,[1]SIEC!$A$1:$F$5304,5,0),(IF($B714="DER",VLOOKUP($C714,[1]DER!$A$1:$F$3075,5,0),(IF($B714="FDE",VLOOKUP($C714,[1]FDE!$A$1:$F$3289,5,0),(IF($B714="SICRO",VLOOKUP($C714,[1]SICRO!$A$1:$E$7371,4,0))))))))))))))))),2))</f>
        <v>127,04</v>
      </c>
      <c r="M714" s="1">
        <f t="shared" ref="M714" si="509">TRUNC(J714*L714,2)</f>
        <v>7190.46</v>
      </c>
      <c r="N714" s="49">
        <f t="shared" ref="N714" si="510">C714</f>
        <v>11004056</v>
      </c>
      <c r="O714" s="1" t="str">
        <f>UPPER(IF($B714="EDIF",VLOOKUP($C714,[1]EDIF!$A$1:$F$2677,5,0),(IF($B714="INFRA",VLOOKUP($C714,[1]INFRA!$A$1:$F$859,5,0),(IF($B714="SINAPI",VLOOKUP($C714,[1]SINAPI!$A$1:$G$7552,7,0),(IF($B714="CDHU",VLOOKUP($C714,[1]CDHU!$A$1:$G$4122,7,0),(IF($B714="SIEC",VLOOKUP($C714,[1]SIEC!$A$1:$F$4304,6,0),(IF($B714="DER",VLOOKUP($C714,[1]DER!$A$1:$F$2075,6,0),(IF($B714="SICRO",VLOOKUP($C714,[1]SICRO!$A$1:$E$6371,5,0)))))))))))))))</f>
        <v>SIURB-E JAN/26</v>
      </c>
    </row>
    <row r="715" spans="2:17" ht="23.25" customHeight="1" x14ac:dyDescent="0.2">
      <c r="B715" s="62"/>
      <c r="C715" s="60" t="s">
        <v>10</v>
      </c>
      <c r="D715" s="200" t="s">
        <v>481</v>
      </c>
      <c r="E715" s="201"/>
      <c r="F715" s="201"/>
      <c r="G715" s="201"/>
      <c r="H715" s="202"/>
      <c r="I715" s="40"/>
      <c r="J715" s="61"/>
      <c r="K715" s="82">
        <f>25*2</f>
        <v>50</v>
      </c>
      <c r="N715" s="32"/>
    </row>
    <row r="716" spans="2:17" ht="23.25" customHeight="1" x14ac:dyDescent="0.2">
      <c r="B716" s="62"/>
      <c r="C716" s="60" t="s">
        <v>10</v>
      </c>
      <c r="D716" s="200" t="s">
        <v>482</v>
      </c>
      <c r="E716" s="201"/>
      <c r="F716" s="201"/>
      <c r="G716" s="201"/>
      <c r="H716" s="202"/>
      <c r="I716" s="40"/>
      <c r="J716" s="61"/>
      <c r="K716" s="82">
        <f>1*0.6</f>
        <v>0.6</v>
      </c>
      <c r="N716" s="32"/>
    </row>
    <row r="717" spans="2:17" ht="23.25" customHeight="1" x14ac:dyDescent="0.2">
      <c r="B717" s="62"/>
      <c r="C717" s="60" t="s">
        <v>10</v>
      </c>
      <c r="D717" s="200" t="s">
        <v>483</v>
      </c>
      <c r="E717" s="201"/>
      <c r="F717" s="201"/>
      <c r="G717" s="201"/>
      <c r="H717" s="202"/>
      <c r="I717" s="40"/>
      <c r="J717" s="61"/>
      <c r="K717" s="82">
        <f>6*1</f>
        <v>6</v>
      </c>
      <c r="N717" s="32"/>
    </row>
    <row r="718" spans="2:17" x14ac:dyDescent="0.2">
      <c r="B718" s="62"/>
      <c r="C718" s="60" t="s">
        <v>10</v>
      </c>
      <c r="D718" s="55"/>
      <c r="E718" s="56"/>
      <c r="F718" s="56"/>
      <c r="G718" s="56"/>
      <c r="H718" s="57"/>
      <c r="I718" s="40"/>
      <c r="J718" s="61"/>
      <c r="N718" s="32"/>
    </row>
    <row r="719" spans="2:17" ht="23.25" customHeight="1" x14ac:dyDescent="0.2">
      <c r="B719" s="62"/>
      <c r="C719" s="60" t="s">
        <v>8</v>
      </c>
      <c r="D719" s="194" t="s">
        <v>416</v>
      </c>
      <c r="E719" s="195"/>
      <c r="F719" s="195"/>
      <c r="G719" s="195"/>
      <c r="H719" s="196"/>
      <c r="I719" s="43"/>
      <c r="J719" s="61"/>
      <c r="N719" s="32"/>
      <c r="Q719" s="90"/>
    </row>
    <row r="720" spans="2:17" ht="23.25" customHeight="1" x14ac:dyDescent="0.2">
      <c r="B720" s="62" t="s">
        <v>9</v>
      </c>
      <c r="C720" s="77">
        <v>12001042</v>
      </c>
      <c r="D720" s="197" t="str">
        <f>UPPER(IF($B720="EDIF",VLOOKUP($C720,[1]EDIF!$A$1:$F$3677,2,0),(IF($B720="INFRA",VLOOKUP($C720,[1]INFRA!$A$1:$F$1859,2,0),(IF($B720="SINAPI",VLOOKUP($C720,[1]SINAPI!$A$1:$G$9552,2,0),(IF($B720="CDHU",VLOOKUP($C720,[1]CDHU!$A$1:$G$5122,2,0),(IF($B720="SIEC",VLOOKUP($C720,[1]SIEC!$A$1:$F$5304,2,0),(IF($B720="DER",VLOOKUP($C720,[1]DER!$A$1:$F$3075,2,0),(IF($B720="FDE",VLOOKUP($C720,[1]FDE!$A$1:$F$3289,2,0),(IF($B720="SICRO",VLOOKUP($C720,[1]SICRO!$A$1:$E$7371,2,0)))))))))))))))))</f>
        <v>FORRO DE GESSO ACARTONADO TIPO FGA (FORNECIMENTO E INSTALAÇÃO)</v>
      </c>
      <c r="E720" s="198"/>
      <c r="F720" s="198"/>
      <c r="G720" s="198"/>
      <c r="H720" s="199"/>
      <c r="I720" s="46" t="str">
        <f>UPPER(IF($B720="EDIF",VLOOKUP($C720,[1]EDIF!$A$1:$F$3677,3,0),(IF($B720="INFRA",VLOOKUP($C720,[1]INFRA!$A$1:$F$1859,3,0),(IF($B720="SINAPI",VLOOKUP($C720,[1]SINAPI!$A$1:$G$9552,3,0),(IF($B720="CDHU",VLOOKUP($C720,[1]CDHU!$A$1:$G$5122,3,0),(IF($B720="SIEC",VLOOKUP($C720,[1]SIEC!$A$1:$F$5304,3,0),(IF($B720="DER",VLOOKUP($C720,[1]DER!$A$1:$F$2075,3,0),(IF($B720="FDE",VLOOKUP($C720,[1]FDE!$A$1:$F$3289,3,0),(IF($B720="SICRO",VLOOKUP($C720,[1]SICRO!$A$1:$E$7371,3,0)))))))))))))))))</f>
        <v>M2</v>
      </c>
      <c r="J720" s="61">
        <f t="shared" ref="J720" si="511">ROUND(SUM(K720:K722),2)</f>
        <v>103.4</v>
      </c>
      <c r="L720" s="1" t="str">
        <f>UPPER(ROUND((IF($B720="EDIF",VLOOKUP($C720,[1]EDIF!$A$1:$F$3677,4,0),(IF($B720="INFRA",VLOOKUP($C720,[1]INFRA!$A$1:$F$1859,4,0),(IF($B720="SINAPI",VLOOKUP($C720,[1]SINAPI!$A$1:$G$9552,4,0),(IF($B720="CDHU",VLOOKUP($C720,[1]CDHU!$A$1:$G$5122,6,0),(IF($B720="SIEC",VLOOKUP($C720,[1]SIEC!$A$1:$F$5304,5,0),(IF($B720="DER",VLOOKUP($C720,[1]DER!$A$1:$F$3075,5,0),(IF($B720="FDE",VLOOKUP($C720,[1]FDE!$A$1:$F$3289,5,0),(IF($B720="SICRO",VLOOKUP($C720,[1]SICRO!$A$1:$E$7371,4,0))))))))))))))))),2))</f>
        <v>146,2</v>
      </c>
      <c r="M720" s="1">
        <f t="shared" ref="M720" si="512">TRUNC(J720*L720,2)</f>
        <v>15117.08</v>
      </c>
      <c r="N720" s="49">
        <f t="shared" ref="N720" si="513">C720</f>
        <v>12001042</v>
      </c>
      <c r="O720" s="1" t="str">
        <f>UPPER(IF($B720="EDIF",VLOOKUP($C720,[1]EDIF!$A$1:$F$2677,5,0),(IF($B720="INFRA",VLOOKUP($C720,[1]INFRA!$A$1:$F$859,5,0),(IF($B720="SINAPI",VLOOKUP($C720,[1]SINAPI!$A$1:$G$7552,7,0),(IF($B720="CDHU",VLOOKUP($C720,[1]CDHU!$A$1:$G$4122,7,0),(IF($B720="SIEC",VLOOKUP($C720,[1]SIEC!$A$1:$F$4304,6,0),(IF($B720="DER",VLOOKUP($C720,[1]DER!$A$1:$F$2075,6,0),(IF($B720="SICRO",VLOOKUP($C720,[1]SICRO!$A$1:$E$6371,5,0)))))))))))))))</f>
        <v>SIURB-E JAN/26</v>
      </c>
    </row>
    <row r="721" spans="2:17" ht="23.25" customHeight="1" x14ac:dyDescent="0.2">
      <c r="B721" s="62"/>
      <c r="C721" s="60" t="s">
        <v>10</v>
      </c>
      <c r="D721" s="200" t="s">
        <v>485</v>
      </c>
      <c r="E721" s="201"/>
      <c r="F721" s="201"/>
      <c r="G721" s="201"/>
      <c r="H721" s="202"/>
      <c r="I721" s="40"/>
      <c r="J721" s="61"/>
      <c r="K721" s="82" cm="1">
        <f t="array" ref="K721:L721">Calculos!BZ41:CA41</f>
        <v>103.4</v>
      </c>
      <c r="L721" s="1">
        <v>0</v>
      </c>
      <c r="N721" s="32"/>
    </row>
    <row r="722" spans="2:17" x14ac:dyDescent="0.2">
      <c r="B722" s="62"/>
      <c r="C722" s="60" t="s">
        <v>10</v>
      </c>
      <c r="D722" s="55"/>
      <c r="E722" s="56"/>
      <c r="F722" s="56"/>
      <c r="G722" s="56"/>
      <c r="H722" s="57"/>
      <c r="I722" s="40"/>
      <c r="J722" s="61"/>
      <c r="N722" s="32"/>
    </row>
    <row r="723" spans="2:17" ht="23.25" customHeight="1" x14ac:dyDescent="0.2">
      <c r="B723" s="62"/>
      <c r="C723" s="60" t="s">
        <v>8</v>
      </c>
      <c r="D723" s="194" t="s">
        <v>417</v>
      </c>
      <c r="E723" s="195"/>
      <c r="F723" s="195"/>
      <c r="G723" s="195"/>
      <c r="H723" s="196"/>
      <c r="I723" s="43"/>
      <c r="J723" s="61"/>
      <c r="N723" s="32"/>
      <c r="Q723" s="90"/>
    </row>
    <row r="724" spans="2:17" ht="23.25" customHeight="1" x14ac:dyDescent="0.2">
      <c r="B724" s="62" t="s">
        <v>9</v>
      </c>
      <c r="C724" s="77">
        <v>13001010</v>
      </c>
      <c r="D724" s="197" t="str">
        <f>UPPER(IF($B724="EDIF",VLOOKUP($C724,[1]EDIF!$A$1:$F$3677,2,0),(IF($B724="INFRA",VLOOKUP($C724,[1]INFRA!$A$1:$F$1859,2,0),(IF($B724="SINAPI",VLOOKUP($C724,[1]SINAPI!$A$1:$G$9552,2,0),(IF($B724="CDHU",VLOOKUP($C724,[1]CDHU!$A$1:$G$5122,2,0),(IF($B724="SIEC",VLOOKUP($C724,[1]SIEC!$A$1:$F$5304,2,0),(IF($B724="DER",VLOOKUP($C724,[1]DER!$A$1:$F$3075,2,0),(IF($B724="FDE",VLOOKUP($C724,[1]FDE!$A$1:$F$3289,2,0),(IF($B724="SICRO",VLOOKUP($C724,[1]SICRO!$A$1:$E$7371,2,0)))))))))))))))))</f>
        <v>LASTRO DE BRITA</v>
      </c>
      <c r="E724" s="198"/>
      <c r="F724" s="198"/>
      <c r="G724" s="198"/>
      <c r="H724" s="203"/>
      <c r="I724" s="46" t="str">
        <f>UPPER(IF($B724="EDIF",VLOOKUP($C724,[1]EDIF!$A$1:$F$3677,3,0),(IF($B724="INFRA",VLOOKUP($C724,[1]INFRA!$A$1:$F$1859,3,0),(IF($B724="SINAPI",VLOOKUP($C724,[1]SINAPI!$A$1:$G$9552,3,0),(IF($B724="CDHU",VLOOKUP($C724,[1]CDHU!$A$1:$G$5122,3,0),(IF($B724="SIEC",VLOOKUP($C724,[1]SIEC!$A$1:$F$5304,3,0),(IF($B724="DER",VLOOKUP($C724,[1]DER!$A$1:$F$2075,3,0),(IF($B724="FDE",VLOOKUP($C724,[1]FDE!$A$1:$F$3289,3,0),(IF($B724="SICRO",VLOOKUP($C724,[1]SICRO!$A$1:$E$7371,3,0)))))))))))))))))</f>
        <v>M3</v>
      </c>
      <c r="J724" s="61">
        <f t="shared" ref="J724" si="514">ROUND(SUM(K724:K726),2)</f>
        <v>20.11</v>
      </c>
      <c r="L724" s="1" t="str">
        <f>UPPER(ROUND((IF($B724="EDIF",VLOOKUP($C724,[1]EDIF!$A$1:$F$3677,4,0),(IF($B724="INFRA",VLOOKUP($C724,[1]INFRA!$A$1:$F$1859,4,0),(IF($B724="SINAPI",VLOOKUP($C724,[1]SINAPI!$A$1:$G$9552,4,0),(IF($B724="CDHU",VLOOKUP($C724,[1]CDHU!$A$1:$G$5122,6,0),(IF($B724="SIEC",VLOOKUP($C724,[1]SIEC!$A$1:$F$5304,5,0),(IF($B724="DER",VLOOKUP($C724,[1]DER!$A$1:$F$3075,5,0),(IF($B724="FDE",VLOOKUP($C724,[1]FDE!$A$1:$F$3289,5,0),(IF($B724="SICRO",VLOOKUP($C724,[1]SICRO!$A$1:$E$7371,4,0))))))))))))))))),2))</f>
        <v>248,29</v>
      </c>
      <c r="M724" s="1">
        <f t="shared" ref="M724" si="515">TRUNC(J724*L724,2)</f>
        <v>4993.1099999999997</v>
      </c>
      <c r="N724" s="49">
        <f t="shared" ref="N724" si="516">C724</f>
        <v>13001010</v>
      </c>
      <c r="O724" s="1" t="str">
        <f>UPPER(IF($B724="EDIF",VLOOKUP($C724,[1]EDIF!$A$1:$F$2677,5,0),(IF($B724="INFRA",VLOOKUP($C724,[1]INFRA!$A$1:$F$859,5,0),(IF($B724="SINAPI",VLOOKUP($C724,[1]SINAPI!$A$1:$G$7552,7,0),(IF($B724="CDHU",VLOOKUP($C724,[1]CDHU!$A$1:$G$4122,7,0),(IF($B724="SIEC",VLOOKUP($C724,[1]SIEC!$A$1:$F$4304,6,0),(IF($B724="DER",VLOOKUP($C724,[1]DER!$A$1:$F$2075,6,0),(IF($B724="SICRO",VLOOKUP($C724,[1]SICRO!$A$1:$E$6371,5,0)))))))))))))))</f>
        <v>SIURB-E JAN/26</v>
      </c>
    </row>
    <row r="725" spans="2:17" ht="23.25" customHeight="1" x14ac:dyDescent="0.2">
      <c r="B725" s="62"/>
      <c r="C725" s="60" t="s">
        <v>10</v>
      </c>
      <c r="D725" s="200" t="s">
        <v>463</v>
      </c>
      <c r="E725" s="201"/>
      <c r="F725" s="201"/>
      <c r="G725" s="201"/>
      <c r="H725" s="202"/>
      <c r="I725" s="40"/>
      <c r="J725" s="61"/>
      <c r="K725" s="82">
        <f>Calculos!BT25*0.03</f>
        <v>20.113626000000004</v>
      </c>
      <c r="N725" s="32"/>
    </row>
    <row r="726" spans="2:17" x14ac:dyDescent="0.2">
      <c r="B726" s="62"/>
      <c r="C726" s="60" t="s">
        <v>10</v>
      </c>
      <c r="D726" s="55"/>
      <c r="E726" s="56"/>
      <c r="F726" s="56"/>
      <c r="G726" s="56"/>
      <c r="H726" s="57"/>
      <c r="I726" s="40"/>
      <c r="J726" s="61"/>
      <c r="N726" s="32"/>
    </row>
    <row r="727" spans="2:17" ht="23.25" customHeight="1" x14ac:dyDescent="0.2">
      <c r="B727" s="62" t="s">
        <v>9</v>
      </c>
      <c r="C727" s="77">
        <v>13002013</v>
      </c>
      <c r="D727" s="197" t="str">
        <f>UPPER(IF($B727="EDIF",VLOOKUP($C727,[1]EDIF!$A$1:$F$3677,2,0),(IF($B727="INFRA",VLOOKUP($C727,[1]INFRA!$A$1:$F$1859,2,0),(IF($B727="SINAPI",VLOOKUP($C727,[1]SINAPI!$A$1:$G$9552,2,0),(IF($B727="CDHU",VLOOKUP($C727,[1]CDHU!$A$1:$G$5122,2,0),(IF($B727="SIEC",VLOOKUP($C727,[1]SIEC!$A$1:$F$5304,2,0),(IF($B727="DER",VLOOKUP($C727,[1]DER!$A$1:$F$3075,2,0),(IF($B727="FDE",VLOOKUP($C727,[1]FDE!$A$1:$F$3289,2,0),(IF($B727="SICRO",VLOOKUP($C727,[1]SICRO!$A$1:$E$7371,2,0)))))))))))))))))</f>
        <v xml:space="preserve"> CONTRAPISO CONVENCIONAL COM ESPESSURA ATÉ 4 CM</v>
      </c>
      <c r="E727" s="198"/>
      <c r="F727" s="198"/>
      <c r="G727" s="198"/>
      <c r="H727" s="199"/>
      <c r="I727" s="46" t="str">
        <f>UPPER(IF($B727="EDIF",VLOOKUP($C727,[1]EDIF!$A$1:$F$3677,3,0),(IF($B727="INFRA",VLOOKUP($C727,[1]INFRA!$A$1:$F$1859,3,0),(IF($B727="SINAPI",VLOOKUP($C727,[1]SINAPI!$A$1:$G$9552,3,0),(IF($B727="CDHU",VLOOKUP($C727,[1]CDHU!$A$1:$G$5122,3,0),(IF($B727="SIEC",VLOOKUP($C727,[1]SIEC!$A$1:$F$5304,3,0),(IF($B727="DER",VLOOKUP($C727,[1]DER!$A$1:$F$2075,3,0),(IF($B727="FDE",VLOOKUP($C727,[1]FDE!$A$1:$F$3289,3,0),(IF($B727="SICRO",VLOOKUP($C727,[1]SICRO!$A$1:$E$7371,3,0)))))))))))))))))</f>
        <v>M2</v>
      </c>
      <c r="J727" s="61">
        <f t="shared" ref="J727" si="517">ROUND(SUM(K727:K729),2)</f>
        <v>670.45</v>
      </c>
      <c r="L727" s="1" t="str">
        <f>UPPER(ROUND((IF($B727="EDIF",VLOOKUP($C727,[1]EDIF!$A$1:$F$3677,4,0),(IF($B727="INFRA",VLOOKUP($C727,[1]INFRA!$A$1:$F$1859,4,0),(IF($B727="SINAPI",VLOOKUP($C727,[1]SINAPI!$A$1:$G$9552,4,0),(IF($B727="CDHU",VLOOKUP($C727,[1]CDHU!$A$1:$G$5122,6,0),(IF($B727="SIEC",VLOOKUP($C727,[1]SIEC!$A$1:$F$5304,5,0),(IF($B727="DER",VLOOKUP($C727,[1]DER!$A$1:$F$3075,5,0),(IF($B727="FDE",VLOOKUP($C727,[1]FDE!$A$1:$F$3289,5,0),(IF($B727="SICRO",VLOOKUP($C727,[1]SICRO!$A$1:$E$7371,4,0))))))))))))))))),2))</f>
        <v>42,98</v>
      </c>
      <c r="M727" s="1">
        <f t="shared" ref="M727" si="518">TRUNC(J727*L727,2)</f>
        <v>28815.94</v>
      </c>
      <c r="N727" s="49">
        <f t="shared" ref="N727" si="519">C727</f>
        <v>13002013</v>
      </c>
      <c r="O727" s="1" t="str">
        <f>UPPER(IF($B727="EDIF",VLOOKUP($C727,[1]EDIF!$A$1:$F$2677,5,0),(IF($B727="INFRA",VLOOKUP($C727,[1]INFRA!$A$1:$F$859,5,0),(IF($B727="SINAPI",VLOOKUP($C727,[1]SINAPI!$A$1:$G$7552,7,0),(IF($B727="CDHU",VLOOKUP($C727,[1]CDHU!$A$1:$G$4122,7,0),(IF($B727="SIEC",VLOOKUP($C727,[1]SIEC!$A$1:$F$4304,6,0),(IF($B727="DER",VLOOKUP($C727,[1]DER!$A$1:$F$2075,6,0),(IF($B727="SICRO",VLOOKUP($C727,[1]SICRO!$A$1:$E$6371,5,0)))))))))))))))</f>
        <v>SIURB-E JAN/26</v>
      </c>
    </row>
    <row r="728" spans="2:17" ht="23.25" customHeight="1" x14ac:dyDescent="0.2">
      <c r="B728" s="62"/>
      <c r="C728" s="60" t="s">
        <v>10</v>
      </c>
      <c r="D728" s="200" t="s">
        <v>464</v>
      </c>
      <c r="E728" s="201"/>
      <c r="F728" s="201"/>
      <c r="G728" s="201"/>
      <c r="H728" s="202"/>
      <c r="I728" s="40"/>
      <c r="J728" s="61"/>
      <c r="K728" s="82">
        <f>Calculos!BT25</f>
        <v>670.45420000000013</v>
      </c>
      <c r="N728" s="32"/>
    </row>
    <row r="729" spans="2:17" x14ac:dyDescent="0.2">
      <c r="B729" s="62"/>
      <c r="C729" s="60" t="s">
        <v>10</v>
      </c>
      <c r="D729" s="55"/>
      <c r="E729" s="56"/>
      <c r="F729" s="56"/>
      <c r="G729" s="56"/>
      <c r="H729" s="57"/>
      <c r="I729" s="40"/>
      <c r="J729" s="61"/>
      <c r="N729" s="32"/>
    </row>
    <row r="730" spans="2:17" ht="23.25" customHeight="1" x14ac:dyDescent="0.2">
      <c r="B730" s="62" t="s">
        <v>9</v>
      </c>
      <c r="C730" s="77">
        <v>13002001</v>
      </c>
      <c r="D730" s="197" t="str">
        <f>UPPER(IF($B730="EDIF",VLOOKUP($C730,[1]EDIF!$A$1:$F$3677,2,0),(IF($B730="INFRA",VLOOKUP($C730,[1]INFRA!$A$1:$F$1859,2,0),(IF($B730="SINAPI",VLOOKUP($C730,[1]SINAPI!$A$1:$G$9552,2,0),(IF($B730="CDHU",VLOOKUP($C730,[1]CDHU!$A$1:$G$5122,2,0),(IF($B730="SIEC",VLOOKUP($C730,[1]SIEC!$A$1:$F$5304,2,0),(IF($B730="DER",VLOOKUP($C730,[1]DER!$A$1:$F$3075,2,0),(IF($B730="FDE",VLOOKUP($C730,[1]FDE!$A$1:$F$3289,2,0),(IF($B730="SICRO",VLOOKUP($C730,[1]SICRO!$A$1:$E$7371,2,0)))))))))))))))))</f>
        <v>CIMENTADO COMUM, DESEMPENADO - ESPESSURA 20MM</v>
      </c>
      <c r="E730" s="198"/>
      <c r="F730" s="198"/>
      <c r="G730" s="198"/>
      <c r="H730" s="199"/>
      <c r="I730" s="46" t="str">
        <f>UPPER(IF($B730="EDIF",VLOOKUP($C730,[1]EDIF!$A$1:$F$3677,3,0),(IF($B730="INFRA",VLOOKUP($C730,[1]INFRA!$A$1:$F$1859,3,0),(IF($B730="SINAPI",VLOOKUP($C730,[1]SINAPI!$A$1:$G$9552,3,0),(IF($B730="CDHU",VLOOKUP($C730,[1]CDHU!$A$1:$G$5122,3,0),(IF($B730="SIEC",VLOOKUP($C730,[1]SIEC!$A$1:$F$5304,3,0),(IF($B730="DER",VLOOKUP($C730,[1]DER!$A$1:$F$2075,3,0),(IF($B730="FDE",VLOOKUP($C730,[1]FDE!$A$1:$F$3289,3,0),(IF($B730="SICRO",VLOOKUP($C730,[1]SICRO!$A$1:$E$7371,3,0)))))))))))))))))</f>
        <v>M2</v>
      </c>
      <c r="J730" s="61">
        <f t="shared" ref="J730" si="520">ROUND(SUM(K730:K732),2)</f>
        <v>670.45</v>
      </c>
      <c r="L730" s="1" t="str">
        <f>UPPER(ROUND((IF($B730="EDIF",VLOOKUP($C730,[1]EDIF!$A$1:$F$3677,4,0),(IF($B730="INFRA",VLOOKUP($C730,[1]INFRA!$A$1:$F$1859,4,0),(IF($B730="SINAPI",VLOOKUP($C730,[1]SINAPI!$A$1:$G$9552,4,0),(IF($B730="CDHU",VLOOKUP($C730,[1]CDHU!$A$1:$G$5122,6,0),(IF($B730="SIEC",VLOOKUP($C730,[1]SIEC!$A$1:$F$5304,5,0),(IF($B730="DER",VLOOKUP($C730,[1]DER!$A$1:$F$3075,5,0),(IF($B730="FDE",VLOOKUP($C730,[1]FDE!$A$1:$F$3289,5,0),(IF($B730="SICRO",VLOOKUP($C730,[1]SICRO!$A$1:$E$7371,4,0))))))))))))))))),2))</f>
        <v>66,63</v>
      </c>
      <c r="M730" s="1">
        <f t="shared" ref="M730" si="521">TRUNC(J730*L730,2)</f>
        <v>44672.08</v>
      </c>
      <c r="N730" s="49">
        <f t="shared" ref="N730" si="522">C730</f>
        <v>13002001</v>
      </c>
      <c r="O730" s="1" t="str">
        <f>UPPER(IF($B730="EDIF",VLOOKUP($C730,[1]EDIF!$A$1:$F$2677,5,0),(IF($B730="INFRA",VLOOKUP($C730,[1]INFRA!$A$1:$F$859,5,0),(IF($B730="SINAPI",VLOOKUP($C730,[1]SINAPI!$A$1:$G$7552,7,0),(IF($B730="CDHU",VLOOKUP($C730,[1]CDHU!$A$1:$G$4122,7,0),(IF($B730="SIEC",VLOOKUP($C730,[1]SIEC!$A$1:$F$4304,6,0),(IF($B730="DER",VLOOKUP($C730,[1]DER!$A$1:$F$2075,6,0),(IF($B730="SICRO",VLOOKUP($C730,[1]SICRO!$A$1:$E$6371,5,0)))))))))))))))</f>
        <v>SIURB-E JAN/26</v>
      </c>
    </row>
    <row r="731" spans="2:17" ht="23.25" customHeight="1" x14ac:dyDescent="0.2">
      <c r="B731" s="62"/>
      <c r="C731" s="60" t="s">
        <v>10</v>
      </c>
      <c r="D731" s="200" t="s">
        <v>538</v>
      </c>
      <c r="E731" s="201"/>
      <c r="F731" s="201"/>
      <c r="G731" s="201"/>
      <c r="H731" s="202"/>
      <c r="I731" s="40"/>
      <c r="J731" s="61"/>
      <c r="K731" s="82">
        <f>Calculos!BT25</f>
        <v>670.45420000000013</v>
      </c>
      <c r="N731" s="32"/>
    </row>
    <row r="732" spans="2:17" x14ac:dyDescent="0.2">
      <c r="B732" s="62"/>
      <c r="C732" s="60" t="s">
        <v>10</v>
      </c>
      <c r="D732" s="55"/>
      <c r="E732" s="56"/>
      <c r="F732" s="56"/>
      <c r="G732" s="56"/>
      <c r="H732" s="57"/>
      <c r="I732" s="40"/>
      <c r="J732" s="61"/>
      <c r="N732" s="32"/>
    </row>
    <row r="733" spans="2:17" ht="23.25" customHeight="1" x14ac:dyDescent="0.2">
      <c r="B733" s="62" t="s">
        <v>9</v>
      </c>
      <c r="C733" s="77">
        <v>13002039</v>
      </c>
      <c r="D733" s="197" t="str">
        <f>UPPER(IF($B733="EDIF",VLOOKUP($C733,[1]EDIF!$A$1:$F$3677,2,0),(IF($B733="INFRA",VLOOKUP($C733,[1]INFRA!$A$1:$F$1859,2,0),(IF($B733="SINAPI",VLOOKUP($C733,[1]SINAPI!$A$1:$G$9552,2,0),(IF($B733="CDHU",VLOOKUP($C733,[1]CDHU!$A$1:$G$5122,2,0),(IF($B733="SIEC",VLOOKUP($C733,[1]SIEC!$A$1:$F$5304,2,0),(IF($B733="DER",VLOOKUP($C733,[1]DER!$A$1:$F$3075,2,0),(IF($B733="FDE",VLOOKUP($C733,[1]FDE!$A$1:$F$3289,2,0),(IF($B733="SICRO",VLOOKUP($C733,[1]SICRO!$A$1:$E$7371,2,0)))))))))))))))))</f>
        <v>PISO CERÂMICO NÃO ESMALTADO ANTIDERRAPANTE - ASSENTADO COM ARGAMASSA COLANTE (PARA COZINHAS E REFEITÓRIOS)</v>
      </c>
      <c r="E733" s="198"/>
      <c r="F733" s="198"/>
      <c r="G733" s="198"/>
      <c r="H733" s="199"/>
      <c r="I733" s="46" t="str">
        <f>UPPER(IF($B733="EDIF",VLOOKUP($C733,[1]EDIF!$A$1:$F$3677,3,0),(IF($B733="INFRA",VLOOKUP($C733,[1]INFRA!$A$1:$F$1859,3,0),(IF($B733="SINAPI",VLOOKUP($C733,[1]SINAPI!$A$1:$G$9552,3,0),(IF($B733="CDHU",VLOOKUP($C733,[1]CDHU!$A$1:$G$5122,3,0),(IF($B733="SIEC",VLOOKUP($C733,[1]SIEC!$A$1:$F$5304,3,0),(IF($B733="DER",VLOOKUP($C733,[1]DER!$A$1:$F$2075,3,0),(IF($B733="FDE",VLOOKUP($C733,[1]FDE!$A$1:$F$3289,3,0),(IF($B733="SICRO",VLOOKUP($C733,[1]SICRO!$A$1:$E$7371,3,0)))))))))))))))))</f>
        <v>M2</v>
      </c>
      <c r="J733" s="61">
        <f t="shared" ref="J733" si="523">ROUND(SUM(K733:K735),2)</f>
        <v>175.93</v>
      </c>
      <c r="L733" s="1" t="str">
        <f>UPPER(ROUND((IF($B733="EDIF",VLOOKUP($C733,[1]EDIF!$A$1:$F$3677,4,0),(IF($B733="INFRA",VLOOKUP($C733,[1]INFRA!$A$1:$F$1859,4,0),(IF($B733="SINAPI",VLOOKUP($C733,[1]SINAPI!$A$1:$G$9552,4,0),(IF($B733="CDHU",VLOOKUP($C733,[1]CDHU!$A$1:$G$5122,6,0),(IF($B733="SIEC",VLOOKUP($C733,[1]SIEC!$A$1:$F$5304,5,0),(IF($B733="DER",VLOOKUP($C733,[1]DER!$A$1:$F$3075,5,0),(IF($B733="FDE",VLOOKUP($C733,[1]FDE!$A$1:$F$3289,5,0),(IF($B733="SICRO",VLOOKUP($C733,[1]SICRO!$A$1:$E$7371,4,0))))))))))))))))),2))</f>
        <v>235,46</v>
      </c>
      <c r="M733" s="1">
        <f t="shared" ref="M733" si="524">TRUNC(J733*L733,2)</f>
        <v>41424.47</v>
      </c>
      <c r="N733" s="49">
        <f t="shared" ref="N733" si="525">C733</f>
        <v>13002039</v>
      </c>
      <c r="O733" s="1" t="str">
        <f>UPPER(IF($B733="EDIF",VLOOKUP($C733,[1]EDIF!$A$1:$F$2677,5,0),(IF($B733="INFRA",VLOOKUP($C733,[1]INFRA!$A$1:$F$859,5,0),(IF($B733="SINAPI",VLOOKUP($C733,[1]SINAPI!$A$1:$G$7552,7,0),(IF($B733="CDHU",VLOOKUP($C733,[1]CDHU!$A$1:$G$4122,7,0),(IF($B733="SIEC",VLOOKUP($C733,[1]SIEC!$A$1:$F$4304,6,0),(IF($B733="DER",VLOOKUP($C733,[1]DER!$A$1:$F$2075,6,0),(IF($B733="SICRO",VLOOKUP($C733,[1]SICRO!$A$1:$E$6371,5,0)))))))))))))))</f>
        <v>SIURB-E JAN/26</v>
      </c>
    </row>
    <row r="734" spans="2:17" ht="23.25" customHeight="1" x14ac:dyDescent="0.2">
      <c r="B734" s="62"/>
      <c r="C734" s="60" t="s">
        <v>10</v>
      </c>
      <c r="D734" s="200" t="s">
        <v>468</v>
      </c>
      <c r="E734" s="201"/>
      <c r="F734" s="201"/>
      <c r="G734" s="201"/>
      <c r="H734" s="202"/>
      <c r="I734" s="40"/>
      <c r="J734" s="61"/>
      <c r="K734" s="82">
        <f>Calculos!BZ35</f>
        <v>175.9281</v>
      </c>
      <c r="N734" s="32"/>
    </row>
    <row r="735" spans="2:17" x14ac:dyDescent="0.2">
      <c r="B735" s="62"/>
      <c r="C735" s="60" t="s">
        <v>10</v>
      </c>
      <c r="D735" s="55"/>
      <c r="E735" s="56"/>
      <c r="F735" s="56"/>
      <c r="G735" s="56"/>
      <c r="H735" s="57"/>
      <c r="I735" s="40"/>
      <c r="J735" s="61"/>
      <c r="N735" s="32"/>
    </row>
    <row r="736" spans="2:17" ht="23.25" customHeight="1" x14ac:dyDescent="0.2">
      <c r="B736" s="62" t="s">
        <v>9</v>
      </c>
      <c r="C736" s="77">
        <v>13002042</v>
      </c>
      <c r="D736" s="197" t="str">
        <f>UPPER(IF($B736="EDIF",VLOOKUP($C736,[1]EDIF!$A$1:$F$3677,2,0),(IF($B736="INFRA",VLOOKUP($C736,[1]INFRA!$A$1:$F$1859,2,0),(IF($B736="SINAPI",VLOOKUP($C736,[1]SINAPI!$A$1:$G$9552,2,0),(IF($B736="CDHU",VLOOKUP($C736,[1]CDHU!$A$1:$G$5122,2,0),(IF($B736="SIEC",VLOOKUP($C736,[1]SIEC!$A$1:$F$5304,2,0),(IF($B736="DER",VLOOKUP($C736,[1]DER!$A$1:$F$3075,2,0),(IF($B736="FDE",VLOOKUP($C736,[1]FDE!$A$1:$F$3289,2,0),(IF($B736="SICRO",VLOOKUP($C736,[1]SICRO!$A$1:$E$7371,2,0)))))))))))))))))</f>
        <v>PISO CERÂMICO ESMALTADO (PEI-5) - ASSENTADO COM ARGAMASSA COLANTE</v>
      </c>
      <c r="E736" s="198"/>
      <c r="F736" s="198"/>
      <c r="G736" s="198"/>
      <c r="H736" s="199"/>
      <c r="I736" s="46" t="str">
        <f>UPPER(IF($B736="EDIF",VLOOKUP($C736,[1]EDIF!$A$1:$F$3677,3,0),(IF($B736="INFRA",VLOOKUP($C736,[1]INFRA!$A$1:$F$1859,3,0),(IF($B736="SINAPI",VLOOKUP($C736,[1]SINAPI!$A$1:$G$9552,3,0),(IF($B736="CDHU",VLOOKUP($C736,[1]CDHU!$A$1:$G$5122,3,0),(IF($B736="SIEC",VLOOKUP($C736,[1]SIEC!$A$1:$F$5304,3,0),(IF($B736="DER",VLOOKUP($C736,[1]DER!$A$1:$F$2075,3,0),(IF($B736="FDE",VLOOKUP($C736,[1]FDE!$A$1:$F$3289,3,0),(IF($B736="SICRO",VLOOKUP($C736,[1]SICRO!$A$1:$E$7371,3,0)))))))))))))))))</f>
        <v>M2</v>
      </c>
      <c r="J736" s="61">
        <f t="shared" ref="J736" si="526">ROUND(SUM(K736:K738),2)</f>
        <v>797.29</v>
      </c>
      <c r="L736" s="1" t="str">
        <f>UPPER(ROUND((IF($B736="EDIF",VLOOKUP($C736,[1]EDIF!$A$1:$F$3677,4,0),(IF($B736="INFRA",VLOOKUP($C736,[1]INFRA!$A$1:$F$1859,4,0),(IF($B736="SINAPI",VLOOKUP($C736,[1]SINAPI!$A$1:$G$9552,4,0),(IF($B736="CDHU",VLOOKUP($C736,[1]CDHU!$A$1:$G$5122,6,0),(IF($B736="SIEC",VLOOKUP($C736,[1]SIEC!$A$1:$F$5304,5,0),(IF($B736="DER",VLOOKUP($C736,[1]DER!$A$1:$F$3075,5,0),(IF($B736="FDE",VLOOKUP($C736,[1]FDE!$A$1:$F$3289,5,0),(IF($B736="SICRO",VLOOKUP($C736,[1]SICRO!$A$1:$E$7371,4,0))))))))))))))))),2))</f>
        <v>102,67</v>
      </c>
      <c r="M736" s="1">
        <f t="shared" ref="M736" si="527">TRUNC(J736*L736,2)</f>
        <v>81857.759999999995</v>
      </c>
      <c r="N736" s="49">
        <f t="shared" ref="N736" si="528">C736</f>
        <v>13002042</v>
      </c>
      <c r="O736" s="1" t="str">
        <f>UPPER(IF($B736="EDIF",VLOOKUP($C736,[1]EDIF!$A$1:$F$2677,5,0),(IF($B736="INFRA",VLOOKUP($C736,[1]INFRA!$A$1:$F$859,5,0),(IF($B736="SINAPI",VLOOKUP($C736,[1]SINAPI!$A$1:$G$7552,7,0),(IF($B736="CDHU",VLOOKUP($C736,[1]CDHU!$A$1:$G$4122,7,0),(IF($B736="SIEC",VLOOKUP($C736,[1]SIEC!$A$1:$F$4304,6,0),(IF($B736="DER",VLOOKUP($C736,[1]DER!$A$1:$F$2075,6,0),(IF($B736="SICRO",VLOOKUP($C736,[1]SICRO!$A$1:$E$6371,5,0)))))))))))))))</f>
        <v>SIURB-E JAN/26</v>
      </c>
    </row>
    <row r="737" spans="2:17" ht="23.25" customHeight="1" x14ac:dyDescent="0.2">
      <c r="B737" s="62"/>
      <c r="C737" s="60" t="s">
        <v>10</v>
      </c>
      <c r="D737" s="200" t="s">
        <v>469</v>
      </c>
      <c r="E737" s="201"/>
      <c r="F737" s="201"/>
      <c r="G737" s="201"/>
      <c r="H737" s="202"/>
      <c r="I737" s="40"/>
      <c r="J737" s="61"/>
      <c r="K737" s="82">
        <f>Calculos!BZ26</f>
        <v>797.28610000000003</v>
      </c>
      <c r="N737" s="32"/>
    </row>
    <row r="738" spans="2:17" x14ac:dyDescent="0.2">
      <c r="B738" s="62"/>
      <c r="C738" s="60" t="s">
        <v>10</v>
      </c>
      <c r="D738" s="55"/>
      <c r="E738" s="56"/>
      <c r="F738" s="56"/>
      <c r="G738" s="56"/>
      <c r="H738" s="57"/>
      <c r="I738" s="40"/>
      <c r="J738" s="61"/>
      <c r="N738" s="32"/>
    </row>
    <row r="739" spans="2:17" ht="23.25" customHeight="1" x14ac:dyDescent="0.2">
      <c r="B739" s="62" t="s">
        <v>9</v>
      </c>
      <c r="C739" s="77">
        <v>13002043</v>
      </c>
      <c r="D739" s="197" t="str">
        <f>UPPER(IF($B739="EDIF",VLOOKUP($C739,[1]EDIF!$A$1:$F$3677,2,0),(IF($B739="INFRA",VLOOKUP($C739,[1]INFRA!$A$1:$F$1859,2,0),(IF($B739="SINAPI",VLOOKUP($C739,[1]SINAPI!$A$1:$G$9552,2,0),(IF($B739="CDHU",VLOOKUP($C739,[1]CDHU!$A$1:$G$5122,2,0),(IF($B739="SIEC",VLOOKUP($C739,[1]SIEC!$A$1:$F$5304,2,0),(IF($B739="DER",VLOOKUP($C739,[1]DER!$A$1:$F$3075,2,0),(IF($B739="FDE",VLOOKUP($C739,[1]FDE!$A$1:$F$3289,2,0),(IF($B739="SICRO",VLOOKUP($C739,[1]SICRO!$A$1:$E$7371,2,0)))))))))))))))))</f>
        <v>PISO PODOTÁTIL, ALERTA OU DIRECIONAL, EM BORRACHA SINTÉTICA ASSENTES COM COLA</v>
      </c>
      <c r="E739" s="198"/>
      <c r="F739" s="198"/>
      <c r="G739" s="198"/>
      <c r="H739" s="199"/>
      <c r="I739" s="46" t="str">
        <f>UPPER(IF($B739="EDIF",VLOOKUP($C739,[1]EDIF!$A$1:$F$3677,3,0),(IF($B739="INFRA",VLOOKUP($C739,[1]INFRA!$A$1:$F$1859,3,0),(IF($B739="SINAPI",VLOOKUP($C739,[1]SINAPI!$A$1:$G$9552,3,0),(IF($B739="CDHU",VLOOKUP($C739,[1]CDHU!$A$1:$G$5122,3,0),(IF($B739="SIEC",VLOOKUP($C739,[1]SIEC!$A$1:$F$5304,3,0),(IF($B739="DER",VLOOKUP($C739,[1]DER!$A$1:$F$2075,3,0),(IF($B739="FDE",VLOOKUP($C739,[1]FDE!$A$1:$F$3289,3,0),(IF($B739="SICRO",VLOOKUP($C739,[1]SICRO!$A$1:$E$7371,3,0)))))))))))))))))</f>
        <v>M2</v>
      </c>
      <c r="J739" s="61">
        <f t="shared" ref="J739" si="529">ROUND(SUM(K739:K741),2)</f>
        <v>75.56</v>
      </c>
      <c r="L739" s="1" t="str">
        <f>UPPER(ROUND((IF($B739="EDIF",VLOOKUP($C739,[1]EDIF!$A$1:$F$3677,4,0),(IF($B739="INFRA",VLOOKUP($C739,[1]INFRA!$A$1:$F$1859,4,0),(IF($B739="SINAPI",VLOOKUP($C739,[1]SINAPI!$A$1:$G$9552,4,0),(IF($B739="CDHU",VLOOKUP($C739,[1]CDHU!$A$1:$G$5122,6,0),(IF($B739="SIEC",VLOOKUP($C739,[1]SIEC!$A$1:$F$5304,5,0),(IF($B739="DER",VLOOKUP($C739,[1]DER!$A$1:$F$3075,5,0),(IF($B739="FDE",VLOOKUP($C739,[1]FDE!$A$1:$F$3289,5,0),(IF($B739="SICRO",VLOOKUP($C739,[1]SICRO!$A$1:$E$7371,4,0))))))))))))))))),2))</f>
        <v>234,63</v>
      </c>
      <c r="M739" s="1">
        <f t="shared" ref="M739" si="530">TRUNC(J739*L739,2)</f>
        <v>17728.64</v>
      </c>
      <c r="N739" s="49">
        <f t="shared" ref="N739" si="531">C739</f>
        <v>13002043</v>
      </c>
      <c r="O739" s="1" t="str">
        <f>UPPER(IF($B739="EDIF",VLOOKUP($C739,[1]EDIF!$A$1:$F$2677,5,0),(IF($B739="INFRA",VLOOKUP($C739,[1]INFRA!$A$1:$F$859,5,0),(IF($B739="SINAPI",VLOOKUP($C739,[1]SINAPI!$A$1:$G$7552,7,0),(IF($B739="CDHU",VLOOKUP($C739,[1]CDHU!$A$1:$G$4122,7,0),(IF($B739="SIEC",VLOOKUP($C739,[1]SIEC!$A$1:$F$4304,6,0),(IF($B739="DER",VLOOKUP($C739,[1]DER!$A$1:$F$2075,6,0),(IF($B739="SICRO",VLOOKUP($C739,[1]SICRO!$A$1:$E$6371,5,0)))))))))))))))</f>
        <v>SIURB-E JAN/26</v>
      </c>
    </row>
    <row r="740" spans="2:17" ht="23.25" customHeight="1" x14ac:dyDescent="0.2">
      <c r="B740" s="62"/>
      <c r="C740" s="60" t="s">
        <v>10</v>
      </c>
      <c r="D740" s="200" t="s">
        <v>471</v>
      </c>
      <c r="E740" s="201"/>
      <c r="F740" s="201"/>
      <c r="G740" s="201"/>
      <c r="H740" s="202"/>
      <c r="I740" s="40"/>
      <c r="J740" s="61"/>
      <c r="K740" s="82">
        <f>23+30+15+(1.2*21)*0.3</f>
        <v>75.56</v>
      </c>
      <c r="N740" s="32"/>
    </row>
    <row r="741" spans="2:17" x14ac:dyDescent="0.2">
      <c r="B741" s="62"/>
      <c r="C741" s="60" t="s">
        <v>10</v>
      </c>
      <c r="D741" s="55"/>
      <c r="E741" s="56"/>
      <c r="F741" s="56"/>
      <c r="G741" s="56"/>
      <c r="H741" s="57"/>
      <c r="I741" s="40"/>
      <c r="J741" s="61"/>
      <c r="N741" s="32"/>
    </row>
    <row r="742" spans="2:17" ht="23.25" customHeight="1" x14ac:dyDescent="0.2">
      <c r="B742" s="62" t="s">
        <v>9</v>
      </c>
      <c r="C742" s="77">
        <v>13003009</v>
      </c>
      <c r="D742" s="197" t="str">
        <f>UPPER(IF($B742="EDIF",VLOOKUP($C742,[1]EDIF!$A$1:$F$3677,2,0),(IF($B742="INFRA",VLOOKUP($C742,[1]INFRA!$A$1:$F$1859,2,0),(IF($B742="SINAPI",VLOOKUP($C742,[1]SINAPI!$A$1:$G$9552,2,0),(IF($B742="CDHU",VLOOKUP($C742,[1]CDHU!$A$1:$G$5122,2,0),(IF($B742="SIEC",VLOOKUP($C742,[1]SIEC!$A$1:$F$5304,2,0),(IF($B742="DER",VLOOKUP($C742,[1]DER!$A$1:$F$3075,2,0),(IF($B742="FDE",VLOOKUP($C742,[1]FDE!$A$1:$F$3289,2,0),(IF($B742="SICRO",VLOOKUP($C742,[1]SICRO!$A$1:$E$7371,2,0)))))))))))))))))</f>
        <v>RODAPÉ CERÂMICO ESMALTADO PEIV 7CM À 10CM</v>
      </c>
      <c r="E742" s="198"/>
      <c r="F742" s="198"/>
      <c r="G742" s="198"/>
      <c r="H742" s="199"/>
      <c r="I742" s="46" t="str">
        <f>UPPER(IF($B742="EDIF",VLOOKUP($C742,[1]EDIF!$A$1:$F$3677,3,0),(IF($B742="INFRA",VLOOKUP($C742,[1]INFRA!$A$1:$F$1859,3,0),(IF($B742="SINAPI",VLOOKUP($C742,[1]SINAPI!$A$1:$G$9552,3,0),(IF($B742="CDHU",VLOOKUP($C742,[1]CDHU!$A$1:$G$5122,3,0),(IF($B742="SIEC",VLOOKUP($C742,[1]SIEC!$A$1:$F$5304,3,0),(IF($B742="DER",VLOOKUP($C742,[1]DER!$A$1:$F$2075,3,0),(IF($B742="FDE",VLOOKUP($C742,[1]FDE!$A$1:$F$3289,3,0),(IF($B742="SICRO",VLOOKUP($C742,[1]SICRO!$A$1:$E$7371,3,0)))))))))))))))))</f>
        <v>M</v>
      </c>
      <c r="J742" s="61">
        <f t="shared" ref="J742" si="532">ROUND(SUM(K742:K744),2)</f>
        <v>499.86</v>
      </c>
      <c r="L742" s="1" t="str">
        <f>UPPER(ROUND((IF($B742="EDIF",VLOOKUP($C742,[1]EDIF!$A$1:$F$3677,4,0),(IF($B742="INFRA",VLOOKUP($C742,[1]INFRA!$A$1:$F$1859,4,0),(IF($B742="SINAPI",VLOOKUP($C742,[1]SINAPI!$A$1:$G$9552,4,0),(IF($B742="CDHU",VLOOKUP($C742,[1]CDHU!$A$1:$G$5122,6,0),(IF($B742="SIEC",VLOOKUP($C742,[1]SIEC!$A$1:$F$5304,5,0),(IF($B742="DER",VLOOKUP($C742,[1]DER!$A$1:$F$3075,5,0),(IF($B742="FDE",VLOOKUP($C742,[1]FDE!$A$1:$F$3289,5,0),(IF($B742="SICRO",VLOOKUP($C742,[1]SICRO!$A$1:$E$7371,4,0))))))))))))))))),2))</f>
        <v>27,21</v>
      </c>
      <c r="M742" s="1">
        <f t="shared" ref="M742" si="533">TRUNC(J742*L742,2)</f>
        <v>13601.19</v>
      </c>
      <c r="N742" s="49">
        <f t="shared" ref="N742" si="534">C742</f>
        <v>13003009</v>
      </c>
      <c r="O742" s="1" t="str">
        <f>UPPER(IF($B742="EDIF",VLOOKUP($C742,[1]EDIF!$A$1:$F$2677,5,0),(IF($B742="INFRA",VLOOKUP($C742,[1]INFRA!$A$1:$F$859,5,0),(IF($B742="SINAPI",VLOOKUP($C742,[1]SINAPI!$A$1:$G$7552,7,0),(IF($B742="CDHU",VLOOKUP($C742,[1]CDHU!$A$1:$G$4122,7,0),(IF($B742="SIEC",VLOOKUP($C742,[1]SIEC!$A$1:$F$4304,6,0),(IF($B742="DER",VLOOKUP($C742,[1]DER!$A$1:$F$2075,6,0),(IF($B742="SICRO",VLOOKUP($C742,[1]SICRO!$A$1:$E$6371,5,0)))))))))))))))</f>
        <v>SIURB-E JAN/26</v>
      </c>
    </row>
    <row r="743" spans="2:17" ht="23.25" customHeight="1" x14ac:dyDescent="0.2">
      <c r="B743" s="62"/>
      <c r="C743" s="60" t="s">
        <v>10</v>
      </c>
      <c r="D743" s="200" t="s">
        <v>470</v>
      </c>
      <c r="E743" s="201"/>
      <c r="F743" s="201"/>
      <c r="G743" s="201"/>
      <c r="H743" s="202"/>
      <c r="I743" s="40"/>
      <c r="J743" s="61"/>
      <c r="K743" s="82">
        <f>Calculos!CA26</f>
        <v>499.86</v>
      </c>
      <c r="N743" s="32"/>
    </row>
    <row r="744" spans="2:17" x14ac:dyDescent="0.2">
      <c r="B744" s="62"/>
      <c r="C744" s="60" t="s">
        <v>10</v>
      </c>
      <c r="D744" s="55"/>
      <c r="E744" s="56"/>
      <c r="F744" s="56"/>
      <c r="G744" s="56"/>
      <c r="H744" s="57"/>
      <c r="I744" s="40"/>
      <c r="J744" s="61"/>
      <c r="N744" s="32"/>
    </row>
    <row r="745" spans="2:17" ht="23.25" customHeight="1" x14ac:dyDescent="0.2">
      <c r="B745" s="62" t="s">
        <v>9</v>
      </c>
      <c r="C745" s="77">
        <v>13004005</v>
      </c>
      <c r="D745" s="197" t="str">
        <f>UPPER(IF($B745="EDIF",VLOOKUP($C745,[1]EDIF!$A$1:$F$3677,2,0),(IF($B745="INFRA",VLOOKUP($C745,[1]INFRA!$A$1:$F$1859,2,0),(IF($B745="SINAPI",VLOOKUP($C745,[1]SINAPI!$A$1:$G$9552,2,0),(IF($B745="CDHU",VLOOKUP($C745,[1]CDHU!$A$1:$G$5122,2,0),(IF($B745="SIEC",VLOOKUP($C745,[1]SIEC!$A$1:$F$5304,2,0),(IF($B745="DER",VLOOKUP($C745,[1]DER!$A$1:$F$3075,2,0),(IF($B745="FDE",VLOOKUP($C745,[1]FDE!$A$1:$F$3289,2,0),(IF($B745="SICRO",VLOOKUP($C745,[1]SICRO!$A$1:$E$7371,2,0)))))))))))))))))</f>
        <v>SOLEIRA PARA PORTA EM GRANITO CINZA SEM POLIMENTO (FOSCO)</v>
      </c>
      <c r="E745" s="198"/>
      <c r="F745" s="198"/>
      <c r="G745" s="198"/>
      <c r="H745" s="199"/>
      <c r="I745" s="46" t="str">
        <f>UPPER(IF($B745="EDIF",VLOOKUP($C745,[1]EDIF!$A$1:$F$3677,3,0),(IF($B745="INFRA",VLOOKUP($C745,[1]INFRA!$A$1:$F$1859,3,0),(IF($B745="SINAPI",VLOOKUP($C745,[1]SINAPI!$A$1:$G$9552,3,0),(IF($B745="CDHU",VLOOKUP($C745,[1]CDHU!$A$1:$G$5122,3,0),(IF($B745="SIEC",VLOOKUP($C745,[1]SIEC!$A$1:$F$5304,3,0),(IF($B745="DER",VLOOKUP($C745,[1]DER!$A$1:$F$2075,3,0),(IF($B745="FDE",VLOOKUP($C745,[1]FDE!$A$1:$F$3289,3,0),(IF($B745="SICRO",VLOOKUP($C745,[1]SICRO!$A$1:$E$7371,3,0)))))))))))))))))</f>
        <v>M</v>
      </c>
      <c r="J745" s="61">
        <f t="shared" ref="J745" si="535">ROUND(SUM(K745:K747),2)</f>
        <v>32.9</v>
      </c>
      <c r="L745" s="1" t="str">
        <f>UPPER(ROUND((IF($B745="EDIF",VLOOKUP($C745,[1]EDIF!$A$1:$F$3677,4,0),(IF($B745="INFRA",VLOOKUP($C745,[1]INFRA!$A$1:$F$1859,4,0),(IF($B745="SINAPI",VLOOKUP($C745,[1]SINAPI!$A$1:$G$9552,4,0),(IF($B745="CDHU",VLOOKUP($C745,[1]CDHU!$A$1:$G$5122,6,0),(IF($B745="SIEC",VLOOKUP($C745,[1]SIEC!$A$1:$F$5304,5,0),(IF($B745="DER",VLOOKUP($C745,[1]DER!$A$1:$F$3075,5,0),(IF($B745="FDE",VLOOKUP($C745,[1]FDE!$A$1:$F$3289,5,0),(IF($B745="SICRO",VLOOKUP($C745,[1]SICRO!$A$1:$E$7371,4,0))))))))))))))))),2))</f>
        <v>103,67</v>
      </c>
      <c r="M745" s="1">
        <f t="shared" ref="M745" si="536">TRUNC(J745*L745,2)</f>
        <v>3410.74</v>
      </c>
      <c r="N745" s="49">
        <f t="shared" ref="N745" si="537">C745</f>
        <v>13004005</v>
      </c>
      <c r="O745" s="1" t="str">
        <f>UPPER(IF($B745="EDIF",VLOOKUP($C745,[1]EDIF!$A$1:$F$2677,5,0),(IF($B745="INFRA",VLOOKUP($C745,[1]INFRA!$A$1:$F$859,5,0),(IF($B745="SINAPI",VLOOKUP($C745,[1]SINAPI!$A$1:$G$7552,7,0),(IF($B745="CDHU",VLOOKUP($C745,[1]CDHU!$A$1:$G$4122,7,0),(IF($B745="SIEC",VLOOKUP($C745,[1]SIEC!$A$1:$F$4304,6,0),(IF($B745="DER",VLOOKUP($C745,[1]DER!$A$1:$F$2075,6,0),(IF($B745="SICRO",VLOOKUP($C745,[1]SICRO!$A$1:$E$6371,5,0)))))))))))))))</f>
        <v>SIURB-E JAN/26</v>
      </c>
    </row>
    <row r="746" spans="2:17" ht="23.25" customHeight="1" x14ac:dyDescent="0.2">
      <c r="B746" s="62"/>
      <c r="C746" s="60" t="s">
        <v>10</v>
      </c>
      <c r="D746" s="200" t="s">
        <v>472</v>
      </c>
      <c r="E746" s="201"/>
      <c r="F746" s="201"/>
      <c r="G746" s="201"/>
      <c r="H746" s="202"/>
      <c r="I746" s="40"/>
      <c r="J746" s="61"/>
      <c r="K746" s="82">
        <f>(0.8*21)+(0.9*1)+(1*4)+(1.6*2)+(2*4)</f>
        <v>32.9</v>
      </c>
      <c r="N746" s="32"/>
    </row>
    <row r="747" spans="2:17" x14ac:dyDescent="0.2">
      <c r="B747" s="62"/>
      <c r="C747" s="60" t="s">
        <v>10</v>
      </c>
      <c r="D747" s="55"/>
      <c r="E747" s="56"/>
      <c r="F747" s="56"/>
      <c r="G747" s="56"/>
      <c r="H747" s="57"/>
      <c r="I747" s="40"/>
      <c r="J747" s="61"/>
      <c r="N747" s="32"/>
    </row>
    <row r="748" spans="2:17" ht="23.25" customHeight="1" x14ac:dyDescent="0.2">
      <c r="B748" s="62"/>
      <c r="C748" s="60" t="s">
        <v>8</v>
      </c>
      <c r="D748" s="194" t="s">
        <v>418</v>
      </c>
      <c r="E748" s="195"/>
      <c r="F748" s="195"/>
      <c r="G748" s="195"/>
      <c r="H748" s="196"/>
      <c r="I748" s="43"/>
      <c r="J748" s="61"/>
      <c r="N748" s="32"/>
      <c r="Q748" s="90">
        <f>SUM(M748:M765)</f>
        <v>94687.42</v>
      </c>
    </row>
    <row r="749" spans="2:17" ht="23.25" customHeight="1" x14ac:dyDescent="0.2">
      <c r="B749" s="62" t="s">
        <v>9</v>
      </c>
      <c r="C749" s="77">
        <v>15050003</v>
      </c>
      <c r="D749" s="197" t="str">
        <f>UPPER(IF($B749="EDIF",VLOOKUP($C749,[1]EDIF!$A$1:$F$3677,2,0),(IF($B749="INFRA",VLOOKUP($C749,[1]INFRA!$A$1:$F$1859,2,0),(IF($B749="SINAPI",VLOOKUP($C749,[1]SINAPI!$A$1:$G$9552,2,0),(IF($B749="CDHU",VLOOKUP($C749,[1]CDHU!$A$1:$G$5122,2,0),(IF($B749="SIEC",VLOOKUP($C749,[1]SIEC!$A$1:$F$5304,2,0),(IF($B749="DER",VLOOKUP($C749,[1]DER!$A$1:$F$3075,2,0),(IF($B749="FDE",VLOOKUP($C749,[1]FDE!$A$1:$F$3289,2,0),(IF($B749="SICRO",VLOOKUP($C749,[1]SICRO!$A$1:$E$7371,2,0)))))))))))))))))</f>
        <v>REMOÇÃO DE PINTURA EM ALVENARIA E CONCRETO - LIXA</v>
      </c>
      <c r="E749" s="198"/>
      <c r="F749" s="198"/>
      <c r="G749" s="198"/>
      <c r="H749" s="199"/>
      <c r="I749" s="46" t="str">
        <f>UPPER(IF($B749="EDIF",VLOOKUP($C749,[1]EDIF!$A$1:$F$3677,3,0),(IF($B749="INFRA",VLOOKUP($C749,[1]INFRA!$A$1:$F$1859,3,0),(IF($B749="SINAPI",VLOOKUP($C749,[1]SINAPI!$A$1:$G$9552,3,0),(IF($B749="CDHU",VLOOKUP($C749,[1]CDHU!$A$1:$G$5122,3,0),(IF($B749="SIEC",VLOOKUP($C749,[1]SIEC!$A$1:$F$5304,3,0),(IF($B749="DER",VLOOKUP($C749,[1]DER!$A$1:$F$2075,3,0),(IF($B749="FDE",VLOOKUP($C749,[1]FDE!$A$1:$F$3289,3,0),(IF($B749="SICRO",VLOOKUP($C749,[1]SICRO!$A$1:$E$7371,3,0)))))))))))))))))</f>
        <v>M2</v>
      </c>
      <c r="J749" s="61">
        <f t="shared" ref="J749" si="538">ROUND(SUM(K749:K751),2)</f>
        <v>1005.25</v>
      </c>
      <c r="L749" s="1" t="str">
        <f>UPPER(ROUND((IF($B749="EDIF",VLOOKUP($C749,[1]EDIF!$A$1:$F$3677,4,0),(IF($B749="INFRA",VLOOKUP($C749,[1]INFRA!$A$1:$F$1859,4,0),(IF($B749="SINAPI",VLOOKUP($C749,[1]SINAPI!$A$1:$G$9552,4,0),(IF($B749="CDHU",VLOOKUP($C749,[1]CDHU!$A$1:$G$5122,6,0),(IF($B749="SIEC",VLOOKUP($C749,[1]SIEC!$A$1:$F$5304,5,0),(IF($B749="DER",VLOOKUP($C749,[1]DER!$A$1:$F$3075,5,0),(IF($B749="FDE",VLOOKUP($C749,[1]FDE!$A$1:$F$3289,5,0),(IF($B749="SICRO",VLOOKUP($C749,[1]SICRO!$A$1:$E$7371,4,0))))))))))))))))),2))</f>
        <v>7,8</v>
      </c>
      <c r="M749" s="1">
        <f t="shared" ref="M749" si="539">TRUNC(J749*L749,2)</f>
        <v>7840.95</v>
      </c>
      <c r="N749" s="49">
        <f t="shared" ref="N749" si="540">C749</f>
        <v>15050003</v>
      </c>
      <c r="O749" s="1" t="str">
        <f>UPPER(IF($B749="EDIF",VLOOKUP($C749,[1]EDIF!$A$1:$F$2677,5,0),(IF($B749="INFRA",VLOOKUP($C749,[1]INFRA!$A$1:$F$859,5,0),(IF($B749="SINAPI",VLOOKUP($C749,[1]SINAPI!$A$1:$G$7552,7,0),(IF($B749="CDHU",VLOOKUP($C749,[1]CDHU!$A$1:$G$4122,7,0),(IF($B749="SIEC",VLOOKUP($C749,[1]SIEC!$A$1:$F$4304,6,0),(IF($B749="DER",VLOOKUP($C749,[1]DER!$A$1:$F$2075,6,0),(IF($B749="SICRO",VLOOKUP($C749,[1]SICRO!$A$1:$E$6371,5,0)))))))))))))))</f>
        <v>SIURB-E JAN/26</v>
      </c>
    </row>
    <row r="750" spans="2:17" ht="23.25" customHeight="1" x14ac:dyDescent="0.2">
      <c r="B750" s="62"/>
      <c r="C750" s="60" t="s">
        <v>10</v>
      </c>
      <c r="D750" s="200" t="s">
        <v>496</v>
      </c>
      <c r="E750" s="201"/>
      <c r="F750" s="201"/>
      <c r="G750" s="201"/>
      <c r="H750" s="202"/>
      <c r="I750" s="40"/>
      <c r="J750" s="61"/>
      <c r="K750" s="82">
        <f>Calculos!BT56+Calculos!BW56</f>
        <v>1005.2460000000001</v>
      </c>
      <c r="N750" s="32"/>
    </row>
    <row r="751" spans="2:17" x14ac:dyDescent="0.2">
      <c r="B751" s="62"/>
      <c r="C751" s="60" t="s">
        <v>10</v>
      </c>
      <c r="D751" s="55"/>
      <c r="E751" s="56"/>
      <c r="F751" s="56"/>
      <c r="G751" s="56"/>
      <c r="H751" s="57"/>
      <c r="I751" s="40"/>
      <c r="J751" s="61"/>
      <c r="N751" s="32"/>
    </row>
    <row r="752" spans="2:17" ht="23.25" customHeight="1" x14ac:dyDescent="0.2">
      <c r="B752" s="62" t="s">
        <v>9</v>
      </c>
      <c r="C752" s="77">
        <v>15001015</v>
      </c>
      <c r="D752" s="197" t="str">
        <f>UPPER(IF($B752="EDIF",VLOOKUP($C752,[1]EDIF!$A$1:$F$3677,2,0),(IF($B752="INFRA",VLOOKUP($C752,[1]INFRA!$A$1:$F$1859,2,0),(IF($B752="SINAPI",VLOOKUP($C752,[1]SINAPI!$A$1:$G$9552,2,0),(IF($B752="CDHU",VLOOKUP($C752,[1]CDHU!$A$1:$G$5122,2,0),(IF($B752="SIEC",VLOOKUP($C752,[1]SIEC!$A$1:$F$5304,2,0),(IF($B752="DER",VLOOKUP($C752,[1]DER!$A$1:$F$3075,2,0),(IF($B752="FDE",VLOOKUP($C752,[1]FDE!$A$1:$F$3289,2,0),(IF($B752="SICRO",VLOOKUP($C752,[1]SICRO!$A$1:$E$7371,2,0)))))))))))))))))</f>
        <v>TINTA ACRÍLICA - CONCRETO OU REBOCO SEM MASSA CORRIDA</v>
      </c>
      <c r="E752" s="198"/>
      <c r="F752" s="198"/>
      <c r="G752" s="198"/>
      <c r="H752" s="203"/>
      <c r="I752" s="46" t="str">
        <f>UPPER(IF($B752="EDIF",VLOOKUP($C752,[1]EDIF!$A$1:$F$3677,3,0),(IF($B752="INFRA",VLOOKUP($C752,[1]INFRA!$A$1:$F$1859,3,0),(IF($B752="SINAPI",VLOOKUP($C752,[1]SINAPI!$A$1:$G$9552,3,0),(IF($B752="CDHU",VLOOKUP($C752,[1]CDHU!$A$1:$G$5122,3,0),(IF($B752="SIEC",VLOOKUP($C752,[1]SIEC!$A$1:$F$5304,3,0),(IF($B752="DER",VLOOKUP($C752,[1]DER!$A$1:$F$2075,3,0),(IF($B752="FDE",VLOOKUP($C752,[1]FDE!$A$1:$F$3289,3,0),(IF($B752="SICRO",VLOOKUP($C752,[1]SICRO!$A$1:$E$7371,3,0)))))))))))))))))</f>
        <v>M2</v>
      </c>
      <c r="J752" s="61">
        <f t="shared" ref="J752" si="541">ROUND(SUM(K752:K755),2)</f>
        <v>2704.45</v>
      </c>
      <c r="L752" s="1" t="str">
        <f>UPPER(ROUND((IF($B752="EDIF",VLOOKUP($C752,[1]EDIF!$A$1:$F$3677,4,0),(IF($B752="INFRA",VLOOKUP($C752,[1]INFRA!$A$1:$F$1859,4,0),(IF($B752="SINAPI",VLOOKUP($C752,[1]SINAPI!$A$1:$G$9552,4,0),(IF($B752="CDHU",VLOOKUP($C752,[1]CDHU!$A$1:$G$5122,6,0),(IF($B752="SIEC",VLOOKUP($C752,[1]SIEC!$A$1:$F$5304,5,0),(IF($B752="DER",VLOOKUP($C752,[1]DER!$A$1:$F$3075,5,0),(IF($B752="FDE",VLOOKUP($C752,[1]FDE!$A$1:$F$3289,5,0),(IF($B752="SICRO",VLOOKUP($C752,[1]SICRO!$A$1:$E$7371,4,0))))))))))))))))),2))</f>
        <v>19,17</v>
      </c>
      <c r="M752" s="1">
        <f t="shared" ref="M752" si="542">TRUNC(J752*L752,2)</f>
        <v>51844.3</v>
      </c>
      <c r="N752" s="49">
        <f t="shared" ref="N752" si="543">C752</f>
        <v>15001015</v>
      </c>
      <c r="O752" s="1" t="str">
        <f>UPPER(IF($B752="EDIF",VLOOKUP($C752,[1]EDIF!$A$1:$F$2677,5,0),(IF($B752="INFRA",VLOOKUP($C752,[1]INFRA!$A$1:$F$859,5,0),(IF($B752="SINAPI",VLOOKUP($C752,[1]SINAPI!$A$1:$G$7552,7,0),(IF($B752="CDHU",VLOOKUP($C752,[1]CDHU!$A$1:$G$4122,7,0),(IF($B752="SIEC",VLOOKUP($C752,[1]SIEC!$A$1:$F$4304,6,0),(IF($B752="DER",VLOOKUP($C752,[1]DER!$A$1:$F$2075,6,0),(IF($B752="SICRO",VLOOKUP($C752,[1]SICRO!$A$1:$E$6371,5,0)))))))))))))))</f>
        <v>SIURB-E JAN/26</v>
      </c>
    </row>
    <row r="753" spans="2:17" ht="23.25" customHeight="1" x14ac:dyDescent="0.2">
      <c r="B753" s="62"/>
      <c r="C753" s="60" t="s">
        <v>10</v>
      </c>
      <c r="D753" s="200" t="s">
        <v>488</v>
      </c>
      <c r="E753" s="201"/>
      <c r="F753" s="201"/>
      <c r="G753" s="201"/>
      <c r="H753" s="202"/>
      <c r="I753" s="40"/>
      <c r="J753" s="61"/>
      <c r="K753" s="82">
        <f>Calculos!BT98</f>
        <v>869.81420000000003</v>
      </c>
      <c r="N753" s="32"/>
    </row>
    <row r="754" spans="2:17" ht="23.25" customHeight="1" x14ac:dyDescent="0.2">
      <c r="B754" s="62"/>
      <c r="C754" s="60" t="s">
        <v>10</v>
      </c>
      <c r="D754" s="200" t="s">
        <v>493</v>
      </c>
      <c r="E754" s="201"/>
      <c r="F754" s="201"/>
      <c r="G754" s="201"/>
      <c r="H754" s="202"/>
      <c r="I754" s="40"/>
      <c r="J754" s="61"/>
      <c r="K754" s="82">
        <f>Calculos!BW98</f>
        <v>1834.6315</v>
      </c>
      <c r="N754" s="32"/>
    </row>
    <row r="755" spans="2:17" x14ac:dyDescent="0.2">
      <c r="B755" s="62"/>
      <c r="C755" s="60" t="s">
        <v>10</v>
      </c>
      <c r="D755" s="55"/>
      <c r="E755" s="56"/>
      <c r="F755" s="56"/>
      <c r="G755" s="56"/>
      <c r="H755" s="57"/>
      <c r="I755" s="40"/>
      <c r="J755" s="61"/>
      <c r="N755" s="32"/>
    </row>
    <row r="756" spans="2:17" ht="23.25" customHeight="1" x14ac:dyDescent="0.2">
      <c r="B756" s="62" t="s">
        <v>9</v>
      </c>
      <c r="C756" s="77">
        <v>15001023</v>
      </c>
      <c r="D756" s="197" t="str">
        <f>UPPER(IF($B756="EDIF",VLOOKUP($C756,[1]EDIF!$A$1:$F$3677,2,0),(IF($B756="INFRA",VLOOKUP($C756,[1]INFRA!$A$1:$F$1859,2,0),(IF($B756="SINAPI",VLOOKUP($C756,[1]SINAPI!$A$1:$G$9552,2,0),(IF($B756="CDHU",VLOOKUP($C756,[1]CDHU!$A$1:$G$5122,2,0),(IF($B756="SIEC",VLOOKUP($C756,[1]SIEC!$A$1:$F$5304,2,0),(IF($B756="DER",VLOOKUP($C756,[1]DER!$A$1:$F$3075,2,0),(IF($B756="FDE",VLOOKUP($C756,[1]FDE!$A$1:$F$3289,2,0),(IF($B756="SICRO",VLOOKUP($C756,[1]SICRO!$A$1:$E$7371,2,0)))))))))))))))))</f>
        <v>TINTA ESMALTE SINTÉTICO - CONCRETO OU REBOCO SEM MASSA CORRIDA</v>
      </c>
      <c r="E756" s="198"/>
      <c r="F756" s="198"/>
      <c r="G756" s="198"/>
      <c r="H756" s="199"/>
      <c r="I756" s="46" t="str">
        <f>UPPER(IF($B756="EDIF",VLOOKUP($C756,[1]EDIF!$A$1:$F$3677,3,0),(IF($B756="INFRA",VLOOKUP($C756,[1]INFRA!$A$1:$F$1859,3,0),(IF($B756="SINAPI",VLOOKUP($C756,[1]SINAPI!$A$1:$G$9552,3,0),(IF($B756="CDHU",VLOOKUP($C756,[1]CDHU!$A$1:$G$5122,3,0),(IF($B756="SIEC",VLOOKUP($C756,[1]SIEC!$A$1:$F$5304,3,0),(IF($B756="DER",VLOOKUP($C756,[1]DER!$A$1:$F$2075,3,0),(IF($B756="FDE",VLOOKUP($C756,[1]FDE!$A$1:$F$3289,3,0),(IF($B756="SICRO",VLOOKUP($C756,[1]SICRO!$A$1:$E$7371,3,0)))))))))))))))))</f>
        <v>M2</v>
      </c>
      <c r="J756" s="61">
        <f t="shared" ref="J756" si="544">ROUND(SUM(K756:K758),2)</f>
        <v>699.8</v>
      </c>
      <c r="L756" s="1" t="str">
        <f>UPPER(ROUND((IF($B756="EDIF",VLOOKUP($C756,[1]EDIF!$A$1:$F$3677,4,0),(IF($B756="INFRA",VLOOKUP($C756,[1]INFRA!$A$1:$F$1859,4,0),(IF($B756="SINAPI",VLOOKUP($C756,[1]SINAPI!$A$1:$G$9552,4,0),(IF($B756="CDHU",VLOOKUP($C756,[1]CDHU!$A$1:$G$5122,6,0),(IF($B756="SIEC",VLOOKUP($C756,[1]SIEC!$A$1:$F$5304,5,0),(IF($B756="DER",VLOOKUP($C756,[1]DER!$A$1:$F$3075,5,0),(IF($B756="FDE",VLOOKUP($C756,[1]FDE!$A$1:$F$3289,5,0),(IF($B756="SICRO",VLOOKUP($C756,[1]SICRO!$A$1:$E$7371,4,0))))))))))))))))),2))</f>
        <v>23,66</v>
      </c>
      <c r="M756" s="1">
        <f t="shared" ref="M756" si="545">TRUNC(J756*L756,2)</f>
        <v>16557.259999999998</v>
      </c>
      <c r="N756" s="49">
        <f t="shared" ref="N756" si="546">C756</f>
        <v>15001023</v>
      </c>
      <c r="O756" s="1" t="str">
        <f>UPPER(IF($B756="EDIF",VLOOKUP($C756,[1]EDIF!$A$1:$F$2677,5,0),(IF($B756="INFRA",VLOOKUP($C756,[1]INFRA!$A$1:$F$859,5,0),(IF($B756="SINAPI",VLOOKUP($C756,[1]SINAPI!$A$1:$G$7552,7,0),(IF($B756="CDHU",VLOOKUP($C756,[1]CDHU!$A$1:$G$4122,7,0),(IF($B756="SIEC",VLOOKUP($C756,[1]SIEC!$A$1:$F$4304,6,0),(IF($B756="DER",VLOOKUP($C756,[1]DER!$A$1:$F$2075,6,0),(IF($B756="SICRO",VLOOKUP($C756,[1]SICRO!$A$1:$E$6371,5,0)))))))))))))))</f>
        <v>SIURB-E JAN/26</v>
      </c>
    </row>
    <row r="757" spans="2:17" ht="23.25" customHeight="1" x14ac:dyDescent="0.2">
      <c r="B757" s="62"/>
      <c r="C757" s="60" t="s">
        <v>10</v>
      </c>
      <c r="D757" s="200" t="s">
        <v>494</v>
      </c>
      <c r="E757" s="201"/>
      <c r="F757" s="201"/>
      <c r="G757" s="201"/>
      <c r="H757" s="202"/>
      <c r="I757" s="40"/>
      <c r="J757" s="61"/>
      <c r="K757" s="82">
        <f>Calculos!BW133</f>
        <v>699.80399999999997</v>
      </c>
      <c r="N757" s="32"/>
    </row>
    <row r="758" spans="2:17" x14ac:dyDescent="0.2">
      <c r="B758" s="62"/>
      <c r="C758" s="60" t="s">
        <v>10</v>
      </c>
      <c r="D758" s="55"/>
      <c r="E758" s="56"/>
      <c r="F758" s="56"/>
      <c r="G758" s="56"/>
      <c r="H758" s="57"/>
      <c r="I758" s="40"/>
      <c r="J758" s="61"/>
      <c r="N758" s="32"/>
    </row>
    <row r="759" spans="2:17" ht="23.25" customHeight="1" x14ac:dyDescent="0.2">
      <c r="B759" s="62" t="s">
        <v>9</v>
      </c>
      <c r="C759" s="77">
        <v>15002010</v>
      </c>
      <c r="D759" s="197" t="str">
        <f>UPPER(IF($B759="EDIF",VLOOKUP($C759,[1]EDIF!$A$1:$F$3677,2,0),(IF($B759="INFRA",VLOOKUP($C759,[1]INFRA!$A$1:$F$1859,2,0),(IF($B759="SINAPI",VLOOKUP($C759,[1]SINAPI!$A$1:$G$9552,2,0),(IF($B759="CDHU",VLOOKUP($C759,[1]CDHU!$A$1:$G$5122,2,0),(IF($B759="SIEC",VLOOKUP($C759,[1]SIEC!$A$1:$F$5304,2,0),(IF($B759="DER",VLOOKUP($C759,[1]DER!$A$1:$F$3075,2,0),(IF($B759="FDE",VLOOKUP($C759,[1]FDE!$A$1:$F$3289,2,0),(IF($B759="SICRO",VLOOKUP($C759,[1]SICRO!$A$1:$E$7371,2,0)))))))))))))))))</f>
        <v>ESMALTE SINTÉTICO - ESQUADRIAS E PEÇAS DE MARCENARIA, SEM EMASSAMENTO</v>
      </c>
      <c r="E759" s="198"/>
      <c r="F759" s="198"/>
      <c r="G759" s="198"/>
      <c r="H759" s="199"/>
      <c r="I759" s="46" t="str">
        <f>UPPER(IF($B759="EDIF",VLOOKUP($C759,[1]EDIF!$A$1:$F$3677,3,0),(IF($B759="INFRA",VLOOKUP($C759,[1]INFRA!$A$1:$F$1859,3,0),(IF($B759="SINAPI",VLOOKUP($C759,[1]SINAPI!$A$1:$G$9552,3,0),(IF($B759="CDHU",VLOOKUP($C759,[1]CDHU!$A$1:$G$5122,3,0),(IF($B759="SIEC",VLOOKUP($C759,[1]SIEC!$A$1:$F$5304,3,0),(IF($B759="DER",VLOOKUP($C759,[1]DER!$A$1:$F$2075,3,0),(IF($B759="FDE",VLOOKUP($C759,[1]FDE!$A$1:$F$3289,3,0),(IF($B759="SICRO",VLOOKUP($C759,[1]SICRO!$A$1:$E$7371,3,0)))))))))))))))))</f>
        <v>M2</v>
      </c>
      <c r="J759" s="61">
        <f t="shared" ref="J759" si="547">ROUND(SUM(K759:K762),2)</f>
        <v>414.49</v>
      </c>
      <c r="L759" s="1" t="str">
        <f>UPPER(ROUND((IF($B759="EDIF",VLOOKUP($C759,[1]EDIF!$A$1:$F$3677,4,0),(IF($B759="INFRA",VLOOKUP($C759,[1]INFRA!$A$1:$F$1859,4,0),(IF($B759="SINAPI",VLOOKUP($C759,[1]SINAPI!$A$1:$G$9552,4,0),(IF($B759="CDHU",VLOOKUP($C759,[1]CDHU!$A$1:$G$5122,6,0),(IF($B759="SIEC",VLOOKUP($C759,[1]SIEC!$A$1:$F$5304,5,0),(IF($B759="DER",VLOOKUP($C759,[1]DER!$A$1:$F$3075,5,0),(IF($B759="FDE",VLOOKUP($C759,[1]FDE!$A$1:$F$3289,5,0),(IF($B759="SICRO",VLOOKUP($C759,[1]SICRO!$A$1:$E$7371,4,0))))))))))))))))),2))</f>
        <v>38,64</v>
      </c>
      <c r="M759" s="1">
        <f t="shared" ref="M759" si="548">TRUNC(J759*L759,2)</f>
        <v>16015.89</v>
      </c>
      <c r="N759" s="49">
        <f t="shared" ref="N759" si="549">C759</f>
        <v>15002010</v>
      </c>
      <c r="O759" s="1" t="str">
        <f>UPPER(IF($B759="EDIF",VLOOKUP($C759,[1]EDIF!$A$1:$F$2677,5,0),(IF($B759="INFRA",VLOOKUP($C759,[1]INFRA!$A$1:$F$859,5,0),(IF($B759="SINAPI",VLOOKUP($C759,[1]SINAPI!$A$1:$G$7552,7,0),(IF($B759="CDHU",VLOOKUP($C759,[1]CDHU!$A$1:$G$4122,7,0),(IF($B759="SIEC",VLOOKUP($C759,[1]SIEC!$A$1:$F$4304,6,0),(IF($B759="DER",VLOOKUP($C759,[1]DER!$A$1:$F$2075,6,0),(IF($B759="SICRO",VLOOKUP($C759,[1]SICRO!$A$1:$E$6371,5,0)))))))))))))))</f>
        <v>SIURB-E JAN/26</v>
      </c>
    </row>
    <row r="760" spans="2:17" ht="23.25" customHeight="1" x14ac:dyDescent="0.2">
      <c r="B760" s="62"/>
      <c r="C760" s="60" t="s">
        <v>10</v>
      </c>
      <c r="D760" s="200" t="s">
        <v>489</v>
      </c>
      <c r="E760" s="201"/>
      <c r="F760" s="201"/>
      <c r="G760" s="201"/>
      <c r="H760" s="202"/>
      <c r="I760" s="40"/>
      <c r="J760" s="61"/>
      <c r="K760" s="82">
        <f>(21*0.8*2.1*3)+(1*0.9*2.1*3)+(24*0.72*2.1*3)+(9*1.6*2.1*3)</f>
        <v>311.09400000000005</v>
      </c>
      <c r="N760" s="32"/>
    </row>
    <row r="761" spans="2:17" ht="23.25" customHeight="1" x14ac:dyDescent="0.2">
      <c r="B761" s="62"/>
      <c r="C761" s="60" t="s">
        <v>10</v>
      </c>
      <c r="D761" s="200" t="s">
        <v>490</v>
      </c>
      <c r="E761" s="201"/>
      <c r="F761" s="201"/>
      <c r="G761" s="201"/>
      <c r="H761" s="202"/>
      <c r="I761" s="40"/>
      <c r="J761" s="61"/>
      <c r="K761" s="82">
        <f>103.4</f>
        <v>103.4</v>
      </c>
      <c r="N761" s="32"/>
    </row>
    <row r="762" spans="2:17" x14ac:dyDescent="0.2">
      <c r="B762" s="62"/>
      <c r="C762" s="60" t="s">
        <v>10</v>
      </c>
      <c r="D762" s="55"/>
      <c r="E762" s="56"/>
      <c r="F762" s="56"/>
      <c r="G762" s="56"/>
      <c r="H762" s="57"/>
      <c r="I762" s="40"/>
      <c r="J762" s="61"/>
      <c r="N762" s="32"/>
    </row>
    <row r="763" spans="2:17" ht="23.25" customHeight="1" x14ac:dyDescent="0.2">
      <c r="B763" s="62" t="s">
        <v>9</v>
      </c>
      <c r="C763" s="77">
        <v>15003010</v>
      </c>
      <c r="D763" s="197" t="str">
        <f>UPPER(IF($B763="EDIF",VLOOKUP($C763,[1]EDIF!$A$1:$F$3677,2,0),(IF($B763="INFRA",VLOOKUP($C763,[1]INFRA!$A$1:$F$1859,2,0),(IF($B763="SINAPI",VLOOKUP($C763,[1]SINAPI!$A$1:$G$9552,2,0),(IF($B763="CDHU",VLOOKUP($C763,[1]CDHU!$A$1:$G$5122,2,0),(IF($B763="SIEC",VLOOKUP($C763,[1]SIEC!$A$1:$F$5304,2,0),(IF($B763="DER",VLOOKUP($C763,[1]DER!$A$1:$F$3075,2,0),(IF($B763="FDE",VLOOKUP($C763,[1]FDE!$A$1:$F$3289,2,0),(IF($B763="SICRO",VLOOKUP($C763,[1]SICRO!$A$1:$E$7371,2,0)))))))))))))))))</f>
        <v>ESMALTE SINTÉTICO - ESQUADRIAS E PEÇAS DE SERRALHERIA</v>
      </c>
      <c r="E763" s="198"/>
      <c r="F763" s="198"/>
      <c r="G763" s="198"/>
      <c r="H763" s="199"/>
      <c r="I763" s="46" t="str">
        <f>UPPER(IF($B763="EDIF",VLOOKUP($C763,[1]EDIF!$A$1:$F$3677,3,0),(IF($B763="INFRA",VLOOKUP($C763,[1]INFRA!$A$1:$F$1859,3,0),(IF($B763="SINAPI",VLOOKUP($C763,[1]SINAPI!$A$1:$G$9552,3,0),(IF($B763="CDHU",VLOOKUP($C763,[1]CDHU!$A$1:$G$5122,3,0),(IF($B763="SIEC",VLOOKUP($C763,[1]SIEC!$A$1:$F$5304,3,0),(IF($B763="DER",VLOOKUP($C763,[1]DER!$A$1:$F$2075,3,0),(IF($B763="FDE",VLOOKUP($C763,[1]FDE!$A$1:$F$3289,3,0),(IF($B763="SICRO",VLOOKUP($C763,[1]SICRO!$A$1:$E$7371,3,0)))))))))))))))))</f>
        <v>M2</v>
      </c>
      <c r="J763" s="61">
        <f t="shared" ref="J763" si="550">ROUND(SUM(K763:K765),2)</f>
        <v>44.1</v>
      </c>
      <c r="L763" s="1" t="str">
        <f>UPPER(ROUND((IF($B763="EDIF",VLOOKUP($C763,[1]EDIF!$A$1:$F$3677,4,0),(IF($B763="INFRA",VLOOKUP($C763,[1]INFRA!$A$1:$F$1859,4,0),(IF($B763="SINAPI",VLOOKUP($C763,[1]SINAPI!$A$1:$G$9552,4,0),(IF($B763="CDHU",VLOOKUP($C763,[1]CDHU!$A$1:$G$5122,6,0),(IF($B763="SIEC",VLOOKUP($C763,[1]SIEC!$A$1:$F$5304,5,0),(IF($B763="DER",VLOOKUP($C763,[1]DER!$A$1:$F$3075,5,0),(IF($B763="FDE",VLOOKUP($C763,[1]FDE!$A$1:$F$3289,5,0),(IF($B763="SICRO",VLOOKUP($C763,[1]SICRO!$A$1:$E$7371,4,0))))))))))))))))),2))</f>
        <v>55,08</v>
      </c>
      <c r="M763" s="1">
        <f t="shared" ref="M763" si="551">TRUNC(J763*L763,2)</f>
        <v>2429.02</v>
      </c>
      <c r="N763" s="49">
        <f t="shared" ref="N763" si="552">C763</f>
        <v>15003010</v>
      </c>
      <c r="O763" s="1" t="str">
        <f>UPPER(IF($B763="EDIF",VLOOKUP($C763,[1]EDIF!$A$1:$F$2677,5,0),(IF($B763="INFRA",VLOOKUP($C763,[1]INFRA!$A$1:$F$859,5,0),(IF($B763="SINAPI",VLOOKUP($C763,[1]SINAPI!$A$1:$G$7552,7,0),(IF($B763="CDHU",VLOOKUP($C763,[1]CDHU!$A$1:$G$4122,7,0),(IF($B763="SIEC",VLOOKUP($C763,[1]SIEC!$A$1:$F$4304,6,0),(IF($B763="DER",VLOOKUP($C763,[1]DER!$A$1:$F$2075,6,0),(IF($B763="SICRO",VLOOKUP($C763,[1]SICRO!$A$1:$E$6371,5,0)))))))))))))))</f>
        <v>SIURB-E JAN/26</v>
      </c>
    </row>
    <row r="764" spans="2:17" ht="23.25" customHeight="1" x14ac:dyDescent="0.2">
      <c r="B764" s="62"/>
      <c r="C764" s="60" t="s">
        <v>10</v>
      </c>
      <c r="D764" s="200" t="s">
        <v>491</v>
      </c>
      <c r="E764" s="201"/>
      <c r="F764" s="201"/>
      <c r="G764" s="201"/>
      <c r="H764" s="202"/>
      <c r="I764" s="40"/>
      <c r="J764" s="61"/>
      <c r="K764" s="82">
        <f>(K276+K279)*3</f>
        <v>44.1</v>
      </c>
      <c r="N764" s="32"/>
    </row>
    <row r="765" spans="2:17" x14ac:dyDescent="0.2">
      <c r="B765" s="62"/>
      <c r="C765" s="60" t="s">
        <v>10</v>
      </c>
      <c r="D765" s="55"/>
      <c r="E765" s="56"/>
      <c r="F765" s="56"/>
      <c r="G765" s="56"/>
      <c r="H765" s="57"/>
      <c r="I765" s="40"/>
      <c r="J765" s="61"/>
      <c r="N765" s="32"/>
    </row>
    <row r="766" spans="2:17" ht="23.25" customHeight="1" x14ac:dyDescent="0.2">
      <c r="B766" s="62"/>
      <c r="C766" s="60" t="s">
        <v>8</v>
      </c>
      <c r="D766" s="194" t="s">
        <v>497</v>
      </c>
      <c r="E766" s="195"/>
      <c r="F766" s="195"/>
      <c r="G766" s="195"/>
      <c r="H766" s="196"/>
      <c r="I766" s="43"/>
      <c r="J766" s="61"/>
      <c r="N766" s="32"/>
      <c r="Q766" s="90">
        <f>SUM(M766:M793)</f>
        <v>51101.82</v>
      </c>
    </row>
    <row r="767" spans="2:17" ht="23.25" customHeight="1" x14ac:dyDescent="0.2">
      <c r="B767" s="62" t="s">
        <v>9</v>
      </c>
      <c r="C767" s="77">
        <v>17005020</v>
      </c>
      <c r="D767" s="197" t="str">
        <f>UPPER(IF($B767="EDIF",VLOOKUP($C767,[1]EDIF!$A$1:$F$3677,2,0),(IF($B767="INFRA",VLOOKUP($C767,[1]INFRA!$A$1:$F$1859,2,0),(IF($B767="SINAPI",VLOOKUP($C767,[1]SINAPI!$A$1:$G$9552,2,0),(IF($B767="CDHU",VLOOKUP($C767,[1]CDHU!$A$1:$G$5122,2,0),(IF($B767="SIEC",VLOOKUP($C767,[1]SIEC!$A$1:$F$5304,2,0),(IF($B767="DER",VLOOKUP($C767,[1]DER!$A$1:$F$3075,2,0),(IF($B767="FDE",VLOOKUP($C767,[1]FDE!$A$1:$F$3289,2,0),(IF($B767="SICRO",VLOOKUP($C767,[1]SICRO!$A$1:$E$7371,2,0)))))))))))))))))</f>
        <v>BARRA DE APOIO PARA DEFICIENTES L=45 CM (BARRAS COM DIÂMETRO ENTRE 3,0 E 4,5CM)</v>
      </c>
      <c r="E767" s="198"/>
      <c r="F767" s="198"/>
      <c r="G767" s="198"/>
      <c r="H767" s="199"/>
      <c r="I767" s="46" t="str">
        <f>UPPER(IF($B767="EDIF",VLOOKUP($C767,[1]EDIF!$A$1:$F$3677,3,0),(IF($B767="INFRA",VLOOKUP($C767,[1]INFRA!$A$1:$F$1859,3,0),(IF($B767="SINAPI",VLOOKUP($C767,[1]SINAPI!$A$1:$G$9552,3,0),(IF($B767="CDHU",VLOOKUP($C767,[1]CDHU!$A$1:$G$5122,3,0),(IF($B767="SIEC",VLOOKUP($C767,[1]SIEC!$A$1:$F$5304,3,0),(IF($B767="DER",VLOOKUP($C767,[1]DER!$A$1:$F$2075,3,0),(IF($B767="FDE",VLOOKUP($C767,[1]FDE!$A$1:$F$3289,3,0),(IF($B767="SICRO",VLOOKUP($C767,[1]SICRO!$A$1:$E$7371,3,0)))))))))))))))))</f>
        <v>UN</v>
      </c>
      <c r="J767" s="61">
        <f t="shared" ref="J767" si="553">ROUND(SUM(K767:K769),2)</f>
        <v>4</v>
      </c>
      <c r="L767" s="1" t="str">
        <f>UPPER(ROUND((IF($B767="EDIF",VLOOKUP($C767,[1]EDIF!$A$1:$F$3677,4,0),(IF($B767="INFRA",VLOOKUP($C767,[1]INFRA!$A$1:$F$1859,4,0),(IF($B767="SINAPI",VLOOKUP($C767,[1]SINAPI!$A$1:$G$9552,4,0),(IF($B767="CDHU",VLOOKUP($C767,[1]CDHU!$A$1:$G$5122,6,0),(IF($B767="SIEC",VLOOKUP($C767,[1]SIEC!$A$1:$F$5304,5,0),(IF($B767="DER",VLOOKUP($C767,[1]DER!$A$1:$F$3075,5,0),(IF($B767="FDE",VLOOKUP($C767,[1]FDE!$A$1:$F$3289,5,0),(IF($B767="SICRO",VLOOKUP($C767,[1]SICRO!$A$1:$E$7371,4,0))))))))))))))))),2))</f>
        <v>188,86</v>
      </c>
      <c r="M767" s="1">
        <f t="shared" ref="M767" si="554">TRUNC(J767*L767,2)</f>
        <v>755.44</v>
      </c>
      <c r="N767" s="49">
        <f t="shared" ref="N767" si="555">C767</f>
        <v>17005020</v>
      </c>
      <c r="O767" s="1" t="str">
        <f>UPPER(IF($B767="EDIF",VLOOKUP($C767,[1]EDIF!$A$1:$F$2677,5,0),(IF($B767="INFRA",VLOOKUP($C767,[1]INFRA!$A$1:$F$859,5,0),(IF($B767="SINAPI",VLOOKUP($C767,[1]SINAPI!$A$1:$G$7552,7,0),(IF($B767="CDHU",VLOOKUP($C767,[1]CDHU!$A$1:$G$4122,7,0),(IF($B767="SIEC",VLOOKUP($C767,[1]SIEC!$A$1:$F$4304,6,0),(IF($B767="DER",VLOOKUP($C767,[1]DER!$A$1:$F$2075,6,0),(IF($B767="SICRO",VLOOKUP($C767,[1]SICRO!$A$1:$E$6371,5,0)))))))))))))))</f>
        <v>SIURB-E JAN/26</v>
      </c>
    </row>
    <row r="768" spans="2:17" ht="23.25" customHeight="1" x14ac:dyDescent="0.2">
      <c r="B768" s="62"/>
      <c r="C768" s="60" t="s">
        <v>10</v>
      </c>
      <c r="D768" s="200" t="s">
        <v>498</v>
      </c>
      <c r="E768" s="201"/>
      <c r="F768" s="201"/>
      <c r="G768" s="201"/>
      <c r="H768" s="202"/>
      <c r="I768" s="40"/>
      <c r="J768" s="61"/>
      <c r="K768" s="82">
        <v>4</v>
      </c>
      <c r="N768" s="32"/>
    </row>
    <row r="769" spans="2:15" x14ac:dyDescent="0.2">
      <c r="B769" s="62"/>
      <c r="C769" s="60" t="s">
        <v>10</v>
      </c>
      <c r="D769" s="55"/>
      <c r="E769" s="56"/>
      <c r="F769" s="56"/>
      <c r="G769" s="56"/>
      <c r="H769" s="57"/>
      <c r="I769" s="40"/>
      <c r="J769" s="61"/>
      <c r="N769" s="32"/>
    </row>
    <row r="770" spans="2:15" ht="23.25" customHeight="1" x14ac:dyDescent="0.2">
      <c r="B770" s="62" t="s">
        <v>9</v>
      </c>
      <c r="C770" s="77">
        <v>17005021</v>
      </c>
      <c r="D770" s="197" t="str">
        <f>UPPER(IF($B770="EDIF",VLOOKUP($C770,[1]EDIF!$A$1:$F$3677,2,0),(IF($B770="INFRA",VLOOKUP($C770,[1]INFRA!$A$1:$F$1859,2,0),(IF($B770="SINAPI",VLOOKUP($C770,[1]SINAPI!$A$1:$G$9552,2,0),(IF($B770="CDHU",VLOOKUP($C770,[1]CDHU!$A$1:$G$5122,2,0),(IF($B770="SIEC",VLOOKUP($C770,[1]SIEC!$A$1:$F$5304,2,0),(IF($B770="DER",VLOOKUP($C770,[1]DER!$A$1:$F$3075,2,0),(IF($B770="FDE",VLOOKUP($C770,[1]FDE!$A$1:$F$3289,2,0),(IF($B770="SICRO",VLOOKUP($C770,[1]SICRO!$A$1:$E$7371,2,0)))))))))))))))))</f>
        <v>BARRA DE APOIO PARA DEFICIENTES L=80 CM (BARRAS COM DIÂMETRO ENTRE 3,0 E 4,5CM)</v>
      </c>
      <c r="E770" s="198"/>
      <c r="F770" s="198"/>
      <c r="G770" s="198"/>
      <c r="H770" s="199"/>
      <c r="I770" s="46" t="str">
        <f>UPPER(IF($B770="EDIF",VLOOKUP($C770,[1]EDIF!$A$1:$F$3677,3,0),(IF($B770="INFRA",VLOOKUP($C770,[1]INFRA!$A$1:$F$1859,3,0),(IF($B770="SINAPI",VLOOKUP($C770,[1]SINAPI!$A$1:$G$9552,3,0),(IF($B770="CDHU",VLOOKUP($C770,[1]CDHU!$A$1:$G$5122,3,0),(IF($B770="SIEC",VLOOKUP($C770,[1]SIEC!$A$1:$F$5304,3,0),(IF($B770="DER",VLOOKUP($C770,[1]DER!$A$1:$F$2075,3,0),(IF($B770="FDE",VLOOKUP($C770,[1]FDE!$A$1:$F$3289,3,0),(IF($B770="SICRO",VLOOKUP($C770,[1]SICRO!$A$1:$E$7371,3,0)))))))))))))))))</f>
        <v>UN</v>
      </c>
      <c r="J770" s="61">
        <v>3</v>
      </c>
      <c r="L770" s="1" t="str">
        <f>UPPER(ROUND((IF($B770="EDIF",VLOOKUP($C770,[1]EDIF!$A$1:$F$3677,4,0),(IF($B770="INFRA",VLOOKUP($C770,[1]INFRA!$A$1:$F$1859,4,0),(IF($B770="SINAPI",VLOOKUP($C770,[1]SINAPI!$A$1:$G$9552,4,0),(IF($B770="CDHU",VLOOKUP($C770,[1]CDHU!$A$1:$G$5122,6,0),(IF($B770="SIEC",VLOOKUP($C770,[1]SIEC!$A$1:$F$5304,5,0),(IF($B770="DER",VLOOKUP($C770,[1]DER!$A$1:$F$3075,5,0),(IF($B770="FDE",VLOOKUP($C770,[1]FDE!$A$1:$F$3289,5,0),(IF($B770="SICRO",VLOOKUP($C770,[1]SICRO!$A$1:$E$7371,4,0))))))))))))))))),2))</f>
        <v>222,65</v>
      </c>
      <c r="M770" s="1">
        <f t="shared" ref="M770" si="556">TRUNC(J770*L770,2)</f>
        <v>667.95</v>
      </c>
      <c r="N770" s="49">
        <f t="shared" ref="N770" si="557">C770</f>
        <v>17005021</v>
      </c>
      <c r="O770" s="1" t="str">
        <f>UPPER(IF($B770="EDIF",VLOOKUP($C770,[1]EDIF!$A$1:$F$2677,5,0),(IF($B770="INFRA",VLOOKUP($C770,[1]INFRA!$A$1:$F$859,5,0),(IF($B770="SINAPI",VLOOKUP($C770,[1]SINAPI!$A$1:$G$7552,7,0),(IF($B770="CDHU",VLOOKUP($C770,[1]CDHU!$A$1:$G$4122,7,0),(IF($B770="SIEC",VLOOKUP($C770,[1]SIEC!$A$1:$F$4304,6,0),(IF($B770="DER",VLOOKUP($C770,[1]DER!$A$1:$F$2075,6,0),(IF($B770="SICRO",VLOOKUP($C770,[1]SICRO!$A$1:$E$6371,5,0)))))))))))))))</f>
        <v>SIURB-E JAN/26</v>
      </c>
    </row>
    <row r="771" spans="2:15" ht="23.25" customHeight="1" x14ac:dyDescent="0.2">
      <c r="B771" s="62"/>
      <c r="C771" s="60" t="s">
        <v>10</v>
      </c>
      <c r="D771" s="200" t="s">
        <v>366</v>
      </c>
      <c r="E771" s="201"/>
      <c r="F771" s="201"/>
      <c r="G771" s="201"/>
      <c r="H771" s="202"/>
      <c r="I771" s="40"/>
      <c r="J771" s="61"/>
      <c r="K771" s="82" t="s">
        <v>366</v>
      </c>
      <c r="N771" s="32"/>
    </row>
    <row r="772" spans="2:15" x14ac:dyDescent="0.2">
      <c r="B772" s="62"/>
      <c r="C772" s="60" t="s">
        <v>10</v>
      </c>
      <c r="D772" s="55"/>
      <c r="E772" s="56"/>
      <c r="F772" s="56"/>
      <c r="G772" s="56"/>
      <c r="H772" s="57"/>
      <c r="I772" s="40"/>
      <c r="J772" s="61"/>
      <c r="N772" s="32"/>
    </row>
    <row r="773" spans="2:15" ht="23.25" customHeight="1" x14ac:dyDescent="0.2">
      <c r="B773" s="62" t="s">
        <v>9</v>
      </c>
      <c r="C773" s="77">
        <v>17005033</v>
      </c>
      <c r="D773" s="197" t="str">
        <f>UPPER(IF($B773="EDIF",VLOOKUP($C773,[1]EDIF!$A$1:$F$3677,2,0),(IF($B773="INFRA",VLOOKUP($C773,[1]INFRA!$A$1:$F$1859,2,0),(IF($B773="SINAPI",VLOOKUP($C773,[1]SINAPI!$A$1:$G$9552,2,0),(IF($B773="CDHU",VLOOKUP($C773,[1]CDHU!$A$1:$G$5122,2,0),(IF($B773="SIEC",VLOOKUP($C773,[1]SIEC!$A$1:$F$5304,2,0),(IF($B773="DER",VLOOKUP($C773,[1]DER!$A$1:$F$3075,2,0),(IF($B773="FDE",VLOOKUP($C773,[1]FDE!$A$1:$F$3289,2,0),(IF($B773="SICRO",VLOOKUP($C773,[1]SICRO!$A$1:$E$7371,2,0)))))))))))))))))</f>
        <v>LOUSA EM LAMINADO MELAMÍNICO BRANCO SOBRE COMPENSADO</v>
      </c>
      <c r="E773" s="198"/>
      <c r="F773" s="198"/>
      <c r="G773" s="198"/>
      <c r="H773" s="199"/>
      <c r="I773" s="46" t="str">
        <f>UPPER(IF($B773="EDIF",VLOOKUP($C773,[1]EDIF!$A$1:$F$3677,3,0),(IF($B773="INFRA",VLOOKUP($C773,[1]INFRA!$A$1:$F$1859,3,0),(IF($B773="SINAPI",VLOOKUP($C773,[1]SINAPI!$A$1:$G$9552,3,0),(IF($B773="CDHU",VLOOKUP($C773,[1]CDHU!$A$1:$G$5122,3,0),(IF($B773="SIEC",VLOOKUP($C773,[1]SIEC!$A$1:$F$5304,3,0),(IF($B773="DER",VLOOKUP($C773,[1]DER!$A$1:$F$2075,3,0),(IF($B773="FDE",VLOOKUP($C773,[1]FDE!$A$1:$F$3289,3,0),(IF($B773="SICRO",VLOOKUP($C773,[1]SICRO!$A$1:$E$7371,3,0)))))))))))))))))</f>
        <v>M2</v>
      </c>
      <c r="J773" s="61">
        <f t="shared" ref="J773" si="558">ROUND(SUM(K773:K775),2)</f>
        <v>28.8</v>
      </c>
      <c r="L773" s="1" t="str">
        <f>UPPER(ROUND((IF($B773="EDIF",VLOOKUP($C773,[1]EDIF!$A$1:$F$3677,4,0),(IF($B773="INFRA",VLOOKUP($C773,[1]INFRA!$A$1:$F$1859,4,0),(IF($B773="SINAPI",VLOOKUP($C773,[1]SINAPI!$A$1:$G$9552,4,0),(IF($B773="CDHU",VLOOKUP($C773,[1]CDHU!$A$1:$G$5122,6,0),(IF($B773="SIEC",VLOOKUP($C773,[1]SIEC!$A$1:$F$5304,5,0),(IF($B773="DER",VLOOKUP($C773,[1]DER!$A$1:$F$3075,5,0),(IF($B773="FDE",VLOOKUP($C773,[1]FDE!$A$1:$F$3289,5,0),(IF($B773="SICRO",VLOOKUP($C773,[1]SICRO!$A$1:$E$7371,4,0))))))))))))))))),2))</f>
        <v>382,74</v>
      </c>
      <c r="M773" s="1">
        <f t="shared" ref="M773" si="559">TRUNC(J773*L773,2)</f>
        <v>11022.91</v>
      </c>
      <c r="N773" s="49">
        <f t="shared" ref="N773" si="560">C773</f>
        <v>17005033</v>
      </c>
      <c r="O773" s="1" t="str">
        <f>UPPER(IF($B773="EDIF",VLOOKUP($C773,[1]EDIF!$A$1:$F$2677,5,0),(IF($B773="INFRA",VLOOKUP($C773,[1]INFRA!$A$1:$F$859,5,0),(IF($B773="SINAPI",VLOOKUP($C773,[1]SINAPI!$A$1:$G$7552,7,0),(IF($B773="CDHU",VLOOKUP($C773,[1]CDHU!$A$1:$G$4122,7,0),(IF($B773="SIEC",VLOOKUP($C773,[1]SIEC!$A$1:$F$4304,6,0),(IF($B773="DER",VLOOKUP($C773,[1]DER!$A$1:$F$2075,6,0),(IF($B773="SICRO",VLOOKUP($C773,[1]SICRO!$A$1:$E$6371,5,0)))))))))))))))</f>
        <v>SIURB-E JAN/26</v>
      </c>
    </row>
    <row r="774" spans="2:15" ht="23.25" customHeight="1" x14ac:dyDescent="0.2">
      <c r="B774" s="62"/>
      <c r="C774" s="60" t="s">
        <v>10</v>
      </c>
      <c r="D774" s="200" t="s">
        <v>499</v>
      </c>
      <c r="E774" s="201"/>
      <c r="F774" s="201"/>
      <c r="G774" s="201"/>
      <c r="H774" s="202"/>
      <c r="I774" s="40"/>
      <c r="J774" s="61"/>
      <c r="K774" s="82">
        <f>3*1.2*8</f>
        <v>28.799999999999997</v>
      </c>
      <c r="N774" s="32"/>
    </row>
    <row r="775" spans="2:15" x14ac:dyDescent="0.2">
      <c r="B775" s="62"/>
      <c r="C775" s="60" t="s">
        <v>10</v>
      </c>
      <c r="D775" s="55"/>
      <c r="E775" s="56"/>
      <c r="F775" s="56"/>
      <c r="G775" s="56"/>
      <c r="H775" s="57"/>
      <c r="I775" s="40"/>
      <c r="J775" s="61"/>
      <c r="N775" s="32"/>
    </row>
    <row r="776" spans="2:15" ht="23.25" customHeight="1" x14ac:dyDescent="0.2">
      <c r="B776" s="62" t="s">
        <v>9</v>
      </c>
      <c r="C776" s="77">
        <v>17010017</v>
      </c>
      <c r="D776" s="197" t="str">
        <f>UPPER(IF($B776="EDIF",VLOOKUP($C776,[1]EDIF!$A$1:$F$3677,2,0),(IF($B776="INFRA",VLOOKUP($C776,[1]INFRA!$A$1:$F$1859,2,0),(IF($B776="SINAPI",VLOOKUP($C776,[1]SINAPI!$A$1:$G$9552,2,0),(IF($B776="CDHU",VLOOKUP($C776,[1]CDHU!$A$1:$G$5122,2,0),(IF($B776="SIEC",VLOOKUP($C776,[1]SIEC!$A$1:$F$5304,2,0),(IF($B776="DER",VLOOKUP($C776,[1]DER!$A$1:$F$3075,2,0),(IF($B776="FDE",VLOOKUP($C776,[1]FDE!$A$1:$F$3289,2,0),(IF($B776="SICRO",VLOOKUP($C776,[1]SICRO!$A$1:$E$7371,2,0)))))))))))))))))</f>
        <v>CHAPÉU CHINÊS PARA DUTO GALVANIZADO 35CM BIT.22 PARA EXAUSTÃO DE AR</v>
      </c>
      <c r="E776" s="198"/>
      <c r="F776" s="198"/>
      <c r="G776" s="198"/>
      <c r="H776" s="199"/>
      <c r="I776" s="46" t="str">
        <f>UPPER(IF($B776="EDIF",VLOOKUP($C776,[1]EDIF!$A$1:$F$3677,3,0),(IF($B776="INFRA",VLOOKUP($C776,[1]INFRA!$A$1:$F$1859,3,0),(IF($B776="SINAPI",VLOOKUP($C776,[1]SINAPI!$A$1:$G$9552,3,0),(IF($B776="CDHU",VLOOKUP($C776,[1]CDHU!$A$1:$G$5122,3,0),(IF($B776="SIEC",VLOOKUP($C776,[1]SIEC!$A$1:$F$5304,3,0),(IF($B776="DER",VLOOKUP($C776,[1]DER!$A$1:$F$2075,3,0),(IF($B776="FDE",VLOOKUP($C776,[1]FDE!$A$1:$F$3289,3,0),(IF($B776="SICRO",VLOOKUP($C776,[1]SICRO!$A$1:$E$7371,3,0)))))))))))))))))</f>
        <v>UN</v>
      </c>
      <c r="J776" s="61">
        <f t="shared" ref="J776" si="561">ROUND(SUM(K776:K778),2)</f>
        <v>1</v>
      </c>
      <c r="L776" s="1" t="str">
        <f>UPPER(ROUND((IF($B776="EDIF",VLOOKUP($C776,[1]EDIF!$A$1:$F$3677,4,0),(IF($B776="INFRA",VLOOKUP($C776,[1]INFRA!$A$1:$F$1859,4,0),(IF($B776="SINAPI",VLOOKUP($C776,[1]SINAPI!$A$1:$G$9552,4,0),(IF($B776="CDHU",VLOOKUP($C776,[1]CDHU!$A$1:$G$5122,6,0),(IF($B776="SIEC",VLOOKUP($C776,[1]SIEC!$A$1:$F$5304,5,0),(IF($B776="DER",VLOOKUP($C776,[1]DER!$A$1:$F$3075,5,0),(IF($B776="FDE",VLOOKUP($C776,[1]FDE!$A$1:$F$3289,5,0),(IF($B776="SICRO",VLOOKUP($C776,[1]SICRO!$A$1:$E$7371,4,0))))))))))))))))),2))</f>
        <v>217,04</v>
      </c>
      <c r="M776" s="1">
        <f t="shared" ref="M776" si="562">TRUNC(J776*L776,2)</f>
        <v>217.04</v>
      </c>
      <c r="N776" s="49">
        <f t="shared" ref="N776" si="563">C776</f>
        <v>17010017</v>
      </c>
      <c r="O776" s="1" t="str">
        <f>UPPER(IF($B776="EDIF",VLOOKUP($C776,[1]EDIF!$A$1:$F$2677,5,0),(IF($B776="INFRA",VLOOKUP($C776,[1]INFRA!$A$1:$F$859,5,0),(IF($B776="SINAPI",VLOOKUP($C776,[1]SINAPI!$A$1:$G$7552,7,0),(IF($B776="CDHU",VLOOKUP($C776,[1]CDHU!$A$1:$G$4122,7,0),(IF($B776="SIEC",VLOOKUP($C776,[1]SIEC!$A$1:$F$4304,6,0),(IF($B776="DER",VLOOKUP($C776,[1]DER!$A$1:$F$2075,6,0),(IF($B776="SICRO",VLOOKUP($C776,[1]SICRO!$A$1:$E$6371,5,0)))))))))))))))</f>
        <v>SIURB-E JAN/26</v>
      </c>
    </row>
    <row r="777" spans="2:15" ht="23.25" customHeight="1" x14ac:dyDescent="0.2">
      <c r="B777" s="62"/>
      <c r="C777" s="60" t="s">
        <v>10</v>
      </c>
      <c r="D777" s="200" t="s">
        <v>373</v>
      </c>
      <c r="E777" s="201"/>
      <c r="F777" s="201"/>
      <c r="G777" s="201"/>
      <c r="H777" s="202"/>
      <c r="I777" s="40"/>
      <c r="J777" s="61"/>
      <c r="K777" s="82">
        <v>1</v>
      </c>
      <c r="N777" s="32"/>
    </row>
    <row r="778" spans="2:15" x14ac:dyDescent="0.2">
      <c r="B778" s="62"/>
      <c r="C778" s="60" t="s">
        <v>10</v>
      </c>
      <c r="D778" s="55"/>
      <c r="E778" s="56"/>
      <c r="F778" s="56"/>
      <c r="G778" s="56"/>
      <c r="H778" s="57"/>
      <c r="I778" s="40"/>
      <c r="J778" s="61"/>
      <c r="N778" s="32"/>
    </row>
    <row r="779" spans="2:15" ht="23.25" customHeight="1" x14ac:dyDescent="0.2">
      <c r="B779" s="62" t="s">
        <v>9</v>
      </c>
      <c r="C779" s="77">
        <v>17010018</v>
      </c>
      <c r="D779" s="197" t="str">
        <f>UPPER(IF($B779="EDIF",VLOOKUP($C779,[1]EDIF!$A$1:$F$3677,2,0),(IF($B779="INFRA",VLOOKUP($C779,[1]INFRA!$A$1:$F$1859,2,0),(IF($B779="SINAPI",VLOOKUP($C779,[1]SINAPI!$A$1:$G$9552,2,0),(IF($B779="CDHU",VLOOKUP($C779,[1]CDHU!$A$1:$G$5122,2,0),(IF($B779="SIEC",VLOOKUP($C779,[1]SIEC!$A$1:$F$5304,2,0),(IF($B779="DER",VLOOKUP($C779,[1]DER!$A$1:$F$3075,2,0),(IF($B779="FDE",VLOOKUP($C779,[1]FDE!$A$1:$F$3289,2,0),(IF($B779="SICRO",VLOOKUP($C779,[1]SICRO!$A$1:$E$7371,2,0)))))))))))))))))</f>
        <v>DUTO EM CHAPA DE AÇO GALVANIZADO N.22 - DIÂMETRO 35CM</v>
      </c>
      <c r="E779" s="198"/>
      <c r="F779" s="198"/>
      <c r="G779" s="198"/>
      <c r="H779" s="199"/>
      <c r="I779" s="46" t="str">
        <f>UPPER(IF($B779="EDIF",VLOOKUP($C779,[1]EDIF!$A$1:$F$3677,3,0),(IF($B779="INFRA",VLOOKUP($C779,[1]INFRA!$A$1:$F$1859,3,0),(IF($B779="SINAPI",VLOOKUP($C779,[1]SINAPI!$A$1:$G$9552,3,0),(IF($B779="CDHU",VLOOKUP($C779,[1]CDHU!$A$1:$G$5122,3,0),(IF($B779="SIEC",VLOOKUP($C779,[1]SIEC!$A$1:$F$5304,3,0),(IF($B779="DER",VLOOKUP($C779,[1]DER!$A$1:$F$2075,3,0),(IF($B779="FDE",VLOOKUP($C779,[1]FDE!$A$1:$F$3289,3,0),(IF($B779="SICRO",VLOOKUP($C779,[1]SICRO!$A$1:$E$7371,3,0)))))))))))))))))</f>
        <v>M</v>
      </c>
      <c r="J779" s="61">
        <f t="shared" ref="J779" si="564">ROUND(SUM(K779:K781),2)</f>
        <v>8</v>
      </c>
      <c r="L779" s="1" t="str">
        <f>UPPER(ROUND((IF($B779="EDIF",VLOOKUP($C779,[1]EDIF!$A$1:$F$3677,4,0),(IF($B779="INFRA",VLOOKUP($C779,[1]INFRA!$A$1:$F$1859,4,0),(IF($B779="SINAPI",VLOOKUP($C779,[1]SINAPI!$A$1:$G$9552,4,0),(IF($B779="CDHU",VLOOKUP($C779,[1]CDHU!$A$1:$G$5122,6,0),(IF($B779="SIEC",VLOOKUP($C779,[1]SIEC!$A$1:$F$5304,5,0),(IF($B779="DER",VLOOKUP($C779,[1]DER!$A$1:$F$3075,5,0),(IF($B779="FDE",VLOOKUP($C779,[1]FDE!$A$1:$F$3289,5,0),(IF($B779="SICRO",VLOOKUP($C779,[1]SICRO!$A$1:$E$7371,4,0))))))))))))))))),2))</f>
        <v>312,8</v>
      </c>
      <c r="M779" s="1">
        <f t="shared" ref="M779" si="565">TRUNC(J779*L779,2)</f>
        <v>2502.4</v>
      </c>
      <c r="N779" s="49">
        <f t="shared" ref="N779" si="566">C779</f>
        <v>17010018</v>
      </c>
      <c r="O779" s="1" t="str">
        <f>UPPER(IF($B779="EDIF",VLOOKUP($C779,[1]EDIF!$A$1:$F$2677,5,0),(IF($B779="INFRA",VLOOKUP($C779,[1]INFRA!$A$1:$F$859,5,0),(IF($B779="SINAPI",VLOOKUP($C779,[1]SINAPI!$A$1:$G$7552,7,0),(IF($B779="CDHU",VLOOKUP($C779,[1]CDHU!$A$1:$G$4122,7,0),(IF($B779="SIEC",VLOOKUP($C779,[1]SIEC!$A$1:$F$4304,6,0),(IF($B779="DER",VLOOKUP($C779,[1]DER!$A$1:$F$2075,6,0),(IF($B779="SICRO",VLOOKUP($C779,[1]SICRO!$A$1:$E$6371,5,0)))))))))))))))</f>
        <v>SIURB-E JAN/26</v>
      </c>
    </row>
    <row r="780" spans="2:15" ht="23.25" customHeight="1" x14ac:dyDescent="0.2">
      <c r="B780" s="62"/>
      <c r="C780" s="60" t="s">
        <v>10</v>
      </c>
      <c r="D780" s="200" t="s">
        <v>500</v>
      </c>
      <c r="E780" s="201"/>
      <c r="F780" s="201"/>
      <c r="G780" s="201"/>
      <c r="H780" s="202"/>
      <c r="I780" s="40"/>
      <c r="J780" s="61"/>
      <c r="K780" s="82">
        <v>8</v>
      </c>
      <c r="N780" s="32"/>
    </row>
    <row r="781" spans="2:15" x14ac:dyDescent="0.2">
      <c r="B781" s="62"/>
      <c r="C781" s="60" t="s">
        <v>10</v>
      </c>
      <c r="D781" s="55"/>
      <c r="E781" s="56"/>
      <c r="F781" s="56"/>
      <c r="G781" s="56"/>
      <c r="H781" s="57"/>
      <c r="I781" s="40"/>
      <c r="J781" s="61"/>
      <c r="N781" s="32"/>
    </row>
    <row r="782" spans="2:15" ht="23.25" customHeight="1" x14ac:dyDescent="0.2">
      <c r="B782" s="62" t="s">
        <v>9</v>
      </c>
      <c r="C782" s="77">
        <v>17010011</v>
      </c>
      <c r="D782" s="197" t="str">
        <f>UPPER(IF($B782="EDIF",VLOOKUP($C782,[1]EDIF!$A$1:$F$3677,2,0),(IF($B782="INFRA",VLOOKUP($C782,[1]INFRA!$A$1:$F$1859,2,0),(IF($B782="SINAPI",VLOOKUP($C782,[1]SINAPI!$A$1:$G$9552,2,0),(IF($B782="CDHU",VLOOKUP($C782,[1]CDHU!$A$1:$G$5122,2,0),(IF($B782="SIEC",VLOOKUP($C782,[1]SIEC!$A$1:$F$5304,2,0),(IF($B782="DER",VLOOKUP($C782,[1]DER!$A$1:$F$3075,2,0),(IF($B782="FDE",VLOOKUP($C782,[1]FDE!$A$1:$F$3289,2,0),(IF($B782="SICRO",VLOOKUP($C782,[1]SICRO!$A$1:$E$7371,2,0)))))))))))))))))</f>
        <v>DX.01/06 - COIFA EM CHAPA DE AÇO GALVANIZADO PARA FOGÃO DE 3 OU 4 BOCAS</v>
      </c>
      <c r="E782" s="198"/>
      <c r="F782" s="198"/>
      <c r="G782" s="198"/>
      <c r="H782" s="199"/>
      <c r="I782" s="46" t="str">
        <f>UPPER(IF($B782="EDIF",VLOOKUP($C782,[1]EDIF!$A$1:$F$3677,3,0),(IF($B782="INFRA",VLOOKUP($C782,[1]INFRA!$A$1:$F$1859,3,0),(IF($B782="SINAPI",VLOOKUP($C782,[1]SINAPI!$A$1:$G$9552,3,0),(IF($B782="CDHU",VLOOKUP($C782,[1]CDHU!$A$1:$G$5122,3,0),(IF($B782="SIEC",VLOOKUP($C782,[1]SIEC!$A$1:$F$5304,3,0),(IF($B782="DER",VLOOKUP($C782,[1]DER!$A$1:$F$2075,3,0),(IF($B782="FDE",VLOOKUP($C782,[1]FDE!$A$1:$F$3289,3,0),(IF($B782="SICRO",VLOOKUP($C782,[1]SICRO!$A$1:$E$7371,3,0)))))))))))))))))</f>
        <v>UN</v>
      </c>
      <c r="J782" s="61">
        <f t="shared" ref="J782" si="567">ROUND(SUM(K782:K784),2)</f>
        <v>1</v>
      </c>
      <c r="L782" s="1" t="str">
        <f>UPPER(ROUND((IF($B782="EDIF",VLOOKUP($C782,[1]EDIF!$A$1:$F$3677,4,0),(IF($B782="INFRA",VLOOKUP($C782,[1]INFRA!$A$1:$F$1859,4,0),(IF($B782="SINAPI",VLOOKUP($C782,[1]SINAPI!$A$1:$G$9552,4,0),(IF($B782="CDHU",VLOOKUP($C782,[1]CDHU!$A$1:$G$5122,6,0),(IF($B782="SIEC",VLOOKUP($C782,[1]SIEC!$A$1:$F$5304,5,0),(IF($B782="DER",VLOOKUP($C782,[1]DER!$A$1:$F$3075,5,0),(IF($B782="FDE",VLOOKUP($C782,[1]FDE!$A$1:$F$3289,5,0),(IF($B782="SICRO",VLOOKUP($C782,[1]SICRO!$A$1:$E$7371,4,0))))))))))))))))),2))</f>
        <v>3397,32</v>
      </c>
      <c r="M782" s="1">
        <f t="shared" ref="M782" si="568">TRUNC(J782*L782,2)</f>
        <v>3397.32</v>
      </c>
      <c r="N782" s="49">
        <f t="shared" ref="N782" si="569">C782</f>
        <v>17010011</v>
      </c>
      <c r="O782" s="1" t="str">
        <f>UPPER(IF($B782="EDIF",VLOOKUP($C782,[1]EDIF!$A$1:$F$2677,5,0),(IF($B782="INFRA",VLOOKUP($C782,[1]INFRA!$A$1:$F$859,5,0),(IF($B782="SINAPI",VLOOKUP($C782,[1]SINAPI!$A$1:$G$7552,7,0),(IF($B782="CDHU",VLOOKUP($C782,[1]CDHU!$A$1:$G$4122,7,0),(IF($B782="SIEC",VLOOKUP($C782,[1]SIEC!$A$1:$F$4304,6,0),(IF($B782="DER",VLOOKUP($C782,[1]DER!$A$1:$F$2075,6,0),(IF($B782="SICRO",VLOOKUP($C782,[1]SICRO!$A$1:$E$6371,5,0)))))))))))))))</f>
        <v>SIURB-E JAN/26</v>
      </c>
    </row>
    <row r="783" spans="2:15" ht="23.25" customHeight="1" x14ac:dyDescent="0.2">
      <c r="B783" s="62"/>
      <c r="C783" s="60" t="s">
        <v>10</v>
      </c>
      <c r="D783" s="200" t="s">
        <v>373</v>
      </c>
      <c r="E783" s="201"/>
      <c r="F783" s="201"/>
      <c r="G783" s="201"/>
      <c r="H783" s="202"/>
      <c r="I783" s="40"/>
      <c r="J783" s="61"/>
      <c r="K783" s="82">
        <v>1</v>
      </c>
      <c r="N783" s="32"/>
    </row>
    <row r="784" spans="2:15" x14ac:dyDescent="0.2">
      <c r="B784" s="62"/>
      <c r="C784" s="60" t="s">
        <v>10</v>
      </c>
      <c r="D784" s="55"/>
      <c r="E784" s="56"/>
      <c r="F784" s="56"/>
      <c r="G784" s="56"/>
      <c r="H784" s="57"/>
      <c r="I784" s="40"/>
      <c r="J784" s="61"/>
      <c r="N784" s="32"/>
    </row>
    <row r="785" spans="2:17" ht="23.25" customHeight="1" x14ac:dyDescent="0.2">
      <c r="B785" s="62" t="s">
        <v>9</v>
      </c>
      <c r="C785" s="77">
        <v>17010071</v>
      </c>
      <c r="D785" s="197" t="str">
        <f>UPPER(IF($B785="EDIF",VLOOKUP($C785,[1]EDIF!$A$1:$F$3677,2,0),(IF($B785="INFRA",VLOOKUP($C785,[1]INFRA!$A$1:$F$1859,2,0),(IF($B785="SINAPI",VLOOKUP($C785,[1]SINAPI!$A$1:$G$9552,2,0),(IF($B785="CDHU",VLOOKUP($C785,[1]CDHU!$A$1:$G$5122,2,0),(IF($B785="SIEC",VLOOKUP($C785,[1]SIEC!$A$1:$F$5304,2,0),(IF($B785="DER",VLOOKUP($C785,[1]DER!$A$1:$F$3075,2,0),(IF($B785="FDE",VLOOKUP($C785,[1]FDE!$A$1:$F$3289,2,0),(IF($B785="SICRO",VLOOKUP($C785,[1]SICRO!$A$1:$E$7371,2,0)))))))))))))))))</f>
        <v>VENTILADOR DE PAREDE, DIÂM. MÍN.=65CM</v>
      </c>
      <c r="E785" s="198"/>
      <c r="F785" s="198"/>
      <c r="G785" s="198"/>
      <c r="H785" s="199"/>
      <c r="I785" s="46" t="str">
        <f>UPPER(IF($B785="EDIF",VLOOKUP($C785,[1]EDIF!$A$1:$F$3677,3,0),(IF($B785="INFRA",VLOOKUP($C785,[1]INFRA!$A$1:$F$1859,3,0),(IF($B785="SINAPI",VLOOKUP($C785,[1]SINAPI!$A$1:$G$9552,3,0),(IF($B785="CDHU",VLOOKUP($C785,[1]CDHU!$A$1:$G$5122,3,0),(IF($B785="SIEC",VLOOKUP($C785,[1]SIEC!$A$1:$F$5304,3,0),(IF($B785="DER",VLOOKUP($C785,[1]DER!$A$1:$F$2075,3,0),(IF($B785="FDE",VLOOKUP($C785,[1]FDE!$A$1:$F$3289,3,0),(IF($B785="SICRO",VLOOKUP($C785,[1]SICRO!$A$1:$E$7371,3,0)))))))))))))))))</f>
        <v>UN</v>
      </c>
      <c r="J785" s="61">
        <f t="shared" ref="J785" si="570">ROUND(SUM(K785:K787),2)</f>
        <v>28</v>
      </c>
      <c r="L785" s="1" t="str">
        <f>UPPER(ROUND((IF($B785="EDIF",VLOOKUP($C785,[1]EDIF!$A$1:$F$3677,4,0),(IF($B785="INFRA",VLOOKUP($C785,[1]INFRA!$A$1:$F$1859,4,0),(IF($B785="SINAPI",VLOOKUP($C785,[1]SINAPI!$A$1:$G$9552,4,0),(IF($B785="CDHU",VLOOKUP($C785,[1]CDHU!$A$1:$G$5122,6,0),(IF($B785="SIEC",VLOOKUP($C785,[1]SIEC!$A$1:$F$5304,5,0),(IF($B785="DER",VLOOKUP($C785,[1]DER!$A$1:$F$3075,5,0),(IF($B785="FDE",VLOOKUP($C785,[1]FDE!$A$1:$F$3289,5,0),(IF($B785="SICRO",VLOOKUP($C785,[1]SICRO!$A$1:$E$7371,4,0))))))))))))))))),2))</f>
        <v>880,72</v>
      </c>
      <c r="M785" s="1">
        <f t="shared" ref="M785" si="571">TRUNC(J785*L785,2)</f>
        <v>24660.16</v>
      </c>
      <c r="N785" s="49">
        <f t="shared" ref="N785" si="572">C785</f>
        <v>17010071</v>
      </c>
      <c r="O785" s="1" t="str">
        <f>UPPER(IF($B785="EDIF",VLOOKUP($C785,[1]EDIF!$A$1:$F$2677,5,0),(IF($B785="INFRA",VLOOKUP($C785,[1]INFRA!$A$1:$F$859,5,0),(IF($B785="SINAPI",VLOOKUP($C785,[1]SINAPI!$A$1:$G$7552,7,0),(IF($B785="CDHU",VLOOKUP($C785,[1]CDHU!$A$1:$G$4122,7,0),(IF($B785="SIEC",VLOOKUP($C785,[1]SIEC!$A$1:$F$4304,6,0),(IF($B785="DER",VLOOKUP($C785,[1]DER!$A$1:$F$2075,6,0),(IF($B785="SICRO",VLOOKUP($C785,[1]SICRO!$A$1:$E$6371,5,0)))))))))))))))</f>
        <v>SIURB-E JAN/26</v>
      </c>
    </row>
    <row r="786" spans="2:17" ht="23.25" customHeight="1" x14ac:dyDescent="0.2">
      <c r="B786" s="62"/>
      <c r="C786" s="60" t="s">
        <v>10</v>
      </c>
      <c r="D786" s="200" t="s">
        <v>501</v>
      </c>
      <c r="E786" s="201"/>
      <c r="F786" s="201"/>
      <c r="G786" s="201"/>
      <c r="H786" s="202"/>
      <c r="I786" s="40"/>
      <c r="J786" s="61"/>
      <c r="K786" s="82">
        <v>28</v>
      </c>
      <c r="N786" s="32"/>
    </row>
    <row r="787" spans="2:17" x14ac:dyDescent="0.2">
      <c r="B787" s="62"/>
      <c r="C787" s="60" t="s">
        <v>10</v>
      </c>
      <c r="D787" s="55"/>
      <c r="E787" s="56"/>
      <c r="F787" s="56"/>
      <c r="G787" s="56"/>
      <c r="H787" s="57"/>
      <c r="I787" s="40"/>
      <c r="J787" s="61"/>
      <c r="N787" s="32"/>
    </row>
    <row r="788" spans="2:17" ht="23.25" customHeight="1" x14ac:dyDescent="0.2">
      <c r="B788" s="62" t="s">
        <v>9</v>
      </c>
      <c r="C788" s="77">
        <v>17045001</v>
      </c>
      <c r="D788" s="197" t="str">
        <f>UPPER(IF($B788="EDIF",VLOOKUP($C788,[1]EDIF!$A$1:$F$3677,2,0),(IF($B788="INFRA",VLOOKUP($C788,[1]INFRA!$A$1:$F$1859,2,0),(IF($B788="SINAPI",VLOOKUP($C788,[1]SINAPI!$A$1:$G$9552,2,0),(IF($B788="CDHU",VLOOKUP($C788,[1]CDHU!$A$1:$G$5122,2,0),(IF($B788="SIEC",VLOOKUP($C788,[1]SIEC!$A$1:$F$5304,2,0),(IF($B788="DER",VLOOKUP($C788,[1]DER!$A$1:$F$3075,2,0),(IF($B788="FDE",VLOOKUP($C788,[1]FDE!$A$1:$F$3289,2,0),(IF($B788="SICRO",VLOOKUP($C788,[1]SICRO!$A$1:$E$7371,2,0)))))))))))))))))</f>
        <v>ANDAIMES METÁLICOS - FORNECIMENTO</v>
      </c>
      <c r="E788" s="198"/>
      <c r="F788" s="198"/>
      <c r="G788" s="198"/>
      <c r="H788" s="199"/>
      <c r="I788" s="46" t="str">
        <f>UPPER(IF($B788="EDIF",VLOOKUP($C788,[1]EDIF!$A$1:$F$3677,3,0),(IF($B788="INFRA",VLOOKUP($C788,[1]INFRA!$A$1:$F$1859,3,0),(IF($B788="SINAPI",VLOOKUP($C788,[1]SINAPI!$A$1:$G$9552,3,0),(IF($B788="CDHU",VLOOKUP($C788,[1]CDHU!$A$1:$G$5122,3,0),(IF($B788="SIEC",VLOOKUP($C788,[1]SIEC!$A$1:$F$5304,3,0),(IF($B788="DER",VLOOKUP($C788,[1]DER!$A$1:$F$2075,3,0),(IF($B788="FDE",VLOOKUP($C788,[1]FDE!$A$1:$F$3289,3,0),(IF($B788="SICRO",VLOOKUP($C788,[1]SICRO!$A$1:$E$7371,3,0)))))))))))))))))</f>
        <v>M3XMÊS</v>
      </c>
      <c r="J788" s="61">
        <f t="shared" ref="J788" si="573">ROUND(SUM(K788:K790),2)</f>
        <v>675</v>
      </c>
      <c r="L788" s="1" t="str">
        <f>UPPER(ROUND((IF($B788="EDIF",VLOOKUP($C788,[1]EDIF!$A$1:$F$3677,4,0),(IF($B788="INFRA",VLOOKUP($C788,[1]INFRA!$A$1:$F$1859,4,0),(IF($B788="SINAPI",VLOOKUP($C788,[1]SINAPI!$A$1:$G$9552,4,0),(IF($B788="CDHU",VLOOKUP($C788,[1]CDHU!$A$1:$G$5122,6,0),(IF($B788="SIEC",VLOOKUP($C788,[1]SIEC!$A$1:$F$5304,5,0),(IF($B788="DER",VLOOKUP($C788,[1]DER!$A$1:$F$3075,5,0),(IF($B788="FDE",VLOOKUP($C788,[1]FDE!$A$1:$F$3289,5,0),(IF($B788="SICRO",VLOOKUP($C788,[1]SICRO!$A$1:$E$7371,4,0))))))))))))))))),2))</f>
        <v>10,42</v>
      </c>
      <c r="M788" s="1">
        <f t="shared" ref="M788" si="574">TRUNC(J788*L788,2)</f>
        <v>7033.5</v>
      </c>
      <c r="N788" s="49">
        <f t="shared" ref="N788" si="575">C788</f>
        <v>17045001</v>
      </c>
      <c r="O788" s="1" t="str">
        <f>UPPER(IF($B788="EDIF",VLOOKUP($C788,[1]EDIF!$A$1:$F$2677,5,0),(IF($B788="INFRA",VLOOKUP($C788,[1]INFRA!$A$1:$F$859,5,0),(IF($B788="SINAPI",VLOOKUP($C788,[1]SINAPI!$A$1:$G$7552,7,0),(IF($B788="CDHU",VLOOKUP($C788,[1]CDHU!$A$1:$G$4122,7,0),(IF($B788="SIEC",VLOOKUP($C788,[1]SIEC!$A$1:$F$4304,6,0),(IF($B788="DER",VLOOKUP($C788,[1]DER!$A$1:$F$2075,6,0),(IF($B788="SICRO",VLOOKUP($C788,[1]SICRO!$A$1:$E$6371,5,0)))))))))))))))</f>
        <v>SIURB-E JAN/26</v>
      </c>
    </row>
    <row r="789" spans="2:17" ht="23.25" customHeight="1" x14ac:dyDescent="0.2">
      <c r="B789" s="62"/>
      <c r="C789" s="60" t="s">
        <v>10</v>
      </c>
      <c r="D789" s="200" t="s">
        <v>503</v>
      </c>
      <c r="E789" s="201"/>
      <c r="F789" s="201"/>
      <c r="G789" s="201"/>
      <c r="H789" s="202"/>
      <c r="I789" s="40"/>
      <c r="J789" s="61"/>
      <c r="K789" s="82">
        <f>J791*5</f>
        <v>675</v>
      </c>
      <c r="N789" s="32"/>
    </row>
    <row r="790" spans="2:17" x14ac:dyDescent="0.2">
      <c r="B790" s="62"/>
      <c r="C790" s="60" t="s">
        <v>10</v>
      </c>
      <c r="D790" s="55"/>
      <c r="E790" s="56"/>
      <c r="F790" s="56"/>
      <c r="G790" s="56"/>
      <c r="H790" s="57"/>
      <c r="I790" s="40"/>
      <c r="J790" s="61"/>
      <c r="N790" s="32"/>
    </row>
    <row r="791" spans="2:17" ht="23.25" customHeight="1" x14ac:dyDescent="0.2">
      <c r="B791" s="62" t="s">
        <v>9</v>
      </c>
      <c r="C791" s="77">
        <v>17045002</v>
      </c>
      <c r="D791" s="197" t="str">
        <f>UPPER(IF($B791="EDIF",VLOOKUP($C791,[1]EDIF!$A$1:$F$3677,2,0),(IF($B791="INFRA",VLOOKUP($C791,[1]INFRA!$A$1:$F$1859,2,0),(IF($B791="SINAPI",VLOOKUP($C791,[1]SINAPI!$A$1:$G$9552,2,0),(IF($B791="CDHU",VLOOKUP($C791,[1]CDHU!$A$1:$G$5122,2,0),(IF($B791="SIEC",VLOOKUP($C791,[1]SIEC!$A$1:$F$5304,2,0),(IF($B791="DER",VLOOKUP($C791,[1]DER!$A$1:$F$3075,2,0),(IF($B791="FDE",VLOOKUP($C791,[1]FDE!$A$1:$F$3289,2,0),(IF($B791="SICRO",VLOOKUP($C791,[1]SICRO!$A$1:$E$7371,2,0)))))))))))))))))</f>
        <v>ANDAIMES METÁLICOS - MONTAGEM E DESMONTAGEM</v>
      </c>
      <c r="E791" s="198"/>
      <c r="F791" s="198"/>
      <c r="G791" s="198"/>
      <c r="H791" s="199"/>
      <c r="I791" s="46" t="str">
        <f>UPPER(IF($B791="EDIF",VLOOKUP($C791,[1]EDIF!$A$1:$F$3677,3,0),(IF($B791="INFRA",VLOOKUP($C791,[1]INFRA!$A$1:$F$1859,3,0),(IF($B791="SINAPI",VLOOKUP($C791,[1]SINAPI!$A$1:$G$9552,3,0),(IF($B791="CDHU",VLOOKUP($C791,[1]CDHU!$A$1:$G$5122,3,0),(IF($B791="SIEC",VLOOKUP($C791,[1]SIEC!$A$1:$F$5304,3,0),(IF($B791="DER",VLOOKUP($C791,[1]DER!$A$1:$F$2075,3,0),(IF($B791="FDE",VLOOKUP($C791,[1]FDE!$A$1:$F$3289,3,0),(IF($B791="SICRO",VLOOKUP($C791,[1]SICRO!$A$1:$E$7371,3,0)))))))))))))))))</f>
        <v>M3</v>
      </c>
      <c r="J791" s="61">
        <f t="shared" ref="J791" si="576">ROUND(SUM(K791:K793),2)</f>
        <v>135</v>
      </c>
      <c r="L791" s="1" t="str">
        <f>UPPER(ROUND((IF($B791="EDIF",VLOOKUP($C791,[1]EDIF!$A$1:$F$3677,4,0),(IF($B791="INFRA",VLOOKUP($C791,[1]INFRA!$A$1:$F$1859,4,0),(IF($B791="SINAPI",VLOOKUP($C791,[1]SINAPI!$A$1:$G$9552,4,0),(IF($B791="CDHU",VLOOKUP($C791,[1]CDHU!$A$1:$G$5122,6,0),(IF($B791="SIEC",VLOOKUP($C791,[1]SIEC!$A$1:$F$5304,5,0),(IF($B791="DER",VLOOKUP($C791,[1]DER!$A$1:$F$3075,5,0),(IF($B791="FDE",VLOOKUP($C791,[1]FDE!$A$1:$F$3289,5,0),(IF($B791="SICRO",VLOOKUP($C791,[1]SICRO!$A$1:$E$7371,4,0))))))))))))))))),2))</f>
        <v>6,26</v>
      </c>
      <c r="M791" s="1">
        <f t="shared" ref="M791" si="577">TRUNC(J791*L791,2)</f>
        <v>845.1</v>
      </c>
      <c r="N791" s="49">
        <f t="shared" ref="N791" si="578">C791</f>
        <v>17045002</v>
      </c>
      <c r="O791" s="1" t="str">
        <f>UPPER(IF($B791="EDIF",VLOOKUP($C791,[1]EDIF!$A$1:$F$2677,5,0),(IF($B791="INFRA",VLOOKUP($C791,[1]INFRA!$A$1:$F$859,5,0),(IF($B791="SINAPI",VLOOKUP($C791,[1]SINAPI!$A$1:$G$7552,7,0),(IF($B791="CDHU",VLOOKUP($C791,[1]CDHU!$A$1:$G$4122,7,0),(IF($B791="SIEC",VLOOKUP($C791,[1]SIEC!$A$1:$F$4304,6,0),(IF($B791="DER",VLOOKUP($C791,[1]DER!$A$1:$F$2075,6,0),(IF($B791="SICRO",VLOOKUP($C791,[1]SICRO!$A$1:$E$6371,5,0)))))))))))))))</f>
        <v>SIURB-E JAN/26</v>
      </c>
    </row>
    <row r="792" spans="2:17" ht="23.25" customHeight="1" x14ac:dyDescent="0.2">
      <c r="B792" s="62"/>
      <c r="C792" s="60" t="s">
        <v>10</v>
      </c>
      <c r="D792" s="200" t="s">
        <v>502</v>
      </c>
      <c r="E792" s="201"/>
      <c r="F792" s="201"/>
      <c r="G792" s="201"/>
      <c r="H792" s="202"/>
      <c r="I792" s="40"/>
      <c r="J792" s="61"/>
      <c r="K792" s="82">
        <f>1.5*1.5*6*10</f>
        <v>135</v>
      </c>
      <c r="N792" s="32"/>
    </row>
    <row r="793" spans="2:17" x14ac:dyDescent="0.2">
      <c r="B793" s="62"/>
      <c r="C793" s="60" t="s">
        <v>10</v>
      </c>
      <c r="D793" s="55"/>
      <c r="E793" s="56"/>
      <c r="F793" s="56"/>
      <c r="G793" s="56"/>
      <c r="H793" s="57"/>
      <c r="I793" s="40"/>
      <c r="J793" s="61"/>
      <c r="N793" s="32"/>
    </row>
    <row r="794" spans="2:17" ht="23.25" customHeight="1" x14ac:dyDescent="0.2">
      <c r="B794" s="62"/>
      <c r="C794" s="60" t="s">
        <v>8</v>
      </c>
      <c r="D794" s="194" t="s">
        <v>504</v>
      </c>
      <c r="E794" s="195"/>
      <c r="F794" s="195"/>
      <c r="G794" s="195"/>
      <c r="H794" s="196"/>
      <c r="I794" s="43"/>
      <c r="J794" s="61"/>
      <c r="N794" s="32"/>
      <c r="Q794" s="90">
        <f>SUM(Q795:Q910)</f>
        <v>54212.799999999996</v>
      </c>
    </row>
    <row r="795" spans="2:17" ht="23.25" customHeight="1" x14ac:dyDescent="0.2">
      <c r="B795" s="62"/>
      <c r="C795" s="60" t="s">
        <v>8</v>
      </c>
      <c r="D795" s="194" t="s">
        <v>509</v>
      </c>
      <c r="E795" s="195"/>
      <c r="F795" s="195"/>
      <c r="G795" s="195"/>
      <c r="H795" s="196"/>
      <c r="I795" s="40"/>
      <c r="J795" s="61"/>
      <c r="N795" s="32"/>
      <c r="Q795" s="90">
        <f>SUM(M795:M823)</f>
        <v>1561.3500000000001</v>
      </c>
    </row>
    <row r="796" spans="2:17" ht="23.25" customHeight="1" x14ac:dyDescent="0.2">
      <c r="B796" s="62" t="s">
        <v>9</v>
      </c>
      <c r="C796" s="77">
        <v>3050001</v>
      </c>
      <c r="D796" s="197" t="str">
        <f>UPPER(IF($B796="EDIF",VLOOKUP($C796,[1]EDIF!$A$1:$F$3677,2,0),(IF($B796="INFRA",VLOOKUP($C796,[1]INFRA!$A$1:$F$1859,2,0),(IF($B796="SINAPI",VLOOKUP($C796,[1]SINAPI!$A$1:$G$9552,2,0),(IF($B796="CDHU",VLOOKUP($C796,[1]CDHU!$A$1:$G$5122,2,0),(IF($B796="SIEC",VLOOKUP($C796,[1]SIEC!$A$1:$F$5304,2,0),(IF($B796="DER",VLOOKUP($C796,[1]DER!$A$1:$F$3075,2,0),(IF($B796="FDE",VLOOKUP($C796,[1]FDE!$A$1:$F$3289,2,0),(IF($B796="SICRO",VLOOKUP($C796,[1]SICRO!$A$1:$E$7371,2,0)))))))))))))))))</f>
        <v>DEMOLIÇÃO MECANIZADA DE CONCRETO SIMPLES</v>
      </c>
      <c r="E796" s="198"/>
      <c r="F796" s="198"/>
      <c r="G796" s="198"/>
      <c r="H796" s="199"/>
      <c r="I796" s="46" t="str">
        <f>UPPER(IF($B796="EDIF",VLOOKUP($C796,[1]EDIF!$A$1:$F$3677,3,0),(IF($B796="INFRA",VLOOKUP($C796,[1]INFRA!$A$1:$F$1859,3,0),(IF($B796="SINAPI",VLOOKUP($C796,[1]SINAPI!$A$1:$G$9552,3,0),(IF($B796="CDHU",VLOOKUP($C796,[1]CDHU!$A$1:$G$5122,3,0),(IF($B796="SIEC",VLOOKUP($C796,[1]SIEC!$A$1:$F$5304,3,0),(IF($B796="DER",VLOOKUP($C796,[1]DER!$A$1:$F$2075,3,0),(IF($B796="FDE",VLOOKUP($C796,[1]FDE!$A$1:$F$3289,3,0),(IF($B796="SICRO",VLOOKUP($C796,[1]SICRO!$A$1:$E$7371,3,0)))))))))))))))))</f>
        <v>M3</v>
      </c>
      <c r="J796" s="61">
        <f>ROUND(SUM(K796:K798),2)</f>
        <v>0.45</v>
      </c>
      <c r="L796" s="1" t="str">
        <f>UPPER(ROUND((IF($B796="EDIF",VLOOKUP($C796,[1]EDIF!$A$1:$F$3677,4,0),(IF($B796="INFRA",VLOOKUP($C796,[1]INFRA!$A$1:$F$1859,4,0),(IF($B796="SINAPI",VLOOKUP($C796,[1]SINAPI!$A$1:$G$9552,4,0),(IF($B796="CDHU",VLOOKUP($C796,[1]CDHU!$A$1:$G$5122,6,0),(IF($B796="SIEC",VLOOKUP($C796,[1]SIEC!$A$1:$F$5304,5,0),(IF($B796="DER",VLOOKUP($C796,[1]DER!$A$1:$F$3075,5,0),(IF($B796="FDE",VLOOKUP($C796,[1]FDE!$A$1:$F$3289,5,0),(IF($B796="SICRO",VLOOKUP($C796,[1]SICRO!$A$1:$E$7371,4,0))))))))))))))))),2))</f>
        <v>110,22</v>
      </c>
      <c r="M796" s="1">
        <f t="shared" ref="M796" si="579">TRUNC(J796*L796,2)</f>
        <v>49.59</v>
      </c>
      <c r="N796" s="49">
        <f t="shared" ref="N796" si="580">C796</f>
        <v>3050001</v>
      </c>
      <c r="O796" s="1" t="str">
        <f>UPPER(IF($B796="EDIF",VLOOKUP($C796,[1]EDIF!$A$1:$F$2677,5,0),(IF($B796="INFRA",VLOOKUP($C796,[1]INFRA!$A$1:$F$859,5,0),(IF($B796="SINAPI",VLOOKUP($C796,[1]SINAPI!$A$1:$G$7552,7,0),(IF($B796="CDHU",VLOOKUP($C796,[1]CDHU!$A$1:$G$4122,7,0),(IF($B796="SIEC",VLOOKUP($C796,[1]SIEC!$A$1:$F$4304,6,0),(IF($B796="DER",VLOOKUP($C796,[1]DER!$A$1:$F$2075,6,0),(IF($B796="SICRO",VLOOKUP($C796,[1]SICRO!$A$1:$E$6371,5,0)))))))))))))))</f>
        <v>SIURB-E JAN/26</v>
      </c>
    </row>
    <row r="797" spans="2:17" ht="23.25" customHeight="1" x14ac:dyDescent="0.2">
      <c r="B797" s="62"/>
      <c r="C797" s="60" t="s">
        <v>10</v>
      </c>
      <c r="D797" s="200" t="s">
        <v>510</v>
      </c>
      <c r="E797" s="201"/>
      <c r="F797" s="201"/>
      <c r="G797" s="201"/>
      <c r="H797" s="202"/>
      <c r="I797" s="40"/>
      <c r="J797" s="61"/>
      <c r="K797" s="82">
        <f>9*0.5*0.1</f>
        <v>0.45</v>
      </c>
      <c r="N797" s="32"/>
    </row>
    <row r="798" spans="2:17" x14ac:dyDescent="0.2">
      <c r="B798" s="62"/>
      <c r="C798" s="60" t="s">
        <v>10</v>
      </c>
      <c r="D798" s="55"/>
      <c r="E798" s="56"/>
      <c r="F798" s="56"/>
      <c r="G798" s="56"/>
      <c r="H798" s="57"/>
      <c r="I798" s="40"/>
      <c r="J798" s="61"/>
      <c r="N798" s="32"/>
    </row>
    <row r="799" spans="2:17" ht="23.25" customHeight="1" x14ac:dyDescent="0.2">
      <c r="B799" s="62" t="s">
        <v>9</v>
      </c>
      <c r="C799" s="77">
        <v>4050004</v>
      </c>
      <c r="D799" s="197" t="str">
        <f>UPPER(IF($B799="EDIF",VLOOKUP($C799,[1]EDIF!$A$1:$F$3677,2,0),(IF($B799="INFRA",VLOOKUP($C799,[1]INFRA!$A$1:$F$1859,2,0),(IF($B799="SINAPI",VLOOKUP($C799,[1]SINAPI!$A$1:$G$9552,2,0),(IF($B799="CDHU",VLOOKUP($C799,[1]CDHU!$A$1:$G$5122,2,0),(IF($B799="SIEC",VLOOKUP($C799,[1]SIEC!$A$1:$F$5304,2,0),(IF($B799="DER",VLOOKUP($C799,[1]DER!$A$1:$F$3075,2,0),(IF($B799="FDE",VLOOKUP($C799,[1]FDE!$A$1:$F$3289,2,0),(IF($B799="SICRO",VLOOKUP($C799,[1]SICRO!$A$1:$E$7371,2,0)))))))))))))))))</f>
        <v>DEMOLIÇÃO DE ALVENARIA EM GERAL (TIJOLOS OU BLOCOS)</v>
      </c>
      <c r="E799" s="198"/>
      <c r="F799" s="198"/>
      <c r="G799" s="198"/>
      <c r="H799" s="199"/>
      <c r="I799" s="46" t="str">
        <f>UPPER(IF($B799="EDIF",VLOOKUP($C799,[1]EDIF!$A$1:$F$3677,3,0),(IF($B799="INFRA",VLOOKUP($C799,[1]INFRA!$A$1:$F$1859,3,0),(IF($B799="SINAPI",VLOOKUP($C799,[1]SINAPI!$A$1:$G$9552,3,0),(IF($B799="CDHU",VLOOKUP($C799,[1]CDHU!$A$1:$G$5122,3,0),(IF($B799="SIEC",VLOOKUP($C799,[1]SIEC!$A$1:$F$5304,3,0),(IF($B799="DER",VLOOKUP($C799,[1]DER!$A$1:$F$2075,3,0),(IF($B799="FDE",VLOOKUP($C799,[1]FDE!$A$1:$F$3289,3,0),(IF($B799="SICRO",VLOOKUP($C799,[1]SICRO!$A$1:$E$7371,3,0)))))))))))))))))</f>
        <v>M3</v>
      </c>
      <c r="J799" s="61">
        <f>ROUND(SUM(K799:K801),2)</f>
        <v>1.57</v>
      </c>
      <c r="L799" s="1" t="str">
        <f>UPPER(ROUND((IF($B799="EDIF",VLOOKUP($C799,[1]EDIF!$A$1:$F$3677,4,0),(IF($B799="INFRA",VLOOKUP($C799,[1]INFRA!$A$1:$F$1859,4,0),(IF($B799="SINAPI",VLOOKUP($C799,[1]SINAPI!$A$1:$G$9552,4,0),(IF($B799="CDHU",VLOOKUP($C799,[1]CDHU!$A$1:$G$5122,6,0),(IF($B799="SIEC",VLOOKUP($C799,[1]SIEC!$A$1:$F$5304,5,0),(IF($B799="DER",VLOOKUP($C799,[1]DER!$A$1:$F$3075,5,0),(IF($B799="FDE",VLOOKUP($C799,[1]FDE!$A$1:$F$3289,5,0),(IF($B799="SICRO",VLOOKUP($C799,[1]SICRO!$A$1:$E$7371,4,0))))))))))))))))),2))</f>
        <v>57,22</v>
      </c>
      <c r="M799" s="1">
        <f t="shared" ref="M799" si="581">TRUNC(J799*L799,2)</f>
        <v>89.83</v>
      </c>
      <c r="N799" s="49">
        <f t="shared" ref="N799" si="582">C799</f>
        <v>4050004</v>
      </c>
      <c r="O799" s="1" t="str">
        <f>UPPER(IF($B799="EDIF",VLOOKUP($C799,[1]EDIF!$A$1:$F$2677,5,0),(IF($B799="INFRA",VLOOKUP($C799,[1]INFRA!$A$1:$F$859,5,0),(IF($B799="SINAPI",VLOOKUP($C799,[1]SINAPI!$A$1:$G$7552,7,0),(IF($B799="CDHU",VLOOKUP($C799,[1]CDHU!$A$1:$G$4122,7,0),(IF($B799="SIEC",VLOOKUP($C799,[1]SIEC!$A$1:$F$4304,6,0),(IF($B799="DER",VLOOKUP($C799,[1]DER!$A$1:$F$2075,6,0),(IF($B799="SICRO",VLOOKUP($C799,[1]SICRO!$A$1:$E$6371,5,0)))))))))))))))</f>
        <v>SIURB-E JAN/26</v>
      </c>
    </row>
    <row r="800" spans="2:17" ht="23.25" customHeight="1" x14ac:dyDescent="0.2">
      <c r="B800" s="62"/>
      <c r="C800" s="60" t="s">
        <v>10</v>
      </c>
      <c r="D800" s="200" t="s">
        <v>511</v>
      </c>
      <c r="E800" s="201"/>
      <c r="F800" s="201"/>
      <c r="G800" s="201"/>
      <c r="H800" s="202"/>
      <c r="I800" s="40"/>
      <c r="J800" s="61"/>
      <c r="K800" s="82">
        <f>2.03*3.1*0.25</f>
        <v>1.5732499999999998</v>
      </c>
      <c r="N800" s="32"/>
    </row>
    <row r="801" spans="2:15" x14ac:dyDescent="0.2">
      <c r="B801" s="62"/>
      <c r="C801" s="60" t="s">
        <v>10</v>
      </c>
      <c r="D801" s="55"/>
      <c r="E801" s="56"/>
      <c r="F801" s="56"/>
      <c r="G801" s="56"/>
      <c r="H801" s="57"/>
      <c r="I801" s="40"/>
      <c r="J801" s="61"/>
      <c r="N801" s="32"/>
    </row>
    <row r="802" spans="2:15" ht="23.25" customHeight="1" x14ac:dyDescent="0.2">
      <c r="B802" s="62" t="s">
        <v>9</v>
      </c>
      <c r="C802" s="77">
        <v>5050001</v>
      </c>
      <c r="D802" s="197" t="str">
        <f>UPPER(IF($B802="EDIF",VLOOKUP($C802,[1]EDIF!$A$1:$F$3677,2,0),(IF($B802="INFRA",VLOOKUP($C802,[1]INFRA!$A$1:$F$1859,2,0),(IF($B802="SINAPI",VLOOKUP($C802,[1]SINAPI!$A$1:$G$9552,2,0),(IF($B802="CDHU",VLOOKUP($C802,[1]CDHU!$A$1:$G$5122,2,0),(IF($B802="SIEC",VLOOKUP($C802,[1]SIEC!$A$1:$F$5304,2,0),(IF($B802="DER",VLOOKUP($C802,[1]DER!$A$1:$F$3075,2,0),(IF($B802="FDE",VLOOKUP($C802,[1]FDE!$A$1:$F$3289,2,0),(IF($B802="SICRO",VLOOKUP($C802,[1]SICRO!$A$1:$E$7371,2,0)))))))))))))))))</f>
        <v>DEMOLIÇÃO DE ARGAMASSA IMPERMEÁVEL - ESPESSURA MÉDIA DE 30MM</v>
      </c>
      <c r="E802" s="198"/>
      <c r="F802" s="198"/>
      <c r="G802" s="198"/>
      <c r="H802" s="199"/>
      <c r="I802" s="46" t="str">
        <f>UPPER(IF($B802="EDIF",VLOOKUP($C802,[1]EDIF!$A$1:$F$3677,3,0),(IF($B802="INFRA",VLOOKUP($C802,[1]INFRA!$A$1:$F$1859,3,0),(IF($B802="SINAPI",VLOOKUP($C802,[1]SINAPI!$A$1:$G$9552,3,0),(IF($B802="CDHU",VLOOKUP($C802,[1]CDHU!$A$1:$G$5122,3,0),(IF($B802="SIEC",VLOOKUP($C802,[1]SIEC!$A$1:$F$5304,3,0),(IF($B802="DER",VLOOKUP($C802,[1]DER!$A$1:$F$2075,3,0),(IF($B802="FDE",VLOOKUP($C802,[1]FDE!$A$1:$F$3289,3,0),(IF($B802="SICRO",VLOOKUP($C802,[1]SICRO!$A$1:$E$7371,3,0)))))))))))))))))</f>
        <v>M2</v>
      </c>
      <c r="J802" s="61">
        <f>ROUND(SUM(K802:K804),2)</f>
        <v>4.5999999999999996</v>
      </c>
      <c r="L802" s="1" t="str">
        <f>UPPER(ROUND((IF($B802="EDIF",VLOOKUP($C802,[1]EDIF!$A$1:$F$3677,4,0),(IF($B802="INFRA",VLOOKUP($C802,[1]INFRA!$A$1:$F$1859,4,0),(IF($B802="SINAPI",VLOOKUP($C802,[1]SINAPI!$A$1:$G$9552,4,0),(IF($B802="CDHU",VLOOKUP($C802,[1]CDHU!$A$1:$G$5122,6,0),(IF($B802="SIEC",VLOOKUP($C802,[1]SIEC!$A$1:$F$5304,5,0),(IF($B802="DER",VLOOKUP($C802,[1]DER!$A$1:$F$3075,5,0),(IF($B802="FDE",VLOOKUP($C802,[1]FDE!$A$1:$F$3289,5,0),(IF($B802="SICRO",VLOOKUP($C802,[1]SICRO!$A$1:$E$7371,4,0))))))))))))))))),2))</f>
        <v>12,95</v>
      </c>
      <c r="M802" s="1">
        <f t="shared" ref="M802" si="583">TRUNC(J802*L802,2)</f>
        <v>59.57</v>
      </c>
      <c r="N802" s="49">
        <f t="shared" ref="N802" si="584">C802</f>
        <v>5050001</v>
      </c>
      <c r="O802" s="1" t="str">
        <f>UPPER(IF($B802="EDIF",VLOOKUP($C802,[1]EDIF!$A$1:$F$2677,5,0),(IF($B802="INFRA",VLOOKUP($C802,[1]INFRA!$A$1:$F$859,5,0),(IF($B802="SINAPI",VLOOKUP($C802,[1]SINAPI!$A$1:$G$7552,7,0),(IF($B802="CDHU",VLOOKUP($C802,[1]CDHU!$A$1:$G$4122,7,0),(IF($B802="SIEC",VLOOKUP($C802,[1]SIEC!$A$1:$F$4304,6,0),(IF($B802="DER",VLOOKUP($C802,[1]DER!$A$1:$F$2075,6,0),(IF($B802="SICRO",VLOOKUP($C802,[1]SICRO!$A$1:$E$6371,5,0)))))))))))))))</f>
        <v>SIURB-E JAN/26</v>
      </c>
    </row>
    <row r="803" spans="2:15" ht="23.25" customHeight="1" x14ac:dyDescent="0.2">
      <c r="B803" s="62"/>
      <c r="C803" s="60" t="s">
        <v>10</v>
      </c>
      <c r="D803" s="200" t="s">
        <v>512</v>
      </c>
      <c r="E803" s="201"/>
      <c r="F803" s="201"/>
      <c r="G803" s="201"/>
      <c r="H803" s="202"/>
      <c r="I803" s="40"/>
      <c r="J803" s="61"/>
      <c r="K803" s="82">
        <v>4.5999999999999996</v>
      </c>
      <c r="N803" s="32"/>
    </row>
    <row r="804" spans="2:15" x14ac:dyDescent="0.2">
      <c r="B804" s="62"/>
      <c r="C804" s="60" t="s">
        <v>10</v>
      </c>
      <c r="D804" s="55"/>
      <c r="E804" s="56"/>
      <c r="F804" s="56"/>
      <c r="G804" s="56"/>
      <c r="H804" s="57"/>
      <c r="I804" s="40"/>
      <c r="J804" s="61"/>
      <c r="N804" s="32"/>
    </row>
    <row r="805" spans="2:15" ht="23.25" customHeight="1" x14ac:dyDescent="0.2">
      <c r="B805" s="62" t="s">
        <v>9</v>
      </c>
      <c r="C805" s="77">
        <v>7060001</v>
      </c>
      <c r="D805" s="197" t="str">
        <f>UPPER(IF($B805="EDIF",VLOOKUP($C805,[1]EDIF!$A$1:$F$3677,2,0),(IF($B805="INFRA",VLOOKUP($C805,[1]INFRA!$A$1:$F$1859,2,0),(IF($B805="SINAPI",VLOOKUP($C805,[1]SINAPI!$A$1:$G$9552,2,0),(IF($B805="CDHU",VLOOKUP($C805,[1]CDHU!$A$1:$G$5122,2,0),(IF($B805="SIEC",VLOOKUP($C805,[1]SIEC!$A$1:$F$5304,2,0),(IF($B805="DER",VLOOKUP($C805,[1]DER!$A$1:$F$3075,2,0),(IF($B805="FDE",VLOOKUP($C805,[1]FDE!$A$1:$F$3289,2,0),(IF($B805="SICRO",VLOOKUP($C805,[1]SICRO!$A$1:$E$7371,2,0)))))))))))))))))</f>
        <v>RETIRADA DE FOLHAS DE PORTA DE PASSAGEM OU JANELA</v>
      </c>
      <c r="E805" s="198"/>
      <c r="F805" s="198"/>
      <c r="G805" s="198"/>
      <c r="H805" s="199"/>
      <c r="I805" s="46" t="str">
        <f>UPPER(IF($B805="EDIF",VLOOKUP($C805,[1]EDIF!$A$1:$F$3677,3,0),(IF($B805="INFRA",VLOOKUP($C805,[1]INFRA!$A$1:$F$1859,3,0),(IF($B805="SINAPI",VLOOKUP($C805,[1]SINAPI!$A$1:$G$9552,3,0),(IF($B805="CDHU",VLOOKUP($C805,[1]CDHU!$A$1:$G$5122,3,0),(IF($B805="SIEC",VLOOKUP($C805,[1]SIEC!$A$1:$F$5304,3,0),(IF($B805="DER",VLOOKUP($C805,[1]DER!$A$1:$F$2075,3,0),(IF($B805="FDE",VLOOKUP($C805,[1]FDE!$A$1:$F$3289,3,0),(IF($B805="SICRO",VLOOKUP($C805,[1]SICRO!$A$1:$E$7371,3,0)))))))))))))))))</f>
        <v>UN</v>
      </c>
      <c r="J805" s="61">
        <f>ROUND(SUM(K805:K807),2)</f>
        <v>1</v>
      </c>
      <c r="L805" s="1" t="str">
        <f>UPPER(ROUND((IF($B805="EDIF",VLOOKUP($C805,[1]EDIF!$A$1:$F$3677,4,0),(IF($B805="INFRA",VLOOKUP($C805,[1]INFRA!$A$1:$F$1859,4,0),(IF($B805="SINAPI",VLOOKUP($C805,[1]SINAPI!$A$1:$G$9552,4,0),(IF($B805="CDHU",VLOOKUP($C805,[1]CDHU!$A$1:$G$5122,6,0),(IF($B805="SIEC",VLOOKUP($C805,[1]SIEC!$A$1:$F$5304,5,0),(IF($B805="DER",VLOOKUP($C805,[1]DER!$A$1:$F$3075,5,0),(IF($B805="FDE",VLOOKUP($C805,[1]FDE!$A$1:$F$3289,5,0),(IF($B805="SICRO",VLOOKUP($C805,[1]SICRO!$A$1:$E$7371,4,0))))))))))))))))),2))</f>
        <v>16,93</v>
      </c>
      <c r="M805" s="1">
        <f t="shared" ref="M805" si="585">TRUNC(J805*L805,2)</f>
        <v>16.93</v>
      </c>
      <c r="N805" s="49">
        <f t="shared" ref="N805" si="586">C805</f>
        <v>7060001</v>
      </c>
      <c r="O805" s="1" t="str">
        <f>UPPER(IF($B805="EDIF",VLOOKUP($C805,[1]EDIF!$A$1:$F$2677,5,0),(IF($B805="INFRA",VLOOKUP($C805,[1]INFRA!$A$1:$F$859,5,0),(IF($B805="SINAPI",VLOOKUP($C805,[1]SINAPI!$A$1:$G$7552,7,0),(IF($B805="CDHU",VLOOKUP($C805,[1]CDHU!$A$1:$G$4122,7,0),(IF($B805="SIEC",VLOOKUP($C805,[1]SIEC!$A$1:$F$4304,6,0),(IF($B805="DER",VLOOKUP($C805,[1]DER!$A$1:$F$2075,6,0),(IF($B805="SICRO",VLOOKUP($C805,[1]SICRO!$A$1:$E$6371,5,0)))))))))))))))</f>
        <v>SIURB-E JAN/26</v>
      </c>
    </row>
    <row r="806" spans="2:15" ht="23.25" customHeight="1" x14ac:dyDescent="0.2">
      <c r="B806" s="62"/>
      <c r="C806" s="60" t="s">
        <v>10</v>
      </c>
      <c r="D806" s="200" t="s">
        <v>513</v>
      </c>
      <c r="E806" s="201"/>
      <c r="F806" s="201"/>
      <c r="G806" s="201"/>
      <c r="H806" s="202"/>
      <c r="I806" s="40"/>
      <c r="J806" s="61"/>
      <c r="K806" s="82">
        <v>1</v>
      </c>
      <c r="N806" s="32"/>
    </row>
    <row r="807" spans="2:15" x14ac:dyDescent="0.2">
      <c r="B807" s="62"/>
      <c r="C807" s="60" t="s">
        <v>10</v>
      </c>
      <c r="D807" s="55"/>
      <c r="E807" s="56"/>
      <c r="F807" s="56"/>
      <c r="G807" s="56"/>
      <c r="H807" s="57"/>
      <c r="I807" s="40"/>
      <c r="J807" s="61"/>
      <c r="N807" s="32"/>
    </row>
    <row r="808" spans="2:15" ht="23.25" customHeight="1" x14ac:dyDescent="0.2">
      <c r="B808" s="62" t="s">
        <v>9</v>
      </c>
      <c r="C808" s="77">
        <v>7060002</v>
      </c>
      <c r="D808" s="197" t="str">
        <f>UPPER(IF($B808="EDIF",VLOOKUP($C808,[1]EDIF!$A$1:$F$3677,2,0),(IF($B808="INFRA",VLOOKUP($C808,[1]INFRA!$A$1:$F$1859,2,0),(IF($B808="SINAPI",VLOOKUP($C808,[1]SINAPI!$A$1:$G$9552,2,0),(IF($B808="CDHU",VLOOKUP($C808,[1]CDHU!$A$1:$G$5122,2,0),(IF($B808="SIEC",VLOOKUP($C808,[1]SIEC!$A$1:$F$5304,2,0),(IF($B808="DER",VLOOKUP($C808,[1]DER!$A$1:$F$3075,2,0),(IF($B808="FDE",VLOOKUP($C808,[1]FDE!$A$1:$F$3289,2,0),(IF($B808="SICRO",VLOOKUP($C808,[1]SICRO!$A$1:$E$7371,2,0)))))))))))))))))</f>
        <v>RETIRADA DE BATENTES DE MADEIRA</v>
      </c>
      <c r="E808" s="198"/>
      <c r="F808" s="198"/>
      <c r="G808" s="198"/>
      <c r="H808" s="199"/>
      <c r="I808" s="46" t="str">
        <f>UPPER(IF($B808="EDIF",VLOOKUP($C808,[1]EDIF!$A$1:$F$3677,3,0),(IF($B808="INFRA",VLOOKUP($C808,[1]INFRA!$A$1:$F$1859,3,0),(IF($B808="SINAPI",VLOOKUP($C808,[1]SINAPI!$A$1:$G$9552,3,0),(IF($B808="CDHU",VLOOKUP($C808,[1]CDHU!$A$1:$G$5122,3,0),(IF($B808="SIEC",VLOOKUP($C808,[1]SIEC!$A$1:$F$5304,3,0),(IF($B808="DER",VLOOKUP($C808,[1]DER!$A$1:$F$2075,3,0),(IF($B808="FDE",VLOOKUP($C808,[1]FDE!$A$1:$F$3289,3,0),(IF($B808="SICRO",VLOOKUP($C808,[1]SICRO!$A$1:$E$7371,3,0)))))))))))))))))</f>
        <v>UN</v>
      </c>
      <c r="J808" s="61">
        <f>ROUND(SUM(K808:K810),2)</f>
        <v>1</v>
      </c>
      <c r="L808" s="1" t="str">
        <f>UPPER(ROUND((IF($B808="EDIF",VLOOKUP($C808,[1]EDIF!$A$1:$F$3677,4,0),(IF($B808="INFRA",VLOOKUP($C808,[1]INFRA!$A$1:$F$1859,4,0),(IF($B808="SINAPI",VLOOKUP($C808,[1]SINAPI!$A$1:$G$9552,4,0),(IF($B808="CDHU",VLOOKUP($C808,[1]CDHU!$A$1:$G$5122,6,0),(IF($B808="SIEC",VLOOKUP($C808,[1]SIEC!$A$1:$F$5304,5,0),(IF($B808="DER",VLOOKUP($C808,[1]DER!$A$1:$F$3075,5,0),(IF($B808="FDE",VLOOKUP($C808,[1]FDE!$A$1:$F$3289,5,0),(IF($B808="SICRO",VLOOKUP($C808,[1]SICRO!$A$1:$E$7371,4,0))))))))))))))))),2))</f>
        <v>70,05</v>
      </c>
      <c r="M808" s="1">
        <f t="shared" ref="M808" si="587">TRUNC(J808*L808,2)</f>
        <v>70.05</v>
      </c>
      <c r="N808" s="49">
        <f t="shared" ref="N808" si="588">C808</f>
        <v>7060002</v>
      </c>
      <c r="O808" s="1" t="str">
        <f>UPPER(IF($B808="EDIF",VLOOKUP($C808,[1]EDIF!$A$1:$F$2677,5,0),(IF($B808="INFRA",VLOOKUP($C808,[1]INFRA!$A$1:$F$859,5,0),(IF($B808="SINAPI",VLOOKUP($C808,[1]SINAPI!$A$1:$G$7552,7,0),(IF($B808="CDHU",VLOOKUP($C808,[1]CDHU!$A$1:$G$4122,7,0),(IF($B808="SIEC",VLOOKUP($C808,[1]SIEC!$A$1:$F$4304,6,0),(IF($B808="DER",VLOOKUP($C808,[1]DER!$A$1:$F$2075,6,0),(IF($B808="SICRO",VLOOKUP($C808,[1]SICRO!$A$1:$E$6371,5,0)))))))))))))))</f>
        <v>SIURB-E JAN/26</v>
      </c>
    </row>
    <row r="809" spans="2:15" ht="23.25" customHeight="1" x14ac:dyDescent="0.2">
      <c r="B809" s="62"/>
      <c r="C809" s="60" t="s">
        <v>10</v>
      </c>
      <c r="D809" s="200" t="s">
        <v>513</v>
      </c>
      <c r="E809" s="201"/>
      <c r="F809" s="201"/>
      <c r="G809" s="201"/>
      <c r="H809" s="202"/>
      <c r="I809" s="40"/>
      <c r="J809" s="61"/>
      <c r="K809" s="82">
        <v>1</v>
      </c>
      <c r="N809" s="32"/>
    </row>
    <row r="810" spans="2:15" x14ac:dyDescent="0.2">
      <c r="B810" s="62"/>
      <c r="C810" s="60" t="s">
        <v>10</v>
      </c>
      <c r="D810" s="55"/>
      <c r="E810" s="56"/>
      <c r="F810" s="56"/>
      <c r="G810" s="56"/>
      <c r="H810" s="57"/>
      <c r="I810" s="40"/>
      <c r="J810" s="61"/>
      <c r="N810" s="32"/>
    </row>
    <row r="811" spans="2:15" ht="23.25" customHeight="1" x14ac:dyDescent="0.2">
      <c r="B811" s="62" t="s">
        <v>9</v>
      </c>
      <c r="C811" s="77">
        <v>8060001</v>
      </c>
      <c r="D811" s="197" t="str">
        <f>UPPER(IF($B811="EDIF",VLOOKUP($C811,[1]EDIF!$A$1:$F$3677,2,0),(IF($B811="INFRA",VLOOKUP($C811,[1]INFRA!$A$1:$F$1859,2,0),(IF($B811="SINAPI",VLOOKUP($C811,[1]SINAPI!$A$1:$G$9552,2,0),(IF($B811="CDHU",VLOOKUP($C811,[1]CDHU!$A$1:$G$5122,2,0),(IF($B811="SIEC",VLOOKUP($C811,[1]SIEC!$A$1:$F$5304,2,0),(IF($B811="DER",VLOOKUP($C811,[1]DER!$A$1:$F$3075,2,0),(IF($B811="FDE",VLOOKUP($C811,[1]FDE!$A$1:$F$3289,2,0),(IF($B811="SICRO",VLOOKUP($C811,[1]SICRO!$A$1:$E$7371,2,0)))))))))))))))))</f>
        <v>RETIRADA DE ESQUADRIAS METÁLICAS EM GERAL, PORTAS OU CAIXILHOS</v>
      </c>
      <c r="E811" s="198"/>
      <c r="F811" s="198"/>
      <c r="G811" s="198"/>
      <c r="H811" s="199"/>
      <c r="I811" s="46" t="str">
        <f>UPPER(IF($B811="EDIF",VLOOKUP($C811,[1]EDIF!$A$1:$F$3677,3,0),(IF($B811="INFRA",VLOOKUP($C811,[1]INFRA!$A$1:$F$1859,3,0),(IF($B811="SINAPI",VLOOKUP($C811,[1]SINAPI!$A$1:$G$9552,3,0),(IF($B811="CDHU",VLOOKUP($C811,[1]CDHU!$A$1:$G$5122,3,0),(IF($B811="SIEC",VLOOKUP($C811,[1]SIEC!$A$1:$F$5304,3,0),(IF($B811="DER",VLOOKUP($C811,[1]DER!$A$1:$F$2075,3,0),(IF($B811="FDE",VLOOKUP($C811,[1]FDE!$A$1:$F$3289,3,0),(IF($B811="SICRO",VLOOKUP($C811,[1]SICRO!$A$1:$E$7371,3,0)))))))))))))))))</f>
        <v>M2</v>
      </c>
      <c r="J811" s="61">
        <f t="shared" ref="J811" si="589">ROUND(SUM(K811:K815),2)</f>
        <v>3.72</v>
      </c>
      <c r="L811" s="1" t="str">
        <f>UPPER(ROUND((IF($B811="EDIF",VLOOKUP($C811,[1]EDIF!$A$1:$F$3677,4,0),(IF($B811="INFRA",VLOOKUP($C811,[1]INFRA!$A$1:$F$1859,4,0),(IF($B811="SINAPI",VLOOKUP($C811,[1]SINAPI!$A$1:$G$9552,4,0),(IF($B811="CDHU",VLOOKUP($C811,[1]CDHU!$A$1:$G$5122,6,0),(IF($B811="SIEC",VLOOKUP($C811,[1]SIEC!$A$1:$F$5304,5,0),(IF($B811="DER",VLOOKUP($C811,[1]DER!$A$1:$F$3075,5,0),(IF($B811="FDE",VLOOKUP($C811,[1]FDE!$A$1:$F$3289,5,0),(IF($B811="SICRO",VLOOKUP($C811,[1]SICRO!$A$1:$E$7371,4,0))))))))))))))))),2))</f>
        <v>40,86</v>
      </c>
      <c r="M811" s="1">
        <f t="shared" ref="M811" si="590">TRUNC(J811*L811,2)</f>
        <v>151.99</v>
      </c>
      <c r="N811" s="49">
        <f t="shared" ref="N811" si="591">C811</f>
        <v>8060001</v>
      </c>
      <c r="O811" s="1" t="str">
        <f>UPPER(IF($B811="EDIF",VLOOKUP($C811,[1]EDIF!$A$1:$F$2677,5,0),(IF($B811="INFRA",VLOOKUP($C811,[1]INFRA!$A$1:$F$859,5,0),(IF($B811="SINAPI",VLOOKUP($C811,[1]SINAPI!$A$1:$G$7552,7,0),(IF($B811="CDHU",VLOOKUP($C811,[1]CDHU!$A$1:$G$4122,7,0),(IF($B811="SIEC",VLOOKUP($C811,[1]SIEC!$A$1:$F$4304,6,0),(IF($B811="DER",VLOOKUP($C811,[1]DER!$A$1:$F$2075,6,0),(IF($B811="SICRO",VLOOKUP($C811,[1]SICRO!$A$1:$E$6371,5,0)))))))))))))))</f>
        <v>SIURB-E JAN/26</v>
      </c>
    </row>
    <row r="812" spans="2:15" ht="23.25" customHeight="1" x14ac:dyDescent="0.2">
      <c r="B812" s="62"/>
      <c r="C812" s="60" t="s">
        <v>10</v>
      </c>
      <c r="D812" s="200" t="s">
        <v>514</v>
      </c>
      <c r="E812" s="201"/>
      <c r="F812" s="201"/>
      <c r="G812" s="201"/>
      <c r="H812" s="202"/>
      <c r="I812" s="40"/>
      <c r="J812" s="61"/>
      <c r="K812" s="82">
        <f>1*0.5*2</f>
        <v>1</v>
      </c>
      <c r="N812" s="32"/>
    </row>
    <row r="813" spans="2:15" ht="23.25" customHeight="1" x14ac:dyDescent="0.2">
      <c r="B813" s="62"/>
      <c r="C813" s="60" t="s">
        <v>10</v>
      </c>
      <c r="D813" s="200" t="s">
        <v>515</v>
      </c>
      <c r="E813" s="201"/>
      <c r="F813" s="201"/>
      <c r="G813" s="201"/>
      <c r="H813" s="202"/>
      <c r="I813" s="40"/>
      <c r="J813" s="61"/>
      <c r="K813" s="82">
        <f>1*1</f>
        <v>1</v>
      </c>
      <c r="N813" s="32"/>
    </row>
    <row r="814" spans="2:15" ht="23.25" customHeight="1" x14ac:dyDescent="0.2">
      <c r="B814" s="62"/>
      <c r="C814" s="60" t="s">
        <v>10</v>
      </c>
      <c r="D814" s="200" t="s">
        <v>516</v>
      </c>
      <c r="E814" s="201"/>
      <c r="F814" s="201"/>
      <c r="G814" s="201"/>
      <c r="H814" s="202"/>
      <c r="I814" s="40"/>
      <c r="J814" s="61"/>
      <c r="K814" s="82">
        <f>2.1*0.82</f>
        <v>1.722</v>
      </c>
      <c r="N814" s="32"/>
    </row>
    <row r="815" spans="2:15" x14ac:dyDescent="0.2">
      <c r="B815" s="62"/>
      <c r="C815" s="60" t="s">
        <v>10</v>
      </c>
      <c r="D815" s="55"/>
      <c r="E815" s="56"/>
      <c r="F815" s="56"/>
      <c r="G815" s="56"/>
      <c r="H815" s="57"/>
      <c r="I815" s="40"/>
      <c r="J815" s="61"/>
      <c r="N815" s="32"/>
    </row>
    <row r="816" spans="2:15" ht="23.25" customHeight="1" x14ac:dyDescent="0.2">
      <c r="B816" s="62" t="s">
        <v>9</v>
      </c>
      <c r="C816" s="77">
        <v>10060035</v>
      </c>
      <c r="D816" s="197" t="str">
        <f>UPPER(IF($B816="EDIF",VLOOKUP($C816,[1]EDIF!$A$1:$F$3677,2,0),(IF($B816="INFRA",VLOOKUP($C816,[1]INFRA!$A$1:$F$1859,2,0),(IF($B816="SINAPI",VLOOKUP($C816,[1]SINAPI!$A$1:$G$9552,2,0),(IF($B816="CDHU",VLOOKUP($C816,[1]CDHU!$A$1:$G$5122,2,0),(IF($B816="SIEC",VLOOKUP($C816,[1]SIEC!$A$1:$F$5304,2,0),(IF($B816="DER",VLOOKUP($C816,[1]DER!$A$1:$F$3075,2,0),(IF($B816="FDE",VLOOKUP($C816,[1]FDE!$A$1:$F$3289,2,0),(IF($B816="SICRO",VLOOKUP($C816,[1]SICRO!$A$1:$E$7371,2,0)))))))))))))))))</f>
        <v>RETIRADA DE APARELHOS SANITÁRIOS, INCLUSIVE ACESSÓRIOS</v>
      </c>
      <c r="E816" s="198"/>
      <c r="F816" s="198"/>
      <c r="G816" s="198"/>
      <c r="H816" s="199"/>
      <c r="I816" s="46" t="str">
        <f>UPPER(IF($B816="EDIF",VLOOKUP($C816,[1]EDIF!$A$1:$F$3677,3,0),(IF($B816="INFRA",VLOOKUP($C816,[1]INFRA!$A$1:$F$1859,3,0),(IF($B816="SINAPI",VLOOKUP($C816,[1]SINAPI!$A$1:$G$9552,3,0),(IF($B816="CDHU",VLOOKUP($C816,[1]CDHU!$A$1:$G$5122,3,0),(IF($B816="SIEC",VLOOKUP($C816,[1]SIEC!$A$1:$F$5304,3,0),(IF($B816="DER",VLOOKUP($C816,[1]DER!$A$1:$F$2075,3,0),(IF($B816="FDE",VLOOKUP($C816,[1]FDE!$A$1:$F$3289,3,0),(IF($B816="SICRO",VLOOKUP($C816,[1]SICRO!$A$1:$E$7371,3,0)))))))))))))))))</f>
        <v>UN</v>
      </c>
      <c r="J816" s="61">
        <f t="shared" ref="J816" si="592">ROUND(SUM(K816:K819),2)</f>
        <v>2</v>
      </c>
      <c r="L816" s="1" t="str">
        <f>UPPER(ROUND((IF($B816="EDIF",VLOOKUP($C816,[1]EDIF!$A$1:$F$3677,4,0),(IF($B816="INFRA",VLOOKUP($C816,[1]INFRA!$A$1:$F$1859,4,0),(IF($B816="SINAPI",VLOOKUP($C816,[1]SINAPI!$A$1:$G$9552,4,0),(IF($B816="CDHU",VLOOKUP($C816,[1]CDHU!$A$1:$G$5122,6,0),(IF($B816="SIEC",VLOOKUP($C816,[1]SIEC!$A$1:$F$5304,5,0),(IF($B816="DER",VLOOKUP($C816,[1]DER!$A$1:$F$3075,5,0),(IF($B816="FDE",VLOOKUP($C816,[1]FDE!$A$1:$F$3289,5,0),(IF($B816="SICRO",VLOOKUP($C816,[1]SICRO!$A$1:$E$7371,4,0))))))))))))))))),2))</f>
        <v>48,84</v>
      </c>
      <c r="M816" s="1">
        <f t="shared" ref="M816" si="593">TRUNC(J816*L816,2)</f>
        <v>97.68</v>
      </c>
      <c r="N816" s="49">
        <f t="shared" ref="N816" si="594">C816</f>
        <v>10060035</v>
      </c>
      <c r="O816" s="1" t="str">
        <f>UPPER(IF($B816="EDIF",VLOOKUP($C816,[1]EDIF!$A$1:$F$2677,5,0),(IF($B816="INFRA",VLOOKUP($C816,[1]INFRA!$A$1:$F$859,5,0),(IF($B816="SINAPI",VLOOKUP($C816,[1]SINAPI!$A$1:$G$7552,7,0),(IF($B816="CDHU",VLOOKUP($C816,[1]CDHU!$A$1:$G$4122,7,0),(IF($B816="SIEC",VLOOKUP($C816,[1]SIEC!$A$1:$F$4304,6,0),(IF($B816="DER",VLOOKUP($C816,[1]DER!$A$1:$F$2075,6,0),(IF($B816="SICRO",VLOOKUP($C816,[1]SICRO!$A$1:$E$6371,5,0)))))))))))))))</f>
        <v>SIURB-E JAN/26</v>
      </c>
    </row>
    <row r="817" spans="2:17" ht="23.25" customHeight="1" x14ac:dyDescent="0.2">
      <c r="B817" s="62"/>
      <c r="C817" s="60" t="s">
        <v>10</v>
      </c>
      <c r="D817" s="200" t="s">
        <v>517</v>
      </c>
      <c r="E817" s="201"/>
      <c r="F817" s="201"/>
      <c r="G817" s="201"/>
      <c r="H817" s="202"/>
      <c r="I817" s="40"/>
      <c r="J817" s="61"/>
      <c r="K817" s="82">
        <v>1</v>
      </c>
      <c r="N817" s="32"/>
    </row>
    <row r="818" spans="2:17" ht="23.25" customHeight="1" x14ac:dyDescent="0.2">
      <c r="B818" s="62"/>
      <c r="C818" s="60" t="s">
        <v>10</v>
      </c>
      <c r="D818" s="200" t="s">
        <v>518</v>
      </c>
      <c r="E818" s="201"/>
      <c r="F818" s="201"/>
      <c r="G818" s="201"/>
      <c r="H818" s="202"/>
      <c r="I818" s="40"/>
      <c r="J818" s="61"/>
      <c r="K818" s="82">
        <v>1</v>
      </c>
      <c r="N818" s="32"/>
    </row>
    <row r="819" spans="2:17" x14ac:dyDescent="0.2">
      <c r="B819" s="62"/>
      <c r="C819" s="60" t="s">
        <v>10</v>
      </c>
      <c r="D819" s="55"/>
      <c r="E819" s="56"/>
      <c r="F819" s="56"/>
      <c r="G819" s="56"/>
      <c r="H819" s="57"/>
      <c r="I819" s="40"/>
      <c r="J819" s="61"/>
      <c r="N819" s="32"/>
    </row>
    <row r="820" spans="2:17" ht="23.25" customHeight="1" x14ac:dyDescent="0.2">
      <c r="B820" s="62" t="s">
        <v>9</v>
      </c>
      <c r="C820" s="77">
        <v>11050005</v>
      </c>
      <c r="D820" s="197" t="str">
        <f>UPPER(IF($B820="EDIF",VLOOKUP($C820,[1]EDIF!$A$1:$F$3677,2,0),(IF($B820="INFRA",VLOOKUP($C820,[1]INFRA!$A$1:$F$1859,2,0),(IF($B820="SINAPI",VLOOKUP($C820,[1]SINAPI!$A$1:$G$9552,2,0),(IF($B820="CDHU",VLOOKUP($C820,[1]CDHU!$A$1:$G$5122,2,0),(IF($B820="SIEC",VLOOKUP($C820,[1]SIEC!$A$1:$F$5304,2,0),(IF($B820="DER",VLOOKUP($C820,[1]DER!$A$1:$F$3075,2,0),(IF($B820="FDE",VLOOKUP($C820,[1]FDE!$A$1:$F$3289,2,0),(IF($B820="SICRO",VLOOKUP($C820,[1]SICRO!$A$1:$E$7371,2,0)))))))))))))))))</f>
        <v>DEMOLIÇÃO DE REVESTIMENTO CERÂMICO OU SIMILAR</v>
      </c>
      <c r="E820" s="198"/>
      <c r="F820" s="198"/>
      <c r="G820" s="198"/>
      <c r="H820" s="199"/>
      <c r="I820" s="46" t="str">
        <f>UPPER(IF($B820="EDIF",VLOOKUP($C820,[1]EDIF!$A$1:$F$3677,3,0),(IF($B820="INFRA",VLOOKUP($C820,[1]INFRA!$A$1:$F$1859,3,0),(IF($B820="SINAPI",VLOOKUP($C820,[1]SINAPI!$A$1:$G$9552,3,0),(IF($B820="CDHU",VLOOKUP($C820,[1]CDHU!$A$1:$G$5122,3,0),(IF($B820="SIEC",VLOOKUP($C820,[1]SIEC!$A$1:$F$5304,3,0),(IF($B820="DER",VLOOKUP($C820,[1]DER!$A$1:$F$2075,3,0),(IF($B820="FDE",VLOOKUP($C820,[1]FDE!$A$1:$F$3289,3,0),(IF($B820="SICRO",VLOOKUP($C820,[1]SICRO!$A$1:$E$7371,3,0)))))))))))))))))</f>
        <v>M2</v>
      </c>
      <c r="J820" s="61">
        <f>ROUND(SUM(K820:K823),2)</f>
        <v>25.14</v>
      </c>
      <c r="L820" s="1" t="str">
        <f>UPPER(ROUND((IF($B820="EDIF",VLOOKUP($C820,[1]EDIF!$A$1:$F$3677,4,0),(IF($B820="INFRA",VLOOKUP($C820,[1]INFRA!$A$1:$F$1859,4,0),(IF($B820="SINAPI",VLOOKUP($C820,[1]SINAPI!$A$1:$G$9552,4,0),(IF($B820="CDHU",VLOOKUP($C820,[1]CDHU!$A$1:$G$5122,6,0),(IF($B820="SIEC",VLOOKUP($C820,[1]SIEC!$A$1:$F$5304,5,0),(IF($B820="DER",VLOOKUP($C820,[1]DER!$A$1:$F$3075,5,0),(IF($B820="FDE",VLOOKUP($C820,[1]FDE!$A$1:$F$3289,5,0),(IF($B820="SICRO",VLOOKUP($C820,[1]SICRO!$A$1:$E$7371,4,0))))))))))))))))),2))</f>
        <v>40,8</v>
      </c>
      <c r="M820" s="1">
        <f t="shared" ref="M820" si="595">TRUNC(J820*L820,2)</f>
        <v>1025.71</v>
      </c>
      <c r="N820" s="49">
        <f t="shared" ref="N820" si="596">C820</f>
        <v>11050005</v>
      </c>
      <c r="O820" s="1" t="str">
        <f>UPPER(IF($B820="EDIF",VLOOKUP($C820,[1]EDIF!$A$1:$F$2677,5,0),(IF($B820="INFRA",VLOOKUP($C820,[1]INFRA!$A$1:$F$859,5,0),(IF($B820="SINAPI",VLOOKUP($C820,[1]SINAPI!$A$1:$G$7552,7,0),(IF($B820="CDHU",VLOOKUP($C820,[1]CDHU!$A$1:$G$4122,7,0),(IF($B820="SIEC",VLOOKUP($C820,[1]SIEC!$A$1:$F$4304,6,0),(IF($B820="DER",VLOOKUP($C820,[1]DER!$A$1:$F$2075,6,0),(IF($B820="SICRO",VLOOKUP($C820,[1]SICRO!$A$1:$E$6371,5,0)))))))))))))))</f>
        <v>SIURB-E JAN/26</v>
      </c>
    </row>
    <row r="821" spans="2:17" ht="23.25" customHeight="1" x14ac:dyDescent="0.2">
      <c r="B821" s="62"/>
      <c r="C821" s="60" t="s">
        <v>10</v>
      </c>
      <c r="D821" s="200" t="s">
        <v>520</v>
      </c>
      <c r="E821" s="201"/>
      <c r="F821" s="201"/>
      <c r="G821" s="201"/>
      <c r="H821" s="202"/>
      <c r="I821" s="40"/>
      <c r="J821" s="61"/>
      <c r="K821" s="82">
        <v>3.3</v>
      </c>
      <c r="N821" s="32"/>
    </row>
    <row r="822" spans="2:17" ht="23.25" customHeight="1" x14ac:dyDescent="0.2">
      <c r="B822" s="62"/>
      <c r="C822" s="60" t="s">
        <v>10</v>
      </c>
      <c r="D822" s="200" t="s">
        <v>519</v>
      </c>
      <c r="E822" s="201"/>
      <c r="F822" s="201"/>
      <c r="G822" s="201"/>
      <c r="H822" s="202"/>
      <c r="I822" s="40"/>
      <c r="J822" s="61"/>
      <c r="K822" s="82">
        <f>7.8*2.8</f>
        <v>21.84</v>
      </c>
      <c r="N822" s="32"/>
    </row>
    <row r="823" spans="2:17" x14ac:dyDescent="0.2">
      <c r="B823" s="62"/>
      <c r="C823" s="60" t="s">
        <v>10</v>
      </c>
      <c r="D823" s="55"/>
      <c r="E823" s="56"/>
      <c r="F823" s="56"/>
      <c r="G823" s="56"/>
      <c r="H823" s="57"/>
      <c r="I823" s="40"/>
      <c r="J823" s="61"/>
      <c r="N823" s="32"/>
    </row>
    <row r="824" spans="2:17" ht="23.25" customHeight="1" x14ac:dyDescent="0.2">
      <c r="B824" s="62"/>
      <c r="C824" s="60" t="s">
        <v>8</v>
      </c>
      <c r="D824" s="194" t="s">
        <v>521</v>
      </c>
      <c r="E824" s="195"/>
      <c r="F824" s="195"/>
      <c r="G824" s="195"/>
      <c r="H824" s="196"/>
      <c r="I824" s="40"/>
      <c r="J824" s="61"/>
      <c r="N824" s="32"/>
      <c r="Q824" s="90">
        <f>SUM(M824:M833)</f>
        <v>537.63</v>
      </c>
    </row>
    <row r="825" spans="2:17" ht="23.25" customHeight="1" x14ac:dyDescent="0.2">
      <c r="B825" s="62" t="s">
        <v>9</v>
      </c>
      <c r="C825" s="77">
        <v>5001040</v>
      </c>
      <c r="D825" s="197" t="str">
        <f>UPPER(IF($B825="EDIF",VLOOKUP($C825,[1]EDIF!$A$1:$F$3677,2,0),(IF($B825="INFRA",VLOOKUP($C825,[1]INFRA!$A$1:$F$1859,2,0),(IF($B825="SINAPI",VLOOKUP($C825,[1]SINAPI!$A$1:$G$9552,2,0),(IF($B825="CDHU",VLOOKUP($C825,[1]CDHU!$A$1:$G$5122,2,0),(IF($B825="SIEC",VLOOKUP($C825,[1]SIEC!$A$1:$F$5304,2,0),(IF($B825="DER",VLOOKUP($C825,[1]DER!$A$1:$F$3075,2,0),(IF($B825="FDE",VLOOKUP($C825,[1]FDE!$A$1:$F$3289,2,0),(IF($B825="SICRO",VLOOKUP($C825,[1]SICRO!$A$1:$E$7371,2,0)))))))))))))))))</f>
        <v>REGULARIZAÇÃO COM ARGAMASSA DE CIMENTO E AREIA - TRAÇO 1:3, ESPESSURA MÉDIA 30MM</v>
      </c>
      <c r="E825" s="198"/>
      <c r="F825" s="198"/>
      <c r="G825" s="198"/>
      <c r="H825" s="199"/>
      <c r="I825" s="46" t="str">
        <f>UPPER(IF($B825="EDIF",VLOOKUP($C825,[1]EDIF!$A$1:$F$3677,3,0),(IF($B825="INFRA",VLOOKUP($C825,[1]INFRA!$A$1:$F$1859,3,0),(IF($B825="SINAPI",VLOOKUP($C825,[1]SINAPI!$A$1:$G$9552,3,0),(IF($B825="CDHU",VLOOKUP($C825,[1]CDHU!$A$1:$G$5122,3,0),(IF($B825="SIEC",VLOOKUP($C825,[1]SIEC!$A$1:$F$5304,3,0),(IF($B825="DER",VLOOKUP($C825,[1]DER!$A$1:$F$2075,3,0),(IF($B825="FDE",VLOOKUP($C825,[1]FDE!$A$1:$F$3289,3,0),(IF($B825="SICRO",VLOOKUP($C825,[1]SICRO!$A$1:$E$7371,3,0)))))))))))))))))</f>
        <v>M2</v>
      </c>
      <c r="J825" s="61">
        <f>ROUND(SUM(K825:K827),2)</f>
        <v>4.5999999999999996</v>
      </c>
      <c r="L825" s="1" t="str">
        <f>UPPER(ROUND((IF($B825="EDIF",VLOOKUP($C825,[1]EDIF!$A$1:$F$3677,4,0),(IF($B825="INFRA",VLOOKUP($C825,[1]INFRA!$A$1:$F$1859,4,0),(IF($B825="SINAPI",VLOOKUP($C825,[1]SINAPI!$A$1:$G$9552,4,0),(IF($B825="CDHU",VLOOKUP($C825,[1]CDHU!$A$1:$G$5122,6,0),(IF($B825="SIEC",VLOOKUP($C825,[1]SIEC!$A$1:$F$5304,5,0),(IF($B825="DER",VLOOKUP($C825,[1]DER!$A$1:$F$3075,5,0),(IF($B825="FDE",VLOOKUP($C825,[1]FDE!$A$1:$F$3289,5,0),(IF($B825="SICRO",VLOOKUP($C825,[1]SICRO!$A$1:$E$7371,4,0))))))))))))))))),2))</f>
        <v>51,02</v>
      </c>
      <c r="M825" s="1">
        <f t="shared" ref="M825" si="597">TRUNC(J825*L825,2)</f>
        <v>234.69</v>
      </c>
      <c r="N825" s="49">
        <f t="shared" ref="N825" si="598">C825</f>
        <v>5001040</v>
      </c>
      <c r="O825" s="1" t="str">
        <f>UPPER(IF($B825="EDIF",VLOOKUP($C825,[1]EDIF!$A$1:$F$2677,5,0),(IF($B825="INFRA",VLOOKUP($C825,[1]INFRA!$A$1:$F$859,5,0),(IF($B825="SINAPI",VLOOKUP($C825,[1]SINAPI!$A$1:$G$7552,7,0),(IF($B825="CDHU",VLOOKUP($C825,[1]CDHU!$A$1:$G$4122,7,0),(IF($B825="SIEC",VLOOKUP($C825,[1]SIEC!$A$1:$F$4304,6,0),(IF($B825="DER",VLOOKUP($C825,[1]DER!$A$1:$F$2075,6,0),(IF($B825="SICRO",VLOOKUP($C825,[1]SICRO!$A$1:$E$6371,5,0)))))))))))))))</f>
        <v>SIURB-E JAN/26</v>
      </c>
    </row>
    <row r="826" spans="2:17" ht="23.25" customHeight="1" x14ac:dyDescent="0.2">
      <c r="B826" s="62"/>
      <c r="C826" s="60" t="s">
        <v>10</v>
      </c>
      <c r="D826" s="200" t="s">
        <v>512</v>
      </c>
      <c r="E826" s="201"/>
      <c r="F826" s="201"/>
      <c r="G826" s="201"/>
      <c r="H826" s="202"/>
      <c r="I826" s="40"/>
      <c r="J826" s="61"/>
      <c r="K826" s="82">
        <v>4.5999999999999996</v>
      </c>
      <c r="N826" s="32"/>
    </row>
    <row r="827" spans="2:17" x14ac:dyDescent="0.2">
      <c r="B827" s="62"/>
      <c r="C827" s="60" t="s">
        <v>10</v>
      </c>
      <c r="D827" s="55"/>
      <c r="E827" s="56"/>
      <c r="F827" s="56"/>
      <c r="G827" s="56"/>
      <c r="H827" s="57"/>
      <c r="I827" s="40"/>
      <c r="J827" s="61"/>
      <c r="N827" s="32"/>
    </row>
    <row r="828" spans="2:17" ht="23.25" customHeight="1" x14ac:dyDescent="0.2">
      <c r="B828" s="62" t="s">
        <v>9</v>
      </c>
      <c r="C828" s="77">
        <v>5001047</v>
      </c>
      <c r="D828" s="197" t="str">
        <f>UPPER(IF($B828="EDIF",VLOOKUP($C828,[1]EDIF!$A$1:$F$3677,2,0),(IF($B828="INFRA",VLOOKUP($C828,[1]INFRA!$A$1:$F$1859,2,0),(IF($B828="SINAPI",VLOOKUP($C828,[1]SINAPI!$A$1:$G$9552,2,0),(IF($B828="CDHU",VLOOKUP($C828,[1]CDHU!$A$1:$G$5122,2,0),(IF($B828="SIEC",VLOOKUP($C828,[1]SIEC!$A$1:$F$5304,2,0),(IF($B828="DER",VLOOKUP($C828,[1]DER!$A$1:$F$3075,2,0),(IF($B828="FDE",VLOOKUP($C828,[1]FDE!$A$1:$F$3289,2,0),(IF($B828="SICRO",VLOOKUP($C828,[1]SICRO!$A$1:$E$7371,2,0)))))))))))))))))</f>
        <v>PROTEÇÃO MECÂNICA COM ARGAMASSA DE CIMENTO E AREIA - TRAÇO 1:7, ESPESSURA MÉDIA 30MM</v>
      </c>
      <c r="E828" s="198"/>
      <c r="F828" s="198"/>
      <c r="G828" s="198"/>
      <c r="H828" s="199"/>
      <c r="I828" s="46" t="str">
        <f>UPPER(IF($B828="EDIF",VLOOKUP($C828,[1]EDIF!$A$1:$F$3677,3,0),(IF($B828="INFRA",VLOOKUP($C828,[1]INFRA!$A$1:$F$1859,3,0),(IF($B828="SINAPI",VLOOKUP($C828,[1]SINAPI!$A$1:$G$9552,3,0),(IF($B828="CDHU",VLOOKUP($C828,[1]CDHU!$A$1:$G$5122,3,0),(IF($B828="SIEC",VLOOKUP($C828,[1]SIEC!$A$1:$F$5304,3,0),(IF($B828="DER",VLOOKUP($C828,[1]DER!$A$1:$F$2075,3,0),(IF($B828="FDE",VLOOKUP($C828,[1]FDE!$A$1:$F$3289,3,0),(IF($B828="SICRO",VLOOKUP($C828,[1]SICRO!$A$1:$E$7371,3,0)))))))))))))))))</f>
        <v>M2</v>
      </c>
      <c r="J828" s="61">
        <f>ROUND(SUM(K828:K830),2)</f>
        <v>4.5999999999999996</v>
      </c>
      <c r="L828" s="1" t="str">
        <f>UPPER(ROUND((IF($B828="EDIF",VLOOKUP($C828,[1]EDIF!$A$1:$F$3677,4,0),(IF($B828="INFRA",VLOOKUP($C828,[1]INFRA!$A$1:$F$1859,4,0),(IF($B828="SINAPI",VLOOKUP($C828,[1]SINAPI!$A$1:$G$9552,4,0),(IF($B828="CDHU",VLOOKUP($C828,[1]CDHU!$A$1:$G$5122,6,0),(IF($B828="SIEC",VLOOKUP($C828,[1]SIEC!$A$1:$F$5304,5,0),(IF($B828="DER",VLOOKUP($C828,[1]DER!$A$1:$F$3075,5,0),(IF($B828="FDE",VLOOKUP($C828,[1]FDE!$A$1:$F$3289,5,0),(IF($B828="SICRO",VLOOKUP($C828,[1]SICRO!$A$1:$E$7371,4,0))))))))))))))))),2))</f>
        <v>47,53</v>
      </c>
      <c r="M828" s="1">
        <f t="shared" ref="M828" si="599">TRUNC(J828*L828,2)</f>
        <v>218.63</v>
      </c>
      <c r="N828" s="49">
        <f t="shared" ref="N828" si="600">C828</f>
        <v>5001047</v>
      </c>
      <c r="O828" s="1" t="str">
        <f>UPPER(IF($B828="EDIF",VLOOKUP($C828,[1]EDIF!$A$1:$F$2677,5,0),(IF($B828="INFRA",VLOOKUP($C828,[1]INFRA!$A$1:$F$859,5,0),(IF($B828="SINAPI",VLOOKUP($C828,[1]SINAPI!$A$1:$G$7552,7,0),(IF($B828="CDHU",VLOOKUP($C828,[1]CDHU!$A$1:$G$4122,7,0),(IF($B828="SIEC",VLOOKUP($C828,[1]SIEC!$A$1:$F$4304,6,0),(IF($B828="DER",VLOOKUP($C828,[1]DER!$A$1:$F$2075,6,0),(IF($B828="SICRO",VLOOKUP($C828,[1]SICRO!$A$1:$E$6371,5,0)))))))))))))))</f>
        <v>SIURB-E JAN/26</v>
      </c>
    </row>
    <row r="829" spans="2:17" ht="23.25" customHeight="1" x14ac:dyDescent="0.2">
      <c r="B829" s="62"/>
      <c r="C829" s="60" t="s">
        <v>10</v>
      </c>
      <c r="D829" s="200" t="s">
        <v>259</v>
      </c>
      <c r="E829" s="201"/>
      <c r="F829" s="201"/>
      <c r="G829" s="201"/>
      <c r="H829" s="202"/>
      <c r="I829" s="40"/>
      <c r="J829" s="61"/>
      <c r="K829" s="82">
        <f>J825</f>
        <v>4.5999999999999996</v>
      </c>
      <c r="N829" s="32"/>
    </row>
    <row r="830" spans="2:17" x14ac:dyDescent="0.2">
      <c r="B830" s="62"/>
      <c r="C830" s="60" t="s">
        <v>10</v>
      </c>
      <c r="D830" s="55"/>
      <c r="E830" s="56"/>
      <c r="F830" s="56"/>
      <c r="G830" s="56"/>
      <c r="H830" s="57"/>
      <c r="I830" s="40"/>
      <c r="J830" s="61"/>
      <c r="N830" s="32"/>
    </row>
    <row r="831" spans="2:17" ht="23.25" customHeight="1" x14ac:dyDescent="0.2">
      <c r="B831" s="62" t="s">
        <v>9</v>
      </c>
      <c r="C831" s="77">
        <v>5001043</v>
      </c>
      <c r="D831" s="197" t="str">
        <f>UPPER(IF($B831="EDIF",VLOOKUP($C831,[1]EDIF!$A$1:$F$3677,2,0),(IF($B831="INFRA",VLOOKUP($C831,[1]INFRA!$A$1:$F$1859,2,0),(IF($B831="SINAPI",VLOOKUP($C831,[1]SINAPI!$A$1:$G$9552,2,0),(IF($B831="CDHU",VLOOKUP($C831,[1]CDHU!$A$1:$G$5122,2,0),(IF($B831="SIEC",VLOOKUP($C831,[1]SIEC!$A$1:$F$5304,2,0),(IF($B831="DER",VLOOKUP($C831,[1]DER!$A$1:$F$3075,2,0),(IF($B831="FDE",VLOOKUP($C831,[1]FDE!$A$1:$F$3289,2,0),(IF($B831="SICRO",VLOOKUP($C831,[1]SICRO!$A$1:$E$7371,2,0)))))))))))))))))</f>
        <v>PINTURA PROTETORA COM TINTA BETUMINOSA (PARA  ARGAMASSA IMPERMEÁVEL) - 2 DEMÃOS</v>
      </c>
      <c r="E831" s="198"/>
      <c r="F831" s="198"/>
      <c r="G831" s="198"/>
      <c r="H831" s="203"/>
      <c r="I831" s="46" t="str">
        <f>UPPER(IF($B831="EDIF",VLOOKUP($C831,[1]EDIF!$A$1:$F$3677,3,0),(IF($B831="INFRA",VLOOKUP($C831,[1]INFRA!$A$1:$F$1859,3,0),(IF($B831="SINAPI",VLOOKUP($C831,[1]SINAPI!$A$1:$G$9552,3,0),(IF($B831="CDHU",VLOOKUP($C831,[1]CDHU!$A$1:$G$5122,3,0),(IF($B831="SIEC",VLOOKUP($C831,[1]SIEC!$A$1:$F$5304,3,0),(IF($B831="DER",VLOOKUP($C831,[1]DER!$A$1:$F$2075,3,0),(IF($B831="FDE",VLOOKUP($C831,[1]FDE!$A$1:$F$3289,3,0),(IF($B831="SICRO",VLOOKUP($C831,[1]SICRO!$A$1:$E$7371,3,0)))))))))))))))))</f>
        <v>M2</v>
      </c>
      <c r="J831" s="61">
        <f>ROUND(SUM(K831:K833),2)</f>
        <v>4.5999999999999996</v>
      </c>
      <c r="L831" s="1" t="str">
        <f>UPPER(ROUND((IF($B831="EDIF",VLOOKUP($C831,[1]EDIF!$A$1:$F$3677,4,0),(IF($B831="INFRA",VLOOKUP($C831,[1]INFRA!$A$1:$F$1859,4,0),(IF($B831="SINAPI",VLOOKUP($C831,[1]SINAPI!$A$1:$G$9552,4,0),(IF($B831="CDHU",VLOOKUP($C831,[1]CDHU!$A$1:$G$5122,6,0),(IF($B831="SIEC",VLOOKUP($C831,[1]SIEC!$A$1:$F$5304,5,0),(IF($B831="DER",VLOOKUP($C831,[1]DER!$A$1:$F$3075,5,0),(IF($B831="FDE",VLOOKUP($C831,[1]FDE!$A$1:$F$3289,5,0),(IF($B831="SICRO",VLOOKUP($C831,[1]SICRO!$A$1:$E$7371,4,0))))))))))))))))),2))</f>
        <v>18,33</v>
      </c>
      <c r="M831" s="1">
        <f t="shared" ref="M831" si="601">TRUNC(J831*L831,2)</f>
        <v>84.31</v>
      </c>
      <c r="N831" s="49">
        <f t="shared" ref="N831" si="602">C831</f>
        <v>5001043</v>
      </c>
      <c r="O831" s="1" t="str">
        <f>UPPER(IF($B831="EDIF",VLOOKUP($C831,[1]EDIF!$A$1:$F$2677,5,0),(IF($B831="INFRA",VLOOKUP($C831,[1]INFRA!$A$1:$F$859,5,0),(IF($B831="SINAPI",VLOOKUP($C831,[1]SINAPI!$A$1:$G$7552,7,0),(IF($B831="CDHU",VLOOKUP($C831,[1]CDHU!$A$1:$G$4122,7,0),(IF($B831="SIEC",VLOOKUP($C831,[1]SIEC!$A$1:$F$4304,6,0),(IF($B831="DER",VLOOKUP($C831,[1]DER!$A$1:$F$2075,6,0),(IF($B831="SICRO",VLOOKUP($C831,[1]SICRO!$A$1:$E$6371,5,0)))))))))))))))</f>
        <v>SIURB-E JAN/26</v>
      </c>
    </row>
    <row r="832" spans="2:17" ht="23.25" customHeight="1" x14ac:dyDescent="0.2">
      <c r="B832" s="62"/>
      <c r="C832" s="60" t="s">
        <v>10</v>
      </c>
      <c r="D832" s="200" t="s">
        <v>259</v>
      </c>
      <c r="E832" s="201"/>
      <c r="F832" s="201"/>
      <c r="G832" s="201"/>
      <c r="H832" s="202"/>
      <c r="I832" s="40"/>
      <c r="J832" s="61"/>
      <c r="K832" s="82">
        <f>J828</f>
        <v>4.5999999999999996</v>
      </c>
      <c r="N832" s="32"/>
    </row>
    <row r="833" spans="2:17" x14ac:dyDescent="0.2">
      <c r="B833" s="62"/>
      <c r="C833" s="60" t="s">
        <v>10</v>
      </c>
      <c r="D833" s="55"/>
      <c r="E833" s="56"/>
      <c r="F833" s="56"/>
      <c r="G833" s="56"/>
      <c r="H833" s="57"/>
      <c r="I833" s="40"/>
      <c r="J833" s="61"/>
      <c r="N833" s="32"/>
    </row>
    <row r="834" spans="2:17" ht="23.25" customHeight="1" x14ac:dyDescent="0.2">
      <c r="B834" s="62"/>
      <c r="C834" s="60" t="s">
        <v>8</v>
      </c>
      <c r="D834" s="194" t="s">
        <v>522</v>
      </c>
      <c r="E834" s="195"/>
      <c r="F834" s="195"/>
      <c r="G834" s="195"/>
      <c r="H834" s="196"/>
      <c r="I834" s="40"/>
      <c r="J834" s="61"/>
      <c r="N834" s="32"/>
      <c r="Q834" s="90">
        <f>SUM(M834:M840)</f>
        <v>675.29</v>
      </c>
    </row>
    <row r="835" spans="2:17" ht="23.25" customHeight="1" x14ac:dyDescent="0.2">
      <c r="B835" s="62" t="s">
        <v>9</v>
      </c>
      <c r="C835" s="77">
        <v>4001041</v>
      </c>
      <c r="D835" s="197" t="str">
        <f>UPPER(IF($B835="EDIF",VLOOKUP($C835,[1]EDIF!$A$1:$F$3677,2,0),(IF($B835="INFRA",VLOOKUP($C835,[1]INFRA!$A$1:$F$1859,2,0),(IF($B835="SINAPI",VLOOKUP($C835,[1]SINAPI!$A$1:$G$9552,2,0),(IF($B835="CDHU",VLOOKUP($C835,[1]CDHU!$A$1:$G$5122,2,0),(IF($B835="SIEC",VLOOKUP($C835,[1]SIEC!$A$1:$F$5304,2,0),(IF($B835="DER",VLOOKUP($C835,[1]DER!$A$1:$F$3075,2,0),(IF($B835="FDE",VLOOKUP($C835,[1]FDE!$A$1:$F$3289,2,0),(IF($B835="SICRO",VLOOKUP($C835,[1]SICRO!$A$1:$E$7371,2,0)))))))))))))))))</f>
        <v>VB.01 - ALVENARIA EM BLOCOS DE CONCRETO 14 X 19 X 39CM</v>
      </c>
      <c r="E835" s="198"/>
      <c r="F835" s="198"/>
      <c r="G835" s="198"/>
      <c r="H835" s="199"/>
      <c r="I835" s="46" t="str">
        <f>UPPER(IF($B835="EDIF",VLOOKUP($C835,[1]EDIF!$A$1:$F$3677,3,0),(IF($B835="INFRA",VLOOKUP($C835,[1]INFRA!$A$1:$F$1859,3,0),(IF($B835="SINAPI",VLOOKUP($C835,[1]SINAPI!$A$1:$G$9552,3,0),(IF($B835="CDHU",VLOOKUP($C835,[1]CDHU!$A$1:$G$5122,3,0),(IF($B835="SIEC",VLOOKUP($C835,[1]SIEC!$A$1:$F$5304,3,0),(IF($B835="DER",VLOOKUP($C835,[1]DER!$A$1:$F$2075,3,0),(IF($B835="FDE",VLOOKUP($C835,[1]FDE!$A$1:$F$3289,3,0),(IF($B835="SICRO",VLOOKUP($C835,[1]SICRO!$A$1:$E$7371,3,0)))))))))))))))))</f>
        <v>M2</v>
      </c>
      <c r="J835" s="61">
        <f>ROUND(SUM(K835:K846),2)</f>
        <v>6.44</v>
      </c>
      <c r="L835" s="1" t="str">
        <f>UPPER(ROUND((IF($B835="EDIF",VLOOKUP($C835,[1]EDIF!$A$1:$F$3677,4,0),(IF($B835="INFRA",VLOOKUP($C835,[1]INFRA!$A$1:$F$1859,4,0),(IF($B835="SINAPI",VLOOKUP($C835,[1]SINAPI!$A$1:$G$9552,4,0),(IF($B835="CDHU",VLOOKUP($C835,[1]CDHU!$A$1:$G$5122,6,0),(IF($B835="SIEC",VLOOKUP($C835,[1]SIEC!$A$1:$F$5304,5,0),(IF($B835="DER",VLOOKUP($C835,[1]DER!$A$1:$F$3075,5,0),(IF($B835="FDE",VLOOKUP($C835,[1]FDE!$A$1:$F$3289,5,0),(IF($B835="SICRO",VLOOKUP($C835,[1]SICRO!$A$1:$E$7371,4,0))))))))))))))))),2))</f>
        <v>104,86</v>
      </c>
      <c r="M835" s="1">
        <f t="shared" ref="M835" si="603">TRUNC(J835*L835,2)</f>
        <v>675.29</v>
      </c>
      <c r="N835" s="49">
        <f t="shared" ref="N835" si="604">C835</f>
        <v>4001041</v>
      </c>
      <c r="O835" s="1" t="str">
        <f>UPPER(IF($B835="EDIF",VLOOKUP($C835,[1]EDIF!$A$1:$F$2677,5,0),(IF($B835="INFRA",VLOOKUP($C835,[1]INFRA!$A$1:$F$859,5,0),(IF($B835="SINAPI",VLOOKUP($C835,[1]SINAPI!$A$1:$G$7552,7,0),(IF($B835="CDHU",VLOOKUP($C835,[1]CDHU!$A$1:$G$4122,7,0),(IF($B835="SIEC",VLOOKUP($C835,[1]SIEC!$A$1:$F$4304,6,0),(IF($B835="DER",VLOOKUP($C835,[1]DER!$A$1:$F$2075,6,0),(IF($B835="SICRO",VLOOKUP($C835,[1]SICRO!$A$1:$E$6371,5,0)))))))))))))))</f>
        <v>SIURB-E JAN/26</v>
      </c>
    </row>
    <row r="836" spans="2:17" ht="23.25" customHeight="1" x14ac:dyDescent="0.2">
      <c r="B836" s="62"/>
      <c r="C836" s="60" t="s">
        <v>10</v>
      </c>
      <c r="D836" s="200" t="s">
        <v>514</v>
      </c>
      <c r="E836" s="201"/>
      <c r="F836" s="201"/>
      <c r="G836" s="201"/>
      <c r="H836" s="202"/>
      <c r="I836" s="40"/>
      <c r="J836" s="61"/>
      <c r="K836" s="82">
        <f>1*0.5*2</f>
        <v>1</v>
      </c>
      <c r="N836" s="32"/>
    </row>
    <row r="837" spans="2:17" ht="23.25" customHeight="1" x14ac:dyDescent="0.2">
      <c r="B837" s="62"/>
      <c r="C837" s="60" t="s">
        <v>10</v>
      </c>
      <c r="D837" s="200" t="s">
        <v>515</v>
      </c>
      <c r="E837" s="201"/>
      <c r="F837" s="201"/>
      <c r="G837" s="201"/>
      <c r="H837" s="202"/>
      <c r="I837" s="40"/>
      <c r="J837" s="61"/>
      <c r="K837" s="82">
        <f>1*1</f>
        <v>1</v>
      </c>
      <c r="N837" s="32"/>
    </row>
    <row r="838" spans="2:17" ht="23.25" customHeight="1" x14ac:dyDescent="0.2">
      <c r="B838" s="62"/>
      <c r="C838" s="60" t="s">
        <v>10</v>
      </c>
      <c r="D838" s="200" t="s">
        <v>516</v>
      </c>
      <c r="E838" s="201"/>
      <c r="F838" s="201"/>
      <c r="G838" s="201"/>
      <c r="H838" s="202"/>
      <c r="I838" s="40"/>
      <c r="J838" s="61"/>
      <c r="K838" s="82">
        <f>2.1*0.82</f>
        <v>1.722</v>
      </c>
      <c r="N838" s="32"/>
    </row>
    <row r="839" spans="2:17" x14ac:dyDescent="0.2">
      <c r="B839" s="62"/>
      <c r="C839" s="60" t="s">
        <v>10</v>
      </c>
      <c r="D839" s="55"/>
      <c r="E839" s="56"/>
      <c r="F839" s="56"/>
      <c r="G839" s="56"/>
      <c r="H839" s="57"/>
      <c r="I839" s="40"/>
      <c r="J839" s="61"/>
      <c r="N839" s="32"/>
    </row>
    <row r="840" spans="2:17" ht="23.25" customHeight="1" x14ac:dyDescent="0.2">
      <c r="B840" s="62"/>
      <c r="C840" s="60" t="s">
        <v>8</v>
      </c>
      <c r="D840" s="194" t="s">
        <v>523</v>
      </c>
      <c r="E840" s="195"/>
      <c r="F840" s="195"/>
      <c r="G840" s="195"/>
      <c r="H840" s="196"/>
      <c r="I840" s="40"/>
      <c r="J840" s="61"/>
      <c r="N840" s="32"/>
      <c r="Q840" s="90">
        <f>SUM(M840:M853)</f>
        <v>3374.5699999999997</v>
      </c>
    </row>
    <row r="841" spans="2:17" ht="23.25" customHeight="1" x14ac:dyDescent="0.2">
      <c r="B841" s="62" t="s">
        <v>9</v>
      </c>
      <c r="C841" s="77">
        <v>8001001</v>
      </c>
      <c r="D841" s="197" t="str">
        <f>UPPER(IF($B841="EDIF",VLOOKUP($C841,[1]EDIF!$A$1:$F$3677,2,0),(IF($B841="INFRA",VLOOKUP($C841,[1]INFRA!$A$1:$F$1859,2,0),(IF($B841="SINAPI",VLOOKUP($C841,[1]SINAPI!$A$1:$G$9552,2,0),(IF($B841="CDHU",VLOOKUP($C841,[1]CDHU!$A$1:$G$5122,2,0),(IF($B841="SIEC",VLOOKUP($C841,[1]SIEC!$A$1:$F$5304,2,0),(IF($B841="DER",VLOOKUP($C841,[1]DER!$A$1:$F$3075,2,0),(IF($B841="FDE",VLOOKUP($C841,[1]FDE!$A$1:$F$3289,2,0),(IF($B841="SICRO",VLOOKUP($C841,[1]SICRO!$A$1:$E$7371,2,0)))))))))))))))))</f>
        <v>PP.01 - PORTA EM FERRO PERFILADO, DUPLA ALMOFADADA - ABRIR, 1 FOLHA</v>
      </c>
      <c r="E841" s="198"/>
      <c r="F841" s="198"/>
      <c r="G841" s="198"/>
      <c r="H841" s="199"/>
      <c r="I841" s="46" t="str">
        <f>UPPER(IF($B841="EDIF",VLOOKUP($C841,[1]EDIF!$A$1:$F$3677,3,0),(IF($B841="INFRA",VLOOKUP($C841,[1]INFRA!$A$1:$F$1859,3,0),(IF($B841="SINAPI",VLOOKUP($C841,[1]SINAPI!$A$1:$G$9552,3,0),(IF($B841="CDHU",VLOOKUP($C841,[1]CDHU!$A$1:$G$5122,3,0),(IF($B841="SIEC",VLOOKUP($C841,[1]SIEC!$A$1:$F$5304,3,0),(IF($B841="DER",VLOOKUP($C841,[1]DER!$A$1:$F$2075,3,0),(IF($B841="FDE",VLOOKUP($C841,[1]FDE!$A$1:$F$3289,3,0),(IF($B841="SICRO",VLOOKUP($C841,[1]SICRO!$A$1:$E$7371,3,0)))))))))))))))))</f>
        <v>M2</v>
      </c>
      <c r="J841" s="61">
        <f t="shared" ref="J841" si="605">ROUND(SUM(K841:K843),2)</f>
        <v>1.72</v>
      </c>
      <c r="L841" s="1" t="str">
        <f>UPPER(ROUND((IF($B841="EDIF",VLOOKUP($C841,[1]EDIF!$A$1:$F$3677,4,0),(IF($B841="INFRA",VLOOKUP($C841,[1]INFRA!$A$1:$F$1859,4,0),(IF($B841="SINAPI",VLOOKUP($C841,[1]SINAPI!$A$1:$G$9552,4,0),(IF($B841="CDHU",VLOOKUP($C841,[1]CDHU!$A$1:$G$5122,6,0),(IF($B841="SIEC",VLOOKUP($C841,[1]SIEC!$A$1:$F$5304,5,0),(IF($B841="DER",VLOOKUP($C841,[1]DER!$A$1:$F$3075,5,0),(IF($B841="FDE",VLOOKUP($C841,[1]FDE!$A$1:$F$3289,5,0),(IF($B841="SICRO",VLOOKUP($C841,[1]SICRO!$A$1:$E$7371,4,0))))))))))))))))),2))</f>
        <v>1566,24</v>
      </c>
      <c r="M841" s="1">
        <f t="shared" ref="M841" si="606">TRUNC(J841*L841,2)</f>
        <v>2693.93</v>
      </c>
      <c r="N841" s="49">
        <f t="shared" ref="N841" si="607">C841</f>
        <v>8001001</v>
      </c>
      <c r="O841" s="1" t="str">
        <f>UPPER(IF($B841="EDIF",VLOOKUP($C841,[1]EDIF!$A$1:$F$2677,5,0),(IF($B841="INFRA",VLOOKUP($C841,[1]INFRA!$A$1:$F$859,5,0),(IF($B841="SINAPI",VLOOKUP($C841,[1]SINAPI!$A$1:$G$7552,7,0),(IF($B841="CDHU",VLOOKUP($C841,[1]CDHU!$A$1:$G$4122,7,0),(IF($B841="SIEC",VLOOKUP($C841,[1]SIEC!$A$1:$F$4304,6,0),(IF($B841="DER",VLOOKUP($C841,[1]DER!$A$1:$F$2075,6,0),(IF($B841="SICRO",VLOOKUP($C841,[1]SICRO!$A$1:$E$6371,5,0)))))))))))))))</f>
        <v>SIURB-E JAN/26</v>
      </c>
    </row>
    <row r="842" spans="2:17" ht="23.25" customHeight="1" x14ac:dyDescent="0.2">
      <c r="B842" s="62"/>
      <c r="C842" s="60" t="s">
        <v>10</v>
      </c>
      <c r="D842" s="200" t="s">
        <v>525</v>
      </c>
      <c r="E842" s="201"/>
      <c r="F842" s="201"/>
      <c r="G842" s="201"/>
      <c r="H842" s="202"/>
      <c r="I842" s="40"/>
      <c r="J842" s="61"/>
      <c r="K842" s="82">
        <f>0.82*2.1</f>
        <v>1.722</v>
      </c>
      <c r="N842" s="32"/>
    </row>
    <row r="843" spans="2:17" x14ac:dyDescent="0.2">
      <c r="B843" s="62"/>
      <c r="C843" s="60" t="s">
        <v>10</v>
      </c>
      <c r="D843" s="55"/>
      <c r="E843" s="56"/>
      <c r="F843" s="56"/>
      <c r="G843" s="56"/>
      <c r="H843" s="57"/>
      <c r="I843" s="40"/>
      <c r="J843" s="61"/>
      <c r="N843" s="32"/>
    </row>
    <row r="844" spans="2:17" ht="23.25" customHeight="1" x14ac:dyDescent="0.2">
      <c r="B844" s="62" t="s">
        <v>9</v>
      </c>
      <c r="C844" s="77">
        <v>7002002</v>
      </c>
      <c r="D844" s="197" t="str">
        <f>UPPER(IF($B844="EDIF",VLOOKUP($C844,[1]EDIF!$A$1:$F$3677,2,0),(IF($B844="INFRA",VLOOKUP($C844,[1]INFRA!$A$1:$F$1859,2,0),(IF($B844="SINAPI",VLOOKUP($C844,[1]SINAPI!$A$1:$G$9552,2,0),(IF($B844="CDHU",VLOOKUP($C844,[1]CDHU!$A$1:$G$5122,2,0),(IF($B844="SIEC",VLOOKUP($C844,[1]SIEC!$A$1:$F$5304,2,0),(IF($B844="DER",VLOOKUP($C844,[1]DER!$A$1:$F$3075,2,0),(IF($B844="FDE",VLOOKUP($C844,[1]FDE!$A$1:$F$3289,2,0),(IF($B844="SICRO",VLOOKUP($C844,[1]SICRO!$A$1:$E$7371,2,0)))))))))))))))))</f>
        <v>CONJUNTO DE FECHADURA DE CILINDRO, 55MM, TRÁFEGO INTENSO, MAÇANETA EM ZAMAC, GUARNIÇÕES EM AÇO, ACABAMENTO CROMADO - PARA PORTA INTERNA OU EXTERNA</v>
      </c>
      <c r="E844" s="198"/>
      <c r="F844" s="198"/>
      <c r="G844" s="198"/>
      <c r="H844" s="199"/>
      <c r="I844" s="46" t="str">
        <f>UPPER(IF($B844="EDIF",VLOOKUP($C844,[1]EDIF!$A$1:$F$3677,3,0),(IF($B844="INFRA",VLOOKUP($C844,[1]INFRA!$A$1:$F$1859,3,0),(IF($B844="SINAPI",VLOOKUP($C844,[1]SINAPI!$A$1:$G$9552,3,0),(IF($B844="CDHU",VLOOKUP($C844,[1]CDHU!$A$1:$G$5122,3,0),(IF($B844="SIEC",VLOOKUP($C844,[1]SIEC!$A$1:$F$5304,3,0),(IF($B844="DER",VLOOKUP($C844,[1]DER!$A$1:$F$2075,3,0),(IF($B844="FDE",VLOOKUP($C844,[1]FDE!$A$1:$F$3289,3,0),(IF($B844="SICRO",VLOOKUP($C844,[1]SICRO!$A$1:$E$7371,3,0)))))))))))))))))</f>
        <v>UN</v>
      </c>
      <c r="J844" s="61">
        <f t="shared" ref="J844" si="608">ROUND(SUM(K844:K846),2)</f>
        <v>1</v>
      </c>
      <c r="L844" s="1" t="str">
        <f>UPPER(ROUND((IF($B844="EDIF",VLOOKUP($C844,[1]EDIF!$A$1:$F$3677,4,0),(IF($B844="INFRA",VLOOKUP($C844,[1]INFRA!$A$1:$F$1859,4,0),(IF($B844="SINAPI",VLOOKUP($C844,[1]SINAPI!$A$1:$G$9552,4,0),(IF($B844="CDHU",VLOOKUP($C844,[1]CDHU!$A$1:$G$5122,6,0),(IF($B844="SIEC",VLOOKUP($C844,[1]SIEC!$A$1:$F$5304,5,0),(IF($B844="DER",VLOOKUP($C844,[1]DER!$A$1:$F$3075,5,0),(IF($B844="FDE",VLOOKUP($C844,[1]FDE!$A$1:$F$3289,5,0),(IF($B844="SICRO",VLOOKUP($C844,[1]SICRO!$A$1:$E$7371,4,0))))))))))))))))),2))</f>
        <v>244,97</v>
      </c>
      <c r="M844" s="1">
        <f t="shared" ref="M844" si="609">TRUNC(J844*L844,2)</f>
        <v>244.97</v>
      </c>
      <c r="N844" s="49">
        <f t="shared" ref="N844" si="610">C844</f>
        <v>7002002</v>
      </c>
      <c r="O844" s="1" t="str">
        <f>UPPER(IF($B844="EDIF",VLOOKUP($C844,[1]EDIF!$A$1:$F$2677,5,0),(IF($B844="INFRA",VLOOKUP($C844,[1]INFRA!$A$1:$F$859,5,0),(IF($B844="SINAPI",VLOOKUP($C844,[1]SINAPI!$A$1:$G$7552,7,0),(IF($B844="CDHU",VLOOKUP($C844,[1]CDHU!$A$1:$G$4122,7,0),(IF($B844="SIEC",VLOOKUP($C844,[1]SIEC!$A$1:$F$4304,6,0),(IF($B844="DER",VLOOKUP($C844,[1]DER!$A$1:$F$2075,6,0),(IF($B844="SICRO",VLOOKUP($C844,[1]SICRO!$A$1:$E$6371,5,0)))))))))))))))</f>
        <v>SIURB-E JAN/26</v>
      </c>
    </row>
    <row r="845" spans="2:17" ht="23.25" customHeight="1" x14ac:dyDescent="0.2">
      <c r="B845" s="62"/>
      <c r="C845" s="60" t="s">
        <v>10</v>
      </c>
      <c r="D845" s="200" t="s">
        <v>524</v>
      </c>
      <c r="E845" s="201"/>
      <c r="F845" s="201"/>
      <c r="G845" s="201"/>
      <c r="H845" s="202"/>
      <c r="I845" s="40"/>
      <c r="J845" s="61"/>
      <c r="K845" s="82">
        <v>1</v>
      </c>
      <c r="N845" s="32"/>
      <c r="Q845" s="82"/>
    </row>
    <row r="846" spans="2:17" x14ac:dyDescent="0.2">
      <c r="B846" s="62"/>
      <c r="C846" s="60" t="s">
        <v>10</v>
      </c>
      <c r="D846" s="55"/>
      <c r="E846" s="56"/>
      <c r="F846" s="56"/>
      <c r="G846" s="56"/>
      <c r="H846" s="57"/>
      <c r="I846" s="40"/>
      <c r="J846" s="61"/>
      <c r="N846" s="32"/>
    </row>
    <row r="847" spans="2:17" ht="23.25" customHeight="1" x14ac:dyDescent="0.2">
      <c r="B847" s="62" t="s">
        <v>9</v>
      </c>
      <c r="C847" s="77">
        <v>14001003</v>
      </c>
      <c r="D847" s="197" t="str">
        <f>UPPER(IF($B847="EDIF",VLOOKUP($C847,[1]EDIF!$A$1:$F$3677,2,0),(IF($B847="INFRA",VLOOKUP($C847,[1]INFRA!$A$1:$F$1859,2,0),(IF($B847="SINAPI",VLOOKUP($C847,[1]SINAPI!$A$1:$G$9552,2,0),(IF($B847="CDHU",VLOOKUP($C847,[1]CDHU!$A$1:$G$5122,2,0),(IF($B847="SIEC",VLOOKUP($C847,[1]SIEC!$A$1:$F$5304,2,0),(IF($B847="DER",VLOOKUP($C847,[1]DER!$A$1:$F$3075,2,0),(IF($B847="FDE",VLOOKUP($C847,[1]FDE!$A$1:$F$3289,2,0),(IF($B847="SICRO",VLOOKUP($C847,[1]SICRO!$A$1:$E$7371,2,0)))))))))))))))))</f>
        <v>VIDRO LISO COMUM, TRANSPARENTE INCOLOR - ESPESSURA 4MM</v>
      </c>
      <c r="E847" s="198"/>
      <c r="F847" s="198"/>
      <c r="G847" s="198"/>
      <c r="H847" s="199"/>
      <c r="I847" s="46" t="str">
        <f>UPPER(IF($B847="EDIF",VLOOKUP($C847,[1]EDIF!$A$1:$F$3677,3,0),(IF($B847="INFRA",VLOOKUP($C847,[1]INFRA!$A$1:$F$1859,3,0),(IF($B847="SINAPI",VLOOKUP($C847,[1]SINAPI!$A$1:$G$9552,3,0),(IF($B847="CDHU",VLOOKUP($C847,[1]CDHU!$A$1:$G$5122,3,0),(IF($B847="SIEC",VLOOKUP($C847,[1]SIEC!$A$1:$F$5304,3,0),(IF($B847="DER",VLOOKUP($C847,[1]DER!$A$1:$F$2075,3,0),(IF($B847="FDE",VLOOKUP($C847,[1]FDE!$A$1:$F$3289,3,0),(IF($B847="SICRO",VLOOKUP($C847,[1]SICRO!$A$1:$E$7371,3,0)))))))))))))))))</f>
        <v>M2</v>
      </c>
      <c r="J847" s="61">
        <f t="shared" ref="J847" si="611">ROUND(SUM(K847:K849),2)</f>
        <v>0.5</v>
      </c>
      <c r="L847" s="1" t="str">
        <f>UPPER(ROUND((IF($B847="EDIF",VLOOKUP($C847,[1]EDIF!$A$1:$F$3677,4,0),(IF($B847="INFRA",VLOOKUP($C847,[1]INFRA!$A$1:$F$1859,4,0),(IF($B847="SINAPI",VLOOKUP($C847,[1]SINAPI!$A$1:$G$9552,4,0),(IF($B847="CDHU",VLOOKUP($C847,[1]CDHU!$A$1:$G$5122,6,0),(IF($B847="SIEC",VLOOKUP($C847,[1]SIEC!$A$1:$F$5304,5,0),(IF($B847="DER",VLOOKUP($C847,[1]DER!$A$1:$F$3075,5,0),(IF($B847="FDE",VLOOKUP($C847,[1]FDE!$A$1:$F$3289,5,0),(IF($B847="SICRO",VLOOKUP($C847,[1]SICRO!$A$1:$E$7371,4,0))))))))))))))))),2))</f>
        <v>184,53</v>
      </c>
      <c r="M847" s="1">
        <f t="shared" ref="M847" si="612">TRUNC(J847*L847,2)</f>
        <v>92.26</v>
      </c>
      <c r="N847" s="49">
        <f t="shared" ref="N847" si="613">C847</f>
        <v>14001003</v>
      </c>
      <c r="O847" s="1" t="str">
        <f>UPPER(IF($B847="EDIF",VLOOKUP($C847,[1]EDIF!$A$1:$F$2677,5,0),(IF($B847="INFRA",VLOOKUP($C847,[1]INFRA!$A$1:$F$859,5,0),(IF($B847="SINAPI",VLOOKUP($C847,[1]SINAPI!$A$1:$G$7552,7,0),(IF($B847="CDHU",VLOOKUP($C847,[1]CDHU!$A$1:$G$4122,7,0),(IF($B847="SIEC",VLOOKUP($C847,[1]SIEC!$A$1:$F$4304,6,0),(IF($B847="DER",VLOOKUP($C847,[1]DER!$A$1:$F$2075,6,0),(IF($B847="SICRO",VLOOKUP($C847,[1]SICRO!$A$1:$E$6371,5,0)))))))))))))))</f>
        <v>SIURB-E JAN/26</v>
      </c>
    </row>
    <row r="848" spans="2:17" ht="23.25" customHeight="1" x14ac:dyDescent="0.2">
      <c r="B848" s="62"/>
      <c r="C848" s="60" t="s">
        <v>10</v>
      </c>
      <c r="D848" s="200" t="s">
        <v>526</v>
      </c>
      <c r="E848" s="201"/>
      <c r="F848" s="201"/>
      <c r="G848" s="201"/>
      <c r="H848" s="202"/>
      <c r="I848" s="40"/>
      <c r="J848" s="61"/>
      <c r="K848" s="82">
        <f>1*0.5</f>
        <v>0.5</v>
      </c>
      <c r="N848" s="32"/>
    </row>
    <row r="849" spans="2:17" x14ac:dyDescent="0.2">
      <c r="B849" s="62"/>
      <c r="C849" s="60" t="s">
        <v>10</v>
      </c>
      <c r="D849" s="55"/>
      <c r="E849" s="56"/>
      <c r="F849" s="56"/>
      <c r="G849" s="56"/>
      <c r="H849" s="57"/>
      <c r="I849" s="40"/>
      <c r="J849" s="61"/>
      <c r="N849" s="32"/>
    </row>
    <row r="850" spans="2:17" ht="23.25" customHeight="1" x14ac:dyDescent="0.2">
      <c r="B850" s="62" t="s">
        <v>9</v>
      </c>
      <c r="C850" s="77">
        <v>8002074</v>
      </c>
      <c r="D850" s="197" t="str">
        <f>UPPER(IF($B850="EDIF",VLOOKUP($C850,[1]EDIF!$A$1:$F$3677,2,0),(IF($B850="INFRA",VLOOKUP($C850,[1]INFRA!$A$1:$F$1859,2,0),(IF($B850="SINAPI",VLOOKUP($C850,[1]SINAPI!$A$1:$G$9552,2,0),(IF($B850="CDHU",VLOOKUP($C850,[1]CDHU!$A$1:$G$5122,2,0),(IF($B850="SIEC",VLOOKUP($C850,[1]SIEC!$A$1:$F$5304,2,0),(IF($B850="DER",VLOOKUP($C850,[1]DER!$A$1:$F$3075,2,0),(IF($B850="FDE",VLOOKUP($C850,[1]FDE!$A$1:$F$3289,2,0),(IF($B850="SICRO",VLOOKUP($C850,[1]SICRO!$A$1:$E$7371,2,0)))))))))))))))))</f>
        <v>EP.06 - GRADE DE PROTEÇÃO EM FERRO REDONDO</v>
      </c>
      <c r="E850" s="198"/>
      <c r="F850" s="198"/>
      <c r="G850" s="198"/>
      <c r="H850" s="199"/>
      <c r="I850" s="46" t="str">
        <f>UPPER(IF($B850="EDIF",VLOOKUP($C850,[1]EDIF!$A$1:$F$3677,3,0),(IF($B850="INFRA",VLOOKUP($C850,[1]INFRA!$A$1:$F$1859,3,0),(IF($B850="SINAPI",VLOOKUP($C850,[1]SINAPI!$A$1:$G$9552,3,0),(IF($B850="CDHU",VLOOKUP($C850,[1]CDHU!$A$1:$G$5122,3,0),(IF($B850="SIEC",VLOOKUP($C850,[1]SIEC!$A$1:$F$5304,3,0),(IF($B850="DER",VLOOKUP($C850,[1]DER!$A$1:$F$2075,3,0),(IF($B850="FDE",VLOOKUP($C850,[1]FDE!$A$1:$F$3289,3,0),(IF($B850="SICRO",VLOOKUP($C850,[1]SICRO!$A$1:$E$7371,3,0)))))))))))))))))</f>
        <v>M2</v>
      </c>
      <c r="J850" s="61">
        <f t="shared" ref="J850" si="614">ROUND(SUM(K850:K853),2)</f>
        <v>2.2200000000000002</v>
      </c>
      <c r="L850" s="1" t="str">
        <f>UPPER(ROUND((IF($B850="EDIF",VLOOKUP($C850,[1]EDIF!$A$1:$F$3677,4,0),(IF($B850="INFRA",VLOOKUP($C850,[1]INFRA!$A$1:$F$1859,4,0),(IF($B850="SINAPI",VLOOKUP($C850,[1]SINAPI!$A$1:$G$9552,4,0),(IF($B850="CDHU",VLOOKUP($C850,[1]CDHU!$A$1:$G$5122,6,0),(IF($B850="SIEC",VLOOKUP($C850,[1]SIEC!$A$1:$F$5304,5,0),(IF($B850="DER",VLOOKUP($C850,[1]DER!$A$1:$F$3075,5,0),(IF($B850="FDE",VLOOKUP($C850,[1]FDE!$A$1:$F$3289,5,0),(IF($B850="SICRO",VLOOKUP($C850,[1]SICRO!$A$1:$E$7371,4,0))))))))))))))))),2))</f>
        <v>154,69</v>
      </c>
      <c r="M850" s="1">
        <f t="shared" ref="M850" si="615">TRUNC(J850*L850,2)</f>
        <v>343.41</v>
      </c>
      <c r="N850" s="49">
        <f t="shared" ref="N850" si="616">C850</f>
        <v>8002074</v>
      </c>
      <c r="O850" s="1" t="str">
        <f>UPPER(IF($B850="EDIF",VLOOKUP($C850,[1]EDIF!$A$1:$F$2677,5,0),(IF($B850="INFRA",VLOOKUP($C850,[1]INFRA!$A$1:$F$859,5,0),(IF($B850="SINAPI",VLOOKUP($C850,[1]SINAPI!$A$1:$G$7552,7,0),(IF($B850="CDHU",VLOOKUP($C850,[1]CDHU!$A$1:$G$4122,7,0),(IF($B850="SIEC",VLOOKUP($C850,[1]SIEC!$A$1:$F$4304,6,0),(IF($B850="DER",VLOOKUP($C850,[1]DER!$A$1:$F$2075,6,0),(IF($B850="SICRO",VLOOKUP($C850,[1]SICRO!$A$1:$E$6371,5,0)))))))))))))))</f>
        <v>SIURB-E JAN/26</v>
      </c>
    </row>
    <row r="851" spans="2:17" ht="23.25" customHeight="1" x14ac:dyDescent="0.2">
      <c r="B851" s="62"/>
      <c r="C851" s="60" t="s">
        <v>10</v>
      </c>
      <c r="D851" s="200" t="s">
        <v>525</v>
      </c>
      <c r="E851" s="201"/>
      <c r="F851" s="201"/>
      <c r="G851" s="201"/>
      <c r="H851" s="202"/>
      <c r="I851" s="40"/>
      <c r="J851" s="61"/>
      <c r="K851" s="82">
        <f>0.82*2.1</f>
        <v>1.722</v>
      </c>
      <c r="N851" s="49"/>
    </row>
    <row r="852" spans="2:17" ht="23.25" customHeight="1" x14ac:dyDescent="0.2">
      <c r="B852" s="62"/>
      <c r="C852" s="60" t="s">
        <v>10</v>
      </c>
      <c r="D852" s="200" t="s">
        <v>526</v>
      </c>
      <c r="E852" s="201"/>
      <c r="F852" s="201"/>
      <c r="G852" s="201"/>
      <c r="H852" s="202"/>
      <c r="I852" s="40"/>
      <c r="J852" s="61"/>
      <c r="K852" s="82">
        <f>1*0.5</f>
        <v>0.5</v>
      </c>
      <c r="N852" s="32"/>
    </row>
    <row r="853" spans="2:17" x14ac:dyDescent="0.2">
      <c r="B853" s="62"/>
      <c r="C853" s="60" t="s">
        <v>10</v>
      </c>
      <c r="D853" s="55"/>
      <c r="E853" s="56"/>
      <c r="F853" s="56"/>
      <c r="G853" s="56"/>
      <c r="H853" s="57"/>
      <c r="I853" s="40"/>
      <c r="J853" s="61"/>
      <c r="N853" s="32"/>
    </row>
    <row r="854" spans="2:17" ht="23.25" customHeight="1" x14ac:dyDescent="0.2">
      <c r="B854" s="62"/>
      <c r="C854" s="60" t="s">
        <v>8</v>
      </c>
      <c r="D854" s="194" t="s">
        <v>527</v>
      </c>
      <c r="E854" s="195"/>
      <c r="F854" s="195"/>
      <c r="G854" s="195"/>
      <c r="H854" s="196"/>
      <c r="I854" s="40"/>
      <c r="J854" s="61"/>
      <c r="N854" s="32"/>
      <c r="Q854" s="90">
        <f>SUM(M854:M869)</f>
        <v>38747.729999999996</v>
      </c>
    </row>
    <row r="855" spans="2:17" ht="23.25" customHeight="1" x14ac:dyDescent="0.2">
      <c r="B855" s="62" t="s">
        <v>9</v>
      </c>
      <c r="C855" s="77">
        <v>9001059</v>
      </c>
      <c r="D855" s="197" t="str">
        <f>UPPER(IF($B855="EDIF",VLOOKUP($C855,[1]EDIF!$A$1:$F$3677,2,0),(IF($B855="INFRA",VLOOKUP($C855,[1]INFRA!$A$1:$F$1859,2,0),(IF($B855="SINAPI",VLOOKUP($C855,[1]SINAPI!$A$1:$G$9552,2,0),(IF($B855="CDHU",VLOOKUP($C855,[1]CDHU!$A$1:$G$5122,2,0),(IF($B855="SIEC",VLOOKUP($C855,[1]SIEC!$A$1:$F$5304,2,0),(IF($B855="DER",VLOOKUP($C855,[1]DER!$A$1:$F$3075,2,0),(IF($B855="FDE",VLOOKUP($C855,[1]FDE!$A$1:$F$3289,2,0),(IF($B855="SICRO",VLOOKUP($C855,[1]SICRO!$A$1:$E$7371,2,0)))))))))))))))))</f>
        <v>LD.09 - ENTRADA AÉREA DE ENERGIA E TELEFONE - 48 À 54KVA</v>
      </c>
      <c r="E855" s="198"/>
      <c r="F855" s="198"/>
      <c r="G855" s="198"/>
      <c r="H855" s="199"/>
      <c r="I855" s="46" t="str">
        <f>UPPER(IF($B855="EDIF",VLOOKUP($C855,[1]EDIF!$A$1:$F$3677,3,0),(IF($B855="INFRA",VLOOKUP($C855,[1]INFRA!$A$1:$F$1859,3,0),(IF($B855="SINAPI",VLOOKUP($C855,[1]SINAPI!$A$1:$G$9552,3,0),(IF($B855="CDHU",VLOOKUP($C855,[1]CDHU!$A$1:$G$5122,3,0),(IF($B855="SIEC",VLOOKUP($C855,[1]SIEC!$A$1:$F$5304,3,0),(IF($B855="DER",VLOOKUP($C855,[1]DER!$A$1:$F$2075,3,0),(IF($B855="FDE",VLOOKUP($C855,[1]FDE!$A$1:$F$3289,3,0),(IF($B855="SICRO",VLOOKUP($C855,[1]SICRO!$A$1:$E$7371,3,0)))))))))))))))))</f>
        <v>UN</v>
      </c>
      <c r="J855" s="61">
        <f t="shared" ref="J855" si="617">ROUND(SUM(K855:K857),2)</f>
        <v>1</v>
      </c>
      <c r="L855" s="1" t="str">
        <f>UPPER(ROUND((IF($B855="EDIF",VLOOKUP($C855,[1]EDIF!$A$1:$F$3677,4,0),(IF($B855="INFRA",VLOOKUP($C855,[1]INFRA!$A$1:$F$1859,4,0),(IF($B855="SINAPI",VLOOKUP($C855,[1]SINAPI!$A$1:$G$9552,4,0),(IF($B855="CDHU",VLOOKUP($C855,[1]CDHU!$A$1:$G$5122,6,0),(IF($B855="SIEC",VLOOKUP($C855,[1]SIEC!$A$1:$F$5304,5,0),(IF($B855="DER",VLOOKUP($C855,[1]DER!$A$1:$F$3075,5,0),(IF($B855="FDE",VLOOKUP($C855,[1]FDE!$A$1:$F$3289,5,0),(IF($B855="SICRO",VLOOKUP($C855,[1]SICRO!$A$1:$E$7371,4,0))))))))))))))))),2))</f>
        <v>13503,21</v>
      </c>
      <c r="M855" s="1">
        <f t="shared" ref="M855" si="618">TRUNC(J855*L855,2)</f>
        <v>13503.21</v>
      </c>
      <c r="N855" s="49">
        <f t="shared" ref="N855" si="619">C855</f>
        <v>9001059</v>
      </c>
      <c r="O855" s="1" t="str">
        <f>UPPER(IF($B855="EDIF",VLOOKUP($C855,[1]EDIF!$A$1:$F$2677,5,0),(IF($B855="INFRA",VLOOKUP($C855,[1]INFRA!$A$1:$F$859,5,0),(IF($B855="SINAPI",VLOOKUP($C855,[1]SINAPI!$A$1:$G$7552,7,0),(IF($B855="CDHU",VLOOKUP($C855,[1]CDHU!$A$1:$G$4122,7,0),(IF($B855="SIEC",VLOOKUP($C855,[1]SIEC!$A$1:$F$4304,6,0),(IF($B855="DER",VLOOKUP($C855,[1]DER!$A$1:$F$2075,6,0),(IF($B855="SICRO",VLOOKUP($C855,[1]SICRO!$A$1:$E$6371,5,0)))))))))))))))</f>
        <v>SIURB-E JAN/26</v>
      </c>
    </row>
    <row r="856" spans="2:17" ht="23.25" customHeight="1" x14ac:dyDescent="0.2">
      <c r="B856" s="62"/>
      <c r="C856" s="60" t="s">
        <v>10</v>
      </c>
      <c r="D856" s="200" t="s">
        <v>373</v>
      </c>
      <c r="E856" s="201"/>
      <c r="F856" s="201"/>
      <c r="G856" s="201"/>
      <c r="H856" s="202"/>
      <c r="I856" s="40"/>
      <c r="J856" s="61"/>
      <c r="K856" s="82">
        <v>1</v>
      </c>
      <c r="N856" s="32"/>
    </row>
    <row r="857" spans="2:17" x14ac:dyDescent="0.2">
      <c r="B857" s="62"/>
      <c r="C857" s="60" t="s">
        <v>10</v>
      </c>
      <c r="D857" s="55"/>
      <c r="E857" s="56"/>
      <c r="F857" s="56"/>
      <c r="G857" s="56"/>
      <c r="H857" s="57"/>
      <c r="I857" s="40"/>
      <c r="J857" s="61"/>
      <c r="N857" s="32"/>
    </row>
    <row r="858" spans="2:17" ht="23.25" customHeight="1" x14ac:dyDescent="0.2">
      <c r="B858" s="62" t="s">
        <v>9</v>
      </c>
      <c r="C858" s="77">
        <v>9002009</v>
      </c>
      <c r="D858" s="197" t="str">
        <f>UPPER(IF($B858="EDIF",VLOOKUP($C858,[1]EDIF!$A$1:$F$3677,2,0),(IF($B858="INFRA",VLOOKUP($C858,[1]INFRA!$A$1:$F$1859,2,0),(IF($B858="SINAPI",VLOOKUP($C858,[1]SINAPI!$A$1:$G$9552,2,0),(IF($B858="CDHU",VLOOKUP($C858,[1]CDHU!$A$1:$G$5122,2,0),(IF($B858="SIEC",VLOOKUP($C858,[1]SIEC!$A$1:$F$5304,2,0),(IF($B858="DER",VLOOKUP($C858,[1]DER!$A$1:$F$3075,2,0),(IF($B858="FDE",VLOOKUP($C858,[1]FDE!$A$1:$F$3289,2,0),(IF($B858="SICRO",VLOOKUP($C858,[1]SICRO!$A$1:$E$7371,2,0)))))))))))))))))</f>
        <v>ELETRODUTO DE PVC RÍGIDO, ROSCÁVEL - 110MM (4")</v>
      </c>
      <c r="E858" s="198"/>
      <c r="F858" s="198"/>
      <c r="G858" s="198"/>
      <c r="H858" s="199"/>
      <c r="I858" s="46" t="str">
        <f>UPPER(IF($B858="EDIF",VLOOKUP($C858,[1]EDIF!$A$1:$F$3677,3,0),(IF($B858="INFRA",VLOOKUP($C858,[1]INFRA!$A$1:$F$1859,3,0),(IF($B858="SINAPI",VLOOKUP($C858,[1]SINAPI!$A$1:$G$9552,3,0),(IF($B858="CDHU",VLOOKUP($C858,[1]CDHU!$A$1:$G$5122,3,0),(IF($B858="SIEC",VLOOKUP($C858,[1]SIEC!$A$1:$F$5304,3,0),(IF($B858="DER",VLOOKUP($C858,[1]DER!$A$1:$F$2075,3,0),(IF($B858="FDE",VLOOKUP($C858,[1]FDE!$A$1:$F$3289,3,0),(IF($B858="SICRO",VLOOKUP($C858,[1]SICRO!$A$1:$E$7371,3,0)))))))))))))))))</f>
        <v>M</v>
      </c>
      <c r="J858" s="61">
        <f t="shared" ref="J858" si="620">ROUND(SUM(K858:K860),2)</f>
        <v>28</v>
      </c>
      <c r="L858" s="1" t="str">
        <f>UPPER(ROUND((IF($B858="EDIF",VLOOKUP($C858,[1]EDIF!$A$1:$F$3677,4,0),(IF($B858="INFRA",VLOOKUP($C858,[1]INFRA!$A$1:$F$1859,4,0),(IF($B858="SINAPI",VLOOKUP($C858,[1]SINAPI!$A$1:$G$9552,4,0),(IF($B858="CDHU",VLOOKUP($C858,[1]CDHU!$A$1:$G$5122,6,0),(IF($B858="SIEC",VLOOKUP($C858,[1]SIEC!$A$1:$F$5304,5,0),(IF($B858="DER",VLOOKUP($C858,[1]DER!$A$1:$F$3075,5,0),(IF($B858="FDE",VLOOKUP($C858,[1]FDE!$A$1:$F$3289,5,0),(IF($B858="SICRO",VLOOKUP($C858,[1]SICRO!$A$1:$E$7371,4,0))))))))))))))))),2))</f>
        <v>121,15</v>
      </c>
      <c r="M858" s="1">
        <f t="shared" ref="M858" si="621">TRUNC(J858*L858,2)</f>
        <v>3392.2</v>
      </c>
      <c r="N858" s="49">
        <f t="shared" ref="N858" si="622">C858</f>
        <v>9002009</v>
      </c>
      <c r="O858" s="1" t="str">
        <f>UPPER(IF($B858="EDIF",VLOOKUP($C858,[1]EDIF!$A$1:$F$2677,5,0),(IF($B858="INFRA",VLOOKUP($C858,[1]INFRA!$A$1:$F$859,5,0),(IF($B858="SINAPI",VLOOKUP($C858,[1]SINAPI!$A$1:$G$7552,7,0),(IF($B858="CDHU",VLOOKUP($C858,[1]CDHU!$A$1:$G$4122,7,0),(IF($B858="SIEC",VLOOKUP($C858,[1]SIEC!$A$1:$F$4304,6,0),(IF($B858="DER",VLOOKUP($C858,[1]DER!$A$1:$F$2075,6,0),(IF($B858="SICRO",VLOOKUP($C858,[1]SICRO!$A$1:$E$6371,5,0)))))))))))))))</f>
        <v>SIURB-E JAN/26</v>
      </c>
    </row>
    <row r="859" spans="2:17" ht="23.25" customHeight="1" x14ac:dyDescent="0.2">
      <c r="B859" s="62"/>
      <c r="C859" s="60" t="s">
        <v>10</v>
      </c>
      <c r="D859" s="200" t="s">
        <v>505</v>
      </c>
      <c r="E859" s="201"/>
      <c r="F859" s="201"/>
      <c r="G859" s="201"/>
      <c r="H859" s="202"/>
      <c r="I859" s="40"/>
      <c r="J859" s="61"/>
      <c r="K859" s="82">
        <v>28</v>
      </c>
      <c r="N859" s="32"/>
    </row>
    <row r="860" spans="2:17" x14ac:dyDescent="0.2">
      <c r="B860" s="62"/>
      <c r="C860" s="60" t="s">
        <v>10</v>
      </c>
      <c r="D860" s="55"/>
      <c r="E860" s="56"/>
      <c r="F860" s="56"/>
      <c r="G860" s="56"/>
      <c r="H860" s="57"/>
      <c r="I860" s="40"/>
      <c r="J860" s="61"/>
      <c r="N860" s="32"/>
    </row>
    <row r="861" spans="2:17" ht="23.25" customHeight="1" x14ac:dyDescent="0.2">
      <c r="B861" s="62" t="s">
        <v>9</v>
      </c>
      <c r="C861" s="77">
        <v>9002098</v>
      </c>
      <c r="D861" s="197" t="str">
        <f>UPPER(IF($B861="EDIF",VLOOKUP($C861,[1]EDIF!$A$1:$F$3677,2,0),(IF($B861="INFRA",VLOOKUP($C861,[1]INFRA!$A$1:$F$1859,2,0),(IF($B861="SINAPI",VLOOKUP($C861,[1]SINAPI!$A$1:$G$9552,2,0),(IF($B861="CDHU",VLOOKUP($C861,[1]CDHU!$A$1:$G$5122,2,0),(IF($B861="SIEC",VLOOKUP($C861,[1]SIEC!$A$1:$F$5304,2,0),(IF($B861="DER",VLOOKUP($C861,[1]DER!$A$1:$F$3075,2,0),(IF($B861="FDE",VLOOKUP($C861,[1]FDE!$A$1:$F$3289,2,0),(IF($B861="SICRO",VLOOKUP($C861,[1]SICRO!$A$1:$E$7371,2,0)))))))))))))))))</f>
        <v>ENVELOPAMENTO DE ELETRODUTO ENTERRADO, COM CONCRETO</v>
      </c>
      <c r="E861" s="198"/>
      <c r="F861" s="198"/>
      <c r="G861" s="198"/>
      <c r="H861" s="199"/>
      <c r="I861" s="46" t="str">
        <f>UPPER(IF($B861="EDIF",VLOOKUP($C861,[1]EDIF!$A$1:$F$3677,3,0),(IF($B861="INFRA",VLOOKUP($C861,[1]INFRA!$A$1:$F$1859,3,0),(IF($B861="SINAPI",VLOOKUP($C861,[1]SINAPI!$A$1:$G$9552,3,0),(IF($B861="CDHU",VLOOKUP($C861,[1]CDHU!$A$1:$G$5122,3,0),(IF($B861="SIEC",VLOOKUP($C861,[1]SIEC!$A$1:$F$5304,3,0),(IF($B861="DER",VLOOKUP($C861,[1]DER!$A$1:$F$2075,3,0),(IF($B861="FDE",VLOOKUP($C861,[1]FDE!$A$1:$F$3289,3,0),(IF($B861="SICRO",VLOOKUP($C861,[1]SICRO!$A$1:$E$7371,3,0)))))))))))))))))</f>
        <v>M</v>
      </c>
      <c r="J861" s="61">
        <f t="shared" ref="J861" si="623">ROUND(SUM(K861:K863),2)</f>
        <v>28</v>
      </c>
      <c r="L861" s="1" t="str">
        <f>UPPER(ROUND((IF($B861="EDIF",VLOOKUP($C861,[1]EDIF!$A$1:$F$3677,4,0),(IF($B861="INFRA",VLOOKUP($C861,[1]INFRA!$A$1:$F$1859,4,0),(IF($B861="SINAPI",VLOOKUP($C861,[1]SINAPI!$A$1:$G$9552,4,0),(IF($B861="CDHU",VLOOKUP($C861,[1]CDHU!$A$1:$G$5122,6,0),(IF($B861="SIEC",VLOOKUP($C861,[1]SIEC!$A$1:$F$5304,5,0),(IF($B861="DER",VLOOKUP($C861,[1]DER!$A$1:$F$3075,5,0),(IF($B861="FDE",VLOOKUP($C861,[1]FDE!$A$1:$F$3289,5,0),(IF($B861="SICRO",VLOOKUP($C861,[1]SICRO!$A$1:$E$7371,4,0))))))))))))))))),2))</f>
        <v>43,42</v>
      </c>
      <c r="M861" s="1">
        <f t="shared" ref="M861" si="624">TRUNC(J861*L861,2)</f>
        <v>1215.76</v>
      </c>
      <c r="N861" s="49">
        <f t="shared" ref="N861" si="625">C861</f>
        <v>9002098</v>
      </c>
      <c r="O861" s="1" t="str">
        <f>UPPER(IF($B861="EDIF",VLOOKUP($C861,[1]EDIF!$A$1:$F$2677,5,0),(IF($B861="INFRA",VLOOKUP($C861,[1]INFRA!$A$1:$F$859,5,0),(IF($B861="SINAPI",VLOOKUP($C861,[1]SINAPI!$A$1:$G$7552,7,0),(IF($B861="CDHU",VLOOKUP($C861,[1]CDHU!$A$1:$G$4122,7,0),(IF($B861="SIEC",VLOOKUP($C861,[1]SIEC!$A$1:$F$4304,6,0),(IF($B861="DER",VLOOKUP($C861,[1]DER!$A$1:$F$2075,6,0),(IF($B861="SICRO",VLOOKUP($C861,[1]SICRO!$A$1:$E$6371,5,0)))))))))))))))</f>
        <v>SIURB-E JAN/26</v>
      </c>
    </row>
    <row r="862" spans="2:17" ht="23.25" customHeight="1" x14ac:dyDescent="0.2">
      <c r="B862" s="62"/>
      <c r="C862" s="60" t="s">
        <v>10</v>
      </c>
      <c r="D862" s="200" t="s">
        <v>505</v>
      </c>
      <c r="E862" s="201"/>
      <c r="F862" s="201"/>
      <c r="G862" s="201"/>
      <c r="H862" s="202"/>
      <c r="I862" s="40"/>
      <c r="J862" s="61"/>
      <c r="K862" s="82">
        <v>28</v>
      </c>
      <c r="N862" s="32"/>
    </row>
    <row r="863" spans="2:17" x14ac:dyDescent="0.2">
      <c r="B863" s="62"/>
      <c r="C863" s="60" t="s">
        <v>10</v>
      </c>
      <c r="D863" s="55"/>
      <c r="E863" s="56"/>
      <c r="F863" s="56"/>
      <c r="G863" s="56"/>
      <c r="H863" s="57"/>
      <c r="I863" s="40"/>
      <c r="J863" s="61"/>
      <c r="N863" s="32"/>
    </row>
    <row r="864" spans="2:17" ht="23.25" customHeight="1" x14ac:dyDescent="0.2">
      <c r="B864" s="62" t="s">
        <v>9</v>
      </c>
      <c r="C864" s="77">
        <v>9003014</v>
      </c>
      <c r="D864" s="197" t="str">
        <f>UPPER(IF($B864="EDIF",VLOOKUP($C864,[1]EDIF!$A$1:$F$3677,2,0),(IF($B864="INFRA",VLOOKUP($C864,[1]INFRA!$A$1:$F$1859,2,0),(IF($B864="SINAPI",VLOOKUP($C864,[1]SINAPI!$A$1:$G$9552,2,0),(IF($B864="CDHU",VLOOKUP($C864,[1]CDHU!$A$1:$G$5122,2,0),(IF($B864="SIEC",VLOOKUP($C864,[1]SIEC!$A$1:$F$5304,2,0),(IF($B864="DER",VLOOKUP($C864,[1]DER!$A$1:$F$3075,2,0),(IF($B864="FDE",VLOOKUP($C864,[1]FDE!$A$1:$F$3289,2,0),(IF($B864="SICRO",VLOOKUP($C864,[1]SICRO!$A$1:$E$7371,2,0)))))))))))))))))</f>
        <v>CABO 95,00MM2 - ISOLAMENTO PARA 0,7KV - CLASSE 4 - FLEXÍVEL</v>
      </c>
      <c r="E864" s="198"/>
      <c r="F864" s="198"/>
      <c r="G864" s="198"/>
      <c r="H864" s="199"/>
      <c r="I864" s="46" t="str">
        <f>UPPER(IF($B864="EDIF",VLOOKUP($C864,[1]EDIF!$A$1:$F$3677,3,0),(IF($B864="INFRA",VLOOKUP($C864,[1]INFRA!$A$1:$F$1859,3,0),(IF($B864="SINAPI",VLOOKUP($C864,[1]SINAPI!$A$1:$G$9552,3,0),(IF($B864="CDHU",VLOOKUP($C864,[1]CDHU!$A$1:$G$5122,3,0),(IF($B864="SIEC",VLOOKUP($C864,[1]SIEC!$A$1:$F$5304,3,0),(IF($B864="DER",VLOOKUP($C864,[1]DER!$A$1:$F$2075,3,0),(IF($B864="FDE",VLOOKUP($C864,[1]FDE!$A$1:$F$3289,3,0),(IF($B864="SICRO",VLOOKUP($C864,[1]SICRO!$A$1:$E$7371,3,0)))))))))))))))))</f>
        <v>M</v>
      </c>
      <c r="J864" s="61">
        <f t="shared" ref="J864" si="626">ROUND(SUM(K864:K866),2)</f>
        <v>28</v>
      </c>
      <c r="L864" s="1" t="str">
        <f>UPPER(ROUND((IF($B864="EDIF",VLOOKUP($C864,[1]EDIF!$A$1:$F$3677,4,0),(IF($B864="INFRA",VLOOKUP($C864,[1]INFRA!$A$1:$F$1859,4,0),(IF($B864="SINAPI",VLOOKUP($C864,[1]SINAPI!$A$1:$G$9552,4,0),(IF($B864="CDHU",VLOOKUP($C864,[1]CDHU!$A$1:$G$5122,6,0),(IF($B864="SIEC",VLOOKUP($C864,[1]SIEC!$A$1:$F$5304,5,0),(IF($B864="DER",VLOOKUP($C864,[1]DER!$A$1:$F$3075,5,0),(IF($B864="FDE",VLOOKUP($C864,[1]FDE!$A$1:$F$3289,5,0),(IF($B864="SICRO",VLOOKUP($C864,[1]SICRO!$A$1:$E$7371,4,0))))))))))))))))),2))</f>
        <v>123,26</v>
      </c>
      <c r="M864" s="1">
        <f t="shared" ref="M864" si="627">TRUNC(J864*L864,2)</f>
        <v>3451.28</v>
      </c>
      <c r="N864" s="49">
        <f t="shared" ref="N864" si="628">C864</f>
        <v>9003014</v>
      </c>
      <c r="O864" s="1" t="str">
        <f>UPPER(IF($B864="EDIF",VLOOKUP($C864,[1]EDIF!$A$1:$F$2677,5,0),(IF($B864="INFRA",VLOOKUP($C864,[1]INFRA!$A$1:$F$859,5,0),(IF($B864="SINAPI",VLOOKUP($C864,[1]SINAPI!$A$1:$G$7552,7,0),(IF($B864="CDHU",VLOOKUP($C864,[1]CDHU!$A$1:$G$4122,7,0),(IF($B864="SIEC",VLOOKUP($C864,[1]SIEC!$A$1:$F$4304,6,0),(IF($B864="DER",VLOOKUP($C864,[1]DER!$A$1:$F$2075,6,0),(IF($B864="SICRO",VLOOKUP($C864,[1]SICRO!$A$1:$E$6371,5,0)))))))))))))))</f>
        <v>SIURB-E JAN/26</v>
      </c>
    </row>
    <row r="865" spans="2:17" ht="23.25" customHeight="1" x14ac:dyDescent="0.2">
      <c r="B865" s="62"/>
      <c r="C865" s="60" t="s">
        <v>10</v>
      </c>
      <c r="D865" s="200" t="s">
        <v>66</v>
      </c>
      <c r="E865" s="201"/>
      <c r="F865" s="201"/>
      <c r="G865" s="201"/>
      <c r="H865" s="202"/>
      <c r="I865" s="40"/>
      <c r="J865" s="61"/>
      <c r="K865" s="82">
        <f>K859</f>
        <v>28</v>
      </c>
      <c r="N865" s="32"/>
    </row>
    <row r="866" spans="2:17" x14ac:dyDescent="0.2">
      <c r="B866" s="62"/>
      <c r="C866" s="60" t="s">
        <v>10</v>
      </c>
      <c r="D866" s="55"/>
      <c r="E866" s="56"/>
      <c r="F866" s="56"/>
      <c r="G866" s="56"/>
      <c r="H866" s="57"/>
      <c r="I866" s="40"/>
      <c r="J866" s="61"/>
      <c r="N866" s="32"/>
    </row>
    <row r="867" spans="2:17" ht="23.25" customHeight="1" x14ac:dyDescent="0.2">
      <c r="B867" s="62" t="s">
        <v>9</v>
      </c>
      <c r="C867" s="77">
        <v>9003015</v>
      </c>
      <c r="D867" s="197" t="str">
        <f>UPPER(IF($B867="EDIF",VLOOKUP($C867,[1]EDIF!$A$1:$F$3677,2,0),(IF($B867="INFRA",VLOOKUP($C867,[1]INFRA!$A$1:$F$1859,2,0),(IF($B867="SINAPI",VLOOKUP($C867,[1]SINAPI!$A$1:$G$9552,2,0),(IF($B867="CDHU",VLOOKUP($C867,[1]CDHU!$A$1:$G$5122,2,0),(IF($B867="SIEC",VLOOKUP($C867,[1]SIEC!$A$1:$F$5304,2,0),(IF($B867="DER",VLOOKUP($C867,[1]DER!$A$1:$F$3075,2,0),(IF($B867="FDE",VLOOKUP($C867,[1]FDE!$A$1:$F$3289,2,0),(IF($B867="SICRO",VLOOKUP($C867,[1]SICRO!$A$1:$E$7371,2,0)))))))))))))))))</f>
        <v>CABO 120,00MM2 - ISOLAMENTO PARA 0,7KV - CLASSE 4 - FLEXÍVEL</v>
      </c>
      <c r="E867" s="198"/>
      <c r="F867" s="198"/>
      <c r="G867" s="198"/>
      <c r="H867" s="199"/>
      <c r="I867" s="46" t="str">
        <f>UPPER(IF($B867="EDIF",VLOOKUP($C867,[1]EDIF!$A$1:$F$3677,3,0),(IF($B867="INFRA",VLOOKUP($C867,[1]INFRA!$A$1:$F$1859,3,0),(IF($B867="SINAPI",VLOOKUP($C867,[1]SINAPI!$A$1:$G$9552,3,0),(IF($B867="CDHU",VLOOKUP($C867,[1]CDHU!$A$1:$G$5122,3,0),(IF($B867="SIEC",VLOOKUP($C867,[1]SIEC!$A$1:$F$5304,3,0),(IF($B867="DER",VLOOKUP($C867,[1]DER!$A$1:$F$2075,3,0),(IF($B867="FDE",VLOOKUP($C867,[1]FDE!$A$1:$F$3289,3,0),(IF($B867="SICRO",VLOOKUP($C867,[1]SICRO!$A$1:$E$7371,3,0)))))))))))))))))</f>
        <v>M</v>
      </c>
      <c r="J867" s="61">
        <f t="shared" ref="J867" si="629">ROUND(SUM(K867:K869),2)</f>
        <v>112</v>
      </c>
      <c r="L867" s="1" t="str">
        <f>UPPER(ROUND((IF($B867="EDIF",VLOOKUP($C867,[1]EDIF!$A$1:$F$3677,4,0),(IF($B867="INFRA",VLOOKUP($C867,[1]INFRA!$A$1:$F$1859,4,0),(IF($B867="SINAPI",VLOOKUP($C867,[1]SINAPI!$A$1:$G$9552,4,0),(IF($B867="CDHU",VLOOKUP($C867,[1]CDHU!$A$1:$G$5122,6,0),(IF($B867="SIEC",VLOOKUP($C867,[1]SIEC!$A$1:$F$5304,5,0),(IF($B867="DER",VLOOKUP($C867,[1]DER!$A$1:$F$3075,5,0),(IF($B867="FDE",VLOOKUP($C867,[1]FDE!$A$1:$F$3289,5,0),(IF($B867="SICRO",VLOOKUP($C867,[1]SICRO!$A$1:$E$7371,4,0))))))))))))))))),2))</f>
        <v>153,44</v>
      </c>
      <c r="M867" s="1">
        <f t="shared" ref="M867" si="630">TRUNC(J867*L867,2)</f>
        <v>17185.28</v>
      </c>
      <c r="N867" s="49">
        <f t="shared" ref="N867" si="631">C867</f>
        <v>9003015</v>
      </c>
      <c r="O867" s="1" t="str">
        <f>UPPER(IF($B867="EDIF",VLOOKUP($C867,[1]EDIF!$A$1:$F$2677,5,0),(IF($B867="INFRA",VLOOKUP($C867,[1]INFRA!$A$1:$F$859,5,0),(IF($B867="SINAPI",VLOOKUP($C867,[1]SINAPI!$A$1:$G$7552,7,0),(IF($B867="CDHU",VLOOKUP($C867,[1]CDHU!$A$1:$G$4122,7,0),(IF($B867="SIEC",VLOOKUP($C867,[1]SIEC!$A$1:$F$4304,6,0),(IF($B867="DER",VLOOKUP($C867,[1]DER!$A$1:$F$2075,6,0),(IF($B867="SICRO",VLOOKUP($C867,[1]SICRO!$A$1:$E$6371,5,0)))))))))))))))</f>
        <v>SIURB-E JAN/26</v>
      </c>
    </row>
    <row r="868" spans="2:17" ht="23.25" customHeight="1" x14ac:dyDescent="0.2">
      <c r="B868" s="62"/>
      <c r="C868" s="60" t="s">
        <v>10</v>
      </c>
      <c r="D868" s="200" t="s">
        <v>66</v>
      </c>
      <c r="E868" s="201"/>
      <c r="F868" s="201"/>
      <c r="G868" s="201"/>
      <c r="H868" s="202"/>
      <c r="I868" s="40"/>
      <c r="J868" s="61"/>
      <c r="K868" s="82">
        <f>K865*4</f>
        <v>112</v>
      </c>
      <c r="N868" s="32"/>
    </row>
    <row r="869" spans="2:17" x14ac:dyDescent="0.2">
      <c r="B869" s="62"/>
      <c r="C869" s="60" t="s">
        <v>10</v>
      </c>
      <c r="D869" s="55"/>
      <c r="E869" s="56"/>
      <c r="F869" s="56"/>
      <c r="G869" s="56"/>
      <c r="H869" s="57"/>
      <c r="I869" s="40"/>
      <c r="J869" s="61"/>
      <c r="N869" s="32"/>
    </row>
    <row r="870" spans="2:17" ht="23.25" customHeight="1" x14ac:dyDescent="0.2">
      <c r="B870" s="62"/>
      <c r="C870" s="60" t="s">
        <v>8</v>
      </c>
      <c r="D870" s="194" t="s">
        <v>528</v>
      </c>
      <c r="E870" s="195"/>
      <c r="F870" s="195"/>
      <c r="G870" s="195"/>
      <c r="H870" s="196"/>
      <c r="I870" s="40"/>
      <c r="J870" s="61"/>
      <c r="N870" s="32"/>
      <c r="Q870" s="90">
        <f>SUM(M870:M882)</f>
        <v>2728.08</v>
      </c>
    </row>
    <row r="871" spans="2:17" ht="23.25" customHeight="1" x14ac:dyDescent="0.2">
      <c r="B871" s="62" t="s">
        <v>9</v>
      </c>
      <c r="C871" s="77">
        <v>10001002</v>
      </c>
      <c r="D871" s="197" t="str">
        <f>UPPER(IF($B871="EDIF",VLOOKUP($C871,[1]EDIF!$A$1:$F$3677,2,0),(IF($B871="INFRA",VLOOKUP($C871,[1]INFRA!$A$1:$F$1859,2,0),(IF($B871="SINAPI",VLOOKUP($C871,[1]SINAPI!$A$1:$G$9552,2,0),(IF($B871="CDHU",VLOOKUP($C871,[1]CDHU!$A$1:$G$5122,2,0),(IF($B871="SIEC",VLOOKUP($C871,[1]SIEC!$A$1:$F$5304,2,0),(IF($B871="DER",VLOOKUP($C871,[1]DER!$A$1:$F$3075,2,0),(IF($B871="FDE",VLOOKUP($C871,[1]FDE!$A$1:$F$3289,2,0),(IF($B871="SICRO",VLOOKUP($C871,[1]SICRO!$A$1:$E$7371,2,0)))))))))))))))))</f>
        <v>HD.02 - CAVALETE DE ENTRADA - 1"</v>
      </c>
      <c r="E871" s="198"/>
      <c r="F871" s="198"/>
      <c r="G871" s="198"/>
      <c r="H871" s="203"/>
      <c r="I871" s="46" t="str">
        <f>UPPER(IF($B871="EDIF",VLOOKUP($C871,[1]EDIF!$A$1:$F$3677,3,0),(IF($B871="INFRA",VLOOKUP($C871,[1]INFRA!$A$1:$F$1859,3,0),(IF($B871="SINAPI",VLOOKUP($C871,[1]SINAPI!$A$1:$G$9552,3,0),(IF($B871="CDHU",VLOOKUP($C871,[1]CDHU!$A$1:$G$5122,3,0),(IF($B871="SIEC",VLOOKUP($C871,[1]SIEC!$A$1:$F$5304,3,0),(IF($B871="DER",VLOOKUP($C871,[1]DER!$A$1:$F$2075,3,0),(IF($B871="FDE",VLOOKUP($C871,[1]FDE!$A$1:$F$3289,3,0),(IF($B871="SICRO",VLOOKUP($C871,[1]SICRO!$A$1:$E$7371,3,0)))))))))))))))))</f>
        <v>UN</v>
      </c>
      <c r="J871" s="61">
        <f t="shared" ref="J871" si="632">ROUND(SUM(K871:K873),2)</f>
        <v>1</v>
      </c>
      <c r="L871" s="1" t="str">
        <f>UPPER(ROUND((IF($B871="EDIF",VLOOKUP($C871,[1]EDIF!$A$1:$F$3677,4,0),(IF($B871="INFRA",VLOOKUP($C871,[1]INFRA!$A$1:$F$1859,4,0),(IF($B871="SINAPI",VLOOKUP($C871,[1]SINAPI!$A$1:$G$9552,4,0),(IF($B871="CDHU",VLOOKUP($C871,[1]CDHU!$A$1:$G$5122,6,0),(IF($B871="SIEC",VLOOKUP($C871,[1]SIEC!$A$1:$F$5304,5,0),(IF($B871="DER",VLOOKUP($C871,[1]DER!$A$1:$F$3075,5,0),(IF($B871="FDE",VLOOKUP($C871,[1]FDE!$A$1:$F$3289,5,0),(IF($B871="SICRO",VLOOKUP($C871,[1]SICRO!$A$1:$E$7371,4,0))))))))))))))))),2))</f>
        <v>368,99</v>
      </c>
      <c r="M871" s="1">
        <f t="shared" ref="M871" si="633">TRUNC(J871*L871,2)</f>
        <v>368.99</v>
      </c>
      <c r="N871" s="49">
        <f t="shared" ref="N871" si="634">C871</f>
        <v>10001002</v>
      </c>
      <c r="O871" s="1" t="str">
        <f>UPPER(IF($B871="EDIF",VLOOKUP($C871,[1]EDIF!$A$1:$F$2677,5,0),(IF($B871="INFRA",VLOOKUP($C871,[1]INFRA!$A$1:$F$859,5,0),(IF($B871="SINAPI",VLOOKUP($C871,[1]SINAPI!$A$1:$G$7552,7,0),(IF($B871="CDHU",VLOOKUP($C871,[1]CDHU!$A$1:$G$4122,7,0),(IF($B871="SIEC",VLOOKUP($C871,[1]SIEC!$A$1:$F$4304,6,0),(IF($B871="DER",VLOOKUP($C871,[1]DER!$A$1:$F$2075,6,0),(IF($B871="SICRO",VLOOKUP($C871,[1]SICRO!$A$1:$E$6371,5,0)))))))))))))))</f>
        <v>SIURB-E JAN/26</v>
      </c>
    </row>
    <row r="872" spans="2:17" ht="23.25" customHeight="1" x14ac:dyDescent="0.2">
      <c r="B872" s="62"/>
      <c r="C872" s="60" t="s">
        <v>10</v>
      </c>
      <c r="D872" s="200" t="s">
        <v>373</v>
      </c>
      <c r="E872" s="201"/>
      <c r="F872" s="201"/>
      <c r="G872" s="201"/>
      <c r="H872" s="202"/>
      <c r="I872" s="40"/>
      <c r="J872" s="61"/>
      <c r="K872" s="82">
        <v>1</v>
      </c>
      <c r="N872" s="32"/>
    </row>
    <row r="873" spans="2:17" x14ac:dyDescent="0.2">
      <c r="B873" s="62"/>
      <c r="C873" s="60" t="s">
        <v>10</v>
      </c>
      <c r="D873" s="55"/>
      <c r="E873" s="56"/>
      <c r="F873" s="56"/>
      <c r="G873" s="56"/>
      <c r="H873" s="57"/>
      <c r="I873" s="40"/>
      <c r="J873" s="61"/>
      <c r="N873" s="32"/>
    </row>
    <row r="874" spans="2:17" ht="23.25" customHeight="1" x14ac:dyDescent="0.2">
      <c r="B874" s="62" t="s">
        <v>9</v>
      </c>
      <c r="C874" s="77">
        <v>10001019</v>
      </c>
      <c r="D874" s="197" t="str">
        <f>UPPER(IF($B874="EDIF",VLOOKUP($C874,[1]EDIF!$A$1:$F$3677,2,0),(IF($B874="INFRA",VLOOKUP($C874,[1]INFRA!$A$1:$F$1859,2,0),(IF($B874="SINAPI",VLOOKUP($C874,[1]SINAPI!$A$1:$G$9552,2,0),(IF($B874="CDHU",VLOOKUP($C874,[1]CDHU!$A$1:$G$5122,2,0),(IF($B874="SIEC",VLOOKUP($C874,[1]SIEC!$A$1:$F$5304,2,0),(IF($B874="DER",VLOOKUP($C874,[1]DER!$A$1:$F$3075,2,0),(IF($B874="FDE",VLOOKUP($C874,[1]FDE!$A$1:$F$3289,2,0),(IF($B874="SICRO",VLOOKUP($C874,[1]SICRO!$A$1:$E$7371,2,0)))))))))))))))))</f>
        <v>HV.09 - ABRIGO PARA CAVALETE ENTRADA, D=3/4" OU 1" EM ALVENARIA REVESTIDA</v>
      </c>
      <c r="E874" s="198"/>
      <c r="F874" s="198"/>
      <c r="G874" s="198"/>
      <c r="H874" s="203"/>
      <c r="I874" s="46" t="str">
        <f>UPPER(IF($B874="EDIF",VLOOKUP($C874,[1]EDIF!$A$1:$F$3677,3,0),(IF($B874="INFRA",VLOOKUP($C874,[1]INFRA!$A$1:$F$1859,3,0),(IF($B874="SINAPI",VLOOKUP($C874,[1]SINAPI!$A$1:$G$9552,3,0),(IF($B874="CDHU",VLOOKUP($C874,[1]CDHU!$A$1:$G$5122,3,0),(IF($B874="SIEC",VLOOKUP($C874,[1]SIEC!$A$1:$F$5304,3,0),(IF($B874="DER",VLOOKUP($C874,[1]DER!$A$1:$F$2075,3,0),(IF($B874="FDE",VLOOKUP($C874,[1]FDE!$A$1:$F$3289,3,0),(IF($B874="SICRO",VLOOKUP($C874,[1]SICRO!$A$1:$E$7371,3,0)))))))))))))))))</f>
        <v>UN</v>
      </c>
      <c r="J874" s="61">
        <f t="shared" ref="J874" si="635">ROUND(SUM(K874:K876),2)</f>
        <v>1</v>
      </c>
      <c r="L874" s="1" t="str">
        <f>UPPER(ROUND((IF($B874="EDIF",VLOOKUP($C874,[1]EDIF!$A$1:$F$3677,4,0),(IF($B874="INFRA",VLOOKUP($C874,[1]INFRA!$A$1:$F$1859,4,0),(IF($B874="SINAPI",VLOOKUP($C874,[1]SINAPI!$A$1:$G$9552,4,0),(IF($B874="CDHU",VLOOKUP($C874,[1]CDHU!$A$1:$G$5122,6,0),(IF($B874="SIEC",VLOOKUP($C874,[1]SIEC!$A$1:$F$5304,5,0),(IF($B874="DER",VLOOKUP($C874,[1]DER!$A$1:$F$3075,5,0),(IF($B874="FDE",VLOOKUP($C874,[1]FDE!$A$1:$F$3289,5,0),(IF($B874="SICRO",VLOOKUP($C874,[1]SICRO!$A$1:$E$7371,4,0))))))))))))))))),2))</f>
        <v>591,91</v>
      </c>
      <c r="M874" s="1">
        <f t="shared" ref="M874" si="636">TRUNC(J874*L874,2)</f>
        <v>591.91</v>
      </c>
      <c r="N874" s="49">
        <f t="shared" ref="N874" si="637">C874</f>
        <v>10001019</v>
      </c>
      <c r="O874" s="1" t="str">
        <f>UPPER(IF($B874="EDIF",VLOOKUP($C874,[1]EDIF!$A$1:$F$2677,5,0),(IF($B874="INFRA",VLOOKUP($C874,[1]INFRA!$A$1:$F$859,5,0),(IF($B874="SINAPI",VLOOKUP($C874,[1]SINAPI!$A$1:$G$7552,7,0),(IF($B874="CDHU",VLOOKUP($C874,[1]CDHU!$A$1:$G$4122,7,0),(IF($B874="SIEC",VLOOKUP($C874,[1]SIEC!$A$1:$F$4304,6,0),(IF($B874="DER",VLOOKUP($C874,[1]DER!$A$1:$F$2075,6,0),(IF($B874="SICRO",VLOOKUP($C874,[1]SICRO!$A$1:$E$6371,5,0)))))))))))))))</f>
        <v>SIURB-E JAN/26</v>
      </c>
    </row>
    <row r="875" spans="2:17" ht="23.25" customHeight="1" x14ac:dyDescent="0.2">
      <c r="B875" s="62"/>
      <c r="C875" s="60" t="s">
        <v>10</v>
      </c>
      <c r="D875" s="200" t="s">
        <v>66</v>
      </c>
      <c r="E875" s="201"/>
      <c r="F875" s="201"/>
      <c r="G875" s="201"/>
      <c r="H875" s="202"/>
      <c r="I875" s="40"/>
      <c r="J875" s="61"/>
      <c r="K875" s="82">
        <v>1</v>
      </c>
      <c r="N875" s="32"/>
    </row>
    <row r="876" spans="2:17" x14ac:dyDescent="0.2">
      <c r="B876" s="62"/>
      <c r="C876" s="60" t="s">
        <v>10</v>
      </c>
      <c r="D876" s="55"/>
      <c r="E876" s="56"/>
      <c r="F876" s="56"/>
      <c r="G876" s="56"/>
      <c r="H876" s="57"/>
      <c r="I876" s="40"/>
      <c r="J876" s="61"/>
      <c r="N876" s="32"/>
    </row>
    <row r="877" spans="2:17" ht="23.25" customHeight="1" x14ac:dyDescent="0.2">
      <c r="B877" s="62" t="s">
        <v>9</v>
      </c>
      <c r="C877" s="77">
        <v>10002062</v>
      </c>
      <c r="D877" s="197" t="str">
        <f>UPPER(IF($B877="EDIF",VLOOKUP($C877,[1]EDIF!$A$1:$F$3677,2,0),(IF($B877="INFRA",VLOOKUP($C877,[1]INFRA!$A$1:$F$1859,2,0),(IF($B877="SINAPI",VLOOKUP($C877,[1]SINAPI!$A$1:$G$9552,2,0),(IF($B877="CDHU",VLOOKUP($C877,[1]CDHU!$A$1:$G$5122,2,0),(IF($B877="SIEC",VLOOKUP($C877,[1]SIEC!$A$1:$F$5304,2,0),(IF($B877="DER",VLOOKUP($C877,[1]DER!$A$1:$F$3075,2,0),(IF($B877="FDE",VLOOKUP($C877,[1]FDE!$A$1:$F$3289,2,0),(IF($B877="SICRO",VLOOKUP($C877,[1]SICRO!$A$1:$E$7371,2,0)))))))))))))))))</f>
        <v>TUBO DE PVC RÍGIDO, SOLDÁVEL (LINHA ÁGUA) - 32MM (1")</v>
      </c>
      <c r="E877" s="198"/>
      <c r="F877" s="198"/>
      <c r="G877" s="198"/>
      <c r="H877" s="199"/>
      <c r="I877" s="46" t="str">
        <f>UPPER(IF($B877="EDIF",VLOOKUP($C877,[1]EDIF!$A$1:$F$3677,3,0),(IF($B877="INFRA",VLOOKUP($C877,[1]INFRA!$A$1:$F$1859,3,0),(IF($B877="SINAPI",VLOOKUP($C877,[1]SINAPI!$A$1:$G$9552,3,0),(IF($B877="CDHU",VLOOKUP($C877,[1]CDHU!$A$1:$G$5122,3,0),(IF($B877="SIEC",VLOOKUP($C877,[1]SIEC!$A$1:$F$5304,3,0),(IF($B877="DER",VLOOKUP($C877,[1]DER!$A$1:$F$2075,3,0),(IF($B877="FDE",VLOOKUP($C877,[1]FDE!$A$1:$F$3289,3,0),(IF($B877="SICRO",VLOOKUP($C877,[1]SICRO!$A$1:$E$7371,3,0)))))))))))))))))</f>
        <v>M</v>
      </c>
      <c r="J877" s="61">
        <f t="shared" ref="J877" si="638">ROUND(SUM(K877:K881),2)</f>
        <v>67</v>
      </c>
      <c r="L877" s="1" t="str">
        <f>UPPER(ROUND((IF($B877="EDIF",VLOOKUP($C877,[1]EDIF!$A$1:$F$3677,4,0),(IF($B877="INFRA",VLOOKUP($C877,[1]INFRA!$A$1:$F$1859,4,0),(IF($B877="SINAPI",VLOOKUP($C877,[1]SINAPI!$A$1:$G$9552,4,0),(IF($B877="CDHU",VLOOKUP($C877,[1]CDHU!$A$1:$G$5122,6,0),(IF($B877="SIEC",VLOOKUP($C877,[1]SIEC!$A$1:$F$5304,5,0),(IF($B877="DER",VLOOKUP($C877,[1]DER!$A$1:$F$3075,5,0),(IF($B877="FDE",VLOOKUP($C877,[1]FDE!$A$1:$F$3289,5,0),(IF($B877="SICRO",VLOOKUP($C877,[1]SICRO!$A$1:$E$7371,4,0))))))))))))))))),2))</f>
        <v>23,82</v>
      </c>
      <c r="M877" s="1">
        <f t="shared" ref="M877" si="639">TRUNC(J877*L877,2)</f>
        <v>1595.94</v>
      </c>
      <c r="N877" s="49">
        <f t="shared" ref="N877" si="640">C877</f>
        <v>10002062</v>
      </c>
      <c r="O877" s="1" t="str">
        <f>UPPER(IF($B877="EDIF",VLOOKUP($C877,[1]EDIF!$A$1:$F$2677,5,0),(IF($B877="INFRA",VLOOKUP($C877,[1]INFRA!$A$1:$F$859,5,0),(IF($B877="SINAPI",VLOOKUP($C877,[1]SINAPI!$A$1:$G$7552,7,0),(IF($B877="CDHU",VLOOKUP($C877,[1]CDHU!$A$1:$G$4122,7,0),(IF($B877="SIEC",VLOOKUP($C877,[1]SIEC!$A$1:$F$4304,6,0),(IF($B877="DER",VLOOKUP($C877,[1]DER!$A$1:$F$2075,6,0),(IF($B877="SICRO",VLOOKUP($C877,[1]SICRO!$A$1:$E$6371,5,0)))))))))))))))</f>
        <v>SIURB-E JAN/26</v>
      </c>
    </row>
    <row r="878" spans="2:17" ht="23.25" customHeight="1" x14ac:dyDescent="0.2">
      <c r="B878" s="62"/>
      <c r="C878" s="60" t="s">
        <v>10</v>
      </c>
      <c r="D878" s="200" t="s">
        <v>374</v>
      </c>
      <c r="E878" s="201"/>
      <c r="F878" s="201"/>
      <c r="G878" s="201"/>
      <c r="H878" s="202"/>
      <c r="I878" s="40"/>
      <c r="J878" s="61"/>
      <c r="K878" s="82">
        <v>65</v>
      </c>
      <c r="N878" s="32"/>
    </row>
    <row r="879" spans="2:17" x14ac:dyDescent="0.2">
      <c r="B879" s="62"/>
      <c r="C879" s="60" t="s">
        <v>10</v>
      </c>
      <c r="D879" s="55"/>
      <c r="E879" s="56"/>
      <c r="F879" s="56"/>
      <c r="G879" s="56"/>
      <c r="H879" s="57"/>
      <c r="I879" s="40"/>
      <c r="J879" s="61"/>
      <c r="N879" s="32"/>
    </row>
    <row r="880" spans="2:17" ht="23.25" customHeight="1" x14ac:dyDescent="0.2">
      <c r="B880" s="62" t="s">
        <v>9</v>
      </c>
      <c r="C880" s="77">
        <v>10002082</v>
      </c>
      <c r="D880" s="197" t="str">
        <f>UPPER(IF($B880="EDIF",VLOOKUP($C880,[1]EDIF!$A$1:$F$3677,2,0),(IF($B880="INFRA",VLOOKUP($C880,[1]INFRA!$A$1:$F$1859,2,0),(IF($B880="SINAPI",VLOOKUP($C880,[1]SINAPI!$A$1:$G$9552,2,0),(IF($B880="CDHU",VLOOKUP($C880,[1]CDHU!$A$1:$G$5122,2,0),(IF($B880="SIEC",VLOOKUP($C880,[1]SIEC!$A$1:$F$5304,2,0),(IF($B880="DER",VLOOKUP($C880,[1]DER!$A$1:$F$3075,2,0),(IF($B880="FDE",VLOOKUP($C880,[1]FDE!$A$1:$F$3289,2,0),(IF($B880="SICRO",VLOOKUP($C880,[1]SICRO!$A$1:$E$7371,2,0)))))))))))))))))</f>
        <v>REGISTRO DE GAVETA, METAL AMARELO - 1"</v>
      </c>
      <c r="E880" s="198"/>
      <c r="F880" s="198"/>
      <c r="G880" s="198"/>
      <c r="H880" s="199"/>
      <c r="I880" s="46" t="str">
        <f>UPPER(IF($B880="EDIF",VLOOKUP($C880,[1]EDIF!$A$1:$F$3677,3,0),(IF($B880="INFRA",VLOOKUP($C880,[1]INFRA!$A$1:$F$1859,3,0),(IF($B880="SINAPI",VLOOKUP($C880,[1]SINAPI!$A$1:$G$9552,3,0),(IF($B880="CDHU",VLOOKUP($C880,[1]CDHU!$A$1:$G$5122,3,0),(IF($B880="SIEC",VLOOKUP($C880,[1]SIEC!$A$1:$F$5304,3,0),(IF($B880="DER",VLOOKUP($C880,[1]DER!$A$1:$F$2075,3,0),(IF($B880="FDE",VLOOKUP($C880,[1]FDE!$A$1:$F$3289,3,0),(IF($B880="SICRO",VLOOKUP($C880,[1]SICRO!$A$1:$E$7371,3,0)))))))))))))))))</f>
        <v>UN</v>
      </c>
      <c r="J880" s="61">
        <f t="shared" ref="J880" si="641">ROUND(SUM(K880:K882),2)</f>
        <v>2</v>
      </c>
      <c r="L880" s="1" t="str">
        <f>UPPER(ROUND((IF($B880="EDIF",VLOOKUP($C880,[1]EDIF!$A$1:$F$3677,4,0),(IF($B880="INFRA",VLOOKUP($C880,[1]INFRA!$A$1:$F$1859,4,0),(IF($B880="SINAPI",VLOOKUP($C880,[1]SINAPI!$A$1:$G$9552,4,0),(IF($B880="CDHU",VLOOKUP($C880,[1]CDHU!$A$1:$G$5122,6,0),(IF($B880="SIEC",VLOOKUP($C880,[1]SIEC!$A$1:$F$5304,5,0),(IF($B880="DER",VLOOKUP($C880,[1]DER!$A$1:$F$3075,5,0),(IF($B880="FDE",VLOOKUP($C880,[1]FDE!$A$1:$F$3289,5,0),(IF($B880="SICRO",VLOOKUP($C880,[1]SICRO!$A$1:$E$7371,4,0))))))))))))))))),2))</f>
        <v>85,62</v>
      </c>
      <c r="M880" s="1">
        <f t="shared" ref="M880" si="642">TRUNC(J880*L880,2)</f>
        <v>171.24</v>
      </c>
      <c r="N880" s="49">
        <f t="shared" ref="N880" si="643">C880</f>
        <v>10002082</v>
      </c>
      <c r="O880" s="1" t="str">
        <f>UPPER(IF($B880="EDIF",VLOOKUP($C880,[1]EDIF!$A$1:$F$2677,5,0),(IF($B880="INFRA",VLOOKUP($C880,[1]INFRA!$A$1:$F$859,5,0),(IF($B880="SINAPI",VLOOKUP($C880,[1]SINAPI!$A$1:$G$7552,7,0),(IF($B880="CDHU",VLOOKUP($C880,[1]CDHU!$A$1:$G$4122,7,0),(IF($B880="SIEC",VLOOKUP($C880,[1]SIEC!$A$1:$F$4304,6,0),(IF($B880="DER",VLOOKUP($C880,[1]DER!$A$1:$F$2075,6,0),(IF($B880="SICRO",VLOOKUP($C880,[1]SICRO!$A$1:$E$6371,5,0)))))))))))))))</f>
        <v>SIURB-E JAN/26</v>
      </c>
    </row>
    <row r="881" spans="2:17" ht="23.25" customHeight="1" x14ac:dyDescent="0.2">
      <c r="B881" s="62"/>
      <c r="C881" s="60" t="s">
        <v>10</v>
      </c>
      <c r="D881" s="200" t="s">
        <v>389</v>
      </c>
      <c r="E881" s="201"/>
      <c r="F881" s="201"/>
      <c r="G881" s="201"/>
      <c r="H881" s="202"/>
      <c r="I881" s="40"/>
      <c r="J881" s="61"/>
      <c r="K881" s="82">
        <v>2</v>
      </c>
      <c r="N881" s="32"/>
    </row>
    <row r="882" spans="2:17" x14ac:dyDescent="0.2">
      <c r="B882" s="62"/>
      <c r="C882" s="60" t="s">
        <v>10</v>
      </c>
      <c r="D882" s="55"/>
      <c r="E882" s="56"/>
      <c r="F882" s="56"/>
      <c r="G882" s="56"/>
      <c r="H882" s="57"/>
      <c r="I882" s="40"/>
      <c r="J882" s="61"/>
      <c r="N882" s="32"/>
    </row>
    <row r="883" spans="2:17" ht="23.25" customHeight="1" x14ac:dyDescent="0.2">
      <c r="B883" s="62"/>
      <c r="C883" s="60" t="s">
        <v>8</v>
      </c>
      <c r="D883" s="194" t="s">
        <v>529</v>
      </c>
      <c r="E883" s="195"/>
      <c r="F883" s="195"/>
      <c r="G883" s="195"/>
      <c r="H883" s="196"/>
      <c r="I883" s="40"/>
      <c r="J883" s="61"/>
      <c r="N883" s="32"/>
      <c r="Q883" s="90">
        <f>SUM(M883:M902)</f>
        <v>5923.39</v>
      </c>
    </row>
    <row r="884" spans="2:17" ht="23.25" customHeight="1" x14ac:dyDescent="0.2">
      <c r="B884" s="62" t="s">
        <v>9</v>
      </c>
      <c r="C884" s="77">
        <v>11002001</v>
      </c>
      <c r="D884" s="197" t="str">
        <f>UPPER(IF($B884="EDIF",VLOOKUP($C884,[1]EDIF!$A$1:$F$3677,2,0),(IF($B884="INFRA",VLOOKUP($C884,[1]INFRA!$A$1:$F$1859,2,0),(IF($B884="SINAPI",VLOOKUP($C884,[1]SINAPI!$A$1:$G$9552,2,0),(IF($B884="CDHU",VLOOKUP($C884,[1]CDHU!$A$1:$G$5122,2,0),(IF($B884="SIEC",VLOOKUP($C884,[1]SIEC!$A$1:$F$5304,2,0),(IF($B884="DER",VLOOKUP($C884,[1]DER!$A$1:$F$3075,2,0),(IF($B884="FDE",VLOOKUP($C884,[1]FDE!$A$1:$F$3289,2,0),(IF($B884="SICRO",VLOOKUP($C884,[1]SICRO!$A$1:$E$7371,2,0)))))))))))))))))</f>
        <v>CHAPISCO COMUM - ARGAMASSA DE CIMENTO E AREIA 1:3</v>
      </c>
      <c r="E884" s="198"/>
      <c r="F884" s="198"/>
      <c r="G884" s="198"/>
      <c r="H884" s="199"/>
      <c r="I884" s="46" t="str">
        <f>UPPER(IF($B884="EDIF",VLOOKUP($C884,[1]EDIF!$A$1:$F$3677,3,0),(IF($B884="INFRA",VLOOKUP($C884,[1]INFRA!$A$1:$F$1859,3,0),(IF($B884="SINAPI",VLOOKUP($C884,[1]SINAPI!$A$1:$G$9552,3,0),(IF($B884="CDHU",VLOOKUP($C884,[1]CDHU!$A$1:$G$5122,3,0),(IF($B884="SIEC",VLOOKUP($C884,[1]SIEC!$A$1:$F$5304,3,0),(IF($B884="DER",VLOOKUP($C884,[1]DER!$A$1:$F$2075,3,0),(IF($B884="FDE",VLOOKUP($C884,[1]FDE!$A$1:$F$3289,3,0),(IF($B884="SICRO",VLOOKUP($C884,[1]SICRO!$A$1:$E$7371,3,0)))))))))))))))))</f>
        <v>M2</v>
      </c>
      <c r="J884" s="61">
        <f>ROUND(SUM(K884:K887),2)</f>
        <v>50.55</v>
      </c>
      <c r="L884" s="1" t="str">
        <f>UPPER(ROUND((IF($B884="EDIF",VLOOKUP($C884,[1]EDIF!$A$1:$F$3677,4,0),(IF($B884="INFRA",VLOOKUP($C884,[1]INFRA!$A$1:$F$1859,4,0),(IF($B884="SINAPI",VLOOKUP($C884,[1]SINAPI!$A$1:$G$9552,4,0),(IF($B884="CDHU",VLOOKUP($C884,[1]CDHU!$A$1:$G$5122,6,0),(IF($B884="SIEC",VLOOKUP($C884,[1]SIEC!$A$1:$F$5304,5,0),(IF($B884="DER",VLOOKUP($C884,[1]DER!$A$1:$F$3075,5,0),(IF($B884="FDE",VLOOKUP($C884,[1]FDE!$A$1:$F$3289,5,0),(IF($B884="SICRO",VLOOKUP($C884,[1]SICRO!$A$1:$E$7371,4,0))))))))))))))))),2))</f>
        <v>7,74</v>
      </c>
      <c r="M884" s="1">
        <f t="shared" ref="M884" si="644">TRUNC(J884*L884,2)</f>
        <v>391.25</v>
      </c>
      <c r="N884" s="49">
        <f t="shared" ref="N884" si="645">C884</f>
        <v>11002001</v>
      </c>
      <c r="O884" s="1" t="str">
        <f>UPPER(IF($B884="EDIF",VLOOKUP($C884,[1]EDIF!$A$1:$F$2677,5,0),(IF($B884="INFRA",VLOOKUP($C884,[1]INFRA!$A$1:$F$859,5,0),(IF($B884="SINAPI",VLOOKUP($C884,[1]SINAPI!$A$1:$G$7552,7,0),(IF($B884="CDHU",VLOOKUP($C884,[1]CDHU!$A$1:$G$4122,7,0),(IF($B884="SIEC",VLOOKUP($C884,[1]SIEC!$A$1:$F$4304,6,0),(IF($B884="DER",VLOOKUP($C884,[1]DER!$A$1:$F$2075,6,0),(IF($B884="SICRO",VLOOKUP($C884,[1]SICRO!$A$1:$E$6371,5,0)))))))))))))))</f>
        <v>SIURB-E JAN/26</v>
      </c>
    </row>
    <row r="885" spans="2:17" ht="23.25" customHeight="1" x14ac:dyDescent="0.2">
      <c r="B885" s="62"/>
      <c r="C885" s="60" t="s">
        <v>10</v>
      </c>
      <c r="D885" s="200" t="s">
        <v>531</v>
      </c>
      <c r="E885" s="201"/>
      <c r="F885" s="201"/>
      <c r="G885" s="201"/>
      <c r="H885" s="202"/>
      <c r="I885" s="40"/>
      <c r="J885" s="61"/>
      <c r="K885" s="82">
        <f>7.8*2.9</f>
        <v>22.619999999999997</v>
      </c>
      <c r="N885" s="32"/>
    </row>
    <row r="886" spans="2:17" ht="23.25" customHeight="1" x14ac:dyDescent="0.2">
      <c r="B886" s="62"/>
      <c r="C886" s="60" t="s">
        <v>10</v>
      </c>
      <c r="D886" s="200" t="s">
        <v>530</v>
      </c>
      <c r="E886" s="201"/>
      <c r="F886" s="201"/>
      <c r="G886" s="201"/>
      <c r="H886" s="202"/>
      <c r="I886" s="40"/>
      <c r="J886" s="61"/>
      <c r="K886" s="82">
        <f>9.01*3.1</f>
        <v>27.931000000000001</v>
      </c>
      <c r="N886" s="32"/>
    </row>
    <row r="887" spans="2:17" x14ac:dyDescent="0.2">
      <c r="B887" s="62"/>
      <c r="C887" s="60" t="s">
        <v>10</v>
      </c>
      <c r="D887" s="55"/>
      <c r="E887" s="56"/>
      <c r="F887" s="56"/>
      <c r="G887" s="56"/>
      <c r="H887" s="57"/>
      <c r="I887" s="40"/>
      <c r="J887" s="61"/>
      <c r="N887" s="32"/>
    </row>
    <row r="888" spans="2:17" ht="23.25" customHeight="1" x14ac:dyDescent="0.2">
      <c r="B888" s="62" t="s">
        <v>9</v>
      </c>
      <c r="C888" s="77">
        <v>11002010</v>
      </c>
      <c r="D888" s="197" t="str">
        <f>UPPER(IF($B888="EDIF",VLOOKUP($C888,[1]EDIF!$A$1:$F$3677,2,0),(IF($B888="INFRA",VLOOKUP($C888,[1]INFRA!$A$1:$F$1859,2,0),(IF($B888="SINAPI",VLOOKUP($C888,[1]SINAPI!$A$1:$G$9552,2,0),(IF($B888="CDHU",VLOOKUP($C888,[1]CDHU!$A$1:$G$5122,2,0),(IF($B888="SIEC",VLOOKUP($C888,[1]SIEC!$A$1:$F$5304,2,0),(IF($B888="DER",VLOOKUP($C888,[1]DER!$A$1:$F$3075,2,0),(IF($B888="FDE",VLOOKUP($C888,[1]FDE!$A$1:$F$3289,2,0),(IF($B888="SICRO",VLOOKUP($C888,[1]SICRO!$A$1:$E$7371,2,0)))))))))))))))))</f>
        <v>EMBOÇO INTERNO - ARGAMASSA DE CIMENTO E AREIA 1:3</v>
      </c>
      <c r="E888" s="198"/>
      <c r="F888" s="198"/>
      <c r="G888" s="198"/>
      <c r="H888" s="199"/>
      <c r="I888" s="46" t="str">
        <f>UPPER(IF($B888="EDIF",VLOOKUP($C888,[1]EDIF!$A$1:$F$3677,3,0),(IF($B888="INFRA",VLOOKUP($C888,[1]INFRA!$A$1:$F$1859,3,0),(IF($B888="SINAPI",VLOOKUP($C888,[1]SINAPI!$A$1:$G$9552,3,0),(IF($B888="CDHU",VLOOKUP($C888,[1]CDHU!$A$1:$G$5122,3,0),(IF($B888="SIEC",VLOOKUP($C888,[1]SIEC!$A$1:$F$5304,3,0),(IF($B888="DER",VLOOKUP($C888,[1]DER!$A$1:$F$2075,3,0),(IF($B888="FDE",VLOOKUP($C888,[1]FDE!$A$1:$F$3289,3,0),(IF($B888="SICRO",VLOOKUP($C888,[1]SICRO!$A$1:$E$7371,3,0)))))))))))))))))</f>
        <v>M2</v>
      </c>
      <c r="J888" s="61">
        <f t="shared" ref="J888" si="646">ROUND(SUM(K888:K890),2)</f>
        <v>22.62</v>
      </c>
      <c r="L888" s="1" t="str">
        <f>UPPER(ROUND((IF($B888="EDIF",VLOOKUP($C888,[1]EDIF!$A$1:$F$3677,4,0),(IF($B888="INFRA",VLOOKUP($C888,[1]INFRA!$A$1:$F$1859,4,0),(IF($B888="SINAPI",VLOOKUP($C888,[1]SINAPI!$A$1:$G$9552,4,0),(IF($B888="CDHU",VLOOKUP($C888,[1]CDHU!$A$1:$G$5122,6,0),(IF($B888="SIEC",VLOOKUP($C888,[1]SIEC!$A$1:$F$5304,5,0),(IF($B888="DER",VLOOKUP($C888,[1]DER!$A$1:$F$3075,5,0),(IF($B888="FDE",VLOOKUP($C888,[1]FDE!$A$1:$F$3289,5,0),(IF($B888="SICRO",VLOOKUP($C888,[1]SICRO!$A$1:$E$7371,4,0))))))))))))))))),2))</f>
        <v>58,39</v>
      </c>
      <c r="M888" s="1">
        <f t="shared" ref="M888" si="647">TRUNC(J888*L888,2)</f>
        <v>1320.78</v>
      </c>
      <c r="N888" s="49">
        <f t="shared" ref="N888" si="648">C888</f>
        <v>11002010</v>
      </c>
      <c r="O888" s="1" t="str">
        <f>UPPER(IF($B888="EDIF",VLOOKUP($C888,[1]EDIF!$A$1:$F$2677,5,0),(IF($B888="INFRA",VLOOKUP($C888,[1]INFRA!$A$1:$F$859,5,0),(IF($B888="SINAPI",VLOOKUP($C888,[1]SINAPI!$A$1:$G$7552,7,0),(IF($B888="CDHU",VLOOKUP($C888,[1]CDHU!$A$1:$G$4122,7,0),(IF($B888="SIEC",VLOOKUP($C888,[1]SIEC!$A$1:$F$4304,6,0),(IF($B888="DER",VLOOKUP($C888,[1]DER!$A$1:$F$2075,6,0),(IF($B888="SICRO",VLOOKUP($C888,[1]SICRO!$A$1:$E$6371,5,0)))))))))))))))</f>
        <v>SIURB-E JAN/26</v>
      </c>
    </row>
    <row r="889" spans="2:17" ht="23.25" customHeight="1" x14ac:dyDescent="0.2">
      <c r="B889" s="62"/>
      <c r="C889" s="60" t="s">
        <v>10</v>
      </c>
      <c r="D889" s="200" t="s">
        <v>459</v>
      </c>
      <c r="E889" s="201"/>
      <c r="F889" s="201"/>
      <c r="G889" s="201"/>
      <c r="H889" s="202"/>
      <c r="I889" s="40"/>
      <c r="J889" s="61"/>
      <c r="K889" s="82">
        <f>7.8*2.9</f>
        <v>22.619999999999997</v>
      </c>
      <c r="N889" s="32"/>
    </row>
    <row r="890" spans="2:17" x14ac:dyDescent="0.2">
      <c r="B890" s="62"/>
      <c r="C890" s="60" t="s">
        <v>10</v>
      </c>
      <c r="D890" s="55"/>
      <c r="E890" s="56"/>
      <c r="F890" s="56"/>
      <c r="G890" s="56"/>
      <c r="H890" s="57"/>
      <c r="I890" s="40"/>
      <c r="J890" s="61"/>
      <c r="N890" s="32"/>
    </row>
    <row r="891" spans="2:17" ht="23.25" customHeight="1" x14ac:dyDescent="0.2">
      <c r="B891" s="62" t="s">
        <v>9</v>
      </c>
      <c r="C891" s="77">
        <v>11002029</v>
      </c>
      <c r="D891" s="197" t="str">
        <f>UPPER(IF($B891="EDIF",VLOOKUP($C891,[1]EDIF!$A$1:$F$3677,2,0),(IF($B891="INFRA",VLOOKUP($C891,[1]INFRA!$A$1:$F$1859,2,0),(IF($B891="SINAPI",VLOOKUP($C891,[1]SINAPI!$A$1:$G$9552,2,0),(IF($B891="CDHU",VLOOKUP($C891,[1]CDHU!$A$1:$G$5122,2,0),(IF($B891="SIEC",VLOOKUP($C891,[1]SIEC!$A$1:$F$5304,2,0),(IF($B891="DER",VLOOKUP($C891,[1]DER!$A$1:$F$3075,2,0),(IF($B891="FDE",VLOOKUP($C891,[1]FDE!$A$1:$F$3289,2,0),(IF($B891="SICRO",VLOOKUP($C891,[1]SICRO!$A$1:$E$7371,2,0)))))))))))))))))</f>
        <v>AZULEJOS, JUNTA AMARRAÇÃO OU A PRUMO - ASSENTES COM ARGAMASSA COLANTE</v>
      </c>
      <c r="E891" s="198"/>
      <c r="F891" s="198"/>
      <c r="G891" s="198"/>
      <c r="H891" s="199"/>
      <c r="I891" s="46" t="str">
        <f>UPPER(IF($B891="EDIF",VLOOKUP($C891,[1]EDIF!$A$1:$F$3677,3,0),(IF($B891="INFRA",VLOOKUP($C891,[1]INFRA!$A$1:$F$1859,3,0),(IF($B891="SINAPI",VLOOKUP($C891,[1]SINAPI!$A$1:$G$9552,3,0),(IF($B891="CDHU",VLOOKUP($C891,[1]CDHU!$A$1:$G$5122,3,0),(IF($B891="SIEC",VLOOKUP($C891,[1]SIEC!$A$1:$F$5304,3,0),(IF($B891="DER",VLOOKUP($C891,[1]DER!$A$1:$F$2075,3,0),(IF($B891="FDE",VLOOKUP($C891,[1]FDE!$A$1:$F$3289,3,0),(IF($B891="SICRO",VLOOKUP($C891,[1]SICRO!$A$1:$E$7371,3,0)))))))))))))))))</f>
        <v>M2</v>
      </c>
      <c r="J891" s="61">
        <f t="shared" ref="J891" si="649">ROUND(SUM(K891:K893),2)</f>
        <v>22.62</v>
      </c>
      <c r="L891" s="1" t="str">
        <f>UPPER(ROUND((IF($B891="EDIF",VLOOKUP($C891,[1]EDIF!$A$1:$F$3677,4,0),(IF($B891="INFRA",VLOOKUP($C891,[1]INFRA!$A$1:$F$1859,4,0),(IF($B891="SINAPI",VLOOKUP($C891,[1]SINAPI!$A$1:$G$9552,4,0),(IF($B891="CDHU",VLOOKUP($C891,[1]CDHU!$A$1:$G$5122,6,0),(IF($B891="SIEC",VLOOKUP($C891,[1]SIEC!$A$1:$F$5304,5,0),(IF($B891="DER",VLOOKUP($C891,[1]DER!$A$1:$F$3075,5,0),(IF($B891="FDE",VLOOKUP($C891,[1]FDE!$A$1:$F$3289,5,0),(IF($B891="SICRO",VLOOKUP($C891,[1]SICRO!$A$1:$E$7371,4,0))))))))))))))))),2))</f>
        <v>68,05</v>
      </c>
      <c r="M891" s="1">
        <f t="shared" ref="M891" si="650">TRUNC(J891*L891,2)</f>
        <v>1539.29</v>
      </c>
      <c r="N891" s="49">
        <f t="shared" ref="N891" si="651">C891</f>
        <v>11002029</v>
      </c>
      <c r="O891" s="1" t="str">
        <f>UPPER(IF($B891="EDIF",VLOOKUP($C891,[1]EDIF!$A$1:$F$2677,5,0),(IF($B891="INFRA",VLOOKUP($C891,[1]INFRA!$A$1:$F$859,5,0),(IF($B891="SINAPI",VLOOKUP($C891,[1]SINAPI!$A$1:$G$7552,7,0),(IF($B891="CDHU",VLOOKUP($C891,[1]CDHU!$A$1:$G$4122,7,0),(IF($B891="SIEC",VLOOKUP($C891,[1]SIEC!$A$1:$F$4304,6,0),(IF($B891="DER",VLOOKUP($C891,[1]DER!$A$1:$F$2075,6,0),(IF($B891="SICRO",VLOOKUP($C891,[1]SICRO!$A$1:$E$6371,5,0)))))))))))))))</f>
        <v>SIURB-E JAN/26</v>
      </c>
    </row>
    <row r="892" spans="2:17" ht="23.25" customHeight="1" x14ac:dyDescent="0.2">
      <c r="B892" s="62"/>
      <c r="C892" s="60" t="s">
        <v>10</v>
      </c>
      <c r="D892" s="200" t="s">
        <v>531</v>
      </c>
      <c r="E892" s="201"/>
      <c r="F892" s="201"/>
      <c r="G892" s="201"/>
      <c r="H892" s="202"/>
      <c r="I892" s="40"/>
      <c r="J892" s="61"/>
      <c r="K892" s="82">
        <f>7.8*2.9</f>
        <v>22.619999999999997</v>
      </c>
      <c r="N892" s="32"/>
    </row>
    <row r="893" spans="2:17" x14ac:dyDescent="0.2">
      <c r="B893" s="62"/>
      <c r="C893" s="60" t="s">
        <v>10</v>
      </c>
      <c r="D893" s="55"/>
      <c r="E893" s="56"/>
      <c r="F893" s="56"/>
      <c r="G893" s="56"/>
      <c r="H893" s="57"/>
      <c r="I893" s="40"/>
      <c r="J893" s="61"/>
      <c r="N893" s="32"/>
    </row>
    <row r="894" spans="2:17" ht="23.25" customHeight="1" x14ac:dyDescent="0.2">
      <c r="B894" s="62" t="s">
        <v>9</v>
      </c>
      <c r="C894" s="77">
        <v>11003010</v>
      </c>
      <c r="D894" s="197" t="str">
        <f>UPPER(IF($B894="EDIF",VLOOKUP($C894,[1]EDIF!$A$1:$F$3677,2,0),(IF($B894="INFRA",VLOOKUP($C894,[1]INFRA!$A$1:$F$1859,2,0),(IF($B894="SINAPI",VLOOKUP($C894,[1]SINAPI!$A$1:$G$9552,2,0),(IF($B894="CDHU",VLOOKUP($C894,[1]CDHU!$A$1:$G$5122,2,0),(IF($B894="SIEC",VLOOKUP($C894,[1]SIEC!$A$1:$F$5304,2,0),(IF($B894="DER",VLOOKUP($C894,[1]DER!$A$1:$F$3075,2,0),(IF($B894="FDE",VLOOKUP($C894,[1]FDE!$A$1:$F$3289,2,0),(IF($B894="SICRO",VLOOKUP($C894,[1]SICRO!$A$1:$E$7371,2,0)))))))))))))))))</f>
        <v>EMBOÇO EXTERNO - ARGAMASSA DE CIMENTO E AREIA 1:3</v>
      </c>
      <c r="E894" s="198"/>
      <c r="F894" s="198"/>
      <c r="G894" s="198"/>
      <c r="H894" s="199"/>
      <c r="I894" s="46" t="str">
        <f>UPPER(IF($B894="EDIF",VLOOKUP($C894,[1]EDIF!$A$1:$F$3677,3,0),(IF($B894="INFRA",VLOOKUP($C894,[1]INFRA!$A$1:$F$1859,3,0),(IF($B894="SINAPI",VLOOKUP($C894,[1]SINAPI!$A$1:$G$9552,3,0),(IF($B894="CDHU",VLOOKUP($C894,[1]CDHU!$A$1:$G$5122,3,0),(IF($B894="SIEC",VLOOKUP($C894,[1]SIEC!$A$1:$F$5304,3,0),(IF($B894="DER",VLOOKUP($C894,[1]DER!$A$1:$F$2075,3,0),(IF($B894="FDE",VLOOKUP($C894,[1]FDE!$A$1:$F$3289,3,0),(IF($B894="SICRO",VLOOKUP($C894,[1]SICRO!$A$1:$E$7371,3,0)))))))))))))))))</f>
        <v>M2</v>
      </c>
      <c r="J894" s="61">
        <f t="shared" ref="J894" si="652">ROUND(SUM(K894:K896),2)</f>
        <v>27.93</v>
      </c>
      <c r="L894" s="1" t="str">
        <f>UPPER(ROUND((IF($B894="EDIF",VLOOKUP($C894,[1]EDIF!$A$1:$F$3677,4,0),(IF($B894="INFRA",VLOOKUP($C894,[1]INFRA!$A$1:$F$1859,4,0),(IF($B894="SINAPI",VLOOKUP($C894,[1]SINAPI!$A$1:$G$9552,4,0),(IF($B894="CDHU",VLOOKUP($C894,[1]CDHU!$A$1:$G$5122,6,0),(IF($B894="SIEC",VLOOKUP($C894,[1]SIEC!$A$1:$F$5304,5,0),(IF($B894="DER",VLOOKUP($C894,[1]DER!$A$1:$F$3075,5,0),(IF($B894="FDE",VLOOKUP($C894,[1]FDE!$A$1:$F$3289,5,0),(IF($B894="SICRO",VLOOKUP($C894,[1]SICRO!$A$1:$E$7371,4,0))))))))))))))))),2))</f>
        <v>58,39</v>
      </c>
      <c r="M894" s="1">
        <f t="shared" ref="M894" si="653">TRUNC(J894*L894,2)</f>
        <v>1630.83</v>
      </c>
      <c r="N894" s="49">
        <f t="shared" ref="N894" si="654">C894</f>
        <v>11003010</v>
      </c>
      <c r="O894" s="1" t="str">
        <f>UPPER(IF($B894="EDIF",VLOOKUP($C894,[1]EDIF!$A$1:$F$2677,5,0),(IF($B894="INFRA",VLOOKUP($C894,[1]INFRA!$A$1:$F$859,5,0),(IF($B894="SINAPI",VLOOKUP($C894,[1]SINAPI!$A$1:$G$7552,7,0),(IF($B894="CDHU",VLOOKUP($C894,[1]CDHU!$A$1:$G$4122,7,0),(IF($B894="SIEC",VLOOKUP($C894,[1]SIEC!$A$1:$F$4304,6,0),(IF($B894="DER",VLOOKUP($C894,[1]DER!$A$1:$F$2075,6,0),(IF($B894="SICRO",VLOOKUP($C894,[1]SICRO!$A$1:$E$6371,5,0)))))))))))))))</f>
        <v>SIURB-E JAN/26</v>
      </c>
    </row>
    <row r="895" spans="2:17" ht="23.25" customHeight="1" x14ac:dyDescent="0.2">
      <c r="B895" s="62"/>
      <c r="C895" s="60" t="s">
        <v>10</v>
      </c>
      <c r="D895" s="200" t="s">
        <v>530</v>
      </c>
      <c r="E895" s="201"/>
      <c r="F895" s="201"/>
      <c r="G895" s="201"/>
      <c r="H895" s="202"/>
      <c r="I895" s="40"/>
      <c r="J895" s="61"/>
      <c r="K895" s="82">
        <f>9.01*3.1</f>
        <v>27.931000000000001</v>
      </c>
      <c r="N895" s="32"/>
    </row>
    <row r="896" spans="2:17" x14ac:dyDescent="0.2">
      <c r="B896" s="62"/>
      <c r="C896" s="60" t="s">
        <v>10</v>
      </c>
      <c r="D896" s="55"/>
      <c r="E896" s="56"/>
      <c r="F896" s="56"/>
      <c r="G896" s="56"/>
      <c r="H896" s="57"/>
      <c r="I896" s="40"/>
      <c r="J896" s="61"/>
      <c r="N896" s="32"/>
    </row>
    <row r="897" spans="2:17" ht="23.25" customHeight="1" x14ac:dyDescent="0.2">
      <c r="B897" s="62" t="s">
        <v>9</v>
      </c>
      <c r="C897" s="77">
        <v>11003013</v>
      </c>
      <c r="D897" s="197" t="str">
        <f>UPPER(IF($B897="EDIF",VLOOKUP($C897,[1]EDIF!$A$1:$F$3677,2,0),(IF($B897="INFRA",VLOOKUP($C897,[1]INFRA!$A$1:$F$1859,2,0),(IF($B897="SINAPI",VLOOKUP($C897,[1]SINAPI!$A$1:$G$9552,2,0),(IF($B897="CDHU",VLOOKUP($C897,[1]CDHU!$A$1:$G$5122,2,0),(IF($B897="SIEC",VLOOKUP($C897,[1]SIEC!$A$1:$F$5304,2,0),(IF($B897="DER",VLOOKUP($C897,[1]DER!$A$1:$F$3075,2,0),(IF($B897="FDE",VLOOKUP($C897,[1]FDE!$A$1:$F$3289,2,0),(IF($B897="SICRO",VLOOKUP($C897,[1]SICRO!$A$1:$E$7371,2,0)))))))))))))))))</f>
        <v>REBOCO EXTERNO - ARGAMASSA PRÉ-FABRICADA</v>
      </c>
      <c r="E897" s="198"/>
      <c r="F897" s="198"/>
      <c r="G897" s="198"/>
      <c r="H897" s="199"/>
      <c r="I897" s="46" t="str">
        <f>UPPER(IF($B897="EDIF",VLOOKUP($C897,[1]EDIF!$A$1:$F$3677,3,0),(IF($B897="INFRA",VLOOKUP($C897,[1]INFRA!$A$1:$F$1859,3,0),(IF($B897="SINAPI",VLOOKUP($C897,[1]SINAPI!$A$1:$G$9552,3,0),(IF($B897="CDHU",VLOOKUP($C897,[1]CDHU!$A$1:$G$5122,3,0),(IF($B897="SIEC",VLOOKUP($C897,[1]SIEC!$A$1:$F$5304,3,0),(IF($B897="DER",VLOOKUP($C897,[1]DER!$A$1:$F$2075,3,0),(IF($B897="FDE",VLOOKUP($C897,[1]FDE!$A$1:$F$3289,3,0),(IF($B897="SICRO",VLOOKUP($C897,[1]SICRO!$A$1:$E$7371,3,0)))))))))))))))))</f>
        <v>M2</v>
      </c>
      <c r="J897" s="61">
        <f t="shared" ref="J897" si="655">ROUND(SUM(K897:K899),2)</f>
        <v>27.93</v>
      </c>
      <c r="L897" s="1" t="str">
        <f>UPPER(ROUND((IF($B897="EDIF",VLOOKUP($C897,[1]EDIF!$A$1:$F$3677,4,0),(IF($B897="INFRA",VLOOKUP($C897,[1]INFRA!$A$1:$F$1859,4,0),(IF($B897="SINAPI",VLOOKUP($C897,[1]SINAPI!$A$1:$G$9552,4,0),(IF($B897="CDHU",VLOOKUP($C897,[1]CDHU!$A$1:$G$5122,6,0),(IF($B897="SIEC",VLOOKUP($C897,[1]SIEC!$A$1:$F$5304,5,0),(IF($B897="DER",VLOOKUP($C897,[1]DER!$A$1:$F$3075,5,0),(IF($B897="FDE",VLOOKUP($C897,[1]FDE!$A$1:$F$3289,5,0),(IF($B897="SICRO",VLOOKUP($C897,[1]SICRO!$A$1:$E$7371,4,0))))))))))))))))),2))</f>
        <v>25,15</v>
      </c>
      <c r="M897" s="1">
        <f t="shared" ref="M897" si="656">TRUNC(J897*L897,2)</f>
        <v>702.43</v>
      </c>
      <c r="N897" s="49">
        <f t="shared" ref="N897" si="657">C897</f>
        <v>11003013</v>
      </c>
      <c r="O897" s="1" t="str">
        <f>UPPER(IF($B897="EDIF",VLOOKUP($C897,[1]EDIF!$A$1:$F$2677,5,0),(IF($B897="INFRA",VLOOKUP($C897,[1]INFRA!$A$1:$F$859,5,0),(IF($B897="SINAPI",VLOOKUP($C897,[1]SINAPI!$A$1:$G$7552,7,0),(IF($B897="CDHU",VLOOKUP($C897,[1]CDHU!$A$1:$G$4122,7,0),(IF($B897="SIEC",VLOOKUP($C897,[1]SIEC!$A$1:$F$4304,6,0),(IF($B897="DER",VLOOKUP($C897,[1]DER!$A$1:$F$2075,6,0),(IF($B897="SICRO",VLOOKUP($C897,[1]SICRO!$A$1:$E$6371,5,0)))))))))))))))</f>
        <v>SIURB-E JAN/26</v>
      </c>
    </row>
    <row r="898" spans="2:17" ht="23.25" customHeight="1" x14ac:dyDescent="0.2">
      <c r="B898" s="62"/>
      <c r="C898" s="60" t="s">
        <v>10</v>
      </c>
      <c r="D898" s="200" t="s">
        <v>530</v>
      </c>
      <c r="E898" s="201"/>
      <c r="F898" s="201"/>
      <c r="G898" s="201"/>
      <c r="H898" s="202"/>
      <c r="I898" s="40"/>
      <c r="J898" s="61"/>
      <c r="K898" s="82">
        <f>9.01*3.1</f>
        <v>27.931000000000001</v>
      </c>
      <c r="N898" s="32"/>
    </row>
    <row r="899" spans="2:17" x14ac:dyDescent="0.2">
      <c r="B899" s="62"/>
      <c r="C899" s="60" t="s">
        <v>10</v>
      </c>
      <c r="D899" s="55"/>
      <c r="E899" s="56"/>
      <c r="F899" s="56"/>
      <c r="G899" s="56"/>
      <c r="H899" s="57"/>
      <c r="I899" s="40"/>
      <c r="J899" s="61"/>
      <c r="N899" s="32"/>
    </row>
    <row r="900" spans="2:17" ht="23.25" customHeight="1" x14ac:dyDescent="0.2">
      <c r="B900" s="62" t="s">
        <v>9</v>
      </c>
      <c r="C900" s="77">
        <v>13002042</v>
      </c>
      <c r="D900" s="197" t="str">
        <f>UPPER(IF($B900="EDIF",VLOOKUP($C900,[1]EDIF!$A$1:$F$3677,2,0),(IF($B900="INFRA",VLOOKUP($C900,[1]INFRA!$A$1:$F$1859,2,0),(IF($B900="SINAPI",VLOOKUP($C900,[1]SINAPI!$A$1:$G$9552,2,0),(IF($B900="CDHU",VLOOKUP($C900,[1]CDHU!$A$1:$G$5122,2,0),(IF($B900="SIEC",VLOOKUP($C900,[1]SIEC!$A$1:$F$5304,2,0),(IF($B900="DER",VLOOKUP($C900,[1]DER!$A$1:$F$3075,2,0),(IF($B900="FDE",VLOOKUP($C900,[1]FDE!$A$1:$F$3289,2,0),(IF($B900="SICRO",VLOOKUP($C900,[1]SICRO!$A$1:$E$7371,2,0)))))))))))))))))</f>
        <v>PISO CERÂMICO ESMALTADO (PEI-5) - ASSENTADO COM ARGAMASSA COLANTE</v>
      </c>
      <c r="E900" s="198"/>
      <c r="F900" s="198"/>
      <c r="G900" s="198"/>
      <c r="H900" s="199"/>
      <c r="I900" s="46" t="str">
        <f>UPPER(IF($B900="EDIF",VLOOKUP($C900,[1]EDIF!$A$1:$F$3677,3,0),(IF($B900="INFRA",VLOOKUP($C900,[1]INFRA!$A$1:$F$1859,3,0),(IF($B900="SINAPI",VLOOKUP($C900,[1]SINAPI!$A$1:$G$9552,3,0),(IF($B900="CDHU",VLOOKUP($C900,[1]CDHU!$A$1:$G$5122,3,0),(IF($B900="SIEC",VLOOKUP($C900,[1]SIEC!$A$1:$F$5304,3,0),(IF($B900="DER",VLOOKUP($C900,[1]DER!$A$1:$F$2075,3,0),(IF($B900="FDE",VLOOKUP($C900,[1]FDE!$A$1:$F$3289,3,0),(IF($B900="SICRO",VLOOKUP($C900,[1]SICRO!$A$1:$E$7371,3,0)))))))))))))))))</f>
        <v>M2</v>
      </c>
      <c r="J900" s="61">
        <f t="shared" ref="J900" si="658">ROUND(SUM(K900:K902),2)</f>
        <v>3.3</v>
      </c>
      <c r="L900" s="1" t="str">
        <f>UPPER(ROUND((IF($B900="EDIF",VLOOKUP($C900,[1]EDIF!$A$1:$F$3677,4,0),(IF($B900="INFRA",VLOOKUP($C900,[1]INFRA!$A$1:$F$1859,4,0),(IF($B900="SINAPI",VLOOKUP($C900,[1]SINAPI!$A$1:$G$9552,4,0),(IF($B900="CDHU",VLOOKUP($C900,[1]CDHU!$A$1:$G$5122,6,0),(IF($B900="SIEC",VLOOKUP($C900,[1]SIEC!$A$1:$F$5304,5,0),(IF($B900="DER",VLOOKUP($C900,[1]DER!$A$1:$F$3075,5,0),(IF($B900="FDE",VLOOKUP($C900,[1]FDE!$A$1:$F$3289,5,0),(IF($B900="SICRO",VLOOKUP($C900,[1]SICRO!$A$1:$E$7371,4,0))))))))))))))))),2))</f>
        <v>102,67</v>
      </c>
      <c r="M900" s="1">
        <f t="shared" ref="M900" si="659">TRUNC(J900*L900,2)</f>
        <v>338.81</v>
      </c>
      <c r="N900" s="49">
        <f t="shared" ref="N900" si="660">C900</f>
        <v>13002042</v>
      </c>
      <c r="O900" s="1" t="str">
        <f>UPPER(IF($B900="EDIF",VLOOKUP($C900,[1]EDIF!$A$1:$F$2677,5,0),(IF($B900="INFRA",VLOOKUP($C900,[1]INFRA!$A$1:$F$859,5,0),(IF($B900="SINAPI",VLOOKUP($C900,[1]SINAPI!$A$1:$G$7552,7,0),(IF($B900="CDHU",VLOOKUP($C900,[1]CDHU!$A$1:$G$4122,7,0),(IF($B900="SIEC",VLOOKUP($C900,[1]SIEC!$A$1:$F$4304,6,0),(IF($B900="DER",VLOOKUP($C900,[1]DER!$A$1:$F$2075,6,0),(IF($B900="SICRO",VLOOKUP($C900,[1]SICRO!$A$1:$E$6371,5,0)))))))))))))))</f>
        <v>SIURB-E JAN/26</v>
      </c>
    </row>
    <row r="901" spans="2:17" ht="23.25" customHeight="1" x14ac:dyDescent="0.2">
      <c r="B901" s="62"/>
      <c r="C901" s="60" t="s">
        <v>10</v>
      </c>
      <c r="D901" s="200" t="s">
        <v>532</v>
      </c>
      <c r="E901" s="201"/>
      <c r="F901" s="201"/>
      <c r="G901" s="201"/>
      <c r="H901" s="202"/>
      <c r="I901" s="40"/>
      <c r="J901" s="61"/>
      <c r="K901" s="82">
        <v>3.3</v>
      </c>
      <c r="N901" s="32"/>
    </row>
    <row r="902" spans="2:17" x14ac:dyDescent="0.2">
      <c r="B902" s="62"/>
      <c r="C902" s="60" t="s">
        <v>10</v>
      </c>
      <c r="D902" s="55"/>
      <c r="E902" s="56"/>
      <c r="F902" s="56"/>
      <c r="G902" s="56"/>
      <c r="H902" s="57"/>
      <c r="I902" s="40"/>
      <c r="J902" s="61"/>
      <c r="N902" s="32"/>
    </row>
    <row r="903" spans="2:17" ht="23.25" customHeight="1" x14ac:dyDescent="0.2">
      <c r="B903" s="62"/>
      <c r="C903" s="60" t="s">
        <v>8</v>
      </c>
      <c r="D903" s="194" t="s">
        <v>790</v>
      </c>
      <c r="E903" s="195"/>
      <c r="F903" s="195"/>
      <c r="G903" s="195"/>
      <c r="H903" s="196"/>
      <c r="I903" s="40"/>
      <c r="J903" s="61"/>
      <c r="N903" s="32"/>
      <c r="Q903" s="90">
        <f>SUM(M903:M909)</f>
        <v>664.76</v>
      </c>
    </row>
    <row r="904" spans="2:17" ht="23.25" customHeight="1" x14ac:dyDescent="0.2">
      <c r="B904" s="62" t="s">
        <v>9</v>
      </c>
      <c r="C904" s="77">
        <v>15001015</v>
      </c>
      <c r="D904" s="197" t="str">
        <f>UPPER(IF($B904="EDIF",VLOOKUP($C904,[1]EDIF!$A$1:$F$3677,2,0),(IF($B904="INFRA",VLOOKUP($C904,[1]INFRA!$A$1:$F$1859,2,0),(IF($B904="SINAPI",VLOOKUP($C904,[1]SINAPI!$A$1:$G$9552,2,0),(IF($B904="CDHU",VLOOKUP($C904,[1]CDHU!$A$1:$G$5122,2,0),(IF($B904="SIEC",VLOOKUP($C904,[1]SIEC!$A$1:$F$5304,2,0),(IF($B904="DER",VLOOKUP($C904,[1]DER!$A$1:$F$3075,2,0),(IF($B904="FDE",VLOOKUP($C904,[1]FDE!$A$1:$F$3289,2,0),(IF($B904="SICRO",VLOOKUP($C904,[1]SICRO!$A$1:$E$7371,2,0)))))))))))))))))</f>
        <v>TINTA ACRÍLICA - CONCRETO OU REBOCO SEM MASSA CORRIDA</v>
      </c>
      <c r="E904" s="198"/>
      <c r="F904" s="198"/>
      <c r="G904" s="198"/>
      <c r="H904" s="203"/>
      <c r="I904" s="46" t="str">
        <f>UPPER(IF($B904="EDIF",VLOOKUP($C904,[1]EDIF!$A$1:$F$3677,3,0),(IF($B904="INFRA",VLOOKUP($C904,[1]INFRA!$A$1:$F$1859,3,0),(IF($B904="SINAPI",VLOOKUP($C904,[1]SINAPI!$A$1:$G$9552,3,0),(IF($B904="CDHU",VLOOKUP($C904,[1]CDHU!$A$1:$G$5122,3,0),(IF($B904="SIEC",VLOOKUP($C904,[1]SIEC!$A$1:$F$5304,3,0),(IF($B904="DER",VLOOKUP($C904,[1]DER!$A$1:$F$2075,3,0),(IF($B904="FDE",VLOOKUP($C904,[1]FDE!$A$1:$F$3289,3,0),(IF($B904="SICRO",VLOOKUP($C904,[1]SICRO!$A$1:$E$7371,3,0)))))))))))))))))</f>
        <v>M2</v>
      </c>
      <c r="J904" s="61">
        <f t="shared" ref="J904" si="661">ROUND(SUM(K904:K907),2)</f>
        <v>31.23</v>
      </c>
      <c r="L904" s="1" t="str">
        <f>UPPER(ROUND((IF($B904="EDIF",VLOOKUP($C904,[1]EDIF!$A$1:$F$3677,4,0),(IF($B904="INFRA",VLOOKUP($C904,[1]INFRA!$A$1:$F$1859,4,0),(IF($B904="SINAPI",VLOOKUP($C904,[1]SINAPI!$A$1:$G$9552,4,0),(IF($B904="CDHU",VLOOKUP($C904,[1]CDHU!$A$1:$G$5122,6,0),(IF($B904="SIEC",VLOOKUP($C904,[1]SIEC!$A$1:$F$5304,5,0),(IF($B904="DER",VLOOKUP($C904,[1]DER!$A$1:$F$3075,5,0),(IF($B904="FDE",VLOOKUP($C904,[1]FDE!$A$1:$F$3289,5,0),(IF($B904="SICRO",VLOOKUP($C904,[1]SICRO!$A$1:$E$7371,4,0))))))))))))))))),2))</f>
        <v>19,17</v>
      </c>
      <c r="M904" s="1">
        <f t="shared" ref="M904" si="662">TRUNC(J904*L904,2)</f>
        <v>598.66999999999996</v>
      </c>
      <c r="N904" s="49">
        <f t="shared" ref="N904" si="663">C904</f>
        <v>15001015</v>
      </c>
      <c r="O904" s="1" t="str">
        <f>UPPER(IF($B904="EDIF",VLOOKUP($C904,[1]EDIF!$A$1:$F$2677,5,0),(IF($B904="INFRA",VLOOKUP($C904,[1]INFRA!$A$1:$F$859,5,0),(IF($B904="SINAPI",VLOOKUP($C904,[1]SINAPI!$A$1:$G$7552,7,0),(IF($B904="CDHU",VLOOKUP($C904,[1]CDHU!$A$1:$G$4122,7,0),(IF($B904="SIEC",VLOOKUP($C904,[1]SIEC!$A$1:$F$4304,6,0),(IF($B904="DER",VLOOKUP($C904,[1]DER!$A$1:$F$2075,6,0),(IF($B904="SICRO",VLOOKUP($C904,[1]SICRO!$A$1:$E$6371,5,0)))))))))))))))</f>
        <v>SIURB-E JAN/26</v>
      </c>
    </row>
    <row r="905" spans="2:17" ht="23.25" customHeight="1" x14ac:dyDescent="0.2">
      <c r="B905" s="62"/>
      <c r="C905" s="60" t="s">
        <v>10</v>
      </c>
      <c r="D905" s="200" t="s">
        <v>533</v>
      </c>
      <c r="E905" s="201"/>
      <c r="F905" s="201"/>
      <c r="G905" s="201"/>
      <c r="H905" s="202"/>
      <c r="I905" s="40"/>
      <c r="J905" s="61"/>
      <c r="K905" s="82">
        <v>3.3</v>
      </c>
      <c r="N905" s="32"/>
    </row>
    <row r="906" spans="2:17" ht="23.25" customHeight="1" x14ac:dyDescent="0.2">
      <c r="B906" s="62"/>
      <c r="C906" s="60" t="s">
        <v>10</v>
      </c>
      <c r="D906" s="200" t="s">
        <v>535</v>
      </c>
      <c r="E906" s="201"/>
      <c r="F906" s="201"/>
      <c r="G906" s="201"/>
      <c r="H906" s="202"/>
      <c r="I906" s="40"/>
      <c r="J906" s="61"/>
      <c r="K906" s="82">
        <f>9.01*3.1</f>
        <v>27.931000000000001</v>
      </c>
      <c r="N906" s="32"/>
    </row>
    <row r="907" spans="2:17" x14ac:dyDescent="0.2">
      <c r="B907" s="62"/>
      <c r="C907" s="60" t="s">
        <v>10</v>
      </c>
      <c r="D907" s="55"/>
      <c r="E907" s="56"/>
      <c r="F907" s="56"/>
      <c r="G907" s="56"/>
      <c r="H907" s="57"/>
      <c r="I907" s="40"/>
      <c r="J907" s="61"/>
      <c r="N907" s="32"/>
    </row>
    <row r="908" spans="2:17" ht="23.25" customHeight="1" x14ac:dyDescent="0.2">
      <c r="B908" s="62" t="s">
        <v>9</v>
      </c>
      <c r="C908" s="77">
        <v>15003010</v>
      </c>
      <c r="D908" s="197" t="str">
        <f>UPPER(IF($B908="EDIF",VLOOKUP($C908,[1]EDIF!$A$1:$F$3677,2,0),(IF($B908="INFRA",VLOOKUP($C908,[1]INFRA!$A$1:$F$1859,2,0),(IF($B908="SINAPI",VLOOKUP($C908,[1]SINAPI!$A$1:$G$9552,2,0),(IF($B908="CDHU",VLOOKUP($C908,[1]CDHU!$A$1:$G$5122,2,0),(IF($B908="SIEC",VLOOKUP($C908,[1]SIEC!$A$1:$F$5304,2,0),(IF($B908="DER",VLOOKUP($C908,[1]DER!$A$1:$F$3075,2,0),(IF($B908="FDE",VLOOKUP($C908,[1]FDE!$A$1:$F$3289,2,0),(IF($B908="SICRO",VLOOKUP($C908,[1]SICRO!$A$1:$E$7371,2,0)))))))))))))))))</f>
        <v>ESMALTE SINTÉTICO - ESQUADRIAS E PEÇAS DE SERRALHERIA</v>
      </c>
      <c r="E908" s="198"/>
      <c r="F908" s="198"/>
      <c r="G908" s="198"/>
      <c r="H908" s="199"/>
      <c r="I908" s="46" t="str">
        <f>UPPER(IF($B908="EDIF",VLOOKUP($C908,[1]EDIF!$A$1:$F$3677,3,0),(IF($B908="INFRA",VLOOKUP($C908,[1]INFRA!$A$1:$F$1859,3,0),(IF($B908="SINAPI",VLOOKUP($C908,[1]SINAPI!$A$1:$G$9552,3,0),(IF($B908="CDHU",VLOOKUP($C908,[1]CDHU!$A$1:$G$5122,3,0),(IF($B908="SIEC",VLOOKUP($C908,[1]SIEC!$A$1:$F$5304,3,0),(IF($B908="DER",VLOOKUP($C908,[1]DER!$A$1:$F$2075,3,0),(IF($B908="FDE",VLOOKUP($C908,[1]FDE!$A$1:$F$3289,3,0),(IF($B908="SICRO",VLOOKUP($C908,[1]SICRO!$A$1:$E$7371,3,0)))))))))))))))))</f>
        <v>M2</v>
      </c>
      <c r="J908" s="61">
        <f t="shared" ref="J908" si="664">ROUND(SUM(K908:K910),2)</f>
        <v>1.2</v>
      </c>
      <c r="L908" s="1" t="str">
        <f>UPPER(ROUND((IF($B908="EDIF",VLOOKUP($C908,[1]EDIF!$A$1:$F$3677,4,0),(IF($B908="INFRA",VLOOKUP($C908,[1]INFRA!$A$1:$F$1859,4,0),(IF($B908="SINAPI",VLOOKUP($C908,[1]SINAPI!$A$1:$G$9552,4,0),(IF($B908="CDHU",VLOOKUP($C908,[1]CDHU!$A$1:$G$5122,6,0),(IF($B908="SIEC",VLOOKUP($C908,[1]SIEC!$A$1:$F$5304,5,0),(IF($B908="DER",VLOOKUP($C908,[1]DER!$A$1:$F$3075,5,0),(IF($B908="FDE",VLOOKUP($C908,[1]FDE!$A$1:$F$3289,5,0),(IF($B908="SICRO",VLOOKUP($C908,[1]SICRO!$A$1:$E$7371,4,0))))))))))))))))),2))</f>
        <v>55,08</v>
      </c>
      <c r="M908" s="1">
        <f t="shared" ref="M908" si="665">TRUNC(J908*L908,2)</f>
        <v>66.09</v>
      </c>
      <c r="N908" s="49">
        <f t="shared" ref="N908" si="666">C908</f>
        <v>15003010</v>
      </c>
      <c r="O908" s="1" t="str">
        <f>UPPER(IF($B908="EDIF",VLOOKUP($C908,[1]EDIF!$A$1:$F$2677,5,0),(IF($B908="INFRA",VLOOKUP($C908,[1]INFRA!$A$1:$F$859,5,0),(IF($B908="SINAPI",VLOOKUP($C908,[1]SINAPI!$A$1:$G$7552,7,0),(IF($B908="CDHU",VLOOKUP($C908,[1]CDHU!$A$1:$G$4122,7,0),(IF($B908="SIEC",VLOOKUP($C908,[1]SIEC!$A$1:$F$4304,6,0),(IF($B908="DER",VLOOKUP($C908,[1]DER!$A$1:$F$2075,6,0),(IF($B908="SICRO",VLOOKUP($C908,[1]SICRO!$A$1:$E$6371,5,0)))))))))))))))</f>
        <v>SIURB-E JAN/26</v>
      </c>
    </row>
    <row r="909" spans="2:17" ht="23.25" customHeight="1" x14ac:dyDescent="0.2">
      <c r="B909" s="62"/>
      <c r="C909" s="60" t="s">
        <v>10</v>
      </c>
      <c r="D909" s="200" t="s">
        <v>534</v>
      </c>
      <c r="E909" s="201"/>
      <c r="F909" s="201"/>
      <c r="G909" s="201"/>
      <c r="H909" s="202"/>
      <c r="I909" s="40"/>
      <c r="J909" s="61"/>
      <c r="K909" s="82">
        <f>0.6*1*2</f>
        <v>1.2</v>
      </c>
      <c r="N909" s="32"/>
    </row>
    <row r="910" spans="2:17" x14ac:dyDescent="0.2">
      <c r="B910" s="62"/>
      <c r="C910" s="60" t="s">
        <v>10</v>
      </c>
      <c r="D910" s="55"/>
      <c r="E910" s="56"/>
      <c r="F910" s="56"/>
      <c r="G910" s="56"/>
      <c r="H910" s="57"/>
      <c r="I910" s="40"/>
      <c r="J910" s="61"/>
      <c r="N910" s="32"/>
    </row>
    <row r="911" spans="2:17" ht="23.25" customHeight="1" x14ac:dyDescent="0.2">
      <c r="B911" s="62"/>
      <c r="C911" s="60" t="s">
        <v>8</v>
      </c>
      <c r="D911" s="194" t="s">
        <v>536</v>
      </c>
      <c r="E911" s="195"/>
      <c r="F911" s="195"/>
      <c r="G911" s="195"/>
      <c r="H911" s="196"/>
      <c r="I911" s="43"/>
      <c r="J911" s="61"/>
      <c r="N911" s="32"/>
      <c r="Q911" s="90">
        <f>SUM(Q912:Q1028)</f>
        <v>452335.68000000005</v>
      </c>
    </row>
    <row r="912" spans="2:17" ht="23.25" customHeight="1" x14ac:dyDescent="0.2">
      <c r="B912" s="62"/>
      <c r="C912" s="60" t="s">
        <v>8</v>
      </c>
      <c r="D912" s="194" t="s">
        <v>537</v>
      </c>
      <c r="E912" s="195"/>
      <c r="F912" s="195"/>
      <c r="G912" s="195"/>
      <c r="H912" s="196"/>
      <c r="I912" s="40"/>
      <c r="J912" s="61"/>
      <c r="N912" s="32"/>
      <c r="Q912" s="90">
        <f>SUM(M912:M927)</f>
        <v>20063.409999999996</v>
      </c>
    </row>
    <row r="913" spans="2:17" ht="23.25" customHeight="1" x14ac:dyDescent="0.2">
      <c r="B913" s="62" t="s">
        <v>9</v>
      </c>
      <c r="C913" s="77">
        <v>2050004</v>
      </c>
      <c r="D913" s="197" t="str">
        <f>UPPER(IF($B913="EDIF",VLOOKUP($C913,[1]EDIF!$A$1:$F$3677,2,0),(IF($B913="INFRA",VLOOKUP($C913,[1]INFRA!$A$1:$F$1859,2,0),(IF($B913="SINAPI",VLOOKUP($C913,[1]SINAPI!$A$1:$G$9552,2,0),(IF($B913="CDHU",VLOOKUP($C913,[1]CDHU!$A$1:$G$5122,2,0),(IF($B913="SIEC",VLOOKUP($C913,[1]SIEC!$A$1:$F$5304,2,0),(IF($B913="DER",VLOOKUP($C913,[1]DER!$A$1:$F$3075,2,0),(IF($B913="FDE",VLOOKUP($C913,[1]FDE!$A$1:$F$3289,2,0),(IF($B913="SICRO",VLOOKUP($C913,[1]SICRO!$A$1:$E$7371,2,0)))))))))))))))))</f>
        <v>DEMOLIÇÃO MANUAL DE CONCRETO ARMADO</v>
      </c>
      <c r="E913" s="198"/>
      <c r="F913" s="198"/>
      <c r="G913" s="198"/>
      <c r="H913" s="199"/>
      <c r="I913" s="46" t="str">
        <f>UPPER(IF($B913="EDIF",VLOOKUP($C913,[1]EDIF!$A$1:$F$3677,3,0),(IF($B913="INFRA",VLOOKUP($C913,[1]INFRA!$A$1:$F$1859,3,0),(IF($B913="SINAPI",VLOOKUP($C913,[1]SINAPI!$A$1:$G$9552,3,0),(IF($B913="CDHU",VLOOKUP($C913,[1]CDHU!$A$1:$G$5122,3,0),(IF($B913="SIEC",VLOOKUP($C913,[1]SIEC!$A$1:$F$5304,3,0),(IF($B913="DER",VLOOKUP($C913,[1]DER!$A$1:$F$2075,3,0),(IF($B913="FDE",VLOOKUP($C913,[1]FDE!$A$1:$F$3289,3,0),(IF($B913="SICRO",VLOOKUP($C913,[1]SICRO!$A$1:$E$7371,3,0)))))))))))))))))</f>
        <v>M3</v>
      </c>
      <c r="J913" s="61">
        <f t="shared" ref="J913" si="667">ROUND(SUM(K913:K916),2)</f>
        <v>19.86</v>
      </c>
      <c r="L913" s="1" t="str">
        <f>UPPER(ROUND((IF($B913="EDIF",VLOOKUP($C913,[1]EDIF!$A$1:$F$3677,4,0),(IF($B913="INFRA",VLOOKUP($C913,[1]INFRA!$A$1:$F$1859,4,0),(IF($B913="SINAPI",VLOOKUP($C913,[1]SINAPI!$A$1:$G$9552,4,0),(IF($B913="CDHU",VLOOKUP($C913,[1]CDHU!$A$1:$G$5122,6,0),(IF($B913="SIEC",VLOOKUP($C913,[1]SIEC!$A$1:$F$5304,5,0),(IF($B913="DER",VLOOKUP($C913,[1]DER!$A$1:$F$3075,5,0),(IF($B913="FDE",VLOOKUP($C913,[1]FDE!$A$1:$F$3289,5,0),(IF($B913="SICRO",VLOOKUP($C913,[1]SICRO!$A$1:$E$7371,4,0))))))))))))))))),2))</f>
        <v>517,83</v>
      </c>
      <c r="M913" s="1">
        <f t="shared" ref="M913" si="668">TRUNC(J913*L913,2)</f>
        <v>10284.1</v>
      </c>
      <c r="N913" s="49">
        <f t="shared" ref="N913" si="669">C913</f>
        <v>2050004</v>
      </c>
      <c r="O913" s="1" t="str">
        <f>UPPER(IF($B913="EDIF",VLOOKUP($C913,[1]EDIF!$A$1:$F$2677,5,0),(IF($B913="INFRA",VLOOKUP($C913,[1]INFRA!$A$1:$F$859,5,0),(IF($B913="SINAPI",VLOOKUP($C913,[1]SINAPI!$A$1:$G$7552,7,0),(IF($B913="CDHU",VLOOKUP($C913,[1]CDHU!$A$1:$G$4122,7,0),(IF($B913="SIEC",VLOOKUP($C913,[1]SIEC!$A$1:$F$4304,6,0),(IF($B913="DER",VLOOKUP($C913,[1]DER!$A$1:$F$2075,6,0),(IF($B913="SICRO",VLOOKUP($C913,[1]SICRO!$A$1:$E$6371,5,0)))))))))))))))</f>
        <v>SIURB-E JAN/26</v>
      </c>
    </row>
    <row r="914" spans="2:17" ht="23.25" customHeight="1" x14ac:dyDescent="0.2">
      <c r="B914" s="62"/>
      <c r="C914" s="60" t="s">
        <v>10</v>
      </c>
      <c r="D914" s="200" t="s">
        <v>539</v>
      </c>
      <c r="E914" s="201"/>
      <c r="F914" s="201"/>
      <c r="G914" s="201"/>
      <c r="H914" s="202"/>
      <c r="I914" s="40"/>
      <c r="J914" s="61"/>
      <c r="K914" s="82">
        <f>79.42*0.1</f>
        <v>7.9420000000000002</v>
      </c>
      <c r="N914" s="32"/>
    </row>
    <row r="915" spans="2:17" ht="23.25" customHeight="1" x14ac:dyDescent="0.2">
      <c r="B915" s="62"/>
      <c r="C915" s="60" t="s">
        <v>10</v>
      </c>
      <c r="D915" s="200" t="s">
        <v>553</v>
      </c>
      <c r="E915" s="201"/>
      <c r="F915" s="201"/>
      <c r="G915" s="201"/>
      <c r="H915" s="202"/>
      <c r="I915" s="40"/>
      <c r="J915" s="61"/>
      <c r="K915" s="82">
        <f>119.15*0.1</f>
        <v>11.915000000000001</v>
      </c>
      <c r="N915" s="32"/>
    </row>
    <row r="916" spans="2:17" x14ac:dyDescent="0.2">
      <c r="B916" s="62"/>
      <c r="C916" s="60" t="s">
        <v>10</v>
      </c>
      <c r="D916" s="55"/>
      <c r="E916" s="56"/>
      <c r="F916" s="56"/>
      <c r="G916" s="56"/>
      <c r="H916" s="57"/>
      <c r="I916" s="40"/>
      <c r="J916" s="61"/>
      <c r="N916" s="32"/>
    </row>
    <row r="917" spans="2:17" ht="23.25" customHeight="1" x14ac:dyDescent="0.2">
      <c r="B917" s="62" t="s">
        <v>9</v>
      </c>
      <c r="C917" s="77">
        <v>17060101</v>
      </c>
      <c r="D917" s="197" t="str">
        <f>UPPER(IF($B917="EDIF",VLOOKUP($C917,[1]EDIF!$A$1:$F$3677,2,0),(IF($B917="INFRA",VLOOKUP($C917,[1]INFRA!$A$1:$F$1859,2,0),(IF($B917="SINAPI",VLOOKUP($C917,[1]SINAPI!$A$1:$G$9552,2,0),(IF($B917="CDHU",VLOOKUP($C917,[1]CDHU!$A$1:$G$5122,2,0),(IF($B917="SIEC",VLOOKUP($C917,[1]SIEC!$A$1:$F$5304,2,0),(IF($B917="DER",VLOOKUP($C917,[1]DER!$A$1:$F$3075,2,0),(IF($B917="FDE",VLOOKUP($C917,[1]FDE!$A$1:$F$3289,2,0),(IF($B917="SICRO",VLOOKUP($C917,[1]SICRO!$A$1:$E$7371,2,0)))))))))))))))))</f>
        <v>RETIRADA DE PISO INTERTRAVADO</v>
      </c>
      <c r="E917" s="198"/>
      <c r="F917" s="198"/>
      <c r="G917" s="198"/>
      <c r="H917" s="199"/>
      <c r="I917" s="46" t="str">
        <f>UPPER(IF($B917="EDIF",VLOOKUP($C917,[1]EDIF!$A$1:$F$3677,3,0),(IF($B917="INFRA",VLOOKUP($C917,[1]INFRA!$A$1:$F$1859,3,0),(IF($B917="SINAPI",VLOOKUP($C917,[1]SINAPI!$A$1:$G$9552,3,0),(IF($B917="CDHU",VLOOKUP($C917,[1]CDHU!$A$1:$G$5122,3,0),(IF($B917="SIEC",VLOOKUP($C917,[1]SIEC!$A$1:$F$5304,3,0),(IF($B917="DER",VLOOKUP($C917,[1]DER!$A$1:$F$2075,3,0),(IF($B917="FDE",VLOOKUP($C917,[1]FDE!$A$1:$F$3289,3,0),(IF($B917="SICRO",VLOOKUP($C917,[1]SICRO!$A$1:$E$7371,3,0)))))))))))))))))</f>
        <v>M2</v>
      </c>
      <c r="J917" s="61">
        <f t="shared" ref="J917" si="670">ROUND(SUM(K917:K919),2)</f>
        <v>94.72</v>
      </c>
      <c r="L917" s="1" t="str">
        <f>UPPER(ROUND((IF($B917="EDIF",VLOOKUP($C917,[1]EDIF!$A$1:$F$3677,4,0),(IF($B917="INFRA",VLOOKUP($C917,[1]INFRA!$A$1:$F$1859,4,0),(IF($B917="SINAPI",VLOOKUP($C917,[1]SINAPI!$A$1:$G$9552,4,0),(IF($B917="CDHU",VLOOKUP($C917,[1]CDHU!$A$1:$G$5122,6,0),(IF($B917="SIEC",VLOOKUP($C917,[1]SIEC!$A$1:$F$5304,5,0),(IF($B917="DER",VLOOKUP($C917,[1]DER!$A$1:$F$3075,5,0),(IF($B917="FDE",VLOOKUP($C917,[1]FDE!$A$1:$F$3289,5,0),(IF($B917="SICRO",VLOOKUP($C917,[1]SICRO!$A$1:$E$7371,4,0))))))))))))))))),2))</f>
        <v>2,07</v>
      </c>
      <c r="M917" s="1">
        <f t="shared" ref="M917" si="671">TRUNC(J917*L917,2)</f>
        <v>196.07</v>
      </c>
      <c r="N917" s="49">
        <f t="shared" ref="N917" si="672">C917</f>
        <v>17060101</v>
      </c>
      <c r="O917" s="1" t="str">
        <f>UPPER(IF($B917="EDIF",VLOOKUP($C917,[1]EDIF!$A$1:$F$2677,5,0),(IF($B917="INFRA",VLOOKUP($C917,[1]INFRA!$A$1:$F$859,5,0),(IF($B917="SINAPI",VLOOKUP($C917,[1]SINAPI!$A$1:$G$7552,7,0),(IF($B917="CDHU",VLOOKUP($C917,[1]CDHU!$A$1:$G$4122,7,0),(IF($B917="SIEC",VLOOKUP($C917,[1]SIEC!$A$1:$F$4304,6,0),(IF($B917="DER",VLOOKUP($C917,[1]DER!$A$1:$F$2075,6,0),(IF($B917="SICRO",VLOOKUP($C917,[1]SICRO!$A$1:$E$6371,5,0)))))))))))))))</f>
        <v>SIURB-E JAN/26</v>
      </c>
    </row>
    <row r="918" spans="2:17" ht="23.25" customHeight="1" x14ac:dyDescent="0.2">
      <c r="B918" s="62"/>
      <c r="C918" s="60" t="s">
        <v>10</v>
      </c>
      <c r="D918" s="200" t="s">
        <v>540</v>
      </c>
      <c r="E918" s="201"/>
      <c r="F918" s="201"/>
      <c r="G918" s="201"/>
      <c r="H918" s="202"/>
      <c r="I918" s="40"/>
      <c r="J918" s="61"/>
      <c r="K918" s="82">
        <v>94.722999999999999</v>
      </c>
      <c r="N918" s="32"/>
    </row>
    <row r="919" spans="2:17" x14ac:dyDescent="0.2">
      <c r="B919" s="62"/>
      <c r="C919" s="60" t="s">
        <v>10</v>
      </c>
      <c r="D919" s="55"/>
      <c r="E919" s="56"/>
      <c r="F919" s="56"/>
      <c r="G919" s="56"/>
      <c r="H919" s="57"/>
      <c r="I919" s="40"/>
      <c r="J919" s="61"/>
      <c r="N919" s="32"/>
    </row>
    <row r="920" spans="2:17" ht="23.25" customHeight="1" x14ac:dyDescent="0.2">
      <c r="B920" s="62" t="s">
        <v>9</v>
      </c>
      <c r="C920" s="77">
        <v>17060095</v>
      </c>
      <c r="D920" s="197" t="str">
        <f>UPPER(IF($B920="EDIF",VLOOKUP($C920,[1]EDIF!$A$1:$F$3677,2,0),(IF($B920="INFRA",VLOOKUP($C920,[1]INFRA!$A$1:$F$1859,2,0),(IF($B920="SINAPI",VLOOKUP($C920,[1]SINAPI!$A$1:$G$9552,2,0),(IF($B920="CDHU",VLOOKUP($C920,[1]CDHU!$A$1:$G$5122,2,0),(IF($B920="SIEC",VLOOKUP($C920,[1]SIEC!$A$1:$F$5304,2,0),(IF($B920="DER",VLOOKUP($C920,[1]DER!$A$1:$F$3075,2,0),(IF($B920="FDE",VLOOKUP($C920,[1]FDE!$A$1:$F$3289,2,0),(IF($B920="SICRO",VLOOKUP($C920,[1]SICRO!$A$1:$E$7371,2,0)))))))))))))))))</f>
        <v>RETIRADA DE ALAMBRADO EM TELA INCLUSIVE ESTRUTURA DE SUSTENTAÇÃO (FP.04)</v>
      </c>
      <c r="E920" s="198"/>
      <c r="F920" s="198"/>
      <c r="G920" s="198"/>
      <c r="H920" s="199"/>
      <c r="I920" s="46" t="str">
        <f>UPPER(IF($B920="EDIF",VLOOKUP($C920,[1]EDIF!$A$1:$F$3677,3,0),(IF($B920="INFRA",VLOOKUP($C920,[1]INFRA!$A$1:$F$1859,3,0),(IF($B920="SINAPI",VLOOKUP($C920,[1]SINAPI!$A$1:$G$9552,3,0),(IF($B920="CDHU",VLOOKUP($C920,[1]CDHU!$A$1:$G$5122,3,0),(IF($B920="SIEC",VLOOKUP($C920,[1]SIEC!$A$1:$F$5304,3,0),(IF($B920="DER",VLOOKUP($C920,[1]DER!$A$1:$F$2075,3,0),(IF($B920="FDE",VLOOKUP($C920,[1]FDE!$A$1:$F$3289,3,0),(IF($B920="SICRO",VLOOKUP($C920,[1]SICRO!$A$1:$E$7371,3,0)))))))))))))))))</f>
        <v>M</v>
      </c>
      <c r="J920" s="61">
        <f t="shared" ref="J920" si="673">ROUND(SUM(K920:K922),2)</f>
        <v>128</v>
      </c>
      <c r="L920" s="1" t="str">
        <f>UPPER(ROUND((IF($B920="EDIF",VLOOKUP($C920,[1]EDIF!$A$1:$F$3677,4,0),(IF($B920="INFRA",VLOOKUP($C920,[1]INFRA!$A$1:$F$1859,4,0),(IF($B920="SINAPI",VLOOKUP($C920,[1]SINAPI!$A$1:$G$9552,4,0),(IF($B920="CDHU",VLOOKUP($C920,[1]CDHU!$A$1:$G$5122,6,0),(IF($B920="SIEC",VLOOKUP($C920,[1]SIEC!$A$1:$F$5304,5,0),(IF($B920="DER",VLOOKUP($C920,[1]DER!$A$1:$F$3075,5,0),(IF($B920="FDE",VLOOKUP($C920,[1]FDE!$A$1:$F$3289,5,0),(IF($B920="SICRO",VLOOKUP($C920,[1]SICRO!$A$1:$E$7371,4,0))))))))))))))))),2))</f>
        <v>67,13</v>
      </c>
      <c r="M920" s="1">
        <f t="shared" ref="M920" si="674">TRUNC(J920*L920,2)</f>
        <v>8592.64</v>
      </c>
      <c r="N920" s="49">
        <f t="shared" ref="N920" si="675">C920</f>
        <v>17060095</v>
      </c>
      <c r="O920" s="1" t="str">
        <f>UPPER(IF($B920="EDIF",VLOOKUP($C920,[1]EDIF!$A$1:$F$2677,5,0),(IF($B920="INFRA",VLOOKUP($C920,[1]INFRA!$A$1:$F$859,5,0),(IF($B920="SINAPI",VLOOKUP($C920,[1]SINAPI!$A$1:$G$7552,7,0),(IF($B920="CDHU",VLOOKUP($C920,[1]CDHU!$A$1:$G$4122,7,0),(IF($B920="SIEC",VLOOKUP($C920,[1]SIEC!$A$1:$F$4304,6,0),(IF($B920="DER",VLOOKUP($C920,[1]DER!$A$1:$F$2075,6,0),(IF($B920="SICRO",VLOOKUP($C920,[1]SICRO!$A$1:$E$6371,5,0)))))))))))))))</f>
        <v>SIURB-E JAN/26</v>
      </c>
    </row>
    <row r="921" spans="2:17" ht="23.25" customHeight="1" x14ac:dyDescent="0.2">
      <c r="B921" s="62"/>
      <c r="C921" s="60" t="s">
        <v>10</v>
      </c>
      <c r="D921" s="200" t="s">
        <v>541</v>
      </c>
      <c r="E921" s="201"/>
      <c r="F921" s="201"/>
      <c r="G921" s="201"/>
      <c r="H921" s="202"/>
      <c r="I921" s="40"/>
      <c r="J921" s="61"/>
      <c r="K921" s="82">
        <v>128</v>
      </c>
      <c r="N921" s="32"/>
    </row>
    <row r="922" spans="2:17" x14ac:dyDescent="0.2">
      <c r="B922" s="62"/>
      <c r="C922" s="60" t="s">
        <v>10</v>
      </c>
      <c r="D922" s="55"/>
      <c r="E922" s="56"/>
      <c r="F922" s="56"/>
      <c r="G922" s="56"/>
      <c r="H922" s="57"/>
      <c r="I922" s="40"/>
      <c r="J922" s="61"/>
      <c r="N922" s="32"/>
    </row>
    <row r="923" spans="2:17" ht="23.25" customHeight="1" x14ac:dyDescent="0.2">
      <c r="B923" s="62" t="s">
        <v>9</v>
      </c>
      <c r="C923" s="77">
        <v>17060094</v>
      </c>
      <c r="D923" s="197" t="str">
        <f>UPPER(IF($B923="EDIF",VLOOKUP($C923,[1]EDIF!$A$1:$F$3677,2,0),(IF($B923="INFRA",VLOOKUP($C923,[1]INFRA!$A$1:$F$1859,2,0),(IF($B923="SINAPI",VLOOKUP($C923,[1]SINAPI!$A$1:$G$9552,2,0),(IF($B923="CDHU",VLOOKUP($C923,[1]CDHU!$A$1:$G$5122,2,0),(IF($B923="SIEC",VLOOKUP($C923,[1]SIEC!$A$1:$F$5304,2,0),(IF($B923="DER",VLOOKUP($C923,[1]DER!$A$1:$F$3075,2,0),(IF($B923="FDE",VLOOKUP($C923,[1]FDE!$A$1:$F$3289,2,0),(IF($B923="SICRO",VLOOKUP($C923,[1]SICRO!$A$1:$E$7371,2,0)))))))))))))))))</f>
        <v>RETIRADA DE PORTÃO DE FERRO PERFILADO TIPO PQ (GP5/GPM1)</v>
      </c>
      <c r="E923" s="198"/>
      <c r="F923" s="198"/>
      <c r="G923" s="198"/>
      <c r="H923" s="199"/>
      <c r="I923" s="46" t="str">
        <f>UPPER(IF($B923="EDIF",VLOOKUP($C923,[1]EDIF!$A$1:$F$3677,3,0),(IF($B923="INFRA",VLOOKUP($C923,[1]INFRA!$A$1:$F$1859,3,0),(IF($B923="SINAPI",VLOOKUP($C923,[1]SINAPI!$A$1:$G$9552,3,0),(IF($B923="CDHU",VLOOKUP($C923,[1]CDHU!$A$1:$G$5122,3,0),(IF($B923="SIEC",VLOOKUP($C923,[1]SIEC!$A$1:$F$5304,3,0),(IF($B923="DER",VLOOKUP($C923,[1]DER!$A$1:$F$2075,3,0),(IF($B923="FDE",VLOOKUP($C923,[1]FDE!$A$1:$F$3289,3,0),(IF($B923="SICRO",VLOOKUP($C923,[1]SICRO!$A$1:$E$7371,3,0)))))))))))))))))</f>
        <v>M2</v>
      </c>
      <c r="J923" s="61">
        <f>ROUND(SUM(K923:K926),2)</f>
        <v>26</v>
      </c>
      <c r="L923" s="1" t="str">
        <f>UPPER(ROUND((IF($B923="EDIF",VLOOKUP($C923,[1]EDIF!$A$1:$F$3677,4,0),(IF($B923="INFRA",VLOOKUP($C923,[1]INFRA!$A$1:$F$1859,4,0),(IF($B923="SINAPI",VLOOKUP($C923,[1]SINAPI!$A$1:$G$9552,4,0),(IF($B923="CDHU",VLOOKUP($C923,[1]CDHU!$A$1:$G$5122,6,0),(IF($B923="SIEC",VLOOKUP($C923,[1]SIEC!$A$1:$F$5304,5,0),(IF($B923="DER",VLOOKUP($C923,[1]DER!$A$1:$F$3075,5,0),(IF($B923="FDE",VLOOKUP($C923,[1]FDE!$A$1:$F$3289,5,0),(IF($B923="SICRO",VLOOKUP($C923,[1]SICRO!$A$1:$E$7371,4,0))))))))))))))))),2))</f>
        <v>38,1</v>
      </c>
      <c r="M923" s="1">
        <f t="shared" ref="M923" si="676">TRUNC(J923*L923,2)</f>
        <v>990.6</v>
      </c>
      <c r="N923" s="49">
        <f t="shared" ref="N923" si="677">C923</f>
        <v>17060094</v>
      </c>
      <c r="O923" s="1" t="str">
        <f>UPPER(IF($B923="EDIF",VLOOKUP($C923,[1]EDIF!$A$1:$F$2677,5,0),(IF($B923="INFRA",VLOOKUP($C923,[1]INFRA!$A$1:$F$859,5,0),(IF($B923="SINAPI",VLOOKUP($C923,[1]SINAPI!$A$1:$G$7552,7,0),(IF($B923="CDHU",VLOOKUP($C923,[1]CDHU!$A$1:$G$4122,7,0),(IF($B923="SIEC",VLOOKUP($C923,[1]SIEC!$A$1:$F$4304,6,0),(IF($B923="DER",VLOOKUP($C923,[1]DER!$A$1:$F$2075,6,0),(IF($B923="SICRO",VLOOKUP($C923,[1]SICRO!$A$1:$E$6371,5,0)))))))))))))))</f>
        <v>SIURB-E JAN/26</v>
      </c>
    </row>
    <row r="924" spans="2:17" ht="23.25" customHeight="1" x14ac:dyDescent="0.2">
      <c r="B924" s="62"/>
      <c r="C924" s="60" t="s">
        <v>10</v>
      </c>
      <c r="D924" s="200" t="s">
        <v>542</v>
      </c>
      <c r="E924" s="201"/>
      <c r="F924" s="201"/>
      <c r="G924" s="201"/>
      <c r="H924" s="202"/>
      <c r="I924" s="40"/>
      <c r="J924" s="61"/>
      <c r="K924" s="82">
        <f>5*2</f>
        <v>10</v>
      </c>
      <c r="N924" s="32"/>
    </row>
    <row r="925" spans="2:17" ht="23.25" customHeight="1" x14ac:dyDescent="0.2">
      <c r="B925" s="62"/>
      <c r="C925" s="60" t="s">
        <v>10</v>
      </c>
      <c r="D925" s="200" t="s">
        <v>543</v>
      </c>
      <c r="E925" s="201"/>
      <c r="F925" s="201"/>
      <c r="G925" s="201"/>
      <c r="H925" s="202"/>
      <c r="I925" s="40"/>
      <c r="J925" s="61"/>
      <c r="K925" s="82">
        <f>4*2</f>
        <v>8</v>
      </c>
      <c r="N925" s="32"/>
    </row>
    <row r="926" spans="2:17" ht="23.25" customHeight="1" x14ac:dyDescent="0.2">
      <c r="B926" s="62"/>
      <c r="C926" s="60" t="s">
        <v>10</v>
      </c>
      <c r="D926" s="200" t="s">
        <v>543</v>
      </c>
      <c r="E926" s="201"/>
      <c r="F926" s="201"/>
      <c r="G926" s="201"/>
      <c r="H926" s="202"/>
      <c r="I926" s="40"/>
      <c r="J926" s="61"/>
      <c r="K926" s="82">
        <f>4*2</f>
        <v>8</v>
      </c>
      <c r="N926" s="32"/>
    </row>
    <row r="927" spans="2:17" x14ac:dyDescent="0.2">
      <c r="B927" s="62"/>
      <c r="C927" s="60" t="s">
        <v>10</v>
      </c>
      <c r="D927" s="55"/>
      <c r="E927" s="56"/>
      <c r="F927" s="56"/>
      <c r="G927" s="56"/>
      <c r="H927" s="57"/>
      <c r="I927" s="40"/>
      <c r="J927" s="61"/>
      <c r="N927" s="32"/>
    </row>
    <row r="928" spans="2:17" ht="23.25" customHeight="1" x14ac:dyDescent="0.2">
      <c r="B928" s="62"/>
      <c r="C928" s="60" t="s">
        <v>8</v>
      </c>
      <c r="D928" s="194" t="s">
        <v>544</v>
      </c>
      <c r="E928" s="195"/>
      <c r="F928" s="195"/>
      <c r="G928" s="195"/>
      <c r="H928" s="196"/>
      <c r="I928" s="40"/>
      <c r="J928" s="61"/>
      <c r="N928" s="32"/>
      <c r="Q928" s="90">
        <f>SUM(M928:M974)</f>
        <v>432272.27000000008</v>
      </c>
    </row>
    <row r="929" spans="2:15" ht="23.25" customHeight="1" x14ac:dyDescent="0.2">
      <c r="B929" s="62" t="s">
        <v>9</v>
      </c>
      <c r="C929" s="77">
        <v>17001027</v>
      </c>
      <c r="D929" s="197" t="str">
        <f>UPPER(IF($B929="EDIF",VLOOKUP($C929,[1]EDIF!$A$1:$F$3677,2,0),(IF($B929="INFRA",VLOOKUP($C929,[1]INFRA!$A$1:$F$1859,2,0),(IF($B929="SINAPI",VLOOKUP($C929,[1]SINAPI!$A$1:$G$9552,2,0),(IF($B929="CDHU",VLOOKUP($C929,[1]CDHU!$A$1:$G$5122,2,0),(IF($B929="SIEC",VLOOKUP($C929,[1]SIEC!$A$1:$F$5304,2,0),(IF($B929="DER",VLOOKUP($C929,[1]DER!$A$1:$F$3075,2,0),(IF($B929="FDE",VLOOKUP($C929,[1]FDE!$A$1:$F$3289,2,0),(IF($B929="SICRO",VLOOKUP($C929,[1]SICRO!$A$1:$E$7371,2,0)))))))))))))))))</f>
        <v>FP.04 - ALAMBRADO EM TUBO GALVANIZADO E TELA GALVANIZADA H=2,00M</v>
      </c>
      <c r="E929" s="198"/>
      <c r="F929" s="198"/>
      <c r="G929" s="198"/>
      <c r="H929" s="199"/>
      <c r="I929" s="46" t="str">
        <f>UPPER(IF($B929="EDIF",VLOOKUP($C929,[1]EDIF!$A$1:$F$3677,3,0),(IF($B929="INFRA",VLOOKUP($C929,[1]INFRA!$A$1:$F$1859,3,0),(IF($B929="SINAPI",VLOOKUP($C929,[1]SINAPI!$A$1:$G$9552,3,0),(IF($B929="CDHU",VLOOKUP($C929,[1]CDHU!$A$1:$G$5122,3,0),(IF($B929="SIEC",VLOOKUP($C929,[1]SIEC!$A$1:$F$5304,3,0),(IF($B929="DER",VLOOKUP($C929,[1]DER!$A$1:$F$2075,3,0),(IF($B929="FDE",VLOOKUP($C929,[1]FDE!$A$1:$F$3289,3,0),(IF($B929="SICRO",VLOOKUP($C929,[1]SICRO!$A$1:$E$7371,3,0)))))))))))))))))</f>
        <v>M</v>
      </c>
      <c r="J929" s="61">
        <f t="shared" ref="J929" si="678">ROUND(SUM(K929:K931),2)</f>
        <v>68.459999999999994</v>
      </c>
      <c r="L929" s="1" t="str">
        <f>UPPER(ROUND((IF($B929="EDIF",VLOOKUP($C929,[1]EDIF!$A$1:$F$3677,4,0),(IF($B929="INFRA",VLOOKUP($C929,[1]INFRA!$A$1:$F$1859,4,0),(IF($B929="SINAPI",VLOOKUP($C929,[1]SINAPI!$A$1:$G$9552,4,0),(IF($B929="CDHU",VLOOKUP($C929,[1]CDHU!$A$1:$G$5122,6,0),(IF($B929="SIEC",VLOOKUP($C929,[1]SIEC!$A$1:$F$5304,5,0),(IF($B929="DER",VLOOKUP($C929,[1]DER!$A$1:$F$3075,5,0),(IF($B929="FDE",VLOOKUP($C929,[1]FDE!$A$1:$F$3289,5,0),(IF($B929="SICRO",VLOOKUP($C929,[1]SICRO!$A$1:$E$7371,4,0))))))))))))))))),2))</f>
        <v>590,06</v>
      </c>
      <c r="M929" s="1">
        <f t="shared" ref="M929" si="679">TRUNC(J929*L929,2)</f>
        <v>40395.5</v>
      </c>
      <c r="N929" s="49">
        <f t="shared" ref="N929" si="680">C929</f>
        <v>17001027</v>
      </c>
      <c r="O929" s="1" t="str">
        <f>UPPER(IF($B929="EDIF",VLOOKUP($C929,[1]EDIF!$A$1:$F$2677,5,0),(IF($B929="INFRA",VLOOKUP($C929,[1]INFRA!$A$1:$F$859,5,0),(IF($B929="SINAPI",VLOOKUP($C929,[1]SINAPI!$A$1:$G$7552,7,0),(IF($B929="CDHU",VLOOKUP($C929,[1]CDHU!$A$1:$G$4122,7,0),(IF($B929="SIEC",VLOOKUP($C929,[1]SIEC!$A$1:$F$4304,6,0),(IF($B929="DER",VLOOKUP($C929,[1]DER!$A$1:$F$2075,6,0),(IF($B929="SICRO",VLOOKUP($C929,[1]SICRO!$A$1:$E$6371,5,0)))))))))))))))</f>
        <v>SIURB-E JAN/26</v>
      </c>
    </row>
    <row r="930" spans="2:15" ht="23.25" customHeight="1" x14ac:dyDescent="0.2">
      <c r="B930" s="62"/>
      <c r="C930" s="60" t="s">
        <v>10</v>
      </c>
      <c r="D930" s="200">
        <v>68.459999999999994</v>
      </c>
      <c r="E930" s="201"/>
      <c r="F930" s="201"/>
      <c r="G930" s="201"/>
      <c r="H930" s="202"/>
      <c r="I930" s="40"/>
      <c r="J930" s="61"/>
      <c r="K930" s="82">
        <v>68.459999999999994</v>
      </c>
      <c r="N930" s="32"/>
    </row>
    <row r="931" spans="2:15" x14ac:dyDescent="0.2">
      <c r="B931" s="62"/>
      <c r="C931" s="60" t="s">
        <v>10</v>
      </c>
      <c r="D931" s="55"/>
      <c r="E931" s="56"/>
      <c r="F931" s="56"/>
      <c r="G931" s="56"/>
      <c r="H931" s="57"/>
      <c r="I931" s="40"/>
      <c r="J931" s="61"/>
      <c r="N931" s="32"/>
    </row>
    <row r="932" spans="2:15" ht="23.25" customHeight="1" x14ac:dyDescent="0.2">
      <c r="B932" s="62" t="s">
        <v>9</v>
      </c>
      <c r="C932" s="77">
        <v>17001082</v>
      </c>
      <c r="D932" s="197" t="str">
        <f>UPPER(IF($B932="EDIF",VLOOKUP($C932,[1]EDIF!$A$1:$F$3677,2,0),(IF($B932="INFRA",VLOOKUP($C932,[1]INFRA!$A$1:$F$1859,2,0),(IF($B932="SINAPI",VLOOKUP($C932,[1]SINAPI!$A$1:$G$9552,2,0),(IF($B932="CDHU",VLOOKUP($C932,[1]CDHU!$A$1:$G$5122,2,0),(IF($B932="SIEC",VLOOKUP($C932,[1]SIEC!$A$1:$F$5304,2,0),(IF($B932="DER",VLOOKUP($C932,[1]DER!$A$1:$F$3075,2,0),(IF($B932="FDE",VLOOKUP($C932,[1]FDE!$A$1:$F$3289,2,0),(IF($B932="SICRO",VLOOKUP($C932,[1]SICRO!$A$1:$E$7371,2,0)))))))))))))))))</f>
        <v>FV15/16 - MURO FECHO EM BLOCO E ESTRUT. CONCRETO FUND. EM BROCAS (H=2,5M)</v>
      </c>
      <c r="E932" s="198"/>
      <c r="F932" s="198"/>
      <c r="G932" s="198"/>
      <c r="H932" s="199"/>
      <c r="I932" s="46" t="str">
        <f>UPPER(IF($B932="EDIF",VLOOKUP($C932,[1]EDIF!$A$1:$F$3677,3,0),(IF($B932="INFRA",VLOOKUP($C932,[1]INFRA!$A$1:$F$1859,3,0),(IF($B932="SINAPI",VLOOKUP($C932,[1]SINAPI!$A$1:$G$9552,3,0),(IF($B932="CDHU",VLOOKUP($C932,[1]CDHU!$A$1:$G$5122,3,0),(IF($B932="SIEC",VLOOKUP($C932,[1]SIEC!$A$1:$F$5304,3,0),(IF($B932="DER",VLOOKUP($C932,[1]DER!$A$1:$F$2075,3,0),(IF($B932="FDE",VLOOKUP($C932,[1]FDE!$A$1:$F$3289,3,0),(IF($B932="SICRO",VLOOKUP($C932,[1]SICRO!$A$1:$E$7371,3,0)))))))))))))))))</f>
        <v>M</v>
      </c>
      <c r="J932" s="61">
        <f t="shared" ref="J932" si="681">ROUND(SUM(K932:K934),2)</f>
        <v>183.47</v>
      </c>
      <c r="L932" s="1" t="str">
        <f>UPPER(ROUND((IF($B932="EDIF",VLOOKUP($C932,[1]EDIF!$A$1:$F$3677,4,0),(IF($B932="INFRA",VLOOKUP($C932,[1]INFRA!$A$1:$F$1859,4,0),(IF($B932="SINAPI",VLOOKUP($C932,[1]SINAPI!$A$1:$G$9552,4,0),(IF($B932="CDHU",VLOOKUP($C932,[1]CDHU!$A$1:$G$5122,6,0),(IF($B932="SIEC",VLOOKUP($C932,[1]SIEC!$A$1:$F$5304,5,0),(IF($B932="DER",VLOOKUP($C932,[1]DER!$A$1:$F$3075,5,0),(IF($B932="FDE",VLOOKUP($C932,[1]FDE!$A$1:$F$3289,5,0),(IF($B932="SICRO",VLOOKUP($C932,[1]SICRO!$A$1:$E$7371,4,0))))))))))))))))),2))</f>
        <v>1136,33</v>
      </c>
      <c r="M932" s="1">
        <f t="shared" ref="M932" si="682">TRUNC(J932*L932,2)</f>
        <v>208482.46</v>
      </c>
      <c r="N932" s="49">
        <f t="shared" ref="N932" si="683">C932</f>
        <v>17001082</v>
      </c>
      <c r="O932" s="1" t="str">
        <f>UPPER(IF($B932="EDIF",VLOOKUP($C932,[1]EDIF!$A$1:$F$2677,5,0),(IF($B932="INFRA",VLOOKUP($C932,[1]INFRA!$A$1:$F$859,5,0),(IF($B932="SINAPI",VLOOKUP($C932,[1]SINAPI!$A$1:$G$7552,7,0),(IF($B932="CDHU",VLOOKUP($C932,[1]CDHU!$A$1:$G$4122,7,0),(IF($B932="SIEC",VLOOKUP($C932,[1]SIEC!$A$1:$F$4304,6,0),(IF($B932="DER",VLOOKUP($C932,[1]DER!$A$1:$F$2075,6,0),(IF($B932="SICRO",VLOOKUP($C932,[1]SICRO!$A$1:$E$6371,5,0)))))))))))))))</f>
        <v>SIURB-E JAN/26</v>
      </c>
    </row>
    <row r="933" spans="2:15" ht="23.25" customHeight="1" x14ac:dyDescent="0.2">
      <c r="B933" s="62"/>
      <c r="C933" s="60" t="s">
        <v>10</v>
      </c>
      <c r="D933" s="200" t="s">
        <v>558</v>
      </c>
      <c r="E933" s="201"/>
      <c r="F933" s="201"/>
      <c r="G933" s="201"/>
      <c r="H933" s="202"/>
      <c r="I933" s="40"/>
      <c r="J933" s="61"/>
      <c r="K933" s="82">
        <f>52.5+120.2+10.77</f>
        <v>183.47</v>
      </c>
      <c r="N933" s="32"/>
    </row>
    <row r="934" spans="2:15" x14ac:dyDescent="0.2">
      <c r="B934" s="62"/>
      <c r="C934" s="60" t="s">
        <v>10</v>
      </c>
      <c r="D934" s="55"/>
      <c r="E934" s="56"/>
      <c r="F934" s="56"/>
      <c r="G934" s="56"/>
      <c r="H934" s="57"/>
      <c r="I934" s="40"/>
      <c r="J934" s="61"/>
      <c r="N934" s="32"/>
    </row>
    <row r="935" spans="2:15" ht="23.25" customHeight="1" x14ac:dyDescent="0.2">
      <c r="B935" s="62" t="s">
        <v>9</v>
      </c>
      <c r="C935" s="77">
        <v>17001083</v>
      </c>
      <c r="D935" s="197" t="str">
        <f>UPPER(IF($B935="EDIF",VLOOKUP($C935,[1]EDIF!$A$1:$F$3677,2,0),(IF($B935="INFRA",VLOOKUP($C935,[1]INFRA!$A$1:$F$1859,2,0),(IF($B935="SINAPI",VLOOKUP($C935,[1]SINAPI!$A$1:$G$9552,2,0),(IF($B935="CDHU",VLOOKUP($C935,[1]CDHU!$A$1:$G$5122,2,0),(IF($B935="SIEC",VLOOKUP($C935,[1]SIEC!$A$1:$F$5304,2,0),(IF($B935="DER",VLOOKUP($C935,[1]DER!$A$1:$F$3075,2,0),(IF($B935="FDE",VLOOKUP($C935,[1]FDE!$A$1:$F$3289,2,0),(IF($B935="SICRO",VLOOKUP($C935,[1]SICRO!$A$1:$E$7371,2,0)))))))))))))))))</f>
        <v>MURETA EM BLOCOS DE CONCRETO H=0,50M (REVESTIDO)</v>
      </c>
      <c r="E935" s="198"/>
      <c r="F935" s="198"/>
      <c r="G935" s="198"/>
      <c r="H935" s="199"/>
      <c r="I935" s="46" t="str">
        <f>UPPER(IF($B935="EDIF",VLOOKUP($C935,[1]EDIF!$A$1:$F$3677,3,0),(IF($B935="INFRA",VLOOKUP($C935,[1]INFRA!$A$1:$F$1859,3,0),(IF($B935="SINAPI",VLOOKUP($C935,[1]SINAPI!$A$1:$G$9552,3,0),(IF($B935="CDHU",VLOOKUP($C935,[1]CDHU!$A$1:$G$5122,3,0),(IF($B935="SIEC",VLOOKUP($C935,[1]SIEC!$A$1:$F$5304,3,0),(IF($B935="DER",VLOOKUP($C935,[1]DER!$A$1:$F$2075,3,0),(IF($B935="FDE",VLOOKUP($C935,[1]FDE!$A$1:$F$3289,3,0),(IF($B935="SICRO",VLOOKUP($C935,[1]SICRO!$A$1:$E$7371,3,0)))))))))))))))))</f>
        <v>M</v>
      </c>
      <c r="J935" s="61">
        <f t="shared" ref="J935" si="684">ROUND(SUM(K935:K937),2)</f>
        <v>15.8</v>
      </c>
      <c r="L935" s="1" t="str">
        <f>UPPER(ROUND((IF($B935="EDIF",VLOOKUP($C935,[1]EDIF!$A$1:$F$3677,4,0),(IF($B935="INFRA",VLOOKUP($C935,[1]INFRA!$A$1:$F$1859,4,0),(IF($B935="SINAPI",VLOOKUP($C935,[1]SINAPI!$A$1:$G$9552,4,0),(IF($B935="CDHU",VLOOKUP($C935,[1]CDHU!$A$1:$G$5122,6,0),(IF($B935="SIEC",VLOOKUP($C935,[1]SIEC!$A$1:$F$5304,5,0),(IF($B935="DER",VLOOKUP($C935,[1]DER!$A$1:$F$3075,5,0),(IF($B935="FDE",VLOOKUP($C935,[1]FDE!$A$1:$F$3289,5,0),(IF($B935="SICRO",VLOOKUP($C935,[1]SICRO!$A$1:$E$7371,4,0))))))))))))))))),2))</f>
        <v>225,93</v>
      </c>
      <c r="M935" s="1">
        <f t="shared" ref="M935" si="685">TRUNC(J935*L935,2)</f>
        <v>3569.69</v>
      </c>
      <c r="N935" s="49">
        <f t="shared" ref="N935" si="686">C935</f>
        <v>17001083</v>
      </c>
      <c r="O935" s="1" t="str">
        <f>UPPER(IF($B935="EDIF",VLOOKUP($C935,[1]EDIF!$A$1:$F$2677,5,0),(IF($B935="INFRA",VLOOKUP($C935,[1]INFRA!$A$1:$F$859,5,0),(IF($B935="SINAPI",VLOOKUP($C935,[1]SINAPI!$A$1:$G$7552,7,0),(IF($B935="CDHU",VLOOKUP($C935,[1]CDHU!$A$1:$G$4122,7,0),(IF($B935="SIEC",VLOOKUP($C935,[1]SIEC!$A$1:$F$4304,6,0),(IF($B935="DER",VLOOKUP($C935,[1]DER!$A$1:$F$2075,6,0),(IF($B935="SICRO",VLOOKUP($C935,[1]SICRO!$A$1:$E$6371,5,0)))))))))))))))</f>
        <v>SIURB-E JAN/26</v>
      </c>
    </row>
    <row r="936" spans="2:15" ht="23.25" customHeight="1" x14ac:dyDescent="0.2">
      <c r="B936" s="62"/>
      <c r="C936" s="60" t="s">
        <v>10</v>
      </c>
      <c r="D936" s="200" t="s">
        <v>546</v>
      </c>
      <c r="E936" s="201"/>
      <c r="F936" s="201"/>
      <c r="G936" s="201"/>
      <c r="H936" s="202"/>
      <c r="I936" s="40"/>
      <c r="J936" s="61"/>
      <c r="K936" s="82">
        <f>15.8</f>
        <v>15.8</v>
      </c>
      <c r="N936" s="32"/>
    </row>
    <row r="937" spans="2:15" x14ac:dyDescent="0.2">
      <c r="B937" s="62"/>
      <c r="C937" s="60" t="s">
        <v>10</v>
      </c>
      <c r="D937" s="55"/>
      <c r="E937" s="56"/>
      <c r="F937" s="56"/>
      <c r="G937" s="56"/>
      <c r="H937" s="57"/>
      <c r="I937" s="40"/>
      <c r="J937" s="61"/>
      <c r="N937" s="32"/>
    </row>
    <row r="938" spans="2:15" ht="23.25" customHeight="1" x14ac:dyDescent="0.2">
      <c r="B938" s="62" t="s">
        <v>9</v>
      </c>
      <c r="C938" s="77">
        <v>15001015</v>
      </c>
      <c r="D938" s="197" t="str">
        <f>UPPER(IF($B938="EDIF",VLOOKUP($C938,[1]EDIF!$A$1:$F$3677,2,0),(IF($B938="INFRA",VLOOKUP($C938,[1]INFRA!$A$1:$F$1859,2,0),(IF($B938="SINAPI",VLOOKUP($C938,[1]SINAPI!$A$1:$G$9552,2,0),(IF($B938="CDHU",VLOOKUP($C938,[1]CDHU!$A$1:$G$5122,2,0),(IF($B938="SIEC",VLOOKUP($C938,[1]SIEC!$A$1:$F$5304,2,0),(IF($B938="DER",VLOOKUP($C938,[1]DER!$A$1:$F$3075,2,0),(IF($B938="FDE",VLOOKUP($C938,[1]FDE!$A$1:$F$3289,2,0),(IF($B938="SICRO",VLOOKUP($C938,[1]SICRO!$A$1:$E$7371,2,0)))))))))))))))))</f>
        <v>TINTA ACRÍLICA - CONCRETO OU REBOCO SEM MASSA CORRIDA</v>
      </c>
      <c r="E938" s="198"/>
      <c r="F938" s="198"/>
      <c r="G938" s="198"/>
      <c r="H938" s="199"/>
      <c r="I938" s="46" t="str">
        <f>UPPER(IF($B938="EDIF",VLOOKUP($C938,[1]EDIF!$A$1:$F$3677,3,0),(IF($B938="INFRA",VLOOKUP($C938,[1]INFRA!$A$1:$F$1859,3,0),(IF($B938="SINAPI",VLOOKUP($C938,[1]SINAPI!$A$1:$G$9552,3,0),(IF($B938="CDHU",VLOOKUP($C938,[1]CDHU!$A$1:$G$5122,3,0),(IF($B938="SIEC",VLOOKUP($C938,[1]SIEC!$A$1:$F$5304,3,0),(IF($B938="DER",VLOOKUP($C938,[1]DER!$A$1:$F$2075,3,0),(IF($B938="FDE",VLOOKUP($C938,[1]FDE!$A$1:$F$3289,3,0),(IF($B938="SICRO",VLOOKUP($C938,[1]SICRO!$A$1:$E$7371,3,0)))))))))))))))))</f>
        <v>M2</v>
      </c>
      <c r="J938" s="61">
        <f t="shared" ref="J938" si="687">ROUND(SUM(K938:K941),2)</f>
        <v>933.15</v>
      </c>
      <c r="L938" s="1" t="str">
        <f>UPPER(ROUND((IF($B938="EDIF",VLOOKUP($C938,[1]EDIF!$A$1:$F$3677,4,0),(IF($B938="INFRA",VLOOKUP($C938,[1]INFRA!$A$1:$F$1859,4,0),(IF($B938="SINAPI",VLOOKUP($C938,[1]SINAPI!$A$1:$G$9552,4,0),(IF($B938="CDHU",VLOOKUP($C938,[1]CDHU!$A$1:$G$5122,6,0),(IF($B938="SIEC",VLOOKUP($C938,[1]SIEC!$A$1:$F$5304,5,0),(IF($B938="DER",VLOOKUP($C938,[1]DER!$A$1:$F$3075,5,0),(IF($B938="FDE",VLOOKUP($C938,[1]FDE!$A$1:$F$3289,5,0),(IF($B938="SICRO",VLOOKUP($C938,[1]SICRO!$A$1:$E$7371,4,0))))))))))))))))),2))</f>
        <v>19,17</v>
      </c>
      <c r="M938" s="1">
        <f t="shared" ref="M938" si="688">TRUNC(J938*L938,2)</f>
        <v>17888.48</v>
      </c>
      <c r="N938" s="49">
        <f t="shared" ref="N938" si="689">C938</f>
        <v>15001015</v>
      </c>
      <c r="O938" s="1" t="str">
        <f>UPPER(IF($B938="EDIF",VLOOKUP($C938,[1]EDIF!$A$1:$F$2677,5,0),(IF($B938="INFRA",VLOOKUP($C938,[1]INFRA!$A$1:$F$859,5,0),(IF($B938="SINAPI",VLOOKUP($C938,[1]SINAPI!$A$1:$G$7552,7,0),(IF($B938="CDHU",VLOOKUP($C938,[1]CDHU!$A$1:$G$4122,7,0),(IF($B938="SIEC",VLOOKUP($C938,[1]SIEC!$A$1:$F$4304,6,0),(IF($B938="DER",VLOOKUP($C938,[1]DER!$A$1:$F$2075,6,0),(IF($B938="SICRO",VLOOKUP($C938,[1]SICRO!$A$1:$E$6371,5,0)))))))))))))))</f>
        <v>SIURB-E JAN/26</v>
      </c>
    </row>
    <row r="939" spans="2:15" ht="23.25" customHeight="1" x14ac:dyDescent="0.2">
      <c r="B939" s="62"/>
      <c r="C939" s="60" t="s">
        <v>10</v>
      </c>
      <c r="D939" s="200" t="s">
        <v>559</v>
      </c>
      <c r="E939" s="201"/>
      <c r="F939" s="201"/>
      <c r="G939" s="201"/>
      <c r="H939" s="202"/>
      <c r="I939" s="40"/>
      <c r="J939" s="61"/>
      <c r="K939" s="82">
        <f>183.47*2.5*2</f>
        <v>917.35</v>
      </c>
      <c r="N939" s="32"/>
    </row>
    <row r="940" spans="2:15" ht="23.25" customHeight="1" x14ac:dyDescent="0.2">
      <c r="B940" s="62"/>
      <c r="C940" s="60" t="s">
        <v>10</v>
      </c>
      <c r="D940" s="200" t="s">
        <v>556</v>
      </c>
      <c r="E940" s="201"/>
      <c r="F940" s="201"/>
      <c r="G940" s="201"/>
      <c r="H940" s="202"/>
      <c r="I940" s="40"/>
      <c r="J940" s="61"/>
      <c r="K940" s="82">
        <f>15.8*0.5*2</f>
        <v>15.8</v>
      </c>
      <c r="N940" s="32"/>
    </row>
    <row r="941" spans="2:15" x14ac:dyDescent="0.2">
      <c r="B941" s="62"/>
      <c r="C941" s="60" t="s">
        <v>10</v>
      </c>
      <c r="D941" s="55"/>
      <c r="E941" s="56"/>
      <c r="F941" s="56"/>
      <c r="G941" s="56"/>
      <c r="H941" s="57"/>
      <c r="I941" s="40"/>
      <c r="J941" s="61"/>
      <c r="N941" s="32"/>
    </row>
    <row r="942" spans="2:15" ht="23.25" customHeight="1" x14ac:dyDescent="0.2">
      <c r="B942" s="62" t="s">
        <v>9</v>
      </c>
      <c r="C942" s="77">
        <v>17001091</v>
      </c>
      <c r="D942" s="197" t="str">
        <f>UPPER(IF($B942="EDIF",VLOOKUP($C942,[1]EDIF!$A$1:$F$3677,2,0),(IF($B942="INFRA",VLOOKUP($C942,[1]INFRA!$A$1:$F$1859,2,0),(IF($B942="SINAPI",VLOOKUP($C942,[1]SINAPI!$A$1:$G$9552,2,0),(IF($B942="CDHU",VLOOKUP($C942,[1]CDHU!$A$1:$G$5122,2,0),(IF($B942="SIEC",VLOOKUP($C942,[1]SIEC!$A$1:$F$5304,2,0),(IF($B942="DER",VLOOKUP($C942,[1]DER!$A$1:$F$3075,2,0),(IF($B942="FDE",VLOOKUP($C942,[1]FDE!$A$1:$F$3289,2,0),(IF($B942="SICRO",VLOOKUP($C942,[1]SICRO!$A$1:$E$7371,2,0)))))))))))))))))</f>
        <v>GRADIL DE FERRO GALVANIZADO ELETROFUNDIDO - BARRA 25X2MM - MALHA 65X132MM - MONTANTE COM DISTÂNCIA DE 1650MM - COM PINTURA</v>
      </c>
      <c r="E942" s="198"/>
      <c r="F942" s="198"/>
      <c r="G942" s="198"/>
      <c r="H942" s="199"/>
      <c r="I942" s="46" t="str">
        <f>UPPER(IF($B942="EDIF",VLOOKUP($C942,[1]EDIF!$A$1:$F$3677,3,0),(IF($B942="INFRA",VLOOKUP($C942,[1]INFRA!$A$1:$F$1859,3,0),(IF($B942="SINAPI",VLOOKUP($C942,[1]SINAPI!$A$1:$G$9552,3,0),(IF($B942="CDHU",VLOOKUP($C942,[1]CDHU!$A$1:$G$5122,3,0),(IF($B942="SIEC",VLOOKUP($C942,[1]SIEC!$A$1:$F$5304,3,0),(IF($B942="DER",VLOOKUP($C942,[1]DER!$A$1:$F$2075,3,0),(IF($B942="FDE",VLOOKUP($C942,[1]FDE!$A$1:$F$3289,3,0),(IF($B942="SICRO",VLOOKUP($C942,[1]SICRO!$A$1:$E$7371,3,0)))))))))))))))))</f>
        <v>M2</v>
      </c>
      <c r="J942" s="61">
        <f t="shared" ref="J942" si="690">ROUND(SUM(K942:K944),2)</f>
        <v>44.24</v>
      </c>
      <c r="L942" s="1" t="str">
        <f>UPPER(ROUND((IF($B942="EDIF",VLOOKUP($C942,[1]EDIF!$A$1:$F$3677,4,0),(IF($B942="INFRA",VLOOKUP($C942,[1]INFRA!$A$1:$F$1859,4,0),(IF($B942="SINAPI",VLOOKUP($C942,[1]SINAPI!$A$1:$G$9552,4,0),(IF($B942="CDHU",VLOOKUP($C942,[1]CDHU!$A$1:$G$5122,6,0),(IF($B942="SIEC",VLOOKUP($C942,[1]SIEC!$A$1:$F$5304,5,0),(IF($B942="DER",VLOOKUP($C942,[1]DER!$A$1:$F$3075,5,0),(IF($B942="FDE",VLOOKUP($C942,[1]FDE!$A$1:$F$3289,5,0),(IF($B942="SICRO",VLOOKUP($C942,[1]SICRO!$A$1:$E$7371,4,0))))))))))))))))),2))</f>
        <v>332,94</v>
      </c>
      <c r="M942" s="1">
        <f t="shared" ref="M942" si="691">TRUNC(J942*L942,2)</f>
        <v>14729.26</v>
      </c>
      <c r="N942" s="49">
        <f t="shared" ref="N942" si="692">C942</f>
        <v>17001091</v>
      </c>
      <c r="O942" s="1" t="str">
        <f>UPPER(IF($B942="EDIF",VLOOKUP($C942,[1]EDIF!$A$1:$F$2677,5,0),(IF($B942="INFRA",VLOOKUP($C942,[1]INFRA!$A$1:$F$859,5,0),(IF($B942="SINAPI",VLOOKUP($C942,[1]SINAPI!$A$1:$G$7552,7,0),(IF($B942="CDHU",VLOOKUP($C942,[1]CDHU!$A$1:$G$4122,7,0),(IF($B942="SIEC",VLOOKUP($C942,[1]SIEC!$A$1:$F$4304,6,0),(IF($B942="DER",VLOOKUP($C942,[1]DER!$A$1:$F$2075,6,0),(IF($B942="SICRO",VLOOKUP($C942,[1]SICRO!$A$1:$E$6371,5,0)))))))))))))))</f>
        <v>SIURB-E JAN/26</v>
      </c>
    </row>
    <row r="943" spans="2:15" ht="23.25" customHeight="1" x14ac:dyDescent="0.2">
      <c r="B943" s="62"/>
      <c r="C943" s="77" t="s">
        <v>10</v>
      </c>
      <c r="D943" s="200" t="s">
        <v>547</v>
      </c>
      <c r="E943" s="201"/>
      <c r="F943" s="201"/>
      <c r="G943" s="201"/>
      <c r="H943" s="202"/>
      <c r="I943" s="40"/>
      <c r="J943" s="61"/>
      <c r="K943" s="82">
        <f>15.8*2.8</f>
        <v>44.24</v>
      </c>
      <c r="N943" s="32"/>
    </row>
    <row r="944" spans="2:15" x14ac:dyDescent="0.2">
      <c r="B944" s="62"/>
      <c r="C944" s="60" t="s">
        <v>10</v>
      </c>
      <c r="D944" s="55"/>
      <c r="E944" s="56"/>
      <c r="F944" s="56"/>
      <c r="G944" s="56"/>
      <c r="H944" s="57"/>
      <c r="I944" s="40"/>
      <c r="J944" s="61"/>
      <c r="N944" s="32"/>
    </row>
    <row r="945" spans="2:15" ht="23.25" customHeight="1" x14ac:dyDescent="0.2">
      <c r="B945" s="62" t="s">
        <v>9</v>
      </c>
      <c r="C945" s="77">
        <v>17001037</v>
      </c>
      <c r="D945" s="197" t="str">
        <f>UPPER(IF($B945="EDIF",VLOOKUP($C945,[1]EDIF!$A$1:$F$3677,2,0),(IF($B945="INFRA",VLOOKUP($C945,[1]INFRA!$A$1:$F$1859,2,0),(IF($B945="SINAPI",VLOOKUP($C945,[1]SINAPI!$A$1:$G$9552,2,0),(IF($B945="CDHU",VLOOKUP($C945,[1]CDHU!$A$1:$G$5122,2,0),(IF($B945="SIEC",VLOOKUP($C945,[1]SIEC!$A$1:$F$5304,2,0),(IF($B945="DER",VLOOKUP($C945,[1]DER!$A$1:$F$3075,2,0),(IF($B945="FDE",VLOOKUP($C945,[1]FDE!$A$1:$F$3289,2,0),(IF($B945="SICRO",VLOOKUP($C945,[1]SICRO!$A$1:$E$7371,2,0)))))))))))))))))</f>
        <v>PP.41 - PORTÃO DE FERRO PERFILADO, TIPO PARQUE (GP-5/GPM-1) 4,00M, 2 FOLHAS</v>
      </c>
      <c r="E945" s="198"/>
      <c r="F945" s="198"/>
      <c r="G945" s="198"/>
      <c r="H945" s="199"/>
      <c r="I945" s="46" t="str">
        <f>UPPER(IF($B945="EDIF",VLOOKUP($C945,[1]EDIF!$A$1:$F$3677,3,0),(IF($B945="INFRA",VLOOKUP($C945,[1]INFRA!$A$1:$F$1859,3,0),(IF($B945="SINAPI",VLOOKUP($C945,[1]SINAPI!$A$1:$G$9552,3,0),(IF($B945="CDHU",VLOOKUP($C945,[1]CDHU!$A$1:$G$5122,3,0),(IF($B945="SIEC",VLOOKUP($C945,[1]SIEC!$A$1:$F$5304,3,0),(IF($B945="DER",VLOOKUP($C945,[1]DER!$A$1:$F$2075,3,0),(IF($B945="FDE",VLOOKUP($C945,[1]FDE!$A$1:$F$3289,3,0),(IF($B945="SICRO",VLOOKUP($C945,[1]SICRO!$A$1:$E$7371,3,0)))))))))))))))))</f>
        <v>UN</v>
      </c>
      <c r="J945" s="61">
        <f t="shared" ref="J945" si="693">ROUND(SUM(K945:K947),2)</f>
        <v>1</v>
      </c>
      <c r="L945" s="1" t="str">
        <f>UPPER(ROUND((IF($B945="EDIF",VLOOKUP($C945,[1]EDIF!$A$1:$F$3677,4,0),(IF($B945="INFRA",VLOOKUP($C945,[1]INFRA!$A$1:$F$1859,4,0),(IF($B945="SINAPI",VLOOKUP($C945,[1]SINAPI!$A$1:$G$9552,4,0),(IF($B945="CDHU",VLOOKUP($C945,[1]CDHU!$A$1:$G$5122,6,0),(IF($B945="SIEC",VLOOKUP($C945,[1]SIEC!$A$1:$F$5304,5,0),(IF($B945="DER",VLOOKUP($C945,[1]DER!$A$1:$F$3075,5,0),(IF($B945="FDE",VLOOKUP($C945,[1]FDE!$A$1:$F$3289,5,0),(IF($B945="SICRO",VLOOKUP($C945,[1]SICRO!$A$1:$E$7371,4,0))))))))))))))))),2))</f>
        <v>6690,75</v>
      </c>
      <c r="M945" s="1">
        <f t="shared" ref="M945" si="694">TRUNC(J945*L945,2)</f>
        <v>6690.75</v>
      </c>
      <c r="N945" s="49">
        <f t="shared" ref="N945" si="695">C945</f>
        <v>17001037</v>
      </c>
      <c r="O945" s="1" t="str">
        <f>UPPER(IF($B945="EDIF",VLOOKUP($C945,[1]EDIF!$A$1:$F$2677,5,0),(IF($B945="INFRA",VLOOKUP($C945,[1]INFRA!$A$1:$F$859,5,0),(IF($B945="SINAPI",VLOOKUP($C945,[1]SINAPI!$A$1:$G$7552,7,0),(IF($B945="CDHU",VLOOKUP($C945,[1]CDHU!$A$1:$G$4122,7,0),(IF($B945="SIEC",VLOOKUP($C945,[1]SIEC!$A$1:$F$4304,6,0),(IF($B945="DER",VLOOKUP($C945,[1]DER!$A$1:$F$2075,6,0),(IF($B945="SICRO",VLOOKUP($C945,[1]SICRO!$A$1:$E$6371,5,0)))))))))))))))</f>
        <v>SIURB-E JAN/26</v>
      </c>
    </row>
    <row r="946" spans="2:15" ht="23.25" customHeight="1" x14ac:dyDescent="0.2">
      <c r="B946" s="62"/>
      <c r="C946" s="77" t="s">
        <v>10</v>
      </c>
      <c r="D946" s="200" t="s">
        <v>547</v>
      </c>
      <c r="E946" s="201"/>
      <c r="F946" s="201"/>
      <c r="G946" s="201"/>
      <c r="H946" s="202"/>
      <c r="I946" s="40"/>
      <c r="J946" s="61"/>
      <c r="K946" s="82">
        <v>1</v>
      </c>
      <c r="N946" s="32"/>
    </row>
    <row r="947" spans="2:15" x14ac:dyDescent="0.2">
      <c r="B947" s="62"/>
      <c r="C947" s="60" t="s">
        <v>10</v>
      </c>
      <c r="D947" s="55"/>
      <c r="E947" s="56"/>
      <c r="F947" s="56"/>
      <c r="G947" s="56"/>
      <c r="H947" s="57"/>
      <c r="I947" s="40"/>
      <c r="J947" s="61"/>
      <c r="N947" s="32"/>
    </row>
    <row r="948" spans="2:15" ht="23.25" customHeight="1" x14ac:dyDescent="0.2">
      <c r="B948" s="62" t="s">
        <v>9</v>
      </c>
      <c r="C948" s="77">
        <v>17001042</v>
      </c>
      <c r="D948" s="197" t="str">
        <f>UPPER(IF($B948="EDIF",VLOOKUP($C948,[1]EDIF!$A$1:$F$3677,2,0),(IF($B948="INFRA",VLOOKUP($C948,[1]INFRA!$A$1:$F$1859,2,0),(IF($B948="SINAPI",VLOOKUP($C948,[1]SINAPI!$A$1:$G$9552,2,0),(IF($B948="CDHU",VLOOKUP($C948,[1]CDHU!$A$1:$G$5122,2,0),(IF($B948="SIEC",VLOOKUP($C948,[1]SIEC!$A$1:$F$5304,2,0),(IF($B948="DER",VLOOKUP($C948,[1]DER!$A$1:$F$3075,2,0),(IF($B948="FDE",VLOOKUP($C948,[1]FDE!$A$1:$F$3289,2,0),(IF($B948="SICRO",VLOOKUP($C948,[1]SICRO!$A$1:$E$7371,2,0)))))))))))))))))</f>
        <v>PP.25/29 - PORTÃO EM FERRO PERFILADO COM CHAPA, 2 FOLHAS</v>
      </c>
      <c r="E948" s="198"/>
      <c r="F948" s="198"/>
      <c r="G948" s="198"/>
      <c r="H948" s="199"/>
      <c r="I948" s="46" t="str">
        <f>UPPER(IF($B948="EDIF",VLOOKUP($C948,[1]EDIF!$A$1:$F$3677,3,0),(IF($B948="INFRA",VLOOKUP($C948,[1]INFRA!$A$1:$F$1859,3,0),(IF($B948="SINAPI",VLOOKUP($C948,[1]SINAPI!$A$1:$G$9552,3,0),(IF($B948="CDHU",VLOOKUP($C948,[1]CDHU!$A$1:$G$5122,3,0),(IF($B948="SIEC",VLOOKUP($C948,[1]SIEC!$A$1:$F$5304,3,0),(IF($B948="DER",VLOOKUP($C948,[1]DER!$A$1:$F$2075,3,0),(IF($B948="FDE",VLOOKUP($C948,[1]FDE!$A$1:$F$3289,3,0),(IF($B948="SICRO",VLOOKUP($C948,[1]SICRO!$A$1:$E$7371,3,0)))))))))))))))))</f>
        <v>M2</v>
      </c>
      <c r="J948" s="61">
        <f t="shared" ref="J948" si="696">ROUND(SUM(K948:K950),2)</f>
        <v>6</v>
      </c>
      <c r="L948" s="1" t="str">
        <f>UPPER(ROUND((IF($B948="EDIF",VLOOKUP($C948,[1]EDIF!$A$1:$F$3677,4,0),(IF($B948="INFRA",VLOOKUP($C948,[1]INFRA!$A$1:$F$1859,4,0),(IF($B948="SINAPI",VLOOKUP($C948,[1]SINAPI!$A$1:$G$9552,4,0),(IF($B948="CDHU",VLOOKUP($C948,[1]CDHU!$A$1:$G$5122,6,0),(IF($B948="SIEC",VLOOKUP($C948,[1]SIEC!$A$1:$F$5304,5,0),(IF($B948="DER",VLOOKUP($C948,[1]DER!$A$1:$F$3075,5,0),(IF($B948="FDE",VLOOKUP($C948,[1]FDE!$A$1:$F$3289,5,0),(IF($B948="SICRO",VLOOKUP($C948,[1]SICRO!$A$1:$E$7371,4,0))))))))))))))))),2))</f>
        <v>709,65</v>
      </c>
      <c r="M948" s="1">
        <f t="shared" ref="M948" si="697">TRUNC(J948*L948,2)</f>
        <v>4257.8999999999996</v>
      </c>
      <c r="N948" s="49">
        <f t="shared" ref="N948" si="698">C948</f>
        <v>17001042</v>
      </c>
      <c r="O948" s="1" t="str">
        <f>UPPER(IF($B948="EDIF",VLOOKUP($C948,[1]EDIF!$A$1:$F$2677,5,0),(IF($B948="INFRA",VLOOKUP($C948,[1]INFRA!$A$1:$F$859,5,0),(IF($B948="SINAPI",VLOOKUP($C948,[1]SINAPI!$A$1:$G$7552,7,0),(IF($B948="CDHU",VLOOKUP($C948,[1]CDHU!$A$1:$G$4122,7,0),(IF($B948="SIEC",VLOOKUP($C948,[1]SIEC!$A$1:$F$4304,6,0),(IF($B948="DER",VLOOKUP($C948,[1]DER!$A$1:$F$2075,6,0),(IF($B948="SICRO",VLOOKUP($C948,[1]SICRO!$A$1:$E$6371,5,0)))))))))))))))</f>
        <v>SIURB-E JAN/26</v>
      </c>
    </row>
    <row r="949" spans="2:15" ht="23.25" customHeight="1" x14ac:dyDescent="0.2">
      <c r="B949" s="62"/>
      <c r="C949" s="77" t="s">
        <v>10</v>
      </c>
      <c r="D949" s="200" t="s">
        <v>561</v>
      </c>
      <c r="E949" s="201"/>
      <c r="F949" s="201"/>
      <c r="G949" s="201"/>
      <c r="H949" s="202"/>
      <c r="I949" s="40"/>
      <c r="J949" s="61"/>
      <c r="K949" s="82">
        <f>3*2</f>
        <v>6</v>
      </c>
      <c r="N949" s="32"/>
    </row>
    <row r="950" spans="2:15" x14ac:dyDescent="0.2">
      <c r="B950" s="62"/>
      <c r="C950" s="60" t="s">
        <v>10</v>
      </c>
      <c r="D950" s="55"/>
      <c r="E950" s="56"/>
      <c r="F950" s="56"/>
      <c r="G950" s="56"/>
      <c r="H950" s="57"/>
      <c r="I950" s="40"/>
      <c r="J950" s="61"/>
      <c r="N950" s="32"/>
    </row>
    <row r="951" spans="2:15" ht="23.25" customHeight="1" x14ac:dyDescent="0.2">
      <c r="B951" s="62" t="s">
        <v>9</v>
      </c>
      <c r="C951" s="77">
        <v>17002043</v>
      </c>
      <c r="D951" s="197" t="str">
        <f>UPPER(IF($B951="EDIF",VLOOKUP($C951,[1]EDIF!$A$1:$F$3677,2,0),(IF($B951="INFRA",VLOOKUP($C951,[1]INFRA!$A$1:$F$1859,2,0),(IF($B951="SINAPI",VLOOKUP($C951,[1]SINAPI!$A$1:$G$9552,2,0),(IF($B951="CDHU",VLOOKUP($C951,[1]CDHU!$A$1:$G$5122,2,0),(IF($B951="SIEC",VLOOKUP($C951,[1]SIEC!$A$1:$F$5304,2,0),(IF($B951="DER",VLOOKUP($C951,[1]DER!$A$1:$F$3075,2,0),(IF($B951="FDE",VLOOKUP($C951,[1]FDE!$A$1:$F$3289,2,0),(IF($B951="SICRO",VLOOKUP($C951,[1]SICRO!$A$1:$E$7371,2,0)))))))))))))))))</f>
        <v>NC.27 - PASSEIO DE CONCRETO ARMADO, FCK=25MPA, INCLUINDO PREPARO DA CAIXA E LASTRO DE BRITA</v>
      </c>
      <c r="E951" s="198"/>
      <c r="F951" s="198"/>
      <c r="G951" s="198"/>
      <c r="H951" s="199"/>
      <c r="I951" s="46" t="str">
        <f>UPPER(IF($B951="EDIF",VLOOKUP($C951,[1]EDIF!$A$1:$F$3677,3,0),(IF($B951="INFRA",VLOOKUP($C951,[1]INFRA!$A$1:$F$1859,3,0),(IF($B951="SINAPI",VLOOKUP($C951,[1]SINAPI!$A$1:$G$9552,3,0),(IF($B951="CDHU",VLOOKUP($C951,[1]CDHU!$A$1:$G$5122,3,0),(IF($B951="SIEC",VLOOKUP($C951,[1]SIEC!$A$1:$F$5304,3,0),(IF($B951="DER",VLOOKUP($C951,[1]DER!$A$1:$F$2075,3,0),(IF($B951="FDE",VLOOKUP($C951,[1]FDE!$A$1:$F$3289,3,0),(IF($B951="SICRO",VLOOKUP($C951,[1]SICRO!$A$1:$E$7371,3,0)))))))))))))))))</f>
        <v>M3</v>
      </c>
      <c r="J951" s="61">
        <f t="shared" ref="J951" si="699">ROUND(SUM(K951:K957),2)</f>
        <v>56.29</v>
      </c>
      <c r="L951" s="1" t="str">
        <f>UPPER(ROUND((IF($B951="EDIF",VLOOKUP($C951,[1]EDIF!$A$1:$F$3677,4,0),(IF($B951="INFRA",VLOOKUP($C951,[1]INFRA!$A$1:$F$1859,4,0),(IF($B951="SINAPI",VLOOKUP($C951,[1]SINAPI!$A$1:$G$9552,4,0),(IF($B951="CDHU",VLOOKUP($C951,[1]CDHU!$A$1:$G$5122,6,0),(IF($B951="SIEC",VLOOKUP($C951,[1]SIEC!$A$1:$F$5304,5,0),(IF($B951="DER",VLOOKUP($C951,[1]DER!$A$1:$F$3075,5,0),(IF($B951="FDE",VLOOKUP($C951,[1]FDE!$A$1:$F$3289,5,0),(IF($B951="SICRO",VLOOKUP($C951,[1]SICRO!$A$1:$E$7371,4,0))))))))))))))))),2))</f>
        <v>1197,96</v>
      </c>
      <c r="M951" s="1">
        <f t="shared" ref="M951" si="700">TRUNC(J951*L951,2)</f>
        <v>67433.16</v>
      </c>
      <c r="N951" s="49">
        <f t="shared" ref="N951" si="701">C951</f>
        <v>17002043</v>
      </c>
      <c r="O951" s="1" t="str">
        <f>UPPER(IF($B951="EDIF",VLOOKUP($C951,[1]EDIF!$A$1:$F$2677,5,0),(IF($B951="INFRA",VLOOKUP($C951,[1]INFRA!$A$1:$F$859,5,0),(IF($B951="SINAPI",VLOOKUP($C951,[1]SINAPI!$A$1:$G$7552,7,0),(IF($B951="CDHU",VLOOKUP($C951,[1]CDHU!$A$1:$G$4122,7,0),(IF($B951="SIEC",VLOOKUP($C951,[1]SIEC!$A$1:$F$4304,6,0),(IF($B951="DER",VLOOKUP($C951,[1]DER!$A$1:$F$2075,6,0),(IF($B951="SICRO",VLOOKUP($C951,[1]SICRO!$A$1:$E$6371,5,0)))))))))))))))</f>
        <v>SIURB-E JAN/26</v>
      </c>
    </row>
    <row r="952" spans="2:15" ht="23.25" customHeight="1" x14ac:dyDescent="0.2">
      <c r="B952" s="62"/>
      <c r="C952" s="60" t="s">
        <v>10</v>
      </c>
      <c r="D952" s="200" t="s">
        <v>548</v>
      </c>
      <c r="E952" s="201"/>
      <c r="F952" s="201"/>
      <c r="G952" s="201"/>
      <c r="H952" s="202"/>
      <c r="I952" s="40"/>
      <c r="J952" s="61"/>
      <c r="K952" s="82">
        <f>79.81*0.1</f>
        <v>7.9810000000000008</v>
      </c>
      <c r="N952" s="32"/>
    </row>
    <row r="953" spans="2:15" ht="23.25" customHeight="1" x14ac:dyDescent="0.2">
      <c r="B953" s="62"/>
      <c r="C953" s="60" t="s">
        <v>10</v>
      </c>
      <c r="D953" s="200" t="s">
        <v>551</v>
      </c>
      <c r="E953" s="201"/>
      <c r="F953" s="201"/>
      <c r="G953" s="201"/>
      <c r="H953" s="202"/>
      <c r="I953" s="40"/>
      <c r="J953" s="61"/>
      <c r="K953" s="82">
        <f>103.65*0.1</f>
        <v>10.365000000000002</v>
      </c>
      <c r="N953" s="32"/>
    </row>
    <row r="954" spans="2:15" ht="23.25" customHeight="1" x14ac:dyDescent="0.2">
      <c r="B954" s="62"/>
      <c r="C954" s="60" t="s">
        <v>10</v>
      </c>
      <c r="D954" s="200" t="s">
        <v>550</v>
      </c>
      <c r="E954" s="201"/>
      <c r="F954" s="201"/>
      <c r="G954" s="201"/>
      <c r="H954" s="202"/>
      <c r="I954" s="40"/>
      <c r="J954" s="61"/>
      <c r="K954" s="82">
        <f>100.82*0.1</f>
        <v>10.082000000000001</v>
      </c>
      <c r="N954" s="32"/>
    </row>
    <row r="955" spans="2:15" ht="23.25" customHeight="1" x14ac:dyDescent="0.2">
      <c r="B955" s="62"/>
      <c r="C955" s="60" t="s">
        <v>10</v>
      </c>
      <c r="D955" s="200" t="s">
        <v>549</v>
      </c>
      <c r="E955" s="201"/>
      <c r="F955" s="201"/>
      <c r="G955" s="201"/>
      <c r="H955" s="202"/>
      <c r="I955" s="40"/>
      <c r="J955" s="61"/>
      <c r="K955" s="82">
        <f>79.42*0.1</f>
        <v>7.9420000000000002</v>
      </c>
      <c r="N955" s="32"/>
    </row>
    <row r="956" spans="2:15" ht="23.25" customHeight="1" x14ac:dyDescent="0.2">
      <c r="B956" s="62"/>
      <c r="C956" s="60" t="s">
        <v>10</v>
      </c>
      <c r="D956" s="200" t="s">
        <v>552</v>
      </c>
      <c r="E956" s="201"/>
      <c r="F956" s="201"/>
      <c r="G956" s="201"/>
      <c r="H956" s="202"/>
      <c r="I956" s="40"/>
      <c r="J956" s="61"/>
      <c r="K956" s="82">
        <f>199.15*0.1</f>
        <v>19.915000000000003</v>
      </c>
      <c r="N956" s="32"/>
    </row>
    <row r="957" spans="2:15" x14ac:dyDescent="0.2">
      <c r="B957" s="62"/>
      <c r="C957" s="60" t="s">
        <v>10</v>
      </c>
      <c r="D957" s="55"/>
      <c r="E957" s="56"/>
      <c r="F957" s="56"/>
      <c r="G957" s="56"/>
      <c r="H957" s="57"/>
      <c r="I957" s="40"/>
      <c r="J957" s="61"/>
      <c r="N957" s="32"/>
    </row>
    <row r="958" spans="2:15" ht="23.25" customHeight="1" x14ac:dyDescent="0.2">
      <c r="B958" s="62" t="s">
        <v>9</v>
      </c>
      <c r="C958" s="77">
        <v>18003005</v>
      </c>
      <c r="D958" s="197" t="str">
        <f>UPPER(IF($B958="EDIF",VLOOKUP($C958,[1]EDIF!$A$1:$F$3677,2,0),(IF($B958="INFRA",VLOOKUP($C958,[1]INFRA!$A$1:$F$1859,2,0),(IF($B958="SINAPI",VLOOKUP($C958,[1]SINAPI!$A$1:$G$9552,2,0),(IF($B958="CDHU",VLOOKUP($C958,[1]CDHU!$A$1:$G$5122,2,0),(IF($B958="SIEC",VLOOKUP($C958,[1]SIEC!$A$1:$F$5304,2,0),(IF($B958="DER",VLOOKUP($C958,[1]DER!$A$1:$F$3075,2,0),(IF($B958="FDE",VLOOKUP($C958,[1]FDE!$A$1:$F$3289,2,0),(IF($B958="SICRO",VLOOKUP($C958,[1]SICRO!$A$1:$E$7371,2,0)))))))))))))))))</f>
        <v>GRAMA ESMERALDA</v>
      </c>
      <c r="E958" s="198"/>
      <c r="F958" s="198"/>
      <c r="G958" s="198"/>
      <c r="H958" s="199"/>
      <c r="I958" s="46" t="str">
        <f>UPPER(IF($B958="EDIF",VLOOKUP($C958,[1]EDIF!$A$1:$F$3677,3,0),(IF($B958="INFRA",VLOOKUP($C958,[1]INFRA!$A$1:$F$1859,3,0),(IF($B958="SINAPI",VLOOKUP($C958,[1]SINAPI!$A$1:$G$9552,3,0),(IF($B958="CDHU",VLOOKUP($C958,[1]CDHU!$A$1:$G$5122,3,0),(IF($B958="SIEC",VLOOKUP($C958,[1]SIEC!$A$1:$F$5304,3,0),(IF($B958="DER",VLOOKUP($C958,[1]DER!$A$1:$F$2075,3,0),(IF($B958="FDE",VLOOKUP($C958,[1]FDE!$A$1:$F$3289,3,0),(IF($B958="SICRO",VLOOKUP($C958,[1]SICRO!$A$1:$E$7371,3,0)))))))))))))))))</f>
        <v>M2</v>
      </c>
      <c r="J958" s="61">
        <f t="shared" ref="J958" si="702">ROUND(SUM(K958:K960),2)</f>
        <v>903.15</v>
      </c>
      <c r="L958" s="1" t="str">
        <f>UPPER(ROUND((IF($B958="EDIF",VLOOKUP($C958,[1]EDIF!$A$1:$F$3677,4,0),(IF($B958="INFRA",VLOOKUP($C958,[1]INFRA!$A$1:$F$1859,4,0),(IF($B958="SINAPI",VLOOKUP($C958,[1]SINAPI!$A$1:$G$9552,4,0),(IF($B958="CDHU",VLOOKUP($C958,[1]CDHU!$A$1:$G$5122,6,0),(IF($B958="SIEC",VLOOKUP($C958,[1]SIEC!$A$1:$F$5304,5,0),(IF($B958="DER",VLOOKUP($C958,[1]DER!$A$1:$F$3075,5,0),(IF($B958="FDE",VLOOKUP($C958,[1]FDE!$A$1:$F$3289,5,0),(IF($B958="SICRO",VLOOKUP($C958,[1]SICRO!$A$1:$E$7371,4,0))))))))))))))))),2))</f>
        <v>24,66</v>
      </c>
      <c r="M958" s="1">
        <f t="shared" ref="M958" si="703">TRUNC(J958*L958,2)</f>
        <v>22271.67</v>
      </c>
      <c r="N958" s="49">
        <f t="shared" ref="N958" si="704">C958</f>
        <v>18003005</v>
      </c>
      <c r="O958" s="1" t="str">
        <f>UPPER(IF($B958="EDIF",VLOOKUP($C958,[1]EDIF!$A$1:$F$2677,5,0),(IF($B958="INFRA",VLOOKUP($C958,[1]INFRA!$A$1:$F$859,5,0),(IF($B958="SINAPI",VLOOKUP($C958,[1]SINAPI!$A$1:$G$7552,7,0),(IF($B958="CDHU",VLOOKUP($C958,[1]CDHU!$A$1:$G$4122,7,0),(IF($B958="SIEC",VLOOKUP($C958,[1]SIEC!$A$1:$F$4304,6,0),(IF($B958="DER",VLOOKUP($C958,[1]DER!$A$1:$F$2075,6,0),(IF($B958="SICRO",VLOOKUP($C958,[1]SICRO!$A$1:$E$6371,5,0)))))))))))))))</f>
        <v>SIURB-E JAN/26</v>
      </c>
    </row>
    <row r="959" spans="2:15" ht="23.25" customHeight="1" x14ac:dyDescent="0.2">
      <c r="B959" s="62"/>
      <c r="C959" s="60" t="s">
        <v>10</v>
      </c>
      <c r="D959" s="200" t="s">
        <v>562</v>
      </c>
      <c r="E959" s="201"/>
      <c r="F959" s="201"/>
      <c r="G959" s="201"/>
      <c r="H959" s="202"/>
      <c r="I959" s="40"/>
      <c r="J959" s="61"/>
      <c r="K959" s="82">
        <f>44.85+56.65+10+66.3+61.7+663.65</f>
        <v>903.15</v>
      </c>
      <c r="N959" s="32"/>
    </row>
    <row r="960" spans="2:15" x14ac:dyDescent="0.2">
      <c r="B960" s="62"/>
      <c r="C960" s="60" t="s">
        <v>10</v>
      </c>
      <c r="D960" s="55"/>
      <c r="E960" s="56"/>
      <c r="F960" s="56"/>
      <c r="G960" s="56"/>
      <c r="H960" s="57"/>
      <c r="I960" s="40"/>
      <c r="J960" s="61"/>
      <c r="N960" s="32"/>
    </row>
    <row r="961" spans="2:15" ht="23.25" customHeight="1" x14ac:dyDescent="0.2">
      <c r="B961" s="62" t="s">
        <v>9</v>
      </c>
      <c r="C961" s="77">
        <v>18080011</v>
      </c>
      <c r="D961" s="197" t="str">
        <f>UPPER(IF($B961="EDIF",VLOOKUP($C961,[1]EDIF!$A$1:$F$3677,2,0),(IF($B961="INFRA",VLOOKUP($C961,[1]INFRA!$A$1:$F$1859,2,0),(IF($B961="SINAPI",VLOOKUP($C961,[1]SINAPI!$A$1:$G$9552,2,0),(IF($B961="CDHU",VLOOKUP($C961,[1]CDHU!$A$1:$G$5122,2,0),(IF($B961="SIEC",VLOOKUP($C961,[1]SIEC!$A$1:$F$5304,2,0),(IF($B961="DER",VLOOKUP($C961,[1]DER!$A$1:$F$3075,2,0),(IF($B961="FDE",VLOOKUP($C961,[1]FDE!$A$1:$F$3289,2,0),(IF($B961="SICRO",VLOOKUP($C961,[1]SICRO!$A$1:$E$7371,2,0)))))))))))))))))</f>
        <v>TERRA PREPARADA PARA PLANTIO</v>
      </c>
      <c r="E961" s="198"/>
      <c r="F961" s="198"/>
      <c r="G961" s="198"/>
      <c r="H961" s="199"/>
      <c r="I961" s="46" t="str">
        <f>UPPER(IF($B961="EDIF",VLOOKUP($C961,[1]EDIF!$A$1:$F$3677,3,0),(IF($B961="INFRA",VLOOKUP($C961,[1]INFRA!$A$1:$F$1859,3,0),(IF($B961="SINAPI",VLOOKUP($C961,[1]SINAPI!$A$1:$G$9552,3,0),(IF($B961="CDHU",VLOOKUP($C961,[1]CDHU!$A$1:$G$5122,3,0),(IF($B961="SIEC",VLOOKUP($C961,[1]SIEC!$A$1:$F$5304,3,0),(IF($B961="DER",VLOOKUP($C961,[1]DER!$A$1:$F$2075,3,0),(IF($B961="FDE",VLOOKUP($C961,[1]FDE!$A$1:$F$3289,3,0),(IF($B961="SICRO",VLOOKUP($C961,[1]SICRO!$A$1:$E$7371,3,0)))))))))))))))))</f>
        <v>M3</v>
      </c>
      <c r="J961" s="61">
        <f t="shared" ref="J961" si="705">ROUND(SUM(K961:K963),2)</f>
        <v>45.16</v>
      </c>
      <c r="L961" s="1" t="str">
        <f>UPPER(ROUND((IF($B961="EDIF",VLOOKUP($C961,[1]EDIF!$A$1:$F$3677,4,0),(IF($B961="INFRA",VLOOKUP($C961,[1]INFRA!$A$1:$F$1859,4,0),(IF($B961="SINAPI",VLOOKUP($C961,[1]SINAPI!$A$1:$G$9552,4,0),(IF($B961="CDHU",VLOOKUP($C961,[1]CDHU!$A$1:$G$5122,6,0),(IF($B961="SIEC",VLOOKUP($C961,[1]SIEC!$A$1:$F$5304,5,0),(IF($B961="DER",VLOOKUP($C961,[1]DER!$A$1:$F$3075,5,0),(IF($B961="FDE",VLOOKUP($C961,[1]FDE!$A$1:$F$3289,5,0),(IF($B961="SICRO",VLOOKUP($C961,[1]SICRO!$A$1:$E$7371,4,0))))))))))))))))),2))</f>
        <v>297,38</v>
      </c>
      <c r="M961" s="1">
        <f t="shared" ref="M961" si="706">TRUNC(J961*L961,2)</f>
        <v>13429.68</v>
      </c>
      <c r="N961" s="49">
        <f t="shared" ref="N961" si="707">C961</f>
        <v>18080011</v>
      </c>
      <c r="O961" s="1" t="e">
        <f>UPPER(IF($B961="EDIF",VLOOKUP($C961,[1]EDIF!$A$1:$F$2677,5,0),(IF($B961="INFRA",VLOOKUP($C961,[1]INFRA!$A$1:$F$859,5,0),(IF($B961="SINAPI",VLOOKUP($C961,[1]SINAPI!$A$1:$G$7552,7,0),(IF($B961="CDHU",VLOOKUP($C961,[1]CDHU!$A$1:$G$4122,7,0),(IF($B961="SIEC",VLOOKUP($C961,[1]SIEC!$A$1:$F$4304,6,0),(IF($B961="DER",VLOOKUP($C961,[1]DER!$A$1:$F$2075,6,0),(IF($B961="SICRO",VLOOKUP($C961,[1]SICRO!$A$1:$E$6371,5,0)))))))))))))))</f>
        <v>#N/A</v>
      </c>
    </row>
    <row r="962" spans="2:15" ht="23.25" customHeight="1" x14ac:dyDescent="0.2">
      <c r="B962" s="62"/>
      <c r="C962" s="60" t="s">
        <v>10</v>
      </c>
      <c r="D962" s="200" t="s">
        <v>557</v>
      </c>
      <c r="E962" s="201"/>
      <c r="F962" s="201"/>
      <c r="G962" s="201"/>
      <c r="H962" s="202"/>
      <c r="I962" s="40"/>
      <c r="J962" s="61"/>
      <c r="K962" s="82">
        <f>J958*0.05</f>
        <v>45.157499999999999</v>
      </c>
      <c r="N962" s="32"/>
    </row>
    <row r="963" spans="2:15" x14ac:dyDescent="0.2">
      <c r="B963" s="62"/>
      <c r="C963" s="60" t="s">
        <v>10</v>
      </c>
      <c r="D963" s="55"/>
      <c r="E963" s="56"/>
      <c r="F963" s="56"/>
      <c r="G963" s="56"/>
      <c r="H963" s="57"/>
      <c r="I963" s="40"/>
      <c r="J963" s="61"/>
      <c r="N963" s="32"/>
    </row>
    <row r="964" spans="2:15" ht="23.25" customHeight="1" x14ac:dyDescent="0.2">
      <c r="B964" s="62" t="s">
        <v>9</v>
      </c>
      <c r="C964" s="77">
        <v>17003019</v>
      </c>
      <c r="D964" s="197" t="str">
        <f>UPPER(IF($B964="EDIF",VLOOKUP($C964,[1]EDIF!$A$1:$F$3677,2,0),(IF($B964="INFRA",VLOOKUP($C964,[1]INFRA!$A$1:$F$1859,2,0),(IF($B964="SINAPI",VLOOKUP($C964,[1]SINAPI!$A$1:$G$9552,2,0),(IF($B964="CDHU",VLOOKUP($C964,[1]CDHU!$A$1:$G$5122,2,0),(IF($B964="SIEC",VLOOKUP($C964,[1]SIEC!$A$1:$F$5304,2,0),(IF($B964="DER",VLOOKUP($C964,[1]DER!$A$1:$F$3075,2,0),(IF($B964="FDE",VLOOKUP($C964,[1]FDE!$A$1:$F$3289,2,0),(IF($B964="SICRO",VLOOKUP($C964,[1]SICRO!$A$1:$E$7371,2,0)))))))))))))))))</f>
        <v>IP.03 - PLATAFORMA COM 3 MASTROS DE BANDEIRA H.LIVRE=7,00M (EXCLUSIVE ENGASTAMENTO)</v>
      </c>
      <c r="E964" s="198"/>
      <c r="F964" s="198"/>
      <c r="G964" s="198"/>
      <c r="H964" s="199"/>
      <c r="I964" s="46" t="str">
        <f>UPPER(IF($B964="EDIF",VLOOKUP($C964,[1]EDIF!$A$1:$F$3677,3,0),(IF($B964="INFRA",VLOOKUP($C964,[1]INFRA!$A$1:$F$1859,3,0),(IF($B964="SINAPI",VLOOKUP($C964,[1]SINAPI!$A$1:$G$9552,3,0),(IF($B964="CDHU",VLOOKUP($C964,[1]CDHU!$A$1:$G$5122,3,0),(IF($B964="SIEC",VLOOKUP($C964,[1]SIEC!$A$1:$F$5304,3,0),(IF($B964="DER",VLOOKUP($C964,[1]DER!$A$1:$F$2075,3,0),(IF($B964="FDE",VLOOKUP($C964,[1]FDE!$A$1:$F$3289,3,0),(IF($B964="SICRO",VLOOKUP($C964,[1]SICRO!$A$1:$E$7371,3,0)))))))))))))))))</f>
        <v>UN</v>
      </c>
      <c r="J964" s="61">
        <f t="shared" ref="J964" si="708">ROUND(SUM(K964:K966),2)</f>
        <v>1</v>
      </c>
      <c r="L964" s="1" t="str">
        <f>UPPER(ROUND((IF($B964="EDIF",VLOOKUP($C964,[1]EDIF!$A$1:$F$3677,4,0),(IF($B964="INFRA",VLOOKUP($C964,[1]INFRA!$A$1:$F$1859,4,0),(IF($B964="SINAPI",VLOOKUP($C964,[1]SINAPI!$A$1:$G$9552,4,0),(IF($B964="CDHU",VLOOKUP($C964,[1]CDHU!$A$1:$G$5122,6,0),(IF($B964="SIEC",VLOOKUP($C964,[1]SIEC!$A$1:$F$5304,5,0),(IF($B964="DER",VLOOKUP($C964,[1]DER!$A$1:$F$3075,5,0),(IF($B964="FDE",VLOOKUP($C964,[1]FDE!$A$1:$F$3289,5,0),(IF($B964="SICRO",VLOOKUP($C964,[1]SICRO!$A$1:$E$7371,4,0))))))))))))))))),2))</f>
        <v>7227,54</v>
      </c>
      <c r="M964" s="1">
        <f t="shared" ref="M964" si="709">TRUNC(J964*L964,2)</f>
        <v>7227.54</v>
      </c>
      <c r="N964" s="49">
        <f t="shared" ref="N964" si="710">C964</f>
        <v>17003019</v>
      </c>
      <c r="O964" s="1" t="str">
        <f>UPPER(IF($B964="EDIF",VLOOKUP($C964,[1]EDIF!$A$1:$F$2677,5,0),(IF($B964="INFRA",VLOOKUP($C964,[1]INFRA!$A$1:$F$859,5,0),(IF($B964="SINAPI",VLOOKUP($C964,[1]SINAPI!$A$1:$G$7552,7,0),(IF($B964="CDHU",VLOOKUP($C964,[1]CDHU!$A$1:$G$4122,7,0),(IF($B964="SIEC",VLOOKUP($C964,[1]SIEC!$A$1:$F$4304,6,0),(IF($B964="DER",VLOOKUP($C964,[1]DER!$A$1:$F$2075,6,0),(IF($B964="SICRO",VLOOKUP($C964,[1]SICRO!$A$1:$E$6371,5,0)))))))))))))))</f>
        <v>SIURB-E JAN/26</v>
      </c>
    </row>
    <row r="965" spans="2:15" ht="23.25" customHeight="1" x14ac:dyDescent="0.2">
      <c r="B965" s="62"/>
      <c r="C965" s="60" t="s">
        <v>10</v>
      </c>
      <c r="D965" s="200" t="s">
        <v>373</v>
      </c>
      <c r="E965" s="201"/>
      <c r="F965" s="201"/>
      <c r="G965" s="201"/>
      <c r="H965" s="202"/>
      <c r="I965" s="40"/>
      <c r="J965" s="61"/>
      <c r="K965" s="82">
        <v>1</v>
      </c>
      <c r="N965" s="32"/>
    </row>
    <row r="966" spans="2:15" x14ac:dyDescent="0.2">
      <c r="B966" s="62"/>
      <c r="C966" s="60" t="s">
        <v>10</v>
      </c>
      <c r="D966" s="55"/>
      <c r="E966" s="56"/>
      <c r="F966" s="56"/>
      <c r="G966" s="56"/>
      <c r="H966" s="57"/>
      <c r="I966" s="40"/>
      <c r="J966" s="61"/>
      <c r="N966" s="32"/>
    </row>
    <row r="967" spans="2:15" ht="23.25" customHeight="1" x14ac:dyDescent="0.2">
      <c r="B967" s="62" t="s">
        <v>9</v>
      </c>
      <c r="C967" s="77">
        <v>17003083</v>
      </c>
      <c r="D967" s="197" t="str">
        <f>UPPER(IF($B967="EDIF",VLOOKUP($C967,[1]EDIF!$A$1:$F$3677,2,0),(IF($B967="INFRA",VLOOKUP($C967,[1]INFRA!$A$1:$F$1859,2,0),(IF($B967="SINAPI",VLOOKUP($C967,[1]SINAPI!$A$1:$G$9552,2,0),(IF($B967="CDHU",VLOOKUP($C967,[1]CDHU!$A$1:$G$5122,2,0),(IF($B967="SIEC",VLOOKUP($C967,[1]SIEC!$A$1:$F$5304,2,0),(IF($B967="DER",VLOOKUP($C967,[1]DER!$A$1:$F$3075,2,0),(IF($B967="FDE",VLOOKUP($C967,[1]FDE!$A$1:$F$3289,2,0),(IF($B967="SICRO",VLOOKUP($C967,[1]SICRO!$A$1:$E$7371,2,0)))))))))))))))))</f>
        <v>HV.20 - ABRIGO PARA LIXO EM ALVENARIA - REVESTIMENTO EXTERNO COM ARGAMASSA E INTERNO COM AZULEJOS</v>
      </c>
      <c r="E967" s="198"/>
      <c r="F967" s="198"/>
      <c r="G967" s="198"/>
      <c r="H967" s="199"/>
      <c r="I967" s="46" t="str">
        <f>UPPER(IF($B967="EDIF",VLOOKUP($C967,[1]EDIF!$A$1:$F$3677,3,0),(IF($B967="INFRA",VLOOKUP($C967,[1]INFRA!$A$1:$F$1859,3,0),(IF($B967="SINAPI",VLOOKUP($C967,[1]SINAPI!$A$1:$G$9552,3,0),(IF($B967="CDHU",VLOOKUP($C967,[1]CDHU!$A$1:$G$5122,3,0),(IF($B967="SIEC",VLOOKUP($C967,[1]SIEC!$A$1:$F$5304,3,0),(IF($B967="DER",VLOOKUP($C967,[1]DER!$A$1:$F$2075,3,0),(IF($B967="FDE",VLOOKUP($C967,[1]FDE!$A$1:$F$3289,3,0),(IF($B967="SICRO",VLOOKUP($C967,[1]SICRO!$A$1:$E$7371,3,0)))))))))))))))))</f>
        <v>UN</v>
      </c>
      <c r="J967" s="61">
        <f t="shared" ref="J967" si="711">ROUND(SUM(K967:K969),2)</f>
        <v>1</v>
      </c>
      <c r="L967" s="1" t="str">
        <f>UPPER(ROUND((IF($B967="EDIF",VLOOKUP($C967,[1]EDIF!$A$1:$F$3677,4,0),(IF($B967="INFRA",VLOOKUP($C967,[1]INFRA!$A$1:$F$1859,4,0),(IF($B967="SINAPI",VLOOKUP($C967,[1]SINAPI!$A$1:$G$9552,4,0),(IF($B967="CDHU",VLOOKUP($C967,[1]CDHU!$A$1:$G$5122,6,0),(IF($B967="SIEC",VLOOKUP($C967,[1]SIEC!$A$1:$F$5304,5,0),(IF($B967="DER",VLOOKUP($C967,[1]DER!$A$1:$F$3075,5,0),(IF($B967="FDE",VLOOKUP($C967,[1]FDE!$A$1:$F$3289,5,0),(IF($B967="SICRO",VLOOKUP($C967,[1]SICRO!$A$1:$E$7371,4,0))))))))))))))))),2))</f>
        <v>4000,09</v>
      </c>
      <c r="M967" s="1">
        <f t="shared" ref="M967" si="712">TRUNC(J967*L967,2)</f>
        <v>4000.09</v>
      </c>
      <c r="N967" s="49">
        <f t="shared" ref="N967" si="713">C967</f>
        <v>17003083</v>
      </c>
      <c r="O967" s="1" t="str">
        <f>UPPER(IF($B967="EDIF",VLOOKUP($C967,[1]EDIF!$A$1:$F$2677,5,0),(IF($B967="INFRA",VLOOKUP($C967,[1]INFRA!$A$1:$F$859,5,0),(IF($B967="SINAPI",VLOOKUP($C967,[1]SINAPI!$A$1:$G$7552,7,0),(IF($B967="CDHU",VLOOKUP($C967,[1]CDHU!$A$1:$G$4122,7,0),(IF($B967="SIEC",VLOOKUP($C967,[1]SIEC!$A$1:$F$4304,6,0),(IF($B967="DER",VLOOKUP($C967,[1]DER!$A$1:$F$2075,6,0),(IF($B967="SICRO",VLOOKUP($C967,[1]SICRO!$A$1:$E$6371,5,0)))))))))))))))</f>
        <v>SIURB-E JAN/26</v>
      </c>
    </row>
    <row r="968" spans="2:15" ht="23.25" customHeight="1" x14ac:dyDescent="0.2">
      <c r="B968" s="62"/>
      <c r="C968" s="60" t="s">
        <v>10</v>
      </c>
      <c r="D968" s="200" t="s">
        <v>373</v>
      </c>
      <c r="E968" s="201"/>
      <c r="F968" s="201"/>
      <c r="G968" s="201"/>
      <c r="H968" s="202"/>
      <c r="I968" s="40"/>
      <c r="J968" s="61"/>
      <c r="K968" s="82">
        <v>1</v>
      </c>
      <c r="N968" s="32"/>
    </row>
    <row r="969" spans="2:15" x14ac:dyDescent="0.2">
      <c r="B969" s="62"/>
      <c r="C969" s="60" t="s">
        <v>10</v>
      </c>
      <c r="D969" s="55"/>
      <c r="E969" s="56"/>
      <c r="F969" s="56"/>
      <c r="G969" s="56"/>
      <c r="H969" s="57"/>
      <c r="I969" s="40"/>
      <c r="J969" s="61"/>
      <c r="N969" s="32"/>
    </row>
    <row r="970" spans="2:15" ht="23.25" customHeight="1" x14ac:dyDescent="0.2">
      <c r="B970" s="62" t="s">
        <v>62</v>
      </c>
      <c r="C970" s="84" t="s">
        <v>545</v>
      </c>
      <c r="D970" s="197" t="str">
        <f>UPPER(IF($B970="EDIF",VLOOKUP($C970,[1]EDIF!$A$1:$F$3677,2,0),(IF($B970="INFRA",VLOOKUP($C970,[1]INFRA!$A$1:$F$1859,2,0),(IF($B970="SINAPI",VLOOKUP($C970,[1]SINAPI!$A$1:$G$9552,2,0),(IF($B970="CDHU",VLOOKUP($C970,[1]CDHU!$A$1:$G$5122,2,0),(IF($B970="SIEC",VLOOKUP($C970,[1]SIEC!$A$1:$F$5304,2,0),(IF($B970="DER",VLOOKUP($C970,[1]DER!$A$1:$F$3075,2,0),(IF($B970="FDE",VLOOKUP($C970,[1]FDE!$A$1:$F$3289,2,0),(IF($B970="SICRO",VLOOKUP($C970,[1]SICRO!$A$1:$E$7371,2,0)))))))))))))))))</f>
        <v>REVESTIMENTO EM PLACA DE ALUMÍNIO COMPOSTO "ACM", ESPESSURA DE 4 MM E ACABAMENTO EM PVDF</v>
      </c>
      <c r="E970" s="198"/>
      <c r="F970" s="198"/>
      <c r="G970" s="198"/>
      <c r="H970" s="199"/>
      <c r="I970" s="46" t="str">
        <f>UPPER(IF($B970="EDIF",VLOOKUP($C970,[1]EDIF!$A$1:$F$3677,3,0),(IF($B970="INFRA",VLOOKUP($C970,[1]INFRA!$A$1:$F$1859,3,0),(IF($B970="SINAPI",VLOOKUP($C970,[1]SINAPI!$A$1:$G$9552,3,0),(IF($B970="CDHU",VLOOKUP($C970,[1]CDHU!$A$1:$G$5122,3,0),(IF($B970="SIEC",VLOOKUP($C970,[1]SIEC!$A$1:$F$5304,3,0),(IF($B970="DER",VLOOKUP($C970,[1]DER!$A$1:$F$2075,3,0),(IF($B970="FDE",VLOOKUP($C970,[1]FDE!$A$1:$F$3289,3,0),(IF($B970="SICRO",VLOOKUP($C970,[1]SICRO!$A$1:$E$7371,3,0)))))))))))))))))</f>
        <v>M2</v>
      </c>
      <c r="J970" s="61">
        <f t="shared" ref="J970" si="714">ROUND(SUM(K970:K972),2)</f>
        <v>16</v>
      </c>
      <c r="L970" s="1" t="str">
        <f>UPPER(ROUND((IF($B970="EDIF",VLOOKUP($C970,[1]EDIF!$A$1:$F$3677,4,0),(IF($B970="INFRA",VLOOKUP($C970,[1]INFRA!$A$1:$F$1859,4,0),(IF($B970="SINAPI",VLOOKUP($C970,[1]SINAPI!$A$1:$G$9552,4,0),(IF($B970="CDHU",VLOOKUP($C970,[1]CDHU!$A$1:$G$5122,6,0),(IF($B970="SIEC",VLOOKUP($C970,[1]SIEC!$A$1:$F$5304,5,0),(IF($B970="DER",VLOOKUP($C970,[1]DER!$A$1:$F$3075,5,0),(IF($B970="FDE",VLOOKUP($C970,[1]FDE!$A$1:$F$3289,5,0),(IF($B970="SICRO",VLOOKUP($C970,[1]SICRO!$A$1:$E$7371,4,0))))))))))))))))),2))</f>
        <v>882,9</v>
      </c>
      <c r="M970" s="1">
        <f t="shared" ref="M970" si="715">TRUNC(J970*L970,2)</f>
        <v>14126.4</v>
      </c>
      <c r="N970" s="49" t="str">
        <f t="shared" ref="N970" si="716">C970</f>
        <v>21.03.151</v>
      </c>
      <c r="O970" s="1" t="str">
        <f>UPPER(IF($B970="EDIF",VLOOKUP($C970,[1]EDIF!$A$1:$F$2677,5,0),(IF($B970="INFRA",VLOOKUP($C970,[1]INFRA!$A$1:$F$859,5,0),(IF($B970="SINAPI",VLOOKUP($C970,[1]SINAPI!$A$1:$G$7552,7,0),(IF($B970="CDHU",VLOOKUP($C970,[1]CDHU!$A$1:$G$4122,7,0),(IF($B970="SIEC",VLOOKUP($C970,[1]SIEC!$A$1:$F$4304,6,0),(IF($B970="DER",VLOOKUP($C970,[1]DER!$A$1:$F$2075,6,0),(IF($B970="SICRO",VLOOKUP($C970,[1]SICRO!$A$1:$E$6371,5,0)))))))))))))))</f>
        <v>15</v>
      </c>
    </row>
    <row r="971" spans="2:15" ht="23.25" customHeight="1" x14ac:dyDescent="0.2">
      <c r="B971" s="62"/>
      <c r="C971" s="60" t="s">
        <v>10</v>
      </c>
      <c r="D971" s="200" t="s">
        <v>560</v>
      </c>
      <c r="E971" s="201"/>
      <c r="F971" s="201"/>
      <c r="G971" s="201"/>
      <c r="H971" s="202"/>
      <c r="I971" s="40"/>
      <c r="J971" s="61"/>
      <c r="K971" s="82">
        <v>16</v>
      </c>
      <c r="N971" s="32"/>
    </row>
    <row r="972" spans="2:15" x14ac:dyDescent="0.2">
      <c r="B972" s="62"/>
      <c r="C972" s="60" t="s">
        <v>10</v>
      </c>
      <c r="D972" s="55"/>
      <c r="E972" s="56"/>
      <c r="F972" s="56"/>
      <c r="G972" s="56"/>
      <c r="H972" s="57"/>
      <c r="I972" s="40"/>
      <c r="J972" s="61"/>
      <c r="N972" s="32"/>
    </row>
    <row r="973" spans="2:15" ht="23.25" customHeight="1" x14ac:dyDescent="0.2">
      <c r="B973" s="62" t="s">
        <v>9</v>
      </c>
      <c r="C973" s="77">
        <v>20005033</v>
      </c>
      <c r="D973" s="197" t="str">
        <f>UPPER(IF($B973="EDIF",VLOOKUP($C973,[1]EDIF!$A$1:$F$3677,2,0),(IF($B973="INFRA",VLOOKUP($C973,[1]INFRA!$A$1:$F$1859,2,0),(IF($B973="SINAPI",VLOOKUP($C973,[1]SINAPI!$A$1:$G$9552,2,0),(IF($B973="CDHU",VLOOKUP($C973,[1]CDHU!$A$1:$G$5122,2,0),(IF($B973="SIEC",VLOOKUP($C973,[1]SIEC!$A$1:$F$5304,2,0),(IF($B973="DER",VLOOKUP($C973,[1]DER!$A$1:$F$3075,2,0),(IF($B973="FDE",VLOOKUP($C973,[1]FDE!$A$1:$F$3289,2,0),(IF($B973="SICRO",VLOOKUP($C973,[1]SICRO!$A$1:$E$7371,2,0)))))))))))))))))</f>
        <v>DESENVOLVIMENTO DE PROJETO TÉCNICO DE PREVENÇÃO E COMBATE A INCÊNDIO E APROVAÇÃO JUNTO AO CORPO DE BOMBEIROS PARA EDIFICAÇÕES ATÉ 2000 M2</v>
      </c>
      <c r="E973" s="198"/>
      <c r="F973" s="198"/>
      <c r="G973" s="198"/>
      <c r="H973" s="199"/>
      <c r="I973" s="46" t="str">
        <f>UPPER(IF($B973="EDIF",VLOOKUP($C973,[1]EDIF!$A$1:$F$3677,3,0),(IF($B973="INFRA",VLOOKUP($C973,[1]INFRA!$A$1:$F$1859,3,0),(IF($B973="SINAPI",VLOOKUP($C973,[1]SINAPI!$A$1:$G$9552,3,0),(IF($B973="CDHU",VLOOKUP($C973,[1]CDHU!$A$1:$G$5122,3,0),(IF($B973="SIEC",VLOOKUP($C973,[1]SIEC!$A$1:$F$5304,3,0),(IF($B973="DER",VLOOKUP($C973,[1]DER!$A$1:$F$2075,3,0),(IF($B973="FDE",VLOOKUP($C973,[1]FDE!$A$1:$F$3289,3,0),(IF($B973="SICRO",VLOOKUP($C973,[1]SICRO!$A$1:$E$7371,3,0)))))))))))))))))</f>
        <v>GL</v>
      </c>
      <c r="J973" s="61">
        <f t="shared" ref="J973" si="717">ROUND(SUM(K973:K975),2)</f>
        <v>1</v>
      </c>
      <c r="L973" s="1" t="str">
        <f>UPPER(ROUND((IF($B973="EDIF",VLOOKUP($C973,[1]EDIF!$A$1:$F$3677,4,0),(IF($B973="INFRA",VLOOKUP($C973,[1]INFRA!$A$1:$F$1859,4,0),(IF($B973="SINAPI",VLOOKUP($C973,[1]SINAPI!$A$1:$G$9552,4,0),(IF($B973="CDHU",VLOOKUP($C973,[1]CDHU!$A$1:$G$5122,6,0),(IF($B973="SIEC",VLOOKUP($C973,[1]SIEC!$A$1:$F$5304,5,0),(IF($B973="DER",VLOOKUP($C973,[1]DER!$A$1:$F$3075,5,0),(IF($B973="FDE",VLOOKUP($C973,[1]FDE!$A$1:$F$3289,5,0),(IF($B973="SICRO",VLOOKUP($C973,[1]SICRO!$A$1:$E$7371,4,0))))))))))))))))),2))</f>
        <v>7769,69</v>
      </c>
      <c r="M973" s="1">
        <f t="shared" ref="M973" si="718">TRUNC(J973*L973,2)</f>
        <v>7769.69</v>
      </c>
      <c r="N973" s="49">
        <f t="shared" ref="N973" si="719">C973</f>
        <v>20005033</v>
      </c>
      <c r="O973" s="1" t="str">
        <f>UPPER(IF($B973="EDIF",VLOOKUP($C973,[1]EDIF!$A$1:$F$3677,5,0),(IF($B973="INFRA",VLOOKUP($C973,[1]INFRA!$A$1:$F$859,5,0),(IF($B973="SINAPI",VLOOKUP($C973,[1]SINAPI!$A$1:$G$7552,7,0),(IF($B973="CDHU",VLOOKUP($C973,[1]CDHU!$A$1:$G$4122,7,0),(IF($B973="SIEC",VLOOKUP($C973,[1]SIEC!$A$1:$F$4304,6,0),(IF($B973="DER",VLOOKUP($C973,[1]DER!$A$1:$F$2075,6,0),(IF($B973="SICRO",VLOOKUP($C973,[1]SICRO!$A$1:$E$6371,5,0)))))))))))))))</f>
        <v>SIURB-E JAN/26</v>
      </c>
    </row>
    <row r="974" spans="2:15" ht="23.25" customHeight="1" x14ac:dyDescent="0.2">
      <c r="B974" s="62"/>
      <c r="C974" s="60" t="s">
        <v>10</v>
      </c>
      <c r="D974" s="200" t="s">
        <v>373</v>
      </c>
      <c r="E974" s="201"/>
      <c r="F974" s="201"/>
      <c r="G974" s="201"/>
      <c r="H974" s="202"/>
      <c r="I974" s="40"/>
      <c r="J974" s="61"/>
      <c r="K974" s="82">
        <v>1</v>
      </c>
      <c r="N974" s="32"/>
    </row>
    <row r="975" spans="2:15" x14ac:dyDescent="0.2">
      <c r="B975" s="62"/>
      <c r="C975" s="60" t="s">
        <v>10</v>
      </c>
      <c r="D975" s="55"/>
      <c r="E975" s="56"/>
      <c r="F975" s="56"/>
      <c r="G975" s="56"/>
      <c r="H975" s="57"/>
      <c r="I975" s="40"/>
      <c r="J975" s="61"/>
      <c r="N975" s="32"/>
    </row>
    <row r="976" spans="2:15" ht="21" customHeight="1" x14ac:dyDescent="0.2"/>
    <row r="977" spans="3:13" ht="21" customHeight="1" x14ac:dyDescent="0.2">
      <c r="M977" s="43" t="e">
        <f>SUM(M11:M975)</f>
        <v>#N/A</v>
      </c>
    </row>
    <row r="978" spans="3:13" ht="21" customHeight="1" x14ac:dyDescent="0.2">
      <c r="M978" s="43" t="e">
        <f>M977*1.25</f>
        <v>#N/A</v>
      </c>
    </row>
    <row r="979" spans="3:13" ht="21" customHeight="1" x14ac:dyDescent="0.2"/>
    <row r="980" spans="3:13" ht="21" customHeight="1" x14ac:dyDescent="0.2"/>
    <row r="981" spans="3:13" ht="21" customHeight="1" x14ac:dyDescent="0.2"/>
    <row r="982" spans="3:13" ht="21" customHeight="1" x14ac:dyDescent="0.2"/>
    <row r="983" spans="3:13" ht="21" customHeight="1" x14ac:dyDescent="0.2"/>
    <row r="984" spans="3:13" ht="21" customHeight="1" x14ac:dyDescent="0.2"/>
    <row r="985" spans="3:13" ht="21" customHeight="1" x14ac:dyDescent="0.2"/>
    <row r="986" spans="3:13" ht="21" customHeight="1" x14ac:dyDescent="0.25">
      <c r="C986" s="44"/>
      <c r="D986" s="44"/>
      <c r="E986" s="45"/>
      <c r="F986" s="44"/>
      <c r="G986" s="45"/>
    </row>
    <row r="987" spans="3:13" ht="21" customHeight="1" x14ac:dyDescent="0.2"/>
    <row r="988" spans="3:13" ht="21" customHeight="1" x14ac:dyDescent="0.2"/>
    <row r="989" spans="3:13" ht="21" customHeight="1" x14ac:dyDescent="0.2"/>
    <row r="990" spans="3:13" ht="21" customHeight="1" x14ac:dyDescent="0.2"/>
    <row r="991" spans="3:13" ht="21" customHeight="1" x14ac:dyDescent="0.2"/>
    <row r="992" spans="3:13" ht="21" customHeight="1" x14ac:dyDescent="0.2"/>
    <row r="993" ht="21" customHeight="1" x14ac:dyDescent="0.2"/>
    <row r="994" ht="21" customHeight="1" x14ac:dyDescent="0.2"/>
    <row r="995" ht="21" customHeight="1" x14ac:dyDescent="0.2"/>
    <row r="996" ht="21" customHeight="1" x14ac:dyDescent="0.2"/>
    <row r="997" ht="21" customHeight="1" x14ac:dyDescent="0.2"/>
    <row r="998" ht="21" customHeight="1" x14ac:dyDescent="0.2"/>
    <row r="999" ht="21" customHeight="1" x14ac:dyDescent="0.2"/>
    <row r="1000" ht="21" customHeight="1" x14ac:dyDescent="0.2"/>
    <row r="1001" ht="21" customHeight="1" x14ac:dyDescent="0.2"/>
    <row r="1002" ht="21" customHeight="1" x14ac:dyDescent="0.2"/>
    <row r="1003" ht="21" customHeight="1" x14ac:dyDescent="0.2"/>
    <row r="1004" ht="21" customHeight="1" x14ac:dyDescent="0.2"/>
    <row r="1005" ht="21" customHeight="1" x14ac:dyDescent="0.2"/>
    <row r="1006" ht="21" customHeight="1" x14ac:dyDescent="0.2"/>
    <row r="1007" ht="21" customHeight="1" x14ac:dyDescent="0.2"/>
    <row r="1008" ht="21" customHeight="1" x14ac:dyDescent="0.2"/>
    <row r="1009" ht="21" customHeight="1" x14ac:dyDescent="0.2"/>
    <row r="1010" ht="21" customHeight="1" x14ac:dyDescent="0.2"/>
    <row r="1011" ht="21" customHeight="1" x14ac:dyDescent="0.2"/>
    <row r="1012" ht="21" customHeight="1" x14ac:dyDescent="0.2"/>
    <row r="1013" ht="21" customHeight="1" x14ac:dyDescent="0.2"/>
    <row r="1014" ht="21" customHeight="1" x14ac:dyDescent="0.2"/>
    <row r="1015" ht="21" customHeight="1" x14ac:dyDescent="0.2"/>
    <row r="1016" ht="21" customHeight="1" x14ac:dyDescent="0.2"/>
    <row r="1017" ht="21" customHeight="1" x14ac:dyDescent="0.2"/>
    <row r="1018" ht="21" customHeight="1" x14ac:dyDescent="0.2"/>
    <row r="1019" ht="21" customHeight="1" x14ac:dyDescent="0.2"/>
    <row r="1020" ht="21" customHeight="1" x14ac:dyDescent="0.2"/>
    <row r="1021" ht="21" customHeight="1" x14ac:dyDescent="0.2"/>
    <row r="1022" ht="21" customHeight="1" x14ac:dyDescent="0.2"/>
    <row r="1023" ht="21" customHeight="1" x14ac:dyDescent="0.2"/>
    <row r="1024" ht="21" customHeight="1" x14ac:dyDescent="0.2"/>
    <row r="1025" ht="21" customHeight="1" x14ac:dyDescent="0.2"/>
    <row r="1026" ht="21" customHeight="1" x14ac:dyDescent="0.2"/>
    <row r="1027" ht="21" customHeight="1" x14ac:dyDescent="0.2"/>
    <row r="1028" ht="21" customHeight="1" x14ac:dyDescent="0.2"/>
    <row r="1029" ht="21" customHeight="1" x14ac:dyDescent="0.2"/>
    <row r="1030" ht="21" customHeight="1" x14ac:dyDescent="0.2"/>
    <row r="1031" ht="21" customHeight="1" x14ac:dyDescent="0.2"/>
    <row r="1032" ht="21" customHeight="1" x14ac:dyDescent="0.2"/>
    <row r="1033" ht="21" customHeight="1" x14ac:dyDescent="0.2"/>
    <row r="1034" ht="21" customHeight="1" x14ac:dyDescent="0.2"/>
    <row r="1035" ht="21" customHeight="1" x14ac:dyDescent="0.2"/>
    <row r="1036" ht="21" customHeight="1" x14ac:dyDescent="0.2"/>
    <row r="1037" ht="21" customHeight="1" x14ac:dyDescent="0.2"/>
    <row r="1038" ht="21" customHeight="1" x14ac:dyDescent="0.2"/>
    <row r="1039" ht="21" customHeight="1" x14ac:dyDescent="0.2"/>
    <row r="1040" ht="21" customHeight="1" x14ac:dyDescent="0.2"/>
    <row r="1041" spans="3:18" ht="21" customHeight="1" x14ac:dyDescent="0.2"/>
    <row r="1042" spans="3:18" ht="21" customHeight="1" x14ac:dyDescent="0.2">
      <c r="R1042" s="42"/>
    </row>
    <row r="1043" spans="3:18" ht="21" customHeight="1" x14ac:dyDescent="0.2"/>
    <row r="1044" spans="3:18" ht="21" customHeight="1" x14ac:dyDescent="0.2"/>
    <row r="1045" spans="3:18" ht="21" customHeight="1" x14ac:dyDescent="0.2"/>
    <row r="1046" spans="3:18" ht="20.25" customHeight="1" x14ac:dyDescent="0.2"/>
    <row r="1047" spans="3:18" s="42" customFormat="1" ht="21" customHeight="1" x14ac:dyDescent="0.2">
      <c r="C1047" s="32"/>
      <c r="D1047" s="1"/>
      <c r="E1047" s="1"/>
      <c r="F1047" s="1"/>
      <c r="G1047" s="1"/>
      <c r="H1047" s="1"/>
      <c r="I1047" s="1"/>
      <c r="J1047" s="1"/>
      <c r="K1047" s="82"/>
      <c r="L1047" s="1"/>
      <c r="M1047" s="1"/>
      <c r="N1047" s="1"/>
      <c r="O1047" s="1"/>
      <c r="P1047" s="1"/>
      <c r="R1047" s="1"/>
    </row>
  </sheetData>
  <autoFilter ref="B9:N975" xr:uid="{00000000-0009-0000-0000-000000000000}">
    <filterColumn colId="2" showButton="0"/>
    <filterColumn colId="3" showButton="0"/>
    <filterColumn colId="4" showButton="0"/>
    <filterColumn colId="5" showButton="0"/>
  </autoFilter>
  <mergeCells count="725">
    <mergeCell ref="D953:H953"/>
    <mergeCell ref="D954:H954"/>
    <mergeCell ref="D955:H955"/>
    <mergeCell ref="D956:H956"/>
    <mergeCell ref="D652:H652"/>
    <mergeCell ref="D683:H683"/>
    <mergeCell ref="D654:H654"/>
    <mergeCell ref="D655:H655"/>
    <mergeCell ref="D656:H656"/>
    <mergeCell ref="D658:H658"/>
    <mergeCell ref="D659:H659"/>
    <mergeCell ref="D682:H682"/>
    <mergeCell ref="D661:H661"/>
    <mergeCell ref="D662:H662"/>
    <mergeCell ref="D664:H664"/>
    <mergeCell ref="D665:H665"/>
    <mergeCell ref="D667:H667"/>
    <mergeCell ref="D668:H668"/>
    <mergeCell ref="D670:H670"/>
    <mergeCell ref="D671:H671"/>
    <mergeCell ref="D906:H906"/>
    <mergeCell ref="D909:H909"/>
    <mergeCell ref="D911:H911"/>
    <mergeCell ref="D913:H913"/>
    <mergeCell ref="D970:H970"/>
    <mergeCell ref="D971:H971"/>
    <mergeCell ref="D973:H973"/>
    <mergeCell ref="D974:H974"/>
    <mergeCell ref="D936:H936"/>
    <mergeCell ref="D942:H942"/>
    <mergeCell ref="D943:H943"/>
    <mergeCell ref="D951:H951"/>
    <mergeCell ref="D952:H952"/>
    <mergeCell ref="D964:H964"/>
    <mergeCell ref="D965:H965"/>
    <mergeCell ref="D967:H967"/>
    <mergeCell ref="D968:H968"/>
    <mergeCell ref="D945:H945"/>
    <mergeCell ref="D946:H946"/>
    <mergeCell ref="D938:H938"/>
    <mergeCell ref="D939:H939"/>
    <mergeCell ref="D940:H940"/>
    <mergeCell ref="D958:H958"/>
    <mergeCell ref="D959:H959"/>
    <mergeCell ref="D961:H961"/>
    <mergeCell ref="D962:H962"/>
    <mergeCell ref="D948:H948"/>
    <mergeCell ref="D949:H949"/>
    <mergeCell ref="D416:H416"/>
    <mergeCell ref="D417:H417"/>
    <mergeCell ref="D929:H929"/>
    <mergeCell ref="D930:H930"/>
    <mergeCell ref="D932:H932"/>
    <mergeCell ref="D933:H933"/>
    <mergeCell ref="D935:H935"/>
    <mergeCell ref="D673:H673"/>
    <mergeCell ref="D674:H674"/>
    <mergeCell ref="D676:H676"/>
    <mergeCell ref="D677:H677"/>
    <mergeCell ref="D679:H679"/>
    <mergeCell ref="D680:H680"/>
    <mergeCell ref="D918:H918"/>
    <mergeCell ref="D920:H920"/>
    <mergeCell ref="D921:H921"/>
    <mergeCell ref="D923:H923"/>
    <mergeCell ref="D924:H924"/>
    <mergeCell ref="D915:H915"/>
    <mergeCell ref="D925:H925"/>
    <mergeCell ref="D926:H926"/>
    <mergeCell ref="D928:H928"/>
    <mergeCell ref="D886:H886"/>
    <mergeCell ref="D903:H903"/>
    <mergeCell ref="D914:H914"/>
    <mergeCell ref="D912:H912"/>
    <mergeCell ref="D917:H917"/>
    <mergeCell ref="D845:H845"/>
    <mergeCell ref="D847:H847"/>
    <mergeCell ref="D848:H848"/>
    <mergeCell ref="D850:H850"/>
    <mergeCell ref="D852:H852"/>
    <mergeCell ref="D851:H851"/>
    <mergeCell ref="D854:H854"/>
    <mergeCell ref="D870:H870"/>
    <mergeCell ref="D883:H883"/>
    <mergeCell ref="D897:H897"/>
    <mergeCell ref="D898:H898"/>
    <mergeCell ref="D905:H905"/>
    <mergeCell ref="D908:H908"/>
    <mergeCell ref="D900:H900"/>
    <mergeCell ref="D901:H901"/>
    <mergeCell ref="D904:H904"/>
    <mergeCell ref="D891:H891"/>
    <mergeCell ref="D892:H892"/>
    <mergeCell ref="D894:H894"/>
    <mergeCell ref="D895:H895"/>
    <mergeCell ref="D885:H885"/>
    <mergeCell ref="D817:H817"/>
    <mergeCell ref="D818:H818"/>
    <mergeCell ref="D820:H820"/>
    <mergeCell ref="D821:H821"/>
    <mergeCell ref="D822:H822"/>
    <mergeCell ref="D834:H834"/>
    <mergeCell ref="D835:H835"/>
    <mergeCell ref="D836:H836"/>
    <mergeCell ref="D837:H837"/>
    <mergeCell ref="D888:H888"/>
    <mergeCell ref="D889:H889"/>
    <mergeCell ref="D868:H868"/>
    <mergeCell ref="D824:H824"/>
    <mergeCell ref="D825:H825"/>
    <mergeCell ref="D826:H826"/>
    <mergeCell ref="D828:H828"/>
    <mergeCell ref="D829:H829"/>
    <mergeCell ref="D831:H831"/>
    <mergeCell ref="D832:H832"/>
    <mergeCell ref="D838:H838"/>
    <mergeCell ref="D840:H840"/>
    <mergeCell ref="D841:H841"/>
    <mergeCell ref="D842:H842"/>
    <mergeCell ref="D844:H844"/>
    <mergeCell ref="D522:H522"/>
    <mergeCell ref="D541:H541"/>
    <mergeCell ref="D488:H488"/>
    <mergeCell ref="D489:H489"/>
    <mergeCell ref="D520:H520"/>
    <mergeCell ref="D538:H538"/>
    <mergeCell ref="D539:H539"/>
    <mergeCell ref="D881:H881"/>
    <mergeCell ref="D884:H884"/>
    <mergeCell ref="D803:H803"/>
    <mergeCell ref="D814:H814"/>
    <mergeCell ref="D871:H871"/>
    <mergeCell ref="D872:H872"/>
    <mergeCell ref="D874:H874"/>
    <mergeCell ref="D875:H875"/>
    <mergeCell ref="D877:H877"/>
    <mergeCell ref="D878:H878"/>
    <mergeCell ref="D880:H880"/>
    <mergeCell ref="D859:H859"/>
    <mergeCell ref="D861:H861"/>
    <mergeCell ref="D862:H862"/>
    <mergeCell ref="D864:H864"/>
    <mergeCell ref="D865:H865"/>
    <mergeCell ref="D867:H867"/>
    <mergeCell ref="D785:H785"/>
    <mergeCell ref="D786:H786"/>
    <mergeCell ref="D788:H788"/>
    <mergeCell ref="D789:H789"/>
    <mergeCell ref="D791:H791"/>
    <mergeCell ref="D792:H792"/>
    <mergeCell ref="D855:H855"/>
    <mergeCell ref="D856:H856"/>
    <mergeCell ref="D858:H858"/>
    <mergeCell ref="D794:H794"/>
    <mergeCell ref="D795:H795"/>
    <mergeCell ref="D796:H796"/>
    <mergeCell ref="D797:H797"/>
    <mergeCell ref="D799:H799"/>
    <mergeCell ref="D800:H800"/>
    <mergeCell ref="D802:H802"/>
    <mergeCell ref="D805:H805"/>
    <mergeCell ref="D806:H806"/>
    <mergeCell ref="D808:H808"/>
    <mergeCell ref="D809:H809"/>
    <mergeCell ref="D813:H813"/>
    <mergeCell ref="D811:H811"/>
    <mergeCell ref="D812:H812"/>
    <mergeCell ref="D816:H816"/>
    <mergeCell ref="D771:H771"/>
    <mergeCell ref="D773:H773"/>
    <mergeCell ref="D774:H774"/>
    <mergeCell ref="D776:H776"/>
    <mergeCell ref="D777:H777"/>
    <mergeCell ref="D779:H779"/>
    <mergeCell ref="D780:H780"/>
    <mergeCell ref="D782:H782"/>
    <mergeCell ref="D783:H783"/>
    <mergeCell ref="D752:H752"/>
    <mergeCell ref="D753:H753"/>
    <mergeCell ref="D756:H756"/>
    <mergeCell ref="D757:H757"/>
    <mergeCell ref="D759:H759"/>
    <mergeCell ref="D760:H760"/>
    <mergeCell ref="D767:H767"/>
    <mergeCell ref="D768:H768"/>
    <mergeCell ref="D770:H770"/>
    <mergeCell ref="D734:H734"/>
    <mergeCell ref="D736:H736"/>
    <mergeCell ref="D737:H737"/>
    <mergeCell ref="D739:H739"/>
    <mergeCell ref="D740:H740"/>
    <mergeCell ref="D742:H742"/>
    <mergeCell ref="D743:H743"/>
    <mergeCell ref="D745:H745"/>
    <mergeCell ref="D746:H746"/>
    <mergeCell ref="D719:H719"/>
    <mergeCell ref="D724:H724"/>
    <mergeCell ref="D725:H725"/>
    <mergeCell ref="D727:H727"/>
    <mergeCell ref="D728:H728"/>
    <mergeCell ref="D730:H730"/>
    <mergeCell ref="D731:H731"/>
    <mergeCell ref="D733:H733"/>
    <mergeCell ref="D723:H723"/>
    <mergeCell ref="D648:H648"/>
    <mergeCell ref="D649:H649"/>
    <mergeCell ref="D687:H687"/>
    <mergeCell ref="D688:H688"/>
    <mergeCell ref="D693:H693"/>
    <mergeCell ref="D694:H694"/>
    <mergeCell ref="D699:H699"/>
    <mergeCell ref="D700:H700"/>
    <mergeCell ref="D703:H703"/>
    <mergeCell ref="D650:H650"/>
    <mergeCell ref="D685:H685"/>
    <mergeCell ref="D686:H686"/>
    <mergeCell ref="D702:H702"/>
    <mergeCell ref="D696:H696"/>
    <mergeCell ref="D697:H697"/>
    <mergeCell ref="D633:H633"/>
    <mergeCell ref="D636:H636"/>
    <mergeCell ref="D637:H637"/>
    <mergeCell ref="D639:H639"/>
    <mergeCell ref="D640:H640"/>
    <mergeCell ref="D642:H642"/>
    <mergeCell ref="D643:H643"/>
    <mergeCell ref="D645:H645"/>
    <mergeCell ref="D646:H646"/>
    <mergeCell ref="D634:H634"/>
    <mergeCell ref="D620:H620"/>
    <mergeCell ref="D621:H621"/>
    <mergeCell ref="D623:H623"/>
    <mergeCell ref="D624:H624"/>
    <mergeCell ref="D626:H626"/>
    <mergeCell ref="D627:H627"/>
    <mergeCell ref="D629:H629"/>
    <mergeCell ref="D630:H630"/>
    <mergeCell ref="D632:H632"/>
    <mergeCell ref="D605:H605"/>
    <mergeCell ref="D608:H608"/>
    <mergeCell ref="D609:H609"/>
    <mergeCell ref="D611:H611"/>
    <mergeCell ref="D612:H612"/>
    <mergeCell ref="D614:H614"/>
    <mergeCell ref="D615:H615"/>
    <mergeCell ref="D617:H617"/>
    <mergeCell ref="D618:H618"/>
    <mergeCell ref="D607:H607"/>
    <mergeCell ref="D582:H582"/>
    <mergeCell ref="D583:H583"/>
    <mergeCell ref="D595:H595"/>
    <mergeCell ref="D596:H596"/>
    <mergeCell ref="D598:H598"/>
    <mergeCell ref="D599:H599"/>
    <mergeCell ref="D601:H601"/>
    <mergeCell ref="D602:H602"/>
    <mergeCell ref="D604:H604"/>
    <mergeCell ref="D586:H586"/>
    <mergeCell ref="D587:H587"/>
    <mergeCell ref="D589:H589"/>
    <mergeCell ref="D590:H590"/>
    <mergeCell ref="D592:H592"/>
    <mergeCell ref="D593:H593"/>
    <mergeCell ref="D584:H584"/>
    <mergeCell ref="D567:H567"/>
    <mergeCell ref="D569:H569"/>
    <mergeCell ref="D570:H570"/>
    <mergeCell ref="D572:H572"/>
    <mergeCell ref="D573:H573"/>
    <mergeCell ref="D576:H576"/>
    <mergeCell ref="D577:H577"/>
    <mergeCell ref="D579:H579"/>
    <mergeCell ref="D580:H580"/>
    <mergeCell ref="D575:H575"/>
    <mergeCell ref="D554:H554"/>
    <mergeCell ref="D555:H555"/>
    <mergeCell ref="D557:H557"/>
    <mergeCell ref="D558:H558"/>
    <mergeCell ref="D560:H560"/>
    <mergeCell ref="D561:H561"/>
    <mergeCell ref="D563:H563"/>
    <mergeCell ref="D564:H564"/>
    <mergeCell ref="D566:H566"/>
    <mergeCell ref="D536:H536"/>
    <mergeCell ref="D542:H542"/>
    <mergeCell ref="D543:H543"/>
    <mergeCell ref="D545:H545"/>
    <mergeCell ref="D546:H546"/>
    <mergeCell ref="D548:H548"/>
    <mergeCell ref="D549:H549"/>
    <mergeCell ref="D551:H551"/>
    <mergeCell ref="D552:H552"/>
    <mergeCell ref="D523:H523"/>
    <mergeCell ref="D524:H524"/>
    <mergeCell ref="D526:H526"/>
    <mergeCell ref="D527:H527"/>
    <mergeCell ref="D529:H529"/>
    <mergeCell ref="D530:H530"/>
    <mergeCell ref="D532:H532"/>
    <mergeCell ref="D533:H533"/>
    <mergeCell ref="D535:H535"/>
    <mergeCell ref="D284:H284"/>
    <mergeCell ref="D285:H285"/>
    <mergeCell ref="D167:H167"/>
    <mergeCell ref="D181:H181"/>
    <mergeCell ref="D185:H185"/>
    <mergeCell ref="D171:H171"/>
    <mergeCell ref="D199:H199"/>
    <mergeCell ref="D202:H202"/>
    <mergeCell ref="D203:H203"/>
    <mergeCell ref="D204:H204"/>
    <mergeCell ref="D208:H208"/>
    <mergeCell ref="D206:H206"/>
    <mergeCell ref="D207:H207"/>
    <mergeCell ref="D205:H205"/>
    <mergeCell ref="D226:H226"/>
    <mergeCell ref="D220:H220"/>
    <mergeCell ref="D221:H221"/>
    <mergeCell ref="D222:H222"/>
    <mergeCell ref="D263:H263"/>
    <mergeCell ref="D256:H256"/>
    <mergeCell ref="D257:H257"/>
    <mergeCell ref="D259:H259"/>
    <mergeCell ref="D260:H260"/>
    <mergeCell ref="D276:H276"/>
    <mergeCell ref="D281:H281"/>
    <mergeCell ref="D282:H282"/>
    <mergeCell ref="D225:H225"/>
    <mergeCell ref="D228:H228"/>
    <mergeCell ref="D229:H229"/>
    <mergeCell ref="D232:H232"/>
    <mergeCell ref="D233:H233"/>
    <mergeCell ref="D235:H235"/>
    <mergeCell ref="D236:H236"/>
    <mergeCell ref="D239:H239"/>
    <mergeCell ref="D240:H240"/>
    <mergeCell ref="D231:H231"/>
    <mergeCell ref="D237:H237"/>
    <mergeCell ref="D241:H241"/>
    <mergeCell ref="D246:H246"/>
    <mergeCell ref="D248:H248"/>
    <mergeCell ref="D261:H261"/>
    <mergeCell ref="D179:H179"/>
    <mergeCell ref="D180:H180"/>
    <mergeCell ref="D183:H183"/>
    <mergeCell ref="D184:H184"/>
    <mergeCell ref="D200:H200"/>
    <mergeCell ref="D201:H201"/>
    <mergeCell ref="D210:H210"/>
    <mergeCell ref="D211:H211"/>
    <mergeCell ref="D224:H224"/>
    <mergeCell ref="D187:H187"/>
    <mergeCell ref="D188:H188"/>
    <mergeCell ref="D191:H191"/>
    <mergeCell ref="D192:H192"/>
    <mergeCell ref="D195:H195"/>
    <mergeCell ref="D196:H196"/>
    <mergeCell ref="D189:H189"/>
    <mergeCell ref="D212:H212"/>
    <mergeCell ref="D213:H213"/>
    <mergeCell ref="D214:H214"/>
    <mergeCell ref="D215:H215"/>
    <mergeCell ref="D216:H216"/>
    <mergeCell ref="D217:H217"/>
    <mergeCell ref="D218:H218"/>
    <mergeCell ref="D69:H69"/>
    <mergeCell ref="D70:H70"/>
    <mergeCell ref="D59:H59"/>
    <mergeCell ref="D66:H66"/>
    <mergeCell ref="D52:H52"/>
    <mergeCell ref="D55:H55"/>
    <mergeCell ref="D98:H98"/>
    <mergeCell ref="D99:H99"/>
    <mergeCell ref="D78:H78"/>
    <mergeCell ref="D79:H79"/>
    <mergeCell ref="D81:H81"/>
    <mergeCell ref="D82:H82"/>
    <mergeCell ref="D84:H84"/>
    <mergeCell ref="D73:H73"/>
    <mergeCell ref="D58:H58"/>
    <mergeCell ref="D62:H62"/>
    <mergeCell ref="D63:H63"/>
    <mergeCell ref="D75:H75"/>
    <mergeCell ref="D76:H76"/>
    <mergeCell ref="D64:H64"/>
    <mergeCell ref="D65:H65"/>
    <mergeCell ref="D67:H67"/>
    <mergeCell ref="B2:D4"/>
    <mergeCell ref="B6:G6"/>
    <mergeCell ref="B7:G7"/>
    <mergeCell ref="B9:B10"/>
    <mergeCell ref="C9:C10"/>
    <mergeCell ref="E2:G2"/>
    <mergeCell ref="H2:J2"/>
    <mergeCell ref="E3:G3"/>
    <mergeCell ref="H3:J3"/>
    <mergeCell ref="H4:J4"/>
    <mergeCell ref="D15:H15"/>
    <mergeCell ref="D13:H13"/>
    <mergeCell ref="D11:H11"/>
    <mergeCell ref="D12:H12"/>
    <mergeCell ref="I9:I10"/>
    <mergeCell ref="I6:J6"/>
    <mergeCell ref="I7:J7"/>
    <mergeCell ref="J9:J10"/>
    <mergeCell ref="D9:H10"/>
    <mergeCell ref="D48:H48"/>
    <mergeCell ref="D49:H49"/>
    <mergeCell ref="D53:H53"/>
    <mergeCell ref="D54:H54"/>
    <mergeCell ref="D57:H57"/>
    <mergeCell ref="D39:H39"/>
    <mergeCell ref="D40:H40"/>
    <mergeCell ref="D42:H42"/>
    <mergeCell ref="D43:H43"/>
    <mergeCell ref="D103:H103"/>
    <mergeCell ref="D104:H104"/>
    <mergeCell ref="D110:H110"/>
    <mergeCell ref="D109:H109"/>
    <mergeCell ref="D85:H85"/>
    <mergeCell ref="D143:H143"/>
    <mergeCell ref="D147:H147"/>
    <mergeCell ref="D164:H164"/>
    <mergeCell ref="D135:H135"/>
    <mergeCell ref="D136:H136"/>
    <mergeCell ref="D122:H122"/>
    <mergeCell ref="D102:H102"/>
    <mergeCell ref="D106:H106"/>
    <mergeCell ref="D107:H107"/>
    <mergeCell ref="D93:H93"/>
    <mergeCell ref="D94:H94"/>
    <mergeCell ref="D96:H96"/>
    <mergeCell ref="D97:H97"/>
    <mergeCell ref="D101:H101"/>
    <mergeCell ref="D124:H124"/>
    <mergeCell ref="D125:H125"/>
    <mergeCell ref="D127:H127"/>
    <mergeCell ref="D128:H128"/>
    <mergeCell ref="D132:H132"/>
    <mergeCell ref="D16:H16"/>
    <mergeCell ref="D21:H21"/>
    <mergeCell ref="D22:H22"/>
    <mergeCell ref="D18:H18"/>
    <mergeCell ref="D19:H19"/>
    <mergeCell ref="D87:H87"/>
    <mergeCell ref="D88:H88"/>
    <mergeCell ref="D90:H90"/>
    <mergeCell ref="D91:H91"/>
    <mergeCell ref="D60:H60"/>
    <mergeCell ref="D27:H27"/>
    <mergeCell ref="D28:H28"/>
    <mergeCell ref="D30:H30"/>
    <mergeCell ref="D31:H31"/>
    <mergeCell ref="D33:H33"/>
    <mergeCell ref="D34:H34"/>
    <mergeCell ref="D72:H72"/>
    <mergeCell ref="D51:H51"/>
    <mergeCell ref="D36:H36"/>
    <mergeCell ref="D37:H37"/>
    <mergeCell ref="D45:H45"/>
    <mergeCell ref="D46:H46"/>
    <mergeCell ref="D24:H24"/>
    <mergeCell ref="D25:H25"/>
    <mergeCell ref="D177:H177"/>
    <mergeCell ref="D162:H162"/>
    <mergeCell ref="D165:H165"/>
    <mergeCell ref="D166:H166"/>
    <mergeCell ref="D169:H169"/>
    <mergeCell ref="D153:H153"/>
    <mergeCell ref="D155:H155"/>
    <mergeCell ref="D156:H156"/>
    <mergeCell ref="D158:H158"/>
    <mergeCell ref="D159:H159"/>
    <mergeCell ref="D170:H170"/>
    <mergeCell ref="D173:H173"/>
    <mergeCell ref="D161:H161"/>
    <mergeCell ref="D115:H115"/>
    <mergeCell ref="D116:H116"/>
    <mergeCell ref="D119:H119"/>
    <mergeCell ref="D120:H120"/>
    <mergeCell ref="D112:H112"/>
    <mergeCell ref="D113:H113"/>
    <mergeCell ref="D117:H117"/>
    <mergeCell ref="D174:H174"/>
    <mergeCell ref="D176:H176"/>
    <mergeCell ref="D131:H131"/>
    <mergeCell ref="D121:H121"/>
    <mergeCell ref="D129:H129"/>
    <mergeCell ref="D139:H139"/>
    <mergeCell ref="D145:H145"/>
    <mergeCell ref="D146:H146"/>
    <mergeCell ref="D149:H149"/>
    <mergeCell ref="D150:H150"/>
    <mergeCell ref="D152:H152"/>
    <mergeCell ref="D133:H133"/>
    <mergeCell ref="D138:H138"/>
    <mergeCell ref="D141:H141"/>
    <mergeCell ref="D142:H142"/>
    <mergeCell ref="D287:H287"/>
    <mergeCell ref="D288:H288"/>
    <mergeCell ref="D292:H292"/>
    <mergeCell ref="D293:H293"/>
    <mergeCell ref="D295:H295"/>
    <mergeCell ref="D243:H243"/>
    <mergeCell ref="D244:H244"/>
    <mergeCell ref="D247:H247"/>
    <mergeCell ref="D264:H264"/>
    <mergeCell ref="D266:H266"/>
    <mergeCell ref="D267:H267"/>
    <mergeCell ref="D269:H269"/>
    <mergeCell ref="D270:H270"/>
    <mergeCell ref="D272:H272"/>
    <mergeCell ref="D273:H273"/>
    <mergeCell ref="D275:H275"/>
    <mergeCell ref="D250:H250"/>
    <mergeCell ref="D251:H251"/>
    <mergeCell ref="D253:H253"/>
    <mergeCell ref="D254:H254"/>
    <mergeCell ref="D289:H289"/>
    <mergeCell ref="D290:H290"/>
    <mergeCell ref="D278:H278"/>
    <mergeCell ref="D279:H279"/>
    <mergeCell ref="D297:H297"/>
    <mergeCell ref="D304:H304"/>
    <mergeCell ref="D303:H303"/>
    <mergeCell ref="D306:H306"/>
    <mergeCell ref="D307:H307"/>
    <mergeCell ref="D309:H309"/>
    <mergeCell ref="D310:H310"/>
    <mergeCell ref="D302:H302"/>
    <mergeCell ref="D299:H299"/>
    <mergeCell ref="D300:H300"/>
    <mergeCell ref="D298:H298"/>
    <mergeCell ref="D353:H353"/>
    <mergeCell ref="D354:H354"/>
    <mergeCell ref="D355:H355"/>
    <mergeCell ref="D356:H356"/>
    <mergeCell ref="D357:H357"/>
    <mergeCell ref="D312:H312"/>
    <mergeCell ref="D313:H313"/>
    <mergeCell ref="D315:H315"/>
    <mergeCell ref="D316:H316"/>
    <mergeCell ref="D318:H318"/>
    <mergeCell ref="D319:H319"/>
    <mergeCell ref="D321:H321"/>
    <mergeCell ref="D322:H322"/>
    <mergeCell ref="D324:H324"/>
    <mergeCell ref="D325:H325"/>
    <mergeCell ref="D327:H327"/>
    <mergeCell ref="D328:H328"/>
    <mergeCell ref="D330:H330"/>
    <mergeCell ref="D331:H331"/>
    <mergeCell ref="D351:H351"/>
    <mergeCell ref="D352:H352"/>
    <mergeCell ref="D348:H348"/>
    <mergeCell ref="D349:H349"/>
    <mergeCell ref="D471:H471"/>
    <mergeCell ref="D472:H472"/>
    <mergeCell ref="D404:H404"/>
    <mergeCell ref="D405:H405"/>
    <mergeCell ref="D360:H360"/>
    <mergeCell ref="D359:H359"/>
    <mergeCell ref="D386:H386"/>
    <mergeCell ref="D387:H387"/>
    <mergeCell ref="D389:H389"/>
    <mergeCell ref="D390:H390"/>
    <mergeCell ref="D392:H392"/>
    <mergeCell ref="D361:H361"/>
    <mergeCell ref="D362:H362"/>
    <mergeCell ref="D363:H363"/>
    <mergeCell ref="D364:H364"/>
    <mergeCell ref="D365:H365"/>
    <mergeCell ref="D366:H366"/>
    <mergeCell ref="D367:H367"/>
    <mergeCell ref="D368:H368"/>
    <mergeCell ref="D369:H369"/>
    <mergeCell ref="D370:H370"/>
    <mergeCell ref="D371:H371"/>
    <mergeCell ref="D372:H372"/>
    <mergeCell ref="D373:H373"/>
    <mergeCell ref="D475:H475"/>
    <mergeCell ref="D476:H476"/>
    <mergeCell ref="D504:H504"/>
    <mergeCell ref="D506:H506"/>
    <mergeCell ref="D507:H507"/>
    <mergeCell ref="D509:H509"/>
    <mergeCell ref="D482:H482"/>
    <mergeCell ref="D450:H450"/>
    <mergeCell ref="D451:H451"/>
    <mergeCell ref="D452:H452"/>
    <mergeCell ref="D453:H453"/>
    <mergeCell ref="D454:H454"/>
    <mergeCell ref="D455:H455"/>
    <mergeCell ref="D456:H456"/>
    <mergeCell ref="D457:H457"/>
    <mergeCell ref="D458:H458"/>
    <mergeCell ref="D459:H459"/>
    <mergeCell ref="D460:H460"/>
    <mergeCell ref="D461:H461"/>
    <mergeCell ref="D462:H462"/>
    <mergeCell ref="D463:H463"/>
    <mergeCell ref="D468:H468"/>
    <mergeCell ref="D469:H469"/>
    <mergeCell ref="D470:H470"/>
    <mergeCell ref="D485:H485"/>
    <mergeCell ref="D487:H487"/>
    <mergeCell ref="D491:H491"/>
    <mergeCell ref="D492:H492"/>
    <mergeCell ref="D494:H494"/>
    <mergeCell ref="D495:H495"/>
    <mergeCell ref="D497:H497"/>
    <mergeCell ref="D483:H483"/>
    <mergeCell ref="D478:H478"/>
    <mergeCell ref="D479:H479"/>
    <mergeCell ref="D296:H296"/>
    <mergeCell ref="D512:H512"/>
    <mergeCell ref="D513:H513"/>
    <mergeCell ref="D515:H515"/>
    <mergeCell ref="D516:H516"/>
    <mergeCell ref="D518:H518"/>
    <mergeCell ref="D519:H519"/>
    <mergeCell ref="D498:H498"/>
    <mergeCell ref="D500:H500"/>
    <mergeCell ref="D501:H501"/>
    <mergeCell ref="D503:H503"/>
    <mergeCell ref="D423:H423"/>
    <mergeCell ref="D473:H473"/>
    <mergeCell ref="D442:H442"/>
    <mergeCell ref="D443:H443"/>
    <mergeCell ref="D444:H444"/>
    <mergeCell ref="D445:H445"/>
    <mergeCell ref="D446:H446"/>
    <mergeCell ref="D464:H464"/>
    <mergeCell ref="D465:H465"/>
    <mergeCell ref="D466:H466"/>
    <mergeCell ref="D467:H467"/>
    <mergeCell ref="D510:H510"/>
    <mergeCell ref="D484:H484"/>
    <mergeCell ref="D440:H440"/>
    <mergeCell ref="D441:H441"/>
    <mergeCell ref="D448:H448"/>
    <mergeCell ref="D449:H449"/>
    <mergeCell ref="D341:H341"/>
    <mergeCell ref="D342:H342"/>
    <mergeCell ref="D343:H343"/>
    <mergeCell ref="D344:H344"/>
    <mergeCell ref="D345:H345"/>
    <mergeCell ref="D346:H346"/>
    <mergeCell ref="D347:H347"/>
    <mergeCell ref="D421:H421"/>
    <mergeCell ref="D422:H422"/>
    <mergeCell ref="D407:H407"/>
    <mergeCell ref="D408:H408"/>
    <mergeCell ref="D410:H410"/>
    <mergeCell ref="D411:H411"/>
    <mergeCell ref="D413:H413"/>
    <mergeCell ref="D414:H414"/>
    <mergeCell ref="D419:H419"/>
    <mergeCell ref="D420:H420"/>
    <mergeCell ref="D393:H393"/>
    <mergeCell ref="D395:H395"/>
    <mergeCell ref="D396:H396"/>
    <mergeCell ref="D398:H398"/>
    <mergeCell ref="D399:H399"/>
    <mergeCell ref="D401:H401"/>
    <mergeCell ref="D402:H402"/>
    <mergeCell ref="D332:H332"/>
    <mergeCell ref="D333:H333"/>
    <mergeCell ref="D334:H334"/>
    <mergeCell ref="D335:H335"/>
    <mergeCell ref="D336:H336"/>
    <mergeCell ref="D337:H337"/>
    <mergeCell ref="D338:H338"/>
    <mergeCell ref="D339:H339"/>
    <mergeCell ref="D340:H340"/>
    <mergeCell ref="D378:H378"/>
    <mergeCell ref="D379:H379"/>
    <mergeCell ref="D380:H380"/>
    <mergeCell ref="D381:H381"/>
    <mergeCell ref="D382:H382"/>
    <mergeCell ref="D383:H383"/>
    <mergeCell ref="D384:H384"/>
    <mergeCell ref="D374:H374"/>
    <mergeCell ref="D375:H375"/>
    <mergeCell ref="D376:H376"/>
    <mergeCell ref="D377:H377"/>
    <mergeCell ref="D431:H431"/>
    <mergeCell ref="D432:H432"/>
    <mergeCell ref="D433:H433"/>
    <mergeCell ref="D434:H434"/>
    <mergeCell ref="D435:H435"/>
    <mergeCell ref="D436:H436"/>
    <mergeCell ref="D437:H437"/>
    <mergeCell ref="D438:H438"/>
    <mergeCell ref="D424:H424"/>
    <mergeCell ref="D425:H425"/>
    <mergeCell ref="D426:H426"/>
    <mergeCell ref="D427:H427"/>
    <mergeCell ref="D428:H428"/>
    <mergeCell ref="D429:H429"/>
    <mergeCell ref="D430:H430"/>
    <mergeCell ref="D748:H748"/>
    <mergeCell ref="D766:H766"/>
    <mergeCell ref="D763:H763"/>
    <mergeCell ref="D764:H764"/>
    <mergeCell ref="D689:H689"/>
    <mergeCell ref="D690:H690"/>
    <mergeCell ref="D691:H691"/>
    <mergeCell ref="D705:H705"/>
    <mergeCell ref="D706:H706"/>
    <mergeCell ref="D716:H716"/>
    <mergeCell ref="D717:H717"/>
    <mergeCell ref="D754:H754"/>
    <mergeCell ref="D761:H761"/>
    <mergeCell ref="D750:H750"/>
    <mergeCell ref="D749:H749"/>
    <mergeCell ref="D704:H704"/>
    <mergeCell ref="D708:H708"/>
    <mergeCell ref="D709:H709"/>
    <mergeCell ref="D711:H711"/>
    <mergeCell ref="D712:H712"/>
    <mergeCell ref="D714:H714"/>
    <mergeCell ref="D715:H715"/>
    <mergeCell ref="D720:H720"/>
    <mergeCell ref="D721:H721"/>
  </mergeCells>
  <printOptions horizontalCentered="1"/>
  <pageMargins left="0.39" right="0.12" top="0.12" bottom="0.12" header="0.51" footer="0.51"/>
  <pageSetup paperSize="9" scale="75" fitToHeight="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D036B-63E4-4C4F-B719-4635CB06DC0F}">
  <sheetPr codeName="Planilha6"/>
  <dimension ref="A1:I287"/>
  <sheetViews>
    <sheetView topLeftCell="A7" workbookViewId="0">
      <selection activeCell="B1" sqref="B1:B1048576"/>
    </sheetView>
  </sheetViews>
  <sheetFormatPr defaultRowHeight="12.75" x14ac:dyDescent="0.2"/>
  <cols>
    <col min="2" max="2" width="10.140625" bestFit="1" customWidth="1"/>
  </cols>
  <sheetData>
    <row r="1" spans="1:9" x14ac:dyDescent="0.2">
      <c r="A1" s="62"/>
      <c r="B1" s="60" t="s">
        <v>8</v>
      </c>
      <c r="C1" s="194" t="s">
        <v>20</v>
      </c>
      <c r="D1" s="195"/>
      <c r="E1" s="195"/>
      <c r="F1" s="195"/>
      <c r="G1" s="196"/>
      <c r="H1" s="40"/>
      <c r="I1" s="61"/>
    </row>
    <row r="2" spans="1:9" x14ac:dyDescent="0.2">
      <c r="A2" s="62" t="s">
        <v>9</v>
      </c>
      <c r="B2" s="77">
        <v>17030002</v>
      </c>
      <c r="C2" s="197" t="s">
        <v>566</v>
      </c>
      <c r="D2" s="198"/>
      <c r="E2" s="198"/>
      <c r="F2" s="198"/>
      <c r="G2" s="199"/>
      <c r="H2" s="46" t="s">
        <v>229</v>
      </c>
      <c r="I2" s="61">
        <v>6</v>
      </c>
    </row>
    <row r="3" spans="1:9" x14ac:dyDescent="0.2">
      <c r="A3" s="62" t="s">
        <v>9</v>
      </c>
      <c r="B3" s="77">
        <v>1001001</v>
      </c>
      <c r="C3" s="197" t="s">
        <v>567</v>
      </c>
      <c r="D3" s="198"/>
      <c r="E3" s="198"/>
      <c r="F3" s="198"/>
      <c r="G3" s="199"/>
      <c r="H3" s="46" t="s">
        <v>229</v>
      </c>
      <c r="I3" s="61">
        <v>355</v>
      </c>
    </row>
    <row r="4" spans="1:9" x14ac:dyDescent="0.2">
      <c r="A4" s="62" t="s">
        <v>9</v>
      </c>
      <c r="B4" s="77">
        <v>1001006</v>
      </c>
      <c r="C4" s="197" t="s">
        <v>568</v>
      </c>
      <c r="D4" s="198"/>
      <c r="E4" s="198"/>
      <c r="F4" s="198"/>
      <c r="G4" s="199"/>
      <c r="H4" s="46" t="s">
        <v>209</v>
      </c>
      <c r="I4" s="61">
        <v>308.7</v>
      </c>
    </row>
    <row r="5" spans="1:9" x14ac:dyDescent="0.2">
      <c r="A5" s="62" t="s">
        <v>9</v>
      </c>
      <c r="B5" s="77">
        <v>1001010</v>
      </c>
      <c r="C5" s="197" t="s">
        <v>569</v>
      </c>
      <c r="D5" s="198"/>
      <c r="E5" s="198"/>
      <c r="F5" s="198"/>
      <c r="G5" s="199"/>
      <c r="H5" s="46" t="s">
        <v>570</v>
      </c>
      <c r="I5" s="61">
        <v>6174</v>
      </c>
    </row>
    <row r="6" spans="1:9" x14ac:dyDescent="0.2">
      <c r="A6" s="62" t="s">
        <v>61</v>
      </c>
      <c r="B6" s="77">
        <v>4064000</v>
      </c>
      <c r="C6" s="197" t="s">
        <v>571</v>
      </c>
      <c r="D6" s="198"/>
      <c r="E6" s="198"/>
      <c r="F6" s="198"/>
      <c r="G6" s="199"/>
      <c r="H6" s="46" t="s">
        <v>572</v>
      </c>
      <c r="I6" s="61">
        <v>463.05</v>
      </c>
    </row>
    <row r="7" spans="1:9" x14ac:dyDescent="0.2">
      <c r="A7" s="62" t="s">
        <v>9</v>
      </c>
      <c r="B7" s="77">
        <v>1003002</v>
      </c>
      <c r="C7" s="197" t="s">
        <v>573</v>
      </c>
      <c r="D7" s="198"/>
      <c r="E7" s="198"/>
      <c r="F7" s="198"/>
      <c r="G7" s="199"/>
      <c r="H7" s="46" t="s">
        <v>209</v>
      </c>
      <c r="I7" s="61">
        <v>213</v>
      </c>
    </row>
    <row r="8" spans="1:9" x14ac:dyDescent="0.2">
      <c r="A8" s="62" t="s">
        <v>9</v>
      </c>
      <c r="B8" s="77">
        <v>1003005</v>
      </c>
      <c r="C8" s="197" t="s">
        <v>574</v>
      </c>
      <c r="D8" s="198"/>
      <c r="E8" s="198"/>
      <c r="F8" s="198"/>
      <c r="G8" s="199"/>
      <c r="H8" s="46" t="s">
        <v>209</v>
      </c>
      <c r="I8" s="61">
        <v>85.2</v>
      </c>
    </row>
    <row r="9" spans="1:9" x14ac:dyDescent="0.2">
      <c r="A9" s="62" t="s">
        <v>9</v>
      </c>
      <c r="B9" s="77">
        <v>1003010</v>
      </c>
      <c r="C9" s="197" t="s">
        <v>575</v>
      </c>
      <c r="D9" s="198"/>
      <c r="E9" s="198"/>
      <c r="F9" s="198"/>
      <c r="G9" s="199"/>
      <c r="H9" s="46" t="s">
        <v>570</v>
      </c>
      <c r="I9" s="61">
        <v>1704</v>
      </c>
    </row>
    <row r="10" spans="1:9" x14ac:dyDescent="0.2">
      <c r="A10" s="62" t="s">
        <v>9</v>
      </c>
      <c r="B10" s="77">
        <v>20003004</v>
      </c>
      <c r="C10" s="197" t="s">
        <v>576</v>
      </c>
      <c r="D10" s="198"/>
      <c r="E10" s="198"/>
      <c r="F10" s="198"/>
      <c r="G10" s="199"/>
      <c r="H10" s="46" t="s">
        <v>212</v>
      </c>
      <c r="I10" s="61">
        <v>480</v>
      </c>
    </row>
    <row r="11" spans="1:9" x14ac:dyDescent="0.2">
      <c r="A11" s="62" t="s">
        <v>564</v>
      </c>
      <c r="B11" s="84" t="s">
        <v>60</v>
      </c>
      <c r="C11" s="197" t="s">
        <v>577</v>
      </c>
      <c r="D11" s="198"/>
      <c r="E11" s="198"/>
      <c r="F11" s="198"/>
      <c r="G11" s="199"/>
      <c r="H11" s="46" t="s">
        <v>578</v>
      </c>
      <c r="I11" s="61">
        <v>12</v>
      </c>
    </row>
    <row r="12" spans="1:9" x14ac:dyDescent="0.2">
      <c r="A12" s="62" t="s">
        <v>564</v>
      </c>
      <c r="B12" s="84" t="s">
        <v>563</v>
      </c>
      <c r="C12" s="197" t="s">
        <v>579</v>
      </c>
      <c r="D12" s="198"/>
      <c r="E12" s="198"/>
      <c r="F12" s="198"/>
      <c r="G12" s="199"/>
      <c r="H12" s="46" t="s">
        <v>578</v>
      </c>
      <c r="I12" s="61">
        <v>12</v>
      </c>
    </row>
    <row r="13" spans="1:9" x14ac:dyDescent="0.2">
      <c r="A13" s="62" t="s">
        <v>9</v>
      </c>
      <c r="B13" s="77">
        <v>1005001</v>
      </c>
      <c r="C13" s="197" t="s">
        <v>580</v>
      </c>
      <c r="D13" s="198"/>
      <c r="E13" s="198"/>
      <c r="F13" s="198"/>
      <c r="G13" s="199"/>
      <c r="H13" s="46" t="s">
        <v>229</v>
      </c>
      <c r="I13" s="61">
        <v>138.6</v>
      </c>
    </row>
    <row r="14" spans="1:9" x14ac:dyDescent="0.2">
      <c r="A14" s="62" t="s">
        <v>9</v>
      </c>
      <c r="B14" s="77">
        <v>1005006</v>
      </c>
      <c r="C14" s="197" t="s">
        <v>581</v>
      </c>
      <c r="D14" s="198"/>
      <c r="E14" s="198"/>
      <c r="F14" s="198"/>
      <c r="G14" s="199"/>
      <c r="H14" s="46" t="s">
        <v>229</v>
      </c>
      <c r="I14" s="61">
        <v>6.16</v>
      </c>
    </row>
    <row r="15" spans="1:9" x14ac:dyDescent="0.2">
      <c r="A15" s="62"/>
      <c r="B15" s="60" t="s">
        <v>8</v>
      </c>
      <c r="C15" s="194" t="s">
        <v>76</v>
      </c>
      <c r="D15" s="195"/>
      <c r="E15" s="195"/>
      <c r="F15" s="195"/>
      <c r="G15" s="196"/>
      <c r="H15" s="40"/>
      <c r="I15" s="61"/>
    </row>
    <row r="16" spans="1:9" x14ac:dyDescent="0.2">
      <c r="A16" s="62"/>
      <c r="B16" s="60" t="s">
        <v>8</v>
      </c>
      <c r="C16" s="194" t="s">
        <v>98</v>
      </c>
      <c r="D16" s="195"/>
      <c r="E16" s="195"/>
      <c r="F16" s="195"/>
      <c r="G16" s="196"/>
      <c r="H16" s="40"/>
      <c r="I16" s="61"/>
    </row>
    <row r="17" spans="1:9" x14ac:dyDescent="0.2">
      <c r="A17" s="62" t="s">
        <v>9</v>
      </c>
      <c r="B17" s="77">
        <v>3050001</v>
      </c>
      <c r="C17" s="197" t="s">
        <v>582</v>
      </c>
      <c r="D17" s="198"/>
      <c r="E17" s="198"/>
      <c r="F17" s="198"/>
      <c r="G17" s="199"/>
      <c r="H17" s="46" t="s">
        <v>209</v>
      </c>
      <c r="I17" s="61">
        <v>17.02</v>
      </c>
    </row>
    <row r="18" spans="1:9" x14ac:dyDescent="0.2">
      <c r="A18" s="62" t="s">
        <v>9</v>
      </c>
      <c r="B18" s="77">
        <v>3050002</v>
      </c>
      <c r="C18" s="197" t="s">
        <v>583</v>
      </c>
      <c r="D18" s="198"/>
      <c r="E18" s="198"/>
      <c r="F18" s="198"/>
      <c r="G18" s="199"/>
      <c r="H18" s="46" t="s">
        <v>209</v>
      </c>
      <c r="I18" s="61">
        <v>6.27</v>
      </c>
    </row>
    <row r="19" spans="1:9" x14ac:dyDescent="0.2">
      <c r="A19" s="62" t="s">
        <v>9</v>
      </c>
      <c r="B19" s="77">
        <v>4050004</v>
      </c>
      <c r="C19" s="197" t="s">
        <v>584</v>
      </c>
      <c r="D19" s="198"/>
      <c r="E19" s="198"/>
      <c r="F19" s="198"/>
      <c r="G19" s="199"/>
      <c r="H19" s="46" t="s">
        <v>209</v>
      </c>
      <c r="I19" s="61">
        <v>28.37</v>
      </c>
    </row>
    <row r="20" spans="1:9" x14ac:dyDescent="0.2">
      <c r="A20" s="62" t="s">
        <v>9</v>
      </c>
      <c r="B20" s="77">
        <v>3050005</v>
      </c>
      <c r="C20" s="197" t="s">
        <v>585</v>
      </c>
      <c r="D20" s="198"/>
      <c r="E20" s="198"/>
      <c r="F20" s="198"/>
      <c r="G20" s="199"/>
      <c r="H20" s="46" t="s">
        <v>229</v>
      </c>
      <c r="I20" s="61">
        <v>36.89</v>
      </c>
    </row>
    <row r="21" spans="1:9" x14ac:dyDescent="0.2">
      <c r="A21" s="62" t="s">
        <v>9</v>
      </c>
      <c r="B21" s="77">
        <v>5050001</v>
      </c>
      <c r="C21" s="197" t="s">
        <v>586</v>
      </c>
      <c r="D21" s="198"/>
      <c r="E21" s="198"/>
      <c r="F21" s="198"/>
      <c r="G21" s="199"/>
      <c r="H21" s="46" t="s">
        <v>229</v>
      </c>
      <c r="I21" s="61">
        <v>323.25</v>
      </c>
    </row>
    <row r="22" spans="1:9" x14ac:dyDescent="0.2">
      <c r="A22" s="62" t="s">
        <v>9</v>
      </c>
      <c r="B22" s="77">
        <v>4050010</v>
      </c>
      <c r="C22" s="197" t="s">
        <v>587</v>
      </c>
      <c r="D22" s="198"/>
      <c r="E22" s="198"/>
      <c r="F22" s="198"/>
      <c r="G22" s="199"/>
      <c r="H22" s="46" t="s">
        <v>229</v>
      </c>
      <c r="I22" s="61">
        <v>29.65</v>
      </c>
    </row>
    <row r="23" spans="1:9" x14ac:dyDescent="0.2">
      <c r="A23" s="62" t="s">
        <v>9</v>
      </c>
      <c r="B23" s="77">
        <v>6060003</v>
      </c>
      <c r="C23" s="197" t="s">
        <v>588</v>
      </c>
      <c r="D23" s="198"/>
      <c r="E23" s="198"/>
      <c r="F23" s="198"/>
      <c r="G23" s="199"/>
      <c r="H23" s="46" t="s">
        <v>229</v>
      </c>
      <c r="I23" s="61">
        <v>294.35000000000002</v>
      </c>
    </row>
    <row r="24" spans="1:9" x14ac:dyDescent="0.2">
      <c r="A24" s="62" t="s">
        <v>9</v>
      </c>
      <c r="B24" s="77">
        <v>6060004</v>
      </c>
      <c r="C24" s="197" t="s">
        <v>589</v>
      </c>
      <c r="D24" s="198"/>
      <c r="E24" s="198"/>
      <c r="F24" s="198"/>
      <c r="G24" s="199"/>
      <c r="H24" s="46" t="s">
        <v>229</v>
      </c>
      <c r="I24" s="61">
        <v>214.17</v>
      </c>
    </row>
    <row r="25" spans="1:9" x14ac:dyDescent="0.2">
      <c r="A25" s="62" t="s">
        <v>9</v>
      </c>
      <c r="B25" s="77">
        <v>6060020</v>
      </c>
      <c r="C25" s="197" t="s">
        <v>590</v>
      </c>
      <c r="D25" s="198"/>
      <c r="E25" s="198"/>
      <c r="F25" s="198"/>
      <c r="G25" s="199"/>
      <c r="H25" s="46" t="s">
        <v>229</v>
      </c>
      <c r="I25" s="61">
        <v>294.35000000000002</v>
      </c>
    </row>
    <row r="26" spans="1:9" x14ac:dyDescent="0.2">
      <c r="A26" s="62" t="s">
        <v>9</v>
      </c>
      <c r="B26" s="77">
        <v>6060025</v>
      </c>
      <c r="C26" s="197" t="s">
        <v>591</v>
      </c>
      <c r="D26" s="198"/>
      <c r="E26" s="198"/>
      <c r="F26" s="198"/>
      <c r="G26" s="199"/>
      <c r="H26" s="46" t="s">
        <v>229</v>
      </c>
      <c r="I26" s="61">
        <v>214.17</v>
      </c>
    </row>
    <row r="27" spans="1:9" x14ac:dyDescent="0.2">
      <c r="A27" s="62" t="s">
        <v>9</v>
      </c>
      <c r="B27" s="77">
        <v>6060040</v>
      </c>
      <c r="C27" s="197" t="s">
        <v>592</v>
      </c>
      <c r="D27" s="198"/>
      <c r="E27" s="198"/>
      <c r="F27" s="198"/>
      <c r="G27" s="199"/>
      <c r="H27" s="46" t="s">
        <v>593</v>
      </c>
      <c r="I27" s="61">
        <v>18.899999999999999</v>
      </c>
    </row>
    <row r="28" spans="1:9" x14ac:dyDescent="0.2">
      <c r="A28" s="62" t="s">
        <v>9</v>
      </c>
      <c r="B28" s="77">
        <v>6060090</v>
      </c>
      <c r="C28" s="197" t="s">
        <v>594</v>
      </c>
      <c r="D28" s="198"/>
      <c r="E28" s="198"/>
      <c r="F28" s="198"/>
      <c r="G28" s="199"/>
      <c r="H28" s="46" t="s">
        <v>593</v>
      </c>
      <c r="I28" s="61">
        <v>7.15</v>
      </c>
    </row>
    <row r="29" spans="1:9" x14ac:dyDescent="0.2">
      <c r="A29" s="62" t="s">
        <v>9</v>
      </c>
      <c r="B29" s="77">
        <v>7060001</v>
      </c>
      <c r="C29" s="197" t="s">
        <v>595</v>
      </c>
      <c r="D29" s="198"/>
      <c r="E29" s="198"/>
      <c r="F29" s="198"/>
      <c r="G29" s="199"/>
      <c r="H29" s="46" t="s">
        <v>596</v>
      </c>
      <c r="I29" s="61">
        <v>14</v>
      </c>
    </row>
    <row r="30" spans="1:9" x14ac:dyDescent="0.2">
      <c r="A30" s="62" t="s">
        <v>9</v>
      </c>
      <c r="B30" s="77">
        <v>7060002</v>
      </c>
      <c r="C30" s="197" t="s">
        <v>597</v>
      </c>
      <c r="D30" s="198"/>
      <c r="E30" s="198"/>
      <c r="F30" s="198"/>
      <c r="G30" s="199"/>
      <c r="H30" s="46" t="s">
        <v>596</v>
      </c>
      <c r="I30" s="61">
        <v>14</v>
      </c>
    </row>
    <row r="31" spans="1:9" x14ac:dyDescent="0.2">
      <c r="A31" s="62" t="s">
        <v>9</v>
      </c>
      <c r="B31" s="77">
        <v>8060001</v>
      </c>
      <c r="C31" s="197" t="s">
        <v>598</v>
      </c>
      <c r="D31" s="198"/>
      <c r="E31" s="198"/>
      <c r="F31" s="198"/>
      <c r="G31" s="199"/>
      <c r="H31" s="46" t="s">
        <v>229</v>
      </c>
      <c r="I31" s="61">
        <v>1.8</v>
      </c>
    </row>
    <row r="32" spans="1:9" x14ac:dyDescent="0.2">
      <c r="A32" s="62" t="s">
        <v>9</v>
      </c>
      <c r="B32" s="77">
        <v>10050003</v>
      </c>
      <c r="C32" s="197" t="s">
        <v>599</v>
      </c>
      <c r="D32" s="198"/>
      <c r="E32" s="198"/>
      <c r="F32" s="198"/>
      <c r="G32" s="203"/>
      <c r="H32" s="46" t="s">
        <v>593</v>
      </c>
      <c r="I32" s="61">
        <v>51.1</v>
      </c>
    </row>
    <row r="33" spans="1:9" x14ac:dyDescent="0.2">
      <c r="A33" s="62" t="s">
        <v>9</v>
      </c>
      <c r="B33" s="77">
        <v>10060032</v>
      </c>
      <c r="C33" s="197" t="s">
        <v>600</v>
      </c>
      <c r="D33" s="198"/>
      <c r="E33" s="198"/>
      <c r="F33" s="198"/>
      <c r="G33" s="199"/>
      <c r="H33" s="46" t="s">
        <v>593</v>
      </c>
      <c r="I33" s="61">
        <v>14.7</v>
      </c>
    </row>
    <row r="34" spans="1:9" x14ac:dyDescent="0.2">
      <c r="A34" s="62" t="s">
        <v>9</v>
      </c>
      <c r="B34" s="77">
        <v>10060035</v>
      </c>
      <c r="C34" s="197" t="s">
        <v>601</v>
      </c>
      <c r="D34" s="198"/>
      <c r="E34" s="198"/>
      <c r="F34" s="198"/>
      <c r="G34" s="199"/>
      <c r="H34" s="46" t="s">
        <v>596</v>
      </c>
      <c r="I34" s="61">
        <v>9</v>
      </c>
    </row>
    <row r="35" spans="1:9" x14ac:dyDescent="0.2">
      <c r="A35" s="62" t="s">
        <v>9</v>
      </c>
      <c r="B35" s="77">
        <v>11050005</v>
      </c>
      <c r="C35" s="197" t="s">
        <v>602</v>
      </c>
      <c r="D35" s="198"/>
      <c r="E35" s="198"/>
      <c r="F35" s="198"/>
      <c r="G35" s="199"/>
      <c r="H35" s="46" t="s">
        <v>229</v>
      </c>
      <c r="I35" s="61">
        <v>393.48</v>
      </c>
    </row>
    <row r="36" spans="1:9" x14ac:dyDescent="0.2">
      <c r="A36" s="62" t="s">
        <v>9</v>
      </c>
      <c r="B36" s="77">
        <v>17060094</v>
      </c>
      <c r="C36" s="197" t="s">
        <v>603</v>
      </c>
      <c r="D36" s="198"/>
      <c r="E36" s="198"/>
      <c r="F36" s="198"/>
      <c r="G36" s="199"/>
      <c r="H36" s="46" t="s">
        <v>229</v>
      </c>
      <c r="I36" s="61">
        <v>3.32</v>
      </c>
    </row>
    <row r="37" spans="1:9" x14ac:dyDescent="0.2">
      <c r="A37" s="62" t="s">
        <v>9</v>
      </c>
      <c r="B37" s="77">
        <v>17060095</v>
      </c>
      <c r="C37" s="197" t="s">
        <v>604</v>
      </c>
      <c r="D37" s="198"/>
      <c r="E37" s="198"/>
      <c r="F37" s="198"/>
      <c r="G37" s="199"/>
      <c r="H37" s="46" t="s">
        <v>593</v>
      </c>
      <c r="I37" s="61">
        <v>133.32</v>
      </c>
    </row>
    <row r="38" spans="1:9" x14ac:dyDescent="0.2">
      <c r="A38" s="62"/>
      <c r="B38" s="60" t="s">
        <v>8</v>
      </c>
      <c r="C38" s="194" t="s">
        <v>297</v>
      </c>
      <c r="D38" s="195"/>
      <c r="E38" s="195"/>
      <c r="F38" s="195"/>
      <c r="G38" s="196"/>
      <c r="H38" s="40"/>
      <c r="I38" s="61"/>
    </row>
    <row r="39" spans="1:9" x14ac:dyDescent="0.2">
      <c r="A39" s="62" t="s">
        <v>9</v>
      </c>
      <c r="B39" s="77">
        <v>2001005</v>
      </c>
      <c r="C39" s="197" t="s">
        <v>605</v>
      </c>
      <c r="D39" s="198"/>
      <c r="E39" s="198"/>
      <c r="F39" s="198"/>
      <c r="G39" s="199"/>
      <c r="H39" s="46" t="s">
        <v>593</v>
      </c>
      <c r="I39" s="61">
        <v>84</v>
      </c>
    </row>
    <row r="40" spans="1:9" x14ac:dyDescent="0.2">
      <c r="A40" s="62" t="s">
        <v>9</v>
      </c>
      <c r="B40" s="77">
        <v>2001006</v>
      </c>
      <c r="C40" s="197" t="s">
        <v>606</v>
      </c>
      <c r="D40" s="198"/>
      <c r="E40" s="198"/>
      <c r="F40" s="198"/>
      <c r="G40" s="199"/>
      <c r="H40" s="46" t="s">
        <v>593</v>
      </c>
      <c r="I40" s="61">
        <v>258</v>
      </c>
    </row>
    <row r="41" spans="1:9" x14ac:dyDescent="0.2">
      <c r="A41" s="62" t="s">
        <v>9</v>
      </c>
      <c r="B41" s="77">
        <v>2001007</v>
      </c>
      <c r="C41" s="197" t="s">
        <v>607</v>
      </c>
      <c r="D41" s="198"/>
      <c r="E41" s="198"/>
      <c r="F41" s="198"/>
      <c r="G41" s="199"/>
      <c r="H41" s="46" t="s">
        <v>593</v>
      </c>
      <c r="I41" s="61">
        <v>186</v>
      </c>
    </row>
    <row r="42" spans="1:9" x14ac:dyDescent="0.2">
      <c r="A42" s="62" t="s">
        <v>9</v>
      </c>
      <c r="B42" s="77">
        <v>2002001</v>
      </c>
      <c r="C42" s="197" t="s">
        <v>608</v>
      </c>
      <c r="D42" s="198"/>
      <c r="E42" s="198"/>
      <c r="F42" s="198"/>
      <c r="G42" s="199"/>
      <c r="H42" s="46" t="s">
        <v>209</v>
      </c>
      <c r="I42" s="61">
        <v>69.86</v>
      </c>
    </row>
    <row r="43" spans="1:9" x14ac:dyDescent="0.2">
      <c r="A43" s="62" t="s">
        <v>9</v>
      </c>
      <c r="B43" s="77">
        <v>2002016</v>
      </c>
      <c r="C43" s="197" t="s">
        <v>609</v>
      </c>
      <c r="D43" s="198"/>
      <c r="E43" s="198"/>
      <c r="F43" s="198"/>
      <c r="G43" s="199"/>
      <c r="H43" s="46" t="s">
        <v>209</v>
      </c>
      <c r="I43" s="61">
        <v>5.61</v>
      </c>
    </row>
    <row r="44" spans="1:9" x14ac:dyDescent="0.2">
      <c r="A44" s="62" t="s">
        <v>9</v>
      </c>
      <c r="B44" s="77">
        <v>2003001</v>
      </c>
      <c r="C44" s="197" t="s">
        <v>610</v>
      </c>
      <c r="D44" s="198"/>
      <c r="E44" s="198"/>
      <c r="F44" s="198"/>
      <c r="G44" s="199"/>
      <c r="H44" s="46" t="s">
        <v>229</v>
      </c>
      <c r="I44" s="61">
        <v>169.62</v>
      </c>
    </row>
    <row r="45" spans="1:9" x14ac:dyDescent="0.2">
      <c r="A45" s="62" t="s">
        <v>9</v>
      </c>
      <c r="B45" s="77">
        <v>2004004</v>
      </c>
      <c r="C45" s="197" t="s">
        <v>611</v>
      </c>
      <c r="D45" s="198"/>
      <c r="E45" s="198"/>
      <c r="F45" s="198"/>
      <c r="G45" s="199"/>
      <c r="H45" s="46" t="s">
        <v>612</v>
      </c>
      <c r="I45" s="61">
        <v>2713.6</v>
      </c>
    </row>
    <row r="46" spans="1:9" x14ac:dyDescent="0.2">
      <c r="A46" s="62" t="s">
        <v>9</v>
      </c>
      <c r="B46" s="77">
        <v>2004007</v>
      </c>
      <c r="C46" s="197" t="s">
        <v>613</v>
      </c>
      <c r="D46" s="198"/>
      <c r="E46" s="198"/>
      <c r="F46" s="198"/>
      <c r="G46" s="199"/>
      <c r="H46" s="46" t="s">
        <v>612</v>
      </c>
      <c r="I46" s="61">
        <v>678.4</v>
      </c>
    </row>
    <row r="47" spans="1:9" x14ac:dyDescent="0.2">
      <c r="A47" s="62" t="s">
        <v>9</v>
      </c>
      <c r="B47" s="77">
        <v>2005010</v>
      </c>
      <c r="C47" s="197" t="s">
        <v>614</v>
      </c>
      <c r="D47" s="198"/>
      <c r="E47" s="198"/>
      <c r="F47" s="198"/>
      <c r="G47" s="199"/>
      <c r="H47" s="46" t="s">
        <v>209</v>
      </c>
      <c r="I47" s="61">
        <v>33.92</v>
      </c>
    </row>
    <row r="48" spans="1:9" x14ac:dyDescent="0.2">
      <c r="A48" s="62" t="s">
        <v>9</v>
      </c>
      <c r="B48" s="77">
        <v>5001043</v>
      </c>
      <c r="C48" s="197" t="s">
        <v>615</v>
      </c>
      <c r="D48" s="198"/>
      <c r="E48" s="198"/>
      <c r="F48" s="198"/>
      <c r="G48" s="199"/>
      <c r="H48" s="46" t="s">
        <v>229</v>
      </c>
      <c r="I48" s="61">
        <v>305.32</v>
      </c>
    </row>
    <row r="49" spans="1:9" x14ac:dyDescent="0.2">
      <c r="A49" s="62"/>
      <c r="B49" s="60" t="s">
        <v>8</v>
      </c>
      <c r="C49" s="194" t="s">
        <v>298</v>
      </c>
      <c r="D49" s="195"/>
      <c r="E49" s="195"/>
      <c r="F49" s="195"/>
      <c r="G49" s="196"/>
      <c r="H49" s="40"/>
      <c r="I49" s="61"/>
    </row>
    <row r="50" spans="1:9" x14ac:dyDescent="0.2">
      <c r="A50" s="62" t="s">
        <v>9</v>
      </c>
      <c r="B50" s="77">
        <v>3001001</v>
      </c>
      <c r="C50" s="197" t="s">
        <v>616</v>
      </c>
      <c r="D50" s="198"/>
      <c r="E50" s="198"/>
      <c r="F50" s="198"/>
      <c r="G50" s="199"/>
      <c r="H50" s="46" t="s">
        <v>229</v>
      </c>
      <c r="I50" s="61">
        <v>390.96</v>
      </c>
    </row>
    <row r="51" spans="1:9" x14ac:dyDescent="0.2">
      <c r="A51" s="62" t="s">
        <v>9</v>
      </c>
      <c r="B51" s="77">
        <v>3001030</v>
      </c>
      <c r="C51" s="197" t="s">
        <v>617</v>
      </c>
      <c r="D51" s="198"/>
      <c r="E51" s="198"/>
      <c r="F51" s="198"/>
      <c r="G51" s="199"/>
      <c r="H51" s="46" t="s">
        <v>209</v>
      </c>
      <c r="I51" s="61">
        <v>1537.86</v>
      </c>
    </row>
    <row r="52" spans="1:9" x14ac:dyDescent="0.2">
      <c r="A52" s="62" t="s">
        <v>9</v>
      </c>
      <c r="B52" s="77">
        <v>3002004</v>
      </c>
      <c r="C52" s="197" t="s">
        <v>611</v>
      </c>
      <c r="D52" s="198"/>
      <c r="E52" s="198"/>
      <c r="F52" s="198"/>
      <c r="G52" s="199"/>
      <c r="H52" s="46" t="s">
        <v>612</v>
      </c>
      <c r="I52" s="61">
        <v>4318.3999999999996</v>
      </c>
    </row>
    <row r="53" spans="1:9" x14ac:dyDescent="0.2">
      <c r="A53" s="62" t="s">
        <v>9</v>
      </c>
      <c r="B53" s="77">
        <v>3002007</v>
      </c>
      <c r="C53" s="197" t="s">
        <v>613</v>
      </c>
      <c r="D53" s="198"/>
      <c r="E53" s="198"/>
      <c r="F53" s="198"/>
      <c r="G53" s="199"/>
      <c r="H53" s="46" t="s">
        <v>612</v>
      </c>
      <c r="I53" s="61">
        <v>1079.5999999999999</v>
      </c>
    </row>
    <row r="54" spans="1:9" x14ac:dyDescent="0.2">
      <c r="A54" s="62" t="s">
        <v>9</v>
      </c>
      <c r="B54" s="77">
        <v>3003017</v>
      </c>
      <c r="C54" s="197" t="s">
        <v>618</v>
      </c>
      <c r="D54" s="198"/>
      <c r="E54" s="198"/>
      <c r="F54" s="198"/>
      <c r="G54" s="199"/>
      <c r="H54" s="46" t="s">
        <v>209</v>
      </c>
      <c r="I54" s="61">
        <v>53.98</v>
      </c>
    </row>
    <row r="55" spans="1:9" x14ac:dyDescent="0.2">
      <c r="A55" s="62" t="s">
        <v>9</v>
      </c>
      <c r="B55" s="77">
        <v>3004021</v>
      </c>
      <c r="C55" s="197" t="s">
        <v>619</v>
      </c>
      <c r="D55" s="198"/>
      <c r="E55" s="198"/>
      <c r="F55" s="198"/>
      <c r="G55" s="199"/>
      <c r="H55" s="46" t="s">
        <v>229</v>
      </c>
      <c r="I55" s="61">
        <v>496.09</v>
      </c>
    </row>
    <row r="56" spans="1:9" x14ac:dyDescent="0.2">
      <c r="A56" s="62" t="s">
        <v>9</v>
      </c>
      <c r="B56" s="77">
        <v>5001040</v>
      </c>
      <c r="C56" s="197" t="s">
        <v>620</v>
      </c>
      <c r="D56" s="198"/>
      <c r="E56" s="198"/>
      <c r="F56" s="198"/>
      <c r="G56" s="199"/>
      <c r="H56" s="46" t="s">
        <v>229</v>
      </c>
      <c r="I56" s="61">
        <v>819.34</v>
      </c>
    </row>
    <row r="57" spans="1:9" x14ac:dyDescent="0.2">
      <c r="A57" s="62" t="s">
        <v>9</v>
      </c>
      <c r="B57" s="77">
        <v>5001047</v>
      </c>
      <c r="C57" s="197" t="s">
        <v>621</v>
      </c>
      <c r="D57" s="198"/>
      <c r="E57" s="198"/>
      <c r="F57" s="198"/>
      <c r="G57" s="199"/>
      <c r="H57" s="46" t="s">
        <v>229</v>
      </c>
      <c r="I57" s="61">
        <v>819.34</v>
      </c>
    </row>
    <row r="58" spans="1:9" x14ac:dyDescent="0.2">
      <c r="A58" s="62" t="s">
        <v>9</v>
      </c>
      <c r="B58" s="77">
        <v>5001043</v>
      </c>
      <c r="C58" s="197" t="s">
        <v>615</v>
      </c>
      <c r="D58" s="198"/>
      <c r="E58" s="198"/>
      <c r="F58" s="198"/>
      <c r="G58" s="203"/>
      <c r="H58" s="46" t="s">
        <v>229</v>
      </c>
      <c r="I58" s="61">
        <v>819.34</v>
      </c>
    </row>
    <row r="59" spans="1:9" x14ac:dyDescent="0.2">
      <c r="A59" s="62"/>
      <c r="B59" s="60" t="s">
        <v>8</v>
      </c>
      <c r="C59" s="194" t="s">
        <v>299</v>
      </c>
      <c r="D59" s="195"/>
      <c r="E59" s="195"/>
      <c r="F59" s="195"/>
      <c r="G59" s="196"/>
      <c r="H59" s="40"/>
      <c r="I59" s="61"/>
    </row>
    <row r="60" spans="1:9" x14ac:dyDescent="0.2">
      <c r="A60" s="62" t="s">
        <v>9</v>
      </c>
      <c r="B60" s="77">
        <v>4001041</v>
      </c>
      <c r="C60" s="197" t="s">
        <v>622</v>
      </c>
      <c r="D60" s="198"/>
      <c r="E60" s="198"/>
      <c r="F60" s="198"/>
      <c r="G60" s="199"/>
      <c r="H60" s="46" t="s">
        <v>229</v>
      </c>
      <c r="I60" s="61">
        <v>1126.45</v>
      </c>
    </row>
    <row r="61" spans="1:9" x14ac:dyDescent="0.2">
      <c r="A61" s="62" t="s">
        <v>9</v>
      </c>
      <c r="B61" s="77">
        <v>4001098</v>
      </c>
      <c r="C61" s="197" t="s">
        <v>623</v>
      </c>
      <c r="D61" s="198"/>
      <c r="E61" s="198"/>
      <c r="F61" s="198"/>
      <c r="G61" s="199"/>
      <c r="H61" s="46" t="s">
        <v>209</v>
      </c>
      <c r="I61" s="61">
        <v>2.94</v>
      </c>
    </row>
    <row r="62" spans="1:9" x14ac:dyDescent="0.2">
      <c r="A62" s="62" t="s">
        <v>9</v>
      </c>
      <c r="B62" s="77">
        <v>4003030</v>
      </c>
      <c r="C62" s="197" t="s">
        <v>624</v>
      </c>
      <c r="D62" s="198"/>
      <c r="E62" s="198"/>
      <c r="F62" s="198"/>
      <c r="G62" s="199"/>
      <c r="H62" s="46" t="s">
        <v>229</v>
      </c>
      <c r="I62" s="61">
        <v>85.93</v>
      </c>
    </row>
    <row r="63" spans="1:9" x14ac:dyDescent="0.2">
      <c r="A63" s="62" t="s">
        <v>9</v>
      </c>
      <c r="B63" s="77">
        <v>4003071</v>
      </c>
      <c r="C63" s="197" t="s">
        <v>625</v>
      </c>
      <c r="D63" s="198"/>
      <c r="E63" s="198"/>
      <c r="F63" s="198"/>
      <c r="G63" s="199"/>
      <c r="H63" s="46" t="s">
        <v>229</v>
      </c>
      <c r="I63" s="61">
        <v>43.09</v>
      </c>
    </row>
    <row r="64" spans="1:9" x14ac:dyDescent="0.2">
      <c r="A64" s="62" t="s">
        <v>9</v>
      </c>
      <c r="B64" s="77">
        <v>4003074</v>
      </c>
      <c r="C64" s="197" t="s">
        <v>626</v>
      </c>
      <c r="D64" s="198"/>
      <c r="E64" s="198"/>
      <c r="F64" s="198"/>
      <c r="G64" s="199"/>
      <c r="H64" s="46" t="s">
        <v>229</v>
      </c>
      <c r="I64" s="61">
        <v>43.09</v>
      </c>
    </row>
    <row r="65" spans="1:9" x14ac:dyDescent="0.2">
      <c r="A65" s="62"/>
      <c r="B65" s="60" t="s">
        <v>8</v>
      </c>
      <c r="C65" s="194" t="s">
        <v>300</v>
      </c>
      <c r="D65" s="195"/>
      <c r="E65" s="195"/>
      <c r="F65" s="195"/>
      <c r="G65" s="196"/>
      <c r="H65" s="40"/>
      <c r="I65" s="61"/>
    </row>
    <row r="66" spans="1:9" x14ac:dyDescent="0.2">
      <c r="A66" s="62" t="s">
        <v>9</v>
      </c>
      <c r="B66" s="77">
        <v>6001016</v>
      </c>
      <c r="C66" s="197" t="s">
        <v>627</v>
      </c>
      <c r="D66" s="198"/>
      <c r="E66" s="198"/>
      <c r="F66" s="198"/>
      <c r="G66" s="199"/>
      <c r="H66" s="46" t="s">
        <v>229</v>
      </c>
      <c r="I66" s="61">
        <v>154.56</v>
      </c>
    </row>
    <row r="67" spans="1:9" x14ac:dyDescent="0.2">
      <c r="A67" s="62" t="s">
        <v>9</v>
      </c>
      <c r="B67" s="77">
        <v>6001018</v>
      </c>
      <c r="C67" s="197" t="s">
        <v>628</v>
      </c>
      <c r="D67" s="198"/>
      <c r="E67" s="198"/>
      <c r="F67" s="198"/>
      <c r="G67" s="199"/>
      <c r="H67" s="46" t="s">
        <v>229</v>
      </c>
      <c r="I67" s="61">
        <v>1030.1099999999999</v>
      </c>
    </row>
    <row r="68" spans="1:9" x14ac:dyDescent="0.2">
      <c r="A68" s="62" t="s">
        <v>9</v>
      </c>
      <c r="B68" s="77">
        <v>6002003</v>
      </c>
      <c r="C68" s="197" t="s">
        <v>629</v>
      </c>
      <c r="D68" s="198"/>
      <c r="E68" s="198"/>
      <c r="F68" s="198"/>
      <c r="G68" s="203"/>
      <c r="H68" s="46" t="s">
        <v>229</v>
      </c>
      <c r="I68" s="61">
        <v>1279.44</v>
      </c>
    </row>
    <row r="69" spans="1:9" x14ac:dyDescent="0.2">
      <c r="A69" s="62" t="s">
        <v>9</v>
      </c>
      <c r="B69" s="77">
        <v>6002051</v>
      </c>
      <c r="C69" s="197" t="s">
        <v>630</v>
      </c>
      <c r="D69" s="198"/>
      <c r="E69" s="198"/>
      <c r="F69" s="198"/>
      <c r="G69" s="199"/>
      <c r="H69" s="46" t="s">
        <v>593</v>
      </c>
      <c r="I69" s="61">
        <v>83.09</v>
      </c>
    </row>
    <row r="70" spans="1:9" x14ac:dyDescent="0.2">
      <c r="A70" s="62"/>
      <c r="B70" s="60" t="s">
        <v>8</v>
      </c>
      <c r="C70" s="194" t="s">
        <v>301</v>
      </c>
      <c r="D70" s="195"/>
      <c r="E70" s="195"/>
      <c r="F70" s="195"/>
      <c r="G70" s="196"/>
      <c r="H70" s="40"/>
      <c r="I70" s="61"/>
    </row>
    <row r="71" spans="1:9" x14ac:dyDescent="0.2">
      <c r="A71" s="62" t="s">
        <v>9</v>
      </c>
      <c r="B71" s="77">
        <v>7001007</v>
      </c>
      <c r="C71" s="197" t="s">
        <v>631</v>
      </c>
      <c r="D71" s="198"/>
      <c r="E71" s="198"/>
      <c r="F71" s="198"/>
      <c r="G71" s="199"/>
      <c r="H71" s="46" t="s">
        <v>596</v>
      </c>
      <c r="I71" s="61">
        <v>21</v>
      </c>
    </row>
    <row r="72" spans="1:9" x14ac:dyDescent="0.2">
      <c r="A72" s="62" t="s">
        <v>9</v>
      </c>
      <c r="B72" s="77">
        <v>7001008</v>
      </c>
      <c r="C72" s="197" t="s">
        <v>632</v>
      </c>
      <c r="D72" s="198"/>
      <c r="E72" s="198"/>
      <c r="F72" s="198"/>
      <c r="G72" s="199"/>
      <c r="H72" s="46" t="s">
        <v>596</v>
      </c>
      <c r="I72" s="61">
        <v>1</v>
      </c>
    </row>
    <row r="73" spans="1:9" x14ac:dyDescent="0.2">
      <c r="A73" s="62" t="s">
        <v>9</v>
      </c>
      <c r="B73" s="77">
        <v>7001011</v>
      </c>
      <c r="C73" s="197" t="s">
        <v>633</v>
      </c>
      <c r="D73" s="198"/>
      <c r="E73" s="198"/>
      <c r="F73" s="198"/>
      <c r="G73" s="199"/>
      <c r="H73" s="46" t="s">
        <v>596</v>
      </c>
      <c r="I73" s="61">
        <v>24</v>
      </c>
    </row>
    <row r="74" spans="1:9" x14ac:dyDescent="0.2">
      <c r="A74" s="62" t="s">
        <v>9</v>
      </c>
      <c r="B74" s="77">
        <v>7001047</v>
      </c>
      <c r="C74" s="197" t="s">
        <v>634</v>
      </c>
      <c r="D74" s="198"/>
      <c r="E74" s="198"/>
      <c r="F74" s="198"/>
      <c r="G74" s="199"/>
      <c r="H74" s="46" t="s">
        <v>596</v>
      </c>
      <c r="I74" s="61">
        <v>9</v>
      </c>
    </row>
    <row r="75" spans="1:9" x14ac:dyDescent="0.2">
      <c r="A75" s="62" t="s">
        <v>9</v>
      </c>
      <c r="B75" s="77">
        <v>7001050</v>
      </c>
      <c r="C75" s="197" t="s">
        <v>635</v>
      </c>
      <c r="D75" s="198"/>
      <c r="E75" s="198"/>
      <c r="F75" s="198"/>
      <c r="G75" s="199"/>
      <c r="H75" s="46" t="s">
        <v>636</v>
      </c>
      <c r="I75" s="61">
        <v>22</v>
      </c>
    </row>
    <row r="76" spans="1:9" x14ac:dyDescent="0.2">
      <c r="A76" s="62" t="s">
        <v>9</v>
      </c>
      <c r="B76" s="77">
        <v>7001051</v>
      </c>
      <c r="C76" s="197" t="s">
        <v>637</v>
      </c>
      <c r="D76" s="198"/>
      <c r="E76" s="198"/>
      <c r="F76" s="198"/>
      <c r="G76" s="199"/>
      <c r="H76" s="46" t="s">
        <v>636</v>
      </c>
      <c r="I76" s="61">
        <v>9</v>
      </c>
    </row>
    <row r="77" spans="1:9" x14ac:dyDescent="0.2">
      <c r="A77" s="62" t="s">
        <v>9</v>
      </c>
      <c r="B77" s="77">
        <v>7001057</v>
      </c>
      <c r="C77" s="197" t="s">
        <v>638</v>
      </c>
      <c r="D77" s="198"/>
      <c r="E77" s="198"/>
      <c r="F77" s="198"/>
      <c r="G77" s="199"/>
      <c r="H77" s="46" t="s">
        <v>593</v>
      </c>
      <c r="I77" s="61">
        <v>24</v>
      </c>
    </row>
    <row r="78" spans="1:9" x14ac:dyDescent="0.2">
      <c r="A78" s="62" t="s">
        <v>9</v>
      </c>
      <c r="B78" s="77">
        <v>7002002</v>
      </c>
      <c r="C78" s="197" t="s">
        <v>639</v>
      </c>
      <c r="D78" s="198"/>
      <c r="E78" s="198"/>
      <c r="F78" s="198"/>
      <c r="G78" s="199"/>
      <c r="H78" s="46" t="s">
        <v>596</v>
      </c>
      <c r="I78" s="61">
        <v>31</v>
      </c>
    </row>
    <row r="79" spans="1:9" x14ac:dyDescent="0.2">
      <c r="A79" s="62" t="s">
        <v>9</v>
      </c>
      <c r="B79" s="77">
        <v>7002031</v>
      </c>
      <c r="C79" s="197" t="s">
        <v>640</v>
      </c>
      <c r="D79" s="198"/>
      <c r="E79" s="198"/>
      <c r="F79" s="198"/>
      <c r="G79" s="199"/>
      <c r="H79" s="46" t="s">
        <v>596</v>
      </c>
      <c r="I79" s="61">
        <v>24</v>
      </c>
    </row>
    <row r="80" spans="1:9" x14ac:dyDescent="0.2">
      <c r="A80" s="62" t="s">
        <v>9</v>
      </c>
      <c r="B80" s="77">
        <v>8001001</v>
      </c>
      <c r="C80" s="197" t="s">
        <v>641</v>
      </c>
      <c r="D80" s="198"/>
      <c r="E80" s="198"/>
      <c r="F80" s="198"/>
      <c r="G80" s="199"/>
      <c r="H80" s="46" t="s">
        <v>229</v>
      </c>
      <c r="I80" s="61">
        <v>2.1</v>
      </c>
    </row>
    <row r="81" spans="1:9" x14ac:dyDescent="0.2">
      <c r="A81" s="62" t="s">
        <v>9</v>
      </c>
      <c r="B81" s="77">
        <v>8001002</v>
      </c>
      <c r="C81" s="197" t="s">
        <v>642</v>
      </c>
      <c r="D81" s="198"/>
      <c r="E81" s="198"/>
      <c r="F81" s="198"/>
      <c r="G81" s="199"/>
      <c r="H81" s="46" t="s">
        <v>229</v>
      </c>
      <c r="I81" s="61">
        <v>12.6</v>
      </c>
    </row>
    <row r="82" spans="1:9" x14ac:dyDescent="0.2">
      <c r="A82" s="62" t="s">
        <v>9</v>
      </c>
      <c r="B82" s="77">
        <v>8001074</v>
      </c>
      <c r="C82" s="197" t="s">
        <v>643</v>
      </c>
      <c r="D82" s="198"/>
      <c r="E82" s="198"/>
      <c r="F82" s="198"/>
      <c r="G82" s="199"/>
      <c r="H82" s="46" t="s">
        <v>636</v>
      </c>
      <c r="I82" s="61">
        <v>1</v>
      </c>
    </row>
    <row r="83" spans="1:9" x14ac:dyDescent="0.2">
      <c r="A83" s="62" t="s">
        <v>9</v>
      </c>
      <c r="B83" s="77">
        <v>8001075</v>
      </c>
      <c r="C83" s="197" t="s">
        <v>644</v>
      </c>
      <c r="D83" s="198"/>
      <c r="E83" s="198"/>
      <c r="F83" s="198"/>
      <c r="G83" s="199"/>
      <c r="H83" s="46" t="s">
        <v>636</v>
      </c>
      <c r="I83" s="61">
        <v>3</v>
      </c>
    </row>
    <row r="84" spans="1:9" x14ac:dyDescent="0.2">
      <c r="A84" s="62" t="s">
        <v>9</v>
      </c>
      <c r="B84" s="77">
        <v>8002013</v>
      </c>
      <c r="C84" s="197" t="s">
        <v>645</v>
      </c>
      <c r="D84" s="198"/>
      <c r="E84" s="198"/>
      <c r="F84" s="198"/>
      <c r="G84" s="199"/>
      <c r="H84" s="46" t="s">
        <v>229</v>
      </c>
      <c r="I84" s="61">
        <v>55.76</v>
      </c>
    </row>
    <row r="85" spans="1:9" x14ac:dyDescent="0.2">
      <c r="A85" s="62" t="s">
        <v>9</v>
      </c>
      <c r="B85" s="77">
        <v>14001003</v>
      </c>
      <c r="C85" s="197" t="s">
        <v>646</v>
      </c>
      <c r="D85" s="198"/>
      <c r="E85" s="198"/>
      <c r="F85" s="198"/>
      <c r="G85" s="199"/>
      <c r="H85" s="46" t="s">
        <v>229</v>
      </c>
      <c r="I85" s="61">
        <v>55.76</v>
      </c>
    </row>
    <row r="86" spans="1:9" x14ac:dyDescent="0.2">
      <c r="A86" s="62" t="s">
        <v>9</v>
      </c>
      <c r="B86" s="77">
        <v>8002074</v>
      </c>
      <c r="C86" s="197" t="s">
        <v>647</v>
      </c>
      <c r="D86" s="198"/>
      <c r="E86" s="198"/>
      <c r="F86" s="198"/>
      <c r="G86" s="199"/>
      <c r="H86" s="46" t="s">
        <v>229</v>
      </c>
      <c r="I86" s="61">
        <v>0</v>
      </c>
    </row>
    <row r="87" spans="1:9" x14ac:dyDescent="0.2">
      <c r="A87" s="62" t="s">
        <v>9</v>
      </c>
      <c r="B87" s="77">
        <v>8002076</v>
      </c>
      <c r="C87" s="197" t="s">
        <v>648</v>
      </c>
      <c r="D87" s="198"/>
      <c r="E87" s="198"/>
      <c r="F87" s="198"/>
      <c r="G87" s="199"/>
      <c r="H87" s="46" t="s">
        <v>229</v>
      </c>
      <c r="I87" s="61">
        <v>103.36</v>
      </c>
    </row>
    <row r="88" spans="1:9" x14ac:dyDescent="0.2">
      <c r="A88" s="62"/>
      <c r="B88" s="60" t="s">
        <v>8</v>
      </c>
      <c r="C88" s="194" t="s">
        <v>302</v>
      </c>
      <c r="D88" s="195"/>
      <c r="E88" s="195"/>
      <c r="F88" s="195"/>
      <c r="G88" s="196"/>
      <c r="H88" s="40"/>
      <c r="I88" s="61"/>
    </row>
    <row r="89" spans="1:9" x14ac:dyDescent="0.2">
      <c r="A89" s="62" t="s">
        <v>9</v>
      </c>
      <c r="B89" s="77">
        <v>9002071</v>
      </c>
      <c r="C89" s="197" t="s">
        <v>649</v>
      </c>
      <c r="D89" s="198"/>
      <c r="E89" s="198"/>
      <c r="F89" s="198"/>
      <c r="G89" s="199"/>
      <c r="H89" s="46" t="s">
        <v>593</v>
      </c>
      <c r="I89" s="61">
        <v>40</v>
      </c>
    </row>
    <row r="90" spans="1:9" x14ac:dyDescent="0.2">
      <c r="A90" s="62" t="s">
        <v>9</v>
      </c>
      <c r="B90" s="77">
        <v>9002056</v>
      </c>
      <c r="C90" s="197" t="s">
        <v>650</v>
      </c>
      <c r="D90" s="198"/>
      <c r="E90" s="198"/>
      <c r="F90" s="198"/>
      <c r="G90" s="199"/>
      <c r="H90" s="46" t="s">
        <v>593</v>
      </c>
      <c r="I90" s="61">
        <v>60</v>
      </c>
    </row>
    <row r="91" spans="1:9" x14ac:dyDescent="0.2">
      <c r="A91" s="62" t="s">
        <v>9</v>
      </c>
      <c r="B91" s="77">
        <v>9002055</v>
      </c>
      <c r="C91" s="197" t="s">
        <v>651</v>
      </c>
      <c r="D91" s="198"/>
      <c r="E91" s="198"/>
      <c r="F91" s="198"/>
      <c r="G91" s="199"/>
      <c r="H91" s="46" t="s">
        <v>593</v>
      </c>
      <c r="I91" s="61">
        <v>480</v>
      </c>
    </row>
    <row r="92" spans="1:9" x14ac:dyDescent="0.2">
      <c r="A92" s="62" t="s">
        <v>9</v>
      </c>
      <c r="B92" s="77">
        <v>9003029</v>
      </c>
      <c r="C92" s="197" t="s">
        <v>652</v>
      </c>
      <c r="D92" s="198"/>
      <c r="E92" s="198"/>
      <c r="F92" s="198"/>
      <c r="G92" s="199"/>
      <c r="H92" s="46" t="s">
        <v>593</v>
      </c>
      <c r="I92" s="61">
        <v>2800</v>
      </c>
    </row>
    <row r="93" spans="1:9" x14ac:dyDescent="0.2">
      <c r="A93" s="62" t="s">
        <v>9</v>
      </c>
      <c r="B93" s="77">
        <v>9003030</v>
      </c>
      <c r="C93" s="197" t="s">
        <v>653</v>
      </c>
      <c r="D93" s="198"/>
      <c r="E93" s="198"/>
      <c r="F93" s="198"/>
      <c r="G93" s="199"/>
      <c r="H93" s="46" t="s">
        <v>593</v>
      </c>
      <c r="I93" s="61">
        <v>2600</v>
      </c>
    </row>
    <row r="94" spans="1:9" x14ac:dyDescent="0.2">
      <c r="A94" s="62" t="s">
        <v>9</v>
      </c>
      <c r="B94" s="77">
        <v>9003031</v>
      </c>
      <c r="C94" s="197" t="s">
        <v>654</v>
      </c>
      <c r="D94" s="198"/>
      <c r="E94" s="198"/>
      <c r="F94" s="198"/>
      <c r="G94" s="199"/>
      <c r="H94" s="46" t="s">
        <v>593</v>
      </c>
      <c r="I94" s="61">
        <v>1200</v>
      </c>
    </row>
    <row r="95" spans="1:9" x14ac:dyDescent="0.2">
      <c r="A95" s="62" t="s">
        <v>9</v>
      </c>
      <c r="B95" s="77">
        <v>9003033</v>
      </c>
      <c r="C95" s="197" t="s">
        <v>655</v>
      </c>
      <c r="D95" s="198"/>
      <c r="E95" s="198"/>
      <c r="F95" s="198"/>
      <c r="G95" s="199"/>
      <c r="H95" s="46" t="s">
        <v>593</v>
      </c>
      <c r="I95" s="61">
        <v>30</v>
      </c>
    </row>
    <row r="96" spans="1:9" x14ac:dyDescent="0.2">
      <c r="A96" s="62" t="s">
        <v>9</v>
      </c>
      <c r="B96" s="77">
        <v>9003034</v>
      </c>
      <c r="C96" s="197" t="s">
        <v>656</v>
      </c>
      <c r="D96" s="198"/>
      <c r="E96" s="198"/>
      <c r="F96" s="198"/>
      <c r="G96" s="199"/>
      <c r="H96" s="46" t="s">
        <v>593</v>
      </c>
      <c r="I96" s="61">
        <v>90</v>
      </c>
    </row>
    <row r="97" spans="1:9" x14ac:dyDescent="0.2">
      <c r="A97" s="62" t="s">
        <v>9</v>
      </c>
      <c r="B97" s="77">
        <v>9005006</v>
      </c>
      <c r="C97" s="197" t="s">
        <v>657</v>
      </c>
      <c r="D97" s="198"/>
      <c r="E97" s="198"/>
      <c r="F97" s="198"/>
      <c r="G97" s="199"/>
      <c r="H97" s="46" t="s">
        <v>596</v>
      </c>
      <c r="I97" s="61">
        <v>3</v>
      </c>
    </row>
    <row r="98" spans="1:9" x14ac:dyDescent="0.2">
      <c r="A98" s="62" t="s">
        <v>9</v>
      </c>
      <c r="B98" s="77">
        <v>9007001</v>
      </c>
      <c r="C98" s="197" t="s">
        <v>658</v>
      </c>
      <c r="D98" s="198"/>
      <c r="E98" s="198"/>
      <c r="F98" s="198"/>
      <c r="G98" s="199"/>
      <c r="H98" s="46" t="s">
        <v>596</v>
      </c>
      <c r="I98" s="61">
        <v>19</v>
      </c>
    </row>
    <row r="99" spans="1:9" x14ac:dyDescent="0.2">
      <c r="A99" s="62" t="s">
        <v>9</v>
      </c>
      <c r="B99" s="77">
        <v>9007010</v>
      </c>
      <c r="C99" s="197" t="s">
        <v>659</v>
      </c>
      <c r="D99" s="198"/>
      <c r="E99" s="198"/>
      <c r="F99" s="198"/>
      <c r="G99" s="199"/>
      <c r="H99" s="46" t="s">
        <v>596</v>
      </c>
      <c r="I99" s="61">
        <v>12</v>
      </c>
    </row>
    <row r="100" spans="1:9" x14ac:dyDescent="0.2">
      <c r="A100" s="62" t="s">
        <v>9</v>
      </c>
      <c r="B100" s="77">
        <v>9007060</v>
      </c>
      <c r="C100" s="197" t="s">
        <v>660</v>
      </c>
      <c r="D100" s="198"/>
      <c r="E100" s="198"/>
      <c r="F100" s="198"/>
      <c r="G100" s="199"/>
      <c r="H100" s="46" t="s">
        <v>596</v>
      </c>
      <c r="I100" s="61">
        <v>152</v>
      </c>
    </row>
    <row r="101" spans="1:9" x14ac:dyDescent="0.2">
      <c r="A101" s="62" t="s">
        <v>9</v>
      </c>
      <c r="B101" s="77">
        <v>9007075</v>
      </c>
      <c r="C101" s="197" t="s">
        <v>661</v>
      </c>
      <c r="D101" s="198"/>
      <c r="E101" s="198"/>
      <c r="F101" s="198"/>
      <c r="G101" s="199"/>
      <c r="H101" s="46" t="s">
        <v>596</v>
      </c>
      <c r="I101" s="61">
        <v>32</v>
      </c>
    </row>
    <row r="102" spans="1:9" x14ac:dyDescent="0.2">
      <c r="A102" s="62" t="s">
        <v>9</v>
      </c>
      <c r="B102" s="77">
        <v>9008010</v>
      </c>
      <c r="C102" s="197" t="s">
        <v>662</v>
      </c>
      <c r="D102" s="198"/>
      <c r="E102" s="198"/>
      <c r="F102" s="198"/>
      <c r="G102" s="199"/>
      <c r="H102" s="46" t="s">
        <v>596</v>
      </c>
      <c r="I102" s="61">
        <v>11</v>
      </c>
    </row>
    <row r="103" spans="1:9" x14ac:dyDescent="0.2">
      <c r="A103" s="62" t="s">
        <v>9</v>
      </c>
      <c r="B103" s="77">
        <v>9008012</v>
      </c>
      <c r="C103" s="197" t="s">
        <v>663</v>
      </c>
      <c r="D103" s="198"/>
      <c r="E103" s="198"/>
      <c r="F103" s="198"/>
      <c r="G103" s="199"/>
      <c r="H103" s="46" t="s">
        <v>596</v>
      </c>
      <c r="I103" s="61">
        <v>23</v>
      </c>
    </row>
    <row r="104" spans="1:9" x14ac:dyDescent="0.2">
      <c r="A104" s="62" t="s">
        <v>9</v>
      </c>
      <c r="B104" s="77">
        <v>9008013</v>
      </c>
      <c r="C104" s="197" t="s">
        <v>664</v>
      </c>
      <c r="D104" s="198"/>
      <c r="E104" s="198"/>
      <c r="F104" s="198"/>
      <c r="G104" s="199"/>
      <c r="H104" s="46" t="s">
        <v>596</v>
      </c>
      <c r="I104" s="61">
        <v>8</v>
      </c>
    </row>
    <row r="105" spans="1:9" x14ac:dyDescent="0.2">
      <c r="A105" s="62" t="s">
        <v>9</v>
      </c>
      <c r="B105" s="77">
        <v>9008015</v>
      </c>
      <c r="C105" s="197" t="s">
        <v>665</v>
      </c>
      <c r="D105" s="198"/>
      <c r="E105" s="198"/>
      <c r="F105" s="198"/>
      <c r="G105" s="199"/>
      <c r="H105" s="46" t="s">
        <v>596</v>
      </c>
      <c r="I105" s="61">
        <v>5</v>
      </c>
    </row>
    <row r="106" spans="1:9" x14ac:dyDescent="0.2">
      <c r="A106" s="62" t="s">
        <v>9</v>
      </c>
      <c r="B106" s="77">
        <v>9008016</v>
      </c>
      <c r="C106" s="197" t="s">
        <v>666</v>
      </c>
      <c r="D106" s="198"/>
      <c r="E106" s="198"/>
      <c r="F106" s="198"/>
      <c r="G106" s="199"/>
      <c r="H106" s="46" t="s">
        <v>596</v>
      </c>
      <c r="I106" s="61">
        <v>6</v>
      </c>
    </row>
    <row r="107" spans="1:9" x14ac:dyDescent="0.2">
      <c r="A107" s="62" t="s">
        <v>9</v>
      </c>
      <c r="B107" s="77">
        <v>9009039</v>
      </c>
      <c r="C107" s="197" t="s">
        <v>667</v>
      </c>
      <c r="D107" s="198"/>
      <c r="E107" s="198"/>
      <c r="F107" s="198"/>
      <c r="G107" s="199"/>
      <c r="H107" s="46" t="s">
        <v>596</v>
      </c>
      <c r="I107" s="61">
        <v>16</v>
      </c>
    </row>
    <row r="108" spans="1:9" x14ac:dyDescent="0.2">
      <c r="A108" s="62" t="s">
        <v>9</v>
      </c>
      <c r="B108" s="77">
        <v>9009087</v>
      </c>
      <c r="C108" s="197" t="s">
        <v>668</v>
      </c>
      <c r="D108" s="198"/>
      <c r="E108" s="198"/>
      <c r="F108" s="198"/>
      <c r="G108" s="199"/>
      <c r="H108" s="46" t="s">
        <v>596</v>
      </c>
      <c r="I108" s="61">
        <v>18</v>
      </c>
    </row>
    <row r="109" spans="1:9" x14ac:dyDescent="0.2">
      <c r="A109" s="62" t="s">
        <v>9</v>
      </c>
      <c r="B109" s="77">
        <v>9009088</v>
      </c>
      <c r="C109" s="197" t="s">
        <v>669</v>
      </c>
      <c r="D109" s="198"/>
      <c r="E109" s="198"/>
      <c r="F109" s="198"/>
      <c r="G109" s="199"/>
      <c r="H109" s="46" t="s">
        <v>596</v>
      </c>
      <c r="I109" s="61">
        <v>151</v>
      </c>
    </row>
    <row r="110" spans="1:9" x14ac:dyDescent="0.2">
      <c r="A110" s="62" t="s">
        <v>9</v>
      </c>
      <c r="B110" s="77">
        <v>9017001</v>
      </c>
      <c r="C110" s="197" t="s">
        <v>670</v>
      </c>
      <c r="D110" s="198"/>
      <c r="E110" s="198"/>
      <c r="F110" s="198"/>
      <c r="G110" s="199"/>
      <c r="H110" s="46" t="s">
        <v>596</v>
      </c>
      <c r="I110" s="61">
        <v>12</v>
      </c>
    </row>
    <row r="111" spans="1:9" x14ac:dyDescent="0.2">
      <c r="A111" s="62" t="s">
        <v>9</v>
      </c>
      <c r="B111" s="77">
        <v>9020035</v>
      </c>
      <c r="C111" s="197" t="s">
        <v>671</v>
      </c>
      <c r="D111" s="198"/>
      <c r="E111" s="198"/>
      <c r="F111" s="198"/>
      <c r="G111" s="199"/>
      <c r="H111" s="46" t="s">
        <v>596</v>
      </c>
      <c r="I111" s="61">
        <v>8</v>
      </c>
    </row>
    <row r="112" spans="1:9" x14ac:dyDescent="0.2">
      <c r="A112" s="62" t="s">
        <v>9</v>
      </c>
      <c r="B112" s="77">
        <v>9082001</v>
      </c>
      <c r="C112" s="197" t="s">
        <v>672</v>
      </c>
      <c r="D112" s="198"/>
      <c r="E112" s="198"/>
      <c r="F112" s="198"/>
      <c r="G112" s="203"/>
      <c r="H112" s="46" t="s">
        <v>596</v>
      </c>
      <c r="I112" s="61">
        <v>19</v>
      </c>
    </row>
    <row r="113" spans="1:9" x14ac:dyDescent="0.2">
      <c r="A113" s="62" t="s">
        <v>9</v>
      </c>
      <c r="B113" s="77">
        <v>9082005</v>
      </c>
      <c r="C113" s="197" t="s">
        <v>673</v>
      </c>
      <c r="D113" s="198"/>
      <c r="E113" s="198"/>
      <c r="F113" s="198"/>
      <c r="G113" s="199"/>
      <c r="H113" s="46" t="s">
        <v>596</v>
      </c>
      <c r="I113" s="61">
        <v>12</v>
      </c>
    </row>
    <row r="114" spans="1:9" x14ac:dyDescent="0.2">
      <c r="A114" s="62" t="s">
        <v>9</v>
      </c>
      <c r="B114" s="77">
        <v>9082010</v>
      </c>
      <c r="C114" s="197" t="s">
        <v>674</v>
      </c>
      <c r="D114" s="198"/>
      <c r="E114" s="198"/>
      <c r="F114" s="198"/>
      <c r="G114" s="199"/>
      <c r="H114" s="46" t="s">
        <v>596</v>
      </c>
      <c r="I114" s="61">
        <v>1352</v>
      </c>
    </row>
    <row r="115" spans="1:9" x14ac:dyDescent="0.2">
      <c r="A115" s="62" t="s">
        <v>9</v>
      </c>
      <c r="B115" s="77">
        <v>9002055</v>
      </c>
      <c r="C115" s="197" t="s">
        <v>651</v>
      </c>
      <c r="D115" s="198"/>
      <c r="E115" s="198"/>
      <c r="F115" s="198"/>
      <c r="G115" s="199"/>
      <c r="H115" s="46" t="s">
        <v>593</v>
      </c>
      <c r="I115" s="61">
        <v>600</v>
      </c>
    </row>
    <row r="116" spans="1:9" x14ac:dyDescent="0.2">
      <c r="A116" s="62" t="s">
        <v>9</v>
      </c>
      <c r="B116" s="77">
        <v>9090040</v>
      </c>
      <c r="C116" s="197" t="s">
        <v>675</v>
      </c>
      <c r="D116" s="198"/>
      <c r="E116" s="198"/>
      <c r="F116" s="198"/>
      <c r="G116" s="199"/>
      <c r="H116" s="46" t="s">
        <v>593</v>
      </c>
      <c r="I116" s="61">
        <v>600</v>
      </c>
    </row>
    <row r="117" spans="1:9" x14ac:dyDescent="0.2">
      <c r="A117" s="62"/>
      <c r="B117" s="60" t="s">
        <v>8</v>
      </c>
      <c r="C117" s="194" t="s">
        <v>303</v>
      </c>
      <c r="D117" s="195"/>
      <c r="E117" s="195"/>
      <c r="F117" s="195"/>
      <c r="G117" s="196"/>
      <c r="H117" s="40"/>
      <c r="I117" s="61"/>
    </row>
    <row r="118" spans="1:9" x14ac:dyDescent="0.2">
      <c r="A118" s="62"/>
      <c r="B118" s="60" t="s">
        <v>8</v>
      </c>
      <c r="C118" s="194" t="s">
        <v>370</v>
      </c>
      <c r="D118" s="195"/>
      <c r="E118" s="195"/>
      <c r="F118" s="195"/>
      <c r="G118" s="196"/>
      <c r="H118" s="43"/>
      <c r="I118" s="61"/>
    </row>
    <row r="119" spans="1:9" x14ac:dyDescent="0.2">
      <c r="A119" s="62" t="s">
        <v>59</v>
      </c>
      <c r="B119" s="84">
        <v>7107376</v>
      </c>
      <c r="C119" s="197" t="s">
        <v>676</v>
      </c>
      <c r="D119" s="198"/>
      <c r="E119" s="198"/>
      <c r="F119" s="198"/>
      <c r="G119" s="199"/>
      <c r="H119" s="46" t="s">
        <v>596</v>
      </c>
      <c r="I119" s="61">
        <v>1</v>
      </c>
    </row>
    <row r="120" spans="1:9" x14ac:dyDescent="0.2">
      <c r="A120" s="62" t="s">
        <v>9</v>
      </c>
      <c r="B120" s="77">
        <v>10004062</v>
      </c>
      <c r="C120" s="197" t="s">
        <v>677</v>
      </c>
      <c r="D120" s="198"/>
      <c r="E120" s="198"/>
      <c r="F120" s="198"/>
      <c r="G120" s="199"/>
      <c r="H120" s="46" t="s">
        <v>593</v>
      </c>
      <c r="I120" s="61">
        <v>186.6</v>
      </c>
    </row>
    <row r="121" spans="1:9" x14ac:dyDescent="0.2">
      <c r="A121" s="62" t="s">
        <v>9</v>
      </c>
      <c r="B121" s="77">
        <v>10004065</v>
      </c>
      <c r="C121" s="197" t="s">
        <v>678</v>
      </c>
      <c r="D121" s="198"/>
      <c r="E121" s="198"/>
      <c r="F121" s="198"/>
      <c r="G121" s="199"/>
      <c r="H121" s="46" t="s">
        <v>593</v>
      </c>
      <c r="I121" s="61">
        <v>59</v>
      </c>
    </row>
    <row r="122" spans="1:9" x14ac:dyDescent="0.2">
      <c r="A122" s="62" t="s">
        <v>9</v>
      </c>
      <c r="B122" s="77">
        <v>10004067</v>
      </c>
      <c r="C122" s="197" t="s">
        <v>679</v>
      </c>
      <c r="D122" s="198"/>
      <c r="E122" s="198"/>
      <c r="F122" s="198"/>
      <c r="G122" s="199"/>
      <c r="H122" s="46" t="s">
        <v>593</v>
      </c>
      <c r="I122" s="61">
        <v>131</v>
      </c>
    </row>
    <row r="123" spans="1:9" x14ac:dyDescent="0.2">
      <c r="A123" s="62" t="s">
        <v>9</v>
      </c>
      <c r="B123" s="77">
        <v>10004002</v>
      </c>
      <c r="C123" s="197" t="s">
        <v>680</v>
      </c>
      <c r="D123" s="198"/>
      <c r="E123" s="198"/>
      <c r="F123" s="198"/>
      <c r="G123" s="199"/>
      <c r="H123" s="46" t="s">
        <v>593</v>
      </c>
      <c r="I123" s="61">
        <v>32</v>
      </c>
    </row>
    <row r="124" spans="1:9" x14ac:dyDescent="0.2">
      <c r="A124" s="62" t="s">
        <v>9</v>
      </c>
      <c r="B124" s="77">
        <v>10004005</v>
      </c>
      <c r="C124" s="197" t="s">
        <v>681</v>
      </c>
      <c r="D124" s="198"/>
      <c r="E124" s="198"/>
      <c r="F124" s="198"/>
      <c r="G124" s="199"/>
      <c r="H124" s="46" t="s">
        <v>593</v>
      </c>
      <c r="I124" s="61">
        <v>32</v>
      </c>
    </row>
    <row r="125" spans="1:9" x14ac:dyDescent="0.2">
      <c r="A125" s="62" t="s">
        <v>9</v>
      </c>
      <c r="B125" s="77">
        <v>10004007</v>
      </c>
      <c r="C125" s="197" t="s">
        <v>682</v>
      </c>
      <c r="D125" s="198"/>
      <c r="E125" s="198"/>
      <c r="F125" s="198"/>
      <c r="G125" s="199"/>
      <c r="H125" s="46" t="s">
        <v>593</v>
      </c>
      <c r="I125" s="61">
        <v>90</v>
      </c>
    </row>
    <row r="126" spans="1:9" x14ac:dyDescent="0.2">
      <c r="A126" s="62" t="s">
        <v>9</v>
      </c>
      <c r="B126" s="77">
        <v>10003074</v>
      </c>
      <c r="C126" s="197" t="s">
        <v>683</v>
      </c>
      <c r="D126" s="198"/>
      <c r="E126" s="198"/>
      <c r="F126" s="198"/>
      <c r="G126" s="199"/>
      <c r="H126" s="46" t="s">
        <v>596</v>
      </c>
      <c r="I126" s="61">
        <v>1</v>
      </c>
    </row>
    <row r="127" spans="1:9" x14ac:dyDescent="0.2">
      <c r="A127" s="62" t="s">
        <v>9</v>
      </c>
      <c r="B127" s="77">
        <v>10003076</v>
      </c>
      <c r="C127" s="197" t="s">
        <v>684</v>
      </c>
      <c r="D127" s="198"/>
      <c r="E127" s="198"/>
      <c r="F127" s="198"/>
      <c r="G127" s="199"/>
      <c r="H127" s="46" t="s">
        <v>596</v>
      </c>
      <c r="I127" s="61">
        <v>5</v>
      </c>
    </row>
    <row r="128" spans="1:9" x14ac:dyDescent="0.2">
      <c r="A128" s="62" t="s">
        <v>9</v>
      </c>
      <c r="B128" s="77">
        <v>10005002</v>
      </c>
      <c r="C128" s="197" t="s">
        <v>685</v>
      </c>
      <c r="D128" s="198"/>
      <c r="E128" s="198"/>
      <c r="F128" s="198"/>
      <c r="G128" s="199"/>
      <c r="H128" s="46" t="s">
        <v>596</v>
      </c>
      <c r="I128" s="61">
        <v>7</v>
      </c>
    </row>
    <row r="129" spans="1:9" x14ac:dyDescent="0.2">
      <c r="A129" s="62" t="s">
        <v>9</v>
      </c>
      <c r="B129" s="77">
        <v>10005034</v>
      </c>
      <c r="C129" s="197" t="s">
        <v>686</v>
      </c>
      <c r="D129" s="198"/>
      <c r="E129" s="198"/>
      <c r="F129" s="198"/>
      <c r="G129" s="199"/>
      <c r="H129" s="46" t="s">
        <v>596</v>
      </c>
      <c r="I129" s="61">
        <v>5</v>
      </c>
    </row>
    <row r="130" spans="1:9" x14ac:dyDescent="0.2">
      <c r="A130" s="62" t="s">
        <v>9</v>
      </c>
      <c r="B130" s="77">
        <v>10004098</v>
      </c>
      <c r="C130" s="197" t="s">
        <v>687</v>
      </c>
      <c r="D130" s="198"/>
      <c r="E130" s="198"/>
      <c r="F130" s="198"/>
      <c r="G130" s="199"/>
      <c r="H130" s="46" t="s">
        <v>593</v>
      </c>
      <c r="I130" s="61">
        <v>196</v>
      </c>
    </row>
    <row r="131" spans="1:9" x14ac:dyDescent="0.2">
      <c r="A131" s="62"/>
      <c r="B131" s="60" t="s">
        <v>8</v>
      </c>
      <c r="C131" s="194" t="s">
        <v>371</v>
      </c>
      <c r="D131" s="195"/>
      <c r="E131" s="195"/>
      <c r="F131" s="195"/>
      <c r="G131" s="196"/>
      <c r="H131" s="43"/>
      <c r="I131" s="61"/>
    </row>
    <row r="132" spans="1:9" x14ac:dyDescent="0.2">
      <c r="A132" s="62" t="s">
        <v>9</v>
      </c>
      <c r="B132" s="77">
        <v>10007011</v>
      </c>
      <c r="C132" s="197" t="s">
        <v>688</v>
      </c>
      <c r="D132" s="198"/>
      <c r="E132" s="198"/>
      <c r="F132" s="198"/>
      <c r="G132" s="199"/>
      <c r="H132" s="46" t="s">
        <v>593</v>
      </c>
      <c r="I132" s="61">
        <v>16</v>
      </c>
    </row>
    <row r="133" spans="1:9" x14ac:dyDescent="0.2">
      <c r="A133" s="62" t="s">
        <v>9</v>
      </c>
      <c r="B133" s="77">
        <v>10007012</v>
      </c>
      <c r="C133" s="197" t="s">
        <v>689</v>
      </c>
      <c r="D133" s="198"/>
      <c r="E133" s="198"/>
      <c r="F133" s="198"/>
      <c r="G133" s="199"/>
      <c r="H133" s="46" t="s">
        <v>593</v>
      </c>
      <c r="I133" s="61">
        <v>3</v>
      </c>
    </row>
    <row r="134" spans="1:9" x14ac:dyDescent="0.2">
      <c r="A134" s="62" t="s">
        <v>9</v>
      </c>
      <c r="B134" s="77">
        <v>10007063</v>
      </c>
      <c r="C134" s="197" t="s">
        <v>690</v>
      </c>
      <c r="D134" s="198"/>
      <c r="E134" s="198"/>
      <c r="F134" s="198"/>
      <c r="G134" s="199"/>
      <c r="H134" s="46" t="s">
        <v>596</v>
      </c>
      <c r="I134" s="61">
        <v>1</v>
      </c>
    </row>
    <row r="135" spans="1:9" x14ac:dyDescent="0.2">
      <c r="A135" s="62" t="s">
        <v>9</v>
      </c>
      <c r="B135" s="77">
        <v>10007081</v>
      </c>
      <c r="C135" s="197" t="s">
        <v>691</v>
      </c>
      <c r="D135" s="198"/>
      <c r="E135" s="198"/>
      <c r="F135" s="198"/>
      <c r="G135" s="199"/>
      <c r="H135" s="46" t="s">
        <v>596</v>
      </c>
      <c r="I135" s="61">
        <v>1</v>
      </c>
    </row>
    <row r="136" spans="1:9" x14ac:dyDescent="0.2">
      <c r="A136" s="62" t="s">
        <v>9</v>
      </c>
      <c r="B136" s="77">
        <v>10007098</v>
      </c>
      <c r="C136" s="197" t="s">
        <v>687</v>
      </c>
      <c r="D136" s="198"/>
      <c r="E136" s="198"/>
      <c r="F136" s="198"/>
      <c r="G136" s="199"/>
      <c r="H136" s="46" t="s">
        <v>593</v>
      </c>
      <c r="I136" s="61">
        <v>12</v>
      </c>
    </row>
    <row r="137" spans="1:9" x14ac:dyDescent="0.2">
      <c r="A137" s="62" t="s">
        <v>9</v>
      </c>
      <c r="B137" s="77">
        <v>8003006</v>
      </c>
      <c r="C137" s="197" t="s">
        <v>692</v>
      </c>
      <c r="D137" s="198"/>
      <c r="E137" s="198"/>
      <c r="F137" s="198"/>
      <c r="G137" s="199"/>
      <c r="H137" s="46" t="s">
        <v>229</v>
      </c>
      <c r="I137" s="61">
        <v>2.7</v>
      </c>
    </row>
    <row r="138" spans="1:9" x14ac:dyDescent="0.2">
      <c r="A138" s="62"/>
      <c r="B138" s="60" t="s">
        <v>8</v>
      </c>
      <c r="C138" s="194" t="s">
        <v>372</v>
      </c>
      <c r="D138" s="195"/>
      <c r="E138" s="195"/>
      <c r="F138" s="195"/>
      <c r="G138" s="196"/>
      <c r="H138" s="43"/>
      <c r="I138" s="61"/>
    </row>
    <row r="139" spans="1:9" x14ac:dyDescent="0.2">
      <c r="A139" s="62" t="s">
        <v>9</v>
      </c>
      <c r="B139" s="77">
        <v>10009030</v>
      </c>
      <c r="C139" s="197" t="s">
        <v>693</v>
      </c>
      <c r="D139" s="198"/>
      <c r="E139" s="198"/>
      <c r="F139" s="198"/>
      <c r="G139" s="199"/>
      <c r="H139" s="46" t="s">
        <v>593</v>
      </c>
      <c r="I139" s="61">
        <v>97.6</v>
      </c>
    </row>
    <row r="140" spans="1:9" x14ac:dyDescent="0.2">
      <c r="A140" s="62" t="s">
        <v>9</v>
      </c>
      <c r="B140" s="77">
        <v>10009031</v>
      </c>
      <c r="C140" s="197" t="s">
        <v>694</v>
      </c>
      <c r="D140" s="198"/>
      <c r="E140" s="198"/>
      <c r="F140" s="198"/>
      <c r="G140" s="199"/>
      <c r="H140" s="46" t="s">
        <v>593</v>
      </c>
      <c r="I140" s="61">
        <v>121.7</v>
      </c>
    </row>
    <row r="141" spans="1:9" x14ac:dyDescent="0.2">
      <c r="A141" s="62" t="s">
        <v>9</v>
      </c>
      <c r="B141" s="77">
        <v>10009032</v>
      </c>
      <c r="C141" s="197" t="s">
        <v>695</v>
      </c>
      <c r="D141" s="198"/>
      <c r="E141" s="198"/>
      <c r="F141" s="198"/>
      <c r="G141" s="199"/>
      <c r="H141" s="46" t="s">
        <v>593</v>
      </c>
      <c r="I141" s="61">
        <v>65</v>
      </c>
    </row>
    <row r="142" spans="1:9" x14ac:dyDescent="0.2">
      <c r="A142" s="62" t="s">
        <v>9</v>
      </c>
      <c r="B142" s="77">
        <v>10009033</v>
      </c>
      <c r="C142" s="197" t="s">
        <v>696</v>
      </c>
      <c r="D142" s="198"/>
      <c r="E142" s="198"/>
      <c r="F142" s="198"/>
      <c r="G142" s="199"/>
      <c r="H142" s="46" t="s">
        <v>593</v>
      </c>
      <c r="I142" s="61">
        <v>183</v>
      </c>
    </row>
    <row r="143" spans="1:9" x14ac:dyDescent="0.2">
      <c r="A143" s="62" t="s">
        <v>9</v>
      </c>
      <c r="B143" s="77">
        <v>10010001</v>
      </c>
      <c r="C143" s="197" t="s">
        <v>697</v>
      </c>
      <c r="D143" s="198"/>
      <c r="E143" s="198"/>
      <c r="F143" s="198"/>
      <c r="G143" s="199"/>
      <c r="H143" s="46" t="s">
        <v>596</v>
      </c>
      <c r="I143" s="61">
        <v>8</v>
      </c>
    </row>
    <row r="144" spans="1:9" x14ac:dyDescent="0.2">
      <c r="A144" s="62" t="s">
        <v>9</v>
      </c>
      <c r="B144" s="77">
        <v>10010012</v>
      </c>
      <c r="C144" s="197" t="s">
        <v>698</v>
      </c>
      <c r="D144" s="198"/>
      <c r="E144" s="198"/>
      <c r="F144" s="198"/>
      <c r="G144" s="199"/>
      <c r="H144" s="46" t="s">
        <v>596</v>
      </c>
      <c r="I144" s="61">
        <v>13</v>
      </c>
    </row>
    <row r="145" spans="1:9" x14ac:dyDescent="0.2">
      <c r="A145" s="62" t="s">
        <v>9</v>
      </c>
      <c r="B145" s="77">
        <v>10010059</v>
      </c>
      <c r="C145" s="197" t="s">
        <v>699</v>
      </c>
      <c r="D145" s="198"/>
      <c r="E145" s="198"/>
      <c r="F145" s="198"/>
      <c r="G145" s="199"/>
      <c r="H145" s="46" t="s">
        <v>596</v>
      </c>
      <c r="I145" s="61">
        <v>2</v>
      </c>
    </row>
    <row r="146" spans="1:9" x14ac:dyDescent="0.2">
      <c r="A146" s="62" t="s">
        <v>9</v>
      </c>
      <c r="B146" s="77">
        <v>10010094</v>
      </c>
      <c r="C146" s="197" t="s">
        <v>700</v>
      </c>
      <c r="D146" s="198"/>
      <c r="E146" s="198"/>
      <c r="F146" s="198"/>
      <c r="G146" s="199"/>
      <c r="H146" s="46" t="s">
        <v>209</v>
      </c>
      <c r="I146" s="61">
        <v>9.2200000000000006</v>
      </c>
    </row>
    <row r="147" spans="1:9" x14ac:dyDescent="0.2">
      <c r="A147" s="62" t="s">
        <v>9</v>
      </c>
      <c r="B147" s="77">
        <v>10010095</v>
      </c>
      <c r="C147" s="197" t="s">
        <v>701</v>
      </c>
      <c r="D147" s="198"/>
      <c r="E147" s="198"/>
      <c r="F147" s="198"/>
      <c r="G147" s="199"/>
      <c r="H147" s="46" t="s">
        <v>209</v>
      </c>
      <c r="I147" s="61">
        <v>1.02</v>
      </c>
    </row>
    <row r="148" spans="1:9" x14ac:dyDescent="0.2">
      <c r="A148" s="62" t="s">
        <v>9</v>
      </c>
      <c r="B148" s="77">
        <v>10010096</v>
      </c>
      <c r="C148" s="197" t="s">
        <v>702</v>
      </c>
      <c r="D148" s="198"/>
      <c r="E148" s="198"/>
      <c r="F148" s="198"/>
      <c r="G148" s="199"/>
      <c r="H148" s="46" t="s">
        <v>229</v>
      </c>
      <c r="I148" s="61">
        <v>30.72</v>
      </c>
    </row>
    <row r="149" spans="1:9" x14ac:dyDescent="0.2">
      <c r="A149" s="62" t="s">
        <v>9</v>
      </c>
      <c r="B149" s="77">
        <v>10010098</v>
      </c>
      <c r="C149" s="197" t="s">
        <v>703</v>
      </c>
      <c r="D149" s="198"/>
      <c r="E149" s="198"/>
      <c r="F149" s="198"/>
      <c r="G149" s="199"/>
      <c r="H149" s="46" t="s">
        <v>229</v>
      </c>
      <c r="I149" s="61">
        <v>5.76</v>
      </c>
    </row>
    <row r="150" spans="1:9" x14ac:dyDescent="0.2">
      <c r="A150" s="62"/>
      <c r="B150" s="60" t="s">
        <v>8</v>
      </c>
      <c r="C150" s="194" t="s">
        <v>397</v>
      </c>
      <c r="D150" s="195"/>
      <c r="E150" s="195"/>
      <c r="F150" s="195"/>
      <c r="G150" s="196"/>
      <c r="H150" s="43"/>
      <c r="I150" s="61"/>
    </row>
    <row r="151" spans="1:9" x14ac:dyDescent="0.2">
      <c r="A151" s="62" t="s">
        <v>9</v>
      </c>
      <c r="B151" s="77">
        <v>10011004</v>
      </c>
      <c r="C151" s="197" t="s">
        <v>704</v>
      </c>
      <c r="D151" s="198"/>
      <c r="E151" s="198"/>
      <c r="F151" s="198"/>
      <c r="G151" s="199"/>
      <c r="H151" s="46" t="s">
        <v>593</v>
      </c>
      <c r="I151" s="61">
        <v>142.09</v>
      </c>
    </row>
    <row r="152" spans="1:9" x14ac:dyDescent="0.2">
      <c r="A152" s="62" t="s">
        <v>9</v>
      </c>
      <c r="B152" s="77">
        <v>10011032</v>
      </c>
      <c r="C152" s="197" t="s">
        <v>705</v>
      </c>
      <c r="D152" s="198"/>
      <c r="E152" s="198"/>
      <c r="F152" s="198"/>
      <c r="G152" s="199"/>
      <c r="H152" s="46" t="s">
        <v>593</v>
      </c>
      <c r="I152" s="61">
        <v>52.3</v>
      </c>
    </row>
    <row r="153" spans="1:9" x14ac:dyDescent="0.2">
      <c r="A153" s="62" t="s">
        <v>9</v>
      </c>
      <c r="B153" s="77">
        <v>10012016</v>
      </c>
      <c r="C153" s="197" t="s">
        <v>706</v>
      </c>
      <c r="D153" s="198"/>
      <c r="E153" s="198"/>
      <c r="F153" s="198"/>
      <c r="G153" s="199"/>
      <c r="H153" s="46" t="s">
        <v>593</v>
      </c>
      <c r="I153" s="61">
        <v>245</v>
      </c>
    </row>
    <row r="154" spans="1:9" x14ac:dyDescent="0.2">
      <c r="A154" s="62" t="s">
        <v>9</v>
      </c>
      <c r="B154" s="77">
        <v>10011072</v>
      </c>
      <c r="C154" s="197" t="s">
        <v>707</v>
      </c>
      <c r="D154" s="198"/>
      <c r="E154" s="198"/>
      <c r="F154" s="198"/>
      <c r="G154" s="199"/>
      <c r="H154" s="46" t="s">
        <v>593</v>
      </c>
      <c r="I154" s="61">
        <v>61</v>
      </c>
    </row>
    <row r="155" spans="1:9" x14ac:dyDescent="0.2">
      <c r="A155" s="62" t="s">
        <v>9</v>
      </c>
      <c r="B155" s="77">
        <v>10011090</v>
      </c>
      <c r="C155" s="197" t="s">
        <v>708</v>
      </c>
      <c r="D155" s="198"/>
      <c r="E155" s="198"/>
      <c r="F155" s="198"/>
      <c r="G155" s="199"/>
      <c r="H155" s="46" t="s">
        <v>593</v>
      </c>
      <c r="I155" s="61">
        <v>52</v>
      </c>
    </row>
    <row r="156" spans="1:9" x14ac:dyDescent="0.2">
      <c r="A156" s="62" t="s">
        <v>9</v>
      </c>
      <c r="B156" s="77">
        <v>10011099</v>
      </c>
      <c r="C156" s="197" t="s">
        <v>709</v>
      </c>
      <c r="D156" s="198"/>
      <c r="E156" s="198"/>
      <c r="F156" s="198"/>
      <c r="G156" s="199"/>
      <c r="H156" s="46" t="s">
        <v>593</v>
      </c>
      <c r="I156" s="61">
        <v>9</v>
      </c>
    </row>
    <row r="157" spans="1:9" x14ac:dyDescent="0.2">
      <c r="A157" s="62" t="s">
        <v>9</v>
      </c>
      <c r="B157" s="77">
        <v>10012090</v>
      </c>
      <c r="C157" s="197" t="s">
        <v>700</v>
      </c>
      <c r="D157" s="198"/>
      <c r="E157" s="198"/>
      <c r="F157" s="198"/>
      <c r="G157" s="199"/>
      <c r="H157" s="46" t="s">
        <v>209</v>
      </c>
      <c r="I157" s="61">
        <v>4.54</v>
      </c>
    </row>
    <row r="158" spans="1:9" x14ac:dyDescent="0.2">
      <c r="A158" s="62" t="s">
        <v>9</v>
      </c>
      <c r="B158" s="77">
        <v>10012091</v>
      </c>
      <c r="C158" s="197" t="s">
        <v>701</v>
      </c>
      <c r="D158" s="198"/>
      <c r="E158" s="198"/>
      <c r="F158" s="198"/>
      <c r="G158" s="199"/>
      <c r="H158" s="46" t="s">
        <v>209</v>
      </c>
      <c r="I158" s="61">
        <v>0.57999999999999996</v>
      </c>
    </row>
    <row r="159" spans="1:9" x14ac:dyDescent="0.2">
      <c r="A159" s="62" t="s">
        <v>9</v>
      </c>
      <c r="B159" s="77">
        <v>10012092</v>
      </c>
      <c r="C159" s="197" t="s">
        <v>702</v>
      </c>
      <c r="D159" s="198"/>
      <c r="E159" s="198"/>
      <c r="F159" s="198"/>
      <c r="G159" s="199"/>
      <c r="H159" s="46" t="s">
        <v>229</v>
      </c>
      <c r="I159" s="61">
        <v>3.46</v>
      </c>
    </row>
    <row r="160" spans="1:9" x14ac:dyDescent="0.2">
      <c r="A160" s="62" t="s">
        <v>9</v>
      </c>
      <c r="B160" s="77">
        <v>10012094</v>
      </c>
      <c r="C160" s="197" t="s">
        <v>703</v>
      </c>
      <c r="D160" s="198"/>
      <c r="E160" s="198"/>
      <c r="F160" s="198"/>
      <c r="G160" s="199"/>
      <c r="H160" s="46" t="s">
        <v>229</v>
      </c>
      <c r="I160" s="61">
        <v>5.76</v>
      </c>
    </row>
    <row r="161" spans="1:9" x14ac:dyDescent="0.2">
      <c r="A161" s="62"/>
      <c r="B161" s="60" t="s">
        <v>8</v>
      </c>
      <c r="C161" s="194" t="s">
        <v>400</v>
      </c>
      <c r="D161" s="195"/>
      <c r="E161" s="195"/>
      <c r="F161" s="195"/>
      <c r="G161" s="196"/>
      <c r="H161" s="43"/>
      <c r="I161" s="61"/>
    </row>
    <row r="162" spans="1:9" x14ac:dyDescent="0.2">
      <c r="A162" s="62" t="s">
        <v>9</v>
      </c>
      <c r="B162" s="77">
        <v>10013003</v>
      </c>
      <c r="C162" s="197" t="s">
        <v>710</v>
      </c>
      <c r="D162" s="198"/>
      <c r="E162" s="198"/>
      <c r="F162" s="198"/>
      <c r="G162" s="199"/>
      <c r="H162" s="46" t="s">
        <v>596</v>
      </c>
      <c r="I162" s="61">
        <v>22</v>
      </c>
    </row>
    <row r="163" spans="1:9" x14ac:dyDescent="0.2">
      <c r="A163" s="62" t="s">
        <v>9</v>
      </c>
      <c r="B163" s="77">
        <v>10013005</v>
      </c>
      <c r="C163" s="197" t="s">
        <v>711</v>
      </c>
      <c r="D163" s="198"/>
      <c r="E163" s="198"/>
      <c r="F163" s="198"/>
      <c r="G163" s="199"/>
      <c r="H163" s="46" t="s">
        <v>596</v>
      </c>
      <c r="I163" s="61">
        <v>1</v>
      </c>
    </row>
    <row r="164" spans="1:9" x14ac:dyDescent="0.2">
      <c r="A164" s="62" t="s">
        <v>9</v>
      </c>
      <c r="B164" s="77">
        <v>10013008</v>
      </c>
      <c r="C164" s="197" t="s">
        <v>712</v>
      </c>
      <c r="D164" s="198"/>
      <c r="E164" s="198"/>
      <c r="F164" s="198"/>
      <c r="G164" s="199"/>
      <c r="H164" s="46" t="s">
        <v>596</v>
      </c>
      <c r="I164" s="61">
        <v>12</v>
      </c>
    </row>
    <row r="165" spans="1:9" x14ac:dyDescent="0.2">
      <c r="A165" s="62" t="s">
        <v>9</v>
      </c>
      <c r="B165" s="77">
        <v>10013014</v>
      </c>
      <c r="C165" s="197" t="s">
        <v>713</v>
      </c>
      <c r="D165" s="198"/>
      <c r="E165" s="198"/>
      <c r="F165" s="198"/>
      <c r="G165" s="199"/>
      <c r="H165" s="46" t="s">
        <v>596</v>
      </c>
      <c r="I165" s="61">
        <v>1</v>
      </c>
    </row>
    <row r="166" spans="1:9" x14ac:dyDescent="0.2">
      <c r="A166" s="62" t="s">
        <v>9</v>
      </c>
      <c r="B166" s="77">
        <v>10013019</v>
      </c>
      <c r="C166" s="197" t="s">
        <v>714</v>
      </c>
      <c r="D166" s="198"/>
      <c r="E166" s="198"/>
      <c r="F166" s="198"/>
      <c r="G166" s="199"/>
      <c r="H166" s="46" t="s">
        <v>593</v>
      </c>
      <c r="I166" s="61">
        <v>3.6</v>
      </c>
    </row>
    <row r="167" spans="1:9" x14ac:dyDescent="0.2">
      <c r="A167" s="62" t="s">
        <v>9</v>
      </c>
      <c r="B167" s="77">
        <v>10013040</v>
      </c>
      <c r="C167" s="197" t="s">
        <v>715</v>
      </c>
      <c r="D167" s="198"/>
      <c r="E167" s="198"/>
      <c r="F167" s="198"/>
      <c r="G167" s="199"/>
      <c r="H167" s="46" t="s">
        <v>596</v>
      </c>
      <c r="I167" s="61">
        <v>1</v>
      </c>
    </row>
    <row r="168" spans="1:9" x14ac:dyDescent="0.2">
      <c r="A168" s="62" t="s">
        <v>9</v>
      </c>
      <c r="B168" s="77">
        <v>10013052</v>
      </c>
      <c r="C168" s="197" t="s">
        <v>716</v>
      </c>
      <c r="D168" s="198"/>
      <c r="E168" s="198"/>
      <c r="F168" s="198"/>
      <c r="G168" s="199"/>
      <c r="H168" s="46" t="s">
        <v>596</v>
      </c>
      <c r="I168" s="61">
        <v>2</v>
      </c>
    </row>
    <row r="169" spans="1:9" x14ac:dyDescent="0.2">
      <c r="A169" s="62" t="s">
        <v>9</v>
      </c>
      <c r="B169" s="77">
        <v>10013058</v>
      </c>
      <c r="C169" s="197" t="s">
        <v>717</v>
      </c>
      <c r="D169" s="198"/>
      <c r="E169" s="198"/>
      <c r="F169" s="198"/>
      <c r="G169" s="199"/>
      <c r="H169" s="46" t="s">
        <v>596</v>
      </c>
      <c r="I169" s="61">
        <v>1</v>
      </c>
    </row>
    <row r="170" spans="1:9" x14ac:dyDescent="0.2">
      <c r="A170" s="62" t="s">
        <v>9</v>
      </c>
      <c r="B170" s="77">
        <v>10014004</v>
      </c>
      <c r="C170" s="197" t="s">
        <v>718</v>
      </c>
      <c r="D170" s="198"/>
      <c r="E170" s="198"/>
      <c r="F170" s="198"/>
      <c r="G170" s="199"/>
      <c r="H170" s="46" t="s">
        <v>596</v>
      </c>
      <c r="I170" s="61">
        <v>19</v>
      </c>
    </row>
    <row r="171" spans="1:9" x14ac:dyDescent="0.2">
      <c r="A171" s="62" t="s">
        <v>9</v>
      </c>
      <c r="B171" s="77">
        <v>10014008</v>
      </c>
      <c r="C171" s="197" t="s">
        <v>719</v>
      </c>
      <c r="D171" s="198"/>
      <c r="E171" s="198"/>
      <c r="F171" s="198"/>
      <c r="G171" s="199"/>
      <c r="H171" s="46" t="s">
        <v>596</v>
      </c>
      <c r="I171" s="61">
        <v>3</v>
      </c>
    </row>
    <row r="172" spans="1:9" x14ac:dyDescent="0.2">
      <c r="A172" s="62" t="s">
        <v>9</v>
      </c>
      <c r="B172" s="77">
        <v>10014040</v>
      </c>
      <c r="C172" s="197" t="s">
        <v>720</v>
      </c>
      <c r="D172" s="198"/>
      <c r="E172" s="198"/>
      <c r="F172" s="198"/>
      <c r="G172" s="199"/>
      <c r="H172" s="46" t="s">
        <v>596</v>
      </c>
      <c r="I172" s="61">
        <v>2</v>
      </c>
    </row>
    <row r="173" spans="1:9" x14ac:dyDescent="0.2">
      <c r="A173" s="62" t="s">
        <v>9</v>
      </c>
      <c r="B173" s="77">
        <v>10014052</v>
      </c>
      <c r="C173" s="197" t="s">
        <v>721</v>
      </c>
      <c r="D173" s="198"/>
      <c r="E173" s="198"/>
      <c r="F173" s="198"/>
      <c r="G173" s="199"/>
      <c r="H173" s="46" t="s">
        <v>596</v>
      </c>
      <c r="I173" s="61">
        <v>9</v>
      </c>
    </row>
    <row r="174" spans="1:9" x14ac:dyDescent="0.2">
      <c r="A174" s="62" t="s">
        <v>9</v>
      </c>
      <c r="B174" s="77">
        <v>10014066</v>
      </c>
      <c r="C174" s="197" t="s">
        <v>722</v>
      </c>
      <c r="D174" s="198"/>
      <c r="E174" s="198"/>
      <c r="F174" s="198"/>
      <c r="G174" s="199"/>
      <c r="H174" s="46" t="s">
        <v>596</v>
      </c>
      <c r="I174" s="61">
        <v>7</v>
      </c>
    </row>
    <row r="175" spans="1:9" x14ac:dyDescent="0.2">
      <c r="A175" s="62" t="s">
        <v>9</v>
      </c>
      <c r="B175" s="77">
        <v>10014075</v>
      </c>
      <c r="C175" s="197" t="s">
        <v>723</v>
      </c>
      <c r="D175" s="198"/>
      <c r="E175" s="198"/>
      <c r="F175" s="198"/>
      <c r="G175" s="199"/>
      <c r="H175" s="46" t="s">
        <v>229</v>
      </c>
      <c r="I175" s="61">
        <v>5.56</v>
      </c>
    </row>
    <row r="176" spans="1:9" x14ac:dyDescent="0.2">
      <c r="A176" s="62"/>
      <c r="B176" s="60" t="s">
        <v>8</v>
      </c>
      <c r="C176" s="194" t="s">
        <v>554</v>
      </c>
      <c r="D176" s="195"/>
      <c r="E176" s="195"/>
      <c r="F176" s="195"/>
      <c r="G176" s="196"/>
      <c r="H176" s="43"/>
      <c r="I176" s="61"/>
    </row>
    <row r="177" spans="1:9" x14ac:dyDescent="0.2">
      <c r="A177" s="62" t="s">
        <v>9</v>
      </c>
      <c r="B177" s="77">
        <v>10008002</v>
      </c>
      <c r="C177" s="197" t="s">
        <v>724</v>
      </c>
      <c r="D177" s="198"/>
      <c r="E177" s="198"/>
      <c r="F177" s="198"/>
      <c r="G177" s="199"/>
      <c r="H177" s="46" t="s">
        <v>593</v>
      </c>
      <c r="I177" s="61">
        <v>98</v>
      </c>
    </row>
    <row r="178" spans="1:9" x14ac:dyDescent="0.2">
      <c r="A178" s="62" t="s">
        <v>9</v>
      </c>
      <c r="B178" s="77">
        <v>10008031</v>
      </c>
      <c r="C178" s="197" t="s">
        <v>725</v>
      </c>
      <c r="D178" s="198"/>
      <c r="E178" s="198"/>
      <c r="F178" s="198"/>
      <c r="G178" s="199"/>
      <c r="H178" s="46" t="s">
        <v>596</v>
      </c>
      <c r="I178" s="61">
        <v>4</v>
      </c>
    </row>
    <row r="179" spans="1:9" x14ac:dyDescent="0.2">
      <c r="A179" s="62" t="s">
        <v>9</v>
      </c>
      <c r="B179" s="77">
        <v>10008050</v>
      </c>
      <c r="C179" s="197" t="s">
        <v>726</v>
      </c>
      <c r="D179" s="198"/>
      <c r="E179" s="198"/>
      <c r="F179" s="198"/>
      <c r="G179" s="199"/>
      <c r="H179" s="46" t="s">
        <v>596</v>
      </c>
      <c r="I179" s="61">
        <v>1</v>
      </c>
    </row>
    <row r="180" spans="1:9" x14ac:dyDescent="0.2">
      <c r="A180" s="62" t="s">
        <v>9</v>
      </c>
      <c r="B180" s="77">
        <v>10008055</v>
      </c>
      <c r="C180" s="197" t="s">
        <v>727</v>
      </c>
      <c r="D180" s="198"/>
      <c r="E180" s="198"/>
      <c r="F180" s="198"/>
      <c r="G180" s="199"/>
      <c r="H180" s="46" t="s">
        <v>596</v>
      </c>
      <c r="I180" s="61">
        <v>3</v>
      </c>
    </row>
    <row r="181" spans="1:9" x14ac:dyDescent="0.2">
      <c r="A181" s="62" t="s">
        <v>9</v>
      </c>
      <c r="B181" s="77">
        <v>10008060</v>
      </c>
      <c r="C181" s="197" t="s">
        <v>728</v>
      </c>
      <c r="D181" s="198"/>
      <c r="E181" s="198"/>
      <c r="F181" s="198"/>
      <c r="G181" s="199"/>
      <c r="H181" s="46" t="s">
        <v>596</v>
      </c>
      <c r="I181" s="61">
        <v>3</v>
      </c>
    </row>
    <row r="182" spans="1:9" x14ac:dyDescent="0.2">
      <c r="A182" s="62" t="s">
        <v>9</v>
      </c>
      <c r="B182" s="77">
        <v>10008072</v>
      </c>
      <c r="C182" s="197" t="s">
        <v>729</v>
      </c>
      <c r="D182" s="198"/>
      <c r="E182" s="198"/>
      <c r="F182" s="198"/>
      <c r="G182" s="199"/>
      <c r="H182" s="46" t="s">
        <v>596</v>
      </c>
      <c r="I182" s="61">
        <v>3</v>
      </c>
    </row>
    <row r="183" spans="1:9" x14ac:dyDescent="0.2">
      <c r="A183" s="62" t="s">
        <v>9</v>
      </c>
      <c r="B183" s="77">
        <v>10008080</v>
      </c>
      <c r="C183" s="197" t="s">
        <v>730</v>
      </c>
      <c r="D183" s="198"/>
      <c r="E183" s="198"/>
      <c r="F183" s="198"/>
      <c r="G183" s="199"/>
      <c r="H183" s="46" t="s">
        <v>596</v>
      </c>
      <c r="I183" s="61">
        <v>6</v>
      </c>
    </row>
    <row r="184" spans="1:9" x14ac:dyDescent="0.2">
      <c r="A184" s="62" t="s">
        <v>9</v>
      </c>
      <c r="B184" s="77">
        <v>10008085</v>
      </c>
      <c r="C184" s="197" t="s">
        <v>731</v>
      </c>
      <c r="D184" s="198"/>
      <c r="E184" s="198"/>
      <c r="F184" s="198"/>
      <c r="G184" s="199"/>
      <c r="H184" s="46" t="s">
        <v>596</v>
      </c>
      <c r="I184" s="61">
        <v>1</v>
      </c>
    </row>
    <row r="185" spans="1:9" x14ac:dyDescent="0.2">
      <c r="A185" s="62" t="s">
        <v>9</v>
      </c>
      <c r="B185" s="77">
        <v>9017029</v>
      </c>
      <c r="C185" s="197" t="s">
        <v>732</v>
      </c>
      <c r="D185" s="198"/>
      <c r="E185" s="198"/>
      <c r="F185" s="198"/>
      <c r="G185" s="199"/>
      <c r="H185" s="46" t="s">
        <v>596</v>
      </c>
      <c r="I185" s="61">
        <v>25</v>
      </c>
    </row>
    <row r="186" spans="1:9" x14ac:dyDescent="0.2">
      <c r="A186" s="62" t="s">
        <v>9</v>
      </c>
      <c r="B186" s="77">
        <v>10008095</v>
      </c>
      <c r="C186" s="197" t="s">
        <v>733</v>
      </c>
      <c r="D186" s="198"/>
      <c r="E186" s="198"/>
      <c r="F186" s="198"/>
      <c r="G186" s="199"/>
      <c r="H186" s="46" t="s">
        <v>596</v>
      </c>
      <c r="I186" s="61">
        <v>10</v>
      </c>
    </row>
    <row r="187" spans="1:9" x14ac:dyDescent="0.2">
      <c r="A187" s="62"/>
      <c r="B187" s="60" t="s">
        <v>8</v>
      </c>
      <c r="C187" s="194" t="s">
        <v>412</v>
      </c>
      <c r="D187" s="195"/>
      <c r="E187" s="195"/>
      <c r="F187" s="195"/>
      <c r="G187" s="196"/>
      <c r="H187" s="40"/>
      <c r="I187" s="61"/>
    </row>
    <row r="188" spans="1:9" x14ac:dyDescent="0.2">
      <c r="A188" s="62"/>
      <c r="B188" s="60" t="s">
        <v>8</v>
      </c>
      <c r="C188" s="194" t="s">
        <v>414</v>
      </c>
      <c r="D188" s="195"/>
      <c r="E188" s="195"/>
      <c r="F188" s="195"/>
      <c r="G188" s="196"/>
      <c r="H188" s="43"/>
      <c r="I188" s="61"/>
    </row>
    <row r="189" spans="1:9" x14ac:dyDescent="0.2">
      <c r="A189" s="62" t="s">
        <v>9</v>
      </c>
      <c r="B189" s="77">
        <v>11002001</v>
      </c>
      <c r="C189" s="197" t="s">
        <v>734</v>
      </c>
      <c r="D189" s="198"/>
      <c r="E189" s="198"/>
      <c r="F189" s="198"/>
      <c r="G189" s="199"/>
      <c r="H189" s="46" t="s">
        <v>229</v>
      </c>
      <c r="I189" s="61">
        <v>2480.54</v>
      </c>
    </row>
    <row r="190" spans="1:9" x14ac:dyDescent="0.2">
      <c r="A190" s="62" t="s">
        <v>9</v>
      </c>
      <c r="B190" s="77">
        <v>11002010</v>
      </c>
      <c r="C190" s="197" t="s">
        <v>735</v>
      </c>
      <c r="D190" s="198"/>
      <c r="E190" s="198"/>
      <c r="F190" s="198"/>
      <c r="G190" s="199"/>
      <c r="H190" s="46" t="s">
        <v>229</v>
      </c>
      <c r="I190" s="61">
        <v>2480.54</v>
      </c>
    </row>
    <row r="191" spans="1:9" x14ac:dyDescent="0.2">
      <c r="A191" s="62" t="s">
        <v>9</v>
      </c>
      <c r="B191" s="77">
        <v>11002013</v>
      </c>
      <c r="C191" s="197" t="s">
        <v>736</v>
      </c>
      <c r="D191" s="198"/>
      <c r="E191" s="198"/>
      <c r="F191" s="198"/>
      <c r="G191" s="199"/>
      <c r="H191" s="46" t="s">
        <v>229</v>
      </c>
      <c r="I191" s="61">
        <v>2480.54</v>
      </c>
    </row>
    <row r="192" spans="1:9" x14ac:dyDescent="0.2">
      <c r="A192" s="62" t="s">
        <v>9</v>
      </c>
      <c r="B192" s="77">
        <v>11002029</v>
      </c>
      <c r="C192" s="197" t="s">
        <v>737</v>
      </c>
      <c r="D192" s="198"/>
      <c r="E192" s="198"/>
      <c r="F192" s="198"/>
      <c r="G192" s="199"/>
      <c r="H192" s="46" t="s">
        <v>229</v>
      </c>
      <c r="I192" s="61">
        <v>528.52</v>
      </c>
    </row>
    <row r="193" spans="1:9" x14ac:dyDescent="0.2">
      <c r="A193" s="62"/>
      <c r="B193" s="60" t="s">
        <v>8</v>
      </c>
      <c r="C193" s="194" t="s">
        <v>415</v>
      </c>
      <c r="D193" s="195"/>
      <c r="E193" s="195"/>
      <c r="F193" s="195"/>
      <c r="G193" s="196"/>
      <c r="H193" s="43"/>
      <c r="I193" s="61"/>
    </row>
    <row r="194" spans="1:9" x14ac:dyDescent="0.2">
      <c r="A194" s="62" t="s">
        <v>9</v>
      </c>
      <c r="B194" s="77">
        <v>11003001</v>
      </c>
      <c r="C194" s="197" t="s">
        <v>734</v>
      </c>
      <c r="D194" s="198"/>
      <c r="E194" s="198"/>
      <c r="F194" s="198"/>
      <c r="G194" s="199"/>
      <c r="H194" s="46" t="s">
        <v>229</v>
      </c>
      <c r="I194" s="61">
        <v>984.87</v>
      </c>
    </row>
    <row r="195" spans="1:9" x14ac:dyDescent="0.2">
      <c r="A195" s="62" t="s">
        <v>9</v>
      </c>
      <c r="B195" s="77">
        <v>11003010</v>
      </c>
      <c r="C195" s="197" t="s">
        <v>738</v>
      </c>
      <c r="D195" s="198"/>
      <c r="E195" s="198"/>
      <c r="F195" s="198"/>
      <c r="G195" s="199"/>
      <c r="H195" s="46" t="s">
        <v>229</v>
      </c>
      <c r="I195" s="61">
        <v>984.87</v>
      </c>
    </row>
    <row r="196" spans="1:9" x14ac:dyDescent="0.2">
      <c r="A196" s="62" t="s">
        <v>9</v>
      </c>
      <c r="B196" s="77">
        <v>11003013</v>
      </c>
      <c r="C196" s="197" t="s">
        <v>739</v>
      </c>
      <c r="D196" s="198"/>
      <c r="E196" s="198"/>
      <c r="F196" s="198"/>
      <c r="G196" s="199"/>
      <c r="H196" s="46" t="s">
        <v>229</v>
      </c>
      <c r="I196" s="61">
        <v>984.87</v>
      </c>
    </row>
    <row r="197" spans="1:9" x14ac:dyDescent="0.2">
      <c r="A197" s="62" t="s">
        <v>9</v>
      </c>
      <c r="B197" s="77">
        <v>11004056</v>
      </c>
      <c r="C197" s="197" t="s">
        <v>740</v>
      </c>
      <c r="D197" s="198"/>
      <c r="E197" s="198"/>
      <c r="F197" s="198"/>
      <c r="G197" s="199"/>
      <c r="H197" s="46" t="s">
        <v>593</v>
      </c>
      <c r="I197" s="61">
        <v>56.6</v>
      </c>
    </row>
    <row r="198" spans="1:9" x14ac:dyDescent="0.2">
      <c r="A198" s="62"/>
      <c r="B198" s="60" t="s">
        <v>8</v>
      </c>
      <c r="C198" s="194" t="s">
        <v>416</v>
      </c>
      <c r="D198" s="195"/>
      <c r="E198" s="195"/>
      <c r="F198" s="195"/>
      <c r="G198" s="196"/>
      <c r="H198" s="43"/>
      <c r="I198" s="61"/>
    </row>
    <row r="199" spans="1:9" x14ac:dyDescent="0.2">
      <c r="A199" s="62" t="s">
        <v>9</v>
      </c>
      <c r="B199" s="77">
        <v>12001042</v>
      </c>
      <c r="C199" s="197" t="s">
        <v>741</v>
      </c>
      <c r="D199" s="198"/>
      <c r="E199" s="198"/>
      <c r="F199" s="198"/>
      <c r="G199" s="199"/>
      <c r="H199" s="46" t="s">
        <v>229</v>
      </c>
      <c r="I199" s="61">
        <v>103.4</v>
      </c>
    </row>
    <row r="200" spans="1:9" x14ac:dyDescent="0.2">
      <c r="A200" s="62"/>
      <c r="B200" s="60" t="s">
        <v>8</v>
      </c>
      <c r="C200" s="194" t="s">
        <v>417</v>
      </c>
      <c r="D200" s="195"/>
      <c r="E200" s="195"/>
      <c r="F200" s="195"/>
      <c r="G200" s="196"/>
      <c r="H200" s="43"/>
      <c r="I200" s="61"/>
    </row>
    <row r="201" spans="1:9" x14ac:dyDescent="0.2">
      <c r="A201" s="62" t="s">
        <v>9</v>
      </c>
      <c r="B201" s="77">
        <v>13001010</v>
      </c>
      <c r="C201" s="197" t="s">
        <v>742</v>
      </c>
      <c r="D201" s="198"/>
      <c r="E201" s="198"/>
      <c r="F201" s="198"/>
      <c r="G201" s="203"/>
      <c r="H201" s="46" t="s">
        <v>209</v>
      </c>
      <c r="I201" s="61">
        <v>20.11</v>
      </c>
    </row>
    <row r="202" spans="1:9" x14ac:dyDescent="0.2">
      <c r="A202" s="62" t="s">
        <v>9</v>
      </c>
      <c r="B202" s="77">
        <v>13002013</v>
      </c>
      <c r="C202" s="197" t="s">
        <v>743</v>
      </c>
      <c r="D202" s="198"/>
      <c r="E202" s="198"/>
      <c r="F202" s="198"/>
      <c r="G202" s="199"/>
      <c r="H202" s="46" t="s">
        <v>229</v>
      </c>
      <c r="I202" s="61">
        <v>670.45</v>
      </c>
    </row>
    <row r="203" spans="1:9" x14ac:dyDescent="0.2">
      <c r="A203" s="62" t="s">
        <v>9</v>
      </c>
      <c r="B203" s="77">
        <v>13002001</v>
      </c>
      <c r="C203" s="197" t="s">
        <v>744</v>
      </c>
      <c r="D203" s="198"/>
      <c r="E203" s="198"/>
      <c r="F203" s="198"/>
      <c r="G203" s="199"/>
      <c r="H203" s="46" t="s">
        <v>229</v>
      </c>
      <c r="I203" s="61">
        <v>670.45</v>
      </c>
    </row>
    <row r="204" spans="1:9" x14ac:dyDescent="0.2">
      <c r="A204" s="62" t="s">
        <v>9</v>
      </c>
      <c r="B204" s="77">
        <v>13002039</v>
      </c>
      <c r="C204" s="197" t="s">
        <v>745</v>
      </c>
      <c r="D204" s="198"/>
      <c r="E204" s="198"/>
      <c r="F204" s="198"/>
      <c r="G204" s="199"/>
      <c r="H204" s="46" t="s">
        <v>229</v>
      </c>
      <c r="I204" s="61">
        <v>175.93</v>
      </c>
    </row>
    <row r="205" spans="1:9" x14ac:dyDescent="0.2">
      <c r="A205" s="62" t="s">
        <v>9</v>
      </c>
      <c r="B205" s="77">
        <v>13002042</v>
      </c>
      <c r="C205" s="197" t="s">
        <v>746</v>
      </c>
      <c r="D205" s="198"/>
      <c r="E205" s="198"/>
      <c r="F205" s="198"/>
      <c r="G205" s="199"/>
      <c r="H205" s="46" t="s">
        <v>229</v>
      </c>
      <c r="I205" s="61">
        <v>797.29</v>
      </c>
    </row>
    <row r="206" spans="1:9" x14ac:dyDescent="0.2">
      <c r="A206" s="62" t="s">
        <v>9</v>
      </c>
      <c r="B206" s="77">
        <v>13002043</v>
      </c>
      <c r="C206" s="197" t="s">
        <v>747</v>
      </c>
      <c r="D206" s="198"/>
      <c r="E206" s="198"/>
      <c r="F206" s="198"/>
      <c r="G206" s="199"/>
      <c r="H206" s="46" t="s">
        <v>229</v>
      </c>
      <c r="I206" s="61">
        <v>75.56</v>
      </c>
    </row>
    <row r="207" spans="1:9" x14ac:dyDescent="0.2">
      <c r="A207" s="62" t="s">
        <v>9</v>
      </c>
      <c r="B207" s="77">
        <v>13003009</v>
      </c>
      <c r="C207" s="197" t="s">
        <v>748</v>
      </c>
      <c r="D207" s="198"/>
      <c r="E207" s="198"/>
      <c r="F207" s="198"/>
      <c r="G207" s="199"/>
      <c r="H207" s="46" t="s">
        <v>593</v>
      </c>
      <c r="I207" s="61">
        <v>499.86</v>
      </c>
    </row>
    <row r="208" spans="1:9" x14ac:dyDescent="0.2">
      <c r="A208" s="62" t="s">
        <v>9</v>
      </c>
      <c r="B208" s="77">
        <v>13004005</v>
      </c>
      <c r="C208" s="197" t="s">
        <v>749</v>
      </c>
      <c r="D208" s="198"/>
      <c r="E208" s="198"/>
      <c r="F208" s="198"/>
      <c r="G208" s="199"/>
      <c r="H208" s="46" t="s">
        <v>593</v>
      </c>
      <c r="I208" s="61">
        <v>32.9</v>
      </c>
    </row>
    <row r="209" spans="1:9" x14ac:dyDescent="0.2">
      <c r="A209" s="62"/>
      <c r="B209" s="60" t="s">
        <v>8</v>
      </c>
      <c r="C209" s="194" t="s">
        <v>418</v>
      </c>
      <c r="D209" s="195"/>
      <c r="E209" s="195"/>
      <c r="F209" s="195"/>
      <c r="G209" s="196"/>
      <c r="H209" s="43"/>
      <c r="I209" s="61"/>
    </row>
    <row r="210" spans="1:9" x14ac:dyDescent="0.2">
      <c r="A210" s="62" t="s">
        <v>9</v>
      </c>
      <c r="B210" s="77">
        <v>15050003</v>
      </c>
      <c r="C210" s="197" t="s">
        <v>750</v>
      </c>
      <c r="D210" s="198"/>
      <c r="E210" s="198"/>
      <c r="F210" s="198"/>
      <c r="G210" s="199"/>
      <c r="H210" s="46" t="s">
        <v>229</v>
      </c>
      <c r="I210" s="61">
        <v>1005.25</v>
      </c>
    </row>
    <row r="211" spans="1:9" x14ac:dyDescent="0.2">
      <c r="A211" s="62" t="s">
        <v>9</v>
      </c>
      <c r="B211" s="77">
        <v>15001015</v>
      </c>
      <c r="C211" s="197" t="s">
        <v>751</v>
      </c>
      <c r="D211" s="198"/>
      <c r="E211" s="198"/>
      <c r="F211" s="198"/>
      <c r="G211" s="203"/>
      <c r="H211" s="46" t="s">
        <v>229</v>
      </c>
      <c r="I211" s="61">
        <v>2704.45</v>
      </c>
    </row>
    <row r="212" spans="1:9" x14ac:dyDescent="0.2">
      <c r="A212" s="62" t="s">
        <v>9</v>
      </c>
      <c r="B212" s="77">
        <v>15001023</v>
      </c>
      <c r="C212" s="197" t="s">
        <v>752</v>
      </c>
      <c r="D212" s="198"/>
      <c r="E212" s="198"/>
      <c r="F212" s="198"/>
      <c r="G212" s="199"/>
      <c r="H212" s="46" t="s">
        <v>229</v>
      </c>
      <c r="I212" s="61">
        <v>699.8</v>
      </c>
    </row>
    <row r="213" spans="1:9" x14ac:dyDescent="0.2">
      <c r="A213" s="62" t="s">
        <v>9</v>
      </c>
      <c r="B213" s="77">
        <v>15002010</v>
      </c>
      <c r="C213" s="197" t="s">
        <v>753</v>
      </c>
      <c r="D213" s="198"/>
      <c r="E213" s="198"/>
      <c r="F213" s="198"/>
      <c r="G213" s="199"/>
      <c r="H213" s="46" t="s">
        <v>229</v>
      </c>
      <c r="I213" s="61">
        <v>414.49</v>
      </c>
    </row>
    <row r="214" spans="1:9" x14ac:dyDescent="0.2">
      <c r="A214" s="62" t="s">
        <v>9</v>
      </c>
      <c r="B214" s="77">
        <v>15003010</v>
      </c>
      <c r="C214" s="197" t="s">
        <v>754</v>
      </c>
      <c r="D214" s="198"/>
      <c r="E214" s="198"/>
      <c r="F214" s="198"/>
      <c r="G214" s="199"/>
      <c r="H214" s="46" t="s">
        <v>229</v>
      </c>
      <c r="I214" s="61">
        <v>44.1</v>
      </c>
    </row>
    <row r="215" spans="1:9" x14ac:dyDescent="0.2">
      <c r="A215" s="62"/>
      <c r="B215" s="60" t="s">
        <v>8</v>
      </c>
      <c r="C215" s="194" t="s">
        <v>497</v>
      </c>
      <c r="D215" s="195"/>
      <c r="E215" s="195"/>
      <c r="F215" s="195"/>
      <c r="G215" s="196"/>
      <c r="H215" s="43"/>
      <c r="I215" s="61"/>
    </row>
    <row r="216" spans="1:9" x14ac:dyDescent="0.2">
      <c r="A216" s="62" t="s">
        <v>9</v>
      </c>
      <c r="B216" s="77">
        <v>17005020</v>
      </c>
      <c r="C216" s="197" t="s">
        <v>755</v>
      </c>
      <c r="D216" s="198"/>
      <c r="E216" s="198"/>
      <c r="F216" s="198"/>
      <c r="G216" s="199"/>
      <c r="H216" s="46" t="s">
        <v>596</v>
      </c>
      <c r="I216" s="61">
        <v>4</v>
      </c>
    </row>
    <row r="217" spans="1:9" x14ac:dyDescent="0.2">
      <c r="A217" s="62" t="s">
        <v>9</v>
      </c>
      <c r="B217" s="77">
        <v>17005021</v>
      </c>
      <c r="C217" s="197" t="s">
        <v>756</v>
      </c>
      <c r="D217" s="198"/>
      <c r="E217" s="198"/>
      <c r="F217" s="198"/>
      <c r="G217" s="199"/>
      <c r="H217" s="46" t="s">
        <v>596</v>
      </c>
      <c r="I217" s="61">
        <v>0</v>
      </c>
    </row>
    <row r="218" spans="1:9" x14ac:dyDescent="0.2">
      <c r="A218" s="62" t="s">
        <v>9</v>
      </c>
      <c r="B218" s="77">
        <v>17005033</v>
      </c>
      <c r="C218" s="197" t="s">
        <v>757</v>
      </c>
      <c r="D218" s="198"/>
      <c r="E218" s="198"/>
      <c r="F218" s="198"/>
      <c r="G218" s="199"/>
      <c r="H218" s="46" t="s">
        <v>229</v>
      </c>
      <c r="I218" s="61">
        <v>28.8</v>
      </c>
    </row>
    <row r="219" spans="1:9" x14ac:dyDescent="0.2">
      <c r="A219" s="62" t="s">
        <v>9</v>
      </c>
      <c r="B219" s="77">
        <v>17010017</v>
      </c>
      <c r="C219" s="197" t="s">
        <v>758</v>
      </c>
      <c r="D219" s="198"/>
      <c r="E219" s="198"/>
      <c r="F219" s="198"/>
      <c r="G219" s="199"/>
      <c r="H219" s="46" t="s">
        <v>596</v>
      </c>
      <c r="I219" s="61">
        <v>1</v>
      </c>
    </row>
    <row r="220" spans="1:9" x14ac:dyDescent="0.2">
      <c r="A220" s="62" t="s">
        <v>9</v>
      </c>
      <c r="B220" s="77">
        <v>17010018</v>
      </c>
      <c r="C220" s="197" t="s">
        <v>759</v>
      </c>
      <c r="D220" s="198"/>
      <c r="E220" s="198"/>
      <c r="F220" s="198"/>
      <c r="G220" s="199"/>
      <c r="H220" s="46" t="s">
        <v>593</v>
      </c>
      <c r="I220" s="61">
        <v>8</v>
      </c>
    </row>
    <row r="221" spans="1:9" x14ac:dyDescent="0.2">
      <c r="A221" s="62" t="s">
        <v>9</v>
      </c>
      <c r="B221" s="77">
        <v>17010011</v>
      </c>
      <c r="C221" s="197" t="s">
        <v>760</v>
      </c>
      <c r="D221" s="198"/>
      <c r="E221" s="198"/>
      <c r="F221" s="198"/>
      <c r="G221" s="199"/>
      <c r="H221" s="46" t="s">
        <v>596</v>
      </c>
      <c r="I221" s="61">
        <v>1</v>
      </c>
    </row>
    <row r="222" spans="1:9" x14ac:dyDescent="0.2">
      <c r="A222" s="62" t="s">
        <v>9</v>
      </c>
      <c r="B222" s="77">
        <v>17010071</v>
      </c>
      <c r="C222" s="197" t="s">
        <v>761</v>
      </c>
      <c r="D222" s="198"/>
      <c r="E222" s="198"/>
      <c r="F222" s="198"/>
      <c r="G222" s="199"/>
      <c r="H222" s="46" t="s">
        <v>596</v>
      </c>
      <c r="I222" s="61">
        <v>28</v>
      </c>
    </row>
    <row r="223" spans="1:9" x14ac:dyDescent="0.2">
      <c r="A223" s="62" t="s">
        <v>9</v>
      </c>
      <c r="B223" s="77">
        <v>17045001</v>
      </c>
      <c r="C223" s="197" t="s">
        <v>762</v>
      </c>
      <c r="D223" s="198"/>
      <c r="E223" s="198"/>
      <c r="F223" s="198"/>
      <c r="G223" s="199"/>
      <c r="H223" s="46" t="s">
        <v>763</v>
      </c>
      <c r="I223" s="61">
        <v>675</v>
      </c>
    </row>
    <row r="224" spans="1:9" x14ac:dyDescent="0.2">
      <c r="A224" s="62" t="s">
        <v>9</v>
      </c>
      <c r="B224" s="77">
        <v>17045002</v>
      </c>
      <c r="C224" s="197" t="s">
        <v>764</v>
      </c>
      <c r="D224" s="198"/>
      <c r="E224" s="198"/>
      <c r="F224" s="198"/>
      <c r="G224" s="199"/>
      <c r="H224" s="46" t="s">
        <v>209</v>
      </c>
      <c r="I224" s="61">
        <v>135</v>
      </c>
    </row>
    <row r="225" spans="1:9" x14ac:dyDescent="0.2">
      <c r="A225" s="62"/>
      <c r="B225" s="60" t="s">
        <v>8</v>
      </c>
      <c r="C225" s="194" t="s">
        <v>504</v>
      </c>
      <c r="D225" s="195"/>
      <c r="E225" s="195"/>
      <c r="F225" s="195"/>
      <c r="G225" s="196"/>
      <c r="H225" s="43"/>
      <c r="I225" s="61"/>
    </row>
    <row r="226" spans="1:9" x14ac:dyDescent="0.2">
      <c r="A226" s="62"/>
      <c r="B226" s="60" t="s">
        <v>8</v>
      </c>
      <c r="C226" s="194" t="s">
        <v>509</v>
      </c>
      <c r="D226" s="195"/>
      <c r="E226" s="195"/>
      <c r="F226" s="195"/>
      <c r="G226" s="196"/>
      <c r="H226" s="40"/>
      <c r="I226" s="61"/>
    </row>
    <row r="227" spans="1:9" x14ac:dyDescent="0.2">
      <c r="A227" s="62" t="s">
        <v>9</v>
      </c>
      <c r="B227" s="77">
        <v>3050001</v>
      </c>
      <c r="C227" s="197" t="s">
        <v>582</v>
      </c>
      <c r="D227" s="198"/>
      <c r="E227" s="198"/>
      <c r="F227" s="198"/>
      <c r="G227" s="199"/>
      <c r="H227" s="46" t="s">
        <v>209</v>
      </c>
      <c r="I227" s="61">
        <v>0.45</v>
      </c>
    </row>
    <row r="228" spans="1:9" x14ac:dyDescent="0.2">
      <c r="A228" s="62" t="s">
        <v>9</v>
      </c>
      <c r="B228" s="77">
        <v>4050004</v>
      </c>
      <c r="C228" s="197" t="s">
        <v>584</v>
      </c>
      <c r="D228" s="198"/>
      <c r="E228" s="198"/>
      <c r="F228" s="198"/>
      <c r="G228" s="199"/>
      <c r="H228" s="46" t="s">
        <v>209</v>
      </c>
      <c r="I228" s="61">
        <v>1.57</v>
      </c>
    </row>
    <row r="229" spans="1:9" x14ac:dyDescent="0.2">
      <c r="A229" s="62" t="s">
        <v>9</v>
      </c>
      <c r="B229" s="77">
        <v>5050001</v>
      </c>
      <c r="C229" s="197" t="s">
        <v>586</v>
      </c>
      <c r="D229" s="198"/>
      <c r="E229" s="198"/>
      <c r="F229" s="198"/>
      <c r="G229" s="199"/>
      <c r="H229" s="46" t="s">
        <v>229</v>
      </c>
      <c r="I229" s="61">
        <v>4.5999999999999996</v>
      </c>
    </row>
    <row r="230" spans="1:9" x14ac:dyDescent="0.2">
      <c r="A230" s="62" t="s">
        <v>9</v>
      </c>
      <c r="B230" s="77">
        <v>7060001</v>
      </c>
      <c r="C230" s="197" t="s">
        <v>595</v>
      </c>
      <c r="D230" s="198"/>
      <c r="E230" s="198"/>
      <c r="F230" s="198"/>
      <c r="G230" s="199"/>
      <c r="H230" s="46" t="s">
        <v>596</v>
      </c>
      <c r="I230" s="61">
        <v>1</v>
      </c>
    </row>
    <row r="231" spans="1:9" x14ac:dyDescent="0.2">
      <c r="A231" s="62" t="s">
        <v>9</v>
      </c>
      <c r="B231" s="77">
        <v>7060002</v>
      </c>
      <c r="C231" s="197" t="s">
        <v>597</v>
      </c>
      <c r="D231" s="198"/>
      <c r="E231" s="198"/>
      <c r="F231" s="198"/>
      <c r="G231" s="199"/>
      <c r="H231" s="46" t="s">
        <v>596</v>
      </c>
      <c r="I231" s="61">
        <v>1</v>
      </c>
    </row>
    <row r="232" spans="1:9" x14ac:dyDescent="0.2">
      <c r="A232" s="62" t="s">
        <v>9</v>
      </c>
      <c r="B232" s="77">
        <v>8060001</v>
      </c>
      <c r="C232" s="197" t="s">
        <v>598</v>
      </c>
      <c r="D232" s="198"/>
      <c r="E232" s="198"/>
      <c r="F232" s="198"/>
      <c r="G232" s="199"/>
      <c r="H232" s="46" t="s">
        <v>229</v>
      </c>
      <c r="I232" s="61">
        <v>3.72</v>
      </c>
    </row>
    <row r="233" spans="1:9" x14ac:dyDescent="0.2">
      <c r="A233" s="62" t="s">
        <v>9</v>
      </c>
      <c r="B233" s="77">
        <v>10060035</v>
      </c>
      <c r="C233" s="197" t="s">
        <v>601</v>
      </c>
      <c r="D233" s="198"/>
      <c r="E233" s="198"/>
      <c r="F233" s="198"/>
      <c r="G233" s="199"/>
      <c r="H233" s="46" t="s">
        <v>596</v>
      </c>
      <c r="I233" s="61">
        <v>2</v>
      </c>
    </row>
    <row r="234" spans="1:9" x14ac:dyDescent="0.2">
      <c r="A234" s="62" t="s">
        <v>9</v>
      </c>
      <c r="B234" s="77">
        <v>11050005</v>
      </c>
      <c r="C234" s="197" t="s">
        <v>602</v>
      </c>
      <c r="D234" s="198"/>
      <c r="E234" s="198"/>
      <c r="F234" s="198"/>
      <c r="G234" s="199"/>
      <c r="H234" s="46" t="s">
        <v>229</v>
      </c>
      <c r="I234" s="61">
        <v>25.14</v>
      </c>
    </row>
    <row r="235" spans="1:9" x14ac:dyDescent="0.2">
      <c r="A235" s="62"/>
      <c r="B235" s="60" t="s">
        <v>8</v>
      </c>
      <c r="C235" s="194" t="s">
        <v>521</v>
      </c>
      <c r="D235" s="195"/>
      <c r="E235" s="195"/>
      <c r="F235" s="195"/>
      <c r="G235" s="196"/>
      <c r="H235" s="40"/>
      <c r="I235" s="61"/>
    </row>
    <row r="236" spans="1:9" x14ac:dyDescent="0.2">
      <c r="A236" s="62" t="s">
        <v>9</v>
      </c>
      <c r="B236" s="77">
        <v>5001040</v>
      </c>
      <c r="C236" s="197" t="s">
        <v>620</v>
      </c>
      <c r="D236" s="198"/>
      <c r="E236" s="198"/>
      <c r="F236" s="198"/>
      <c r="G236" s="199"/>
      <c r="H236" s="46" t="s">
        <v>229</v>
      </c>
      <c r="I236" s="61">
        <v>4.5999999999999996</v>
      </c>
    </row>
    <row r="237" spans="1:9" x14ac:dyDescent="0.2">
      <c r="A237" s="62" t="s">
        <v>9</v>
      </c>
      <c r="B237" s="77">
        <v>5001047</v>
      </c>
      <c r="C237" s="197" t="s">
        <v>621</v>
      </c>
      <c r="D237" s="198"/>
      <c r="E237" s="198"/>
      <c r="F237" s="198"/>
      <c r="G237" s="199"/>
      <c r="H237" s="46" t="s">
        <v>229</v>
      </c>
      <c r="I237" s="61">
        <v>4.5999999999999996</v>
      </c>
    </row>
    <row r="238" spans="1:9" x14ac:dyDescent="0.2">
      <c r="A238" s="62" t="s">
        <v>9</v>
      </c>
      <c r="B238" s="77">
        <v>5001043</v>
      </c>
      <c r="C238" s="197" t="s">
        <v>615</v>
      </c>
      <c r="D238" s="198"/>
      <c r="E238" s="198"/>
      <c r="F238" s="198"/>
      <c r="G238" s="203"/>
      <c r="H238" s="46" t="s">
        <v>229</v>
      </c>
      <c r="I238" s="61">
        <v>4.5999999999999996</v>
      </c>
    </row>
    <row r="239" spans="1:9" x14ac:dyDescent="0.2">
      <c r="A239" s="62"/>
      <c r="B239" s="60" t="s">
        <v>8</v>
      </c>
      <c r="C239" s="194" t="s">
        <v>522</v>
      </c>
      <c r="D239" s="195"/>
      <c r="E239" s="195"/>
      <c r="F239" s="195"/>
      <c r="G239" s="196"/>
      <c r="H239" s="40"/>
      <c r="I239" s="61"/>
    </row>
    <row r="240" spans="1:9" x14ac:dyDescent="0.2">
      <c r="A240" s="62" t="s">
        <v>9</v>
      </c>
      <c r="B240" s="77">
        <v>4001041</v>
      </c>
      <c r="C240" s="197" t="s">
        <v>622</v>
      </c>
      <c r="D240" s="198"/>
      <c r="E240" s="198"/>
      <c r="F240" s="198"/>
      <c r="G240" s="199"/>
      <c r="H240" s="46" t="s">
        <v>229</v>
      </c>
      <c r="I240" s="61">
        <v>6.44</v>
      </c>
    </row>
    <row r="241" spans="1:9" x14ac:dyDescent="0.2">
      <c r="A241" s="62"/>
      <c r="B241" s="60" t="s">
        <v>8</v>
      </c>
      <c r="C241" s="194" t="s">
        <v>523</v>
      </c>
      <c r="D241" s="195"/>
      <c r="E241" s="195"/>
      <c r="F241" s="195"/>
      <c r="G241" s="196"/>
      <c r="H241" s="40"/>
      <c r="I241" s="61"/>
    </row>
    <row r="242" spans="1:9" x14ac:dyDescent="0.2">
      <c r="A242" s="62" t="s">
        <v>9</v>
      </c>
      <c r="B242" s="77">
        <v>8001001</v>
      </c>
      <c r="C242" s="197" t="s">
        <v>641</v>
      </c>
      <c r="D242" s="198"/>
      <c r="E242" s="198"/>
      <c r="F242" s="198"/>
      <c r="G242" s="199"/>
      <c r="H242" s="46" t="s">
        <v>229</v>
      </c>
      <c r="I242" s="61">
        <v>1.72</v>
      </c>
    </row>
    <row r="243" spans="1:9" x14ac:dyDescent="0.2">
      <c r="A243" s="62" t="s">
        <v>9</v>
      </c>
      <c r="B243" s="77">
        <v>7002002</v>
      </c>
      <c r="C243" s="197" t="s">
        <v>639</v>
      </c>
      <c r="D243" s="198"/>
      <c r="E243" s="198"/>
      <c r="F243" s="198"/>
      <c r="G243" s="199"/>
      <c r="H243" s="46" t="s">
        <v>596</v>
      </c>
      <c r="I243" s="61">
        <v>1</v>
      </c>
    </row>
    <row r="244" spans="1:9" x14ac:dyDescent="0.2">
      <c r="A244" s="62" t="s">
        <v>9</v>
      </c>
      <c r="B244" s="77">
        <v>14001003</v>
      </c>
      <c r="C244" s="197" t="s">
        <v>646</v>
      </c>
      <c r="D244" s="198"/>
      <c r="E244" s="198"/>
      <c r="F244" s="198"/>
      <c r="G244" s="199"/>
      <c r="H244" s="46" t="s">
        <v>229</v>
      </c>
      <c r="I244" s="61">
        <v>0.5</v>
      </c>
    </row>
    <row r="245" spans="1:9" x14ac:dyDescent="0.2">
      <c r="A245" s="62" t="s">
        <v>9</v>
      </c>
      <c r="B245" s="77">
        <v>8002074</v>
      </c>
      <c r="C245" s="197" t="s">
        <v>647</v>
      </c>
      <c r="D245" s="198"/>
      <c r="E245" s="198"/>
      <c r="F245" s="198"/>
      <c r="G245" s="199"/>
      <c r="H245" s="46" t="s">
        <v>229</v>
      </c>
      <c r="I245" s="61">
        <v>2.2200000000000002</v>
      </c>
    </row>
    <row r="246" spans="1:9" x14ac:dyDescent="0.2">
      <c r="A246" s="62"/>
      <c r="B246" s="60" t="s">
        <v>8</v>
      </c>
      <c r="C246" s="194" t="s">
        <v>527</v>
      </c>
      <c r="D246" s="195"/>
      <c r="E246" s="195"/>
      <c r="F246" s="195"/>
      <c r="G246" s="196"/>
      <c r="H246" s="40"/>
      <c r="I246" s="61"/>
    </row>
    <row r="247" spans="1:9" x14ac:dyDescent="0.2">
      <c r="A247" s="62" t="s">
        <v>9</v>
      </c>
      <c r="B247" s="77">
        <v>9001059</v>
      </c>
      <c r="C247" s="197" t="s">
        <v>765</v>
      </c>
      <c r="D247" s="198"/>
      <c r="E247" s="198"/>
      <c r="F247" s="198"/>
      <c r="G247" s="199"/>
      <c r="H247" s="46" t="s">
        <v>596</v>
      </c>
      <c r="I247" s="61">
        <v>1</v>
      </c>
    </row>
    <row r="248" spans="1:9" x14ac:dyDescent="0.2">
      <c r="A248" s="62" t="s">
        <v>9</v>
      </c>
      <c r="B248" s="77">
        <v>9002009</v>
      </c>
      <c r="C248" s="197" t="s">
        <v>766</v>
      </c>
      <c r="D248" s="198"/>
      <c r="E248" s="198"/>
      <c r="F248" s="198"/>
      <c r="G248" s="199"/>
      <c r="H248" s="46" t="s">
        <v>593</v>
      </c>
      <c r="I248" s="61">
        <v>28</v>
      </c>
    </row>
    <row r="249" spans="1:9" x14ac:dyDescent="0.2">
      <c r="A249" s="62" t="s">
        <v>9</v>
      </c>
      <c r="B249" s="77">
        <v>9002098</v>
      </c>
      <c r="C249" s="197" t="s">
        <v>767</v>
      </c>
      <c r="D249" s="198"/>
      <c r="E249" s="198"/>
      <c r="F249" s="198"/>
      <c r="G249" s="199"/>
      <c r="H249" s="46" t="s">
        <v>593</v>
      </c>
      <c r="I249" s="61">
        <v>28</v>
      </c>
    </row>
    <row r="250" spans="1:9" x14ac:dyDescent="0.2">
      <c r="A250" s="62" t="s">
        <v>9</v>
      </c>
      <c r="B250" s="77">
        <v>9003014</v>
      </c>
      <c r="C250" s="197" t="s">
        <v>768</v>
      </c>
      <c r="D250" s="198"/>
      <c r="E250" s="198"/>
      <c r="F250" s="198"/>
      <c r="G250" s="199"/>
      <c r="H250" s="46" t="s">
        <v>593</v>
      </c>
      <c r="I250" s="61">
        <v>28</v>
      </c>
    </row>
    <row r="251" spans="1:9" x14ac:dyDescent="0.2">
      <c r="A251" s="62" t="s">
        <v>9</v>
      </c>
      <c r="B251" s="77">
        <v>9003015</v>
      </c>
      <c r="C251" s="197" t="s">
        <v>769</v>
      </c>
      <c r="D251" s="198"/>
      <c r="E251" s="198"/>
      <c r="F251" s="198"/>
      <c r="G251" s="199"/>
      <c r="H251" s="46" t="s">
        <v>593</v>
      </c>
      <c r="I251" s="61">
        <v>112</v>
      </c>
    </row>
    <row r="252" spans="1:9" x14ac:dyDescent="0.2">
      <c r="A252" s="62"/>
      <c r="B252" s="60" t="s">
        <v>8</v>
      </c>
      <c r="C252" s="194" t="s">
        <v>528</v>
      </c>
      <c r="D252" s="195"/>
      <c r="E252" s="195"/>
      <c r="F252" s="195"/>
      <c r="G252" s="196"/>
      <c r="H252" s="40"/>
      <c r="I252" s="61"/>
    </row>
    <row r="253" spans="1:9" x14ac:dyDescent="0.2">
      <c r="A253" s="62" t="s">
        <v>9</v>
      </c>
      <c r="B253" s="77">
        <v>10001002</v>
      </c>
      <c r="C253" s="197" t="s">
        <v>770</v>
      </c>
      <c r="D253" s="198"/>
      <c r="E253" s="198"/>
      <c r="F253" s="198"/>
      <c r="G253" s="203"/>
      <c r="H253" s="46" t="s">
        <v>596</v>
      </c>
      <c r="I253" s="61">
        <v>1</v>
      </c>
    </row>
    <row r="254" spans="1:9" x14ac:dyDescent="0.2">
      <c r="A254" s="62" t="s">
        <v>9</v>
      </c>
      <c r="B254" s="77">
        <v>10001019</v>
      </c>
      <c r="C254" s="197" t="s">
        <v>771</v>
      </c>
      <c r="D254" s="198"/>
      <c r="E254" s="198"/>
      <c r="F254" s="198"/>
      <c r="G254" s="203"/>
      <c r="H254" s="46" t="s">
        <v>596</v>
      </c>
      <c r="I254" s="61">
        <v>1</v>
      </c>
    </row>
    <row r="255" spans="1:9" x14ac:dyDescent="0.2">
      <c r="A255" s="62" t="s">
        <v>9</v>
      </c>
      <c r="B255" s="77">
        <v>10002062</v>
      </c>
      <c r="C255" s="197" t="s">
        <v>772</v>
      </c>
      <c r="D255" s="198"/>
      <c r="E255" s="198"/>
      <c r="F255" s="198"/>
      <c r="G255" s="199"/>
      <c r="H255" s="46" t="s">
        <v>593</v>
      </c>
      <c r="I255" s="61">
        <v>67</v>
      </c>
    </row>
    <row r="256" spans="1:9" x14ac:dyDescent="0.2">
      <c r="A256" s="62" t="s">
        <v>9</v>
      </c>
      <c r="B256" s="77">
        <v>10002082</v>
      </c>
      <c r="C256" s="197" t="s">
        <v>773</v>
      </c>
      <c r="D256" s="198"/>
      <c r="E256" s="198"/>
      <c r="F256" s="198"/>
      <c r="G256" s="199"/>
      <c r="H256" s="46" t="s">
        <v>596</v>
      </c>
      <c r="I256" s="61">
        <v>2</v>
      </c>
    </row>
    <row r="257" spans="1:9" x14ac:dyDescent="0.2">
      <c r="A257" s="62"/>
      <c r="B257" s="60" t="s">
        <v>8</v>
      </c>
      <c r="C257" s="194" t="s">
        <v>529</v>
      </c>
      <c r="D257" s="195"/>
      <c r="E257" s="195"/>
      <c r="F257" s="195"/>
      <c r="G257" s="196"/>
      <c r="H257" s="40"/>
      <c r="I257" s="61"/>
    </row>
    <row r="258" spans="1:9" x14ac:dyDescent="0.2">
      <c r="A258" s="62" t="s">
        <v>9</v>
      </c>
      <c r="B258" s="77">
        <v>11002001</v>
      </c>
      <c r="C258" s="197" t="s">
        <v>734</v>
      </c>
      <c r="D258" s="198"/>
      <c r="E258" s="198"/>
      <c r="F258" s="198"/>
      <c r="G258" s="199"/>
      <c r="H258" s="46" t="s">
        <v>229</v>
      </c>
      <c r="I258" s="61">
        <v>50.55</v>
      </c>
    </row>
    <row r="259" spans="1:9" x14ac:dyDescent="0.2">
      <c r="A259" s="62" t="s">
        <v>9</v>
      </c>
      <c r="B259" s="77">
        <v>11002010</v>
      </c>
      <c r="C259" s="197" t="s">
        <v>735</v>
      </c>
      <c r="D259" s="198"/>
      <c r="E259" s="198"/>
      <c r="F259" s="198"/>
      <c r="G259" s="199"/>
      <c r="H259" s="46" t="s">
        <v>229</v>
      </c>
      <c r="I259" s="61">
        <v>22.62</v>
      </c>
    </row>
    <row r="260" spans="1:9" x14ac:dyDescent="0.2">
      <c r="A260" s="62" t="s">
        <v>9</v>
      </c>
      <c r="B260" s="77">
        <v>11002029</v>
      </c>
      <c r="C260" s="197" t="s">
        <v>737</v>
      </c>
      <c r="D260" s="198"/>
      <c r="E260" s="198"/>
      <c r="F260" s="198"/>
      <c r="G260" s="199"/>
      <c r="H260" s="46" t="s">
        <v>229</v>
      </c>
      <c r="I260" s="61">
        <v>22.62</v>
      </c>
    </row>
    <row r="261" spans="1:9" x14ac:dyDescent="0.2">
      <c r="A261" s="62" t="s">
        <v>9</v>
      </c>
      <c r="B261" s="77">
        <v>11003010</v>
      </c>
      <c r="C261" s="197" t="s">
        <v>738</v>
      </c>
      <c r="D261" s="198"/>
      <c r="E261" s="198"/>
      <c r="F261" s="198"/>
      <c r="G261" s="199"/>
      <c r="H261" s="46" t="s">
        <v>229</v>
      </c>
      <c r="I261" s="61">
        <v>27.93</v>
      </c>
    </row>
    <row r="262" spans="1:9" x14ac:dyDescent="0.2">
      <c r="A262" s="62" t="s">
        <v>9</v>
      </c>
      <c r="B262" s="77">
        <v>11003013</v>
      </c>
      <c r="C262" s="197" t="s">
        <v>739</v>
      </c>
      <c r="D262" s="198"/>
      <c r="E262" s="198"/>
      <c r="F262" s="198"/>
      <c r="G262" s="199"/>
      <c r="H262" s="46" t="s">
        <v>229</v>
      </c>
      <c r="I262" s="61">
        <v>27.93</v>
      </c>
    </row>
    <row r="263" spans="1:9" x14ac:dyDescent="0.2">
      <c r="A263" s="62" t="s">
        <v>9</v>
      </c>
      <c r="B263" s="77">
        <v>13002042</v>
      </c>
      <c r="C263" s="197" t="s">
        <v>746</v>
      </c>
      <c r="D263" s="198"/>
      <c r="E263" s="198"/>
      <c r="F263" s="198"/>
      <c r="G263" s="199"/>
      <c r="H263" s="46" t="s">
        <v>229</v>
      </c>
      <c r="I263" s="61">
        <v>3.3</v>
      </c>
    </row>
    <row r="264" spans="1:9" x14ac:dyDescent="0.2">
      <c r="A264" s="62"/>
      <c r="B264" s="60" t="s">
        <v>8</v>
      </c>
      <c r="C264" s="194" t="s">
        <v>790</v>
      </c>
      <c r="D264" s="195"/>
      <c r="E264" s="195"/>
      <c r="F264" s="195"/>
      <c r="G264" s="196"/>
      <c r="H264" s="40"/>
      <c r="I264" s="61"/>
    </row>
    <row r="265" spans="1:9" x14ac:dyDescent="0.2">
      <c r="A265" s="62" t="s">
        <v>9</v>
      </c>
      <c r="B265" s="77">
        <v>15001015</v>
      </c>
      <c r="C265" s="197" t="s">
        <v>751</v>
      </c>
      <c r="D265" s="198"/>
      <c r="E265" s="198"/>
      <c r="F265" s="198"/>
      <c r="G265" s="203"/>
      <c r="H265" s="46" t="s">
        <v>229</v>
      </c>
      <c r="I265" s="61">
        <v>31.23</v>
      </c>
    </row>
    <row r="266" spans="1:9" x14ac:dyDescent="0.2">
      <c r="A266" s="62" t="s">
        <v>9</v>
      </c>
      <c r="B266" s="77">
        <v>15003010</v>
      </c>
      <c r="C266" s="197" t="s">
        <v>754</v>
      </c>
      <c r="D266" s="198"/>
      <c r="E266" s="198"/>
      <c r="F266" s="198"/>
      <c r="G266" s="199"/>
      <c r="H266" s="46" t="s">
        <v>229</v>
      </c>
      <c r="I266" s="61">
        <v>1.2</v>
      </c>
    </row>
    <row r="267" spans="1:9" x14ac:dyDescent="0.2">
      <c r="A267" s="62"/>
      <c r="B267" s="60" t="s">
        <v>8</v>
      </c>
      <c r="C267" s="194" t="s">
        <v>536</v>
      </c>
      <c r="D267" s="195"/>
      <c r="E267" s="195"/>
      <c r="F267" s="195"/>
      <c r="G267" s="196"/>
      <c r="H267" s="43"/>
      <c r="I267" s="61"/>
    </row>
    <row r="268" spans="1:9" x14ac:dyDescent="0.2">
      <c r="A268" s="62"/>
      <c r="B268" s="60" t="s">
        <v>8</v>
      </c>
      <c r="C268" s="194" t="s">
        <v>537</v>
      </c>
      <c r="D268" s="195"/>
      <c r="E268" s="195"/>
      <c r="F268" s="195"/>
      <c r="G268" s="196"/>
      <c r="H268" s="40"/>
      <c r="I268" s="61"/>
    </row>
    <row r="269" spans="1:9" x14ac:dyDescent="0.2">
      <c r="A269" s="62" t="s">
        <v>9</v>
      </c>
      <c r="B269" s="77">
        <v>2050004</v>
      </c>
      <c r="C269" s="197" t="s">
        <v>774</v>
      </c>
      <c r="D269" s="198"/>
      <c r="E269" s="198"/>
      <c r="F269" s="198"/>
      <c r="G269" s="199"/>
      <c r="H269" s="46" t="s">
        <v>209</v>
      </c>
      <c r="I269" s="61">
        <v>19.86</v>
      </c>
    </row>
    <row r="270" spans="1:9" x14ac:dyDescent="0.2">
      <c r="A270" s="62" t="s">
        <v>9</v>
      </c>
      <c r="B270" s="77">
        <v>17060101</v>
      </c>
      <c r="C270" s="197" t="s">
        <v>775</v>
      </c>
      <c r="D270" s="198"/>
      <c r="E270" s="198"/>
      <c r="F270" s="198"/>
      <c r="G270" s="199"/>
      <c r="H270" s="46" t="s">
        <v>229</v>
      </c>
      <c r="I270" s="61">
        <v>94.72</v>
      </c>
    </row>
    <row r="271" spans="1:9" x14ac:dyDescent="0.2">
      <c r="A271" s="62" t="s">
        <v>9</v>
      </c>
      <c r="B271" s="77">
        <v>17060095</v>
      </c>
      <c r="C271" s="197" t="s">
        <v>604</v>
      </c>
      <c r="D271" s="198"/>
      <c r="E271" s="198"/>
      <c r="F271" s="198"/>
      <c r="G271" s="199"/>
      <c r="H271" s="46" t="s">
        <v>593</v>
      </c>
      <c r="I271" s="61">
        <v>128</v>
      </c>
    </row>
    <row r="272" spans="1:9" x14ac:dyDescent="0.2">
      <c r="A272" s="62" t="s">
        <v>9</v>
      </c>
      <c r="B272" s="77">
        <v>17060094</v>
      </c>
      <c r="C272" s="197" t="s">
        <v>603</v>
      </c>
      <c r="D272" s="198"/>
      <c r="E272" s="198"/>
      <c r="F272" s="198"/>
      <c r="G272" s="199"/>
      <c r="H272" s="46" t="s">
        <v>229</v>
      </c>
      <c r="I272" s="61">
        <v>26</v>
      </c>
    </row>
    <row r="273" spans="1:9" x14ac:dyDescent="0.2">
      <c r="A273" s="62"/>
      <c r="B273" s="60" t="s">
        <v>8</v>
      </c>
      <c r="C273" s="194" t="s">
        <v>544</v>
      </c>
      <c r="D273" s="195"/>
      <c r="E273" s="195"/>
      <c r="F273" s="195"/>
      <c r="G273" s="196"/>
      <c r="H273" s="40"/>
      <c r="I273" s="61"/>
    </row>
    <row r="274" spans="1:9" x14ac:dyDescent="0.2">
      <c r="A274" s="62" t="s">
        <v>9</v>
      </c>
      <c r="B274" s="77">
        <v>17001027</v>
      </c>
      <c r="C274" s="197" t="s">
        <v>776</v>
      </c>
      <c r="D274" s="198"/>
      <c r="E274" s="198"/>
      <c r="F274" s="198"/>
      <c r="G274" s="199"/>
      <c r="H274" s="46" t="s">
        <v>593</v>
      </c>
      <c r="I274" s="61">
        <v>68.459999999999994</v>
      </c>
    </row>
    <row r="275" spans="1:9" x14ac:dyDescent="0.2">
      <c r="A275" s="62" t="s">
        <v>9</v>
      </c>
      <c r="B275" s="77">
        <v>17001082</v>
      </c>
      <c r="C275" s="197" t="s">
        <v>777</v>
      </c>
      <c r="D275" s="198"/>
      <c r="E275" s="198"/>
      <c r="F275" s="198"/>
      <c r="G275" s="199"/>
      <c r="H275" s="46" t="s">
        <v>593</v>
      </c>
      <c r="I275" s="61">
        <v>183.47</v>
      </c>
    </row>
    <row r="276" spans="1:9" x14ac:dyDescent="0.2">
      <c r="A276" s="62" t="s">
        <v>9</v>
      </c>
      <c r="B276" s="77">
        <v>17001083</v>
      </c>
      <c r="C276" s="197" t="s">
        <v>778</v>
      </c>
      <c r="D276" s="198"/>
      <c r="E276" s="198"/>
      <c r="F276" s="198"/>
      <c r="G276" s="199"/>
      <c r="H276" s="46" t="s">
        <v>593</v>
      </c>
      <c r="I276" s="61">
        <v>15.8</v>
      </c>
    </row>
    <row r="277" spans="1:9" x14ac:dyDescent="0.2">
      <c r="A277" s="62" t="s">
        <v>9</v>
      </c>
      <c r="B277" s="77">
        <v>15001015</v>
      </c>
      <c r="C277" s="197" t="s">
        <v>751</v>
      </c>
      <c r="D277" s="198"/>
      <c r="E277" s="198"/>
      <c r="F277" s="198"/>
      <c r="G277" s="199"/>
      <c r="H277" s="46" t="s">
        <v>229</v>
      </c>
      <c r="I277" s="61">
        <v>933.15</v>
      </c>
    </row>
    <row r="278" spans="1:9" x14ac:dyDescent="0.2">
      <c r="A278" s="62" t="s">
        <v>9</v>
      </c>
      <c r="B278" s="77">
        <v>17001091</v>
      </c>
      <c r="C278" s="197" t="s">
        <v>779</v>
      </c>
      <c r="D278" s="198"/>
      <c r="E278" s="198"/>
      <c r="F278" s="198"/>
      <c r="G278" s="199"/>
      <c r="H278" s="46" t="s">
        <v>229</v>
      </c>
      <c r="I278" s="61">
        <v>44.24</v>
      </c>
    </row>
    <row r="279" spans="1:9" x14ac:dyDescent="0.2">
      <c r="A279" s="62" t="s">
        <v>9</v>
      </c>
      <c r="B279" s="77">
        <v>17001037</v>
      </c>
      <c r="C279" s="197" t="s">
        <v>780</v>
      </c>
      <c r="D279" s="198"/>
      <c r="E279" s="198"/>
      <c r="F279" s="198"/>
      <c r="G279" s="199"/>
      <c r="H279" s="46" t="s">
        <v>596</v>
      </c>
      <c r="I279" s="61">
        <v>1</v>
      </c>
    </row>
    <row r="280" spans="1:9" x14ac:dyDescent="0.2">
      <c r="A280" s="62" t="s">
        <v>9</v>
      </c>
      <c r="B280" s="77">
        <v>17001042</v>
      </c>
      <c r="C280" s="197" t="s">
        <v>781</v>
      </c>
      <c r="D280" s="198"/>
      <c r="E280" s="198"/>
      <c r="F280" s="198"/>
      <c r="G280" s="199"/>
      <c r="H280" s="46" t="s">
        <v>229</v>
      </c>
      <c r="I280" s="61">
        <v>6</v>
      </c>
    </row>
    <row r="281" spans="1:9" x14ac:dyDescent="0.2">
      <c r="A281" s="62" t="s">
        <v>9</v>
      </c>
      <c r="B281" s="77">
        <v>17002043</v>
      </c>
      <c r="C281" s="197" t="s">
        <v>782</v>
      </c>
      <c r="D281" s="198"/>
      <c r="E281" s="198"/>
      <c r="F281" s="198"/>
      <c r="G281" s="199"/>
      <c r="H281" s="46" t="s">
        <v>209</v>
      </c>
      <c r="I281" s="61">
        <v>56.29</v>
      </c>
    </row>
    <row r="282" spans="1:9" x14ac:dyDescent="0.2">
      <c r="A282" s="62" t="s">
        <v>9</v>
      </c>
      <c r="B282" s="77">
        <v>18003005</v>
      </c>
      <c r="C282" s="197" t="s">
        <v>783</v>
      </c>
      <c r="D282" s="198"/>
      <c r="E282" s="198"/>
      <c r="F282" s="198"/>
      <c r="G282" s="199"/>
      <c r="H282" s="46" t="s">
        <v>229</v>
      </c>
      <c r="I282" s="61">
        <v>903.15</v>
      </c>
    </row>
    <row r="283" spans="1:9" x14ac:dyDescent="0.2">
      <c r="A283" s="62" t="s">
        <v>9</v>
      </c>
      <c r="B283" s="77">
        <v>18080011</v>
      </c>
      <c r="C283" s="197" t="s">
        <v>784</v>
      </c>
      <c r="D283" s="198"/>
      <c r="E283" s="198"/>
      <c r="F283" s="198"/>
      <c r="G283" s="199"/>
      <c r="H283" s="46" t="s">
        <v>209</v>
      </c>
      <c r="I283" s="61">
        <v>45.16</v>
      </c>
    </row>
    <row r="284" spans="1:9" x14ac:dyDescent="0.2">
      <c r="A284" s="62" t="s">
        <v>9</v>
      </c>
      <c r="B284" s="77">
        <v>17003019</v>
      </c>
      <c r="C284" s="197" t="s">
        <v>785</v>
      </c>
      <c r="D284" s="198"/>
      <c r="E284" s="198"/>
      <c r="F284" s="198"/>
      <c r="G284" s="199"/>
      <c r="H284" s="46" t="s">
        <v>596</v>
      </c>
      <c r="I284" s="61">
        <v>1</v>
      </c>
    </row>
    <row r="285" spans="1:9" x14ac:dyDescent="0.2">
      <c r="A285" s="62" t="s">
        <v>9</v>
      </c>
      <c r="B285" s="77">
        <v>17003083</v>
      </c>
      <c r="C285" s="197" t="s">
        <v>786</v>
      </c>
      <c r="D285" s="198"/>
      <c r="E285" s="198"/>
      <c r="F285" s="198"/>
      <c r="G285" s="199"/>
      <c r="H285" s="46" t="s">
        <v>596</v>
      </c>
      <c r="I285" s="61">
        <v>1</v>
      </c>
    </row>
    <row r="286" spans="1:9" x14ac:dyDescent="0.2">
      <c r="A286" s="62" t="s">
        <v>62</v>
      </c>
      <c r="B286" s="84" t="s">
        <v>545</v>
      </c>
      <c r="C286" s="197" t="s">
        <v>787</v>
      </c>
      <c r="D286" s="198"/>
      <c r="E286" s="198"/>
      <c r="F286" s="198"/>
      <c r="G286" s="199"/>
      <c r="H286" s="46" t="s">
        <v>229</v>
      </c>
      <c r="I286" s="61">
        <v>16</v>
      </c>
    </row>
    <row r="287" spans="1:9" x14ac:dyDescent="0.2">
      <c r="A287" s="62" t="s">
        <v>9</v>
      </c>
      <c r="B287" s="77">
        <v>20005033</v>
      </c>
      <c r="C287" s="197" t="s">
        <v>788</v>
      </c>
      <c r="D287" s="198"/>
      <c r="E287" s="198"/>
      <c r="F287" s="198"/>
      <c r="G287" s="199"/>
      <c r="H287" s="46" t="s">
        <v>789</v>
      </c>
      <c r="I287" s="61">
        <v>1</v>
      </c>
    </row>
  </sheetData>
  <mergeCells count="287">
    <mergeCell ref="C7:G7"/>
    <mergeCell ref="C8:G8"/>
    <mergeCell ref="C9:G9"/>
    <mergeCell ref="C10:G10"/>
    <mergeCell ref="C11:G11"/>
    <mergeCell ref="C12:G12"/>
    <mergeCell ref="C1:G1"/>
    <mergeCell ref="C2:G2"/>
    <mergeCell ref="C3:G3"/>
    <mergeCell ref="C4:G4"/>
    <mergeCell ref="C5:G5"/>
    <mergeCell ref="C6:G6"/>
    <mergeCell ref="C19:G19"/>
    <mergeCell ref="C20:G20"/>
    <mergeCell ref="C21:G21"/>
    <mergeCell ref="C22:G22"/>
    <mergeCell ref="C23:G23"/>
    <mergeCell ref="C24:G24"/>
    <mergeCell ref="C13:G13"/>
    <mergeCell ref="C14:G14"/>
    <mergeCell ref="C15:G15"/>
    <mergeCell ref="C16:G16"/>
    <mergeCell ref="C17:G17"/>
    <mergeCell ref="C18:G18"/>
    <mergeCell ref="C31:G31"/>
    <mergeCell ref="C32:G32"/>
    <mergeCell ref="C33:G33"/>
    <mergeCell ref="C34:G34"/>
    <mergeCell ref="C35:G35"/>
    <mergeCell ref="C36:G36"/>
    <mergeCell ref="C25:G25"/>
    <mergeCell ref="C26:G26"/>
    <mergeCell ref="C27:G27"/>
    <mergeCell ref="C28:G28"/>
    <mergeCell ref="C29:G29"/>
    <mergeCell ref="C30:G30"/>
    <mergeCell ref="C43:G43"/>
    <mergeCell ref="C44:G44"/>
    <mergeCell ref="C45:G45"/>
    <mergeCell ref="C46:G46"/>
    <mergeCell ref="C47:G47"/>
    <mergeCell ref="C48:G48"/>
    <mergeCell ref="C37:G37"/>
    <mergeCell ref="C38:G38"/>
    <mergeCell ref="C39:G39"/>
    <mergeCell ref="C40:G40"/>
    <mergeCell ref="C41:G41"/>
    <mergeCell ref="C42:G42"/>
    <mergeCell ref="C55:G55"/>
    <mergeCell ref="C56:G56"/>
    <mergeCell ref="C57:G57"/>
    <mergeCell ref="C58:G58"/>
    <mergeCell ref="C59:G59"/>
    <mergeCell ref="C60:G60"/>
    <mergeCell ref="C49:G49"/>
    <mergeCell ref="C50:G50"/>
    <mergeCell ref="C51:G51"/>
    <mergeCell ref="C52:G52"/>
    <mergeCell ref="C53:G53"/>
    <mergeCell ref="C54:G54"/>
    <mergeCell ref="C67:G67"/>
    <mergeCell ref="C68:G68"/>
    <mergeCell ref="C69:G69"/>
    <mergeCell ref="C70:G70"/>
    <mergeCell ref="C71:G71"/>
    <mergeCell ref="C72:G72"/>
    <mergeCell ref="C61:G61"/>
    <mergeCell ref="C62:G62"/>
    <mergeCell ref="C63:G63"/>
    <mergeCell ref="C64:G64"/>
    <mergeCell ref="C65:G65"/>
    <mergeCell ref="C66:G66"/>
    <mergeCell ref="C79:G79"/>
    <mergeCell ref="C80:G80"/>
    <mergeCell ref="C81:G81"/>
    <mergeCell ref="C82:G82"/>
    <mergeCell ref="C83:G83"/>
    <mergeCell ref="C84:G84"/>
    <mergeCell ref="C73:G73"/>
    <mergeCell ref="C74:G74"/>
    <mergeCell ref="C75:G75"/>
    <mergeCell ref="C76:G76"/>
    <mergeCell ref="C77:G77"/>
    <mergeCell ref="C78:G78"/>
    <mergeCell ref="C91:G91"/>
    <mergeCell ref="C92:G92"/>
    <mergeCell ref="C93:G93"/>
    <mergeCell ref="C94:G94"/>
    <mergeCell ref="C95:G95"/>
    <mergeCell ref="C96:G96"/>
    <mergeCell ref="C85:G85"/>
    <mergeCell ref="C86:G86"/>
    <mergeCell ref="C87:G87"/>
    <mergeCell ref="C88:G88"/>
    <mergeCell ref="C89:G89"/>
    <mergeCell ref="C90:G90"/>
    <mergeCell ref="C103:G103"/>
    <mergeCell ref="C104:G104"/>
    <mergeCell ref="C105:G105"/>
    <mergeCell ref="C106:G106"/>
    <mergeCell ref="C107:G107"/>
    <mergeCell ref="C108:G108"/>
    <mergeCell ref="C97:G97"/>
    <mergeCell ref="C98:G98"/>
    <mergeCell ref="C99:G99"/>
    <mergeCell ref="C100:G100"/>
    <mergeCell ref="C101:G101"/>
    <mergeCell ref="C102:G102"/>
    <mergeCell ref="C115:G115"/>
    <mergeCell ref="C116:G116"/>
    <mergeCell ref="C117:G117"/>
    <mergeCell ref="C118:G118"/>
    <mergeCell ref="C119:G119"/>
    <mergeCell ref="C120:G120"/>
    <mergeCell ref="C109:G109"/>
    <mergeCell ref="C110:G110"/>
    <mergeCell ref="C111:G111"/>
    <mergeCell ref="C112:G112"/>
    <mergeCell ref="C113:G113"/>
    <mergeCell ref="C114:G114"/>
    <mergeCell ref="C127:G127"/>
    <mergeCell ref="C128:G128"/>
    <mergeCell ref="C129:G129"/>
    <mergeCell ref="C130:G130"/>
    <mergeCell ref="C131:G131"/>
    <mergeCell ref="C132:G132"/>
    <mergeCell ref="C121:G121"/>
    <mergeCell ref="C122:G122"/>
    <mergeCell ref="C123:G123"/>
    <mergeCell ref="C124:G124"/>
    <mergeCell ref="C125:G125"/>
    <mergeCell ref="C126:G126"/>
    <mergeCell ref="C139:G139"/>
    <mergeCell ref="C140:G140"/>
    <mergeCell ref="C141:G141"/>
    <mergeCell ref="C142:G142"/>
    <mergeCell ref="C143:G143"/>
    <mergeCell ref="C144:G144"/>
    <mergeCell ref="C133:G133"/>
    <mergeCell ref="C134:G134"/>
    <mergeCell ref="C135:G135"/>
    <mergeCell ref="C136:G136"/>
    <mergeCell ref="C137:G137"/>
    <mergeCell ref="C138:G138"/>
    <mergeCell ref="C151:G151"/>
    <mergeCell ref="C152:G152"/>
    <mergeCell ref="C153:G153"/>
    <mergeCell ref="C154:G154"/>
    <mergeCell ref="C155:G155"/>
    <mergeCell ref="C156:G156"/>
    <mergeCell ref="C145:G145"/>
    <mergeCell ref="C146:G146"/>
    <mergeCell ref="C147:G147"/>
    <mergeCell ref="C148:G148"/>
    <mergeCell ref="C149:G149"/>
    <mergeCell ref="C150:G150"/>
    <mergeCell ref="C163:G163"/>
    <mergeCell ref="C164:G164"/>
    <mergeCell ref="C165:G165"/>
    <mergeCell ref="C166:G166"/>
    <mergeCell ref="C167:G167"/>
    <mergeCell ref="C168:G168"/>
    <mergeCell ref="C157:G157"/>
    <mergeCell ref="C158:G158"/>
    <mergeCell ref="C159:G159"/>
    <mergeCell ref="C160:G160"/>
    <mergeCell ref="C161:G161"/>
    <mergeCell ref="C162:G162"/>
    <mergeCell ref="C175:G175"/>
    <mergeCell ref="C176:G176"/>
    <mergeCell ref="C177:G177"/>
    <mergeCell ref="C178:G178"/>
    <mergeCell ref="C179:G179"/>
    <mergeCell ref="C180:G180"/>
    <mergeCell ref="C169:G169"/>
    <mergeCell ref="C170:G170"/>
    <mergeCell ref="C171:G171"/>
    <mergeCell ref="C172:G172"/>
    <mergeCell ref="C173:G173"/>
    <mergeCell ref="C174:G174"/>
    <mergeCell ref="C187:G187"/>
    <mergeCell ref="C188:G188"/>
    <mergeCell ref="C189:G189"/>
    <mergeCell ref="C190:G190"/>
    <mergeCell ref="C191:G191"/>
    <mergeCell ref="C192:G192"/>
    <mergeCell ref="C181:G181"/>
    <mergeCell ref="C182:G182"/>
    <mergeCell ref="C183:G183"/>
    <mergeCell ref="C184:G184"/>
    <mergeCell ref="C185:G185"/>
    <mergeCell ref="C186:G186"/>
    <mergeCell ref="C199:G199"/>
    <mergeCell ref="C200:G200"/>
    <mergeCell ref="C201:G201"/>
    <mergeCell ref="C202:G202"/>
    <mergeCell ref="C203:G203"/>
    <mergeCell ref="C204:G204"/>
    <mergeCell ref="C193:G193"/>
    <mergeCell ref="C194:G194"/>
    <mergeCell ref="C195:G195"/>
    <mergeCell ref="C196:G196"/>
    <mergeCell ref="C197:G197"/>
    <mergeCell ref="C198:G198"/>
    <mergeCell ref="C211:G211"/>
    <mergeCell ref="C212:G212"/>
    <mergeCell ref="C213:G213"/>
    <mergeCell ref="C214:G214"/>
    <mergeCell ref="C215:G215"/>
    <mergeCell ref="C216:G216"/>
    <mergeCell ref="C205:G205"/>
    <mergeCell ref="C206:G206"/>
    <mergeCell ref="C207:G207"/>
    <mergeCell ref="C208:G208"/>
    <mergeCell ref="C209:G209"/>
    <mergeCell ref="C210:G210"/>
    <mergeCell ref="C223:G223"/>
    <mergeCell ref="C224:G224"/>
    <mergeCell ref="C225:G225"/>
    <mergeCell ref="C226:G226"/>
    <mergeCell ref="C227:G227"/>
    <mergeCell ref="C228:G228"/>
    <mergeCell ref="C217:G217"/>
    <mergeCell ref="C218:G218"/>
    <mergeCell ref="C219:G219"/>
    <mergeCell ref="C220:G220"/>
    <mergeCell ref="C221:G221"/>
    <mergeCell ref="C222:G222"/>
    <mergeCell ref="C235:G235"/>
    <mergeCell ref="C236:G236"/>
    <mergeCell ref="C237:G237"/>
    <mergeCell ref="C238:G238"/>
    <mergeCell ref="C239:G239"/>
    <mergeCell ref="C240:G240"/>
    <mergeCell ref="C229:G229"/>
    <mergeCell ref="C230:G230"/>
    <mergeCell ref="C231:G231"/>
    <mergeCell ref="C232:G232"/>
    <mergeCell ref="C233:G233"/>
    <mergeCell ref="C234:G234"/>
    <mergeCell ref="C247:G247"/>
    <mergeCell ref="C248:G248"/>
    <mergeCell ref="C249:G249"/>
    <mergeCell ref="C250:G250"/>
    <mergeCell ref="C251:G251"/>
    <mergeCell ref="C252:G252"/>
    <mergeCell ref="C241:G241"/>
    <mergeCell ref="C242:G242"/>
    <mergeCell ref="C243:G243"/>
    <mergeCell ref="C244:G244"/>
    <mergeCell ref="C245:G245"/>
    <mergeCell ref="C246:G246"/>
    <mergeCell ref="C259:G259"/>
    <mergeCell ref="C260:G260"/>
    <mergeCell ref="C261:G261"/>
    <mergeCell ref="C262:G262"/>
    <mergeCell ref="C263:G263"/>
    <mergeCell ref="C264:G264"/>
    <mergeCell ref="C253:G253"/>
    <mergeCell ref="C254:G254"/>
    <mergeCell ref="C255:G255"/>
    <mergeCell ref="C256:G256"/>
    <mergeCell ref="C257:G257"/>
    <mergeCell ref="C258:G258"/>
    <mergeCell ref="C271:G271"/>
    <mergeCell ref="C272:G272"/>
    <mergeCell ref="C273:G273"/>
    <mergeCell ref="C274:G274"/>
    <mergeCell ref="C275:G275"/>
    <mergeCell ref="C276:G276"/>
    <mergeCell ref="C265:G265"/>
    <mergeCell ref="C266:G266"/>
    <mergeCell ref="C267:G267"/>
    <mergeCell ref="C268:G268"/>
    <mergeCell ref="C269:G269"/>
    <mergeCell ref="C270:G270"/>
    <mergeCell ref="C283:G283"/>
    <mergeCell ref="C284:G284"/>
    <mergeCell ref="C285:G285"/>
    <mergeCell ref="C286:G286"/>
    <mergeCell ref="C287:G287"/>
    <mergeCell ref="C277:G277"/>
    <mergeCell ref="C278:G278"/>
    <mergeCell ref="C279:G279"/>
    <mergeCell ref="C280:G280"/>
    <mergeCell ref="C281:G281"/>
    <mergeCell ref="C282:G28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AFC42-213A-48EA-8099-CDDA5CCF85FE}">
  <sheetPr codeName="Planilha7"/>
  <dimension ref="A1:CF133"/>
  <sheetViews>
    <sheetView zoomScale="85" zoomScaleNormal="85" workbookViewId="0">
      <selection activeCell="BN106" sqref="BN106"/>
    </sheetView>
  </sheetViews>
  <sheetFormatPr defaultRowHeight="12.75" x14ac:dyDescent="0.2"/>
  <cols>
    <col min="3" max="3" width="13.7109375" customWidth="1"/>
    <col min="4" max="5" width="11.140625" bestFit="1" customWidth="1"/>
    <col min="6" max="6" width="11.42578125" hidden="1" customWidth="1"/>
    <col min="7" max="7" width="9.85546875" bestFit="1" customWidth="1"/>
    <col min="8" max="8" width="9.85546875" customWidth="1"/>
    <col min="9" max="9" width="1.5703125" customWidth="1"/>
    <col min="10" max="11" width="11.140625" bestFit="1" customWidth="1"/>
    <col min="12" max="12" width="11.42578125" hidden="1" customWidth="1"/>
    <col min="13" max="13" width="9.85546875" bestFit="1" customWidth="1"/>
    <col min="14" max="14" width="9.85546875" customWidth="1"/>
    <col min="15" max="15" width="1.5703125" customWidth="1"/>
    <col min="16" max="17" width="11.140625" bestFit="1" customWidth="1"/>
    <col min="18" max="18" width="11.42578125" hidden="1" customWidth="1"/>
    <col min="19" max="19" width="9.85546875" bestFit="1" customWidth="1"/>
    <col min="20" max="20" width="9.85546875" style="104" customWidth="1"/>
    <col min="21" max="21" width="13.7109375" customWidth="1"/>
    <col min="26" max="26" width="1.5703125" customWidth="1"/>
    <col min="31" max="31" width="1.5703125" customWidth="1"/>
    <col min="35" max="35" width="1.5703125" customWidth="1"/>
    <col min="40" max="40" width="1.5703125" customWidth="1"/>
    <col min="46" max="46" width="13.7109375" customWidth="1"/>
    <col min="51" max="51" width="1.5703125" customWidth="1"/>
    <col min="56" max="56" width="13.7109375" customWidth="1"/>
    <col min="58" max="58" width="10.5703125" bestFit="1" customWidth="1"/>
    <col min="59" max="61" width="10.5703125" customWidth="1"/>
    <col min="62" max="62" width="10.5703125" style="104" customWidth="1"/>
    <col min="63" max="63" width="1.5703125" customWidth="1"/>
    <col min="65" max="65" width="10.5703125" hidden="1" customWidth="1"/>
    <col min="66" max="68" width="10.5703125" customWidth="1"/>
    <col min="69" max="69" width="10.5703125" style="100" customWidth="1"/>
    <col min="71" max="71" width="25.85546875" bestFit="1" customWidth="1"/>
    <col min="73" max="73" width="11.7109375" customWidth="1"/>
    <col min="75" max="75" width="12.85546875" customWidth="1"/>
    <col min="76" max="76" width="3.42578125" customWidth="1"/>
    <col min="77" max="77" width="25.85546875" bestFit="1" customWidth="1"/>
    <col min="79" max="79" width="11.7109375" customWidth="1"/>
    <col min="81" max="81" width="25.7109375" bestFit="1" customWidth="1"/>
    <col min="82" max="82" width="11.85546875" bestFit="1" customWidth="1"/>
    <col min="84" max="84" width="20" customWidth="1"/>
  </cols>
  <sheetData>
    <row r="1" spans="1:84" x14ac:dyDescent="0.2">
      <c r="A1" s="216" t="s">
        <v>206</v>
      </c>
      <c r="B1" s="216"/>
      <c r="C1" s="23"/>
      <c r="D1" s="216" t="s">
        <v>215</v>
      </c>
      <c r="E1" s="216"/>
      <c r="F1" s="216"/>
      <c r="G1" s="216"/>
      <c r="H1" s="216"/>
      <c r="I1" s="23"/>
      <c r="J1" s="216" t="s">
        <v>216</v>
      </c>
      <c r="K1" s="216"/>
      <c r="L1" s="216"/>
      <c r="M1" s="216"/>
      <c r="N1" s="216"/>
      <c r="O1" s="23"/>
      <c r="P1" s="216" t="s">
        <v>213</v>
      </c>
      <c r="Q1" s="216"/>
      <c r="R1" s="216"/>
      <c r="S1" s="216"/>
      <c r="T1" s="216"/>
      <c r="U1" s="23"/>
      <c r="V1" s="225" t="s">
        <v>222</v>
      </c>
      <c r="W1" s="225"/>
      <c r="X1" s="225"/>
      <c r="Y1" s="225"/>
      <c r="Z1" s="23"/>
      <c r="AA1" s="225" t="s">
        <v>223</v>
      </c>
      <c r="AB1" s="225"/>
      <c r="AC1" s="225"/>
      <c r="AD1" s="225"/>
      <c r="AE1" s="23"/>
      <c r="AF1" s="225" t="s">
        <v>225</v>
      </c>
      <c r="AG1" s="225"/>
      <c r="AH1" s="225"/>
      <c r="AI1" s="23"/>
      <c r="AJ1" s="225" t="s">
        <v>208</v>
      </c>
      <c r="AK1" s="225"/>
      <c r="AL1" s="225"/>
      <c r="AM1" s="225"/>
      <c r="AN1" s="23"/>
      <c r="AO1" s="225" t="s">
        <v>228</v>
      </c>
      <c r="AP1" s="225"/>
      <c r="AQ1" s="225"/>
      <c r="AR1" s="225"/>
      <c r="AS1" s="225"/>
      <c r="AT1" s="23"/>
      <c r="AU1" s="225" t="s">
        <v>214</v>
      </c>
      <c r="AV1" s="225"/>
      <c r="AW1" s="225"/>
      <c r="AX1" s="225"/>
      <c r="AY1" s="23"/>
      <c r="AZ1" s="225" t="s">
        <v>240</v>
      </c>
      <c r="BA1" s="225"/>
      <c r="BB1" s="225"/>
      <c r="BC1" s="225"/>
      <c r="BD1" s="23"/>
      <c r="BE1" s="216" t="s">
        <v>107</v>
      </c>
      <c r="BF1" s="216"/>
      <c r="BG1" s="216"/>
      <c r="BH1" s="216"/>
      <c r="BI1" s="216"/>
      <c r="BJ1" s="216"/>
      <c r="BK1" s="23"/>
      <c r="BL1" s="216" t="s">
        <v>232</v>
      </c>
      <c r="BM1" s="216"/>
      <c r="BN1" s="216"/>
      <c r="BO1" s="216"/>
      <c r="BP1" s="216"/>
      <c r="BQ1" s="216"/>
      <c r="BS1" s="216" t="s">
        <v>443</v>
      </c>
      <c r="BT1" s="216"/>
      <c r="BU1" s="216"/>
      <c r="BV1" s="216"/>
      <c r="BW1" s="216"/>
      <c r="BX1" s="111"/>
      <c r="BY1" s="216" t="s">
        <v>461</v>
      </c>
      <c r="BZ1" s="216"/>
      <c r="CA1" s="216"/>
      <c r="CC1" s="216" t="s">
        <v>465</v>
      </c>
      <c r="CD1" s="216"/>
      <c r="CE1" s="216"/>
      <c r="CF1" s="216"/>
    </row>
    <row r="2" spans="1:84" ht="38.25" x14ac:dyDescent="0.2">
      <c r="A2" s="93" t="s">
        <v>112</v>
      </c>
      <c r="B2" s="93" t="s">
        <v>113</v>
      </c>
      <c r="C2" s="94"/>
      <c r="D2" s="93" t="s">
        <v>108</v>
      </c>
      <c r="E2" s="93" t="s">
        <v>109</v>
      </c>
      <c r="F2" s="93" t="s">
        <v>110</v>
      </c>
      <c r="G2" s="93" t="s">
        <v>111</v>
      </c>
      <c r="H2" s="96" t="s">
        <v>209</v>
      </c>
      <c r="I2" s="94"/>
      <c r="J2" s="93" t="s">
        <v>108</v>
      </c>
      <c r="K2" s="93" t="s">
        <v>109</v>
      </c>
      <c r="L2" s="93" t="s">
        <v>110</v>
      </c>
      <c r="M2" s="93" t="s">
        <v>111</v>
      </c>
      <c r="N2" s="96" t="s">
        <v>209</v>
      </c>
      <c r="O2" s="94"/>
      <c r="P2" s="93" t="s">
        <v>108</v>
      </c>
      <c r="Q2" s="93" t="s">
        <v>109</v>
      </c>
      <c r="R2" s="93" t="s">
        <v>110</v>
      </c>
      <c r="S2" s="93" t="s">
        <v>111</v>
      </c>
      <c r="T2" s="101" t="s">
        <v>209</v>
      </c>
      <c r="U2" s="94"/>
      <c r="V2" s="96" t="s">
        <v>211</v>
      </c>
      <c r="W2" s="96" t="s">
        <v>43</v>
      </c>
      <c r="X2" s="96" t="s">
        <v>212</v>
      </c>
      <c r="Y2" s="96" t="s">
        <v>209</v>
      </c>
      <c r="Z2" s="94"/>
      <c r="AA2" s="96" t="s">
        <v>211</v>
      </c>
      <c r="AB2" s="96" t="s">
        <v>43</v>
      </c>
      <c r="AC2" s="96" t="s">
        <v>212</v>
      </c>
      <c r="AD2" s="96" t="s">
        <v>209</v>
      </c>
      <c r="AE2" s="94"/>
      <c r="AF2" s="96" t="s">
        <v>211</v>
      </c>
      <c r="AG2" s="96" t="s">
        <v>212</v>
      </c>
      <c r="AH2" s="96" t="s">
        <v>229</v>
      </c>
      <c r="AI2" s="94"/>
      <c r="AJ2" s="96" t="s">
        <v>211</v>
      </c>
      <c r="AK2" s="96" t="s">
        <v>43</v>
      </c>
      <c r="AL2" s="96" t="s">
        <v>212</v>
      </c>
      <c r="AM2" s="96" t="s">
        <v>209</v>
      </c>
      <c r="AN2" s="94"/>
      <c r="AO2" s="96" t="s">
        <v>211</v>
      </c>
      <c r="AP2" s="96" t="s">
        <v>43</v>
      </c>
      <c r="AQ2" s="96" t="s">
        <v>43</v>
      </c>
      <c r="AR2" s="96" t="s">
        <v>212</v>
      </c>
      <c r="AS2" s="96" t="s">
        <v>229</v>
      </c>
      <c r="AT2" s="94"/>
      <c r="AU2" s="96" t="s">
        <v>211</v>
      </c>
      <c r="AV2" s="96" t="s">
        <v>43</v>
      </c>
      <c r="AW2" s="96" t="s">
        <v>212</v>
      </c>
      <c r="AX2" s="96" t="s">
        <v>209</v>
      </c>
      <c r="AY2" s="94"/>
      <c r="AZ2" s="96" t="s">
        <v>211</v>
      </c>
      <c r="BA2" s="96" t="s">
        <v>43</v>
      </c>
      <c r="BB2" s="96" t="s">
        <v>212</v>
      </c>
      <c r="BC2" s="96" t="s">
        <v>229</v>
      </c>
      <c r="BD2" s="94"/>
      <c r="BE2" s="93" t="s">
        <v>104</v>
      </c>
      <c r="BF2" s="93" t="s">
        <v>105</v>
      </c>
      <c r="BG2" s="93" t="s">
        <v>210</v>
      </c>
      <c r="BH2" s="93" t="s">
        <v>43</v>
      </c>
      <c r="BI2" s="93" t="s">
        <v>212</v>
      </c>
      <c r="BJ2" s="101" t="s">
        <v>209</v>
      </c>
      <c r="BK2" s="94"/>
      <c r="BL2" s="93" t="s">
        <v>104</v>
      </c>
      <c r="BM2" s="93" t="s">
        <v>105</v>
      </c>
      <c r="BN2" s="93" t="s">
        <v>210</v>
      </c>
      <c r="BO2" s="93" t="s">
        <v>43</v>
      </c>
      <c r="BP2" s="93" t="s">
        <v>212</v>
      </c>
      <c r="BQ2" s="97" t="s">
        <v>229</v>
      </c>
      <c r="BS2" s="93" t="s">
        <v>419</v>
      </c>
      <c r="BT2" s="93" t="s">
        <v>445</v>
      </c>
      <c r="BU2" s="93" t="s">
        <v>420</v>
      </c>
      <c r="BV2" s="93" t="s">
        <v>442</v>
      </c>
      <c r="BW2" s="93" t="s">
        <v>446</v>
      </c>
      <c r="BX2" s="111"/>
      <c r="BY2" s="93" t="s">
        <v>419</v>
      </c>
      <c r="BZ2" s="93" t="s">
        <v>445</v>
      </c>
      <c r="CA2" s="93" t="s">
        <v>420</v>
      </c>
      <c r="CC2" s="93" t="s">
        <v>419</v>
      </c>
      <c r="CD2" s="93" t="s">
        <v>420</v>
      </c>
      <c r="CE2" s="93" t="s">
        <v>442</v>
      </c>
      <c r="CF2" s="93" t="s">
        <v>446</v>
      </c>
    </row>
    <row r="3" spans="1:84" x14ac:dyDescent="0.2">
      <c r="A3" s="91">
        <v>1</v>
      </c>
      <c r="B3" s="91" t="s">
        <v>114</v>
      </c>
      <c r="C3" s="16"/>
      <c r="D3" s="91">
        <v>0.8</v>
      </c>
      <c r="E3" s="91">
        <v>0.8</v>
      </c>
      <c r="F3" s="91">
        <v>0</v>
      </c>
      <c r="G3" s="91">
        <v>0.8</v>
      </c>
      <c r="H3" s="91">
        <f>D3*E3*G3</f>
        <v>0.51200000000000012</v>
      </c>
      <c r="I3" s="16"/>
      <c r="J3" s="91">
        <v>0.8</v>
      </c>
      <c r="K3" s="91">
        <v>0.8</v>
      </c>
      <c r="L3" s="91">
        <v>0</v>
      </c>
      <c r="M3" s="91">
        <v>0.05</v>
      </c>
      <c r="N3" s="91">
        <f>J3*K3*M3</f>
        <v>3.2000000000000008E-2</v>
      </c>
      <c r="O3" s="16"/>
      <c r="P3" s="91">
        <v>0.8</v>
      </c>
      <c r="Q3" s="91">
        <v>0.8</v>
      </c>
      <c r="R3" s="91">
        <v>0</v>
      </c>
      <c r="S3" s="91">
        <v>0.75</v>
      </c>
      <c r="T3" s="102">
        <f>P3*Q3*S3</f>
        <v>0.48000000000000009</v>
      </c>
      <c r="U3" s="16"/>
      <c r="V3" s="92">
        <v>14.45</v>
      </c>
      <c r="W3" s="92">
        <v>0.2</v>
      </c>
      <c r="X3" s="92">
        <v>0.55000000000000004</v>
      </c>
      <c r="Y3" s="105">
        <f>V3*W3*X3</f>
        <v>1.5895000000000001</v>
      </c>
      <c r="Z3" s="16"/>
      <c r="AA3" s="92">
        <v>14.45</v>
      </c>
      <c r="AB3" s="92">
        <v>0.2</v>
      </c>
      <c r="AC3" s="92">
        <v>0.05</v>
      </c>
      <c r="AD3" s="105">
        <f>AA3*AB3*AC3</f>
        <v>0.14450000000000002</v>
      </c>
      <c r="AE3" s="16"/>
      <c r="AF3" s="92">
        <v>14.45</v>
      </c>
      <c r="AG3" s="92">
        <v>0.5</v>
      </c>
      <c r="AH3" s="106">
        <f>AF3*AG3*2</f>
        <v>14.45</v>
      </c>
      <c r="AI3" s="16"/>
      <c r="AJ3" s="92">
        <v>14.45</v>
      </c>
      <c r="AK3" s="92">
        <v>0.2</v>
      </c>
      <c r="AL3" s="92">
        <v>0.5</v>
      </c>
      <c r="AM3" s="105">
        <f>AJ3*AK3*AL3</f>
        <v>1.4450000000000001</v>
      </c>
      <c r="AN3" s="16"/>
      <c r="AO3" s="92">
        <v>14.45</v>
      </c>
      <c r="AP3" s="92">
        <v>0.2</v>
      </c>
      <c r="AQ3" s="92">
        <v>0.2</v>
      </c>
      <c r="AR3" s="92">
        <v>0.5</v>
      </c>
      <c r="AS3" s="106">
        <f>AO3*(AP3+AR3+AQ3)</f>
        <v>13.004999999999997</v>
      </c>
      <c r="AT3" s="16"/>
      <c r="AU3" s="92">
        <v>14.45</v>
      </c>
      <c r="AV3" s="92">
        <v>0.2</v>
      </c>
      <c r="AW3" s="92">
        <v>0.6</v>
      </c>
      <c r="AX3" s="92">
        <f>AU3*AV3*AW3</f>
        <v>1.734</v>
      </c>
      <c r="AY3" s="16"/>
      <c r="AZ3" s="92">
        <v>14.45</v>
      </c>
      <c r="BA3" s="92">
        <v>0.2</v>
      </c>
      <c r="BB3" s="92">
        <v>0.6</v>
      </c>
      <c r="BC3" s="106">
        <f>(BB3+BB3+BA3)*AZ3</f>
        <v>20.229999999999997</v>
      </c>
      <c r="BD3" s="16"/>
      <c r="BE3" s="91" t="s">
        <v>197</v>
      </c>
      <c r="BF3" s="91" t="s">
        <v>106</v>
      </c>
      <c r="BG3" s="91">
        <v>0.15</v>
      </c>
      <c r="BH3" s="91">
        <v>0.5</v>
      </c>
      <c r="BI3" s="91">
        <v>4.58</v>
      </c>
      <c r="BJ3" s="102">
        <f>BG3*BH3*BI3</f>
        <v>0.34349999999999997</v>
      </c>
      <c r="BK3" s="16"/>
      <c r="BL3" s="91" t="s">
        <v>197</v>
      </c>
      <c r="BM3" s="91" t="s">
        <v>106</v>
      </c>
      <c r="BN3" s="91">
        <v>0.15</v>
      </c>
      <c r="BO3" s="91">
        <v>0.5</v>
      </c>
      <c r="BP3" s="91">
        <v>4.58</v>
      </c>
      <c r="BQ3" s="98">
        <f>((BN3*2)+(BO3*2))*BP3</f>
        <v>5.9540000000000006</v>
      </c>
      <c r="BS3" s="92" t="s">
        <v>421</v>
      </c>
      <c r="BT3" s="106">
        <v>36</v>
      </c>
      <c r="BU3" s="106">
        <v>24</v>
      </c>
      <c r="BV3" s="92">
        <v>3.1</v>
      </c>
      <c r="BW3" s="92">
        <f>BU3*BV3</f>
        <v>74.400000000000006</v>
      </c>
      <c r="BX3" s="111"/>
      <c r="BY3" s="92" t="s">
        <v>421</v>
      </c>
      <c r="BZ3" s="106">
        <v>36</v>
      </c>
      <c r="CA3" s="106">
        <v>24</v>
      </c>
      <c r="CC3" s="92" t="s">
        <v>423</v>
      </c>
      <c r="CD3" s="106">
        <v>21.700000000000003</v>
      </c>
      <c r="CE3" s="92">
        <v>3.1</v>
      </c>
      <c r="CF3" s="92">
        <f t="shared" ref="CF3:CF7" si="0">CD3*CE3</f>
        <v>67.27000000000001</v>
      </c>
    </row>
    <row r="4" spans="1:84" x14ac:dyDescent="0.2">
      <c r="A4" s="91">
        <v>1</v>
      </c>
      <c r="B4" s="91" t="s">
        <v>114</v>
      </c>
      <c r="C4" s="16"/>
      <c r="D4" s="91">
        <v>0.8</v>
      </c>
      <c r="E4" s="91">
        <v>0.8</v>
      </c>
      <c r="F4" s="91">
        <v>0</v>
      </c>
      <c r="G4" s="91">
        <v>0.8</v>
      </c>
      <c r="H4" s="91">
        <f t="shared" ref="H4:H67" si="1">D4*E4*G4</f>
        <v>0.51200000000000012</v>
      </c>
      <c r="I4" s="16"/>
      <c r="J4" s="91">
        <v>0.8</v>
      </c>
      <c r="K4" s="91">
        <v>0.8</v>
      </c>
      <c r="L4" s="91">
        <v>0</v>
      </c>
      <c r="M4" s="91">
        <v>0.05</v>
      </c>
      <c r="N4" s="91">
        <f t="shared" ref="N4:N67" si="2">J4*K4*M4</f>
        <v>3.2000000000000008E-2</v>
      </c>
      <c r="O4" s="16"/>
      <c r="P4" s="91">
        <v>0.8</v>
      </c>
      <c r="Q4" s="91">
        <v>0.8</v>
      </c>
      <c r="R4" s="91">
        <v>0</v>
      </c>
      <c r="S4" s="91">
        <v>0.75</v>
      </c>
      <c r="T4" s="102">
        <f t="shared" ref="T4:T67" si="3">P4*Q4*S4</f>
        <v>0.48000000000000009</v>
      </c>
      <c r="U4" s="16"/>
      <c r="V4" s="92">
        <v>5.94</v>
      </c>
      <c r="W4" s="92">
        <v>0.2</v>
      </c>
      <c r="X4" s="92">
        <v>0.55000000000000004</v>
      </c>
      <c r="Y4" s="105">
        <f t="shared" ref="Y4:Y36" si="4">V4*W4*X4</f>
        <v>0.65340000000000009</v>
      </c>
      <c r="Z4" s="16"/>
      <c r="AA4" s="92">
        <v>5.94</v>
      </c>
      <c r="AB4" s="92">
        <v>0.2</v>
      </c>
      <c r="AC4" s="92">
        <v>0.05</v>
      </c>
      <c r="AD4" s="105">
        <f t="shared" ref="AD4:AD36" si="5">AA4*AB4*AC4</f>
        <v>5.9400000000000008E-2</v>
      </c>
      <c r="AE4" s="16"/>
      <c r="AF4" s="92">
        <v>5.94</v>
      </c>
      <c r="AG4" s="92">
        <v>0.5</v>
      </c>
      <c r="AH4" s="106">
        <f t="shared" ref="AH4:AH36" si="6">AF4*AG4*2</f>
        <v>5.94</v>
      </c>
      <c r="AI4" s="16"/>
      <c r="AJ4" s="92">
        <v>5.94</v>
      </c>
      <c r="AK4" s="92">
        <v>0.2</v>
      </c>
      <c r="AL4" s="92">
        <v>0.5</v>
      </c>
      <c r="AM4" s="105">
        <f t="shared" ref="AM4:AM36" si="7">AJ4*AK4*AL4</f>
        <v>0.59400000000000008</v>
      </c>
      <c r="AN4" s="16"/>
      <c r="AO4" s="92">
        <v>5.94</v>
      </c>
      <c r="AP4" s="92">
        <v>0.2</v>
      </c>
      <c r="AQ4" s="92">
        <v>0.2</v>
      </c>
      <c r="AR4" s="92">
        <v>0.5</v>
      </c>
      <c r="AS4" s="106">
        <f t="shared" ref="AS4:AS36" si="8">AO4*(AP4+AR4+AQ4)</f>
        <v>5.3460000000000001</v>
      </c>
      <c r="AT4" s="16"/>
      <c r="AU4" s="92">
        <v>5.94</v>
      </c>
      <c r="AV4" s="92">
        <v>0.2</v>
      </c>
      <c r="AW4" s="92">
        <v>0.6</v>
      </c>
      <c r="AX4" s="92">
        <f t="shared" ref="AX4:AX36" si="9">AU4*AV4*AW4</f>
        <v>0.7128000000000001</v>
      </c>
      <c r="AY4" s="16"/>
      <c r="AZ4" s="92">
        <v>5.94</v>
      </c>
      <c r="BA4" s="92">
        <v>0.2</v>
      </c>
      <c r="BB4" s="92">
        <v>0.6</v>
      </c>
      <c r="BC4" s="106">
        <f t="shared" ref="BC4:BC36" si="10">(BB4+BB4+BA4)*AZ4</f>
        <v>8.3160000000000007</v>
      </c>
      <c r="BD4" s="16"/>
      <c r="BE4" s="91" t="s">
        <v>198</v>
      </c>
      <c r="BF4" s="91" t="s">
        <v>106</v>
      </c>
      <c r="BG4" s="91">
        <v>0.15</v>
      </c>
      <c r="BH4" s="91">
        <v>0.5</v>
      </c>
      <c r="BI4" s="91">
        <v>4.58</v>
      </c>
      <c r="BJ4" s="102">
        <f t="shared" ref="BJ4:BJ67" si="11">BG4*BH4*BI4</f>
        <v>0.34349999999999997</v>
      </c>
      <c r="BK4" s="16"/>
      <c r="BL4" s="91" t="s">
        <v>198</v>
      </c>
      <c r="BM4" s="91" t="s">
        <v>106</v>
      </c>
      <c r="BN4" s="91">
        <v>0.15</v>
      </c>
      <c r="BO4" s="91">
        <v>0.5</v>
      </c>
      <c r="BP4" s="91">
        <v>4.58</v>
      </c>
      <c r="BQ4" s="98">
        <f t="shared" ref="BQ4:BQ67" si="12">((BN4*2)+(BO4*2))*BP4</f>
        <v>5.9540000000000006</v>
      </c>
      <c r="BS4" s="92" t="s">
        <v>422</v>
      </c>
      <c r="BT4" s="106">
        <v>36</v>
      </c>
      <c r="BU4" s="106">
        <v>24</v>
      </c>
      <c r="BV4" s="92">
        <v>3.1</v>
      </c>
      <c r="BW4" s="92">
        <f t="shared" ref="BW4:BW24" si="13">BU4*BV4</f>
        <v>74.400000000000006</v>
      </c>
      <c r="BX4" s="111"/>
      <c r="BY4" s="92" t="s">
        <v>422</v>
      </c>
      <c r="BZ4" s="106">
        <v>36</v>
      </c>
      <c r="CA4" s="106">
        <v>24</v>
      </c>
      <c r="CC4" s="92" t="s">
        <v>424</v>
      </c>
      <c r="CD4" s="106">
        <v>8</v>
      </c>
      <c r="CE4" s="92">
        <v>3.1</v>
      </c>
      <c r="CF4" s="92">
        <f t="shared" si="0"/>
        <v>24.8</v>
      </c>
    </row>
    <row r="5" spans="1:84" x14ac:dyDescent="0.2">
      <c r="A5" s="91">
        <v>1</v>
      </c>
      <c r="B5" s="91" t="s">
        <v>116</v>
      </c>
      <c r="C5" s="16"/>
      <c r="D5" s="91">
        <v>0.7</v>
      </c>
      <c r="E5" s="91">
        <v>0.7</v>
      </c>
      <c r="F5" s="91">
        <v>0</v>
      </c>
      <c r="G5" s="91">
        <v>0.7</v>
      </c>
      <c r="H5" s="91">
        <f t="shared" si="1"/>
        <v>0.34299999999999992</v>
      </c>
      <c r="I5" s="16"/>
      <c r="J5" s="91">
        <v>0.7</v>
      </c>
      <c r="K5" s="91">
        <v>0.7</v>
      </c>
      <c r="L5" s="91">
        <v>0</v>
      </c>
      <c r="M5" s="91">
        <v>0.05</v>
      </c>
      <c r="N5" s="91">
        <f t="shared" si="2"/>
        <v>2.4499999999999997E-2</v>
      </c>
      <c r="O5" s="16"/>
      <c r="P5" s="91">
        <v>0.7</v>
      </c>
      <c r="Q5" s="91">
        <v>0.7</v>
      </c>
      <c r="R5" s="91">
        <v>0</v>
      </c>
      <c r="S5" s="91">
        <v>0.65</v>
      </c>
      <c r="T5" s="102">
        <f t="shared" si="3"/>
        <v>0.31849999999999995</v>
      </c>
      <c r="U5" s="16"/>
      <c r="V5" s="92">
        <v>5.94</v>
      </c>
      <c r="W5" s="92">
        <v>0.2</v>
      </c>
      <c r="X5" s="92">
        <v>0.55000000000000004</v>
      </c>
      <c r="Y5" s="105">
        <f t="shared" si="4"/>
        <v>0.65340000000000009</v>
      </c>
      <c r="Z5" s="16"/>
      <c r="AA5" s="92">
        <v>5.94</v>
      </c>
      <c r="AB5" s="92">
        <v>0.2</v>
      </c>
      <c r="AC5" s="92">
        <v>0.05</v>
      </c>
      <c r="AD5" s="105">
        <f t="shared" si="5"/>
        <v>5.9400000000000008E-2</v>
      </c>
      <c r="AE5" s="16"/>
      <c r="AF5" s="92">
        <v>5.94</v>
      </c>
      <c r="AG5" s="92">
        <v>0.5</v>
      </c>
      <c r="AH5" s="106">
        <f t="shared" si="6"/>
        <v>5.94</v>
      </c>
      <c r="AI5" s="16"/>
      <c r="AJ5" s="92">
        <v>5.94</v>
      </c>
      <c r="AK5" s="92">
        <v>0.2</v>
      </c>
      <c r="AL5" s="92">
        <v>0.5</v>
      </c>
      <c r="AM5" s="105">
        <f t="shared" si="7"/>
        <v>0.59400000000000008</v>
      </c>
      <c r="AN5" s="16"/>
      <c r="AO5" s="92">
        <v>5.94</v>
      </c>
      <c r="AP5" s="92">
        <v>0.2</v>
      </c>
      <c r="AQ5" s="92">
        <v>0.2</v>
      </c>
      <c r="AR5" s="92">
        <v>0.5</v>
      </c>
      <c r="AS5" s="106">
        <f t="shared" si="8"/>
        <v>5.3460000000000001</v>
      </c>
      <c r="AT5" s="16"/>
      <c r="AU5" s="92">
        <v>5.94</v>
      </c>
      <c r="AV5" s="92">
        <v>0.2</v>
      </c>
      <c r="AW5" s="92">
        <v>0.3</v>
      </c>
      <c r="AX5" s="92">
        <f t="shared" si="9"/>
        <v>0.35640000000000005</v>
      </c>
      <c r="AY5" s="16"/>
      <c r="AZ5" s="92">
        <v>5.94</v>
      </c>
      <c r="BA5" s="92">
        <v>0.2</v>
      </c>
      <c r="BB5" s="92">
        <v>0.3</v>
      </c>
      <c r="BC5" s="106">
        <f t="shared" si="10"/>
        <v>4.7520000000000007</v>
      </c>
      <c r="BD5" s="16"/>
      <c r="BE5" s="91" t="s">
        <v>199</v>
      </c>
      <c r="BF5" s="91" t="s">
        <v>115</v>
      </c>
      <c r="BG5" s="91">
        <v>0.15</v>
      </c>
      <c r="BH5" s="91">
        <v>0.3</v>
      </c>
      <c r="BI5" s="91">
        <v>4.58</v>
      </c>
      <c r="BJ5" s="102">
        <f t="shared" si="11"/>
        <v>0.20610000000000001</v>
      </c>
      <c r="BK5" s="16"/>
      <c r="BL5" s="91" t="s">
        <v>199</v>
      </c>
      <c r="BM5" s="91" t="s">
        <v>115</v>
      </c>
      <c r="BN5" s="91">
        <v>0.15</v>
      </c>
      <c r="BO5" s="91">
        <v>0.3</v>
      </c>
      <c r="BP5" s="91">
        <v>4.58</v>
      </c>
      <c r="BQ5" s="98">
        <f t="shared" si="12"/>
        <v>4.1219999999999999</v>
      </c>
      <c r="BS5" s="92" t="s">
        <v>453</v>
      </c>
      <c r="BT5" s="106">
        <f>12+5.4</f>
        <v>17.399999999999999</v>
      </c>
      <c r="BU5" s="106">
        <f>(9.4+16-4)</f>
        <v>21.4</v>
      </c>
      <c r="BV5" s="92">
        <v>3.1</v>
      </c>
      <c r="BW5" s="92">
        <f t="shared" ref="BW5" si="14">BU5*BV5</f>
        <v>66.34</v>
      </c>
      <c r="BX5" s="111"/>
      <c r="BY5" s="92" t="s">
        <v>453</v>
      </c>
      <c r="BZ5" s="106">
        <v>61.68</v>
      </c>
      <c r="CA5" s="106">
        <v>65.680000000000007</v>
      </c>
      <c r="CC5" s="92" t="s">
        <v>425</v>
      </c>
      <c r="CD5" s="106">
        <v>21.700000000000003</v>
      </c>
      <c r="CE5" s="92">
        <v>3.1</v>
      </c>
      <c r="CF5" s="92">
        <f t="shared" si="0"/>
        <v>67.27000000000001</v>
      </c>
    </row>
    <row r="6" spans="1:84" x14ac:dyDescent="0.2">
      <c r="A6" s="91">
        <v>1</v>
      </c>
      <c r="B6" s="91" t="s">
        <v>116</v>
      </c>
      <c r="C6" s="16"/>
      <c r="D6" s="91">
        <v>0.7</v>
      </c>
      <c r="E6" s="91">
        <v>0.7</v>
      </c>
      <c r="F6" s="91">
        <v>0</v>
      </c>
      <c r="G6" s="91">
        <v>0.7</v>
      </c>
      <c r="H6" s="91">
        <f t="shared" si="1"/>
        <v>0.34299999999999992</v>
      </c>
      <c r="I6" s="16"/>
      <c r="J6" s="91">
        <v>0.7</v>
      </c>
      <c r="K6" s="91">
        <v>0.7</v>
      </c>
      <c r="L6" s="91">
        <v>0</v>
      </c>
      <c r="M6" s="91">
        <v>0.05</v>
      </c>
      <c r="N6" s="91">
        <f t="shared" si="2"/>
        <v>2.4499999999999997E-2</v>
      </c>
      <c r="O6" s="16"/>
      <c r="P6" s="91">
        <v>0.7</v>
      </c>
      <c r="Q6" s="91">
        <v>0.7</v>
      </c>
      <c r="R6" s="91">
        <v>0</v>
      </c>
      <c r="S6" s="91">
        <v>0.65</v>
      </c>
      <c r="T6" s="102">
        <f t="shared" si="3"/>
        <v>0.31849999999999995</v>
      </c>
      <c r="U6" s="16"/>
      <c r="V6" s="92">
        <v>5.94</v>
      </c>
      <c r="W6" s="92">
        <v>0.2</v>
      </c>
      <c r="X6" s="92">
        <v>0.55000000000000004</v>
      </c>
      <c r="Y6" s="105">
        <f t="shared" si="4"/>
        <v>0.65340000000000009</v>
      </c>
      <c r="Z6" s="16"/>
      <c r="AA6" s="92">
        <v>5.94</v>
      </c>
      <c r="AB6" s="92">
        <v>0.2</v>
      </c>
      <c r="AC6" s="92">
        <v>0.05</v>
      </c>
      <c r="AD6" s="105">
        <f t="shared" si="5"/>
        <v>5.9400000000000008E-2</v>
      </c>
      <c r="AE6" s="16"/>
      <c r="AF6" s="92">
        <v>5.94</v>
      </c>
      <c r="AG6" s="92">
        <v>0.5</v>
      </c>
      <c r="AH6" s="106">
        <f t="shared" si="6"/>
        <v>5.94</v>
      </c>
      <c r="AI6" s="16"/>
      <c r="AJ6" s="92">
        <v>5.94</v>
      </c>
      <c r="AK6" s="92">
        <v>0.2</v>
      </c>
      <c r="AL6" s="92">
        <v>0.5</v>
      </c>
      <c r="AM6" s="105">
        <f t="shared" si="7"/>
        <v>0.59400000000000008</v>
      </c>
      <c r="AN6" s="16"/>
      <c r="AO6" s="92">
        <v>5.94</v>
      </c>
      <c r="AP6" s="92">
        <v>0.2</v>
      </c>
      <c r="AQ6" s="92">
        <v>0.2</v>
      </c>
      <c r="AR6" s="92">
        <v>0.5</v>
      </c>
      <c r="AS6" s="106">
        <f t="shared" si="8"/>
        <v>5.3460000000000001</v>
      </c>
      <c r="AT6" s="16"/>
      <c r="AU6" s="92">
        <v>5.94</v>
      </c>
      <c r="AV6" s="92">
        <v>0.2</v>
      </c>
      <c r="AW6" s="92">
        <v>0.3</v>
      </c>
      <c r="AX6" s="92">
        <f t="shared" si="9"/>
        <v>0.35640000000000005</v>
      </c>
      <c r="AY6" s="16"/>
      <c r="AZ6" s="92">
        <v>5.94</v>
      </c>
      <c r="BA6" s="92">
        <v>0.2</v>
      </c>
      <c r="BB6" s="92">
        <v>0.3</v>
      </c>
      <c r="BC6" s="106">
        <f t="shared" si="10"/>
        <v>4.7520000000000007</v>
      </c>
      <c r="BD6" s="16"/>
      <c r="BE6" s="91" t="s">
        <v>200</v>
      </c>
      <c r="BF6" s="91" t="s">
        <v>115</v>
      </c>
      <c r="BG6" s="91">
        <v>0.15</v>
      </c>
      <c r="BH6" s="91">
        <v>0.3</v>
      </c>
      <c r="BI6" s="91">
        <v>4.58</v>
      </c>
      <c r="BJ6" s="102">
        <f t="shared" si="11"/>
        <v>0.20610000000000001</v>
      </c>
      <c r="BK6" s="16"/>
      <c r="BL6" s="91" t="s">
        <v>200</v>
      </c>
      <c r="BM6" s="91" t="s">
        <v>115</v>
      </c>
      <c r="BN6" s="91">
        <v>0.15</v>
      </c>
      <c r="BO6" s="91">
        <v>0.3</v>
      </c>
      <c r="BP6" s="91">
        <v>4.58</v>
      </c>
      <c r="BQ6" s="98">
        <f t="shared" si="12"/>
        <v>4.1219999999999999</v>
      </c>
      <c r="BS6" s="92" t="s">
        <v>423</v>
      </c>
      <c r="BT6" s="106">
        <v>29.099999999999998</v>
      </c>
      <c r="BU6" s="106">
        <v>21.700000000000003</v>
      </c>
      <c r="BV6" s="92">
        <v>3.1</v>
      </c>
      <c r="BW6" s="92">
        <f t="shared" si="13"/>
        <v>67.27000000000001</v>
      </c>
      <c r="BX6" s="111"/>
      <c r="BY6" s="92" t="s">
        <v>423</v>
      </c>
      <c r="BZ6" s="106">
        <v>29.099999999999998</v>
      </c>
      <c r="CA6" s="106"/>
      <c r="CC6" s="92" t="s">
        <v>440</v>
      </c>
      <c r="CD6" s="106">
        <v>17.86</v>
      </c>
      <c r="CE6" s="92">
        <v>3.1</v>
      </c>
      <c r="CF6" s="92">
        <f t="shared" si="0"/>
        <v>55.366</v>
      </c>
    </row>
    <row r="7" spans="1:84" x14ac:dyDescent="0.2">
      <c r="A7" s="91">
        <v>1</v>
      </c>
      <c r="B7" s="91" t="s">
        <v>114</v>
      </c>
      <c r="C7" s="16"/>
      <c r="D7" s="91">
        <v>0.8</v>
      </c>
      <c r="E7" s="91">
        <v>0.8</v>
      </c>
      <c r="F7" s="91">
        <v>0</v>
      </c>
      <c r="G7" s="91">
        <v>0.8</v>
      </c>
      <c r="H7" s="91">
        <f t="shared" si="1"/>
        <v>0.51200000000000012</v>
      </c>
      <c r="I7" s="16"/>
      <c r="J7" s="91">
        <v>0.8</v>
      </c>
      <c r="K7" s="91">
        <v>0.8</v>
      </c>
      <c r="L7" s="91">
        <v>0</v>
      </c>
      <c r="M7" s="91">
        <v>0.05</v>
      </c>
      <c r="N7" s="91">
        <f t="shared" si="2"/>
        <v>3.2000000000000008E-2</v>
      </c>
      <c r="O7" s="16"/>
      <c r="P7" s="91">
        <v>0.8</v>
      </c>
      <c r="Q7" s="91">
        <v>0.8</v>
      </c>
      <c r="R7" s="91">
        <v>0</v>
      </c>
      <c r="S7" s="91">
        <v>0.75</v>
      </c>
      <c r="T7" s="102">
        <f t="shared" si="3"/>
        <v>0.48000000000000009</v>
      </c>
      <c r="U7" s="16"/>
      <c r="V7" s="92">
        <v>5.94</v>
      </c>
      <c r="W7" s="92">
        <v>0.2</v>
      </c>
      <c r="X7" s="92">
        <v>0.55000000000000004</v>
      </c>
      <c r="Y7" s="105">
        <f t="shared" si="4"/>
        <v>0.65340000000000009</v>
      </c>
      <c r="Z7" s="16"/>
      <c r="AA7" s="92">
        <v>5.94</v>
      </c>
      <c r="AB7" s="92">
        <v>0.2</v>
      </c>
      <c r="AC7" s="92">
        <v>0.05</v>
      </c>
      <c r="AD7" s="105">
        <f t="shared" si="5"/>
        <v>5.9400000000000008E-2</v>
      </c>
      <c r="AE7" s="16"/>
      <c r="AF7" s="92">
        <v>5.94</v>
      </c>
      <c r="AG7" s="92">
        <v>0.5</v>
      </c>
      <c r="AH7" s="106">
        <f t="shared" si="6"/>
        <v>5.94</v>
      </c>
      <c r="AI7" s="16"/>
      <c r="AJ7" s="92">
        <v>5.94</v>
      </c>
      <c r="AK7" s="92">
        <v>0.2</v>
      </c>
      <c r="AL7" s="92">
        <v>0.5</v>
      </c>
      <c r="AM7" s="105">
        <f t="shared" si="7"/>
        <v>0.59400000000000008</v>
      </c>
      <c r="AN7" s="16"/>
      <c r="AO7" s="92">
        <v>5.94</v>
      </c>
      <c r="AP7" s="92">
        <v>0.2</v>
      </c>
      <c r="AQ7" s="92">
        <v>0.2</v>
      </c>
      <c r="AR7" s="92">
        <v>0.5</v>
      </c>
      <c r="AS7" s="106">
        <f t="shared" si="8"/>
        <v>5.3460000000000001</v>
      </c>
      <c r="AT7" s="16"/>
      <c r="AU7" s="92">
        <v>5.94</v>
      </c>
      <c r="AV7" s="92">
        <v>0.2</v>
      </c>
      <c r="AW7" s="92">
        <v>0.3</v>
      </c>
      <c r="AX7" s="92">
        <f t="shared" si="9"/>
        <v>0.35640000000000005</v>
      </c>
      <c r="AY7" s="16"/>
      <c r="AZ7" s="92">
        <v>5.94</v>
      </c>
      <c r="BA7" s="92">
        <v>0.2</v>
      </c>
      <c r="BB7" s="92">
        <v>0.3</v>
      </c>
      <c r="BC7" s="106">
        <f t="shared" si="10"/>
        <v>4.7520000000000007</v>
      </c>
      <c r="BD7" s="16"/>
      <c r="BE7" s="91" t="s">
        <v>201</v>
      </c>
      <c r="BF7" s="91" t="s">
        <v>106</v>
      </c>
      <c r="BG7" s="91">
        <v>0.15</v>
      </c>
      <c r="BH7" s="91">
        <v>0.5</v>
      </c>
      <c r="BI7" s="91">
        <v>4.58</v>
      </c>
      <c r="BJ7" s="102">
        <f t="shared" si="11"/>
        <v>0.34349999999999997</v>
      </c>
      <c r="BK7" s="16"/>
      <c r="BL7" s="91" t="s">
        <v>201</v>
      </c>
      <c r="BM7" s="91" t="s">
        <v>106</v>
      </c>
      <c r="BN7" s="91">
        <v>0.15</v>
      </c>
      <c r="BO7" s="91">
        <v>0.5</v>
      </c>
      <c r="BP7" s="91">
        <v>4.58</v>
      </c>
      <c r="BQ7" s="98">
        <f t="shared" si="12"/>
        <v>5.9540000000000006</v>
      </c>
      <c r="BS7" s="92" t="s">
        <v>424</v>
      </c>
      <c r="BT7" s="106">
        <v>4</v>
      </c>
      <c r="BU7" s="106">
        <v>8</v>
      </c>
      <c r="BV7" s="92">
        <v>3.1</v>
      </c>
      <c r="BW7" s="92">
        <f t="shared" si="13"/>
        <v>24.8</v>
      </c>
      <c r="BX7" s="111"/>
      <c r="BY7" s="92" t="s">
        <v>424</v>
      </c>
      <c r="BZ7" s="106">
        <v>4</v>
      </c>
      <c r="CA7" s="106"/>
      <c r="CC7" s="92" t="s">
        <v>441</v>
      </c>
      <c r="CD7" s="106">
        <v>17.86</v>
      </c>
      <c r="CE7" s="92">
        <v>3.1</v>
      </c>
      <c r="CF7" s="92">
        <f t="shared" si="0"/>
        <v>55.366</v>
      </c>
    </row>
    <row r="8" spans="1:84" x14ac:dyDescent="0.2">
      <c r="A8" s="91">
        <v>1</v>
      </c>
      <c r="B8" s="91" t="s">
        <v>116</v>
      </c>
      <c r="C8" s="16"/>
      <c r="D8" s="91">
        <v>0.7</v>
      </c>
      <c r="E8" s="91">
        <v>0.7</v>
      </c>
      <c r="F8" s="91">
        <v>0</v>
      </c>
      <c r="G8" s="91">
        <v>0.7</v>
      </c>
      <c r="H8" s="91">
        <f t="shared" si="1"/>
        <v>0.34299999999999992</v>
      </c>
      <c r="I8" s="16"/>
      <c r="J8" s="91">
        <v>0.7</v>
      </c>
      <c r="K8" s="91">
        <v>0.7</v>
      </c>
      <c r="L8" s="91">
        <v>0</v>
      </c>
      <c r="M8" s="91">
        <v>0.05</v>
      </c>
      <c r="N8" s="91">
        <f t="shared" si="2"/>
        <v>2.4499999999999997E-2</v>
      </c>
      <c r="O8" s="16"/>
      <c r="P8" s="91">
        <v>0.7</v>
      </c>
      <c r="Q8" s="91">
        <v>0.7</v>
      </c>
      <c r="R8" s="91">
        <v>0</v>
      </c>
      <c r="S8" s="91">
        <v>0.65</v>
      </c>
      <c r="T8" s="102">
        <f t="shared" si="3"/>
        <v>0.31849999999999995</v>
      </c>
      <c r="U8" s="16"/>
      <c r="V8" s="92">
        <v>3.97</v>
      </c>
      <c r="W8" s="92">
        <v>0.2</v>
      </c>
      <c r="X8" s="92">
        <v>0.55000000000000004</v>
      </c>
      <c r="Y8" s="105">
        <f t="shared" si="4"/>
        <v>0.43670000000000003</v>
      </c>
      <c r="Z8" s="16"/>
      <c r="AA8" s="92">
        <v>3.97</v>
      </c>
      <c r="AB8" s="92">
        <v>0.2</v>
      </c>
      <c r="AC8" s="92">
        <v>0.05</v>
      </c>
      <c r="AD8" s="105">
        <f t="shared" si="5"/>
        <v>3.9700000000000006E-2</v>
      </c>
      <c r="AE8" s="16"/>
      <c r="AF8" s="92">
        <v>3.97</v>
      </c>
      <c r="AG8" s="92">
        <v>0.5</v>
      </c>
      <c r="AH8" s="106">
        <f t="shared" si="6"/>
        <v>3.97</v>
      </c>
      <c r="AI8" s="16"/>
      <c r="AJ8" s="92">
        <v>3.97</v>
      </c>
      <c r="AK8" s="92">
        <v>0.2</v>
      </c>
      <c r="AL8" s="92">
        <v>0.5</v>
      </c>
      <c r="AM8" s="105">
        <f t="shared" si="7"/>
        <v>0.39700000000000002</v>
      </c>
      <c r="AN8" s="16"/>
      <c r="AO8" s="92">
        <v>3.97</v>
      </c>
      <c r="AP8" s="92">
        <v>0.2</v>
      </c>
      <c r="AQ8" s="92">
        <v>0.2</v>
      </c>
      <c r="AR8" s="92">
        <v>0.5</v>
      </c>
      <c r="AS8" s="106">
        <f t="shared" si="8"/>
        <v>3.573</v>
      </c>
      <c r="AT8" s="16"/>
      <c r="AU8" s="92">
        <v>3.97</v>
      </c>
      <c r="AV8" s="92">
        <v>0.2</v>
      </c>
      <c r="AW8" s="92">
        <v>0.4</v>
      </c>
      <c r="AX8" s="92">
        <f t="shared" si="9"/>
        <v>0.31760000000000005</v>
      </c>
      <c r="AY8" s="16"/>
      <c r="AZ8" s="92">
        <v>3.97</v>
      </c>
      <c r="BA8" s="92">
        <v>0.2</v>
      </c>
      <c r="BB8" s="92">
        <v>0.4</v>
      </c>
      <c r="BC8" s="106">
        <f t="shared" si="10"/>
        <v>3.97</v>
      </c>
      <c r="BD8" s="16"/>
      <c r="BE8" s="91" t="s">
        <v>202</v>
      </c>
      <c r="BF8" s="91" t="s">
        <v>115</v>
      </c>
      <c r="BG8" s="91">
        <v>0.15</v>
      </c>
      <c r="BH8" s="91">
        <v>0.3</v>
      </c>
      <c r="BI8" s="91">
        <v>4.58</v>
      </c>
      <c r="BJ8" s="102">
        <f t="shared" si="11"/>
        <v>0.20610000000000001</v>
      </c>
      <c r="BK8" s="16"/>
      <c r="BL8" s="91" t="s">
        <v>202</v>
      </c>
      <c r="BM8" s="91" t="s">
        <v>115</v>
      </c>
      <c r="BN8" s="91">
        <v>0.15</v>
      </c>
      <c r="BO8" s="91">
        <v>0.3</v>
      </c>
      <c r="BP8" s="91">
        <v>4.58</v>
      </c>
      <c r="BQ8" s="98">
        <f t="shared" si="12"/>
        <v>4.1219999999999999</v>
      </c>
      <c r="BS8" s="92" t="s">
        <v>425</v>
      </c>
      <c r="BT8" s="106">
        <v>29.099999999999998</v>
      </c>
      <c r="BU8" s="106">
        <v>21.700000000000003</v>
      </c>
      <c r="BV8" s="92">
        <v>3.1</v>
      </c>
      <c r="BW8" s="92">
        <f t="shared" si="13"/>
        <v>67.27000000000001</v>
      </c>
      <c r="BX8" s="111"/>
      <c r="BY8" s="92" t="s">
        <v>425</v>
      </c>
      <c r="BZ8" s="106">
        <v>29.099999999999998</v>
      </c>
      <c r="CA8" s="106"/>
      <c r="CC8" s="92" t="s">
        <v>435</v>
      </c>
      <c r="CD8" s="106">
        <v>47.32</v>
      </c>
      <c r="CE8" s="92">
        <v>1.4</v>
      </c>
      <c r="CF8" s="92">
        <f t="shared" ref="CF8:CF12" si="15">CD8*CE8</f>
        <v>66.24799999999999</v>
      </c>
    </row>
    <row r="9" spans="1:84" x14ac:dyDescent="0.2">
      <c r="A9" s="91">
        <v>1</v>
      </c>
      <c r="B9" s="91" t="s">
        <v>117</v>
      </c>
      <c r="C9" s="16"/>
      <c r="D9" s="91">
        <v>0.5</v>
      </c>
      <c r="E9" s="91">
        <v>0.5</v>
      </c>
      <c r="F9" s="91">
        <v>0</v>
      </c>
      <c r="G9" s="91">
        <v>0.55000000000000004</v>
      </c>
      <c r="H9" s="91">
        <f t="shared" si="1"/>
        <v>0.13750000000000001</v>
      </c>
      <c r="I9" s="16"/>
      <c r="J9" s="91">
        <v>0.5</v>
      </c>
      <c r="K9" s="91">
        <v>0.5</v>
      </c>
      <c r="L9" s="91">
        <v>0</v>
      </c>
      <c r="M9" s="91">
        <v>0.05</v>
      </c>
      <c r="N9" s="91">
        <f t="shared" si="2"/>
        <v>1.2500000000000001E-2</v>
      </c>
      <c r="O9" s="16"/>
      <c r="P9" s="91">
        <v>0.5</v>
      </c>
      <c r="Q9" s="91">
        <v>0.5</v>
      </c>
      <c r="R9" s="91">
        <v>0</v>
      </c>
      <c r="S9" s="91">
        <v>0.5</v>
      </c>
      <c r="T9" s="102">
        <f t="shared" si="3"/>
        <v>0.125</v>
      </c>
      <c r="U9" s="16"/>
      <c r="V9" s="92">
        <v>0.38</v>
      </c>
      <c r="W9" s="92">
        <v>0.2</v>
      </c>
      <c r="X9" s="92">
        <v>0.55000000000000004</v>
      </c>
      <c r="Y9" s="105">
        <f t="shared" si="4"/>
        <v>4.1800000000000011E-2</v>
      </c>
      <c r="Z9" s="16"/>
      <c r="AA9" s="92">
        <v>0.38</v>
      </c>
      <c r="AB9" s="92">
        <v>0.2</v>
      </c>
      <c r="AC9" s="92">
        <v>0.05</v>
      </c>
      <c r="AD9" s="105">
        <f t="shared" si="5"/>
        <v>3.8000000000000009E-3</v>
      </c>
      <c r="AE9" s="16"/>
      <c r="AF9" s="92">
        <v>0.38</v>
      </c>
      <c r="AG9" s="92">
        <v>0.5</v>
      </c>
      <c r="AH9" s="106">
        <f t="shared" si="6"/>
        <v>0.38</v>
      </c>
      <c r="AI9" s="16"/>
      <c r="AJ9" s="92">
        <v>0.38</v>
      </c>
      <c r="AK9" s="92">
        <v>0.2</v>
      </c>
      <c r="AL9" s="92">
        <v>0.5</v>
      </c>
      <c r="AM9" s="105">
        <f t="shared" si="7"/>
        <v>3.8000000000000006E-2</v>
      </c>
      <c r="AN9" s="16"/>
      <c r="AO9" s="92">
        <v>0.38</v>
      </c>
      <c r="AP9" s="92">
        <v>0.2</v>
      </c>
      <c r="AQ9" s="92">
        <v>0.2</v>
      </c>
      <c r="AR9" s="92">
        <v>0.5</v>
      </c>
      <c r="AS9" s="106">
        <f t="shared" si="8"/>
        <v>0.34199999999999997</v>
      </c>
      <c r="AT9" s="16"/>
      <c r="AU9" s="92">
        <v>0.38</v>
      </c>
      <c r="AV9" s="92">
        <v>0.2</v>
      </c>
      <c r="AW9" s="92">
        <v>0.4</v>
      </c>
      <c r="AX9" s="92">
        <f t="shared" si="9"/>
        <v>3.0400000000000007E-2</v>
      </c>
      <c r="AY9" s="16"/>
      <c r="AZ9" s="92">
        <v>0.38</v>
      </c>
      <c r="BA9" s="92">
        <v>0.2</v>
      </c>
      <c r="BB9" s="92">
        <v>0.4</v>
      </c>
      <c r="BC9" s="106">
        <f t="shared" si="10"/>
        <v>0.38</v>
      </c>
      <c r="BD9" s="16"/>
      <c r="BE9" s="91" t="s">
        <v>203</v>
      </c>
      <c r="BF9" s="91" t="s">
        <v>115</v>
      </c>
      <c r="BG9" s="91">
        <v>0.15</v>
      </c>
      <c r="BH9" s="91">
        <v>0.3</v>
      </c>
      <c r="BI9" s="91">
        <v>3.35</v>
      </c>
      <c r="BJ9" s="102">
        <f t="shared" si="11"/>
        <v>0.15075</v>
      </c>
      <c r="BK9" s="16"/>
      <c r="BL9" s="91" t="s">
        <v>203</v>
      </c>
      <c r="BM9" s="91" t="s">
        <v>115</v>
      </c>
      <c r="BN9" s="91">
        <v>0.15</v>
      </c>
      <c r="BO9" s="91">
        <v>0.3</v>
      </c>
      <c r="BP9" s="91">
        <v>3.35</v>
      </c>
      <c r="BQ9" s="98">
        <f t="shared" si="12"/>
        <v>3.0149999999999997</v>
      </c>
      <c r="BS9" s="92" t="s">
        <v>426</v>
      </c>
      <c r="BT9" s="106">
        <v>103.4</v>
      </c>
      <c r="BU9" s="106">
        <v>42.68</v>
      </c>
      <c r="BV9" s="92">
        <v>3.1</v>
      </c>
      <c r="BW9" s="92">
        <f t="shared" si="13"/>
        <v>132.30799999999999</v>
      </c>
      <c r="BX9" s="111"/>
      <c r="BY9" s="92" t="s">
        <v>426</v>
      </c>
      <c r="BZ9" s="106">
        <v>103.4</v>
      </c>
      <c r="CA9" s="106">
        <v>42.68</v>
      </c>
      <c r="CC9" s="92" t="s">
        <v>436</v>
      </c>
      <c r="CD9" s="106">
        <v>23.4</v>
      </c>
      <c r="CE9" s="92">
        <v>3.1</v>
      </c>
      <c r="CF9" s="92">
        <f t="shared" si="15"/>
        <v>72.539999999999992</v>
      </c>
    </row>
    <row r="10" spans="1:84" x14ac:dyDescent="0.2">
      <c r="A10" s="91">
        <v>1</v>
      </c>
      <c r="B10" s="91" t="s">
        <v>116</v>
      </c>
      <c r="C10" s="16"/>
      <c r="D10" s="91">
        <v>0.7</v>
      </c>
      <c r="E10" s="91">
        <v>0.7</v>
      </c>
      <c r="F10" s="91">
        <v>0</v>
      </c>
      <c r="G10" s="91">
        <v>0.7</v>
      </c>
      <c r="H10" s="91">
        <f t="shared" si="1"/>
        <v>0.34299999999999992</v>
      </c>
      <c r="I10" s="16"/>
      <c r="J10" s="91">
        <v>0.7</v>
      </c>
      <c r="K10" s="91">
        <v>0.7</v>
      </c>
      <c r="L10" s="91">
        <v>0</v>
      </c>
      <c r="M10" s="91">
        <v>0.05</v>
      </c>
      <c r="N10" s="91">
        <f t="shared" si="2"/>
        <v>2.4499999999999997E-2</v>
      </c>
      <c r="O10" s="16"/>
      <c r="P10" s="91">
        <v>0.7</v>
      </c>
      <c r="Q10" s="91">
        <v>0.7</v>
      </c>
      <c r="R10" s="91">
        <v>0</v>
      </c>
      <c r="S10" s="91">
        <v>0.65</v>
      </c>
      <c r="T10" s="102">
        <f t="shared" si="3"/>
        <v>0.31849999999999995</v>
      </c>
      <c r="U10" s="16"/>
      <c r="V10" s="92">
        <v>4.12</v>
      </c>
      <c r="W10" s="92">
        <v>0.2</v>
      </c>
      <c r="X10" s="92">
        <v>0.55000000000000004</v>
      </c>
      <c r="Y10" s="105">
        <f t="shared" si="4"/>
        <v>0.45320000000000005</v>
      </c>
      <c r="Z10" s="16"/>
      <c r="AA10" s="92">
        <v>4.12</v>
      </c>
      <c r="AB10" s="92">
        <v>0.2</v>
      </c>
      <c r="AC10" s="92">
        <v>0.05</v>
      </c>
      <c r="AD10" s="105">
        <f t="shared" si="5"/>
        <v>4.1200000000000007E-2</v>
      </c>
      <c r="AE10" s="16"/>
      <c r="AF10" s="92">
        <v>4.12</v>
      </c>
      <c r="AG10" s="92">
        <v>0.5</v>
      </c>
      <c r="AH10" s="106">
        <f t="shared" si="6"/>
        <v>4.12</v>
      </c>
      <c r="AI10" s="16"/>
      <c r="AJ10" s="92">
        <v>4.12</v>
      </c>
      <c r="AK10" s="92">
        <v>0.2</v>
      </c>
      <c r="AL10" s="92">
        <v>0.5</v>
      </c>
      <c r="AM10" s="105">
        <f t="shared" si="7"/>
        <v>0.41200000000000003</v>
      </c>
      <c r="AN10" s="16"/>
      <c r="AO10" s="92">
        <v>4.12</v>
      </c>
      <c r="AP10" s="92">
        <v>0.2</v>
      </c>
      <c r="AQ10" s="92">
        <v>0.2</v>
      </c>
      <c r="AR10" s="92">
        <v>0.5</v>
      </c>
      <c r="AS10" s="106">
        <f t="shared" si="8"/>
        <v>3.7079999999999997</v>
      </c>
      <c r="AT10" s="16"/>
      <c r="AU10" s="92">
        <v>4.12</v>
      </c>
      <c r="AV10" s="92">
        <v>0.2</v>
      </c>
      <c r="AW10" s="92">
        <v>0.4</v>
      </c>
      <c r="AX10" s="92">
        <f t="shared" si="9"/>
        <v>0.32960000000000006</v>
      </c>
      <c r="AY10" s="16"/>
      <c r="AZ10" s="92">
        <v>4.12</v>
      </c>
      <c r="BA10" s="92">
        <v>0.2</v>
      </c>
      <c r="BB10" s="92">
        <v>0.4</v>
      </c>
      <c r="BC10" s="106">
        <f t="shared" si="10"/>
        <v>4.12</v>
      </c>
      <c r="BD10" s="16"/>
      <c r="BE10" s="91" t="s">
        <v>204</v>
      </c>
      <c r="BF10" s="91" t="s">
        <v>115</v>
      </c>
      <c r="BG10" s="91">
        <v>0.15</v>
      </c>
      <c r="BH10" s="91">
        <v>0.3</v>
      </c>
      <c r="BI10" s="91">
        <v>3.35</v>
      </c>
      <c r="BJ10" s="102">
        <f t="shared" si="11"/>
        <v>0.15075</v>
      </c>
      <c r="BK10" s="16"/>
      <c r="BL10" s="91" t="s">
        <v>204</v>
      </c>
      <c r="BM10" s="91" t="s">
        <v>115</v>
      </c>
      <c r="BN10" s="91">
        <v>0.15</v>
      </c>
      <c r="BO10" s="91">
        <v>0.3</v>
      </c>
      <c r="BP10" s="91">
        <v>3.35</v>
      </c>
      <c r="BQ10" s="98">
        <f t="shared" si="12"/>
        <v>3.0149999999999997</v>
      </c>
      <c r="BS10" s="92" t="s">
        <v>427</v>
      </c>
      <c r="BT10" s="106">
        <v>52.7</v>
      </c>
      <c r="BU10" s="106">
        <v>33.700000000000003</v>
      </c>
      <c r="BV10" s="92">
        <v>3.1</v>
      </c>
      <c r="BW10" s="92">
        <f t="shared" si="13"/>
        <v>104.47000000000001</v>
      </c>
      <c r="BX10" s="111"/>
      <c r="BY10" s="92" t="s">
        <v>427</v>
      </c>
      <c r="BZ10" s="106">
        <v>52.7</v>
      </c>
      <c r="CA10" s="106">
        <v>33.700000000000003</v>
      </c>
      <c r="CC10" s="92" t="s">
        <v>433</v>
      </c>
      <c r="CD10" s="106">
        <v>11.4</v>
      </c>
      <c r="CE10" s="92">
        <v>3.1</v>
      </c>
      <c r="CF10" s="92">
        <f t="shared" si="15"/>
        <v>35.340000000000003</v>
      </c>
    </row>
    <row r="11" spans="1:84" x14ac:dyDescent="0.2">
      <c r="A11" s="91">
        <v>1</v>
      </c>
      <c r="B11" s="91" t="s">
        <v>116</v>
      </c>
      <c r="C11" s="16"/>
      <c r="D11" s="91">
        <v>0.7</v>
      </c>
      <c r="E11" s="91">
        <v>0.7</v>
      </c>
      <c r="F11" s="91">
        <v>0</v>
      </c>
      <c r="G11" s="91">
        <v>0.7</v>
      </c>
      <c r="H11" s="91">
        <f t="shared" si="1"/>
        <v>0.34299999999999992</v>
      </c>
      <c r="I11" s="16"/>
      <c r="J11" s="91">
        <v>0.7</v>
      </c>
      <c r="K11" s="91">
        <v>0.7</v>
      </c>
      <c r="L11" s="91">
        <v>0</v>
      </c>
      <c r="M11" s="91">
        <v>0.05</v>
      </c>
      <c r="N11" s="91">
        <f t="shared" si="2"/>
        <v>2.4499999999999997E-2</v>
      </c>
      <c r="O11" s="16"/>
      <c r="P11" s="91">
        <v>0.7</v>
      </c>
      <c r="Q11" s="91">
        <v>0.7</v>
      </c>
      <c r="R11" s="91">
        <v>0</v>
      </c>
      <c r="S11" s="91">
        <v>0.65</v>
      </c>
      <c r="T11" s="102">
        <f t="shared" si="3"/>
        <v>0.31849999999999995</v>
      </c>
      <c r="U11" s="16"/>
      <c r="V11" s="92">
        <v>5.95</v>
      </c>
      <c r="W11" s="92">
        <v>0.2</v>
      </c>
      <c r="X11" s="92">
        <v>0.55000000000000004</v>
      </c>
      <c r="Y11" s="105">
        <f t="shared" si="4"/>
        <v>0.65450000000000019</v>
      </c>
      <c r="Z11" s="16"/>
      <c r="AA11" s="92">
        <v>5.95</v>
      </c>
      <c r="AB11" s="92">
        <v>0.2</v>
      </c>
      <c r="AC11" s="92">
        <v>0.05</v>
      </c>
      <c r="AD11" s="105">
        <f t="shared" si="5"/>
        <v>5.9500000000000011E-2</v>
      </c>
      <c r="AE11" s="16"/>
      <c r="AF11" s="92">
        <v>5.95</v>
      </c>
      <c r="AG11" s="92">
        <v>0.5</v>
      </c>
      <c r="AH11" s="106">
        <f t="shared" si="6"/>
        <v>5.95</v>
      </c>
      <c r="AI11" s="16"/>
      <c r="AJ11" s="92">
        <v>5.95</v>
      </c>
      <c r="AK11" s="92">
        <v>0.2</v>
      </c>
      <c r="AL11" s="92">
        <v>0.5</v>
      </c>
      <c r="AM11" s="105">
        <f t="shared" si="7"/>
        <v>0.59500000000000008</v>
      </c>
      <c r="AN11" s="16"/>
      <c r="AO11" s="92">
        <v>5.95</v>
      </c>
      <c r="AP11" s="92">
        <v>0.2</v>
      </c>
      <c r="AQ11" s="92">
        <v>0.2</v>
      </c>
      <c r="AR11" s="92">
        <v>0.5</v>
      </c>
      <c r="AS11" s="106">
        <f t="shared" si="8"/>
        <v>5.3549999999999995</v>
      </c>
      <c r="AT11" s="16"/>
      <c r="AU11" s="92">
        <v>5.95</v>
      </c>
      <c r="AV11" s="92">
        <v>0.2</v>
      </c>
      <c r="AW11" s="92">
        <v>0.6</v>
      </c>
      <c r="AX11" s="92">
        <f t="shared" si="9"/>
        <v>0.71400000000000008</v>
      </c>
      <c r="AY11" s="16"/>
      <c r="AZ11" s="92">
        <v>5.95</v>
      </c>
      <c r="BA11" s="92">
        <v>0.2</v>
      </c>
      <c r="BB11" s="92">
        <v>0.6</v>
      </c>
      <c r="BC11" s="106">
        <f t="shared" si="10"/>
        <v>8.33</v>
      </c>
      <c r="BD11" s="16"/>
      <c r="BE11" s="91" t="s">
        <v>205</v>
      </c>
      <c r="BF11" s="91" t="s">
        <v>115</v>
      </c>
      <c r="BG11" s="91">
        <v>0.15</v>
      </c>
      <c r="BH11" s="91">
        <v>0.3</v>
      </c>
      <c r="BI11" s="91">
        <v>3.35</v>
      </c>
      <c r="BJ11" s="102">
        <f t="shared" si="11"/>
        <v>0.15075</v>
      </c>
      <c r="BK11" s="16"/>
      <c r="BL11" s="91" t="s">
        <v>205</v>
      </c>
      <c r="BM11" s="91" t="s">
        <v>115</v>
      </c>
      <c r="BN11" s="91">
        <v>0.15</v>
      </c>
      <c r="BO11" s="91">
        <v>0.3</v>
      </c>
      <c r="BP11" s="91">
        <v>3.35</v>
      </c>
      <c r="BQ11" s="98">
        <f t="shared" si="12"/>
        <v>3.0149999999999997</v>
      </c>
      <c r="BS11" s="92" t="s">
        <v>428</v>
      </c>
      <c r="BT11" s="106">
        <v>11.7</v>
      </c>
      <c r="BU11" s="106">
        <v>12</v>
      </c>
      <c r="BV11" s="92">
        <v>3.1</v>
      </c>
      <c r="BW11" s="92">
        <f t="shared" si="13"/>
        <v>37.200000000000003</v>
      </c>
      <c r="BX11" s="111"/>
      <c r="BY11" s="92" t="s">
        <v>428</v>
      </c>
      <c r="BZ11" s="106">
        <v>11.7</v>
      </c>
      <c r="CA11" s="106">
        <v>12</v>
      </c>
      <c r="CC11" s="92" t="s">
        <v>437</v>
      </c>
      <c r="CD11" s="106">
        <v>13.6</v>
      </c>
      <c r="CE11" s="92">
        <v>3.1</v>
      </c>
      <c r="CF11" s="92">
        <f t="shared" si="15"/>
        <v>42.16</v>
      </c>
    </row>
    <row r="12" spans="1:84" x14ac:dyDescent="0.2">
      <c r="A12" s="91">
        <v>1</v>
      </c>
      <c r="B12" s="91" t="s">
        <v>116</v>
      </c>
      <c r="C12" s="16"/>
      <c r="D12" s="91">
        <v>0.7</v>
      </c>
      <c r="E12" s="91">
        <v>0.7</v>
      </c>
      <c r="F12" s="91">
        <v>0</v>
      </c>
      <c r="G12" s="91">
        <v>0.7</v>
      </c>
      <c r="H12" s="91">
        <f t="shared" si="1"/>
        <v>0.34299999999999992</v>
      </c>
      <c r="I12" s="16"/>
      <c r="J12" s="91">
        <v>0.7</v>
      </c>
      <c r="K12" s="91">
        <v>0.7</v>
      </c>
      <c r="L12" s="91">
        <v>0</v>
      </c>
      <c r="M12" s="91">
        <v>0.05</v>
      </c>
      <c r="N12" s="91">
        <f t="shared" si="2"/>
        <v>2.4499999999999997E-2</v>
      </c>
      <c r="O12" s="16"/>
      <c r="P12" s="91">
        <v>0.7</v>
      </c>
      <c r="Q12" s="91">
        <v>0.7</v>
      </c>
      <c r="R12" s="91">
        <v>0</v>
      </c>
      <c r="S12" s="91">
        <v>0.65</v>
      </c>
      <c r="T12" s="102">
        <f t="shared" si="3"/>
        <v>0.31849999999999995</v>
      </c>
      <c r="U12" s="16"/>
      <c r="V12" s="92">
        <v>5.95</v>
      </c>
      <c r="W12" s="92">
        <v>0.2</v>
      </c>
      <c r="X12" s="92">
        <v>0.55000000000000004</v>
      </c>
      <c r="Y12" s="105">
        <f t="shared" si="4"/>
        <v>0.65450000000000019</v>
      </c>
      <c r="Z12" s="16"/>
      <c r="AA12" s="92">
        <v>5.95</v>
      </c>
      <c r="AB12" s="92">
        <v>0.2</v>
      </c>
      <c r="AC12" s="92">
        <v>0.05</v>
      </c>
      <c r="AD12" s="105">
        <f t="shared" si="5"/>
        <v>5.9500000000000011E-2</v>
      </c>
      <c r="AE12" s="16"/>
      <c r="AF12" s="92">
        <v>5.95</v>
      </c>
      <c r="AG12" s="92">
        <v>0.5</v>
      </c>
      <c r="AH12" s="106">
        <f t="shared" si="6"/>
        <v>5.95</v>
      </c>
      <c r="AI12" s="16"/>
      <c r="AJ12" s="92">
        <v>5.95</v>
      </c>
      <c r="AK12" s="92">
        <v>0.2</v>
      </c>
      <c r="AL12" s="92">
        <v>0.5</v>
      </c>
      <c r="AM12" s="105">
        <f t="shared" si="7"/>
        <v>0.59500000000000008</v>
      </c>
      <c r="AN12" s="16"/>
      <c r="AO12" s="92">
        <v>5.95</v>
      </c>
      <c r="AP12" s="92">
        <v>0.2</v>
      </c>
      <c r="AQ12" s="92">
        <v>0.2</v>
      </c>
      <c r="AR12" s="92">
        <v>0.5</v>
      </c>
      <c r="AS12" s="106">
        <f t="shared" si="8"/>
        <v>5.3549999999999995</v>
      </c>
      <c r="AT12" s="16"/>
      <c r="AU12" s="92">
        <v>5.95</v>
      </c>
      <c r="AV12" s="92">
        <v>0.2</v>
      </c>
      <c r="AW12" s="92">
        <v>0.3</v>
      </c>
      <c r="AX12" s="92">
        <f t="shared" si="9"/>
        <v>0.35700000000000004</v>
      </c>
      <c r="AY12" s="16"/>
      <c r="AZ12" s="92">
        <v>5.95</v>
      </c>
      <c r="BA12" s="92">
        <v>0.2</v>
      </c>
      <c r="BB12" s="92">
        <v>0.3</v>
      </c>
      <c r="BC12" s="106">
        <f t="shared" si="10"/>
        <v>4.7600000000000007</v>
      </c>
      <c r="BD12" s="16"/>
      <c r="BE12" s="91" t="s">
        <v>146</v>
      </c>
      <c r="BF12" s="91" t="s">
        <v>115</v>
      </c>
      <c r="BG12" s="91">
        <v>0.15</v>
      </c>
      <c r="BH12" s="91">
        <v>0.3</v>
      </c>
      <c r="BI12" s="91">
        <v>4.58</v>
      </c>
      <c r="BJ12" s="102">
        <f t="shared" si="11"/>
        <v>0.20610000000000001</v>
      </c>
      <c r="BK12" s="16"/>
      <c r="BL12" s="91" t="s">
        <v>146</v>
      </c>
      <c r="BM12" s="91" t="s">
        <v>115</v>
      </c>
      <c r="BN12" s="91">
        <v>0.15</v>
      </c>
      <c r="BO12" s="91">
        <v>0.3</v>
      </c>
      <c r="BP12" s="91">
        <v>4.58</v>
      </c>
      <c r="BQ12" s="98">
        <f t="shared" si="12"/>
        <v>4.1219999999999999</v>
      </c>
      <c r="BS12" s="92" t="s">
        <v>429</v>
      </c>
      <c r="BT12" s="106">
        <v>24.8</v>
      </c>
      <c r="BU12" s="106">
        <v>24</v>
      </c>
      <c r="BV12" s="92">
        <v>3.1</v>
      </c>
      <c r="BW12" s="92">
        <f t="shared" si="13"/>
        <v>74.400000000000006</v>
      </c>
      <c r="BX12" s="111"/>
      <c r="BY12" s="92" t="s">
        <v>429</v>
      </c>
      <c r="BZ12" s="106">
        <v>24.8</v>
      </c>
      <c r="CA12" s="106">
        <v>24</v>
      </c>
      <c r="CC12" s="92" t="s">
        <v>438</v>
      </c>
      <c r="CD12" s="106">
        <v>13.6</v>
      </c>
      <c r="CE12" s="92">
        <v>3.1</v>
      </c>
      <c r="CF12" s="92">
        <f t="shared" si="15"/>
        <v>42.16</v>
      </c>
    </row>
    <row r="13" spans="1:84" x14ac:dyDescent="0.2">
      <c r="A13" s="91">
        <v>1</v>
      </c>
      <c r="B13" s="91" t="s">
        <v>114</v>
      </c>
      <c r="C13" s="16"/>
      <c r="D13" s="91">
        <v>0.8</v>
      </c>
      <c r="E13" s="91">
        <v>0.8</v>
      </c>
      <c r="F13" s="91">
        <v>0</v>
      </c>
      <c r="G13" s="91">
        <v>0.8</v>
      </c>
      <c r="H13" s="91">
        <f t="shared" si="1"/>
        <v>0.51200000000000012</v>
      </c>
      <c r="I13" s="16"/>
      <c r="J13" s="91">
        <v>0.8</v>
      </c>
      <c r="K13" s="91">
        <v>0.8</v>
      </c>
      <c r="L13" s="91">
        <v>0</v>
      </c>
      <c r="M13" s="91">
        <v>0.05</v>
      </c>
      <c r="N13" s="91">
        <f t="shared" si="2"/>
        <v>3.2000000000000008E-2</v>
      </c>
      <c r="O13" s="16"/>
      <c r="P13" s="91">
        <v>0.8</v>
      </c>
      <c r="Q13" s="91">
        <v>0.8</v>
      </c>
      <c r="R13" s="91">
        <v>0</v>
      </c>
      <c r="S13" s="91">
        <v>0.75</v>
      </c>
      <c r="T13" s="102">
        <f t="shared" si="3"/>
        <v>0.48000000000000009</v>
      </c>
      <c r="U13" s="16"/>
      <c r="V13" s="92">
        <v>22.26</v>
      </c>
      <c r="W13" s="92">
        <v>0.2</v>
      </c>
      <c r="X13" s="92">
        <v>0.55000000000000004</v>
      </c>
      <c r="Y13" s="105">
        <f t="shared" si="4"/>
        <v>2.4486000000000008</v>
      </c>
      <c r="Z13" s="16"/>
      <c r="AA13" s="92">
        <v>22.26</v>
      </c>
      <c r="AB13" s="92">
        <v>0.2</v>
      </c>
      <c r="AC13" s="92">
        <v>0.05</v>
      </c>
      <c r="AD13" s="105">
        <f t="shared" si="5"/>
        <v>0.22260000000000005</v>
      </c>
      <c r="AE13" s="16"/>
      <c r="AF13" s="92">
        <v>22.26</v>
      </c>
      <c r="AG13" s="92">
        <v>0.5</v>
      </c>
      <c r="AH13" s="106">
        <f t="shared" si="6"/>
        <v>22.26</v>
      </c>
      <c r="AI13" s="16"/>
      <c r="AJ13" s="92">
        <v>22.26</v>
      </c>
      <c r="AK13" s="92">
        <v>0.2</v>
      </c>
      <c r="AL13" s="92">
        <v>0.5</v>
      </c>
      <c r="AM13" s="105">
        <f t="shared" si="7"/>
        <v>2.2260000000000004</v>
      </c>
      <c r="AN13" s="16"/>
      <c r="AO13" s="92">
        <v>22.26</v>
      </c>
      <c r="AP13" s="92">
        <v>0.2</v>
      </c>
      <c r="AQ13" s="92">
        <v>0.2</v>
      </c>
      <c r="AR13" s="92">
        <v>0.5</v>
      </c>
      <c r="AS13" s="106">
        <f t="shared" si="8"/>
        <v>20.033999999999999</v>
      </c>
      <c r="AT13" s="16"/>
      <c r="AU13" s="92">
        <v>22.26</v>
      </c>
      <c r="AV13" s="92">
        <v>0.2</v>
      </c>
      <c r="AW13" s="92">
        <v>0.5</v>
      </c>
      <c r="AX13" s="92">
        <f t="shared" si="9"/>
        <v>2.2260000000000004</v>
      </c>
      <c r="AY13" s="16"/>
      <c r="AZ13" s="92">
        <v>22.26</v>
      </c>
      <c r="BA13" s="92">
        <v>0.2</v>
      </c>
      <c r="BB13" s="92">
        <v>0.5</v>
      </c>
      <c r="BC13" s="106">
        <f t="shared" si="10"/>
        <v>26.712</v>
      </c>
      <c r="BD13" s="16"/>
      <c r="BE13" s="91" t="s">
        <v>118</v>
      </c>
      <c r="BF13" s="91" t="s">
        <v>106</v>
      </c>
      <c r="BG13" s="91">
        <v>0.15</v>
      </c>
      <c r="BH13" s="91">
        <v>0.5</v>
      </c>
      <c r="BI13" s="91">
        <v>4.58</v>
      </c>
      <c r="BJ13" s="102">
        <f t="shared" si="11"/>
        <v>0.34349999999999997</v>
      </c>
      <c r="BK13" s="16"/>
      <c r="BL13" s="91" t="s">
        <v>118</v>
      </c>
      <c r="BM13" s="91" t="s">
        <v>106</v>
      </c>
      <c r="BN13" s="91">
        <v>0.15</v>
      </c>
      <c r="BO13" s="91">
        <v>0.5</v>
      </c>
      <c r="BP13" s="91">
        <v>4.58</v>
      </c>
      <c r="BQ13" s="98">
        <f t="shared" si="12"/>
        <v>5.9540000000000006</v>
      </c>
      <c r="BS13" s="92" t="s">
        <v>430</v>
      </c>
      <c r="BT13" s="106">
        <v>10.53</v>
      </c>
      <c r="BU13" s="106">
        <v>13.200000000000001</v>
      </c>
      <c r="BV13" s="92">
        <v>3.1</v>
      </c>
      <c r="BW13" s="92">
        <f t="shared" si="13"/>
        <v>40.92</v>
      </c>
      <c r="BX13" s="111"/>
      <c r="BY13" s="92" t="s">
        <v>430</v>
      </c>
      <c r="BZ13" s="106">
        <v>10.53</v>
      </c>
      <c r="CA13" s="106">
        <v>13.200000000000001</v>
      </c>
      <c r="CC13" s="110" t="s">
        <v>444</v>
      </c>
      <c r="CD13" s="217" t="s">
        <v>444</v>
      </c>
      <c r="CE13" s="217"/>
      <c r="CF13" s="99">
        <f>SUM(CF3:CF12)</f>
        <v>528.52</v>
      </c>
    </row>
    <row r="14" spans="1:84" x14ac:dyDescent="0.2">
      <c r="A14" s="91">
        <v>1</v>
      </c>
      <c r="B14" s="91" t="s">
        <v>116</v>
      </c>
      <c r="C14" s="16"/>
      <c r="D14" s="91">
        <v>0.7</v>
      </c>
      <c r="E14" s="91">
        <v>0.7</v>
      </c>
      <c r="F14" s="91">
        <v>0</v>
      </c>
      <c r="G14" s="91">
        <v>0.7</v>
      </c>
      <c r="H14" s="91">
        <f t="shared" si="1"/>
        <v>0.34299999999999992</v>
      </c>
      <c r="I14" s="16"/>
      <c r="J14" s="91">
        <v>0.7</v>
      </c>
      <c r="K14" s="91">
        <v>0.7</v>
      </c>
      <c r="L14" s="91">
        <v>0</v>
      </c>
      <c r="M14" s="91">
        <v>0.05</v>
      </c>
      <c r="N14" s="91">
        <f t="shared" si="2"/>
        <v>2.4499999999999997E-2</v>
      </c>
      <c r="O14" s="16"/>
      <c r="P14" s="91">
        <v>0.7</v>
      </c>
      <c r="Q14" s="91">
        <v>0.7</v>
      </c>
      <c r="R14" s="91">
        <v>0</v>
      </c>
      <c r="S14" s="91">
        <v>0.65</v>
      </c>
      <c r="T14" s="102">
        <f t="shared" si="3"/>
        <v>0.31849999999999995</v>
      </c>
      <c r="U14" s="16"/>
      <c r="V14" s="92">
        <v>3.87</v>
      </c>
      <c r="W14" s="92">
        <v>0.2</v>
      </c>
      <c r="X14" s="92">
        <v>0.55000000000000004</v>
      </c>
      <c r="Y14" s="105">
        <f t="shared" si="4"/>
        <v>0.42570000000000002</v>
      </c>
      <c r="Z14" s="16"/>
      <c r="AA14" s="92">
        <v>3.87</v>
      </c>
      <c r="AB14" s="92">
        <v>0.2</v>
      </c>
      <c r="AC14" s="92">
        <v>0.05</v>
      </c>
      <c r="AD14" s="105">
        <f t="shared" si="5"/>
        <v>3.8700000000000005E-2</v>
      </c>
      <c r="AE14" s="16"/>
      <c r="AF14" s="92">
        <v>3.87</v>
      </c>
      <c r="AG14" s="92">
        <v>0.5</v>
      </c>
      <c r="AH14" s="106">
        <f t="shared" si="6"/>
        <v>3.87</v>
      </c>
      <c r="AI14" s="16"/>
      <c r="AJ14" s="92">
        <v>3.87</v>
      </c>
      <c r="AK14" s="92">
        <v>0.2</v>
      </c>
      <c r="AL14" s="92">
        <v>0.5</v>
      </c>
      <c r="AM14" s="105">
        <f t="shared" si="7"/>
        <v>0.38700000000000001</v>
      </c>
      <c r="AN14" s="16"/>
      <c r="AO14" s="92">
        <v>3.87</v>
      </c>
      <c r="AP14" s="92">
        <v>0.2</v>
      </c>
      <c r="AQ14" s="92">
        <v>0.2</v>
      </c>
      <c r="AR14" s="92">
        <v>0.5</v>
      </c>
      <c r="AS14" s="106">
        <f t="shared" si="8"/>
        <v>3.4829999999999997</v>
      </c>
      <c r="AT14" s="16"/>
      <c r="AU14" s="92">
        <v>3.87</v>
      </c>
      <c r="AV14" s="92">
        <v>0.2</v>
      </c>
      <c r="AW14" s="92">
        <v>0.5</v>
      </c>
      <c r="AX14" s="92">
        <f t="shared" si="9"/>
        <v>0.38700000000000001</v>
      </c>
      <c r="AY14" s="16"/>
      <c r="AZ14" s="92">
        <v>3.87</v>
      </c>
      <c r="BA14" s="92">
        <v>0.2</v>
      </c>
      <c r="BB14" s="92">
        <v>0.5</v>
      </c>
      <c r="BC14" s="106">
        <f t="shared" si="10"/>
        <v>4.6440000000000001</v>
      </c>
      <c r="BD14" s="16"/>
      <c r="BE14" s="91" t="s">
        <v>147</v>
      </c>
      <c r="BF14" s="91" t="s">
        <v>115</v>
      </c>
      <c r="BG14" s="91">
        <v>0.15</v>
      </c>
      <c r="BH14" s="91">
        <v>0.3</v>
      </c>
      <c r="BI14" s="91">
        <v>3.35</v>
      </c>
      <c r="BJ14" s="102">
        <f t="shared" si="11"/>
        <v>0.15075</v>
      </c>
      <c r="BK14" s="16"/>
      <c r="BL14" s="91" t="s">
        <v>147</v>
      </c>
      <c r="BM14" s="91" t="s">
        <v>115</v>
      </c>
      <c r="BN14" s="91">
        <v>0.15</v>
      </c>
      <c r="BO14" s="91">
        <v>0.3</v>
      </c>
      <c r="BP14" s="91">
        <v>3.35</v>
      </c>
      <c r="BQ14" s="98">
        <f t="shared" si="12"/>
        <v>3.0149999999999997</v>
      </c>
      <c r="BS14" s="92" t="s">
        <v>431</v>
      </c>
      <c r="BT14" s="106">
        <v>31.740000000000002</v>
      </c>
      <c r="BU14" s="106">
        <v>22.58</v>
      </c>
      <c r="BV14" s="92">
        <v>3.1</v>
      </c>
      <c r="BW14" s="92">
        <f t="shared" si="13"/>
        <v>69.99799999999999</v>
      </c>
      <c r="BX14" s="111"/>
      <c r="BY14" s="92" t="s">
        <v>431</v>
      </c>
      <c r="BZ14" s="106">
        <v>31.740000000000002</v>
      </c>
      <c r="CA14" s="106">
        <v>22.58</v>
      </c>
    </row>
    <row r="15" spans="1:84" x14ac:dyDescent="0.2">
      <c r="A15" s="91">
        <v>1</v>
      </c>
      <c r="B15" s="91" t="s">
        <v>114</v>
      </c>
      <c r="C15" s="16"/>
      <c r="D15" s="91">
        <v>0.8</v>
      </c>
      <c r="E15" s="91">
        <v>0.8</v>
      </c>
      <c r="F15" s="91">
        <v>0</v>
      </c>
      <c r="G15" s="91">
        <v>0.8</v>
      </c>
      <c r="H15" s="91">
        <f t="shared" si="1"/>
        <v>0.51200000000000012</v>
      </c>
      <c r="I15" s="16"/>
      <c r="J15" s="91">
        <v>0.8</v>
      </c>
      <c r="K15" s="91">
        <v>0.8</v>
      </c>
      <c r="L15" s="91">
        <v>0</v>
      </c>
      <c r="M15" s="91">
        <v>0.05</v>
      </c>
      <c r="N15" s="91">
        <f t="shared" si="2"/>
        <v>3.2000000000000008E-2</v>
      </c>
      <c r="O15" s="16"/>
      <c r="P15" s="91">
        <v>0.8</v>
      </c>
      <c r="Q15" s="91">
        <v>0.8</v>
      </c>
      <c r="R15" s="91">
        <v>0</v>
      </c>
      <c r="S15" s="91">
        <v>0.75</v>
      </c>
      <c r="T15" s="102">
        <f t="shared" si="3"/>
        <v>0.48000000000000009</v>
      </c>
      <c r="U15" s="16"/>
      <c r="V15" s="92">
        <v>2.95</v>
      </c>
      <c r="W15" s="92">
        <v>0.2</v>
      </c>
      <c r="X15" s="92">
        <v>0.55000000000000004</v>
      </c>
      <c r="Y15" s="105">
        <f t="shared" si="4"/>
        <v>0.32450000000000007</v>
      </c>
      <c r="Z15" s="16"/>
      <c r="AA15" s="92">
        <v>2.95</v>
      </c>
      <c r="AB15" s="92">
        <v>0.2</v>
      </c>
      <c r="AC15" s="92">
        <v>0.05</v>
      </c>
      <c r="AD15" s="105">
        <f t="shared" si="5"/>
        <v>2.9500000000000005E-2</v>
      </c>
      <c r="AE15" s="16"/>
      <c r="AF15" s="92">
        <v>2.95</v>
      </c>
      <c r="AG15" s="92">
        <v>0.5</v>
      </c>
      <c r="AH15" s="106">
        <f t="shared" si="6"/>
        <v>2.95</v>
      </c>
      <c r="AI15" s="16"/>
      <c r="AJ15" s="92">
        <v>2.95</v>
      </c>
      <c r="AK15" s="92">
        <v>0.2</v>
      </c>
      <c r="AL15" s="92">
        <v>0.5</v>
      </c>
      <c r="AM15" s="105">
        <f t="shared" si="7"/>
        <v>0.29500000000000004</v>
      </c>
      <c r="AN15" s="16"/>
      <c r="AO15" s="92">
        <v>2.95</v>
      </c>
      <c r="AP15" s="92">
        <v>0.2</v>
      </c>
      <c r="AQ15" s="92">
        <v>0.2</v>
      </c>
      <c r="AR15" s="92">
        <v>0.5</v>
      </c>
      <c r="AS15" s="106">
        <f t="shared" si="8"/>
        <v>2.6549999999999998</v>
      </c>
      <c r="AT15" s="16"/>
      <c r="AU15" s="92">
        <v>2.95</v>
      </c>
      <c r="AV15" s="92">
        <v>0.2</v>
      </c>
      <c r="AW15" s="92">
        <v>0.3</v>
      </c>
      <c r="AX15" s="92">
        <f t="shared" si="9"/>
        <v>0.17700000000000002</v>
      </c>
      <c r="AY15" s="16"/>
      <c r="AZ15" s="92">
        <v>2.95</v>
      </c>
      <c r="BA15" s="92">
        <v>0.2</v>
      </c>
      <c r="BB15" s="92">
        <v>0.3</v>
      </c>
      <c r="BC15" s="106">
        <f t="shared" si="10"/>
        <v>2.3600000000000003</v>
      </c>
      <c r="BD15" s="16"/>
      <c r="BE15" s="91" t="s">
        <v>119</v>
      </c>
      <c r="BF15" s="91" t="s">
        <v>106</v>
      </c>
      <c r="BG15" s="91">
        <v>0.15</v>
      </c>
      <c r="BH15" s="91">
        <v>0.5</v>
      </c>
      <c r="BI15" s="91">
        <v>3.35</v>
      </c>
      <c r="BJ15" s="102">
        <f t="shared" si="11"/>
        <v>0.25124999999999997</v>
      </c>
      <c r="BK15" s="16"/>
      <c r="BL15" s="91" t="s">
        <v>119</v>
      </c>
      <c r="BM15" s="91" t="s">
        <v>106</v>
      </c>
      <c r="BN15" s="91">
        <v>0.15</v>
      </c>
      <c r="BO15" s="91">
        <v>0.5</v>
      </c>
      <c r="BP15" s="91">
        <v>3.35</v>
      </c>
      <c r="BQ15" s="98">
        <f t="shared" si="12"/>
        <v>4.3550000000000004</v>
      </c>
      <c r="BS15" s="92" t="s">
        <v>432</v>
      </c>
      <c r="BT15" s="106">
        <v>18.48</v>
      </c>
      <c r="BU15" s="106">
        <v>18.16</v>
      </c>
      <c r="BV15" s="92">
        <v>3.1</v>
      </c>
      <c r="BW15" s="92">
        <f t="shared" si="13"/>
        <v>56.295999999999999</v>
      </c>
      <c r="BX15" s="111"/>
      <c r="BY15" s="92" t="s">
        <v>432</v>
      </c>
      <c r="BZ15" s="106">
        <v>18.48</v>
      </c>
      <c r="CA15" s="106">
        <v>18.16</v>
      </c>
    </row>
    <row r="16" spans="1:84" x14ac:dyDescent="0.2">
      <c r="A16" s="91">
        <v>1</v>
      </c>
      <c r="B16" s="91" t="s">
        <v>116</v>
      </c>
      <c r="C16" s="16"/>
      <c r="D16" s="91">
        <v>0.7</v>
      </c>
      <c r="E16" s="91">
        <v>0.7</v>
      </c>
      <c r="F16" s="91">
        <v>0</v>
      </c>
      <c r="G16" s="91">
        <v>0.7</v>
      </c>
      <c r="H16" s="91">
        <f t="shared" si="1"/>
        <v>0.34299999999999992</v>
      </c>
      <c r="I16" s="16"/>
      <c r="J16" s="91">
        <v>0.7</v>
      </c>
      <c r="K16" s="91">
        <v>0.7</v>
      </c>
      <c r="L16" s="91">
        <v>0</v>
      </c>
      <c r="M16" s="91">
        <v>0.05</v>
      </c>
      <c r="N16" s="91">
        <f t="shared" si="2"/>
        <v>2.4499999999999997E-2</v>
      </c>
      <c r="O16" s="16"/>
      <c r="P16" s="91">
        <v>0.7</v>
      </c>
      <c r="Q16" s="91">
        <v>0.7</v>
      </c>
      <c r="R16" s="91">
        <v>0</v>
      </c>
      <c r="S16" s="91">
        <v>0.65</v>
      </c>
      <c r="T16" s="102">
        <f t="shared" si="3"/>
        <v>0.31849999999999995</v>
      </c>
      <c r="U16" s="16"/>
      <c r="V16" s="92">
        <v>25.41</v>
      </c>
      <c r="W16" s="92">
        <v>0.2</v>
      </c>
      <c r="X16" s="92">
        <v>0.55000000000000004</v>
      </c>
      <c r="Y16" s="105">
        <f t="shared" si="4"/>
        <v>2.7951000000000006</v>
      </c>
      <c r="Z16" s="16"/>
      <c r="AA16" s="92">
        <v>25.41</v>
      </c>
      <c r="AB16" s="92">
        <v>0.2</v>
      </c>
      <c r="AC16" s="92">
        <v>0.05</v>
      </c>
      <c r="AD16" s="105">
        <f t="shared" si="5"/>
        <v>0.25410000000000005</v>
      </c>
      <c r="AE16" s="16"/>
      <c r="AF16" s="92">
        <v>25.41</v>
      </c>
      <c r="AG16" s="92">
        <v>0.5</v>
      </c>
      <c r="AH16" s="106">
        <f t="shared" si="6"/>
        <v>25.41</v>
      </c>
      <c r="AI16" s="16"/>
      <c r="AJ16" s="92">
        <v>25.41</v>
      </c>
      <c r="AK16" s="92">
        <v>0.2</v>
      </c>
      <c r="AL16" s="92">
        <v>0.5</v>
      </c>
      <c r="AM16" s="105">
        <f t="shared" si="7"/>
        <v>2.5410000000000004</v>
      </c>
      <c r="AN16" s="16"/>
      <c r="AO16" s="92">
        <v>25.41</v>
      </c>
      <c r="AP16" s="92">
        <v>0.2</v>
      </c>
      <c r="AQ16" s="92">
        <v>0.2</v>
      </c>
      <c r="AR16" s="92">
        <v>0.5</v>
      </c>
      <c r="AS16" s="106">
        <f t="shared" si="8"/>
        <v>22.868999999999996</v>
      </c>
      <c r="AT16" s="16"/>
      <c r="AU16" s="92">
        <v>25.41</v>
      </c>
      <c r="AV16" s="92">
        <v>0.2</v>
      </c>
      <c r="AW16" s="92">
        <v>0.5</v>
      </c>
      <c r="AX16" s="92">
        <f t="shared" si="9"/>
        <v>2.5410000000000004</v>
      </c>
      <c r="AY16" s="16"/>
      <c r="AZ16" s="92">
        <v>25.41</v>
      </c>
      <c r="BA16" s="92">
        <v>0.2</v>
      </c>
      <c r="BB16" s="92">
        <v>0.5</v>
      </c>
      <c r="BC16" s="106">
        <f t="shared" si="10"/>
        <v>30.491999999999997</v>
      </c>
      <c r="BD16" s="16"/>
      <c r="BE16" s="91" t="s">
        <v>148</v>
      </c>
      <c r="BF16" s="91" t="s">
        <v>115</v>
      </c>
      <c r="BG16" s="91">
        <v>0.15</v>
      </c>
      <c r="BH16" s="91">
        <v>0.3</v>
      </c>
      <c r="BI16" s="91">
        <v>3.35</v>
      </c>
      <c r="BJ16" s="102">
        <f t="shared" si="11"/>
        <v>0.15075</v>
      </c>
      <c r="BK16" s="16"/>
      <c r="BL16" s="91" t="s">
        <v>148</v>
      </c>
      <c r="BM16" s="91" t="s">
        <v>115</v>
      </c>
      <c r="BN16" s="91">
        <v>0.15</v>
      </c>
      <c r="BO16" s="91">
        <v>0.3</v>
      </c>
      <c r="BP16" s="91">
        <v>3.35</v>
      </c>
      <c r="BQ16" s="98">
        <f t="shared" si="12"/>
        <v>3.0149999999999997</v>
      </c>
      <c r="BS16" s="92" t="s">
        <v>433</v>
      </c>
      <c r="BT16" s="106">
        <v>8.1161000000000012</v>
      </c>
      <c r="BU16" s="106">
        <v>11.4</v>
      </c>
      <c r="BV16" s="92">
        <v>3.1</v>
      </c>
      <c r="BW16" s="92">
        <f t="shared" si="13"/>
        <v>35.340000000000003</v>
      </c>
      <c r="BX16" s="111"/>
      <c r="BY16" s="92" t="s">
        <v>434</v>
      </c>
      <c r="BZ16" s="106">
        <v>8.1161000000000012</v>
      </c>
      <c r="CA16" s="106">
        <v>11.4</v>
      </c>
    </row>
    <row r="17" spans="1:79" x14ac:dyDescent="0.2">
      <c r="A17" s="91">
        <v>1</v>
      </c>
      <c r="B17" s="91" t="s">
        <v>116</v>
      </c>
      <c r="C17" s="16"/>
      <c r="D17" s="91">
        <v>0.7</v>
      </c>
      <c r="E17" s="91">
        <v>0.7</v>
      </c>
      <c r="F17" s="91">
        <v>0</v>
      </c>
      <c r="G17" s="91">
        <v>0.7</v>
      </c>
      <c r="H17" s="91">
        <f t="shared" si="1"/>
        <v>0.34299999999999992</v>
      </c>
      <c r="I17" s="16"/>
      <c r="J17" s="91">
        <v>0.7</v>
      </c>
      <c r="K17" s="91">
        <v>0.7</v>
      </c>
      <c r="L17" s="91">
        <v>0</v>
      </c>
      <c r="M17" s="91">
        <v>0.05</v>
      </c>
      <c r="N17" s="91">
        <f t="shared" si="2"/>
        <v>2.4499999999999997E-2</v>
      </c>
      <c r="O17" s="16"/>
      <c r="P17" s="91">
        <v>0.7</v>
      </c>
      <c r="Q17" s="91">
        <v>0.7</v>
      </c>
      <c r="R17" s="91">
        <v>0</v>
      </c>
      <c r="S17" s="91">
        <v>0.65</v>
      </c>
      <c r="T17" s="102">
        <f t="shared" si="3"/>
        <v>0.31849999999999995</v>
      </c>
      <c r="U17" s="16"/>
      <c r="V17" s="92">
        <v>5.95</v>
      </c>
      <c r="W17" s="92">
        <v>0.2</v>
      </c>
      <c r="X17" s="92">
        <v>0.55000000000000004</v>
      </c>
      <c r="Y17" s="105">
        <f t="shared" si="4"/>
        <v>0.65450000000000019</v>
      </c>
      <c r="Z17" s="16"/>
      <c r="AA17" s="92">
        <v>5.95</v>
      </c>
      <c r="AB17" s="92">
        <v>0.2</v>
      </c>
      <c r="AC17" s="92">
        <v>0.05</v>
      </c>
      <c r="AD17" s="105">
        <f t="shared" si="5"/>
        <v>5.9500000000000011E-2</v>
      </c>
      <c r="AE17" s="16"/>
      <c r="AF17" s="92">
        <v>5.95</v>
      </c>
      <c r="AG17" s="92">
        <v>0.5</v>
      </c>
      <c r="AH17" s="106">
        <f t="shared" si="6"/>
        <v>5.95</v>
      </c>
      <c r="AI17" s="16"/>
      <c r="AJ17" s="92">
        <v>5.95</v>
      </c>
      <c r="AK17" s="92">
        <v>0.2</v>
      </c>
      <c r="AL17" s="92">
        <v>0.5</v>
      </c>
      <c r="AM17" s="105">
        <f t="shared" si="7"/>
        <v>0.59500000000000008</v>
      </c>
      <c r="AN17" s="16"/>
      <c r="AO17" s="92">
        <v>5.95</v>
      </c>
      <c r="AP17" s="92">
        <v>0.2</v>
      </c>
      <c r="AQ17" s="92">
        <v>0.2</v>
      </c>
      <c r="AR17" s="92">
        <v>0.5</v>
      </c>
      <c r="AS17" s="106">
        <f t="shared" si="8"/>
        <v>5.3549999999999995</v>
      </c>
      <c r="AT17" s="16"/>
      <c r="AU17" s="92">
        <v>5.95</v>
      </c>
      <c r="AV17" s="92">
        <v>0.2</v>
      </c>
      <c r="AW17" s="92">
        <v>0.6</v>
      </c>
      <c r="AX17" s="92">
        <f t="shared" si="9"/>
        <v>0.71400000000000008</v>
      </c>
      <c r="AY17" s="16"/>
      <c r="AZ17" s="92">
        <v>5.95</v>
      </c>
      <c r="BA17" s="92">
        <v>0.2</v>
      </c>
      <c r="BB17" s="92">
        <v>0.6</v>
      </c>
      <c r="BC17" s="106">
        <f t="shared" si="10"/>
        <v>8.33</v>
      </c>
      <c r="BD17" s="16"/>
      <c r="BE17" s="91" t="s">
        <v>149</v>
      </c>
      <c r="BF17" s="91" t="s">
        <v>115</v>
      </c>
      <c r="BG17" s="91">
        <v>0.15</v>
      </c>
      <c r="BH17" s="91">
        <v>0.3</v>
      </c>
      <c r="BI17" s="91">
        <v>3.35</v>
      </c>
      <c r="BJ17" s="102">
        <f t="shared" si="11"/>
        <v>0.15075</v>
      </c>
      <c r="BK17" s="16"/>
      <c r="BL17" s="91" t="s">
        <v>149</v>
      </c>
      <c r="BM17" s="91" t="s">
        <v>115</v>
      </c>
      <c r="BN17" s="91">
        <v>0.15</v>
      </c>
      <c r="BO17" s="91">
        <v>0.3</v>
      </c>
      <c r="BP17" s="91">
        <v>3.35</v>
      </c>
      <c r="BQ17" s="98">
        <f t="shared" si="12"/>
        <v>3.0149999999999997</v>
      </c>
      <c r="BS17" s="92" t="s">
        <v>434</v>
      </c>
      <c r="BT17" s="106">
        <v>8.1161000000000012</v>
      </c>
      <c r="BU17" s="106">
        <v>11.4</v>
      </c>
      <c r="BV17" s="92">
        <v>3.1</v>
      </c>
      <c r="BW17" s="92">
        <f t="shared" si="13"/>
        <v>35.340000000000003</v>
      </c>
      <c r="BX17" s="111"/>
      <c r="BY17" s="92" t="s">
        <v>439</v>
      </c>
      <c r="BZ17" s="106">
        <v>46.3</v>
      </c>
      <c r="CA17" s="106">
        <v>50.3</v>
      </c>
    </row>
    <row r="18" spans="1:79" x14ac:dyDescent="0.2">
      <c r="A18" s="91">
        <v>1</v>
      </c>
      <c r="B18" s="91" t="s">
        <v>114</v>
      </c>
      <c r="C18" s="16"/>
      <c r="D18" s="91">
        <v>0.8</v>
      </c>
      <c r="E18" s="91">
        <v>0.8</v>
      </c>
      <c r="F18" s="91">
        <v>0</v>
      </c>
      <c r="G18" s="91">
        <v>0.8</v>
      </c>
      <c r="H18" s="91">
        <f t="shared" si="1"/>
        <v>0.51200000000000012</v>
      </c>
      <c r="I18" s="16"/>
      <c r="J18" s="91">
        <v>0.8</v>
      </c>
      <c r="K18" s="91">
        <v>0.8</v>
      </c>
      <c r="L18" s="91">
        <v>0</v>
      </c>
      <c r="M18" s="91">
        <v>0.05</v>
      </c>
      <c r="N18" s="91">
        <f t="shared" si="2"/>
        <v>3.2000000000000008E-2</v>
      </c>
      <c r="O18" s="16"/>
      <c r="P18" s="91">
        <v>0.8</v>
      </c>
      <c r="Q18" s="91">
        <v>0.8</v>
      </c>
      <c r="R18" s="91">
        <v>0</v>
      </c>
      <c r="S18" s="91">
        <v>0.75</v>
      </c>
      <c r="T18" s="102">
        <f t="shared" si="3"/>
        <v>0.48000000000000009</v>
      </c>
      <c r="U18" s="16"/>
      <c r="V18" s="92">
        <v>5.95</v>
      </c>
      <c r="W18" s="92">
        <v>0.2</v>
      </c>
      <c r="X18" s="92">
        <v>0.55000000000000004</v>
      </c>
      <c r="Y18" s="105">
        <f t="shared" si="4"/>
        <v>0.65450000000000019</v>
      </c>
      <c r="Z18" s="16"/>
      <c r="AA18" s="92">
        <v>5.95</v>
      </c>
      <c r="AB18" s="92">
        <v>0.2</v>
      </c>
      <c r="AC18" s="92">
        <v>0.05</v>
      </c>
      <c r="AD18" s="105">
        <f t="shared" si="5"/>
        <v>5.9500000000000011E-2</v>
      </c>
      <c r="AE18" s="16"/>
      <c r="AF18" s="92">
        <v>5.95</v>
      </c>
      <c r="AG18" s="92">
        <v>0.5</v>
      </c>
      <c r="AH18" s="106">
        <f t="shared" si="6"/>
        <v>5.95</v>
      </c>
      <c r="AI18" s="16"/>
      <c r="AJ18" s="92">
        <v>5.95</v>
      </c>
      <c r="AK18" s="92">
        <v>0.2</v>
      </c>
      <c r="AL18" s="92">
        <v>0.5</v>
      </c>
      <c r="AM18" s="105">
        <f t="shared" si="7"/>
        <v>0.59500000000000008</v>
      </c>
      <c r="AN18" s="16"/>
      <c r="AO18" s="92">
        <v>5.95</v>
      </c>
      <c r="AP18" s="92">
        <v>0.2</v>
      </c>
      <c r="AQ18" s="92">
        <v>0.2</v>
      </c>
      <c r="AR18" s="92">
        <v>0.5</v>
      </c>
      <c r="AS18" s="106">
        <f t="shared" si="8"/>
        <v>5.3549999999999995</v>
      </c>
      <c r="AT18" s="16"/>
      <c r="AU18" s="92">
        <v>5.95</v>
      </c>
      <c r="AV18" s="92">
        <v>0.2</v>
      </c>
      <c r="AW18" s="92">
        <v>0.4</v>
      </c>
      <c r="AX18" s="92">
        <f t="shared" si="9"/>
        <v>0.47600000000000009</v>
      </c>
      <c r="AY18" s="16"/>
      <c r="AZ18" s="92">
        <v>5.95</v>
      </c>
      <c r="BA18" s="92">
        <v>0.2</v>
      </c>
      <c r="BB18" s="92">
        <v>0.4</v>
      </c>
      <c r="BC18" s="106">
        <f t="shared" si="10"/>
        <v>5.95</v>
      </c>
      <c r="BD18" s="16"/>
      <c r="BE18" s="91" t="s">
        <v>120</v>
      </c>
      <c r="BF18" s="91" t="s">
        <v>106</v>
      </c>
      <c r="BG18" s="91">
        <v>0.15</v>
      </c>
      <c r="BH18" s="91">
        <v>0.5</v>
      </c>
      <c r="BI18" s="91">
        <v>4.58</v>
      </c>
      <c r="BJ18" s="102">
        <f t="shared" si="11"/>
        <v>0.34349999999999997</v>
      </c>
      <c r="BK18" s="16"/>
      <c r="BL18" s="91" t="s">
        <v>120</v>
      </c>
      <c r="BM18" s="91" t="s">
        <v>106</v>
      </c>
      <c r="BN18" s="91">
        <v>0.15</v>
      </c>
      <c r="BO18" s="91">
        <v>0.5</v>
      </c>
      <c r="BP18" s="91">
        <v>4.58</v>
      </c>
      <c r="BQ18" s="98">
        <f t="shared" si="12"/>
        <v>5.9540000000000006</v>
      </c>
      <c r="BS18" s="92" t="s">
        <v>435</v>
      </c>
      <c r="BT18" s="106">
        <v>113.63200000000001</v>
      </c>
      <c r="BU18" s="106">
        <v>47.32</v>
      </c>
      <c r="BV18" s="92">
        <v>3.1</v>
      </c>
      <c r="BW18" s="92">
        <f t="shared" si="13"/>
        <v>146.69200000000001</v>
      </c>
      <c r="BX18" s="111"/>
      <c r="BY18" s="92" t="s">
        <v>440</v>
      </c>
      <c r="BZ18" s="106">
        <v>17.580000000000002</v>
      </c>
      <c r="CA18" s="106"/>
    </row>
    <row r="19" spans="1:79" x14ac:dyDescent="0.2">
      <c r="A19" s="91">
        <v>1</v>
      </c>
      <c r="B19" s="91" t="s">
        <v>116</v>
      </c>
      <c r="C19" s="16"/>
      <c r="D19" s="91">
        <v>0.7</v>
      </c>
      <c r="E19" s="91">
        <v>0.7</v>
      </c>
      <c r="F19" s="91">
        <v>0</v>
      </c>
      <c r="G19" s="91">
        <v>0.7</v>
      </c>
      <c r="H19" s="91">
        <f t="shared" si="1"/>
        <v>0.34299999999999992</v>
      </c>
      <c r="I19" s="16"/>
      <c r="J19" s="91">
        <v>0.7</v>
      </c>
      <c r="K19" s="91">
        <v>0.7</v>
      </c>
      <c r="L19" s="91">
        <v>0</v>
      </c>
      <c r="M19" s="91">
        <v>0.05</v>
      </c>
      <c r="N19" s="91">
        <f t="shared" si="2"/>
        <v>2.4499999999999997E-2</v>
      </c>
      <c r="O19" s="16"/>
      <c r="P19" s="91">
        <v>0.7</v>
      </c>
      <c r="Q19" s="91">
        <v>0.7</v>
      </c>
      <c r="R19" s="91">
        <v>0</v>
      </c>
      <c r="S19" s="91">
        <v>0.65</v>
      </c>
      <c r="T19" s="102">
        <f t="shared" si="3"/>
        <v>0.31849999999999995</v>
      </c>
      <c r="U19" s="16"/>
      <c r="V19" s="92">
        <v>5.95</v>
      </c>
      <c r="W19" s="92">
        <v>0.2</v>
      </c>
      <c r="X19" s="92">
        <v>0.55000000000000004</v>
      </c>
      <c r="Y19" s="105">
        <f t="shared" si="4"/>
        <v>0.65450000000000019</v>
      </c>
      <c r="Z19" s="16"/>
      <c r="AA19" s="92">
        <v>5.95</v>
      </c>
      <c r="AB19" s="92">
        <v>0.2</v>
      </c>
      <c r="AC19" s="92">
        <v>0.05</v>
      </c>
      <c r="AD19" s="105">
        <f t="shared" si="5"/>
        <v>5.9500000000000011E-2</v>
      </c>
      <c r="AE19" s="16"/>
      <c r="AF19" s="92">
        <v>5.95</v>
      </c>
      <c r="AG19" s="92">
        <v>0.5</v>
      </c>
      <c r="AH19" s="106">
        <f t="shared" si="6"/>
        <v>5.95</v>
      </c>
      <c r="AI19" s="16"/>
      <c r="AJ19" s="92">
        <v>5.95</v>
      </c>
      <c r="AK19" s="92">
        <v>0.2</v>
      </c>
      <c r="AL19" s="92">
        <v>0.5</v>
      </c>
      <c r="AM19" s="105">
        <f t="shared" si="7"/>
        <v>0.59500000000000008</v>
      </c>
      <c r="AN19" s="16"/>
      <c r="AO19" s="92">
        <v>5.95</v>
      </c>
      <c r="AP19" s="92">
        <v>0.2</v>
      </c>
      <c r="AQ19" s="92">
        <v>0.2</v>
      </c>
      <c r="AR19" s="92">
        <v>0.5</v>
      </c>
      <c r="AS19" s="106">
        <f t="shared" si="8"/>
        <v>5.3549999999999995</v>
      </c>
      <c r="AT19" s="16"/>
      <c r="AU19" s="92">
        <v>5.95</v>
      </c>
      <c r="AV19" s="92">
        <v>0.2</v>
      </c>
      <c r="AW19" s="92">
        <v>0.4</v>
      </c>
      <c r="AX19" s="92">
        <f t="shared" si="9"/>
        <v>0.47600000000000009</v>
      </c>
      <c r="AY19" s="16"/>
      <c r="AZ19" s="92">
        <v>5.95</v>
      </c>
      <c r="BA19" s="92">
        <v>0.2</v>
      </c>
      <c r="BB19" s="92">
        <v>0.4</v>
      </c>
      <c r="BC19" s="106">
        <f t="shared" si="10"/>
        <v>5.95</v>
      </c>
      <c r="BD19" s="16"/>
      <c r="BE19" s="91" t="s">
        <v>150</v>
      </c>
      <c r="BF19" s="91" t="s">
        <v>115</v>
      </c>
      <c r="BG19" s="91">
        <v>0.15</v>
      </c>
      <c r="BH19" s="91">
        <v>0.3</v>
      </c>
      <c r="BI19" s="91">
        <v>3.35</v>
      </c>
      <c r="BJ19" s="102">
        <f t="shared" si="11"/>
        <v>0.15075</v>
      </c>
      <c r="BK19" s="16"/>
      <c r="BL19" s="91" t="s">
        <v>150</v>
      </c>
      <c r="BM19" s="91" t="s">
        <v>115</v>
      </c>
      <c r="BN19" s="91">
        <v>0.15</v>
      </c>
      <c r="BO19" s="91">
        <v>0.3</v>
      </c>
      <c r="BP19" s="91">
        <v>3.35</v>
      </c>
      <c r="BQ19" s="98">
        <f t="shared" si="12"/>
        <v>3.0149999999999997</v>
      </c>
      <c r="BS19" s="92" t="s">
        <v>436</v>
      </c>
      <c r="BT19" s="106">
        <v>33.5</v>
      </c>
      <c r="BU19" s="106">
        <v>23.4</v>
      </c>
      <c r="BV19" s="92">
        <v>3.1</v>
      </c>
      <c r="BW19" s="92">
        <f t="shared" si="13"/>
        <v>72.539999999999992</v>
      </c>
      <c r="BX19" s="111"/>
      <c r="BY19" s="92" t="s">
        <v>441</v>
      </c>
      <c r="BZ19" s="106">
        <v>17.580000000000002</v>
      </c>
      <c r="CA19" s="106"/>
    </row>
    <row r="20" spans="1:79" x14ac:dyDescent="0.2">
      <c r="A20" s="91">
        <v>1</v>
      </c>
      <c r="B20" s="91" t="s">
        <v>116</v>
      </c>
      <c r="C20" s="16"/>
      <c r="D20" s="91">
        <v>0.7</v>
      </c>
      <c r="E20" s="91">
        <v>0.7</v>
      </c>
      <c r="F20" s="91">
        <v>0</v>
      </c>
      <c r="G20" s="91">
        <v>0.7</v>
      </c>
      <c r="H20" s="91">
        <f t="shared" si="1"/>
        <v>0.34299999999999992</v>
      </c>
      <c r="I20" s="16"/>
      <c r="J20" s="91">
        <v>0.7</v>
      </c>
      <c r="K20" s="91">
        <v>0.7</v>
      </c>
      <c r="L20" s="91">
        <v>0</v>
      </c>
      <c r="M20" s="91">
        <v>0.05</v>
      </c>
      <c r="N20" s="91">
        <f t="shared" si="2"/>
        <v>2.4499999999999997E-2</v>
      </c>
      <c r="O20" s="16"/>
      <c r="P20" s="91">
        <v>0.7</v>
      </c>
      <c r="Q20" s="91">
        <v>0.7</v>
      </c>
      <c r="R20" s="91">
        <v>0</v>
      </c>
      <c r="S20" s="91">
        <v>0.65</v>
      </c>
      <c r="T20" s="102">
        <f t="shared" si="3"/>
        <v>0.31849999999999995</v>
      </c>
      <c r="U20" s="16"/>
      <c r="V20" s="92">
        <v>5.95</v>
      </c>
      <c r="W20" s="92">
        <v>0.2</v>
      </c>
      <c r="X20" s="92">
        <v>0.55000000000000004</v>
      </c>
      <c r="Y20" s="105">
        <f t="shared" si="4"/>
        <v>0.65450000000000019</v>
      </c>
      <c r="Z20" s="16"/>
      <c r="AA20" s="92">
        <v>5.95</v>
      </c>
      <c r="AB20" s="92">
        <v>0.2</v>
      </c>
      <c r="AC20" s="92">
        <v>0.05</v>
      </c>
      <c r="AD20" s="105">
        <f t="shared" si="5"/>
        <v>5.9500000000000011E-2</v>
      </c>
      <c r="AE20" s="16"/>
      <c r="AF20" s="92">
        <v>5.95</v>
      </c>
      <c r="AG20" s="92">
        <v>0.5</v>
      </c>
      <c r="AH20" s="106">
        <f t="shared" si="6"/>
        <v>5.95</v>
      </c>
      <c r="AI20" s="16"/>
      <c r="AJ20" s="92">
        <v>5.95</v>
      </c>
      <c r="AK20" s="92">
        <v>0.2</v>
      </c>
      <c r="AL20" s="92">
        <v>0.5</v>
      </c>
      <c r="AM20" s="105">
        <f t="shared" si="7"/>
        <v>0.59500000000000008</v>
      </c>
      <c r="AN20" s="16"/>
      <c r="AO20" s="92">
        <v>5.95</v>
      </c>
      <c r="AP20" s="92">
        <v>0.2</v>
      </c>
      <c r="AQ20" s="92">
        <v>0.2</v>
      </c>
      <c r="AR20" s="92">
        <v>0.5</v>
      </c>
      <c r="AS20" s="106">
        <f t="shared" si="8"/>
        <v>5.3549999999999995</v>
      </c>
      <c r="AT20" s="16"/>
      <c r="AU20" s="92">
        <v>5.95</v>
      </c>
      <c r="AV20" s="92">
        <v>0.2</v>
      </c>
      <c r="AW20" s="92">
        <v>0.4</v>
      </c>
      <c r="AX20" s="92">
        <f t="shared" si="9"/>
        <v>0.47600000000000009</v>
      </c>
      <c r="AY20" s="16"/>
      <c r="AZ20" s="92">
        <v>5.95</v>
      </c>
      <c r="BA20" s="92">
        <v>0.2</v>
      </c>
      <c r="BB20" s="92">
        <v>0.4</v>
      </c>
      <c r="BC20" s="106">
        <f t="shared" si="10"/>
        <v>5.95</v>
      </c>
      <c r="BD20" s="16"/>
      <c r="BE20" s="91" t="s">
        <v>151</v>
      </c>
      <c r="BF20" s="91" t="s">
        <v>115</v>
      </c>
      <c r="BG20" s="91">
        <v>0.15</v>
      </c>
      <c r="BH20" s="91">
        <v>0.3</v>
      </c>
      <c r="BI20" s="91">
        <v>3.35</v>
      </c>
      <c r="BJ20" s="102">
        <f t="shared" si="11"/>
        <v>0.15075</v>
      </c>
      <c r="BK20" s="16"/>
      <c r="BL20" s="91" t="s">
        <v>151</v>
      </c>
      <c r="BM20" s="91" t="s">
        <v>115</v>
      </c>
      <c r="BN20" s="91">
        <v>0.15</v>
      </c>
      <c r="BO20" s="91">
        <v>0.3</v>
      </c>
      <c r="BP20" s="91">
        <v>3.35</v>
      </c>
      <c r="BQ20" s="98">
        <f t="shared" si="12"/>
        <v>3.0149999999999997</v>
      </c>
      <c r="BS20" s="92" t="s">
        <v>437</v>
      </c>
      <c r="BT20" s="106">
        <v>10.34</v>
      </c>
      <c r="BU20" s="106">
        <v>13.6</v>
      </c>
      <c r="BV20" s="92">
        <v>3.1</v>
      </c>
      <c r="BW20" s="92">
        <f t="shared" si="13"/>
        <v>42.16</v>
      </c>
      <c r="BX20" s="111"/>
      <c r="BY20" s="92" t="s">
        <v>447</v>
      </c>
      <c r="BZ20" s="106">
        <v>42.839999999999996</v>
      </c>
      <c r="CA20" s="106">
        <v>26.28</v>
      </c>
    </row>
    <row r="21" spans="1:79" x14ac:dyDescent="0.2">
      <c r="A21" s="91">
        <v>1</v>
      </c>
      <c r="B21" s="91" t="s">
        <v>116</v>
      </c>
      <c r="C21" s="16"/>
      <c r="D21" s="91">
        <v>0.7</v>
      </c>
      <c r="E21" s="91">
        <v>0.7</v>
      </c>
      <c r="F21" s="91">
        <v>0</v>
      </c>
      <c r="G21" s="91">
        <v>0.7</v>
      </c>
      <c r="H21" s="91">
        <f t="shared" si="1"/>
        <v>0.34299999999999992</v>
      </c>
      <c r="I21" s="16"/>
      <c r="J21" s="91">
        <v>0.7</v>
      </c>
      <c r="K21" s="91">
        <v>0.7</v>
      </c>
      <c r="L21" s="91">
        <v>0</v>
      </c>
      <c r="M21" s="91">
        <v>0.05</v>
      </c>
      <c r="N21" s="91">
        <f t="shared" si="2"/>
        <v>2.4499999999999997E-2</v>
      </c>
      <c r="O21" s="16"/>
      <c r="P21" s="91">
        <v>0.7</v>
      </c>
      <c r="Q21" s="91">
        <v>0.7</v>
      </c>
      <c r="R21" s="91">
        <v>0</v>
      </c>
      <c r="S21" s="91">
        <v>0.65</v>
      </c>
      <c r="T21" s="102">
        <f t="shared" si="3"/>
        <v>0.31849999999999995</v>
      </c>
      <c r="U21" s="16"/>
      <c r="V21" s="92">
        <v>36.450000000000003</v>
      </c>
      <c r="W21" s="92">
        <v>0.2</v>
      </c>
      <c r="X21" s="92">
        <v>0.55000000000000004</v>
      </c>
      <c r="Y21" s="105">
        <f t="shared" si="4"/>
        <v>4.009500000000001</v>
      </c>
      <c r="Z21" s="16"/>
      <c r="AA21" s="92">
        <v>36.450000000000003</v>
      </c>
      <c r="AB21" s="92">
        <v>0.2</v>
      </c>
      <c r="AC21" s="92">
        <v>0.05</v>
      </c>
      <c r="AD21" s="105">
        <f t="shared" si="5"/>
        <v>0.36450000000000005</v>
      </c>
      <c r="AE21" s="16"/>
      <c r="AF21" s="92">
        <v>36.450000000000003</v>
      </c>
      <c r="AG21" s="92">
        <v>0.5</v>
      </c>
      <c r="AH21" s="106">
        <f t="shared" si="6"/>
        <v>36.450000000000003</v>
      </c>
      <c r="AI21" s="16"/>
      <c r="AJ21" s="92">
        <v>36.450000000000003</v>
      </c>
      <c r="AK21" s="92">
        <v>0.2</v>
      </c>
      <c r="AL21" s="92">
        <v>0.5</v>
      </c>
      <c r="AM21" s="105">
        <f t="shared" si="7"/>
        <v>3.6450000000000005</v>
      </c>
      <c r="AN21" s="16"/>
      <c r="AO21" s="92">
        <v>36.450000000000003</v>
      </c>
      <c r="AP21" s="92">
        <v>0.2</v>
      </c>
      <c r="AQ21" s="92">
        <v>0.2</v>
      </c>
      <c r="AR21" s="92">
        <v>0.5</v>
      </c>
      <c r="AS21" s="106">
        <f t="shared" si="8"/>
        <v>32.805</v>
      </c>
      <c r="AT21" s="16"/>
      <c r="AU21" s="92">
        <v>36.450000000000003</v>
      </c>
      <c r="AV21" s="92">
        <v>0.2</v>
      </c>
      <c r="AW21" s="92">
        <v>0.6</v>
      </c>
      <c r="AX21" s="92">
        <f t="shared" si="9"/>
        <v>4.3740000000000006</v>
      </c>
      <c r="AY21" s="16"/>
      <c r="AZ21" s="92">
        <v>36.450000000000003</v>
      </c>
      <c r="BA21" s="92">
        <v>0.2</v>
      </c>
      <c r="BB21" s="92">
        <v>0.6</v>
      </c>
      <c r="BC21" s="106">
        <f t="shared" si="10"/>
        <v>51.03</v>
      </c>
      <c r="BD21" s="16"/>
      <c r="BE21" s="91" t="s">
        <v>152</v>
      </c>
      <c r="BF21" s="91" t="s">
        <v>115</v>
      </c>
      <c r="BG21" s="91">
        <v>0.15</v>
      </c>
      <c r="BH21" s="91">
        <v>0.3</v>
      </c>
      <c r="BI21" s="91">
        <v>3.35</v>
      </c>
      <c r="BJ21" s="102">
        <f t="shared" si="11"/>
        <v>0.15075</v>
      </c>
      <c r="BK21" s="16"/>
      <c r="BL21" s="91" t="s">
        <v>152</v>
      </c>
      <c r="BM21" s="91" t="s">
        <v>115</v>
      </c>
      <c r="BN21" s="91">
        <v>0.15</v>
      </c>
      <c r="BO21" s="91">
        <v>0.3</v>
      </c>
      <c r="BP21" s="91">
        <v>3.35</v>
      </c>
      <c r="BQ21" s="98">
        <f t="shared" si="12"/>
        <v>3.0149999999999997</v>
      </c>
      <c r="BS21" s="92" t="s">
        <v>438</v>
      </c>
      <c r="BT21" s="106">
        <v>10.34</v>
      </c>
      <c r="BU21" s="106">
        <v>13.6</v>
      </c>
      <c r="BV21" s="92">
        <v>3.1</v>
      </c>
      <c r="BW21" s="92">
        <f t="shared" si="13"/>
        <v>42.16</v>
      </c>
      <c r="BX21" s="111"/>
      <c r="BY21" s="92" t="s">
        <v>448</v>
      </c>
      <c r="BZ21" s="106">
        <v>43.26</v>
      </c>
      <c r="CA21" s="106">
        <v>26.42</v>
      </c>
    </row>
    <row r="22" spans="1:79" x14ac:dyDescent="0.2">
      <c r="A22" s="91">
        <v>1</v>
      </c>
      <c r="B22" s="91" t="s">
        <v>114</v>
      </c>
      <c r="C22" s="16"/>
      <c r="D22" s="91">
        <v>0.8</v>
      </c>
      <c r="E22" s="91">
        <v>0.8</v>
      </c>
      <c r="F22" s="91">
        <v>0</v>
      </c>
      <c r="G22" s="91">
        <v>0.8</v>
      </c>
      <c r="H22" s="91">
        <f t="shared" si="1"/>
        <v>0.51200000000000012</v>
      </c>
      <c r="I22" s="16"/>
      <c r="J22" s="91">
        <v>0.8</v>
      </c>
      <c r="K22" s="91">
        <v>0.8</v>
      </c>
      <c r="L22" s="91">
        <v>0</v>
      </c>
      <c r="M22" s="91">
        <v>0.05</v>
      </c>
      <c r="N22" s="91">
        <f t="shared" si="2"/>
        <v>3.2000000000000008E-2</v>
      </c>
      <c r="O22" s="16"/>
      <c r="P22" s="91">
        <v>0.8</v>
      </c>
      <c r="Q22" s="91">
        <v>0.8</v>
      </c>
      <c r="R22" s="91">
        <v>0</v>
      </c>
      <c r="S22" s="91">
        <v>0.75</v>
      </c>
      <c r="T22" s="102">
        <f t="shared" si="3"/>
        <v>0.48000000000000009</v>
      </c>
      <c r="U22" s="16"/>
      <c r="V22" s="92">
        <v>23.1</v>
      </c>
      <c r="W22" s="92">
        <v>0.2</v>
      </c>
      <c r="X22" s="92">
        <v>0.55000000000000004</v>
      </c>
      <c r="Y22" s="105">
        <f t="shared" si="4"/>
        <v>2.5410000000000004</v>
      </c>
      <c r="Z22" s="16"/>
      <c r="AA22" s="92">
        <v>23.1</v>
      </c>
      <c r="AB22" s="92">
        <v>0.2</v>
      </c>
      <c r="AC22" s="92">
        <v>0.05</v>
      </c>
      <c r="AD22" s="105">
        <f t="shared" si="5"/>
        <v>0.23100000000000001</v>
      </c>
      <c r="AE22" s="16"/>
      <c r="AF22" s="92">
        <v>23.1</v>
      </c>
      <c r="AG22" s="92">
        <v>0.5</v>
      </c>
      <c r="AH22" s="106">
        <f t="shared" si="6"/>
        <v>23.1</v>
      </c>
      <c r="AI22" s="16"/>
      <c r="AJ22" s="92">
        <v>23.1</v>
      </c>
      <c r="AK22" s="92">
        <v>0.2</v>
      </c>
      <c r="AL22" s="92">
        <v>0.5</v>
      </c>
      <c r="AM22" s="105">
        <f t="shared" si="7"/>
        <v>2.31</v>
      </c>
      <c r="AN22" s="16"/>
      <c r="AO22" s="92">
        <v>23.1</v>
      </c>
      <c r="AP22" s="92">
        <v>0.2</v>
      </c>
      <c r="AQ22" s="92">
        <v>0.2</v>
      </c>
      <c r="AR22" s="92">
        <v>0.5</v>
      </c>
      <c r="AS22" s="106">
        <f t="shared" si="8"/>
        <v>20.79</v>
      </c>
      <c r="AT22" s="16"/>
      <c r="AU22" s="92">
        <v>23.1</v>
      </c>
      <c r="AV22" s="92">
        <v>0.2</v>
      </c>
      <c r="AW22" s="92">
        <v>0.5</v>
      </c>
      <c r="AX22" s="92">
        <f t="shared" si="9"/>
        <v>2.31</v>
      </c>
      <c r="AY22" s="16"/>
      <c r="AZ22" s="92">
        <v>23.1</v>
      </c>
      <c r="BA22" s="92">
        <v>0.2</v>
      </c>
      <c r="BB22" s="92">
        <v>0.5</v>
      </c>
      <c r="BC22" s="106">
        <f t="shared" si="10"/>
        <v>27.720000000000002</v>
      </c>
      <c r="BD22" s="16"/>
      <c r="BE22" s="91" t="s">
        <v>121</v>
      </c>
      <c r="BF22" s="91" t="s">
        <v>106</v>
      </c>
      <c r="BG22" s="91">
        <v>0.15</v>
      </c>
      <c r="BH22" s="91">
        <v>0.5</v>
      </c>
      <c r="BI22" s="91">
        <v>3.35</v>
      </c>
      <c r="BJ22" s="102">
        <f t="shared" si="11"/>
        <v>0.25124999999999997</v>
      </c>
      <c r="BK22" s="16"/>
      <c r="BL22" s="91" t="s">
        <v>121</v>
      </c>
      <c r="BM22" s="91" t="s">
        <v>106</v>
      </c>
      <c r="BN22" s="91">
        <v>0.15</v>
      </c>
      <c r="BO22" s="91">
        <v>0.5</v>
      </c>
      <c r="BP22" s="91">
        <v>3.35</v>
      </c>
      <c r="BQ22" s="98">
        <f t="shared" si="12"/>
        <v>4.3550000000000004</v>
      </c>
      <c r="BS22" s="92" t="s">
        <v>439</v>
      </c>
      <c r="BT22" s="106">
        <v>46.3</v>
      </c>
      <c r="BU22" s="106">
        <v>50.3</v>
      </c>
      <c r="BV22" s="92">
        <v>3.1</v>
      </c>
      <c r="BW22" s="92">
        <f t="shared" si="13"/>
        <v>155.93</v>
      </c>
      <c r="BX22" s="111"/>
      <c r="BY22" s="92" t="s">
        <v>449</v>
      </c>
      <c r="BZ22" s="106">
        <v>43.14</v>
      </c>
      <c r="CA22" s="106">
        <v>26.380000000000003</v>
      </c>
    </row>
    <row r="23" spans="1:79" x14ac:dyDescent="0.2">
      <c r="A23" s="91">
        <v>1</v>
      </c>
      <c r="B23" s="91" t="s">
        <v>116</v>
      </c>
      <c r="C23" s="16"/>
      <c r="D23" s="91">
        <v>0.7</v>
      </c>
      <c r="E23" s="91">
        <v>0.7</v>
      </c>
      <c r="F23" s="91">
        <v>0</v>
      </c>
      <c r="G23" s="91">
        <v>0.7</v>
      </c>
      <c r="H23" s="91">
        <f t="shared" si="1"/>
        <v>0.34299999999999992</v>
      </c>
      <c r="I23" s="16"/>
      <c r="J23" s="91">
        <v>0.7</v>
      </c>
      <c r="K23" s="91">
        <v>0.7</v>
      </c>
      <c r="L23" s="91">
        <v>0</v>
      </c>
      <c r="M23" s="91">
        <v>0.05</v>
      </c>
      <c r="N23" s="91">
        <f t="shared" si="2"/>
        <v>2.4499999999999997E-2</v>
      </c>
      <c r="O23" s="16"/>
      <c r="P23" s="91">
        <v>0.7</v>
      </c>
      <c r="Q23" s="91">
        <v>0.7</v>
      </c>
      <c r="R23" s="91">
        <v>0</v>
      </c>
      <c r="S23" s="91">
        <v>0.65</v>
      </c>
      <c r="T23" s="102">
        <f t="shared" si="3"/>
        <v>0.31849999999999995</v>
      </c>
      <c r="U23" s="16"/>
      <c r="V23" s="92">
        <v>36.64</v>
      </c>
      <c r="W23" s="92">
        <v>0.2</v>
      </c>
      <c r="X23" s="92">
        <v>0.55000000000000004</v>
      </c>
      <c r="Y23" s="105">
        <f t="shared" si="4"/>
        <v>4.0304000000000002</v>
      </c>
      <c r="Z23" s="16"/>
      <c r="AA23" s="92">
        <v>36.64</v>
      </c>
      <c r="AB23" s="92">
        <v>0.2</v>
      </c>
      <c r="AC23" s="92">
        <v>0.05</v>
      </c>
      <c r="AD23" s="105">
        <f t="shared" si="5"/>
        <v>0.36640000000000006</v>
      </c>
      <c r="AE23" s="16"/>
      <c r="AF23" s="92">
        <v>36.64</v>
      </c>
      <c r="AG23" s="92">
        <v>0.5</v>
      </c>
      <c r="AH23" s="106">
        <f t="shared" si="6"/>
        <v>36.64</v>
      </c>
      <c r="AI23" s="16"/>
      <c r="AJ23" s="92">
        <v>36.64</v>
      </c>
      <c r="AK23" s="92">
        <v>0.2</v>
      </c>
      <c r="AL23" s="92">
        <v>0.5</v>
      </c>
      <c r="AM23" s="105">
        <f t="shared" si="7"/>
        <v>3.6640000000000001</v>
      </c>
      <c r="AN23" s="16"/>
      <c r="AO23" s="92">
        <v>36.64</v>
      </c>
      <c r="AP23" s="92">
        <v>0.2</v>
      </c>
      <c r="AQ23" s="92">
        <v>0.2</v>
      </c>
      <c r="AR23" s="92">
        <v>0.5</v>
      </c>
      <c r="AS23" s="106">
        <f t="shared" si="8"/>
        <v>32.975999999999999</v>
      </c>
      <c r="AT23" s="16"/>
      <c r="AU23" s="92">
        <v>36.64</v>
      </c>
      <c r="AV23" s="92">
        <v>0.2</v>
      </c>
      <c r="AW23" s="92">
        <v>0.4</v>
      </c>
      <c r="AX23" s="92">
        <f t="shared" si="9"/>
        <v>2.9312000000000005</v>
      </c>
      <c r="AY23" s="16"/>
      <c r="AZ23" s="92">
        <v>36.64</v>
      </c>
      <c r="BA23" s="92">
        <v>0.2</v>
      </c>
      <c r="BB23" s="92">
        <v>0.4</v>
      </c>
      <c r="BC23" s="106">
        <f t="shared" si="10"/>
        <v>36.64</v>
      </c>
      <c r="BD23" s="16"/>
      <c r="BE23" s="91" t="s">
        <v>153</v>
      </c>
      <c r="BF23" s="91" t="s">
        <v>115</v>
      </c>
      <c r="BG23" s="91">
        <v>0.15</v>
      </c>
      <c r="BH23" s="91">
        <v>0.3</v>
      </c>
      <c r="BI23" s="91">
        <v>3.35</v>
      </c>
      <c r="BJ23" s="102">
        <f t="shared" si="11"/>
        <v>0.15075</v>
      </c>
      <c r="BK23" s="16"/>
      <c r="BL23" s="91" t="s">
        <v>153</v>
      </c>
      <c r="BM23" s="91" t="s">
        <v>115</v>
      </c>
      <c r="BN23" s="91">
        <v>0.15</v>
      </c>
      <c r="BO23" s="91">
        <v>0.3</v>
      </c>
      <c r="BP23" s="91">
        <v>3.35</v>
      </c>
      <c r="BQ23" s="98">
        <f t="shared" si="12"/>
        <v>3.0149999999999997</v>
      </c>
      <c r="BS23" s="92" t="s">
        <v>440</v>
      </c>
      <c r="BT23" s="106">
        <v>17.580000000000002</v>
      </c>
      <c r="BU23" s="106">
        <v>17.86</v>
      </c>
      <c r="BV23" s="92">
        <v>3.1</v>
      </c>
      <c r="BW23" s="92">
        <f t="shared" si="13"/>
        <v>55.366</v>
      </c>
      <c r="BX23" s="111"/>
      <c r="BY23" s="92" t="s">
        <v>450</v>
      </c>
      <c r="BZ23" s="106">
        <v>43.14</v>
      </c>
      <c r="CA23" s="106">
        <v>26.380000000000003</v>
      </c>
    </row>
    <row r="24" spans="1:79" x14ac:dyDescent="0.2">
      <c r="A24" s="91">
        <v>1</v>
      </c>
      <c r="B24" s="91" t="s">
        <v>114</v>
      </c>
      <c r="C24" s="16"/>
      <c r="D24" s="91">
        <v>0.8</v>
      </c>
      <c r="E24" s="91">
        <v>0.8</v>
      </c>
      <c r="F24" s="91">
        <v>0</v>
      </c>
      <c r="G24" s="91">
        <v>0.8</v>
      </c>
      <c r="H24" s="91">
        <f t="shared" si="1"/>
        <v>0.51200000000000012</v>
      </c>
      <c r="I24" s="16"/>
      <c r="J24" s="91">
        <v>0.8</v>
      </c>
      <c r="K24" s="91">
        <v>0.8</v>
      </c>
      <c r="L24" s="91">
        <v>0</v>
      </c>
      <c r="M24" s="91">
        <v>0.05</v>
      </c>
      <c r="N24" s="91">
        <f t="shared" si="2"/>
        <v>3.2000000000000008E-2</v>
      </c>
      <c r="O24" s="16"/>
      <c r="P24" s="91">
        <v>0.8</v>
      </c>
      <c r="Q24" s="91">
        <v>0.8</v>
      </c>
      <c r="R24" s="91">
        <v>0</v>
      </c>
      <c r="S24" s="91">
        <v>0.75</v>
      </c>
      <c r="T24" s="102">
        <f t="shared" si="3"/>
        <v>0.48000000000000009</v>
      </c>
      <c r="U24" s="16"/>
      <c r="V24" s="92">
        <v>11.58</v>
      </c>
      <c r="W24" s="92">
        <v>0.2</v>
      </c>
      <c r="X24" s="92">
        <v>0.55000000000000004</v>
      </c>
      <c r="Y24" s="105">
        <f t="shared" ref="Y24" si="16">V24*W24*X24</f>
        <v>1.2738000000000003</v>
      </c>
      <c r="Z24" s="16"/>
      <c r="AA24" s="92">
        <v>11.58</v>
      </c>
      <c r="AB24" s="92">
        <v>0.2</v>
      </c>
      <c r="AC24" s="92">
        <v>0.05</v>
      </c>
      <c r="AD24" s="105">
        <f t="shared" si="5"/>
        <v>0.11580000000000001</v>
      </c>
      <c r="AE24" s="16"/>
      <c r="AF24" s="92">
        <v>11.58</v>
      </c>
      <c r="AG24" s="92">
        <v>0.5</v>
      </c>
      <c r="AH24" s="106">
        <f t="shared" si="6"/>
        <v>11.58</v>
      </c>
      <c r="AI24" s="16"/>
      <c r="AJ24" s="92">
        <v>11.58</v>
      </c>
      <c r="AK24" s="92">
        <v>0.2</v>
      </c>
      <c r="AL24" s="92">
        <v>0.5</v>
      </c>
      <c r="AM24" s="105">
        <f t="shared" si="7"/>
        <v>1.1580000000000001</v>
      </c>
      <c r="AN24" s="16"/>
      <c r="AO24" s="92">
        <v>11.58</v>
      </c>
      <c r="AP24" s="92">
        <v>0.2</v>
      </c>
      <c r="AQ24" s="92">
        <v>0.2</v>
      </c>
      <c r="AR24" s="92">
        <v>0.5</v>
      </c>
      <c r="AS24" s="106">
        <f t="shared" si="8"/>
        <v>10.421999999999999</v>
      </c>
      <c r="AT24" s="16"/>
      <c r="AU24" s="92">
        <v>11.58</v>
      </c>
      <c r="AV24" s="92">
        <v>0.2</v>
      </c>
      <c r="AW24" s="92">
        <v>0.7</v>
      </c>
      <c r="AX24" s="92">
        <f t="shared" si="9"/>
        <v>1.6212000000000002</v>
      </c>
      <c r="AY24" s="16"/>
      <c r="AZ24" s="92">
        <v>11.58</v>
      </c>
      <c r="BA24" s="92">
        <v>0.2</v>
      </c>
      <c r="BB24" s="92">
        <v>0.7</v>
      </c>
      <c r="BC24" s="106">
        <f t="shared" si="10"/>
        <v>18.527999999999999</v>
      </c>
      <c r="BD24" s="16"/>
      <c r="BE24" s="91" t="s">
        <v>122</v>
      </c>
      <c r="BF24" s="91" t="s">
        <v>106</v>
      </c>
      <c r="BG24" s="91">
        <v>0.15</v>
      </c>
      <c r="BH24" s="91">
        <v>0.5</v>
      </c>
      <c r="BI24" s="91">
        <v>4.58</v>
      </c>
      <c r="BJ24" s="102">
        <f t="shared" si="11"/>
        <v>0.34349999999999997</v>
      </c>
      <c r="BK24" s="16"/>
      <c r="BL24" s="91" t="s">
        <v>122</v>
      </c>
      <c r="BM24" s="91" t="s">
        <v>106</v>
      </c>
      <c r="BN24" s="91">
        <v>0.15</v>
      </c>
      <c r="BO24" s="91">
        <v>0.5</v>
      </c>
      <c r="BP24" s="91">
        <v>4.58</v>
      </c>
      <c r="BQ24" s="98">
        <f t="shared" si="12"/>
        <v>5.9540000000000006</v>
      </c>
      <c r="BS24" s="92" t="s">
        <v>441</v>
      </c>
      <c r="BT24" s="106">
        <v>17.580000000000002</v>
      </c>
      <c r="BU24" s="106">
        <v>17.86</v>
      </c>
      <c r="BV24" s="92">
        <v>3.1</v>
      </c>
      <c r="BW24" s="92">
        <f t="shared" si="13"/>
        <v>55.366</v>
      </c>
      <c r="BX24" s="111"/>
      <c r="BY24" s="92" t="s">
        <v>451</v>
      </c>
      <c r="BZ24" s="106">
        <v>43.26</v>
      </c>
      <c r="CA24" s="106">
        <v>26.42</v>
      </c>
    </row>
    <row r="25" spans="1:79" x14ac:dyDescent="0.2">
      <c r="A25" s="91">
        <v>1</v>
      </c>
      <c r="B25" s="91" t="s">
        <v>116</v>
      </c>
      <c r="C25" s="16"/>
      <c r="D25" s="91">
        <v>0.7</v>
      </c>
      <c r="E25" s="91">
        <v>0.7</v>
      </c>
      <c r="F25" s="91">
        <v>0</v>
      </c>
      <c r="G25" s="91">
        <v>0.7</v>
      </c>
      <c r="H25" s="91">
        <f t="shared" si="1"/>
        <v>0.34299999999999992</v>
      </c>
      <c r="I25" s="16"/>
      <c r="J25" s="91">
        <v>0.7</v>
      </c>
      <c r="K25" s="91">
        <v>0.7</v>
      </c>
      <c r="L25" s="91">
        <v>0</v>
      </c>
      <c r="M25" s="91">
        <v>0.05</v>
      </c>
      <c r="N25" s="91">
        <f t="shared" si="2"/>
        <v>2.4499999999999997E-2</v>
      </c>
      <c r="O25" s="16"/>
      <c r="P25" s="91">
        <v>0.7</v>
      </c>
      <c r="Q25" s="91">
        <v>0.7</v>
      </c>
      <c r="R25" s="91">
        <v>0</v>
      </c>
      <c r="S25" s="91">
        <v>0.65</v>
      </c>
      <c r="T25" s="102">
        <f t="shared" si="3"/>
        <v>0.31849999999999995</v>
      </c>
      <c r="U25" s="16"/>
      <c r="V25" s="92">
        <v>6.65</v>
      </c>
      <c r="W25" s="92">
        <v>0.2</v>
      </c>
      <c r="X25" s="92">
        <v>0.55000000000000004</v>
      </c>
      <c r="Y25" s="105">
        <f t="shared" si="4"/>
        <v>0.73150000000000015</v>
      </c>
      <c r="Z25" s="16"/>
      <c r="AA25" s="92">
        <v>6.65</v>
      </c>
      <c r="AB25" s="92">
        <v>0.2</v>
      </c>
      <c r="AC25" s="92">
        <v>0.05</v>
      </c>
      <c r="AD25" s="105">
        <f t="shared" si="5"/>
        <v>6.6500000000000004E-2</v>
      </c>
      <c r="AE25" s="16"/>
      <c r="AF25" s="92">
        <v>6.65</v>
      </c>
      <c r="AG25" s="92">
        <v>0.5</v>
      </c>
      <c r="AH25" s="106">
        <f t="shared" si="6"/>
        <v>6.65</v>
      </c>
      <c r="AI25" s="16"/>
      <c r="AJ25" s="92">
        <v>6.65</v>
      </c>
      <c r="AK25" s="92">
        <v>0.2</v>
      </c>
      <c r="AL25" s="92">
        <v>0.5</v>
      </c>
      <c r="AM25" s="105">
        <f t="shared" si="7"/>
        <v>0.66500000000000004</v>
      </c>
      <c r="AN25" s="16"/>
      <c r="AO25" s="92">
        <v>6.65</v>
      </c>
      <c r="AP25" s="92">
        <v>0.2</v>
      </c>
      <c r="AQ25" s="92">
        <v>0.2</v>
      </c>
      <c r="AR25" s="92">
        <v>0.5</v>
      </c>
      <c r="AS25" s="106">
        <f t="shared" si="8"/>
        <v>5.9849999999999994</v>
      </c>
      <c r="AT25" s="16"/>
      <c r="AU25" s="92">
        <v>6.65</v>
      </c>
      <c r="AV25" s="92">
        <v>0.2</v>
      </c>
      <c r="AW25" s="92">
        <v>0.7</v>
      </c>
      <c r="AX25" s="92">
        <f t="shared" si="9"/>
        <v>0.93099999999999994</v>
      </c>
      <c r="AY25" s="16"/>
      <c r="AZ25" s="92">
        <v>6.65</v>
      </c>
      <c r="BA25" s="92">
        <v>0.2</v>
      </c>
      <c r="BB25" s="92">
        <v>0.7</v>
      </c>
      <c r="BC25" s="106">
        <f t="shared" si="10"/>
        <v>10.64</v>
      </c>
      <c r="BD25" s="16"/>
      <c r="BE25" s="91" t="s">
        <v>154</v>
      </c>
      <c r="BF25" s="91" t="s">
        <v>115</v>
      </c>
      <c r="BG25" s="91">
        <v>0.15</v>
      </c>
      <c r="BH25" s="91">
        <v>0.3</v>
      </c>
      <c r="BI25" s="91">
        <v>4.58</v>
      </c>
      <c r="BJ25" s="102">
        <f t="shared" si="11"/>
        <v>0.20610000000000001</v>
      </c>
      <c r="BK25" s="16"/>
      <c r="BL25" s="91" t="s">
        <v>154</v>
      </c>
      <c r="BM25" s="91" t="s">
        <v>115</v>
      </c>
      <c r="BN25" s="91">
        <v>0.15</v>
      </c>
      <c r="BO25" s="91">
        <v>0.3</v>
      </c>
      <c r="BP25" s="91">
        <v>4.58</v>
      </c>
      <c r="BQ25" s="98">
        <f t="shared" si="12"/>
        <v>4.1219999999999999</v>
      </c>
      <c r="BS25" s="110" t="s">
        <v>444</v>
      </c>
      <c r="BT25" s="99">
        <f>SUM(BT3:BT24)</f>
        <v>670.45420000000013</v>
      </c>
      <c r="BU25" s="217" t="s">
        <v>444</v>
      </c>
      <c r="BV25" s="217"/>
      <c r="BW25" s="99">
        <f>SUM(BW3:BW24)</f>
        <v>1530.9660000000003</v>
      </c>
      <c r="BX25" s="111"/>
      <c r="BY25" s="92" t="s">
        <v>452</v>
      </c>
      <c r="BZ25" s="106">
        <v>42.839999999999996</v>
      </c>
      <c r="CA25" s="106">
        <v>26.28</v>
      </c>
    </row>
    <row r="26" spans="1:79" x14ac:dyDescent="0.2">
      <c r="A26" s="91">
        <v>1</v>
      </c>
      <c r="B26" s="91" t="s">
        <v>116</v>
      </c>
      <c r="C26" s="16"/>
      <c r="D26" s="91">
        <v>0.7</v>
      </c>
      <c r="E26" s="91">
        <v>0.7</v>
      </c>
      <c r="F26" s="91">
        <v>0</v>
      </c>
      <c r="G26" s="91">
        <v>0.7</v>
      </c>
      <c r="H26" s="91">
        <f t="shared" si="1"/>
        <v>0.34299999999999992</v>
      </c>
      <c r="I26" s="16"/>
      <c r="J26" s="91">
        <v>0.7</v>
      </c>
      <c r="K26" s="91">
        <v>0.7</v>
      </c>
      <c r="L26" s="91">
        <v>0</v>
      </c>
      <c r="M26" s="91">
        <v>0.05</v>
      </c>
      <c r="N26" s="91">
        <f t="shared" si="2"/>
        <v>2.4499999999999997E-2</v>
      </c>
      <c r="O26" s="16"/>
      <c r="P26" s="91">
        <v>0.7</v>
      </c>
      <c r="Q26" s="91">
        <v>0.7</v>
      </c>
      <c r="R26" s="91">
        <v>0</v>
      </c>
      <c r="S26" s="91">
        <v>0.65</v>
      </c>
      <c r="T26" s="102">
        <f t="shared" si="3"/>
        <v>0.31849999999999995</v>
      </c>
      <c r="U26" s="16"/>
      <c r="V26" s="92">
        <v>6.65</v>
      </c>
      <c r="W26" s="92">
        <v>0.2</v>
      </c>
      <c r="X26" s="92">
        <v>0.55000000000000004</v>
      </c>
      <c r="Y26" s="105">
        <f t="shared" si="4"/>
        <v>0.73150000000000015</v>
      </c>
      <c r="Z26" s="16"/>
      <c r="AA26" s="92">
        <v>6.65</v>
      </c>
      <c r="AB26" s="92">
        <v>0.2</v>
      </c>
      <c r="AC26" s="92">
        <v>0.05</v>
      </c>
      <c r="AD26" s="105">
        <f t="shared" si="5"/>
        <v>6.6500000000000004E-2</v>
      </c>
      <c r="AE26" s="16"/>
      <c r="AF26" s="92">
        <v>6.65</v>
      </c>
      <c r="AG26" s="92">
        <v>0.5</v>
      </c>
      <c r="AH26" s="106">
        <f t="shared" si="6"/>
        <v>6.65</v>
      </c>
      <c r="AI26" s="16"/>
      <c r="AJ26" s="92">
        <v>6.65</v>
      </c>
      <c r="AK26" s="92">
        <v>0.2</v>
      </c>
      <c r="AL26" s="92">
        <v>0.5</v>
      </c>
      <c r="AM26" s="105">
        <f t="shared" si="7"/>
        <v>0.66500000000000004</v>
      </c>
      <c r="AN26" s="16"/>
      <c r="AO26" s="92">
        <v>6.65</v>
      </c>
      <c r="AP26" s="92">
        <v>0.2</v>
      </c>
      <c r="AQ26" s="92">
        <v>0.2</v>
      </c>
      <c r="AR26" s="92">
        <v>0.5</v>
      </c>
      <c r="AS26" s="106">
        <f t="shared" si="8"/>
        <v>5.9849999999999994</v>
      </c>
      <c r="AT26" s="16"/>
      <c r="AU26" s="92">
        <v>6.65</v>
      </c>
      <c r="AV26" s="92">
        <v>0.2</v>
      </c>
      <c r="AW26" s="92">
        <v>0.7</v>
      </c>
      <c r="AX26" s="92">
        <f t="shared" si="9"/>
        <v>0.93099999999999994</v>
      </c>
      <c r="AY26" s="16"/>
      <c r="AZ26" s="92">
        <v>6.65</v>
      </c>
      <c r="BA26" s="92">
        <v>0.2</v>
      </c>
      <c r="BB26" s="92">
        <v>0.7</v>
      </c>
      <c r="BC26" s="106">
        <f t="shared" si="10"/>
        <v>10.64</v>
      </c>
      <c r="BD26" s="16"/>
      <c r="BE26" s="91" t="s">
        <v>155</v>
      </c>
      <c r="BF26" s="91" t="s">
        <v>115</v>
      </c>
      <c r="BG26" s="91">
        <v>0.15</v>
      </c>
      <c r="BH26" s="91">
        <v>0.3</v>
      </c>
      <c r="BI26" s="91">
        <v>4.58</v>
      </c>
      <c r="BJ26" s="102">
        <f t="shared" si="11"/>
        <v>0.20610000000000001</v>
      </c>
      <c r="BK26" s="16"/>
      <c r="BL26" s="91" t="s">
        <v>155</v>
      </c>
      <c r="BM26" s="91" t="s">
        <v>115</v>
      </c>
      <c r="BN26" s="91">
        <v>0.15</v>
      </c>
      <c r="BO26" s="91">
        <v>0.3</v>
      </c>
      <c r="BP26" s="91">
        <v>4.58</v>
      </c>
      <c r="BQ26" s="98">
        <f t="shared" si="12"/>
        <v>4.1219999999999999</v>
      </c>
      <c r="BS26" s="111"/>
      <c r="BT26" s="111"/>
      <c r="BU26" s="111"/>
      <c r="BV26" s="111"/>
      <c r="BW26" s="111"/>
      <c r="BX26" s="111"/>
      <c r="BY26" s="110" t="s">
        <v>444</v>
      </c>
      <c r="BZ26" s="99">
        <f>SUM(BZ3:BZ25)</f>
        <v>797.28610000000003</v>
      </c>
      <c r="CA26" s="99">
        <f>SUM(CA3:CA25)</f>
        <v>499.86</v>
      </c>
    </row>
    <row r="27" spans="1:79" ht="12.75" customHeight="1" x14ac:dyDescent="0.2">
      <c r="A27" s="91">
        <v>1</v>
      </c>
      <c r="B27" s="91" t="s">
        <v>114</v>
      </c>
      <c r="C27" s="16"/>
      <c r="D27" s="91">
        <v>0.8</v>
      </c>
      <c r="E27" s="91">
        <v>0.8</v>
      </c>
      <c r="F27" s="91">
        <v>0</v>
      </c>
      <c r="G27" s="91">
        <v>0.8</v>
      </c>
      <c r="H27" s="91">
        <f t="shared" si="1"/>
        <v>0.51200000000000012</v>
      </c>
      <c r="I27" s="16"/>
      <c r="J27" s="91">
        <v>0.8</v>
      </c>
      <c r="K27" s="91">
        <v>0.8</v>
      </c>
      <c r="L27" s="91">
        <v>0</v>
      </c>
      <c r="M27" s="91">
        <v>0.05</v>
      </c>
      <c r="N27" s="91">
        <f t="shared" si="2"/>
        <v>3.2000000000000008E-2</v>
      </c>
      <c r="O27" s="16"/>
      <c r="P27" s="91">
        <v>0.8</v>
      </c>
      <c r="Q27" s="91">
        <v>0.8</v>
      </c>
      <c r="R27" s="91">
        <v>0</v>
      </c>
      <c r="S27" s="91">
        <v>0.75</v>
      </c>
      <c r="T27" s="102">
        <f t="shared" si="3"/>
        <v>0.48000000000000009</v>
      </c>
      <c r="U27" s="16"/>
      <c r="V27" s="92">
        <v>6.65</v>
      </c>
      <c r="W27" s="92">
        <v>0.2</v>
      </c>
      <c r="X27" s="92">
        <v>0.55000000000000004</v>
      </c>
      <c r="Y27" s="105">
        <f t="shared" si="4"/>
        <v>0.73150000000000015</v>
      </c>
      <c r="Z27" s="16"/>
      <c r="AA27" s="92">
        <v>6.65</v>
      </c>
      <c r="AB27" s="92">
        <v>0.2</v>
      </c>
      <c r="AC27" s="92">
        <v>0.05</v>
      </c>
      <c r="AD27" s="105">
        <f t="shared" si="5"/>
        <v>6.6500000000000004E-2</v>
      </c>
      <c r="AE27" s="16"/>
      <c r="AF27" s="92">
        <v>6.65</v>
      </c>
      <c r="AG27" s="92">
        <v>0.5</v>
      </c>
      <c r="AH27" s="106">
        <f t="shared" si="6"/>
        <v>6.65</v>
      </c>
      <c r="AI27" s="16"/>
      <c r="AJ27" s="92">
        <v>6.65</v>
      </c>
      <c r="AK27" s="92">
        <v>0.2</v>
      </c>
      <c r="AL27" s="92">
        <v>0.5</v>
      </c>
      <c r="AM27" s="105">
        <f t="shared" si="7"/>
        <v>0.66500000000000004</v>
      </c>
      <c r="AN27" s="16"/>
      <c r="AO27" s="92">
        <v>6.65</v>
      </c>
      <c r="AP27" s="92">
        <v>0.2</v>
      </c>
      <c r="AQ27" s="92">
        <v>0.2</v>
      </c>
      <c r="AR27" s="92">
        <v>0.5</v>
      </c>
      <c r="AS27" s="106">
        <f t="shared" si="8"/>
        <v>5.9849999999999994</v>
      </c>
      <c r="AT27" s="16"/>
      <c r="AU27" s="92">
        <v>6.65</v>
      </c>
      <c r="AV27" s="92">
        <v>0.2</v>
      </c>
      <c r="AW27" s="92">
        <v>0.7</v>
      </c>
      <c r="AX27" s="92">
        <f t="shared" si="9"/>
        <v>0.93099999999999994</v>
      </c>
      <c r="AY27" s="16"/>
      <c r="AZ27" s="92">
        <v>6.65</v>
      </c>
      <c r="BA27" s="92">
        <v>0.2</v>
      </c>
      <c r="BB27" s="92">
        <v>0.7</v>
      </c>
      <c r="BC27" s="106">
        <f t="shared" si="10"/>
        <v>10.64</v>
      </c>
      <c r="BD27" s="16"/>
      <c r="BE27" s="91" t="s">
        <v>123</v>
      </c>
      <c r="BF27" s="91" t="s">
        <v>106</v>
      </c>
      <c r="BG27" s="91">
        <v>0.15</v>
      </c>
      <c r="BH27" s="91">
        <v>0.5</v>
      </c>
      <c r="BI27" s="91">
        <v>4.58</v>
      </c>
      <c r="BJ27" s="102">
        <f t="shared" si="11"/>
        <v>0.34349999999999997</v>
      </c>
      <c r="BK27" s="16"/>
      <c r="BL27" s="91" t="s">
        <v>123</v>
      </c>
      <c r="BM27" s="91" t="s">
        <v>106</v>
      </c>
      <c r="BN27" s="91">
        <v>0.15</v>
      </c>
      <c r="BO27" s="91">
        <v>0.5</v>
      </c>
      <c r="BP27" s="91">
        <v>4.58</v>
      </c>
      <c r="BQ27" s="98">
        <f t="shared" si="12"/>
        <v>5.9540000000000006</v>
      </c>
      <c r="BS27" s="216" t="s">
        <v>454</v>
      </c>
      <c r="BT27" s="216"/>
      <c r="BU27" s="216"/>
      <c r="BV27" s="216"/>
      <c r="BW27" s="216"/>
      <c r="BX27" s="111"/>
    </row>
    <row r="28" spans="1:79" ht="38.25" x14ac:dyDescent="0.2">
      <c r="A28" s="91">
        <v>1</v>
      </c>
      <c r="B28" s="91" t="s">
        <v>116</v>
      </c>
      <c r="C28" s="16"/>
      <c r="D28" s="91">
        <v>0.7</v>
      </c>
      <c r="E28" s="91">
        <v>0.7</v>
      </c>
      <c r="F28" s="91">
        <v>0</v>
      </c>
      <c r="G28" s="91">
        <v>0.7</v>
      </c>
      <c r="H28" s="91">
        <f t="shared" si="1"/>
        <v>0.34299999999999992</v>
      </c>
      <c r="I28" s="16"/>
      <c r="J28" s="91">
        <v>0.7</v>
      </c>
      <c r="K28" s="91">
        <v>0.7</v>
      </c>
      <c r="L28" s="91">
        <v>0</v>
      </c>
      <c r="M28" s="91">
        <v>0.05</v>
      </c>
      <c r="N28" s="91">
        <f t="shared" si="2"/>
        <v>2.4499999999999997E-2</v>
      </c>
      <c r="O28" s="16"/>
      <c r="P28" s="91">
        <v>0.7</v>
      </c>
      <c r="Q28" s="91">
        <v>0.7</v>
      </c>
      <c r="R28" s="91">
        <v>0</v>
      </c>
      <c r="S28" s="91">
        <v>0.65</v>
      </c>
      <c r="T28" s="102">
        <f t="shared" si="3"/>
        <v>0.31849999999999995</v>
      </c>
      <c r="U28" s="16"/>
      <c r="V28" s="92">
        <v>6.65</v>
      </c>
      <c r="W28" s="92">
        <v>0.2</v>
      </c>
      <c r="X28" s="92">
        <v>0.55000000000000004</v>
      </c>
      <c r="Y28" s="105">
        <f t="shared" si="4"/>
        <v>0.73150000000000015</v>
      </c>
      <c r="Z28" s="16"/>
      <c r="AA28" s="92">
        <v>6.65</v>
      </c>
      <c r="AB28" s="92">
        <v>0.2</v>
      </c>
      <c r="AC28" s="92">
        <v>0.05</v>
      </c>
      <c r="AD28" s="105">
        <f t="shared" si="5"/>
        <v>6.6500000000000004E-2</v>
      </c>
      <c r="AE28" s="16"/>
      <c r="AF28" s="92">
        <v>6.65</v>
      </c>
      <c r="AG28" s="92">
        <v>0.5</v>
      </c>
      <c r="AH28" s="106">
        <f t="shared" si="6"/>
        <v>6.65</v>
      </c>
      <c r="AI28" s="16"/>
      <c r="AJ28" s="92">
        <v>6.65</v>
      </c>
      <c r="AK28" s="92">
        <v>0.2</v>
      </c>
      <c r="AL28" s="92">
        <v>0.5</v>
      </c>
      <c r="AM28" s="105">
        <f t="shared" si="7"/>
        <v>0.66500000000000004</v>
      </c>
      <c r="AN28" s="16"/>
      <c r="AO28" s="92">
        <v>6.65</v>
      </c>
      <c r="AP28" s="92">
        <v>0.2</v>
      </c>
      <c r="AQ28" s="92">
        <v>0.2</v>
      </c>
      <c r="AR28" s="92">
        <v>0.5</v>
      </c>
      <c r="AS28" s="106">
        <f t="shared" si="8"/>
        <v>5.9849999999999994</v>
      </c>
      <c r="AT28" s="16"/>
      <c r="AU28" s="92">
        <v>6.65</v>
      </c>
      <c r="AV28" s="92">
        <v>0.2</v>
      </c>
      <c r="AW28" s="92">
        <v>0.7</v>
      </c>
      <c r="AX28" s="92">
        <f t="shared" si="9"/>
        <v>0.93099999999999994</v>
      </c>
      <c r="AY28" s="16"/>
      <c r="AZ28" s="92">
        <v>6.65</v>
      </c>
      <c r="BA28" s="92">
        <v>0.2</v>
      </c>
      <c r="BB28" s="92">
        <v>0.7</v>
      </c>
      <c r="BC28" s="106">
        <f t="shared" si="10"/>
        <v>10.64</v>
      </c>
      <c r="BD28" s="16"/>
      <c r="BE28" s="91" t="s">
        <v>156</v>
      </c>
      <c r="BF28" s="91" t="s">
        <v>115</v>
      </c>
      <c r="BG28" s="91">
        <v>0.15</v>
      </c>
      <c r="BH28" s="91">
        <v>0.3</v>
      </c>
      <c r="BI28" s="91">
        <v>4.58</v>
      </c>
      <c r="BJ28" s="102">
        <f t="shared" si="11"/>
        <v>0.20610000000000001</v>
      </c>
      <c r="BK28" s="16"/>
      <c r="BL28" s="91" t="s">
        <v>156</v>
      </c>
      <c r="BM28" s="91" t="s">
        <v>115</v>
      </c>
      <c r="BN28" s="91">
        <v>0.15</v>
      </c>
      <c r="BO28" s="91">
        <v>0.3</v>
      </c>
      <c r="BP28" s="91">
        <v>4.58</v>
      </c>
      <c r="BQ28" s="98">
        <f t="shared" si="12"/>
        <v>4.1219999999999999</v>
      </c>
      <c r="BS28" s="93" t="s">
        <v>419</v>
      </c>
      <c r="BT28" s="93" t="s">
        <v>445</v>
      </c>
      <c r="BU28" s="93" t="s">
        <v>420</v>
      </c>
      <c r="BV28" s="93" t="s">
        <v>442</v>
      </c>
      <c r="BW28" s="93" t="s">
        <v>446</v>
      </c>
      <c r="BX28" s="111"/>
      <c r="BY28" s="216" t="s">
        <v>460</v>
      </c>
      <c r="BZ28" s="216"/>
      <c r="CA28" s="216"/>
    </row>
    <row r="29" spans="1:79" ht="25.5" x14ac:dyDescent="0.2">
      <c r="A29" s="91">
        <v>1</v>
      </c>
      <c r="B29" s="91" t="s">
        <v>114</v>
      </c>
      <c r="C29" s="16"/>
      <c r="D29" s="91">
        <v>0.8</v>
      </c>
      <c r="E29" s="91">
        <v>0.8</v>
      </c>
      <c r="F29" s="91">
        <v>0</v>
      </c>
      <c r="G29" s="91">
        <v>0.8</v>
      </c>
      <c r="H29" s="91">
        <f t="shared" si="1"/>
        <v>0.51200000000000012</v>
      </c>
      <c r="I29" s="16"/>
      <c r="J29" s="91">
        <v>0.8</v>
      </c>
      <c r="K29" s="91">
        <v>0.8</v>
      </c>
      <c r="L29" s="91">
        <v>0</v>
      </c>
      <c r="M29" s="91">
        <v>0.05</v>
      </c>
      <c r="N29" s="91">
        <f t="shared" si="2"/>
        <v>3.2000000000000008E-2</v>
      </c>
      <c r="O29" s="16"/>
      <c r="P29" s="91">
        <v>0.8</v>
      </c>
      <c r="Q29" s="91">
        <v>0.8</v>
      </c>
      <c r="R29" s="91">
        <v>0</v>
      </c>
      <c r="S29" s="91">
        <v>0.75</v>
      </c>
      <c r="T29" s="102">
        <f t="shared" si="3"/>
        <v>0.48000000000000009</v>
      </c>
      <c r="U29" s="16"/>
      <c r="V29" s="92">
        <v>4.8499999999999996</v>
      </c>
      <c r="W29" s="92">
        <v>0.2</v>
      </c>
      <c r="X29" s="92">
        <v>0.55000000000000004</v>
      </c>
      <c r="Y29" s="105">
        <f t="shared" si="4"/>
        <v>0.53349999999999997</v>
      </c>
      <c r="Z29" s="16"/>
      <c r="AA29" s="92">
        <v>4.8499999999999996</v>
      </c>
      <c r="AB29" s="92">
        <v>0.2</v>
      </c>
      <c r="AC29" s="92">
        <v>0.05</v>
      </c>
      <c r="AD29" s="105">
        <f t="shared" si="5"/>
        <v>4.8500000000000001E-2</v>
      </c>
      <c r="AE29" s="16"/>
      <c r="AF29" s="92">
        <v>4.8499999999999996</v>
      </c>
      <c r="AG29" s="92">
        <v>0.5</v>
      </c>
      <c r="AH29" s="106">
        <f t="shared" si="6"/>
        <v>4.8499999999999996</v>
      </c>
      <c r="AI29" s="16"/>
      <c r="AJ29" s="92">
        <v>4.8499999999999996</v>
      </c>
      <c r="AK29" s="92">
        <v>0.2</v>
      </c>
      <c r="AL29" s="92">
        <v>0.5</v>
      </c>
      <c r="AM29" s="105">
        <f t="shared" si="7"/>
        <v>0.48499999999999999</v>
      </c>
      <c r="AN29" s="16"/>
      <c r="AO29" s="92">
        <v>4.8499999999999996</v>
      </c>
      <c r="AP29" s="92">
        <v>0.2</v>
      </c>
      <c r="AQ29" s="92">
        <v>0.2</v>
      </c>
      <c r="AR29" s="92">
        <v>0.5</v>
      </c>
      <c r="AS29" s="106">
        <f t="shared" si="8"/>
        <v>4.3649999999999993</v>
      </c>
      <c r="AT29" s="16"/>
      <c r="AU29" s="92">
        <v>4.8499999999999996</v>
      </c>
      <c r="AV29" s="92">
        <v>0.2</v>
      </c>
      <c r="AW29" s="92">
        <v>0.5</v>
      </c>
      <c r="AX29" s="92">
        <f t="shared" si="9"/>
        <v>0.48499999999999999</v>
      </c>
      <c r="AY29" s="16"/>
      <c r="AZ29" s="92">
        <v>4.8499999999999996</v>
      </c>
      <c r="BA29" s="92">
        <v>0.2</v>
      </c>
      <c r="BB29" s="92">
        <v>0.5</v>
      </c>
      <c r="BC29" s="106">
        <f t="shared" si="10"/>
        <v>5.8199999999999994</v>
      </c>
      <c r="BD29" s="16"/>
      <c r="BE29" s="91" t="s">
        <v>124</v>
      </c>
      <c r="BF29" s="91" t="s">
        <v>106</v>
      </c>
      <c r="BG29" s="91">
        <v>0.15</v>
      </c>
      <c r="BH29" s="91">
        <v>0.5</v>
      </c>
      <c r="BI29" s="91">
        <v>4.58</v>
      </c>
      <c r="BJ29" s="102">
        <f t="shared" si="11"/>
        <v>0.34349999999999997</v>
      </c>
      <c r="BK29" s="16"/>
      <c r="BL29" s="91" t="s">
        <v>124</v>
      </c>
      <c r="BM29" s="91" t="s">
        <v>106</v>
      </c>
      <c r="BN29" s="91">
        <v>0.15</v>
      </c>
      <c r="BO29" s="91">
        <v>0.5</v>
      </c>
      <c r="BP29" s="91">
        <v>4.58</v>
      </c>
      <c r="BQ29" s="98">
        <f t="shared" si="12"/>
        <v>5.9540000000000006</v>
      </c>
      <c r="BS29" s="92" t="s">
        <v>447</v>
      </c>
      <c r="BT29" s="106">
        <v>42.839999999999996</v>
      </c>
      <c r="BU29" s="106">
        <v>26.28</v>
      </c>
      <c r="BV29" s="92">
        <v>3.1</v>
      </c>
      <c r="BW29" s="92">
        <f>BU29*BV29</f>
        <v>81.468000000000004</v>
      </c>
      <c r="BX29" s="111"/>
      <c r="BY29" s="93" t="s">
        <v>419</v>
      </c>
      <c r="BZ29" s="93" t="s">
        <v>445</v>
      </c>
      <c r="CA29" s="93" t="s">
        <v>420</v>
      </c>
    </row>
    <row r="30" spans="1:79" x14ac:dyDescent="0.2">
      <c r="A30" s="91">
        <v>1</v>
      </c>
      <c r="B30" s="91" t="s">
        <v>114</v>
      </c>
      <c r="C30" s="16"/>
      <c r="D30" s="91">
        <v>0.8</v>
      </c>
      <c r="E30" s="91">
        <v>0.8</v>
      </c>
      <c r="F30" s="91">
        <v>0</v>
      </c>
      <c r="G30" s="91">
        <v>0.8</v>
      </c>
      <c r="H30" s="91">
        <f t="shared" si="1"/>
        <v>0.51200000000000012</v>
      </c>
      <c r="I30" s="16"/>
      <c r="J30" s="91">
        <v>0.8</v>
      </c>
      <c r="K30" s="91">
        <v>0.8</v>
      </c>
      <c r="L30" s="91">
        <v>0</v>
      </c>
      <c r="M30" s="91">
        <v>0.05</v>
      </c>
      <c r="N30" s="91">
        <f t="shared" si="2"/>
        <v>3.2000000000000008E-2</v>
      </c>
      <c r="O30" s="16"/>
      <c r="P30" s="91">
        <v>0.8</v>
      </c>
      <c r="Q30" s="91">
        <v>0.8</v>
      </c>
      <c r="R30" s="91">
        <v>0</v>
      </c>
      <c r="S30" s="91">
        <v>0.75</v>
      </c>
      <c r="T30" s="102">
        <f t="shared" si="3"/>
        <v>0.48000000000000009</v>
      </c>
      <c r="U30" s="16"/>
      <c r="V30" s="92">
        <v>14.65</v>
      </c>
      <c r="W30" s="92">
        <v>0.2</v>
      </c>
      <c r="X30" s="92">
        <v>0.55000000000000004</v>
      </c>
      <c r="Y30" s="105">
        <f t="shared" si="4"/>
        <v>1.6115000000000002</v>
      </c>
      <c r="Z30" s="16"/>
      <c r="AA30" s="92">
        <v>14.65</v>
      </c>
      <c r="AB30" s="92">
        <v>0.2</v>
      </c>
      <c r="AC30" s="92">
        <v>0.05</v>
      </c>
      <c r="AD30" s="105">
        <f t="shared" si="5"/>
        <v>0.14650000000000002</v>
      </c>
      <c r="AE30" s="16"/>
      <c r="AF30" s="92">
        <v>14.65</v>
      </c>
      <c r="AG30" s="92">
        <v>0.5</v>
      </c>
      <c r="AH30" s="106">
        <f t="shared" si="6"/>
        <v>14.65</v>
      </c>
      <c r="AI30" s="16"/>
      <c r="AJ30" s="92">
        <v>14.65</v>
      </c>
      <c r="AK30" s="92">
        <v>0.2</v>
      </c>
      <c r="AL30" s="92">
        <v>0.5</v>
      </c>
      <c r="AM30" s="105">
        <f t="shared" si="7"/>
        <v>1.4650000000000001</v>
      </c>
      <c r="AN30" s="16"/>
      <c r="AO30" s="92">
        <v>14.65</v>
      </c>
      <c r="AP30" s="92">
        <v>0.2</v>
      </c>
      <c r="AQ30" s="92">
        <v>0.2</v>
      </c>
      <c r="AR30" s="92">
        <v>0.5</v>
      </c>
      <c r="AS30" s="106">
        <f t="shared" si="8"/>
        <v>13.184999999999999</v>
      </c>
      <c r="AT30" s="16"/>
      <c r="AU30" s="92">
        <v>14.65</v>
      </c>
      <c r="AV30" s="92">
        <v>0.2</v>
      </c>
      <c r="AW30" s="92">
        <v>0.6</v>
      </c>
      <c r="AX30" s="92">
        <f t="shared" si="9"/>
        <v>1.758</v>
      </c>
      <c r="AY30" s="16"/>
      <c r="AZ30" s="92">
        <v>14.65</v>
      </c>
      <c r="BA30" s="92">
        <v>0.2</v>
      </c>
      <c r="BB30" s="92">
        <v>0.6</v>
      </c>
      <c r="BC30" s="106">
        <f t="shared" si="10"/>
        <v>20.509999999999998</v>
      </c>
      <c r="BD30" s="16"/>
      <c r="BE30" s="91" t="s">
        <v>125</v>
      </c>
      <c r="BF30" s="91" t="s">
        <v>106</v>
      </c>
      <c r="BG30" s="91">
        <v>0.15</v>
      </c>
      <c r="BH30" s="91">
        <v>0.5</v>
      </c>
      <c r="BI30" s="91">
        <v>4.58</v>
      </c>
      <c r="BJ30" s="102">
        <f t="shared" si="11"/>
        <v>0.34349999999999997</v>
      </c>
      <c r="BK30" s="16"/>
      <c r="BL30" s="91" t="s">
        <v>125</v>
      </c>
      <c r="BM30" s="91" t="s">
        <v>106</v>
      </c>
      <c r="BN30" s="91">
        <v>0.15</v>
      </c>
      <c r="BO30" s="91">
        <v>0.5</v>
      </c>
      <c r="BP30" s="91">
        <v>4.58</v>
      </c>
      <c r="BQ30" s="98">
        <f t="shared" si="12"/>
        <v>5.9540000000000006</v>
      </c>
      <c r="BS30" s="92" t="s">
        <v>448</v>
      </c>
      <c r="BT30" s="106">
        <v>43.26</v>
      </c>
      <c r="BU30" s="106">
        <v>26.42</v>
      </c>
      <c r="BV30" s="92">
        <v>3.1</v>
      </c>
      <c r="BW30" s="92">
        <f t="shared" ref="BW30:BW35" si="17">BU30*BV30</f>
        <v>81.902000000000001</v>
      </c>
      <c r="BX30" s="111"/>
      <c r="BY30" s="92" t="s">
        <v>435</v>
      </c>
      <c r="BZ30" s="106">
        <v>113.63200000000001</v>
      </c>
      <c r="CA30" s="106"/>
    </row>
    <row r="31" spans="1:79" x14ac:dyDescent="0.2">
      <c r="A31" s="91">
        <v>1</v>
      </c>
      <c r="B31" s="91" t="s">
        <v>117</v>
      </c>
      <c r="C31" s="16"/>
      <c r="D31" s="91">
        <v>0.5</v>
      </c>
      <c r="E31" s="91">
        <v>0.5</v>
      </c>
      <c r="F31" s="91">
        <v>0</v>
      </c>
      <c r="G31" s="91">
        <v>0.55000000000000004</v>
      </c>
      <c r="H31" s="91">
        <f t="shared" si="1"/>
        <v>0.13750000000000001</v>
      </c>
      <c r="I31" s="16"/>
      <c r="J31" s="91">
        <v>0.5</v>
      </c>
      <c r="K31" s="91">
        <v>0.5</v>
      </c>
      <c r="L31" s="91">
        <v>0</v>
      </c>
      <c r="M31" s="91">
        <v>0.05</v>
      </c>
      <c r="N31" s="91">
        <f t="shared" si="2"/>
        <v>1.2500000000000001E-2</v>
      </c>
      <c r="O31" s="16"/>
      <c r="P31" s="91">
        <v>0.5</v>
      </c>
      <c r="Q31" s="91">
        <v>0.5</v>
      </c>
      <c r="R31" s="91">
        <v>0</v>
      </c>
      <c r="S31" s="91">
        <v>0.5</v>
      </c>
      <c r="T31" s="102">
        <f t="shared" si="3"/>
        <v>0.125</v>
      </c>
      <c r="U31" s="16"/>
      <c r="V31" s="92">
        <v>14.65</v>
      </c>
      <c r="W31" s="92">
        <v>0.2</v>
      </c>
      <c r="X31" s="92">
        <v>0.55000000000000004</v>
      </c>
      <c r="Y31" s="105">
        <f t="shared" si="4"/>
        <v>1.6115000000000002</v>
      </c>
      <c r="Z31" s="16"/>
      <c r="AA31" s="92">
        <v>14.65</v>
      </c>
      <c r="AB31" s="92">
        <v>0.2</v>
      </c>
      <c r="AC31" s="92">
        <v>0.05</v>
      </c>
      <c r="AD31" s="105">
        <f t="shared" si="5"/>
        <v>0.14650000000000002</v>
      </c>
      <c r="AE31" s="16"/>
      <c r="AF31" s="92">
        <v>14.65</v>
      </c>
      <c r="AG31" s="92">
        <v>0.5</v>
      </c>
      <c r="AH31" s="106">
        <f t="shared" si="6"/>
        <v>14.65</v>
      </c>
      <c r="AI31" s="16"/>
      <c r="AJ31" s="92">
        <v>14.65</v>
      </c>
      <c r="AK31" s="92">
        <v>0.2</v>
      </c>
      <c r="AL31" s="92">
        <v>0.5</v>
      </c>
      <c r="AM31" s="105">
        <f t="shared" si="7"/>
        <v>1.4650000000000001</v>
      </c>
      <c r="AN31" s="16"/>
      <c r="AO31" s="92">
        <v>14.65</v>
      </c>
      <c r="AP31" s="92">
        <v>0.2</v>
      </c>
      <c r="AQ31" s="92">
        <v>0.2</v>
      </c>
      <c r="AR31" s="92">
        <v>0.5</v>
      </c>
      <c r="AS31" s="106">
        <f t="shared" si="8"/>
        <v>13.184999999999999</v>
      </c>
      <c r="AT31" s="16"/>
      <c r="AU31" s="92">
        <v>14.65</v>
      </c>
      <c r="AV31" s="92">
        <v>0.2</v>
      </c>
      <c r="AW31" s="92">
        <v>0.4</v>
      </c>
      <c r="AX31" s="92">
        <f t="shared" si="9"/>
        <v>1.1720000000000002</v>
      </c>
      <c r="AY31" s="16"/>
      <c r="AZ31" s="92">
        <v>14.65</v>
      </c>
      <c r="BA31" s="92">
        <v>0.2</v>
      </c>
      <c r="BB31" s="92">
        <v>0.4</v>
      </c>
      <c r="BC31" s="106">
        <f t="shared" si="10"/>
        <v>14.65</v>
      </c>
      <c r="BD31" s="16"/>
      <c r="BE31" s="91" t="s">
        <v>184</v>
      </c>
      <c r="BF31" s="91" t="s">
        <v>115</v>
      </c>
      <c r="BG31" s="91">
        <v>0.15</v>
      </c>
      <c r="BH31" s="91">
        <v>0.3</v>
      </c>
      <c r="BI31" s="91">
        <v>3.35</v>
      </c>
      <c r="BJ31" s="102">
        <f t="shared" si="11"/>
        <v>0.15075</v>
      </c>
      <c r="BK31" s="16"/>
      <c r="BL31" s="91" t="s">
        <v>184</v>
      </c>
      <c r="BM31" s="91" t="s">
        <v>115</v>
      </c>
      <c r="BN31" s="91">
        <v>0.15</v>
      </c>
      <c r="BO31" s="91">
        <v>0.3</v>
      </c>
      <c r="BP31" s="91">
        <v>3.35</v>
      </c>
      <c r="BQ31" s="98">
        <f t="shared" si="12"/>
        <v>3.0149999999999997</v>
      </c>
      <c r="BS31" s="92" t="s">
        <v>449</v>
      </c>
      <c r="BT31" s="106">
        <v>43.14</v>
      </c>
      <c r="BU31" s="106">
        <v>26.380000000000003</v>
      </c>
      <c r="BV31" s="92">
        <v>3.1</v>
      </c>
      <c r="BW31" s="92">
        <f t="shared" si="17"/>
        <v>81.778000000000006</v>
      </c>
      <c r="BX31" s="111"/>
      <c r="BY31" s="92" t="s">
        <v>436</v>
      </c>
      <c r="BZ31" s="106">
        <v>33.5</v>
      </c>
      <c r="CA31" s="106"/>
    </row>
    <row r="32" spans="1:79" x14ac:dyDescent="0.2">
      <c r="A32" s="91">
        <v>1</v>
      </c>
      <c r="B32" s="91" t="s">
        <v>116</v>
      </c>
      <c r="C32" s="16"/>
      <c r="D32" s="91">
        <v>0.7</v>
      </c>
      <c r="E32" s="91">
        <v>0.7</v>
      </c>
      <c r="F32" s="91">
        <v>0</v>
      </c>
      <c r="G32" s="91">
        <v>0.7</v>
      </c>
      <c r="H32" s="91">
        <f t="shared" si="1"/>
        <v>0.34299999999999992</v>
      </c>
      <c r="I32" s="16"/>
      <c r="J32" s="91">
        <v>0.7</v>
      </c>
      <c r="K32" s="91">
        <v>0.7</v>
      </c>
      <c r="L32" s="91">
        <v>0</v>
      </c>
      <c r="M32" s="91">
        <v>0.05</v>
      </c>
      <c r="N32" s="91">
        <f t="shared" si="2"/>
        <v>2.4499999999999997E-2</v>
      </c>
      <c r="O32" s="16"/>
      <c r="P32" s="91">
        <v>0.7</v>
      </c>
      <c r="Q32" s="91">
        <v>0.7</v>
      </c>
      <c r="R32" s="91">
        <v>0</v>
      </c>
      <c r="S32" s="91">
        <v>0.65</v>
      </c>
      <c r="T32" s="102">
        <f t="shared" si="3"/>
        <v>0.31849999999999995</v>
      </c>
      <c r="U32" s="16"/>
      <c r="V32" s="92">
        <v>14.65</v>
      </c>
      <c r="W32" s="92">
        <v>0.2</v>
      </c>
      <c r="X32" s="92">
        <v>0.55000000000000004</v>
      </c>
      <c r="Y32" s="105">
        <f t="shared" si="4"/>
        <v>1.6115000000000002</v>
      </c>
      <c r="Z32" s="16"/>
      <c r="AA32" s="92">
        <v>14.65</v>
      </c>
      <c r="AB32" s="92">
        <v>0.2</v>
      </c>
      <c r="AC32" s="92">
        <v>0.05</v>
      </c>
      <c r="AD32" s="105">
        <f t="shared" si="5"/>
        <v>0.14650000000000002</v>
      </c>
      <c r="AE32" s="16"/>
      <c r="AF32" s="92">
        <v>14.65</v>
      </c>
      <c r="AG32" s="92">
        <v>0.5</v>
      </c>
      <c r="AH32" s="106">
        <f t="shared" si="6"/>
        <v>14.65</v>
      </c>
      <c r="AI32" s="16"/>
      <c r="AJ32" s="92">
        <v>14.65</v>
      </c>
      <c r="AK32" s="92">
        <v>0.2</v>
      </c>
      <c r="AL32" s="92">
        <v>0.5</v>
      </c>
      <c r="AM32" s="105">
        <f t="shared" si="7"/>
        <v>1.4650000000000001</v>
      </c>
      <c r="AN32" s="16"/>
      <c r="AO32" s="92">
        <v>14.65</v>
      </c>
      <c r="AP32" s="92">
        <v>0.2</v>
      </c>
      <c r="AQ32" s="92">
        <v>0.2</v>
      </c>
      <c r="AR32" s="92">
        <v>0.5</v>
      </c>
      <c r="AS32" s="106">
        <f t="shared" si="8"/>
        <v>13.184999999999999</v>
      </c>
      <c r="AT32" s="16"/>
      <c r="AU32" s="92">
        <v>14.65</v>
      </c>
      <c r="AV32" s="92">
        <v>0.2</v>
      </c>
      <c r="AW32" s="92">
        <v>0.4</v>
      </c>
      <c r="AX32" s="92">
        <f t="shared" si="9"/>
        <v>1.1720000000000002</v>
      </c>
      <c r="AY32" s="16"/>
      <c r="AZ32" s="92">
        <v>14.65</v>
      </c>
      <c r="BA32" s="92">
        <v>0.2</v>
      </c>
      <c r="BB32" s="92">
        <v>0.4</v>
      </c>
      <c r="BC32" s="106">
        <f t="shared" si="10"/>
        <v>14.65</v>
      </c>
      <c r="BD32" s="16"/>
      <c r="BE32" s="91" t="s">
        <v>157</v>
      </c>
      <c r="BF32" s="91" t="s">
        <v>115</v>
      </c>
      <c r="BG32" s="91">
        <v>0.15</v>
      </c>
      <c r="BH32" s="91">
        <v>0.3</v>
      </c>
      <c r="BI32" s="91">
        <v>3.35</v>
      </c>
      <c r="BJ32" s="102">
        <f t="shared" si="11"/>
        <v>0.15075</v>
      </c>
      <c r="BK32" s="16"/>
      <c r="BL32" s="91" t="s">
        <v>157</v>
      </c>
      <c r="BM32" s="91" t="s">
        <v>115</v>
      </c>
      <c r="BN32" s="91">
        <v>0.15</v>
      </c>
      <c r="BO32" s="91">
        <v>0.3</v>
      </c>
      <c r="BP32" s="91">
        <v>3.35</v>
      </c>
      <c r="BQ32" s="98">
        <f t="shared" si="12"/>
        <v>3.0149999999999997</v>
      </c>
      <c r="BS32" s="92" t="s">
        <v>450</v>
      </c>
      <c r="BT32" s="106">
        <v>43.14</v>
      </c>
      <c r="BU32" s="106">
        <v>26.380000000000003</v>
      </c>
      <c r="BV32" s="92">
        <v>3.1</v>
      </c>
      <c r="BW32" s="92">
        <f t="shared" si="17"/>
        <v>81.778000000000006</v>
      </c>
      <c r="BX32" s="111"/>
      <c r="BY32" s="92" t="s">
        <v>433</v>
      </c>
      <c r="BZ32" s="106">
        <v>8.1161000000000012</v>
      </c>
      <c r="CA32" s="106"/>
    </row>
    <row r="33" spans="1:79" x14ac:dyDescent="0.2">
      <c r="A33" s="91">
        <v>1</v>
      </c>
      <c r="B33" s="91" t="s">
        <v>116</v>
      </c>
      <c r="C33" s="16"/>
      <c r="D33" s="91">
        <v>0.7</v>
      </c>
      <c r="E33" s="91">
        <v>0.7</v>
      </c>
      <c r="F33" s="91">
        <v>0</v>
      </c>
      <c r="G33" s="91">
        <v>0.7</v>
      </c>
      <c r="H33" s="91">
        <f t="shared" si="1"/>
        <v>0.34299999999999992</v>
      </c>
      <c r="I33" s="16"/>
      <c r="J33" s="91">
        <v>0.7</v>
      </c>
      <c r="K33" s="91">
        <v>0.7</v>
      </c>
      <c r="L33" s="91">
        <v>0</v>
      </c>
      <c r="M33" s="91">
        <v>0.05</v>
      </c>
      <c r="N33" s="91">
        <f t="shared" si="2"/>
        <v>2.4499999999999997E-2</v>
      </c>
      <c r="O33" s="16"/>
      <c r="P33" s="91">
        <v>0.7</v>
      </c>
      <c r="Q33" s="91">
        <v>0.7</v>
      </c>
      <c r="R33" s="91">
        <v>0</v>
      </c>
      <c r="S33" s="91">
        <v>0.65</v>
      </c>
      <c r="T33" s="102">
        <f t="shared" si="3"/>
        <v>0.31849999999999995</v>
      </c>
      <c r="U33" s="16"/>
      <c r="V33" s="92">
        <v>4.8</v>
      </c>
      <c r="W33" s="92">
        <v>0.2</v>
      </c>
      <c r="X33" s="92">
        <v>0.55000000000000004</v>
      </c>
      <c r="Y33" s="105">
        <f t="shared" si="4"/>
        <v>0.52800000000000002</v>
      </c>
      <c r="Z33" s="16"/>
      <c r="AA33" s="92">
        <v>4.8</v>
      </c>
      <c r="AB33" s="92">
        <v>0.2</v>
      </c>
      <c r="AC33" s="92">
        <v>0.05</v>
      </c>
      <c r="AD33" s="105">
        <f t="shared" si="5"/>
        <v>4.8000000000000001E-2</v>
      </c>
      <c r="AE33" s="16"/>
      <c r="AF33" s="92">
        <v>4.8</v>
      </c>
      <c r="AG33" s="92">
        <v>0.5</v>
      </c>
      <c r="AH33" s="106">
        <f t="shared" si="6"/>
        <v>4.8</v>
      </c>
      <c r="AI33" s="16"/>
      <c r="AJ33" s="92">
        <v>4.8</v>
      </c>
      <c r="AK33" s="92">
        <v>0.2</v>
      </c>
      <c r="AL33" s="92">
        <v>0.5</v>
      </c>
      <c r="AM33" s="105">
        <f t="shared" si="7"/>
        <v>0.48</v>
      </c>
      <c r="AN33" s="16"/>
      <c r="AO33" s="92">
        <v>4.8</v>
      </c>
      <c r="AP33" s="92">
        <v>0.2</v>
      </c>
      <c r="AQ33" s="92">
        <v>0.2</v>
      </c>
      <c r="AR33" s="92">
        <v>0.5</v>
      </c>
      <c r="AS33" s="106">
        <f t="shared" si="8"/>
        <v>4.3199999999999994</v>
      </c>
      <c r="AT33" s="16"/>
      <c r="AU33" s="92">
        <v>4.8</v>
      </c>
      <c r="AV33" s="92">
        <v>0.2</v>
      </c>
      <c r="AW33" s="92">
        <v>0.4</v>
      </c>
      <c r="AX33" s="92">
        <f t="shared" si="9"/>
        <v>0.38400000000000001</v>
      </c>
      <c r="AY33" s="16"/>
      <c r="AZ33" s="92">
        <v>4.8</v>
      </c>
      <c r="BA33" s="92">
        <v>0.2</v>
      </c>
      <c r="BB33" s="92">
        <v>0.4</v>
      </c>
      <c r="BC33" s="106">
        <f t="shared" si="10"/>
        <v>4.8</v>
      </c>
      <c r="BD33" s="16"/>
      <c r="BE33" s="91" t="s">
        <v>158</v>
      </c>
      <c r="BF33" s="91" t="s">
        <v>115</v>
      </c>
      <c r="BG33" s="91">
        <v>0.15</v>
      </c>
      <c r="BH33" s="91">
        <v>0.3</v>
      </c>
      <c r="BI33" s="91">
        <v>3.35</v>
      </c>
      <c r="BJ33" s="102">
        <f t="shared" si="11"/>
        <v>0.15075</v>
      </c>
      <c r="BK33" s="16"/>
      <c r="BL33" s="91" t="s">
        <v>158</v>
      </c>
      <c r="BM33" s="91" t="s">
        <v>115</v>
      </c>
      <c r="BN33" s="91">
        <v>0.15</v>
      </c>
      <c r="BO33" s="91">
        <v>0.3</v>
      </c>
      <c r="BP33" s="91">
        <v>3.35</v>
      </c>
      <c r="BQ33" s="98">
        <f t="shared" si="12"/>
        <v>3.0149999999999997</v>
      </c>
      <c r="BS33" s="92" t="s">
        <v>451</v>
      </c>
      <c r="BT33" s="106">
        <v>43.26</v>
      </c>
      <c r="BU33" s="106">
        <v>26.42</v>
      </c>
      <c r="BV33" s="92">
        <v>3.1</v>
      </c>
      <c r="BW33" s="92">
        <f t="shared" si="17"/>
        <v>81.902000000000001</v>
      </c>
      <c r="BX33" s="111"/>
      <c r="BY33" s="92" t="s">
        <v>437</v>
      </c>
      <c r="BZ33" s="106">
        <v>10.34</v>
      </c>
      <c r="CA33" s="106"/>
    </row>
    <row r="34" spans="1:79" x14ac:dyDescent="0.2">
      <c r="A34" s="91">
        <v>1</v>
      </c>
      <c r="B34" s="91" t="s">
        <v>116</v>
      </c>
      <c r="C34" s="16"/>
      <c r="D34" s="91">
        <v>0.7</v>
      </c>
      <c r="E34" s="91">
        <v>0.7</v>
      </c>
      <c r="F34" s="91">
        <v>0</v>
      </c>
      <c r="G34" s="91">
        <v>0.7</v>
      </c>
      <c r="H34" s="91">
        <f t="shared" si="1"/>
        <v>0.34299999999999992</v>
      </c>
      <c r="I34" s="16"/>
      <c r="J34" s="91">
        <v>0.7</v>
      </c>
      <c r="K34" s="91">
        <v>0.7</v>
      </c>
      <c r="L34" s="91">
        <v>0</v>
      </c>
      <c r="M34" s="91">
        <v>0.05</v>
      </c>
      <c r="N34" s="91">
        <f t="shared" si="2"/>
        <v>2.4499999999999997E-2</v>
      </c>
      <c r="O34" s="16"/>
      <c r="P34" s="91">
        <v>0.7</v>
      </c>
      <c r="Q34" s="91">
        <v>0.7</v>
      </c>
      <c r="R34" s="91">
        <v>0</v>
      </c>
      <c r="S34" s="91">
        <v>0.65</v>
      </c>
      <c r="T34" s="102">
        <f t="shared" si="3"/>
        <v>0.31849999999999995</v>
      </c>
      <c r="U34" s="16"/>
      <c r="V34" s="92">
        <v>4.8</v>
      </c>
      <c r="W34" s="92">
        <v>0.2</v>
      </c>
      <c r="X34" s="92">
        <v>0.55000000000000004</v>
      </c>
      <c r="Y34" s="105">
        <f t="shared" si="4"/>
        <v>0.52800000000000002</v>
      </c>
      <c r="Z34" s="16"/>
      <c r="AA34" s="92">
        <v>4.8</v>
      </c>
      <c r="AB34" s="92">
        <v>0.2</v>
      </c>
      <c r="AC34" s="92">
        <v>0.05</v>
      </c>
      <c r="AD34" s="105">
        <f t="shared" si="5"/>
        <v>4.8000000000000001E-2</v>
      </c>
      <c r="AE34" s="16"/>
      <c r="AF34" s="92">
        <v>4.8</v>
      </c>
      <c r="AG34" s="92">
        <v>0.5</v>
      </c>
      <c r="AH34" s="106">
        <f t="shared" si="6"/>
        <v>4.8</v>
      </c>
      <c r="AI34" s="16"/>
      <c r="AJ34" s="92">
        <v>4.8</v>
      </c>
      <c r="AK34" s="92">
        <v>0.2</v>
      </c>
      <c r="AL34" s="92">
        <v>0.5</v>
      </c>
      <c r="AM34" s="105">
        <f t="shared" si="7"/>
        <v>0.48</v>
      </c>
      <c r="AN34" s="16"/>
      <c r="AO34" s="92">
        <v>4.8</v>
      </c>
      <c r="AP34" s="92">
        <v>0.2</v>
      </c>
      <c r="AQ34" s="92">
        <v>0.2</v>
      </c>
      <c r="AR34" s="92">
        <v>0.5</v>
      </c>
      <c r="AS34" s="106">
        <f t="shared" si="8"/>
        <v>4.3199999999999994</v>
      </c>
      <c r="AT34" s="16"/>
      <c r="AU34" s="92">
        <v>4.8</v>
      </c>
      <c r="AV34" s="92">
        <v>0.2</v>
      </c>
      <c r="AW34" s="92">
        <v>0.4</v>
      </c>
      <c r="AX34" s="92">
        <f t="shared" si="9"/>
        <v>0.38400000000000001</v>
      </c>
      <c r="AY34" s="16"/>
      <c r="AZ34" s="92">
        <v>4.8</v>
      </c>
      <c r="BA34" s="92">
        <v>0.2</v>
      </c>
      <c r="BB34" s="92">
        <v>0.4</v>
      </c>
      <c r="BC34" s="106">
        <f t="shared" si="10"/>
        <v>4.8</v>
      </c>
      <c r="BD34" s="16"/>
      <c r="BE34" s="91" t="s">
        <v>159</v>
      </c>
      <c r="BF34" s="91" t="s">
        <v>115</v>
      </c>
      <c r="BG34" s="91">
        <v>0.15</v>
      </c>
      <c r="BH34" s="91">
        <v>0.3</v>
      </c>
      <c r="BI34" s="91">
        <v>4.58</v>
      </c>
      <c r="BJ34" s="102">
        <f t="shared" si="11"/>
        <v>0.20610000000000001</v>
      </c>
      <c r="BK34" s="16"/>
      <c r="BL34" s="91" t="s">
        <v>159</v>
      </c>
      <c r="BM34" s="91" t="s">
        <v>115</v>
      </c>
      <c r="BN34" s="91">
        <v>0.15</v>
      </c>
      <c r="BO34" s="91">
        <v>0.3</v>
      </c>
      <c r="BP34" s="91">
        <v>4.58</v>
      </c>
      <c r="BQ34" s="98">
        <f t="shared" si="12"/>
        <v>4.1219999999999999</v>
      </c>
      <c r="BS34" s="92" t="s">
        <v>452</v>
      </c>
      <c r="BT34" s="106">
        <v>42.839999999999996</v>
      </c>
      <c r="BU34" s="106">
        <v>26.28</v>
      </c>
      <c r="BV34" s="92">
        <v>3.1</v>
      </c>
      <c r="BW34" s="92">
        <f t="shared" si="17"/>
        <v>81.468000000000004</v>
      </c>
      <c r="BX34" s="111"/>
      <c r="BY34" s="92" t="s">
        <v>438</v>
      </c>
      <c r="BZ34" s="106">
        <v>10.34</v>
      </c>
      <c r="CA34" s="106"/>
    </row>
    <row r="35" spans="1:79" x14ac:dyDescent="0.2">
      <c r="A35" s="91">
        <v>1</v>
      </c>
      <c r="B35" s="91" t="s">
        <v>117</v>
      </c>
      <c r="C35" s="16"/>
      <c r="D35" s="91">
        <v>0.5</v>
      </c>
      <c r="E35" s="91">
        <v>0.5</v>
      </c>
      <c r="F35" s="91">
        <v>0</v>
      </c>
      <c r="G35" s="91">
        <v>0.55000000000000004</v>
      </c>
      <c r="H35" s="91">
        <f t="shared" si="1"/>
        <v>0.13750000000000001</v>
      </c>
      <c r="I35" s="16"/>
      <c r="J35" s="91">
        <v>0.5</v>
      </c>
      <c r="K35" s="91">
        <v>0.5</v>
      </c>
      <c r="L35" s="91">
        <v>0</v>
      </c>
      <c r="M35" s="91">
        <v>0.05</v>
      </c>
      <c r="N35" s="91">
        <f t="shared" si="2"/>
        <v>1.2500000000000001E-2</v>
      </c>
      <c r="O35" s="16"/>
      <c r="P35" s="91">
        <v>0.5</v>
      </c>
      <c r="Q35" s="91">
        <v>0.5</v>
      </c>
      <c r="R35" s="91">
        <v>0</v>
      </c>
      <c r="S35" s="91">
        <v>0.5</v>
      </c>
      <c r="T35" s="102">
        <f t="shared" si="3"/>
        <v>0.125</v>
      </c>
      <c r="U35" s="16"/>
      <c r="V35" s="92">
        <v>4.8</v>
      </c>
      <c r="W35" s="92">
        <v>0.2</v>
      </c>
      <c r="X35" s="92">
        <v>0.55000000000000004</v>
      </c>
      <c r="Y35" s="105">
        <f t="shared" si="4"/>
        <v>0.52800000000000002</v>
      </c>
      <c r="Z35" s="16"/>
      <c r="AA35" s="92">
        <v>4.8</v>
      </c>
      <c r="AB35" s="92">
        <v>0.2</v>
      </c>
      <c r="AC35" s="92">
        <v>0.05</v>
      </c>
      <c r="AD35" s="105">
        <f t="shared" si="5"/>
        <v>4.8000000000000001E-2</v>
      </c>
      <c r="AE35" s="16"/>
      <c r="AF35" s="92">
        <v>4.8</v>
      </c>
      <c r="AG35" s="92">
        <v>0.5</v>
      </c>
      <c r="AH35" s="106">
        <f t="shared" si="6"/>
        <v>4.8</v>
      </c>
      <c r="AI35" s="16"/>
      <c r="AJ35" s="92">
        <v>4.8</v>
      </c>
      <c r="AK35" s="92">
        <v>0.2</v>
      </c>
      <c r="AL35" s="92">
        <v>0.5</v>
      </c>
      <c r="AM35" s="105">
        <f t="shared" si="7"/>
        <v>0.48</v>
      </c>
      <c r="AN35" s="16"/>
      <c r="AO35" s="92">
        <v>4.8</v>
      </c>
      <c r="AP35" s="92">
        <v>0.2</v>
      </c>
      <c r="AQ35" s="92">
        <v>0.2</v>
      </c>
      <c r="AR35" s="92">
        <v>0.5</v>
      </c>
      <c r="AS35" s="106">
        <f t="shared" si="8"/>
        <v>4.3199999999999994</v>
      </c>
      <c r="AT35" s="16"/>
      <c r="AU35" s="92">
        <v>4.8</v>
      </c>
      <c r="AV35" s="92">
        <v>0.2</v>
      </c>
      <c r="AW35" s="92">
        <v>0.4</v>
      </c>
      <c r="AX35" s="92">
        <f t="shared" si="9"/>
        <v>0.38400000000000001</v>
      </c>
      <c r="AY35" s="16"/>
      <c r="AZ35" s="92">
        <v>4.8</v>
      </c>
      <c r="BA35" s="92">
        <v>0.2</v>
      </c>
      <c r="BB35" s="92">
        <v>0.4</v>
      </c>
      <c r="BC35" s="106">
        <f t="shared" si="10"/>
        <v>4.8</v>
      </c>
      <c r="BD35" s="16"/>
      <c r="BE35" s="91" t="s">
        <v>185</v>
      </c>
      <c r="BF35" s="91" t="s">
        <v>115</v>
      </c>
      <c r="BG35" s="91">
        <v>0.15</v>
      </c>
      <c r="BH35" s="91">
        <v>0.3</v>
      </c>
      <c r="BI35" s="91">
        <v>3.35</v>
      </c>
      <c r="BJ35" s="102">
        <f t="shared" si="11"/>
        <v>0.15075</v>
      </c>
      <c r="BK35" s="16"/>
      <c r="BL35" s="91" t="s">
        <v>185</v>
      </c>
      <c r="BM35" s="91" t="s">
        <v>115</v>
      </c>
      <c r="BN35" s="91">
        <v>0.15</v>
      </c>
      <c r="BO35" s="91">
        <v>0.3</v>
      </c>
      <c r="BP35" s="91">
        <v>3.35</v>
      </c>
      <c r="BQ35" s="98">
        <f t="shared" si="12"/>
        <v>3.0149999999999997</v>
      </c>
      <c r="BS35" s="92" t="s">
        <v>453</v>
      </c>
      <c r="BT35" s="106">
        <f>61.68-BT5</f>
        <v>44.28</v>
      </c>
      <c r="BU35" s="106">
        <f>22.15*2</f>
        <v>44.3</v>
      </c>
      <c r="BV35" s="92">
        <v>3.1</v>
      </c>
      <c r="BW35" s="92">
        <f t="shared" si="17"/>
        <v>137.32999999999998</v>
      </c>
      <c r="BX35" s="111"/>
      <c r="BY35" s="110" t="s">
        <v>444</v>
      </c>
      <c r="BZ35" s="99">
        <f>SUM(BZ30:BZ34)</f>
        <v>175.9281</v>
      </c>
      <c r="CA35" s="99">
        <f>SUM(CA30:CA34)</f>
        <v>0</v>
      </c>
    </row>
    <row r="36" spans="1:79" x14ac:dyDescent="0.2">
      <c r="A36" s="91">
        <v>1</v>
      </c>
      <c r="B36" s="91" t="s">
        <v>114</v>
      </c>
      <c r="C36" s="16"/>
      <c r="D36" s="91">
        <v>0.8</v>
      </c>
      <c r="E36" s="91">
        <v>0.8</v>
      </c>
      <c r="F36" s="91">
        <v>0</v>
      </c>
      <c r="G36" s="91">
        <v>0.8</v>
      </c>
      <c r="H36" s="91">
        <f t="shared" si="1"/>
        <v>0.51200000000000012</v>
      </c>
      <c r="I36" s="16"/>
      <c r="J36" s="91">
        <v>0.8</v>
      </c>
      <c r="K36" s="91">
        <v>0.8</v>
      </c>
      <c r="L36" s="91">
        <v>0</v>
      </c>
      <c r="M36" s="91">
        <v>0.05</v>
      </c>
      <c r="N36" s="91">
        <f t="shared" si="2"/>
        <v>3.2000000000000008E-2</v>
      </c>
      <c r="O36" s="16"/>
      <c r="P36" s="91">
        <v>0.8</v>
      </c>
      <c r="Q36" s="91">
        <v>0.8</v>
      </c>
      <c r="R36" s="91">
        <v>0</v>
      </c>
      <c r="S36" s="91">
        <v>0.75</v>
      </c>
      <c r="T36" s="102">
        <f t="shared" si="3"/>
        <v>0.48000000000000009</v>
      </c>
      <c r="U36" s="16"/>
      <c r="V36" s="92">
        <v>4.8</v>
      </c>
      <c r="W36" s="92">
        <v>0.2</v>
      </c>
      <c r="X36" s="92">
        <v>0.55000000000000004</v>
      </c>
      <c r="Y36" s="105">
        <f t="shared" si="4"/>
        <v>0.52800000000000002</v>
      </c>
      <c r="Z36" s="16"/>
      <c r="AA36" s="92">
        <v>4.8</v>
      </c>
      <c r="AB36" s="92">
        <v>0.2</v>
      </c>
      <c r="AC36" s="92">
        <v>0.05</v>
      </c>
      <c r="AD36" s="105">
        <f t="shared" si="5"/>
        <v>4.8000000000000001E-2</v>
      </c>
      <c r="AE36" s="16"/>
      <c r="AF36" s="92">
        <v>4.8</v>
      </c>
      <c r="AG36" s="92">
        <v>0.5</v>
      </c>
      <c r="AH36" s="106">
        <f t="shared" si="6"/>
        <v>4.8</v>
      </c>
      <c r="AI36" s="16"/>
      <c r="AJ36" s="92">
        <v>4.8</v>
      </c>
      <c r="AK36" s="92">
        <v>0.2</v>
      </c>
      <c r="AL36" s="92">
        <v>0.5</v>
      </c>
      <c r="AM36" s="105">
        <f t="shared" si="7"/>
        <v>0.48</v>
      </c>
      <c r="AN36" s="16"/>
      <c r="AO36" s="92">
        <v>4.8</v>
      </c>
      <c r="AP36" s="92">
        <v>0.2</v>
      </c>
      <c r="AQ36" s="92">
        <v>0.2</v>
      </c>
      <c r="AR36" s="92">
        <v>0.5</v>
      </c>
      <c r="AS36" s="106">
        <f t="shared" si="8"/>
        <v>4.3199999999999994</v>
      </c>
      <c r="AT36" s="16"/>
      <c r="AU36" s="92">
        <v>4.8</v>
      </c>
      <c r="AV36" s="92">
        <v>0.2</v>
      </c>
      <c r="AW36" s="92">
        <v>0.4</v>
      </c>
      <c r="AX36" s="92">
        <f t="shared" si="9"/>
        <v>0.38400000000000001</v>
      </c>
      <c r="AY36" s="16"/>
      <c r="AZ36" s="92">
        <v>4.8</v>
      </c>
      <c r="BA36" s="92">
        <v>0.2</v>
      </c>
      <c r="BB36" s="92">
        <v>0.4</v>
      </c>
      <c r="BC36" s="106">
        <f t="shared" si="10"/>
        <v>4.8</v>
      </c>
      <c r="BD36" s="16"/>
      <c r="BE36" s="91" t="s">
        <v>126</v>
      </c>
      <c r="BF36" s="91" t="s">
        <v>106</v>
      </c>
      <c r="BG36" s="91">
        <v>0.15</v>
      </c>
      <c r="BH36" s="91">
        <v>0.5</v>
      </c>
      <c r="BI36" s="91">
        <v>4.58</v>
      </c>
      <c r="BJ36" s="102">
        <f t="shared" si="11"/>
        <v>0.34349999999999997</v>
      </c>
      <c r="BK36" s="16"/>
      <c r="BL36" s="91" t="s">
        <v>126</v>
      </c>
      <c r="BM36" s="91" t="s">
        <v>106</v>
      </c>
      <c r="BN36" s="91">
        <v>0.15</v>
      </c>
      <c r="BO36" s="91">
        <v>0.5</v>
      </c>
      <c r="BP36" s="91">
        <v>4.58</v>
      </c>
      <c r="BQ36" s="98">
        <f t="shared" si="12"/>
        <v>5.9540000000000006</v>
      </c>
      <c r="BS36" s="110" t="s">
        <v>444</v>
      </c>
      <c r="BT36" s="99">
        <f>SUM(BT29:BT35)</f>
        <v>302.76</v>
      </c>
      <c r="BU36" s="217" t="s">
        <v>444</v>
      </c>
      <c r="BV36" s="217"/>
      <c r="BW36" s="99">
        <f>SUM(BW29:BW35)</f>
        <v>627.62599999999998</v>
      </c>
      <c r="BX36" s="111"/>
    </row>
    <row r="37" spans="1:79" x14ac:dyDescent="0.2">
      <c r="A37" s="91">
        <v>1</v>
      </c>
      <c r="B37" s="91" t="s">
        <v>116</v>
      </c>
      <c r="C37" s="16"/>
      <c r="D37" s="91">
        <v>0.7</v>
      </c>
      <c r="E37" s="91">
        <v>0.7</v>
      </c>
      <c r="F37" s="91">
        <v>0</v>
      </c>
      <c r="G37" s="91">
        <v>0.7</v>
      </c>
      <c r="H37" s="91">
        <f t="shared" si="1"/>
        <v>0.34299999999999992</v>
      </c>
      <c r="I37" s="16"/>
      <c r="J37" s="91">
        <v>0.7</v>
      </c>
      <c r="K37" s="91">
        <v>0.7</v>
      </c>
      <c r="L37" s="91">
        <v>0</v>
      </c>
      <c r="M37" s="91">
        <v>0.05</v>
      </c>
      <c r="N37" s="91">
        <f t="shared" si="2"/>
        <v>2.4499999999999997E-2</v>
      </c>
      <c r="O37" s="16"/>
      <c r="P37" s="91">
        <v>0.7</v>
      </c>
      <c r="Q37" s="91">
        <v>0.7</v>
      </c>
      <c r="R37" s="91">
        <v>0</v>
      </c>
      <c r="S37" s="91">
        <v>0.65</v>
      </c>
      <c r="T37" s="102">
        <f t="shared" si="3"/>
        <v>0.31849999999999995</v>
      </c>
      <c r="U37" s="16"/>
      <c r="V37" s="213" t="s">
        <v>22</v>
      </c>
      <c r="W37" s="214"/>
      <c r="X37" s="215"/>
      <c r="Y37" s="103">
        <f>SUM(Y3:Y36)</f>
        <v>37.316400000000002</v>
      </c>
      <c r="Z37" s="16"/>
      <c r="AA37" s="213" t="s">
        <v>22</v>
      </c>
      <c r="AB37" s="214"/>
      <c r="AC37" s="215"/>
      <c r="AD37" s="103">
        <f>SUM(AD3:AD36)</f>
        <v>3.3924000000000012</v>
      </c>
      <c r="AE37" s="16"/>
      <c r="AF37" s="213" t="s">
        <v>22</v>
      </c>
      <c r="AG37" s="215"/>
      <c r="AH37" s="99">
        <f>SUM(AH3:AH36)</f>
        <v>339.23999999999995</v>
      </c>
      <c r="AI37" s="16"/>
      <c r="AJ37" s="213" t="s">
        <v>22</v>
      </c>
      <c r="AK37" s="214"/>
      <c r="AL37" s="215"/>
      <c r="AM37" s="103">
        <f>SUM(AM3:AM36)</f>
        <v>33.923999999999992</v>
      </c>
      <c r="AN37" s="16"/>
      <c r="AO37" s="213" t="s">
        <v>22</v>
      </c>
      <c r="AP37" s="214"/>
      <c r="AQ37" s="214"/>
      <c r="AR37" s="215"/>
      <c r="AS37" s="99">
        <f>SUM(AS3:AS36)</f>
        <v>305.31600000000003</v>
      </c>
      <c r="AT37" s="16"/>
      <c r="AU37" s="213" t="s">
        <v>22</v>
      </c>
      <c r="AV37" s="214"/>
      <c r="AW37" s="215"/>
      <c r="AX37" s="95">
        <f>SUM(AX3:AX36)</f>
        <v>33.821000000000005</v>
      </c>
      <c r="AY37" s="16"/>
      <c r="AZ37" s="213" t="s">
        <v>22</v>
      </c>
      <c r="BA37" s="214"/>
      <c r="BB37" s="215"/>
      <c r="BC37" s="99">
        <f>SUM(BC3:BC36)</f>
        <v>406.05799999999994</v>
      </c>
      <c r="BD37" s="16"/>
      <c r="BE37" s="91" t="s">
        <v>160</v>
      </c>
      <c r="BF37" s="91" t="s">
        <v>115</v>
      </c>
      <c r="BG37" s="91">
        <v>0.15</v>
      </c>
      <c r="BH37" s="91">
        <v>0.3</v>
      </c>
      <c r="BI37" s="91">
        <v>3.35</v>
      </c>
      <c r="BJ37" s="102">
        <f t="shared" si="11"/>
        <v>0.15075</v>
      </c>
      <c r="BK37" s="16"/>
      <c r="BL37" s="91" t="s">
        <v>160</v>
      </c>
      <c r="BM37" s="91" t="s">
        <v>115</v>
      </c>
      <c r="BN37" s="91">
        <v>0.15</v>
      </c>
      <c r="BO37" s="91">
        <v>0.3</v>
      </c>
      <c r="BP37" s="91">
        <v>3.35</v>
      </c>
      <c r="BQ37" s="98">
        <f t="shared" si="12"/>
        <v>3.0149999999999997</v>
      </c>
    </row>
    <row r="38" spans="1:79" x14ac:dyDescent="0.2">
      <c r="A38" s="91">
        <v>1</v>
      </c>
      <c r="B38" s="91" t="s">
        <v>116</v>
      </c>
      <c r="C38" s="16"/>
      <c r="D38" s="91">
        <v>0.7</v>
      </c>
      <c r="E38" s="91">
        <v>0.7</v>
      </c>
      <c r="F38" s="91">
        <v>0</v>
      </c>
      <c r="G38" s="91">
        <v>0.7</v>
      </c>
      <c r="H38" s="91">
        <f t="shared" si="1"/>
        <v>0.34299999999999992</v>
      </c>
      <c r="I38" s="16"/>
      <c r="J38" s="91">
        <v>0.7</v>
      </c>
      <c r="K38" s="91">
        <v>0.7</v>
      </c>
      <c r="L38" s="91">
        <v>0</v>
      </c>
      <c r="M38" s="91">
        <v>0.05</v>
      </c>
      <c r="N38" s="91">
        <f t="shared" si="2"/>
        <v>2.4499999999999997E-2</v>
      </c>
      <c r="O38" s="16"/>
      <c r="P38" s="91">
        <v>0.7</v>
      </c>
      <c r="Q38" s="91">
        <v>0.7</v>
      </c>
      <c r="R38" s="91">
        <v>0</v>
      </c>
      <c r="S38" s="91">
        <v>0.65</v>
      </c>
      <c r="T38" s="102">
        <f t="shared" si="3"/>
        <v>0.31849999999999995</v>
      </c>
      <c r="U38" s="16"/>
      <c r="Z38" s="16"/>
      <c r="AE38" s="16"/>
      <c r="AI38" s="16"/>
      <c r="AN38" s="16"/>
      <c r="AT38" s="16"/>
      <c r="AY38" s="16"/>
      <c r="BD38" s="16"/>
      <c r="BE38" s="91" t="s">
        <v>161</v>
      </c>
      <c r="BF38" s="91" t="s">
        <v>115</v>
      </c>
      <c r="BG38" s="91">
        <v>0.15</v>
      </c>
      <c r="BH38" s="91">
        <v>0.3</v>
      </c>
      <c r="BI38" s="91">
        <v>3.35</v>
      </c>
      <c r="BJ38" s="102">
        <f t="shared" si="11"/>
        <v>0.15075</v>
      </c>
      <c r="BK38" s="16"/>
      <c r="BL38" s="91" t="s">
        <v>161</v>
      </c>
      <c r="BM38" s="91" t="s">
        <v>115</v>
      </c>
      <c r="BN38" s="91">
        <v>0.15</v>
      </c>
      <c r="BO38" s="91">
        <v>0.3</v>
      </c>
      <c r="BP38" s="91">
        <v>3.35</v>
      </c>
      <c r="BQ38" s="98">
        <f t="shared" si="12"/>
        <v>3.0149999999999997</v>
      </c>
    </row>
    <row r="39" spans="1:79" x14ac:dyDescent="0.2">
      <c r="A39" s="91">
        <v>1</v>
      </c>
      <c r="B39" s="91" t="s">
        <v>117</v>
      </c>
      <c r="C39" s="16"/>
      <c r="D39" s="91">
        <v>0.5</v>
      </c>
      <c r="E39" s="91">
        <v>0.5</v>
      </c>
      <c r="F39" s="91">
        <v>0</v>
      </c>
      <c r="G39" s="91">
        <v>0.55000000000000004</v>
      </c>
      <c r="H39" s="91">
        <f t="shared" si="1"/>
        <v>0.13750000000000001</v>
      </c>
      <c r="I39" s="16"/>
      <c r="J39" s="91">
        <v>0.5</v>
      </c>
      <c r="K39" s="91">
        <v>0.5</v>
      </c>
      <c r="L39" s="91">
        <v>0</v>
      </c>
      <c r="M39" s="91">
        <v>0.05</v>
      </c>
      <c r="N39" s="91">
        <f t="shared" si="2"/>
        <v>1.2500000000000001E-2</v>
      </c>
      <c r="O39" s="16"/>
      <c r="P39" s="91">
        <v>0.5</v>
      </c>
      <c r="Q39" s="91">
        <v>0.5</v>
      </c>
      <c r="R39" s="91">
        <v>0</v>
      </c>
      <c r="S39" s="91">
        <v>0.5</v>
      </c>
      <c r="T39" s="102">
        <f t="shared" si="3"/>
        <v>0.125</v>
      </c>
      <c r="U39" s="16"/>
      <c r="Z39" s="16"/>
      <c r="AE39" s="16"/>
      <c r="AI39" s="16"/>
      <c r="AN39" s="16"/>
      <c r="AT39" s="16"/>
      <c r="AY39" s="16"/>
      <c r="BD39" s="16"/>
      <c r="BE39" s="91" t="s">
        <v>186</v>
      </c>
      <c r="BF39" s="91" t="s">
        <v>115</v>
      </c>
      <c r="BG39" s="91">
        <v>0.15</v>
      </c>
      <c r="BH39" s="91">
        <v>0.3</v>
      </c>
      <c r="BI39" s="91">
        <v>3.35</v>
      </c>
      <c r="BJ39" s="102">
        <f t="shared" si="11"/>
        <v>0.15075</v>
      </c>
      <c r="BK39" s="16"/>
      <c r="BL39" s="91" t="s">
        <v>186</v>
      </c>
      <c r="BM39" s="91" t="s">
        <v>115</v>
      </c>
      <c r="BN39" s="91">
        <v>0.15</v>
      </c>
      <c r="BO39" s="91">
        <v>0.3</v>
      </c>
      <c r="BP39" s="91">
        <v>3.35</v>
      </c>
      <c r="BQ39" s="98">
        <f t="shared" si="12"/>
        <v>3.0149999999999997</v>
      </c>
      <c r="BS39" s="216" t="s">
        <v>477</v>
      </c>
      <c r="BT39" s="216"/>
      <c r="BU39" s="216"/>
      <c r="BV39" s="216"/>
      <c r="BW39" s="216"/>
      <c r="BY39" s="216" t="s">
        <v>484</v>
      </c>
      <c r="BZ39" s="216"/>
      <c r="CA39" s="216"/>
    </row>
    <row r="40" spans="1:79" x14ac:dyDescent="0.2">
      <c r="A40" s="91">
        <v>1</v>
      </c>
      <c r="B40" s="91" t="s">
        <v>116</v>
      </c>
      <c r="C40" s="16"/>
      <c r="D40" s="91">
        <v>0.7</v>
      </c>
      <c r="E40" s="91">
        <v>0.7</v>
      </c>
      <c r="F40" s="91">
        <v>0</v>
      </c>
      <c r="G40" s="91">
        <v>0.7</v>
      </c>
      <c r="H40" s="91">
        <f t="shared" si="1"/>
        <v>0.34299999999999992</v>
      </c>
      <c r="I40" s="16"/>
      <c r="J40" s="91">
        <v>0.7</v>
      </c>
      <c r="K40" s="91">
        <v>0.7</v>
      </c>
      <c r="L40" s="91">
        <v>0</v>
      </c>
      <c r="M40" s="91">
        <v>0.05</v>
      </c>
      <c r="N40" s="91">
        <f t="shared" si="2"/>
        <v>2.4499999999999997E-2</v>
      </c>
      <c r="O40" s="16"/>
      <c r="P40" s="91">
        <v>0.7</v>
      </c>
      <c r="Q40" s="91">
        <v>0.7</v>
      </c>
      <c r="R40" s="91">
        <v>0</v>
      </c>
      <c r="S40" s="91">
        <v>0.65</v>
      </c>
      <c r="T40" s="102">
        <f t="shared" si="3"/>
        <v>0.31849999999999995</v>
      </c>
      <c r="U40" s="16"/>
      <c r="Z40" s="16"/>
      <c r="AE40" s="16"/>
      <c r="AI40" s="16"/>
      <c r="AN40" s="16"/>
      <c r="AT40" s="16"/>
      <c r="AY40" s="16"/>
      <c r="BD40" s="16"/>
      <c r="BE40" s="91" t="s">
        <v>162</v>
      </c>
      <c r="BF40" s="91" t="s">
        <v>115</v>
      </c>
      <c r="BG40" s="91">
        <v>0.15</v>
      </c>
      <c r="BH40" s="91">
        <v>0.3</v>
      </c>
      <c r="BI40" s="91">
        <v>3.35</v>
      </c>
      <c r="BJ40" s="102">
        <f t="shared" si="11"/>
        <v>0.15075</v>
      </c>
      <c r="BK40" s="16"/>
      <c r="BL40" s="91" t="s">
        <v>162</v>
      </c>
      <c r="BM40" s="91" t="s">
        <v>115</v>
      </c>
      <c r="BN40" s="91">
        <v>0.15</v>
      </c>
      <c r="BO40" s="91">
        <v>0.3</v>
      </c>
      <c r="BP40" s="91">
        <v>3.35</v>
      </c>
      <c r="BQ40" s="98">
        <f t="shared" si="12"/>
        <v>3.0149999999999997</v>
      </c>
      <c r="BS40" s="224" t="s">
        <v>475</v>
      </c>
      <c r="BT40" s="224"/>
      <c r="BU40" s="92">
        <v>123.9</v>
      </c>
      <c r="BV40" s="92">
        <v>4.58</v>
      </c>
      <c r="BW40" s="92">
        <f t="shared" ref="BW40:BW42" si="18">BU40*BV40</f>
        <v>567.46199999999999</v>
      </c>
      <c r="BY40" s="92" t="s">
        <v>426</v>
      </c>
      <c r="BZ40" s="222">
        <v>103.4</v>
      </c>
      <c r="CA40" s="222"/>
    </row>
    <row r="41" spans="1:79" x14ac:dyDescent="0.2">
      <c r="A41" s="91">
        <v>1</v>
      </c>
      <c r="B41" s="91" t="s">
        <v>117</v>
      </c>
      <c r="C41" s="16"/>
      <c r="D41" s="91">
        <v>0.5</v>
      </c>
      <c r="E41" s="91">
        <v>0.5</v>
      </c>
      <c r="F41" s="91">
        <v>0</v>
      </c>
      <c r="G41" s="91">
        <v>0.55000000000000004</v>
      </c>
      <c r="H41" s="91">
        <f t="shared" si="1"/>
        <v>0.13750000000000001</v>
      </c>
      <c r="I41" s="16"/>
      <c r="J41" s="91">
        <v>0.5</v>
      </c>
      <c r="K41" s="91">
        <v>0.5</v>
      </c>
      <c r="L41" s="91">
        <v>0</v>
      </c>
      <c r="M41" s="91">
        <v>0.05</v>
      </c>
      <c r="N41" s="91">
        <f t="shared" si="2"/>
        <v>1.2500000000000001E-2</v>
      </c>
      <c r="O41" s="16"/>
      <c r="P41" s="91">
        <v>0.5</v>
      </c>
      <c r="Q41" s="91">
        <v>0.5</v>
      </c>
      <c r="R41" s="91">
        <v>0</v>
      </c>
      <c r="S41" s="91">
        <v>0.5</v>
      </c>
      <c r="T41" s="102">
        <f t="shared" si="3"/>
        <v>0.125</v>
      </c>
      <c r="U41" s="16"/>
      <c r="Z41" s="16"/>
      <c r="AE41" s="16"/>
      <c r="AI41" s="16"/>
      <c r="AN41" s="16"/>
      <c r="AT41" s="16"/>
      <c r="AY41" s="16"/>
      <c r="BD41" s="16"/>
      <c r="BE41" s="91" t="s">
        <v>187</v>
      </c>
      <c r="BF41" s="91" t="s">
        <v>115</v>
      </c>
      <c r="BG41" s="91">
        <v>0.15</v>
      </c>
      <c r="BH41" s="91">
        <v>0.3</v>
      </c>
      <c r="BI41" s="91">
        <v>4.58</v>
      </c>
      <c r="BJ41" s="102">
        <f t="shared" si="11"/>
        <v>0.20610000000000001</v>
      </c>
      <c r="BK41" s="16"/>
      <c r="BL41" s="91" t="s">
        <v>187</v>
      </c>
      <c r="BM41" s="91" t="s">
        <v>115</v>
      </c>
      <c r="BN41" s="91">
        <v>0.15</v>
      </c>
      <c r="BO41" s="91">
        <v>0.3</v>
      </c>
      <c r="BP41" s="91">
        <v>4.58</v>
      </c>
      <c r="BQ41" s="98">
        <f t="shared" si="12"/>
        <v>4.1219999999999999</v>
      </c>
      <c r="BS41" s="224" t="s">
        <v>475</v>
      </c>
      <c r="BT41" s="224"/>
      <c r="BU41" s="92">
        <f>81.05-49.8</f>
        <v>31.25</v>
      </c>
      <c r="BV41" s="92">
        <v>5.15</v>
      </c>
      <c r="BW41" s="92">
        <f t="shared" si="18"/>
        <v>160.9375</v>
      </c>
      <c r="BY41" s="110" t="s">
        <v>444</v>
      </c>
      <c r="BZ41" s="223">
        <f>SUM(BZ36:BZ40)</f>
        <v>103.4</v>
      </c>
      <c r="CA41" s="223"/>
    </row>
    <row r="42" spans="1:79" x14ac:dyDescent="0.2">
      <c r="A42" s="91">
        <v>1</v>
      </c>
      <c r="B42" s="91" t="s">
        <v>116</v>
      </c>
      <c r="C42" s="16"/>
      <c r="D42" s="91">
        <v>0.7</v>
      </c>
      <c r="E42" s="91">
        <v>0.7</v>
      </c>
      <c r="F42" s="91">
        <v>0</v>
      </c>
      <c r="G42" s="91">
        <v>0.7</v>
      </c>
      <c r="H42" s="91">
        <f t="shared" si="1"/>
        <v>0.34299999999999992</v>
      </c>
      <c r="I42" s="16"/>
      <c r="J42" s="91">
        <v>0.7</v>
      </c>
      <c r="K42" s="91">
        <v>0.7</v>
      </c>
      <c r="L42" s="91">
        <v>0</v>
      </c>
      <c r="M42" s="91">
        <v>0.05</v>
      </c>
      <c r="N42" s="91">
        <f t="shared" si="2"/>
        <v>2.4499999999999997E-2</v>
      </c>
      <c r="O42" s="16"/>
      <c r="P42" s="91">
        <v>0.7</v>
      </c>
      <c r="Q42" s="91">
        <v>0.7</v>
      </c>
      <c r="R42" s="91">
        <v>0</v>
      </c>
      <c r="S42" s="91">
        <v>0.65</v>
      </c>
      <c r="T42" s="102">
        <f t="shared" si="3"/>
        <v>0.31849999999999995</v>
      </c>
      <c r="U42" s="16"/>
      <c r="Z42" s="16"/>
      <c r="AE42" s="16"/>
      <c r="AI42" s="16"/>
      <c r="AN42" s="16"/>
      <c r="AT42" s="16"/>
      <c r="AY42" s="16"/>
      <c r="BD42" s="16"/>
      <c r="BE42" s="91" t="s">
        <v>163</v>
      </c>
      <c r="BF42" s="91" t="s">
        <v>115</v>
      </c>
      <c r="BG42" s="91">
        <v>0.15</v>
      </c>
      <c r="BH42" s="91">
        <v>0.3</v>
      </c>
      <c r="BI42" s="91">
        <v>3.35</v>
      </c>
      <c r="BJ42" s="102">
        <f t="shared" si="11"/>
        <v>0.15075</v>
      </c>
      <c r="BK42" s="16"/>
      <c r="BL42" s="91" t="s">
        <v>163</v>
      </c>
      <c r="BM42" s="91" t="s">
        <v>115</v>
      </c>
      <c r="BN42" s="91">
        <v>0.15</v>
      </c>
      <c r="BO42" s="91">
        <v>0.3</v>
      </c>
      <c r="BP42" s="91">
        <v>3.35</v>
      </c>
      <c r="BQ42" s="98">
        <f t="shared" si="12"/>
        <v>3.0149999999999997</v>
      </c>
      <c r="BS42" s="224" t="s">
        <v>476</v>
      </c>
      <c r="BT42" s="224"/>
      <c r="BU42" s="92">
        <f>24.9*2</f>
        <v>49.8</v>
      </c>
      <c r="BV42" s="92">
        <v>5.15</v>
      </c>
      <c r="BW42" s="92">
        <f t="shared" si="18"/>
        <v>256.47000000000003</v>
      </c>
    </row>
    <row r="43" spans="1:79" x14ac:dyDescent="0.2">
      <c r="A43" s="91">
        <v>1</v>
      </c>
      <c r="B43" s="91" t="s">
        <v>114</v>
      </c>
      <c r="C43" s="16"/>
      <c r="D43" s="91">
        <v>0.8</v>
      </c>
      <c r="E43" s="91">
        <v>0.8</v>
      </c>
      <c r="F43" s="91">
        <v>0</v>
      </c>
      <c r="G43" s="91">
        <v>0.8</v>
      </c>
      <c r="H43" s="91">
        <f t="shared" si="1"/>
        <v>0.51200000000000012</v>
      </c>
      <c r="I43" s="16"/>
      <c r="J43" s="91">
        <v>0.8</v>
      </c>
      <c r="K43" s="91">
        <v>0.8</v>
      </c>
      <c r="L43" s="91">
        <v>0</v>
      </c>
      <c r="M43" s="91">
        <v>0.05</v>
      </c>
      <c r="N43" s="91">
        <f t="shared" si="2"/>
        <v>3.2000000000000008E-2</v>
      </c>
      <c r="O43" s="16"/>
      <c r="P43" s="91">
        <v>0.8</v>
      </c>
      <c r="Q43" s="91">
        <v>0.8</v>
      </c>
      <c r="R43" s="91">
        <v>0</v>
      </c>
      <c r="S43" s="91">
        <v>0.75</v>
      </c>
      <c r="T43" s="102">
        <f t="shared" si="3"/>
        <v>0.48000000000000009</v>
      </c>
      <c r="U43" s="16"/>
      <c r="Z43" s="16"/>
      <c r="AE43" s="16"/>
      <c r="AI43" s="16"/>
      <c r="AN43" s="16"/>
      <c r="AT43" s="16"/>
      <c r="AY43" s="16"/>
      <c r="BD43" s="16"/>
      <c r="BE43" s="91" t="s">
        <v>127</v>
      </c>
      <c r="BF43" s="91" t="s">
        <v>106</v>
      </c>
      <c r="BG43" s="91">
        <v>0.15</v>
      </c>
      <c r="BH43" s="91">
        <v>0.5</v>
      </c>
      <c r="BI43" s="91">
        <v>3.35</v>
      </c>
      <c r="BJ43" s="102">
        <f t="shared" si="11"/>
        <v>0.25124999999999997</v>
      </c>
      <c r="BK43" s="16"/>
      <c r="BL43" s="91" t="s">
        <v>127</v>
      </c>
      <c r="BM43" s="91" t="s">
        <v>106</v>
      </c>
      <c r="BN43" s="91">
        <v>0.15</v>
      </c>
      <c r="BO43" s="91">
        <v>0.5</v>
      </c>
      <c r="BP43" s="91">
        <v>3.35</v>
      </c>
      <c r="BQ43" s="98">
        <f t="shared" si="12"/>
        <v>4.3550000000000004</v>
      </c>
      <c r="BS43" s="217" t="s">
        <v>444</v>
      </c>
      <c r="BT43" s="217"/>
      <c r="BU43" s="217"/>
      <c r="BV43" s="217"/>
      <c r="BW43" s="99">
        <f>SUM(BW40:BW42)</f>
        <v>984.86950000000002</v>
      </c>
      <c r="BZ43" s="100"/>
    </row>
    <row r="44" spans="1:79" x14ac:dyDescent="0.2">
      <c r="A44" s="91">
        <v>1</v>
      </c>
      <c r="B44" s="91" t="s">
        <v>116</v>
      </c>
      <c r="C44" s="16"/>
      <c r="D44" s="91">
        <v>0.7</v>
      </c>
      <c r="E44" s="91">
        <v>0.7</v>
      </c>
      <c r="F44" s="91">
        <v>0</v>
      </c>
      <c r="G44" s="91">
        <v>0.7</v>
      </c>
      <c r="H44" s="91">
        <f t="shared" si="1"/>
        <v>0.34299999999999992</v>
      </c>
      <c r="I44" s="16"/>
      <c r="J44" s="91">
        <v>0.7</v>
      </c>
      <c r="K44" s="91">
        <v>0.7</v>
      </c>
      <c r="L44" s="91">
        <v>0</v>
      </c>
      <c r="M44" s="91">
        <v>0.05</v>
      </c>
      <c r="N44" s="91">
        <f t="shared" si="2"/>
        <v>2.4499999999999997E-2</v>
      </c>
      <c r="O44" s="16"/>
      <c r="P44" s="91">
        <v>0.7</v>
      </c>
      <c r="Q44" s="91">
        <v>0.7</v>
      </c>
      <c r="R44" s="91">
        <v>0</v>
      </c>
      <c r="S44" s="91">
        <v>0.65</v>
      </c>
      <c r="T44" s="102">
        <f t="shared" si="3"/>
        <v>0.31849999999999995</v>
      </c>
      <c r="U44" s="16"/>
      <c r="Z44" s="16"/>
      <c r="AE44" s="16"/>
      <c r="AI44" s="16"/>
      <c r="AN44" s="16"/>
      <c r="AT44" s="16"/>
      <c r="AY44" s="16"/>
      <c r="BD44" s="16"/>
      <c r="BE44" s="91" t="s">
        <v>164</v>
      </c>
      <c r="BF44" s="91" t="s">
        <v>115</v>
      </c>
      <c r="BG44" s="91">
        <v>0.15</v>
      </c>
      <c r="BH44" s="91">
        <v>0.3</v>
      </c>
      <c r="BI44" s="91">
        <v>3.35</v>
      </c>
      <c r="BJ44" s="102">
        <f t="shared" si="11"/>
        <v>0.15075</v>
      </c>
      <c r="BK44" s="16"/>
      <c r="BL44" s="91" t="s">
        <v>164</v>
      </c>
      <c r="BM44" s="91" t="s">
        <v>115</v>
      </c>
      <c r="BN44" s="91">
        <v>0.15</v>
      </c>
      <c r="BO44" s="91">
        <v>0.3</v>
      </c>
      <c r="BP44" s="91">
        <v>3.35</v>
      </c>
      <c r="BQ44" s="98">
        <f t="shared" si="12"/>
        <v>3.0149999999999997</v>
      </c>
      <c r="BY44" s="100"/>
      <c r="BZ44" s="100"/>
    </row>
    <row r="45" spans="1:79" x14ac:dyDescent="0.2">
      <c r="A45" s="91">
        <v>1</v>
      </c>
      <c r="B45" s="91" t="s">
        <v>114</v>
      </c>
      <c r="C45" s="16"/>
      <c r="D45" s="91">
        <v>0.8</v>
      </c>
      <c r="E45" s="91">
        <v>0.8</v>
      </c>
      <c r="F45" s="91">
        <v>0</v>
      </c>
      <c r="G45" s="91">
        <v>0.8</v>
      </c>
      <c r="H45" s="91">
        <f t="shared" si="1"/>
        <v>0.51200000000000012</v>
      </c>
      <c r="I45" s="16"/>
      <c r="J45" s="91">
        <v>0.8</v>
      </c>
      <c r="K45" s="91">
        <v>0.8</v>
      </c>
      <c r="L45" s="91">
        <v>0</v>
      </c>
      <c r="M45" s="91">
        <v>0.05</v>
      </c>
      <c r="N45" s="91">
        <f t="shared" si="2"/>
        <v>3.2000000000000008E-2</v>
      </c>
      <c r="O45" s="16"/>
      <c r="P45" s="91">
        <v>0.8</v>
      </c>
      <c r="Q45" s="91">
        <v>0.8</v>
      </c>
      <c r="R45" s="91">
        <v>0</v>
      </c>
      <c r="S45" s="91">
        <v>0.75</v>
      </c>
      <c r="T45" s="102">
        <f t="shared" si="3"/>
        <v>0.48000000000000009</v>
      </c>
      <c r="U45" s="16"/>
      <c r="Z45" s="16"/>
      <c r="AE45" s="16"/>
      <c r="AI45" s="16"/>
      <c r="AN45" s="16"/>
      <c r="AT45" s="16"/>
      <c r="AY45" s="16"/>
      <c r="BD45" s="16"/>
      <c r="BE45" s="91" t="s">
        <v>128</v>
      </c>
      <c r="BF45" s="91" t="s">
        <v>106</v>
      </c>
      <c r="BG45" s="91">
        <v>0.15</v>
      </c>
      <c r="BH45" s="91">
        <v>0.5</v>
      </c>
      <c r="BI45" s="91">
        <v>4.58</v>
      </c>
      <c r="BJ45" s="102">
        <f t="shared" si="11"/>
        <v>0.34349999999999997</v>
      </c>
      <c r="BK45" s="16"/>
      <c r="BL45" s="91" t="s">
        <v>128</v>
      </c>
      <c r="BM45" s="91" t="s">
        <v>106</v>
      </c>
      <c r="BN45" s="91">
        <v>0.15</v>
      </c>
      <c r="BO45" s="91">
        <v>0.5</v>
      </c>
      <c r="BP45" s="91">
        <v>4.58</v>
      </c>
      <c r="BQ45" s="98">
        <f t="shared" si="12"/>
        <v>5.9540000000000006</v>
      </c>
    </row>
    <row r="46" spans="1:79" x14ac:dyDescent="0.2">
      <c r="A46" s="91">
        <v>1</v>
      </c>
      <c r="B46" s="91" t="s">
        <v>116</v>
      </c>
      <c r="C46" s="16"/>
      <c r="D46" s="91">
        <v>0.7</v>
      </c>
      <c r="E46" s="91">
        <v>0.7</v>
      </c>
      <c r="F46" s="91">
        <v>0</v>
      </c>
      <c r="G46" s="91">
        <v>0.7</v>
      </c>
      <c r="H46" s="91">
        <f t="shared" si="1"/>
        <v>0.34299999999999992</v>
      </c>
      <c r="I46" s="16"/>
      <c r="J46" s="91">
        <v>0.7</v>
      </c>
      <c r="K46" s="91">
        <v>0.7</v>
      </c>
      <c r="L46" s="91">
        <v>0</v>
      </c>
      <c r="M46" s="91">
        <v>0.05</v>
      </c>
      <c r="N46" s="91">
        <f t="shared" si="2"/>
        <v>2.4499999999999997E-2</v>
      </c>
      <c r="O46" s="16"/>
      <c r="P46" s="91">
        <v>0.7</v>
      </c>
      <c r="Q46" s="91">
        <v>0.7</v>
      </c>
      <c r="R46" s="91">
        <v>0</v>
      </c>
      <c r="S46" s="91">
        <v>0.65</v>
      </c>
      <c r="T46" s="102">
        <f t="shared" si="3"/>
        <v>0.31849999999999995</v>
      </c>
      <c r="U46" s="16"/>
      <c r="Z46" s="16"/>
      <c r="AE46" s="16"/>
      <c r="AI46" s="16"/>
      <c r="AN46" s="16"/>
      <c r="AT46" s="16"/>
      <c r="AY46" s="16"/>
      <c r="BD46" s="16"/>
      <c r="BE46" s="91" t="s">
        <v>165</v>
      </c>
      <c r="BF46" s="91" t="s">
        <v>115</v>
      </c>
      <c r="BG46" s="91">
        <v>0.15</v>
      </c>
      <c r="BH46" s="91">
        <v>0.3</v>
      </c>
      <c r="BI46" s="91">
        <v>4.58</v>
      </c>
      <c r="BJ46" s="102">
        <f t="shared" si="11"/>
        <v>0.20610000000000001</v>
      </c>
      <c r="BK46" s="16"/>
      <c r="BL46" s="91" t="s">
        <v>165</v>
      </c>
      <c r="BM46" s="91" t="s">
        <v>115</v>
      </c>
      <c r="BN46" s="91">
        <v>0.15</v>
      </c>
      <c r="BO46" s="91">
        <v>0.3</v>
      </c>
      <c r="BP46" s="91">
        <v>4.58</v>
      </c>
      <c r="BQ46" s="98">
        <f t="shared" si="12"/>
        <v>4.1219999999999999</v>
      </c>
    </row>
    <row r="47" spans="1:79" x14ac:dyDescent="0.2">
      <c r="A47" s="91">
        <v>1</v>
      </c>
      <c r="B47" s="91" t="s">
        <v>116</v>
      </c>
      <c r="C47" s="16"/>
      <c r="D47" s="91">
        <v>0.7</v>
      </c>
      <c r="E47" s="91">
        <v>0.7</v>
      </c>
      <c r="F47" s="91">
        <v>0</v>
      </c>
      <c r="G47" s="91">
        <v>0.7</v>
      </c>
      <c r="H47" s="91">
        <f t="shared" si="1"/>
        <v>0.34299999999999992</v>
      </c>
      <c r="I47" s="16"/>
      <c r="J47" s="91">
        <v>0.7</v>
      </c>
      <c r="K47" s="91">
        <v>0.7</v>
      </c>
      <c r="L47" s="91">
        <v>0</v>
      </c>
      <c r="M47" s="91">
        <v>0.05</v>
      </c>
      <c r="N47" s="91">
        <f t="shared" si="2"/>
        <v>2.4499999999999997E-2</v>
      </c>
      <c r="O47" s="16"/>
      <c r="P47" s="91">
        <v>0.7</v>
      </c>
      <c r="Q47" s="91">
        <v>0.7</v>
      </c>
      <c r="R47" s="91">
        <v>0</v>
      </c>
      <c r="S47" s="91">
        <v>0.65</v>
      </c>
      <c r="T47" s="102">
        <f t="shared" si="3"/>
        <v>0.31849999999999995</v>
      </c>
      <c r="U47" s="16"/>
      <c r="Z47" s="16"/>
      <c r="AE47" s="16"/>
      <c r="AI47" s="16"/>
      <c r="AN47" s="16"/>
      <c r="AT47" s="16"/>
      <c r="AY47" s="16"/>
      <c r="BD47" s="16"/>
      <c r="BE47" s="91" t="s">
        <v>166</v>
      </c>
      <c r="BF47" s="91" t="s">
        <v>115</v>
      </c>
      <c r="BG47" s="91">
        <v>0.15</v>
      </c>
      <c r="BH47" s="91">
        <v>0.3</v>
      </c>
      <c r="BI47" s="91">
        <v>4.58</v>
      </c>
      <c r="BJ47" s="102">
        <f t="shared" si="11"/>
        <v>0.20610000000000001</v>
      </c>
      <c r="BK47" s="16"/>
      <c r="BL47" s="91" t="s">
        <v>166</v>
      </c>
      <c r="BM47" s="91" t="s">
        <v>115</v>
      </c>
      <c r="BN47" s="91">
        <v>0.15</v>
      </c>
      <c r="BO47" s="91">
        <v>0.3</v>
      </c>
      <c r="BP47" s="91">
        <v>4.58</v>
      </c>
      <c r="BQ47" s="98">
        <f t="shared" si="12"/>
        <v>4.1219999999999999</v>
      </c>
      <c r="BS47" s="216" t="s">
        <v>495</v>
      </c>
      <c r="BT47" s="216"/>
      <c r="BU47" s="216"/>
      <c r="BV47" s="216"/>
      <c r="BW47" s="216"/>
    </row>
    <row r="48" spans="1:79" ht="38.25" x14ac:dyDescent="0.2">
      <c r="A48" s="91">
        <v>1</v>
      </c>
      <c r="B48" s="91" t="s">
        <v>114</v>
      </c>
      <c r="C48" s="16"/>
      <c r="D48" s="91">
        <v>0.8</v>
      </c>
      <c r="E48" s="91">
        <v>0.8</v>
      </c>
      <c r="F48" s="91">
        <v>0</v>
      </c>
      <c r="G48" s="91">
        <v>0.8</v>
      </c>
      <c r="H48" s="91">
        <f t="shared" si="1"/>
        <v>0.51200000000000012</v>
      </c>
      <c r="I48" s="16"/>
      <c r="J48" s="91">
        <v>0.8</v>
      </c>
      <c r="K48" s="91">
        <v>0.8</v>
      </c>
      <c r="L48" s="91">
        <v>0</v>
      </c>
      <c r="M48" s="91">
        <v>0.05</v>
      </c>
      <c r="N48" s="91">
        <f t="shared" si="2"/>
        <v>3.2000000000000008E-2</v>
      </c>
      <c r="O48" s="16"/>
      <c r="P48" s="91">
        <v>0.8</v>
      </c>
      <c r="Q48" s="91">
        <v>0.8</v>
      </c>
      <c r="R48" s="91">
        <v>0</v>
      </c>
      <c r="S48" s="91">
        <v>0.75</v>
      </c>
      <c r="T48" s="102">
        <f t="shared" si="3"/>
        <v>0.48000000000000009</v>
      </c>
      <c r="U48" s="16"/>
      <c r="Z48" s="16"/>
      <c r="AE48" s="16"/>
      <c r="AI48" s="16"/>
      <c r="AN48" s="16"/>
      <c r="AT48" s="16"/>
      <c r="AY48" s="16"/>
      <c r="BD48" s="16"/>
      <c r="BE48" s="91" t="s">
        <v>129</v>
      </c>
      <c r="BF48" s="91" t="s">
        <v>106</v>
      </c>
      <c r="BG48" s="91">
        <v>0.15</v>
      </c>
      <c r="BH48" s="91">
        <v>0.5</v>
      </c>
      <c r="BI48" s="91">
        <v>4.58</v>
      </c>
      <c r="BJ48" s="102">
        <f t="shared" si="11"/>
        <v>0.34349999999999997</v>
      </c>
      <c r="BK48" s="16"/>
      <c r="BL48" s="91" t="s">
        <v>129</v>
      </c>
      <c r="BM48" s="91" t="s">
        <v>106</v>
      </c>
      <c r="BN48" s="91">
        <v>0.15</v>
      </c>
      <c r="BO48" s="91">
        <v>0.5</v>
      </c>
      <c r="BP48" s="91">
        <v>4.58</v>
      </c>
      <c r="BQ48" s="98">
        <f t="shared" si="12"/>
        <v>5.9540000000000006</v>
      </c>
      <c r="BS48" s="93" t="s">
        <v>419</v>
      </c>
      <c r="BT48" s="93" t="s">
        <v>492</v>
      </c>
      <c r="BU48" s="93" t="s">
        <v>420</v>
      </c>
      <c r="BV48" s="93" t="s">
        <v>442</v>
      </c>
      <c r="BW48" s="93" t="s">
        <v>446</v>
      </c>
    </row>
    <row r="49" spans="1:75" x14ac:dyDescent="0.2">
      <c r="A49" s="91">
        <v>1</v>
      </c>
      <c r="B49" s="91" t="s">
        <v>116</v>
      </c>
      <c r="C49" s="16"/>
      <c r="D49" s="91">
        <v>0.7</v>
      </c>
      <c r="E49" s="91">
        <v>0.7</v>
      </c>
      <c r="F49" s="91">
        <v>0</v>
      </c>
      <c r="G49" s="91">
        <v>0.7</v>
      </c>
      <c r="H49" s="91">
        <f t="shared" si="1"/>
        <v>0.34299999999999992</v>
      </c>
      <c r="I49" s="16"/>
      <c r="J49" s="91">
        <v>0.7</v>
      </c>
      <c r="K49" s="91">
        <v>0.7</v>
      </c>
      <c r="L49" s="91">
        <v>0</v>
      </c>
      <c r="M49" s="91">
        <v>0.05</v>
      </c>
      <c r="N49" s="91">
        <f t="shared" si="2"/>
        <v>2.4499999999999997E-2</v>
      </c>
      <c r="O49" s="16"/>
      <c r="P49" s="91">
        <v>0.7</v>
      </c>
      <c r="Q49" s="91">
        <v>0.7</v>
      </c>
      <c r="R49" s="91">
        <v>0</v>
      </c>
      <c r="S49" s="91">
        <v>0.65</v>
      </c>
      <c r="T49" s="102">
        <f t="shared" si="3"/>
        <v>0.31849999999999995</v>
      </c>
      <c r="U49" s="16"/>
      <c r="Z49" s="16"/>
      <c r="AE49" s="16"/>
      <c r="AI49" s="16"/>
      <c r="AN49" s="16"/>
      <c r="AT49" s="16"/>
      <c r="AY49" s="16"/>
      <c r="BD49" s="16"/>
      <c r="BE49" s="91" t="s">
        <v>167</v>
      </c>
      <c r="BF49" s="91" t="s">
        <v>115</v>
      </c>
      <c r="BG49" s="91">
        <v>0.15</v>
      </c>
      <c r="BH49" s="91">
        <v>0.3</v>
      </c>
      <c r="BI49" s="91">
        <v>4.58</v>
      </c>
      <c r="BJ49" s="102">
        <f t="shared" si="11"/>
        <v>0.20610000000000001</v>
      </c>
      <c r="BK49" s="16"/>
      <c r="BL49" s="91" t="s">
        <v>167</v>
      </c>
      <c r="BM49" s="91" t="s">
        <v>115</v>
      </c>
      <c r="BN49" s="91">
        <v>0.15</v>
      </c>
      <c r="BO49" s="91">
        <v>0.3</v>
      </c>
      <c r="BP49" s="91">
        <v>4.58</v>
      </c>
      <c r="BQ49" s="98">
        <f t="shared" si="12"/>
        <v>4.1219999999999999</v>
      </c>
      <c r="BS49" s="92" t="s">
        <v>447</v>
      </c>
      <c r="BT49" s="106">
        <v>42.839999999999996</v>
      </c>
      <c r="BU49" s="106">
        <v>26.28</v>
      </c>
      <c r="BV49" s="92">
        <v>3.1</v>
      </c>
      <c r="BW49" s="92">
        <f t="shared" ref="BW49:BW55" si="19">BU49*BV49</f>
        <v>81.468000000000004</v>
      </c>
    </row>
    <row r="50" spans="1:75" x14ac:dyDescent="0.2">
      <c r="A50" s="91">
        <v>1</v>
      </c>
      <c r="B50" s="91" t="s">
        <v>114</v>
      </c>
      <c r="C50" s="16"/>
      <c r="D50" s="91">
        <v>0.8</v>
      </c>
      <c r="E50" s="91">
        <v>0.8</v>
      </c>
      <c r="F50" s="91">
        <v>0</v>
      </c>
      <c r="G50" s="91">
        <v>0.8</v>
      </c>
      <c r="H50" s="91">
        <f t="shared" si="1"/>
        <v>0.51200000000000012</v>
      </c>
      <c r="I50" s="16"/>
      <c r="J50" s="91">
        <v>0.8</v>
      </c>
      <c r="K50" s="91">
        <v>0.8</v>
      </c>
      <c r="L50" s="91">
        <v>0</v>
      </c>
      <c r="M50" s="91">
        <v>0.05</v>
      </c>
      <c r="N50" s="91">
        <f t="shared" si="2"/>
        <v>3.2000000000000008E-2</v>
      </c>
      <c r="O50" s="16"/>
      <c r="P50" s="91">
        <v>0.8</v>
      </c>
      <c r="Q50" s="91">
        <v>0.8</v>
      </c>
      <c r="R50" s="91">
        <v>0</v>
      </c>
      <c r="S50" s="91">
        <v>0.75</v>
      </c>
      <c r="T50" s="102">
        <f t="shared" si="3"/>
        <v>0.48000000000000009</v>
      </c>
      <c r="U50" s="16"/>
      <c r="Z50" s="16"/>
      <c r="AE50" s="16"/>
      <c r="AI50" s="16"/>
      <c r="AN50" s="16"/>
      <c r="AT50" s="16"/>
      <c r="AY50" s="16"/>
      <c r="BD50" s="16"/>
      <c r="BE50" s="91" t="s">
        <v>130</v>
      </c>
      <c r="BF50" s="91" t="s">
        <v>106</v>
      </c>
      <c r="BG50" s="91">
        <v>0.15</v>
      </c>
      <c r="BH50" s="91">
        <v>0.5</v>
      </c>
      <c r="BI50" s="91">
        <v>4.58</v>
      </c>
      <c r="BJ50" s="102">
        <f t="shared" si="11"/>
        <v>0.34349999999999997</v>
      </c>
      <c r="BK50" s="16"/>
      <c r="BL50" s="91" t="s">
        <v>130</v>
      </c>
      <c r="BM50" s="91" t="s">
        <v>106</v>
      </c>
      <c r="BN50" s="91">
        <v>0.15</v>
      </c>
      <c r="BO50" s="91">
        <v>0.5</v>
      </c>
      <c r="BP50" s="91">
        <v>4.58</v>
      </c>
      <c r="BQ50" s="98">
        <f t="shared" si="12"/>
        <v>5.9540000000000006</v>
      </c>
      <c r="BS50" s="92" t="s">
        <v>448</v>
      </c>
      <c r="BT50" s="106">
        <v>43.26</v>
      </c>
      <c r="BU50" s="106">
        <v>26.42</v>
      </c>
      <c r="BV50" s="92">
        <v>3.1</v>
      </c>
      <c r="BW50" s="92">
        <f t="shared" si="19"/>
        <v>81.902000000000001</v>
      </c>
    </row>
    <row r="51" spans="1:75" x14ac:dyDescent="0.2">
      <c r="A51" s="91">
        <v>1</v>
      </c>
      <c r="B51" s="91" t="s">
        <v>114</v>
      </c>
      <c r="C51" s="16"/>
      <c r="D51" s="91">
        <v>0.8</v>
      </c>
      <c r="E51" s="91">
        <v>0.8</v>
      </c>
      <c r="F51" s="91">
        <v>0</v>
      </c>
      <c r="G51" s="91">
        <v>0.8</v>
      </c>
      <c r="H51" s="91">
        <f t="shared" si="1"/>
        <v>0.51200000000000012</v>
      </c>
      <c r="I51" s="16"/>
      <c r="J51" s="91">
        <v>0.8</v>
      </c>
      <c r="K51" s="91">
        <v>0.8</v>
      </c>
      <c r="L51" s="91">
        <v>0</v>
      </c>
      <c r="M51" s="91">
        <v>0.05</v>
      </c>
      <c r="N51" s="91">
        <f t="shared" si="2"/>
        <v>3.2000000000000008E-2</v>
      </c>
      <c r="O51" s="16"/>
      <c r="P51" s="91">
        <v>0.8</v>
      </c>
      <c r="Q51" s="91">
        <v>0.8</v>
      </c>
      <c r="R51" s="91">
        <v>0</v>
      </c>
      <c r="S51" s="91">
        <v>0.75</v>
      </c>
      <c r="T51" s="102">
        <f t="shared" si="3"/>
        <v>0.48000000000000009</v>
      </c>
      <c r="U51" s="16"/>
      <c r="Z51" s="16"/>
      <c r="AE51" s="16"/>
      <c r="AI51" s="16"/>
      <c r="AN51" s="16"/>
      <c r="AT51" s="16"/>
      <c r="AY51" s="16"/>
      <c r="BD51" s="16"/>
      <c r="BE51" s="91" t="s">
        <v>131</v>
      </c>
      <c r="BF51" s="91" t="s">
        <v>106</v>
      </c>
      <c r="BG51" s="91">
        <v>0.15</v>
      </c>
      <c r="BH51" s="91">
        <v>0.5</v>
      </c>
      <c r="BI51" s="91">
        <v>4.58</v>
      </c>
      <c r="BJ51" s="102">
        <f t="shared" si="11"/>
        <v>0.34349999999999997</v>
      </c>
      <c r="BK51" s="16"/>
      <c r="BL51" s="91" t="s">
        <v>131</v>
      </c>
      <c r="BM51" s="91" t="s">
        <v>106</v>
      </c>
      <c r="BN51" s="91">
        <v>0.15</v>
      </c>
      <c r="BO51" s="91">
        <v>0.5</v>
      </c>
      <c r="BP51" s="91">
        <v>4.58</v>
      </c>
      <c r="BQ51" s="98">
        <f t="shared" si="12"/>
        <v>5.9540000000000006</v>
      </c>
      <c r="BS51" s="92" t="s">
        <v>449</v>
      </c>
      <c r="BT51" s="106">
        <v>43.14</v>
      </c>
      <c r="BU51" s="106">
        <v>26.380000000000003</v>
      </c>
      <c r="BV51" s="92">
        <v>3.1</v>
      </c>
      <c r="BW51" s="92">
        <f t="shared" si="19"/>
        <v>81.778000000000006</v>
      </c>
    </row>
    <row r="52" spans="1:75" x14ac:dyDescent="0.2">
      <c r="A52" s="91">
        <v>1</v>
      </c>
      <c r="B52" s="91" t="s">
        <v>117</v>
      </c>
      <c r="C52" s="16"/>
      <c r="D52" s="91">
        <v>0.5</v>
      </c>
      <c r="E52" s="91">
        <v>0.5</v>
      </c>
      <c r="F52" s="91">
        <v>0</v>
      </c>
      <c r="G52" s="91">
        <v>0.55000000000000004</v>
      </c>
      <c r="H52" s="91">
        <f t="shared" si="1"/>
        <v>0.13750000000000001</v>
      </c>
      <c r="I52" s="16"/>
      <c r="J52" s="91">
        <v>0.5</v>
      </c>
      <c r="K52" s="91">
        <v>0.5</v>
      </c>
      <c r="L52" s="91">
        <v>0</v>
      </c>
      <c r="M52" s="91">
        <v>0.05</v>
      </c>
      <c r="N52" s="91">
        <f t="shared" si="2"/>
        <v>1.2500000000000001E-2</v>
      </c>
      <c r="O52" s="16"/>
      <c r="P52" s="91">
        <v>0.5</v>
      </c>
      <c r="Q52" s="91">
        <v>0.5</v>
      </c>
      <c r="R52" s="91">
        <v>0</v>
      </c>
      <c r="S52" s="91">
        <v>0.5</v>
      </c>
      <c r="T52" s="102">
        <f t="shared" si="3"/>
        <v>0.125</v>
      </c>
      <c r="U52" s="16"/>
      <c r="Z52" s="16"/>
      <c r="AE52" s="16"/>
      <c r="AI52" s="16"/>
      <c r="AN52" s="16"/>
      <c r="AT52" s="16"/>
      <c r="AY52" s="16"/>
      <c r="BD52" s="16"/>
      <c r="BE52" s="91" t="s">
        <v>188</v>
      </c>
      <c r="BF52" s="91" t="s">
        <v>115</v>
      </c>
      <c r="BG52" s="91">
        <v>0.15</v>
      </c>
      <c r="BH52" s="91">
        <v>0.3</v>
      </c>
      <c r="BI52" s="91">
        <v>3.35</v>
      </c>
      <c r="BJ52" s="102">
        <f t="shared" si="11"/>
        <v>0.15075</v>
      </c>
      <c r="BK52" s="16"/>
      <c r="BL52" s="91" t="s">
        <v>188</v>
      </c>
      <c r="BM52" s="91" t="s">
        <v>115</v>
      </c>
      <c r="BN52" s="91">
        <v>0.15</v>
      </c>
      <c r="BO52" s="91">
        <v>0.3</v>
      </c>
      <c r="BP52" s="91">
        <v>3.35</v>
      </c>
      <c r="BQ52" s="98">
        <f t="shared" si="12"/>
        <v>3.0149999999999997</v>
      </c>
      <c r="BS52" s="92" t="s">
        <v>450</v>
      </c>
      <c r="BT52" s="106">
        <v>43.14</v>
      </c>
      <c r="BU52" s="106">
        <v>26.380000000000003</v>
      </c>
      <c r="BV52" s="92">
        <v>3.1</v>
      </c>
      <c r="BW52" s="92">
        <f t="shared" si="19"/>
        <v>81.778000000000006</v>
      </c>
    </row>
    <row r="53" spans="1:75" x14ac:dyDescent="0.2">
      <c r="A53" s="91">
        <v>1</v>
      </c>
      <c r="B53" s="91" t="s">
        <v>116</v>
      </c>
      <c r="C53" s="16"/>
      <c r="D53" s="91">
        <v>0.7</v>
      </c>
      <c r="E53" s="91">
        <v>0.7</v>
      </c>
      <c r="F53" s="91">
        <v>0</v>
      </c>
      <c r="G53" s="91">
        <v>0.7</v>
      </c>
      <c r="H53" s="91">
        <f t="shared" si="1"/>
        <v>0.34299999999999992</v>
      </c>
      <c r="I53" s="16"/>
      <c r="J53" s="91">
        <v>0.7</v>
      </c>
      <c r="K53" s="91">
        <v>0.7</v>
      </c>
      <c r="L53" s="91">
        <v>0</v>
      </c>
      <c r="M53" s="91">
        <v>0.05</v>
      </c>
      <c r="N53" s="91">
        <f t="shared" si="2"/>
        <v>2.4499999999999997E-2</v>
      </c>
      <c r="O53" s="16"/>
      <c r="P53" s="91">
        <v>0.7</v>
      </c>
      <c r="Q53" s="91">
        <v>0.7</v>
      </c>
      <c r="R53" s="91">
        <v>0</v>
      </c>
      <c r="S53" s="91">
        <v>0.65</v>
      </c>
      <c r="T53" s="102">
        <f t="shared" si="3"/>
        <v>0.31849999999999995</v>
      </c>
      <c r="U53" s="16"/>
      <c r="Z53" s="16"/>
      <c r="AE53" s="16"/>
      <c r="AI53" s="16"/>
      <c r="AN53" s="16"/>
      <c r="AT53" s="16"/>
      <c r="AY53" s="16"/>
      <c r="BD53" s="16"/>
      <c r="BE53" s="91" t="s">
        <v>168</v>
      </c>
      <c r="BF53" s="91" t="s">
        <v>115</v>
      </c>
      <c r="BG53" s="91">
        <v>0.15</v>
      </c>
      <c r="BH53" s="91">
        <v>0.3</v>
      </c>
      <c r="BI53" s="91">
        <v>3.35</v>
      </c>
      <c r="BJ53" s="102">
        <f t="shared" si="11"/>
        <v>0.15075</v>
      </c>
      <c r="BK53" s="16"/>
      <c r="BL53" s="91" t="s">
        <v>168</v>
      </c>
      <c r="BM53" s="91" t="s">
        <v>115</v>
      </c>
      <c r="BN53" s="91">
        <v>0.15</v>
      </c>
      <c r="BO53" s="91">
        <v>0.3</v>
      </c>
      <c r="BP53" s="91">
        <v>3.35</v>
      </c>
      <c r="BQ53" s="98">
        <f t="shared" si="12"/>
        <v>3.0149999999999997</v>
      </c>
      <c r="BS53" s="92" t="s">
        <v>451</v>
      </c>
      <c r="BT53" s="106">
        <v>43.26</v>
      </c>
      <c r="BU53" s="106">
        <v>26.42</v>
      </c>
      <c r="BV53" s="92">
        <v>3.1</v>
      </c>
      <c r="BW53" s="92">
        <f t="shared" si="19"/>
        <v>81.902000000000001</v>
      </c>
    </row>
    <row r="54" spans="1:75" x14ac:dyDescent="0.2">
      <c r="A54" s="91">
        <v>1</v>
      </c>
      <c r="B54" s="91" t="s">
        <v>116</v>
      </c>
      <c r="C54" s="16"/>
      <c r="D54" s="91">
        <v>0.7</v>
      </c>
      <c r="E54" s="91">
        <v>0.7</v>
      </c>
      <c r="F54" s="91">
        <v>0</v>
      </c>
      <c r="G54" s="91">
        <v>0.7</v>
      </c>
      <c r="H54" s="91">
        <f t="shared" si="1"/>
        <v>0.34299999999999992</v>
      </c>
      <c r="I54" s="16"/>
      <c r="J54" s="91">
        <v>0.7</v>
      </c>
      <c r="K54" s="91">
        <v>0.7</v>
      </c>
      <c r="L54" s="91">
        <v>0</v>
      </c>
      <c r="M54" s="91">
        <v>0.05</v>
      </c>
      <c r="N54" s="91">
        <f t="shared" si="2"/>
        <v>2.4499999999999997E-2</v>
      </c>
      <c r="O54" s="16"/>
      <c r="P54" s="91">
        <v>0.7</v>
      </c>
      <c r="Q54" s="91">
        <v>0.7</v>
      </c>
      <c r="R54" s="91">
        <v>0</v>
      </c>
      <c r="S54" s="91">
        <v>0.65</v>
      </c>
      <c r="T54" s="102">
        <f t="shared" si="3"/>
        <v>0.31849999999999995</v>
      </c>
      <c r="U54" s="16"/>
      <c r="Z54" s="16"/>
      <c r="AE54" s="16"/>
      <c r="AI54" s="16"/>
      <c r="AN54" s="16"/>
      <c r="AT54" s="16"/>
      <c r="AY54" s="16"/>
      <c r="BD54" s="16"/>
      <c r="BE54" s="91" t="s">
        <v>169</v>
      </c>
      <c r="BF54" s="91" t="s">
        <v>115</v>
      </c>
      <c r="BG54" s="91">
        <v>0.15</v>
      </c>
      <c r="BH54" s="91">
        <v>0.3</v>
      </c>
      <c r="BI54" s="91">
        <v>3.35</v>
      </c>
      <c r="BJ54" s="102">
        <f t="shared" si="11"/>
        <v>0.15075</v>
      </c>
      <c r="BK54" s="16"/>
      <c r="BL54" s="91" t="s">
        <v>169</v>
      </c>
      <c r="BM54" s="91" t="s">
        <v>115</v>
      </c>
      <c r="BN54" s="91">
        <v>0.15</v>
      </c>
      <c r="BO54" s="91">
        <v>0.3</v>
      </c>
      <c r="BP54" s="91">
        <v>3.35</v>
      </c>
      <c r="BQ54" s="98">
        <f t="shared" si="12"/>
        <v>3.0149999999999997</v>
      </c>
      <c r="BS54" s="92" t="s">
        <v>452</v>
      </c>
      <c r="BT54" s="106">
        <v>42.839999999999996</v>
      </c>
      <c r="BU54" s="106">
        <v>26.28</v>
      </c>
      <c r="BV54" s="92">
        <v>3.1</v>
      </c>
      <c r="BW54" s="92">
        <f t="shared" si="19"/>
        <v>81.468000000000004</v>
      </c>
    </row>
    <row r="55" spans="1:75" x14ac:dyDescent="0.2">
      <c r="A55" s="91">
        <v>1</v>
      </c>
      <c r="B55" s="91" t="s">
        <v>114</v>
      </c>
      <c r="C55" s="16"/>
      <c r="D55" s="91">
        <v>0.8</v>
      </c>
      <c r="E55" s="91">
        <v>0.8</v>
      </c>
      <c r="F55" s="91">
        <v>0</v>
      </c>
      <c r="G55" s="91">
        <v>0.8</v>
      </c>
      <c r="H55" s="91">
        <f t="shared" si="1"/>
        <v>0.51200000000000012</v>
      </c>
      <c r="I55" s="16"/>
      <c r="J55" s="91">
        <v>0.8</v>
      </c>
      <c r="K55" s="91">
        <v>0.8</v>
      </c>
      <c r="L55" s="91">
        <v>0</v>
      </c>
      <c r="M55" s="91">
        <v>0.05</v>
      </c>
      <c r="N55" s="91">
        <f t="shared" si="2"/>
        <v>3.2000000000000008E-2</v>
      </c>
      <c r="O55" s="16"/>
      <c r="P55" s="91">
        <v>0.8</v>
      </c>
      <c r="Q55" s="91">
        <v>0.8</v>
      </c>
      <c r="R55" s="91">
        <v>0</v>
      </c>
      <c r="S55" s="91">
        <v>0.75</v>
      </c>
      <c r="T55" s="102">
        <f t="shared" si="3"/>
        <v>0.48000000000000009</v>
      </c>
      <c r="U55" s="16"/>
      <c r="Z55" s="16"/>
      <c r="AE55" s="16"/>
      <c r="AI55" s="16"/>
      <c r="AN55" s="16"/>
      <c r="AT55" s="16"/>
      <c r="AY55" s="16"/>
      <c r="BD55" s="16"/>
      <c r="BE55" s="91" t="s">
        <v>132</v>
      </c>
      <c r="BF55" s="91" t="s">
        <v>106</v>
      </c>
      <c r="BG55" s="91">
        <v>0.15</v>
      </c>
      <c r="BH55" s="91">
        <v>0.5</v>
      </c>
      <c r="BI55" s="91">
        <v>5.15</v>
      </c>
      <c r="BJ55" s="102">
        <f t="shared" si="11"/>
        <v>0.38625000000000004</v>
      </c>
      <c r="BK55" s="16"/>
      <c r="BL55" s="91" t="s">
        <v>132</v>
      </c>
      <c r="BM55" s="91" t="s">
        <v>106</v>
      </c>
      <c r="BN55" s="91">
        <v>0.15</v>
      </c>
      <c r="BO55" s="91">
        <v>0.5</v>
      </c>
      <c r="BP55" s="91">
        <v>5.15</v>
      </c>
      <c r="BQ55" s="98">
        <f t="shared" si="12"/>
        <v>6.6950000000000003</v>
      </c>
      <c r="BS55" s="92" t="s">
        <v>487</v>
      </c>
      <c r="BT55" s="92"/>
      <c r="BU55" s="92">
        <f>BU42</f>
        <v>49.8</v>
      </c>
      <c r="BV55" s="92">
        <v>5.15</v>
      </c>
      <c r="BW55" s="92">
        <f t="shared" si="19"/>
        <v>256.47000000000003</v>
      </c>
    </row>
    <row r="56" spans="1:75" x14ac:dyDescent="0.2">
      <c r="A56" s="91">
        <v>1</v>
      </c>
      <c r="B56" s="91" t="s">
        <v>117</v>
      </c>
      <c r="C56" s="16"/>
      <c r="D56" s="91">
        <v>0.5</v>
      </c>
      <c r="E56" s="91">
        <v>0.5</v>
      </c>
      <c r="F56" s="91">
        <v>0</v>
      </c>
      <c r="G56" s="91">
        <v>0.55000000000000004</v>
      </c>
      <c r="H56" s="91">
        <f t="shared" si="1"/>
        <v>0.13750000000000001</v>
      </c>
      <c r="I56" s="16"/>
      <c r="J56" s="91">
        <v>0.5</v>
      </c>
      <c r="K56" s="91">
        <v>0.5</v>
      </c>
      <c r="L56" s="91">
        <v>0</v>
      </c>
      <c r="M56" s="91">
        <v>0.05</v>
      </c>
      <c r="N56" s="91">
        <f t="shared" si="2"/>
        <v>1.2500000000000001E-2</v>
      </c>
      <c r="O56" s="16"/>
      <c r="P56" s="91">
        <v>0.5</v>
      </c>
      <c r="Q56" s="91">
        <v>0.5</v>
      </c>
      <c r="R56" s="91">
        <v>0</v>
      </c>
      <c r="S56" s="91">
        <v>0.5</v>
      </c>
      <c r="T56" s="102">
        <f t="shared" si="3"/>
        <v>0.125</v>
      </c>
      <c r="U56" s="16"/>
      <c r="Z56" s="16"/>
      <c r="AE56" s="16"/>
      <c r="AI56" s="16"/>
      <c r="AN56" s="16"/>
      <c r="AT56" s="16"/>
      <c r="AY56" s="16"/>
      <c r="BD56" s="16"/>
      <c r="BE56" s="91" t="s">
        <v>189</v>
      </c>
      <c r="BF56" s="91" t="s">
        <v>115</v>
      </c>
      <c r="BG56" s="91">
        <v>0.15</v>
      </c>
      <c r="BH56" s="91">
        <v>0.3</v>
      </c>
      <c r="BI56" s="91">
        <v>5.15</v>
      </c>
      <c r="BJ56" s="102">
        <f t="shared" si="11"/>
        <v>0.23175000000000001</v>
      </c>
      <c r="BK56" s="16"/>
      <c r="BL56" s="91" t="s">
        <v>189</v>
      </c>
      <c r="BM56" s="91" t="s">
        <v>115</v>
      </c>
      <c r="BN56" s="91">
        <v>0.15</v>
      </c>
      <c r="BO56" s="91">
        <v>0.3</v>
      </c>
      <c r="BP56" s="91">
        <v>5.15</v>
      </c>
      <c r="BQ56" s="98">
        <f t="shared" si="12"/>
        <v>4.6349999999999998</v>
      </c>
      <c r="BS56" s="110" t="s">
        <v>444</v>
      </c>
      <c r="BT56" s="99">
        <f>SUM(BT49:BT55)</f>
        <v>258.47999999999996</v>
      </c>
      <c r="BU56" s="217" t="s">
        <v>444</v>
      </c>
      <c r="BV56" s="217"/>
      <c r="BW56" s="99">
        <f>SUM(BW49:BW55)</f>
        <v>746.76600000000008</v>
      </c>
    </row>
    <row r="57" spans="1:75" x14ac:dyDescent="0.2">
      <c r="A57" s="91">
        <v>1</v>
      </c>
      <c r="B57" s="91" t="s">
        <v>114</v>
      </c>
      <c r="C57" s="16"/>
      <c r="D57" s="91">
        <v>0.8</v>
      </c>
      <c r="E57" s="91">
        <v>0.8</v>
      </c>
      <c r="F57" s="91">
        <v>0</v>
      </c>
      <c r="G57" s="91">
        <v>0.8</v>
      </c>
      <c r="H57" s="91">
        <f t="shared" si="1"/>
        <v>0.51200000000000012</v>
      </c>
      <c r="I57" s="16"/>
      <c r="J57" s="91">
        <v>0.8</v>
      </c>
      <c r="K57" s="91">
        <v>0.8</v>
      </c>
      <c r="L57" s="91">
        <v>0</v>
      </c>
      <c r="M57" s="91">
        <v>0.05</v>
      </c>
      <c r="N57" s="91">
        <f t="shared" si="2"/>
        <v>3.2000000000000008E-2</v>
      </c>
      <c r="O57" s="16"/>
      <c r="P57" s="91">
        <v>0.8</v>
      </c>
      <c r="Q57" s="91">
        <v>0.8</v>
      </c>
      <c r="R57" s="91">
        <v>0</v>
      </c>
      <c r="S57" s="91">
        <v>0.75</v>
      </c>
      <c r="T57" s="102">
        <f t="shared" si="3"/>
        <v>0.48000000000000009</v>
      </c>
      <c r="U57" s="16"/>
      <c r="Z57" s="16"/>
      <c r="AE57" s="16"/>
      <c r="AI57" s="16"/>
      <c r="AN57" s="16"/>
      <c r="AT57" s="16"/>
      <c r="AY57" s="16"/>
      <c r="BD57" s="16"/>
      <c r="BE57" s="91" t="s">
        <v>133</v>
      </c>
      <c r="BF57" s="91" t="s">
        <v>106</v>
      </c>
      <c r="BG57" s="91">
        <v>0.15</v>
      </c>
      <c r="BH57" s="91">
        <v>0.5</v>
      </c>
      <c r="BI57" s="91">
        <v>5.15</v>
      </c>
      <c r="BJ57" s="102">
        <f t="shared" si="11"/>
        <v>0.38625000000000004</v>
      </c>
      <c r="BK57" s="16"/>
      <c r="BL57" s="91" t="s">
        <v>133</v>
      </c>
      <c r="BM57" s="91" t="s">
        <v>106</v>
      </c>
      <c r="BN57" s="91">
        <v>0.15</v>
      </c>
      <c r="BO57" s="91">
        <v>0.5</v>
      </c>
      <c r="BP57" s="91">
        <v>5.15</v>
      </c>
      <c r="BQ57" s="98">
        <f t="shared" si="12"/>
        <v>6.6950000000000003</v>
      </c>
    </row>
    <row r="58" spans="1:75" x14ac:dyDescent="0.2">
      <c r="A58" s="91">
        <v>1</v>
      </c>
      <c r="B58" s="91" t="s">
        <v>114</v>
      </c>
      <c r="C58" s="16"/>
      <c r="D58" s="91">
        <v>0.8</v>
      </c>
      <c r="E58" s="91">
        <v>0.8</v>
      </c>
      <c r="F58" s="91">
        <v>0</v>
      </c>
      <c r="G58" s="91">
        <v>0.8</v>
      </c>
      <c r="H58" s="91">
        <f t="shared" si="1"/>
        <v>0.51200000000000012</v>
      </c>
      <c r="I58" s="16"/>
      <c r="J58" s="91">
        <v>0.8</v>
      </c>
      <c r="K58" s="91">
        <v>0.8</v>
      </c>
      <c r="L58" s="91">
        <v>0</v>
      </c>
      <c r="M58" s="91">
        <v>0.05</v>
      </c>
      <c r="N58" s="91">
        <f t="shared" si="2"/>
        <v>3.2000000000000008E-2</v>
      </c>
      <c r="O58" s="16"/>
      <c r="P58" s="91">
        <v>0.8</v>
      </c>
      <c r="Q58" s="91">
        <v>0.8</v>
      </c>
      <c r="R58" s="91">
        <v>0</v>
      </c>
      <c r="S58" s="91">
        <v>0.75</v>
      </c>
      <c r="T58" s="102">
        <f t="shared" si="3"/>
        <v>0.48000000000000009</v>
      </c>
      <c r="U58" s="16"/>
      <c r="Z58" s="16"/>
      <c r="AE58" s="16"/>
      <c r="AI58" s="16"/>
      <c r="AN58" s="16"/>
      <c r="AT58" s="16"/>
      <c r="AY58" s="16"/>
      <c r="BD58" s="16"/>
      <c r="BE58" s="91" t="s">
        <v>134</v>
      </c>
      <c r="BF58" s="91" t="s">
        <v>106</v>
      </c>
      <c r="BG58" s="91">
        <v>0.15</v>
      </c>
      <c r="BH58" s="91">
        <v>0.5</v>
      </c>
      <c r="BI58" s="91">
        <v>4.58</v>
      </c>
      <c r="BJ58" s="102">
        <f t="shared" si="11"/>
        <v>0.34349999999999997</v>
      </c>
      <c r="BK58" s="16"/>
      <c r="BL58" s="91" t="s">
        <v>134</v>
      </c>
      <c r="BM58" s="91" t="s">
        <v>106</v>
      </c>
      <c r="BN58" s="91">
        <v>0.15</v>
      </c>
      <c r="BO58" s="91">
        <v>0.5</v>
      </c>
      <c r="BP58" s="91">
        <v>4.58</v>
      </c>
      <c r="BQ58" s="98">
        <f t="shared" si="12"/>
        <v>5.9540000000000006</v>
      </c>
    </row>
    <row r="59" spans="1:75" x14ac:dyDescent="0.2">
      <c r="A59" s="91">
        <v>1</v>
      </c>
      <c r="B59" s="91" t="s">
        <v>116</v>
      </c>
      <c r="C59" s="16"/>
      <c r="D59" s="91">
        <v>0.7</v>
      </c>
      <c r="E59" s="91">
        <v>0.7</v>
      </c>
      <c r="F59" s="91">
        <v>0</v>
      </c>
      <c r="G59" s="91">
        <v>0.7</v>
      </c>
      <c r="H59" s="91">
        <f t="shared" si="1"/>
        <v>0.34299999999999992</v>
      </c>
      <c r="I59" s="16"/>
      <c r="J59" s="91">
        <v>0.7</v>
      </c>
      <c r="K59" s="91">
        <v>0.7</v>
      </c>
      <c r="L59" s="91">
        <v>0</v>
      </c>
      <c r="M59" s="91">
        <v>0.05</v>
      </c>
      <c r="N59" s="91">
        <f t="shared" si="2"/>
        <v>2.4499999999999997E-2</v>
      </c>
      <c r="O59" s="16"/>
      <c r="P59" s="91">
        <v>0.7</v>
      </c>
      <c r="Q59" s="91">
        <v>0.7</v>
      </c>
      <c r="R59" s="91">
        <v>0</v>
      </c>
      <c r="S59" s="91">
        <v>0.65</v>
      </c>
      <c r="T59" s="102">
        <f t="shared" si="3"/>
        <v>0.31849999999999995</v>
      </c>
      <c r="U59" s="16"/>
      <c r="Z59" s="16"/>
      <c r="AE59" s="16"/>
      <c r="AI59" s="16"/>
      <c r="AN59" s="16"/>
      <c r="AT59" s="16"/>
      <c r="AY59" s="16"/>
      <c r="BD59" s="16"/>
      <c r="BE59" s="91" t="s">
        <v>170</v>
      </c>
      <c r="BF59" s="91" t="s">
        <v>115</v>
      </c>
      <c r="BG59" s="91">
        <v>0.15</v>
      </c>
      <c r="BH59" s="91">
        <v>0.3</v>
      </c>
      <c r="BI59" s="91">
        <v>4.58</v>
      </c>
      <c r="BJ59" s="102">
        <f t="shared" si="11"/>
        <v>0.20610000000000001</v>
      </c>
      <c r="BK59" s="16"/>
      <c r="BL59" s="91" t="s">
        <v>170</v>
      </c>
      <c r="BM59" s="91" t="s">
        <v>115</v>
      </c>
      <c r="BN59" s="91">
        <v>0.15</v>
      </c>
      <c r="BO59" s="91">
        <v>0.3</v>
      </c>
      <c r="BP59" s="91">
        <v>4.58</v>
      </c>
      <c r="BQ59" s="98">
        <f t="shared" si="12"/>
        <v>4.1219999999999999</v>
      </c>
    </row>
    <row r="60" spans="1:75" x14ac:dyDescent="0.2">
      <c r="A60" s="91">
        <v>1</v>
      </c>
      <c r="B60" s="91" t="s">
        <v>114</v>
      </c>
      <c r="C60" s="16"/>
      <c r="D60" s="91">
        <v>0.8</v>
      </c>
      <c r="E60" s="91">
        <v>0.8</v>
      </c>
      <c r="F60" s="91">
        <v>0</v>
      </c>
      <c r="G60" s="91">
        <v>0.8</v>
      </c>
      <c r="H60" s="91">
        <f t="shared" si="1"/>
        <v>0.51200000000000012</v>
      </c>
      <c r="I60" s="16"/>
      <c r="J60" s="91">
        <v>0.8</v>
      </c>
      <c r="K60" s="91">
        <v>0.8</v>
      </c>
      <c r="L60" s="91">
        <v>0</v>
      </c>
      <c r="M60" s="91">
        <v>0.05</v>
      </c>
      <c r="N60" s="91">
        <f t="shared" si="2"/>
        <v>3.2000000000000008E-2</v>
      </c>
      <c r="O60" s="16"/>
      <c r="P60" s="91">
        <v>0.8</v>
      </c>
      <c r="Q60" s="91">
        <v>0.8</v>
      </c>
      <c r="R60" s="91">
        <v>0</v>
      </c>
      <c r="S60" s="91">
        <v>0.75</v>
      </c>
      <c r="T60" s="102">
        <f t="shared" si="3"/>
        <v>0.48000000000000009</v>
      </c>
      <c r="U60" s="16"/>
      <c r="Z60" s="16"/>
      <c r="AE60" s="16"/>
      <c r="AI60" s="16"/>
      <c r="AN60" s="16"/>
      <c r="AT60" s="16"/>
      <c r="AY60" s="16"/>
      <c r="BD60" s="16"/>
      <c r="BE60" s="91" t="s">
        <v>135</v>
      </c>
      <c r="BF60" s="91" t="s">
        <v>106</v>
      </c>
      <c r="BG60" s="91">
        <v>0.15</v>
      </c>
      <c r="BH60" s="91">
        <v>0.5</v>
      </c>
      <c r="BI60" s="91">
        <v>4.58</v>
      </c>
      <c r="BJ60" s="102">
        <f t="shared" si="11"/>
        <v>0.34349999999999997</v>
      </c>
      <c r="BK60" s="16"/>
      <c r="BL60" s="91" t="s">
        <v>135</v>
      </c>
      <c r="BM60" s="91" t="s">
        <v>106</v>
      </c>
      <c r="BN60" s="91">
        <v>0.15</v>
      </c>
      <c r="BO60" s="91">
        <v>0.5</v>
      </c>
      <c r="BP60" s="91">
        <v>4.58</v>
      </c>
      <c r="BQ60" s="98">
        <f t="shared" si="12"/>
        <v>5.9540000000000006</v>
      </c>
    </row>
    <row r="61" spans="1:75" x14ac:dyDescent="0.2">
      <c r="A61" s="91">
        <v>1</v>
      </c>
      <c r="B61" s="91" t="s">
        <v>116</v>
      </c>
      <c r="C61" s="16"/>
      <c r="D61" s="91">
        <v>0.7</v>
      </c>
      <c r="E61" s="91">
        <v>0.7</v>
      </c>
      <c r="F61" s="91">
        <v>0</v>
      </c>
      <c r="G61" s="91">
        <v>0.7</v>
      </c>
      <c r="H61" s="91">
        <f t="shared" si="1"/>
        <v>0.34299999999999992</v>
      </c>
      <c r="I61" s="16"/>
      <c r="J61" s="91">
        <v>0.7</v>
      </c>
      <c r="K61" s="91">
        <v>0.7</v>
      </c>
      <c r="L61" s="91">
        <v>0</v>
      </c>
      <c r="M61" s="91">
        <v>0.05</v>
      </c>
      <c r="N61" s="91">
        <f t="shared" si="2"/>
        <v>2.4499999999999997E-2</v>
      </c>
      <c r="O61" s="16"/>
      <c r="P61" s="91">
        <v>0.7</v>
      </c>
      <c r="Q61" s="91">
        <v>0.7</v>
      </c>
      <c r="R61" s="91">
        <v>0</v>
      </c>
      <c r="S61" s="91">
        <v>0.65</v>
      </c>
      <c r="T61" s="102">
        <f t="shared" si="3"/>
        <v>0.31849999999999995</v>
      </c>
      <c r="U61" s="16"/>
      <c r="Z61" s="16"/>
      <c r="AE61" s="16"/>
      <c r="AI61" s="16"/>
      <c r="AN61" s="16"/>
      <c r="AT61" s="16"/>
      <c r="AY61" s="16"/>
      <c r="BD61" s="16"/>
      <c r="BE61" s="91" t="s">
        <v>171</v>
      </c>
      <c r="BF61" s="91" t="s">
        <v>115</v>
      </c>
      <c r="BG61" s="91">
        <v>0.15</v>
      </c>
      <c r="BH61" s="91">
        <v>0.3</v>
      </c>
      <c r="BI61" s="91">
        <v>4.58</v>
      </c>
      <c r="BJ61" s="102">
        <f t="shared" si="11"/>
        <v>0.20610000000000001</v>
      </c>
      <c r="BK61" s="16"/>
      <c r="BL61" s="91" t="s">
        <v>171</v>
      </c>
      <c r="BM61" s="91" t="s">
        <v>115</v>
      </c>
      <c r="BN61" s="91">
        <v>0.15</v>
      </c>
      <c r="BO61" s="91">
        <v>0.3</v>
      </c>
      <c r="BP61" s="91">
        <v>4.58</v>
      </c>
      <c r="BQ61" s="98">
        <f t="shared" si="12"/>
        <v>4.1219999999999999</v>
      </c>
    </row>
    <row r="62" spans="1:75" x14ac:dyDescent="0.2">
      <c r="A62" s="91">
        <v>1</v>
      </c>
      <c r="B62" s="91" t="s">
        <v>116</v>
      </c>
      <c r="C62" s="16"/>
      <c r="D62" s="91">
        <v>0.7</v>
      </c>
      <c r="E62" s="91">
        <v>0.7</v>
      </c>
      <c r="F62" s="91">
        <v>0</v>
      </c>
      <c r="G62" s="91">
        <v>0.7</v>
      </c>
      <c r="H62" s="91">
        <f t="shared" si="1"/>
        <v>0.34299999999999992</v>
      </c>
      <c r="I62" s="16"/>
      <c r="J62" s="91">
        <v>0.7</v>
      </c>
      <c r="K62" s="91">
        <v>0.7</v>
      </c>
      <c r="L62" s="91">
        <v>0</v>
      </c>
      <c r="M62" s="91">
        <v>0.05</v>
      </c>
      <c r="N62" s="91">
        <f t="shared" si="2"/>
        <v>2.4499999999999997E-2</v>
      </c>
      <c r="O62" s="16"/>
      <c r="P62" s="91">
        <v>0.7</v>
      </c>
      <c r="Q62" s="91">
        <v>0.7</v>
      </c>
      <c r="R62" s="91">
        <v>0</v>
      </c>
      <c r="S62" s="91">
        <v>0.65</v>
      </c>
      <c r="T62" s="102">
        <f t="shared" si="3"/>
        <v>0.31849999999999995</v>
      </c>
      <c r="U62" s="16"/>
      <c r="Z62" s="16"/>
      <c r="AE62" s="16"/>
      <c r="AI62" s="16"/>
      <c r="AN62" s="16"/>
      <c r="AT62" s="16"/>
      <c r="AY62" s="16"/>
      <c r="BD62" s="16"/>
      <c r="BE62" s="91" t="s">
        <v>172</v>
      </c>
      <c r="BF62" s="91" t="s">
        <v>115</v>
      </c>
      <c r="BG62" s="91">
        <v>0.15</v>
      </c>
      <c r="BH62" s="91">
        <v>0.3</v>
      </c>
      <c r="BI62" s="91">
        <v>3.35</v>
      </c>
      <c r="BJ62" s="102">
        <f t="shared" si="11"/>
        <v>0.15075</v>
      </c>
      <c r="BK62" s="16"/>
      <c r="BL62" s="91" t="s">
        <v>172</v>
      </c>
      <c r="BM62" s="91" t="s">
        <v>115</v>
      </c>
      <c r="BN62" s="91">
        <v>0.15</v>
      </c>
      <c r="BO62" s="91">
        <v>0.3</v>
      </c>
      <c r="BP62" s="91">
        <v>3.35</v>
      </c>
      <c r="BQ62" s="98">
        <f t="shared" si="12"/>
        <v>3.0149999999999997</v>
      </c>
    </row>
    <row r="63" spans="1:75" x14ac:dyDescent="0.2">
      <c r="A63" s="91">
        <v>1</v>
      </c>
      <c r="B63" s="91" t="s">
        <v>116</v>
      </c>
      <c r="C63" s="16"/>
      <c r="D63" s="91">
        <v>0.7</v>
      </c>
      <c r="E63" s="91">
        <v>0.7</v>
      </c>
      <c r="F63" s="91">
        <v>0</v>
      </c>
      <c r="G63" s="91">
        <v>0.7</v>
      </c>
      <c r="H63" s="91">
        <f t="shared" si="1"/>
        <v>0.34299999999999992</v>
      </c>
      <c r="I63" s="16"/>
      <c r="J63" s="91">
        <v>0.7</v>
      </c>
      <c r="K63" s="91">
        <v>0.7</v>
      </c>
      <c r="L63" s="91">
        <v>0</v>
      </c>
      <c r="M63" s="91">
        <v>0.05</v>
      </c>
      <c r="N63" s="91">
        <f t="shared" si="2"/>
        <v>2.4499999999999997E-2</v>
      </c>
      <c r="O63" s="16"/>
      <c r="P63" s="91">
        <v>0.7</v>
      </c>
      <c r="Q63" s="91">
        <v>0.7</v>
      </c>
      <c r="R63" s="91">
        <v>0</v>
      </c>
      <c r="S63" s="91">
        <v>0.65</v>
      </c>
      <c r="T63" s="102">
        <f t="shared" si="3"/>
        <v>0.31849999999999995</v>
      </c>
      <c r="U63" s="16"/>
      <c r="Z63" s="16"/>
      <c r="AE63" s="16"/>
      <c r="AI63" s="16"/>
      <c r="AN63" s="16"/>
      <c r="AT63" s="16"/>
      <c r="AY63" s="16"/>
      <c r="BD63" s="16"/>
      <c r="BE63" s="91" t="s">
        <v>173</v>
      </c>
      <c r="BF63" s="91" t="s">
        <v>115</v>
      </c>
      <c r="BG63" s="91">
        <v>0.15</v>
      </c>
      <c r="BH63" s="91">
        <v>0.3</v>
      </c>
      <c r="BI63" s="91">
        <v>5.15</v>
      </c>
      <c r="BJ63" s="102">
        <f t="shared" si="11"/>
        <v>0.23175000000000001</v>
      </c>
      <c r="BK63" s="16"/>
      <c r="BL63" s="91" t="s">
        <v>173</v>
      </c>
      <c r="BM63" s="91" t="s">
        <v>115</v>
      </c>
      <c r="BN63" s="91">
        <v>0.15</v>
      </c>
      <c r="BO63" s="91">
        <v>0.3</v>
      </c>
      <c r="BP63" s="91">
        <v>5.15</v>
      </c>
      <c r="BQ63" s="98">
        <f t="shared" si="12"/>
        <v>4.6349999999999998</v>
      </c>
    </row>
    <row r="64" spans="1:75" x14ac:dyDescent="0.2">
      <c r="A64" s="91">
        <v>1</v>
      </c>
      <c r="B64" s="91" t="s">
        <v>114</v>
      </c>
      <c r="C64" s="16"/>
      <c r="D64" s="91">
        <v>0.8</v>
      </c>
      <c r="E64" s="91">
        <v>0.8</v>
      </c>
      <c r="F64" s="91">
        <v>0</v>
      </c>
      <c r="G64" s="91">
        <v>0.8</v>
      </c>
      <c r="H64" s="91">
        <f t="shared" si="1"/>
        <v>0.51200000000000012</v>
      </c>
      <c r="I64" s="16"/>
      <c r="J64" s="91">
        <v>0.8</v>
      </c>
      <c r="K64" s="91">
        <v>0.8</v>
      </c>
      <c r="L64" s="91">
        <v>0</v>
      </c>
      <c r="M64" s="91">
        <v>0.05</v>
      </c>
      <c r="N64" s="91">
        <f t="shared" si="2"/>
        <v>3.2000000000000008E-2</v>
      </c>
      <c r="O64" s="16"/>
      <c r="P64" s="91">
        <v>0.8</v>
      </c>
      <c r="Q64" s="91">
        <v>0.8</v>
      </c>
      <c r="R64" s="91">
        <v>0</v>
      </c>
      <c r="S64" s="91">
        <v>0.75</v>
      </c>
      <c r="T64" s="102">
        <f t="shared" si="3"/>
        <v>0.48000000000000009</v>
      </c>
      <c r="U64" s="16"/>
      <c r="Z64" s="16"/>
      <c r="AE64" s="16"/>
      <c r="AI64" s="16"/>
      <c r="AN64" s="16"/>
      <c r="AT64" s="16"/>
      <c r="AY64" s="16"/>
      <c r="BD64" s="16"/>
      <c r="BE64" s="91" t="s">
        <v>136</v>
      </c>
      <c r="BF64" s="91" t="s">
        <v>106</v>
      </c>
      <c r="BG64" s="91">
        <v>0.15</v>
      </c>
      <c r="BH64" s="91">
        <v>0.5</v>
      </c>
      <c r="BI64" s="91">
        <v>4.58</v>
      </c>
      <c r="BJ64" s="102">
        <f t="shared" si="11"/>
        <v>0.34349999999999997</v>
      </c>
      <c r="BK64" s="16"/>
      <c r="BL64" s="91" t="s">
        <v>136</v>
      </c>
      <c r="BM64" s="91" t="s">
        <v>106</v>
      </c>
      <c r="BN64" s="91">
        <v>0.15</v>
      </c>
      <c r="BO64" s="91">
        <v>0.5</v>
      </c>
      <c r="BP64" s="91">
        <v>4.58</v>
      </c>
      <c r="BQ64" s="98">
        <f t="shared" si="12"/>
        <v>5.9540000000000006</v>
      </c>
    </row>
    <row r="65" spans="1:75" x14ac:dyDescent="0.2">
      <c r="A65" s="91">
        <v>1</v>
      </c>
      <c r="B65" s="91" t="s">
        <v>117</v>
      </c>
      <c r="C65" s="16"/>
      <c r="D65" s="91">
        <v>0.5</v>
      </c>
      <c r="E65" s="91">
        <v>0.5</v>
      </c>
      <c r="F65" s="91">
        <v>0</v>
      </c>
      <c r="G65" s="91">
        <v>0.55000000000000004</v>
      </c>
      <c r="H65" s="91">
        <f t="shared" si="1"/>
        <v>0.13750000000000001</v>
      </c>
      <c r="I65" s="16"/>
      <c r="J65" s="91">
        <v>0.5</v>
      </c>
      <c r="K65" s="91">
        <v>0.5</v>
      </c>
      <c r="L65" s="91">
        <v>0</v>
      </c>
      <c r="M65" s="91">
        <v>0.05</v>
      </c>
      <c r="N65" s="91">
        <f t="shared" si="2"/>
        <v>1.2500000000000001E-2</v>
      </c>
      <c r="O65" s="16"/>
      <c r="P65" s="91">
        <v>0.5</v>
      </c>
      <c r="Q65" s="91">
        <v>0.5</v>
      </c>
      <c r="R65" s="91">
        <v>0</v>
      </c>
      <c r="S65" s="91">
        <v>0.5</v>
      </c>
      <c r="T65" s="102">
        <f t="shared" si="3"/>
        <v>0.125</v>
      </c>
      <c r="U65" s="16"/>
      <c r="Z65" s="16"/>
      <c r="AE65" s="16"/>
      <c r="AI65" s="16"/>
      <c r="AN65" s="16"/>
      <c r="AT65" s="16"/>
      <c r="AY65" s="16"/>
      <c r="BD65" s="16"/>
      <c r="BE65" s="91" t="s">
        <v>190</v>
      </c>
      <c r="BF65" s="91" t="s">
        <v>115</v>
      </c>
      <c r="BG65" s="91">
        <v>0.15</v>
      </c>
      <c r="BH65" s="91">
        <v>0.3</v>
      </c>
      <c r="BI65" s="91">
        <v>3.35</v>
      </c>
      <c r="BJ65" s="102">
        <f t="shared" si="11"/>
        <v>0.15075</v>
      </c>
      <c r="BK65" s="16"/>
      <c r="BL65" s="91" t="s">
        <v>190</v>
      </c>
      <c r="BM65" s="91" t="s">
        <v>115</v>
      </c>
      <c r="BN65" s="91">
        <v>0.15</v>
      </c>
      <c r="BO65" s="91">
        <v>0.3</v>
      </c>
      <c r="BP65" s="91">
        <v>3.35</v>
      </c>
      <c r="BQ65" s="98">
        <f t="shared" si="12"/>
        <v>3.0149999999999997</v>
      </c>
    </row>
    <row r="66" spans="1:75" x14ac:dyDescent="0.2">
      <c r="A66" s="91">
        <v>1</v>
      </c>
      <c r="B66" s="91" t="s">
        <v>114</v>
      </c>
      <c r="C66" s="16"/>
      <c r="D66" s="91">
        <v>0.8</v>
      </c>
      <c r="E66" s="91">
        <v>0.8</v>
      </c>
      <c r="F66" s="91">
        <v>0</v>
      </c>
      <c r="G66" s="91">
        <v>0.8</v>
      </c>
      <c r="H66" s="91">
        <f t="shared" si="1"/>
        <v>0.51200000000000012</v>
      </c>
      <c r="I66" s="16"/>
      <c r="J66" s="91">
        <v>0.8</v>
      </c>
      <c r="K66" s="91">
        <v>0.8</v>
      </c>
      <c r="L66" s="91">
        <v>0</v>
      </c>
      <c r="M66" s="91">
        <v>0.05</v>
      </c>
      <c r="N66" s="91">
        <f t="shared" si="2"/>
        <v>3.2000000000000008E-2</v>
      </c>
      <c r="O66" s="16"/>
      <c r="P66" s="91">
        <v>0.8</v>
      </c>
      <c r="Q66" s="91">
        <v>0.8</v>
      </c>
      <c r="R66" s="91">
        <v>0</v>
      </c>
      <c r="S66" s="91">
        <v>0.75</v>
      </c>
      <c r="T66" s="102">
        <f t="shared" si="3"/>
        <v>0.48000000000000009</v>
      </c>
      <c r="U66" s="16"/>
      <c r="Z66" s="16"/>
      <c r="AE66" s="16"/>
      <c r="AI66" s="16"/>
      <c r="AN66" s="16"/>
      <c r="AT66" s="16"/>
      <c r="AY66" s="16"/>
      <c r="BD66" s="16"/>
      <c r="BE66" s="91" t="s">
        <v>137</v>
      </c>
      <c r="BF66" s="91" t="s">
        <v>106</v>
      </c>
      <c r="BG66" s="91">
        <v>0.15</v>
      </c>
      <c r="BH66" s="91">
        <v>0.5</v>
      </c>
      <c r="BI66" s="91">
        <v>3.35</v>
      </c>
      <c r="BJ66" s="102">
        <f t="shared" si="11"/>
        <v>0.25124999999999997</v>
      </c>
      <c r="BK66" s="16"/>
      <c r="BL66" s="91" t="s">
        <v>137</v>
      </c>
      <c r="BM66" s="91" t="s">
        <v>106</v>
      </c>
      <c r="BN66" s="91">
        <v>0.15</v>
      </c>
      <c r="BO66" s="91">
        <v>0.5</v>
      </c>
      <c r="BP66" s="91">
        <v>3.35</v>
      </c>
      <c r="BQ66" s="98">
        <f t="shared" si="12"/>
        <v>4.3550000000000004</v>
      </c>
      <c r="BS66" s="216" t="s">
        <v>486</v>
      </c>
      <c r="BT66" s="216"/>
      <c r="BU66" s="216"/>
      <c r="BV66" s="216"/>
      <c r="BW66" s="216"/>
    </row>
    <row r="67" spans="1:75" ht="38.25" x14ac:dyDescent="0.2">
      <c r="A67" s="91">
        <v>1</v>
      </c>
      <c r="B67" s="91" t="s">
        <v>116</v>
      </c>
      <c r="C67" s="16"/>
      <c r="D67" s="91">
        <v>0.7</v>
      </c>
      <c r="E67" s="91">
        <v>0.7</v>
      </c>
      <c r="F67" s="91">
        <v>0</v>
      </c>
      <c r="G67" s="91">
        <v>0.7</v>
      </c>
      <c r="H67" s="91">
        <f t="shared" si="1"/>
        <v>0.34299999999999992</v>
      </c>
      <c r="I67" s="16"/>
      <c r="J67" s="91">
        <v>0.7</v>
      </c>
      <c r="K67" s="91">
        <v>0.7</v>
      </c>
      <c r="L67" s="91">
        <v>0</v>
      </c>
      <c r="M67" s="91">
        <v>0.05</v>
      </c>
      <c r="N67" s="91">
        <f t="shared" si="2"/>
        <v>2.4499999999999997E-2</v>
      </c>
      <c r="O67" s="16"/>
      <c r="P67" s="91">
        <v>0.7</v>
      </c>
      <c r="Q67" s="91">
        <v>0.7</v>
      </c>
      <c r="R67" s="91">
        <v>0</v>
      </c>
      <c r="S67" s="91">
        <v>0.65</v>
      </c>
      <c r="T67" s="102">
        <f t="shared" si="3"/>
        <v>0.31849999999999995</v>
      </c>
      <c r="U67" s="16"/>
      <c r="Z67" s="16"/>
      <c r="AE67" s="16"/>
      <c r="AI67" s="16"/>
      <c r="AN67" s="16"/>
      <c r="AT67" s="16"/>
      <c r="AY67" s="16"/>
      <c r="BD67" s="16"/>
      <c r="BE67" s="91" t="s">
        <v>174</v>
      </c>
      <c r="BF67" s="91" t="s">
        <v>115</v>
      </c>
      <c r="BG67" s="91">
        <v>0.15</v>
      </c>
      <c r="BH67" s="91">
        <v>0.3</v>
      </c>
      <c r="BI67" s="91">
        <v>3.35</v>
      </c>
      <c r="BJ67" s="102">
        <f t="shared" si="11"/>
        <v>0.15075</v>
      </c>
      <c r="BK67" s="16"/>
      <c r="BL67" s="91" t="s">
        <v>174</v>
      </c>
      <c r="BM67" s="91" t="s">
        <v>115</v>
      </c>
      <c r="BN67" s="91">
        <v>0.15</v>
      </c>
      <c r="BO67" s="91">
        <v>0.3</v>
      </c>
      <c r="BP67" s="91">
        <v>3.35</v>
      </c>
      <c r="BQ67" s="98">
        <f t="shared" si="12"/>
        <v>3.0149999999999997</v>
      </c>
      <c r="BS67" s="93" t="s">
        <v>419</v>
      </c>
      <c r="BT67" s="93" t="s">
        <v>492</v>
      </c>
      <c r="BU67" s="93" t="s">
        <v>420</v>
      </c>
      <c r="BV67" s="93" t="s">
        <v>442</v>
      </c>
      <c r="BW67" s="93" t="s">
        <v>446</v>
      </c>
    </row>
    <row r="68" spans="1:75" x14ac:dyDescent="0.2">
      <c r="A68" s="91">
        <v>1</v>
      </c>
      <c r="B68" s="91" t="s">
        <v>117</v>
      </c>
      <c r="C68" s="16"/>
      <c r="D68" s="91">
        <v>0.5</v>
      </c>
      <c r="E68" s="91">
        <v>0.5</v>
      </c>
      <c r="F68" s="91">
        <v>0</v>
      </c>
      <c r="G68" s="91">
        <v>0.55000000000000004</v>
      </c>
      <c r="H68" s="91">
        <f t="shared" ref="H68:H90" si="20">D68*E68*G68</f>
        <v>0.13750000000000001</v>
      </c>
      <c r="I68" s="16"/>
      <c r="J68" s="91">
        <v>0.5</v>
      </c>
      <c r="K68" s="91">
        <v>0.5</v>
      </c>
      <c r="L68" s="91">
        <v>0</v>
      </c>
      <c r="M68" s="91">
        <v>0.05</v>
      </c>
      <c r="N68" s="91">
        <f t="shared" ref="N68:N90" si="21">J68*K68*M68</f>
        <v>1.2500000000000001E-2</v>
      </c>
      <c r="O68" s="16"/>
      <c r="P68" s="91">
        <v>0.5</v>
      </c>
      <c r="Q68" s="91">
        <v>0.5</v>
      </c>
      <c r="R68" s="91">
        <v>0</v>
      </c>
      <c r="S68" s="91">
        <v>0.5</v>
      </c>
      <c r="T68" s="102">
        <f t="shared" ref="T68:T90" si="22">P68*Q68*S68</f>
        <v>0.125</v>
      </c>
      <c r="U68" s="16"/>
      <c r="Z68" s="16"/>
      <c r="AE68" s="16"/>
      <c r="AI68" s="16"/>
      <c r="AN68" s="16"/>
      <c r="AT68" s="16"/>
      <c r="AY68" s="16"/>
      <c r="BD68" s="16"/>
      <c r="BE68" s="91" t="s">
        <v>191</v>
      </c>
      <c r="BF68" s="91" t="s">
        <v>115</v>
      </c>
      <c r="BG68" s="91">
        <v>0.15</v>
      </c>
      <c r="BH68" s="91">
        <v>0.3</v>
      </c>
      <c r="BI68" s="91">
        <v>3.35</v>
      </c>
      <c r="BJ68" s="102">
        <f t="shared" ref="BJ68:BJ90" si="23">BG68*BH68*BI68</f>
        <v>0.15075</v>
      </c>
      <c r="BK68" s="16"/>
      <c r="BL68" s="91" t="s">
        <v>191</v>
      </c>
      <c r="BM68" s="91" t="s">
        <v>115</v>
      </c>
      <c r="BN68" s="91">
        <v>0.15</v>
      </c>
      <c r="BO68" s="91">
        <v>0.3</v>
      </c>
      <c r="BP68" s="91">
        <v>3.35</v>
      </c>
      <c r="BQ68" s="98">
        <f t="shared" ref="BQ68:BQ90" si="24">((BN68*2)+(BO68*2))*BP68</f>
        <v>3.0149999999999997</v>
      </c>
      <c r="BS68" s="92" t="s">
        <v>421</v>
      </c>
      <c r="BT68" s="106">
        <v>36</v>
      </c>
      <c r="BU68" s="106">
        <v>24</v>
      </c>
      <c r="BV68" s="92">
        <f>3.1-BV103</f>
        <v>1.7000000000000002</v>
      </c>
      <c r="BW68" s="92">
        <f t="shared" ref="BW68:BW74" si="25">BU68*BV68</f>
        <v>40.800000000000004</v>
      </c>
    </row>
    <row r="69" spans="1:75" x14ac:dyDescent="0.2">
      <c r="A69" s="91">
        <v>1</v>
      </c>
      <c r="B69" s="91" t="s">
        <v>116</v>
      </c>
      <c r="C69" s="16"/>
      <c r="D69" s="91">
        <v>0.7</v>
      </c>
      <c r="E69" s="91">
        <v>0.7</v>
      </c>
      <c r="F69" s="91">
        <v>0</v>
      </c>
      <c r="G69" s="91">
        <v>0.7</v>
      </c>
      <c r="H69" s="91">
        <f t="shared" si="20"/>
        <v>0.34299999999999992</v>
      </c>
      <c r="I69" s="16"/>
      <c r="J69" s="91">
        <v>0.7</v>
      </c>
      <c r="K69" s="91">
        <v>0.7</v>
      </c>
      <c r="L69" s="91">
        <v>0</v>
      </c>
      <c r="M69" s="91">
        <v>0.05</v>
      </c>
      <c r="N69" s="91">
        <f t="shared" si="21"/>
        <v>2.4499999999999997E-2</v>
      </c>
      <c r="O69" s="16"/>
      <c r="P69" s="91">
        <v>0.7</v>
      </c>
      <c r="Q69" s="91">
        <v>0.7</v>
      </c>
      <c r="R69" s="91">
        <v>0</v>
      </c>
      <c r="S69" s="91">
        <v>0.65</v>
      </c>
      <c r="T69" s="102">
        <f t="shared" si="22"/>
        <v>0.31849999999999995</v>
      </c>
      <c r="U69" s="16"/>
      <c r="Z69" s="16"/>
      <c r="AE69" s="16"/>
      <c r="AI69" s="16"/>
      <c r="AN69" s="16"/>
      <c r="AT69" s="16"/>
      <c r="AY69" s="16"/>
      <c r="BD69" s="16"/>
      <c r="BE69" s="91" t="s">
        <v>175</v>
      </c>
      <c r="BF69" s="91" t="s">
        <v>115</v>
      </c>
      <c r="BG69" s="91">
        <v>0.15</v>
      </c>
      <c r="BH69" s="91">
        <v>0.3</v>
      </c>
      <c r="BI69" s="91">
        <v>3.35</v>
      </c>
      <c r="BJ69" s="102">
        <f t="shared" si="23"/>
        <v>0.15075</v>
      </c>
      <c r="BK69" s="16"/>
      <c r="BL69" s="91" t="s">
        <v>175</v>
      </c>
      <c r="BM69" s="91" t="s">
        <v>115</v>
      </c>
      <c r="BN69" s="91">
        <v>0.15</v>
      </c>
      <c r="BO69" s="91">
        <v>0.3</v>
      </c>
      <c r="BP69" s="91">
        <v>3.35</v>
      </c>
      <c r="BQ69" s="98">
        <f t="shared" si="24"/>
        <v>3.0149999999999997</v>
      </c>
      <c r="BS69" s="92" t="s">
        <v>447</v>
      </c>
      <c r="BT69" s="106">
        <v>42.839999999999996</v>
      </c>
      <c r="BU69" s="106">
        <v>26.28</v>
      </c>
      <c r="BV69" s="92">
        <f t="shared" ref="BV69:BV93" si="26">3.1-BV104</f>
        <v>1.7000000000000002</v>
      </c>
      <c r="BW69" s="92">
        <f t="shared" si="25"/>
        <v>44.676000000000009</v>
      </c>
    </row>
    <row r="70" spans="1:75" x14ac:dyDescent="0.2">
      <c r="A70" s="91">
        <v>1</v>
      </c>
      <c r="B70" s="91" t="s">
        <v>116</v>
      </c>
      <c r="C70" s="16"/>
      <c r="D70" s="91">
        <v>0.7</v>
      </c>
      <c r="E70" s="91">
        <v>0.7</v>
      </c>
      <c r="F70" s="91">
        <v>0</v>
      </c>
      <c r="G70" s="91">
        <v>0.7</v>
      </c>
      <c r="H70" s="91">
        <f t="shared" si="20"/>
        <v>0.34299999999999992</v>
      </c>
      <c r="I70" s="16"/>
      <c r="J70" s="91">
        <v>0.7</v>
      </c>
      <c r="K70" s="91">
        <v>0.7</v>
      </c>
      <c r="L70" s="91">
        <v>0</v>
      </c>
      <c r="M70" s="91">
        <v>0.05</v>
      </c>
      <c r="N70" s="91">
        <f t="shared" si="21"/>
        <v>2.4499999999999997E-2</v>
      </c>
      <c r="O70" s="16"/>
      <c r="P70" s="91">
        <v>0.7</v>
      </c>
      <c r="Q70" s="91">
        <v>0.7</v>
      </c>
      <c r="R70" s="91">
        <v>0</v>
      </c>
      <c r="S70" s="91">
        <v>0.65</v>
      </c>
      <c r="T70" s="102">
        <f t="shared" si="22"/>
        <v>0.31849999999999995</v>
      </c>
      <c r="U70" s="16"/>
      <c r="Z70" s="16"/>
      <c r="AE70" s="16"/>
      <c r="AI70" s="16"/>
      <c r="AN70" s="16"/>
      <c r="AT70" s="16"/>
      <c r="AY70" s="16"/>
      <c r="BD70" s="16"/>
      <c r="BE70" s="91" t="s">
        <v>176</v>
      </c>
      <c r="BF70" s="91" t="s">
        <v>115</v>
      </c>
      <c r="BG70" s="91">
        <v>0.15</v>
      </c>
      <c r="BH70" s="91">
        <v>0.3</v>
      </c>
      <c r="BI70" s="91">
        <v>5.15</v>
      </c>
      <c r="BJ70" s="102">
        <f t="shared" si="23"/>
        <v>0.23175000000000001</v>
      </c>
      <c r="BK70" s="16"/>
      <c r="BL70" s="91" t="s">
        <v>176</v>
      </c>
      <c r="BM70" s="91" t="s">
        <v>115</v>
      </c>
      <c r="BN70" s="91">
        <v>0.15</v>
      </c>
      <c r="BO70" s="91">
        <v>0.3</v>
      </c>
      <c r="BP70" s="91">
        <v>5.15</v>
      </c>
      <c r="BQ70" s="98">
        <f t="shared" si="24"/>
        <v>4.6349999999999998</v>
      </c>
      <c r="BS70" s="92" t="s">
        <v>448</v>
      </c>
      <c r="BT70" s="106">
        <v>43.26</v>
      </c>
      <c r="BU70" s="106">
        <v>26.42</v>
      </c>
      <c r="BV70" s="92">
        <f t="shared" si="26"/>
        <v>1.7000000000000002</v>
      </c>
      <c r="BW70" s="92">
        <f t="shared" si="25"/>
        <v>44.914000000000009</v>
      </c>
    </row>
    <row r="71" spans="1:75" x14ac:dyDescent="0.2">
      <c r="A71" s="91">
        <v>1</v>
      </c>
      <c r="B71" s="91" t="s">
        <v>116</v>
      </c>
      <c r="C71" s="16"/>
      <c r="D71" s="91">
        <v>0.7</v>
      </c>
      <c r="E71" s="91">
        <v>0.7</v>
      </c>
      <c r="F71" s="91">
        <v>0</v>
      </c>
      <c r="G71" s="91">
        <v>0.7</v>
      </c>
      <c r="H71" s="91">
        <f t="shared" si="20"/>
        <v>0.34299999999999992</v>
      </c>
      <c r="I71" s="16"/>
      <c r="J71" s="91">
        <v>0.7</v>
      </c>
      <c r="K71" s="91">
        <v>0.7</v>
      </c>
      <c r="L71" s="91">
        <v>0</v>
      </c>
      <c r="M71" s="91">
        <v>0.05</v>
      </c>
      <c r="N71" s="91">
        <f t="shared" si="21"/>
        <v>2.4499999999999997E-2</v>
      </c>
      <c r="O71" s="16"/>
      <c r="P71" s="91">
        <v>0.7</v>
      </c>
      <c r="Q71" s="91">
        <v>0.7</v>
      </c>
      <c r="R71" s="91">
        <v>0</v>
      </c>
      <c r="S71" s="91">
        <v>0.65</v>
      </c>
      <c r="T71" s="102">
        <f t="shared" si="22"/>
        <v>0.31849999999999995</v>
      </c>
      <c r="U71" s="16"/>
      <c r="Z71" s="16"/>
      <c r="AE71" s="16"/>
      <c r="AI71" s="16"/>
      <c r="AN71" s="16"/>
      <c r="AT71" s="16"/>
      <c r="AY71" s="16"/>
      <c r="BD71" s="16"/>
      <c r="BE71" s="91" t="s">
        <v>177</v>
      </c>
      <c r="BF71" s="91" t="s">
        <v>115</v>
      </c>
      <c r="BG71" s="91">
        <v>0.15</v>
      </c>
      <c r="BH71" s="91">
        <v>0.3</v>
      </c>
      <c r="BI71" s="91">
        <v>4.58</v>
      </c>
      <c r="BJ71" s="102">
        <f t="shared" si="23"/>
        <v>0.20610000000000001</v>
      </c>
      <c r="BK71" s="16"/>
      <c r="BL71" s="91" t="s">
        <v>177</v>
      </c>
      <c r="BM71" s="91" t="s">
        <v>115</v>
      </c>
      <c r="BN71" s="91">
        <v>0.15</v>
      </c>
      <c r="BO71" s="91">
        <v>0.3</v>
      </c>
      <c r="BP71" s="91">
        <v>4.58</v>
      </c>
      <c r="BQ71" s="98">
        <f t="shared" si="24"/>
        <v>4.1219999999999999</v>
      </c>
      <c r="BS71" s="92" t="s">
        <v>449</v>
      </c>
      <c r="BT71" s="106">
        <v>43.14</v>
      </c>
      <c r="BU71" s="106">
        <v>26.380000000000003</v>
      </c>
      <c r="BV71" s="92">
        <f t="shared" si="26"/>
        <v>1.7000000000000002</v>
      </c>
      <c r="BW71" s="92">
        <f t="shared" si="25"/>
        <v>44.846000000000011</v>
      </c>
    </row>
    <row r="72" spans="1:75" x14ac:dyDescent="0.2">
      <c r="A72" s="91">
        <v>1</v>
      </c>
      <c r="B72" s="91" t="s">
        <v>117</v>
      </c>
      <c r="C72" s="16"/>
      <c r="D72" s="91">
        <v>0.5</v>
      </c>
      <c r="E72" s="91">
        <v>0.5</v>
      </c>
      <c r="F72" s="91">
        <v>0</v>
      </c>
      <c r="G72" s="91">
        <v>0.55000000000000004</v>
      </c>
      <c r="H72" s="91">
        <f t="shared" si="20"/>
        <v>0.13750000000000001</v>
      </c>
      <c r="I72" s="16"/>
      <c r="J72" s="91">
        <v>0.5</v>
      </c>
      <c r="K72" s="91">
        <v>0.5</v>
      </c>
      <c r="L72" s="91">
        <v>0</v>
      </c>
      <c r="M72" s="91">
        <v>0.05</v>
      </c>
      <c r="N72" s="91">
        <f t="shared" si="21"/>
        <v>1.2500000000000001E-2</v>
      </c>
      <c r="O72" s="16"/>
      <c r="P72" s="91">
        <v>0.5</v>
      </c>
      <c r="Q72" s="91">
        <v>0.5</v>
      </c>
      <c r="R72" s="91">
        <v>0</v>
      </c>
      <c r="S72" s="91">
        <v>0.5</v>
      </c>
      <c r="T72" s="102">
        <f t="shared" si="22"/>
        <v>0.125</v>
      </c>
      <c r="U72" s="16"/>
      <c r="Z72" s="16"/>
      <c r="AE72" s="16"/>
      <c r="AI72" s="16"/>
      <c r="AN72" s="16"/>
      <c r="AT72" s="16"/>
      <c r="AY72" s="16"/>
      <c r="BD72" s="16"/>
      <c r="BE72" s="91" t="s">
        <v>192</v>
      </c>
      <c r="BF72" s="91" t="s">
        <v>115</v>
      </c>
      <c r="BG72" s="91">
        <v>0.15</v>
      </c>
      <c r="BH72" s="91">
        <v>0.3</v>
      </c>
      <c r="BI72" s="91">
        <v>3.35</v>
      </c>
      <c r="BJ72" s="102">
        <f t="shared" si="23"/>
        <v>0.15075</v>
      </c>
      <c r="BK72" s="16"/>
      <c r="BL72" s="91" t="s">
        <v>192</v>
      </c>
      <c r="BM72" s="91" t="s">
        <v>115</v>
      </c>
      <c r="BN72" s="91">
        <v>0.15</v>
      </c>
      <c r="BO72" s="91">
        <v>0.3</v>
      </c>
      <c r="BP72" s="91">
        <v>3.35</v>
      </c>
      <c r="BQ72" s="98">
        <f t="shared" si="24"/>
        <v>3.0149999999999997</v>
      </c>
      <c r="BS72" s="92" t="s">
        <v>450</v>
      </c>
      <c r="BT72" s="106">
        <v>43.14</v>
      </c>
      <c r="BU72" s="106">
        <v>26.380000000000003</v>
      </c>
      <c r="BV72" s="92">
        <f t="shared" si="26"/>
        <v>1.7000000000000002</v>
      </c>
      <c r="BW72" s="92">
        <f t="shared" si="25"/>
        <v>44.846000000000011</v>
      </c>
    </row>
    <row r="73" spans="1:75" x14ac:dyDescent="0.2">
      <c r="A73" s="91">
        <v>1</v>
      </c>
      <c r="B73" s="91" t="s">
        <v>116</v>
      </c>
      <c r="C73" s="16"/>
      <c r="D73" s="91">
        <v>0.7</v>
      </c>
      <c r="E73" s="91">
        <v>0.7</v>
      </c>
      <c r="F73" s="91">
        <v>0</v>
      </c>
      <c r="G73" s="91">
        <v>0.7</v>
      </c>
      <c r="H73" s="91">
        <f t="shared" si="20"/>
        <v>0.34299999999999992</v>
      </c>
      <c r="I73" s="16"/>
      <c r="J73" s="91">
        <v>0.7</v>
      </c>
      <c r="K73" s="91">
        <v>0.7</v>
      </c>
      <c r="L73" s="91">
        <v>0</v>
      </c>
      <c r="M73" s="91">
        <v>0.05</v>
      </c>
      <c r="N73" s="91">
        <f t="shared" si="21"/>
        <v>2.4499999999999997E-2</v>
      </c>
      <c r="O73" s="16"/>
      <c r="P73" s="91">
        <v>0.7</v>
      </c>
      <c r="Q73" s="91">
        <v>0.7</v>
      </c>
      <c r="R73" s="91">
        <v>0</v>
      </c>
      <c r="S73" s="91">
        <v>0.65</v>
      </c>
      <c r="T73" s="102">
        <f t="shared" si="22"/>
        <v>0.31849999999999995</v>
      </c>
      <c r="U73" s="16"/>
      <c r="Z73" s="16"/>
      <c r="AE73" s="16"/>
      <c r="AI73" s="16"/>
      <c r="AN73" s="16"/>
      <c r="AT73" s="16"/>
      <c r="AY73" s="16"/>
      <c r="BD73" s="16"/>
      <c r="BE73" s="91" t="s">
        <v>178</v>
      </c>
      <c r="BF73" s="91" t="s">
        <v>115</v>
      </c>
      <c r="BG73" s="91">
        <v>0.15</v>
      </c>
      <c r="BH73" s="91">
        <v>0.3</v>
      </c>
      <c r="BI73" s="91">
        <v>3.35</v>
      </c>
      <c r="BJ73" s="102">
        <f t="shared" si="23"/>
        <v>0.15075</v>
      </c>
      <c r="BK73" s="16"/>
      <c r="BL73" s="91" t="s">
        <v>178</v>
      </c>
      <c r="BM73" s="91" t="s">
        <v>115</v>
      </c>
      <c r="BN73" s="91">
        <v>0.15</v>
      </c>
      <c r="BO73" s="91">
        <v>0.3</v>
      </c>
      <c r="BP73" s="91">
        <v>3.35</v>
      </c>
      <c r="BQ73" s="98">
        <f t="shared" si="24"/>
        <v>3.0149999999999997</v>
      </c>
      <c r="BS73" s="92" t="s">
        <v>451</v>
      </c>
      <c r="BT73" s="106">
        <v>43.26</v>
      </c>
      <c r="BU73" s="106">
        <v>26.42</v>
      </c>
      <c r="BV73" s="92">
        <f t="shared" si="26"/>
        <v>1.7000000000000002</v>
      </c>
      <c r="BW73" s="92">
        <f t="shared" si="25"/>
        <v>44.914000000000009</v>
      </c>
    </row>
    <row r="74" spans="1:75" x14ac:dyDescent="0.2">
      <c r="A74" s="91">
        <v>1</v>
      </c>
      <c r="B74" s="91" t="s">
        <v>114</v>
      </c>
      <c r="C74" s="16"/>
      <c r="D74" s="91">
        <v>0.8</v>
      </c>
      <c r="E74" s="91">
        <v>0.8</v>
      </c>
      <c r="F74" s="91">
        <v>0</v>
      </c>
      <c r="G74" s="91">
        <v>0.8</v>
      </c>
      <c r="H74" s="91">
        <f t="shared" si="20"/>
        <v>0.51200000000000012</v>
      </c>
      <c r="I74" s="16"/>
      <c r="J74" s="91">
        <v>0.8</v>
      </c>
      <c r="K74" s="91">
        <v>0.8</v>
      </c>
      <c r="L74" s="91">
        <v>0</v>
      </c>
      <c r="M74" s="91">
        <v>0.05</v>
      </c>
      <c r="N74" s="91">
        <f t="shared" si="21"/>
        <v>3.2000000000000008E-2</v>
      </c>
      <c r="O74" s="16"/>
      <c r="P74" s="91">
        <v>0.8</v>
      </c>
      <c r="Q74" s="91">
        <v>0.8</v>
      </c>
      <c r="R74" s="91">
        <v>0</v>
      </c>
      <c r="S74" s="91">
        <v>0.75</v>
      </c>
      <c r="T74" s="102">
        <f t="shared" si="22"/>
        <v>0.48000000000000009</v>
      </c>
      <c r="U74" s="16"/>
      <c r="Z74" s="16"/>
      <c r="AE74" s="16"/>
      <c r="AI74" s="16"/>
      <c r="AN74" s="16"/>
      <c r="AT74" s="16"/>
      <c r="AY74" s="16"/>
      <c r="BD74" s="16"/>
      <c r="BE74" s="91" t="s">
        <v>138</v>
      </c>
      <c r="BF74" s="91" t="s">
        <v>106</v>
      </c>
      <c r="BG74" s="91">
        <v>0.15</v>
      </c>
      <c r="BH74" s="91">
        <v>0.5</v>
      </c>
      <c r="BI74" s="91">
        <v>3.35</v>
      </c>
      <c r="BJ74" s="102">
        <f t="shared" si="23"/>
        <v>0.25124999999999997</v>
      </c>
      <c r="BK74" s="16"/>
      <c r="BL74" s="91" t="s">
        <v>138</v>
      </c>
      <c r="BM74" s="91" t="s">
        <v>106</v>
      </c>
      <c r="BN74" s="91">
        <v>0.15</v>
      </c>
      <c r="BO74" s="91">
        <v>0.5</v>
      </c>
      <c r="BP74" s="91">
        <v>3.35</v>
      </c>
      <c r="BQ74" s="98">
        <f t="shared" si="24"/>
        <v>4.3550000000000004</v>
      </c>
      <c r="BS74" s="92" t="s">
        <v>452</v>
      </c>
      <c r="BT74" s="106">
        <v>42.839999999999996</v>
      </c>
      <c r="BU74" s="106">
        <v>26.28</v>
      </c>
      <c r="BV74" s="92">
        <f t="shared" si="26"/>
        <v>1.7000000000000002</v>
      </c>
      <c r="BW74" s="92">
        <f t="shared" si="25"/>
        <v>44.676000000000009</v>
      </c>
    </row>
    <row r="75" spans="1:75" x14ac:dyDescent="0.2">
      <c r="A75" s="91">
        <v>1</v>
      </c>
      <c r="B75" s="91" t="s">
        <v>117</v>
      </c>
      <c r="C75" s="16"/>
      <c r="D75" s="91">
        <v>0.5</v>
      </c>
      <c r="E75" s="91">
        <v>0.5</v>
      </c>
      <c r="F75" s="91">
        <v>0</v>
      </c>
      <c r="G75" s="91">
        <v>0.55000000000000004</v>
      </c>
      <c r="H75" s="91">
        <f t="shared" si="20"/>
        <v>0.13750000000000001</v>
      </c>
      <c r="I75" s="16"/>
      <c r="J75" s="91">
        <v>0.5</v>
      </c>
      <c r="K75" s="91">
        <v>0.5</v>
      </c>
      <c r="L75" s="91">
        <v>0</v>
      </c>
      <c r="M75" s="91">
        <v>0.05</v>
      </c>
      <c r="N75" s="91">
        <f t="shared" si="21"/>
        <v>1.2500000000000001E-2</v>
      </c>
      <c r="O75" s="16"/>
      <c r="P75" s="91">
        <v>0.5</v>
      </c>
      <c r="Q75" s="91">
        <v>0.5</v>
      </c>
      <c r="R75" s="91">
        <v>0</v>
      </c>
      <c r="S75" s="91">
        <v>0.5</v>
      </c>
      <c r="T75" s="102">
        <f t="shared" si="22"/>
        <v>0.125</v>
      </c>
      <c r="U75" s="16"/>
      <c r="Z75" s="16"/>
      <c r="AE75" s="16"/>
      <c r="AI75" s="16"/>
      <c r="AN75" s="16"/>
      <c r="AT75" s="16"/>
      <c r="AY75" s="16"/>
      <c r="BD75" s="16"/>
      <c r="BE75" s="91" t="s">
        <v>193</v>
      </c>
      <c r="BF75" s="91" t="s">
        <v>115</v>
      </c>
      <c r="BG75" s="91">
        <v>0.15</v>
      </c>
      <c r="BH75" s="91">
        <v>0.3</v>
      </c>
      <c r="BI75" s="91">
        <v>3.35</v>
      </c>
      <c r="BJ75" s="102">
        <f t="shared" si="23"/>
        <v>0.15075</v>
      </c>
      <c r="BK75" s="16"/>
      <c r="BL75" s="91" t="s">
        <v>193</v>
      </c>
      <c r="BM75" s="91" t="s">
        <v>115</v>
      </c>
      <c r="BN75" s="91">
        <v>0.15</v>
      </c>
      <c r="BO75" s="91">
        <v>0.3</v>
      </c>
      <c r="BP75" s="91">
        <v>3.35</v>
      </c>
      <c r="BQ75" s="98">
        <f t="shared" si="24"/>
        <v>3.0149999999999997</v>
      </c>
      <c r="BS75" s="92" t="s">
        <v>422</v>
      </c>
      <c r="BT75" s="106">
        <v>36</v>
      </c>
      <c r="BU75" s="106">
        <v>24</v>
      </c>
      <c r="BV75" s="92">
        <f t="shared" si="26"/>
        <v>1.7000000000000002</v>
      </c>
      <c r="BW75" s="92">
        <f t="shared" ref="BW75:BW97" si="27">BU75*BV75</f>
        <v>40.800000000000004</v>
      </c>
    </row>
    <row r="76" spans="1:75" x14ac:dyDescent="0.2">
      <c r="A76" s="91">
        <v>1</v>
      </c>
      <c r="B76" s="91" t="s">
        <v>114</v>
      </c>
      <c r="C76" s="16"/>
      <c r="D76" s="91">
        <v>0.8</v>
      </c>
      <c r="E76" s="91">
        <v>0.8</v>
      </c>
      <c r="F76" s="91">
        <v>0</v>
      </c>
      <c r="G76" s="91">
        <v>0.8</v>
      </c>
      <c r="H76" s="91">
        <f t="shared" si="20"/>
        <v>0.51200000000000012</v>
      </c>
      <c r="I76" s="16"/>
      <c r="J76" s="91">
        <v>0.8</v>
      </c>
      <c r="K76" s="91">
        <v>0.8</v>
      </c>
      <c r="L76" s="91">
        <v>0</v>
      </c>
      <c r="M76" s="91">
        <v>0.05</v>
      </c>
      <c r="N76" s="91">
        <f t="shared" si="21"/>
        <v>3.2000000000000008E-2</v>
      </c>
      <c r="O76" s="16"/>
      <c r="P76" s="91">
        <v>0.8</v>
      </c>
      <c r="Q76" s="91">
        <v>0.8</v>
      </c>
      <c r="R76" s="91">
        <v>0</v>
      </c>
      <c r="S76" s="91">
        <v>0.75</v>
      </c>
      <c r="T76" s="102">
        <f t="shared" si="22"/>
        <v>0.48000000000000009</v>
      </c>
      <c r="U76" s="16"/>
      <c r="Z76" s="16"/>
      <c r="AE76" s="16"/>
      <c r="AI76" s="16"/>
      <c r="AN76" s="16"/>
      <c r="AT76" s="16"/>
      <c r="AY76" s="16"/>
      <c r="BD76" s="16"/>
      <c r="BE76" s="91" t="s">
        <v>139</v>
      </c>
      <c r="BF76" s="91" t="s">
        <v>106</v>
      </c>
      <c r="BG76" s="91">
        <v>0.15</v>
      </c>
      <c r="BH76" s="91">
        <v>0.5</v>
      </c>
      <c r="BI76" s="91">
        <v>5.15</v>
      </c>
      <c r="BJ76" s="102">
        <f t="shared" si="23"/>
        <v>0.38625000000000004</v>
      </c>
      <c r="BK76" s="16"/>
      <c r="BL76" s="91" t="s">
        <v>139</v>
      </c>
      <c r="BM76" s="91" t="s">
        <v>106</v>
      </c>
      <c r="BN76" s="91">
        <v>0.15</v>
      </c>
      <c r="BO76" s="91">
        <v>0.5</v>
      </c>
      <c r="BP76" s="91">
        <v>5.15</v>
      </c>
      <c r="BQ76" s="98">
        <f t="shared" si="24"/>
        <v>6.6950000000000003</v>
      </c>
      <c r="BS76" s="92" t="s">
        <v>453</v>
      </c>
      <c r="BT76" s="106">
        <v>61.68</v>
      </c>
      <c r="BU76" s="106">
        <v>65.680000000000007</v>
      </c>
      <c r="BV76" s="92">
        <f t="shared" si="26"/>
        <v>1.7000000000000002</v>
      </c>
      <c r="BW76" s="92">
        <f t="shared" si="27"/>
        <v>111.65600000000002</v>
      </c>
    </row>
    <row r="77" spans="1:75" x14ac:dyDescent="0.2">
      <c r="A77" s="91">
        <v>1</v>
      </c>
      <c r="B77" s="91" t="s">
        <v>114</v>
      </c>
      <c r="C77" s="16"/>
      <c r="D77" s="91">
        <v>0.8</v>
      </c>
      <c r="E77" s="91">
        <v>0.8</v>
      </c>
      <c r="F77" s="91">
        <v>0</v>
      </c>
      <c r="G77" s="91">
        <v>0.8</v>
      </c>
      <c r="H77" s="91">
        <f t="shared" si="20"/>
        <v>0.51200000000000012</v>
      </c>
      <c r="I77" s="16"/>
      <c r="J77" s="91">
        <v>0.8</v>
      </c>
      <c r="K77" s="91">
        <v>0.8</v>
      </c>
      <c r="L77" s="91">
        <v>0</v>
      </c>
      <c r="M77" s="91">
        <v>0.05</v>
      </c>
      <c r="N77" s="91">
        <f t="shared" si="21"/>
        <v>3.2000000000000008E-2</v>
      </c>
      <c r="O77" s="16"/>
      <c r="P77" s="91">
        <v>0.8</v>
      </c>
      <c r="Q77" s="91">
        <v>0.8</v>
      </c>
      <c r="R77" s="91">
        <v>0</v>
      </c>
      <c r="S77" s="91">
        <v>0.75</v>
      </c>
      <c r="T77" s="102">
        <f t="shared" si="22"/>
        <v>0.48000000000000009</v>
      </c>
      <c r="U77" s="16"/>
      <c r="Z77" s="16"/>
      <c r="AE77" s="16"/>
      <c r="AI77" s="16"/>
      <c r="AN77" s="16"/>
      <c r="AT77" s="16"/>
      <c r="AY77" s="16"/>
      <c r="BD77" s="16"/>
      <c r="BE77" s="91" t="s">
        <v>140</v>
      </c>
      <c r="BF77" s="91" t="s">
        <v>106</v>
      </c>
      <c r="BG77" s="91">
        <v>0.15</v>
      </c>
      <c r="BH77" s="91">
        <v>0.5</v>
      </c>
      <c r="BI77" s="91">
        <v>3.35</v>
      </c>
      <c r="BJ77" s="102">
        <f t="shared" si="23"/>
        <v>0.25124999999999997</v>
      </c>
      <c r="BK77" s="16"/>
      <c r="BL77" s="91" t="s">
        <v>140</v>
      </c>
      <c r="BM77" s="91" t="s">
        <v>106</v>
      </c>
      <c r="BN77" s="91">
        <v>0.15</v>
      </c>
      <c r="BO77" s="91">
        <v>0.5</v>
      </c>
      <c r="BP77" s="91">
        <v>3.35</v>
      </c>
      <c r="BQ77" s="98">
        <f t="shared" si="24"/>
        <v>4.3550000000000004</v>
      </c>
      <c r="BS77" s="92" t="s">
        <v>423</v>
      </c>
      <c r="BT77" s="106">
        <v>29.099999999999998</v>
      </c>
      <c r="BU77" s="106"/>
      <c r="BV77" s="92"/>
      <c r="BW77" s="92"/>
    </row>
    <row r="78" spans="1:75" x14ac:dyDescent="0.2">
      <c r="A78" s="91">
        <v>1</v>
      </c>
      <c r="B78" s="91" t="s">
        <v>116</v>
      </c>
      <c r="C78" s="16"/>
      <c r="D78" s="91">
        <v>0.7</v>
      </c>
      <c r="E78" s="91">
        <v>0.7</v>
      </c>
      <c r="F78" s="91">
        <v>0</v>
      </c>
      <c r="G78" s="91">
        <v>0.7</v>
      </c>
      <c r="H78" s="91">
        <f t="shared" si="20"/>
        <v>0.34299999999999992</v>
      </c>
      <c r="I78" s="16"/>
      <c r="J78" s="91">
        <v>0.7</v>
      </c>
      <c r="K78" s="91">
        <v>0.7</v>
      </c>
      <c r="L78" s="91">
        <v>0</v>
      </c>
      <c r="M78" s="91">
        <v>0.05</v>
      </c>
      <c r="N78" s="91">
        <f t="shared" si="21"/>
        <v>2.4499999999999997E-2</v>
      </c>
      <c r="O78" s="16"/>
      <c r="P78" s="91">
        <v>0.7</v>
      </c>
      <c r="Q78" s="91">
        <v>0.7</v>
      </c>
      <c r="R78" s="91">
        <v>0</v>
      </c>
      <c r="S78" s="91">
        <v>0.65</v>
      </c>
      <c r="T78" s="102">
        <f t="shared" si="22"/>
        <v>0.31849999999999995</v>
      </c>
      <c r="U78" s="16"/>
      <c r="Z78" s="16"/>
      <c r="AE78" s="16"/>
      <c r="AI78" s="16"/>
      <c r="AN78" s="16"/>
      <c r="AT78" s="16"/>
      <c r="AY78" s="16"/>
      <c r="BD78" s="16"/>
      <c r="BE78" s="91" t="s">
        <v>179</v>
      </c>
      <c r="BF78" s="91" t="s">
        <v>115</v>
      </c>
      <c r="BG78" s="91">
        <v>0.15</v>
      </c>
      <c r="BH78" s="91">
        <v>0.3</v>
      </c>
      <c r="BI78" s="91">
        <v>4.58</v>
      </c>
      <c r="BJ78" s="102">
        <f t="shared" si="23"/>
        <v>0.20610000000000001</v>
      </c>
      <c r="BK78" s="16"/>
      <c r="BL78" s="91" t="s">
        <v>179</v>
      </c>
      <c r="BM78" s="91" t="s">
        <v>115</v>
      </c>
      <c r="BN78" s="91">
        <v>0.15</v>
      </c>
      <c r="BO78" s="91">
        <v>0.3</v>
      </c>
      <c r="BP78" s="91">
        <v>4.58</v>
      </c>
      <c r="BQ78" s="98">
        <f t="shared" si="24"/>
        <v>4.1219999999999999</v>
      </c>
      <c r="BS78" s="92" t="s">
        <v>424</v>
      </c>
      <c r="BT78" s="106">
        <v>4</v>
      </c>
      <c r="BU78" s="106"/>
      <c r="BV78" s="92"/>
      <c r="BW78" s="92"/>
    </row>
    <row r="79" spans="1:75" x14ac:dyDescent="0.2">
      <c r="A79" s="91">
        <v>1</v>
      </c>
      <c r="B79" s="91" t="s">
        <v>116</v>
      </c>
      <c r="C79" s="16"/>
      <c r="D79" s="91">
        <v>0.7</v>
      </c>
      <c r="E79" s="91">
        <v>0.7</v>
      </c>
      <c r="F79" s="91">
        <v>0</v>
      </c>
      <c r="G79" s="91">
        <v>0.7</v>
      </c>
      <c r="H79" s="91">
        <f t="shared" si="20"/>
        <v>0.34299999999999992</v>
      </c>
      <c r="I79" s="16"/>
      <c r="J79" s="91">
        <v>0.7</v>
      </c>
      <c r="K79" s="91">
        <v>0.7</v>
      </c>
      <c r="L79" s="91">
        <v>0</v>
      </c>
      <c r="M79" s="91">
        <v>0.05</v>
      </c>
      <c r="N79" s="91">
        <f t="shared" si="21"/>
        <v>2.4499999999999997E-2</v>
      </c>
      <c r="O79" s="16"/>
      <c r="P79" s="91">
        <v>0.7</v>
      </c>
      <c r="Q79" s="91">
        <v>0.7</v>
      </c>
      <c r="R79" s="91">
        <v>0</v>
      </c>
      <c r="S79" s="91">
        <v>0.65</v>
      </c>
      <c r="T79" s="102">
        <f t="shared" si="22"/>
        <v>0.31849999999999995</v>
      </c>
      <c r="U79" s="16"/>
      <c r="Z79" s="16"/>
      <c r="AE79" s="16"/>
      <c r="AI79" s="16"/>
      <c r="AN79" s="16"/>
      <c r="AT79" s="16"/>
      <c r="AY79" s="16"/>
      <c r="BD79" s="16"/>
      <c r="BE79" s="91" t="s">
        <v>180</v>
      </c>
      <c r="BF79" s="91" t="s">
        <v>115</v>
      </c>
      <c r="BG79" s="91">
        <v>0.15</v>
      </c>
      <c r="BH79" s="91">
        <v>0.3</v>
      </c>
      <c r="BI79" s="91">
        <v>3.35</v>
      </c>
      <c r="BJ79" s="102">
        <f t="shared" si="23"/>
        <v>0.15075</v>
      </c>
      <c r="BK79" s="16"/>
      <c r="BL79" s="91" t="s">
        <v>180</v>
      </c>
      <c r="BM79" s="91" t="s">
        <v>115</v>
      </c>
      <c r="BN79" s="91">
        <v>0.15</v>
      </c>
      <c r="BO79" s="91">
        <v>0.3</v>
      </c>
      <c r="BP79" s="91">
        <v>3.35</v>
      </c>
      <c r="BQ79" s="98">
        <f t="shared" si="24"/>
        <v>3.0149999999999997</v>
      </c>
      <c r="BS79" s="92" t="s">
        <v>425</v>
      </c>
      <c r="BT79" s="106">
        <v>29.099999999999998</v>
      </c>
      <c r="BU79" s="106"/>
      <c r="BV79" s="92"/>
      <c r="BW79" s="92"/>
    </row>
    <row r="80" spans="1:75" x14ac:dyDescent="0.2">
      <c r="A80" s="91">
        <v>1</v>
      </c>
      <c r="B80" s="91" t="s">
        <v>116</v>
      </c>
      <c r="C80" s="16"/>
      <c r="D80" s="91">
        <v>0.7</v>
      </c>
      <c r="E80" s="91">
        <v>0.7</v>
      </c>
      <c r="F80" s="91">
        <v>0</v>
      </c>
      <c r="G80" s="91">
        <v>0.7</v>
      </c>
      <c r="H80" s="91">
        <f t="shared" si="20"/>
        <v>0.34299999999999992</v>
      </c>
      <c r="I80" s="16"/>
      <c r="J80" s="91">
        <v>0.7</v>
      </c>
      <c r="K80" s="91">
        <v>0.7</v>
      </c>
      <c r="L80" s="91">
        <v>0</v>
      </c>
      <c r="M80" s="91">
        <v>0.05</v>
      </c>
      <c r="N80" s="91">
        <f t="shared" si="21"/>
        <v>2.4499999999999997E-2</v>
      </c>
      <c r="O80" s="16"/>
      <c r="P80" s="91">
        <v>0.7</v>
      </c>
      <c r="Q80" s="91">
        <v>0.7</v>
      </c>
      <c r="R80" s="91">
        <v>0</v>
      </c>
      <c r="S80" s="91">
        <v>0.65</v>
      </c>
      <c r="T80" s="102">
        <f t="shared" si="22"/>
        <v>0.31849999999999995</v>
      </c>
      <c r="U80" s="16"/>
      <c r="Z80" s="16"/>
      <c r="AE80" s="16"/>
      <c r="AI80" s="16"/>
      <c r="AN80" s="16"/>
      <c r="AT80" s="16"/>
      <c r="AY80" s="16"/>
      <c r="BD80" s="16"/>
      <c r="BE80" s="91" t="s">
        <v>181</v>
      </c>
      <c r="BF80" s="91" t="s">
        <v>115</v>
      </c>
      <c r="BG80" s="91">
        <v>0.15</v>
      </c>
      <c r="BH80" s="91">
        <v>0.3</v>
      </c>
      <c r="BI80" s="91">
        <v>5.15</v>
      </c>
      <c r="BJ80" s="102">
        <f t="shared" si="23"/>
        <v>0.23175000000000001</v>
      </c>
      <c r="BK80" s="16"/>
      <c r="BL80" s="91" t="s">
        <v>181</v>
      </c>
      <c r="BM80" s="91" t="s">
        <v>115</v>
      </c>
      <c r="BN80" s="91">
        <v>0.15</v>
      </c>
      <c r="BO80" s="91">
        <v>0.3</v>
      </c>
      <c r="BP80" s="91">
        <v>5.15</v>
      </c>
      <c r="BQ80" s="98">
        <f t="shared" si="24"/>
        <v>4.6349999999999998</v>
      </c>
      <c r="BS80" s="92" t="s">
        <v>426</v>
      </c>
      <c r="BT80" s="106"/>
      <c r="BU80" s="106">
        <v>42.68</v>
      </c>
      <c r="BV80" s="92">
        <f t="shared" si="26"/>
        <v>1.7000000000000002</v>
      </c>
      <c r="BW80" s="92">
        <f t="shared" si="27"/>
        <v>72.556000000000012</v>
      </c>
    </row>
    <row r="81" spans="1:75" x14ac:dyDescent="0.2">
      <c r="A81" s="91">
        <v>1</v>
      </c>
      <c r="B81" s="91" t="s">
        <v>117</v>
      </c>
      <c r="C81" s="16"/>
      <c r="D81" s="91">
        <v>0.5</v>
      </c>
      <c r="E81" s="91">
        <v>0.5</v>
      </c>
      <c r="F81" s="91">
        <v>0</v>
      </c>
      <c r="G81" s="91">
        <v>0.55000000000000004</v>
      </c>
      <c r="H81" s="91">
        <f t="shared" si="20"/>
        <v>0.13750000000000001</v>
      </c>
      <c r="I81" s="16"/>
      <c r="J81" s="91">
        <v>0.5</v>
      </c>
      <c r="K81" s="91">
        <v>0.5</v>
      </c>
      <c r="L81" s="91">
        <v>0</v>
      </c>
      <c r="M81" s="91">
        <v>0.05</v>
      </c>
      <c r="N81" s="91">
        <f t="shared" si="21"/>
        <v>1.2500000000000001E-2</v>
      </c>
      <c r="O81" s="16"/>
      <c r="P81" s="91">
        <v>0.5</v>
      </c>
      <c r="Q81" s="91">
        <v>0.5</v>
      </c>
      <c r="R81" s="91">
        <v>0</v>
      </c>
      <c r="S81" s="91">
        <v>0.5</v>
      </c>
      <c r="T81" s="102">
        <f t="shared" si="22"/>
        <v>0.125</v>
      </c>
      <c r="U81" s="16"/>
      <c r="Z81" s="16"/>
      <c r="AE81" s="16"/>
      <c r="AI81" s="16"/>
      <c r="AN81" s="16"/>
      <c r="AT81" s="16"/>
      <c r="AY81" s="16"/>
      <c r="BD81" s="16"/>
      <c r="BE81" s="91" t="s">
        <v>194</v>
      </c>
      <c r="BF81" s="91" t="s">
        <v>115</v>
      </c>
      <c r="BG81" s="91">
        <v>0.15</v>
      </c>
      <c r="BH81" s="91">
        <v>0.3</v>
      </c>
      <c r="BI81" s="91">
        <v>3.35</v>
      </c>
      <c r="BJ81" s="102">
        <f t="shared" si="23"/>
        <v>0.15075</v>
      </c>
      <c r="BK81" s="16"/>
      <c r="BL81" s="91" t="s">
        <v>194</v>
      </c>
      <c r="BM81" s="91" t="s">
        <v>115</v>
      </c>
      <c r="BN81" s="91">
        <v>0.15</v>
      </c>
      <c r="BO81" s="91">
        <v>0.3</v>
      </c>
      <c r="BP81" s="91">
        <v>3.35</v>
      </c>
      <c r="BQ81" s="98">
        <f t="shared" si="24"/>
        <v>3.0149999999999997</v>
      </c>
      <c r="BS81" s="92" t="s">
        <v>427</v>
      </c>
      <c r="BT81" s="106">
        <v>52.7</v>
      </c>
      <c r="BU81" s="106">
        <v>33.700000000000003</v>
      </c>
      <c r="BV81" s="92">
        <f t="shared" si="26"/>
        <v>1.7000000000000002</v>
      </c>
      <c r="BW81" s="92">
        <f t="shared" si="27"/>
        <v>57.290000000000013</v>
      </c>
    </row>
    <row r="82" spans="1:75" x14ac:dyDescent="0.2">
      <c r="A82" s="91">
        <v>1</v>
      </c>
      <c r="B82" s="91" t="s">
        <v>114</v>
      </c>
      <c r="C82" s="16"/>
      <c r="D82" s="91">
        <v>0.8</v>
      </c>
      <c r="E82" s="91">
        <v>0.8</v>
      </c>
      <c r="F82" s="91">
        <v>0</v>
      </c>
      <c r="G82" s="91">
        <v>0.8</v>
      </c>
      <c r="H82" s="91">
        <f t="shared" si="20"/>
        <v>0.51200000000000012</v>
      </c>
      <c r="I82" s="16"/>
      <c r="J82" s="91">
        <v>0.8</v>
      </c>
      <c r="K82" s="91">
        <v>0.8</v>
      </c>
      <c r="L82" s="91">
        <v>0</v>
      </c>
      <c r="M82" s="91">
        <v>0.05</v>
      </c>
      <c r="N82" s="91">
        <f t="shared" si="21"/>
        <v>3.2000000000000008E-2</v>
      </c>
      <c r="O82" s="16"/>
      <c r="P82" s="91">
        <v>0.8</v>
      </c>
      <c r="Q82" s="91">
        <v>0.8</v>
      </c>
      <c r="R82" s="91">
        <v>0</v>
      </c>
      <c r="S82" s="91">
        <v>0.75</v>
      </c>
      <c r="T82" s="102">
        <f t="shared" si="22"/>
        <v>0.48000000000000009</v>
      </c>
      <c r="U82" s="16"/>
      <c r="Z82" s="16"/>
      <c r="AE82" s="16"/>
      <c r="AI82" s="16"/>
      <c r="AN82" s="16"/>
      <c r="AT82" s="16"/>
      <c r="AY82" s="16"/>
      <c r="BD82" s="16"/>
      <c r="BE82" s="91" t="s">
        <v>141</v>
      </c>
      <c r="BF82" s="91" t="s">
        <v>106</v>
      </c>
      <c r="BG82" s="91">
        <v>0.15</v>
      </c>
      <c r="BH82" s="91">
        <v>0.5</v>
      </c>
      <c r="BI82" s="91">
        <v>4.58</v>
      </c>
      <c r="BJ82" s="102">
        <f t="shared" si="23"/>
        <v>0.34349999999999997</v>
      </c>
      <c r="BK82" s="16"/>
      <c r="BL82" s="91" t="s">
        <v>141</v>
      </c>
      <c r="BM82" s="91" t="s">
        <v>106</v>
      </c>
      <c r="BN82" s="91">
        <v>0.15</v>
      </c>
      <c r="BO82" s="91">
        <v>0.5</v>
      </c>
      <c r="BP82" s="91">
        <v>4.58</v>
      </c>
      <c r="BQ82" s="98">
        <f t="shared" si="24"/>
        <v>5.9540000000000006</v>
      </c>
      <c r="BS82" s="92" t="s">
        <v>428</v>
      </c>
      <c r="BT82" s="106">
        <v>11.7</v>
      </c>
      <c r="BU82" s="106">
        <v>12</v>
      </c>
      <c r="BV82" s="92">
        <f t="shared" si="26"/>
        <v>1.7000000000000002</v>
      </c>
      <c r="BW82" s="92">
        <f t="shared" si="27"/>
        <v>20.400000000000002</v>
      </c>
    </row>
    <row r="83" spans="1:75" x14ac:dyDescent="0.2">
      <c r="A83" s="91">
        <v>1</v>
      </c>
      <c r="B83" s="91" t="s">
        <v>117</v>
      </c>
      <c r="C83" s="16"/>
      <c r="D83" s="91">
        <v>0.5</v>
      </c>
      <c r="E83" s="91">
        <v>0.5</v>
      </c>
      <c r="F83" s="91">
        <v>0</v>
      </c>
      <c r="G83" s="91">
        <v>0.55000000000000004</v>
      </c>
      <c r="H83" s="91">
        <f t="shared" si="20"/>
        <v>0.13750000000000001</v>
      </c>
      <c r="I83" s="16"/>
      <c r="J83" s="91">
        <v>0.5</v>
      </c>
      <c r="K83" s="91">
        <v>0.5</v>
      </c>
      <c r="L83" s="91">
        <v>0</v>
      </c>
      <c r="M83" s="91">
        <v>0.05</v>
      </c>
      <c r="N83" s="91">
        <f t="shared" si="21"/>
        <v>1.2500000000000001E-2</v>
      </c>
      <c r="O83" s="16"/>
      <c r="P83" s="91">
        <v>0.5</v>
      </c>
      <c r="Q83" s="91">
        <v>0.5</v>
      </c>
      <c r="R83" s="91">
        <v>0</v>
      </c>
      <c r="S83" s="91">
        <v>0.5</v>
      </c>
      <c r="T83" s="102">
        <f t="shared" si="22"/>
        <v>0.125</v>
      </c>
      <c r="U83" s="16"/>
      <c r="Z83" s="16"/>
      <c r="AE83" s="16"/>
      <c r="AI83" s="16"/>
      <c r="AN83" s="16"/>
      <c r="AT83" s="16"/>
      <c r="AY83" s="16"/>
      <c r="BD83" s="16"/>
      <c r="BE83" s="91" t="s">
        <v>195</v>
      </c>
      <c r="BF83" s="91" t="s">
        <v>115</v>
      </c>
      <c r="BG83" s="91">
        <v>0.15</v>
      </c>
      <c r="BH83" s="91">
        <v>0.3</v>
      </c>
      <c r="BI83" s="91">
        <v>4.58</v>
      </c>
      <c r="BJ83" s="102">
        <f t="shared" si="23"/>
        <v>0.20610000000000001</v>
      </c>
      <c r="BK83" s="16"/>
      <c r="BL83" s="91" t="s">
        <v>195</v>
      </c>
      <c r="BM83" s="91" t="s">
        <v>115</v>
      </c>
      <c r="BN83" s="91">
        <v>0.15</v>
      </c>
      <c r="BO83" s="91">
        <v>0.3</v>
      </c>
      <c r="BP83" s="91">
        <v>4.58</v>
      </c>
      <c r="BQ83" s="98">
        <f t="shared" si="24"/>
        <v>4.1219999999999999</v>
      </c>
      <c r="BS83" s="92" t="s">
        <v>429</v>
      </c>
      <c r="BT83" s="106">
        <v>24.8</v>
      </c>
      <c r="BU83" s="106">
        <v>24</v>
      </c>
      <c r="BV83" s="92">
        <f t="shared" si="26"/>
        <v>1.7000000000000002</v>
      </c>
      <c r="BW83" s="92">
        <f t="shared" si="27"/>
        <v>40.800000000000004</v>
      </c>
    </row>
    <row r="84" spans="1:75" x14ac:dyDescent="0.2">
      <c r="A84" s="91">
        <v>1</v>
      </c>
      <c r="B84" s="91" t="s">
        <v>114</v>
      </c>
      <c r="C84" s="16"/>
      <c r="D84" s="91">
        <v>0.8</v>
      </c>
      <c r="E84" s="91">
        <v>0.8</v>
      </c>
      <c r="F84" s="91">
        <v>0</v>
      </c>
      <c r="G84" s="91">
        <v>0.8</v>
      </c>
      <c r="H84" s="91">
        <f t="shared" si="20"/>
        <v>0.51200000000000012</v>
      </c>
      <c r="I84" s="16"/>
      <c r="J84" s="91">
        <v>0.8</v>
      </c>
      <c r="K84" s="91">
        <v>0.8</v>
      </c>
      <c r="L84" s="91">
        <v>0</v>
      </c>
      <c r="M84" s="91">
        <v>0.05</v>
      </c>
      <c r="N84" s="91">
        <f t="shared" si="21"/>
        <v>3.2000000000000008E-2</v>
      </c>
      <c r="O84" s="16"/>
      <c r="P84" s="91">
        <v>0.8</v>
      </c>
      <c r="Q84" s="91">
        <v>0.8</v>
      </c>
      <c r="R84" s="91">
        <v>0</v>
      </c>
      <c r="S84" s="91">
        <v>0.75</v>
      </c>
      <c r="T84" s="102">
        <f t="shared" si="22"/>
        <v>0.48000000000000009</v>
      </c>
      <c r="U84" s="16"/>
      <c r="Z84" s="16"/>
      <c r="AE84" s="16"/>
      <c r="AI84" s="16"/>
      <c r="AN84" s="16"/>
      <c r="AT84" s="16"/>
      <c r="AY84" s="16"/>
      <c r="BD84" s="16"/>
      <c r="BE84" s="91" t="s">
        <v>142</v>
      </c>
      <c r="BF84" s="91" t="s">
        <v>106</v>
      </c>
      <c r="BG84" s="91">
        <v>0.15</v>
      </c>
      <c r="BH84" s="91">
        <v>0.5</v>
      </c>
      <c r="BI84" s="91">
        <v>4.58</v>
      </c>
      <c r="BJ84" s="102">
        <f t="shared" si="23"/>
        <v>0.34349999999999997</v>
      </c>
      <c r="BK84" s="16"/>
      <c r="BL84" s="91" t="s">
        <v>142</v>
      </c>
      <c r="BM84" s="91" t="s">
        <v>106</v>
      </c>
      <c r="BN84" s="91">
        <v>0.15</v>
      </c>
      <c r="BO84" s="91">
        <v>0.5</v>
      </c>
      <c r="BP84" s="91">
        <v>4.58</v>
      </c>
      <c r="BQ84" s="98">
        <f t="shared" si="24"/>
        <v>5.9540000000000006</v>
      </c>
      <c r="BS84" s="92" t="s">
        <v>430</v>
      </c>
      <c r="BT84" s="106">
        <v>10.53</v>
      </c>
      <c r="BU84" s="106">
        <v>13.200000000000001</v>
      </c>
      <c r="BV84" s="92">
        <f t="shared" si="26"/>
        <v>1.7000000000000002</v>
      </c>
      <c r="BW84" s="92">
        <f t="shared" si="27"/>
        <v>22.440000000000005</v>
      </c>
    </row>
    <row r="85" spans="1:75" x14ac:dyDescent="0.2">
      <c r="A85" s="91">
        <v>1</v>
      </c>
      <c r="B85" s="91" t="s">
        <v>114</v>
      </c>
      <c r="C85" s="16"/>
      <c r="D85" s="91">
        <v>0.8</v>
      </c>
      <c r="E85" s="91">
        <v>0.8</v>
      </c>
      <c r="F85" s="91">
        <v>0</v>
      </c>
      <c r="G85" s="91">
        <v>0.8</v>
      </c>
      <c r="H85" s="91">
        <f t="shared" si="20"/>
        <v>0.51200000000000012</v>
      </c>
      <c r="I85" s="16"/>
      <c r="J85" s="91">
        <v>0.8</v>
      </c>
      <c r="K85" s="91">
        <v>0.8</v>
      </c>
      <c r="L85" s="91">
        <v>0</v>
      </c>
      <c r="M85" s="91">
        <v>0.05</v>
      </c>
      <c r="N85" s="91">
        <f t="shared" si="21"/>
        <v>3.2000000000000008E-2</v>
      </c>
      <c r="O85" s="16"/>
      <c r="P85" s="91">
        <v>0.8</v>
      </c>
      <c r="Q85" s="91">
        <v>0.8</v>
      </c>
      <c r="R85" s="91">
        <v>0</v>
      </c>
      <c r="S85" s="91">
        <v>0.75</v>
      </c>
      <c r="T85" s="102">
        <f t="shared" si="22"/>
        <v>0.48000000000000009</v>
      </c>
      <c r="U85" s="16"/>
      <c r="Z85" s="16"/>
      <c r="AE85" s="16"/>
      <c r="AI85" s="16"/>
      <c r="AN85" s="16"/>
      <c r="AT85" s="16"/>
      <c r="AY85" s="16"/>
      <c r="BD85" s="16"/>
      <c r="BE85" s="91" t="s">
        <v>143</v>
      </c>
      <c r="BF85" s="91" t="s">
        <v>106</v>
      </c>
      <c r="BG85" s="91">
        <v>0.15</v>
      </c>
      <c r="BH85" s="91">
        <v>0.5</v>
      </c>
      <c r="BI85" s="91">
        <v>5.15</v>
      </c>
      <c r="BJ85" s="102">
        <f t="shared" si="23"/>
        <v>0.38625000000000004</v>
      </c>
      <c r="BK85" s="16"/>
      <c r="BL85" s="91" t="s">
        <v>143</v>
      </c>
      <c r="BM85" s="91" t="s">
        <v>106</v>
      </c>
      <c r="BN85" s="91">
        <v>0.15</v>
      </c>
      <c r="BO85" s="91">
        <v>0.5</v>
      </c>
      <c r="BP85" s="91">
        <v>5.15</v>
      </c>
      <c r="BQ85" s="98">
        <f t="shared" si="24"/>
        <v>6.6950000000000003</v>
      </c>
      <c r="BS85" s="92" t="s">
        <v>431</v>
      </c>
      <c r="BT85" s="106">
        <v>31.740000000000002</v>
      </c>
      <c r="BU85" s="106">
        <v>22.58</v>
      </c>
      <c r="BV85" s="92">
        <f t="shared" si="26"/>
        <v>1.7000000000000002</v>
      </c>
      <c r="BW85" s="92">
        <f t="shared" si="27"/>
        <v>38.386000000000003</v>
      </c>
    </row>
    <row r="86" spans="1:75" x14ac:dyDescent="0.2">
      <c r="A86" s="91">
        <v>1</v>
      </c>
      <c r="B86" s="91" t="s">
        <v>117</v>
      </c>
      <c r="C86" s="16"/>
      <c r="D86" s="91">
        <v>0.5</v>
      </c>
      <c r="E86" s="91">
        <v>0.5</v>
      </c>
      <c r="F86" s="91">
        <v>0</v>
      </c>
      <c r="G86" s="91">
        <v>0.55000000000000004</v>
      </c>
      <c r="H86" s="91">
        <f t="shared" si="20"/>
        <v>0.13750000000000001</v>
      </c>
      <c r="I86" s="16"/>
      <c r="J86" s="91">
        <v>0.5</v>
      </c>
      <c r="K86" s="91">
        <v>0.5</v>
      </c>
      <c r="L86" s="91">
        <v>0</v>
      </c>
      <c r="M86" s="91">
        <v>0.05</v>
      </c>
      <c r="N86" s="91">
        <f t="shared" si="21"/>
        <v>1.2500000000000001E-2</v>
      </c>
      <c r="O86" s="16"/>
      <c r="P86" s="91">
        <v>0.5</v>
      </c>
      <c r="Q86" s="91">
        <v>0.5</v>
      </c>
      <c r="R86" s="91">
        <v>0</v>
      </c>
      <c r="S86" s="91">
        <v>0.5</v>
      </c>
      <c r="T86" s="102">
        <f t="shared" si="22"/>
        <v>0.125</v>
      </c>
      <c r="U86" s="16"/>
      <c r="Z86" s="16"/>
      <c r="AE86" s="16"/>
      <c r="AI86" s="16"/>
      <c r="AN86" s="16"/>
      <c r="AT86" s="16"/>
      <c r="AY86" s="16"/>
      <c r="BD86" s="16"/>
      <c r="BE86" s="91" t="s">
        <v>196</v>
      </c>
      <c r="BF86" s="91" t="s">
        <v>115</v>
      </c>
      <c r="BG86" s="91">
        <v>0.15</v>
      </c>
      <c r="BH86" s="91">
        <v>0.3</v>
      </c>
      <c r="BI86" s="91">
        <v>5.15</v>
      </c>
      <c r="BJ86" s="102">
        <f t="shared" si="23"/>
        <v>0.23175000000000001</v>
      </c>
      <c r="BK86" s="16"/>
      <c r="BL86" s="91" t="s">
        <v>196</v>
      </c>
      <c r="BM86" s="91" t="s">
        <v>115</v>
      </c>
      <c r="BN86" s="91">
        <v>0.15</v>
      </c>
      <c r="BO86" s="91">
        <v>0.3</v>
      </c>
      <c r="BP86" s="91">
        <v>5.15</v>
      </c>
      <c r="BQ86" s="98">
        <f t="shared" si="24"/>
        <v>4.6349999999999998</v>
      </c>
      <c r="BS86" s="92" t="s">
        <v>432</v>
      </c>
      <c r="BT86" s="106">
        <v>18.48</v>
      </c>
      <c r="BU86" s="106">
        <v>18.16</v>
      </c>
      <c r="BV86" s="92">
        <f t="shared" si="26"/>
        <v>1.7000000000000002</v>
      </c>
      <c r="BW86" s="92">
        <f t="shared" si="27"/>
        <v>30.872000000000003</v>
      </c>
    </row>
    <row r="87" spans="1:75" x14ac:dyDescent="0.2">
      <c r="A87" s="91">
        <v>1</v>
      </c>
      <c r="B87" s="91" t="s">
        <v>114</v>
      </c>
      <c r="C87" s="16"/>
      <c r="D87" s="91">
        <v>0.8</v>
      </c>
      <c r="E87" s="91">
        <v>0.8</v>
      </c>
      <c r="F87" s="91">
        <v>0</v>
      </c>
      <c r="G87" s="91">
        <v>0.8</v>
      </c>
      <c r="H87" s="91">
        <f t="shared" si="20"/>
        <v>0.51200000000000012</v>
      </c>
      <c r="I87" s="16"/>
      <c r="J87" s="91">
        <v>0.8</v>
      </c>
      <c r="K87" s="91">
        <v>0.8</v>
      </c>
      <c r="L87" s="91">
        <v>0</v>
      </c>
      <c r="M87" s="91">
        <v>0.05</v>
      </c>
      <c r="N87" s="91">
        <f t="shared" si="21"/>
        <v>3.2000000000000008E-2</v>
      </c>
      <c r="O87" s="16"/>
      <c r="P87" s="91">
        <v>0.8</v>
      </c>
      <c r="Q87" s="91">
        <v>0.8</v>
      </c>
      <c r="R87" s="91">
        <v>0</v>
      </c>
      <c r="S87" s="91">
        <v>0.75</v>
      </c>
      <c r="T87" s="102">
        <f t="shared" si="22"/>
        <v>0.48000000000000009</v>
      </c>
      <c r="U87" s="16"/>
      <c r="Z87" s="16"/>
      <c r="AE87" s="16"/>
      <c r="AI87" s="16"/>
      <c r="AN87" s="16"/>
      <c r="AT87" s="16"/>
      <c r="AY87" s="16"/>
      <c r="BD87" s="16"/>
      <c r="BE87" s="91" t="s">
        <v>144</v>
      </c>
      <c r="BF87" s="91" t="s">
        <v>106</v>
      </c>
      <c r="BG87" s="91">
        <v>0.15</v>
      </c>
      <c r="BH87" s="91">
        <v>0.5</v>
      </c>
      <c r="BI87" s="91">
        <v>5.15</v>
      </c>
      <c r="BJ87" s="102">
        <f t="shared" si="23"/>
        <v>0.38625000000000004</v>
      </c>
      <c r="BK87" s="16"/>
      <c r="BL87" s="91" t="s">
        <v>144</v>
      </c>
      <c r="BM87" s="91" t="s">
        <v>106</v>
      </c>
      <c r="BN87" s="91">
        <v>0.15</v>
      </c>
      <c r="BO87" s="91">
        <v>0.5</v>
      </c>
      <c r="BP87" s="91">
        <v>5.15</v>
      </c>
      <c r="BQ87" s="98">
        <f t="shared" si="24"/>
        <v>6.6950000000000003</v>
      </c>
      <c r="BS87" s="92" t="s">
        <v>433</v>
      </c>
      <c r="BT87" s="106">
        <v>8.1161000000000012</v>
      </c>
      <c r="BU87" s="106">
        <v>11.4</v>
      </c>
      <c r="BV87" s="92">
        <f t="shared" si="26"/>
        <v>3.1</v>
      </c>
      <c r="BW87" s="92"/>
    </row>
    <row r="88" spans="1:75" x14ac:dyDescent="0.2">
      <c r="A88" s="91">
        <v>1</v>
      </c>
      <c r="B88" s="91" t="s">
        <v>114</v>
      </c>
      <c r="C88" s="16"/>
      <c r="D88" s="91">
        <v>0.8</v>
      </c>
      <c r="E88" s="91">
        <v>0.8</v>
      </c>
      <c r="F88" s="91">
        <v>0</v>
      </c>
      <c r="G88" s="91">
        <v>0.8</v>
      </c>
      <c r="H88" s="91">
        <f t="shared" si="20"/>
        <v>0.51200000000000012</v>
      </c>
      <c r="I88" s="16"/>
      <c r="J88" s="91">
        <v>0.8</v>
      </c>
      <c r="K88" s="91">
        <v>0.8</v>
      </c>
      <c r="L88" s="91">
        <v>0</v>
      </c>
      <c r="M88" s="91">
        <v>0.05</v>
      </c>
      <c r="N88" s="91">
        <f t="shared" si="21"/>
        <v>3.2000000000000008E-2</v>
      </c>
      <c r="O88" s="16"/>
      <c r="P88" s="91">
        <v>0.8</v>
      </c>
      <c r="Q88" s="91">
        <v>0.8</v>
      </c>
      <c r="R88" s="91">
        <v>0</v>
      </c>
      <c r="S88" s="91">
        <v>0.75</v>
      </c>
      <c r="T88" s="102">
        <f t="shared" si="22"/>
        <v>0.48000000000000009</v>
      </c>
      <c r="U88" s="16"/>
      <c r="Z88" s="16"/>
      <c r="AE88" s="16"/>
      <c r="AI88" s="16"/>
      <c r="AN88" s="16"/>
      <c r="AT88" s="16"/>
      <c r="AY88" s="16"/>
      <c r="BD88" s="16"/>
      <c r="BE88" s="91" t="s">
        <v>145</v>
      </c>
      <c r="BF88" s="91" t="s">
        <v>106</v>
      </c>
      <c r="BG88" s="91">
        <v>0.15</v>
      </c>
      <c r="BH88" s="91">
        <v>0.5</v>
      </c>
      <c r="BI88" s="91">
        <v>3.35</v>
      </c>
      <c r="BJ88" s="102">
        <f t="shared" si="23"/>
        <v>0.25124999999999997</v>
      </c>
      <c r="BK88" s="16"/>
      <c r="BL88" s="91" t="s">
        <v>145</v>
      </c>
      <c r="BM88" s="91" t="s">
        <v>106</v>
      </c>
      <c r="BN88" s="91">
        <v>0.15</v>
      </c>
      <c r="BO88" s="91">
        <v>0.5</v>
      </c>
      <c r="BP88" s="91">
        <v>3.35</v>
      </c>
      <c r="BQ88" s="98">
        <f t="shared" si="24"/>
        <v>4.3550000000000004</v>
      </c>
      <c r="BS88" s="92" t="s">
        <v>434</v>
      </c>
      <c r="BT88" s="106">
        <v>8.1161000000000012</v>
      </c>
      <c r="BU88" s="106">
        <v>11.4</v>
      </c>
      <c r="BV88" s="92">
        <f t="shared" si="26"/>
        <v>1.7000000000000002</v>
      </c>
      <c r="BW88" s="92">
        <f t="shared" si="27"/>
        <v>19.380000000000003</v>
      </c>
    </row>
    <row r="89" spans="1:75" x14ac:dyDescent="0.2">
      <c r="A89" s="91">
        <v>1</v>
      </c>
      <c r="B89" s="91" t="s">
        <v>116</v>
      </c>
      <c r="C89" s="16"/>
      <c r="D89" s="91">
        <v>0.7</v>
      </c>
      <c r="E89" s="91">
        <v>0.7</v>
      </c>
      <c r="F89" s="91">
        <v>0</v>
      </c>
      <c r="G89" s="91">
        <v>0.7</v>
      </c>
      <c r="H89" s="91">
        <f t="shared" si="20"/>
        <v>0.34299999999999992</v>
      </c>
      <c r="I89" s="16"/>
      <c r="J89" s="91">
        <v>0.7</v>
      </c>
      <c r="K89" s="91">
        <v>0.7</v>
      </c>
      <c r="L89" s="91">
        <v>0</v>
      </c>
      <c r="M89" s="91">
        <v>0.05</v>
      </c>
      <c r="N89" s="91">
        <f t="shared" si="21"/>
        <v>2.4499999999999997E-2</v>
      </c>
      <c r="O89" s="16"/>
      <c r="P89" s="91">
        <v>0.7</v>
      </c>
      <c r="Q89" s="91">
        <v>0.7</v>
      </c>
      <c r="R89" s="91">
        <v>0</v>
      </c>
      <c r="S89" s="91">
        <v>0.65</v>
      </c>
      <c r="T89" s="102">
        <f t="shared" si="22"/>
        <v>0.31849999999999995</v>
      </c>
      <c r="U89" s="16"/>
      <c r="Z89" s="16"/>
      <c r="AE89" s="16"/>
      <c r="AI89" s="16"/>
      <c r="AN89" s="16"/>
      <c r="AT89" s="16"/>
      <c r="AY89" s="16"/>
      <c r="BD89" s="16"/>
      <c r="BE89" s="91" t="s">
        <v>182</v>
      </c>
      <c r="BF89" s="91" t="s">
        <v>115</v>
      </c>
      <c r="BG89" s="91">
        <v>0.15</v>
      </c>
      <c r="BH89" s="91">
        <v>0.3</v>
      </c>
      <c r="BI89" s="91">
        <v>3.35</v>
      </c>
      <c r="BJ89" s="102">
        <f t="shared" si="23"/>
        <v>0.15075</v>
      </c>
      <c r="BK89" s="16"/>
      <c r="BL89" s="91" t="s">
        <v>182</v>
      </c>
      <c r="BM89" s="91" t="s">
        <v>115</v>
      </c>
      <c r="BN89" s="91">
        <v>0.15</v>
      </c>
      <c r="BO89" s="91">
        <v>0.3</v>
      </c>
      <c r="BP89" s="91">
        <v>3.35</v>
      </c>
      <c r="BQ89" s="98">
        <f t="shared" si="24"/>
        <v>3.0149999999999997</v>
      </c>
      <c r="BS89" s="92" t="s">
        <v>435</v>
      </c>
      <c r="BT89" s="106">
        <v>113.63200000000001</v>
      </c>
      <c r="BU89" s="106"/>
      <c r="BV89" s="92"/>
      <c r="BW89" s="92"/>
    </row>
    <row r="90" spans="1:75" x14ac:dyDescent="0.2">
      <c r="A90" s="91">
        <v>1</v>
      </c>
      <c r="B90" s="91" t="s">
        <v>116</v>
      </c>
      <c r="C90" s="16"/>
      <c r="D90" s="91">
        <v>0.7</v>
      </c>
      <c r="E90" s="91">
        <v>0.7</v>
      </c>
      <c r="F90" s="91">
        <v>0</v>
      </c>
      <c r="G90" s="91">
        <v>0.7</v>
      </c>
      <c r="H90" s="91">
        <f t="shared" si="20"/>
        <v>0.34299999999999992</v>
      </c>
      <c r="I90" s="16"/>
      <c r="J90" s="91">
        <v>0.7</v>
      </c>
      <c r="K90" s="91">
        <v>0.7</v>
      </c>
      <c r="L90" s="91">
        <v>0</v>
      </c>
      <c r="M90" s="91">
        <v>0.05</v>
      </c>
      <c r="N90" s="91">
        <f t="shared" si="21"/>
        <v>2.4499999999999997E-2</v>
      </c>
      <c r="O90" s="16"/>
      <c r="P90" s="91">
        <v>0.7</v>
      </c>
      <c r="Q90" s="91">
        <v>0.7</v>
      </c>
      <c r="R90" s="91">
        <v>0</v>
      </c>
      <c r="S90" s="91">
        <v>0.65</v>
      </c>
      <c r="T90" s="102">
        <f t="shared" si="22"/>
        <v>0.31849999999999995</v>
      </c>
      <c r="U90" s="16"/>
      <c r="Z90" s="16"/>
      <c r="AE90" s="16"/>
      <c r="AI90" s="16"/>
      <c r="AN90" s="16"/>
      <c r="AT90" s="16"/>
      <c r="AY90" s="16"/>
      <c r="BD90" s="16"/>
      <c r="BE90" s="91" t="s">
        <v>183</v>
      </c>
      <c r="BF90" s="91" t="s">
        <v>115</v>
      </c>
      <c r="BG90" s="91">
        <v>0.15</v>
      </c>
      <c r="BH90" s="91">
        <v>0.3</v>
      </c>
      <c r="BI90" s="91">
        <v>3.35</v>
      </c>
      <c r="BJ90" s="102">
        <f t="shared" si="23"/>
        <v>0.15075</v>
      </c>
      <c r="BK90" s="16"/>
      <c r="BL90" s="91" t="s">
        <v>183</v>
      </c>
      <c r="BM90" s="91" t="s">
        <v>115</v>
      </c>
      <c r="BN90" s="91">
        <v>0.15</v>
      </c>
      <c r="BO90" s="91">
        <v>0.3</v>
      </c>
      <c r="BP90" s="91">
        <v>3.35</v>
      </c>
      <c r="BQ90" s="98">
        <f t="shared" si="24"/>
        <v>3.0149999999999997</v>
      </c>
      <c r="BS90" s="92" t="s">
        <v>436</v>
      </c>
      <c r="BT90" s="106">
        <v>33.5</v>
      </c>
      <c r="BU90" s="106"/>
      <c r="BV90" s="92"/>
      <c r="BW90" s="92"/>
    </row>
    <row r="91" spans="1:75" x14ac:dyDescent="0.2">
      <c r="A91" s="96" t="s">
        <v>206</v>
      </c>
      <c r="B91" s="96"/>
      <c r="C91" s="16"/>
      <c r="D91" s="217" t="s">
        <v>22</v>
      </c>
      <c r="E91" s="217"/>
      <c r="F91" s="217"/>
      <c r="G91" s="217"/>
      <c r="H91" s="95">
        <f>SUM(H3:H90)</f>
        <v>32.545999999999999</v>
      </c>
      <c r="I91" s="16"/>
      <c r="J91" s="217" t="s">
        <v>22</v>
      </c>
      <c r="K91" s="217"/>
      <c r="L91" s="217"/>
      <c r="M91" s="217"/>
      <c r="N91" s="95">
        <f>SUM(N3:N90)</f>
        <v>2.2204999999999999</v>
      </c>
      <c r="O91" s="16"/>
      <c r="P91" s="217" t="s">
        <v>22</v>
      </c>
      <c r="Q91" s="217"/>
      <c r="R91" s="217"/>
      <c r="S91" s="217"/>
      <c r="T91" s="103">
        <f>SUM(T3:T90)</f>
        <v>30.325500000000019</v>
      </c>
      <c r="U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213" t="s">
        <v>22</v>
      </c>
      <c r="BF91" s="214"/>
      <c r="BG91" s="214"/>
      <c r="BH91" s="214"/>
      <c r="BI91" s="215"/>
      <c r="BJ91" s="103">
        <f>SUM(BJ3:BJ90)</f>
        <v>20.155199999999997</v>
      </c>
      <c r="BK91" s="16"/>
      <c r="BL91" s="213" t="s">
        <v>22</v>
      </c>
      <c r="BM91" s="214"/>
      <c r="BN91" s="214"/>
      <c r="BO91" s="214"/>
      <c r="BP91" s="215"/>
      <c r="BQ91" s="99">
        <f>SUM(BQ3:BQ90)</f>
        <v>375.85999999999984</v>
      </c>
      <c r="BS91" s="92" t="s">
        <v>437</v>
      </c>
      <c r="BT91" s="106">
        <v>10.34</v>
      </c>
      <c r="BU91" s="106"/>
      <c r="BV91" s="92"/>
      <c r="BW91" s="92"/>
    </row>
    <row r="92" spans="1:75" ht="25.5" x14ac:dyDescent="0.2">
      <c r="A92" s="93" t="s">
        <v>207</v>
      </c>
      <c r="B92" s="93" t="s">
        <v>17</v>
      </c>
      <c r="BS92" s="92" t="s">
        <v>438</v>
      </c>
      <c r="BT92" s="106">
        <v>10.34</v>
      </c>
      <c r="BU92" s="106"/>
      <c r="BV92" s="92"/>
      <c r="BW92" s="92"/>
    </row>
    <row r="93" spans="1:75" ht="12.75" customHeight="1" x14ac:dyDescent="0.2">
      <c r="A93" s="92" t="s">
        <v>117</v>
      </c>
      <c r="B93" s="92">
        <v>14</v>
      </c>
      <c r="BS93" s="92" t="s">
        <v>439</v>
      </c>
      <c r="BT93" s="106">
        <v>46.3</v>
      </c>
      <c r="BU93" s="106">
        <v>50.3</v>
      </c>
      <c r="BV93" s="92">
        <f t="shared" si="26"/>
        <v>1.7000000000000002</v>
      </c>
      <c r="BW93" s="92">
        <f t="shared" si="27"/>
        <v>85.51</v>
      </c>
    </row>
    <row r="94" spans="1:75" x14ac:dyDescent="0.2">
      <c r="A94" s="92" t="s">
        <v>116</v>
      </c>
      <c r="B94" s="92">
        <v>43</v>
      </c>
      <c r="BS94" s="92" t="s">
        <v>440</v>
      </c>
      <c r="BT94" s="106">
        <v>17.580000000000002</v>
      </c>
      <c r="BU94" s="106">
        <v>17.86</v>
      </c>
      <c r="BV94" s="92"/>
      <c r="BW94" s="92"/>
    </row>
    <row r="95" spans="1:75" x14ac:dyDescent="0.2">
      <c r="A95" s="92" t="s">
        <v>114</v>
      </c>
      <c r="B95" s="92">
        <v>31</v>
      </c>
      <c r="BS95" s="92" t="s">
        <v>441</v>
      </c>
      <c r="BT95" s="106">
        <v>17.580000000000002</v>
      </c>
      <c r="BU95" s="106"/>
      <c r="BV95" s="92"/>
      <c r="BW95" s="92">
        <f t="shared" si="27"/>
        <v>0</v>
      </c>
    </row>
    <row r="96" spans="1:75" x14ac:dyDescent="0.2">
      <c r="BS96" s="92" t="s">
        <v>487</v>
      </c>
      <c r="BT96" s="92"/>
      <c r="BU96" s="92">
        <f>BU40</f>
        <v>123.9</v>
      </c>
      <c r="BV96" s="92">
        <f>BV40</f>
        <v>4.58</v>
      </c>
      <c r="BW96" s="92">
        <f t="shared" si="27"/>
        <v>567.46199999999999</v>
      </c>
    </row>
    <row r="97" spans="71:75" x14ac:dyDescent="0.2">
      <c r="BS97" s="92" t="s">
        <v>487</v>
      </c>
      <c r="BT97" s="112"/>
      <c r="BU97" s="112">
        <f>BU41+BU42</f>
        <v>81.05</v>
      </c>
      <c r="BV97" s="112">
        <v>5.15</v>
      </c>
      <c r="BW97" s="92">
        <f t="shared" si="27"/>
        <v>417.40750000000003</v>
      </c>
    </row>
    <row r="98" spans="71:75" x14ac:dyDescent="0.2">
      <c r="BS98" s="110" t="s">
        <v>444</v>
      </c>
      <c r="BT98" s="99">
        <f>SUM(BT68:BT97)</f>
        <v>869.81420000000003</v>
      </c>
      <c r="BU98" s="217" t="s">
        <v>444</v>
      </c>
      <c r="BV98" s="217"/>
      <c r="BW98" s="99">
        <f>SUM(BW68:BW97)</f>
        <v>1834.6315</v>
      </c>
    </row>
    <row r="101" spans="71:75" x14ac:dyDescent="0.2">
      <c r="BS101" s="216" t="s">
        <v>486</v>
      </c>
      <c r="BT101" s="216"/>
      <c r="BU101" s="216"/>
      <c r="BV101" s="216"/>
      <c r="BW101" s="216"/>
    </row>
    <row r="102" spans="71:75" ht="38.25" x14ac:dyDescent="0.2">
      <c r="BS102" s="220" t="s">
        <v>419</v>
      </c>
      <c r="BT102" s="221"/>
      <c r="BU102" s="93" t="s">
        <v>420</v>
      </c>
      <c r="BV102" s="93" t="s">
        <v>442</v>
      </c>
      <c r="BW102" s="93" t="s">
        <v>446</v>
      </c>
    </row>
    <row r="103" spans="71:75" x14ac:dyDescent="0.2">
      <c r="BS103" s="218" t="s">
        <v>421</v>
      </c>
      <c r="BT103" s="219"/>
      <c r="BU103" s="106">
        <v>24</v>
      </c>
      <c r="BV103" s="92">
        <v>1.4</v>
      </c>
      <c r="BW103" s="92">
        <f t="shared" ref="BW103:BW109" si="28">BU103*BV103</f>
        <v>33.599999999999994</v>
      </c>
    </row>
    <row r="104" spans="71:75" x14ac:dyDescent="0.2">
      <c r="BS104" s="218" t="s">
        <v>447</v>
      </c>
      <c r="BT104" s="219"/>
      <c r="BU104" s="106">
        <v>26.28</v>
      </c>
      <c r="BV104" s="92">
        <v>1.4</v>
      </c>
      <c r="BW104" s="92">
        <f t="shared" si="28"/>
        <v>36.792000000000002</v>
      </c>
    </row>
    <row r="105" spans="71:75" x14ac:dyDescent="0.2">
      <c r="BS105" s="218" t="s">
        <v>448</v>
      </c>
      <c r="BT105" s="219"/>
      <c r="BU105" s="106">
        <v>26.42</v>
      </c>
      <c r="BV105" s="92">
        <v>1.4</v>
      </c>
      <c r="BW105" s="92">
        <f t="shared" si="28"/>
        <v>36.988</v>
      </c>
    </row>
    <row r="106" spans="71:75" x14ac:dyDescent="0.2">
      <c r="BS106" s="218" t="s">
        <v>449</v>
      </c>
      <c r="BT106" s="219"/>
      <c r="BU106" s="106">
        <v>26.380000000000003</v>
      </c>
      <c r="BV106" s="92">
        <v>1.4</v>
      </c>
      <c r="BW106" s="92">
        <f t="shared" si="28"/>
        <v>36.932000000000002</v>
      </c>
    </row>
    <row r="107" spans="71:75" x14ac:dyDescent="0.2">
      <c r="BS107" s="218" t="s">
        <v>450</v>
      </c>
      <c r="BT107" s="219"/>
      <c r="BU107" s="106">
        <v>26.380000000000003</v>
      </c>
      <c r="BV107" s="92">
        <v>1.4</v>
      </c>
      <c r="BW107" s="92">
        <f t="shared" si="28"/>
        <v>36.932000000000002</v>
      </c>
    </row>
    <row r="108" spans="71:75" x14ac:dyDescent="0.2">
      <c r="BS108" s="218" t="s">
        <v>451</v>
      </c>
      <c r="BT108" s="219"/>
      <c r="BU108" s="106">
        <v>26.42</v>
      </c>
      <c r="BV108" s="92">
        <v>1.4</v>
      </c>
      <c r="BW108" s="92">
        <f t="shared" si="28"/>
        <v>36.988</v>
      </c>
    </row>
    <row r="109" spans="71:75" x14ac:dyDescent="0.2">
      <c r="BS109" s="218" t="s">
        <v>452</v>
      </c>
      <c r="BT109" s="219"/>
      <c r="BU109" s="106">
        <v>26.28</v>
      </c>
      <c r="BV109" s="92">
        <v>1.4</v>
      </c>
      <c r="BW109" s="92">
        <f t="shared" si="28"/>
        <v>36.792000000000002</v>
      </c>
    </row>
    <row r="110" spans="71:75" x14ac:dyDescent="0.2">
      <c r="BS110" s="218" t="s">
        <v>422</v>
      </c>
      <c r="BT110" s="219"/>
      <c r="BU110" s="106">
        <v>24</v>
      </c>
      <c r="BV110" s="92">
        <v>1.4</v>
      </c>
      <c r="BW110" s="92">
        <f t="shared" ref="BW110:BW111" si="29">BU110*BV110</f>
        <v>33.599999999999994</v>
      </c>
    </row>
    <row r="111" spans="71:75" x14ac:dyDescent="0.2">
      <c r="BS111" s="218" t="s">
        <v>453</v>
      </c>
      <c r="BT111" s="219"/>
      <c r="BU111" s="106">
        <v>65.680000000000007</v>
      </c>
      <c r="BV111" s="92">
        <v>1.4</v>
      </c>
      <c r="BW111" s="92">
        <f t="shared" si="29"/>
        <v>91.951999999999998</v>
      </c>
    </row>
    <row r="112" spans="71:75" x14ac:dyDescent="0.2">
      <c r="BS112" s="218" t="s">
        <v>423</v>
      </c>
      <c r="BT112" s="219"/>
      <c r="BU112" s="106"/>
      <c r="BV112" s="92"/>
      <c r="BW112" s="92"/>
    </row>
    <row r="113" spans="71:75" x14ac:dyDescent="0.2">
      <c r="BS113" s="218" t="s">
        <v>424</v>
      </c>
      <c r="BT113" s="219"/>
      <c r="BU113" s="106"/>
      <c r="BV113" s="92"/>
      <c r="BW113" s="92"/>
    </row>
    <row r="114" spans="71:75" x14ac:dyDescent="0.2">
      <c r="BS114" s="218" t="s">
        <v>425</v>
      </c>
      <c r="BT114" s="219"/>
      <c r="BU114" s="106"/>
      <c r="BV114" s="92"/>
      <c r="BW114" s="92"/>
    </row>
    <row r="115" spans="71:75" x14ac:dyDescent="0.2">
      <c r="BS115" s="218" t="s">
        <v>426</v>
      </c>
      <c r="BT115" s="219"/>
      <c r="BU115" s="106">
        <v>42.68</v>
      </c>
      <c r="BV115" s="92">
        <v>1.4</v>
      </c>
      <c r="BW115" s="92">
        <f t="shared" ref="BW115:BW121" si="30">BU115*BV115</f>
        <v>59.751999999999995</v>
      </c>
    </row>
    <row r="116" spans="71:75" x14ac:dyDescent="0.2">
      <c r="BS116" s="218" t="s">
        <v>427</v>
      </c>
      <c r="BT116" s="219"/>
      <c r="BU116" s="106">
        <v>33.700000000000003</v>
      </c>
      <c r="BV116" s="92">
        <v>1.4</v>
      </c>
      <c r="BW116" s="92">
        <f t="shared" si="30"/>
        <v>47.18</v>
      </c>
    </row>
    <row r="117" spans="71:75" x14ac:dyDescent="0.2">
      <c r="BS117" s="218" t="s">
        <v>428</v>
      </c>
      <c r="BT117" s="219"/>
      <c r="BU117" s="106">
        <v>12</v>
      </c>
      <c r="BV117" s="92">
        <v>1.4</v>
      </c>
      <c r="BW117" s="92">
        <f t="shared" si="30"/>
        <v>16.799999999999997</v>
      </c>
    </row>
    <row r="118" spans="71:75" x14ac:dyDescent="0.2">
      <c r="BS118" s="218" t="s">
        <v>429</v>
      </c>
      <c r="BT118" s="219"/>
      <c r="BU118" s="106">
        <v>24</v>
      </c>
      <c r="BV118" s="92">
        <v>1.4</v>
      </c>
      <c r="BW118" s="92">
        <f t="shared" si="30"/>
        <v>33.599999999999994</v>
      </c>
    </row>
    <row r="119" spans="71:75" x14ac:dyDescent="0.2">
      <c r="BS119" s="218" t="s">
        <v>430</v>
      </c>
      <c r="BT119" s="219"/>
      <c r="BU119" s="106">
        <v>13.200000000000001</v>
      </c>
      <c r="BV119" s="92">
        <v>1.4</v>
      </c>
      <c r="BW119" s="92">
        <f t="shared" si="30"/>
        <v>18.48</v>
      </c>
    </row>
    <row r="120" spans="71:75" x14ac:dyDescent="0.2">
      <c r="BS120" s="218" t="s">
        <v>431</v>
      </c>
      <c r="BT120" s="219"/>
      <c r="BU120" s="106">
        <v>22.58</v>
      </c>
      <c r="BV120" s="92">
        <v>1.4</v>
      </c>
      <c r="BW120" s="92">
        <f t="shared" si="30"/>
        <v>31.611999999999995</v>
      </c>
    </row>
    <row r="121" spans="71:75" x14ac:dyDescent="0.2">
      <c r="BS121" s="218" t="s">
        <v>432</v>
      </c>
      <c r="BT121" s="219"/>
      <c r="BU121" s="106">
        <v>18.16</v>
      </c>
      <c r="BV121" s="92">
        <v>1.4</v>
      </c>
      <c r="BW121" s="92">
        <f t="shared" si="30"/>
        <v>25.423999999999999</v>
      </c>
    </row>
    <row r="122" spans="71:75" x14ac:dyDescent="0.2">
      <c r="BS122" s="218" t="s">
        <v>433</v>
      </c>
      <c r="BT122" s="219"/>
      <c r="BU122" s="106">
        <v>11.4</v>
      </c>
      <c r="BV122" s="92"/>
      <c r="BW122" s="92"/>
    </row>
    <row r="123" spans="71:75" x14ac:dyDescent="0.2">
      <c r="BS123" s="218" t="s">
        <v>434</v>
      </c>
      <c r="BT123" s="219"/>
      <c r="BU123" s="106">
        <v>11.4</v>
      </c>
      <c r="BV123" s="92">
        <v>1.4</v>
      </c>
      <c r="BW123" s="92">
        <f t="shared" ref="BW123" si="31">BU123*BV123</f>
        <v>15.959999999999999</v>
      </c>
    </row>
    <row r="124" spans="71:75" x14ac:dyDescent="0.2">
      <c r="BS124" s="218" t="s">
        <v>435</v>
      </c>
      <c r="BT124" s="219"/>
      <c r="BU124" s="106">
        <v>47.32</v>
      </c>
      <c r="BV124" s="92"/>
      <c r="BW124" s="92"/>
    </row>
    <row r="125" spans="71:75" x14ac:dyDescent="0.2">
      <c r="BS125" s="218" t="s">
        <v>436</v>
      </c>
      <c r="BT125" s="219"/>
      <c r="BU125" s="106">
        <v>23.4</v>
      </c>
      <c r="BV125" s="92"/>
      <c r="BW125" s="92"/>
    </row>
    <row r="126" spans="71:75" x14ac:dyDescent="0.2">
      <c r="BS126" s="218" t="s">
        <v>437</v>
      </c>
      <c r="BT126" s="219"/>
      <c r="BU126" s="106">
        <v>13.6</v>
      </c>
      <c r="BV126" s="92"/>
      <c r="BW126" s="92"/>
    </row>
    <row r="127" spans="71:75" x14ac:dyDescent="0.2">
      <c r="BS127" s="218" t="s">
        <v>438</v>
      </c>
      <c r="BT127" s="219"/>
      <c r="BU127" s="106">
        <v>13.6</v>
      </c>
      <c r="BV127" s="92"/>
      <c r="BW127" s="92"/>
    </row>
    <row r="128" spans="71:75" x14ac:dyDescent="0.2">
      <c r="BS128" s="218" t="s">
        <v>439</v>
      </c>
      <c r="BT128" s="219"/>
      <c r="BU128" s="106">
        <v>50.3</v>
      </c>
      <c r="BV128" s="92">
        <v>1.4</v>
      </c>
      <c r="BW128" s="92">
        <f t="shared" ref="BW128" si="32">BU128*BV128</f>
        <v>70.419999999999987</v>
      </c>
    </row>
    <row r="129" spans="71:75" x14ac:dyDescent="0.2">
      <c r="BS129" s="218" t="s">
        <v>440</v>
      </c>
      <c r="BT129" s="219"/>
      <c r="BU129" s="106">
        <v>17.86</v>
      </c>
      <c r="BV129" s="92"/>
      <c r="BW129" s="92"/>
    </row>
    <row r="130" spans="71:75" x14ac:dyDescent="0.2">
      <c r="BS130" s="218" t="s">
        <v>441</v>
      </c>
      <c r="BT130" s="219"/>
      <c r="BU130" s="106">
        <v>17.86</v>
      </c>
      <c r="BV130" s="92"/>
      <c r="BW130" s="92">
        <f t="shared" ref="BW130" si="33">BU130*BV130</f>
        <v>0</v>
      </c>
    </row>
    <row r="131" spans="71:75" x14ac:dyDescent="0.2">
      <c r="BS131" s="218" t="s">
        <v>487</v>
      </c>
      <c r="BT131" s="219"/>
      <c r="BU131" s="92"/>
      <c r="BV131" s="92"/>
      <c r="BW131" s="92"/>
    </row>
    <row r="132" spans="71:75" x14ac:dyDescent="0.2">
      <c r="BS132" s="218" t="s">
        <v>487</v>
      </c>
      <c r="BT132" s="219"/>
      <c r="BU132" s="112"/>
      <c r="BV132" s="112"/>
      <c r="BW132" s="92"/>
    </row>
    <row r="133" spans="71:75" x14ac:dyDescent="0.2">
      <c r="BS133" s="213" t="s">
        <v>444</v>
      </c>
      <c r="BT133" s="214"/>
      <c r="BU133" s="214"/>
      <c r="BV133" s="215"/>
      <c r="BW133" s="99">
        <f>SUM(BW103:BW132)</f>
        <v>699.80399999999997</v>
      </c>
    </row>
  </sheetData>
  <autoFilter ref="C2:Y91" xr:uid="{97AAFC42-213A-48EA-8099-CDDA5CCF85FE}"/>
  <mergeCells count="78">
    <mergeCell ref="BE1:BJ1"/>
    <mergeCell ref="P1:T1"/>
    <mergeCell ref="AZ37:BB37"/>
    <mergeCell ref="D1:H1"/>
    <mergeCell ref="D91:G91"/>
    <mergeCell ref="J1:N1"/>
    <mergeCell ref="J91:M91"/>
    <mergeCell ref="AA1:AD1"/>
    <mergeCell ref="AA37:AC37"/>
    <mergeCell ref="V37:X37"/>
    <mergeCell ref="BU36:BV36"/>
    <mergeCell ref="A1:B1"/>
    <mergeCell ref="V1:Y1"/>
    <mergeCell ref="P91:S91"/>
    <mergeCell ref="BE91:BI91"/>
    <mergeCell ref="AU1:AX1"/>
    <mergeCell ref="AU37:AW37"/>
    <mergeCell ref="AJ1:AM1"/>
    <mergeCell ref="AJ37:AL37"/>
    <mergeCell ref="AF1:AH1"/>
    <mergeCell ref="AF37:AG37"/>
    <mergeCell ref="AO1:AS1"/>
    <mergeCell ref="AO37:AR37"/>
    <mergeCell ref="BL1:BQ1"/>
    <mergeCell ref="BL91:BP91"/>
    <mergeCell ref="AZ1:BC1"/>
    <mergeCell ref="CC1:CF1"/>
    <mergeCell ref="CD13:CE13"/>
    <mergeCell ref="BY1:CA1"/>
    <mergeCell ref="BY28:CA28"/>
    <mergeCell ref="BS1:BW1"/>
    <mergeCell ref="BU25:BV25"/>
    <mergeCell ref="BS27:BW27"/>
    <mergeCell ref="BS110:BT110"/>
    <mergeCell ref="BS111:BT111"/>
    <mergeCell ref="BS112:BT112"/>
    <mergeCell ref="BS43:BV43"/>
    <mergeCell ref="BY39:CA39"/>
    <mergeCell ref="BZ40:CA40"/>
    <mergeCell ref="BZ41:CA41"/>
    <mergeCell ref="BS66:BW66"/>
    <mergeCell ref="BS39:BW39"/>
    <mergeCell ref="BS40:BT40"/>
    <mergeCell ref="BS42:BT42"/>
    <mergeCell ref="BS41:BT41"/>
    <mergeCell ref="BS105:BT105"/>
    <mergeCell ref="BS106:BT106"/>
    <mergeCell ref="BS107:BT107"/>
    <mergeCell ref="BS108:BT108"/>
    <mergeCell ref="BS109:BT109"/>
    <mergeCell ref="BU98:BV98"/>
    <mergeCell ref="BS101:BW101"/>
    <mergeCell ref="BS102:BT102"/>
    <mergeCell ref="BS103:BT103"/>
    <mergeCell ref="BS104:BT104"/>
    <mergeCell ref="BS121:BT121"/>
    <mergeCell ref="BS122:BT122"/>
    <mergeCell ref="BS113:BT113"/>
    <mergeCell ref="BS114:BT114"/>
    <mergeCell ref="BS115:BT115"/>
    <mergeCell ref="BS116:BT116"/>
    <mergeCell ref="BS117:BT117"/>
    <mergeCell ref="BS133:BV133"/>
    <mergeCell ref="BS47:BW47"/>
    <mergeCell ref="BU56:BV56"/>
    <mergeCell ref="BS128:BT128"/>
    <mergeCell ref="BS129:BT129"/>
    <mergeCell ref="BS130:BT130"/>
    <mergeCell ref="BS131:BT131"/>
    <mergeCell ref="BS132:BT132"/>
    <mergeCell ref="BS123:BT123"/>
    <mergeCell ref="BS124:BT124"/>
    <mergeCell ref="BS125:BT125"/>
    <mergeCell ref="BS126:BT126"/>
    <mergeCell ref="BS127:BT127"/>
    <mergeCell ref="BS118:BT118"/>
    <mergeCell ref="BS119:BT119"/>
    <mergeCell ref="BS120:BT120"/>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pageSetUpPr fitToPage="1"/>
  </sheetPr>
  <dimension ref="B1:I320"/>
  <sheetViews>
    <sheetView showGridLines="0" tabSelected="1" view="pageBreakPreview" topLeftCell="B1" zoomScale="85" zoomScaleNormal="85" zoomScaleSheetLayoutView="85" workbookViewId="0">
      <selection activeCell="G6" sqref="G6:I6"/>
    </sheetView>
  </sheetViews>
  <sheetFormatPr defaultRowHeight="12.75" x14ac:dyDescent="0.2"/>
  <cols>
    <col min="1" max="1" width="9.140625" style="1"/>
    <col min="2" max="2" width="11.140625" style="14" customWidth="1"/>
    <col min="3" max="3" width="12.28515625" style="14" customWidth="1"/>
    <col min="4" max="4" width="16.140625" style="15" customWidth="1"/>
    <col min="5" max="5" width="60.7109375" style="15" customWidth="1"/>
    <col min="6" max="6" width="10.7109375" style="16" customWidth="1"/>
    <col min="7" max="7" width="10.7109375" style="14" customWidth="1"/>
    <col min="8" max="8" width="14.7109375" style="14" bestFit="1" customWidth="1"/>
    <col min="9" max="9" width="15.42578125" style="14" customWidth="1"/>
    <col min="10" max="16384" width="9.140625" style="1"/>
  </cols>
  <sheetData>
    <row r="1" spans="2:9" ht="36" customHeight="1" x14ac:dyDescent="0.2"/>
    <row r="2" spans="2:9" x14ac:dyDescent="0.2">
      <c r="E2" s="229"/>
      <c r="F2" s="229"/>
      <c r="G2" s="229"/>
      <c r="H2" s="229"/>
      <c r="I2" s="229"/>
    </row>
    <row r="3" spans="2:9" x14ac:dyDescent="0.2">
      <c r="E3" s="229"/>
      <c r="F3" s="229"/>
      <c r="G3" s="229"/>
      <c r="H3" s="229"/>
      <c r="I3" s="229"/>
    </row>
    <row r="4" spans="2:9" x14ac:dyDescent="0.2">
      <c r="E4" s="229" t="s">
        <v>11</v>
      </c>
      <c r="F4" s="229"/>
      <c r="G4" s="229"/>
      <c r="H4" s="229"/>
      <c r="I4" s="229"/>
    </row>
    <row r="6" spans="2:9" ht="25.5" x14ac:dyDescent="0.2">
      <c r="E6" s="54" t="s">
        <v>100</v>
      </c>
      <c r="F6" s="227" t="s">
        <v>12</v>
      </c>
      <c r="G6" s="165"/>
      <c r="H6" s="165"/>
      <c r="I6" s="165"/>
    </row>
    <row r="7" spans="2:9" ht="12.75" customHeight="1" x14ac:dyDescent="0.2">
      <c r="F7" s="228"/>
      <c r="G7" s="226"/>
      <c r="H7" s="226"/>
      <c r="I7" s="226"/>
    </row>
    <row r="8" spans="2:9" s="12" customFormat="1" ht="19.5" customHeight="1" x14ac:dyDescent="0.2">
      <c r="B8" s="12" t="s">
        <v>13</v>
      </c>
      <c r="C8" s="18" t="s">
        <v>13</v>
      </c>
      <c r="D8" s="19" t="s">
        <v>14</v>
      </c>
      <c r="E8" s="19" t="s">
        <v>15</v>
      </c>
      <c r="F8" s="19" t="s">
        <v>16</v>
      </c>
      <c r="G8" s="21" t="s">
        <v>17</v>
      </c>
      <c r="H8" s="21" t="s">
        <v>18</v>
      </c>
      <c r="I8" s="22" t="s">
        <v>19</v>
      </c>
    </row>
    <row r="9" spans="2:9" s="12" customFormat="1" ht="19.5" customHeight="1" x14ac:dyDescent="0.2">
      <c r="B9" s="115"/>
      <c r="C9" s="85"/>
      <c r="D9" s="88" t="str">
        <f>Resumo!B1</f>
        <v>+</v>
      </c>
      <c r="E9" s="86" t="s">
        <v>20</v>
      </c>
      <c r="F9" s="86"/>
      <c r="G9" s="88"/>
      <c r="H9" s="86"/>
      <c r="I9" s="87"/>
    </row>
    <row r="10" spans="2:9" ht="25.5" x14ac:dyDescent="0.2">
      <c r="B10" s="115" t="s">
        <v>9</v>
      </c>
      <c r="C10" s="78" t="e">
        <f>#REF!</f>
        <v>#REF!</v>
      </c>
      <c r="D10" s="122">
        <f>Resumo!B2</f>
        <v>17030002</v>
      </c>
      <c r="E10" s="50" t="str">
        <f>UPPER(IF($B10="EDIF",VLOOKUP($D10,[1]EDIF!$A$1:$F$3677,2,0),(IF($B10="INFRA",VLOOKUP($D10,[1]INFRA!$A$1:$F$1859,2,0),(IF($B10="SINAPI",VLOOKUP($D10,[1]SINAPI!$A$1:$G$9552,2,0),(IF($B10="CDHU",VLOOKUP($D10,[1]CDHU!$A$1:$G$5122,2,0),(IF($B10="SIEC",VLOOKUP($D10,[1]SIEC!$A$1:$F$5304,2,0),(IF($B10="DER",VLOOKUP($D10,[1]DER!$A$1:$F$3075,2,0),(IF($B10="FDE",VLOOKUP($D10,[1]FDE!$A$1:$F$3289,2,0),(IF($B10="SICRO",VLOOKUP($D10,[1]SICRO!$A$1:$E$7371,2,0)))))))))))))))))</f>
        <v>PLACA DE OBRA EM CHAPA DE AÇO GALVANIZADO</v>
      </c>
      <c r="F10" s="46" t="str">
        <f>UPPER(IF($B10="EDIF",VLOOKUP($D10,[1]EDIF!$A$1:$F$3677,3,0),(IF($B10="INFRA",VLOOKUP($D10,[1]INFRA!$A$1:$F$1859,3,0),(IF($B10="SINAPI",VLOOKUP($D10,[1]SINAPI!$A$1:$G$9552,3,0),(IF($B10="CDHU",VLOOKUP($D10,[1]CDHU!$A$1:$G$5122,3,0),(IF($B10="SIEC",VLOOKUP($D10,[1]SIEC!$A$1:$F$5304,3,0),(IF($B10="DER",VLOOKUP($D10,[1]DER!$A$1:$F$2075,3,0),(IF($B10="FDE",VLOOKUP($D10,[1]FDE!$A$1:$F$3289,3,0),(IF($B10="SICRO",VLOOKUP($D10,[1]SICRO!$A$1:$E$7371,3,0)))))))))))))))))</f>
        <v>M2</v>
      </c>
      <c r="G10" s="89">
        <v>6</v>
      </c>
      <c r="H10" s="127"/>
      <c r="I10" s="128">
        <f t="shared" ref="I10" si="0">TRUNC(G10*H10,2)</f>
        <v>0</v>
      </c>
    </row>
    <row r="11" spans="2:9" ht="38.25" x14ac:dyDescent="0.2">
      <c r="B11" s="115" t="s">
        <v>9</v>
      </c>
      <c r="C11" s="78" t="e">
        <f>#REF!</f>
        <v>#REF!</v>
      </c>
      <c r="D11" s="122">
        <f>Resumo!B3</f>
        <v>1001001</v>
      </c>
      <c r="E11" s="50" t="str">
        <f>UPPER(IF($B11="EDIF",VLOOKUP($D11,[1]EDIF!$A$1:$F$3677,2,0),(IF($B11="INFRA",VLOOKUP($D11,[1]INFRA!$A$1:$F$1859,2,0),(IF($B11="SINAPI",VLOOKUP($D11,[1]SINAPI!$A$1:$G$9552,2,0),(IF($B11="CDHU",VLOOKUP($D11,[1]CDHU!$A$1:$G$5122,2,0),(IF($B11="SIEC",VLOOKUP($D11,[1]SIEC!$A$1:$F$5304,2,0),(IF($B11="DER",VLOOKUP($D11,[1]DER!$A$1:$F$3075,2,0),(IF($B11="FDE",VLOOKUP($D11,[1]FDE!$A$1:$F$3289,2,0),(IF($B11="SICRO",VLOOKUP($D11,[1]SICRO!$A$1:$E$7371,2,0)))))))))))))))))</f>
        <v>LIMPEZA MECANIZADA GERAL, INCLUSIVE REMOÇÃO DA COBERTURA VEGETAL - TRONCOS COM DIÂMETRO ATÉ 10CM - SEM TRANSPORTE</v>
      </c>
      <c r="F11" s="46" t="str">
        <f>UPPER(IF($B11="EDIF",VLOOKUP($D11,[1]EDIF!$A$1:$F$3677,3,0),(IF($B11="INFRA",VLOOKUP($D11,[1]INFRA!$A$1:$F$1859,3,0),(IF($B11="SINAPI",VLOOKUP($D11,[1]SINAPI!$A$1:$G$9552,3,0),(IF($B11="CDHU",VLOOKUP($D11,[1]CDHU!$A$1:$G$5122,3,0),(IF($B11="SIEC",VLOOKUP($D11,[1]SIEC!$A$1:$F$5304,3,0),(IF($B11="DER",VLOOKUP($D11,[1]DER!$A$1:$F$2075,3,0),(IF($B11="FDE",VLOOKUP($D11,[1]FDE!$A$1:$F$3289,3,0),(IF($B11="SICRO",VLOOKUP($D11,[1]SICRO!$A$1:$E$7371,3,0)))))))))))))))))</f>
        <v>M2</v>
      </c>
      <c r="G11" s="89">
        <v>355</v>
      </c>
      <c r="H11" s="127"/>
      <c r="I11" s="128">
        <f t="shared" ref="I11:I79" si="1">TRUNC(G11*H11,2)</f>
        <v>0</v>
      </c>
    </row>
    <row r="12" spans="2:9" ht="25.5" x14ac:dyDescent="0.2">
      <c r="B12" s="115" t="s">
        <v>9</v>
      </c>
      <c r="C12" s="78" t="e">
        <f>#REF!</f>
        <v>#REF!</v>
      </c>
      <c r="D12" s="122">
        <f>Resumo!B4</f>
        <v>1001006</v>
      </c>
      <c r="E12" s="50" t="str">
        <f>UPPER(IF($B12="EDIF",VLOOKUP($D12,[1]EDIF!$A$1:$F$3677,2,0),(IF($B12="INFRA",VLOOKUP($D12,[1]INFRA!$A$1:$F$1859,2,0),(IF($B12="SINAPI",VLOOKUP($D12,[1]SINAPI!$A$1:$G$9552,2,0),(IF($B12="CDHU",VLOOKUP($D12,[1]CDHU!$A$1:$G$5122,2,0),(IF($B12="SIEC",VLOOKUP($D12,[1]SIEC!$A$1:$F$5304,2,0),(IF($B12="DER",VLOOKUP($D12,[1]DER!$A$1:$F$3075,2,0),(IF($B12="FDE",VLOOKUP($D12,[1]FDE!$A$1:$F$3289,2,0),(IF($B12="SICRO",VLOOKUP($D12,[1]SICRO!$A$1:$E$7371,2,0)))))))))))))))))</f>
        <v>CARGA MANUAL E REMOÇÃO DE ENTULHO, INCLUSIVE TRANSPORTE ATÉ 1 KM</v>
      </c>
      <c r="F12" s="46" t="str">
        <f>UPPER(IF($B12="EDIF",VLOOKUP($D12,[1]EDIF!$A$1:$F$3677,3,0),(IF($B12="INFRA",VLOOKUP($D12,[1]INFRA!$A$1:$F$1859,3,0),(IF($B12="SINAPI",VLOOKUP($D12,[1]SINAPI!$A$1:$G$9552,3,0),(IF($B12="CDHU",VLOOKUP($D12,[1]CDHU!$A$1:$G$5122,3,0),(IF($B12="SIEC",VLOOKUP($D12,[1]SIEC!$A$1:$F$5304,3,0),(IF($B12="DER",VLOOKUP($D12,[1]DER!$A$1:$F$2075,3,0),(IF($B12="FDE",VLOOKUP($D12,[1]FDE!$A$1:$F$3289,3,0),(IF($B12="SICRO",VLOOKUP($D12,[1]SICRO!$A$1:$E$7371,3,0)))))))))))))))))</f>
        <v>M3</v>
      </c>
      <c r="G12" s="89">
        <v>344.79</v>
      </c>
      <c r="H12" s="127"/>
      <c r="I12" s="128">
        <f t="shared" si="1"/>
        <v>0</v>
      </c>
    </row>
    <row r="13" spans="2:9" ht="25.5" x14ac:dyDescent="0.2">
      <c r="B13" s="115" t="s">
        <v>9</v>
      </c>
      <c r="C13" s="78" t="e">
        <f>#REF!</f>
        <v>#REF!</v>
      </c>
      <c r="D13" s="122">
        <f>Resumo!B5</f>
        <v>1001010</v>
      </c>
      <c r="E13" s="50" t="str">
        <f>UPPER(IF($B13="EDIF",VLOOKUP($D13,[1]EDIF!$A$1:$F$3677,2,0),(IF($B13="INFRA",VLOOKUP($D13,[1]INFRA!$A$1:$F$1859,2,0),(IF($B13="SINAPI",VLOOKUP($D13,[1]SINAPI!$A$1:$G$9552,2,0),(IF($B13="CDHU",VLOOKUP($D13,[1]CDHU!$A$1:$G$5122,2,0),(IF($B13="SIEC",VLOOKUP($D13,[1]SIEC!$A$1:$F$5304,2,0),(IF($B13="DER",VLOOKUP($D13,[1]DER!$A$1:$F$3075,2,0),(IF($B13="FDE",VLOOKUP($D13,[1]FDE!$A$1:$F$3289,2,0),(IF($B13="SICRO",VLOOKUP($D13,[1]SICRO!$A$1:$E$7371,2,0)))))))))))))))))</f>
        <v>TRANSPORTE DE ENTULHO POR CAMINHÃO BASCULANTE, A PARTIR DE 1KM</v>
      </c>
      <c r="F13" s="46" t="str">
        <f>UPPER(IF($B13="EDIF",VLOOKUP($D13,[1]EDIF!$A$1:$F$3677,3,0),(IF($B13="INFRA",VLOOKUP($D13,[1]INFRA!$A$1:$F$1859,3,0),(IF($B13="SINAPI",VLOOKUP($D13,[1]SINAPI!$A$1:$G$9552,3,0),(IF($B13="CDHU",VLOOKUP($D13,[1]CDHU!$A$1:$G$5122,3,0),(IF($B13="SIEC",VLOOKUP($D13,[1]SIEC!$A$1:$F$5304,3,0),(IF($B13="DER",VLOOKUP($D13,[1]DER!$A$1:$F$2075,3,0),(IF($B13="FDE",VLOOKUP($D13,[1]FDE!$A$1:$F$3289,3,0),(IF($B13="SICRO",VLOOKUP($D13,[1]SICRO!$A$1:$E$7371,3,0)))))))))))))))))</f>
        <v>M3XKM</v>
      </c>
      <c r="G13" s="89">
        <v>6895.8</v>
      </c>
      <c r="H13" s="127"/>
      <c r="I13" s="128">
        <f t="shared" si="1"/>
        <v>0</v>
      </c>
    </row>
    <row r="14" spans="2:9" ht="25.5" x14ac:dyDescent="0.2">
      <c r="B14" s="115" t="s">
        <v>61</v>
      </c>
      <c r="C14" s="78" t="e">
        <f>#REF!</f>
        <v>#REF!</v>
      </c>
      <c r="D14" s="122">
        <f>Resumo!B6</f>
        <v>4064000</v>
      </c>
      <c r="E14" s="50" t="str">
        <f>UPPER(IF($B14="EDIF",VLOOKUP($D14,[1]EDIF!$A$1:$F$3677,2,0),(IF($B14="INFRA",VLOOKUP($D14,[1]INFRA!$A$1:$F$1859,2,0),(IF($B14="SINAPI",VLOOKUP($D14,[1]SINAPI!$A$1:$G$9552,2,0),(IF($B14="CDHU",VLOOKUP($D14,[1]CDHU!$A$1:$G$5122,2,0),(IF($B14="SIEC",VLOOKUP($D14,[1]SIEC!$A$1:$F$5304,2,0),(IF($B14="DER",VLOOKUP($D14,[1]DER!$A$1:$F$3075,2,0),(IF($B14="FDE",VLOOKUP($D14,[1]FDE!$A$1:$F$3289,2,0),(IF($B14="SICRO",VLOOKUP($D14,[1]SICRO!$A$1:$E$7371,2,0)))))))))))))))))</f>
        <v>DISPOSIÇÃO FINAL DE SOLOS E RESÍDUOS, CLASSE II B - INERTES, EM ATERRO SANITÁRIO LICENCIADO</v>
      </c>
      <c r="F14" s="46" t="str">
        <f>UPPER(IF($B14="EDIF",VLOOKUP($D14,[1]EDIF!$A$1:$F$3677,3,0),(IF($B14="INFRA",VLOOKUP($D14,[1]INFRA!$A$1:$F$1859,3,0),(IF($B14="SINAPI",VLOOKUP($D14,[1]SINAPI!$A$1:$G$9552,3,0),(IF($B14="CDHU",VLOOKUP($D14,[1]CDHU!$A$1:$G$5122,3,0),(IF($B14="SIEC",VLOOKUP($D14,[1]SIEC!$A$1:$F$5304,3,0),(IF($B14="DER",VLOOKUP($D14,[1]DER!$A$1:$F$2075,3,0),(IF($B14="FDE",VLOOKUP($D14,[1]FDE!$A$1:$F$3289,3,0),(IF($B14="SICRO",VLOOKUP($D14,[1]SICRO!$A$1:$E$7371,3,0)))))))))))))))))</f>
        <v>TON</v>
      </c>
      <c r="G14" s="89">
        <v>517.19000000000005</v>
      </c>
      <c r="H14" s="127"/>
      <c r="I14" s="128">
        <f t="shared" si="1"/>
        <v>0</v>
      </c>
    </row>
    <row r="15" spans="2:9" ht="25.5" x14ac:dyDescent="0.2">
      <c r="B15" s="115" t="s">
        <v>9</v>
      </c>
      <c r="C15" s="78" t="e">
        <f>#REF!</f>
        <v>#REF!</v>
      </c>
      <c r="D15" s="122">
        <f>Resumo!B7</f>
        <v>1003002</v>
      </c>
      <c r="E15" s="50" t="str">
        <f>UPPER(IF($B15="EDIF",VLOOKUP($D15,[1]EDIF!$A$1:$F$3677,2,0),(IF($B15="INFRA",VLOOKUP($D15,[1]INFRA!$A$1:$F$1859,2,0),(IF($B15="SINAPI",VLOOKUP($D15,[1]SINAPI!$A$1:$G$9552,2,0),(IF($B15="CDHU",VLOOKUP($D15,[1]CDHU!$A$1:$G$5122,2,0),(IF($B15="SIEC",VLOOKUP($D15,[1]SIEC!$A$1:$F$5304,2,0),(IF($B15="DER",VLOOKUP($D15,[1]DER!$A$1:$F$3075,2,0),(IF($B15="FDE",VLOOKUP($D15,[1]FDE!$A$1:$F$3289,2,0),(IF($B15="SICRO",VLOOKUP($D15,[1]SICRO!$A$1:$E$7371,2,0)))))))))))))))))</f>
        <v>CORTE E ATERRO COMPACTADO</v>
      </c>
      <c r="F15" s="46" t="str">
        <f>UPPER(IF($B15="EDIF",VLOOKUP($D15,[1]EDIF!$A$1:$F$3677,3,0),(IF($B15="INFRA",VLOOKUP($D15,[1]INFRA!$A$1:$F$1859,3,0),(IF($B15="SINAPI",VLOOKUP($D15,[1]SINAPI!$A$1:$G$9552,3,0),(IF($B15="CDHU",VLOOKUP($D15,[1]CDHU!$A$1:$G$5122,3,0),(IF($B15="SIEC",VLOOKUP($D15,[1]SIEC!$A$1:$F$5304,3,0),(IF($B15="DER",VLOOKUP($D15,[1]DER!$A$1:$F$2075,3,0),(IF($B15="FDE",VLOOKUP($D15,[1]FDE!$A$1:$F$3289,3,0),(IF($B15="SICRO",VLOOKUP($D15,[1]SICRO!$A$1:$E$7371,3,0)))))))))))))))))</f>
        <v>M3</v>
      </c>
      <c r="G15" s="89">
        <v>213</v>
      </c>
      <c r="H15" s="127"/>
      <c r="I15" s="128">
        <f t="shared" si="1"/>
        <v>0</v>
      </c>
    </row>
    <row r="16" spans="2:9" ht="25.5" x14ac:dyDescent="0.2">
      <c r="B16" s="115" t="s">
        <v>9</v>
      </c>
      <c r="C16" s="78" t="e">
        <f>#REF!</f>
        <v>#REF!</v>
      </c>
      <c r="D16" s="122">
        <f>Resumo!B8</f>
        <v>1003005</v>
      </c>
      <c r="E16" s="50" t="str">
        <f>UPPER(IF($B16="EDIF",VLOOKUP($D16,[1]EDIF!$A$1:$F$3677,2,0),(IF($B16="INFRA",VLOOKUP($D16,[1]INFRA!$A$1:$F$1859,2,0),(IF($B16="SINAPI",VLOOKUP($D16,[1]SINAPI!$A$1:$G$9552,2,0),(IF($B16="CDHU",VLOOKUP($D16,[1]CDHU!$A$1:$G$5122,2,0),(IF($B16="SIEC",VLOOKUP($D16,[1]SIEC!$A$1:$F$5304,2,0),(IF($B16="DER",VLOOKUP($D16,[1]DER!$A$1:$F$3075,2,0),(IF($B16="FDE",VLOOKUP($D16,[1]FDE!$A$1:$F$3289,2,0),(IF($B16="SICRO",VLOOKUP($D16,[1]SICRO!$A$1:$E$7371,2,0)))))))))))))))))</f>
        <v>FORNECIMENTO DE TERRA, INCLUSIVE CORTE, CARGA, DESCARGA E TRANSPORTE ATÉ 1KM</v>
      </c>
      <c r="F16" s="46" t="str">
        <f>UPPER(IF($B16="EDIF",VLOOKUP($D16,[1]EDIF!$A$1:$F$3677,3,0),(IF($B16="INFRA",VLOOKUP($D16,[1]INFRA!$A$1:$F$1859,3,0),(IF($B16="SINAPI",VLOOKUP($D16,[1]SINAPI!$A$1:$G$9552,3,0),(IF($B16="CDHU",VLOOKUP($D16,[1]CDHU!$A$1:$G$5122,3,0),(IF($B16="SIEC",VLOOKUP($D16,[1]SIEC!$A$1:$F$5304,3,0),(IF($B16="DER",VLOOKUP($D16,[1]DER!$A$1:$F$2075,3,0),(IF($B16="FDE",VLOOKUP($D16,[1]FDE!$A$1:$F$3289,3,0),(IF($B16="SICRO",VLOOKUP($D16,[1]SICRO!$A$1:$E$7371,3,0)))))))))))))))))</f>
        <v>M3</v>
      </c>
      <c r="G16" s="89">
        <v>85.2</v>
      </c>
      <c r="H16" s="127"/>
      <c r="I16" s="128">
        <f t="shared" si="1"/>
        <v>0</v>
      </c>
    </row>
    <row r="17" spans="2:9" ht="25.5" x14ac:dyDescent="0.2">
      <c r="B17" s="115" t="s">
        <v>9</v>
      </c>
      <c r="C17" s="78" t="e">
        <f>#REF!</f>
        <v>#REF!</v>
      </c>
      <c r="D17" s="122">
        <f>Resumo!B9</f>
        <v>1003010</v>
      </c>
      <c r="E17" s="50" t="str">
        <f>UPPER(IF($B17="EDIF",VLOOKUP($D17,[1]EDIF!$A$1:$F$3677,2,0),(IF($B17="INFRA",VLOOKUP($D17,[1]INFRA!$A$1:$F$1859,2,0),(IF($B17="SINAPI",VLOOKUP($D17,[1]SINAPI!$A$1:$G$9552,2,0),(IF($B17="CDHU",VLOOKUP($D17,[1]CDHU!$A$1:$G$5122,2,0),(IF($B17="SIEC",VLOOKUP($D17,[1]SIEC!$A$1:$F$5304,2,0),(IF($B17="DER",VLOOKUP($D17,[1]DER!$A$1:$F$3075,2,0),(IF($B17="FDE",VLOOKUP($D17,[1]FDE!$A$1:$F$3289,2,0),(IF($B17="SICRO",VLOOKUP($D17,[1]SICRO!$A$1:$E$7371,2,0)))))))))))))))))</f>
        <v>TRANSPORTE DE TERRA POR CAMINHÃO BASCULANTE, A PARTIR DE 1KM</v>
      </c>
      <c r="F17" s="46" t="str">
        <f>UPPER(IF($B17="EDIF",VLOOKUP($D17,[1]EDIF!$A$1:$F$3677,3,0),(IF($B17="INFRA",VLOOKUP($D17,[1]INFRA!$A$1:$F$1859,3,0),(IF($B17="SINAPI",VLOOKUP($D17,[1]SINAPI!$A$1:$G$9552,3,0),(IF($B17="CDHU",VLOOKUP($D17,[1]CDHU!$A$1:$G$5122,3,0),(IF($B17="SIEC",VLOOKUP($D17,[1]SIEC!$A$1:$F$5304,3,0),(IF($B17="DER",VLOOKUP($D17,[1]DER!$A$1:$F$2075,3,0),(IF($B17="FDE",VLOOKUP($D17,[1]FDE!$A$1:$F$3289,3,0),(IF($B17="SICRO",VLOOKUP($D17,[1]SICRO!$A$1:$E$7371,3,0)))))))))))))))))</f>
        <v>M3XKM</v>
      </c>
      <c r="G17" s="89">
        <v>1704</v>
      </c>
      <c r="H17" s="127"/>
      <c r="I17" s="128">
        <f t="shared" si="1"/>
        <v>0</v>
      </c>
    </row>
    <row r="18" spans="2:9" ht="25.5" x14ac:dyDescent="0.2">
      <c r="B18" s="115" t="s">
        <v>9</v>
      </c>
      <c r="C18" s="78" t="e">
        <f>#REF!</f>
        <v>#REF!</v>
      </c>
      <c r="D18" s="122">
        <f>Resumo!B10</f>
        <v>20003004</v>
      </c>
      <c r="E18" s="50" t="str">
        <f>UPPER(IF($B18="EDIF",VLOOKUP($D18,[1]EDIF!$A$1:$F$3677,2,0),(IF($B18="INFRA",VLOOKUP($D18,[1]INFRA!$A$1:$F$1859,2,0),(IF($B18="SINAPI",VLOOKUP($D18,[1]SINAPI!$A$1:$G$9552,2,0),(IF($B18="CDHU",VLOOKUP($D18,[1]CDHU!$A$1:$G$5122,2,0),(IF($B18="SIEC",VLOOKUP($D18,[1]SIEC!$A$1:$F$5304,2,0),(IF($B18="DER",VLOOKUP($D18,[1]DER!$A$1:$F$3075,2,0),(IF($B18="FDE",VLOOKUP($D18,[1]FDE!$A$1:$F$3289,2,0),(IF($B18="SICRO",VLOOKUP($D18,[1]SICRO!$A$1:$E$7371,2,0)))))))))))))))))</f>
        <v>ENGENHEIRO/ ARQUITETO PLENO</v>
      </c>
      <c r="F18" s="46" t="str">
        <f>UPPER(IF($B18="EDIF",VLOOKUP($D18,[1]EDIF!$A$1:$F$3677,3,0),(IF($B18="INFRA",VLOOKUP($D18,[1]INFRA!$A$1:$F$1859,3,0),(IF($B18="SINAPI",VLOOKUP($D18,[1]SINAPI!$A$1:$G$9552,3,0),(IF($B18="CDHU",VLOOKUP($D18,[1]CDHU!$A$1:$G$5122,3,0),(IF($B18="SIEC",VLOOKUP($D18,[1]SIEC!$A$1:$F$5304,3,0),(IF($B18="DER",VLOOKUP($D18,[1]DER!$A$1:$F$2075,3,0),(IF($B18="FDE",VLOOKUP($D18,[1]FDE!$A$1:$F$3289,3,0),(IF($B18="SICRO",VLOOKUP($D18,[1]SICRO!$A$1:$E$7371,3,0)))))))))))))))))</f>
        <v>H</v>
      </c>
      <c r="G18" s="89">
        <v>480</v>
      </c>
      <c r="H18" s="127"/>
      <c r="I18" s="128">
        <f t="shared" si="1"/>
        <v>0</v>
      </c>
    </row>
    <row r="19" spans="2:9" ht="25.5" x14ac:dyDescent="0.2">
      <c r="B19" s="115" t="s">
        <v>564</v>
      </c>
      <c r="C19" s="78" t="e">
        <f>#REF!</f>
        <v>#REF!</v>
      </c>
      <c r="D19" s="84" t="str">
        <f>Resumo!B11</f>
        <v>02.01.180</v>
      </c>
      <c r="E19" s="50" t="str">
        <f>UPPER(IF($B19="EDIF",VLOOKUP($D19,[1]EDIF!$A$1:$F$3677,2,0),(IF($B19="INFRA",VLOOKUP($D19,[1]INFRA!$A$1:$F$1859,2,0),(IF($B19="SINAPI",VLOOKUP($D19,[1]SINAPI!$A$1:$G$9552,2,0),(IF($B19="CDHU",VLOOKUP($D19,[1]CDHU!$A$1:$G$5122,2,0),(IF($B19="SIEC",VLOOKUP($D19,[1]SIEC!$A$1:$F$5304,2,0),(IF($B19="DER",VLOOKUP($D19,[1]DER!$A$1:$F$3075,2,0),(IF($B19="FDE",VLOOKUP($D19,[1]FDE!$A$1:$F$3289,2,0),(IF($B19="SICRO",VLOOKUP($D19,[1]SICRO!$A$1:$E$7371,2,0)))))))))))))))))</f>
        <v>BANHEIRO QUÍMICO MODELO STANDARD, COM MANUTENÇÃO CONFORME EXIGÊNCIAS DA CETESB</v>
      </c>
      <c r="F19" s="46" t="str">
        <f>UPPER(IF($B19="EDIF",VLOOKUP($D19,[1]EDIF!$A$1:$F$3677,3,0),(IF($B19="INFRA",VLOOKUP($D19,[1]INFRA!$A$1:$F$1859,3,0),(IF($B19="SINAPI",VLOOKUP($D19,[1]SINAPI!$A$1:$G$9552,3,0),(IF($B19="CDHU",VLOOKUP($D19,[1]CDHU!$A$1:$G$5122,3,0),(IF($B19="SIEC",VLOOKUP($D19,[1]SIEC!$A$1:$F$5304,3,0),(IF($B19="DER",VLOOKUP($D19,[1]DER!$A$1:$F$2075,3,0),(IF($B19="FDE",VLOOKUP($D19,[1]FDE!$A$1:$F$3289,3,0),(IF($B19="SICRO",VLOOKUP($D19,[1]SICRO!$A$1:$E$7371,3,0)))))))))))))))))</f>
        <v>UNMES</v>
      </c>
      <c r="G19" s="89">
        <v>12</v>
      </c>
      <c r="H19" s="127"/>
      <c r="I19" s="128">
        <f t="shared" si="1"/>
        <v>0</v>
      </c>
    </row>
    <row r="20" spans="2:9" ht="25.5" x14ac:dyDescent="0.2">
      <c r="B20" s="115" t="s">
        <v>564</v>
      </c>
      <c r="C20" s="78" t="e">
        <f>#REF!</f>
        <v>#REF!</v>
      </c>
      <c r="D20" s="84" t="str">
        <f>Resumo!B12</f>
        <v>02.02.150</v>
      </c>
      <c r="E20" s="50" t="str">
        <f>UPPER(IF($B20="EDIF",VLOOKUP($D20,[1]EDIF!$A$1:$F$3677,2,0),(IF($B20="INFRA",VLOOKUP($D20,[1]INFRA!$A$1:$F$1859,2,0),(IF($B20="SINAPI",VLOOKUP($D20,[1]SINAPI!$A$1:$G$9552,2,0),(IF($B20="CDHU",VLOOKUP($D20,[1]CDHU!$A$1:$G$5122,2,0),(IF($B20="SIEC",VLOOKUP($D20,[1]SIEC!$A$1:$F$5304,2,0),(IF($B20="DER",VLOOKUP($D20,[1]DER!$A$1:$F$3075,2,0),(IF($B20="FDE",VLOOKUP($D20,[1]FDE!$A$1:$F$3289,2,0),(IF($B20="SICRO",VLOOKUP($D20,[1]SICRO!$A$1:$E$7371,2,0)))))))))))))))))</f>
        <v>LOCAÇÃO DE CONTAINER TIPO DEPÓSITO - ÁREA MÍNIMA DE 13,80 M²</v>
      </c>
      <c r="F20" s="46" t="str">
        <f>UPPER(IF($B20="EDIF",VLOOKUP($D20,[1]EDIF!$A$1:$F$3677,3,0),(IF($B20="INFRA",VLOOKUP($D20,[1]INFRA!$A$1:$F$1859,3,0),(IF($B20="SINAPI",VLOOKUP($D20,[1]SINAPI!$A$1:$G$9552,3,0),(IF($B20="CDHU",VLOOKUP($D20,[1]CDHU!$A$1:$G$5122,3,0),(IF($B20="SIEC",VLOOKUP($D20,[1]SIEC!$A$1:$F$5304,3,0),(IF($B20="DER",VLOOKUP($D20,[1]DER!$A$1:$F$2075,3,0),(IF($B20="FDE",VLOOKUP($D20,[1]FDE!$A$1:$F$3289,3,0),(IF($B20="SICRO",VLOOKUP($D20,[1]SICRO!$A$1:$E$7371,3,0)))))))))))))))))</f>
        <v>UNMES</v>
      </c>
      <c r="G20" s="89">
        <v>12</v>
      </c>
      <c r="H20" s="127"/>
      <c r="I20" s="128">
        <f t="shared" si="1"/>
        <v>0</v>
      </c>
    </row>
    <row r="21" spans="2:9" ht="25.5" x14ac:dyDescent="0.2">
      <c r="B21" s="115" t="s">
        <v>9</v>
      </c>
      <c r="C21" s="78" t="e">
        <f>#REF!</f>
        <v>#REF!</v>
      </c>
      <c r="D21" s="122">
        <f>Resumo!B13</f>
        <v>1005001</v>
      </c>
      <c r="E21" s="50" t="str">
        <f>UPPER(IF($B21="EDIF",VLOOKUP($D21,[1]EDIF!$A$1:$F$3677,2,0),(IF($B21="INFRA",VLOOKUP($D21,[1]INFRA!$A$1:$F$1859,2,0),(IF($B21="SINAPI",VLOOKUP($D21,[1]SINAPI!$A$1:$G$9552,2,0),(IF($B21="CDHU",VLOOKUP($D21,[1]CDHU!$A$1:$G$5122,2,0),(IF($B21="SIEC",VLOOKUP($D21,[1]SIEC!$A$1:$F$5304,2,0),(IF($B21="DER",VLOOKUP($D21,[1]DER!$A$1:$F$3075,2,0),(IF($B21="FDE",VLOOKUP($D21,[1]FDE!$A$1:$F$3289,2,0),(IF($B21="SICRO",VLOOKUP($D21,[1]SICRO!$A$1:$E$7371,2,0)))))))))))))))))</f>
        <v>TAPUME CHAPA COMPENSADA 6MM</v>
      </c>
      <c r="F21" s="46" t="str">
        <f>UPPER(IF($B21="EDIF",VLOOKUP($D21,[1]EDIF!$A$1:$F$3677,3,0),(IF($B21="INFRA",VLOOKUP($D21,[1]INFRA!$A$1:$F$1859,3,0),(IF($B21="SINAPI",VLOOKUP($D21,[1]SINAPI!$A$1:$G$9552,3,0),(IF($B21="CDHU",VLOOKUP($D21,[1]CDHU!$A$1:$G$5122,3,0),(IF($B21="SIEC",VLOOKUP($D21,[1]SIEC!$A$1:$F$5304,3,0),(IF($B21="DER",VLOOKUP($D21,[1]DER!$A$1:$F$2075,3,0),(IF($B21="FDE",VLOOKUP($D21,[1]FDE!$A$1:$F$3289,3,0),(IF($B21="SICRO",VLOOKUP($D21,[1]SICRO!$A$1:$E$7371,3,0)))))))))))))))))</f>
        <v>M2</v>
      </c>
      <c r="G21" s="89">
        <v>138.6</v>
      </c>
      <c r="H21" s="127"/>
      <c r="I21" s="128">
        <f t="shared" si="1"/>
        <v>0</v>
      </c>
    </row>
    <row r="22" spans="2:9" ht="25.5" x14ac:dyDescent="0.2">
      <c r="B22" s="115" t="s">
        <v>9</v>
      </c>
      <c r="C22" s="78" t="e">
        <f>#REF!</f>
        <v>#REF!</v>
      </c>
      <c r="D22" s="122">
        <f>Resumo!B14</f>
        <v>1005006</v>
      </c>
      <c r="E22" s="50" t="str">
        <f>UPPER(IF($B22="EDIF",VLOOKUP($D22,[1]EDIF!$A$1:$F$3677,2,0),(IF($B22="INFRA",VLOOKUP($D22,[1]INFRA!$A$1:$F$1859,2,0),(IF($B22="SINAPI",VLOOKUP($D22,[1]SINAPI!$A$1:$G$9552,2,0),(IF($B22="CDHU",VLOOKUP($D22,[1]CDHU!$A$1:$G$5122,2,0),(IF($B22="SIEC",VLOOKUP($D22,[1]SIEC!$A$1:$F$5304,2,0),(IF($B22="DER",VLOOKUP($D22,[1]DER!$A$1:$F$3075,2,0),(IF($B22="FDE",VLOOKUP($D22,[1]FDE!$A$1:$F$3289,2,0),(IF($B22="SICRO",VLOOKUP($D22,[1]SICRO!$A$1:$E$7371,2,0)))))))))))))))))</f>
        <v>PORTÃO METÁLICO DE OBRA - 5M, PIVOTANTE, 2 FOLHAS, PARA TAPUME</v>
      </c>
      <c r="F22" s="46" t="str">
        <f>UPPER(IF($B22="EDIF",VLOOKUP($D22,[1]EDIF!$A$1:$F$3677,3,0),(IF($B22="INFRA",VLOOKUP($D22,[1]INFRA!$A$1:$F$1859,3,0),(IF($B22="SINAPI",VLOOKUP($D22,[1]SINAPI!$A$1:$G$9552,3,0),(IF($B22="CDHU",VLOOKUP($D22,[1]CDHU!$A$1:$G$5122,3,0),(IF($B22="SIEC",VLOOKUP($D22,[1]SIEC!$A$1:$F$5304,3,0),(IF($B22="DER",VLOOKUP($D22,[1]DER!$A$1:$F$2075,3,0),(IF($B22="FDE",VLOOKUP($D22,[1]FDE!$A$1:$F$3289,3,0),(IF($B22="SICRO",VLOOKUP($D22,[1]SICRO!$A$1:$E$7371,3,0)))))))))))))))))</f>
        <v>M2</v>
      </c>
      <c r="G22" s="89">
        <v>6.16</v>
      </c>
      <c r="H22" s="127"/>
      <c r="I22" s="128">
        <f t="shared" si="1"/>
        <v>0</v>
      </c>
    </row>
    <row r="23" spans="2:9" s="12" customFormat="1" ht="19.5" customHeight="1" x14ac:dyDescent="0.2">
      <c r="C23" s="134"/>
      <c r="D23" s="120"/>
      <c r="E23" s="120"/>
      <c r="F23" s="120"/>
      <c r="G23" s="121"/>
      <c r="H23" s="129"/>
      <c r="I23" s="130">
        <f>SUM(I9:I22)</f>
        <v>0</v>
      </c>
    </row>
    <row r="24" spans="2:9" s="12" customFormat="1" ht="19.5" customHeight="1" x14ac:dyDescent="0.2">
      <c r="B24" s="115"/>
      <c r="C24" s="85"/>
      <c r="D24" s="88" t="str">
        <f>Resumo!B16</f>
        <v>+</v>
      </c>
      <c r="E24" s="116" t="str">
        <f>Resumo!C15</f>
        <v>2 - AMPLIAÇÃO EMEB ELIAS ANDERE</v>
      </c>
      <c r="F24" s="86"/>
      <c r="G24" s="88"/>
      <c r="H24" s="131"/>
      <c r="I24" s="132"/>
    </row>
    <row r="25" spans="2:9" s="12" customFormat="1" ht="19.5" customHeight="1" x14ac:dyDescent="0.2">
      <c r="B25" s="115"/>
      <c r="C25" s="85"/>
      <c r="D25" s="88" t="s">
        <v>8</v>
      </c>
      <c r="E25" s="116" t="str">
        <f>Resumo!C16</f>
        <v>2.1 - DEMOLIÇÕES E RETIRADAS</v>
      </c>
      <c r="F25" s="86"/>
      <c r="G25" s="88"/>
      <c r="H25" s="131"/>
      <c r="I25" s="132"/>
    </row>
    <row r="26" spans="2:9" ht="25.5" x14ac:dyDescent="0.2">
      <c r="B26" s="115" t="s">
        <v>9</v>
      </c>
      <c r="C26" s="78" t="e">
        <f>#REF!</f>
        <v>#REF!</v>
      </c>
      <c r="D26" s="122">
        <f>Resumo!B17</f>
        <v>3050001</v>
      </c>
      <c r="E26" s="50" t="str">
        <f>UPPER(IF($B26="EDIF",VLOOKUP($D26,[1]EDIF!$A$1:$F$3677,2,0),(IF($B26="INFRA",VLOOKUP($D26,[1]INFRA!$A$1:$F$1859,2,0),(IF($B26="SINAPI",VLOOKUP($D26,[1]SINAPI!$A$1:$G$9552,2,0),(IF($B26="CDHU",VLOOKUP($D26,[1]CDHU!$A$1:$G$5122,2,0),(IF($B26="SIEC",VLOOKUP($D26,[1]SIEC!$A$1:$F$5304,2,0),(IF($B26="DER",VLOOKUP($D26,[1]DER!$A$1:$F$3075,2,0),(IF($B26="FDE",VLOOKUP($D26,[1]FDE!$A$1:$F$3289,2,0),(IF($B26="SICRO",VLOOKUP($D26,[1]SICRO!$A$1:$E$7371,2,0)))))))))))))))))</f>
        <v>DEMOLIÇÃO MECANIZADA DE CONCRETO SIMPLES</v>
      </c>
      <c r="F26" s="46" t="str">
        <f>UPPER(IF($B26="EDIF",VLOOKUP($D26,[1]EDIF!$A$1:$F$3677,3,0),(IF($B26="INFRA",VLOOKUP($D26,[1]INFRA!$A$1:$F$1859,3,0),(IF($B26="SINAPI",VLOOKUP($D26,[1]SINAPI!$A$1:$G$9552,3,0),(IF($B26="CDHU",VLOOKUP($D26,[1]CDHU!$A$1:$G$5122,3,0),(IF($B26="SIEC",VLOOKUP($D26,[1]SIEC!$A$1:$F$5304,3,0),(IF($B26="DER",VLOOKUP($D26,[1]DER!$A$1:$F$2075,3,0),(IF($B26="FDE",VLOOKUP($D26,[1]FDE!$A$1:$F$3289,3,0),(IF($B26="SICRO",VLOOKUP($D26,[1]SICRO!$A$1:$E$7371,3,0)))))))))))))))))</f>
        <v>M3</v>
      </c>
      <c r="G26" s="89">
        <v>17.02</v>
      </c>
      <c r="H26" s="127"/>
      <c r="I26" s="128">
        <f t="shared" si="1"/>
        <v>0</v>
      </c>
    </row>
    <row r="27" spans="2:9" ht="25.5" x14ac:dyDescent="0.2">
      <c r="B27" s="115" t="s">
        <v>9</v>
      </c>
      <c r="C27" s="78" t="e">
        <f>#REF!</f>
        <v>#REF!</v>
      </c>
      <c r="D27" s="122">
        <f>Resumo!B18</f>
        <v>3050002</v>
      </c>
      <c r="E27" s="50" t="str">
        <f>UPPER(IF($B27="EDIF",VLOOKUP($D27,[1]EDIF!$A$1:$F$3677,2,0),(IF($B27="INFRA",VLOOKUP($D27,[1]INFRA!$A$1:$F$1859,2,0),(IF($B27="SINAPI",VLOOKUP($D27,[1]SINAPI!$A$1:$G$9552,2,0),(IF($B27="CDHU",VLOOKUP($D27,[1]CDHU!$A$1:$G$5122,2,0),(IF($B27="SIEC",VLOOKUP($D27,[1]SIEC!$A$1:$F$5304,2,0),(IF($B27="DER",VLOOKUP($D27,[1]DER!$A$1:$F$3075,2,0),(IF($B27="FDE",VLOOKUP($D27,[1]FDE!$A$1:$F$3289,2,0),(IF($B27="SICRO",VLOOKUP($D27,[1]SICRO!$A$1:$E$7371,2,0)))))))))))))))))</f>
        <v>DEMOLIÇÃO MECANIZADA DE CONCRETO ARMADO</v>
      </c>
      <c r="F27" s="46" t="str">
        <f>UPPER(IF($B27="EDIF",VLOOKUP($D27,[1]EDIF!$A$1:$F$3677,3,0),(IF($B27="INFRA",VLOOKUP($D27,[1]INFRA!$A$1:$F$1859,3,0),(IF($B27="SINAPI",VLOOKUP($D27,[1]SINAPI!$A$1:$G$9552,3,0),(IF($B27="CDHU",VLOOKUP($D27,[1]CDHU!$A$1:$G$5122,3,0),(IF($B27="SIEC",VLOOKUP($D27,[1]SIEC!$A$1:$F$5304,3,0),(IF($B27="DER",VLOOKUP($D27,[1]DER!$A$1:$F$2075,3,0),(IF($B27="FDE",VLOOKUP($D27,[1]FDE!$A$1:$F$3289,3,0),(IF($B27="SICRO",VLOOKUP($D27,[1]SICRO!$A$1:$E$7371,3,0)))))))))))))))))</f>
        <v>M3</v>
      </c>
      <c r="G27" s="89">
        <v>6.27</v>
      </c>
      <c r="H27" s="127"/>
      <c r="I27" s="128">
        <f t="shared" si="1"/>
        <v>0</v>
      </c>
    </row>
    <row r="28" spans="2:9" ht="25.5" x14ac:dyDescent="0.2">
      <c r="B28" s="115" t="s">
        <v>9</v>
      </c>
      <c r="C28" s="78" t="e">
        <f>#REF!</f>
        <v>#REF!</v>
      </c>
      <c r="D28" s="122">
        <f>Resumo!B19</f>
        <v>4050004</v>
      </c>
      <c r="E28" s="50" t="str">
        <f>UPPER(IF($B28="EDIF",VLOOKUP($D28,[1]EDIF!$A$1:$F$3677,2,0),(IF($B28="INFRA",VLOOKUP($D28,[1]INFRA!$A$1:$F$1859,2,0),(IF($B28="SINAPI",VLOOKUP($D28,[1]SINAPI!$A$1:$G$9552,2,0),(IF($B28="CDHU",VLOOKUP($D28,[1]CDHU!$A$1:$G$5122,2,0),(IF($B28="SIEC",VLOOKUP($D28,[1]SIEC!$A$1:$F$5304,2,0),(IF($B28="DER",VLOOKUP($D28,[1]DER!$A$1:$F$3075,2,0),(IF($B28="FDE",VLOOKUP($D28,[1]FDE!$A$1:$F$3289,2,0),(IF($B28="SICRO",VLOOKUP($D28,[1]SICRO!$A$1:$E$7371,2,0)))))))))))))))))</f>
        <v>DEMOLIÇÃO DE ALVENARIA EM GERAL (TIJOLOS OU BLOCOS)</v>
      </c>
      <c r="F28" s="46" t="str">
        <f>UPPER(IF($B28="EDIF",VLOOKUP($D28,[1]EDIF!$A$1:$F$3677,3,0),(IF($B28="INFRA",VLOOKUP($D28,[1]INFRA!$A$1:$F$1859,3,0),(IF($B28="SINAPI",VLOOKUP($D28,[1]SINAPI!$A$1:$G$9552,3,0),(IF($B28="CDHU",VLOOKUP($D28,[1]CDHU!$A$1:$G$5122,3,0),(IF($B28="SIEC",VLOOKUP($D28,[1]SIEC!$A$1:$F$5304,3,0),(IF($B28="DER",VLOOKUP($D28,[1]DER!$A$1:$F$2075,3,0),(IF($B28="FDE",VLOOKUP($D28,[1]FDE!$A$1:$F$3289,3,0),(IF($B28="SICRO",VLOOKUP($D28,[1]SICRO!$A$1:$E$7371,3,0)))))))))))))))))</f>
        <v>M3</v>
      </c>
      <c r="G28" s="89">
        <v>28.37</v>
      </c>
      <c r="H28" s="127"/>
      <c r="I28" s="128">
        <f t="shared" si="1"/>
        <v>0</v>
      </c>
    </row>
    <row r="29" spans="2:9" ht="25.5" x14ac:dyDescent="0.2">
      <c r="B29" s="115" t="s">
        <v>9</v>
      </c>
      <c r="C29" s="78" t="e">
        <f>#REF!</f>
        <v>#REF!</v>
      </c>
      <c r="D29" s="122">
        <f>Resumo!B20</f>
        <v>3050005</v>
      </c>
      <c r="E29" s="50" t="str">
        <f>UPPER(IF($B29="EDIF",VLOOKUP($D29,[1]EDIF!$A$1:$F$3677,2,0),(IF($B29="INFRA",VLOOKUP($D29,[1]INFRA!$A$1:$F$1859,2,0),(IF($B29="SINAPI",VLOOKUP($D29,[1]SINAPI!$A$1:$G$9552,2,0),(IF($B29="CDHU",VLOOKUP($D29,[1]CDHU!$A$1:$G$5122,2,0),(IF($B29="SIEC",VLOOKUP($D29,[1]SIEC!$A$1:$F$5304,2,0),(IF($B29="DER",VLOOKUP($D29,[1]DER!$A$1:$F$3075,2,0),(IF($B29="FDE",VLOOKUP($D29,[1]FDE!$A$1:$F$3289,2,0),(IF($B29="SICRO",VLOOKUP($D29,[1]SICRO!$A$1:$E$7371,2,0)))))))))))))))))</f>
        <v>DEMOLIÇÃO DE LAJES MISTAS COM ESPESSURA FINAL IGUAL OU INFERIOR A 16CM</v>
      </c>
      <c r="F29" s="46" t="str">
        <f>UPPER(IF($B29="EDIF",VLOOKUP($D29,[1]EDIF!$A$1:$F$3677,3,0),(IF($B29="INFRA",VLOOKUP($D29,[1]INFRA!$A$1:$F$1859,3,0),(IF($B29="SINAPI",VLOOKUP($D29,[1]SINAPI!$A$1:$G$9552,3,0),(IF($B29="CDHU",VLOOKUP($D29,[1]CDHU!$A$1:$G$5122,3,0),(IF($B29="SIEC",VLOOKUP($D29,[1]SIEC!$A$1:$F$5304,3,0),(IF($B29="DER",VLOOKUP($D29,[1]DER!$A$1:$F$2075,3,0),(IF($B29="FDE",VLOOKUP($D29,[1]FDE!$A$1:$F$3289,3,0),(IF($B29="SICRO",VLOOKUP($D29,[1]SICRO!$A$1:$E$7371,3,0)))))))))))))))))</f>
        <v>M2</v>
      </c>
      <c r="G29" s="89">
        <v>36.89</v>
      </c>
      <c r="H29" s="127"/>
      <c r="I29" s="128">
        <f t="shared" si="1"/>
        <v>0</v>
      </c>
    </row>
    <row r="30" spans="2:9" ht="25.5" x14ac:dyDescent="0.2">
      <c r="B30" s="115" t="s">
        <v>9</v>
      </c>
      <c r="C30" s="78" t="e">
        <f>#REF!</f>
        <v>#REF!</v>
      </c>
      <c r="D30" s="122">
        <f>Resumo!B21</f>
        <v>5050001</v>
      </c>
      <c r="E30" s="50" t="str">
        <f>UPPER(IF($B30="EDIF",VLOOKUP($D30,[1]EDIF!$A$1:$F$3677,2,0),(IF($B30="INFRA",VLOOKUP($D30,[1]INFRA!$A$1:$F$1859,2,0),(IF($B30="SINAPI",VLOOKUP($D30,[1]SINAPI!$A$1:$G$9552,2,0),(IF($B30="CDHU",VLOOKUP($D30,[1]CDHU!$A$1:$G$5122,2,0),(IF($B30="SIEC",VLOOKUP($D30,[1]SIEC!$A$1:$F$5304,2,0),(IF($B30="DER",VLOOKUP($D30,[1]DER!$A$1:$F$3075,2,0),(IF($B30="FDE",VLOOKUP($D30,[1]FDE!$A$1:$F$3289,2,0),(IF($B30="SICRO",VLOOKUP($D30,[1]SICRO!$A$1:$E$7371,2,0)))))))))))))))))</f>
        <v>DEMOLIÇÃO DE ARGAMASSA IMPERMEÁVEL - ESPESSURA MÉDIA DE 30MM</v>
      </c>
      <c r="F30" s="46" t="str">
        <f>UPPER(IF($B30="EDIF",VLOOKUP($D30,[1]EDIF!$A$1:$F$3677,3,0),(IF($B30="INFRA",VLOOKUP($D30,[1]INFRA!$A$1:$F$1859,3,0),(IF($B30="SINAPI",VLOOKUP($D30,[1]SINAPI!$A$1:$G$9552,3,0),(IF($B30="CDHU",VLOOKUP($D30,[1]CDHU!$A$1:$G$5122,3,0),(IF($B30="SIEC",VLOOKUP($D30,[1]SIEC!$A$1:$F$5304,3,0),(IF($B30="DER",VLOOKUP($D30,[1]DER!$A$1:$F$2075,3,0),(IF($B30="FDE",VLOOKUP($D30,[1]FDE!$A$1:$F$3289,3,0),(IF($B30="SICRO",VLOOKUP($D30,[1]SICRO!$A$1:$E$7371,3,0)))))))))))))))))</f>
        <v>M2</v>
      </c>
      <c r="G30" s="89">
        <v>323.25</v>
      </c>
      <c r="H30" s="127"/>
      <c r="I30" s="128">
        <f t="shared" si="1"/>
        <v>0</v>
      </c>
    </row>
    <row r="31" spans="2:9" ht="25.5" x14ac:dyDescent="0.2">
      <c r="B31" s="115" t="s">
        <v>9</v>
      </c>
      <c r="C31" s="78" t="e">
        <f>#REF!</f>
        <v>#REF!</v>
      </c>
      <c r="D31" s="122">
        <f>Resumo!B22</f>
        <v>4050010</v>
      </c>
      <c r="E31" s="50" t="str">
        <f>UPPER(IF($B31="EDIF",VLOOKUP($D31,[1]EDIF!$A$1:$F$3677,2,0),(IF($B31="INFRA",VLOOKUP($D31,[1]INFRA!$A$1:$F$1859,2,0),(IF($B31="SINAPI",VLOOKUP($D31,[1]SINAPI!$A$1:$G$9552,2,0),(IF($B31="CDHU",VLOOKUP($D31,[1]CDHU!$A$1:$G$5122,2,0),(IF($B31="SIEC",VLOOKUP($D31,[1]SIEC!$A$1:$F$5304,2,0),(IF($B31="DER",VLOOKUP($D31,[1]DER!$A$1:$F$3075,2,0),(IF($B31="FDE",VLOOKUP($D31,[1]FDE!$A$1:$F$3289,2,0),(IF($B31="SICRO",VLOOKUP($D31,[1]SICRO!$A$1:$E$7371,2,0)))))))))))))))))</f>
        <v>DEMOLIÇÃO DE PLACAS DIVISÓRIAS DE GRANILITE OU SIMILAR</v>
      </c>
      <c r="F31" s="46" t="str">
        <f>UPPER(IF($B31="EDIF",VLOOKUP($D31,[1]EDIF!$A$1:$F$3677,3,0),(IF($B31="INFRA",VLOOKUP($D31,[1]INFRA!$A$1:$F$1859,3,0),(IF($B31="SINAPI",VLOOKUP($D31,[1]SINAPI!$A$1:$G$9552,3,0),(IF($B31="CDHU",VLOOKUP($D31,[1]CDHU!$A$1:$G$5122,3,0),(IF($B31="SIEC",VLOOKUP($D31,[1]SIEC!$A$1:$F$5304,3,0),(IF($B31="DER",VLOOKUP($D31,[1]DER!$A$1:$F$2075,3,0),(IF($B31="FDE",VLOOKUP($D31,[1]FDE!$A$1:$F$3289,3,0),(IF($B31="SICRO",VLOOKUP($D31,[1]SICRO!$A$1:$E$7371,3,0)))))))))))))))))</f>
        <v>M2</v>
      </c>
      <c r="G31" s="89">
        <v>29.65</v>
      </c>
      <c r="H31" s="127"/>
      <c r="I31" s="128">
        <f t="shared" si="1"/>
        <v>0</v>
      </c>
    </row>
    <row r="32" spans="2:9" ht="25.5" x14ac:dyDescent="0.2">
      <c r="B32" s="115" t="s">
        <v>9</v>
      </c>
      <c r="C32" s="78" t="e">
        <f>#REF!</f>
        <v>#REF!</v>
      </c>
      <c r="D32" s="122">
        <f>Resumo!B23</f>
        <v>6060003</v>
      </c>
      <c r="E32" s="50" t="str">
        <f>UPPER(IF($B32="EDIF",VLOOKUP($D32,[1]EDIF!$A$1:$F$3677,2,0),(IF($B32="INFRA",VLOOKUP($D32,[1]INFRA!$A$1:$F$1859,2,0),(IF($B32="SINAPI",VLOOKUP($D32,[1]SINAPI!$A$1:$G$9552,2,0),(IF($B32="CDHU",VLOOKUP($D32,[1]CDHU!$A$1:$G$5122,2,0),(IF($B32="SIEC",VLOOKUP($D32,[1]SIEC!$A$1:$F$5304,2,0),(IF($B32="DER",VLOOKUP($D32,[1]DER!$A$1:$F$3075,2,0),(IF($B32="FDE",VLOOKUP($D32,[1]FDE!$A$1:$F$3289,2,0),(IF($B32="SICRO",VLOOKUP($D32,[1]SICRO!$A$1:$E$7371,2,0)))))))))))))))))</f>
        <v>RETIRADA DE ESTRUTURA MADEIRA PONTALETADA - PARA TELHAS DE BARRO COZIDO</v>
      </c>
      <c r="F32" s="46" t="str">
        <f>UPPER(IF($B32="EDIF",VLOOKUP($D32,[1]EDIF!$A$1:$F$3677,3,0),(IF($B32="INFRA",VLOOKUP($D32,[1]INFRA!$A$1:$F$1859,3,0),(IF($B32="SINAPI",VLOOKUP($D32,[1]SINAPI!$A$1:$G$9552,3,0),(IF($B32="CDHU",VLOOKUP($D32,[1]CDHU!$A$1:$G$5122,3,0),(IF($B32="SIEC",VLOOKUP($D32,[1]SIEC!$A$1:$F$5304,3,0),(IF($B32="DER",VLOOKUP($D32,[1]DER!$A$1:$F$2075,3,0),(IF($B32="FDE",VLOOKUP($D32,[1]FDE!$A$1:$F$3289,3,0),(IF($B32="SICRO",VLOOKUP($D32,[1]SICRO!$A$1:$E$7371,3,0)))))))))))))))))</f>
        <v>M2</v>
      </c>
      <c r="G32" s="89">
        <v>294.35000000000002</v>
      </c>
      <c r="H32" s="127"/>
      <c r="I32" s="128">
        <f t="shared" si="1"/>
        <v>0</v>
      </c>
    </row>
    <row r="33" spans="2:9" ht="38.25" x14ac:dyDescent="0.2">
      <c r="B33" s="115" t="s">
        <v>9</v>
      </c>
      <c r="C33" s="78" t="e">
        <f>#REF!</f>
        <v>#REF!</v>
      </c>
      <c r="D33" s="122">
        <f>Resumo!B24</f>
        <v>6060004</v>
      </c>
      <c r="E33" s="50" t="str">
        <f>UPPER(IF($B33="EDIF",VLOOKUP($D33,[1]EDIF!$A$1:$F$3677,2,0),(IF($B33="INFRA",VLOOKUP($D33,[1]INFRA!$A$1:$F$1859,2,0),(IF($B33="SINAPI",VLOOKUP($D33,[1]SINAPI!$A$1:$G$9552,2,0),(IF($B33="CDHU",VLOOKUP($D33,[1]CDHU!$A$1:$G$5122,2,0),(IF($B33="SIEC",VLOOKUP($D33,[1]SIEC!$A$1:$F$5304,2,0),(IF($B33="DER",VLOOKUP($D33,[1]DER!$A$1:$F$3075,2,0),(IF($B33="FDE",VLOOKUP($D33,[1]FDE!$A$1:$F$3289,2,0),(IF($B33="SICRO",VLOOKUP($D33,[1]SICRO!$A$1:$E$7371,2,0)))))))))))))))))</f>
        <v>RETIRADA DE ESTRUTURA MADEIRA PONTALETADA - PARA TELHA ONDULADA DE CIMENTO AMIANTO, ALUMÍNIO OU PLÁSTICO</v>
      </c>
      <c r="F33" s="46" t="str">
        <f>UPPER(IF($B33="EDIF",VLOOKUP($D33,[1]EDIF!$A$1:$F$3677,3,0),(IF($B33="INFRA",VLOOKUP($D33,[1]INFRA!$A$1:$F$1859,3,0),(IF($B33="SINAPI",VLOOKUP($D33,[1]SINAPI!$A$1:$G$9552,3,0),(IF($B33="CDHU",VLOOKUP($D33,[1]CDHU!$A$1:$G$5122,3,0),(IF($B33="SIEC",VLOOKUP($D33,[1]SIEC!$A$1:$F$5304,3,0),(IF($B33="DER",VLOOKUP($D33,[1]DER!$A$1:$F$2075,3,0),(IF($B33="FDE",VLOOKUP($D33,[1]FDE!$A$1:$F$3289,3,0),(IF($B33="SICRO",VLOOKUP($D33,[1]SICRO!$A$1:$E$7371,3,0)))))))))))))))))</f>
        <v>M2</v>
      </c>
      <c r="G33" s="89">
        <v>214.17</v>
      </c>
      <c r="H33" s="127"/>
      <c r="I33" s="128">
        <f t="shared" si="1"/>
        <v>0</v>
      </c>
    </row>
    <row r="34" spans="2:9" ht="25.5" x14ac:dyDescent="0.2">
      <c r="B34" s="115" t="s">
        <v>9</v>
      </c>
      <c r="C34" s="78" t="e">
        <f>#REF!</f>
        <v>#REF!</v>
      </c>
      <c r="D34" s="122">
        <f>Resumo!B25</f>
        <v>6060020</v>
      </c>
      <c r="E34" s="50" t="str">
        <f>UPPER(IF($B34="EDIF",VLOOKUP($D34,[1]EDIF!$A$1:$F$3677,2,0),(IF($B34="INFRA",VLOOKUP($D34,[1]INFRA!$A$1:$F$1859,2,0),(IF($B34="SINAPI",VLOOKUP($D34,[1]SINAPI!$A$1:$G$9552,2,0),(IF($B34="CDHU",VLOOKUP($D34,[1]CDHU!$A$1:$G$5122,2,0),(IF($B34="SIEC",VLOOKUP($D34,[1]SIEC!$A$1:$F$5304,2,0),(IF($B34="DER",VLOOKUP($D34,[1]DER!$A$1:$F$3075,2,0),(IF($B34="FDE",VLOOKUP($D34,[1]FDE!$A$1:$F$3289,2,0),(IF($B34="SICRO",VLOOKUP($D34,[1]SICRO!$A$1:$E$7371,2,0)))))))))))))))))</f>
        <v>RETIRADA DE TELHAS DE BARRO COZIDO OU VIDRO - TIPO FRANCESA</v>
      </c>
      <c r="F34" s="46" t="str">
        <f>UPPER(IF($B34="EDIF",VLOOKUP($D34,[1]EDIF!$A$1:$F$3677,3,0),(IF($B34="INFRA",VLOOKUP($D34,[1]INFRA!$A$1:$F$1859,3,0),(IF($B34="SINAPI",VLOOKUP($D34,[1]SINAPI!$A$1:$G$9552,3,0),(IF($B34="CDHU",VLOOKUP($D34,[1]CDHU!$A$1:$G$5122,3,0),(IF($B34="SIEC",VLOOKUP($D34,[1]SIEC!$A$1:$F$5304,3,0),(IF($B34="DER",VLOOKUP($D34,[1]DER!$A$1:$F$2075,3,0),(IF($B34="FDE",VLOOKUP($D34,[1]FDE!$A$1:$F$3289,3,0),(IF($B34="SICRO",VLOOKUP($D34,[1]SICRO!$A$1:$E$7371,3,0)))))))))))))))))</f>
        <v>M2</v>
      </c>
      <c r="G34" s="89">
        <v>294.35000000000002</v>
      </c>
      <c r="H34" s="127"/>
      <c r="I34" s="128">
        <f t="shared" si="1"/>
        <v>0</v>
      </c>
    </row>
    <row r="35" spans="2:9" ht="25.5" x14ac:dyDescent="0.2">
      <c r="B35" s="115" t="s">
        <v>9</v>
      </c>
      <c r="C35" s="78" t="e">
        <f>#REF!</f>
        <v>#REF!</v>
      </c>
      <c r="D35" s="122">
        <f>Resumo!B26</f>
        <v>6060025</v>
      </c>
      <c r="E35" s="50" t="str">
        <f>UPPER(IF($B35="EDIF",VLOOKUP($D35,[1]EDIF!$A$1:$F$3677,2,0),(IF($B35="INFRA",VLOOKUP($D35,[1]INFRA!$A$1:$F$1859,2,0),(IF($B35="SINAPI",VLOOKUP($D35,[1]SINAPI!$A$1:$G$9552,2,0),(IF($B35="CDHU",VLOOKUP($D35,[1]CDHU!$A$1:$G$5122,2,0),(IF($B35="SIEC",VLOOKUP($D35,[1]SIEC!$A$1:$F$5304,2,0),(IF($B35="DER",VLOOKUP($D35,[1]DER!$A$1:$F$3075,2,0),(IF($B35="FDE",VLOOKUP($D35,[1]FDE!$A$1:$F$3289,2,0),(IF($B35="SICRO",VLOOKUP($D35,[1]SICRO!$A$1:$E$7371,2,0)))))))))))))))))</f>
        <v>RETIRADA DE TELHAS EM GERAL, EXCLUSIVE TELHAS DE BARRO COZIDO, VIDRO E ESTRUTURAIS DE CRFS</v>
      </c>
      <c r="F35" s="46" t="str">
        <f>UPPER(IF($B35="EDIF",VLOOKUP($D35,[1]EDIF!$A$1:$F$3677,3,0),(IF($B35="INFRA",VLOOKUP($D35,[1]INFRA!$A$1:$F$1859,3,0),(IF($B35="SINAPI",VLOOKUP($D35,[1]SINAPI!$A$1:$G$9552,3,0),(IF($B35="CDHU",VLOOKUP($D35,[1]CDHU!$A$1:$G$5122,3,0),(IF($B35="SIEC",VLOOKUP($D35,[1]SIEC!$A$1:$F$5304,3,0),(IF($B35="DER",VLOOKUP($D35,[1]DER!$A$1:$F$2075,3,0),(IF($B35="FDE",VLOOKUP($D35,[1]FDE!$A$1:$F$3289,3,0),(IF($B35="SICRO",VLOOKUP($D35,[1]SICRO!$A$1:$E$7371,3,0)))))))))))))))))</f>
        <v>M2</v>
      </c>
      <c r="G35" s="89">
        <v>214.17</v>
      </c>
      <c r="H35" s="127"/>
      <c r="I35" s="128">
        <f t="shared" si="1"/>
        <v>0</v>
      </c>
    </row>
    <row r="36" spans="2:9" ht="25.5" x14ac:dyDescent="0.2">
      <c r="B36" s="115" t="s">
        <v>9</v>
      </c>
      <c r="C36" s="78" t="e">
        <f>#REF!</f>
        <v>#REF!</v>
      </c>
      <c r="D36" s="122">
        <f>Resumo!B27</f>
        <v>6060040</v>
      </c>
      <c r="E36" s="50" t="str">
        <f>UPPER(IF($B36="EDIF",VLOOKUP($D36,[1]EDIF!$A$1:$F$3677,2,0),(IF($B36="INFRA",VLOOKUP($D36,[1]INFRA!$A$1:$F$1859,2,0),(IF($B36="SINAPI",VLOOKUP($D36,[1]SINAPI!$A$1:$G$9552,2,0),(IF($B36="CDHU",VLOOKUP($D36,[1]CDHU!$A$1:$G$5122,2,0),(IF($B36="SIEC",VLOOKUP($D36,[1]SIEC!$A$1:$F$5304,2,0),(IF($B36="DER",VLOOKUP($D36,[1]DER!$A$1:$F$3075,2,0),(IF($B36="FDE",VLOOKUP($D36,[1]FDE!$A$1:$F$3289,2,0),(IF($B36="SICRO",VLOOKUP($D36,[1]SICRO!$A$1:$E$7371,2,0)))))))))))))))))</f>
        <v>RETIRADA DE CUMEEIRAS OU ESPIGÕES DE BARRO COZIDO OU VIDRO EM GERAL</v>
      </c>
      <c r="F36" s="46" t="str">
        <f>UPPER(IF($B36="EDIF",VLOOKUP($D36,[1]EDIF!$A$1:$F$3677,3,0),(IF($B36="INFRA",VLOOKUP($D36,[1]INFRA!$A$1:$F$1859,3,0),(IF($B36="SINAPI",VLOOKUP($D36,[1]SINAPI!$A$1:$G$9552,3,0),(IF($B36="CDHU",VLOOKUP($D36,[1]CDHU!$A$1:$G$5122,3,0),(IF($B36="SIEC",VLOOKUP($D36,[1]SIEC!$A$1:$F$5304,3,0),(IF($B36="DER",VLOOKUP($D36,[1]DER!$A$1:$F$2075,3,0),(IF($B36="FDE",VLOOKUP($D36,[1]FDE!$A$1:$F$3289,3,0),(IF($B36="SICRO",VLOOKUP($D36,[1]SICRO!$A$1:$E$7371,3,0)))))))))))))))))</f>
        <v>M</v>
      </c>
      <c r="G36" s="89">
        <v>18.899999999999999</v>
      </c>
      <c r="H36" s="127"/>
      <c r="I36" s="128">
        <f t="shared" si="1"/>
        <v>0</v>
      </c>
    </row>
    <row r="37" spans="2:9" ht="25.5" x14ac:dyDescent="0.2">
      <c r="B37" s="115" t="s">
        <v>9</v>
      </c>
      <c r="C37" s="78" t="e">
        <f>#REF!</f>
        <v>#REF!</v>
      </c>
      <c r="D37" s="122">
        <f>Resumo!B28</f>
        <v>6060090</v>
      </c>
      <c r="E37" s="50" t="str">
        <f>UPPER(IF($B37="EDIF",VLOOKUP($D37,[1]EDIF!$A$1:$F$3677,2,0),(IF($B37="INFRA",VLOOKUP($D37,[1]INFRA!$A$1:$F$1859,2,0),(IF($B37="SINAPI",VLOOKUP($D37,[1]SINAPI!$A$1:$G$9552,2,0),(IF($B37="CDHU",VLOOKUP($D37,[1]CDHU!$A$1:$G$5122,2,0),(IF($B37="SIEC",VLOOKUP($D37,[1]SIEC!$A$1:$F$5304,2,0),(IF($B37="DER",VLOOKUP($D37,[1]DER!$A$1:$F$3075,2,0),(IF($B37="FDE",VLOOKUP($D37,[1]FDE!$A$1:$F$3289,2,0),(IF($B37="SICRO",VLOOKUP($D37,[1]SICRO!$A$1:$E$7371,2,0)))))))))))))))))</f>
        <v>RETIRADA DE CUMEEIRAS OU ESPIGÕES DE MATERIAIS EM GERAL - EXCLUSIVE BARRO COZIDO OU VIDRO</v>
      </c>
      <c r="F37" s="46" t="str">
        <f>UPPER(IF($B37="EDIF",VLOOKUP($D37,[1]EDIF!$A$1:$F$3677,3,0),(IF($B37="INFRA",VLOOKUP($D37,[1]INFRA!$A$1:$F$1859,3,0),(IF($B37="SINAPI",VLOOKUP($D37,[1]SINAPI!$A$1:$G$9552,3,0),(IF($B37="CDHU",VLOOKUP($D37,[1]CDHU!$A$1:$G$5122,3,0),(IF($B37="SIEC",VLOOKUP($D37,[1]SIEC!$A$1:$F$5304,3,0),(IF($B37="DER",VLOOKUP($D37,[1]DER!$A$1:$F$2075,3,0),(IF($B37="FDE",VLOOKUP($D37,[1]FDE!$A$1:$F$3289,3,0),(IF($B37="SICRO",VLOOKUP($D37,[1]SICRO!$A$1:$E$7371,3,0)))))))))))))))))</f>
        <v>M</v>
      </c>
      <c r="G37" s="89">
        <v>7.15</v>
      </c>
      <c r="H37" s="127"/>
      <c r="I37" s="128">
        <f t="shared" si="1"/>
        <v>0</v>
      </c>
    </row>
    <row r="38" spans="2:9" ht="25.5" x14ac:dyDescent="0.2">
      <c r="B38" s="115" t="s">
        <v>9</v>
      </c>
      <c r="C38" s="78" t="e">
        <f>#REF!</f>
        <v>#REF!</v>
      </c>
      <c r="D38" s="122">
        <f>Resumo!B29</f>
        <v>7060001</v>
      </c>
      <c r="E38" s="50" t="str">
        <f>UPPER(IF($B38="EDIF",VLOOKUP($D38,[1]EDIF!$A$1:$F$3677,2,0),(IF($B38="INFRA",VLOOKUP($D38,[1]INFRA!$A$1:$F$1859,2,0),(IF($B38="SINAPI",VLOOKUP($D38,[1]SINAPI!$A$1:$G$9552,2,0),(IF($B38="CDHU",VLOOKUP($D38,[1]CDHU!$A$1:$G$5122,2,0),(IF($B38="SIEC",VLOOKUP($D38,[1]SIEC!$A$1:$F$5304,2,0),(IF($B38="DER",VLOOKUP($D38,[1]DER!$A$1:$F$3075,2,0),(IF($B38="FDE",VLOOKUP($D38,[1]FDE!$A$1:$F$3289,2,0),(IF($B38="SICRO",VLOOKUP($D38,[1]SICRO!$A$1:$E$7371,2,0)))))))))))))))))</f>
        <v>RETIRADA DE FOLHAS DE PORTA DE PASSAGEM OU JANELA</v>
      </c>
      <c r="F38" s="46" t="str">
        <f>UPPER(IF($B38="EDIF",VLOOKUP($D38,[1]EDIF!$A$1:$F$3677,3,0),(IF($B38="INFRA",VLOOKUP($D38,[1]INFRA!$A$1:$F$1859,3,0),(IF($B38="SINAPI",VLOOKUP($D38,[1]SINAPI!$A$1:$G$9552,3,0),(IF($B38="CDHU",VLOOKUP($D38,[1]CDHU!$A$1:$G$5122,3,0),(IF($B38="SIEC",VLOOKUP($D38,[1]SIEC!$A$1:$F$5304,3,0),(IF($B38="DER",VLOOKUP($D38,[1]DER!$A$1:$F$2075,3,0),(IF($B38="FDE",VLOOKUP($D38,[1]FDE!$A$1:$F$3289,3,0),(IF($B38="SICRO",VLOOKUP($D38,[1]SICRO!$A$1:$E$7371,3,0)))))))))))))))))</f>
        <v>UN</v>
      </c>
      <c r="G38" s="89">
        <v>14</v>
      </c>
      <c r="H38" s="127"/>
      <c r="I38" s="128">
        <f t="shared" si="1"/>
        <v>0</v>
      </c>
    </row>
    <row r="39" spans="2:9" ht="25.5" x14ac:dyDescent="0.2">
      <c r="B39" s="115" t="s">
        <v>9</v>
      </c>
      <c r="C39" s="78" t="e">
        <f>#REF!</f>
        <v>#REF!</v>
      </c>
      <c r="D39" s="122">
        <f>Resumo!B30</f>
        <v>7060002</v>
      </c>
      <c r="E39" s="50" t="str">
        <f>UPPER(IF($B39="EDIF",VLOOKUP($D39,[1]EDIF!$A$1:$F$3677,2,0),(IF($B39="INFRA",VLOOKUP($D39,[1]INFRA!$A$1:$F$1859,2,0),(IF($B39="SINAPI",VLOOKUP($D39,[1]SINAPI!$A$1:$G$9552,2,0),(IF($B39="CDHU",VLOOKUP($D39,[1]CDHU!$A$1:$G$5122,2,0),(IF($B39="SIEC",VLOOKUP($D39,[1]SIEC!$A$1:$F$5304,2,0),(IF($B39="DER",VLOOKUP($D39,[1]DER!$A$1:$F$3075,2,0),(IF($B39="FDE",VLOOKUP($D39,[1]FDE!$A$1:$F$3289,2,0),(IF($B39="SICRO",VLOOKUP($D39,[1]SICRO!$A$1:$E$7371,2,0)))))))))))))))))</f>
        <v>RETIRADA DE BATENTES DE MADEIRA</v>
      </c>
      <c r="F39" s="46" t="str">
        <f>UPPER(IF($B39="EDIF",VLOOKUP($D39,[1]EDIF!$A$1:$F$3677,3,0),(IF($B39="INFRA",VLOOKUP($D39,[1]INFRA!$A$1:$F$1859,3,0),(IF($B39="SINAPI",VLOOKUP($D39,[1]SINAPI!$A$1:$G$9552,3,0),(IF($B39="CDHU",VLOOKUP($D39,[1]CDHU!$A$1:$G$5122,3,0),(IF($B39="SIEC",VLOOKUP($D39,[1]SIEC!$A$1:$F$5304,3,0),(IF($B39="DER",VLOOKUP($D39,[1]DER!$A$1:$F$2075,3,0),(IF($B39="FDE",VLOOKUP($D39,[1]FDE!$A$1:$F$3289,3,0),(IF($B39="SICRO",VLOOKUP($D39,[1]SICRO!$A$1:$E$7371,3,0)))))))))))))))))</f>
        <v>UN</v>
      </c>
      <c r="G39" s="89">
        <v>14</v>
      </c>
      <c r="H39" s="127"/>
      <c r="I39" s="128">
        <f t="shared" si="1"/>
        <v>0</v>
      </c>
    </row>
    <row r="40" spans="2:9" ht="25.5" x14ac:dyDescent="0.2">
      <c r="B40" s="115" t="s">
        <v>9</v>
      </c>
      <c r="C40" s="78" t="e">
        <f>#REF!</f>
        <v>#REF!</v>
      </c>
      <c r="D40" s="122">
        <f>Resumo!B31</f>
        <v>8060001</v>
      </c>
      <c r="E40" s="50" t="str">
        <f>UPPER(IF($B40="EDIF",VLOOKUP($D40,[1]EDIF!$A$1:$F$3677,2,0),(IF($B40="INFRA",VLOOKUP($D40,[1]INFRA!$A$1:$F$1859,2,0),(IF($B40="SINAPI",VLOOKUP($D40,[1]SINAPI!$A$1:$G$9552,2,0),(IF($B40="CDHU",VLOOKUP($D40,[1]CDHU!$A$1:$G$5122,2,0),(IF($B40="SIEC",VLOOKUP($D40,[1]SIEC!$A$1:$F$5304,2,0),(IF($B40="DER",VLOOKUP($D40,[1]DER!$A$1:$F$3075,2,0),(IF($B40="FDE",VLOOKUP($D40,[1]FDE!$A$1:$F$3289,2,0),(IF($B40="SICRO",VLOOKUP($D40,[1]SICRO!$A$1:$E$7371,2,0)))))))))))))))))</f>
        <v>RETIRADA DE ESQUADRIAS METÁLICAS EM GERAL, PORTAS OU CAIXILHOS</v>
      </c>
      <c r="F40" s="46" t="str">
        <f>UPPER(IF($B40="EDIF",VLOOKUP($D40,[1]EDIF!$A$1:$F$3677,3,0),(IF($B40="INFRA",VLOOKUP($D40,[1]INFRA!$A$1:$F$1859,3,0),(IF($B40="SINAPI",VLOOKUP($D40,[1]SINAPI!$A$1:$G$9552,3,0),(IF($B40="CDHU",VLOOKUP($D40,[1]CDHU!$A$1:$G$5122,3,0),(IF($B40="SIEC",VLOOKUP($D40,[1]SIEC!$A$1:$F$5304,3,0),(IF($B40="DER",VLOOKUP($D40,[1]DER!$A$1:$F$2075,3,0),(IF($B40="FDE",VLOOKUP($D40,[1]FDE!$A$1:$F$3289,3,0),(IF($B40="SICRO",VLOOKUP($D40,[1]SICRO!$A$1:$E$7371,3,0)))))))))))))))))</f>
        <v>M2</v>
      </c>
      <c r="G40" s="89">
        <v>1.8</v>
      </c>
      <c r="H40" s="127"/>
      <c r="I40" s="128">
        <f t="shared" si="1"/>
        <v>0</v>
      </c>
    </row>
    <row r="41" spans="2:9" ht="25.5" x14ac:dyDescent="0.2">
      <c r="B41" s="115" t="s">
        <v>9</v>
      </c>
      <c r="C41" s="78" t="e">
        <f>#REF!</f>
        <v>#REF!</v>
      </c>
      <c r="D41" s="122">
        <f>Resumo!B32</f>
        <v>10050003</v>
      </c>
      <c r="E41" s="50" t="str">
        <f>UPPER(IF($B41="EDIF",VLOOKUP($D41,[1]EDIF!$A$1:$F$3677,2,0),(IF($B41="INFRA",VLOOKUP($D41,[1]INFRA!$A$1:$F$1859,2,0),(IF($B41="SINAPI",VLOOKUP($D41,[1]SINAPI!$A$1:$G$9552,2,0),(IF($B41="CDHU",VLOOKUP($D41,[1]CDHU!$A$1:$G$5122,2,0),(IF($B41="SIEC",VLOOKUP($D41,[1]SIEC!$A$1:$F$5304,2,0),(IF($B41="DER",VLOOKUP($D41,[1]DER!$A$1:$F$3075,2,0),(IF($B41="FDE",VLOOKUP($D41,[1]FDE!$A$1:$F$3289,2,0),(IF($B41="SICRO",VLOOKUP($D41,[1]SICRO!$A$1:$E$7371,2,0)))))))))))))))))</f>
        <v>DEMOLIÇÃO DE TUBULAÇÃO DE PVC RÍGIDO - ATÉ 4"</v>
      </c>
      <c r="F41" s="46" t="str">
        <f>UPPER(IF($B41="EDIF",VLOOKUP($D41,[1]EDIF!$A$1:$F$3677,3,0),(IF($B41="INFRA",VLOOKUP($D41,[1]INFRA!$A$1:$F$1859,3,0),(IF($B41="SINAPI",VLOOKUP($D41,[1]SINAPI!$A$1:$G$9552,3,0),(IF($B41="CDHU",VLOOKUP($D41,[1]CDHU!$A$1:$G$5122,3,0),(IF($B41="SIEC",VLOOKUP($D41,[1]SIEC!$A$1:$F$5304,3,0),(IF($B41="DER",VLOOKUP($D41,[1]DER!$A$1:$F$2075,3,0),(IF($B41="FDE",VLOOKUP($D41,[1]FDE!$A$1:$F$3289,3,0),(IF($B41="SICRO",VLOOKUP($D41,[1]SICRO!$A$1:$E$7371,3,0)))))))))))))))))</f>
        <v>M</v>
      </c>
      <c r="G41" s="89">
        <v>51.1</v>
      </c>
      <c r="H41" s="127"/>
      <c r="I41" s="128">
        <f t="shared" si="1"/>
        <v>0</v>
      </c>
    </row>
    <row r="42" spans="2:9" ht="25.5" x14ac:dyDescent="0.2">
      <c r="B42" s="115" t="s">
        <v>9</v>
      </c>
      <c r="C42" s="78" t="e">
        <f>#REF!</f>
        <v>#REF!</v>
      </c>
      <c r="D42" s="122">
        <f>Resumo!B33</f>
        <v>10060032</v>
      </c>
      <c r="E42" s="50" t="str">
        <f>UPPER(IF($B42="EDIF",VLOOKUP($D42,[1]EDIF!$A$1:$F$3677,2,0),(IF($B42="INFRA",VLOOKUP($D42,[1]INFRA!$A$1:$F$1859,2,0),(IF($B42="SINAPI",VLOOKUP($D42,[1]SINAPI!$A$1:$G$9552,2,0),(IF($B42="CDHU",VLOOKUP($D42,[1]CDHU!$A$1:$G$5122,2,0),(IF($B42="SIEC",VLOOKUP($D42,[1]SIEC!$A$1:$F$5304,2,0),(IF($B42="DER",VLOOKUP($D42,[1]DER!$A$1:$F$3075,2,0),(IF($B42="FDE",VLOOKUP($D42,[1]FDE!$A$1:$F$3289,2,0),(IF($B42="SICRO",VLOOKUP($D42,[1]SICRO!$A$1:$E$7371,2,0)))))))))))))))))</f>
        <v>RETIRADA DE CALHAS, RUFOS OU RINCÕES EM CHAPA METÁLICA</v>
      </c>
      <c r="F42" s="46" t="str">
        <f>UPPER(IF($B42="EDIF",VLOOKUP($D42,[1]EDIF!$A$1:$F$3677,3,0),(IF($B42="INFRA",VLOOKUP($D42,[1]INFRA!$A$1:$F$1859,3,0),(IF($B42="SINAPI",VLOOKUP($D42,[1]SINAPI!$A$1:$G$9552,3,0),(IF($B42="CDHU",VLOOKUP($D42,[1]CDHU!$A$1:$G$5122,3,0),(IF($B42="SIEC",VLOOKUP($D42,[1]SIEC!$A$1:$F$5304,3,0),(IF($B42="DER",VLOOKUP($D42,[1]DER!$A$1:$F$2075,3,0),(IF($B42="FDE",VLOOKUP($D42,[1]FDE!$A$1:$F$3289,3,0),(IF($B42="SICRO",VLOOKUP($D42,[1]SICRO!$A$1:$E$7371,3,0)))))))))))))))))</f>
        <v>M</v>
      </c>
      <c r="G42" s="89">
        <v>14.7</v>
      </c>
      <c r="H42" s="127"/>
      <c r="I42" s="128">
        <f t="shared" si="1"/>
        <v>0</v>
      </c>
    </row>
    <row r="43" spans="2:9" ht="25.5" x14ac:dyDescent="0.2">
      <c r="B43" s="115" t="s">
        <v>9</v>
      </c>
      <c r="C43" s="78" t="e">
        <f>#REF!</f>
        <v>#REF!</v>
      </c>
      <c r="D43" s="122">
        <f>Resumo!B34</f>
        <v>10060035</v>
      </c>
      <c r="E43" s="50" t="str">
        <f>UPPER(IF($B43="EDIF",VLOOKUP($D43,[1]EDIF!$A$1:$F$3677,2,0),(IF($B43="INFRA",VLOOKUP($D43,[1]INFRA!$A$1:$F$1859,2,0),(IF($B43="SINAPI",VLOOKUP($D43,[1]SINAPI!$A$1:$G$9552,2,0),(IF($B43="CDHU",VLOOKUP($D43,[1]CDHU!$A$1:$G$5122,2,0),(IF($B43="SIEC",VLOOKUP($D43,[1]SIEC!$A$1:$F$5304,2,0),(IF($B43="DER",VLOOKUP($D43,[1]DER!$A$1:$F$3075,2,0),(IF($B43="FDE",VLOOKUP($D43,[1]FDE!$A$1:$F$3289,2,0),(IF($B43="SICRO",VLOOKUP($D43,[1]SICRO!$A$1:$E$7371,2,0)))))))))))))))))</f>
        <v>RETIRADA DE APARELHOS SANITÁRIOS, INCLUSIVE ACESSÓRIOS</v>
      </c>
      <c r="F43" s="46" t="str">
        <f>UPPER(IF($B43="EDIF",VLOOKUP($D43,[1]EDIF!$A$1:$F$3677,3,0),(IF($B43="INFRA",VLOOKUP($D43,[1]INFRA!$A$1:$F$1859,3,0),(IF($B43="SINAPI",VLOOKUP($D43,[1]SINAPI!$A$1:$G$9552,3,0),(IF($B43="CDHU",VLOOKUP($D43,[1]CDHU!$A$1:$G$5122,3,0),(IF($B43="SIEC",VLOOKUP($D43,[1]SIEC!$A$1:$F$5304,3,0),(IF($B43="DER",VLOOKUP($D43,[1]DER!$A$1:$F$2075,3,0),(IF($B43="FDE",VLOOKUP($D43,[1]FDE!$A$1:$F$3289,3,0),(IF($B43="SICRO",VLOOKUP($D43,[1]SICRO!$A$1:$E$7371,3,0)))))))))))))))))</f>
        <v>UN</v>
      </c>
      <c r="G43" s="89">
        <v>9</v>
      </c>
      <c r="H43" s="127"/>
      <c r="I43" s="128">
        <f t="shared" si="1"/>
        <v>0</v>
      </c>
    </row>
    <row r="44" spans="2:9" ht="25.5" x14ac:dyDescent="0.2">
      <c r="B44" s="115" t="s">
        <v>9</v>
      </c>
      <c r="C44" s="78" t="e">
        <f>#REF!</f>
        <v>#REF!</v>
      </c>
      <c r="D44" s="122">
        <f>Resumo!B35</f>
        <v>11050005</v>
      </c>
      <c r="E44" s="50" t="str">
        <f>UPPER(IF($B44="EDIF",VLOOKUP($D44,[1]EDIF!$A$1:$F$3677,2,0),(IF($B44="INFRA",VLOOKUP($D44,[1]INFRA!$A$1:$F$1859,2,0),(IF($B44="SINAPI",VLOOKUP($D44,[1]SINAPI!$A$1:$G$9552,2,0),(IF($B44="CDHU",VLOOKUP($D44,[1]CDHU!$A$1:$G$5122,2,0),(IF($B44="SIEC",VLOOKUP($D44,[1]SIEC!$A$1:$F$5304,2,0),(IF($B44="DER",VLOOKUP($D44,[1]DER!$A$1:$F$3075,2,0),(IF($B44="FDE",VLOOKUP($D44,[1]FDE!$A$1:$F$3289,2,0),(IF($B44="SICRO",VLOOKUP($D44,[1]SICRO!$A$1:$E$7371,2,0)))))))))))))))))</f>
        <v>DEMOLIÇÃO DE REVESTIMENTO CERÂMICO OU SIMILAR</v>
      </c>
      <c r="F44" s="46" t="str">
        <f>UPPER(IF($B44="EDIF",VLOOKUP($D44,[1]EDIF!$A$1:$F$3677,3,0),(IF($B44="INFRA",VLOOKUP($D44,[1]INFRA!$A$1:$F$1859,3,0),(IF($B44="SINAPI",VLOOKUP($D44,[1]SINAPI!$A$1:$G$9552,3,0),(IF($B44="CDHU",VLOOKUP($D44,[1]CDHU!$A$1:$G$5122,3,0),(IF($B44="SIEC",VLOOKUP($D44,[1]SIEC!$A$1:$F$5304,3,0),(IF($B44="DER",VLOOKUP($D44,[1]DER!$A$1:$F$2075,3,0),(IF($B44="FDE",VLOOKUP($D44,[1]FDE!$A$1:$F$3289,3,0),(IF($B44="SICRO",VLOOKUP($D44,[1]SICRO!$A$1:$E$7371,3,0)))))))))))))))))</f>
        <v>M2</v>
      </c>
      <c r="G44" s="89">
        <v>393.48</v>
      </c>
      <c r="H44" s="127"/>
      <c r="I44" s="128">
        <f t="shared" si="1"/>
        <v>0</v>
      </c>
    </row>
    <row r="45" spans="2:9" ht="25.5" x14ac:dyDescent="0.2">
      <c r="B45" s="115" t="s">
        <v>9</v>
      </c>
      <c r="C45" s="78" t="e">
        <f>#REF!</f>
        <v>#REF!</v>
      </c>
      <c r="D45" s="122">
        <f>Resumo!B36</f>
        <v>17060094</v>
      </c>
      <c r="E45" s="50" t="str">
        <f>UPPER(IF($B45="EDIF",VLOOKUP($D45,[1]EDIF!$A$1:$F$3677,2,0),(IF($B45="INFRA",VLOOKUP($D45,[1]INFRA!$A$1:$F$1859,2,0),(IF($B45="SINAPI",VLOOKUP($D45,[1]SINAPI!$A$1:$G$9552,2,0),(IF($B45="CDHU",VLOOKUP($D45,[1]CDHU!$A$1:$G$5122,2,0),(IF($B45="SIEC",VLOOKUP($D45,[1]SIEC!$A$1:$F$5304,2,0),(IF($B45="DER",VLOOKUP($D45,[1]DER!$A$1:$F$3075,2,0),(IF($B45="FDE",VLOOKUP($D45,[1]FDE!$A$1:$F$3289,2,0),(IF($B45="SICRO",VLOOKUP($D45,[1]SICRO!$A$1:$E$7371,2,0)))))))))))))))))</f>
        <v>RETIRADA DE PORTÃO DE FERRO PERFILADO TIPO PQ (GP5/GPM1)</v>
      </c>
      <c r="F45" s="46" t="str">
        <f>UPPER(IF($B45="EDIF",VLOOKUP($D45,[1]EDIF!$A$1:$F$3677,3,0),(IF($B45="INFRA",VLOOKUP($D45,[1]INFRA!$A$1:$F$1859,3,0),(IF($B45="SINAPI",VLOOKUP($D45,[1]SINAPI!$A$1:$G$9552,3,0),(IF($B45="CDHU",VLOOKUP($D45,[1]CDHU!$A$1:$G$5122,3,0),(IF($B45="SIEC",VLOOKUP($D45,[1]SIEC!$A$1:$F$5304,3,0),(IF($B45="DER",VLOOKUP($D45,[1]DER!$A$1:$F$2075,3,0),(IF($B45="FDE",VLOOKUP($D45,[1]FDE!$A$1:$F$3289,3,0),(IF($B45="SICRO",VLOOKUP($D45,[1]SICRO!$A$1:$E$7371,3,0)))))))))))))))))</f>
        <v>M2</v>
      </c>
      <c r="G45" s="89">
        <v>3.32</v>
      </c>
      <c r="H45" s="127"/>
      <c r="I45" s="128">
        <f t="shared" si="1"/>
        <v>0</v>
      </c>
    </row>
    <row r="46" spans="2:9" ht="25.5" x14ac:dyDescent="0.2">
      <c r="B46" s="115" t="s">
        <v>9</v>
      </c>
      <c r="C46" s="78" t="e">
        <f>#REF!</f>
        <v>#REF!</v>
      </c>
      <c r="D46" s="122">
        <f>Resumo!B37</f>
        <v>17060095</v>
      </c>
      <c r="E46" s="50" t="str">
        <f>UPPER(IF($B46="EDIF",VLOOKUP($D46,[1]EDIF!$A$1:$F$3677,2,0),(IF($B46="INFRA",VLOOKUP($D46,[1]INFRA!$A$1:$F$1859,2,0),(IF($B46="SINAPI",VLOOKUP($D46,[1]SINAPI!$A$1:$G$9552,2,0),(IF($B46="CDHU",VLOOKUP($D46,[1]CDHU!$A$1:$G$5122,2,0),(IF($B46="SIEC",VLOOKUP($D46,[1]SIEC!$A$1:$F$5304,2,0),(IF($B46="DER",VLOOKUP($D46,[1]DER!$A$1:$F$3075,2,0),(IF($B46="FDE",VLOOKUP($D46,[1]FDE!$A$1:$F$3289,2,0),(IF($B46="SICRO",VLOOKUP($D46,[1]SICRO!$A$1:$E$7371,2,0)))))))))))))))))</f>
        <v>RETIRADA DE ALAMBRADO EM TELA INCLUSIVE ESTRUTURA DE SUSTENTAÇÃO (FP.04)</v>
      </c>
      <c r="F46" s="46" t="str">
        <f>UPPER(IF($B46="EDIF",VLOOKUP($D46,[1]EDIF!$A$1:$F$3677,3,0),(IF($B46="INFRA",VLOOKUP($D46,[1]INFRA!$A$1:$F$1859,3,0),(IF($B46="SINAPI",VLOOKUP($D46,[1]SINAPI!$A$1:$G$9552,3,0),(IF($B46="CDHU",VLOOKUP($D46,[1]CDHU!$A$1:$G$5122,3,0),(IF($B46="SIEC",VLOOKUP($D46,[1]SIEC!$A$1:$F$5304,3,0),(IF($B46="DER",VLOOKUP($D46,[1]DER!$A$1:$F$2075,3,0),(IF($B46="FDE",VLOOKUP($D46,[1]FDE!$A$1:$F$3289,3,0),(IF($B46="SICRO",VLOOKUP($D46,[1]SICRO!$A$1:$E$7371,3,0)))))))))))))))))</f>
        <v>M</v>
      </c>
      <c r="G46" s="89">
        <v>133.32</v>
      </c>
      <c r="H46" s="127"/>
      <c r="I46" s="128">
        <f t="shared" si="1"/>
        <v>0</v>
      </c>
    </row>
    <row r="47" spans="2:9" s="12" customFormat="1" ht="19.5" customHeight="1" x14ac:dyDescent="0.2">
      <c r="C47" s="134"/>
      <c r="D47" s="120"/>
      <c r="E47" s="120"/>
      <c r="F47" s="120"/>
      <c r="G47" s="121"/>
      <c r="H47" s="129"/>
      <c r="I47" s="130">
        <f>SUM(I24:I46)</f>
        <v>0</v>
      </c>
    </row>
    <row r="48" spans="2:9" s="12" customFormat="1" ht="19.5" customHeight="1" x14ac:dyDescent="0.2">
      <c r="B48" s="115"/>
      <c r="C48" s="85"/>
      <c r="D48" s="86"/>
      <c r="E48" s="116" t="str">
        <f>Resumo!C38</f>
        <v>2.2 - INFRAESTRUTURA</v>
      </c>
      <c r="F48" s="86"/>
      <c r="G48" s="88"/>
      <c r="H48" s="131"/>
      <c r="I48" s="132"/>
    </row>
    <row r="49" spans="2:9" ht="25.5" x14ac:dyDescent="0.2">
      <c r="B49" s="115" t="s">
        <v>9</v>
      </c>
      <c r="C49" s="78" t="e">
        <f>#REF!</f>
        <v>#REF!</v>
      </c>
      <c r="D49" s="122">
        <f>Resumo!B39</f>
        <v>2001005</v>
      </c>
      <c r="E49" s="50" t="str">
        <f>UPPER(IF($B49="EDIF",VLOOKUP($D49,[1]EDIF!$A$1:$F$3677,2,0),(IF($B49="INFRA",VLOOKUP($D49,[1]INFRA!$A$1:$F$1859,2,0),(IF($B49="SINAPI",VLOOKUP($D49,[1]SINAPI!$A$1:$G$9552,2,0),(IF($B49="CDHU",VLOOKUP($D49,[1]CDHU!$A$1:$G$5122,2,0),(IF($B49="SIEC",VLOOKUP($D49,[1]SIEC!$A$1:$F$5304,2,0),(IF($B49="DER",VLOOKUP($D49,[1]DER!$A$1:$F$3075,2,0),(IF($B49="FDE",VLOOKUP($D49,[1]FDE!$A$1:$F$3289,2,0),(IF($B49="SICRO",VLOOKUP($D49,[1]SICRO!$A$1:$E$7371,2,0)))))))))))))))))</f>
        <v>ESTACA DE CONCRETO MOLDADA NO LOCAL, TIPO "STRAUSS" - ATÉ 20T</v>
      </c>
      <c r="F49" s="46" t="str">
        <f>UPPER(IF($B49="EDIF",VLOOKUP($D49,[1]EDIF!$A$1:$F$3677,3,0),(IF($B49="INFRA",VLOOKUP($D49,[1]INFRA!$A$1:$F$1859,3,0),(IF($B49="SINAPI",VLOOKUP($D49,[1]SINAPI!$A$1:$G$9552,3,0),(IF($B49="CDHU",VLOOKUP($D49,[1]CDHU!$A$1:$G$5122,3,0),(IF($B49="SIEC",VLOOKUP($D49,[1]SIEC!$A$1:$F$5304,3,0),(IF($B49="DER",VLOOKUP($D49,[1]DER!$A$1:$F$2075,3,0),(IF($B49="FDE",VLOOKUP($D49,[1]FDE!$A$1:$F$3289,3,0),(IF($B49="SICRO",VLOOKUP($D49,[1]SICRO!$A$1:$E$7371,3,0)))))))))))))))))</f>
        <v>M</v>
      </c>
      <c r="G49" s="89">
        <f>ORÇ!J132</f>
        <v>140</v>
      </c>
      <c r="H49" s="127"/>
      <c r="I49" s="128">
        <f t="shared" si="1"/>
        <v>0</v>
      </c>
    </row>
    <row r="50" spans="2:9" ht="25.5" x14ac:dyDescent="0.2">
      <c r="B50" s="115" t="s">
        <v>9</v>
      </c>
      <c r="C50" s="78" t="e">
        <f>#REF!</f>
        <v>#REF!</v>
      </c>
      <c r="D50" s="122">
        <f>Resumo!B40</f>
        <v>2001006</v>
      </c>
      <c r="E50" s="50" t="str">
        <f>UPPER(IF($B50="EDIF",VLOOKUP($D50,[1]EDIF!$A$1:$F$3677,2,0),(IF($B50="INFRA",VLOOKUP($D50,[1]INFRA!$A$1:$F$1859,2,0),(IF($B50="SINAPI",VLOOKUP($D50,[1]SINAPI!$A$1:$G$9552,2,0),(IF($B50="CDHU",VLOOKUP($D50,[1]CDHU!$A$1:$G$5122,2,0),(IF($B50="SIEC",VLOOKUP($D50,[1]SIEC!$A$1:$F$5304,2,0),(IF($B50="DER",VLOOKUP($D50,[1]DER!$A$1:$F$3075,2,0),(IF($B50="FDE",VLOOKUP($D50,[1]FDE!$A$1:$F$3289,2,0),(IF($B50="SICRO",VLOOKUP($D50,[1]SICRO!$A$1:$E$7371,2,0)))))))))))))))))</f>
        <v>ESTACA DE CONCRETO MOLDADA NO LOCAL, TIPO "STRAUSS" - ATÉ 30T</v>
      </c>
      <c r="F50" s="46" t="str">
        <f>UPPER(IF($B50="EDIF",VLOOKUP($D50,[1]EDIF!$A$1:$F$3677,3,0),(IF($B50="INFRA",VLOOKUP($D50,[1]INFRA!$A$1:$F$1859,3,0),(IF($B50="SINAPI",VLOOKUP($D50,[1]SINAPI!$A$1:$G$9552,3,0),(IF($B50="CDHU",VLOOKUP($D50,[1]CDHU!$A$1:$G$5122,3,0),(IF($B50="SIEC",VLOOKUP($D50,[1]SIEC!$A$1:$F$5304,3,0),(IF($B50="DER",VLOOKUP($D50,[1]DER!$A$1:$F$2075,3,0),(IF($B50="FDE",VLOOKUP($D50,[1]FDE!$A$1:$F$3289,3,0),(IF($B50="SICRO",VLOOKUP($D50,[1]SICRO!$A$1:$E$7371,3,0)))))))))))))))))</f>
        <v>M</v>
      </c>
      <c r="G50" s="89">
        <f>ORÇ!J135</f>
        <v>430</v>
      </c>
      <c r="H50" s="127"/>
      <c r="I50" s="128">
        <f t="shared" si="1"/>
        <v>0</v>
      </c>
    </row>
    <row r="51" spans="2:9" ht="25.5" x14ac:dyDescent="0.2">
      <c r="B51" s="115" t="s">
        <v>9</v>
      </c>
      <c r="C51" s="78" t="e">
        <f>#REF!</f>
        <v>#REF!</v>
      </c>
      <c r="D51" s="122">
        <f>Resumo!B41</f>
        <v>2001007</v>
      </c>
      <c r="E51" s="50" t="str">
        <f>UPPER(IF($B51="EDIF",VLOOKUP($D51,[1]EDIF!$A$1:$F$3677,2,0),(IF($B51="INFRA",VLOOKUP($D51,[1]INFRA!$A$1:$F$1859,2,0),(IF($B51="SINAPI",VLOOKUP($D51,[1]SINAPI!$A$1:$G$9552,2,0),(IF($B51="CDHU",VLOOKUP($D51,[1]CDHU!$A$1:$G$5122,2,0),(IF($B51="SIEC",VLOOKUP($D51,[1]SIEC!$A$1:$F$5304,2,0),(IF($B51="DER",VLOOKUP($D51,[1]DER!$A$1:$F$3075,2,0),(IF($B51="FDE",VLOOKUP($D51,[1]FDE!$A$1:$F$3289,2,0),(IF($B51="SICRO",VLOOKUP($D51,[1]SICRO!$A$1:$E$7371,2,0)))))))))))))))))</f>
        <v>ESTACA DE CONCRETO MOLDADA NO LOCAL, TIPO "STRAUSS" - ATÉ 40T</v>
      </c>
      <c r="F51" s="46" t="str">
        <f>UPPER(IF($B51="EDIF",VLOOKUP($D51,[1]EDIF!$A$1:$F$3677,3,0),(IF($B51="INFRA",VLOOKUP($D51,[1]INFRA!$A$1:$F$1859,3,0),(IF($B51="SINAPI",VLOOKUP($D51,[1]SINAPI!$A$1:$G$9552,3,0),(IF($B51="CDHU",VLOOKUP($D51,[1]CDHU!$A$1:$G$5122,3,0),(IF($B51="SIEC",VLOOKUP($D51,[1]SIEC!$A$1:$F$5304,3,0),(IF($B51="DER",VLOOKUP($D51,[1]DER!$A$1:$F$2075,3,0),(IF($B51="FDE",VLOOKUP($D51,[1]FDE!$A$1:$F$3289,3,0),(IF($B51="SICRO",VLOOKUP($D51,[1]SICRO!$A$1:$E$7371,3,0)))))))))))))))))</f>
        <v>M</v>
      </c>
      <c r="G51" s="89">
        <f>ORÇ!J138</f>
        <v>310</v>
      </c>
      <c r="H51" s="127"/>
      <c r="I51" s="128">
        <f t="shared" si="1"/>
        <v>0</v>
      </c>
    </row>
    <row r="52" spans="2:9" ht="25.5" x14ac:dyDescent="0.2">
      <c r="B52" s="115" t="s">
        <v>9</v>
      </c>
      <c r="C52" s="78" t="e">
        <f>#REF!</f>
        <v>#REF!</v>
      </c>
      <c r="D52" s="122">
        <f>Resumo!B42</f>
        <v>2002001</v>
      </c>
      <c r="E52" s="50" t="str">
        <f>UPPER(IF($B52="EDIF",VLOOKUP($D52,[1]EDIF!$A$1:$F$3677,2,0),(IF($B52="INFRA",VLOOKUP($D52,[1]INFRA!$A$1:$F$1859,2,0),(IF($B52="SINAPI",VLOOKUP($D52,[1]SINAPI!$A$1:$G$9552,2,0),(IF($B52="CDHU",VLOOKUP($D52,[1]CDHU!$A$1:$G$5122,2,0),(IF($B52="SIEC",VLOOKUP($D52,[1]SIEC!$A$1:$F$5304,2,0),(IF($B52="DER",VLOOKUP($D52,[1]DER!$A$1:$F$3075,2,0),(IF($B52="FDE",VLOOKUP($D52,[1]FDE!$A$1:$F$3289,2,0),(IF($B52="SICRO",VLOOKUP($D52,[1]SICRO!$A$1:$E$7371,2,0)))))))))))))))))</f>
        <v>ESCAVAÇÃO MANUAL COM PROFUNDIDADE IGUAL OU INFERIOR A 1,50M</v>
      </c>
      <c r="F52" s="46" t="str">
        <f>UPPER(IF($B52="EDIF",VLOOKUP($D52,[1]EDIF!$A$1:$F$3677,3,0),(IF($B52="INFRA",VLOOKUP($D52,[1]INFRA!$A$1:$F$1859,3,0),(IF($B52="SINAPI",VLOOKUP($D52,[1]SINAPI!$A$1:$G$9552,3,0),(IF($B52="CDHU",VLOOKUP($D52,[1]CDHU!$A$1:$G$5122,3,0),(IF($B52="SIEC",VLOOKUP($D52,[1]SIEC!$A$1:$F$5304,3,0),(IF($B52="DER",VLOOKUP($D52,[1]DER!$A$1:$F$2075,3,0),(IF($B52="FDE",VLOOKUP($D52,[1]FDE!$A$1:$F$3289,3,0),(IF($B52="SICRO",VLOOKUP($D52,[1]SICRO!$A$1:$E$7371,3,0)))))))))))))))))</f>
        <v>M3</v>
      </c>
      <c r="G52" s="89">
        <v>69.86</v>
      </c>
      <c r="H52" s="127"/>
      <c r="I52" s="128">
        <f t="shared" si="1"/>
        <v>0</v>
      </c>
    </row>
    <row r="53" spans="2:9" ht="25.5" x14ac:dyDescent="0.2">
      <c r="B53" s="115" t="s">
        <v>9</v>
      </c>
      <c r="C53" s="78" t="e">
        <f>#REF!</f>
        <v>#REF!</v>
      </c>
      <c r="D53" s="122">
        <f>Resumo!B43</f>
        <v>2002016</v>
      </c>
      <c r="E53" s="50" t="str">
        <f>UPPER(IF($B53="EDIF",VLOOKUP($D53,[1]EDIF!$A$1:$F$3677,2,0),(IF($B53="INFRA",VLOOKUP($D53,[1]INFRA!$A$1:$F$1859,2,0),(IF($B53="SINAPI",VLOOKUP($D53,[1]SINAPI!$A$1:$G$9552,2,0),(IF($B53="CDHU",VLOOKUP($D53,[1]CDHU!$A$1:$G$5122,2,0),(IF($B53="SIEC",VLOOKUP($D53,[1]SIEC!$A$1:$F$5304,2,0),(IF($B53="DER",VLOOKUP($D53,[1]DER!$A$1:$F$3075,2,0),(IF($B53="FDE",VLOOKUP($D53,[1]FDE!$A$1:$F$3289,2,0),(IF($B53="SICRO",VLOOKUP($D53,[1]SICRO!$A$1:$E$7371,2,0)))))))))))))))))</f>
        <v>LASTRO DE CONCRETO - 150KG CIM/M3</v>
      </c>
      <c r="F53" s="46" t="str">
        <f>UPPER(IF($B53="EDIF",VLOOKUP($D53,[1]EDIF!$A$1:$F$3677,3,0),(IF($B53="INFRA",VLOOKUP($D53,[1]INFRA!$A$1:$F$1859,3,0),(IF($B53="SINAPI",VLOOKUP($D53,[1]SINAPI!$A$1:$G$9552,3,0),(IF($B53="CDHU",VLOOKUP($D53,[1]CDHU!$A$1:$G$5122,3,0),(IF($B53="SIEC",VLOOKUP($D53,[1]SIEC!$A$1:$F$5304,3,0),(IF($B53="DER",VLOOKUP($D53,[1]DER!$A$1:$F$2075,3,0),(IF($B53="FDE",VLOOKUP($D53,[1]FDE!$A$1:$F$3289,3,0),(IF($B53="SICRO",VLOOKUP($D53,[1]SICRO!$A$1:$E$7371,3,0)))))))))))))))))</f>
        <v>M3</v>
      </c>
      <c r="G53" s="89">
        <v>5.61</v>
      </c>
      <c r="H53" s="127"/>
      <c r="I53" s="128">
        <f t="shared" si="1"/>
        <v>0</v>
      </c>
    </row>
    <row r="54" spans="2:9" ht="25.5" x14ac:dyDescent="0.2">
      <c r="B54" s="115" t="s">
        <v>9</v>
      </c>
      <c r="C54" s="78" t="e">
        <f>#REF!</f>
        <v>#REF!</v>
      </c>
      <c r="D54" s="122">
        <f>Resumo!B44</f>
        <v>2003001</v>
      </c>
      <c r="E54" s="50" t="str">
        <f>UPPER(IF($B54="EDIF",VLOOKUP($D54,[1]EDIF!$A$1:$F$3677,2,0),(IF($B54="INFRA",VLOOKUP($D54,[1]INFRA!$A$1:$F$1859,2,0),(IF($B54="SINAPI",VLOOKUP($D54,[1]SINAPI!$A$1:$G$9552,2,0),(IF($B54="CDHU",VLOOKUP($D54,[1]CDHU!$A$1:$G$5122,2,0),(IF($B54="SIEC",VLOOKUP($D54,[1]SIEC!$A$1:$F$5304,2,0),(IF($B54="DER",VLOOKUP($D54,[1]DER!$A$1:$F$3075,2,0),(IF($B54="FDE",VLOOKUP($D54,[1]FDE!$A$1:$F$3289,2,0),(IF($B54="SICRO",VLOOKUP($D54,[1]SICRO!$A$1:$E$7371,2,0)))))))))))))))))</f>
        <v>FORMA COMUM DE TÁBUAS DE PINUS</v>
      </c>
      <c r="F54" s="46" t="str">
        <f>UPPER(IF($B54="EDIF",VLOOKUP($D54,[1]EDIF!$A$1:$F$3677,3,0),(IF($B54="INFRA",VLOOKUP($D54,[1]INFRA!$A$1:$F$1859,3,0),(IF($B54="SINAPI",VLOOKUP($D54,[1]SINAPI!$A$1:$G$9552,3,0),(IF($B54="CDHU",VLOOKUP($D54,[1]CDHU!$A$1:$G$5122,3,0),(IF($B54="SIEC",VLOOKUP($D54,[1]SIEC!$A$1:$F$5304,3,0),(IF($B54="DER",VLOOKUP($D54,[1]DER!$A$1:$F$2075,3,0),(IF($B54="FDE",VLOOKUP($D54,[1]FDE!$A$1:$F$3289,3,0),(IF($B54="SICRO",VLOOKUP($D54,[1]SICRO!$A$1:$E$7371,3,0)))))))))))))))))</f>
        <v>M2</v>
      </c>
      <c r="G54" s="89">
        <v>169.62</v>
      </c>
      <c r="H54" s="127"/>
      <c r="I54" s="128">
        <f t="shared" si="1"/>
        <v>0</v>
      </c>
    </row>
    <row r="55" spans="2:9" ht="25.5" x14ac:dyDescent="0.2">
      <c r="B55" s="115" t="s">
        <v>9</v>
      </c>
      <c r="C55" s="78" t="e">
        <f>#REF!</f>
        <v>#REF!</v>
      </c>
      <c r="D55" s="122">
        <f>Resumo!B45</f>
        <v>2004004</v>
      </c>
      <c r="E55" s="50" t="str">
        <f>UPPER(IF($B55="EDIF",VLOOKUP($D55,[1]EDIF!$A$1:$F$3677,2,0),(IF($B55="INFRA",VLOOKUP($D55,[1]INFRA!$A$1:$F$1859,2,0),(IF($B55="SINAPI",VLOOKUP($D55,[1]SINAPI!$A$1:$G$9552,2,0),(IF($B55="CDHU",VLOOKUP($D55,[1]CDHU!$A$1:$G$5122,2,0),(IF($B55="SIEC",VLOOKUP($D55,[1]SIEC!$A$1:$F$5304,2,0),(IF($B55="DER",VLOOKUP($D55,[1]DER!$A$1:$F$3075,2,0),(IF($B55="FDE",VLOOKUP($D55,[1]FDE!$A$1:$F$3289,2,0),(IF($B55="SICRO",VLOOKUP($D55,[1]SICRO!$A$1:$E$7371,2,0)))))))))))))))))</f>
        <v>ARMADURA EM AÇO CA-50</v>
      </c>
      <c r="F55" s="46" t="str">
        <f>UPPER(IF($B55="EDIF",VLOOKUP($D55,[1]EDIF!$A$1:$F$3677,3,0),(IF($B55="INFRA",VLOOKUP($D55,[1]INFRA!$A$1:$F$1859,3,0),(IF($B55="SINAPI",VLOOKUP($D55,[1]SINAPI!$A$1:$G$9552,3,0),(IF($B55="CDHU",VLOOKUP($D55,[1]CDHU!$A$1:$G$5122,3,0),(IF($B55="SIEC",VLOOKUP($D55,[1]SIEC!$A$1:$F$5304,3,0),(IF($B55="DER",VLOOKUP($D55,[1]DER!$A$1:$F$2075,3,0),(IF($B55="FDE",VLOOKUP($D55,[1]FDE!$A$1:$F$3289,3,0),(IF($B55="SICRO",VLOOKUP($D55,[1]SICRO!$A$1:$E$7371,3,0)))))))))))))))))</f>
        <v>KG</v>
      </c>
      <c r="G55" s="89">
        <v>2713.6</v>
      </c>
      <c r="H55" s="127"/>
      <c r="I55" s="128">
        <f t="shared" si="1"/>
        <v>0</v>
      </c>
    </row>
    <row r="56" spans="2:9" ht="25.5" x14ac:dyDescent="0.2">
      <c r="B56" s="115" t="s">
        <v>9</v>
      </c>
      <c r="C56" s="78" t="e">
        <f>#REF!</f>
        <v>#REF!</v>
      </c>
      <c r="D56" s="122">
        <f>Resumo!B46</f>
        <v>2004007</v>
      </c>
      <c r="E56" s="50" t="str">
        <f>UPPER(IF($B56="EDIF",VLOOKUP($D56,[1]EDIF!$A$1:$F$3677,2,0),(IF($B56="INFRA",VLOOKUP($D56,[1]INFRA!$A$1:$F$1859,2,0),(IF($B56="SINAPI",VLOOKUP($D56,[1]SINAPI!$A$1:$G$9552,2,0),(IF($B56="CDHU",VLOOKUP($D56,[1]CDHU!$A$1:$G$5122,2,0),(IF($B56="SIEC",VLOOKUP($D56,[1]SIEC!$A$1:$F$5304,2,0),(IF($B56="DER",VLOOKUP($D56,[1]DER!$A$1:$F$3075,2,0),(IF($B56="FDE",VLOOKUP($D56,[1]FDE!$A$1:$F$3289,2,0),(IF($B56="SICRO",VLOOKUP($D56,[1]SICRO!$A$1:$E$7371,2,0)))))))))))))))))</f>
        <v>ARMADURA EM AÇO CA-60</v>
      </c>
      <c r="F56" s="46" t="str">
        <f>UPPER(IF($B56="EDIF",VLOOKUP($D56,[1]EDIF!$A$1:$F$3677,3,0),(IF($B56="INFRA",VLOOKUP($D56,[1]INFRA!$A$1:$F$1859,3,0),(IF($B56="SINAPI",VLOOKUP($D56,[1]SINAPI!$A$1:$G$9552,3,0),(IF($B56="CDHU",VLOOKUP($D56,[1]CDHU!$A$1:$G$5122,3,0),(IF($B56="SIEC",VLOOKUP($D56,[1]SIEC!$A$1:$F$5304,3,0),(IF($B56="DER",VLOOKUP($D56,[1]DER!$A$1:$F$2075,3,0),(IF($B56="FDE",VLOOKUP($D56,[1]FDE!$A$1:$F$3289,3,0),(IF($B56="SICRO",VLOOKUP($D56,[1]SICRO!$A$1:$E$7371,3,0)))))))))))))))))</f>
        <v>KG</v>
      </c>
      <c r="G56" s="89">
        <v>678.4</v>
      </c>
      <c r="H56" s="127"/>
      <c r="I56" s="128">
        <f t="shared" si="1"/>
        <v>0</v>
      </c>
    </row>
    <row r="57" spans="2:9" ht="25.5" x14ac:dyDescent="0.2">
      <c r="B57" s="115" t="s">
        <v>9</v>
      </c>
      <c r="C57" s="78" t="e">
        <f>#REF!</f>
        <v>#REF!</v>
      </c>
      <c r="D57" s="122">
        <f>Resumo!B47</f>
        <v>2005010</v>
      </c>
      <c r="E57" s="50" t="str">
        <f>UPPER(IF($B57="EDIF",VLOOKUP($D57,[1]EDIF!$A$1:$F$3677,2,0),(IF($B57="INFRA",VLOOKUP($D57,[1]INFRA!$A$1:$F$1859,2,0),(IF($B57="SINAPI",VLOOKUP($D57,[1]SINAPI!$A$1:$G$9552,2,0),(IF($B57="CDHU",VLOOKUP($D57,[1]CDHU!$A$1:$G$5122,2,0),(IF($B57="SIEC",VLOOKUP($D57,[1]SIEC!$A$1:$F$5304,2,0),(IF($B57="DER",VLOOKUP($D57,[1]DER!$A$1:$F$3075,2,0),(IF($B57="FDE",VLOOKUP($D57,[1]FDE!$A$1:$F$3289,2,0),(IF($B57="SICRO",VLOOKUP($D57,[1]SICRO!$A$1:$E$7371,2,0)))))))))))))))))</f>
        <v>CONCRETO FCK=25MPA - USINADO</v>
      </c>
      <c r="F57" s="46" t="str">
        <f>UPPER(IF($B57="EDIF",VLOOKUP($D57,[1]EDIF!$A$1:$F$3677,3,0),(IF($B57="INFRA",VLOOKUP($D57,[1]INFRA!$A$1:$F$1859,3,0),(IF($B57="SINAPI",VLOOKUP($D57,[1]SINAPI!$A$1:$G$9552,3,0),(IF($B57="CDHU",VLOOKUP($D57,[1]CDHU!$A$1:$G$5122,3,0),(IF($B57="SIEC",VLOOKUP($D57,[1]SIEC!$A$1:$F$5304,3,0),(IF($B57="DER",VLOOKUP($D57,[1]DER!$A$1:$F$2075,3,0),(IF($B57="FDE",VLOOKUP($D57,[1]FDE!$A$1:$F$3289,3,0),(IF($B57="SICRO",VLOOKUP($D57,[1]SICRO!$A$1:$E$7371,3,0)))))))))))))))))</f>
        <v>M3</v>
      </c>
      <c r="G57" s="89">
        <v>33.92</v>
      </c>
      <c r="H57" s="127"/>
      <c r="I57" s="128">
        <f t="shared" si="1"/>
        <v>0</v>
      </c>
    </row>
    <row r="58" spans="2:9" ht="25.5" x14ac:dyDescent="0.2">
      <c r="B58" s="115" t="s">
        <v>9</v>
      </c>
      <c r="C58" s="78" t="e">
        <f>#REF!</f>
        <v>#REF!</v>
      </c>
      <c r="D58" s="122">
        <f>Resumo!B48</f>
        <v>5001043</v>
      </c>
      <c r="E58" s="50" t="str">
        <f>UPPER(IF($B58="EDIF",VLOOKUP($D58,[1]EDIF!$A$1:$F$3677,2,0),(IF($B58="INFRA",VLOOKUP($D58,[1]INFRA!$A$1:$F$1859,2,0),(IF($B58="SINAPI",VLOOKUP($D58,[1]SINAPI!$A$1:$G$9552,2,0),(IF($B58="CDHU",VLOOKUP($D58,[1]CDHU!$A$1:$G$5122,2,0),(IF($B58="SIEC",VLOOKUP($D58,[1]SIEC!$A$1:$F$5304,2,0),(IF($B58="DER",VLOOKUP($D58,[1]DER!$A$1:$F$3075,2,0),(IF($B58="FDE",VLOOKUP($D58,[1]FDE!$A$1:$F$3289,2,0),(IF($B58="SICRO",VLOOKUP($D58,[1]SICRO!$A$1:$E$7371,2,0)))))))))))))))))</f>
        <v>PINTURA PROTETORA COM TINTA BETUMINOSA (PARA  ARGAMASSA IMPERMEÁVEL) - 2 DEMÃOS</v>
      </c>
      <c r="F58" s="46" t="str">
        <f>UPPER(IF($B58="EDIF",VLOOKUP($D58,[1]EDIF!$A$1:$F$3677,3,0),(IF($B58="INFRA",VLOOKUP($D58,[1]INFRA!$A$1:$F$1859,3,0),(IF($B58="SINAPI",VLOOKUP($D58,[1]SINAPI!$A$1:$G$9552,3,0),(IF($B58="CDHU",VLOOKUP($D58,[1]CDHU!$A$1:$G$5122,3,0),(IF($B58="SIEC",VLOOKUP($D58,[1]SIEC!$A$1:$F$5304,3,0),(IF($B58="DER",VLOOKUP($D58,[1]DER!$A$1:$F$2075,3,0),(IF($B58="FDE",VLOOKUP($D58,[1]FDE!$A$1:$F$3289,3,0),(IF($B58="SICRO",VLOOKUP($D58,[1]SICRO!$A$1:$E$7371,3,0)))))))))))))))))</f>
        <v>M2</v>
      </c>
      <c r="G58" s="89">
        <v>305.32</v>
      </c>
      <c r="H58" s="127"/>
      <c r="I58" s="128">
        <f t="shared" si="1"/>
        <v>0</v>
      </c>
    </row>
    <row r="59" spans="2:9" s="12" customFormat="1" ht="19.5" customHeight="1" x14ac:dyDescent="0.2">
      <c r="C59" s="134"/>
      <c r="D59" s="120"/>
      <c r="E59" s="120"/>
      <c r="F59" s="120"/>
      <c r="G59" s="121"/>
      <c r="H59" s="129"/>
      <c r="I59" s="130">
        <f>SUM(I48:I58)</f>
        <v>0</v>
      </c>
    </row>
    <row r="60" spans="2:9" s="12" customFormat="1" ht="19.5" customHeight="1" x14ac:dyDescent="0.2">
      <c r="B60" s="115"/>
      <c r="C60" s="85"/>
      <c r="D60" s="86"/>
      <c r="E60" s="116" t="str">
        <f>Resumo!C49</f>
        <v>2.3 - SUPRA-ESTRUTURA</v>
      </c>
      <c r="F60" s="86"/>
      <c r="G60" s="88"/>
      <c r="H60" s="131"/>
      <c r="I60" s="132"/>
    </row>
    <row r="61" spans="2:9" ht="25.5" x14ac:dyDescent="0.2">
      <c r="B61" s="115" t="s">
        <v>9</v>
      </c>
      <c r="C61" s="78" t="e">
        <f>#REF!</f>
        <v>#REF!</v>
      </c>
      <c r="D61" s="122">
        <f>Resumo!B50</f>
        <v>3001001</v>
      </c>
      <c r="E61" s="50" t="str">
        <f>UPPER(IF($B61="EDIF",VLOOKUP($D61,[1]EDIF!$A$1:$F$3677,2,0),(IF($B61="INFRA",VLOOKUP($D61,[1]INFRA!$A$1:$F$1859,2,0),(IF($B61="SINAPI",VLOOKUP($D61,[1]SINAPI!$A$1:$G$9552,2,0),(IF($B61="CDHU",VLOOKUP($D61,[1]CDHU!$A$1:$G$5122,2,0),(IF($B61="SIEC",VLOOKUP($D61,[1]SIEC!$A$1:$F$5304,2,0),(IF($B61="DER",VLOOKUP($D61,[1]DER!$A$1:$F$3075,2,0),(IF($B61="FDE",VLOOKUP($D61,[1]FDE!$A$1:$F$3289,2,0),(IF($B61="SICRO",VLOOKUP($D61,[1]SICRO!$A$1:$E$7371,2,0)))))))))))))))))</f>
        <v>FORMA COMUM DE TÁBUAS DE PINUS - PLANA</v>
      </c>
      <c r="F61" s="46" t="str">
        <f>UPPER(IF($B61="EDIF",VLOOKUP($D61,[1]EDIF!$A$1:$F$3677,3,0),(IF($B61="INFRA",VLOOKUP($D61,[1]INFRA!$A$1:$F$1859,3,0),(IF($B61="SINAPI",VLOOKUP($D61,[1]SINAPI!$A$1:$G$9552,3,0),(IF($B61="CDHU",VLOOKUP($D61,[1]CDHU!$A$1:$G$5122,3,0),(IF($B61="SIEC",VLOOKUP($D61,[1]SIEC!$A$1:$F$5304,3,0),(IF($B61="DER",VLOOKUP($D61,[1]DER!$A$1:$F$2075,3,0),(IF($B61="FDE",VLOOKUP($D61,[1]FDE!$A$1:$F$3289,3,0),(IF($B61="SICRO",VLOOKUP($D61,[1]SICRO!$A$1:$E$7371,3,0)))))))))))))))))</f>
        <v>M2</v>
      </c>
      <c r="G61" s="89">
        <v>390.96</v>
      </c>
      <c r="H61" s="127"/>
      <c r="I61" s="128">
        <f t="shared" si="1"/>
        <v>0</v>
      </c>
    </row>
    <row r="62" spans="2:9" ht="25.5" x14ac:dyDescent="0.2">
      <c r="B62" s="115" t="s">
        <v>9</v>
      </c>
      <c r="C62" s="78" t="e">
        <f>#REF!</f>
        <v>#REF!</v>
      </c>
      <c r="D62" s="122">
        <f>Resumo!B51</f>
        <v>3001030</v>
      </c>
      <c r="E62" s="50" t="str">
        <f>UPPER(IF($B62="EDIF",VLOOKUP($D62,[1]EDIF!$A$1:$F$3677,2,0),(IF($B62="INFRA",VLOOKUP($D62,[1]INFRA!$A$1:$F$1859,2,0),(IF($B62="SINAPI",VLOOKUP($D62,[1]SINAPI!$A$1:$G$9552,2,0),(IF($B62="CDHU",VLOOKUP($D62,[1]CDHU!$A$1:$G$5122,2,0),(IF($B62="SIEC",VLOOKUP($D62,[1]SIEC!$A$1:$F$5304,2,0),(IF($B62="DER",VLOOKUP($D62,[1]DER!$A$1:$F$3075,2,0),(IF($B62="FDE",VLOOKUP($D62,[1]FDE!$A$1:$F$3289,2,0),(IF($B62="SICRO",VLOOKUP($D62,[1]SICRO!$A$1:$E$7371,2,0)))))))))))))))))</f>
        <v>CIMBRAMENTO PARA ALTURAS ENTRE 3,01M E 7,00M</v>
      </c>
      <c r="F62" s="46" t="str">
        <f>UPPER(IF($B62="EDIF",VLOOKUP($D62,[1]EDIF!$A$1:$F$3677,3,0),(IF($B62="INFRA",VLOOKUP($D62,[1]INFRA!$A$1:$F$1859,3,0),(IF($B62="SINAPI",VLOOKUP($D62,[1]SINAPI!$A$1:$G$9552,3,0),(IF($B62="CDHU",VLOOKUP($D62,[1]CDHU!$A$1:$G$5122,3,0),(IF($B62="SIEC",VLOOKUP($D62,[1]SIEC!$A$1:$F$5304,3,0),(IF($B62="DER",VLOOKUP($D62,[1]DER!$A$1:$F$2075,3,0),(IF($B62="FDE",VLOOKUP($D62,[1]FDE!$A$1:$F$3289,3,0),(IF($B62="SICRO",VLOOKUP($D62,[1]SICRO!$A$1:$E$7371,3,0)))))))))))))))))</f>
        <v>M3</v>
      </c>
      <c r="G62" s="89">
        <v>1537.86</v>
      </c>
      <c r="H62" s="127"/>
      <c r="I62" s="128">
        <f t="shared" si="1"/>
        <v>0</v>
      </c>
    </row>
    <row r="63" spans="2:9" ht="25.5" x14ac:dyDescent="0.2">
      <c r="B63" s="115" t="s">
        <v>9</v>
      </c>
      <c r="C63" s="78" t="e">
        <f>#REF!</f>
        <v>#REF!</v>
      </c>
      <c r="D63" s="122">
        <f>Resumo!B52</f>
        <v>3002004</v>
      </c>
      <c r="E63" s="50" t="str">
        <f>UPPER(IF($B63="EDIF",VLOOKUP($D63,[1]EDIF!$A$1:$F$3677,2,0),(IF($B63="INFRA",VLOOKUP($D63,[1]INFRA!$A$1:$F$1859,2,0),(IF($B63="SINAPI",VLOOKUP($D63,[1]SINAPI!$A$1:$G$9552,2,0),(IF($B63="CDHU",VLOOKUP($D63,[1]CDHU!$A$1:$G$5122,2,0),(IF($B63="SIEC",VLOOKUP($D63,[1]SIEC!$A$1:$F$5304,2,0),(IF($B63="DER",VLOOKUP($D63,[1]DER!$A$1:$F$3075,2,0),(IF($B63="FDE",VLOOKUP($D63,[1]FDE!$A$1:$F$3289,2,0),(IF($B63="SICRO",VLOOKUP($D63,[1]SICRO!$A$1:$E$7371,2,0)))))))))))))))))</f>
        <v>ARMADURA EM AÇO CA-50</v>
      </c>
      <c r="F63" s="46" t="str">
        <f>UPPER(IF($B63="EDIF",VLOOKUP($D63,[1]EDIF!$A$1:$F$3677,3,0),(IF($B63="INFRA",VLOOKUP($D63,[1]INFRA!$A$1:$F$1859,3,0),(IF($B63="SINAPI",VLOOKUP($D63,[1]SINAPI!$A$1:$G$9552,3,0),(IF($B63="CDHU",VLOOKUP($D63,[1]CDHU!$A$1:$G$5122,3,0),(IF($B63="SIEC",VLOOKUP($D63,[1]SIEC!$A$1:$F$5304,3,0),(IF($B63="DER",VLOOKUP($D63,[1]DER!$A$1:$F$2075,3,0),(IF($B63="FDE",VLOOKUP($D63,[1]FDE!$A$1:$F$3289,3,0),(IF($B63="SICRO",VLOOKUP($D63,[1]SICRO!$A$1:$E$7371,3,0)))))))))))))))))</f>
        <v>KG</v>
      </c>
      <c r="G63" s="89">
        <v>4318.3999999999996</v>
      </c>
      <c r="H63" s="127"/>
      <c r="I63" s="128">
        <f t="shared" si="1"/>
        <v>0</v>
      </c>
    </row>
    <row r="64" spans="2:9" ht="25.5" x14ac:dyDescent="0.2">
      <c r="B64" s="115" t="s">
        <v>9</v>
      </c>
      <c r="C64" s="78" t="e">
        <f>#REF!</f>
        <v>#REF!</v>
      </c>
      <c r="D64" s="122">
        <f>Resumo!B53</f>
        <v>3002007</v>
      </c>
      <c r="E64" s="50" t="str">
        <f>UPPER(IF($B64="EDIF",VLOOKUP($D64,[1]EDIF!$A$1:$F$3677,2,0),(IF($B64="INFRA",VLOOKUP($D64,[1]INFRA!$A$1:$F$1859,2,0),(IF($B64="SINAPI",VLOOKUP($D64,[1]SINAPI!$A$1:$G$9552,2,0),(IF($B64="CDHU",VLOOKUP($D64,[1]CDHU!$A$1:$G$5122,2,0),(IF($B64="SIEC",VLOOKUP($D64,[1]SIEC!$A$1:$F$5304,2,0),(IF($B64="DER",VLOOKUP($D64,[1]DER!$A$1:$F$3075,2,0),(IF($B64="FDE",VLOOKUP($D64,[1]FDE!$A$1:$F$3289,2,0),(IF($B64="SICRO",VLOOKUP($D64,[1]SICRO!$A$1:$E$7371,2,0)))))))))))))))))</f>
        <v>ARMADURA EM AÇO CA-60</v>
      </c>
      <c r="F64" s="46" t="str">
        <f>UPPER(IF($B64="EDIF",VLOOKUP($D64,[1]EDIF!$A$1:$F$3677,3,0),(IF($B64="INFRA",VLOOKUP($D64,[1]INFRA!$A$1:$F$1859,3,0),(IF($B64="SINAPI",VLOOKUP($D64,[1]SINAPI!$A$1:$G$9552,3,0),(IF($B64="CDHU",VLOOKUP($D64,[1]CDHU!$A$1:$G$5122,3,0),(IF($B64="SIEC",VLOOKUP($D64,[1]SIEC!$A$1:$F$5304,3,0),(IF($B64="DER",VLOOKUP($D64,[1]DER!$A$1:$F$2075,3,0),(IF($B64="FDE",VLOOKUP($D64,[1]FDE!$A$1:$F$3289,3,0),(IF($B64="SICRO",VLOOKUP($D64,[1]SICRO!$A$1:$E$7371,3,0)))))))))))))))))</f>
        <v>KG</v>
      </c>
      <c r="G64" s="89">
        <v>1079.5999999999999</v>
      </c>
      <c r="H64" s="127"/>
      <c r="I64" s="128">
        <f t="shared" si="1"/>
        <v>0</v>
      </c>
    </row>
    <row r="65" spans="2:9" ht="25.5" x14ac:dyDescent="0.2">
      <c r="B65" s="115" t="s">
        <v>9</v>
      </c>
      <c r="C65" s="78" t="e">
        <f>#REF!</f>
        <v>#REF!</v>
      </c>
      <c r="D65" s="122">
        <f>Resumo!B54</f>
        <v>3003017</v>
      </c>
      <c r="E65" s="50" t="str">
        <f>UPPER(IF($B65="EDIF",VLOOKUP($D65,[1]EDIF!$A$1:$F$3677,2,0),(IF($B65="INFRA",VLOOKUP($D65,[1]INFRA!$A$1:$F$1859,2,0),(IF($B65="SINAPI",VLOOKUP($D65,[1]SINAPI!$A$1:$G$9552,2,0),(IF($B65="CDHU",VLOOKUP($D65,[1]CDHU!$A$1:$G$5122,2,0),(IF($B65="SIEC",VLOOKUP($D65,[1]SIEC!$A$1:$F$5304,2,0),(IF($B65="DER",VLOOKUP($D65,[1]DER!$A$1:$F$3075,2,0),(IF($B65="FDE",VLOOKUP($D65,[1]FDE!$A$1:$F$3289,2,0),(IF($B65="SICRO",VLOOKUP($D65,[1]SICRO!$A$1:$E$7371,2,0)))))))))))))))))</f>
        <v>CONCRETO FCK = 25,0MPA - USINADO</v>
      </c>
      <c r="F65" s="46" t="str">
        <f>UPPER(IF($B65="EDIF",VLOOKUP($D65,[1]EDIF!$A$1:$F$3677,3,0),(IF($B65="INFRA",VLOOKUP($D65,[1]INFRA!$A$1:$F$1859,3,0),(IF($B65="SINAPI",VLOOKUP($D65,[1]SINAPI!$A$1:$G$9552,3,0),(IF($B65="CDHU",VLOOKUP($D65,[1]CDHU!$A$1:$G$5122,3,0),(IF($B65="SIEC",VLOOKUP($D65,[1]SIEC!$A$1:$F$5304,3,0),(IF($B65="DER",VLOOKUP($D65,[1]DER!$A$1:$F$2075,3,0),(IF($B65="FDE",VLOOKUP($D65,[1]FDE!$A$1:$F$3289,3,0),(IF($B65="SICRO",VLOOKUP($D65,[1]SICRO!$A$1:$E$7371,3,0)))))))))))))))))</f>
        <v>M3</v>
      </c>
      <c r="G65" s="89">
        <v>53.98</v>
      </c>
      <c r="H65" s="127"/>
      <c r="I65" s="128">
        <f t="shared" si="1"/>
        <v>0</v>
      </c>
    </row>
    <row r="66" spans="2:9" ht="25.5" x14ac:dyDescent="0.2">
      <c r="B66" s="115" t="s">
        <v>9</v>
      </c>
      <c r="C66" s="78" t="e">
        <f>#REF!</f>
        <v>#REF!</v>
      </c>
      <c r="D66" s="122">
        <f>Resumo!B55</f>
        <v>3004021</v>
      </c>
      <c r="E66" s="50" t="str">
        <f>UPPER(IF($B66="EDIF",VLOOKUP($D66,[1]EDIF!$A$1:$F$3677,2,0),(IF($B66="INFRA",VLOOKUP($D66,[1]INFRA!$A$1:$F$1859,2,0),(IF($B66="SINAPI",VLOOKUP($D66,[1]SINAPI!$A$1:$G$9552,2,0),(IF($B66="CDHU",VLOOKUP($D66,[1]CDHU!$A$1:$G$5122,2,0),(IF($B66="SIEC",VLOOKUP($D66,[1]SIEC!$A$1:$F$5304,2,0),(IF($B66="DER",VLOOKUP($D66,[1]DER!$A$1:$F$3075,2,0),(IF($B66="FDE",VLOOKUP($D66,[1]FDE!$A$1:$F$3289,2,0),(IF($B66="SICRO",VLOOKUP($D66,[1]SICRO!$A$1:$E$7371,2,0)))))))))))))))))</f>
        <v>LAJE MISTA TRELIÇADA H-12CM COM CAPEAMENTO 4CM (16CM)</v>
      </c>
      <c r="F66" s="46" t="str">
        <f>UPPER(IF($B66="EDIF",VLOOKUP($D66,[1]EDIF!$A$1:$F$3677,3,0),(IF($B66="INFRA",VLOOKUP($D66,[1]INFRA!$A$1:$F$1859,3,0),(IF($B66="SINAPI",VLOOKUP($D66,[1]SINAPI!$A$1:$G$9552,3,0),(IF($B66="CDHU",VLOOKUP($D66,[1]CDHU!$A$1:$G$5122,3,0),(IF($B66="SIEC",VLOOKUP($D66,[1]SIEC!$A$1:$F$5304,3,0),(IF($B66="DER",VLOOKUP($D66,[1]DER!$A$1:$F$2075,3,0),(IF($B66="FDE",VLOOKUP($D66,[1]FDE!$A$1:$F$3289,3,0),(IF($B66="SICRO",VLOOKUP($D66,[1]SICRO!$A$1:$E$7371,3,0)))))))))))))))))</f>
        <v>M2</v>
      </c>
      <c r="G66" s="89">
        <v>496.09</v>
      </c>
      <c r="H66" s="127"/>
      <c r="I66" s="128">
        <f t="shared" si="1"/>
        <v>0</v>
      </c>
    </row>
    <row r="67" spans="2:9" ht="25.5" x14ac:dyDescent="0.2">
      <c r="B67" s="115" t="s">
        <v>9</v>
      </c>
      <c r="C67" s="78" t="e">
        <f>#REF!</f>
        <v>#REF!</v>
      </c>
      <c r="D67" s="122">
        <f>Resumo!B56</f>
        <v>5001040</v>
      </c>
      <c r="E67" s="50" t="str">
        <f>UPPER(IF($B67="EDIF",VLOOKUP($D67,[1]EDIF!$A$1:$F$3677,2,0),(IF($B67="INFRA",VLOOKUP($D67,[1]INFRA!$A$1:$F$1859,2,0),(IF($B67="SINAPI",VLOOKUP($D67,[1]SINAPI!$A$1:$G$9552,2,0),(IF($B67="CDHU",VLOOKUP($D67,[1]CDHU!$A$1:$G$5122,2,0),(IF($B67="SIEC",VLOOKUP($D67,[1]SIEC!$A$1:$F$5304,2,0),(IF($B67="DER",VLOOKUP($D67,[1]DER!$A$1:$F$3075,2,0),(IF($B67="FDE",VLOOKUP($D67,[1]FDE!$A$1:$F$3289,2,0),(IF($B67="SICRO",VLOOKUP($D67,[1]SICRO!$A$1:$E$7371,2,0)))))))))))))))))</f>
        <v>REGULARIZAÇÃO COM ARGAMASSA DE CIMENTO E AREIA - TRAÇO 1:3, ESPESSURA MÉDIA 30MM</v>
      </c>
      <c r="F67" s="46" t="str">
        <f>UPPER(IF($B67="EDIF",VLOOKUP($D67,[1]EDIF!$A$1:$F$3677,3,0),(IF($B67="INFRA",VLOOKUP($D67,[1]INFRA!$A$1:$F$1859,3,0),(IF($B67="SINAPI",VLOOKUP($D67,[1]SINAPI!$A$1:$G$9552,3,0),(IF($B67="CDHU",VLOOKUP($D67,[1]CDHU!$A$1:$G$5122,3,0),(IF($B67="SIEC",VLOOKUP($D67,[1]SIEC!$A$1:$F$5304,3,0),(IF($B67="DER",VLOOKUP($D67,[1]DER!$A$1:$F$2075,3,0),(IF($B67="FDE",VLOOKUP($D67,[1]FDE!$A$1:$F$3289,3,0),(IF($B67="SICRO",VLOOKUP($D67,[1]SICRO!$A$1:$E$7371,3,0)))))))))))))))))</f>
        <v>M2</v>
      </c>
      <c r="G67" s="89">
        <v>819.34</v>
      </c>
      <c r="H67" s="127"/>
      <c r="I67" s="128">
        <f t="shared" si="1"/>
        <v>0</v>
      </c>
    </row>
    <row r="68" spans="2:9" ht="25.5" x14ac:dyDescent="0.2">
      <c r="B68" s="115" t="s">
        <v>9</v>
      </c>
      <c r="C68" s="78" t="e">
        <f>#REF!</f>
        <v>#REF!</v>
      </c>
      <c r="D68" s="122">
        <f>Resumo!B57</f>
        <v>5001047</v>
      </c>
      <c r="E68" s="50" t="str">
        <f>UPPER(IF($B68="EDIF",VLOOKUP($D68,[1]EDIF!$A$1:$F$3677,2,0),(IF($B68="INFRA",VLOOKUP($D68,[1]INFRA!$A$1:$F$1859,2,0),(IF($B68="SINAPI",VLOOKUP($D68,[1]SINAPI!$A$1:$G$9552,2,0),(IF($B68="CDHU",VLOOKUP($D68,[1]CDHU!$A$1:$G$5122,2,0),(IF($B68="SIEC",VLOOKUP($D68,[1]SIEC!$A$1:$F$5304,2,0),(IF($B68="DER",VLOOKUP($D68,[1]DER!$A$1:$F$3075,2,0),(IF($B68="FDE",VLOOKUP($D68,[1]FDE!$A$1:$F$3289,2,0),(IF($B68="SICRO",VLOOKUP($D68,[1]SICRO!$A$1:$E$7371,2,0)))))))))))))))))</f>
        <v>PROTEÇÃO MECÂNICA COM ARGAMASSA DE CIMENTO E AREIA - TRAÇO 1:7, ESPESSURA MÉDIA 30MM</v>
      </c>
      <c r="F68" s="46" t="str">
        <f>UPPER(IF($B68="EDIF",VLOOKUP($D68,[1]EDIF!$A$1:$F$3677,3,0),(IF($B68="INFRA",VLOOKUP($D68,[1]INFRA!$A$1:$F$1859,3,0),(IF($B68="SINAPI",VLOOKUP($D68,[1]SINAPI!$A$1:$G$9552,3,0),(IF($B68="CDHU",VLOOKUP($D68,[1]CDHU!$A$1:$G$5122,3,0),(IF($B68="SIEC",VLOOKUP($D68,[1]SIEC!$A$1:$F$5304,3,0),(IF($B68="DER",VLOOKUP($D68,[1]DER!$A$1:$F$2075,3,0),(IF($B68="FDE",VLOOKUP($D68,[1]FDE!$A$1:$F$3289,3,0),(IF($B68="SICRO",VLOOKUP($D68,[1]SICRO!$A$1:$E$7371,3,0)))))))))))))))))</f>
        <v>M2</v>
      </c>
      <c r="G68" s="89">
        <v>819.34</v>
      </c>
      <c r="H68" s="127"/>
      <c r="I68" s="128">
        <f t="shared" si="1"/>
        <v>0</v>
      </c>
    </row>
    <row r="69" spans="2:9" ht="25.5" x14ac:dyDescent="0.2">
      <c r="B69" s="115" t="s">
        <v>9</v>
      </c>
      <c r="C69" s="78" t="e">
        <f>#REF!</f>
        <v>#REF!</v>
      </c>
      <c r="D69" s="122">
        <f>Resumo!B58</f>
        <v>5001043</v>
      </c>
      <c r="E69" s="50" t="str">
        <f>UPPER(IF($B69="EDIF",VLOOKUP($D69,[1]EDIF!$A$1:$F$3677,2,0),(IF($B69="INFRA",VLOOKUP($D69,[1]INFRA!$A$1:$F$1859,2,0),(IF($B69="SINAPI",VLOOKUP($D69,[1]SINAPI!$A$1:$G$9552,2,0),(IF($B69="CDHU",VLOOKUP($D69,[1]CDHU!$A$1:$G$5122,2,0),(IF($B69="SIEC",VLOOKUP($D69,[1]SIEC!$A$1:$F$5304,2,0),(IF($B69="DER",VLOOKUP($D69,[1]DER!$A$1:$F$3075,2,0),(IF($B69="FDE",VLOOKUP($D69,[1]FDE!$A$1:$F$3289,2,0),(IF($B69="SICRO",VLOOKUP($D69,[1]SICRO!$A$1:$E$7371,2,0)))))))))))))))))</f>
        <v>PINTURA PROTETORA COM TINTA BETUMINOSA (PARA  ARGAMASSA IMPERMEÁVEL) - 2 DEMÃOS</v>
      </c>
      <c r="F69" s="46" t="str">
        <f>UPPER(IF($B69="EDIF",VLOOKUP($D69,[1]EDIF!$A$1:$F$3677,3,0),(IF($B69="INFRA",VLOOKUP($D69,[1]INFRA!$A$1:$F$1859,3,0),(IF($B69="SINAPI",VLOOKUP($D69,[1]SINAPI!$A$1:$G$9552,3,0),(IF($B69="CDHU",VLOOKUP($D69,[1]CDHU!$A$1:$G$5122,3,0),(IF($B69="SIEC",VLOOKUP($D69,[1]SIEC!$A$1:$F$5304,3,0),(IF($B69="DER",VLOOKUP($D69,[1]DER!$A$1:$F$2075,3,0),(IF($B69="FDE",VLOOKUP($D69,[1]FDE!$A$1:$F$3289,3,0),(IF($B69="SICRO",VLOOKUP($D69,[1]SICRO!$A$1:$E$7371,3,0)))))))))))))))))</f>
        <v>M2</v>
      </c>
      <c r="G69" s="89">
        <v>819.34</v>
      </c>
      <c r="H69" s="127"/>
      <c r="I69" s="128">
        <f t="shared" si="1"/>
        <v>0</v>
      </c>
    </row>
    <row r="70" spans="2:9" s="12" customFormat="1" ht="19.5" customHeight="1" x14ac:dyDescent="0.2">
      <c r="C70" s="134"/>
      <c r="D70" s="120"/>
      <c r="E70" s="120"/>
      <c r="F70" s="120"/>
      <c r="G70" s="121"/>
      <c r="H70" s="129"/>
      <c r="I70" s="130">
        <f>SUM(I60:I69)</f>
        <v>0</v>
      </c>
    </row>
    <row r="71" spans="2:9" s="12" customFormat="1" ht="19.5" customHeight="1" x14ac:dyDescent="0.2">
      <c r="B71" s="115"/>
      <c r="C71" s="85"/>
      <c r="D71" s="86"/>
      <c r="E71" s="116" t="str">
        <f>Resumo!C59</f>
        <v>2.4 - VEDOS</v>
      </c>
      <c r="F71" s="86"/>
      <c r="G71" s="88"/>
      <c r="H71" s="131"/>
      <c r="I71" s="132"/>
    </row>
    <row r="72" spans="2:9" ht="25.5" x14ac:dyDescent="0.2">
      <c r="B72" s="115" t="s">
        <v>9</v>
      </c>
      <c r="C72" s="78" t="e">
        <f>#REF!</f>
        <v>#REF!</v>
      </c>
      <c r="D72" s="122">
        <f>Resumo!B60</f>
        <v>4001041</v>
      </c>
      <c r="E72" s="50" t="str">
        <f>UPPER(IF($B72="EDIF",VLOOKUP($D72,[1]EDIF!$A$1:$F$3677,2,0),(IF($B72="INFRA",VLOOKUP($D72,[1]INFRA!$A$1:$F$1859,2,0),(IF($B72="SINAPI",VLOOKUP($D72,[1]SINAPI!$A$1:$G$9552,2,0),(IF($B72="CDHU",VLOOKUP($D72,[1]CDHU!$A$1:$G$5122,2,0),(IF($B72="SIEC",VLOOKUP($D72,[1]SIEC!$A$1:$F$5304,2,0),(IF($B72="DER",VLOOKUP($D72,[1]DER!$A$1:$F$3075,2,0),(IF($B72="FDE",VLOOKUP($D72,[1]FDE!$A$1:$F$3289,2,0),(IF($B72="SICRO",VLOOKUP($D72,[1]SICRO!$A$1:$E$7371,2,0)))))))))))))))))</f>
        <v>VB.01 - ALVENARIA EM BLOCOS DE CONCRETO 14 X 19 X 39CM</v>
      </c>
      <c r="F72" s="46" t="str">
        <f>UPPER(IF($B72="EDIF",VLOOKUP($D72,[1]EDIF!$A$1:$F$3677,3,0),(IF($B72="INFRA",VLOOKUP($D72,[1]INFRA!$A$1:$F$1859,3,0),(IF($B72="SINAPI",VLOOKUP($D72,[1]SINAPI!$A$1:$G$9552,3,0),(IF($B72="CDHU",VLOOKUP($D72,[1]CDHU!$A$1:$G$5122,3,0),(IF($B72="SIEC",VLOOKUP($D72,[1]SIEC!$A$1:$F$5304,3,0),(IF($B72="DER",VLOOKUP($D72,[1]DER!$A$1:$F$2075,3,0),(IF($B72="FDE",VLOOKUP($D72,[1]FDE!$A$1:$F$3289,3,0),(IF($B72="SICRO",VLOOKUP($D72,[1]SICRO!$A$1:$E$7371,3,0)))))))))))))))))</f>
        <v>M2</v>
      </c>
      <c r="G72" s="149">
        <v>1126.45</v>
      </c>
      <c r="H72" s="150"/>
      <c r="I72" s="151">
        <f t="shared" si="1"/>
        <v>0</v>
      </c>
    </row>
    <row r="73" spans="2:9" ht="25.5" x14ac:dyDescent="0.2">
      <c r="B73" s="115" t="s">
        <v>9</v>
      </c>
      <c r="C73" s="78" t="e">
        <f>#REF!</f>
        <v>#REF!</v>
      </c>
      <c r="D73" s="122">
        <f>Resumo!B61</f>
        <v>4001098</v>
      </c>
      <c r="E73" s="50" t="str">
        <f>UPPER(IF($B73="EDIF",VLOOKUP($D73,[1]EDIF!$A$1:$F$3677,2,0),(IF($B73="INFRA",VLOOKUP($D73,[1]INFRA!$A$1:$F$1859,2,0),(IF($B73="SINAPI",VLOOKUP($D73,[1]SINAPI!$A$1:$G$9552,2,0),(IF($B73="CDHU",VLOOKUP($D73,[1]CDHU!$A$1:$G$5122,2,0),(IF($B73="SIEC",VLOOKUP($D73,[1]SIEC!$A$1:$F$5304,2,0),(IF($B73="DER",VLOOKUP($D73,[1]DER!$A$1:$F$3075,2,0),(IF($B73="FDE",VLOOKUP($D73,[1]FDE!$A$1:$F$3289,2,0),(IF($B73="SICRO",VLOOKUP($D73,[1]SICRO!$A$1:$E$7371,2,0)))))))))))))))))</f>
        <v>VERGAS, CINTAS E PILARETES DE CONCRETO</v>
      </c>
      <c r="F73" s="46" t="str">
        <f>UPPER(IF($B73="EDIF",VLOOKUP($D73,[1]EDIF!$A$1:$F$3677,3,0),(IF($B73="INFRA",VLOOKUP($D73,[1]INFRA!$A$1:$F$1859,3,0),(IF($B73="SINAPI",VLOOKUP($D73,[1]SINAPI!$A$1:$G$9552,3,0),(IF($B73="CDHU",VLOOKUP($D73,[1]CDHU!$A$1:$G$5122,3,0),(IF($B73="SIEC",VLOOKUP($D73,[1]SIEC!$A$1:$F$5304,3,0),(IF($B73="DER",VLOOKUP($D73,[1]DER!$A$1:$F$2075,3,0),(IF($B73="FDE",VLOOKUP($D73,[1]FDE!$A$1:$F$3289,3,0),(IF($B73="SICRO",VLOOKUP($D73,[1]SICRO!$A$1:$E$7371,3,0)))))))))))))))))</f>
        <v>M3</v>
      </c>
      <c r="G73" s="89">
        <v>2.94</v>
      </c>
      <c r="H73" s="127"/>
      <c r="I73" s="128">
        <f t="shared" si="1"/>
        <v>0</v>
      </c>
    </row>
    <row r="74" spans="2:9" ht="25.5" x14ac:dyDescent="0.2">
      <c r="B74" s="115" t="s">
        <v>9</v>
      </c>
      <c r="C74" s="78" t="e">
        <f>#REF!</f>
        <v>#REF!</v>
      </c>
      <c r="D74" s="122">
        <f>Resumo!B62</f>
        <v>4003030</v>
      </c>
      <c r="E74" s="50" t="str">
        <f>UPPER(IF($B74="EDIF",VLOOKUP($D74,[1]EDIF!$A$1:$F$3677,2,0),(IF($B74="INFRA",VLOOKUP($D74,[1]INFRA!$A$1:$F$1859,2,0),(IF($B74="SINAPI",VLOOKUP($D74,[1]SINAPI!$A$1:$G$9552,2,0),(IF($B74="CDHU",VLOOKUP($D74,[1]CDHU!$A$1:$G$5122,2,0),(IF($B74="SIEC",VLOOKUP($D74,[1]SIEC!$A$1:$F$5304,2,0),(IF($B74="DER",VLOOKUP($D74,[1]DER!$A$1:$F$3075,2,0),(IF($B74="FDE",VLOOKUP($D74,[1]FDE!$A$1:$F$3289,2,0),(IF($B74="SICRO",VLOOKUP($D74,[1]SICRO!$A$1:$E$7371,2,0)))))))))))))))))</f>
        <v>PLACAS DE GRANILITE - 30MM DE ESPESSURA</v>
      </c>
      <c r="F74" s="46" t="str">
        <f>UPPER(IF($B74="EDIF",VLOOKUP($D74,[1]EDIF!$A$1:$F$3677,3,0),(IF($B74="INFRA",VLOOKUP($D74,[1]INFRA!$A$1:$F$1859,3,0),(IF($B74="SINAPI",VLOOKUP($D74,[1]SINAPI!$A$1:$G$9552,3,0),(IF($B74="CDHU",VLOOKUP($D74,[1]CDHU!$A$1:$G$5122,3,0),(IF($B74="SIEC",VLOOKUP($D74,[1]SIEC!$A$1:$F$5304,3,0),(IF($B74="DER",VLOOKUP($D74,[1]DER!$A$1:$F$2075,3,0),(IF($B74="FDE",VLOOKUP($D74,[1]FDE!$A$1:$F$3289,3,0),(IF($B74="SICRO",VLOOKUP($D74,[1]SICRO!$A$1:$E$7371,3,0)))))))))))))))))</f>
        <v>M2</v>
      </c>
      <c r="G74" s="89">
        <v>85.93</v>
      </c>
      <c r="H74" s="127"/>
      <c r="I74" s="128">
        <f t="shared" si="1"/>
        <v>0</v>
      </c>
    </row>
    <row r="75" spans="2:9" ht="38.25" x14ac:dyDescent="0.2">
      <c r="B75" s="115" t="s">
        <v>9</v>
      </c>
      <c r="C75" s="78" t="e">
        <f>#REF!</f>
        <v>#REF!</v>
      </c>
      <c r="D75" s="122">
        <f>Resumo!B63</f>
        <v>4003071</v>
      </c>
      <c r="E75" s="50" t="str">
        <f>UPPER(IF($B75="EDIF",VLOOKUP($D75,[1]EDIF!$A$1:$F$3677,2,0),(IF($B75="INFRA",VLOOKUP($D75,[1]INFRA!$A$1:$F$1859,2,0),(IF($B75="SINAPI",VLOOKUP($D75,[1]SINAPI!$A$1:$G$9552,2,0),(IF($B75="CDHU",VLOOKUP($D75,[1]CDHU!$A$1:$G$5122,2,0),(IF($B75="SIEC",VLOOKUP($D75,[1]SIEC!$A$1:$F$5304,2,0),(IF($B75="DER",VLOOKUP($D75,[1]DER!$A$1:$F$3075,2,0),(IF($B75="FDE",VLOOKUP($D75,[1]FDE!$A$1:$F$3289,2,0),(IF($B75="SICRO",VLOOKUP($D75,[1]SICRO!$A$1:$E$7371,2,0)))))))))))))))))</f>
        <v xml:space="preserve"> FORNECIMENTO E INSTALAÇÃO DE PAREDE TIPO DRYWALL DE FACE DUPLA EM GESSO ACARTONADO ST - 1ST 12,5 + 1ST 12,5</v>
      </c>
      <c r="F75" s="46" t="str">
        <f>UPPER(IF($B75="EDIF",VLOOKUP($D75,[1]EDIF!$A$1:$F$3677,3,0),(IF($B75="INFRA",VLOOKUP($D75,[1]INFRA!$A$1:$F$1859,3,0),(IF($B75="SINAPI",VLOOKUP($D75,[1]SINAPI!$A$1:$G$9552,3,0),(IF($B75="CDHU",VLOOKUP($D75,[1]CDHU!$A$1:$G$5122,3,0),(IF($B75="SIEC",VLOOKUP($D75,[1]SIEC!$A$1:$F$5304,3,0),(IF($B75="DER",VLOOKUP($D75,[1]DER!$A$1:$F$2075,3,0),(IF($B75="FDE",VLOOKUP($D75,[1]FDE!$A$1:$F$3289,3,0),(IF($B75="SICRO",VLOOKUP($D75,[1]SICRO!$A$1:$E$7371,3,0)))))))))))))))))</f>
        <v>M2</v>
      </c>
      <c r="G75" s="89">
        <v>43.09</v>
      </c>
      <c r="H75" s="127"/>
      <c r="I75" s="128">
        <f t="shared" si="1"/>
        <v>0</v>
      </c>
    </row>
    <row r="76" spans="2:9" ht="25.5" x14ac:dyDescent="0.2">
      <c r="B76" s="115" t="s">
        <v>9</v>
      </c>
      <c r="C76" s="78" t="e">
        <f>#REF!</f>
        <v>#REF!</v>
      </c>
      <c r="D76" s="122">
        <f>Resumo!B64</f>
        <v>4003074</v>
      </c>
      <c r="E76" s="50" t="str">
        <f>UPPER(IF($B76="EDIF",VLOOKUP($D76,[1]EDIF!$A$1:$F$3677,2,0),(IF($B76="INFRA",VLOOKUP($D76,[1]INFRA!$A$1:$F$1859,2,0),(IF($B76="SINAPI",VLOOKUP($D76,[1]SINAPI!$A$1:$G$9552,2,0),(IF($B76="CDHU",VLOOKUP($D76,[1]CDHU!$A$1:$G$5122,2,0),(IF($B76="SIEC",VLOOKUP($D76,[1]SIEC!$A$1:$F$5304,2,0),(IF($B76="DER",VLOOKUP($D76,[1]DER!$A$1:$F$3075,2,0),(IF($B76="FDE",VLOOKUP($D76,[1]FDE!$A$1:$F$3289,2,0),(IF($B76="SICRO",VLOOKUP($D76,[1]SICRO!$A$1:$E$7371,2,0)))))))))))))))))</f>
        <v xml:space="preserve"> ISOLAMENTO ACÚSTICO PARA SISTEMA DE DRYWALL</v>
      </c>
      <c r="F76" s="46" t="str">
        <f>UPPER(IF($B76="EDIF",VLOOKUP($D76,[1]EDIF!$A$1:$F$3677,3,0),(IF($B76="INFRA",VLOOKUP($D76,[1]INFRA!$A$1:$F$1859,3,0),(IF($B76="SINAPI",VLOOKUP($D76,[1]SINAPI!$A$1:$G$9552,3,0),(IF($B76="CDHU",VLOOKUP($D76,[1]CDHU!$A$1:$G$5122,3,0),(IF($B76="SIEC",VLOOKUP($D76,[1]SIEC!$A$1:$F$5304,3,0),(IF($B76="DER",VLOOKUP($D76,[1]DER!$A$1:$F$2075,3,0),(IF($B76="FDE",VLOOKUP($D76,[1]FDE!$A$1:$F$3289,3,0),(IF($B76="SICRO",VLOOKUP($D76,[1]SICRO!$A$1:$E$7371,3,0)))))))))))))))))</f>
        <v>M2</v>
      </c>
      <c r="G76" s="89">
        <v>43.09</v>
      </c>
      <c r="H76" s="127"/>
      <c r="I76" s="128">
        <f t="shared" si="1"/>
        <v>0</v>
      </c>
    </row>
    <row r="77" spans="2:9" s="12" customFormat="1" ht="19.5" customHeight="1" x14ac:dyDescent="0.2">
      <c r="C77" s="134"/>
      <c r="D77" s="120"/>
      <c r="E77" s="120"/>
      <c r="F77" s="120"/>
      <c r="G77" s="121"/>
      <c r="H77" s="129"/>
      <c r="I77" s="130">
        <f>SUM(I71:I76)</f>
        <v>0</v>
      </c>
    </row>
    <row r="78" spans="2:9" s="12" customFormat="1" ht="19.5" customHeight="1" x14ac:dyDescent="0.2">
      <c r="B78" s="115"/>
      <c r="C78" s="85"/>
      <c r="D78" s="86"/>
      <c r="E78" s="116" t="str">
        <f>Resumo!C65</f>
        <v>2.5 - COBERTURA</v>
      </c>
      <c r="F78" s="86"/>
      <c r="G78" s="88"/>
      <c r="H78" s="131"/>
      <c r="I78" s="132"/>
    </row>
    <row r="79" spans="2:9" ht="25.5" x14ac:dyDescent="0.2">
      <c r="B79" s="115" t="s">
        <v>9</v>
      </c>
      <c r="C79" s="78" t="e">
        <f>#REF!</f>
        <v>#REF!</v>
      </c>
      <c r="D79" s="122">
        <f>Resumo!B66</f>
        <v>6001016</v>
      </c>
      <c r="E79" s="50" t="str">
        <f>UPPER(IF($B79="EDIF",VLOOKUP($D79,[1]EDIF!$A$1:$F$3677,2,0),(IF($B79="INFRA",VLOOKUP($D79,[1]INFRA!$A$1:$F$1859,2,0),(IF($B79="SINAPI",VLOOKUP($D79,[1]SINAPI!$A$1:$G$9552,2,0),(IF($B79="CDHU",VLOOKUP($D79,[1]CDHU!$A$1:$G$5122,2,0),(IF($B79="SIEC",VLOOKUP($D79,[1]SIEC!$A$1:$F$5304,2,0),(IF($B79="DER",VLOOKUP($D79,[1]DER!$A$1:$F$3075,2,0),(IF($B79="FDE",VLOOKUP($D79,[1]FDE!$A$1:$F$3289,2,0),(IF($B79="SICRO",VLOOKUP($D79,[1]SICRO!$A$1:$E$7371,2,0)))))))))))))))))</f>
        <v>ESTRUTURA COM TESOURAS DE MADEIRA PARA TELHAS ONDULADAS CRFS/AL/PL - VÃOS 7,01 À 10,00M</v>
      </c>
      <c r="F79" s="46" t="str">
        <f>UPPER(IF($B79="EDIF",VLOOKUP($D79,[1]EDIF!$A$1:$F$3677,3,0),(IF($B79="INFRA",VLOOKUP($D79,[1]INFRA!$A$1:$F$1859,3,0),(IF($B79="SINAPI",VLOOKUP($D79,[1]SINAPI!$A$1:$G$9552,3,0),(IF($B79="CDHU",VLOOKUP($D79,[1]CDHU!$A$1:$G$5122,3,0),(IF($B79="SIEC",VLOOKUP($D79,[1]SIEC!$A$1:$F$5304,3,0),(IF($B79="DER",VLOOKUP($D79,[1]DER!$A$1:$F$2075,3,0),(IF($B79="FDE",VLOOKUP($D79,[1]FDE!$A$1:$F$3289,3,0),(IF($B79="SICRO",VLOOKUP($D79,[1]SICRO!$A$1:$E$7371,3,0)))))))))))))))))</f>
        <v>M2</v>
      </c>
      <c r="G79" s="89">
        <v>154.56</v>
      </c>
      <c r="H79" s="127"/>
      <c r="I79" s="128">
        <f t="shared" si="1"/>
        <v>0</v>
      </c>
    </row>
    <row r="80" spans="2:9" ht="25.5" x14ac:dyDescent="0.2">
      <c r="B80" s="115" t="s">
        <v>9</v>
      </c>
      <c r="C80" s="142" t="e">
        <f>#REF!</f>
        <v>#REF!</v>
      </c>
      <c r="D80" s="143">
        <f>Resumo!B67</f>
        <v>6001018</v>
      </c>
      <c r="E80" s="144" t="str">
        <f>UPPER(IF($B80="EDIF",VLOOKUP($D80,[1]EDIF!$A$1:$F$3677,2,0),(IF($B80="INFRA",VLOOKUP($D80,[1]INFRA!$A$1:$F$1859,2,0),(IF($B80="SINAPI",VLOOKUP($D80,[1]SINAPI!$A$1:$G$9552,2,0),(IF($B80="CDHU",VLOOKUP($D80,[1]CDHU!$A$1:$G$5122,2,0),(IF($B80="SIEC",VLOOKUP($D80,[1]SIEC!$A$1:$F$5304,2,0),(IF($B80="DER",VLOOKUP($D80,[1]DER!$A$1:$F$3075,2,0),(IF($B80="FDE",VLOOKUP($D80,[1]FDE!$A$1:$F$3289,2,0),(IF($B80="SICRO",VLOOKUP($D80,[1]SICRO!$A$1:$E$7371,2,0)))))))))))))))))</f>
        <v>ESTRUTURA COM TESOURAS DE MADEIRA PARA TELHAS ONDULADAS CRFS/AL/PL - VÃOS 13,01 À 18,00M</v>
      </c>
      <c r="F80" s="145" t="str">
        <f>UPPER(IF($B80="EDIF",VLOOKUP($D80,[1]EDIF!$A$1:$F$3677,3,0),(IF($B80="INFRA",VLOOKUP($D80,[1]INFRA!$A$1:$F$1859,3,0),(IF($B80="SINAPI",VLOOKUP($D80,[1]SINAPI!$A$1:$G$9552,3,0),(IF($B80="CDHU",VLOOKUP($D80,[1]CDHU!$A$1:$G$5122,3,0),(IF($B80="SIEC",VLOOKUP($D80,[1]SIEC!$A$1:$F$5304,3,0),(IF($B80="DER",VLOOKUP($D80,[1]DER!$A$1:$F$2075,3,0),(IF($B80="FDE",VLOOKUP($D80,[1]FDE!$A$1:$F$3289,3,0),(IF($B80="SICRO",VLOOKUP($D80,[1]SICRO!$A$1:$E$7371,3,0)))))))))))))))))</f>
        <v>M2</v>
      </c>
      <c r="G80" s="146">
        <v>1030.1099999999999</v>
      </c>
      <c r="H80" s="147"/>
      <c r="I80" s="148">
        <f t="shared" ref="I80:I145" si="2">TRUNC(G80*H80,2)</f>
        <v>0</v>
      </c>
    </row>
    <row r="81" spans="2:9" ht="25.5" x14ac:dyDescent="0.2">
      <c r="B81" s="115" t="s">
        <v>9</v>
      </c>
      <c r="C81" s="142" t="e">
        <f>#REF!</f>
        <v>#REF!</v>
      </c>
      <c r="D81" s="143">
        <f>Resumo!B68</f>
        <v>6002003</v>
      </c>
      <c r="E81" s="144" t="str">
        <f>UPPER(IF($B81="EDIF",VLOOKUP($D81,[1]EDIF!$A$1:$F$3677,2,0),(IF($B81="INFRA",VLOOKUP($D81,[1]INFRA!$A$1:$F$1859,2,0),(IF($B81="SINAPI",VLOOKUP($D81,[1]SINAPI!$A$1:$G$9552,2,0),(IF($B81="CDHU",VLOOKUP($D81,[1]CDHU!$A$1:$G$5122,2,0),(IF($B81="SIEC",VLOOKUP($D81,[1]SIEC!$A$1:$F$5304,2,0),(IF($B81="DER",VLOOKUP($D81,[1]DER!$A$1:$F$3075,2,0),(IF($B81="FDE",VLOOKUP($D81,[1]FDE!$A$1:$F$3289,2,0),(IF($B81="SICRO",VLOOKUP($D81,[1]SICRO!$A$1:$E$7371,2,0)))))))))))))))))</f>
        <v>TELHAS DE BARRO COZIDO - PAULISTA</v>
      </c>
      <c r="F81" s="145" t="str">
        <f>UPPER(IF($B81="EDIF",VLOOKUP($D81,[1]EDIF!$A$1:$F$3677,3,0),(IF($B81="INFRA",VLOOKUP($D81,[1]INFRA!$A$1:$F$1859,3,0),(IF($B81="SINAPI",VLOOKUP($D81,[1]SINAPI!$A$1:$G$9552,3,0),(IF($B81="CDHU",VLOOKUP($D81,[1]CDHU!$A$1:$G$5122,3,0),(IF($B81="SIEC",VLOOKUP($D81,[1]SIEC!$A$1:$F$5304,3,0),(IF($B81="DER",VLOOKUP($D81,[1]DER!$A$1:$F$2075,3,0),(IF($B81="FDE",VLOOKUP($D81,[1]FDE!$A$1:$F$3289,3,0),(IF($B81="SICRO",VLOOKUP($D81,[1]SICRO!$A$1:$E$7371,3,0)))))))))))))))))</f>
        <v>M2</v>
      </c>
      <c r="G81" s="146">
        <v>1279.44</v>
      </c>
      <c r="H81" s="147"/>
      <c r="I81" s="148">
        <f t="shared" si="2"/>
        <v>0</v>
      </c>
    </row>
    <row r="82" spans="2:9" ht="25.5" x14ac:dyDescent="0.2">
      <c r="B82" s="115" t="s">
        <v>9</v>
      </c>
      <c r="C82" s="78" t="e">
        <f>#REF!</f>
        <v>#REF!</v>
      </c>
      <c r="D82" s="122">
        <f>Resumo!B69</f>
        <v>6002051</v>
      </c>
      <c r="E82" s="50" t="str">
        <f>UPPER(IF($B82="EDIF",VLOOKUP($D82,[1]EDIF!$A$1:$F$3677,2,0),(IF($B82="INFRA",VLOOKUP($D82,[1]INFRA!$A$1:$F$1859,2,0),(IF($B82="SINAPI",VLOOKUP($D82,[1]SINAPI!$A$1:$G$9552,2,0),(IF($B82="CDHU",VLOOKUP($D82,[1]CDHU!$A$1:$G$5122,2,0),(IF($B82="SIEC",VLOOKUP($D82,[1]SIEC!$A$1:$F$5304,2,0),(IF($B82="DER",VLOOKUP($D82,[1]DER!$A$1:$F$3075,2,0),(IF($B82="FDE",VLOOKUP($D82,[1]FDE!$A$1:$F$3289,2,0),(IF($B82="SICRO",VLOOKUP($D82,[1]SICRO!$A$1:$E$7371,2,0)))))))))))))))))</f>
        <v>CUMEEIRA OU ESPIGÃO PARA TELHAS PAULISTA, PLAN E FRANCESA - BARRO OU VIDRO</v>
      </c>
      <c r="F82" s="46" t="str">
        <f>UPPER(IF($B82="EDIF",VLOOKUP($D82,[1]EDIF!$A$1:$F$3677,3,0),(IF($B82="INFRA",VLOOKUP($D82,[1]INFRA!$A$1:$F$1859,3,0),(IF($B82="SINAPI",VLOOKUP($D82,[1]SINAPI!$A$1:$G$9552,3,0),(IF($B82="CDHU",VLOOKUP($D82,[1]CDHU!$A$1:$G$5122,3,0),(IF($B82="SIEC",VLOOKUP($D82,[1]SIEC!$A$1:$F$5304,3,0),(IF($B82="DER",VLOOKUP($D82,[1]DER!$A$1:$F$2075,3,0),(IF($B82="FDE",VLOOKUP($D82,[1]FDE!$A$1:$F$3289,3,0),(IF($B82="SICRO",VLOOKUP($D82,[1]SICRO!$A$1:$E$7371,3,0)))))))))))))))))</f>
        <v>M</v>
      </c>
      <c r="G82" s="89">
        <v>83.09</v>
      </c>
      <c r="H82" s="127"/>
      <c r="I82" s="128">
        <f t="shared" si="2"/>
        <v>0</v>
      </c>
    </row>
    <row r="83" spans="2:9" s="12" customFormat="1" ht="19.5" customHeight="1" x14ac:dyDescent="0.2">
      <c r="C83" s="134"/>
      <c r="D83" s="120"/>
      <c r="E83" s="120"/>
      <c r="F83" s="120"/>
      <c r="G83" s="121"/>
      <c r="H83" s="129"/>
      <c r="I83" s="130">
        <f>SUM(I78:I82)</f>
        <v>0</v>
      </c>
    </row>
    <row r="84" spans="2:9" s="12" customFormat="1" ht="19.5" customHeight="1" x14ac:dyDescent="0.2">
      <c r="B84" s="115"/>
      <c r="C84" s="85"/>
      <c r="D84" s="86"/>
      <c r="E84" s="116" t="str">
        <f>Resumo!C70</f>
        <v>2.6 - ESQUADRIAS</v>
      </c>
      <c r="F84" s="86"/>
      <c r="G84" s="88"/>
      <c r="H84" s="131"/>
      <c r="I84" s="132"/>
    </row>
    <row r="85" spans="2:9" ht="25.5" x14ac:dyDescent="0.2">
      <c r="B85" s="115" t="s">
        <v>9</v>
      </c>
      <c r="C85" s="78" t="e">
        <f>#REF!</f>
        <v>#REF!</v>
      </c>
      <c r="D85" s="122">
        <f>Resumo!B71</f>
        <v>7001007</v>
      </c>
      <c r="E85" s="50" t="str">
        <f>UPPER(IF($B85="EDIF",VLOOKUP($D85,[1]EDIF!$A$1:$F$3677,2,0),(IF($B85="INFRA",VLOOKUP($D85,[1]INFRA!$A$1:$F$1859,2,0),(IF($B85="SINAPI",VLOOKUP($D85,[1]SINAPI!$A$1:$G$9552,2,0),(IF($B85="CDHU",VLOOKUP($D85,[1]CDHU!$A$1:$G$5122,2,0),(IF($B85="SIEC",VLOOKUP($D85,[1]SIEC!$A$1:$F$5304,2,0),(IF($B85="DER",VLOOKUP($D85,[1]DER!$A$1:$F$3075,2,0),(IF($B85="FDE",VLOOKUP($D85,[1]FDE!$A$1:$F$3289,2,0),(IF($B85="SICRO",VLOOKUP($D85,[1]SICRO!$A$1:$E$7371,2,0)))))))))))))))))</f>
        <v xml:space="preserve"> PM.07 -  PORTA LISA ESPECIAL/ SÓLIDA - 82X210CM</v>
      </c>
      <c r="F85" s="46" t="str">
        <f>UPPER(IF($B85="EDIF",VLOOKUP($D85,[1]EDIF!$A$1:$F$3677,3,0),(IF($B85="INFRA",VLOOKUP($D85,[1]INFRA!$A$1:$F$1859,3,0),(IF($B85="SINAPI",VLOOKUP($D85,[1]SINAPI!$A$1:$G$9552,3,0),(IF($B85="CDHU",VLOOKUP($D85,[1]CDHU!$A$1:$G$5122,3,0),(IF($B85="SIEC",VLOOKUP($D85,[1]SIEC!$A$1:$F$5304,3,0),(IF($B85="DER",VLOOKUP($D85,[1]DER!$A$1:$F$2075,3,0),(IF($B85="FDE",VLOOKUP($D85,[1]FDE!$A$1:$F$3289,3,0),(IF($B85="SICRO",VLOOKUP($D85,[1]SICRO!$A$1:$E$7371,3,0)))))))))))))))))</f>
        <v>UN</v>
      </c>
      <c r="G85" s="89">
        <v>21</v>
      </c>
      <c r="H85" s="127"/>
      <c r="I85" s="128">
        <f t="shared" si="2"/>
        <v>0</v>
      </c>
    </row>
    <row r="86" spans="2:9" ht="25.5" x14ac:dyDescent="0.2">
      <c r="B86" s="115" t="s">
        <v>9</v>
      </c>
      <c r="C86" s="78" t="e">
        <f>#REF!</f>
        <v>#REF!</v>
      </c>
      <c r="D86" s="122">
        <f>Resumo!B72</f>
        <v>7001008</v>
      </c>
      <c r="E86" s="50" t="str">
        <f>UPPER(IF($B86="EDIF",VLOOKUP($D86,[1]EDIF!$A$1:$F$3677,2,0),(IF($B86="INFRA",VLOOKUP($D86,[1]INFRA!$A$1:$F$1859,2,0),(IF($B86="SINAPI",VLOOKUP($D86,[1]SINAPI!$A$1:$G$9552,2,0),(IF($B86="CDHU",VLOOKUP($D86,[1]CDHU!$A$1:$G$5122,2,0),(IF($B86="SIEC",VLOOKUP($D86,[1]SIEC!$A$1:$F$5304,2,0),(IF($B86="DER",VLOOKUP($D86,[1]DER!$A$1:$F$3075,2,0),(IF($B86="FDE",VLOOKUP($D86,[1]FDE!$A$1:$F$3289,2,0),(IF($B86="SICRO",VLOOKUP($D86,[1]SICRO!$A$1:$E$7371,2,0)))))))))))))))))</f>
        <v>PM.08 -  PORTA LISA ESPECIAL/ SÓLIDA - 92X210CM</v>
      </c>
      <c r="F86" s="46" t="str">
        <f>UPPER(IF($B86="EDIF",VLOOKUP($D86,[1]EDIF!$A$1:$F$3677,3,0),(IF($B86="INFRA",VLOOKUP($D86,[1]INFRA!$A$1:$F$1859,3,0),(IF($B86="SINAPI",VLOOKUP($D86,[1]SINAPI!$A$1:$G$9552,3,0),(IF($B86="CDHU",VLOOKUP($D86,[1]CDHU!$A$1:$G$5122,3,0),(IF($B86="SIEC",VLOOKUP($D86,[1]SIEC!$A$1:$F$5304,3,0),(IF($B86="DER",VLOOKUP($D86,[1]DER!$A$1:$F$2075,3,0),(IF($B86="FDE",VLOOKUP($D86,[1]FDE!$A$1:$F$3289,3,0),(IF($B86="SICRO",VLOOKUP($D86,[1]SICRO!$A$1:$E$7371,3,0)))))))))))))))))</f>
        <v>UN</v>
      </c>
      <c r="G86" s="89">
        <v>1</v>
      </c>
      <c r="H86" s="127"/>
      <c r="I86" s="128">
        <f t="shared" si="2"/>
        <v>0</v>
      </c>
    </row>
    <row r="87" spans="2:9" ht="25.5" x14ac:dyDescent="0.2">
      <c r="B87" s="115" t="s">
        <v>9</v>
      </c>
      <c r="C87" s="78" t="e">
        <f>#REF!</f>
        <v>#REF!</v>
      </c>
      <c r="D87" s="122">
        <f>Resumo!B73</f>
        <v>7001011</v>
      </c>
      <c r="E87" s="50" t="str">
        <f>UPPER(IF($B87="EDIF",VLOOKUP($D87,[1]EDIF!$A$1:$F$3677,2,0),(IF($B87="INFRA",VLOOKUP($D87,[1]INFRA!$A$1:$F$1859,2,0),(IF($B87="SINAPI",VLOOKUP($D87,[1]SINAPI!$A$1:$G$9552,2,0),(IF($B87="CDHU",VLOOKUP($D87,[1]CDHU!$A$1:$G$5122,2,0),(IF($B87="SIEC",VLOOKUP($D87,[1]SIEC!$A$1:$F$5304,2,0),(IF($B87="DER",VLOOKUP($D87,[1]DER!$A$1:$F$3075,2,0),(IF($B87="FDE",VLOOKUP($D87,[1]FDE!$A$1:$F$3289,2,0),(IF($B87="SICRO",VLOOKUP($D87,[1]SICRO!$A$1:$E$7371,2,0)))))))))))))))))</f>
        <v>PM.11 - PORTA LISA COMUM/ ENCABEÇADA - 72X210CM</v>
      </c>
      <c r="F87" s="46" t="str">
        <f>UPPER(IF($B87="EDIF",VLOOKUP($D87,[1]EDIF!$A$1:$F$3677,3,0),(IF($B87="INFRA",VLOOKUP($D87,[1]INFRA!$A$1:$F$1859,3,0),(IF($B87="SINAPI",VLOOKUP($D87,[1]SINAPI!$A$1:$G$9552,3,0),(IF($B87="CDHU",VLOOKUP($D87,[1]CDHU!$A$1:$G$5122,3,0),(IF($B87="SIEC",VLOOKUP($D87,[1]SIEC!$A$1:$F$5304,3,0),(IF($B87="DER",VLOOKUP($D87,[1]DER!$A$1:$F$2075,3,0),(IF($B87="FDE",VLOOKUP($D87,[1]FDE!$A$1:$F$3289,3,0),(IF($B87="SICRO",VLOOKUP($D87,[1]SICRO!$A$1:$E$7371,3,0)))))))))))))))))</f>
        <v>UN</v>
      </c>
      <c r="G87" s="89">
        <v>24</v>
      </c>
      <c r="H87" s="127"/>
      <c r="I87" s="128">
        <f t="shared" si="2"/>
        <v>0</v>
      </c>
    </row>
    <row r="88" spans="2:9" ht="25.5" x14ac:dyDescent="0.2">
      <c r="B88" s="115" t="s">
        <v>9</v>
      </c>
      <c r="C88" s="78" t="e">
        <f>#REF!</f>
        <v>#REF!</v>
      </c>
      <c r="D88" s="122">
        <f>Resumo!B74</f>
        <v>7001047</v>
      </c>
      <c r="E88" s="50" t="str">
        <f>UPPER(IF($B88="EDIF",VLOOKUP($D88,[1]EDIF!$A$1:$F$3677,2,0),(IF($B88="INFRA",VLOOKUP($D88,[1]INFRA!$A$1:$F$1859,2,0),(IF($B88="SINAPI",VLOOKUP($D88,[1]SINAPI!$A$1:$G$9552,2,0),(IF($B88="CDHU",VLOOKUP($D88,[1]CDHU!$A$1:$G$5122,2,0),(IF($B88="SIEC",VLOOKUP($D88,[1]SIEC!$A$1:$F$5304,2,0),(IF($B88="DER",VLOOKUP($D88,[1]DER!$A$1:$F$3075,2,0),(IF($B88="FDE",VLOOKUP($D88,[1]FDE!$A$1:$F$3289,2,0),(IF($B88="SICRO",VLOOKUP($D88,[1]SICRO!$A$1:$E$7371,2,0)))))))))))))))))</f>
        <v>PM.47 - PORTA DE MADEIRA LISA COMUM/ ENCABEÇADA - 2 FOLHAS - 164X210CM</v>
      </c>
      <c r="F88" s="46" t="str">
        <f>UPPER(IF($B88="EDIF",VLOOKUP($D88,[1]EDIF!$A$1:$F$3677,3,0),(IF($B88="INFRA",VLOOKUP($D88,[1]INFRA!$A$1:$F$1859,3,0),(IF($B88="SINAPI",VLOOKUP($D88,[1]SINAPI!$A$1:$G$9552,3,0),(IF($B88="CDHU",VLOOKUP($D88,[1]CDHU!$A$1:$G$5122,3,0),(IF($B88="SIEC",VLOOKUP($D88,[1]SIEC!$A$1:$F$5304,3,0),(IF($B88="DER",VLOOKUP($D88,[1]DER!$A$1:$F$2075,3,0),(IF($B88="FDE",VLOOKUP($D88,[1]FDE!$A$1:$F$3289,3,0),(IF($B88="SICRO",VLOOKUP($D88,[1]SICRO!$A$1:$E$7371,3,0)))))))))))))))))</f>
        <v>UN</v>
      </c>
      <c r="G88" s="89">
        <v>9</v>
      </c>
      <c r="H88" s="127"/>
      <c r="I88" s="128">
        <f t="shared" si="2"/>
        <v>0</v>
      </c>
    </row>
    <row r="89" spans="2:9" ht="25.5" x14ac:dyDescent="0.2">
      <c r="B89" s="115" t="s">
        <v>9</v>
      </c>
      <c r="C89" s="78" t="e">
        <f>#REF!</f>
        <v>#REF!</v>
      </c>
      <c r="D89" s="122">
        <f>Resumo!B75</f>
        <v>7001050</v>
      </c>
      <c r="E89" s="50" t="str">
        <f>UPPER(IF($B89="EDIF",VLOOKUP($D89,[1]EDIF!$A$1:$F$3677,2,0),(IF($B89="INFRA",VLOOKUP($D89,[1]INFRA!$A$1:$F$1859,2,0),(IF($B89="SINAPI",VLOOKUP($D89,[1]SINAPI!$A$1:$G$9552,2,0),(IF($B89="CDHU",VLOOKUP($D89,[1]CDHU!$A$1:$G$5122,2,0),(IF($B89="SIEC",VLOOKUP($D89,[1]SIEC!$A$1:$F$5304,2,0),(IF($B89="DER",VLOOKUP($D89,[1]DER!$A$1:$F$3075,2,0),(IF($B89="FDE",VLOOKUP($D89,[1]FDE!$A$1:$F$3289,2,0),(IF($B89="SICRO",VLOOKUP($D89,[1]SICRO!$A$1:$E$7371,2,0)))))))))))))))))</f>
        <v>EM.01 - BATENTE DE MADEIRA (14CM) - PARA PORTA DE 1 FOLHA, SEM BANDEIRA</v>
      </c>
      <c r="F89" s="46" t="str">
        <f>UPPER(IF($B89="EDIF",VLOOKUP($D89,[1]EDIF!$A$1:$F$3677,3,0),(IF($B89="INFRA",VLOOKUP($D89,[1]INFRA!$A$1:$F$1859,3,0),(IF($B89="SINAPI",VLOOKUP($D89,[1]SINAPI!$A$1:$G$9552,3,0),(IF($B89="CDHU",VLOOKUP($D89,[1]CDHU!$A$1:$G$5122,3,0),(IF($B89="SIEC",VLOOKUP($D89,[1]SIEC!$A$1:$F$5304,3,0),(IF($B89="DER",VLOOKUP($D89,[1]DER!$A$1:$F$2075,3,0),(IF($B89="FDE",VLOOKUP($D89,[1]FDE!$A$1:$F$3289,3,0),(IF($B89="SICRO",VLOOKUP($D89,[1]SICRO!$A$1:$E$7371,3,0)))))))))))))))))</f>
        <v>JG</v>
      </c>
      <c r="G89" s="89">
        <v>22</v>
      </c>
      <c r="H89" s="127"/>
      <c r="I89" s="128">
        <f t="shared" si="2"/>
        <v>0</v>
      </c>
    </row>
    <row r="90" spans="2:9" ht="25.5" x14ac:dyDescent="0.2">
      <c r="B90" s="115" t="s">
        <v>9</v>
      </c>
      <c r="C90" s="78" t="e">
        <f>#REF!</f>
        <v>#REF!</v>
      </c>
      <c r="D90" s="122">
        <f>Resumo!B76</f>
        <v>7001051</v>
      </c>
      <c r="E90" s="50" t="str">
        <f>UPPER(IF($B90="EDIF",VLOOKUP($D90,[1]EDIF!$A$1:$F$3677,2,0),(IF($B90="INFRA",VLOOKUP($D90,[1]INFRA!$A$1:$F$1859,2,0),(IF($B90="SINAPI",VLOOKUP($D90,[1]SINAPI!$A$1:$G$9552,2,0),(IF($B90="CDHU",VLOOKUP($D90,[1]CDHU!$A$1:$G$5122,2,0),(IF($B90="SIEC",VLOOKUP($D90,[1]SIEC!$A$1:$F$5304,2,0),(IF($B90="DER",VLOOKUP($D90,[1]DER!$A$1:$F$3075,2,0),(IF($B90="FDE",VLOOKUP($D90,[1]FDE!$A$1:$F$3289,2,0),(IF($B90="SICRO",VLOOKUP($D90,[1]SICRO!$A$1:$E$7371,2,0)))))))))))))))))</f>
        <v>EM.01 - BATENTE DE MADEIRA (14CM) - PARA PORTA DE 2 FOLHAS, SEM BANDEIRA</v>
      </c>
      <c r="F90" s="46" t="str">
        <f>UPPER(IF($B90="EDIF",VLOOKUP($D90,[1]EDIF!$A$1:$F$3677,3,0),(IF($B90="INFRA",VLOOKUP($D90,[1]INFRA!$A$1:$F$1859,3,0),(IF($B90="SINAPI",VLOOKUP($D90,[1]SINAPI!$A$1:$G$9552,3,0),(IF($B90="CDHU",VLOOKUP($D90,[1]CDHU!$A$1:$G$5122,3,0),(IF($B90="SIEC",VLOOKUP($D90,[1]SIEC!$A$1:$F$5304,3,0),(IF($B90="DER",VLOOKUP($D90,[1]DER!$A$1:$F$2075,3,0),(IF($B90="FDE",VLOOKUP($D90,[1]FDE!$A$1:$F$3289,3,0),(IF($B90="SICRO",VLOOKUP($D90,[1]SICRO!$A$1:$E$7371,3,0)))))))))))))))))</f>
        <v>JG</v>
      </c>
      <c r="G90" s="89">
        <v>9</v>
      </c>
      <c r="H90" s="127"/>
      <c r="I90" s="128">
        <f t="shared" si="2"/>
        <v>0</v>
      </c>
    </row>
    <row r="91" spans="2:9" ht="25.5" x14ac:dyDescent="0.2">
      <c r="B91" s="115" t="s">
        <v>9</v>
      </c>
      <c r="C91" s="78" t="e">
        <f>#REF!</f>
        <v>#REF!</v>
      </c>
      <c r="D91" s="122">
        <f>Resumo!B77</f>
        <v>7001057</v>
      </c>
      <c r="E91" s="50" t="str">
        <f>UPPER(IF($B91="EDIF",VLOOKUP($D91,[1]EDIF!$A$1:$F$3677,2,0),(IF($B91="INFRA",VLOOKUP($D91,[1]INFRA!$A$1:$F$1859,2,0),(IF($B91="SINAPI",VLOOKUP($D91,[1]SINAPI!$A$1:$G$9552,2,0),(IF($B91="CDHU",VLOOKUP($D91,[1]CDHU!$A$1:$G$5122,2,0),(IF($B91="SIEC",VLOOKUP($D91,[1]SIEC!$A$1:$F$5304,2,0),(IF($B91="DER",VLOOKUP($D91,[1]DER!$A$1:$F$3075,2,0),(IF($B91="FDE",VLOOKUP($D91,[1]FDE!$A$1:$F$3289,2,0),(IF($B91="SICRO",VLOOKUP($D91,[1]SICRO!$A$1:$E$7371,2,0)))))))))))))))))</f>
        <v>EM.03 - BATENTE DE MADEIRA (9,5CM) - PARA PORTA EM DIVISÓRIA</v>
      </c>
      <c r="F91" s="46" t="str">
        <f>UPPER(IF($B91="EDIF",VLOOKUP($D91,[1]EDIF!$A$1:$F$3677,3,0),(IF($B91="INFRA",VLOOKUP($D91,[1]INFRA!$A$1:$F$1859,3,0),(IF($B91="SINAPI",VLOOKUP($D91,[1]SINAPI!$A$1:$G$9552,3,0),(IF($B91="CDHU",VLOOKUP($D91,[1]CDHU!$A$1:$G$5122,3,0),(IF($B91="SIEC",VLOOKUP($D91,[1]SIEC!$A$1:$F$5304,3,0),(IF($B91="DER",VLOOKUP($D91,[1]DER!$A$1:$F$2075,3,0),(IF($B91="FDE",VLOOKUP($D91,[1]FDE!$A$1:$F$3289,3,0),(IF($B91="SICRO",VLOOKUP($D91,[1]SICRO!$A$1:$E$7371,3,0)))))))))))))))))</f>
        <v>M</v>
      </c>
      <c r="G91" s="89">
        <v>24</v>
      </c>
      <c r="H91" s="127"/>
      <c r="I91" s="128">
        <f t="shared" si="2"/>
        <v>0</v>
      </c>
    </row>
    <row r="92" spans="2:9" ht="38.25" x14ac:dyDescent="0.2">
      <c r="B92" s="115" t="s">
        <v>9</v>
      </c>
      <c r="C92" s="78" t="e">
        <f>#REF!</f>
        <v>#REF!</v>
      </c>
      <c r="D92" s="122">
        <f>Resumo!B78</f>
        <v>7002002</v>
      </c>
      <c r="E92" s="50" t="str">
        <f>UPPER(IF($B92="EDIF",VLOOKUP($D92,[1]EDIF!$A$1:$F$3677,2,0),(IF($B92="INFRA",VLOOKUP($D92,[1]INFRA!$A$1:$F$1859,2,0),(IF($B92="SINAPI",VLOOKUP($D92,[1]SINAPI!$A$1:$G$9552,2,0),(IF($B92="CDHU",VLOOKUP($D92,[1]CDHU!$A$1:$G$5122,2,0),(IF($B92="SIEC",VLOOKUP($D92,[1]SIEC!$A$1:$F$5304,2,0),(IF($B92="DER",VLOOKUP($D92,[1]DER!$A$1:$F$3075,2,0),(IF($B92="FDE",VLOOKUP($D92,[1]FDE!$A$1:$F$3289,2,0),(IF($B92="SICRO",VLOOKUP($D92,[1]SICRO!$A$1:$E$7371,2,0)))))))))))))))))</f>
        <v>CONJUNTO DE FECHADURA DE CILINDRO, 55MM, TRÁFEGO INTENSO, MAÇANETA EM ZAMAC, GUARNIÇÕES EM AÇO, ACABAMENTO CROMADO - PARA PORTA INTERNA OU EXTERNA</v>
      </c>
      <c r="F92" s="46" t="str">
        <f>UPPER(IF($B92="EDIF",VLOOKUP($D92,[1]EDIF!$A$1:$F$3677,3,0),(IF($B92="INFRA",VLOOKUP($D92,[1]INFRA!$A$1:$F$1859,3,0),(IF($B92="SINAPI",VLOOKUP($D92,[1]SINAPI!$A$1:$G$9552,3,0),(IF($B92="CDHU",VLOOKUP($D92,[1]CDHU!$A$1:$G$5122,3,0),(IF($B92="SIEC",VLOOKUP($D92,[1]SIEC!$A$1:$F$5304,3,0),(IF($B92="DER",VLOOKUP($D92,[1]DER!$A$1:$F$2075,3,0),(IF($B92="FDE",VLOOKUP($D92,[1]FDE!$A$1:$F$3289,3,0),(IF($B92="SICRO",VLOOKUP($D92,[1]SICRO!$A$1:$E$7371,3,0)))))))))))))))))</f>
        <v>UN</v>
      </c>
      <c r="G92" s="89">
        <v>31</v>
      </c>
      <c r="H92" s="127"/>
      <c r="I92" s="128">
        <f t="shared" si="2"/>
        <v>0</v>
      </c>
    </row>
    <row r="93" spans="2:9" ht="38.25" x14ac:dyDescent="0.2">
      <c r="B93" s="115" t="s">
        <v>9</v>
      </c>
      <c r="C93" s="78" t="e">
        <f>#REF!</f>
        <v>#REF!</v>
      </c>
      <c r="D93" s="122">
        <f>Resumo!B79</f>
        <v>7002031</v>
      </c>
      <c r="E93" s="50" t="str">
        <f>UPPER(IF($B93="EDIF",VLOOKUP($D93,[1]EDIF!$A$1:$F$3677,2,0),(IF($B93="INFRA",VLOOKUP($D93,[1]INFRA!$A$1:$F$1859,2,0),(IF($B93="SINAPI",VLOOKUP($D93,[1]SINAPI!$A$1:$G$9552,2,0),(IF($B93="CDHU",VLOOKUP($D93,[1]CDHU!$A$1:$G$5122,2,0),(IF($B93="SIEC",VLOOKUP($D93,[1]SIEC!$A$1:$F$5304,2,0),(IF($B93="DER",VLOOKUP($D93,[1]DER!$A$1:$F$3075,2,0),(IF($B93="FDE",VLOOKUP($D93,[1]FDE!$A$1:$F$3289,2,0),(IF($B93="SICRO",VLOOKUP($D93,[1]SICRO!$A$1:$E$7371,2,0)))))))))))))))))</f>
        <v>FECHADURA TIPO TRANQUETA E TRINCO (55MM) - TRÁFEGO INTENSO, MAÇANETA EM ZAMAC, GUARNIÇÕES EM AÇO, ACABAMENTO CROMADO BRILHANTE - PORTA DE SANITÁRIO</v>
      </c>
      <c r="F93" s="46" t="str">
        <f>UPPER(IF($B93="EDIF",VLOOKUP($D93,[1]EDIF!$A$1:$F$3677,3,0),(IF($B93="INFRA",VLOOKUP($D93,[1]INFRA!$A$1:$F$1859,3,0),(IF($B93="SINAPI",VLOOKUP($D93,[1]SINAPI!$A$1:$G$9552,3,0),(IF($B93="CDHU",VLOOKUP($D93,[1]CDHU!$A$1:$G$5122,3,0),(IF($B93="SIEC",VLOOKUP($D93,[1]SIEC!$A$1:$F$5304,3,0),(IF($B93="DER",VLOOKUP($D93,[1]DER!$A$1:$F$2075,3,0),(IF($B93="FDE",VLOOKUP($D93,[1]FDE!$A$1:$F$3289,3,0),(IF($B93="SICRO",VLOOKUP($D93,[1]SICRO!$A$1:$E$7371,3,0)))))))))))))))))</f>
        <v>UN</v>
      </c>
      <c r="G93" s="89">
        <v>24</v>
      </c>
      <c r="H93" s="127"/>
      <c r="I93" s="128">
        <f t="shared" si="2"/>
        <v>0</v>
      </c>
    </row>
    <row r="94" spans="2:9" ht="25.5" x14ac:dyDescent="0.2">
      <c r="B94" s="115" t="s">
        <v>9</v>
      </c>
      <c r="C94" s="78" t="e">
        <f>#REF!</f>
        <v>#REF!</v>
      </c>
      <c r="D94" s="122">
        <f>Resumo!B80</f>
        <v>8001001</v>
      </c>
      <c r="E94" s="50" t="str">
        <f>UPPER(IF($B94="EDIF",VLOOKUP($D94,[1]EDIF!$A$1:$F$3677,2,0),(IF($B94="INFRA",VLOOKUP($D94,[1]INFRA!$A$1:$F$1859,2,0),(IF($B94="SINAPI",VLOOKUP($D94,[1]SINAPI!$A$1:$G$9552,2,0),(IF($B94="CDHU",VLOOKUP($D94,[1]CDHU!$A$1:$G$5122,2,0),(IF($B94="SIEC",VLOOKUP($D94,[1]SIEC!$A$1:$F$5304,2,0),(IF($B94="DER",VLOOKUP($D94,[1]DER!$A$1:$F$3075,2,0),(IF($B94="FDE",VLOOKUP($D94,[1]FDE!$A$1:$F$3289,2,0),(IF($B94="SICRO",VLOOKUP($D94,[1]SICRO!$A$1:$E$7371,2,0)))))))))))))))))</f>
        <v>PP.01 - PORTA EM FERRO PERFILADO, DUPLA ALMOFADADA - ABRIR, 1 FOLHA</v>
      </c>
      <c r="F94" s="46" t="str">
        <f>UPPER(IF($B94="EDIF",VLOOKUP($D94,[1]EDIF!$A$1:$F$3677,3,0),(IF($B94="INFRA",VLOOKUP($D94,[1]INFRA!$A$1:$F$1859,3,0),(IF($B94="SINAPI",VLOOKUP($D94,[1]SINAPI!$A$1:$G$9552,3,0),(IF($B94="CDHU",VLOOKUP($D94,[1]CDHU!$A$1:$G$5122,3,0),(IF($B94="SIEC",VLOOKUP($D94,[1]SIEC!$A$1:$F$5304,3,0),(IF($B94="DER",VLOOKUP($D94,[1]DER!$A$1:$F$2075,3,0),(IF($B94="FDE",VLOOKUP($D94,[1]FDE!$A$1:$F$3289,3,0),(IF($B94="SICRO",VLOOKUP($D94,[1]SICRO!$A$1:$E$7371,3,0)))))))))))))))))</f>
        <v>M2</v>
      </c>
      <c r="G94" s="89">
        <v>2.1</v>
      </c>
      <c r="H94" s="127"/>
      <c r="I94" s="128">
        <f t="shared" si="2"/>
        <v>0</v>
      </c>
    </row>
    <row r="95" spans="2:9" ht="25.5" x14ac:dyDescent="0.2">
      <c r="B95" s="115" t="s">
        <v>9</v>
      </c>
      <c r="C95" s="78" t="e">
        <f>#REF!</f>
        <v>#REF!</v>
      </c>
      <c r="D95" s="122">
        <f>Resumo!B81</f>
        <v>8001002</v>
      </c>
      <c r="E95" s="50" t="str">
        <f>UPPER(IF($B95="EDIF",VLOOKUP($D95,[1]EDIF!$A$1:$F$3677,2,0),(IF($B95="INFRA",VLOOKUP($D95,[1]INFRA!$A$1:$F$1859,2,0),(IF($B95="SINAPI",VLOOKUP($D95,[1]SINAPI!$A$1:$G$9552,2,0),(IF($B95="CDHU",VLOOKUP($D95,[1]CDHU!$A$1:$G$5122,2,0),(IF($B95="SIEC",VLOOKUP($D95,[1]SIEC!$A$1:$F$5304,2,0),(IF($B95="DER",VLOOKUP($D95,[1]DER!$A$1:$F$3075,2,0),(IF($B95="FDE",VLOOKUP($D95,[1]FDE!$A$1:$F$3289,2,0),(IF($B95="SICRO",VLOOKUP($D95,[1]SICRO!$A$1:$E$7371,2,0)))))))))))))))))</f>
        <v>PP.02 - PORTA EM FERRO PERFILADO, DUPLA ALMOFADADA - ABRIR, 2 FOLHA</v>
      </c>
      <c r="F95" s="46" t="str">
        <f>UPPER(IF($B95="EDIF",VLOOKUP($D95,[1]EDIF!$A$1:$F$3677,3,0),(IF($B95="INFRA",VLOOKUP($D95,[1]INFRA!$A$1:$F$1859,3,0),(IF($B95="SINAPI",VLOOKUP($D95,[1]SINAPI!$A$1:$G$9552,3,0),(IF($B95="CDHU",VLOOKUP($D95,[1]CDHU!$A$1:$G$5122,3,0),(IF($B95="SIEC",VLOOKUP($D95,[1]SIEC!$A$1:$F$5304,3,0),(IF($B95="DER",VLOOKUP($D95,[1]DER!$A$1:$F$2075,3,0),(IF($B95="FDE",VLOOKUP($D95,[1]FDE!$A$1:$F$3289,3,0),(IF($B95="SICRO",VLOOKUP($D95,[1]SICRO!$A$1:$E$7371,3,0)))))))))))))))))</f>
        <v>M2</v>
      </c>
      <c r="G95" s="89">
        <v>12.6</v>
      </c>
      <c r="H95" s="127"/>
      <c r="I95" s="128">
        <f t="shared" si="2"/>
        <v>0</v>
      </c>
    </row>
    <row r="96" spans="2:9" ht="25.5" x14ac:dyDescent="0.2">
      <c r="B96" s="115" t="s">
        <v>9</v>
      </c>
      <c r="C96" s="78" t="e">
        <f>#REF!</f>
        <v>#REF!</v>
      </c>
      <c r="D96" s="122">
        <f>Resumo!B82</f>
        <v>8001074</v>
      </c>
      <c r="E96" s="50" t="str">
        <f>UPPER(IF($B96="EDIF",VLOOKUP($D96,[1]EDIF!$A$1:$F$3677,2,0),(IF($B96="INFRA",VLOOKUP($D96,[1]INFRA!$A$1:$F$1859,2,0),(IF($B96="SINAPI",VLOOKUP($D96,[1]SINAPI!$A$1:$G$9552,2,0),(IF($B96="CDHU",VLOOKUP($D96,[1]CDHU!$A$1:$G$5122,2,0),(IF($B96="SIEC",VLOOKUP($D96,[1]SIEC!$A$1:$F$5304,2,0),(IF($B96="DER",VLOOKUP($D96,[1]DER!$A$1:$F$3075,2,0),(IF($B96="FDE",VLOOKUP($D96,[1]FDE!$A$1:$F$3289,2,0),(IF($B96="SICRO",VLOOKUP($D96,[1]SICRO!$A$1:$E$7371,2,0)))))))))))))))))</f>
        <v>EF.03 - BATENTE EM PERFIL DE CHAPA DOBRADA Nº20,1 FOLHA, SEM BANDEIRA</v>
      </c>
      <c r="F96" s="46" t="str">
        <f>UPPER(IF($B96="EDIF",VLOOKUP($D96,[1]EDIF!$A$1:$F$3677,3,0),(IF($B96="INFRA",VLOOKUP($D96,[1]INFRA!$A$1:$F$1859,3,0),(IF($B96="SINAPI",VLOOKUP($D96,[1]SINAPI!$A$1:$G$9552,3,0),(IF($B96="CDHU",VLOOKUP($D96,[1]CDHU!$A$1:$G$5122,3,0),(IF($B96="SIEC",VLOOKUP($D96,[1]SIEC!$A$1:$F$5304,3,0),(IF($B96="DER",VLOOKUP($D96,[1]DER!$A$1:$F$2075,3,0),(IF($B96="FDE",VLOOKUP($D96,[1]FDE!$A$1:$F$3289,3,0),(IF($B96="SICRO",VLOOKUP($D96,[1]SICRO!$A$1:$E$7371,3,0)))))))))))))))))</f>
        <v>JG</v>
      </c>
      <c r="G96" s="89">
        <v>1</v>
      </c>
      <c r="H96" s="127"/>
      <c r="I96" s="128">
        <f t="shared" si="2"/>
        <v>0</v>
      </c>
    </row>
    <row r="97" spans="2:9" ht="25.5" x14ac:dyDescent="0.2">
      <c r="B97" s="115" t="s">
        <v>9</v>
      </c>
      <c r="C97" s="78" t="e">
        <f>#REF!</f>
        <v>#REF!</v>
      </c>
      <c r="D97" s="122">
        <f>Resumo!B83</f>
        <v>8001075</v>
      </c>
      <c r="E97" s="50" t="str">
        <f>UPPER(IF($B97="EDIF",VLOOKUP($D97,[1]EDIF!$A$1:$F$3677,2,0),(IF($B97="INFRA",VLOOKUP($D97,[1]INFRA!$A$1:$F$1859,2,0),(IF($B97="SINAPI",VLOOKUP($D97,[1]SINAPI!$A$1:$G$9552,2,0),(IF($B97="CDHU",VLOOKUP($D97,[1]CDHU!$A$1:$G$5122,2,0),(IF($B97="SIEC",VLOOKUP($D97,[1]SIEC!$A$1:$F$5304,2,0),(IF($B97="DER",VLOOKUP($D97,[1]DER!$A$1:$F$3075,2,0),(IF($B97="FDE",VLOOKUP($D97,[1]FDE!$A$1:$F$3289,2,0),(IF($B97="SICRO",VLOOKUP($D97,[1]SICRO!$A$1:$E$7371,2,0)))))))))))))))))</f>
        <v>EF.04 - BATENTE EM PERFIL DE CHAPA DOBRADA NÚMERO 20, 2 FOLHAS, SEM BANDEIRA</v>
      </c>
      <c r="F97" s="46" t="str">
        <f>UPPER(IF($B97="EDIF",VLOOKUP($D97,[1]EDIF!$A$1:$F$3677,3,0),(IF($B97="INFRA",VLOOKUP($D97,[1]INFRA!$A$1:$F$1859,3,0),(IF($B97="SINAPI",VLOOKUP($D97,[1]SINAPI!$A$1:$G$9552,3,0),(IF($B97="CDHU",VLOOKUP($D97,[1]CDHU!$A$1:$G$5122,3,0),(IF($B97="SIEC",VLOOKUP($D97,[1]SIEC!$A$1:$F$5304,3,0),(IF($B97="DER",VLOOKUP($D97,[1]DER!$A$1:$F$2075,3,0),(IF($B97="FDE",VLOOKUP($D97,[1]FDE!$A$1:$F$3289,3,0),(IF($B97="SICRO",VLOOKUP($D97,[1]SICRO!$A$1:$E$7371,3,0)))))))))))))))))</f>
        <v>JG</v>
      </c>
      <c r="G97" s="89">
        <v>3</v>
      </c>
      <c r="H97" s="127"/>
      <c r="I97" s="128">
        <f t="shared" si="2"/>
        <v>0</v>
      </c>
    </row>
    <row r="98" spans="2:9" ht="25.5" x14ac:dyDescent="0.2">
      <c r="B98" s="115" t="s">
        <v>9</v>
      </c>
      <c r="C98" s="78" t="e">
        <f>#REF!</f>
        <v>#REF!</v>
      </c>
      <c r="D98" s="122">
        <f>Resumo!B84</f>
        <v>8002013</v>
      </c>
      <c r="E98" s="50" t="str">
        <f>UPPER(IF($B98="EDIF",VLOOKUP($D98,[1]EDIF!$A$1:$F$3677,2,0),(IF($B98="INFRA",VLOOKUP($D98,[1]INFRA!$A$1:$F$1859,2,0),(IF($B98="SINAPI",VLOOKUP($D98,[1]SINAPI!$A$1:$G$9552,2,0),(IF($B98="CDHU",VLOOKUP($D98,[1]CDHU!$A$1:$G$5122,2,0),(IF($B98="SIEC",VLOOKUP($D98,[1]SIEC!$A$1:$F$5304,2,0),(IF($B98="DER",VLOOKUP($D98,[1]DER!$A$1:$F$3075,2,0),(IF($B98="FDE",VLOOKUP($D98,[1]FDE!$A$1:$F$3289,2,0),(IF($B98="SICRO",VLOOKUP($D98,[1]SICRO!$A$1:$E$7371,2,0)))))))))))))))))</f>
        <v>CP.13 - CAIXILHO EM FERRO PERFILADO - BASCULANTE</v>
      </c>
      <c r="F98" s="46" t="str">
        <f>UPPER(IF($B98="EDIF",VLOOKUP($D98,[1]EDIF!$A$1:$F$3677,3,0),(IF($B98="INFRA",VLOOKUP($D98,[1]INFRA!$A$1:$F$1859,3,0),(IF($B98="SINAPI",VLOOKUP($D98,[1]SINAPI!$A$1:$G$9552,3,0),(IF($B98="CDHU",VLOOKUP($D98,[1]CDHU!$A$1:$G$5122,3,0),(IF($B98="SIEC",VLOOKUP($D98,[1]SIEC!$A$1:$F$5304,3,0),(IF($B98="DER",VLOOKUP($D98,[1]DER!$A$1:$F$2075,3,0),(IF($B98="FDE",VLOOKUP($D98,[1]FDE!$A$1:$F$3289,3,0),(IF($B98="SICRO",VLOOKUP($D98,[1]SICRO!$A$1:$E$7371,3,0)))))))))))))))))</f>
        <v>M2</v>
      </c>
      <c r="G98" s="89">
        <v>55.76</v>
      </c>
      <c r="H98" s="127"/>
      <c r="I98" s="128">
        <f t="shared" si="2"/>
        <v>0</v>
      </c>
    </row>
    <row r="99" spans="2:9" ht="25.5" x14ac:dyDescent="0.2">
      <c r="B99" s="115" t="s">
        <v>9</v>
      </c>
      <c r="C99" s="78" t="e">
        <f>#REF!</f>
        <v>#REF!</v>
      </c>
      <c r="D99" s="122">
        <f>Resumo!B85</f>
        <v>14001003</v>
      </c>
      <c r="E99" s="50" t="str">
        <f>UPPER(IF($B99="EDIF",VLOOKUP($D99,[1]EDIF!$A$1:$F$3677,2,0),(IF($B99="INFRA",VLOOKUP($D99,[1]INFRA!$A$1:$F$1859,2,0),(IF($B99="SINAPI",VLOOKUP($D99,[1]SINAPI!$A$1:$G$9552,2,0),(IF($B99="CDHU",VLOOKUP($D99,[1]CDHU!$A$1:$G$5122,2,0),(IF($B99="SIEC",VLOOKUP($D99,[1]SIEC!$A$1:$F$5304,2,0),(IF($B99="DER",VLOOKUP($D99,[1]DER!$A$1:$F$3075,2,0),(IF($B99="FDE",VLOOKUP($D99,[1]FDE!$A$1:$F$3289,2,0),(IF($B99="SICRO",VLOOKUP($D99,[1]SICRO!$A$1:$E$7371,2,0)))))))))))))))))</f>
        <v>VIDRO LISO COMUM, TRANSPARENTE INCOLOR - ESPESSURA 4MM</v>
      </c>
      <c r="F99" s="46" t="str">
        <f>UPPER(IF($B99="EDIF",VLOOKUP($D99,[1]EDIF!$A$1:$F$3677,3,0),(IF($B99="INFRA",VLOOKUP($D99,[1]INFRA!$A$1:$F$1859,3,0),(IF($B99="SINAPI",VLOOKUP($D99,[1]SINAPI!$A$1:$G$9552,3,0),(IF($B99="CDHU",VLOOKUP($D99,[1]CDHU!$A$1:$G$5122,3,0),(IF($B99="SIEC",VLOOKUP($D99,[1]SIEC!$A$1:$F$5304,3,0),(IF($B99="DER",VLOOKUP($D99,[1]DER!$A$1:$F$2075,3,0),(IF($B99="FDE",VLOOKUP($D99,[1]FDE!$A$1:$F$3289,3,0),(IF($B99="SICRO",VLOOKUP($D99,[1]SICRO!$A$1:$E$7371,3,0)))))))))))))))))</f>
        <v>M2</v>
      </c>
      <c r="G99" s="89">
        <v>55.76</v>
      </c>
      <c r="H99" s="127"/>
      <c r="I99" s="128">
        <f t="shared" si="2"/>
        <v>0</v>
      </c>
    </row>
    <row r="100" spans="2:9" ht="25.5" x14ac:dyDescent="0.2">
      <c r="B100" s="115" t="s">
        <v>9</v>
      </c>
      <c r="C100" s="78" t="e">
        <f>#REF!</f>
        <v>#REF!</v>
      </c>
      <c r="D100" s="122">
        <f>Resumo!B87</f>
        <v>8002076</v>
      </c>
      <c r="E100" s="50" t="str">
        <f>UPPER(IF($B100="EDIF",VLOOKUP($D100,[1]EDIF!$A$1:$F$3677,2,0),(IF($B100="INFRA",VLOOKUP($D100,[1]INFRA!$A$1:$F$1859,2,0),(IF($B100="SINAPI",VLOOKUP($D100,[1]SINAPI!$A$1:$G$9552,2,0),(IF($B100="CDHU",VLOOKUP($D100,[1]CDHU!$A$1:$G$5122,2,0),(IF($B100="SIEC",VLOOKUP($D100,[1]SIEC!$A$1:$F$5304,2,0),(IF($B100="DER",VLOOKUP($D100,[1]DER!$A$1:$F$3075,2,0),(IF($B100="FDE",VLOOKUP($D100,[1]FDE!$A$1:$F$3289,2,0),(IF($B100="SICRO",VLOOKUP($D100,[1]SICRO!$A$1:$E$7371,2,0)))))))))))))))))</f>
        <v>GRADE DE PROTEÇÃO EM FERRO GALVANIZADO ELETROFUNDIDO - BARRA 25X2MM, MALHA 65X132MM</v>
      </c>
      <c r="F100" s="46" t="str">
        <f>UPPER(IF($B100="EDIF",VLOOKUP($D100,[1]EDIF!$A$1:$F$3677,3,0),(IF($B100="INFRA",VLOOKUP($D100,[1]INFRA!$A$1:$F$1859,3,0),(IF($B100="SINAPI",VLOOKUP($D100,[1]SINAPI!$A$1:$G$9552,3,0),(IF($B100="CDHU",VLOOKUP($D100,[1]CDHU!$A$1:$G$5122,3,0),(IF($B100="SIEC",VLOOKUP($D100,[1]SIEC!$A$1:$F$5304,3,0),(IF($B100="DER",VLOOKUP($D100,[1]DER!$A$1:$F$2075,3,0),(IF($B100="FDE",VLOOKUP($D100,[1]FDE!$A$1:$F$3289,3,0),(IF($B100="SICRO",VLOOKUP($D100,[1]SICRO!$A$1:$E$7371,3,0)))))))))))))))))</f>
        <v>M2</v>
      </c>
      <c r="G100" s="89">
        <v>103.36</v>
      </c>
      <c r="H100" s="127"/>
      <c r="I100" s="128">
        <f t="shared" si="2"/>
        <v>0</v>
      </c>
    </row>
    <row r="101" spans="2:9" s="12" customFormat="1" ht="19.5" customHeight="1" x14ac:dyDescent="0.2">
      <c r="C101" s="134"/>
      <c r="D101" s="120"/>
      <c r="E101" s="120"/>
      <c r="F101" s="120"/>
      <c r="G101" s="121"/>
      <c r="H101" s="129"/>
      <c r="I101" s="130">
        <f>SUM(I84:I100)</f>
        <v>0</v>
      </c>
    </row>
    <row r="102" spans="2:9" s="12" customFormat="1" ht="19.5" customHeight="1" x14ac:dyDescent="0.2">
      <c r="B102" s="115"/>
      <c r="C102" s="85"/>
      <c r="D102" s="86"/>
      <c r="E102" s="116" t="str">
        <f>Resumo!C88</f>
        <v>2.7 - INSTALACOES ELETRICAS</v>
      </c>
      <c r="F102" s="86"/>
      <c r="G102" s="88"/>
      <c r="H102" s="131"/>
      <c r="I102" s="132"/>
    </row>
    <row r="103" spans="2:9" ht="25.5" x14ac:dyDescent="0.2">
      <c r="B103" s="115" t="s">
        <v>9</v>
      </c>
      <c r="C103" s="78" t="e">
        <f>#REF!</f>
        <v>#REF!</v>
      </c>
      <c r="D103" s="122">
        <f>Resumo!B89</f>
        <v>9002071</v>
      </c>
      <c r="E103" s="50" t="str">
        <f>UPPER(IF($B103="EDIF",VLOOKUP($D103,[1]EDIF!$A$1:$F$3677,2,0),(IF($B103="INFRA",VLOOKUP($D103,[1]INFRA!$A$1:$F$1859,2,0),(IF($B103="SINAPI",VLOOKUP($D103,[1]SINAPI!$A$1:$G$9552,2,0),(IF($B103="CDHU",VLOOKUP($D103,[1]CDHU!$A$1:$G$5122,2,0),(IF($B103="SIEC",VLOOKUP($D103,[1]SIEC!$A$1:$F$5304,2,0),(IF($B103="DER",VLOOKUP($D103,[1]DER!$A$1:$F$3075,2,0),(IF($B103="FDE",VLOOKUP($D103,[1]FDE!$A$1:$F$3289,2,0),(IF($B103="SICRO",VLOOKUP($D103,[1]SICRO!$A$1:$E$7371,2,0)))))))))))))))))</f>
        <v>ELETRODUTO DE PEAD CORRUGADO FLEXÍVEL - 1 1/2"</v>
      </c>
      <c r="F103" s="46" t="str">
        <f>UPPER(IF($B103="EDIF",VLOOKUP($D103,[1]EDIF!$A$1:$F$3677,3,0),(IF($B103="INFRA",VLOOKUP($D103,[1]INFRA!$A$1:$F$1859,3,0),(IF($B103="SINAPI",VLOOKUP($D103,[1]SINAPI!$A$1:$G$9552,3,0),(IF($B103="CDHU",VLOOKUP($D103,[1]CDHU!$A$1:$G$5122,3,0),(IF($B103="SIEC",VLOOKUP($D103,[1]SIEC!$A$1:$F$5304,3,0),(IF($B103="DER",VLOOKUP($D103,[1]DER!$A$1:$F$2075,3,0),(IF($B103="FDE",VLOOKUP($D103,[1]FDE!$A$1:$F$3289,3,0),(IF($B103="SICRO",VLOOKUP($D103,[1]SICRO!$A$1:$E$7371,3,0)))))))))))))))))</f>
        <v>M</v>
      </c>
      <c r="G103" s="89">
        <v>40</v>
      </c>
      <c r="H103" s="127"/>
      <c r="I103" s="128">
        <f t="shared" si="2"/>
        <v>0</v>
      </c>
    </row>
    <row r="104" spans="2:9" ht="25.5" x14ac:dyDescent="0.2">
      <c r="B104" s="115" t="s">
        <v>9</v>
      </c>
      <c r="C104" s="78" t="e">
        <f>#REF!</f>
        <v>#REF!</v>
      </c>
      <c r="D104" s="122">
        <f>Resumo!B90</f>
        <v>9002056</v>
      </c>
      <c r="E104" s="50" t="str">
        <f>UPPER(IF($B104="EDIF",VLOOKUP($D104,[1]EDIF!$A$1:$F$3677,2,0),(IF($B104="INFRA",VLOOKUP($D104,[1]INFRA!$A$1:$F$1859,2,0),(IF($B104="SINAPI",VLOOKUP($D104,[1]SINAPI!$A$1:$G$9552,2,0),(IF($B104="CDHU",VLOOKUP($D104,[1]CDHU!$A$1:$G$5122,2,0),(IF($B104="SIEC",VLOOKUP($D104,[1]SIEC!$A$1:$F$5304,2,0),(IF($B104="DER",VLOOKUP($D104,[1]DER!$A$1:$F$3075,2,0),(IF($B104="FDE",VLOOKUP($D104,[1]FDE!$A$1:$F$3289,2,0),(IF($B104="SICRO",VLOOKUP($D104,[1]SICRO!$A$1:$E$7371,2,0)))))))))))))))))</f>
        <v>ELETRODUTO DE PVC CORRUGADO REFORÇADO, ANTICHAMA - 32MM (1")</v>
      </c>
      <c r="F104" s="46" t="str">
        <f>UPPER(IF($B104="EDIF",VLOOKUP($D104,[1]EDIF!$A$1:$F$3677,3,0),(IF($B104="INFRA",VLOOKUP($D104,[1]INFRA!$A$1:$F$1859,3,0),(IF($B104="SINAPI",VLOOKUP($D104,[1]SINAPI!$A$1:$G$9552,3,0),(IF($B104="CDHU",VLOOKUP($D104,[1]CDHU!$A$1:$G$5122,3,0),(IF($B104="SIEC",VLOOKUP($D104,[1]SIEC!$A$1:$F$5304,3,0),(IF($B104="DER",VLOOKUP($D104,[1]DER!$A$1:$F$2075,3,0),(IF($B104="FDE",VLOOKUP($D104,[1]FDE!$A$1:$F$3289,3,0),(IF($B104="SICRO",VLOOKUP($D104,[1]SICRO!$A$1:$E$7371,3,0)))))))))))))))))</f>
        <v>M</v>
      </c>
      <c r="G104" s="89">
        <v>60</v>
      </c>
      <c r="H104" s="127"/>
      <c r="I104" s="128">
        <f t="shared" si="2"/>
        <v>0</v>
      </c>
    </row>
    <row r="105" spans="2:9" ht="25.5" x14ac:dyDescent="0.2">
      <c r="B105" s="115" t="s">
        <v>9</v>
      </c>
      <c r="C105" s="78" t="e">
        <f>#REF!</f>
        <v>#REF!</v>
      </c>
      <c r="D105" s="122">
        <f>Resumo!B91</f>
        <v>9002055</v>
      </c>
      <c r="E105" s="50" t="str">
        <f>UPPER(IF($B105="EDIF",VLOOKUP($D105,[1]EDIF!$A$1:$F$3677,2,0),(IF($B105="INFRA",VLOOKUP($D105,[1]INFRA!$A$1:$F$1859,2,0),(IF($B105="SINAPI",VLOOKUP($D105,[1]SINAPI!$A$1:$G$9552,2,0),(IF($B105="CDHU",VLOOKUP($D105,[1]CDHU!$A$1:$G$5122,2,0),(IF($B105="SIEC",VLOOKUP($D105,[1]SIEC!$A$1:$F$5304,2,0),(IF($B105="DER",VLOOKUP($D105,[1]DER!$A$1:$F$3075,2,0),(IF($B105="FDE",VLOOKUP($D105,[1]FDE!$A$1:$F$3289,2,0),(IF($B105="SICRO",VLOOKUP($D105,[1]SICRO!$A$1:$E$7371,2,0)))))))))))))))))</f>
        <v>ELETRODUTO DE PVC CORRUGADO REFORÇADO, ANTICHAMA - 25MM (3/4")</v>
      </c>
      <c r="F105" s="46" t="str">
        <f>UPPER(IF($B105="EDIF",VLOOKUP($D105,[1]EDIF!$A$1:$F$3677,3,0),(IF($B105="INFRA",VLOOKUP($D105,[1]INFRA!$A$1:$F$1859,3,0),(IF($B105="SINAPI",VLOOKUP($D105,[1]SINAPI!$A$1:$G$9552,3,0),(IF($B105="CDHU",VLOOKUP($D105,[1]CDHU!$A$1:$G$5122,3,0),(IF($B105="SIEC",VLOOKUP($D105,[1]SIEC!$A$1:$F$5304,3,0),(IF($B105="DER",VLOOKUP($D105,[1]DER!$A$1:$F$2075,3,0),(IF($B105="FDE",VLOOKUP($D105,[1]FDE!$A$1:$F$3289,3,0),(IF($B105="SICRO",VLOOKUP($D105,[1]SICRO!$A$1:$E$7371,3,0)))))))))))))))))</f>
        <v>M</v>
      </c>
      <c r="G105" s="89">
        <v>480</v>
      </c>
      <c r="H105" s="127"/>
      <c r="I105" s="128">
        <f t="shared" si="2"/>
        <v>0</v>
      </c>
    </row>
    <row r="106" spans="2:9" ht="25.5" x14ac:dyDescent="0.2">
      <c r="B106" s="115" t="s">
        <v>9</v>
      </c>
      <c r="C106" s="78" t="e">
        <f>#REF!</f>
        <v>#REF!</v>
      </c>
      <c r="D106" s="122">
        <f>Resumo!B92</f>
        <v>9003029</v>
      </c>
      <c r="E106" s="50" t="str">
        <f>UPPER(IF($B106="EDIF",VLOOKUP($D106,[1]EDIF!$A$1:$F$3677,2,0),(IF($B106="INFRA",VLOOKUP($D106,[1]INFRA!$A$1:$F$1859,2,0),(IF($B106="SINAPI",VLOOKUP($D106,[1]SINAPI!$A$1:$G$9552,2,0),(IF($B106="CDHU",VLOOKUP($D106,[1]CDHU!$A$1:$G$5122,2,0),(IF($B106="SIEC",VLOOKUP($D106,[1]SIEC!$A$1:$F$5304,2,0),(IF($B106="DER",VLOOKUP($D106,[1]DER!$A$1:$F$3075,2,0),(IF($B106="FDE",VLOOKUP($D106,[1]FDE!$A$1:$F$3289,2,0),(IF($B106="SICRO",VLOOKUP($D106,[1]SICRO!$A$1:$E$7371,2,0)))))))))))))))))</f>
        <v>CABO 2,50MM2 - ISOLAMENTO PARA 1,0KV - CLASSE 4 - FLEXÍVEL</v>
      </c>
      <c r="F106" s="46" t="str">
        <f>UPPER(IF($B106="EDIF",VLOOKUP($D106,[1]EDIF!$A$1:$F$3677,3,0),(IF($B106="INFRA",VLOOKUP($D106,[1]INFRA!$A$1:$F$1859,3,0),(IF($B106="SINAPI",VLOOKUP($D106,[1]SINAPI!$A$1:$G$9552,3,0),(IF($B106="CDHU",VLOOKUP($D106,[1]CDHU!$A$1:$G$5122,3,0),(IF($B106="SIEC",VLOOKUP($D106,[1]SIEC!$A$1:$F$5304,3,0),(IF($B106="DER",VLOOKUP($D106,[1]DER!$A$1:$F$2075,3,0),(IF($B106="FDE",VLOOKUP($D106,[1]FDE!$A$1:$F$3289,3,0),(IF($B106="SICRO",VLOOKUP($D106,[1]SICRO!$A$1:$E$7371,3,0)))))))))))))))))</f>
        <v>M</v>
      </c>
      <c r="G106" s="89">
        <v>2800</v>
      </c>
      <c r="H106" s="127"/>
      <c r="I106" s="128">
        <f t="shared" si="2"/>
        <v>0</v>
      </c>
    </row>
    <row r="107" spans="2:9" ht="25.5" x14ac:dyDescent="0.2">
      <c r="B107" s="115" t="s">
        <v>9</v>
      </c>
      <c r="C107" s="78" t="e">
        <f>#REF!</f>
        <v>#REF!</v>
      </c>
      <c r="D107" s="122">
        <f>Resumo!B93</f>
        <v>9003030</v>
      </c>
      <c r="E107" s="50" t="str">
        <f>UPPER(IF($B107="EDIF",VLOOKUP($D107,[1]EDIF!$A$1:$F$3677,2,0),(IF($B107="INFRA",VLOOKUP($D107,[1]INFRA!$A$1:$F$1859,2,0),(IF($B107="SINAPI",VLOOKUP($D107,[1]SINAPI!$A$1:$G$9552,2,0),(IF($B107="CDHU",VLOOKUP($D107,[1]CDHU!$A$1:$G$5122,2,0),(IF($B107="SIEC",VLOOKUP($D107,[1]SIEC!$A$1:$F$5304,2,0),(IF($B107="DER",VLOOKUP($D107,[1]DER!$A$1:$F$3075,2,0),(IF($B107="FDE",VLOOKUP($D107,[1]FDE!$A$1:$F$3289,2,0),(IF($B107="SICRO",VLOOKUP($D107,[1]SICRO!$A$1:$E$7371,2,0)))))))))))))))))</f>
        <v>CABO 4,00MM2 - ISOLAMENTO PARA 1,0KV - CLASSE 4 - FLEXÍVEL</v>
      </c>
      <c r="F107" s="46" t="str">
        <f>UPPER(IF($B107="EDIF",VLOOKUP($D107,[1]EDIF!$A$1:$F$3677,3,0),(IF($B107="INFRA",VLOOKUP($D107,[1]INFRA!$A$1:$F$1859,3,0),(IF($B107="SINAPI",VLOOKUP($D107,[1]SINAPI!$A$1:$G$9552,3,0),(IF($B107="CDHU",VLOOKUP($D107,[1]CDHU!$A$1:$G$5122,3,0),(IF($B107="SIEC",VLOOKUP($D107,[1]SIEC!$A$1:$F$5304,3,0),(IF($B107="DER",VLOOKUP($D107,[1]DER!$A$1:$F$2075,3,0),(IF($B107="FDE",VLOOKUP($D107,[1]FDE!$A$1:$F$3289,3,0),(IF($B107="SICRO",VLOOKUP($D107,[1]SICRO!$A$1:$E$7371,3,0)))))))))))))))))</f>
        <v>M</v>
      </c>
      <c r="G107" s="89">
        <v>2600</v>
      </c>
      <c r="H107" s="127"/>
      <c r="I107" s="128">
        <f t="shared" si="2"/>
        <v>0</v>
      </c>
    </row>
    <row r="108" spans="2:9" ht="25.5" x14ac:dyDescent="0.2">
      <c r="B108" s="115" t="s">
        <v>9</v>
      </c>
      <c r="C108" s="78" t="e">
        <f>#REF!</f>
        <v>#REF!</v>
      </c>
      <c r="D108" s="122">
        <f>Resumo!B94</f>
        <v>9003031</v>
      </c>
      <c r="E108" s="50" t="str">
        <f>UPPER(IF($B108="EDIF",VLOOKUP($D108,[1]EDIF!$A$1:$F$3677,2,0),(IF($B108="INFRA",VLOOKUP($D108,[1]INFRA!$A$1:$F$1859,2,0),(IF($B108="SINAPI",VLOOKUP($D108,[1]SINAPI!$A$1:$G$9552,2,0),(IF($B108="CDHU",VLOOKUP($D108,[1]CDHU!$A$1:$G$5122,2,0),(IF($B108="SIEC",VLOOKUP($D108,[1]SIEC!$A$1:$F$5304,2,0),(IF($B108="DER",VLOOKUP($D108,[1]DER!$A$1:$F$3075,2,0),(IF($B108="FDE",VLOOKUP($D108,[1]FDE!$A$1:$F$3289,2,0),(IF($B108="SICRO",VLOOKUP($D108,[1]SICRO!$A$1:$E$7371,2,0)))))))))))))))))</f>
        <v>CABO 6,00MM2 - ISOLAMENTO PARA 1,0KV - CLASSE 4 - FLEXÍVEL</v>
      </c>
      <c r="F108" s="46" t="str">
        <f>UPPER(IF($B108="EDIF",VLOOKUP($D108,[1]EDIF!$A$1:$F$3677,3,0),(IF($B108="INFRA",VLOOKUP($D108,[1]INFRA!$A$1:$F$1859,3,0),(IF($B108="SINAPI",VLOOKUP($D108,[1]SINAPI!$A$1:$G$9552,3,0),(IF($B108="CDHU",VLOOKUP($D108,[1]CDHU!$A$1:$G$5122,3,0),(IF($B108="SIEC",VLOOKUP($D108,[1]SIEC!$A$1:$F$5304,3,0),(IF($B108="DER",VLOOKUP($D108,[1]DER!$A$1:$F$2075,3,0),(IF($B108="FDE",VLOOKUP($D108,[1]FDE!$A$1:$F$3289,3,0),(IF($B108="SICRO",VLOOKUP($D108,[1]SICRO!$A$1:$E$7371,3,0)))))))))))))))))</f>
        <v>M</v>
      </c>
      <c r="G108" s="89">
        <v>1200</v>
      </c>
      <c r="H108" s="127"/>
      <c r="I108" s="128">
        <f t="shared" si="2"/>
        <v>0</v>
      </c>
    </row>
    <row r="109" spans="2:9" ht="25.5" x14ac:dyDescent="0.2">
      <c r="B109" s="115" t="s">
        <v>9</v>
      </c>
      <c r="C109" s="78" t="e">
        <f>#REF!</f>
        <v>#REF!</v>
      </c>
      <c r="D109" s="122">
        <f>Resumo!B95</f>
        <v>9003033</v>
      </c>
      <c r="E109" s="50" t="str">
        <f>UPPER(IF($B109="EDIF",VLOOKUP($D109,[1]EDIF!$A$1:$F$3677,2,0),(IF($B109="INFRA",VLOOKUP($D109,[1]INFRA!$A$1:$F$1859,2,0),(IF($B109="SINAPI",VLOOKUP($D109,[1]SINAPI!$A$1:$G$9552,2,0),(IF($B109="CDHU",VLOOKUP($D109,[1]CDHU!$A$1:$G$5122,2,0),(IF($B109="SIEC",VLOOKUP($D109,[1]SIEC!$A$1:$F$5304,2,0),(IF($B109="DER",VLOOKUP($D109,[1]DER!$A$1:$F$3075,2,0),(IF($B109="FDE",VLOOKUP($D109,[1]FDE!$A$1:$F$3289,2,0),(IF($B109="SICRO",VLOOKUP($D109,[1]SICRO!$A$1:$E$7371,2,0)))))))))))))))))</f>
        <v>CABO 16,00MM2 - ISOLAMENTO PARA 1,0KV - CLASSE 4 - FLEXÍVEL</v>
      </c>
      <c r="F109" s="46" t="str">
        <f>UPPER(IF($B109="EDIF",VLOOKUP($D109,[1]EDIF!$A$1:$F$3677,3,0),(IF($B109="INFRA",VLOOKUP($D109,[1]INFRA!$A$1:$F$1859,3,0),(IF($B109="SINAPI",VLOOKUP($D109,[1]SINAPI!$A$1:$G$9552,3,0),(IF($B109="CDHU",VLOOKUP($D109,[1]CDHU!$A$1:$G$5122,3,0),(IF($B109="SIEC",VLOOKUP($D109,[1]SIEC!$A$1:$F$5304,3,0),(IF($B109="DER",VLOOKUP($D109,[1]DER!$A$1:$F$2075,3,0),(IF($B109="FDE",VLOOKUP($D109,[1]FDE!$A$1:$F$3289,3,0),(IF($B109="SICRO",VLOOKUP($D109,[1]SICRO!$A$1:$E$7371,3,0)))))))))))))))))</f>
        <v>M</v>
      </c>
      <c r="G109" s="89">
        <v>30</v>
      </c>
      <c r="H109" s="127"/>
      <c r="I109" s="128">
        <f t="shared" si="2"/>
        <v>0</v>
      </c>
    </row>
    <row r="110" spans="2:9" ht="25.5" x14ac:dyDescent="0.2">
      <c r="B110" s="115" t="s">
        <v>9</v>
      </c>
      <c r="C110" s="78" t="e">
        <f>#REF!</f>
        <v>#REF!</v>
      </c>
      <c r="D110" s="122">
        <f>Resumo!B96</f>
        <v>9003034</v>
      </c>
      <c r="E110" s="50" t="str">
        <f>UPPER(IF($B110="EDIF",VLOOKUP($D110,[1]EDIF!$A$1:$F$3677,2,0),(IF($B110="INFRA",VLOOKUP($D110,[1]INFRA!$A$1:$F$1859,2,0),(IF($B110="SINAPI",VLOOKUP($D110,[1]SINAPI!$A$1:$G$9552,2,0),(IF($B110="CDHU",VLOOKUP($D110,[1]CDHU!$A$1:$G$5122,2,0),(IF($B110="SIEC",VLOOKUP($D110,[1]SIEC!$A$1:$F$5304,2,0),(IF($B110="DER",VLOOKUP($D110,[1]DER!$A$1:$F$3075,2,0),(IF($B110="FDE",VLOOKUP($D110,[1]FDE!$A$1:$F$3289,2,0),(IF($B110="SICRO",VLOOKUP($D110,[1]SICRO!$A$1:$E$7371,2,0)))))))))))))))))</f>
        <v>CABO 25,00MM2 - ISOLAMENTO PARA 1,0KV - CLASSE 4 - FLEXÍVEL</v>
      </c>
      <c r="F110" s="46" t="str">
        <f>UPPER(IF($B110="EDIF",VLOOKUP($D110,[1]EDIF!$A$1:$F$3677,3,0),(IF($B110="INFRA",VLOOKUP($D110,[1]INFRA!$A$1:$F$1859,3,0),(IF($B110="SINAPI",VLOOKUP($D110,[1]SINAPI!$A$1:$G$9552,3,0),(IF($B110="CDHU",VLOOKUP($D110,[1]CDHU!$A$1:$G$5122,3,0),(IF($B110="SIEC",VLOOKUP($D110,[1]SIEC!$A$1:$F$5304,3,0),(IF($B110="DER",VLOOKUP($D110,[1]DER!$A$1:$F$2075,3,0),(IF($B110="FDE",VLOOKUP($D110,[1]FDE!$A$1:$F$3289,3,0),(IF($B110="SICRO",VLOOKUP($D110,[1]SICRO!$A$1:$E$7371,3,0)))))))))))))))))</f>
        <v>M</v>
      </c>
      <c r="G110" s="89">
        <v>90</v>
      </c>
      <c r="H110" s="127"/>
      <c r="I110" s="128">
        <f t="shared" si="2"/>
        <v>0</v>
      </c>
    </row>
    <row r="111" spans="2:9" ht="25.5" x14ac:dyDescent="0.2">
      <c r="B111" s="115" t="s">
        <v>9</v>
      </c>
      <c r="C111" s="78" t="e">
        <f>#REF!</f>
        <v>#REF!</v>
      </c>
      <c r="D111" s="122">
        <f>Resumo!B97</f>
        <v>9005006</v>
      </c>
      <c r="E111" s="50" t="str">
        <f>UPPER(IF($B111="EDIF",VLOOKUP($D111,[1]EDIF!$A$1:$F$3677,2,0),(IF($B111="INFRA",VLOOKUP($D111,[1]INFRA!$A$1:$F$1859,2,0),(IF($B111="SINAPI",VLOOKUP($D111,[1]SINAPI!$A$1:$G$9552,2,0),(IF($B111="CDHU",VLOOKUP($D111,[1]CDHU!$A$1:$G$5122,2,0),(IF($B111="SIEC",VLOOKUP($D111,[1]SIEC!$A$1:$F$5304,2,0),(IF($B111="DER",VLOOKUP($D111,[1]DER!$A$1:$F$3075,2,0),(IF($B111="FDE",VLOOKUP($D111,[1]FDE!$A$1:$F$3289,2,0),(IF($B111="SICRO",VLOOKUP($D111,[1]SICRO!$A$1:$E$7371,2,0)))))))))))))))))</f>
        <v>QUADRO DE DISTRIBUIÇÃO EM CHAPA METÁLICA - PARA ATÉ 16 DISJUNTORES</v>
      </c>
      <c r="F111" s="46" t="str">
        <f>UPPER(IF($B111="EDIF",VLOOKUP($D111,[1]EDIF!$A$1:$F$3677,3,0),(IF($B111="INFRA",VLOOKUP($D111,[1]INFRA!$A$1:$F$1859,3,0),(IF($B111="SINAPI",VLOOKUP($D111,[1]SINAPI!$A$1:$G$9552,3,0),(IF($B111="CDHU",VLOOKUP($D111,[1]CDHU!$A$1:$G$5122,3,0),(IF($B111="SIEC",VLOOKUP($D111,[1]SIEC!$A$1:$F$5304,3,0),(IF($B111="DER",VLOOKUP($D111,[1]DER!$A$1:$F$2075,3,0),(IF($B111="FDE",VLOOKUP($D111,[1]FDE!$A$1:$F$3289,3,0),(IF($B111="SICRO",VLOOKUP($D111,[1]SICRO!$A$1:$E$7371,3,0)))))))))))))))))</f>
        <v>UN</v>
      </c>
      <c r="G111" s="89">
        <v>3</v>
      </c>
      <c r="H111" s="127"/>
      <c r="I111" s="128">
        <f t="shared" si="2"/>
        <v>0</v>
      </c>
    </row>
    <row r="112" spans="2:9" ht="25.5" x14ac:dyDescent="0.2">
      <c r="B112" s="115" t="s">
        <v>9</v>
      </c>
      <c r="C112" s="78" t="e">
        <f>#REF!</f>
        <v>#REF!</v>
      </c>
      <c r="D112" s="122">
        <f>Resumo!B98</f>
        <v>9007001</v>
      </c>
      <c r="E112" s="50" t="str">
        <f>UPPER(IF($B112="EDIF",VLOOKUP($D112,[1]EDIF!$A$1:$F$3677,2,0),(IF($B112="INFRA",VLOOKUP($D112,[1]INFRA!$A$1:$F$1859,2,0),(IF($B112="SINAPI",VLOOKUP($D112,[1]SINAPI!$A$1:$G$9552,2,0),(IF($B112="CDHU",VLOOKUP($D112,[1]CDHU!$A$1:$G$5122,2,0),(IF($B112="SIEC",VLOOKUP($D112,[1]SIEC!$A$1:$F$5304,2,0),(IF($B112="DER",VLOOKUP($D112,[1]DER!$A$1:$F$3075,2,0),(IF($B112="FDE",VLOOKUP($D112,[1]FDE!$A$1:$F$3289,2,0),(IF($B112="SICRO",VLOOKUP($D112,[1]SICRO!$A$1:$E$7371,2,0)))))))))))))))))</f>
        <v>PONTO COM INTERRUPTOR SIMPLES - 1 TECLA, EM CAIXA 4"X2"</v>
      </c>
      <c r="F112" s="46" t="str">
        <f>UPPER(IF($B112="EDIF",VLOOKUP($D112,[1]EDIF!$A$1:$F$3677,3,0),(IF($B112="INFRA",VLOOKUP($D112,[1]INFRA!$A$1:$F$1859,3,0),(IF($B112="SINAPI",VLOOKUP($D112,[1]SINAPI!$A$1:$G$9552,3,0),(IF($B112="CDHU",VLOOKUP($D112,[1]CDHU!$A$1:$G$5122,3,0),(IF($B112="SIEC",VLOOKUP($D112,[1]SIEC!$A$1:$F$5304,3,0),(IF($B112="DER",VLOOKUP($D112,[1]DER!$A$1:$F$2075,3,0),(IF($B112="FDE",VLOOKUP($D112,[1]FDE!$A$1:$F$3289,3,0),(IF($B112="SICRO",VLOOKUP($D112,[1]SICRO!$A$1:$E$7371,3,0)))))))))))))))))</f>
        <v>UN</v>
      </c>
      <c r="G112" s="89">
        <v>19</v>
      </c>
      <c r="H112" s="127"/>
      <c r="I112" s="128">
        <f t="shared" si="2"/>
        <v>0</v>
      </c>
    </row>
    <row r="113" spans="2:9" ht="25.5" x14ac:dyDescent="0.2">
      <c r="B113" s="115" t="s">
        <v>9</v>
      </c>
      <c r="C113" s="78" t="e">
        <f>#REF!</f>
        <v>#REF!</v>
      </c>
      <c r="D113" s="122">
        <f>Resumo!B99</f>
        <v>9007010</v>
      </c>
      <c r="E113" s="50" t="str">
        <f>UPPER(IF($B113="EDIF",VLOOKUP($D113,[1]EDIF!$A$1:$F$3677,2,0),(IF($B113="INFRA",VLOOKUP($D113,[1]INFRA!$A$1:$F$1859,2,0),(IF($B113="SINAPI",VLOOKUP($D113,[1]SINAPI!$A$1:$G$9552,2,0),(IF($B113="CDHU",VLOOKUP($D113,[1]CDHU!$A$1:$G$5122,2,0),(IF($B113="SIEC",VLOOKUP($D113,[1]SIEC!$A$1:$F$5304,2,0),(IF($B113="DER",VLOOKUP($D113,[1]DER!$A$1:$F$3075,2,0),(IF($B113="FDE",VLOOKUP($D113,[1]FDE!$A$1:$F$3289,2,0),(IF($B113="SICRO",VLOOKUP($D113,[1]SICRO!$A$1:$E$7371,2,0)))))))))))))))))</f>
        <v>PONTO COM INTERRUPTOR PARALELO - 1 TECLA, EM CAIXA 4"X2"</v>
      </c>
      <c r="F113" s="46" t="str">
        <f>UPPER(IF($B113="EDIF",VLOOKUP($D113,[1]EDIF!$A$1:$F$3677,3,0),(IF($B113="INFRA",VLOOKUP($D113,[1]INFRA!$A$1:$F$1859,3,0),(IF($B113="SINAPI",VLOOKUP($D113,[1]SINAPI!$A$1:$G$9552,3,0),(IF($B113="CDHU",VLOOKUP($D113,[1]CDHU!$A$1:$G$5122,3,0),(IF($B113="SIEC",VLOOKUP($D113,[1]SIEC!$A$1:$F$5304,3,0),(IF($B113="DER",VLOOKUP($D113,[1]DER!$A$1:$F$2075,3,0),(IF($B113="FDE",VLOOKUP($D113,[1]FDE!$A$1:$F$3289,3,0),(IF($B113="SICRO",VLOOKUP($D113,[1]SICRO!$A$1:$E$7371,3,0)))))))))))))))))</f>
        <v>UN</v>
      </c>
      <c r="G113" s="89">
        <v>12</v>
      </c>
      <c r="H113" s="127"/>
      <c r="I113" s="128">
        <f t="shared" si="2"/>
        <v>0</v>
      </c>
    </row>
    <row r="114" spans="2:9" ht="25.5" x14ac:dyDescent="0.2">
      <c r="B114" s="115" t="s">
        <v>9</v>
      </c>
      <c r="C114" s="78" t="e">
        <f>#REF!</f>
        <v>#REF!</v>
      </c>
      <c r="D114" s="122">
        <f>Resumo!B100</f>
        <v>9007060</v>
      </c>
      <c r="E114" s="50" t="str">
        <f>UPPER(IF($B114="EDIF",VLOOKUP($D114,[1]EDIF!$A$1:$F$3677,2,0),(IF($B114="INFRA",VLOOKUP($D114,[1]INFRA!$A$1:$F$1859,2,0),(IF($B114="SINAPI",VLOOKUP($D114,[1]SINAPI!$A$1:$G$9552,2,0),(IF($B114="CDHU",VLOOKUP($D114,[1]CDHU!$A$1:$G$5122,2,0),(IF($B114="SIEC",VLOOKUP($D114,[1]SIEC!$A$1:$F$5304,2,0),(IF($B114="DER",VLOOKUP($D114,[1]DER!$A$1:$F$3075,2,0),(IF($B114="FDE",VLOOKUP($D114,[1]FDE!$A$1:$F$3289,2,0),(IF($B114="SICRO",VLOOKUP($D114,[1]SICRO!$A$1:$E$7371,2,0)))))))))))))))))</f>
        <v>PONTO COM TOMADA SIMPLES DE EMBUTIR - 110/220V CAIXA 4"X2"</v>
      </c>
      <c r="F114" s="46" t="str">
        <f>UPPER(IF($B114="EDIF",VLOOKUP($D114,[1]EDIF!$A$1:$F$3677,3,0),(IF($B114="INFRA",VLOOKUP($D114,[1]INFRA!$A$1:$F$1859,3,0),(IF($B114="SINAPI",VLOOKUP($D114,[1]SINAPI!$A$1:$G$9552,3,0),(IF($B114="CDHU",VLOOKUP($D114,[1]CDHU!$A$1:$G$5122,3,0),(IF($B114="SIEC",VLOOKUP($D114,[1]SIEC!$A$1:$F$5304,3,0),(IF($B114="DER",VLOOKUP($D114,[1]DER!$A$1:$F$2075,3,0),(IF($B114="FDE",VLOOKUP($D114,[1]FDE!$A$1:$F$3289,3,0),(IF($B114="SICRO",VLOOKUP($D114,[1]SICRO!$A$1:$E$7371,3,0)))))))))))))))))</f>
        <v>UN</v>
      </c>
      <c r="G114" s="89">
        <v>152</v>
      </c>
      <c r="H114" s="127"/>
      <c r="I114" s="128">
        <f t="shared" si="2"/>
        <v>0</v>
      </c>
    </row>
    <row r="115" spans="2:9" ht="25.5" x14ac:dyDescent="0.2">
      <c r="B115" s="115" t="s">
        <v>9</v>
      </c>
      <c r="C115" s="78" t="e">
        <f>#REF!</f>
        <v>#REF!</v>
      </c>
      <c r="D115" s="122">
        <f>Resumo!B101</f>
        <v>9007075</v>
      </c>
      <c r="E115" s="50" t="str">
        <f>UPPER(IF($B115="EDIF",VLOOKUP($D115,[1]EDIF!$A$1:$F$3677,2,0),(IF($B115="INFRA",VLOOKUP($D115,[1]INFRA!$A$1:$F$1859,2,0),(IF($B115="SINAPI",VLOOKUP($D115,[1]SINAPI!$A$1:$G$9552,2,0),(IF($B115="CDHU",VLOOKUP($D115,[1]CDHU!$A$1:$G$5122,2,0),(IF($B115="SIEC",VLOOKUP($D115,[1]SIEC!$A$1:$F$5304,2,0),(IF($B115="DER",VLOOKUP($D115,[1]DER!$A$1:$F$3075,2,0),(IF($B115="FDE",VLOOKUP($D115,[1]FDE!$A$1:$F$3289,2,0),(IF($B115="SICRO",VLOOKUP($D115,[1]SICRO!$A$1:$E$7371,2,0)))))))))))))))))</f>
        <v>PONTO SECO PARA TELEFONE - CAIXA 4"X4"</v>
      </c>
      <c r="F115" s="46" t="str">
        <f>UPPER(IF($B115="EDIF",VLOOKUP($D115,[1]EDIF!$A$1:$F$3677,3,0),(IF($B115="INFRA",VLOOKUP($D115,[1]INFRA!$A$1:$F$1859,3,0),(IF($B115="SINAPI",VLOOKUP($D115,[1]SINAPI!$A$1:$G$9552,3,0),(IF($B115="CDHU",VLOOKUP($D115,[1]CDHU!$A$1:$G$5122,3,0),(IF($B115="SIEC",VLOOKUP($D115,[1]SIEC!$A$1:$F$5304,3,0),(IF($B115="DER",VLOOKUP($D115,[1]DER!$A$1:$F$2075,3,0),(IF($B115="FDE",VLOOKUP($D115,[1]FDE!$A$1:$F$3289,3,0),(IF($B115="SICRO",VLOOKUP($D115,[1]SICRO!$A$1:$E$7371,3,0)))))))))))))))))</f>
        <v>UN</v>
      </c>
      <c r="G115" s="89">
        <v>32</v>
      </c>
      <c r="H115" s="127"/>
      <c r="I115" s="128">
        <f t="shared" si="2"/>
        <v>0</v>
      </c>
    </row>
    <row r="116" spans="2:9" ht="25.5" x14ac:dyDescent="0.2">
      <c r="B116" s="115" t="s">
        <v>9</v>
      </c>
      <c r="C116" s="78" t="e">
        <f>#REF!</f>
        <v>#REF!</v>
      </c>
      <c r="D116" s="122">
        <f>Resumo!B102</f>
        <v>9008010</v>
      </c>
      <c r="E116" s="50" t="str">
        <f>UPPER(IF($B116="EDIF",VLOOKUP($D116,[1]EDIF!$A$1:$F$3677,2,0),(IF($B116="INFRA",VLOOKUP($D116,[1]INFRA!$A$1:$F$1859,2,0),(IF($B116="SINAPI",VLOOKUP($D116,[1]SINAPI!$A$1:$G$9552,2,0),(IF($B116="CDHU",VLOOKUP($D116,[1]CDHU!$A$1:$G$5122,2,0),(IF($B116="SIEC",VLOOKUP($D116,[1]SIEC!$A$1:$F$5304,2,0),(IF($B116="DER",VLOOKUP($D116,[1]DER!$A$1:$F$3075,2,0),(IF($B116="FDE",VLOOKUP($D116,[1]FDE!$A$1:$F$3289,2,0),(IF($B116="SICRO",VLOOKUP($D116,[1]SICRO!$A$1:$E$7371,2,0)))))))))))))))))</f>
        <v>MINI DISJUNTOR - TIPO EUROPEU (IEC) - UNIPOLAR 6/25A</v>
      </c>
      <c r="F116" s="46" t="str">
        <f>UPPER(IF($B116="EDIF",VLOOKUP($D116,[1]EDIF!$A$1:$F$3677,3,0),(IF($B116="INFRA",VLOOKUP($D116,[1]INFRA!$A$1:$F$1859,3,0),(IF($B116="SINAPI",VLOOKUP($D116,[1]SINAPI!$A$1:$G$9552,3,0),(IF($B116="CDHU",VLOOKUP($D116,[1]CDHU!$A$1:$G$5122,3,0),(IF($B116="SIEC",VLOOKUP($D116,[1]SIEC!$A$1:$F$5304,3,0),(IF($B116="DER",VLOOKUP($D116,[1]DER!$A$1:$F$2075,3,0),(IF($B116="FDE",VLOOKUP($D116,[1]FDE!$A$1:$F$3289,3,0),(IF($B116="SICRO",VLOOKUP($D116,[1]SICRO!$A$1:$E$7371,3,0)))))))))))))))))</f>
        <v>UN</v>
      </c>
      <c r="G116" s="89">
        <v>11</v>
      </c>
      <c r="H116" s="127"/>
      <c r="I116" s="128">
        <f t="shared" si="2"/>
        <v>0</v>
      </c>
    </row>
    <row r="117" spans="2:9" ht="25.5" x14ac:dyDescent="0.2">
      <c r="B117" s="115" t="s">
        <v>9</v>
      </c>
      <c r="C117" s="78" t="e">
        <f>#REF!</f>
        <v>#REF!</v>
      </c>
      <c r="D117" s="122">
        <f>Resumo!B103</f>
        <v>9008012</v>
      </c>
      <c r="E117" s="50" t="str">
        <f>UPPER(IF($B117="EDIF",VLOOKUP($D117,[1]EDIF!$A$1:$F$3677,2,0),(IF($B117="INFRA",VLOOKUP($D117,[1]INFRA!$A$1:$F$1859,2,0),(IF($B117="SINAPI",VLOOKUP($D117,[1]SINAPI!$A$1:$G$9552,2,0),(IF($B117="CDHU",VLOOKUP($D117,[1]CDHU!$A$1:$G$5122,2,0),(IF($B117="SIEC",VLOOKUP($D117,[1]SIEC!$A$1:$F$5304,2,0),(IF($B117="DER",VLOOKUP($D117,[1]DER!$A$1:$F$3075,2,0),(IF($B117="FDE",VLOOKUP($D117,[1]FDE!$A$1:$F$3289,2,0),(IF($B117="SICRO",VLOOKUP($D117,[1]SICRO!$A$1:$E$7371,2,0)))))))))))))))))</f>
        <v>MINI DISJUNTOR - TIPO EUROPEU (IEC) - BIPOLAR 6/25A</v>
      </c>
      <c r="F117" s="46" t="str">
        <f>UPPER(IF($B117="EDIF",VLOOKUP($D117,[1]EDIF!$A$1:$F$3677,3,0),(IF($B117="INFRA",VLOOKUP($D117,[1]INFRA!$A$1:$F$1859,3,0),(IF($B117="SINAPI",VLOOKUP($D117,[1]SINAPI!$A$1:$G$9552,3,0),(IF($B117="CDHU",VLOOKUP($D117,[1]CDHU!$A$1:$G$5122,3,0),(IF($B117="SIEC",VLOOKUP($D117,[1]SIEC!$A$1:$F$5304,3,0),(IF($B117="DER",VLOOKUP($D117,[1]DER!$A$1:$F$2075,3,0),(IF($B117="FDE",VLOOKUP($D117,[1]FDE!$A$1:$F$3289,3,0),(IF($B117="SICRO",VLOOKUP($D117,[1]SICRO!$A$1:$E$7371,3,0)))))))))))))))))</f>
        <v>UN</v>
      </c>
      <c r="G117" s="89">
        <v>23</v>
      </c>
      <c r="H117" s="127"/>
      <c r="I117" s="128">
        <f t="shared" si="2"/>
        <v>0</v>
      </c>
    </row>
    <row r="118" spans="2:9" ht="25.5" x14ac:dyDescent="0.2">
      <c r="B118" s="115" t="s">
        <v>9</v>
      </c>
      <c r="C118" s="78" t="e">
        <f>#REF!</f>
        <v>#REF!</v>
      </c>
      <c r="D118" s="122">
        <f>Resumo!B104</f>
        <v>9008013</v>
      </c>
      <c r="E118" s="50" t="str">
        <f>UPPER(IF($B118="EDIF",VLOOKUP($D118,[1]EDIF!$A$1:$F$3677,2,0),(IF($B118="INFRA",VLOOKUP($D118,[1]INFRA!$A$1:$F$1859,2,0),(IF($B118="SINAPI",VLOOKUP($D118,[1]SINAPI!$A$1:$G$9552,2,0),(IF($B118="CDHU",VLOOKUP($D118,[1]CDHU!$A$1:$G$5122,2,0),(IF($B118="SIEC",VLOOKUP($D118,[1]SIEC!$A$1:$F$5304,2,0),(IF($B118="DER",VLOOKUP($D118,[1]DER!$A$1:$F$3075,2,0),(IF($B118="FDE",VLOOKUP($D118,[1]FDE!$A$1:$F$3289,2,0),(IF($B118="SICRO",VLOOKUP($D118,[1]SICRO!$A$1:$E$7371,2,0)))))))))))))))))</f>
        <v>MINI DISJUNTOR - TIPO EUROPEU (IEC) -  BIPOLAR 32/50A</v>
      </c>
      <c r="F118" s="46" t="str">
        <f>UPPER(IF($B118="EDIF",VLOOKUP($D118,[1]EDIF!$A$1:$F$3677,3,0),(IF($B118="INFRA",VLOOKUP($D118,[1]INFRA!$A$1:$F$1859,3,0),(IF($B118="SINAPI",VLOOKUP($D118,[1]SINAPI!$A$1:$G$9552,3,0),(IF($B118="CDHU",VLOOKUP($D118,[1]CDHU!$A$1:$G$5122,3,0),(IF($B118="SIEC",VLOOKUP($D118,[1]SIEC!$A$1:$F$5304,3,0),(IF($B118="DER",VLOOKUP($D118,[1]DER!$A$1:$F$2075,3,0),(IF($B118="FDE",VLOOKUP($D118,[1]FDE!$A$1:$F$3289,3,0),(IF($B118="SICRO",VLOOKUP($D118,[1]SICRO!$A$1:$E$7371,3,0)))))))))))))))))</f>
        <v>UN</v>
      </c>
      <c r="G118" s="89">
        <v>8</v>
      </c>
      <c r="H118" s="127"/>
      <c r="I118" s="128">
        <f t="shared" si="2"/>
        <v>0</v>
      </c>
    </row>
    <row r="119" spans="2:9" ht="25.5" x14ac:dyDescent="0.2">
      <c r="B119" s="115" t="s">
        <v>9</v>
      </c>
      <c r="C119" s="78" t="e">
        <f>#REF!</f>
        <v>#REF!</v>
      </c>
      <c r="D119" s="122">
        <f>Resumo!B105</f>
        <v>9008015</v>
      </c>
      <c r="E119" s="50" t="str">
        <f>UPPER(IF($B119="EDIF",VLOOKUP($D119,[1]EDIF!$A$1:$F$3677,2,0),(IF($B119="INFRA",VLOOKUP($D119,[1]INFRA!$A$1:$F$1859,2,0),(IF($B119="SINAPI",VLOOKUP($D119,[1]SINAPI!$A$1:$G$9552,2,0),(IF($B119="CDHU",VLOOKUP($D119,[1]CDHU!$A$1:$G$5122,2,0),(IF($B119="SIEC",VLOOKUP($D119,[1]SIEC!$A$1:$F$5304,2,0),(IF($B119="DER",VLOOKUP($D119,[1]DER!$A$1:$F$3075,2,0),(IF($B119="FDE",VLOOKUP($D119,[1]FDE!$A$1:$F$3289,2,0),(IF($B119="SICRO",VLOOKUP($D119,[1]SICRO!$A$1:$E$7371,2,0)))))))))))))))))</f>
        <v>MINI DISJUNTOR - TIPO EUROPEU (IEC) - TRIPOLAR 32/50A</v>
      </c>
      <c r="F119" s="46" t="str">
        <f>UPPER(IF($B119="EDIF",VLOOKUP($D119,[1]EDIF!$A$1:$F$3677,3,0),(IF($B119="INFRA",VLOOKUP($D119,[1]INFRA!$A$1:$F$1859,3,0),(IF($B119="SINAPI",VLOOKUP($D119,[1]SINAPI!$A$1:$G$9552,3,0),(IF($B119="CDHU",VLOOKUP($D119,[1]CDHU!$A$1:$G$5122,3,0),(IF($B119="SIEC",VLOOKUP($D119,[1]SIEC!$A$1:$F$5304,3,0),(IF($B119="DER",VLOOKUP($D119,[1]DER!$A$1:$F$2075,3,0),(IF($B119="FDE",VLOOKUP($D119,[1]FDE!$A$1:$F$3289,3,0),(IF($B119="SICRO",VLOOKUP($D119,[1]SICRO!$A$1:$E$7371,3,0)))))))))))))))))</f>
        <v>UN</v>
      </c>
      <c r="G119" s="89">
        <v>5</v>
      </c>
      <c r="H119" s="127"/>
      <c r="I119" s="128">
        <f t="shared" si="2"/>
        <v>0</v>
      </c>
    </row>
    <row r="120" spans="2:9" ht="25.5" x14ac:dyDescent="0.2">
      <c r="B120" s="115" t="s">
        <v>9</v>
      </c>
      <c r="C120" s="78" t="e">
        <f>#REF!</f>
        <v>#REF!</v>
      </c>
      <c r="D120" s="122">
        <f>Resumo!B106</f>
        <v>9008016</v>
      </c>
      <c r="E120" s="50" t="str">
        <f>UPPER(IF($B120="EDIF",VLOOKUP($D120,[1]EDIF!$A$1:$F$3677,2,0),(IF($B120="INFRA",VLOOKUP($D120,[1]INFRA!$A$1:$F$1859,2,0),(IF($B120="SINAPI",VLOOKUP($D120,[1]SINAPI!$A$1:$G$9552,2,0),(IF($B120="CDHU",VLOOKUP($D120,[1]CDHU!$A$1:$G$5122,2,0),(IF($B120="SIEC",VLOOKUP($D120,[1]SIEC!$A$1:$F$5304,2,0),(IF($B120="DER",VLOOKUP($D120,[1]DER!$A$1:$F$3075,2,0),(IF($B120="FDE",VLOOKUP($D120,[1]FDE!$A$1:$F$3289,2,0),(IF($B120="SICRO",VLOOKUP($D120,[1]SICRO!$A$1:$E$7371,2,0)))))))))))))))))</f>
        <v>MINI DISJUNTOR - TIPO EUROPEU (IEC) - TRIPOLAR 63A</v>
      </c>
      <c r="F120" s="46" t="str">
        <f>UPPER(IF($B120="EDIF",VLOOKUP($D120,[1]EDIF!$A$1:$F$3677,3,0),(IF($B120="INFRA",VLOOKUP($D120,[1]INFRA!$A$1:$F$1859,3,0),(IF($B120="SINAPI",VLOOKUP($D120,[1]SINAPI!$A$1:$G$9552,3,0),(IF($B120="CDHU",VLOOKUP($D120,[1]CDHU!$A$1:$G$5122,3,0),(IF($B120="SIEC",VLOOKUP($D120,[1]SIEC!$A$1:$F$5304,3,0),(IF($B120="DER",VLOOKUP($D120,[1]DER!$A$1:$F$2075,3,0),(IF($B120="FDE",VLOOKUP($D120,[1]FDE!$A$1:$F$3289,3,0),(IF($B120="SICRO",VLOOKUP($D120,[1]SICRO!$A$1:$E$7371,3,0)))))))))))))))))</f>
        <v>UN</v>
      </c>
      <c r="G120" s="89">
        <v>6</v>
      </c>
      <c r="H120" s="127"/>
      <c r="I120" s="128">
        <f t="shared" si="2"/>
        <v>0</v>
      </c>
    </row>
    <row r="121" spans="2:9" ht="25.5" x14ac:dyDescent="0.2">
      <c r="B121" s="115" t="s">
        <v>9</v>
      </c>
      <c r="C121" s="78" t="e">
        <f>#REF!</f>
        <v>#REF!</v>
      </c>
      <c r="D121" s="122">
        <f>Resumo!B107</f>
        <v>9009039</v>
      </c>
      <c r="E121" s="50" t="str">
        <f>UPPER(IF($B121="EDIF",VLOOKUP($D121,[1]EDIF!$A$1:$F$3677,2,0),(IF($B121="INFRA",VLOOKUP($D121,[1]INFRA!$A$1:$F$1859,2,0),(IF($B121="SINAPI",VLOOKUP($D121,[1]SINAPI!$A$1:$G$9552,2,0),(IF($B121="CDHU",VLOOKUP($D121,[1]CDHU!$A$1:$G$5122,2,0),(IF($B121="SIEC",VLOOKUP($D121,[1]SIEC!$A$1:$F$5304,2,0),(IF($B121="DER",VLOOKUP($D121,[1]DER!$A$1:$F$3075,2,0),(IF($B121="FDE",VLOOKUP($D121,[1]FDE!$A$1:$F$3289,2,0),(IF($B121="SICRO",VLOOKUP($D121,[1]SICRO!$A$1:$E$7371,2,0)))))))))))))))))</f>
        <v>PROJETOR PARA USO EXTERNO COM LÂMPADA LED DE 150W - COMPLETA</v>
      </c>
      <c r="F121" s="46" t="str">
        <f>UPPER(IF($B121="EDIF",VLOOKUP($D121,[1]EDIF!$A$1:$F$3677,3,0),(IF($B121="INFRA",VLOOKUP($D121,[1]INFRA!$A$1:$F$1859,3,0),(IF($B121="SINAPI",VLOOKUP($D121,[1]SINAPI!$A$1:$G$9552,3,0),(IF($B121="CDHU",VLOOKUP($D121,[1]CDHU!$A$1:$G$5122,3,0),(IF($B121="SIEC",VLOOKUP($D121,[1]SIEC!$A$1:$F$5304,3,0),(IF($B121="DER",VLOOKUP($D121,[1]DER!$A$1:$F$2075,3,0),(IF($B121="FDE",VLOOKUP($D121,[1]FDE!$A$1:$F$3289,3,0),(IF($B121="SICRO",VLOOKUP($D121,[1]SICRO!$A$1:$E$7371,3,0)))))))))))))))))</f>
        <v>UN</v>
      </c>
      <c r="G121" s="89">
        <v>16</v>
      </c>
      <c r="H121" s="127"/>
      <c r="I121" s="128">
        <f t="shared" si="2"/>
        <v>0</v>
      </c>
    </row>
    <row r="122" spans="2:9" ht="38.25" x14ac:dyDescent="0.2">
      <c r="B122" s="115" t="s">
        <v>9</v>
      </c>
      <c r="C122" s="78" t="e">
        <f>#REF!</f>
        <v>#REF!</v>
      </c>
      <c r="D122" s="122">
        <v>9009076</v>
      </c>
      <c r="E122" s="50" t="str">
        <f>UPPER(IF($B122="EDIF",VLOOKUP($D122,[1]EDIF!$A$1:$F$3677,2,0),(IF($B122="INFRA",VLOOKUP($D122,[1]INFRA!$A$1:$F$1859,2,0),(IF($B122="SINAPI",VLOOKUP($D122,[1]SINAPI!$A$1:$G$9552,2,0),(IF($B122="CDHU",VLOOKUP($D122,[1]CDHU!$A$1:$G$5122,2,0),(IF($B122="SIEC",VLOOKUP($D122,[1]SIEC!$A$1:$F$5304,2,0),(IF($B122="DER",VLOOKUP($D122,[1]DER!$A$1:$F$3075,2,0),(IF($B122="FDE",VLOOKUP($D122,[1]FDE!$A$1:$F$3289,2,0),(IF($B122="SICRO",VLOOKUP($D122,[1]SICRO!$A$1:$E$7371,2,0)))))))))))))))))</f>
        <v>LUMINÁRIA TIPO PLAFONIER BRANCA PARA LÂMPADA FLUORESCENTE 2X32W, COM DIFUSOR EM POLIESTIRENO TRANSPARENTE E SOQUETES (REF. COVISA)</v>
      </c>
      <c r="F122" s="46" t="str">
        <f>UPPER(IF($B122="EDIF",VLOOKUP($D122,[1]EDIF!$A$1:$F$3677,3,0),(IF($B122="INFRA",VLOOKUP($D122,[1]INFRA!$A$1:$F$1859,3,0),(IF($B122="SINAPI",VLOOKUP($D122,[1]SINAPI!$A$1:$G$9552,3,0),(IF($B122="CDHU",VLOOKUP($D122,[1]CDHU!$A$1:$G$5122,3,0),(IF($B122="SIEC",VLOOKUP($D122,[1]SIEC!$A$1:$F$5304,3,0),(IF($B122="DER",VLOOKUP($D122,[1]DER!$A$1:$F$2075,3,0),(IF($B122="FDE",VLOOKUP($D122,[1]FDE!$A$1:$F$3289,3,0),(IF($B122="SICRO",VLOOKUP($D122,[1]SICRO!$A$1:$E$7371,3,0)))))))))))))))))</f>
        <v>UN</v>
      </c>
      <c r="G122" s="89">
        <v>18</v>
      </c>
      <c r="H122" s="127"/>
      <c r="I122" s="128">
        <f t="shared" si="2"/>
        <v>0</v>
      </c>
    </row>
    <row r="123" spans="2:9" ht="63.75" x14ac:dyDescent="0.2">
      <c r="B123" s="115" t="s">
        <v>9</v>
      </c>
      <c r="C123" s="78" t="e">
        <f>#REF!</f>
        <v>#REF!</v>
      </c>
      <c r="D123" s="122">
        <f>Resumo!B109</f>
        <v>9009088</v>
      </c>
      <c r="E123" s="50" t="str">
        <f>UPPER(IF($B123="EDIF",VLOOKUP($D123,[1]EDIF!$A$1:$F$3677,2,0),(IF($B123="INFRA",VLOOKUP($D123,[1]INFRA!$A$1:$F$1859,2,0),(IF($B123="SINAPI",VLOOKUP($D123,[1]SINAPI!$A$1:$G$9552,2,0),(IF($B123="CDHU",VLOOKUP($D123,[1]CDHU!$A$1:$G$5122,2,0),(IF($B123="SIEC",VLOOKUP($D123,[1]SIEC!$A$1:$F$5304,2,0),(IF($B123="DER",VLOOKUP($D123,[1]DER!$A$1:$F$3075,2,0),(IF($B123="FDE",VLOOKUP($D123,[1]FDE!$A$1:$F$3289,2,0),(IF($B123="SICRO",VLOOKUP($D123,[1]SICRO!$A$1:$E$7371,2,0)))))))))))))))))</f>
        <v>LUMINÁRIA COMERCIAL DE SOBREPOR, COM CORPO, ALETAS PLANAS E TAMPA PORTA LÂMPADAS EM CHAPA DE AÇO TRATADA E PINTURA NA COR BRANCA, REFLETOR COM ACABAMENTO ESPECULAR DE ALTO BRILHO - 2 LÂMPADAS FLUORESCENTES 32/40W</v>
      </c>
      <c r="F123" s="46" t="str">
        <f>UPPER(IF($B123="EDIF",VLOOKUP($D123,[1]EDIF!$A$1:$F$3677,3,0),(IF($B123="INFRA",VLOOKUP($D123,[1]INFRA!$A$1:$F$1859,3,0),(IF($B123="SINAPI",VLOOKUP($D123,[1]SINAPI!$A$1:$G$9552,3,0),(IF($B123="CDHU",VLOOKUP($D123,[1]CDHU!$A$1:$G$5122,3,0),(IF($B123="SIEC",VLOOKUP($D123,[1]SIEC!$A$1:$F$5304,3,0),(IF($B123="DER",VLOOKUP($D123,[1]DER!$A$1:$F$2075,3,0),(IF($B123="FDE",VLOOKUP($D123,[1]FDE!$A$1:$F$3289,3,0),(IF($B123="SICRO",VLOOKUP($D123,[1]SICRO!$A$1:$E$7371,3,0)))))))))))))))))</f>
        <v>UN</v>
      </c>
      <c r="G123" s="89">
        <v>151</v>
      </c>
      <c r="H123" s="127"/>
      <c r="I123" s="128">
        <f t="shared" si="2"/>
        <v>0</v>
      </c>
    </row>
    <row r="124" spans="2:9" ht="25.5" x14ac:dyDescent="0.2">
      <c r="B124" s="115" t="s">
        <v>9</v>
      </c>
      <c r="C124" s="78" t="e">
        <f>#REF!</f>
        <v>#REF!</v>
      </c>
      <c r="D124" s="122">
        <f>Resumo!B110</f>
        <v>9017001</v>
      </c>
      <c r="E124" s="50" t="str">
        <f>UPPER(IF($B124="EDIF",VLOOKUP($D124,[1]EDIF!$A$1:$F$3677,2,0),(IF($B124="INFRA",VLOOKUP($D124,[1]INFRA!$A$1:$F$1859,2,0),(IF($B124="SINAPI",VLOOKUP($D124,[1]SINAPI!$A$1:$G$9552,2,0),(IF($B124="CDHU",VLOOKUP($D124,[1]CDHU!$A$1:$G$5122,2,0),(IF($B124="SIEC",VLOOKUP($D124,[1]SIEC!$A$1:$F$5304,2,0),(IF($B124="DER",VLOOKUP($D124,[1]DER!$A$1:$F$3075,2,0),(IF($B124="FDE",VLOOKUP($D124,[1]FDE!$A$1:$F$3289,2,0),(IF($B124="SICRO",VLOOKUP($D124,[1]SICRO!$A$1:$E$7371,2,0)))))))))))))))))</f>
        <v>DPS - DISPOSITIVO PROTEÇÃO CONTRA SURTOS 275V - 40KA</v>
      </c>
      <c r="F124" s="46" t="str">
        <f>UPPER(IF($B124="EDIF",VLOOKUP($D124,[1]EDIF!$A$1:$F$3677,3,0),(IF($B124="INFRA",VLOOKUP($D124,[1]INFRA!$A$1:$F$1859,3,0),(IF($B124="SINAPI",VLOOKUP($D124,[1]SINAPI!$A$1:$G$9552,3,0),(IF($B124="CDHU",VLOOKUP($D124,[1]CDHU!$A$1:$G$5122,3,0),(IF($B124="SIEC",VLOOKUP($D124,[1]SIEC!$A$1:$F$5304,3,0),(IF($B124="DER",VLOOKUP($D124,[1]DER!$A$1:$F$2075,3,0),(IF($B124="FDE",VLOOKUP($D124,[1]FDE!$A$1:$F$3289,3,0),(IF($B124="SICRO",VLOOKUP($D124,[1]SICRO!$A$1:$E$7371,3,0)))))))))))))))))</f>
        <v>UN</v>
      </c>
      <c r="G124" s="89">
        <v>12</v>
      </c>
      <c r="H124" s="127"/>
      <c r="I124" s="128">
        <f t="shared" si="2"/>
        <v>0</v>
      </c>
    </row>
    <row r="125" spans="2:9" ht="63.75" x14ac:dyDescent="0.2">
      <c r="B125" s="115" t="s">
        <v>9</v>
      </c>
      <c r="C125" s="78" t="e">
        <f>#REF!</f>
        <v>#REF!</v>
      </c>
      <c r="D125" s="122">
        <f>Resumo!B111</f>
        <v>9020035</v>
      </c>
      <c r="E125" s="50" t="str">
        <f>UPPER(IF($B125="EDIF",VLOOKUP($D125,[1]EDIF!$A$1:$F$3677,2,0),(IF($B125="INFRA",VLOOKUP($D125,[1]INFRA!$A$1:$F$1859,2,0),(IF($B125="SINAPI",VLOOKUP($D125,[1]SINAPI!$A$1:$G$9552,2,0),(IF($B125="CDHU",VLOOKUP($D125,[1]CDHU!$A$1:$G$5122,2,0),(IF($B125="SIEC",VLOOKUP($D125,[1]SIEC!$A$1:$F$5304,2,0),(IF($B125="DER",VLOOKUP($D125,[1]DER!$A$1:$F$3075,2,0),(IF($B125="FDE",VLOOKUP($D125,[1]FDE!$A$1:$F$3289,2,0),(IF($B125="SICRO",VLOOKUP($D125,[1]SICRO!$A$1:$E$7371,2,0)))))))))))))))))</f>
        <v>IN.09 -  POSTE GALVANIZADO, RETO, FLANGEADO, H=5M COM LUMINÁRIA HERMÉTICA TIPO LED DE 150W COM APROVAÇÃO DE ILUME/PMSP, INCLUSIVE CAIXA DE INSPEÇÃO DE ALVENARIA 40X40X40CM DE 1 TIJOLO COM TAMPA DE CONCRETO</v>
      </c>
      <c r="F125" s="46" t="str">
        <f>UPPER(IF($B125="EDIF",VLOOKUP($D125,[1]EDIF!$A$1:$F$3677,3,0),(IF($B125="INFRA",VLOOKUP($D125,[1]INFRA!$A$1:$F$1859,3,0),(IF($B125="SINAPI",VLOOKUP($D125,[1]SINAPI!$A$1:$G$9552,3,0),(IF($B125="CDHU",VLOOKUP($D125,[1]CDHU!$A$1:$G$5122,3,0),(IF($B125="SIEC",VLOOKUP($D125,[1]SIEC!$A$1:$F$5304,3,0),(IF($B125="DER",VLOOKUP($D125,[1]DER!$A$1:$F$2075,3,0),(IF($B125="FDE",VLOOKUP($D125,[1]FDE!$A$1:$F$3289,3,0),(IF($B125="SICRO",VLOOKUP($D125,[1]SICRO!$A$1:$E$7371,3,0)))))))))))))))))</f>
        <v>UN</v>
      </c>
      <c r="G125" s="89">
        <v>8</v>
      </c>
      <c r="H125" s="127"/>
      <c r="I125" s="128">
        <f t="shared" si="2"/>
        <v>0</v>
      </c>
    </row>
    <row r="126" spans="2:9" ht="25.5" x14ac:dyDescent="0.2">
      <c r="B126" s="115" t="s">
        <v>9</v>
      </c>
      <c r="C126" s="78" t="e">
        <f>#REF!</f>
        <v>#REF!</v>
      </c>
      <c r="D126" s="122">
        <f>Resumo!B112</f>
        <v>9082001</v>
      </c>
      <c r="E126" s="50" t="str">
        <f>UPPER(IF($B126="EDIF",VLOOKUP($D126,[1]EDIF!$A$1:$F$3677,2,0),(IF($B126="INFRA",VLOOKUP($D126,[1]INFRA!$A$1:$F$1859,2,0),(IF($B126="SINAPI",VLOOKUP($D126,[1]SINAPI!$A$1:$G$9552,2,0),(IF($B126="CDHU",VLOOKUP($D126,[1]CDHU!$A$1:$G$5122,2,0),(IF($B126="SIEC",VLOOKUP($D126,[1]SIEC!$A$1:$F$5304,2,0),(IF($B126="DER",VLOOKUP($D126,[1]DER!$A$1:$F$3075,2,0),(IF($B126="FDE",VLOOKUP($D126,[1]FDE!$A$1:$F$3289,2,0),(IF($B126="SICRO",VLOOKUP($D126,[1]SICRO!$A$1:$E$7371,2,0)))))))))))))))))</f>
        <v>INTERRUPTOR SIMPLES - 1 TECLA</v>
      </c>
      <c r="F126" s="46" t="str">
        <f>UPPER(IF($B126="EDIF",VLOOKUP($D126,[1]EDIF!$A$1:$F$3677,3,0),(IF($B126="INFRA",VLOOKUP($D126,[1]INFRA!$A$1:$F$1859,3,0),(IF($B126="SINAPI",VLOOKUP($D126,[1]SINAPI!$A$1:$G$9552,3,0),(IF($B126="CDHU",VLOOKUP($D126,[1]CDHU!$A$1:$G$5122,3,0),(IF($B126="SIEC",VLOOKUP($D126,[1]SIEC!$A$1:$F$5304,3,0),(IF($B126="DER",VLOOKUP($D126,[1]DER!$A$1:$F$2075,3,0),(IF($B126="FDE",VLOOKUP($D126,[1]FDE!$A$1:$F$3289,3,0),(IF($B126="SICRO",VLOOKUP($D126,[1]SICRO!$A$1:$E$7371,3,0)))))))))))))))))</f>
        <v>UN</v>
      </c>
      <c r="G126" s="89">
        <v>19</v>
      </c>
      <c r="H126" s="127"/>
      <c r="I126" s="128">
        <f t="shared" si="2"/>
        <v>0</v>
      </c>
    </row>
    <row r="127" spans="2:9" ht="25.5" x14ac:dyDescent="0.2">
      <c r="B127" s="115" t="s">
        <v>9</v>
      </c>
      <c r="C127" s="78" t="e">
        <f>#REF!</f>
        <v>#REF!</v>
      </c>
      <c r="D127" s="122">
        <f>Resumo!B113</f>
        <v>9082005</v>
      </c>
      <c r="E127" s="50" t="str">
        <f>UPPER(IF($B127="EDIF",VLOOKUP($D127,[1]EDIF!$A$1:$F$3677,2,0),(IF($B127="INFRA",VLOOKUP($D127,[1]INFRA!$A$1:$F$1859,2,0),(IF($B127="SINAPI",VLOOKUP($D127,[1]SINAPI!$A$1:$G$9552,2,0),(IF($B127="CDHU",VLOOKUP($D127,[1]CDHU!$A$1:$G$5122,2,0),(IF($B127="SIEC",VLOOKUP($D127,[1]SIEC!$A$1:$F$5304,2,0),(IF($B127="DER",VLOOKUP($D127,[1]DER!$A$1:$F$3075,2,0),(IF($B127="FDE",VLOOKUP($D127,[1]FDE!$A$1:$F$3289,2,0),(IF($B127="SICRO",VLOOKUP($D127,[1]SICRO!$A$1:$E$7371,2,0)))))))))))))))))</f>
        <v>INTERRUPTOR PARALELO - 1 TECLA</v>
      </c>
      <c r="F127" s="46" t="str">
        <f>UPPER(IF($B127="EDIF",VLOOKUP($D127,[1]EDIF!$A$1:$F$3677,3,0),(IF($B127="INFRA",VLOOKUP($D127,[1]INFRA!$A$1:$F$1859,3,0),(IF($B127="SINAPI",VLOOKUP($D127,[1]SINAPI!$A$1:$G$9552,3,0),(IF($B127="CDHU",VLOOKUP($D127,[1]CDHU!$A$1:$G$5122,3,0),(IF($B127="SIEC",VLOOKUP($D127,[1]SIEC!$A$1:$F$5304,3,0),(IF($B127="DER",VLOOKUP($D127,[1]DER!$A$1:$F$2075,3,0),(IF($B127="FDE",VLOOKUP($D127,[1]FDE!$A$1:$F$3289,3,0),(IF($B127="SICRO",VLOOKUP($D127,[1]SICRO!$A$1:$E$7371,3,0)))))))))))))))))</f>
        <v>UN</v>
      </c>
      <c r="G127" s="89">
        <v>12</v>
      </c>
      <c r="H127" s="127"/>
      <c r="I127" s="128">
        <f t="shared" si="2"/>
        <v>0</v>
      </c>
    </row>
    <row r="128" spans="2:9" ht="25.5" x14ac:dyDescent="0.2">
      <c r="B128" s="115" t="s">
        <v>9</v>
      </c>
      <c r="C128" s="78" t="e">
        <f>#REF!</f>
        <v>#REF!</v>
      </c>
      <c r="D128" s="122">
        <f>Resumo!B114</f>
        <v>9082010</v>
      </c>
      <c r="E128" s="50" t="str">
        <f>UPPER(IF($B128="EDIF",VLOOKUP($D128,[1]EDIF!$A$1:$F$3677,2,0),(IF($B128="INFRA",VLOOKUP($D128,[1]INFRA!$A$1:$F$1859,2,0),(IF($B128="SINAPI",VLOOKUP($D128,[1]SINAPI!$A$1:$G$9552,2,0),(IF($B128="CDHU",VLOOKUP($D128,[1]CDHU!$A$1:$G$5122,2,0),(IF($B128="SIEC",VLOOKUP($D128,[1]SIEC!$A$1:$F$5304,2,0),(IF($B128="DER",VLOOKUP($D128,[1]DER!$A$1:$F$3075,2,0),(IF($B128="FDE",VLOOKUP($D128,[1]FDE!$A$1:$F$3289,2,0),(IF($B128="SICRO",VLOOKUP($D128,[1]SICRO!$A$1:$E$7371,2,0)))))))))))))))))</f>
        <v>TOMADA SIMPLES DE EMBUTIR - 110/220V</v>
      </c>
      <c r="F128" s="46" t="str">
        <f>UPPER(IF($B128="EDIF",VLOOKUP($D128,[1]EDIF!$A$1:$F$3677,3,0),(IF($B128="INFRA",VLOOKUP($D128,[1]INFRA!$A$1:$F$1859,3,0),(IF($B128="SINAPI",VLOOKUP($D128,[1]SINAPI!$A$1:$G$9552,3,0),(IF($B128="CDHU",VLOOKUP($D128,[1]CDHU!$A$1:$G$5122,3,0),(IF($B128="SIEC",VLOOKUP($D128,[1]SIEC!$A$1:$F$5304,3,0),(IF($B128="DER",VLOOKUP($D128,[1]DER!$A$1:$F$2075,3,0),(IF($B128="FDE",VLOOKUP($D128,[1]FDE!$A$1:$F$3289,3,0),(IF($B128="SICRO",VLOOKUP($D128,[1]SICRO!$A$1:$E$7371,3,0)))))))))))))))))</f>
        <v>UN</v>
      </c>
      <c r="G128" s="89">
        <v>1352</v>
      </c>
      <c r="H128" s="127"/>
      <c r="I128" s="128">
        <f t="shared" si="2"/>
        <v>0</v>
      </c>
    </row>
    <row r="129" spans="2:9" ht="25.5" x14ac:dyDescent="0.2">
      <c r="B129" s="115" t="s">
        <v>9</v>
      </c>
      <c r="C129" s="78" t="e">
        <f>#REF!</f>
        <v>#REF!</v>
      </c>
      <c r="D129" s="122">
        <f>Resumo!B115</f>
        <v>9002055</v>
      </c>
      <c r="E129" s="50" t="str">
        <f>UPPER(IF($B129="EDIF",VLOOKUP($D129,[1]EDIF!$A$1:$F$3677,2,0),(IF($B129="INFRA",VLOOKUP($D129,[1]INFRA!$A$1:$F$1859,2,0),(IF($B129="SINAPI",VLOOKUP($D129,[1]SINAPI!$A$1:$G$9552,2,0),(IF($B129="CDHU",VLOOKUP($D129,[1]CDHU!$A$1:$G$5122,2,0),(IF($B129="SIEC",VLOOKUP($D129,[1]SIEC!$A$1:$F$5304,2,0),(IF($B129="DER",VLOOKUP($D129,[1]DER!$A$1:$F$3075,2,0),(IF($B129="FDE",VLOOKUP($D129,[1]FDE!$A$1:$F$3289,2,0),(IF($B129="SICRO",VLOOKUP($D129,[1]SICRO!$A$1:$E$7371,2,0)))))))))))))))))</f>
        <v>ELETRODUTO DE PVC CORRUGADO REFORÇADO, ANTICHAMA - 25MM (3/4")</v>
      </c>
      <c r="F129" s="46" t="str">
        <f>UPPER(IF($B129="EDIF",VLOOKUP($D129,[1]EDIF!$A$1:$F$3677,3,0),(IF($B129="INFRA",VLOOKUP($D129,[1]INFRA!$A$1:$F$1859,3,0),(IF($B129="SINAPI",VLOOKUP($D129,[1]SINAPI!$A$1:$G$9552,3,0),(IF($B129="CDHU",VLOOKUP($D129,[1]CDHU!$A$1:$G$5122,3,0),(IF($B129="SIEC",VLOOKUP($D129,[1]SIEC!$A$1:$F$5304,3,0),(IF($B129="DER",VLOOKUP($D129,[1]DER!$A$1:$F$2075,3,0),(IF($B129="FDE",VLOOKUP($D129,[1]FDE!$A$1:$F$3289,3,0),(IF($B129="SICRO",VLOOKUP($D129,[1]SICRO!$A$1:$E$7371,3,0)))))))))))))))))</f>
        <v>M</v>
      </c>
      <c r="G129" s="89">
        <v>600</v>
      </c>
      <c r="H129" s="127"/>
      <c r="I129" s="128">
        <f t="shared" si="2"/>
        <v>0</v>
      </c>
    </row>
    <row r="130" spans="2:9" ht="25.5" x14ac:dyDescent="0.2">
      <c r="B130" s="115" t="s">
        <v>9</v>
      </c>
      <c r="C130" s="78" t="e">
        <f>#REF!</f>
        <v>#REF!</v>
      </c>
      <c r="D130" s="122">
        <f>Resumo!B116</f>
        <v>9090040</v>
      </c>
      <c r="E130" s="50" t="str">
        <f>UPPER(IF($B130="EDIF",VLOOKUP($D130,[1]EDIF!$A$1:$F$3677,2,0),(IF($B130="INFRA",VLOOKUP($D130,[1]INFRA!$A$1:$F$1859,2,0),(IF($B130="SINAPI",VLOOKUP($D130,[1]SINAPI!$A$1:$G$9552,2,0),(IF($B130="CDHU",VLOOKUP($D130,[1]CDHU!$A$1:$G$5122,2,0),(IF($B130="SIEC",VLOOKUP($D130,[1]SIEC!$A$1:$F$5304,2,0),(IF($B130="DER",VLOOKUP($D130,[1]DER!$A$1:$F$3075,2,0),(IF($B130="FDE",VLOOKUP($D130,[1]FDE!$A$1:$F$3289,2,0),(IF($B130="SICRO",VLOOKUP($D130,[1]SICRO!$A$1:$E$7371,2,0)))))))))))))))))</f>
        <v>CABO UTP - CAT 6 - 4 PARES</v>
      </c>
      <c r="F130" s="46" t="str">
        <f>UPPER(IF($B130="EDIF",VLOOKUP($D130,[1]EDIF!$A$1:$F$3677,3,0),(IF($B130="INFRA",VLOOKUP($D130,[1]INFRA!$A$1:$F$1859,3,0),(IF($B130="SINAPI",VLOOKUP($D130,[1]SINAPI!$A$1:$G$9552,3,0),(IF($B130="CDHU",VLOOKUP($D130,[1]CDHU!$A$1:$G$5122,3,0),(IF($B130="SIEC",VLOOKUP($D130,[1]SIEC!$A$1:$F$5304,3,0),(IF($B130="DER",VLOOKUP($D130,[1]DER!$A$1:$F$2075,3,0),(IF($B130="FDE",VLOOKUP($D130,[1]FDE!$A$1:$F$3289,3,0),(IF($B130="SICRO",VLOOKUP($D130,[1]SICRO!$A$1:$E$7371,3,0)))))))))))))))))</f>
        <v>M</v>
      </c>
      <c r="G130" s="89">
        <v>600</v>
      </c>
      <c r="H130" s="127"/>
      <c r="I130" s="128">
        <f t="shared" si="2"/>
        <v>0</v>
      </c>
    </row>
    <row r="131" spans="2:9" s="12" customFormat="1" ht="19.5" customHeight="1" x14ac:dyDescent="0.2">
      <c r="C131" s="134"/>
      <c r="D131" s="120"/>
      <c r="E131" s="120"/>
      <c r="F131" s="120"/>
      <c r="G131" s="121"/>
      <c r="H131" s="129"/>
      <c r="I131" s="130">
        <f>SUM(I102:I130)</f>
        <v>0</v>
      </c>
    </row>
    <row r="132" spans="2:9" s="12" customFormat="1" ht="19.5" customHeight="1" x14ac:dyDescent="0.2">
      <c r="B132" s="115"/>
      <c r="C132" s="85"/>
      <c r="D132" s="86"/>
      <c r="E132" s="116" t="str">
        <f>Resumo!C117</f>
        <v>2.8 - INST.HIDRO-SANITARIAS</v>
      </c>
      <c r="F132" s="86"/>
      <c r="G132" s="88"/>
      <c r="H132" s="131"/>
      <c r="I132" s="132"/>
    </row>
    <row r="133" spans="2:9" s="12" customFormat="1" ht="19.5" customHeight="1" x14ac:dyDescent="0.2">
      <c r="B133" s="115"/>
      <c r="C133" s="85"/>
      <c r="D133" s="86"/>
      <c r="E133" s="116" t="str">
        <f>Resumo!C118</f>
        <v>2.8.1 - AGUA FRIA</v>
      </c>
      <c r="F133" s="86"/>
      <c r="G133" s="88"/>
      <c r="H133" s="131"/>
      <c r="I133" s="132"/>
    </row>
    <row r="134" spans="2:9" ht="51" x14ac:dyDescent="0.2">
      <c r="B134" s="115" t="s">
        <v>59</v>
      </c>
      <c r="C134" s="78" t="e">
        <f>#REF!</f>
        <v>#REF!</v>
      </c>
      <c r="D134" s="84">
        <f>Resumo!B119</f>
        <v>7107376</v>
      </c>
      <c r="E134" s="50" t="str">
        <f>UPPER(IF($B134="EDIF",VLOOKUP($D134,[1]EDIF!$A$1:$F$3677,2,0),(IF($B134="INFRA",VLOOKUP($D134,[1]INFRA!$A$1:$F$1859,2,0),(IF($B134="SINAPI",VLOOKUP($D134,[1]SINAPI!$A$1:$G$9552,2,0),(IF($B134="CDHU",VLOOKUP($D134,[1]CDHU!$A$1:$G$5122,2,0),(IF($B134="SIEC",VLOOKUP($D134,[1]SIEC!$A$1:$F$5304,2,0),(IF($B134="DER",VLOOKUP($D134,[1]DER!$A$1:$F$3075,2,0),(IF($B134="FDE",VLOOKUP($D134,[1]FDE!$A$1:$F$3289,2,0),(IF($B134="SICRO",VLOOKUP($D134,[1]SICRO!$A$1:$E$7371,2,0)))))))))))))))))</f>
        <v>FORNECIMENTO E INSTALAÇÃO DE RESERVATÓRIO METÁLICO TIPO TAÇA DE 20.000 LITROS PINTURA INTERNA E EXTERNA COM ESCADA DE ACESSO E BASE DE CONCRETO ARMADO - AREIA E BRITA COMERCIAIS</v>
      </c>
      <c r="F134" s="46" t="str">
        <f>UPPER(IF($B134="EDIF",VLOOKUP($D134,[1]EDIF!$A$1:$F$3677,3,0),(IF($B134="INFRA",VLOOKUP($D134,[1]INFRA!$A$1:$F$1859,3,0),(IF($B134="SINAPI",VLOOKUP($D134,[1]SINAPI!$A$1:$G$9552,3,0),(IF($B134="CDHU",VLOOKUP($D134,[1]CDHU!$A$1:$G$5122,3,0),(IF($B134="SIEC",VLOOKUP($D134,[1]SIEC!$A$1:$F$5304,3,0),(IF($B134="DER",VLOOKUP($D134,[1]DER!$A$1:$F$2075,3,0),(IF($B134="FDE",VLOOKUP($D134,[1]FDE!$A$1:$F$3289,3,0),(IF($B134="SICRO",VLOOKUP($D134,[1]SICRO!$A$1:$E$7371,3,0)))))))))))))))))</f>
        <v>UN</v>
      </c>
      <c r="G134" s="89">
        <v>1</v>
      </c>
      <c r="H134" s="127"/>
      <c r="I134" s="128">
        <f t="shared" si="2"/>
        <v>0</v>
      </c>
    </row>
    <row r="135" spans="2:9" ht="25.5" x14ac:dyDescent="0.2">
      <c r="B135" s="115" t="s">
        <v>9</v>
      </c>
      <c r="C135" s="78" t="e">
        <f>#REF!</f>
        <v>#REF!</v>
      </c>
      <c r="D135" s="122">
        <f>Resumo!B120</f>
        <v>10004062</v>
      </c>
      <c r="E135" s="50" t="str">
        <f>UPPER(IF($B135="EDIF",VLOOKUP($D135,[1]EDIF!$A$1:$F$3677,2,0),(IF($B135="INFRA",VLOOKUP($D135,[1]INFRA!$A$1:$F$1859,2,0),(IF($B135="SINAPI",VLOOKUP($D135,[1]SINAPI!$A$1:$G$9552,2,0),(IF($B135="CDHU",VLOOKUP($D135,[1]CDHU!$A$1:$G$5122,2,0),(IF($B135="SIEC",VLOOKUP($D135,[1]SIEC!$A$1:$F$5304,2,0),(IF($B135="DER",VLOOKUP($D135,[1]DER!$A$1:$F$3075,2,0),(IF($B135="FDE",VLOOKUP($D135,[1]FDE!$A$1:$F$3289,2,0),(IF($B135="SICRO",VLOOKUP($D135,[1]SICRO!$A$1:$E$7371,2,0)))))))))))))))))</f>
        <v>TUBO DE PVC RÍGIDO, SOLDÁVEL (LINHA ÁGUA) - 25MM (3/4")</v>
      </c>
      <c r="F135" s="46" t="str">
        <f>UPPER(IF($B135="EDIF",VLOOKUP($D135,[1]EDIF!$A$1:$F$3677,3,0),(IF($B135="INFRA",VLOOKUP($D135,[1]INFRA!$A$1:$F$1859,3,0),(IF($B135="SINAPI",VLOOKUP($D135,[1]SINAPI!$A$1:$G$9552,3,0),(IF($B135="CDHU",VLOOKUP($D135,[1]CDHU!$A$1:$G$5122,3,0),(IF($B135="SIEC",VLOOKUP($D135,[1]SIEC!$A$1:$F$5304,3,0),(IF($B135="DER",VLOOKUP($D135,[1]DER!$A$1:$F$2075,3,0),(IF($B135="FDE",VLOOKUP($D135,[1]FDE!$A$1:$F$3289,3,0),(IF($B135="SICRO",VLOOKUP($D135,[1]SICRO!$A$1:$E$7371,3,0)))))))))))))))))</f>
        <v>M</v>
      </c>
      <c r="G135" s="89">
        <v>186.6</v>
      </c>
      <c r="H135" s="127"/>
      <c r="I135" s="128">
        <f t="shared" si="2"/>
        <v>0</v>
      </c>
    </row>
    <row r="136" spans="2:9" ht="25.5" x14ac:dyDescent="0.2">
      <c r="B136" s="115" t="s">
        <v>9</v>
      </c>
      <c r="C136" s="78" t="e">
        <f>#REF!</f>
        <v>#REF!</v>
      </c>
      <c r="D136" s="122">
        <f>Resumo!B121</f>
        <v>10004065</v>
      </c>
      <c r="E136" s="50" t="str">
        <f>UPPER(IF($B136="EDIF",VLOOKUP($D136,[1]EDIF!$A$1:$F$3677,2,0),(IF($B136="INFRA",VLOOKUP($D136,[1]INFRA!$A$1:$F$1859,2,0),(IF($B136="SINAPI",VLOOKUP($D136,[1]SINAPI!$A$1:$G$9552,2,0),(IF($B136="CDHU",VLOOKUP($D136,[1]CDHU!$A$1:$G$5122,2,0),(IF($B136="SIEC",VLOOKUP($D136,[1]SIEC!$A$1:$F$5304,2,0),(IF($B136="DER",VLOOKUP($D136,[1]DER!$A$1:$F$3075,2,0),(IF($B136="FDE",VLOOKUP($D136,[1]FDE!$A$1:$F$3289,2,0),(IF($B136="SICRO",VLOOKUP($D136,[1]SICRO!$A$1:$E$7371,2,0)))))))))))))))))</f>
        <v>TUBO DE PVC RÍGIDO, SOLDÁVEL (LINHA ÁGUA) - 50MM (1 1/2")</v>
      </c>
      <c r="F136" s="46" t="str">
        <f>UPPER(IF($B136="EDIF",VLOOKUP($D136,[1]EDIF!$A$1:$F$3677,3,0),(IF($B136="INFRA",VLOOKUP($D136,[1]INFRA!$A$1:$F$1859,3,0),(IF($B136="SINAPI",VLOOKUP($D136,[1]SINAPI!$A$1:$G$9552,3,0),(IF($B136="CDHU",VLOOKUP($D136,[1]CDHU!$A$1:$G$5122,3,0),(IF($B136="SIEC",VLOOKUP($D136,[1]SIEC!$A$1:$F$5304,3,0),(IF($B136="DER",VLOOKUP($D136,[1]DER!$A$1:$F$2075,3,0),(IF($B136="FDE",VLOOKUP($D136,[1]FDE!$A$1:$F$3289,3,0),(IF($B136="SICRO",VLOOKUP($D136,[1]SICRO!$A$1:$E$7371,3,0)))))))))))))))))</f>
        <v>M</v>
      </c>
      <c r="G136" s="89">
        <v>59</v>
      </c>
      <c r="H136" s="127"/>
      <c r="I136" s="128">
        <f t="shared" si="2"/>
        <v>0</v>
      </c>
    </row>
    <row r="137" spans="2:9" ht="25.5" x14ac:dyDescent="0.2">
      <c r="B137" s="115" t="s">
        <v>9</v>
      </c>
      <c r="C137" s="78" t="e">
        <f>#REF!</f>
        <v>#REF!</v>
      </c>
      <c r="D137" s="122">
        <f>Resumo!B122</f>
        <v>10004067</v>
      </c>
      <c r="E137" s="50" t="str">
        <f>UPPER(IF($B137="EDIF",VLOOKUP($D137,[1]EDIF!$A$1:$F$3677,2,0),(IF($B137="INFRA",VLOOKUP($D137,[1]INFRA!$A$1:$F$1859,2,0),(IF($B137="SINAPI",VLOOKUP($D137,[1]SINAPI!$A$1:$G$9552,2,0),(IF($B137="CDHU",VLOOKUP($D137,[1]CDHU!$A$1:$G$5122,2,0),(IF($B137="SIEC",VLOOKUP($D137,[1]SIEC!$A$1:$F$5304,2,0),(IF($B137="DER",VLOOKUP($D137,[1]DER!$A$1:$F$3075,2,0),(IF($B137="FDE",VLOOKUP($D137,[1]FDE!$A$1:$F$3289,2,0),(IF($B137="SICRO",VLOOKUP($D137,[1]SICRO!$A$1:$E$7371,2,0)))))))))))))))))</f>
        <v>TUBO DE PVC RÍGIDO, SOLDÁVEL (LINHA ÁGUA) - 75MM (2 1/2")</v>
      </c>
      <c r="F137" s="46" t="str">
        <f>UPPER(IF($B137="EDIF",VLOOKUP($D137,[1]EDIF!$A$1:$F$3677,3,0),(IF($B137="INFRA",VLOOKUP($D137,[1]INFRA!$A$1:$F$1859,3,0),(IF($B137="SINAPI",VLOOKUP($D137,[1]SINAPI!$A$1:$G$9552,3,0),(IF($B137="CDHU",VLOOKUP($D137,[1]CDHU!$A$1:$G$5122,3,0),(IF($B137="SIEC",VLOOKUP($D137,[1]SIEC!$A$1:$F$5304,3,0),(IF($B137="DER",VLOOKUP($D137,[1]DER!$A$1:$F$2075,3,0),(IF($B137="FDE",VLOOKUP($D137,[1]FDE!$A$1:$F$3289,3,0),(IF($B137="SICRO",VLOOKUP($D137,[1]SICRO!$A$1:$E$7371,3,0)))))))))))))))))</f>
        <v>M</v>
      </c>
      <c r="G137" s="89">
        <v>131</v>
      </c>
      <c r="H137" s="127"/>
      <c r="I137" s="128">
        <f t="shared" si="2"/>
        <v>0</v>
      </c>
    </row>
    <row r="138" spans="2:9" ht="25.5" x14ac:dyDescent="0.2">
      <c r="B138" s="115" t="s">
        <v>9</v>
      </c>
      <c r="C138" s="78" t="e">
        <f>#REF!</f>
        <v>#REF!</v>
      </c>
      <c r="D138" s="122">
        <f>Resumo!B123</f>
        <v>10004002</v>
      </c>
      <c r="E138" s="50" t="str">
        <f>UPPER(IF($B138="EDIF",VLOOKUP($D138,[1]EDIF!$A$1:$F$3677,2,0),(IF($B138="INFRA",VLOOKUP($D138,[1]INFRA!$A$1:$F$1859,2,0),(IF($B138="SINAPI",VLOOKUP($D138,[1]SINAPI!$A$1:$G$9552,2,0),(IF($B138="CDHU",VLOOKUP($D138,[1]CDHU!$A$1:$G$5122,2,0),(IF($B138="SIEC",VLOOKUP($D138,[1]SIEC!$A$1:$F$5304,2,0),(IF($B138="DER",VLOOKUP($D138,[1]DER!$A$1:$F$3075,2,0),(IF($B138="FDE",VLOOKUP($D138,[1]FDE!$A$1:$F$3289,2,0),(IF($B138="SICRO",VLOOKUP($D138,[1]SICRO!$A$1:$E$7371,2,0)))))))))))))))))</f>
        <v>TUBO DE AÇO GALVANIZADO, CLASSE LEVE I (LINHA ÁGUA) - 3/4"</v>
      </c>
      <c r="F138" s="46" t="str">
        <f>UPPER(IF($B138="EDIF",VLOOKUP($D138,[1]EDIF!$A$1:$F$3677,3,0),(IF($B138="INFRA",VLOOKUP($D138,[1]INFRA!$A$1:$F$1859,3,0),(IF($B138="SINAPI",VLOOKUP($D138,[1]SINAPI!$A$1:$G$9552,3,0),(IF($B138="CDHU",VLOOKUP($D138,[1]CDHU!$A$1:$G$5122,3,0),(IF($B138="SIEC",VLOOKUP($D138,[1]SIEC!$A$1:$F$5304,3,0),(IF($B138="DER",VLOOKUP($D138,[1]DER!$A$1:$F$2075,3,0),(IF($B138="FDE",VLOOKUP($D138,[1]FDE!$A$1:$F$3289,3,0),(IF($B138="SICRO",VLOOKUP($D138,[1]SICRO!$A$1:$E$7371,3,0)))))))))))))))))</f>
        <v>M</v>
      </c>
      <c r="G138" s="89">
        <v>32</v>
      </c>
      <c r="H138" s="127"/>
      <c r="I138" s="128">
        <f t="shared" si="2"/>
        <v>0</v>
      </c>
    </row>
    <row r="139" spans="2:9" ht="25.5" x14ac:dyDescent="0.2">
      <c r="B139" s="115" t="s">
        <v>9</v>
      </c>
      <c r="C139" s="78" t="e">
        <f>#REF!</f>
        <v>#REF!</v>
      </c>
      <c r="D139" s="122">
        <f>Resumo!B124</f>
        <v>10004005</v>
      </c>
      <c r="E139" s="50" t="str">
        <f>UPPER(IF($B139="EDIF",VLOOKUP($D139,[1]EDIF!$A$1:$F$3677,2,0),(IF($B139="INFRA",VLOOKUP($D139,[1]INFRA!$A$1:$F$1859,2,0),(IF($B139="SINAPI",VLOOKUP($D139,[1]SINAPI!$A$1:$G$9552,2,0),(IF($B139="CDHU",VLOOKUP($D139,[1]CDHU!$A$1:$G$5122,2,0),(IF($B139="SIEC",VLOOKUP($D139,[1]SIEC!$A$1:$F$5304,2,0),(IF($B139="DER",VLOOKUP($D139,[1]DER!$A$1:$F$3075,2,0),(IF($B139="FDE",VLOOKUP($D139,[1]FDE!$A$1:$F$3289,2,0),(IF($B139="SICRO",VLOOKUP($D139,[1]SICRO!$A$1:$E$7371,2,0)))))))))))))))))</f>
        <v>TUBO DE AÇO GALVANIZADO, CLASSE LEVE I (LINHA ÁGUA) - 1 1/2"</v>
      </c>
      <c r="F139" s="46" t="str">
        <f>UPPER(IF($B139="EDIF",VLOOKUP($D139,[1]EDIF!$A$1:$F$3677,3,0),(IF($B139="INFRA",VLOOKUP($D139,[1]INFRA!$A$1:$F$1859,3,0),(IF($B139="SINAPI",VLOOKUP($D139,[1]SINAPI!$A$1:$G$9552,3,0),(IF($B139="CDHU",VLOOKUP($D139,[1]CDHU!$A$1:$G$5122,3,0),(IF($B139="SIEC",VLOOKUP($D139,[1]SIEC!$A$1:$F$5304,3,0),(IF($B139="DER",VLOOKUP($D139,[1]DER!$A$1:$F$2075,3,0),(IF($B139="FDE",VLOOKUP($D139,[1]FDE!$A$1:$F$3289,3,0),(IF($B139="SICRO",VLOOKUP($D139,[1]SICRO!$A$1:$E$7371,3,0)))))))))))))))))</f>
        <v>M</v>
      </c>
      <c r="G139" s="89">
        <v>32</v>
      </c>
      <c r="H139" s="127"/>
      <c r="I139" s="128">
        <f t="shared" si="2"/>
        <v>0</v>
      </c>
    </row>
    <row r="140" spans="2:9" ht="25.5" x14ac:dyDescent="0.2">
      <c r="B140" s="115" t="s">
        <v>9</v>
      </c>
      <c r="C140" s="78" t="e">
        <f>#REF!</f>
        <v>#REF!</v>
      </c>
      <c r="D140" s="122">
        <f>Resumo!B125</f>
        <v>10004007</v>
      </c>
      <c r="E140" s="50" t="str">
        <f>UPPER(IF($B140="EDIF",VLOOKUP($D140,[1]EDIF!$A$1:$F$3677,2,0),(IF($B140="INFRA",VLOOKUP($D140,[1]INFRA!$A$1:$F$1859,2,0),(IF($B140="SINAPI",VLOOKUP($D140,[1]SINAPI!$A$1:$G$9552,2,0),(IF($B140="CDHU",VLOOKUP($D140,[1]CDHU!$A$1:$G$5122,2,0),(IF($B140="SIEC",VLOOKUP($D140,[1]SIEC!$A$1:$F$5304,2,0),(IF($B140="DER",VLOOKUP($D140,[1]DER!$A$1:$F$3075,2,0),(IF($B140="FDE",VLOOKUP($D140,[1]FDE!$A$1:$F$3289,2,0),(IF($B140="SICRO",VLOOKUP($D140,[1]SICRO!$A$1:$E$7371,2,0)))))))))))))))))</f>
        <v>TUBO DE AÇO GALVANIZADO, CLASSE LEVE I (LINHA ÁGUA) - 2 1/2"</v>
      </c>
      <c r="F140" s="46" t="str">
        <f>UPPER(IF($B140="EDIF",VLOOKUP($D140,[1]EDIF!$A$1:$F$3677,3,0),(IF($B140="INFRA",VLOOKUP($D140,[1]INFRA!$A$1:$F$1859,3,0),(IF($B140="SINAPI",VLOOKUP($D140,[1]SINAPI!$A$1:$G$9552,3,0),(IF($B140="CDHU",VLOOKUP($D140,[1]CDHU!$A$1:$G$5122,3,0),(IF($B140="SIEC",VLOOKUP($D140,[1]SIEC!$A$1:$F$5304,3,0),(IF($B140="DER",VLOOKUP($D140,[1]DER!$A$1:$F$2075,3,0),(IF($B140="FDE",VLOOKUP($D140,[1]FDE!$A$1:$F$3289,3,0),(IF($B140="SICRO",VLOOKUP($D140,[1]SICRO!$A$1:$E$7371,3,0)))))))))))))))))</f>
        <v>M</v>
      </c>
      <c r="G140" s="89">
        <v>90</v>
      </c>
      <c r="H140" s="127"/>
      <c r="I140" s="128">
        <f t="shared" si="2"/>
        <v>0</v>
      </c>
    </row>
    <row r="141" spans="2:9" ht="25.5" x14ac:dyDescent="0.2">
      <c r="B141" s="115" t="s">
        <v>9</v>
      </c>
      <c r="C141" s="78" t="e">
        <f>#REF!</f>
        <v>#REF!</v>
      </c>
      <c r="D141" s="122">
        <f>Resumo!B126</f>
        <v>10003074</v>
      </c>
      <c r="E141" s="50" t="str">
        <f>UPPER(IF($B141="EDIF",VLOOKUP($D141,[1]EDIF!$A$1:$F$3677,2,0),(IF($B141="INFRA",VLOOKUP($D141,[1]INFRA!$A$1:$F$1859,2,0),(IF($B141="SINAPI",VLOOKUP($D141,[1]SINAPI!$A$1:$G$9552,2,0),(IF($B141="CDHU",VLOOKUP($D141,[1]CDHU!$A$1:$G$5122,2,0),(IF($B141="SIEC",VLOOKUP($D141,[1]SIEC!$A$1:$F$5304,2,0),(IF($B141="DER",VLOOKUP($D141,[1]DER!$A$1:$F$3075,2,0),(IF($B141="FDE",VLOOKUP($D141,[1]FDE!$A$1:$F$3289,2,0),(IF($B141="SICRO",VLOOKUP($D141,[1]SICRO!$A$1:$E$7371,2,0)))))))))))))))))</f>
        <v>VÁLVULA DE RETENÇÃO VERTICAL - 1 1/2"</v>
      </c>
      <c r="F141" s="46" t="str">
        <f>UPPER(IF($B141="EDIF",VLOOKUP($D141,[1]EDIF!$A$1:$F$3677,3,0),(IF($B141="INFRA",VLOOKUP($D141,[1]INFRA!$A$1:$F$1859,3,0),(IF($B141="SINAPI",VLOOKUP($D141,[1]SINAPI!$A$1:$G$9552,3,0),(IF($B141="CDHU",VLOOKUP($D141,[1]CDHU!$A$1:$G$5122,3,0),(IF($B141="SIEC",VLOOKUP($D141,[1]SIEC!$A$1:$F$5304,3,0),(IF($B141="DER",VLOOKUP($D141,[1]DER!$A$1:$F$2075,3,0),(IF($B141="FDE",VLOOKUP($D141,[1]FDE!$A$1:$F$3289,3,0),(IF($B141="SICRO",VLOOKUP($D141,[1]SICRO!$A$1:$E$7371,3,0)))))))))))))))))</f>
        <v>UN</v>
      </c>
      <c r="G141" s="89">
        <v>1</v>
      </c>
      <c r="H141" s="127"/>
      <c r="I141" s="128">
        <f t="shared" si="2"/>
        <v>0</v>
      </c>
    </row>
    <row r="142" spans="2:9" ht="25.5" x14ac:dyDescent="0.2">
      <c r="B142" s="115" t="s">
        <v>9</v>
      </c>
      <c r="C142" s="78" t="e">
        <f>#REF!</f>
        <v>#REF!</v>
      </c>
      <c r="D142" s="122">
        <f>Resumo!B127</f>
        <v>10003076</v>
      </c>
      <c r="E142" s="50" t="str">
        <f>UPPER(IF($B142="EDIF",VLOOKUP($D142,[1]EDIF!$A$1:$F$3677,2,0),(IF($B142="INFRA",VLOOKUP($D142,[1]INFRA!$A$1:$F$1859,2,0),(IF($B142="SINAPI",VLOOKUP($D142,[1]SINAPI!$A$1:$G$9552,2,0),(IF($B142="CDHU",VLOOKUP($D142,[1]CDHU!$A$1:$G$5122,2,0),(IF($B142="SIEC",VLOOKUP($D142,[1]SIEC!$A$1:$F$5304,2,0),(IF($B142="DER",VLOOKUP($D142,[1]DER!$A$1:$F$3075,2,0),(IF($B142="FDE",VLOOKUP($D142,[1]FDE!$A$1:$F$3289,2,0),(IF($B142="SICRO",VLOOKUP($D142,[1]SICRO!$A$1:$E$7371,2,0)))))))))))))))))</f>
        <v>VÁLVULA DE RETENÇÃO VERTICAL - 2 1/2"</v>
      </c>
      <c r="F142" s="46" t="str">
        <f>UPPER(IF($B142="EDIF",VLOOKUP($D142,[1]EDIF!$A$1:$F$3677,3,0),(IF($B142="INFRA",VLOOKUP($D142,[1]INFRA!$A$1:$F$1859,3,0),(IF($B142="SINAPI",VLOOKUP($D142,[1]SINAPI!$A$1:$G$9552,3,0),(IF($B142="CDHU",VLOOKUP($D142,[1]CDHU!$A$1:$G$5122,3,0),(IF($B142="SIEC",VLOOKUP($D142,[1]SIEC!$A$1:$F$5304,3,0),(IF($B142="DER",VLOOKUP($D142,[1]DER!$A$1:$F$2075,3,0),(IF($B142="FDE",VLOOKUP($D142,[1]FDE!$A$1:$F$3289,3,0),(IF($B142="SICRO",VLOOKUP($D142,[1]SICRO!$A$1:$E$7371,3,0)))))))))))))))))</f>
        <v>UN</v>
      </c>
      <c r="G142" s="89">
        <v>5</v>
      </c>
      <c r="H142" s="127"/>
      <c r="I142" s="128">
        <f t="shared" si="2"/>
        <v>0</v>
      </c>
    </row>
    <row r="143" spans="2:9" ht="25.5" x14ac:dyDescent="0.2">
      <c r="B143" s="115" t="s">
        <v>9</v>
      </c>
      <c r="C143" s="78" t="e">
        <f>#REF!</f>
        <v>#REF!</v>
      </c>
      <c r="D143" s="122">
        <f>Resumo!B128</f>
        <v>10005002</v>
      </c>
      <c r="E143" s="50" t="str">
        <f>UPPER(IF($B143="EDIF",VLOOKUP($D143,[1]EDIF!$A$1:$F$3677,2,0),(IF($B143="INFRA",VLOOKUP($D143,[1]INFRA!$A$1:$F$1859,2,0),(IF($B143="SINAPI",VLOOKUP($D143,[1]SINAPI!$A$1:$G$9552,2,0),(IF($B143="CDHU",VLOOKUP($D143,[1]CDHU!$A$1:$G$5122,2,0),(IF($B143="SIEC",VLOOKUP($D143,[1]SIEC!$A$1:$F$5304,2,0),(IF($B143="DER",VLOOKUP($D143,[1]DER!$A$1:$F$3075,2,0),(IF($B143="FDE",VLOOKUP($D143,[1]FDE!$A$1:$F$3289,2,0),(IF($B143="SICRO",VLOOKUP($D143,[1]SICRO!$A$1:$E$7371,2,0)))))))))))))))))</f>
        <v>REGISTRO DE GAVETA, METAL AMARELO - 3/4"</v>
      </c>
      <c r="F143" s="46" t="str">
        <f>UPPER(IF($B143="EDIF",VLOOKUP($D143,[1]EDIF!$A$1:$F$3677,3,0),(IF($B143="INFRA",VLOOKUP($D143,[1]INFRA!$A$1:$F$1859,3,0),(IF($B143="SINAPI",VLOOKUP($D143,[1]SINAPI!$A$1:$G$9552,3,0),(IF($B143="CDHU",VLOOKUP($D143,[1]CDHU!$A$1:$G$5122,3,0),(IF($B143="SIEC",VLOOKUP($D143,[1]SIEC!$A$1:$F$5304,3,0),(IF($B143="DER",VLOOKUP($D143,[1]DER!$A$1:$F$2075,3,0),(IF($B143="FDE",VLOOKUP($D143,[1]FDE!$A$1:$F$3289,3,0),(IF($B143="SICRO",VLOOKUP($D143,[1]SICRO!$A$1:$E$7371,3,0)))))))))))))))))</f>
        <v>UN</v>
      </c>
      <c r="G143" s="89">
        <v>7</v>
      </c>
      <c r="H143" s="127"/>
      <c r="I143" s="128">
        <f t="shared" si="2"/>
        <v>0</v>
      </c>
    </row>
    <row r="144" spans="2:9" ht="25.5" x14ac:dyDescent="0.2">
      <c r="B144" s="115" t="s">
        <v>9</v>
      </c>
      <c r="C144" s="78" t="e">
        <f>#REF!</f>
        <v>#REF!</v>
      </c>
      <c r="D144" s="122">
        <f>Resumo!B129</f>
        <v>10005034</v>
      </c>
      <c r="E144" s="50" t="str">
        <f>UPPER(IF($B144="EDIF",VLOOKUP($D144,[1]EDIF!$A$1:$F$3677,2,0),(IF($B144="INFRA",VLOOKUP($D144,[1]INFRA!$A$1:$F$1859,2,0),(IF($B144="SINAPI",VLOOKUP($D144,[1]SINAPI!$A$1:$G$9552,2,0),(IF($B144="CDHU",VLOOKUP($D144,[1]CDHU!$A$1:$G$5122,2,0),(IF($B144="SIEC",VLOOKUP($D144,[1]SIEC!$A$1:$F$5304,2,0),(IF($B144="DER",VLOOKUP($D144,[1]DER!$A$1:$F$3075,2,0),(IF($B144="FDE",VLOOKUP($D144,[1]FDE!$A$1:$F$3289,2,0),(IF($B144="SICRO",VLOOKUP($D144,[1]SICRO!$A$1:$E$7371,2,0)))))))))))))))))</f>
        <v>REGISTRO DE GAVETA, METAL CROMADO - 1 1/2"</v>
      </c>
      <c r="F144" s="46" t="str">
        <f>UPPER(IF($B144="EDIF",VLOOKUP($D144,[1]EDIF!$A$1:$F$3677,3,0),(IF($B144="INFRA",VLOOKUP($D144,[1]INFRA!$A$1:$F$1859,3,0),(IF($B144="SINAPI",VLOOKUP($D144,[1]SINAPI!$A$1:$G$9552,3,0),(IF($B144="CDHU",VLOOKUP($D144,[1]CDHU!$A$1:$G$5122,3,0),(IF($B144="SIEC",VLOOKUP($D144,[1]SIEC!$A$1:$F$5304,3,0),(IF($B144="DER",VLOOKUP($D144,[1]DER!$A$1:$F$2075,3,0),(IF($B144="FDE",VLOOKUP($D144,[1]FDE!$A$1:$F$3289,3,0),(IF($B144="SICRO",VLOOKUP($D144,[1]SICRO!$A$1:$E$7371,3,0)))))))))))))))))</f>
        <v>UN</v>
      </c>
      <c r="G144" s="89">
        <v>5</v>
      </c>
      <c r="H144" s="127"/>
      <c r="I144" s="128">
        <f t="shared" si="2"/>
        <v>0</v>
      </c>
    </row>
    <row r="145" spans="2:9" ht="25.5" x14ac:dyDescent="0.2">
      <c r="B145" s="115" t="s">
        <v>9</v>
      </c>
      <c r="C145" s="78" t="e">
        <f>#REF!</f>
        <v>#REF!</v>
      </c>
      <c r="D145" s="122">
        <f>Resumo!B130</f>
        <v>10004098</v>
      </c>
      <c r="E145" s="50" t="str">
        <f>UPPER(IF($B145="EDIF",VLOOKUP($D145,[1]EDIF!$A$1:$F$3677,2,0),(IF($B145="INFRA",VLOOKUP($D145,[1]INFRA!$A$1:$F$1859,2,0),(IF($B145="SINAPI",VLOOKUP($D145,[1]SINAPI!$A$1:$G$9552,2,0),(IF($B145="CDHU",VLOOKUP($D145,[1]CDHU!$A$1:$G$5122,2,0),(IF($B145="SIEC",VLOOKUP($D145,[1]SIEC!$A$1:$F$5304,2,0),(IF($B145="DER",VLOOKUP($D145,[1]DER!$A$1:$F$3075,2,0),(IF($B145="FDE",VLOOKUP($D145,[1]FDE!$A$1:$F$3289,2,0),(IF($B145="SICRO",VLOOKUP($D145,[1]SICRO!$A$1:$E$7371,2,0)))))))))))))))))</f>
        <v>ENVELOPAMENTO DE TUBULAÇÃO ENTERRADA, COM CONCRETO</v>
      </c>
      <c r="F145" s="46" t="str">
        <f>UPPER(IF($B145="EDIF",VLOOKUP($D145,[1]EDIF!$A$1:$F$3677,3,0),(IF($B145="INFRA",VLOOKUP($D145,[1]INFRA!$A$1:$F$1859,3,0),(IF($B145="SINAPI",VLOOKUP($D145,[1]SINAPI!$A$1:$G$9552,3,0),(IF($B145="CDHU",VLOOKUP($D145,[1]CDHU!$A$1:$G$5122,3,0),(IF($B145="SIEC",VLOOKUP($D145,[1]SIEC!$A$1:$F$5304,3,0),(IF($B145="DER",VLOOKUP($D145,[1]DER!$A$1:$F$2075,3,0),(IF($B145="FDE",VLOOKUP($D145,[1]FDE!$A$1:$F$3289,3,0),(IF($B145="SICRO",VLOOKUP($D145,[1]SICRO!$A$1:$E$7371,3,0)))))))))))))))))</f>
        <v>M</v>
      </c>
      <c r="G145" s="89">
        <v>196</v>
      </c>
      <c r="H145" s="127"/>
      <c r="I145" s="128">
        <f t="shared" si="2"/>
        <v>0</v>
      </c>
    </row>
    <row r="146" spans="2:9" s="12" customFormat="1" ht="19.5" customHeight="1" x14ac:dyDescent="0.2">
      <c r="B146" s="115"/>
      <c r="C146" s="85"/>
      <c r="D146" s="86"/>
      <c r="E146" s="116" t="str">
        <f>Resumo!C131</f>
        <v>2.8.2 - REDE DE GÁS</v>
      </c>
      <c r="F146" s="86"/>
      <c r="G146" s="88"/>
      <c r="H146" s="131"/>
      <c r="I146" s="132"/>
    </row>
    <row r="147" spans="2:9" ht="25.5" x14ac:dyDescent="0.2">
      <c r="B147" s="115" t="s">
        <v>9</v>
      </c>
      <c r="C147" s="78" t="e">
        <f>#REF!</f>
        <v>#REF!</v>
      </c>
      <c r="D147" s="122">
        <f>Resumo!B132</f>
        <v>10007011</v>
      </c>
      <c r="E147" s="50" t="str">
        <f>UPPER(IF($B147="EDIF",VLOOKUP($D147,[1]EDIF!$A$1:$F$3677,2,0),(IF($B147="INFRA",VLOOKUP($D147,[1]INFRA!$A$1:$F$1859,2,0),(IF($B147="SINAPI",VLOOKUP($D147,[1]SINAPI!$A$1:$G$9552,2,0),(IF($B147="CDHU",VLOOKUP($D147,[1]CDHU!$A$1:$G$5122,2,0),(IF($B147="SIEC",VLOOKUP($D147,[1]SIEC!$A$1:$F$5304,2,0),(IF($B147="DER",VLOOKUP($D147,[1]DER!$A$1:$F$3075,2,0),(IF($B147="FDE",VLOOKUP($D147,[1]FDE!$A$1:$F$3289,2,0),(IF($B147="SICRO",VLOOKUP($D147,[1]SICRO!$A$1:$E$7371,2,0)))))))))))))))))</f>
        <v>TUBO PRETO DE AÇO-CARBONO, CLASSE SCH-40 - 3/4"</v>
      </c>
      <c r="F147" s="46" t="str">
        <f>UPPER(IF($B147="EDIF",VLOOKUP($D147,[1]EDIF!$A$1:$F$3677,3,0),(IF($B147="INFRA",VLOOKUP($D147,[1]INFRA!$A$1:$F$1859,3,0),(IF($B147="SINAPI",VLOOKUP($D147,[1]SINAPI!$A$1:$G$9552,3,0),(IF($B147="CDHU",VLOOKUP($D147,[1]CDHU!$A$1:$G$5122,3,0),(IF($B147="SIEC",VLOOKUP($D147,[1]SIEC!$A$1:$F$5304,3,0),(IF($B147="DER",VLOOKUP($D147,[1]DER!$A$1:$F$2075,3,0),(IF($B147="FDE",VLOOKUP($D147,[1]FDE!$A$1:$F$3289,3,0),(IF($B147="SICRO",VLOOKUP($D147,[1]SICRO!$A$1:$E$7371,3,0)))))))))))))))))</f>
        <v>M</v>
      </c>
      <c r="G147" s="89">
        <v>16</v>
      </c>
      <c r="H147" s="127"/>
      <c r="I147" s="128">
        <f t="shared" ref="I147:I210" si="3">TRUNC(G147*H147,2)</f>
        <v>0</v>
      </c>
    </row>
    <row r="148" spans="2:9" ht="25.5" x14ac:dyDescent="0.2">
      <c r="B148" s="115" t="s">
        <v>9</v>
      </c>
      <c r="C148" s="78" t="e">
        <f>#REF!</f>
        <v>#REF!</v>
      </c>
      <c r="D148" s="122">
        <f>Resumo!B133</f>
        <v>10007012</v>
      </c>
      <c r="E148" s="50" t="str">
        <f>UPPER(IF($B148="EDIF",VLOOKUP($D148,[1]EDIF!$A$1:$F$3677,2,0),(IF($B148="INFRA",VLOOKUP($D148,[1]INFRA!$A$1:$F$1859,2,0),(IF($B148="SINAPI",VLOOKUP($D148,[1]SINAPI!$A$1:$G$9552,2,0),(IF($B148="CDHU",VLOOKUP($D148,[1]CDHU!$A$1:$G$5122,2,0),(IF($B148="SIEC",VLOOKUP($D148,[1]SIEC!$A$1:$F$5304,2,0),(IF($B148="DER",VLOOKUP($D148,[1]DER!$A$1:$F$3075,2,0),(IF($B148="FDE",VLOOKUP($D148,[1]FDE!$A$1:$F$3289,2,0),(IF($B148="SICRO",VLOOKUP($D148,[1]SICRO!$A$1:$E$7371,2,0)))))))))))))))))</f>
        <v>TUBO PRETO DE AÇO-CARBONO, CLASSE SCH-40 - 1"</v>
      </c>
      <c r="F148" s="46" t="str">
        <f>UPPER(IF($B148="EDIF",VLOOKUP($D148,[1]EDIF!$A$1:$F$3677,3,0),(IF($B148="INFRA",VLOOKUP($D148,[1]INFRA!$A$1:$F$1859,3,0),(IF($B148="SINAPI",VLOOKUP($D148,[1]SINAPI!$A$1:$G$9552,3,0),(IF($B148="CDHU",VLOOKUP($D148,[1]CDHU!$A$1:$G$5122,3,0),(IF($B148="SIEC",VLOOKUP($D148,[1]SIEC!$A$1:$F$5304,3,0),(IF($B148="DER",VLOOKUP($D148,[1]DER!$A$1:$F$2075,3,0),(IF($B148="FDE",VLOOKUP($D148,[1]FDE!$A$1:$F$3289,3,0),(IF($B148="SICRO",VLOOKUP($D148,[1]SICRO!$A$1:$E$7371,3,0)))))))))))))))))</f>
        <v>M</v>
      </c>
      <c r="G148" s="89">
        <v>3</v>
      </c>
      <c r="H148" s="127"/>
      <c r="I148" s="128">
        <f t="shared" si="3"/>
        <v>0</v>
      </c>
    </row>
    <row r="149" spans="2:9" ht="25.5" x14ac:dyDescent="0.2">
      <c r="B149" s="115" t="s">
        <v>9</v>
      </c>
      <c r="C149" s="78" t="e">
        <f>#REF!</f>
        <v>#REF!</v>
      </c>
      <c r="D149" s="122">
        <f>Resumo!B134</f>
        <v>10007063</v>
      </c>
      <c r="E149" s="50" t="str">
        <f>UPPER(IF($B149="EDIF",VLOOKUP($D149,[1]EDIF!$A$1:$F$3677,2,0),(IF($B149="INFRA",VLOOKUP($D149,[1]INFRA!$A$1:$F$1859,2,0),(IF($B149="SINAPI",VLOOKUP($D149,[1]SINAPI!$A$1:$G$9552,2,0),(IF($B149="CDHU",VLOOKUP($D149,[1]CDHU!$A$1:$G$5122,2,0),(IF($B149="SIEC",VLOOKUP($D149,[1]SIEC!$A$1:$F$5304,2,0),(IF($B149="DER",VLOOKUP($D149,[1]DER!$A$1:$F$3075,2,0),(IF($B149="FDE",VLOOKUP($D149,[1]FDE!$A$1:$F$3289,2,0),(IF($B149="SICRO",VLOOKUP($D149,[1]SICRO!$A$1:$E$7371,2,0)))))))))))))))))</f>
        <v>HV.13 - ABRIGO PARA GÁS EM BLOCOS DE CONCRETO APARENTE PARA 2 CILINDROS</v>
      </c>
      <c r="F149" s="46" t="str">
        <f>UPPER(IF($B149="EDIF",VLOOKUP($D149,[1]EDIF!$A$1:$F$3677,3,0),(IF($B149="INFRA",VLOOKUP($D149,[1]INFRA!$A$1:$F$1859,3,0),(IF($B149="SINAPI",VLOOKUP($D149,[1]SINAPI!$A$1:$G$9552,3,0),(IF($B149="CDHU",VLOOKUP($D149,[1]CDHU!$A$1:$G$5122,3,0),(IF($B149="SIEC",VLOOKUP($D149,[1]SIEC!$A$1:$F$5304,3,0),(IF($B149="DER",VLOOKUP($D149,[1]DER!$A$1:$F$2075,3,0),(IF($B149="FDE",VLOOKUP($D149,[1]FDE!$A$1:$F$3289,3,0),(IF($B149="SICRO",VLOOKUP($D149,[1]SICRO!$A$1:$E$7371,3,0)))))))))))))))))</f>
        <v>UN</v>
      </c>
      <c r="G149" s="89">
        <v>1</v>
      </c>
      <c r="H149" s="127"/>
      <c r="I149" s="128">
        <f t="shared" si="3"/>
        <v>0</v>
      </c>
    </row>
    <row r="150" spans="2:9" ht="25.5" x14ac:dyDescent="0.2">
      <c r="B150" s="115" t="s">
        <v>9</v>
      </c>
      <c r="C150" s="78" t="e">
        <f>#REF!</f>
        <v>#REF!</v>
      </c>
      <c r="D150" s="122">
        <f>Resumo!B135</f>
        <v>10007081</v>
      </c>
      <c r="E150" s="50" t="str">
        <f>UPPER(IF($B150="EDIF",VLOOKUP($D150,[1]EDIF!$A$1:$F$3677,2,0),(IF($B150="INFRA",VLOOKUP($D150,[1]INFRA!$A$1:$F$1859,2,0),(IF($B150="SINAPI",VLOOKUP($D150,[1]SINAPI!$A$1:$G$9552,2,0),(IF($B150="CDHU",VLOOKUP($D150,[1]CDHU!$A$1:$G$5122,2,0),(IF($B150="SIEC",VLOOKUP($D150,[1]SIEC!$A$1:$F$5304,2,0),(IF($B150="DER",VLOOKUP($D150,[1]DER!$A$1:$F$3075,2,0),(IF($B150="FDE",VLOOKUP($D150,[1]FDE!$A$1:$F$3289,2,0),(IF($B150="SICRO",VLOOKUP($D150,[1]SICRO!$A$1:$E$7371,2,0)))))))))))))))))</f>
        <v>HD.11 - INSTALAÇÃO PARA 2 CILINDROS GLP 45 KG, EXCLUSIVE ABRIGO</v>
      </c>
      <c r="F150" s="46" t="str">
        <f>UPPER(IF($B150="EDIF",VLOOKUP($D150,[1]EDIF!$A$1:$F$3677,3,0),(IF($B150="INFRA",VLOOKUP($D150,[1]INFRA!$A$1:$F$1859,3,0),(IF($B150="SINAPI",VLOOKUP($D150,[1]SINAPI!$A$1:$G$9552,3,0),(IF($B150="CDHU",VLOOKUP($D150,[1]CDHU!$A$1:$G$5122,3,0),(IF($B150="SIEC",VLOOKUP($D150,[1]SIEC!$A$1:$F$5304,3,0),(IF($B150="DER",VLOOKUP($D150,[1]DER!$A$1:$F$2075,3,0),(IF($B150="FDE",VLOOKUP($D150,[1]FDE!$A$1:$F$3289,3,0),(IF($B150="SICRO",VLOOKUP($D150,[1]SICRO!$A$1:$E$7371,3,0)))))))))))))))))</f>
        <v>UN</v>
      </c>
      <c r="G150" s="89">
        <v>1</v>
      </c>
      <c r="H150" s="127"/>
      <c r="I150" s="128">
        <f t="shared" si="3"/>
        <v>0</v>
      </c>
    </row>
    <row r="151" spans="2:9" ht="25.5" x14ac:dyDescent="0.2">
      <c r="B151" s="115" t="s">
        <v>9</v>
      </c>
      <c r="C151" s="78" t="e">
        <f>#REF!</f>
        <v>#REF!</v>
      </c>
      <c r="D151" s="122">
        <f>Resumo!B136</f>
        <v>10007098</v>
      </c>
      <c r="E151" s="50" t="str">
        <f>UPPER(IF($B151="EDIF",VLOOKUP($D151,[1]EDIF!$A$1:$F$3677,2,0),(IF($B151="INFRA",VLOOKUP($D151,[1]INFRA!$A$1:$F$1859,2,0),(IF($B151="SINAPI",VLOOKUP($D151,[1]SINAPI!$A$1:$G$9552,2,0),(IF($B151="CDHU",VLOOKUP($D151,[1]CDHU!$A$1:$G$5122,2,0),(IF($B151="SIEC",VLOOKUP($D151,[1]SIEC!$A$1:$F$5304,2,0),(IF($B151="DER",VLOOKUP($D151,[1]DER!$A$1:$F$3075,2,0),(IF($B151="FDE",VLOOKUP($D151,[1]FDE!$A$1:$F$3289,2,0),(IF($B151="SICRO",VLOOKUP($D151,[1]SICRO!$A$1:$E$7371,2,0)))))))))))))))))</f>
        <v>ENVELOPAMENTO DE TUBULAÇÃO ENTERRADA, COM CONCRETO</v>
      </c>
      <c r="F151" s="46" t="str">
        <f>UPPER(IF($B151="EDIF",VLOOKUP($D151,[1]EDIF!$A$1:$F$3677,3,0),(IF($B151="INFRA",VLOOKUP($D151,[1]INFRA!$A$1:$F$1859,3,0),(IF($B151="SINAPI",VLOOKUP($D151,[1]SINAPI!$A$1:$G$9552,3,0),(IF($B151="CDHU",VLOOKUP($D151,[1]CDHU!$A$1:$G$5122,3,0),(IF($B151="SIEC",VLOOKUP($D151,[1]SIEC!$A$1:$F$5304,3,0),(IF($B151="DER",VLOOKUP($D151,[1]DER!$A$1:$F$2075,3,0),(IF($B151="FDE",VLOOKUP($D151,[1]FDE!$A$1:$F$3289,3,0),(IF($B151="SICRO",VLOOKUP($D151,[1]SICRO!$A$1:$E$7371,3,0)))))))))))))))))</f>
        <v>M</v>
      </c>
      <c r="G151" s="89">
        <v>12</v>
      </c>
      <c r="H151" s="127"/>
      <c r="I151" s="128">
        <f t="shared" si="3"/>
        <v>0</v>
      </c>
    </row>
    <row r="152" spans="2:9" ht="25.5" x14ac:dyDescent="0.2">
      <c r="B152" s="115" t="s">
        <v>9</v>
      </c>
      <c r="C152" s="78" t="e">
        <f>#REF!</f>
        <v>#REF!</v>
      </c>
      <c r="D152" s="122">
        <f>Resumo!B137</f>
        <v>8003006</v>
      </c>
      <c r="E152" s="50" t="str">
        <f>UPPER(IF($B152="EDIF",VLOOKUP($D152,[1]EDIF!$A$1:$F$3677,2,0),(IF($B152="INFRA",VLOOKUP($D152,[1]INFRA!$A$1:$F$1859,2,0),(IF($B152="SINAPI",VLOOKUP($D152,[1]SINAPI!$A$1:$G$9552,2,0),(IF($B152="CDHU",VLOOKUP($D152,[1]CDHU!$A$1:$G$5122,2,0),(IF($B152="SIEC",VLOOKUP($D152,[1]SIEC!$A$1:$F$5304,2,0),(IF($B152="DER",VLOOKUP($D152,[1]DER!$A$1:$F$3075,2,0),(IF($B152="FDE",VLOOKUP($D152,[1]FDE!$A$1:$F$3289,2,0),(IF($B152="SICRO",VLOOKUP($D152,[1]SICRO!$A$1:$E$7371,2,0)))))))))))))))))</f>
        <v>PP.36 - PORTA EM FERRO PERFILADO COM TELA PARA ABRIGO DE GÁS</v>
      </c>
      <c r="F152" s="46" t="str">
        <f>UPPER(IF($B152="EDIF",VLOOKUP($D152,[1]EDIF!$A$1:$F$3677,3,0),(IF($B152="INFRA",VLOOKUP($D152,[1]INFRA!$A$1:$F$1859,3,0),(IF($B152="SINAPI",VLOOKUP($D152,[1]SINAPI!$A$1:$G$9552,3,0),(IF($B152="CDHU",VLOOKUP($D152,[1]CDHU!$A$1:$G$5122,3,0),(IF($B152="SIEC",VLOOKUP($D152,[1]SIEC!$A$1:$F$5304,3,0),(IF($B152="DER",VLOOKUP($D152,[1]DER!$A$1:$F$2075,3,0),(IF($B152="FDE",VLOOKUP($D152,[1]FDE!$A$1:$F$3289,3,0),(IF($B152="SICRO",VLOOKUP($D152,[1]SICRO!$A$1:$E$7371,3,0)))))))))))))))))</f>
        <v>M2</v>
      </c>
      <c r="G152" s="89">
        <v>2.7</v>
      </c>
      <c r="H152" s="127"/>
      <c r="I152" s="128">
        <f t="shared" si="3"/>
        <v>0</v>
      </c>
    </row>
    <row r="153" spans="2:9" s="12" customFormat="1" ht="19.5" customHeight="1" x14ac:dyDescent="0.2">
      <c r="B153" s="115"/>
      <c r="C153" s="85"/>
      <c r="D153" s="86"/>
      <c r="E153" s="116" t="str">
        <f>Resumo!C138</f>
        <v>2.8.3 - REDE DE ESGOTO SANITÁRIO - TUBULAÇÃO</v>
      </c>
      <c r="F153" s="86"/>
      <c r="G153" s="88"/>
      <c r="H153" s="131"/>
      <c r="I153" s="132"/>
    </row>
    <row r="154" spans="2:9" ht="25.5" x14ac:dyDescent="0.2">
      <c r="B154" s="115" t="s">
        <v>9</v>
      </c>
      <c r="C154" s="78" t="e">
        <f>#REF!</f>
        <v>#REF!</v>
      </c>
      <c r="D154" s="122">
        <f>Resumo!B139</f>
        <v>10009030</v>
      </c>
      <c r="E154" s="50" t="str">
        <f>UPPER(IF($B154="EDIF",VLOOKUP($D154,[1]EDIF!$A$1:$F$3677,2,0),(IF($B154="INFRA",VLOOKUP($D154,[1]INFRA!$A$1:$F$1859,2,0),(IF($B154="SINAPI",VLOOKUP($D154,[1]SINAPI!$A$1:$G$9552,2,0),(IF($B154="CDHU",VLOOKUP($D154,[1]CDHU!$A$1:$G$5122,2,0),(IF($B154="SIEC",VLOOKUP($D154,[1]SIEC!$A$1:$F$5304,2,0),(IF($B154="DER",VLOOKUP($D154,[1]DER!$A$1:$F$3075,2,0),(IF($B154="FDE",VLOOKUP($D154,[1]FDE!$A$1:$F$3289,2,0),(IF($B154="SICRO",VLOOKUP($D154,[1]SICRO!$A$1:$E$7371,2,0)))))))))))))))))</f>
        <v>TUBO DE PVC RÍGIDO, PONTA E BOLSA (LINHA ESGOTO) - 40MM (1 1/2")</v>
      </c>
      <c r="F154" s="46" t="str">
        <f>UPPER(IF($B154="EDIF",VLOOKUP($D154,[1]EDIF!$A$1:$F$3677,3,0),(IF($B154="INFRA",VLOOKUP($D154,[1]INFRA!$A$1:$F$1859,3,0),(IF($B154="SINAPI",VLOOKUP($D154,[1]SINAPI!$A$1:$G$9552,3,0),(IF($B154="CDHU",VLOOKUP($D154,[1]CDHU!$A$1:$G$5122,3,0),(IF($B154="SIEC",VLOOKUP($D154,[1]SIEC!$A$1:$F$5304,3,0),(IF($B154="DER",VLOOKUP($D154,[1]DER!$A$1:$F$2075,3,0),(IF($B154="FDE",VLOOKUP($D154,[1]FDE!$A$1:$F$3289,3,0),(IF($B154="SICRO",VLOOKUP($D154,[1]SICRO!$A$1:$E$7371,3,0)))))))))))))))))</f>
        <v>M</v>
      </c>
      <c r="G154" s="89">
        <v>97.6</v>
      </c>
      <c r="H154" s="127"/>
      <c r="I154" s="128">
        <f t="shared" si="3"/>
        <v>0</v>
      </c>
    </row>
    <row r="155" spans="2:9" ht="25.5" x14ac:dyDescent="0.2">
      <c r="B155" s="115" t="s">
        <v>9</v>
      </c>
      <c r="C155" s="78" t="e">
        <f>#REF!</f>
        <v>#REF!</v>
      </c>
      <c r="D155" s="122">
        <f>Resumo!B140</f>
        <v>10009031</v>
      </c>
      <c r="E155" s="50" t="str">
        <f>UPPER(IF($B155="EDIF",VLOOKUP($D155,[1]EDIF!$A$1:$F$3677,2,0),(IF($B155="INFRA",VLOOKUP($D155,[1]INFRA!$A$1:$F$1859,2,0),(IF($B155="SINAPI",VLOOKUP($D155,[1]SINAPI!$A$1:$G$9552,2,0),(IF($B155="CDHU",VLOOKUP($D155,[1]CDHU!$A$1:$G$5122,2,0),(IF($B155="SIEC",VLOOKUP($D155,[1]SIEC!$A$1:$F$5304,2,0),(IF($B155="DER",VLOOKUP($D155,[1]DER!$A$1:$F$3075,2,0),(IF($B155="FDE",VLOOKUP($D155,[1]FDE!$A$1:$F$3289,2,0),(IF($B155="SICRO",VLOOKUP($D155,[1]SICRO!$A$1:$E$7371,2,0)))))))))))))))))</f>
        <v>TUBO DE PVC RÍGIDO, PONTA E BOLSA (LINHA ESGOTO) - 50MM (2")</v>
      </c>
      <c r="F155" s="46" t="str">
        <f>UPPER(IF($B155="EDIF",VLOOKUP($D155,[1]EDIF!$A$1:$F$3677,3,0),(IF($B155="INFRA",VLOOKUP($D155,[1]INFRA!$A$1:$F$1859,3,0),(IF($B155="SINAPI",VLOOKUP($D155,[1]SINAPI!$A$1:$G$9552,3,0),(IF($B155="CDHU",VLOOKUP($D155,[1]CDHU!$A$1:$G$5122,3,0),(IF($B155="SIEC",VLOOKUP($D155,[1]SIEC!$A$1:$F$5304,3,0),(IF($B155="DER",VLOOKUP($D155,[1]DER!$A$1:$F$2075,3,0),(IF($B155="FDE",VLOOKUP($D155,[1]FDE!$A$1:$F$3289,3,0),(IF($B155="SICRO",VLOOKUP($D155,[1]SICRO!$A$1:$E$7371,3,0)))))))))))))))))</f>
        <v>M</v>
      </c>
      <c r="G155" s="89">
        <v>121.7</v>
      </c>
      <c r="H155" s="127"/>
      <c r="I155" s="128">
        <f t="shared" si="3"/>
        <v>0</v>
      </c>
    </row>
    <row r="156" spans="2:9" ht="25.5" x14ac:dyDescent="0.2">
      <c r="B156" s="115" t="s">
        <v>9</v>
      </c>
      <c r="C156" s="78" t="e">
        <f>#REF!</f>
        <v>#REF!</v>
      </c>
      <c r="D156" s="122">
        <f>Resumo!B141</f>
        <v>10009032</v>
      </c>
      <c r="E156" s="50" t="str">
        <f>UPPER(IF($B156="EDIF",VLOOKUP($D156,[1]EDIF!$A$1:$F$3677,2,0),(IF($B156="INFRA",VLOOKUP($D156,[1]INFRA!$A$1:$F$1859,2,0),(IF($B156="SINAPI",VLOOKUP($D156,[1]SINAPI!$A$1:$G$9552,2,0),(IF($B156="CDHU",VLOOKUP($D156,[1]CDHU!$A$1:$G$5122,2,0),(IF($B156="SIEC",VLOOKUP($D156,[1]SIEC!$A$1:$F$5304,2,0),(IF($B156="DER",VLOOKUP($D156,[1]DER!$A$1:$F$3075,2,0),(IF($B156="FDE",VLOOKUP($D156,[1]FDE!$A$1:$F$3289,2,0),(IF($B156="SICRO",VLOOKUP($D156,[1]SICRO!$A$1:$E$7371,2,0)))))))))))))))))</f>
        <v>TUBO DE PVC RÍGIDO, PONTA E BOLSA (LINHA ESGOTO) - 75MM (3")</v>
      </c>
      <c r="F156" s="46" t="str">
        <f>UPPER(IF($B156="EDIF",VLOOKUP($D156,[1]EDIF!$A$1:$F$3677,3,0),(IF($B156="INFRA",VLOOKUP($D156,[1]INFRA!$A$1:$F$1859,3,0),(IF($B156="SINAPI",VLOOKUP($D156,[1]SINAPI!$A$1:$G$9552,3,0),(IF($B156="CDHU",VLOOKUP($D156,[1]CDHU!$A$1:$G$5122,3,0),(IF($B156="SIEC",VLOOKUP($D156,[1]SIEC!$A$1:$F$5304,3,0),(IF($B156="DER",VLOOKUP($D156,[1]DER!$A$1:$F$2075,3,0),(IF($B156="FDE",VLOOKUP($D156,[1]FDE!$A$1:$F$3289,3,0),(IF($B156="SICRO",VLOOKUP($D156,[1]SICRO!$A$1:$E$7371,3,0)))))))))))))))))</f>
        <v>M</v>
      </c>
      <c r="G156" s="89">
        <v>65</v>
      </c>
      <c r="H156" s="127"/>
      <c r="I156" s="128">
        <f t="shared" si="3"/>
        <v>0</v>
      </c>
    </row>
    <row r="157" spans="2:9" ht="25.5" x14ac:dyDescent="0.2">
      <c r="B157" s="115" t="s">
        <v>9</v>
      </c>
      <c r="C157" s="78" t="e">
        <f>#REF!</f>
        <v>#REF!</v>
      </c>
      <c r="D157" s="122">
        <f>Resumo!B142</f>
        <v>10009033</v>
      </c>
      <c r="E157" s="50" t="str">
        <f>UPPER(IF($B157="EDIF",VLOOKUP($D157,[1]EDIF!$A$1:$F$3677,2,0),(IF($B157="INFRA",VLOOKUP($D157,[1]INFRA!$A$1:$F$1859,2,0),(IF($B157="SINAPI",VLOOKUP($D157,[1]SINAPI!$A$1:$G$9552,2,0),(IF($B157="CDHU",VLOOKUP($D157,[1]CDHU!$A$1:$G$5122,2,0),(IF($B157="SIEC",VLOOKUP($D157,[1]SIEC!$A$1:$F$5304,2,0),(IF($B157="DER",VLOOKUP($D157,[1]DER!$A$1:$F$3075,2,0),(IF($B157="FDE",VLOOKUP($D157,[1]FDE!$A$1:$F$3289,2,0),(IF($B157="SICRO",VLOOKUP($D157,[1]SICRO!$A$1:$E$7371,2,0)))))))))))))))))</f>
        <v>TUBO DE PVC RÍGIDO, PONTA E BOLSA (LINHA ESGOTO) - 100MM (4")</v>
      </c>
      <c r="F157" s="46" t="str">
        <f>UPPER(IF($B157="EDIF",VLOOKUP($D157,[1]EDIF!$A$1:$F$3677,3,0),(IF($B157="INFRA",VLOOKUP($D157,[1]INFRA!$A$1:$F$1859,3,0),(IF($B157="SINAPI",VLOOKUP($D157,[1]SINAPI!$A$1:$G$9552,3,0),(IF($B157="CDHU",VLOOKUP($D157,[1]CDHU!$A$1:$G$5122,3,0),(IF($B157="SIEC",VLOOKUP($D157,[1]SIEC!$A$1:$F$5304,3,0),(IF($B157="DER",VLOOKUP($D157,[1]DER!$A$1:$F$2075,3,0),(IF($B157="FDE",VLOOKUP($D157,[1]FDE!$A$1:$F$3289,3,0),(IF($B157="SICRO",VLOOKUP($D157,[1]SICRO!$A$1:$E$7371,3,0)))))))))))))))))</f>
        <v>M</v>
      </c>
      <c r="G157" s="89">
        <v>183</v>
      </c>
      <c r="H157" s="127"/>
      <c r="I157" s="128">
        <f t="shared" si="3"/>
        <v>0</v>
      </c>
    </row>
    <row r="158" spans="2:9" ht="25.5" x14ac:dyDescent="0.2">
      <c r="B158" s="115" t="s">
        <v>9</v>
      </c>
      <c r="C158" s="78" t="e">
        <f>#REF!</f>
        <v>#REF!</v>
      </c>
      <c r="D158" s="122">
        <f>Resumo!B143</f>
        <v>10010001</v>
      </c>
      <c r="E158" s="50" t="str">
        <f>UPPER(IF($B158="EDIF",VLOOKUP($D158,[1]EDIF!$A$1:$F$3677,2,0),(IF($B158="INFRA",VLOOKUP($D158,[1]INFRA!$A$1:$F$1859,2,0),(IF($B158="SINAPI",VLOOKUP($D158,[1]SINAPI!$A$1:$G$9552,2,0),(IF($B158="CDHU",VLOOKUP($D158,[1]CDHU!$A$1:$G$5122,2,0),(IF($B158="SIEC",VLOOKUP($D158,[1]SIEC!$A$1:$F$5304,2,0),(IF($B158="DER",VLOOKUP($D158,[1]DER!$A$1:$F$3075,2,0),(IF($B158="FDE",VLOOKUP($D158,[1]FDE!$A$1:$F$3289,2,0),(IF($B158="SICRO",VLOOKUP($D158,[1]SICRO!$A$1:$E$7371,2,0)))))))))))))))))</f>
        <v>RALO SECO DE PVC RÍGIDO, COM SAÍDA SOLDADA DE 40MM - DIÂMETRO 100MM</v>
      </c>
      <c r="F158" s="46" t="str">
        <f>UPPER(IF($B158="EDIF",VLOOKUP($D158,[1]EDIF!$A$1:$F$3677,3,0),(IF($B158="INFRA",VLOOKUP($D158,[1]INFRA!$A$1:$F$1859,3,0),(IF($B158="SINAPI",VLOOKUP($D158,[1]SINAPI!$A$1:$G$9552,3,0),(IF($B158="CDHU",VLOOKUP($D158,[1]CDHU!$A$1:$G$5122,3,0),(IF($B158="SIEC",VLOOKUP($D158,[1]SIEC!$A$1:$F$5304,3,0),(IF($B158="DER",VLOOKUP($D158,[1]DER!$A$1:$F$2075,3,0),(IF($B158="FDE",VLOOKUP($D158,[1]FDE!$A$1:$F$3289,3,0),(IF($B158="SICRO",VLOOKUP($D158,[1]SICRO!$A$1:$E$7371,3,0)))))))))))))))))</f>
        <v>UN</v>
      </c>
      <c r="G158" s="89">
        <v>8</v>
      </c>
      <c r="H158" s="127"/>
      <c r="I158" s="128">
        <f t="shared" si="3"/>
        <v>0</v>
      </c>
    </row>
    <row r="159" spans="2:9" ht="25.5" x14ac:dyDescent="0.2">
      <c r="B159" s="115" t="s">
        <v>9</v>
      </c>
      <c r="C159" s="78" t="e">
        <f>#REF!</f>
        <v>#REF!</v>
      </c>
      <c r="D159" s="122">
        <f>Resumo!B144</f>
        <v>10010012</v>
      </c>
      <c r="E159" s="50" t="str">
        <f>UPPER(IF($B159="EDIF",VLOOKUP($D159,[1]EDIF!$A$1:$F$3677,2,0),(IF($B159="INFRA",VLOOKUP($D159,[1]INFRA!$A$1:$F$1859,2,0),(IF($B159="SINAPI",VLOOKUP($D159,[1]SINAPI!$A$1:$G$9552,2,0),(IF($B159="CDHU",VLOOKUP($D159,[1]CDHU!$A$1:$G$5122,2,0),(IF($B159="SIEC",VLOOKUP($D159,[1]SIEC!$A$1:$F$5304,2,0),(IF($B159="DER",VLOOKUP($D159,[1]DER!$A$1:$F$3075,2,0),(IF($B159="FDE",VLOOKUP($D159,[1]FDE!$A$1:$F$3289,2,0),(IF($B159="SICRO",VLOOKUP($D159,[1]SICRO!$A$1:$E$7371,2,0)))))))))))))))))</f>
        <v>CAIXA SIFONADA DE PVC RÍGIDO - 150X150MM</v>
      </c>
      <c r="F159" s="46" t="str">
        <f>UPPER(IF($B159="EDIF",VLOOKUP($D159,[1]EDIF!$A$1:$F$3677,3,0),(IF($B159="INFRA",VLOOKUP($D159,[1]INFRA!$A$1:$F$1859,3,0),(IF($B159="SINAPI",VLOOKUP($D159,[1]SINAPI!$A$1:$G$9552,3,0),(IF($B159="CDHU",VLOOKUP($D159,[1]CDHU!$A$1:$G$5122,3,0),(IF($B159="SIEC",VLOOKUP($D159,[1]SIEC!$A$1:$F$5304,3,0),(IF($B159="DER",VLOOKUP($D159,[1]DER!$A$1:$F$2075,3,0),(IF($B159="FDE",VLOOKUP($D159,[1]FDE!$A$1:$F$3289,3,0),(IF($B159="SICRO",VLOOKUP($D159,[1]SICRO!$A$1:$E$7371,3,0)))))))))))))))))</f>
        <v>UN</v>
      </c>
      <c r="G159" s="89">
        <v>13</v>
      </c>
      <c r="H159" s="127"/>
      <c r="I159" s="128">
        <f t="shared" si="3"/>
        <v>0</v>
      </c>
    </row>
    <row r="160" spans="2:9" ht="25.5" x14ac:dyDescent="0.2">
      <c r="B160" s="115" t="s">
        <v>9</v>
      </c>
      <c r="C160" s="78" t="e">
        <f>#REF!</f>
        <v>#REF!</v>
      </c>
      <c r="D160" s="122">
        <f>Resumo!B145</f>
        <v>10010059</v>
      </c>
      <c r="E160" s="50" t="str">
        <f>UPPER(IF($B160="EDIF",VLOOKUP($D160,[1]EDIF!$A$1:$F$3677,2,0),(IF($B160="INFRA",VLOOKUP($D160,[1]INFRA!$A$1:$F$1859,2,0),(IF($B160="SINAPI",VLOOKUP($D160,[1]SINAPI!$A$1:$G$9552,2,0),(IF($B160="CDHU",VLOOKUP($D160,[1]CDHU!$A$1:$G$5122,2,0),(IF($B160="SIEC",VLOOKUP($D160,[1]SIEC!$A$1:$F$5304,2,0),(IF($B160="DER",VLOOKUP($D160,[1]DER!$A$1:$F$3075,2,0),(IF($B160="FDE",VLOOKUP($D160,[1]FDE!$A$1:$F$3289,2,0),(IF($B160="SICRO",VLOOKUP($D160,[1]SICRO!$A$1:$E$7371,2,0)))))))))))))))))</f>
        <v>CAIXA DE GORDURA, ALVENARIA DE TIJOLOS MACIÇOS COMUNS - 60X60CM</v>
      </c>
      <c r="F160" s="46" t="str">
        <f>UPPER(IF($B160="EDIF",VLOOKUP($D160,[1]EDIF!$A$1:$F$3677,3,0),(IF($B160="INFRA",VLOOKUP($D160,[1]INFRA!$A$1:$F$1859,3,0),(IF($B160="SINAPI",VLOOKUP($D160,[1]SINAPI!$A$1:$G$9552,3,0),(IF($B160="CDHU",VLOOKUP($D160,[1]CDHU!$A$1:$G$5122,3,0),(IF($B160="SIEC",VLOOKUP($D160,[1]SIEC!$A$1:$F$5304,3,0),(IF($B160="DER",VLOOKUP($D160,[1]DER!$A$1:$F$2075,3,0),(IF($B160="FDE",VLOOKUP($D160,[1]FDE!$A$1:$F$3289,3,0),(IF($B160="SICRO",VLOOKUP($D160,[1]SICRO!$A$1:$E$7371,3,0)))))))))))))))))</f>
        <v>UN</v>
      </c>
      <c r="G160" s="89">
        <v>2</v>
      </c>
      <c r="H160" s="127"/>
      <c r="I160" s="128">
        <f t="shared" si="3"/>
        <v>0</v>
      </c>
    </row>
    <row r="161" spans="2:9" ht="25.5" x14ac:dyDescent="0.2">
      <c r="B161" s="115" t="s">
        <v>9</v>
      </c>
      <c r="C161" s="78" t="e">
        <f>#REF!</f>
        <v>#REF!</v>
      </c>
      <c r="D161" s="122">
        <f>Resumo!B146</f>
        <v>10010094</v>
      </c>
      <c r="E161" s="50" t="str">
        <f>UPPER(IF($B161="EDIF",VLOOKUP($D161,[1]EDIF!$A$1:$F$3677,2,0),(IF($B161="INFRA",VLOOKUP($D161,[1]INFRA!$A$1:$F$1859,2,0),(IF($B161="SINAPI",VLOOKUP($D161,[1]SINAPI!$A$1:$G$9552,2,0),(IF($B161="CDHU",VLOOKUP($D161,[1]CDHU!$A$1:$G$5122,2,0),(IF($B161="SIEC",VLOOKUP($D161,[1]SIEC!$A$1:$F$5304,2,0),(IF($B161="DER",VLOOKUP($D161,[1]DER!$A$1:$F$3075,2,0),(IF($B161="FDE",VLOOKUP($D161,[1]FDE!$A$1:$F$3289,2,0),(IF($B161="SICRO",VLOOKUP($D161,[1]SICRO!$A$1:$E$7371,2,0)))))))))))))))))</f>
        <v>HA.01 - CAIXA DE LIGAÇÃO OU INSPEÇÃO - ESCAVAÇÃO E APILOAMENTO</v>
      </c>
      <c r="F161" s="46" t="str">
        <f>UPPER(IF($B161="EDIF",VLOOKUP($D161,[1]EDIF!$A$1:$F$3677,3,0),(IF($B161="INFRA",VLOOKUP($D161,[1]INFRA!$A$1:$F$1859,3,0),(IF($B161="SINAPI",VLOOKUP($D161,[1]SINAPI!$A$1:$G$9552,3,0),(IF($B161="CDHU",VLOOKUP($D161,[1]CDHU!$A$1:$G$5122,3,0),(IF($B161="SIEC",VLOOKUP($D161,[1]SIEC!$A$1:$F$5304,3,0),(IF($B161="DER",VLOOKUP($D161,[1]DER!$A$1:$F$2075,3,0),(IF($B161="FDE",VLOOKUP($D161,[1]FDE!$A$1:$F$3289,3,0),(IF($B161="SICRO",VLOOKUP($D161,[1]SICRO!$A$1:$E$7371,3,0)))))))))))))))))</f>
        <v>M3</v>
      </c>
      <c r="G161" s="89">
        <v>9.2200000000000006</v>
      </c>
      <c r="H161" s="127"/>
      <c r="I161" s="128">
        <f t="shared" si="3"/>
        <v>0</v>
      </c>
    </row>
    <row r="162" spans="2:9" ht="25.5" x14ac:dyDescent="0.2">
      <c r="B162" s="115" t="s">
        <v>9</v>
      </c>
      <c r="C162" s="78" t="e">
        <f>#REF!</f>
        <v>#REF!</v>
      </c>
      <c r="D162" s="122">
        <f>Resumo!B147</f>
        <v>10010095</v>
      </c>
      <c r="E162" s="50" t="str">
        <f>UPPER(IF($B162="EDIF",VLOOKUP($D162,[1]EDIF!$A$1:$F$3677,2,0),(IF($B162="INFRA",VLOOKUP($D162,[1]INFRA!$A$1:$F$1859,2,0),(IF($B162="SINAPI",VLOOKUP($D162,[1]SINAPI!$A$1:$G$9552,2,0),(IF($B162="CDHU",VLOOKUP($D162,[1]CDHU!$A$1:$G$5122,2,0),(IF($B162="SIEC",VLOOKUP($D162,[1]SIEC!$A$1:$F$5304,2,0),(IF($B162="DER",VLOOKUP($D162,[1]DER!$A$1:$F$3075,2,0),(IF($B162="FDE",VLOOKUP($D162,[1]FDE!$A$1:$F$3289,2,0),(IF($B162="SICRO",VLOOKUP($D162,[1]SICRO!$A$1:$E$7371,2,0)))))))))))))))))</f>
        <v>HA.01 - CAIXA DE LIGAÇÃO OU INSPEÇÃO - LASTRO DE CONCRETO (FUNDO)</v>
      </c>
      <c r="F162" s="46" t="str">
        <f>UPPER(IF($B162="EDIF",VLOOKUP($D162,[1]EDIF!$A$1:$F$3677,3,0),(IF($B162="INFRA",VLOOKUP($D162,[1]INFRA!$A$1:$F$1859,3,0),(IF($B162="SINAPI",VLOOKUP($D162,[1]SINAPI!$A$1:$G$9552,3,0),(IF($B162="CDHU",VLOOKUP($D162,[1]CDHU!$A$1:$G$5122,3,0),(IF($B162="SIEC",VLOOKUP($D162,[1]SIEC!$A$1:$F$5304,3,0),(IF($B162="DER",VLOOKUP($D162,[1]DER!$A$1:$F$2075,3,0),(IF($B162="FDE",VLOOKUP($D162,[1]FDE!$A$1:$F$3289,3,0),(IF($B162="SICRO",VLOOKUP($D162,[1]SICRO!$A$1:$E$7371,3,0)))))))))))))))))</f>
        <v>M3</v>
      </c>
      <c r="G162" s="89">
        <v>1.02</v>
      </c>
      <c r="H162" s="127"/>
      <c r="I162" s="128">
        <f t="shared" si="3"/>
        <v>0</v>
      </c>
    </row>
    <row r="163" spans="2:9" ht="25.5" x14ac:dyDescent="0.2">
      <c r="B163" s="115" t="s">
        <v>9</v>
      </c>
      <c r="C163" s="78" t="e">
        <f>#REF!</f>
        <v>#REF!</v>
      </c>
      <c r="D163" s="122">
        <f>Resumo!B148</f>
        <v>10010096</v>
      </c>
      <c r="E163" s="50" t="str">
        <f>UPPER(IF($B163="EDIF",VLOOKUP($D163,[1]EDIF!$A$1:$F$3677,2,0),(IF($B163="INFRA",VLOOKUP($D163,[1]INFRA!$A$1:$F$1859,2,0),(IF($B163="SINAPI",VLOOKUP($D163,[1]SINAPI!$A$1:$G$9552,2,0),(IF($B163="CDHU",VLOOKUP($D163,[1]CDHU!$A$1:$G$5122,2,0),(IF($B163="SIEC",VLOOKUP($D163,[1]SIEC!$A$1:$F$5304,2,0),(IF($B163="DER",VLOOKUP($D163,[1]DER!$A$1:$F$3075,2,0),(IF($B163="FDE",VLOOKUP($D163,[1]FDE!$A$1:$F$3289,2,0),(IF($B163="SICRO",VLOOKUP($D163,[1]SICRO!$A$1:$E$7371,2,0)))))))))))))))))</f>
        <v>HA.01 - CAIXA DE LIGAÇÃO OU INSPEÇÃO - ALVENARIA DE 1/2 TIJOLO, REVESTIDA</v>
      </c>
      <c r="F163" s="46" t="str">
        <f>UPPER(IF($B163="EDIF",VLOOKUP($D163,[1]EDIF!$A$1:$F$3677,3,0),(IF($B163="INFRA",VLOOKUP($D163,[1]INFRA!$A$1:$F$1859,3,0),(IF($B163="SINAPI",VLOOKUP($D163,[1]SINAPI!$A$1:$G$9552,3,0),(IF($B163="CDHU",VLOOKUP($D163,[1]CDHU!$A$1:$G$5122,3,0),(IF($B163="SIEC",VLOOKUP($D163,[1]SIEC!$A$1:$F$5304,3,0),(IF($B163="DER",VLOOKUP($D163,[1]DER!$A$1:$F$2075,3,0),(IF($B163="FDE",VLOOKUP($D163,[1]FDE!$A$1:$F$3289,3,0),(IF($B163="SICRO",VLOOKUP($D163,[1]SICRO!$A$1:$E$7371,3,0)))))))))))))))))</f>
        <v>M2</v>
      </c>
      <c r="G163" s="89">
        <v>30.72</v>
      </c>
      <c r="H163" s="127"/>
      <c r="I163" s="128">
        <f t="shared" si="3"/>
        <v>0</v>
      </c>
    </row>
    <row r="164" spans="2:9" ht="25.5" x14ac:dyDescent="0.2">
      <c r="B164" s="115" t="s">
        <v>9</v>
      </c>
      <c r="C164" s="78" t="e">
        <f>#REF!</f>
        <v>#REF!</v>
      </c>
      <c r="D164" s="122">
        <f>Resumo!B149</f>
        <v>10010098</v>
      </c>
      <c r="E164" s="50" t="str">
        <f>UPPER(IF($B164="EDIF",VLOOKUP($D164,[1]EDIF!$A$1:$F$3677,2,0),(IF($B164="INFRA",VLOOKUP($D164,[1]INFRA!$A$1:$F$1859,2,0),(IF($B164="SINAPI",VLOOKUP($D164,[1]SINAPI!$A$1:$G$9552,2,0),(IF($B164="CDHU",VLOOKUP($D164,[1]CDHU!$A$1:$G$5122,2,0),(IF($B164="SIEC",VLOOKUP($D164,[1]SIEC!$A$1:$F$5304,2,0),(IF($B164="DER",VLOOKUP($D164,[1]DER!$A$1:$F$3075,2,0),(IF($B164="FDE",VLOOKUP($D164,[1]FDE!$A$1:$F$3289,2,0),(IF($B164="SICRO",VLOOKUP($D164,[1]SICRO!$A$1:$E$7371,2,0)))))))))))))))))</f>
        <v>HA.01 - CAIXA DE LIGAÇÃO OU INSPEÇÃO - TAMPA DE CONCRETO</v>
      </c>
      <c r="F164" s="46" t="str">
        <f>UPPER(IF($B164="EDIF",VLOOKUP($D164,[1]EDIF!$A$1:$F$3677,3,0),(IF($B164="INFRA",VLOOKUP($D164,[1]INFRA!$A$1:$F$1859,3,0),(IF($B164="SINAPI",VLOOKUP($D164,[1]SINAPI!$A$1:$G$9552,3,0),(IF($B164="CDHU",VLOOKUP($D164,[1]CDHU!$A$1:$G$5122,3,0),(IF($B164="SIEC",VLOOKUP($D164,[1]SIEC!$A$1:$F$5304,3,0),(IF($B164="DER",VLOOKUP($D164,[1]DER!$A$1:$F$2075,3,0),(IF($B164="FDE",VLOOKUP($D164,[1]FDE!$A$1:$F$3289,3,0),(IF($B164="SICRO",VLOOKUP($D164,[1]SICRO!$A$1:$E$7371,3,0)))))))))))))))))</f>
        <v>M2</v>
      </c>
      <c r="G164" s="89">
        <v>5.76</v>
      </c>
      <c r="H164" s="127"/>
      <c r="I164" s="128">
        <f t="shared" si="3"/>
        <v>0</v>
      </c>
    </row>
    <row r="165" spans="2:9" s="12" customFormat="1" ht="19.5" customHeight="1" x14ac:dyDescent="0.2">
      <c r="B165" s="115"/>
      <c r="C165" s="85"/>
      <c r="D165" s="86"/>
      <c r="E165" s="116" t="str">
        <f>Resumo!C150</f>
        <v>2.8.4 - DRENAGEM AGUA PLUVIAL</v>
      </c>
      <c r="F165" s="86"/>
      <c r="G165" s="88"/>
      <c r="H165" s="131"/>
      <c r="I165" s="132"/>
    </row>
    <row r="166" spans="2:9" ht="25.5" x14ac:dyDescent="0.2">
      <c r="B166" s="115" t="s">
        <v>9</v>
      </c>
      <c r="C166" s="78" t="e">
        <f>#REF!</f>
        <v>#REF!</v>
      </c>
      <c r="D166" s="122">
        <f>Resumo!B151</f>
        <v>10011004</v>
      </c>
      <c r="E166" s="50" t="str">
        <f>UPPER(IF($B166="EDIF",VLOOKUP($D166,[1]EDIF!$A$1:$F$3677,2,0),(IF($B166="INFRA",VLOOKUP($D166,[1]INFRA!$A$1:$F$1859,2,0),(IF($B166="SINAPI",VLOOKUP($D166,[1]SINAPI!$A$1:$G$9552,2,0),(IF($B166="CDHU",VLOOKUP($D166,[1]CDHU!$A$1:$G$5122,2,0),(IF($B166="SIEC",VLOOKUP($D166,[1]SIEC!$A$1:$F$5304,2,0),(IF($B166="DER",VLOOKUP($D166,[1]DER!$A$1:$F$3075,2,0),(IF($B166="FDE",VLOOKUP($D166,[1]FDE!$A$1:$F$3289,2,0),(IF($B166="SICRO",VLOOKUP($D166,[1]SICRO!$A$1:$E$7371,2,0)))))))))))))))))</f>
        <v>CALHA EM ALUMÍNIO - ESP. 0,8MM - DESENVOLVIMENTO 50CM</v>
      </c>
      <c r="F166" s="46" t="str">
        <f>UPPER(IF($B166="EDIF",VLOOKUP($D166,[1]EDIF!$A$1:$F$3677,3,0),(IF($B166="INFRA",VLOOKUP($D166,[1]INFRA!$A$1:$F$1859,3,0),(IF($B166="SINAPI",VLOOKUP($D166,[1]SINAPI!$A$1:$G$9552,3,0),(IF($B166="CDHU",VLOOKUP($D166,[1]CDHU!$A$1:$G$5122,3,0),(IF($B166="SIEC",VLOOKUP($D166,[1]SIEC!$A$1:$F$5304,3,0),(IF($B166="DER",VLOOKUP($D166,[1]DER!$A$1:$F$2075,3,0),(IF($B166="FDE",VLOOKUP($D166,[1]FDE!$A$1:$F$3289,3,0),(IF($B166="SICRO",VLOOKUP($D166,[1]SICRO!$A$1:$E$7371,3,0)))))))))))))))))</f>
        <v>M</v>
      </c>
      <c r="G166" s="89">
        <v>142.09</v>
      </c>
      <c r="H166" s="127"/>
      <c r="I166" s="128">
        <f t="shared" si="3"/>
        <v>0</v>
      </c>
    </row>
    <row r="167" spans="2:9" ht="25.5" x14ac:dyDescent="0.2">
      <c r="B167" s="115" t="s">
        <v>9</v>
      </c>
      <c r="C167" s="78" t="e">
        <f>#REF!</f>
        <v>#REF!</v>
      </c>
      <c r="D167" s="122">
        <f>Resumo!B152</f>
        <v>10011032</v>
      </c>
      <c r="E167" s="50" t="str">
        <f>UPPER(IF($B167="EDIF",VLOOKUP($D167,[1]EDIF!$A$1:$F$3677,2,0),(IF($B167="INFRA",VLOOKUP($D167,[1]INFRA!$A$1:$F$1859,2,0),(IF($B167="SINAPI",VLOOKUP($D167,[1]SINAPI!$A$1:$G$9552,2,0),(IF($B167="CDHU",VLOOKUP($D167,[1]CDHU!$A$1:$G$5122,2,0),(IF($B167="SIEC",VLOOKUP($D167,[1]SIEC!$A$1:$F$5304,2,0),(IF($B167="DER",VLOOKUP($D167,[1]DER!$A$1:$F$3075,2,0),(IF($B167="FDE",VLOOKUP($D167,[1]FDE!$A$1:$F$3289,2,0),(IF($B167="SICRO",VLOOKUP($D167,[1]SICRO!$A$1:$E$7371,2,0)))))))))))))))))</f>
        <v>RUFO EM CHAPA DE AÇO GALVANIZADO N.24 - DESENVOLVIMENTO 33CM</v>
      </c>
      <c r="F167" s="46" t="str">
        <f>UPPER(IF($B167="EDIF",VLOOKUP($D167,[1]EDIF!$A$1:$F$3677,3,0),(IF($B167="INFRA",VLOOKUP($D167,[1]INFRA!$A$1:$F$1859,3,0),(IF($B167="SINAPI",VLOOKUP($D167,[1]SINAPI!$A$1:$G$9552,3,0),(IF($B167="CDHU",VLOOKUP($D167,[1]CDHU!$A$1:$G$5122,3,0),(IF($B167="SIEC",VLOOKUP($D167,[1]SIEC!$A$1:$F$5304,3,0),(IF($B167="DER",VLOOKUP($D167,[1]DER!$A$1:$F$2075,3,0),(IF($B167="FDE",VLOOKUP($D167,[1]FDE!$A$1:$F$3289,3,0),(IF($B167="SICRO",VLOOKUP($D167,[1]SICRO!$A$1:$E$7371,3,0)))))))))))))))))</f>
        <v>M</v>
      </c>
      <c r="G167" s="89">
        <v>52.3</v>
      </c>
      <c r="H167" s="127"/>
      <c r="I167" s="128">
        <f t="shared" si="3"/>
        <v>0</v>
      </c>
    </row>
    <row r="168" spans="2:9" ht="25.5" x14ac:dyDescent="0.2">
      <c r="B168" s="115" t="s">
        <v>9</v>
      </c>
      <c r="C168" s="78" t="e">
        <f>#REF!</f>
        <v>#REF!</v>
      </c>
      <c r="D168" s="122">
        <f>Resumo!B153</f>
        <v>10012016</v>
      </c>
      <c r="E168" s="50" t="str">
        <f>UPPER(IF($B168="EDIF",VLOOKUP($D168,[1]EDIF!$A$1:$F$3677,2,0),(IF($B168="INFRA",VLOOKUP($D168,[1]INFRA!$A$1:$F$1859,2,0),(IF($B168="SINAPI",VLOOKUP($D168,[1]SINAPI!$A$1:$G$9552,2,0),(IF($B168="CDHU",VLOOKUP($D168,[1]CDHU!$A$1:$G$5122,2,0),(IF($B168="SIEC",VLOOKUP($D168,[1]SIEC!$A$1:$F$5304,2,0),(IF($B168="DER",VLOOKUP($D168,[1]DER!$A$1:$F$3075,2,0),(IF($B168="FDE",VLOOKUP($D168,[1]FDE!$A$1:$F$3289,2,0),(IF($B168="SICRO",VLOOKUP($D168,[1]SICRO!$A$1:$E$7371,2,0)))))))))))))))))</f>
        <v>CONDUTOR EM TUBO DE PVC RÍGIDO, PONTA E BOLSA - 100MM (4")</v>
      </c>
      <c r="F168" s="46" t="str">
        <f>UPPER(IF($B168="EDIF",VLOOKUP($D168,[1]EDIF!$A$1:$F$3677,3,0),(IF($B168="INFRA",VLOOKUP($D168,[1]INFRA!$A$1:$F$1859,3,0),(IF($B168="SINAPI",VLOOKUP($D168,[1]SINAPI!$A$1:$G$9552,3,0),(IF($B168="CDHU",VLOOKUP($D168,[1]CDHU!$A$1:$G$5122,3,0),(IF($B168="SIEC",VLOOKUP($D168,[1]SIEC!$A$1:$F$5304,3,0),(IF($B168="DER",VLOOKUP($D168,[1]DER!$A$1:$F$2075,3,0),(IF($B168="FDE",VLOOKUP($D168,[1]FDE!$A$1:$F$3289,3,0),(IF($B168="SICRO",VLOOKUP($D168,[1]SICRO!$A$1:$E$7371,3,0)))))))))))))))))</f>
        <v>M</v>
      </c>
      <c r="G168" s="89">
        <v>245</v>
      </c>
      <c r="H168" s="127"/>
      <c r="I168" s="128">
        <f t="shared" si="3"/>
        <v>0</v>
      </c>
    </row>
    <row r="169" spans="2:9" ht="25.5" x14ac:dyDescent="0.2">
      <c r="B169" s="115" t="s">
        <v>9</v>
      </c>
      <c r="C169" s="78" t="e">
        <f>#REF!</f>
        <v>#REF!</v>
      </c>
      <c r="D169" s="122">
        <f>Resumo!B154</f>
        <v>10011072</v>
      </c>
      <c r="E169" s="50" t="str">
        <f>UPPER(IF($B169="EDIF",VLOOKUP($D169,[1]EDIF!$A$1:$F$3677,2,0),(IF($B169="INFRA",VLOOKUP($D169,[1]INFRA!$A$1:$F$1859,2,0),(IF($B169="SINAPI",VLOOKUP($D169,[1]SINAPI!$A$1:$G$9552,2,0),(IF($B169="CDHU",VLOOKUP($D169,[1]CDHU!$A$1:$G$5122,2,0),(IF($B169="SIEC",VLOOKUP($D169,[1]SIEC!$A$1:$F$5304,2,0),(IF($B169="DER",VLOOKUP($D169,[1]DER!$A$1:$F$3075,2,0),(IF($B169="FDE",VLOOKUP($D169,[1]FDE!$A$1:$F$3289,2,0),(IF($B169="SICRO",VLOOKUP($D169,[1]SICRO!$A$1:$E$7371,2,0)))))))))))))))))</f>
        <v>HC.01 - CANALETA DE CONCRETO DE A.P.P/TAMPA/GRELHA DE CONCRETO OU FERRO L=30CM</v>
      </c>
      <c r="F169" s="46" t="str">
        <f>UPPER(IF($B169="EDIF",VLOOKUP($D169,[1]EDIF!$A$1:$F$3677,3,0),(IF($B169="INFRA",VLOOKUP($D169,[1]INFRA!$A$1:$F$1859,3,0),(IF($B169="SINAPI",VLOOKUP($D169,[1]SINAPI!$A$1:$G$9552,3,0),(IF($B169="CDHU",VLOOKUP($D169,[1]CDHU!$A$1:$G$5122,3,0),(IF($B169="SIEC",VLOOKUP($D169,[1]SIEC!$A$1:$F$5304,3,0),(IF($B169="DER",VLOOKUP($D169,[1]DER!$A$1:$F$2075,3,0),(IF($B169="FDE",VLOOKUP($D169,[1]FDE!$A$1:$F$3289,3,0),(IF($B169="SICRO",VLOOKUP($D169,[1]SICRO!$A$1:$E$7371,3,0)))))))))))))))))</f>
        <v>M</v>
      </c>
      <c r="G169" s="89">
        <v>61</v>
      </c>
      <c r="H169" s="127"/>
      <c r="I169" s="128">
        <f t="shared" si="3"/>
        <v>0</v>
      </c>
    </row>
    <row r="170" spans="2:9" ht="25.5" x14ac:dyDescent="0.2">
      <c r="B170" s="115" t="s">
        <v>9</v>
      </c>
      <c r="C170" s="78" t="e">
        <f>#REF!</f>
        <v>#REF!</v>
      </c>
      <c r="D170" s="122">
        <f>Resumo!B155</f>
        <v>10011090</v>
      </c>
      <c r="E170" s="50" t="str">
        <f>UPPER(IF($B170="EDIF",VLOOKUP($D170,[1]EDIF!$A$1:$F$3677,2,0),(IF($B170="INFRA",VLOOKUP($D170,[1]INFRA!$A$1:$F$1859,2,0),(IF($B170="SINAPI",VLOOKUP($D170,[1]SINAPI!$A$1:$G$9552,2,0),(IF($B170="CDHU",VLOOKUP($D170,[1]CDHU!$A$1:$G$5122,2,0),(IF($B170="SIEC",VLOOKUP($D170,[1]SIEC!$A$1:$F$5304,2,0),(IF($B170="DER",VLOOKUP($D170,[1]DER!$A$1:$F$3075,2,0),(IF($B170="FDE",VLOOKUP($D170,[1]FDE!$A$1:$F$3289,2,0),(IF($B170="SICRO",VLOOKUP($D170,[1]SICRO!$A$1:$E$7371,2,0)))))))))))))))))</f>
        <v>HC.05 - GRELHA DE CONCRETO PARA CANALETA - L=30CM - SEM PASSAGEM DE VEÍCULOS</v>
      </c>
      <c r="F170" s="46" t="str">
        <f>UPPER(IF($B170="EDIF",VLOOKUP($D170,[1]EDIF!$A$1:$F$3677,3,0),(IF($B170="INFRA",VLOOKUP($D170,[1]INFRA!$A$1:$F$1859,3,0),(IF($B170="SINAPI",VLOOKUP($D170,[1]SINAPI!$A$1:$G$9552,3,0),(IF($B170="CDHU",VLOOKUP($D170,[1]CDHU!$A$1:$G$5122,3,0),(IF($B170="SIEC",VLOOKUP($D170,[1]SIEC!$A$1:$F$5304,3,0),(IF($B170="DER",VLOOKUP($D170,[1]DER!$A$1:$F$2075,3,0),(IF($B170="FDE",VLOOKUP($D170,[1]FDE!$A$1:$F$3289,3,0),(IF($B170="SICRO",VLOOKUP($D170,[1]SICRO!$A$1:$E$7371,3,0)))))))))))))))))</f>
        <v>M</v>
      </c>
      <c r="G170" s="89">
        <v>52</v>
      </c>
      <c r="H170" s="127"/>
      <c r="I170" s="128">
        <f t="shared" si="3"/>
        <v>0</v>
      </c>
    </row>
    <row r="171" spans="2:9" ht="25.5" x14ac:dyDescent="0.2">
      <c r="B171" s="115" t="s">
        <v>9</v>
      </c>
      <c r="C171" s="78" t="e">
        <f>#REF!</f>
        <v>#REF!</v>
      </c>
      <c r="D171" s="122">
        <f>Resumo!B156</f>
        <v>10011099</v>
      </c>
      <c r="E171" s="50" t="str">
        <f>UPPER(IF($B171="EDIF",VLOOKUP($D171,[1]EDIF!$A$1:$F$3677,2,0),(IF($B171="INFRA",VLOOKUP($D171,[1]INFRA!$A$1:$F$1859,2,0),(IF($B171="SINAPI",VLOOKUP($D171,[1]SINAPI!$A$1:$G$9552,2,0),(IF($B171="CDHU",VLOOKUP($D171,[1]CDHU!$A$1:$G$5122,2,0),(IF($B171="SIEC",VLOOKUP($D171,[1]SIEC!$A$1:$F$5304,2,0),(IF($B171="DER",VLOOKUP($D171,[1]DER!$A$1:$F$3075,2,0),(IF($B171="FDE",VLOOKUP($D171,[1]FDE!$A$1:$F$3289,2,0),(IF($B171="SICRO",VLOOKUP($D171,[1]SICRO!$A$1:$E$7371,2,0)))))))))))))))))</f>
        <v>GRELHA DE CONCRETO PARA CANALETA - L=30CM - COM PASSAGEM DE VEÍCULOS</v>
      </c>
      <c r="F171" s="46" t="str">
        <f>UPPER(IF($B171="EDIF",VLOOKUP($D171,[1]EDIF!$A$1:$F$3677,3,0),(IF($B171="INFRA",VLOOKUP($D171,[1]INFRA!$A$1:$F$1859,3,0),(IF($B171="SINAPI",VLOOKUP($D171,[1]SINAPI!$A$1:$G$9552,3,0),(IF($B171="CDHU",VLOOKUP($D171,[1]CDHU!$A$1:$G$5122,3,0),(IF($B171="SIEC",VLOOKUP($D171,[1]SIEC!$A$1:$F$5304,3,0),(IF($B171="DER",VLOOKUP($D171,[1]DER!$A$1:$F$2075,3,0),(IF($B171="FDE",VLOOKUP($D171,[1]FDE!$A$1:$F$3289,3,0),(IF($B171="SICRO",VLOOKUP($D171,[1]SICRO!$A$1:$E$7371,3,0)))))))))))))))))</f>
        <v>M</v>
      </c>
      <c r="G171" s="89">
        <v>9</v>
      </c>
      <c r="H171" s="127"/>
      <c r="I171" s="128">
        <f t="shared" si="3"/>
        <v>0</v>
      </c>
    </row>
    <row r="172" spans="2:9" ht="25.5" x14ac:dyDescent="0.2">
      <c r="B172" s="115" t="s">
        <v>9</v>
      </c>
      <c r="C172" s="78" t="e">
        <f>#REF!</f>
        <v>#REF!</v>
      </c>
      <c r="D172" s="122">
        <f>Resumo!B157</f>
        <v>10012090</v>
      </c>
      <c r="E172" s="50" t="str">
        <f>UPPER(IF($B172="EDIF",VLOOKUP($D172,[1]EDIF!$A$1:$F$3677,2,0),(IF($B172="INFRA",VLOOKUP($D172,[1]INFRA!$A$1:$F$1859,2,0),(IF($B172="SINAPI",VLOOKUP($D172,[1]SINAPI!$A$1:$G$9552,2,0),(IF($B172="CDHU",VLOOKUP($D172,[1]CDHU!$A$1:$G$5122,2,0),(IF($B172="SIEC",VLOOKUP($D172,[1]SIEC!$A$1:$F$5304,2,0),(IF($B172="DER",VLOOKUP($D172,[1]DER!$A$1:$F$3075,2,0),(IF($B172="FDE",VLOOKUP($D172,[1]FDE!$A$1:$F$3289,2,0),(IF($B172="SICRO",VLOOKUP($D172,[1]SICRO!$A$1:$E$7371,2,0)))))))))))))))))</f>
        <v>HA.01 - CAIXA DE LIGAÇÃO OU INSPEÇÃO - ESCAVAÇÃO E APILOAMENTO</v>
      </c>
      <c r="F172" s="46" t="str">
        <f>UPPER(IF($B172="EDIF",VLOOKUP($D172,[1]EDIF!$A$1:$F$3677,3,0),(IF($B172="INFRA",VLOOKUP($D172,[1]INFRA!$A$1:$F$1859,3,0),(IF($B172="SINAPI",VLOOKUP($D172,[1]SINAPI!$A$1:$G$9552,3,0),(IF($B172="CDHU",VLOOKUP($D172,[1]CDHU!$A$1:$G$5122,3,0),(IF($B172="SIEC",VLOOKUP($D172,[1]SIEC!$A$1:$F$5304,3,0),(IF($B172="DER",VLOOKUP($D172,[1]DER!$A$1:$F$2075,3,0),(IF($B172="FDE",VLOOKUP($D172,[1]FDE!$A$1:$F$3289,3,0),(IF($B172="SICRO",VLOOKUP($D172,[1]SICRO!$A$1:$E$7371,3,0)))))))))))))))))</f>
        <v>M3</v>
      </c>
      <c r="G172" s="89">
        <v>4.54</v>
      </c>
      <c r="H172" s="127"/>
      <c r="I172" s="128">
        <f t="shared" si="3"/>
        <v>0</v>
      </c>
    </row>
    <row r="173" spans="2:9" ht="25.5" x14ac:dyDescent="0.2">
      <c r="B173" s="115" t="s">
        <v>9</v>
      </c>
      <c r="C173" s="78" t="e">
        <f>#REF!</f>
        <v>#REF!</v>
      </c>
      <c r="D173" s="122">
        <f>Resumo!B158</f>
        <v>10012091</v>
      </c>
      <c r="E173" s="50" t="str">
        <f>UPPER(IF($B173="EDIF",VLOOKUP($D173,[1]EDIF!$A$1:$F$3677,2,0),(IF($B173="INFRA",VLOOKUP($D173,[1]INFRA!$A$1:$F$1859,2,0),(IF($B173="SINAPI",VLOOKUP($D173,[1]SINAPI!$A$1:$G$9552,2,0),(IF($B173="CDHU",VLOOKUP($D173,[1]CDHU!$A$1:$G$5122,2,0),(IF($B173="SIEC",VLOOKUP($D173,[1]SIEC!$A$1:$F$5304,2,0),(IF($B173="DER",VLOOKUP($D173,[1]DER!$A$1:$F$3075,2,0),(IF($B173="FDE",VLOOKUP($D173,[1]FDE!$A$1:$F$3289,2,0),(IF($B173="SICRO",VLOOKUP($D173,[1]SICRO!$A$1:$E$7371,2,0)))))))))))))))))</f>
        <v>HA.01 - CAIXA DE LIGAÇÃO OU INSPEÇÃO - LASTRO DE CONCRETO (FUNDO)</v>
      </c>
      <c r="F173" s="46" t="str">
        <f>UPPER(IF($B173="EDIF",VLOOKUP($D173,[1]EDIF!$A$1:$F$3677,3,0),(IF($B173="INFRA",VLOOKUP($D173,[1]INFRA!$A$1:$F$1859,3,0),(IF($B173="SINAPI",VLOOKUP($D173,[1]SINAPI!$A$1:$G$9552,3,0),(IF($B173="CDHU",VLOOKUP($D173,[1]CDHU!$A$1:$G$5122,3,0),(IF($B173="SIEC",VLOOKUP($D173,[1]SIEC!$A$1:$F$5304,3,0),(IF($B173="DER",VLOOKUP($D173,[1]DER!$A$1:$F$2075,3,0),(IF($B173="FDE",VLOOKUP($D173,[1]FDE!$A$1:$F$3289,3,0),(IF($B173="SICRO",VLOOKUP($D173,[1]SICRO!$A$1:$E$7371,3,0)))))))))))))))))</f>
        <v>M3</v>
      </c>
      <c r="G173" s="89">
        <v>0.57999999999999996</v>
      </c>
      <c r="H173" s="127"/>
      <c r="I173" s="128">
        <f t="shared" si="3"/>
        <v>0</v>
      </c>
    </row>
    <row r="174" spans="2:9" ht="25.5" x14ac:dyDescent="0.2">
      <c r="B174" s="115" t="s">
        <v>9</v>
      </c>
      <c r="C174" s="78" t="e">
        <f>#REF!</f>
        <v>#REF!</v>
      </c>
      <c r="D174" s="122">
        <f>Resumo!B159</f>
        <v>10012092</v>
      </c>
      <c r="E174" s="50" t="str">
        <f>UPPER(IF($B174="EDIF",VLOOKUP($D174,[1]EDIF!$A$1:$F$3677,2,0),(IF($B174="INFRA",VLOOKUP($D174,[1]INFRA!$A$1:$F$1859,2,0),(IF($B174="SINAPI",VLOOKUP($D174,[1]SINAPI!$A$1:$G$9552,2,0),(IF($B174="CDHU",VLOOKUP($D174,[1]CDHU!$A$1:$G$5122,2,0),(IF($B174="SIEC",VLOOKUP($D174,[1]SIEC!$A$1:$F$5304,2,0),(IF($B174="DER",VLOOKUP($D174,[1]DER!$A$1:$F$3075,2,0),(IF($B174="FDE",VLOOKUP($D174,[1]FDE!$A$1:$F$3289,2,0),(IF($B174="SICRO",VLOOKUP($D174,[1]SICRO!$A$1:$E$7371,2,0)))))))))))))))))</f>
        <v>HA.01 - CAIXA DE LIGAÇÃO OU INSPEÇÃO - ALVENARIA DE 1/2 TIJOLO, REVESTIDA</v>
      </c>
      <c r="F174" s="46" t="str">
        <f>UPPER(IF($B174="EDIF",VLOOKUP($D174,[1]EDIF!$A$1:$F$3677,3,0),(IF($B174="INFRA",VLOOKUP($D174,[1]INFRA!$A$1:$F$1859,3,0),(IF($B174="SINAPI",VLOOKUP($D174,[1]SINAPI!$A$1:$G$9552,3,0),(IF($B174="CDHU",VLOOKUP($D174,[1]CDHU!$A$1:$G$5122,3,0),(IF($B174="SIEC",VLOOKUP($D174,[1]SIEC!$A$1:$F$5304,3,0),(IF($B174="DER",VLOOKUP($D174,[1]DER!$A$1:$F$2075,3,0),(IF($B174="FDE",VLOOKUP($D174,[1]FDE!$A$1:$F$3289,3,0),(IF($B174="SICRO",VLOOKUP($D174,[1]SICRO!$A$1:$E$7371,3,0)))))))))))))))))</f>
        <v>M2</v>
      </c>
      <c r="G174" s="89">
        <v>3.46</v>
      </c>
      <c r="H174" s="127"/>
      <c r="I174" s="128">
        <f t="shared" si="3"/>
        <v>0</v>
      </c>
    </row>
    <row r="175" spans="2:9" ht="25.5" x14ac:dyDescent="0.2">
      <c r="B175" s="115" t="s">
        <v>9</v>
      </c>
      <c r="C175" s="78" t="e">
        <f>#REF!</f>
        <v>#REF!</v>
      </c>
      <c r="D175" s="122">
        <f>Resumo!B160</f>
        <v>10012094</v>
      </c>
      <c r="E175" s="50" t="str">
        <f>UPPER(IF($B175="EDIF",VLOOKUP($D175,[1]EDIF!$A$1:$F$3677,2,0),(IF($B175="INFRA",VLOOKUP($D175,[1]INFRA!$A$1:$F$1859,2,0),(IF($B175="SINAPI",VLOOKUP($D175,[1]SINAPI!$A$1:$G$9552,2,0),(IF($B175="CDHU",VLOOKUP($D175,[1]CDHU!$A$1:$G$5122,2,0),(IF($B175="SIEC",VLOOKUP($D175,[1]SIEC!$A$1:$F$5304,2,0),(IF($B175="DER",VLOOKUP($D175,[1]DER!$A$1:$F$3075,2,0),(IF($B175="FDE",VLOOKUP($D175,[1]FDE!$A$1:$F$3289,2,0),(IF($B175="SICRO",VLOOKUP($D175,[1]SICRO!$A$1:$E$7371,2,0)))))))))))))))))</f>
        <v>HA.01 - CAIXA DE LIGAÇÃO OU INSPEÇÃO - TAMPA DE CONCRETO</v>
      </c>
      <c r="F175" s="46" t="str">
        <f>UPPER(IF($B175="EDIF",VLOOKUP($D175,[1]EDIF!$A$1:$F$3677,3,0),(IF($B175="INFRA",VLOOKUP($D175,[1]INFRA!$A$1:$F$1859,3,0),(IF($B175="SINAPI",VLOOKUP($D175,[1]SINAPI!$A$1:$G$9552,3,0),(IF($B175="CDHU",VLOOKUP($D175,[1]CDHU!$A$1:$G$5122,3,0),(IF($B175="SIEC",VLOOKUP($D175,[1]SIEC!$A$1:$F$5304,3,0),(IF($B175="DER",VLOOKUP($D175,[1]DER!$A$1:$F$2075,3,0),(IF($B175="FDE",VLOOKUP($D175,[1]FDE!$A$1:$F$3289,3,0),(IF($B175="SICRO",VLOOKUP($D175,[1]SICRO!$A$1:$E$7371,3,0)))))))))))))))))</f>
        <v>M2</v>
      </c>
      <c r="G175" s="89">
        <v>5.76</v>
      </c>
      <c r="H175" s="127"/>
      <c r="I175" s="128">
        <f t="shared" si="3"/>
        <v>0</v>
      </c>
    </row>
    <row r="176" spans="2:9" s="12" customFormat="1" ht="19.5" customHeight="1" x14ac:dyDescent="0.2">
      <c r="B176" s="115"/>
      <c r="C176" s="85"/>
      <c r="D176" s="86"/>
      <c r="E176" s="116" t="str">
        <f>Resumo!C161</f>
        <v>2.8.5 - APARELHOS SANITÁRIOS E EQUIPAMENTOS</v>
      </c>
      <c r="F176" s="86"/>
      <c r="G176" s="88"/>
      <c r="H176" s="131"/>
      <c r="I176" s="132"/>
    </row>
    <row r="177" spans="2:9" ht="25.5" x14ac:dyDescent="0.2">
      <c r="B177" s="115" t="s">
        <v>9</v>
      </c>
      <c r="C177" s="78" t="e">
        <f>#REF!</f>
        <v>#REF!</v>
      </c>
      <c r="D177" s="122">
        <f>Resumo!B162</f>
        <v>10013003</v>
      </c>
      <c r="E177" s="50" t="str">
        <f>UPPER(IF($B177="EDIF",VLOOKUP($D177,[1]EDIF!$A$1:$F$3677,2,0),(IF($B177="INFRA",VLOOKUP($D177,[1]INFRA!$A$1:$F$1859,2,0),(IF($B177="SINAPI",VLOOKUP($D177,[1]SINAPI!$A$1:$G$9552,2,0),(IF($B177="CDHU",VLOOKUP($D177,[1]CDHU!$A$1:$G$5122,2,0),(IF($B177="SIEC",VLOOKUP($D177,[1]SIEC!$A$1:$F$5304,2,0),(IF($B177="DER",VLOOKUP($D177,[1]DER!$A$1:$F$3075,2,0),(IF($B177="FDE",VLOOKUP($D177,[1]FDE!$A$1:$F$3289,2,0),(IF($B177="SICRO",VLOOKUP($D177,[1]SICRO!$A$1:$E$7371,2,0)))))))))))))))))</f>
        <v>BACIA SANITÁRIA COM CAIXA ACOPLADA DE LOUÇA BRANCA</v>
      </c>
      <c r="F177" s="46" t="str">
        <f>UPPER(IF($B177="EDIF",VLOOKUP($D177,[1]EDIF!$A$1:$F$3677,3,0),(IF($B177="INFRA",VLOOKUP($D177,[1]INFRA!$A$1:$F$1859,3,0),(IF($B177="SINAPI",VLOOKUP($D177,[1]SINAPI!$A$1:$G$9552,3,0),(IF($B177="CDHU",VLOOKUP($D177,[1]CDHU!$A$1:$G$5122,3,0),(IF($B177="SIEC",VLOOKUP($D177,[1]SIEC!$A$1:$F$5304,3,0),(IF($B177="DER",VLOOKUP($D177,[1]DER!$A$1:$F$2075,3,0),(IF($B177="FDE",VLOOKUP($D177,[1]FDE!$A$1:$F$3289,3,0),(IF($B177="SICRO",VLOOKUP($D177,[1]SICRO!$A$1:$E$7371,3,0)))))))))))))))))</f>
        <v>UN</v>
      </c>
      <c r="G177" s="89">
        <v>22</v>
      </c>
      <c r="H177" s="127"/>
      <c r="I177" s="128">
        <f t="shared" si="3"/>
        <v>0</v>
      </c>
    </row>
    <row r="178" spans="2:9" ht="25.5" x14ac:dyDescent="0.2">
      <c r="B178" s="115" t="s">
        <v>9</v>
      </c>
      <c r="C178" s="78" t="e">
        <f>#REF!</f>
        <v>#REF!</v>
      </c>
      <c r="D178" s="122">
        <f>Resumo!B163</f>
        <v>10013005</v>
      </c>
      <c r="E178" s="50" t="str">
        <f>UPPER(IF($B178="EDIF",VLOOKUP($D178,[1]EDIF!$A$1:$F$3677,2,0),(IF($B178="INFRA",VLOOKUP($D178,[1]INFRA!$A$1:$F$1859,2,0),(IF($B178="SINAPI",VLOOKUP($D178,[1]SINAPI!$A$1:$G$9552,2,0),(IF($B178="CDHU",VLOOKUP($D178,[1]CDHU!$A$1:$G$5122,2,0),(IF($B178="SIEC",VLOOKUP($D178,[1]SIEC!$A$1:$F$5304,2,0),(IF($B178="DER",VLOOKUP($D178,[1]DER!$A$1:$F$3075,2,0),(IF($B178="FDE",VLOOKUP($D178,[1]FDE!$A$1:$F$3289,2,0),(IF($B178="SICRO",VLOOKUP($D178,[1]SICRO!$A$1:$E$7371,2,0)))))))))))))))))</f>
        <v>BACIA SANITÁRIA ALTEADA PARA PORTADORES DE DEFICIÊNCIA FÍSICA</v>
      </c>
      <c r="F178" s="46" t="str">
        <f>UPPER(IF($B178="EDIF",VLOOKUP($D178,[1]EDIF!$A$1:$F$3677,3,0),(IF($B178="INFRA",VLOOKUP($D178,[1]INFRA!$A$1:$F$1859,3,0),(IF($B178="SINAPI",VLOOKUP($D178,[1]SINAPI!$A$1:$G$9552,3,0),(IF($B178="CDHU",VLOOKUP($D178,[1]CDHU!$A$1:$G$5122,3,0),(IF($B178="SIEC",VLOOKUP($D178,[1]SIEC!$A$1:$F$5304,3,0),(IF($B178="DER",VLOOKUP($D178,[1]DER!$A$1:$F$2075,3,0),(IF($B178="FDE",VLOOKUP($D178,[1]FDE!$A$1:$F$3289,3,0),(IF($B178="SICRO",VLOOKUP($D178,[1]SICRO!$A$1:$E$7371,3,0)))))))))))))))))</f>
        <v>UN</v>
      </c>
      <c r="G178" s="89">
        <v>1</v>
      </c>
      <c r="H178" s="127"/>
      <c r="I178" s="128">
        <f t="shared" si="3"/>
        <v>0</v>
      </c>
    </row>
    <row r="179" spans="2:9" ht="25.5" x14ac:dyDescent="0.2">
      <c r="B179" s="115" t="s">
        <v>9</v>
      </c>
      <c r="C179" s="78" t="e">
        <f>#REF!</f>
        <v>#REF!</v>
      </c>
      <c r="D179" s="122">
        <f>Resumo!B164</f>
        <v>10013008</v>
      </c>
      <c r="E179" s="50" t="str">
        <f>UPPER(IF($B179="EDIF",VLOOKUP($D179,[1]EDIF!$A$1:$F$3677,2,0),(IF($B179="INFRA",VLOOKUP($D179,[1]INFRA!$A$1:$F$1859,2,0),(IF($B179="SINAPI",VLOOKUP($D179,[1]SINAPI!$A$1:$G$9552,2,0),(IF($B179="CDHU",VLOOKUP($D179,[1]CDHU!$A$1:$G$5122,2,0),(IF($B179="SIEC",VLOOKUP($D179,[1]SIEC!$A$1:$F$5304,2,0),(IF($B179="DER",VLOOKUP($D179,[1]DER!$A$1:$F$3075,2,0),(IF($B179="FDE",VLOOKUP($D179,[1]FDE!$A$1:$F$3289,2,0),(IF($B179="SICRO",VLOOKUP($D179,[1]SICRO!$A$1:$E$7371,2,0)))))))))))))))))</f>
        <v>LAVATÓRIO DE LOUÇA BRANCA, SEM COLUNA, CAPACIDADE MÍNIMA 5L, EXCLUSIVE TORNEIRA</v>
      </c>
      <c r="F179" s="46" t="str">
        <f>UPPER(IF($B179="EDIF",VLOOKUP($D179,[1]EDIF!$A$1:$F$3677,3,0),(IF($B179="INFRA",VLOOKUP($D179,[1]INFRA!$A$1:$F$1859,3,0),(IF($B179="SINAPI",VLOOKUP($D179,[1]SINAPI!$A$1:$G$9552,3,0),(IF($B179="CDHU",VLOOKUP($D179,[1]CDHU!$A$1:$G$5122,3,0),(IF($B179="SIEC",VLOOKUP($D179,[1]SIEC!$A$1:$F$5304,3,0),(IF($B179="DER",VLOOKUP($D179,[1]DER!$A$1:$F$2075,3,0),(IF($B179="FDE",VLOOKUP($D179,[1]FDE!$A$1:$F$3289,3,0),(IF($B179="SICRO",VLOOKUP($D179,[1]SICRO!$A$1:$E$7371,3,0)))))))))))))))))</f>
        <v>UN</v>
      </c>
      <c r="G179" s="89">
        <v>12</v>
      </c>
      <c r="H179" s="127"/>
      <c r="I179" s="128">
        <f t="shared" si="3"/>
        <v>0</v>
      </c>
    </row>
    <row r="180" spans="2:9" ht="25.5" x14ac:dyDescent="0.2">
      <c r="B180" s="115" t="s">
        <v>9</v>
      </c>
      <c r="C180" s="78" t="e">
        <f>#REF!</f>
        <v>#REF!</v>
      </c>
      <c r="D180" s="122">
        <f>Resumo!B165</f>
        <v>10013014</v>
      </c>
      <c r="E180" s="50" t="str">
        <f>UPPER(IF($B180="EDIF",VLOOKUP($D180,[1]EDIF!$A$1:$F$3677,2,0),(IF($B180="INFRA",VLOOKUP($D180,[1]INFRA!$A$1:$F$1859,2,0),(IF($B180="SINAPI",VLOOKUP($D180,[1]SINAPI!$A$1:$G$9552,2,0),(IF($B180="CDHU",VLOOKUP($D180,[1]CDHU!$A$1:$G$5122,2,0),(IF($B180="SIEC",VLOOKUP($D180,[1]SIEC!$A$1:$F$5304,2,0),(IF($B180="DER",VLOOKUP($D180,[1]DER!$A$1:$F$3075,2,0),(IF($B180="FDE",VLOOKUP($D180,[1]FDE!$A$1:$F$3289,2,0),(IF($B180="SICRO",VLOOKUP($D180,[1]SICRO!$A$1:$E$7371,2,0)))))))))))))))))</f>
        <v>LAVATÓRIO DE LOUÇA INDIVIDUAL PARA PORTADORES DE DEFICIÊNCIA FÍSICA</v>
      </c>
      <c r="F180" s="46" t="str">
        <f>UPPER(IF($B180="EDIF",VLOOKUP($D180,[1]EDIF!$A$1:$F$3677,3,0),(IF($B180="INFRA",VLOOKUP($D180,[1]INFRA!$A$1:$F$1859,3,0),(IF($B180="SINAPI",VLOOKUP($D180,[1]SINAPI!$A$1:$G$9552,3,0),(IF($B180="CDHU",VLOOKUP($D180,[1]CDHU!$A$1:$G$5122,3,0),(IF($B180="SIEC",VLOOKUP($D180,[1]SIEC!$A$1:$F$5304,3,0),(IF($B180="DER",VLOOKUP($D180,[1]DER!$A$1:$F$2075,3,0),(IF($B180="FDE",VLOOKUP($D180,[1]FDE!$A$1:$F$3289,3,0),(IF($B180="SICRO",VLOOKUP($D180,[1]SICRO!$A$1:$E$7371,3,0)))))))))))))))))</f>
        <v>UN</v>
      </c>
      <c r="G180" s="89">
        <v>1</v>
      </c>
      <c r="H180" s="127"/>
      <c r="I180" s="128">
        <f t="shared" si="3"/>
        <v>0</v>
      </c>
    </row>
    <row r="181" spans="2:9" ht="25.5" x14ac:dyDescent="0.2">
      <c r="B181" s="115" t="s">
        <v>9</v>
      </c>
      <c r="C181" s="78" t="e">
        <f>#REF!</f>
        <v>#REF!</v>
      </c>
      <c r="D181" s="122">
        <f>Resumo!B166</f>
        <v>10013019</v>
      </c>
      <c r="E181" s="50" t="str">
        <f>UPPER(IF($B181="EDIF",VLOOKUP($D181,[1]EDIF!$A$1:$F$3677,2,0),(IF($B181="INFRA",VLOOKUP($D181,[1]INFRA!$A$1:$F$1859,2,0),(IF($B181="SINAPI",VLOOKUP($D181,[1]SINAPI!$A$1:$G$9552,2,0),(IF($B181="CDHU",VLOOKUP($D181,[1]CDHU!$A$1:$G$5122,2,0),(IF($B181="SIEC",VLOOKUP($D181,[1]SIEC!$A$1:$F$5304,2,0),(IF($B181="DER",VLOOKUP($D181,[1]DER!$A$1:$F$3075,2,0),(IF($B181="FDE",VLOOKUP($D181,[1]FDE!$A$1:$F$3289,2,0),(IF($B181="SICRO",VLOOKUP($D181,[1]SICRO!$A$1:$E$7371,2,0)))))))))))))))))</f>
        <v>HX.01 - LAVATÓRIO E BEBEDOURO DE CHAPA AÇO INOX CHAPA 18 - EXCLUSIVE TORNEIRA</v>
      </c>
      <c r="F181" s="46" t="str">
        <f>UPPER(IF($B181="EDIF",VLOOKUP($D181,[1]EDIF!$A$1:$F$3677,3,0),(IF($B181="INFRA",VLOOKUP($D181,[1]INFRA!$A$1:$F$1859,3,0),(IF($B181="SINAPI",VLOOKUP($D181,[1]SINAPI!$A$1:$G$9552,3,0),(IF($B181="CDHU",VLOOKUP($D181,[1]CDHU!$A$1:$G$5122,3,0),(IF($B181="SIEC",VLOOKUP($D181,[1]SIEC!$A$1:$F$5304,3,0),(IF($B181="DER",VLOOKUP($D181,[1]DER!$A$1:$F$2075,3,0),(IF($B181="FDE",VLOOKUP($D181,[1]FDE!$A$1:$F$3289,3,0),(IF($B181="SICRO",VLOOKUP($D181,[1]SICRO!$A$1:$E$7371,3,0)))))))))))))))))</f>
        <v>M</v>
      </c>
      <c r="G181" s="89">
        <v>3.6</v>
      </c>
      <c r="H181" s="127"/>
      <c r="I181" s="128">
        <f t="shared" si="3"/>
        <v>0</v>
      </c>
    </row>
    <row r="182" spans="2:9" ht="25.5" x14ac:dyDescent="0.2">
      <c r="B182" s="115" t="s">
        <v>9</v>
      </c>
      <c r="C182" s="78" t="e">
        <f>#REF!</f>
        <v>#REF!</v>
      </c>
      <c r="D182" s="122">
        <f>Resumo!B167</f>
        <v>10013040</v>
      </c>
      <c r="E182" s="50" t="str">
        <f>UPPER(IF($B182="EDIF",VLOOKUP($D182,[1]EDIF!$A$1:$F$3677,2,0),(IF($B182="INFRA",VLOOKUP($D182,[1]INFRA!$A$1:$F$1859,2,0),(IF($B182="SINAPI",VLOOKUP($D182,[1]SINAPI!$A$1:$G$9552,2,0),(IF($B182="CDHU",VLOOKUP($D182,[1]CDHU!$A$1:$G$5122,2,0),(IF($B182="SIEC",VLOOKUP($D182,[1]SIEC!$A$1:$F$5304,2,0),(IF($B182="DER",VLOOKUP($D182,[1]DER!$A$1:$F$3075,2,0),(IF($B182="FDE",VLOOKUP($D182,[1]FDE!$A$1:$F$3289,2,0),(IF($B182="SICRO",VLOOKUP($D182,[1]SICRO!$A$1:$E$7371,2,0)))))))))))))))))</f>
        <v>TANQUE DE LOUÇA BRANCA, SEM COLUNA, CAPACIDADE MÍNIMA 30L, EXCLUSIVE TORNEIRA</v>
      </c>
      <c r="F182" s="46" t="str">
        <f>UPPER(IF($B182="EDIF",VLOOKUP($D182,[1]EDIF!$A$1:$F$3677,3,0),(IF($B182="INFRA",VLOOKUP($D182,[1]INFRA!$A$1:$F$1859,3,0),(IF($B182="SINAPI",VLOOKUP($D182,[1]SINAPI!$A$1:$G$9552,3,0),(IF($B182="CDHU",VLOOKUP($D182,[1]CDHU!$A$1:$G$5122,3,0),(IF($B182="SIEC",VLOOKUP($D182,[1]SIEC!$A$1:$F$5304,3,0),(IF($B182="DER",VLOOKUP($D182,[1]DER!$A$1:$F$2075,3,0),(IF($B182="FDE",VLOOKUP($D182,[1]FDE!$A$1:$F$3289,3,0),(IF($B182="SICRO",VLOOKUP($D182,[1]SICRO!$A$1:$E$7371,3,0)))))))))))))))))</f>
        <v>UN</v>
      </c>
      <c r="G182" s="89">
        <v>1</v>
      </c>
      <c r="H182" s="127"/>
      <c r="I182" s="128">
        <f t="shared" si="3"/>
        <v>0</v>
      </c>
    </row>
    <row r="183" spans="2:9" ht="25.5" x14ac:dyDescent="0.2">
      <c r="B183" s="115" t="s">
        <v>9</v>
      </c>
      <c r="C183" s="78" t="e">
        <f>#REF!</f>
        <v>#REF!</v>
      </c>
      <c r="D183" s="122">
        <f>Resumo!B168</f>
        <v>10013052</v>
      </c>
      <c r="E183" s="50" t="str">
        <f>UPPER(IF($B183="EDIF",VLOOKUP($D183,[1]EDIF!$A$1:$F$3677,2,0),(IF($B183="INFRA",VLOOKUP($D183,[1]INFRA!$A$1:$F$1859,2,0),(IF($B183="SINAPI",VLOOKUP($D183,[1]SINAPI!$A$1:$G$9552,2,0),(IF($B183="CDHU",VLOOKUP($D183,[1]CDHU!$A$1:$G$5122,2,0),(IF($B183="SIEC",VLOOKUP($D183,[1]SIEC!$A$1:$F$5304,2,0),(IF($B183="DER",VLOOKUP($D183,[1]DER!$A$1:$F$3075,2,0),(IF($B183="FDE",VLOOKUP($D183,[1]FDE!$A$1:$F$3289,2,0),(IF($B183="SICRO",VLOOKUP($D183,[1]SICRO!$A$1:$E$7371,2,0)))))))))))))))))</f>
        <v>CUBA SIMPLES DE AÇO INOXIDÁVEL CHAPA 20 - 500X400X250MM</v>
      </c>
      <c r="F183" s="46" t="str">
        <f>UPPER(IF($B183="EDIF",VLOOKUP($D183,[1]EDIF!$A$1:$F$3677,3,0),(IF($B183="INFRA",VLOOKUP($D183,[1]INFRA!$A$1:$F$1859,3,0),(IF($B183="SINAPI",VLOOKUP($D183,[1]SINAPI!$A$1:$G$9552,3,0),(IF($B183="CDHU",VLOOKUP($D183,[1]CDHU!$A$1:$G$5122,3,0),(IF($B183="SIEC",VLOOKUP($D183,[1]SIEC!$A$1:$F$5304,3,0),(IF($B183="DER",VLOOKUP($D183,[1]DER!$A$1:$F$2075,3,0),(IF($B183="FDE",VLOOKUP($D183,[1]FDE!$A$1:$F$3289,3,0),(IF($B183="SICRO",VLOOKUP($D183,[1]SICRO!$A$1:$E$7371,3,0)))))))))))))))))</f>
        <v>UN</v>
      </c>
      <c r="G183" s="89">
        <v>2</v>
      </c>
      <c r="H183" s="127"/>
      <c r="I183" s="128">
        <f t="shared" si="3"/>
        <v>0</v>
      </c>
    </row>
    <row r="184" spans="2:9" ht="25.5" x14ac:dyDescent="0.2">
      <c r="B184" s="115" t="s">
        <v>9</v>
      </c>
      <c r="C184" s="78" t="e">
        <f>#REF!</f>
        <v>#REF!</v>
      </c>
      <c r="D184" s="122">
        <f>Resumo!B169</f>
        <v>10013058</v>
      </c>
      <c r="E184" s="50" t="str">
        <f>UPPER(IF($B184="EDIF",VLOOKUP($D184,[1]EDIF!$A$1:$F$3677,2,0),(IF($B184="INFRA",VLOOKUP($D184,[1]INFRA!$A$1:$F$1859,2,0),(IF($B184="SINAPI",VLOOKUP($D184,[1]SINAPI!$A$1:$G$9552,2,0),(IF($B184="CDHU",VLOOKUP($D184,[1]CDHU!$A$1:$G$5122,2,0),(IF($B184="SIEC",VLOOKUP($D184,[1]SIEC!$A$1:$F$5304,2,0),(IF($B184="DER",VLOOKUP($D184,[1]DER!$A$1:$F$3075,2,0),(IF($B184="FDE",VLOOKUP($D184,[1]FDE!$A$1:$F$3289,2,0),(IF($B184="SICRO",VLOOKUP($D184,[1]SICRO!$A$1:$E$7371,2,0)))))))))))))))))</f>
        <v>TANQUE DE PANELA EM AÇO INOXIDÁVEL CHAPA 18  - 600X500X400MM</v>
      </c>
      <c r="F184" s="46" t="str">
        <f>UPPER(IF($B184="EDIF",VLOOKUP($D184,[1]EDIF!$A$1:$F$3677,3,0),(IF($B184="INFRA",VLOOKUP($D184,[1]INFRA!$A$1:$F$1859,3,0),(IF($B184="SINAPI",VLOOKUP($D184,[1]SINAPI!$A$1:$G$9552,3,0),(IF($B184="CDHU",VLOOKUP($D184,[1]CDHU!$A$1:$G$5122,3,0),(IF($B184="SIEC",VLOOKUP($D184,[1]SIEC!$A$1:$F$5304,3,0),(IF($B184="DER",VLOOKUP($D184,[1]DER!$A$1:$F$2075,3,0),(IF($B184="FDE",VLOOKUP($D184,[1]FDE!$A$1:$F$3289,3,0),(IF($B184="SICRO",VLOOKUP($D184,[1]SICRO!$A$1:$E$7371,3,0)))))))))))))))))</f>
        <v>UN</v>
      </c>
      <c r="G184" s="89">
        <v>1</v>
      </c>
      <c r="H184" s="127"/>
      <c r="I184" s="128">
        <f t="shared" si="3"/>
        <v>0</v>
      </c>
    </row>
    <row r="185" spans="2:9" ht="25.5" x14ac:dyDescent="0.2">
      <c r="B185" s="115" t="s">
        <v>9</v>
      </c>
      <c r="C185" s="78" t="e">
        <f>#REF!</f>
        <v>#REF!</v>
      </c>
      <c r="D185" s="122">
        <f>Resumo!B170</f>
        <v>10014004</v>
      </c>
      <c r="E185" s="50" t="str">
        <f>UPPER(IF($B185="EDIF",VLOOKUP($D185,[1]EDIF!$A$1:$F$3677,2,0),(IF($B185="INFRA",VLOOKUP($D185,[1]INFRA!$A$1:$F$1859,2,0),(IF($B185="SINAPI",VLOOKUP($D185,[1]SINAPI!$A$1:$G$9552,2,0),(IF($B185="CDHU",VLOOKUP($D185,[1]CDHU!$A$1:$G$5122,2,0),(IF($B185="SIEC",VLOOKUP($D185,[1]SIEC!$A$1:$F$5304,2,0),(IF($B185="DER",VLOOKUP($D185,[1]DER!$A$1:$F$3075,2,0),(IF($B185="FDE",VLOOKUP($D185,[1]FDE!$A$1:$F$3289,2,0),(IF($B185="SICRO",VLOOKUP($D185,[1]SICRO!$A$1:$E$7371,2,0)))))))))))))))))</f>
        <v>TORNEIRA DE PRESSÃO PARA USO GERAL, METAL CROMADO - 3/4"</v>
      </c>
      <c r="F185" s="46" t="str">
        <f>UPPER(IF($B185="EDIF",VLOOKUP($D185,[1]EDIF!$A$1:$F$3677,3,0),(IF($B185="INFRA",VLOOKUP($D185,[1]INFRA!$A$1:$F$1859,3,0),(IF($B185="SINAPI",VLOOKUP($D185,[1]SINAPI!$A$1:$G$9552,3,0),(IF($B185="CDHU",VLOOKUP($D185,[1]CDHU!$A$1:$G$5122,3,0),(IF($B185="SIEC",VLOOKUP($D185,[1]SIEC!$A$1:$F$5304,3,0),(IF($B185="DER",VLOOKUP($D185,[1]DER!$A$1:$F$2075,3,0),(IF($B185="FDE",VLOOKUP($D185,[1]FDE!$A$1:$F$3289,3,0),(IF($B185="SICRO",VLOOKUP($D185,[1]SICRO!$A$1:$E$7371,3,0)))))))))))))))))</f>
        <v>UN</v>
      </c>
      <c r="G185" s="89">
        <v>19</v>
      </c>
      <c r="H185" s="127"/>
      <c r="I185" s="128">
        <f t="shared" si="3"/>
        <v>0</v>
      </c>
    </row>
    <row r="186" spans="2:9" ht="25.5" x14ac:dyDescent="0.2">
      <c r="B186" s="115" t="s">
        <v>9</v>
      </c>
      <c r="C186" s="78" t="e">
        <f>#REF!</f>
        <v>#REF!</v>
      </c>
      <c r="D186" s="122">
        <f>Resumo!B171</f>
        <v>10014008</v>
      </c>
      <c r="E186" s="50" t="str">
        <f>UPPER(IF($B186="EDIF",VLOOKUP($D186,[1]EDIF!$A$1:$F$3677,2,0),(IF($B186="INFRA",VLOOKUP($D186,[1]INFRA!$A$1:$F$1859,2,0),(IF($B186="SINAPI",VLOOKUP($D186,[1]SINAPI!$A$1:$G$9552,2,0),(IF($B186="CDHU",VLOOKUP($D186,[1]CDHU!$A$1:$G$5122,2,0),(IF($B186="SIEC",VLOOKUP($D186,[1]SIEC!$A$1:$F$5304,2,0),(IF($B186="DER",VLOOKUP($D186,[1]DER!$A$1:$F$3075,2,0),(IF($B186="FDE",VLOOKUP($D186,[1]FDE!$A$1:$F$3289,2,0),(IF($B186="SICRO",VLOOKUP($D186,[1]SICRO!$A$1:$E$7371,2,0)))))))))))))))))</f>
        <v>TORNEIRA DE PRESSÃO PARA PIA, COM CORPO LONGO E AERADOR - 3/4"</v>
      </c>
      <c r="F186" s="46" t="str">
        <f>UPPER(IF($B186="EDIF",VLOOKUP($D186,[1]EDIF!$A$1:$F$3677,3,0),(IF($B186="INFRA",VLOOKUP($D186,[1]INFRA!$A$1:$F$1859,3,0),(IF($B186="SINAPI",VLOOKUP($D186,[1]SINAPI!$A$1:$G$9552,3,0),(IF($B186="CDHU",VLOOKUP($D186,[1]CDHU!$A$1:$G$5122,3,0),(IF($B186="SIEC",VLOOKUP($D186,[1]SIEC!$A$1:$F$5304,3,0),(IF($B186="DER",VLOOKUP($D186,[1]DER!$A$1:$F$2075,3,0),(IF($B186="FDE",VLOOKUP($D186,[1]FDE!$A$1:$F$3289,3,0),(IF($B186="SICRO",VLOOKUP($D186,[1]SICRO!$A$1:$E$7371,3,0)))))))))))))))))</f>
        <v>UN</v>
      </c>
      <c r="G186" s="89">
        <v>3</v>
      </c>
      <c r="H186" s="127"/>
      <c r="I186" s="128">
        <f t="shared" si="3"/>
        <v>0</v>
      </c>
    </row>
    <row r="187" spans="2:9" ht="25.5" x14ac:dyDescent="0.2">
      <c r="B187" s="115" t="s">
        <v>9</v>
      </c>
      <c r="C187" s="78" t="e">
        <f>#REF!</f>
        <v>#REF!</v>
      </c>
      <c r="D187" s="122">
        <f>Resumo!B172</f>
        <v>10014040</v>
      </c>
      <c r="E187" s="50" t="str">
        <f>UPPER(IF($B187="EDIF",VLOOKUP($D187,[1]EDIF!$A$1:$F$3677,2,0),(IF($B187="INFRA",VLOOKUP($D187,[1]INFRA!$A$1:$F$1859,2,0),(IF($B187="SINAPI",VLOOKUP($D187,[1]SINAPI!$A$1:$G$9552,2,0),(IF($B187="CDHU",VLOOKUP($D187,[1]CDHU!$A$1:$G$5122,2,0),(IF($B187="SIEC",VLOOKUP($D187,[1]SIEC!$A$1:$F$5304,2,0),(IF($B187="DER",VLOOKUP($D187,[1]DER!$A$1:$F$3075,2,0),(IF($B187="FDE",VLOOKUP($D187,[1]FDE!$A$1:$F$3289,2,0),(IF($B187="SICRO",VLOOKUP($D187,[1]SICRO!$A$1:$E$7371,2,0)))))))))))))))))</f>
        <v>CHUVEIRO ELÉTRICO AUTOMÁTICO, CORPO EM PVC CROMADO - 220V-2800/4400W</v>
      </c>
      <c r="F187" s="46" t="str">
        <f>UPPER(IF($B187="EDIF",VLOOKUP($D187,[1]EDIF!$A$1:$F$3677,3,0),(IF($B187="INFRA",VLOOKUP($D187,[1]INFRA!$A$1:$F$1859,3,0),(IF($B187="SINAPI",VLOOKUP($D187,[1]SINAPI!$A$1:$G$9552,3,0),(IF($B187="CDHU",VLOOKUP($D187,[1]CDHU!$A$1:$G$5122,3,0),(IF($B187="SIEC",VLOOKUP($D187,[1]SIEC!$A$1:$F$5304,3,0),(IF($B187="DER",VLOOKUP($D187,[1]DER!$A$1:$F$2075,3,0),(IF($B187="FDE",VLOOKUP($D187,[1]FDE!$A$1:$F$3289,3,0),(IF($B187="SICRO",VLOOKUP($D187,[1]SICRO!$A$1:$E$7371,3,0)))))))))))))))))</f>
        <v>UN</v>
      </c>
      <c r="G187" s="89">
        <v>2</v>
      </c>
      <c r="H187" s="127"/>
      <c r="I187" s="128">
        <f t="shared" si="3"/>
        <v>0</v>
      </c>
    </row>
    <row r="188" spans="2:9" ht="38.25" x14ac:dyDescent="0.2">
      <c r="B188" s="115" t="s">
        <v>9</v>
      </c>
      <c r="C188" s="78" t="e">
        <f>#REF!</f>
        <v>#REF!</v>
      </c>
      <c r="D188" s="122">
        <f>Resumo!B173</f>
        <v>10014052</v>
      </c>
      <c r="E188" s="50" t="str">
        <f>UPPER(IF($B188="EDIF",VLOOKUP($D188,[1]EDIF!$A$1:$F$3677,2,0),(IF($B188="INFRA",VLOOKUP($D188,[1]INFRA!$A$1:$F$1859,2,0),(IF($B188="SINAPI",VLOOKUP($D188,[1]SINAPI!$A$1:$G$9552,2,0),(IF($B188="CDHU",VLOOKUP($D188,[1]CDHU!$A$1:$G$5122,2,0),(IF($B188="SIEC",VLOOKUP($D188,[1]SIEC!$A$1:$F$5304,2,0),(IF($B188="DER",VLOOKUP($D188,[1]DER!$A$1:$F$3075,2,0),(IF($B188="FDE",VLOOKUP($D188,[1]FDE!$A$1:$F$3289,2,0),(IF($B188="SICRO",VLOOKUP($D188,[1]SICRO!$A$1:$E$7371,2,0)))))))))))))))))</f>
        <v>DISPENSER DE SABÃO, DE PAREDE, MANUAL, PARA SANITÁRIOS, ABS, ALTO IMPACTO, COM RESERVATÓRIO DE 800/ 900ML</v>
      </c>
      <c r="F188" s="46" t="str">
        <f>UPPER(IF($B188="EDIF",VLOOKUP($D188,[1]EDIF!$A$1:$F$3677,3,0),(IF($B188="INFRA",VLOOKUP($D188,[1]INFRA!$A$1:$F$1859,3,0),(IF($B188="SINAPI",VLOOKUP($D188,[1]SINAPI!$A$1:$G$9552,3,0),(IF($B188="CDHU",VLOOKUP($D188,[1]CDHU!$A$1:$G$5122,3,0),(IF($B188="SIEC",VLOOKUP($D188,[1]SIEC!$A$1:$F$5304,3,0),(IF($B188="DER",VLOOKUP($D188,[1]DER!$A$1:$F$2075,3,0),(IF($B188="FDE",VLOOKUP($D188,[1]FDE!$A$1:$F$3289,3,0),(IF($B188="SICRO",VLOOKUP($D188,[1]SICRO!$A$1:$E$7371,3,0)))))))))))))))))</f>
        <v>UN</v>
      </c>
      <c r="G188" s="89">
        <v>9</v>
      </c>
      <c r="H188" s="127"/>
      <c r="I188" s="128">
        <f t="shared" si="3"/>
        <v>0</v>
      </c>
    </row>
    <row r="189" spans="2:9" ht="25.5" x14ac:dyDescent="0.2">
      <c r="B189" s="115" t="s">
        <v>9</v>
      </c>
      <c r="C189" s="78" t="e">
        <f>#REF!</f>
        <v>#REF!</v>
      </c>
      <c r="D189" s="122">
        <f>Resumo!B174</f>
        <v>10014066</v>
      </c>
      <c r="E189" s="50" t="str">
        <f>UPPER(IF($B189="EDIF",VLOOKUP($D189,[1]EDIF!$A$1:$F$3677,2,0),(IF($B189="INFRA",VLOOKUP($D189,[1]INFRA!$A$1:$F$1859,2,0),(IF($B189="SINAPI",VLOOKUP($D189,[1]SINAPI!$A$1:$G$9552,2,0),(IF($B189="CDHU",VLOOKUP($D189,[1]CDHU!$A$1:$G$5122,2,0),(IF($B189="SIEC",VLOOKUP($D189,[1]SIEC!$A$1:$F$5304,2,0),(IF($B189="DER",VLOOKUP($D189,[1]DER!$A$1:$F$3075,2,0),(IF($B189="FDE",VLOOKUP($D189,[1]FDE!$A$1:$F$3289,2,0),(IF($B189="SICRO",VLOOKUP($D189,[1]SICRO!$A$1:$E$7371,2,0)))))))))))))))))</f>
        <v>DISPENSER PAPEL TOALHA, DE PAREDE, MANUAL, PARA SANITÁRIOS - ABS - ALTO IMPACTO - AUTO CORTE</v>
      </c>
      <c r="F189" s="46" t="str">
        <f>UPPER(IF($B189="EDIF",VLOOKUP($D189,[1]EDIF!$A$1:$F$3677,3,0),(IF($B189="INFRA",VLOOKUP($D189,[1]INFRA!$A$1:$F$1859,3,0),(IF($B189="SINAPI",VLOOKUP($D189,[1]SINAPI!$A$1:$G$9552,3,0),(IF($B189="CDHU",VLOOKUP($D189,[1]CDHU!$A$1:$G$5122,3,0),(IF($B189="SIEC",VLOOKUP($D189,[1]SIEC!$A$1:$F$5304,3,0),(IF($B189="DER",VLOOKUP($D189,[1]DER!$A$1:$F$2075,3,0),(IF($B189="FDE",VLOOKUP($D189,[1]FDE!$A$1:$F$3289,3,0),(IF($B189="SICRO",VLOOKUP($D189,[1]SICRO!$A$1:$E$7371,3,0)))))))))))))))))</f>
        <v>UN</v>
      </c>
      <c r="G189" s="89">
        <v>7</v>
      </c>
      <c r="H189" s="127"/>
      <c r="I189" s="128">
        <f t="shared" si="3"/>
        <v>0</v>
      </c>
    </row>
    <row r="190" spans="2:9" ht="25.5" x14ac:dyDescent="0.2">
      <c r="B190" s="115" t="s">
        <v>9</v>
      </c>
      <c r="C190" s="78" t="e">
        <f>#REF!</f>
        <v>#REF!</v>
      </c>
      <c r="D190" s="122">
        <f>Resumo!B175</f>
        <v>10014075</v>
      </c>
      <c r="E190" s="50" t="str">
        <f>UPPER(IF($B190="EDIF",VLOOKUP($D190,[1]EDIF!$A$1:$F$3677,2,0),(IF($B190="INFRA",VLOOKUP($D190,[1]INFRA!$A$1:$F$1859,2,0),(IF($B190="SINAPI",VLOOKUP($D190,[1]SINAPI!$A$1:$G$9552,2,0),(IF($B190="CDHU",VLOOKUP($D190,[1]CDHU!$A$1:$G$5122,2,0),(IF($B190="SIEC",VLOOKUP($D190,[1]SIEC!$A$1:$F$5304,2,0),(IF($B190="DER",VLOOKUP($D190,[1]DER!$A$1:$F$3075,2,0),(IF($B190="FDE",VLOOKUP($D190,[1]FDE!$A$1:$F$3289,2,0),(IF($B190="SICRO",VLOOKUP($D190,[1]SICRO!$A$1:$E$7371,2,0)))))))))))))))))</f>
        <v>TAMPO PARA BANCADA ÚMIDA - GRANITO CINZA ANDORINHA - ESPESSURA 2CM</v>
      </c>
      <c r="F190" s="46" t="str">
        <f>UPPER(IF($B190="EDIF",VLOOKUP($D190,[1]EDIF!$A$1:$F$3677,3,0),(IF($B190="INFRA",VLOOKUP($D190,[1]INFRA!$A$1:$F$1859,3,0),(IF($B190="SINAPI",VLOOKUP($D190,[1]SINAPI!$A$1:$G$9552,3,0),(IF($B190="CDHU",VLOOKUP($D190,[1]CDHU!$A$1:$G$5122,3,0),(IF($B190="SIEC",VLOOKUP($D190,[1]SIEC!$A$1:$F$5304,3,0),(IF($B190="DER",VLOOKUP($D190,[1]DER!$A$1:$F$2075,3,0),(IF($B190="FDE",VLOOKUP($D190,[1]FDE!$A$1:$F$3289,3,0),(IF($B190="SICRO",VLOOKUP($D190,[1]SICRO!$A$1:$E$7371,3,0)))))))))))))))))</f>
        <v>M2</v>
      </c>
      <c r="G190" s="89">
        <v>5.56</v>
      </c>
      <c r="H190" s="127"/>
      <c r="I190" s="128">
        <f t="shared" si="3"/>
        <v>0</v>
      </c>
    </row>
    <row r="191" spans="2:9" s="12" customFormat="1" ht="19.5" customHeight="1" x14ac:dyDescent="0.2">
      <c r="B191" s="115"/>
      <c r="C191" s="85"/>
      <c r="D191" s="86"/>
      <c r="E191" s="116" t="str">
        <f>Resumo!C176</f>
        <v>2.8.6 - REDE DE PREVENÇÃO E COMBATE A INCÊNDIOS</v>
      </c>
      <c r="F191" s="86"/>
      <c r="G191" s="88"/>
      <c r="H191" s="131"/>
      <c r="I191" s="132"/>
    </row>
    <row r="192" spans="2:9" ht="25.5" x14ac:dyDescent="0.2">
      <c r="B192" s="115" t="s">
        <v>9</v>
      </c>
      <c r="C192" s="78" t="e">
        <f>#REF!</f>
        <v>#REF!</v>
      </c>
      <c r="D192" s="122">
        <f>Resumo!B177</f>
        <v>10008002</v>
      </c>
      <c r="E192" s="50" t="str">
        <f>UPPER(IF($B192="EDIF",VLOOKUP($D192,[1]EDIF!$A$1:$F$3677,2,0),(IF($B192="INFRA",VLOOKUP($D192,[1]INFRA!$A$1:$F$1859,2,0),(IF($B192="SINAPI",VLOOKUP($D192,[1]SINAPI!$A$1:$G$9552,2,0),(IF($B192="CDHU",VLOOKUP($D192,[1]CDHU!$A$1:$G$5122,2,0),(IF($B192="SIEC",VLOOKUP($D192,[1]SIEC!$A$1:$F$5304,2,0),(IF($B192="DER",VLOOKUP($D192,[1]DER!$A$1:$F$3075,2,0),(IF($B192="FDE",VLOOKUP($D192,[1]FDE!$A$1:$F$3289,2,0),(IF($B192="SICRO",VLOOKUP($D192,[1]SICRO!$A$1:$E$7371,2,0)))))))))))))))))</f>
        <v>TUBO DE AÇO-CARBONO GALVANIZADO, CLASSE MÉDIA (DIN2440) - 2 1/2"</v>
      </c>
      <c r="F192" s="46" t="str">
        <f>UPPER(IF($B192="EDIF",VLOOKUP($D192,[1]EDIF!$A$1:$F$3677,3,0),(IF($B192="INFRA",VLOOKUP($D192,[1]INFRA!$A$1:$F$1859,3,0),(IF($B192="SINAPI",VLOOKUP($D192,[1]SINAPI!$A$1:$G$9552,3,0),(IF($B192="CDHU",VLOOKUP($D192,[1]CDHU!$A$1:$G$5122,3,0),(IF($B192="SIEC",VLOOKUP($D192,[1]SIEC!$A$1:$F$5304,3,0),(IF($B192="DER",VLOOKUP($D192,[1]DER!$A$1:$F$2075,3,0),(IF($B192="FDE",VLOOKUP($D192,[1]FDE!$A$1:$F$3289,3,0),(IF($B192="SICRO",VLOOKUP($D192,[1]SICRO!$A$1:$E$7371,3,0)))))))))))))))))</f>
        <v>M</v>
      </c>
      <c r="G192" s="89">
        <v>98</v>
      </c>
      <c r="H192" s="127"/>
      <c r="I192" s="128">
        <f t="shared" si="3"/>
        <v>0</v>
      </c>
    </row>
    <row r="193" spans="2:9" ht="25.5" x14ac:dyDescent="0.2">
      <c r="B193" s="115" t="s">
        <v>9</v>
      </c>
      <c r="C193" s="78" t="e">
        <f>#REF!</f>
        <v>#REF!</v>
      </c>
      <c r="D193" s="122">
        <f>Resumo!B178</f>
        <v>10008031</v>
      </c>
      <c r="E193" s="50" t="str">
        <f>UPPER(IF($B193="EDIF",VLOOKUP($D193,[1]EDIF!$A$1:$F$3677,2,0),(IF($B193="INFRA",VLOOKUP($D193,[1]INFRA!$A$1:$F$1859,2,0),(IF($B193="SINAPI",VLOOKUP($D193,[1]SINAPI!$A$1:$G$9552,2,0),(IF($B193="CDHU",VLOOKUP($D193,[1]CDHU!$A$1:$G$5122,2,0),(IF($B193="SIEC",VLOOKUP($D193,[1]SIEC!$A$1:$F$5304,2,0),(IF($B193="DER",VLOOKUP($D193,[1]DER!$A$1:$F$3075,2,0),(IF($B193="FDE",VLOOKUP($D193,[1]FDE!$A$1:$F$3289,2,0),(IF($B193="SICRO",VLOOKUP($D193,[1]SICRO!$A$1:$E$7371,2,0)))))))))))))))))</f>
        <v>REGISTRO DE GAVETA, METAL AMARELO - 2 1/2"</v>
      </c>
      <c r="F193" s="46" t="str">
        <f>UPPER(IF($B193="EDIF",VLOOKUP($D193,[1]EDIF!$A$1:$F$3677,3,0),(IF($B193="INFRA",VLOOKUP($D193,[1]INFRA!$A$1:$F$1859,3,0),(IF($B193="SINAPI",VLOOKUP($D193,[1]SINAPI!$A$1:$G$9552,3,0),(IF($B193="CDHU",VLOOKUP($D193,[1]CDHU!$A$1:$G$5122,3,0),(IF($B193="SIEC",VLOOKUP($D193,[1]SIEC!$A$1:$F$5304,3,0),(IF($B193="DER",VLOOKUP($D193,[1]DER!$A$1:$F$2075,3,0),(IF($B193="FDE",VLOOKUP($D193,[1]FDE!$A$1:$F$3289,3,0),(IF($B193="SICRO",VLOOKUP($D193,[1]SICRO!$A$1:$E$7371,3,0)))))))))))))))))</f>
        <v>UN</v>
      </c>
      <c r="G193" s="89">
        <v>4</v>
      </c>
      <c r="H193" s="127"/>
      <c r="I193" s="128">
        <f t="shared" si="3"/>
        <v>0</v>
      </c>
    </row>
    <row r="194" spans="2:9" ht="25.5" x14ac:dyDescent="0.2">
      <c r="B194" s="115" t="s">
        <v>9</v>
      </c>
      <c r="C194" s="78" t="e">
        <f>#REF!</f>
        <v>#REF!</v>
      </c>
      <c r="D194" s="122">
        <f>Resumo!B179</f>
        <v>10008050</v>
      </c>
      <c r="E194" s="50" t="str">
        <f>UPPER(IF($B194="EDIF",VLOOKUP($D194,[1]EDIF!$A$1:$F$3677,2,0),(IF($B194="INFRA",VLOOKUP($D194,[1]INFRA!$A$1:$F$1859,2,0),(IF($B194="SINAPI",VLOOKUP($D194,[1]SINAPI!$A$1:$G$9552,2,0),(IF($B194="CDHU",VLOOKUP($D194,[1]CDHU!$A$1:$G$5122,2,0),(IF($B194="SIEC",VLOOKUP($D194,[1]SIEC!$A$1:$F$5304,2,0),(IF($B194="DER",VLOOKUP($D194,[1]DER!$A$1:$F$3075,2,0),(IF($B194="FDE",VLOOKUP($D194,[1]FDE!$A$1:$F$3289,2,0),(IF($B194="SICRO",VLOOKUP($D194,[1]SICRO!$A$1:$E$7371,2,0)))))))))))))))))</f>
        <v>RECALQUE DE PASSEIO COM UNIÃO ENGATE RÁPIDO - REGISTRO TIPO GLOBO 2 1/2"</v>
      </c>
      <c r="F194" s="46" t="str">
        <f>UPPER(IF($B194="EDIF",VLOOKUP($D194,[1]EDIF!$A$1:$F$3677,3,0),(IF($B194="INFRA",VLOOKUP($D194,[1]INFRA!$A$1:$F$1859,3,0),(IF($B194="SINAPI",VLOOKUP($D194,[1]SINAPI!$A$1:$G$9552,3,0),(IF($B194="CDHU",VLOOKUP($D194,[1]CDHU!$A$1:$G$5122,3,0),(IF($B194="SIEC",VLOOKUP($D194,[1]SIEC!$A$1:$F$5304,3,0),(IF($B194="DER",VLOOKUP($D194,[1]DER!$A$1:$F$2075,3,0),(IF($B194="FDE",VLOOKUP($D194,[1]FDE!$A$1:$F$3289,3,0),(IF($B194="SICRO",VLOOKUP($D194,[1]SICRO!$A$1:$E$7371,3,0)))))))))))))))))</f>
        <v>UN</v>
      </c>
      <c r="G194" s="89">
        <v>1</v>
      </c>
      <c r="H194" s="127"/>
      <c r="I194" s="128">
        <f t="shared" si="3"/>
        <v>0</v>
      </c>
    </row>
    <row r="195" spans="2:9" ht="25.5" x14ac:dyDescent="0.2">
      <c r="B195" s="115" t="s">
        <v>9</v>
      </c>
      <c r="C195" s="78" t="e">
        <f>#REF!</f>
        <v>#REF!</v>
      </c>
      <c r="D195" s="122">
        <f>Resumo!B180</f>
        <v>10008055</v>
      </c>
      <c r="E195" s="50" t="str">
        <f>UPPER(IF($B195="EDIF",VLOOKUP($D195,[1]EDIF!$A$1:$F$3677,2,0),(IF($B195="INFRA",VLOOKUP($D195,[1]INFRA!$A$1:$F$1859,2,0),(IF($B195="SINAPI",VLOOKUP($D195,[1]SINAPI!$A$1:$G$9552,2,0),(IF($B195="CDHU",VLOOKUP($D195,[1]CDHU!$A$1:$G$5122,2,0),(IF($B195="SIEC",VLOOKUP($D195,[1]SIEC!$A$1:$F$5304,2,0),(IF($B195="DER",VLOOKUP($D195,[1]DER!$A$1:$F$3075,2,0),(IF($B195="FDE",VLOOKUP($D195,[1]FDE!$A$1:$F$3289,2,0),(IF($B195="SICRO",VLOOKUP($D195,[1]SICRO!$A$1:$E$7371,2,0)))))))))))))))))</f>
        <v>HIDRANTE COM UNIÃO DE ENGATE RÁPIDO - REGISTRO TIPO GLOBO 2 1/2"</v>
      </c>
      <c r="F195" s="46" t="str">
        <f>UPPER(IF($B195="EDIF",VLOOKUP($D195,[1]EDIF!$A$1:$F$3677,3,0),(IF($B195="INFRA",VLOOKUP($D195,[1]INFRA!$A$1:$F$1859,3,0),(IF($B195="SINAPI",VLOOKUP($D195,[1]SINAPI!$A$1:$G$9552,3,0),(IF($B195="CDHU",VLOOKUP($D195,[1]CDHU!$A$1:$G$5122,3,0),(IF($B195="SIEC",VLOOKUP($D195,[1]SIEC!$A$1:$F$5304,3,0),(IF($B195="DER",VLOOKUP($D195,[1]DER!$A$1:$F$2075,3,0),(IF($B195="FDE",VLOOKUP($D195,[1]FDE!$A$1:$F$3289,3,0),(IF($B195="SICRO",VLOOKUP($D195,[1]SICRO!$A$1:$E$7371,3,0)))))))))))))))))</f>
        <v>UN</v>
      </c>
      <c r="G195" s="89">
        <v>3</v>
      </c>
      <c r="H195" s="127"/>
      <c r="I195" s="128">
        <f t="shared" si="3"/>
        <v>0</v>
      </c>
    </row>
    <row r="196" spans="2:9" ht="25.5" x14ac:dyDescent="0.2">
      <c r="B196" s="115" t="s">
        <v>9</v>
      </c>
      <c r="C196" s="78" t="e">
        <f>#REF!</f>
        <v>#REF!</v>
      </c>
      <c r="D196" s="122">
        <f>Resumo!B181</f>
        <v>10008060</v>
      </c>
      <c r="E196" s="50" t="str">
        <f>UPPER(IF($B196="EDIF",VLOOKUP($D196,[1]EDIF!$A$1:$F$3677,2,0),(IF($B196="INFRA",VLOOKUP($D196,[1]INFRA!$A$1:$F$1859,2,0),(IF($B196="SINAPI",VLOOKUP($D196,[1]SINAPI!$A$1:$G$9552,2,0),(IF($B196="CDHU",VLOOKUP($D196,[1]CDHU!$A$1:$G$5122,2,0),(IF($B196="SIEC",VLOOKUP($D196,[1]SIEC!$A$1:$F$5304,2,0),(IF($B196="DER",VLOOKUP($D196,[1]DER!$A$1:$F$3075,2,0),(IF($B196="FDE",VLOOKUP($D196,[1]FDE!$A$1:$F$3289,2,0),(IF($B196="SICRO",VLOOKUP($D196,[1]SICRO!$A$1:$E$7371,2,0)))))))))))))))))</f>
        <v>ABRIGO DE EMBUTIR PARA HIDRANTE E MANGUEIRA - CHAPA DE AÇO N.20</v>
      </c>
      <c r="F196" s="46" t="str">
        <f>UPPER(IF($B196="EDIF",VLOOKUP($D196,[1]EDIF!$A$1:$F$3677,3,0),(IF($B196="INFRA",VLOOKUP($D196,[1]INFRA!$A$1:$F$1859,3,0),(IF($B196="SINAPI",VLOOKUP($D196,[1]SINAPI!$A$1:$G$9552,3,0),(IF($B196="CDHU",VLOOKUP($D196,[1]CDHU!$A$1:$G$5122,3,0),(IF($B196="SIEC",VLOOKUP($D196,[1]SIEC!$A$1:$F$5304,3,0),(IF($B196="DER",VLOOKUP($D196,[1]DER!$A$1:$F$2075,3,0),(IF($B196="FDE",VLOOKUP($D196,[1]FDE!$A$1:$F$3289,3,0),(IF($B196="SICRO",VLOOKUP($D196,[1]SICRO!$A$1:$E$7371,3,0)))))))))))))))))</f>
        <v>UN</v>
      </c>
      <c r="G196" s="89">
        <v>3</v>
      </c>
      <c r="H196" s="127"/>
      <c r="I196" s="128">
        <f t="shared" si="3"/>
        <v>0</v>
      </c>
    </row>
    <row r="197" spans="2:9" ht="25.5" x14ac:dyDescent="0.2">
      <c r="B197" s="115" t="s">
        <v>9</v>
      </c>
      <c r="C197" s="78" t="e">
        <f>#REF!</f>
        <v>#REF!</v>
      </c>
      <c r="D197" s="122">
        <f>Resumo!B182</f>
        <v>10008072</v>
      </c>
      <c r="E197" s="50" t="str">
        <f>UPPER(IF($B197="EDIF",VLOOKUP($D197,[1]EDIF!$A$1:$F$3677,2,0),(IF($B197="INFRA",VLOOKUP($D197,[1]INFRA!$A$1:$F$1859,2,0),(IF($B197="SINAPI",VLOOKUP($D197,[1]SINAPI!$A$1:$G$9552,2,0),(IF($B197="CDHU",VLOOKUP($D197,[1]CDHU!$A$1:$G$5122,2,0),(IF($B197="SIEC",VLOOKUP($D197,[1]SIEC!$A$1:$F$5304,2,0),(IF($B197="DER",VLOOKUP($D197,[1]DER!$A$1:$F$3075,2,0),(IF($B197="FDE",VLOOKUP($D197,[1]FDE!$A$1:$F$3289,2,0),(IF($B197="SICRO",VLOOKUP($D197,[1]SICRO!$A$1:$E$7371,2,0)))))))))))))))))</f>
        <v>MANGUEIRA DE INCÊNDIO COM UNIÃO DE ENGATE RÁPIDO, 30M - 2 1/2"</v>
      </c>
      <c r="F197" s="46" t="str">
        <f>UPPER(IF($B197="EDIF",VLOOKUP($D197,[1]EDIF!$A$1:$F$3677,3,0),(IF($B197="INFRA",VLOOKUP($D197,[1]INFRA!$A$1:$F$1859,3,0),(IF($B197="SINAPI",VLOOKUP($D197,[1]SINAPI!$A$1:$G$9552,3,0),(IF($B197="CDHU",VLOOKUP($D197,[1]CDHU!$A$1:$G$5122,3,0),(IF($B197="SIEC",VLOOKUP($D197,[1]SIEC!$A$1:$F$5304,3,0),(IF($B197="DER",VLOOKUP($D197,[1]DER!$A$1:$F$2075,3,0),(IF($B197="FDE",VLOOKUP($D197,[1]FDE!$A$1:$F$3289,3,0),(IF($B197="SICRO",VLOOKUP($D197,[1]SICRO!$A$1:$E$7371,3,0)))))))))))))))))</f>
        <v>UN</v>
      </c>
      <c r="G197" s="89">
        <v>3</v>
      </c>
      <c r="H197" s="127"/>
      <c r="I197" s="128">
        <f t="shared" si="3"/>
        <v>0</v>
      </c>
    </row>
    <row r="198" spans="2:9" ht="25.5" x14ac:dyDescent="0.2">
      <c r="B198" s="115" t="s">
        <v>9</v>
      </c>
      <c r="C198" s="78" t="e">
        <f>#REF!</f>
        <v>#REF!</v>
      </c>
      <c r="D198" s="122">
        <f>Resumo!B183</f>
        <v>10008080</v>
      </c>
      <c r="E198" s="50" t="str">
        <f>UPPER(IF($B198="EDIF",VLOOKUP($D198,[1]EDIF!$A$1:$F$3677,2,0),(IF($B198="INFRA",VLOOKUP($D198,[1]INFRA!$A$1:$F$1859,2,0),(IF($B198="SINAPI",VLOOKUP($D198,[1]SINAPI!$A$1:$G$9552,2,0),(IF($B198="CDHU",VLOOKUP($D198,[1]CDHU!$A$1:$G$5122,2,0),(IF($B198="SIEC",VLOOKUP($D198,[1]SIEC!$A$1:$F$5304,2,0),(IF($B198="DER",VLOOKUP($D198,[1]DER!$A$1:$F$3075,2,0),(IF($B198="FDE",VLOOKUP($D198,[1]FDE!$A$1:$F$3289,2,0),(IF($B198="SICRO",VLOOKUP($D198,[1]SICRO!$A$1:$E$7371,2,0)))))))))))))))))</f>
        <v>EXTINTOR DE INCÊNDIO COM CARGA DE GÁS CARBÔNICO (CO2) - 4KG</v>
      </c>
      <c r="F198" s="46" t="str">
        <f>UPPER(IF($B198="EDIF",VLOOKUP($D198,[1]EDIF!$A$1:$F$3677,3,0),(IF($B198="INFRA",VLOOKUP($D198,[1]INFRA!$A$1:$F$1859,3,0),(IF($B198="SINAPI",VLOOKUP($D198,[1]SINAPI!$A$1:$G$9552,3,0),(IF($B198="CDHU",VLOOKUP($D198,[1]CDHU!$A$1:$G$5122,3,0),(IF($B198="SIEC",VLOOKUP($D198,[1]SIEC!$A$1:$F$5304,3,0),(IF($B198="DER",VLOOKUP($D198,[1]DER!$A$1:$F$2075,3,0),(IF($B198="FDE",VLOOKUP($D198,[1]FDE!$A$1:$F$3289,3,0),(IF($B198="SICRO",VLOOKUP($D198,[1]SICRO!$A$1:$E$7371,3,0)))))))))))))))))</f>
        <v>UN</v>
      </c>
      <c r="G198" s="89">
        <v>6</v>
      </c>
      <c r="H198" s="127"/>
      <c r="I198" s="128">
        <f t="shared" si="3"/>
        <v>0</v>
      </c>
    </row>
    <row r="199" spans="2:9" ht="25.5" x14ac:dyDescent="0.2">
      <c r="B199" s="115" t="s">
        <v>9</v>
      </c>
      <c r="C199" s="78" t="e">
        <f>#REF!</f>
        <v>#REF!</v>
      </c>
      <c r="D199" s="122">
        <f>Resumo!B184</f>
        <v>10008085</v>
      </c>
      <c r="E199" s="50" t="str">
        <f>UPPER(IF($B199="EDIF",VLOOKUP($D199,[1]EDIF!$A$1:$F$3677,2,0),(IF($B199="INFRA",VLOOKUP($D199,[1]INFRA!$A$1:$F$1859,2,0),(IF($B199="SINAPI",VLOOKUP($D199,[1]SINAPI!$A$1:$G$9552,2,0),(IF($B199="CDHU",VLOOKUP($D199,[1]CDHU!$A$1:$G$5122,2,0),(IF($B199="SIEC",VLOOKUP($D199,[1]SIEC!$A$1:$F$5304,2,0),(IF($B199="DER",VLOOKUP($D199,[1]DER!$A$1:$F$3075,2,0),(IF($B199="FDE",VLOOKUP($D199,[1]FDE!$A$1:$F$3289,2,0),(IF($B199="SICRO",VLOOKUP($D199,[1]SICRO!$A$1:$E$7371,2,0)))))))))))))))))</f>
        <v>EXTINTOR DE INCÊNDIO COM CARGA DE ÁGUA PRESSURIZADA - 10L</v>
      </c>
      <c r="F199" s="46" t="str">
        <f>UPPER(IF($B199="EDIF",VLOOKUP($D199,[1]EDIF!$A$1:$F$3677,3,0),(IF($B199="INFRA",VLOOKUP($D199,[1]INFRA!$A$1:$F$1859,3,0),(IF($B199="SINAPI",VLOOKUP($D199,[1]SINAPI!$A$1:$G$9552,3,0),(IF($B199="CDHU",VLOOKUP($D199,[1]CDHU!$A$1:$G$5122,3,0),(IF($B199="SIEC",VLOOKUP($D199,[1]SIEC!$A$1:$F$5304,3,0),(IF($B199="DER",VLOOKUP($D199,[1]DER!$A$1:$F$2075,3,0),(IF($B199="FDE",VLOOKUP($D199,[1]FDE!$A$1:$F$3289,3,0),(IF($B199="SICRO",VLOOKUP($D199,[1]SICRO!$A$1:$E$7371,3,0)))))))))))))))))</f>
        <v>UN</v>
      </c>
      <c r="G199" s="89">
        <v>1</v>
      </c>
      <c r="H199" s="127"/>
      <c r="I199" s="128">
        <f t="shared" si="3"/>
        <v>0</v>
      </c>
    </row>
    <row r="200" spans="2:9" ht="25.5" x14ac:dyDescent="0.2">
      <c r="B200" s="115" t="s">
        <v>9</v>
      </c>
      <c r="C200" s="78" t="e">
        <f>#REF!</f>
        <v>#REF!</v>
      </c>
      <c r="D200" s="122">
        <f>Resumo!B185</f>
        <v>9017029</v>
      </c>
      <c r="E200" s="50" t="str">
        <f>UPPER(IF($B200="EDIF",VLOOKUP($D200,[1]EDIF!$A$1:$F$3677,2,0),(IF($B200="INFRA",VLOOKUP($D200,[1]INFRA!$A$1:$F$1859,2,0),(IF($B200="SINAPI",VLOOKUP($D200,[1]SINAPI!$A$1:$G$9552,2,0),(IF($B200="CDHU",VLOOKUP($D200,[1]CDHU!$A$1:$G$5122,2,0),(IF($B200="SIEC",VLOOKUP($D200,[1]SIEC!$A$1:$F$5304,2,0),(IF($B200="DER",VLOOKUP($D200,[1]DER!$A$1:$F$3075,2,0),(IF($B200="FDE",VLOOKUP($D200,[1]FDE!$A$1:$F$3289,2,0),(IF($B200="SICRO",VLOOKUP($D200,[1]SICRO!$A$1:$E$7371,2,0)))))))))))))))))</f>
        <v>PLACA DE AVISO DE POLIESTIRENO 30X40 E 2MM</v>
      </c>
      <c r="F200" s="46" t="str">
        <f>UPPER(IF($B200="EDIF",VLOOKUP($D200,[1]EDIF!$A$1:$F$3677,3,0),(IF($B200="INFRA",VLOOKUP($D200,[1]INFRA!$A$1:$F$1859,3,0),(IF($B200="SINAPI",VLOOKUP($D200,[1]SINAPI!$A$1:$G$9552,3,0),(IF($B200="CDHU",VLOOKUP($D200,[1]CDHU!$A$1:$G$5122,3,0),(IF($B200="SIEC",VLOOKUP($D200,[1]SIEC!$A$1:$F$5304,3,0),(IF($B200="DER",VLOOKUP($D200,[1]DER!$A$1:$F$2075,3,0),(IF($B200="FDE",VLOOKUP($D200,[1]FDE!$A$1:$F$3289,3,0),(IF($B200="SICRO",VLOOKUP($D200,[1]SICRO!$A$1:$E$7371,3,0)))))))))))))))))</f>
        <v>UN</v>
      </c>
      <c r="G200" s="89">
        <v>25</v>
      </c>
      <c r="H200" s="127"/>
      <c r="I200" s="128">
        <f t="shared" si="3"/>
        <v>0</v>
      </c>
    </row>
    <row r="201" spans="2:9" ht="25.5" x14ac:dyDescent="0.2">
      <c r="B201" s="115" t="s">
        <v>9</v>
      </c>
      <c r="C201" s="78" t="e">
        <f>#REF!</f>
        <v>#REF!</v>
      </c>
      <c r="D201" s="122">
        <f>Resumo!B186</f>
        <v>10008095</v>
      </c>
      <c r="E201" s="50" t="str">
        <f>UPPER(IF($B201="EDIF",VLOOKUP($D201,[1]EDIF!$A$1:$F$3677,2,0),(IF($B201="INFRA",VLOOKUP($D201,[1]INFRA!$A$1:$F$1859,2,0),(IF($B201="SINAPI",VLOOKUP($D201,[1]SINAPI!$A$1:$G$9552,2,0),(IF($B201="CDHU",VLOOKUP($D201,[1]CDHU!$A$1:$G$5122,2,0),(IF($B201="SIEC",VLOOKUP($D201,[1]SIEC!$A$1:$F$5304,2,0),(IF($B201="DER",VLOOKUP($D201,[1]DER!$A$1:$F$3075,2,0),(IF($B201="FDE",VLOOKUP($D201,[1]FDE!$A$1:$F$3289,2,0),(IF($B201="SICRO",VLOOKUP($D201,[1]SICRO!$A$1:$E$7371,2,0)))))))))))))))))</f>
        <v>SETA PARA HIDRANTE/EXTINTOR DE INCÊNDIO</v>
      </c>
      <c r="F201" s="46" t="str">
        <f>UPPER(IF($B201="EDIF",VLOOKUP($D201,[1]EDIF!$A$1:$F$3677,3,0),(IF($B201="INFRA",VLOOKUP($D201,[1]INFRA!$A$1:$F$1859,3,0),(IF($B201="SINAPI",VLOOKUP($D201,[1]SINAPI!$A$1:$G$9552,3,0),(IF($B201="CDHU",VLOOKUP($D201,[1]CDHU!$A$1:$G$5122,3,0),(IF($B201="SIEC",VLOOKUP($D201,[1]SIEC!$A$1:$F$5304,3,0),(IF($B201="DER",VLOOKUP($D201,[1]DER!$A$1:$F$2075,3,0),(IF($B201="FDE",VLOOKUP($D201,[1]FDE!$A$1:$F$3289,3,0),(IF($B201="SICRO",VLOOKUP($D201,[1]SICRO!$A$1:$E$7371,3,0)))))))))))))))))</f>
        <v>UN</v>
      </c>
      <c r="G201" s="89">
        <v>10</v>
      </c>
      <c r="H201" s="127"/>
      <c r="I201" s="128">
        <f t="shared" si="3"/>
        <v>0</v>
      </c>
    </row>
    <row r="202" spans="2:9" s="12" customFormat="1" ht="19.5" customHeight="1" x14ac:dyDescent="0.2">
      <c r="C202" s="134"/>
      <c r="D202" s="120"/>
      <c r="E202" s="120"/>
      <c r="F202" s="120"/>
      <c r="G202" s="121"/>
      <c r="H202" s="129"/>
      <c r="I202" s="130">
        <f>SUM(I132:I201)</f>
        <v>0</v>
      </c>
    </row>
    <row r="203" spans="2:9" s="12" customFormat="1" ht="19.5" customHeight="1" x14ac:dyDescent="0.2">
      <c r="B203" s="115"/>
      <c r="C203" s="85"/>
      <c r="D203" s="86"/>
      <c r="E203" s="116" t="str">
        <f>Resumo!C187</f>
        <v>2.9 - REVESTIMENTOS</v>
      </c>
      <c r="F203" s="86"/>
      <c r="G203" s="88"/>
      <c r="H203" s="131"/>
      <c r="I203" s="132"/>
    </row>
    <row r="204" spans="2:9" s="12" customFormat="1" ht="19.5" customHeight="1" x14ac:dyDescent="0.2">
      <c r="B204" s="115"/>
      <c r="C204" s="85"/>
      <c r="D204" s="86"/>
      <c r="E204" s="116" t="str">
        <f>Resumo!C188</f>
        <v>2.9.1 - REVESTIMENTOS PAREDES INTERNAS</v>
      </c>
      <c r="F204" s="86"/>
      <c r="G204" s="88"/>
      <c r="H204" s="131"/>
      <c r="I204" s="132"/>
    </row>
    <row r="205" spans="2:9" ht="25.5" x14ac:dyDescent="0.2">
      <c r="B205" s="115" t="s">
        <v>9</v>
      </c>
      <c r="C205" s="78" t="e">
        <f>#REF!</f>
        <v>#REF!</v>
      </c>
      <c r="D205" s="122">
        <f>Resumo!B189</f>
        <v>11002001</v>
      </c>
      <c r="E205" s="50" t="str">
        <f>UPPER(IF($B205="EDIF",VLOOKUP($D205,[1]EDIF!$A$1:$F$3677,2,0),(IF($B205="INFRA",VLOOKUP($D205,[1]INFRA!$A$1:$F$1859,2,0),(IF($B205="SINAPI",VLOOKUP($D205,[1]SINAPI!$A$1:$G$9552,2,0),(IF($B205="CDHU",VLOOKUP($D205,[1]CDHU!$A$1:$G$5122,2,0),(IF($B205="SIEC",VLOOKUP($D205,[1]SIEC!$A$1:$F$5304,2,0),(IF($B205="DER",VLOOKUP($D205,[1]DER!$A$1:$F$3075,2,0),(IF($B205="FDE",VLOOKUP($D205,[1]FDE!$A$1:$F$3289,2,0),(IF($B205="SICRO",VLOOKUP($D205,[1]SICRO!$A$1:$E$7371,2,0)))))))))))))))))</f>
        <v>CHAPISCO COMUM - ARGAMASSA DE CIMENTO E AREIA 1:3</v>
      </c>
      <c r="F205" s="46" t="str">
        <f>UPPER(IF($B205="EDIF",VLOOKUP($D205,[1]EDIF!$A$1:$F$3677,3,0),(IF($B205="INFRA",VLOOKUP($D205,[1]INFRA!$A$1:$F$1859,3,0),(IF($B205="SINAPI",VLOOKUP($D205,[1]SINAPI!$A$1:$G$9552,3,0),(IF($B205="CDHU",VLOOKUP($D205,[1]CDHU!$A$1:$G$5122,3,0),(IF($B205="SIEC",VLOOKUP($D205,[1]SIEC!$A$1:$F$5304,3,0),(IF($B205="DER",VLOOKUP($D205,[1]DER!$A$1:$F$2075,3,0),(IF($B205="FDE",VLOOKUP($D205,[1]FDE!$A$1:$F$3289,3,0),(IF($B205="SICRO",VLOOKUP($D205,[1]SICRO!$A$1:$E$7371,3,0)))))))))))))))))</f>
        <v>M2</v>
      </c>
      <c r="G205" s="89">
        <v>2480.54</v>
      </c>
      <c r="H205" s="127"/>
      <c r="I205" s="128">
        <f t="shared" si="3"/>
        <v>0</v>
      </c>
    </row>
    <row r="206" spans="2:9" ht="25.5" x14ac:dyDescent="0.2">
      <c r="B206" s="115" t="s">
        <v>9</v>
      </c>
      <c r="C206" s="142" t="e">
        <f>#REF!</f>
        <v>#REF!</v>
      </c>
      <c r="D206" s="143">
        <f>Resumo!B190</f>
        <v>11002010</v>
      </c>
      <c r="E206" s="144" t="str">
        <f>UPPER(IF($B206="EDIF",VLOOKUP($D206,[1]EDIF!$A$1:$F$3677,2,0),(IF($B206="INFRA",VLOOKUP($D206,[1]INFRA!$A$1:$F$1859,2,0),(IF($B206="SINAPI",VLOOKUP($D206,[1]SINAPI!$A$1:$G$9552,2,0),(IF($B206="CDHU",VLOOKUP($D206,[1]CDHU!$A$1:$G$5122,2,0),(IF($B206="SIEC",VLOOKUP($D206,[1]SIEC!$A$1:$F$5304,2,0),(IF($B206="DER",VLOOKUP($D206,[1]DER!$A$1:$F$3075,2,0),(IF($B206="FDE",VLOOKUP($D206,[1]FDE!$A$1:$F$3289,2,0),(IF($B206="SICRO",VLOOKUP($D206,[1]SICRO!$A$1:$E$7371,2,0)))))))))))))))))</f>
        <v>EMBOÇO INTERNO - ARGAMASSA DE CIMENTO E AREIA 1:3</v>
      </c>
      <c r="F206" s="145" t="str">
        <f>UPPER(IF($B206="EDIF",VLOOKUP($D206,[1]EDIF!$A$1:$F$3677,3,0),(IF($B206="INFRA",VLOOKUP($D206,[1]INFRA!$A$1:$F$1859,3,0),(IF($B206="SINAPI",VLOOKUP($D206,[1]SINAPI!$A$1:$G$9552,3,0),(IF($B206="CDHU",VLOOKUP($D206,[1]CDHU!$A$1:$G$5122,3,0),(IF($B206="SIEC",VLOOKUP($D206,[1]SIEC!$A$1:$F$5304,3,0),(IF($B206="DER",VLOOKUP($D206,[1]DER!$A$1:$F$2075,3,0),(IF($B206="FDE",VLOOKUP($D206,[1]FDE!$A$1:$F$3289,3,0),(IF($B206="SICRO",VLOOKUP($D206,[1]SICRO!$A$1:$E$7371,3,0)))))))))))))))))</f>
        <v>M2</v>
      </c>
      <c r="G206" s="146">
        <v>2480.54</v>
      </c>
      <c r="H206" s="147"/>
      <c r="I206" s="148">
        <f t="shared" si="3"/>
        <v>0</v>
      </c>
    </row>
    <row r="207" spans="2:9" ht="25.5" x14ac:dyDescent="0.2">
      <c r="B207" s="115" t="s">
        <v>9</v>
      </c>
      <c r="C207" s="78" t="e">
        <f>#REF!</f>
        <v>#REF!</v>
      </c>
      <c r="D207" s="122">
        <f>Resumo!B191</f>
        <v>11002013</v>
      </c>
      <c r="E207" s="50" t="str">
        <f>UPPER(IF($B207="EDIF",VLOOKUP($D207,[1]EDIF!$A$1:$F$3677,2,0),(IF($B207="INFRA",VLOOKUP($D207,[1]INFRA!$A$1:$F$1859,2,0),(IF($B207="SINAPI",VLOOKUP($D207,[1]SINAPI!$A$1:$G$9552,2,0),(IF($B207="CDHU",VLOOKUP($D207,[1]CDHU!$A$1:$G$5122,2,0),(IF($B207="SIEC",VLOOKUP($D207,[1]SIEC!$A$1:$F$5304,2,0),(IF($B207="DER",VLOOKUP($D207,[1]DER!$A$1:$F$3075,2,0),(IF($B207="FDE",VLOOKUP($D207,[1]FDE!$A$1:$F$3289,2,0),(IF($B207="SICRO",VLOOKUP($D207,[1]SICRO!$A$1:$E$7371,2,0)))))))))))))))))</f>
        <v>REBOCO INTERNO - ARGAMASSA PRÉ-FABRICADA</v>
      </c>
      <c r="F207" s="46" t="str">
        <f>UPPER(IF($B207="EDIF",VLOOKUP($D207,[1]EDIF!$A$1:$F$3677,3,0),(IF($B207="INFRA",VLOOKUP($D207,[1]INFRA!$A$1:$F$1859,3,0),(IF($B207="SINAPI",VLOOKUP($D207,[1]SINAPI!$A$1:$G$9552,3,0),(IF($B207="CDHU",VLOOKUP($D207,[1]CDHU!$A$1:$G$5122,3,0),(IF($B207="SIEC",VLOOKUP($D207,[1]SIEC!$A$1:$F$5304,3,0),(IF($B207="DER",VLOOKUP($D207,[1]DER!$A$1:$F$2075,3,0),(IF($B207="FDE",VLOOKUP($D207,[1]FDE!$A$1:$F$3289,3,0),(IF($B207="SICRO",VLOOKUP($D207,[1]SICRO!$A$1:$E$7371,3,0)))))))))))))))))</f>
        <v>M2</v>
      </c>
      <c r="G207" s="89">
        <v>2480.54</v>
      </c>
      <c r="H207" s="127"/>
      <c r="I207" s="128">
        <f t="shared" si="3"/>
        <v>0</v>
      </c>
    </row>
    <row r="208" spans="2:9" ht="25.5" x14ac:dyDescent="0.2">
      <c r="B208" s="115" t="s">
        <v>9</v>
      </c>
      <c r="C208" s="78" t="e">
        <f>#REF!</f>
        <v>#REF!</v>
      </c>
      <c r="D208" s="122">
        <f>Resumo!B192</f>
        <v>11002029</v>
      </c>
      <c r="E208" s="50" t="str">
        <f>UPPER(IF($B208="EDIF",VLOOKUP($D208,[1]EDIF!$A$1:$F$3677,2,0),(IF($B208="INFRA",VLOOKUP($D208,[1]INFRA!$A$1:$F$1859,2,0),(IF($B208="SINAPI",VLOOKUP($D208,[1]SINAPI!$A$1:$G$9552,2,0),(IF($B208="CDHU",VLOOKUP($D208,[1]CDHU!$A$1:$G$5122,2,0),(IF($B208="SIEC",VLOOKUP($D208,[1]SIEC!$A$1:$F$5304,2,0),(IF($B208="DER",VLOOKUP($D208,[1]DER!$A$1:$F$3075,2,0),(IF($B208="FDE",VLOOKUP($D208,[1]FDE!$A$1:$F$3289,2,0),(IF($B208="SICRO",VLOOKUP($D208,[1]SICRO!$A$1:$E$7371,2,0)))))))))))))))))</f>
        <v>AZULEJOS, JUNTA AMARRAÇÃO OU A PRUMO - ASSENTES COM ARGAMASSA COLANTE</v>
      </c>
      <c r="F208" s="46" t="str">
        <f>UPPER(IF($B208="EDIF",VLOOKUP($D208,[1]EDIF!$A$1:$F$3677,3,0),(IF($B208="INFRA",VLOOKUP($D208,[1]INFRA!$A$1:$F$1859,3,0),(IF($B208="SINAPI",VLOOKUP($D208,[1]SINAPI!$A$1:$G$9552,3,0),(IF($B208="CDHU",VLOOKUP($D208,[1]CDHU!$A$1:$G$5122,3,0),(IF($B208="SIEC",VLOOKUP($D208,[1]SIEC!$A$1:$F$5304,3,0),(IF($B208="DER",VLOOKUP($D208,[1]DER!$A$1:$F$2075,3,0),(IF($B208="FDE",VLOOKUP($D208,[1]FDE!$A$1:$F$3289,3,0),(IF($B208="SICRO",VLOOKUP($D208,[1]SICRO!$A$1:$E$7371,3,0)))))))))))))))))</f>
        <v>M2</v>
      </c>
      <c r="G208" s="89">
        <v>528.52</v>
      </c>
      <c r="H208" s="127"/>
      <c r="I208" s="128">
        <f t="shared" si="3"/>
        <v>0</v>
      </c>
    </row>
    <row r="209" spans="2:9" s="12" customFormat="1" ht="19.5" customHeight="1" x14ac:dyDescent="0.2">
      <c r="B209" s="115"/>
      <c r="C209" s="85"/>
      <c r="D209" s="86"/>
      <c r="E209" s="116" t="str">
        <f>Resumo!C193</f>
        <v>2.9.2 - REVESTIMENTOS PAREDES EXTERNOS</v>
      </c>
      <c r="F209" s="86"/>
      <c r="G209" s="88"/>
      <c r="H209" s="131"/>
      <c r="I209" s="132"/>
    </row>
    <row r="210" spans="2:9" ht="25.5" x14ac:dyDescent="0.2">
      <c r="B210" s="115" t="s">
        <v>9</v>
      </c>
      <c r="C210" s="78" t="e">
        <f>#REF!</f>
        <v>#REF!</v>
      </c>
      <c r="D210" s="122">
        <f>Resumo!B194</f>
        <v>11003001</v>
      </c>
      <c r="E210" s="50" t="str">
        <f>UPPER(IF($B210="EDIF",VLOOKUP($D210,[1]EDIF!$A$1:$F$3677,2,0),(IF($B210="INFRA",VLOOKUP($D210,[1]INFRA!$A$1:$F$1859,2,0),(IF($B210="SINAPI",VLOOKUP($D210,[1]SINAPI!$A$1:$G$9552,2,0),(IF($B210="CDHU",VLOOKUP($D210,[1]CDHU!$A$1:$G$5122,2,0),(IF($B210="SIEC",VLOOKUP($D210,[1]SIEC!$A$1:$F$5304,2,0),(IF($B210="DER",VLOOKUP($D210,[1]DER!$A$1:$F$3075,2,0),(IF($B210="FDE",VLOOKUP($D210,[1]FDE!$A$1:$F$3289,2,0),(IF($B210="SICRO",VLOOKUP($D210,[1]SICRO!$A$1:$E$7371,2,0)))))))))))))))))</f>
        <v>CHAPISCO COMUM - ARGAMASSA DE CIMENTO E AREIA 1:3</v>
      </c>
      <c r="F210" s="46" t="str">
        <f>UPPER(IF($B210="EDIF",VLOOKUP($D210,[1]EDIF!$A$1:$F$3677,3,0),(IF($B210="INFRA",VLOOKUP($D210,[1]INFRA!$A$1:$F$1859,3,0),(IF($B210="SINAPI",VLOOKUP($D210,[1]SINAPI!$A$1:$G$9552,3,0),(IF($B210="CDHU",VLOOKUP($D210,[1]CDHU!$A$1:$G$5122,3,0),(IF($B210="SIEC",VLOOKUP($D210,[1]SIEC!$A$1:$F$5304,3,0),(IF($B210="DER",VLOOKUP($D210,[1]DER!$A$1:$F$2075,3,0),(IF($B210="FDE",VLOOKUP($D210,[1]FDE!$A$1:$F$3289,3,0),(IF($B210="SICRO",VLOOKUP($D210,[1]SICRO!$A$1:$E$7371,3,0)))))))))))))))))</f>
        <v>M2</v>
      </c>
      <c r="G210" s="89">
        <v>984.87</v>
      </c>
      <c r="H210" s="127"/>
      <c r="I210" s="128">
        <f t="shared" si="3"/>
        <v>0</v>
      </c>
    </row>
    <row r="211" spans="2:9" ht="25.5" x14ac:dyDescent="0.2">
      <c r="B211" s="115" t="s">
        <v>9</v>
      </c>
      <c r="C211" s="78" t="e">
        <f>#REF!</f>
        <v>#REF!</v>
      </c>
      <c r="D211" s="122">
        <f>Resumo!B195</f>
        <v>11003010</v>
      </c>
      <c r="E211" s="50" t="str">
        <f>UPPER(IF($B211="EDIF",VLOOKUP($D211,[1]EDIF!$A$1:$F$3677,2,0),(IF($B211="INFRA",VLOOKUP($D211,[1]INFRA!$A$1:$F$1859,2,0),(IF($B211="SINAPI",VLOOKUP($D211,[1]SINAPI!$A$1:$G$9552,2,0),(IF($B211="CDHU",VLOOKUP($D211,[1]CDHU!$A$1:$G$5122,2,0),(IF($B211="SIEC",VLOOKUP($D211,[1]SIEC!$A$1:$F$5304,2,0),(IF($B211="DER",VLOOKUP($D211,[1]DER!$A$1:$F$3075,2,0),(IF($B211="FDE",VLOOKUP($D211,[1]FDE!$A$1:$F$3289,2,0),(IF($B211="SICRO",VLOOKUP($D211,[1]SICRO!$A$1:$E$7371,2,0)))))))))))))))))</f>
        <v>EMBOÇO EXTERNO - ARGAMASSA DE CIMENTO E AREIA 1:3</v>
      </c>
      <c r="F211" s="46" t="str">
        <f>UPPER(IF($B211="EDIF",VLOOKUP($D211,[1]EDIF!$A$1:$F$3677,3,0),(IF($B211="INFRA",VLOOKUP($D211,[1]INFRA!$A$1:$F$1859,3,0),(IF($B211="SINAPI",VLOOKUP($D211,[1]SINAPI!$A$1:$G$9552,3,0),(IF($B211="CDHU",VLOOKUP($D211,[1]CDHU!$A$1:$G$5122,3,0),(IF($B211="SIEC",VLOOKUP($D211,[1]SIEC!$A$1:$F$5304,3,0),(IF($B211="DER",VLOOKUP($D211,[1]DER!$A$1:$F$2075,3,0),(IF($B211="FDE",VLOOKUP($D211,[1]FDE!$A$1:$F$3289,3,0),(IF($B211="SICRO",VLOOKUP($D211,[1]SICRO!$A$1:$E$7371,3,0)))))))))))))))))</f>
        <v>M2</v>
      </c>
      <c r="G211" s="89">
        <v>984.87</v>
      </c>
      <c r="H211" s="127"/>
      <c r="I211" s="128">
        <f t="shared" ref="I211:I283" si="4">TRUNC(G211*H211,2)</f>
        <v>0</v>
      </c>
    </row>
    <row r="212" spans="2:9" ht="25.5" x14ac:dyDescent="0.2">
      <c r="B212" s="115" t="s">
        <v>9</v>
      </c>
      <c r="C212" s="78" t="e">
        <f>#REF!</f>
        <v>#REF!</v>
      </c>
      <c r="D212" s="122">
        <f>Resumo!B196</f>
        <v>11003013</v>
      </c>
      <c r="E212" s="50" t="str">
        <f>UPPER(IF($B212="EDIF",VLOOKUP($D212,[1]EDIF!$A$1:$F$3677,2,0),(IF($B212="INFRA",VLOOKUP($D212,[1]INFRA!$A$1:$F$1859,2,0),(IF($B212="SINAPI",VLOOKUP($D212,[1]SINAPI!$A$1:$G$9552,2,0),(IF($B212="CDHU",VLOOKUP($D212,[1]CDHU!$A$1:$G$5122,2,0),(IF($B212="SIEC",VLOOKUP($D212,[1]SIEC!$A$1:$F$5304,2,0),(IF($B212="DER",VLOOKUP($D212,[1]DER!$A$1:$F$3075,2,0),(IF($B212="FDE",VLOOKUP($D212,[1]FDE!$A$1:$F$3289,2,0),(IF($B212="SICRO",VLOOKUP($D212,[1]SICRO!$A$1:$E$7371,2,0)))))))))))))))))</f>
        <v>REBOCO EXTERNO - ARGAMASSA PRÉ-FABRICADA</v>
      </c>
      <c r="F212" s="46" t="str">
        <f>UPPER(IF($B212="EDIF",VLOOKUP($D212,[1]EDIF!$A$1:$F$3677,3,0),(IF($B212="INFRA",VLOOKUP($D212,[1]INFRA!$A$1:$F$1859,3,0),(IF($B212="SINAPI",VLOOKUP($D212,[1]SINAPI!$A$1:$G$9552,3,0),(IF($B212="CDHU",VLOOKUP($D212,[1]CDHU!$A$1:$G$5122,3,0),(IF($B212="SIEC",VLOOKUP($D212,[1]SIEC!$A$1:$F$5304,3,0),(IF($B212="DER",VLOOKUP($D212,[1]DER!$A$1:$F$2075,3,0),(IF($B212="FDE",VLOOKUP($D212,[1]FDE!$A$1:$F$3289,3,0),(IF($B212="SICRO",VLOOKUP($D212,[1]SICRO!$A$1:$E$7371,3,0)))))))))))))))))</f>
        <v>M2</v>
      </c>
      <c r="G212" s="89">
        <v>984.87</v>
      </c>
      <c r="H212" s="127"/>
      <c r="I212" s="128">
        <f t="shared" si="4"/>
        <v>0</v>
      </c>
    </row>
    <row r="213" spans="2:9" ht="25.5" x14ac:dyDescent="0.2">
      <c r="B213" s="115" t="s">
        <v>9</v>
      </c>
      <c r="C213" s="78" t="e">
        <f>#REF!</f>
        <v>#REF!</v>
      </c>
      <c r="D213" s="122">
        <f>Resumo!B197</f>
        <v>11004056</v>
      </c>
      <c r="E213" s="50" t="str">
        <f>UPPER(IF($B213="EDIF",VLOOKUP($D213,[1]EDIF!$A$1:$F$3677,2,0),(IF($B213="INFRA",VLOOKUP($D213,[1]INFRA!$A$1:$F$1859,2,0),(IF($B213="SINAPI",VLOOKUP($D213,[1]SINAPI!$A$1:$G$9552,2,0),(IF($B213="CDHU",VLOOKUP($D213,[1]CDHU!$A$1:$G$5122,2,0),(IF($B213="SIEC",VLOOKUP($D213,[1]SIEC!$A$1:$F$5304,2,0),(IF($B213="DER",VLOOKUP($D213,[1]DER!$A$1:$F$3075,2,0),(IF($B213="FDE",VLOOKUP($D213,[1]FDE!$A$1:$F$3289,2,0),(IF($B213="SICRO",VLOOKUP($D213,[1]SICRO!$A$1:$E$7371,2,0)))))))))))))))))</f>
        <v>DG.10/16 - PEITORIL DE GRANILITE - ESPESSURA 2CM, LARGURA 20CM</v>
      </c>
      <c r="F213" s="46" t="str">
        <f>UPPER(IF($B213="EDIF",VLOOKUP($D213,[1]EDIF!$A$1:$F$3677,3,0),(IF($B213="INFRA",VLOOKUP($D213,[1]INFRA!$A$1:$F$1859,3,0),(IF($B213="SINAPI",VLOOKUP($D213,[1]SINAPI!$A$1:$G$9552,3,0),(IF($B213="CDHU",VLOOKUP($D213,[1]CDHU!$A$1:$G$5122,3,0),(IF($B213="SIEC",VLOOKUP($D213,[1]SIEC!$A$1:$F$5304,3,0),(IF($B213="DER",VLOOKUP($D213,[1]DER!$A$1:$F$2075,3,0),(IF($B213="FDE",VLOOKUP($D213,[1]FDE!$A$1:$F$3289,3,0),(IF($B213="SICRO",VLOOKUP($D213,[1]SICRO!$A$1:$E$7371,3,0)))))))))))))))))</f>
        <v>M</v>
      </c>
      <c r="G213" s="89">
        <v>56.6</v>
      </c>
      <c r="H213" s="127"/>
      <c r="I213" s="128">
        <f t="shared" si="4"/>
        <v>0</v>
      </c>
    </row>
    <row r="214" spans="2:9" s="12" customFormat="1" ht="19.5" customHeight="1" x14ac:dyDescent="0.2">
      <c r="B214" s="115"/>
      <c r="C214" s="85"/>
      <c r="D214" s="86"/>
      <c r="E214" s="116" t="str">
        <f>Resumo!C198</f>
        <v>2.9.3 - FORROS</v>
      </c>
      <c r="F214" s="86"/>
      <c r="G214" s="88"/>
      <c r="H214" s="131"/>
      <c r="I214" s="132"/>
    </row>
    <row r="215" spans="2:9" ht="25.5" x14ac:dyDescent="0.2">
      <c r="B215" s="115" t="s">
        <v>9</v>
      </c>
      <c r="C215" s="78" t="e">
        <f>#REF!</f>
        <v>#REF!</v>
      </c>
      <c r="D215" s="122">
        <f>Resumo!B199</f>
        <v>12001042</v>
      </c>
      <c r="E215" s="50" t="str">
        <f>UPPER(IF($B215="EDIF",VLOOKUP($D215,[1]EDIF!$A$1:$F$3677,2,0),(IF($B215="INFRA",VLOOKUP($D215,[1]INFRA!$A$1:$F$1859,2,0),(IF($B215="SINAPI",VLOOKUP($D215,[1]SINAPI!$A$1:$G$9552,2,0),(IF($B215="CDHU",VLOOKUP($D215,[1]CDHU!$A$1:$G$5122,2,0),(IF($B215="SIEC",VLOOKUP($D215,[1]SIEC!$A$1:$F$5304,2,0),(IF($B215="DER",VLOOKUP($D215,[1]DER!$A$1:$F$3075,2,0),(IF($B215="FDE",VLOOKUP($D215,[1]FDE!$A$1:$F$3289,2,0),(IF($B215="SICRO",VLOOKUP($D215,[1]SICRO!$A$1:$E$7371,2,0)))))))))))))))))</f>
        <v>FORRO DE GESSO ACARTONADO TIPO FGA (FORNECIMENTO E INSTALAÇÃO)</v>
      </c>
      <c r="F215" s="46" t="str">
        <f>UPPER(IF($B215="EDIF",VLOOKUP($D215,[1]EDIF!$A$1:$F$3677,3,0),(IF($B215="INFRA",VLOOKUP($D215,[1]INFRA!$A$1:$F$1859,3,0),(IF($B215="SINAPI",VLOOKUP($D215,[1]SINAPI!$A$1:$G$9552,3,0),(IF($B215="CDHU",VLOOKUP($D215,[1]CDHU!$A$1:$G$5122,3,0),(IF($B215="SIEC",VLOOKUP($D215,[1]SIEC!$A$1:$F$5304,3,0),(IF($B215="DER",VLOOKUP($D215,[1]DER!$A$1:$F$2075,3,0),(IF($B215="FDE",VLOOKUP($D215,[1]FDE!$A$1:$F$3289,3,0),(IF($B215="SICRO",VLOOKUP($D215,[1]SICRO!$A$1:$E$7371,3,0)))))))))))))))))</f>
        <v>M2</v>
      </c>
      <c r="G215" s="89">
        <v>103.4</v>
      </c>
      <c r="H215" s="127"/>
      <c r="I215" s="128">
        <f t="shared" si="4"/>
        <v>0</v>
      </c>
    </row>
    <row r="216" spans="2:9" s="12" customFormat="1" ht="19.5" customHeight="1" x14ac:dyDescent="0.2">
      <c r="B216" s="115"/>
      <c r="C216" s="85"/>
      <c r="D216" s="86"/>
      <c r="E216" s="116" t="str">
        <f>Resumo!C200</f>
        <v>2.9.4 - PISOS</v>
      </c>
      <c r="F216" s="86"/>
      <c r="G216" s="88"/>
      <c r="H216" s="131"/>
      <c r="I216" s="132"/>
    </row>
    <row r="217" spans="2:9" ht="25.5" x14ac:dyDescent="0.2">
      <c r="B217" s="115" t="s">
        <v>9</v>
      </c>
      <c r="C217" s="78" t="e">
        <f>#REF!</f>
        <v>#REF!</v>
      </c>
      <c r="D217" s="122">
        <f>Resumo!B201</f>
        <v>13001010</v>
      </c>
      <c r="E217" s="50" t="str">
        <f>UPPER(IF($B217="EDIF",VLOOKUP($D217,[1]EDIF!$A$1:$F$3677,2,0),(IF($B217="INFRA",VLOOKUP($D217,[1]INFRA!$A$1:$F$1859,2,0),(IF($B217="SINAPI",VLOOKUP($D217,[1]SINAPI!$A$1:$G$9552,2,0),(IF($B217="CDHU",VLOOKUP($D217,[1]CDHU!$A$1:$G$5122,2,0),(IF($B217="SIEC",VLOOKUP($D217,[1]SIEC!$A$1:$F$5304,2,0),(IF($B217="DER",VLOOKUP($D217,[1]DER!$A$1:$F$3075,2,0),(IF($B217="FDE",VLOOKUP($D217,[1]FDE!$A$1:$F$3289,2,0),(IF($B217="SICRO",VLOOKUP($D217,[1]SICRO!$A$1:$E$7371,2,0)))))))))))))))))</f>
        <v>LASTRO DE BRITA</v>
      </c>
      <c r="F217" s="46" t="str">
        <f>UPPER(IF($B217="EDIF",VLOOKUP($D217,[1]EDIF!$A$1:$F$3677,3,0),(IF($B217="INFRA",VLOOKUP($D217,[1]INFRA!$A$1:$F$1859,3,0),(IF($B217="SINAPI",VLOOKUP($D217,[1]SINAPI!$A$1:$G$9552,3,0),(IF($B217="CDHU",VLOOKUP($D217,[1]CDHU!$A$1:$G$5122,3,0),(IF($B217="SIEC",VLOOKUP($D217,[1]SIEC!$A$1:$F$5304,3,0),(IF($B217="DER",VLOOKUP($D217,[1]DER!$A$1:$F$2075,3,0),(IF($B217="FDE",VLOOKUP($D217,[1]FDE!$A$1:$F$3289,3,0),(IF($B217="SICRO",VLOOKUP($D217,[1]SICRO!$A$1:$E$7371,3,0)))))))))))))))))</f>
        <v>M3</v>
      </c>
      <c r="G217" s="89">
        <v>20.11</v>
      </c>
      <c r="H217" s="127"/>
      <c r="I217" s="128">
        <f t="shared" si="4"/>
        <v>0</v>
      </c>
    </row>
    <row r="218" spans="2:9" ht="25.5" x14ac:dyDescent="0.2">
      <c r="B218" s="115" t="s">
        <v>9</v>
      </c>
      <c r="C218" s="78" t="e">
        <f>#REF!</f>
        <v>#REF!</v>
      </c>
      <c r="D218" s="122">
        <f>Resumo!B202</f>
        <v>13002013</v>
      </c>
      <c r="E218" s="50" t="str">
        <f>UPPER(IF($B218="EDIF",VLOOKUP($D218,[1]EDIF!$A$1:$F$3677,2,0),(IF($B218="INFRA",VLOOKUP($D218,[1]INFRA!$A$1:$F$1859,2,0),(IF($B218="SINAPI",VLOOKUP($D218,[1]SINAPI!$A$1:$G$9552,2,0),(IF($B218="CDHU",VLOOKUP($D218,[1]CDHU!$A$1:$G$5122,2,0),(IF($B218="SIEC",VLOOKUP($D218,[1]SIEC!$A$1:$F$5304,2,0),(IF($B218="DER",VLOOKUP($D218,[1]DER!$A$1:$F$3075,2,0),(IF($B218="FDE",VLOOKUP($D218,[1]FDE!$A$1:$F$3289,2,0),(IF($B218="SICRO",VLOOKUP($D218,[1]SICRO!$A$1:$E$7371,2,0)))))))))))))))))</f>
        <v xml:space="preserve"> CONTRAPISO CONVENCIONAL COM ESPESSURA ATÉ 4 CM</v>
      </c>
      <c r="F218" s="46" t="str">
        <f>UPPER(IF($B218="EDIF",VLOOKUP($D218,[1]EDIF!$A$1:$F$3677,3,0),(IF($B218="INFRA",VLOOKUP($D218,[1]INFRA!$A$1:$F$1859,3,0),(IF($B218="SINAPI",VLOOKUP($D218,[1]SINAPI!$A$1:$G$9552,3,0),(IF($B218="CDHU",VLOOKUP($D218,[1]CDHU!$A$1:$G$5122,3,0),(IF($B218="SIEC",VLOOKUP($D218,[1]SIEC!$A$1:$F$5304,3,0),(IF($B218="DER",VLOOKUP($D218,[1]DER!$A$1:$F$2075,3,0),(IF($B218="FDE",VLOOKUP($D218,[1]FDE!$A$1:$F$3289,3,0),(IF($B218="SICRO",VLOOKUP($D218,[1]SICRO!$A$1:$E$7371,3,0)))))))))))))))))</f>
        <v>M2</v>
      </c>
      <c r="G218" s="89">
        <v>670.45</v>
      </c>
      <c r="H218" s="127"/>
      <c r="I218" s="128">
        <f t="shared" si="4"/>
        <v>0</v>
      </c>
    </row>
    <row r="219" spans="2:9" ht="25.5" x14ac:dyDescent="0.2">
      <c r="B219" s="115" t="s">
        <v>9</v>
      </c>
      <c r="C219" s="78" t="e">
        <f>#REF!</f>
        <v>#REF!</v>
      </c>
      <c r="D219" s="122">
        <f>Resumo!B203</f>
        <v>13002001</v>
      </c>
      <c r="E219" s="50" t="str">
        <f>UPPER(IF($B219="EDIF",VLOOKUP($D219,[1]EDIF!$A$1:$F$3677,2,0),(IF($B219="INFRA",VLOOKUP($D219,[1]INFRA!$A$1:$F$1859,2,0),(IF($B219="SINAPI",VLOOKUP($D219,[1]SINAPI!$A$1:$G$9552,2,0),(IF($B219="CDHU",VLOOKUP($D219,[1]CDHU!$A$1:$G$5122,2,0),(IF($B219="SIEC",VLOOKUP($D219,[1]SIEC!$A$1:$F$5304,2,0),(IF($B219="DER",VLOOKUP($D219,[1]DER!$A$1:$F$3075,2,0),(IF($B219="FDE",VLOOKUP($D219,[1]FDE!$A$1:$F$3289,2,0),(IF($B219="SICRO",VLOOKUP($D219,[1]SICRO!$A$1:$E$7371,2,0)))))))))))))))))</f>
        <v>CIMENTADO COMUM, DESEMPENADO - ESPESSURA 20MM</v>
      </c>
      <c r="F219" s="46" t="str">
        <f>UPPER(IF($B219="EDIF",VLOOKUP($D219,[1]EDIF!$A$1:$F$3677,3,0),(IF($B219="INFRA",VLOOKUP($D219,[1]INFRA!$A$1:$F$1859,3,0),(IF($B219="SINAPI",VLOOKUP($D219,[1]SINAPI!$A$1:$G$9552,3,0),(IF($B219="CDHU",VLOOKUP($D219,[1]CDHU!$A$1:$G$5122,3,0),(IF($B219="SIEC",VLOOKUP($D219,[1]SIEC!$A$1:$F$5304,3,0),(IF($B219="DER",VLOOKUP($D219,[1]DER!$A$1:$F$2075,3,0),(IF($B219="FDE",VLOOKUP($D219,[1]FDE!$A$1:$F$3289,3,0),(IF($B219="SICRO",VLOOKUP($D219,[1]SICRO!$A$1:$E$7371,3,0)))))))))))))))))</f>
        <v>M2</v>
      </c>
      <c r="G219" s="89">
        <v>670.45</v>
      </c>
      <c r="H219" s="127"/>
      <c r="I219" s="128">
        <f t="shared" si="4"/>
        <v>0</v>
      </c>
    </row>
    <row r="220" spans="2:9" ht="38.25" x14ac:dyDescent="0.2">
      <c r="B220" s="115" t="s">
        <v>9</v>
      </c>
      <c r="C220" s="78" t="e">
        <f>#REF!</f>
        <v>#REF!</v>
      </c>
      <c r="D220" s="122">
        <f>Resumo!B204</f>
        <v>13002039</v>
      </c>
      <c r="E220" s="50" t="str">
        <f>UPPER(IF($B220="EDIF",VLOOKUP($D220,[1]EDIF!$A$1:$F$3677,2,0),(IF($B220="INFRA",VLOOKUP($D220,[1]INFRA!$A$1:$F$1859,2,0),(IF($B220="SINAPI",VLOOKUP($D220,[1]SINAPI!$A$1:$G$9552,2,0),(IF($B220="CDHU",VLOOKUP($D220,[1]CDHU!$A$1:$G$5122,2,0),(IF($B220="SIEC",VLOOKUP($D220,[1]SIEC!$A$1:$F$5304,2,0),(IF($B220="DER",VLOOKUP($D220,[1]DER!$A$1:$F$3075,2,0),(IF($B220="FDE",VLOOKUP($D220,[1]FDE!$A$1:$F$3289,2,0),(IF($B220="SICRO",VLOOKUP($D220,[1]SICRO!$A$1:$E$7371,2,0)))))))))))))))))</f>
        <v>PISO CERÂMICO NÃO ESMALTADO ANTIDERRAPANTE - ASSENTADO COM ARGAMASSA COLANTE (PARA COZINHAS E REFEITÓRIOS)</v>
      </c>
      <c r="F220" s="46" t="str">
        <f>UPPER(IF($B220="EDIF",VLOOKUP($D220,[1]EDIF!$A$1:$F$3677,3,0),(IF($B220="INFRA",VLOOKUP($D220,[1]INFRA!$A$1:$F$1859,3,0),(IF($B220="SINAPI",VLOOKUP($D220,[1]SINAPI!$A$1:$G$9552,3,0),(IF($B220="CDHU",VLOOKUP($D220,[1]CDHU!$A$1:$G$5122,3,0),(IF($B220="SIEC",VLOOKUP($D220,[1]SIEC!$A$1:$F$5304,3,0),(IF($B220="DER",VLOOKUP($D220,[1]DER!$A$1:$F$2075,3,0),(IF($B220="FDE",VLOOKUP($D220,[1]FDE!$A$1:$F$3289,3,0),(IF($B220="SICRO",VLOOKUP($D220,[1]SICRO!$A$1:$E$7371,3,0)))))))))))))))))</f>
        <v>M2</v>
      </c>
      <c r="G220" s="89">
        <v>175.93</v>
      </c>
      <c r="H220" s="127"/>
      <c r="I220" s="128">
        <f t="shared" si="4"/>
        <v>0</v>
      </c>
    </row>
    <row r="221" spans="2:9" ht="25.5" x14ac:dyDescent="0.2">
      <c r="B221" s="115" t="s">
        <v>9</v>
      </c>
      <c r="C221" s="78" t="e">
        <f>#REF!</f>
        <v>#REF!</v>
      </c>
      <c r="D221" s="122">
        <f>Resumo!B205</f>
        <v>13002042</v>
      </c>
      <c r="E221" s="50" t="str">
        <f>UPPER(IF($B221="EDIF",VLOOKUP($D221,[1]EDIF!$A$1:$F$3677,2,0),(IF($B221="INFRA",VLOOKUP($D221,[1]INFRA!$A$1:$F$1859,2,0),(IF($B221="SINAPI",VLOOKUP($D221,[1]SINAPI!$A$1:$G$9552,2,0),(IF($B221="CDHU",VLOOKUP($D221,[1]CDHU!$A$1:$G$5122,2,0),(IF($B221="SIEC",VLOOKUP($D221,[1]SIEC!$A$1:$F$5304,2,0),(IF($B221="DER",VLOOKUP($D221,[1]DER!$A$1:$F$3075,2,0),(IF($B221="FDE",VLOOKUP($D221,[1]FDE!$A$1:$F$3289,2,0),(IF($B221="SICRO",VLOOKUP($D221,[1]SICRO!$A$1:$E$7371,2,0)))))))))))))))))</f>
        <v>PISO CERÂMICO ESMALTADO (PEI-5) - ASSENTADO COM ARGAMASSA COLANTE</v>
      </c>
      <c r="F221" s="46" t="str">
        <f>UPPER(IF($B221="EDIF",VLOOKUP($D221,[1]EDIF!$A$1:$F$3677,3,0),(IF($B221="INFRA",VLOOKUP($D221,[1]INFRA!$A$1:$F$1859,3,0),(IF($B221="SINAPI",VLOOKUP($D221,[1]SINAPI!$A$1:$G$9552,3,0),(IF($B221="CDHU",VLOOKUP($D221,[1]CDHU!$A$1:$G$5122,3,0),(IF($B221="SIEC",VLOOKUP($D221,[1]SIEC!$A$1:$F$5304,3,0),(IF($B221="DER",VLOOKUP($D221,[1]DER!$A$1:$F$2075,3,0),(IF($B221="FDE",VLOOKUP($D221,[1]FDE!$A$1:$F$3289,3,0),(IF($B221="SICRO",VLOOKUP($D221,[1]SICRO!$A$1:$E$7371,3,0)))))))))))))))))</f>
        <v>M2</v>
      </c>
      <c r="G221" s="89">
        <v>797.29</v>
      </c>
      <c r="H221" s="127"/>
      <c r="I221" s="128">
        <f t="shared" si="4"/>
        <v>0</v>
      </c>
    </row>
    <row r="222" spans="2:9" ht="25.5" x14ac:dyDescent="0.2">
      <c r="B222" s="115" t="s">
        <v>9</v>
      </c>
      <c r="C222" s="78" t="e">
        <f>#REF!</f>
        <v>#REF!</v>
      </c>
      <c r="D222" s="122">
        <f>Resumo!B206</f>
        <v>13002043</v>
      </c>
      <c r="E222" s="50" t="str">
        <f>UPPER(IF($B222="EDIF",VLOOKUP($D222,[1]EDIF!$A$1:$F$3677,2,0),(IF($B222="INFRA",VLOOKUP($D222,[1]INFRA!$A$1:$F$1859,2,0),(IF($B222="SINAPI",VLOOKUP($D222,[1]SINAPI!$A$1:$G$9552,2,0),(IF($B222="CDHU",VLOOKUP($D222,[1]CDHU!$A$1:$G$5122,2,0),(IF($B222="SIEC",VLOOKUP($D222,[1]SIEC!$A$1:$F$5304,2,0),(IF($B222="DER",VLOOKUP($D222,[1]DER!$A$1:$F$3075,2,0),(IF($B222="FDE",VLOOKUP($D222,[1]FDE!$A$1:$F$3289,2,0),(IF($B222="SICRO",VLOOKUP($D222,[1]SICRO!$A$1:$E$7371,2,0)))))))))))))))))</f>
        <v>PISO PODOTÁTIL, ALERTA OU DIRECIONAL, EM BORRACHA SINTÉTICA ASSENTES COM COLA</v>
      </c>
      <c r="F222" s="46" t="str">
        <f>UPPER(IF($B222="EDIF",VLOOKUP($D222,[1]EDIF!$A$1:$F$3677,3,0),(IF($B222="INFRA",VLOOKUP($D222,[1]INFRA!$A$1:$F$1859,3,0),(IF($B222="SINAPI",VLOOKUP($D222,[1]SINAPI!$A$1:$G$9552,3,0),(IF($B222="CDHU",VLOOKUP($D222,[1]CDHU!$A$1:$G$5122,3,0),(IF($B222="SIEC",VLOOKUP($D222,[1]SIEC!$A$1:$F$5304,3,0),(IF($B222="DER",VLOOKUP($D222,[1]DER!$A$1:$F$2075,3,0),(IF($B222="FDE",VLOOKUP($D222,[1]FDE!$A$1:$F$3289,3,0),(IF($B222="SICRO",VLOOKUP($D222,[1]SICRO!$A$1:$E$7371,3,0)))))))))))))))))</f>
        <v>M2</v>
      </c>
      <c r="G222" s="89">
        <v>75.56</v>
      </c>
      <c r="H222" s="127"/>
      <c r="I222" s="128">
        <f t="shared" si="4"/>
        <v>0</v>
      </c>
    </row>
    <row r="223" spans="2:9" ht="25.5" x14ac:dyDescent="0.2">
      <c r="B223" s="115" t="s">
        <v>9</v>
      </c>
      <c r="C223" s="78" t="e">
        <f>#REF!</f>
        <v>#REF!</v>
      </c>
      <c r="D223" s="122">
        <f>Resumo!B207</f>
        <v>13003009</v>
      </c>
      <c r="E223" s="50" t="str">
        <f>UPPER(IF($B223="EDIF",VLOOKUP($D223,[1]EDIF!$A$1:$F$3677,2,0),(IF($B223="INFRA",VLOOKUP($D223,[1]INFRA!$A$1:$F$1859,2,0),(IF($B223="SINAPI",VLOOKUP($D223,[1]SINAPI!$A$1:$G$9552,2,0),(IF($B223="CDHU",VLOOKUP($D223,[1]CDHU!$A$1:$G$5122,2,0),(IF($B223="SIEC",VLOOKUP($D223,[1]SIEC!$A$1:$F$5304,2,0),(IF($B223="DER",VLOOKUP($D223,[1]DER!$A$1:$F$3075,2,0),(IF($B223="FDE",VLOOKUP($D223,[1]FDE!$A$1:$F$3289,2,0),(IF($B223="SICRO",VLOOKUP($D223,[1]SICRO!$A$1:$E$7371,2,0)))))))))))))))))</f>
        <v>RODAPÉ CERÂMICO ESMALTADO PEIV 7CM À 10CM</v>
      </c>
      <c r="F223" s="46" t="str">
        <f>UPPER(IF($B223="EDIF",VLOOKUP($D223,[1]EDIF!$A$1:$F$3677,3,0),(IF($B223="INFRA",VLOOKUP($D223,[1]INFRA!$A$1:$F$1859,3,0),(IF($B223="SINAPI",VLOOKUP($D223,[1]SINAPI!$A$1:$G$9552,3,0),(IF($B223="CDHU",VLOOKUP($D223,[1]CDHU!$A$1:$G$5122,3,0),(IF($B223="SIEC",VLOOKUP($D223,[1]SIEC!$A$1:$F$5304,3,0),(IF($B223="DER",VLOOKUP($D223,[1]DER!$A$1:$F$2075,3,0),(IF($B223="FDE",VLOOKUP($D223,[1]FDE!$A$1:$F$3289,3,0),(IF($B223="SICRO",VLOOKUP($D223,[1]SICRO!$A$1:$E$7371,3,0)))))))))))))))))</f>
        <v>M</v>
      </c>
      <c r="G223" s="89">
        <v>499.86</v>
      </c>
      <c r="H223" s="127"/>
      <c r="I223" s="128">
        <f t="shared" si="4"/>
        <v>0</v>
      </c>
    </row>
    <row r="224" spans="2:9" ht="25.5" x14ac:dyDescent="0.2">
      <c r="B224" s="115" t="s">
        <v>9</v>
      </c>
      <c r="C224" s="78" t="e">
        <f>#REF!</f>
        <v>#REF!</v>
      </c>
      <c r="D224" s="122">
        <f>Resumo!B208</f>
        <v>13004005</v>
      </c>
      <c r="E224" s="50" t="str">
        <f>UPPER(IF($B224="EDIF",VLOOKUP($D224,[1]EDIF!$A$1:$F$3677,2,0),(IF($B224="INFRA",VLOOKUP($D224,[1]INFRA!$A$1:$F$1859,2,0),(IF($B224="SINAPI",VLOOKUP($D224,[1]SINAPI!$A$1:$G$9552,2,0),(IF($B224="CDHU",VLOOKUP($D224,[1]CDHU!$A$1:$G$5122,2,0),(IF($B224="SIEC",VLOOKUP($D224,[1]SIEC!$A$1:$F$5304,2,0),(IF($B224="DER",VLOOKUP($D224,[1]DER!$A$1:$F$3075,2,0),(IF($B224="FDE",VLOOKUP($D224,[1]FDE!$A$1:$F$3289,2,0),(IF($B224="SICRO",VLOOKUP($D224,[1]SICRO!$A$1:$E$7371,2,0)))))))))))))))))</f>
        <v>SOLEIRA PARA PORTA EM GRANITO CINZA SEM POLIMENTO (FOSCO)</v>
      </c>
      <c r="F224" s="46" t="str">
        <f>UPPER(IF($B224="EDIF",VLOOKUP($D224,[1]EDIF!$A$1:$F$3677,3,0),(IF($B224="INFRA",VLOOKUP($D224,[1]INFRA!$A$1:$F$1859,3,0),(IF($B224="SINAPI",VLOOKUP($D224,[1]SINAPI!$A$1:$G$9552,3,0),(IF($B224="CDHU",VLOOKUP($D224,[1]CDHU!$A$1:$G$5122,3,0),(IF($B224="SIEC",VLOOKUP($D224,[1]SIEC!$A$1:$F$5304,3,0),(IF($B224="DER",VLOOKUP($D224,[1]DER!$A$1:$F$2075,3,0),(IF($B224="FDE",VLOOKUP($D224,[1]FDE!$A$1:$F$3289,3,0),(IF($B224="SICRO",VLOOKUP($D224,[1]SICRO!$A$1:$E$7371,3,0)))))))))))))))))</f>
        <v>M</v>
      </c>
      <c r="G224" s="89">
        <v>32.9</v>
      </c>
      <c r="H224" s="127"/>
      <c r="I224" s="128">
        <f t="shared" si="4"/>
        <v>0</v>
      </c>
    </row>
    <row r="225" spans="2:9" s="12" customFormat="1" ht="19.5" customHeight="1" x14ac:dyDescent="0.2">
      <c r="C225" s="134"/>
      <c r="D225" s="120"/>
      <c r="E225" s="120"/>
      <c r="F225" s="120"/>
      <c r="G225" s="121"/>
      <c r="H225" s="129"/>
      <c r="I225" s="130">
        <f>SUM(I203:I224)</f>
        <v>0</v>
      </c>
    </row>
    <row r="226" spans="2:9" s="12" customFormat="1" ht="19.5" customHeight="1" x14ac:dyDescent="0.2">
      <c r="B226" s="115"/>
      <c r="C226" s="85"/>
      <c r="D226" s="86"/>
      <c r="E226" s="116" t="str">
        <f>Resumo!C209</f>
        <v>2.10 - PINTURA</v>
      </c>
      <c r="F226" s="86"/>
      <c r="G226" s="88"/>
      <c r="H226" s="131"/>
      <c r="I226" s="132"/>
    </row>
    <row r="227" spans="2:9" ht="25.5" x14ac:dyDescent="0.2">
      <c r="B227" s="115" t="s">
        <v>9</v>
      </c>
      <c r="C227" s="78" t="e">
        <f>#REF!</f>
        <v>#REF!</v>
      </c>
      <c r="D227" s="122">
        <f>Resumo!B210</f>
        <v>15050003</v>
      </c>
      <c r="E227" s="50" t="str">
        <f>UPPER(IF($B227="EDIF",VLOOKUP($D227,[1]EDIF!$A$1:$F$3677,2,0),(IF($B227="INFRA",VLOOKUP($D227,[1]INFRA!$A$1:$F$1859,2,0),(IF($B227="SINAPI",VLOOKUP($D227,[1]SINAPI!$A$1:$G$9552,2,0),(IF($B227="CDHU",VLOOKUP($D227,[1]CDHU!$A$1:$G$5122,2,0),(IF($B227="SIEC",VLOOKUP($D227,[1]SIEC!$A$1:$F$5304,2,0),(IF($B227="DER",VLOOKUP($D227,[1]DER!$A$1:$F$3075,2,0),(IF($B227="FDE",VLOOKUP($D227,[1]FDE!$A$1:$F$3289,2,0),(IF($B227="SICRO",VLOOKUP($D227,[1]SICRO!$A$1:$E$7371,2,0)))))))))))))))))</f>
        <v>REMOÇÃO DE PINTURA EM ALVENARIA E CONCRETO - LIXA</v>
      </c>
      <c r="F227" s="46" t="str">
        <f>UPPER(IF($B227="EDIF",VLOOKUP($D227,[1]EDIF!$A$1:$F$3677,3,0),(IF($B227="INFRA",VLOOKUP($D227,[1]INFRA!$A$1:$F$1859,3,0),(IF($B227="SINAPI",VLOOKUP($D227,[1]SINAPI!$A$1:$G$9552,3,0),(IF($B227="CDHU",VLOOKUP($D227,[1]CDHU!$A$1:$G$5122,3,0),(IF($B227="SIEC",VLOOKUP($D227,[1]SIEC!$A$1:$F$5304,3,0),(IF($B227="DER",VLOOKUP($D227,[1]DER!$A$1:$F$2075,3,0),(IF($B227="FDE",VLOOKUP($D227,[1]FDE!$A$1:$F$3289,3,0),(IF($B227="SICRO",VLOOKUP($D227,[1]SICRO!$A$1:$E$7371,3,0)))))))))))))))))</f>
        <v>M2</v>
      </c>
      <c r="G227" s="89">
        <v>1005.25</v>
      </c>
      <c r="H227" s="127"/>
      <c r="I227" s="128">
        <f t="shared" si="4"/>
        <v>0</v>
      </c>
    </row>
    <row r="228" spans="2:9" ht="25.5" x14ac:dyDescent="0.2">
      <c r="B228" s="115" t="s">
        <v>9</v>
      </c>
      <c r="C228" s="78" t="e">
        <f>#REF!</f>
        <v>#REF!</v>
      </c>
      <c r="D228" s="122">
        <f>Resumo!B211</f>
        <v>15001015</v>
      </c>
      <c r="E228" s="50" t="str">
        <f>UPPER(IF($B228="EDIF",VLOOKUP($D228,[1]EDIF!$A$1:$F$3677,2,0),(IF($B228="INFRA",VLOOKUP($D228,[1]INFRA!$A$1:$F$1859,2,0),(IF($B228="SINAPI",VLOOKUP($D228,[1]SINAPI!$A$1:$G$9552,2,0),(IF($B228="CDHU",VLOOKUP($D228,[1]CDHU!$A$1:$G$5122,2,0),(IF($B228="SIEC",VLOOKUP($D228,[1]SIEC!$A$1:$F$5304,2,0),(IF($B228="DER",VLOOKUP($D228,[1]DER!$A$1:$F$3075,2,0),(IF($B228="FDE",VLOOKUP($D228,[1]FDE!$A$1:$F$3289,2,0),(IF($B228="SICRO",VLOOKUP($D228,[1]SICRO!$A$1:$E$7371,2,0)))))))))))))))))</f>
        <v>TINTA ACRÍLICA - CONCRETO OU REBOCO SEM MASSA CORRIDA</v>
      </c>
      <c r="F228" s="46" t="str">
        <f>UPPER(IF($B228="EDIF",VLOOKUP($D228,[1]EDIF!$A$1:$F$3677,3,0),(IF($B228="INFRA",VLOOKUP($D228,[1]INFRA!$A$1:$F$1859,3,0),(IF($B228="SINAPI",VLOOKUP($D228,[1]SINAPI!$A$1:$G$9552,3,0),(IF($B228="CDHU",VLOOKUP($D228,[1]CDHU!$A$1:$G$5122,3,0),(IF($B228="SIEC",VLOOKUP($D228,[1]SIEC!$A$1:$F$5304,3,0),(IF($B228="DER",VLOOKUP($D228,[1]DER!$A$1:$F$2075,3,0),(IF($B228="FDE",VLOOKUP($D228,[1]FDE!$A$1:$F$3289,3,0),(IF($B228="SICRO",VLOOKUP($D228,[1]SICRO!$A$1:$E$7371,3,0)))))))))))))))))</f>
        <v>M2</v>
      </c>
      <c r="G228" s="89">
        <v>2704.45</v>
      </c>
      <c r="H228" s="127"/>
      <c r="I228" s="128">
        <f t="shared" si="4"/>
        <v>0</v>
      </c>
    </row>
    <row r="229" spans="2:9" ht="25.5" x14ac:dyDescent="0.2">
      <c r="B229" s="115" t="s">
        <v>9</v>
      </c>
      <c r="C229" s="78" t="e">
        <f>#REF!</f>
        <v>#REF!</v>
      </c>
      <c r="D229" s="122">
        <f>Resumo!B212</f>
        <v>15001023</v>
      </c>
      <c r="E229" s="50" t="str">
        <f>UPPER(IF($B229="EDIF",VLOOKUP($D229,[1]EDIF!$A$1:$F$3677,2,0),(IF($B229="INFRA",VLOOKUP($D229,[1]INFRA!$A$1:$F$1859,2,0),(IF($B229="SINAPI",VLOOKUP($D229,[1]SINAPI!$A$1:$G$9552,2,0),(IF($B229="CDHU",VLOOKUP($D229,[1]CDHU!$A$1:$G$5122,2,0),(IF($B229="SIEC",VLOOKUP($D229,[1]SIEC!$A$1:$F$5304,2,0),(IF($B229="DER",VLOOKUP($D229,[1]DER!$A$1:$F$3075,2,0),(IF($B229="FDE",VLOOKUP($D229,[1]FDE!$A$1:$F$3289,2,0),(IF($B229="SICRO",VLOOKUP($D229,[1]SICRO!$A$1:$E$7371,2,0)))))))))))))))))</f>
        <v>TINTA ESMALTE SINTÉTICO - CONCRETO OU REBOCO SEM MASSA CORRIDA</v>
      </c>
      <c r="F229" s="46" t="str">
        <f>UPPER(IF($B229="EDIF",VLOOKUP($D229,[1]EDIF!$A$1:$F$3677,3,0),(IF($B229="INFRA",VLOOKUP($D229,[1]INFRA!$A$1:$F$1859,3,0),(IF($B229="SINAPI",VLOOKUP($D229,[1]SINAPI!$A$1:$G$9552,3,0),(IF($B229="CDHU",VLOOKUP($D229,[1]CDHU!$A$1:$G$5122,3,0),(IF($B229="SIEC",VLOOKUP($D229,[1]SIEC!$A$1:$F$5304,3,0),(IF($B229="DER",VLOOKUP($D229,[1]DER!$A$1:$F$2075,3,0),(IF($B229="FDE",VLOOKUP($D229,[1]FDE!$A$1:$F$3289,3,0),(IF($B229="SICRO",VLOOKUP($D229,[1]SICRO!$A$1:$E$7371,3,0)))))))))))))))))</f>
        <v>M2</v>
      </c>
      <c r="G229" s="89">
        <v>699.8</v>
      </c>
      <c r="H229" s="127"/>
      <c r="I229" s="128">
        <f t="shared" si="4"/>
        <v>0</v>
      </c>
    </row>
    <row r="230" spans="2:9" ht="25.5" x14ac:dyDescent="0.2">
      <c r="B230" s="115" t="s">
        <v>9</v>
      </c>
      <c r="C230" s="78" t="e">
        <f>#REF!</f>
        <v>#REF!</v>
      </c>
      <c r="D230" s="122">
        <f>Resumo!B213</f>
        <v>15002010</v>
      </c>
      <c r="E230" s="50" t="str">
        <f>UPPER(IF($B230="EDIF",VLOOKUP($D230,[1]EDIF!$A$1:$F$3677,2,0),(IF($B230="INFRA",VLOOKUP($D230,[1]INFRA!$A$1:$F$1859,2,0),(IF($B230="SINAPI",VLOOKUP($D230,[1]SINAPI!$A$1:$G$9552,2,0),(IF($B230="CDHU",VLOOKUP($D230,[1]CDHU!$A$1:$G$5122,2,0),(IF($B230="SIEC",VLOOKUP($D230,[1]SIEC!$A$1:$F$5304,2,0),(IF($B230="DER",VLOOKUP($D230,[1]DER!$A$1:$F$3075,2,0),(IF($B230="FDE",VLOOKUP($D230,[1]FDE!$A$1:$F$3289,2,0),(IF($B230="SICRO",VLOOKUP($D230,[1]SICRO!$A$1:$E$7371,2,0)))))))))))))))))</f>
        <v>ESMALTE SINTÉTICO - ESQUADRIAS E PEÇAS DE MARCENARIA, SEM EMASSAMENTO</v>
      </c>
      <c r="F230" s="46" t="str">
        <f>UPPER(IF($B230="EDIF",VLOOKUP($D230,[1]EDIF!$A$1:$F$3677,3,0),(IF($B230="INFRA",VLOOKUP($D230,[1]INFRA!$A$1:$F$1859,3,0),(IF($B230="SINAPI",VLOOKUP($D230,[1]SINAPI!$A$1:$G$9552,3,0),(IF($B230="CDHU",VLOOKUP($D230,[1]CDHU!$A$1:$G$5122,3,0),(IF($B230="SIEC",VLOOKUP($D230,[1]SIEC!$A$1:$F$5304,3,0),(IF($B230="DER",VLOOKUP($D230,[1]DER!$A$1:$F$2075,3,0),(IF($B230="FDE",VLOOKUP($D230,[1]FDE!$A$1:$F$3289,3,0),(IF($B230="SICRO",VLOOKUP($D230,[1]SICRO!$A$1:$E$7371,3,0)))))))))))))))))</f>
        <v>M2</v>
      </c>
      <c r="G230" s="89">
        <v>414.49</v>
      </c>
      <c r="H230" s="127"/>
      <c r="I230" s="128">
        <f t="shared" si="4"/>
        <v>0</v>
      </c>
    </row>
    <row r="231" spans="2:9" ht="25.5" x14ac:dyDescent="0.2">
      <c r="B231" s="115" t="s">
        <v>9</v>
      </c>
      <c r="C231" s="78" t="e">
        <f>#REF!</f>
        <v>#REF!</v>
      </c>
      <c r="D231" s="122">
        <f>Resumo!B214</f>
        <v>15003010</v>
      </c>
      <c r="E231" s="50" t="str">
        <f>UPPER(IF($B231="EDIF",VLOOKUP($D231,[1]EDIF!$A$1:$F$3677,2,0),(IF($B231="INFRA",VLOOKUP($D231,[1]INFRA!$A$1:$F$1859,2,0),(IF($B231="SINAPI",VLOOKUP($D231,[1]SINAPI!$A$1:$G$9552,2,0),(IF($B231="CDHU",VLOOKUP($D231,[1]CDHU!$A$1:$G$5122,2,0),(IF($B231="SIEC",VLOOKUP($D231,[1]SIEC!$A$1:$F$5304,2,0),(IF($B231="DER",VLOOKUP($D231,[1]DER!$A$1:$F$3075,2,0),(IF($B231="FDE",VLOOKUP($D231,[1]FDE!$A$1:$F$3289,2,0),(IF($B231="SICRO",VLOOKUP($D231,[1]SICRO!$A$1:$E$7371,2,0)))))))))))))))))</f>
        <v>ESMALTE SINTÉTICO - ESQUADRIAS E PEÇAS DE SERRALHERIA</v>
      </c>
      <c r="F231" s="46" t="str">
        <f>UPPER(IF($B231="EDIF",VLOOKUP($D231,[1]EDIF!$A$1:$F$3677,3,0),(IF($B231="INFRA",VLOOKUP($D231,[1]INFRA!$A$1:$F$1859,3,0),(IF($B231="SINAPI",VLOOKUP($D231,[1]SINAPI!$A$1:$G$9552,3,0),(IF($B231="CDHU",VLOOKUP($D231,[1]CDHU!$A$1:$G$5122,3,0),(IF($B231="SIEC",VLOOKUP($D231,[1]SIEC!$A$1:$F$5304,3,0),(IF($B231="DER",VLOOKUP($D231,[1]DER!$A$1:$F$2075,3,0),(IF($B231="FDE",VLOOKUP($D231,[1]FDE!$A$1:$F$3289,3,0),(IF($B231="SICRO",VLOOKUP($D231,[1]SICRO!$A$1:$E$7371,3,0)))))))))))))))))</f>
        <v>M2</v>
      </c>
      <c r="G231" s="89">
        <v>44.1</v>
      </c>
      <c r="H231" s="127"/>
      <c r="I231" s="128">
        <f t="shared" si="4"/>
        <v>0</v>
      </c>
    </row>
    <row r="232" spans="2:9" s="12" customFormat="1" ht="19.5" customHeight="1" x14ac:dyDescent="0.2">
      <c r="C232" s="134"/>
      <c r="D232" s="120"/>
      <c r="E232" s="120"/>
      <c r="F232" s="120"/>
      <c r="G232" s="121"/>
      <c r="H232" s="129"/>
      <c r="I232" s="130">
        <f>SUM(I226:I231)</f>
        <v>0</v>
      </c>
    </row>
    <row r="233" spans="2:9" s="12" customFormat="1" ht="19.5" customHeight="1" x14ac:dyDescent="0.2">
      <c r="B233" s="115"/>
      <c r="C233" s="85"/>
      <c r="D233" s="86"/>
      <c r="E233" s="116" t="str">
        <f>Resumo!C215</f>
        <v>2.11 - SERVIÇOS COMPLEMENTARES</v>
      </c>
      <c r="F233" s="86"/>
      <c r="G233" s="88"/>
      <c r="H233" s="131"/>
      <c r="I233" s="132"/>
    </row>
    <row r="234" spans="2:9" ht="25.5" x14ac:dyDescent="0.2">
      <c r="B234" s="115" t="s">
        <v>9</v>
      </c>
      <c r="C234" s="78" t="e">
        <f>#REF!</f>
        <v>#REF!</v>
      </c>
      <c r="D234" s="122">
        <f>Resumo!B216</f>
        <v>17005020</v>
      </c>
      <c r="E234" s="50" t="str">
        <f>UPPER(IF($B234="EDIF",VLOOKUP($D234,[1]EDIF!$A$1:$F$3677,2,0),(IF($B234="INFRA",VLOOKUP($D234,[1]INFRA!$A$1:$F$1859,2,0),(IF($B234="SINAPI",VLOOKUP($D234,[1]SINAPI!$A$1:$G$9552,2,0),(IF($B234="CDHU",VLOOKUP($D234,[1]CDHU!$A$1:$G$5122,2,0),(IF($B234="SIEC",VLOOKUP($D234,[1]SIEC!$A$1:$F$5304,2,0),(IF($B234="DER",VLOOKUP($D234,[1]DER!$A$1:$F$3075,2,0),(IF($B234="FDE",VLOOKUP($D234,[1]FDE!$A$1:$F$3289,2,0),(IF($B234="SICRO",VLOOKUP($D234,[1]SICRO!$A$1:$E$7371,2,0)))))))))))))))))</f>
        <v>BARRA DE APOIO PARA DEFICIENTES L=45 CM (BARRAS COM DIÂMETRO ENTRE 3,0 E 4,5CM)</v>
      </c>
      <c r="F234" s="46" t="str">
        <f>UPPER(IF($B234="EDIF",VLOOKUP($D234,[1]EDIF!$A$1:$F$3677,3,0),(IF($B234="INFRA",VLOOKUP($D234,[1]INFRA!$A$1:$F$1859,3,0),(IF($B234="SINAPI",VLOOKUP($D234,[1]SINAPI!$A$1:$G$9552,3,0),(IF($B234="CDHU",VLOOKUP($D234,[1]CDHU!$A$1:$G$5122,3,0),(IF($B234="SIEC",VLOOKUP($D234,[1]SIEC!$A$1:$F$5304,3,0),(IF($B234="DER",VLOOKUP($D234,[1]DER!$A$1:$F$2075,3,0),(IF($B234="FDE",VLOOKUP($D234,[1]FDE!$A$1:$F$3289,3,0),(IF($B234="SICRO",VLOOKUP($D234,[1]SICRO!$A$1:$E$7371,3,0)))))))))))))))))</f>
        <v>UN</v>
      </c>
      <c r="G234" s="89">
        <v>4</v>
      </c>
      <c r="H234" s="127"/>
      <c r="I234" s="128">
        <f t="shared" si="4"/>
        <v>0</v>
      </c>
    </row>
    <row r="235" spans="2:9" ht="25.5" x14ac:dyDescent="0.2">
      <c r="B235" s="115" t="s">
        <v>9</v>
      </c>
      <c r="C235" s="78" t="e">
        <f>#REF!</f>
        <v>#REF!</v>
      </c>
      <c r="D235" s="122">
        <f>Resumo!B217</f>
        <v>17005021</v>
      </c>
      <c r="E235" s="50" t="str">
        <f>UPPER(IF($B235="EDIF",VLOOKUP($D235,[1]EDIF!$A$1:$F$3677,2,0),(IF($B235="INFRA",VLOOKUP($D235,[1]INFRA!$A$1:$F$1859,2,0),(IF($B235="SINAPI",VLOOKUP($D235,[1]SINAPI!$A$1:$G$9552,2,0),(IF($B235="CDHU",VLOOKUP($D235,[1]CDHU!$A$1:$G$5122,2,0),(IF($B235="SIEC",VLOOKUP($D235,[1]SIEC!$A$1:$F$5304,2,0),(IF($B235="DER",VLOOKUP($D235,[1]DER!$A$1:$F$3075,2,0),(IF($B235="FDE",VLOOKUP($D235,[1]FDE!$A$1:$F$3289,2,0),(IF($B235="SICRO",VLOOKUP($D235,[1]SICRO!$A$1:$E$7371,2,0)))))))))))))))))</f>
        <v>BARRA DE APOIO PARA DEFICIENTES L=80 CM (BARRAS COM DIÂMETRO ENTRE 3,0 E 4,5CM)</v>
      </c>
      <c r="F235" s="46" t="str">
        <f>UPPER(IF($B235="EDIF",VLOOKUP($D235,[1]EDIF!$A$1:$F$3677,3,0),(IF($B235="INFRA",VLOOKUP($D235,[1]INFRA!$A$1:$F$1859,3,0),(IF($B235="SINAPI",VLOOKUP($D235,[1]SINAPI!$A$1:$G$9552,3,0),(IF($B235="CDHU",VLOOKUP($D235,[1]CDHU!$A$1:$G$5122,3,0),(IF($B235="SIEC",VLOOKUP($D235,[1]SIEC!$A$1:$F$5304,3,0),(IF($B235="DER",VLOOKUP($D235,[1]DER!$A$1:$F$2075,3,0),(IF($B235="FDE",VLOOKUP($D235,[1]FDE!$A$1:$F$3289,3,0),(IF($B235="SICRO",VLOOKUP($D235,[1]SICRO!$A$1:$E$7371,3,0)))))))))))))))))</f>
        <v>UN</v>
      </c>
      <c r="G235" s="89">
        <v>3</v>
      </c>
      <c r="H235" s="127"/>
      <c r="I235" s="128">
        <f t="shared" si="4"/>
        <v>0</v>
      </c>
    </row>
    <row r="236" spans="2:9" ht="25.5" x14ac:dyDescent="0.2">
      <c r="B236" s="115" t="s">
        <v>9</v>
      </c>
      <c r="C236" s="78" t="e">
        <f>#REF!</f>
        <v>#REF!</v>
      </c>
      <c r="D236" s="122">
        <f>Resumo!B218</f>
        <v>17005033</v>
      </c>
      <c r="E236" s="50" t="str">
        <f>UPPER(IF($B236="EDIF",VLOOKUP($D236,[1]EDIF!$A$1:$F$3677,2,0),(IF($B236="INFRA",VLOOKUP($D236,[1]INFRA!$A$1:$F$1859,2,0),(IF($B236="SINAPI",VLOOKUP($D236,[1]SINAPI!$A$1:$G$9552,2,0),(IF($B236="CDHU",VLOOKUP($D236,[1]CDHU!$A$1:$G$5122,2,0),(IF($B236="SIEC",VLOOKUP($D236,[1]SIEC!$A$1:$F$5304,2,0),(IF($B236="DER",VLOOKUP($D236,[1]DER!$A$1:$F$3075,2,0),(IF($B236="FDE",VLOOKUP($D236,[1]FDE!$A$1:$F$3289,2,0),(IF($B236="SICRO",VLOOKUP($D236,[1]SICRO!$A$1:$E$7371,2,0)))))))))))))))))</f>
        <v>LOUSA EM LAMINADO MELAMÍNICO BRANCO SOBRE COMPENSADO</v>
      </c>
      <c r="F236" s="46" t="str">
        <f>UPPER(IF($B236="EDIF",VLOOKUP($D236,[1]EDIF!$A$1:$F$3677,3,0),(IF($B236="INFRA",VLOOKUP($D236,[1]INFRA!$A$1:$F$1859,3,0),(IF($B236="SINAPI",VLOOKUP($D236,[1]SINAPI!$A$1:$G$9552,3,0),(IF($B236="CDHU",VLOOKUP($D236,[1]CDHU!$A$1:$G$5122,3,0),(IF($B236="SIEC",VLOOKUP($D236,[1]SIEC!$A$1:$F$5304,3,0),(IF($B236="DER",VLOOKUP($D236,[1]DER!$A$1:$F$2075,3,0),(IF($B236="FDE",VLOOKUP($D236,[1]FDE!$A$1:$F$3289,3,0),(IF($B236="SICRO",VLOOKUP($D236,[1]SICRO!$A$1:$E$7371,3,0)))))))))))))))))</f>
        <v>M2</v>
      </c>
      <c r="G236" s="89">
        <v>28.8</v>
      </c>
      <c r="H236" s="127"/>
      <c r="I236" s="128">
        <f t="shared" si="4"/>
        <v>0</v>
      </c>
    </row>
    <row r="237" spans="2:9" ht="25.5" x14ac:dyDescent="0.2">
      <c r="B237" s="115" t="s">
        <v>9</v>
      </c>
      <c r="C237" s="78" t="e">
        <f>#REF!</f>
        <v>#REF!</v>
      </c>
      <c r="D237" s="122">
        <f>Resumo!B219</f>
        <v>17010017</v>
      </c>
      <c r="E237" s="50" t="str">
        <f>UPPER(IF($B237="EDIF",VLOOKUP($D237,[1]EDIF!$A$1:$F$3677,2,0),(IF($B237="INFRA",VLOOKUP($D237,[1]INFRA!$A$1:$F$1859,2,0),(IF($B237="SINAPI",VLOOKUP($D237,[1]SINAPI!$A$1:$G$9552,2,0),(IF($B237="CDHU",VLOOKUP($D237,[1]CDHU!$A$1:$G$5122,2,0),(IF($B237="SIEC",VLOOKUP($D237,[1]SIEC!$A$1:$F$5304,2,0),(IF($B237="DER",VLOOKUP($D237,[1]DER!$A$1:$F$3075,2,0),(IF($B237="FDE",VLOOKUP($D237,[1]FDE!$A$1:$F$3289,2,0),(IF($B237="SICRO",VLOOKUP($D237,[1]SICRO!$A$1:$E$7371,2,0)))))))))))))))))</f>
        <v>CHAPÉU CHINÊS PARA DUTO GALVANIZADO 35CM BIT.22 PARA EXAUSTÃO DE AR</v>
      </c>
      <c r="F237" s="46" t="str">
        <f>UPPER(IF($B237="EDIF",VLOOKUP($D237,[1]EDIF!$A$1:$F$3677,3,0),(IF($B237="INFRA",VLOOKUP($D237,[1]INFRA!$A$1:$F$1859,3,0),(IF($B237="SINAPI",VLOOKUP($D237,[1]SINAPI!$A$1:$G$9552,3,0),(IF($B237="CDHU",VLOOKUP($D237,[1]CDHU!$A$1:$G$5122,3,0),(IF($B237="SIEC",VLOOKUP($D237,[1]SIEC!$A$1:$F$5304,3,0),(IF($B237="DER",VLOOKUP($D237,[1]DER!$A$1:$F$2075,3,0),(IF($B237="FDE",VLOOKUP($D237,[1]FDE!$A$1:$F$3289,3,0),(IF($B237="SICRO",VLOOKUP($D237,[1]SICRO!$A$1:$E$7371,3,0)))))))))))))))))</f>
        <v>UN</v>
      </c>
      <c r="G237" s="89">
        <v>1</v>
      </c>
      <c r="H237" s="127"/>
      <c r="I237" s="128">
        <f t="shared" si="4"/>
        <v>0</v>
      </c>
    </row>
    <row r="238" spans="2:9" ht="25.5" x14ac:dyDescent="0.2">
      <c r="B238" s="115" t="s">
        <v>9</v>
      </c>
      <c r="C238" s="78" t="e">
        <f>#REF!</f>
        <v>#REF!</v>
      </c>
      <c r="D238" s="122">
        <f>Resumo!B220</f>
        <v>17010018</v>
      </c>
      <c r="E238" s="50" t="str">
        <f>UPPER(IF($B238="EDIF",VLOOKUP($D238,[1]EDIF!$A$1:$F$3677,2,0),(IF($B238="INFRA",VLOOKUP($D238,[1]INFRA!$A$1:$F$1859,2,0),(IF($B238="SINAPI",VLOOKUP($D238,[1]SINAPI!$A$1:$G$9552,2,0),(IF($B238="CDHU",VLOOKUP($D238,[1]CDHU!$A$1:$G$5122,2,0),(IF($B238="SIEC",VLOOKUP($D238,[1]SIEC!$A$1:$F$5304,2,0),(IF($B238="DER",VLOOKUP($D238,[1]DER!$A$1:$F$3075,2,0),(IF($B238="FDE",VLOOKUP($D238,[1]FDE!$A$1:$F$3289,2,0),(IF($B238="SICRO",VLOOKUP($D238,[1]SICRO!$A$1:$E$7371,2,0)))))))))))))))))</f>
        <v>DUTO EM CHAPA DE AÇO GALVANIZADO N.22 - DIÂMETRO 35CM</v>
      </c>
      <c r="F238" s="46" t="str">
        <f>UPPER(IF($B238="EDIF",VLOOKUP($D238,[1]EDIF!$A$1:$F$3677,3,0),(IF($B238="INFRA",VLOOKUP($D238,[1]INFRA!$A$1:$F$1859,3,0),(IF($B238="SINAPI",VLOOKUP($D238,[1]SINAPI!$A$1:$G$9552,3,0),(IF($B238="CDHU",VLOOKUP($D238,[1]CDHU!$A$1:$G$5122,3,0),(IF($B238="SIEC",VLOOKUP($D238,[1]SIEC!$A$1:$F$5304,3,0),(IF($B238="DER",VLOOKUP($D238,[1]DER!$A$1:$F$2075,3,0),(IF($B238="FDE",VLOOKUP($D238,[1]FDE!$A$1:$F$3289,3,0),(IF($B238="SICRO",VLOOKUP($D238,[1]SICRO!$A$1:$E$7371,3,0)))))))))))))))))</f>
        <v>M</v>
      </c>
      <c r="G238" s="89">
        <v>8</v>
      </c>
      <c r="H238" s="127"/>
      <c r="I238" s="128">
        <f t="shared" si="4"/>
        <v>0</v>
      </c>
    </row>
    <row r="239" spans="2:9" ht="25.5" x14ac:dyDescent="0.2">
      <c r="B239" s="115" t="s">
        <v>9</v>
      </c>
      <c r="C239" s="78" t="e">
        <f>#REF!</f>
        <v>#REF!</v>
      </c>
      <c r="D239" s="122">
        <f>Resumo!B221</f>
        <v>17010011</v>
      </c>
      <c r="E239" s="50" t="str">
        <f>UPPER(IF($B239="EDIF",VLOOKUP($D239,[1]EDIF!$A$1:$F$3677,2,0),(IF($B239="INFRA",VLOOKUP($D239,[1]INFRA!$A$1:$F$1859,2,0),(IF($B239="SINAPI",VLOOKUP($D239,[1]SINAPI!$A$1:$G$9552,2,0),(IF($B239="CDHU",VLOOKUP($D239,[1]CDHU!$A$1:$G$5122,2,0),(IF($B239="SIEC",VLOOKUP($D239,[1]SIEC!$A$1:$F$5304,2,0),(IF($B239="DER",VLOOKUP($D239,[1]DER!$A$1:$F$3075,2,0),(IF($B239="FDE",VLOOKUP($D239,[1]FDE!$A$1:$F$3289,2,0),(IF($B239="SICRO",VLOOKUP($D239,[1]SICRO!$A$1:$E$7371,2,0)))))))))))))))))</f>
        <v>DX.01/06 - COIFA EM CHAPA DE AÇO GALVANIZADO PARA FOGÃO DE 3 OU 4 BOCAS</v>
      </c>
      <c r="F239" s="46" t="str">
        <f>UPPER(IF($B239="EDIF",VLOOKUP($D239,[1]EDIF!$A$1:$F$3677,3,0),(IF($B239="INFRA",VLOOKUP($D239,[1]INFRA!$A$1:$F$1859,3,0),(IF($B239="SINAPI",VLOOKUP($D239,[1]SINAPI!$A$1:$G$9552,3,0),(IF($B239="CDHU",VLOOKUP($D239,[1]CDHU!$A$1:$G$5122,3,0),(IF($B239="SIEC",VLOOKUP($D239,[1]SIEC!$A$1:$F$5304,3,0),(IF($B239="DER",VLOOKUP($D239,[1]DER!$A$1:$F$2075,3,0),(IF($B239="FDE",VLOOKUP($D239,[1]FDE!$A$1:$F$3289,3,0),(IF($B239="SICRO",VLOOKUP($D239,[1]SICRO!$A$1:$E$7371,3,0)))))))))))))))))</f>
        <v>UN</v>
      </c>
      <c r="G239" s="89">
        <v>1</v>
      </c>
      <c r="H239" s="127"/>
      <c r="I239" s="128">
        <f t="shared" si="4"/>
        <v>0</v>
      </c>
    </row>
    <row r="240" spans="2:9" ht="25.5" x14ac:dyDescent="0.2">
      <c r="B240" s="115" t="s">
        <v>9</v>
      </c>
      <c r="C240" s="78" t="e">
        <f>#REF!</f>
        <v>#REF!</v>
      </c>
      <c r="D240" s="122">
        <f>Resumo!B222</f>
        <v>17010071</v>
      </c>
      <c r="E240" s="50" t="str">
        <f>UPPER(IF($B240="EDIF",VLOOKUP($D240,[1]EDIF!$A$1:$F$3677,2,0),(IF($B240="INFRA",VLOOKUP($D240,[1]INFRA!$A$1:$F$1859,2,0),(IF($B240="SINAPI",VLOOKUP($D240,[1]SINAPI!$A$1:$G$9552,2,0),(IF($B240="CDHU",VLOOKUP($D240,[1]CDHU!$A$1:$G$5122,2,0),(IF($B240="SIEC",VLOOKUP($D240,[1]SIEC!$A$1:$F$5304,2,0),(IF($B240="DER",VLOOKUP($D240,[1]DER!$A$1:$F$3075,2,0),(IF($B240="FDE",VLOOKUP($D240,[1]FDE!$A$1:$F$3289,2,0),(IF($B240="SICRO",VLOOKUP($D240,[1]SICRO!$A$1:$E$7371,2,0)))))))))))))))))</f>
        <v>VENTILADOR DE PAREDE, DIÂM. MÍN.=65CM</v>
      </c>
      <c r="F240" s="46" t="str">
        <f>UPPER(IF($B240="EDIF",VLOOKUP($D240,[1]EDIF!$A$1:$F$3677,3,0),(IF($B240="INFRA",VLOOKUP($D240,[1]INFRA!$A$1:$F$1859,3,0),(IF($B240="SINAPI",VLOOKUP($D240,[1]SINAPI!$A$1:$G$9552,3,0),(IF($B240="CDHU",VLOOKUP($D240,[1]CDHU!$A$1:$G$5122,3,0),(IF($B240="SIEC",VLOOKUP($D240,[1]SIEC!$A$1:$F$5304,3,0),(IF($B240="DER",VLOOKUP($D240,[1]DER!$A$1:$F$2075,3,0),(IF($B240="FDE",VLOOKUP($D240,[1]FDE!$A$1:$F$3289,3,0),(IF($B240="SICRO",VLOOKUP($D240,[1]SICRO!$A$1:$E$7371,3,0)))))))))))))))))</f>
        <v>UN</v>
      </c>
      <c r="G240" s="89">
        <v>28</v>
      </c>
      <c r="H240" s="127"/>
      <c r="I240" s="128">
        <f t="shared" si="4"/>
        <v>0</v>
      </c>
    </row>
    <row r="241" spans="2:9" ht="25.5" x14ac:dyDescent="0.2">
      <c r="B241" s="115" t="s">
        <v>9</v>
      </c>
      <c r="C241" s="78" t="e">
        <f>#REF!</f>
        <v>#REF!</v>
      </c>
      <c r="D241" s="122">
        <f>Resumo!B223</f>
        <v>17045001</v>
      </c>
      <c r="E241" s="50" t="str">
        <f>UPPER(IF($B241="EDIF",VLOOKUP($D241,[1]EDIF!$A$1:$F$3677,2,0),(IF($B241="INFRA",VLOOKUP($D241,[1]INFRA!$A$1:$F$1859,2,0),(IF($B241="SINAPI",VLOOKUP($D241,[1]SINAPI!$A$1:$G$9552,2,0),(IF($B241="CDHU",VLOOKUP($D241,[1]CDHU!$A$1:$G$5122,2,0),(IF($B241="SIEC",VLOOKUP($D241,[1]SIEC!$A$1:$F$5304,2,0),(IF($B241="DER",VLOOKUP($D241,[1]DER!$A$1:$F$3075,2,0),(IF($B241="FDE",VLOOKUP($D241,[1]FDE!$A$1:$F$3289,2,0),(IF($B241="SICRO",VLOOKUP($D241,[1]SICRO!$A$1:$E$7371,2,0)))))))))))))))))</f>
        <v>ANDAIMES METÁLICOS - FORNECIMENTO</v>
      </c>
      <c r="F241" s="46" t="str">
        <f>UPPER(IF($B241="EDIF",VLOOKUP($D241,[1]EDIF!$A$1:$F$3677,3,0),(IF($B241="INFRA",VLOOKUP($D241,[1]INFRA!$A$1:$F$1859,3,0),(IF($B241="SINAPI",VLOOKUP($D241,[1]SINAPI!$A$1:$G$9552,3,0),(IF($B241="CDHU",VLOOKUP($D241,[1]CDHU!$A$1:$G$5122,3,0),(IF($B241="SIEC",VLOOKUP($D241,[1]SIEC!$A$1:$F$5304,3,0),(IF($B241="DER",VLOOKUP($D241,[1]DER!$A$1:$F$2075,3,0),(IF($B241="FDE",VLOOKUP($D241,[1]FDE!$A$1:$F$3289,3,0),(IF($B241="SICRO",VLOOKUP($D241,[1]SICRO!$A$1:$E$7371,3,0)))))))))))))))))</f>
        <v>M3XMÊS</v>
      </c>
      <c r="G241" s="89">
        <v>675</v>
      </c>
      <c r="H241" s="127"/>
      <c r="I241" s="128">
        <f t="shared" si="4"/>
        <v>0</v>
      </c>
    </row>
    <row r="242" spans="2:9" ht="25.5" x14ac:dyDescent="0.2">
      <c r="B242" s="115" t="s">
        <v>9</v>
      </c>
      <c r="C242" s="78" t="e">
        <f>#REF!</f>
        <v>#REF!</v>
      </c>
      <c r="D242" s="122">
        <f>Resumo!B224</f>
        <v>17045002</v>
      </c>
      <c r="E242" s="50" t="str">
        <f>UPPER(IF($B242="EDIF",VLOOKUP($D242,[1]EDIF!$A$1:$F$3677,2,0),(IF($B242="INFRA",VLOOKUP($D242,[1]INFRA!$A$1:$F$1859,2,0),(IF($B242="SINAPI",VLOOKUP($D242,[1]SINAPI!$A$1:$G$9552,2,0),(IF($B242="CDHU",VLOOKUP($D242,[1]CDHU!$A$1:$G$5122,2,0),(IF($B242="SIEC",VLOOKUP($D242,[1]SIEC!$A$1:$F$5304,2,0),(IF($B242="DER",VLOOKUP($D242,[1]DER!$A$1:$F$3075,2,0),(IF($B242="FDE",VLOOKUP($D242,[1]FDE!$A$1:$F$3289,2,0),(IF($B242="SICRO",VLOOKUP($D242,[1]SICRO!$A$1:$E$7371,2,0)))))))))))))))))</f>
        <v>ANDAIMES METÁLICOS - MONTAGEM E DESMONTAGEM</v>
      </c>
      <c r="F242" s="46" t="str">
        <f>UPPER(IF($B242="EDIF",VLOOKUP($D242,[1]EDIF!$A$1:$F$3677,3,0),(IF($B242="INFRA",VLOOKUP($D242,[1]INFRA!$A$1:$F$1859,3,0),(IF($B242="SINAPI",VLOOKUP($D242,[1]SINAPI!$A$1:$G$9552,3,0),(IF($B242="CDHU",VLOOKUP($D242,[1]CDHU!$A$1:$G$5122,3,0),(IF($B242="SIEC",VLOOKUP($D242,[1]SIEC!$A$1:$F$5304,3,0),(IF($B242="DER",VLOOKUP($D242,[1]DER!$A$1:$F$2075,3,0),(IF($B242="FDE",VLOOKUP($D242,[1]FDE!$A$1:$F$3289,3,0),(IF($B242="SICRO",VLOOKUP($D242,[1]SICRO!$A$1:$E$7371,3,0)))))))))))))))))</f>
        <v>M3</v>
      </c>
      <c r="G242" s="89">
        <v>135</v>
      </c>
      <c r="H242" s="127"/>
      <c r="I242" s="128">
        <f t="shared" si="4"/>
        <v>0</v>
      </c>
    </row>
    <row r="243" spans="2:9" s="12" customFormat="1" ht="19.5" customHeight="1" x14ac:dyDescent="0.2">
      <c r="C243" s="134"/>
      <c r="D243" s="120"/>
      <c r="E243" s="120"/>
      <c r="F243" s="120"/>
      <c r="G243" s="121"/>
      <c r="H243" s="129"/>
      <c r="I243" s="130">
        <f>SUM(I233:I242)</f>
        <v>0</v>
      </c>
    </row>
    <row r="244" spans="2:9" s="12" customFormat="1" ht="19.5" customHeight="1" x14ac:dyDescent="0.2">
      <c r="B244" s="115"/>
      <c r="C244" s="85"/>
      <c r="D244" s="86"/>
      <c r="E244" s="116" t="str">
        <f>Resumo!C225</f>
        <v>3 - CABINE PRIMÁRIA / ENTRADA DE ENERGIA</v>
      </c>
      <c r="F244" s="86"/>
      <c r="G244" s="88"/>
      <c r="H244" s="131"/>
      <c r="I244" s="132"/>
    </row>
    <row r="245" spans="2:9" s="12" customFormat="1" ht="19.5" customHeight="1" x14ac:dyDescent="0.2">
      <c r="B245" s="115"/>
      <c r="C245" s="85"/>
      <c r="D245" s="86"/>
      <c r="E245" s="116" t="str">
        <f>Resumo!C226</f>
        <v>3.1 - DEMOLIÇÕES E RETIRADAS</v>
      </c>
      <c r="F245" s="86"/>
      <c r="G245" s="88"/>
      <c r="H245" s="131"/>
      <c r="I245" s="132"/>
    </row>
    <row r="246" spans="2:9" ht="25.5" x14ac:dyDescent="0.2">
      <c r="B246" s="115" t="s">
        <v>9</v>
      </c>
      <c r="C246" s="78" t="e">
        <f>#REF!</f>
        <v>#REF!</v>
      </c>
      <c r="D246" s="122">
        <f>Resumo!B227</f>
        <v>3050001</v>
      </c>
      <c r="E246" s="50" t="str">
        <f>UPPER(IF($B246="EDIF",VLOOKUP($D246,[1]EDIF!$A$1:$F$3677,2,0),(IF($B246="INFRA",VLOOKUP($D246,[1]INFRA!$A$1:$F$1859,2,0),(IF($B246="SINAPI",VLOOKUP($D246,[1]SINAPI!$A$1:$G$9552,2,0),(IF($B246="CDHU",VLOOKUP($D246,[1]CDHU!$A$1:$G$5122,2,0),(IF($B246="SIEC",VLOOKUP($D246,[1]SIEC!$A$1:$F$5304,2,0),(IF($B246="DER",VLOOKUP($D246,[1]DER!$A$1:$F$3075,2,0),(IF($B246="FDE",VLOOKUP($D246,[1]FDE!$A$1:$F$3289,2,0),(IF($B246="SICRO",VLOOKUP($D246,[1]SICRO!$A$1:$E$7371,2,0)))))))))))))))))</f>
        <v>DEMOLIÇÃO MECANIZADA DE CONCRETO SIMPLES</v>
      </c>
      <c r="F246" s="46" t="str">
        <f>UPPER(IF($B246="EDIF",VLOOKUP($D246,[1]EDIF!$A$1:$F$3677,3,0),(IF($B246="INFRA",VLOOKUP($D246,[1]INFRA!$A$1:$F$1859,3,0),(IF($B246="SINAPI",VLOOKUP($D246,[1]SINAPI!$A$1:$G$9552,3,0),(IF($B246="CDHU",VLOOKUP($D246,[1]CDHU!$A$1:$G$5122,3,0),(IF($B246="SIEC",VLOOKUP($D246,[1]SIEC!$A$1:$F$5304,3,0),(IF($B246="DER",VLOOKUP($D246,[1]DER!$A$1:$F$2075,3,0),(IF($B246="FDE",VLOOKUP($D246,[1]FDE!$A$1:$F$3289,3,0),(IF($B246="SICRO",VLOOKUP($D246,[1]SICRO!$A$1:$E$7371,3,0)))))))))))))))))</f>
        <v>M3</v>
      </c>
      <c r="G246" s="89">
        <v>0.45</v>
      </c>
      <c r="H246" s="127"/>
      <c r="I246" s="128">
        <f t="shared" si="4"/>
        <v>0</v>
      </c>
    </row>
    <row r="247" spans="2:9" ht="25.5" x14ac:dyDescent="0.2">
      <c r="B247" s="115" t="s">
        <v>9</v>
      </c>
      <c r="C247" s="78" t="e">
        <f>#REF!</f>
        <v>#REF!</v>
      </c>
      <c r="D247" s="122">
        <f>Resumo!B228</f>
        <v>4050004</v>
      </c>
      <c r="E247" s="50" t="str">
        <f>UPPER(IF($B247="EDIF",VLOOKUP($D247,[1]EDIF!$A$1:$F$3677,2,0),(IF($B247="INFRA",VLOOKUP($D247,[1]INFRA!$A$1:$F$1859,2,0),(IF($B247="SINAPI",VLOOKUP($D247,[1]SINAPI!$A$1:$G$9552,2,0),(IF($B247="CDHU",VLOOKUP($D247,[1]CDHU!$A$1:$G$5122,2,0),(IF($B247="SIEC",VLOOKUP($D247,[1]SIEC!$A$1:$F$5304,2,0),(IF($B247="DER",VLOOKUP($D247,[1]DER!$A$1:$F$3075,2,0),(IF($B247="FDE",VLOOKUP($D247,[1]FDE!$A$1:$F$3289,2,0),(IF($B247="SICRO",VLOOKUP($D247,[1]SICRO!$A$1:$E$7371,2,0)))))))))))))))))</f>
        <v>DEMOLIÇÃO DE ALVENARIA EM GERAL (TIJOLOS OU BLOCOS)</v>
      </c>
      <c r="F247" s="46" t="str">
        <f>UPPER(IF($B247="EDIF",VLOOKUP($D247,[1]EDIF!$A$1:$F$3677,3,0),(IF($B247="INFRA",VLOOKUP($D247,[1]INFRA!$A$1:$F$1859,3,0),(IF($B247="SINAPI",VLOOKUP($D247,[1]SINAPI!$A$1:$G$9552,3,0),(IF($B247="CDHU",VLOOKUP($D247,[1]CDHU!$A$1:$G$5122,3,0),(IF($B247="SIEC",VLOOKUP($D247,[1]SIEC!$A$1:$F$5304,3,0),(IF($B247="DER",VLOOKUP($D247,[1]DER!$A$1:$F$2075,3,0),(IF($B247="FDE",VLOOKUP($D247,[1]FDE!$A$1:$F$3289,3,0),(IF($B247="SICRO",VLOOKUP($D247,[1]SICRO!$A$1:$E$7371,3,0)))))))))))))))))</f>
        <v>M3</v>
      </c>
      <c r="G247" s="89">
        <v>1.57</v>
      </c>
      <c r="H247" s="127"/>
      <c r="I247" s="128">
        <f t="shared" si="4"/>
        <v>0</v>
      </c>
    </row>
    <row r="248" spans="2:9" ht="25.5" x14ac:dyDescent="0.2">
      <c r="B248" s="115" t="s">
        <v>9</v>
      </c>
      <c r="C248" s="78" t="e">
        <f>#REF!</f>
        <v>#REF!</v>
      </c>
      <c r="D248" s="122">
        <f>Resumo!B229</f>
        <v>5050001</v>
      </c>
      <c r="E248" s="50" t="str">
        <f>UPPER(IF($B248="EDIF",VLOOKUP($D248,[1]EDIF!$A$1:$F$3677,2,0),(IF($B248="INFRA",VLOOKUP($D248,[1]INFRA!$A$1:$F$1859,2,0),(IF($B248="SINAPI",VLOOKUP($D248,[1]SINAPI!$A$1:$G$9552,2,0),(IF($B248="CDHU",VLOOKUP($D248,[1]CDHU!$A$1:$G$5122,2,0),(IF($B248="SIEC",VLOOKUP($D248,[1]SIEC!$A$1:$F$5304,2,0),(IF($B248="DER",VLOOKUP($D248,[1]DER!$A$1:$F$3075,2,0),(IF($B248="FDE",VLOOKUP($D248,[1]FDE!$A$1:$F$3289,2,0),(IF($B248="SICRO",VLOOKUP($D248,[1]SICRO!$A$1:$E$7371,2,0)))))))))))))))))</f>
        <v>DEMOLIÇÃO DE ARGAMASSA IMPERMEÁVEL - ESPESSURA MÉDIA DE 30MM</v>
      </c>
      <c r="F248" s="46" t="str">
        <f>UPPER(IF($B248="EDIF",VLOOKUP($D248,[1]EDIF!$A$1:$F$3677,3,0),(IF($B248="INFRA",VLOOKUP($D248,[1]INFRA!$A$1:$F$1859,3,0),(IF($B248="SINAPI",VLOOKUP($D248,[1]SINAPI!$A$1:$G$9552,3,0),(IF($B248="CDHU",VLOOKUP($D248,[1]CDHU!$A$1:$G$5122,3,0),(IF($B248="SIEC",VLOOKUP($D248,[1]SIEC!$A$1:$F$5304,3,0),(IF($B248="DER",VLOOKUP($D248,[1]DER!$A$1:$F$2075,3,0),(IF($B248="FDE",VLOOKUP($D248,[1]FDE!$A$1:$F$3289,3,0),(IF($B248="SICRO",VLOOKUP($D248,[1]SICRO!$A$1:$E$7371,3,0)))))))))))))))))</f>
        <v>M2</v>
      </c>
      <c r="G248" s="89">
        <v>4.5999999999999996</v>
      </c>
      <c r="H248" s="127"/>
      <c r="I248" s="128">
        <f t="shared" si="4"/>
        <v>0</v>
      </c>
    </row>
    <row r="249" spans="2:9" ht="25.5" x14ac:dyDescent="0.2">
      <c r="B249" s="115" t="s">
        <v>9</v>
      </c>
      <c r="C249" s="78" t="e">
        <f>#REF!</f>
        <v>#REF!</v>
      </c>
      <c r="D249" s="122">
        <f>Resumo!B230</f>
        <v>7060001</v>
      </c>
      <c r="E249" s="50" t="str">
        <f>UPPER(IF($B249="EDIF",VLOOKUP($D249,[1]EDIF!$A$1:$F$3677,2,0),(IF($B249="INFRA",VLOOKUP($D249,[1]INFRA!$A$1:$F$1859,2,0),(IF($B249="SINAPI",VLOOKUP($D249,[1]SINAPI!$A$1:$G$9552,2,0),(IF($B249="CDHU",VLOOKUP($D249,[1]CDHU!$A$1:$G$5122,2,0),(IF($B249="SIEC",VLOOKUP($D249,[1]SIEC!$A$1:$F$5304,2,0),(IF($B249="DER",VLOOKUP($D249,[1]DER!$A$1:$F$3075,2,0),(IF($B249="FDE",VLOOKUP($D249,[1]FDE!$A$1:$F$3289,2,0),(IF($B249="SICRO",VLOOKUP($D249,[1]SICRO!$A$1:$E$7371,2,0)))))))))))))))))</f>
        <v>RETIRADA DE FOLHAS DE PORTA DE PASSAGEM OU JANELA</v>
      </c>
      <c r="F249" s="46" t="str">
        <f>UPPER(IF($B249="EDIF",VLOOKUP($D249,[1]EDIF!$A$1:$F$3677,3,0),(IF($B249="INFRA",VLOOKUP($D249,[1]INFRA!$A$1:$F$1859,3,0),(IF($B249="SINAPI",VLOOKUP($D249,[1]SINAPI!$A$1:$G$9552,3,0),(IF($B249="CDHU",VLOOKUP($D249,[1]CDHU!$A$1:$G$5122,3,0),(IF($B249="SIEC",VLOOKUP($D249,[1]SIEC!$A$1:$F$5304,3,0),(IF($B249="DER",VLOOKUP($D249,[1]DER!$A$1:$F$2075,3,0),(IF($B249="FDE",VLOOKUP($D249,[1]FDE!$A$1:$F$3289,3,0),(IF($B249="SICRO",VLOOKUP($D249,[1]SICRO!$A$1:$E$7371,3,0)))))))))))))))))</f>
        <v>UN</v>
      </c>
      <c r="G249" s="89">
        <v>1</v>
      </c>
      <c r="H249" s="127"/>
      <c r="I249" s="128">
        <f t="shared" si="4"/>
        <v>0</v>
      </c>
    </row>
    <row r="250" spans="2:9" ht="25.5" x14ac:dyDescent="0.2">
      <c r="B250" s="115" t="s">
        <v>9</v>
      </c>
      <c r="C250" s="78" t="e">
        <f>#REF!</f>
        <v>#REF!</v>
      </c>
      <c r="D250" s="122">
        <f>Resumo!B231</f>
        <v>7060002</v>
      </c>
      <c r="E250" s="50" t="str">
        <f>UPPER(IF($B250="EDIF",VLOOKUP($D250,[1]EDIF!$A$1:$F$3677,2,0),(IF($B250="INFRA",VLOOKUP($D250,[1]INFRA!$A$1:$F$1859,2,0),(IF($B250="SINAPI",VLOOKUP($D250,[1]SINAPI!$A$1:$G$9552,2,0),(IF($B250="CDHU",VLOOKUP($D250,[1]CDHU!$A$1:$G$5122,2,0),(IF($B250="SIEC",VLOOKUP($D250,[1]SIEC!$A$1:$F$5304,2,0),(IF($B250="DER",VLOOKUP($D250,[1]DER!$A$1:$F$3075,2,0),(IF($B250="FDE",VLOOKUP($D250,[1]FDE!$A$1:$F$3289,2,0),(IF($B250="SICRO",VLOOKUP($D250,[1]SICRO!$A$1:$E$7371,2,0)))))))))))))))))</f>
        <v>RETIRADA DE BATENTES DE MADEIRA</v>
      </c>
      <c r="F250" s="46" t="str">
        <f>UPPER(IF($B250="EDIF",VLOOKUP($D250,[1]EDIF!$A$1:$F$3677,3,0),(IF($B250="INFRA",VLOOKUP($D250,[1]INFRA!$A$1:$F$1859,3,0),(IF($B250="SINAPI",VLOOKUP($D250,[1]SINAPI!$A$1:$G$9552,3,0),(IF($B250="CDHU",VLOOKUP($D250,[1]CDHU!$A$1:$G$5122,3,0),(IF($B250="SIEC",VLOOKUP($D250,[1]SIEC!$A$1:$F$5304,3,0),(IF($B250="DER",VLOOKUP($D250,[1]DER!$A$1:$F$2075,3,0),(IF($B250="FDE",VLOOKUP($D250,[1]FDE!$A$1:$F$3289,3,0),(IF($B250="SICRO",VLOOKUP($D250,[1]SICRO!$A$1:$E$7371,3,0)))))))))))))))))</f>
        <v>UN</v>
      </c>
      <c r="G250" s="89">
        <v>1</v>
      </c>
      <c r="H250" s="127"/>
      <c r="I250" s="128">
        <f t="shared" si="4"/>
        <v>0</v>
      </c>
    </row>
    <row r="251" spans="2:9" ht="25.5" x14ac:dyDescent="0.2">
      <c r="B251" s="115" t="s">
        <v>9</v>
      </c>
      <c r="C251" s="78" t="e">
        <f>#REF!</f>
        <v>#REF!</v>
      </c>
      <c r="D251" s="122">
        <f>Resumo!B232</f>
        <v>8060001</v>
      </c>
      <c r="E251" s="50" t="str">
        <f>UPPER(IF($B251="EDIF",VLOOKUP($D251,[1]EDIF!$A$1:$F$3677,2,0),(IF($B251="INFRA",VLOOKUP($D251,[1]INFRA!$A$1:$F$1859,2,0),(IF($B251="SINAPI",VLOOKUP($D251,[1]SINAPI!$A$1:$G$9552,2,0),(IF($B251="CDHU",VLOOKUP($D251,[1]CDHU!$A$1:$G$5122,2,0),(IF($B251="SIEC",VLOOKUP($D251,[1]SIEC!$A$1:$F$5304,2,0),(IF($B251="DER",VLOOKUP($D251,[1]DER!$A$1:$F$3075,2,0),(IF($B251="FDE",VLOOKUP($D251,[1]FDE!$A$1:$F$3289,2,0),(IF($B251="SICRO",VLOOKUP($D251,[1]SICRO!$A$1:$E$7371,2,0)))))))))))))))))</f>
        <v>RETIRADA DE ESQUADRIAS METÁLICAS EM GERAL, PORTAS OU CAIXILHOS</v>
      </c>
      <c r="F251" s="46" t="str">
        <f>UPPER(IF($B251="EDIF",VLOOKUP($D251,[1]EDIF!$A$1:$F$3677,3,0),(IF($B251="INFRA",VLOOKUP($D251,[1]INFRA!$A$1:$F$1859,3,0),(IF($B251="SINAPI",VLOOKUP($D251,[1]SINAPI!$A$1:$G$9552,3,0),(IF($B251="CDHU",VLOOKUP($D251,[1]CDHU!$A$1:$G$5122,3,0),(IF($B251="SIEC",VLOOKUP($D251,[1]SIEC!$A$1:$F$5304,3,0),(IF($B251="DER",VLOOKUP($D251,[1]DER!$A$1:$F$2075,3,0),(IF($B251="FDE",VLOOKUP($D251,[1]FDE!$A$1:$F$3289,3,0),(IF($B251="SICRO",VLOOKUP($D251,[1]SICRO!$A$1:$E$7371,3,0)))))))))))))))))</f>
        <v>M2</v>
      </c>
      <c r="G251" s="89">
        <v>3.72</v>
      </c>
      <c r="H251" s="127"/>
      <c r="I251" s="128">
        <f t="shared" si="4"/>
        <v>0</v>
      </c>
    </row>
    <row r="252" spans="2:9" ht="25.5" x14ac:dyDescent="0.2">
      <c r="B252" s="115" t="s">
        <v>9</v>
      </c>
      <c r="C252" s="78" t="e">
        <f>#REF!</f>
        <v>#REF!</v>
      </c>
      <c r="D252" s="122">
        <f>Resumo!B233</f>
        <v>10060035</v>
      </c>
      <c r="E252" s="50" t="str">
        <f>UPPER(IF($B252="EDIF",VLOOKUP($D252,[1]EDIF!$A$1:$F$3677,2,0),(IF($B252="INFRA",VLOOKUP($D252,[1]INFRA!$A$1:$F$1859,2,0),(IF($B252="SINAPI",VLOOKUP($D252,[1]SINAPI!$A$1:$G$9552,2,0),(IF($B252="CDHU",VLOOKUP($D252,[1]CDHU!$A$1:$G$5122,2,0),(IF($B252="SIEC",VLOOKUP($D252,[1]SIEC!$A$1:$F$5304,2,0),(IF($B252="DER",VLOOKUP($D252,[1]DER!$A$1:$F$3075,2,0),(IF($B252="FDE",VLOOKUP($D252,[1]FDE!$A$1:$F$3289,2,0),(IF($B252="SICRO",VLOOKUP($D252,[1]SICRO!$A$1:$E$7371,2,0)))))))))))))))))</f>
        <v>RETIRADA DE APARELHOS SANITÁRIOS, INCLUSIVE ACESSÓRIOS</v>
      </c>
      <c r="F252" s="46" t="str">
        <f>UPPER(IF($B252="EDIF",VLOOKUP($D252,[1]EDIF!$A$1:$F$3677,3,0),(IF($B252="INFRA",VLOOKUP($D252,[1]INFRA!$A$1:$F$1859,3,0),(IF($B252="SINAPI",VLOOKUP($D252,[1]SINAPI!$A$1:$G$9552,3,0),(IF($B252="CDHU",VLOOKUP($D252,[1]CDHU!$A$1:$G$5122,3,0),(IF($B252="SIEC",VLOOKUP($D252,[1]SIEC!$A$1:$F$5304,3,0),(IF($B252="DER",VLOOKUP($D252,[1]DER!$A$1:$F$2075,3,0),(IF($B252="FDE",VLOOKUP($D252,[1]FDE!$A$1:$F$3289,3,0),(IF($B252="SICRO",VLOOKUP($D252,[1]SICRO!$A$1:$E$7371,3,0)))))))))))))))))</f>
        <v>UN</v>
      </c>
      <c r="G252" s="89">
        <v>2</v>
      </c>
      <c r="H252" s="127"/>
      <c r="I252" s="128">
        <f t="shared" si="4"/>
        <v>0</v>
      </c>
    </row>
    <row r="253" spans="2:9" ht="25.5" x14ac:dyDescent="0.2">
      <c r="B253" s="115" t="s">
        <v>9</v>
      </c>
      <c r="C253" s="78" t="e">
        <f>#REF!</f>
        <v>#REF!</v>
      </c>
      <c r="D253" s="122">
        <f>Resumo!B234</f>
        <v>11050005</v>
      </c>
      <c r="E253" s="50" t="str">
        <f>UPPER(IF($B253="EDIF",VLOOKUP($D253,[1]EDIF!$A$1:$F$3677,2,0),(IF($B253="INFRA",VLOOKUP($D253,[1]INFRA!$A$1:$F$1859,2,0),(IF($B253="SINAPI",VLOOKUP($D253,[1]SINAPI!$A$1:$G$9552,2,0),(IF($B253="CDHU",VLOOKUP($D253,[1]CDHU!$A$1:$G$5122,2,0),(IF($B253="SIEC",VLOOKUP($D253,[1]SIEC!$A$1:$F$5304,2,0),(IF($B253="DER",VLOOKUP($D253,[1]DER!$A$1:$F$3075,2,0),(IF($B253="FDE",VLOOKUP($D253,[1]FDE!$A$1:$F$3289,2,0),(IF($B253="SICRO",VLOOKUP($D253,[1]SICRO!$A$1:$E$7371,2,0)))))))))))))))))</f>
        <v>DEMOLIÇÃO DE REVESTIMENTO CERÂMICO OU SIMILAR</v>
      </c>
      <c r="F253" s="46" t="str">
        <f>UPPER(IF($B253="EDIF",VLOOKUP($D253,[1]EDIF!$A$1:$F$3677,3,0),(IF($B253="INFRA",VLOOKUP($D253,[1]INFRA!$A$1:$F$1859,3,0),(IF($B253="SINAPI",VLOOKUP($D253,[1]SINAPI!$A$1:$G$9552,3,0),(IF($B253="CDHU",VLOOKUP($D253,[1]CDHU!$A$1:$G$5122,3,0),(IF($B253="SIEC",VLOOKUP($D253,[1]SIEC!$A$1:$F$5304,3,0),(IF($B253="DER",VLOOKUP($D253,[1]DER!$A$1:$F$2075,3,0),(IF($B253="FDE",VLOOKUP($D253,[1]FDE!$A$1:$F$3289,3,0),(IF($B253="SICRO",VLOOKUP($D253,[1]SICRO!$A$1:$E$7371,3,0)))))))))))))))))</f>
        <v>M2</v>
      </c>
      <c r="G253" s="89">
        <v>25.14</v>
      </c>
      <c r="H253" s="127"/>
      <c r="I253" s="128">
        <f t="shared" si="4"/>
        <v>0</v>
      </c>
    </row>
    <row r="254" spans="2:9" s="12" customFormat="1" ht="19.5" customHeight="1" x14ac:dyDescent="0.2">
      <c r="C254" s="134"/>
      <c r="D254" s="120"/>
      <c r="E254" s="120"/>
      <c r="F254" s="120"/>
      <c r="G254" s="121"/>
      <c r="H254" s="129"/>
      <c r="I254" s="130">
        <f>SUM(I244:I253)</f>
        <v>0</v>
      </c>
    </row>
    <row r="255" spans="2:9" s="12" customFormat="1" ht="19.5" customHeight="1" x14ac:dyDescent="0.2">
      <c r="B255" s="115"/>
      <c r="C255" s="85"/>
      <c r="D255" s="86"/>
      <c r="E255" s="116" t="str">
        <f>Resumo!C235</f>
        <v>3.2 - IMPERMEABILIZAÇÃO</v>
      </c>
      <c r="F255" s="86"/>
      <c r="G255" s="88"/>
      <c r="H255" s="131"/>
      <c r="I255" s="132"/>
    </row>
    <row r="256" spans="2:9" ht="25.5" x14ac:dyDescent="0.2">
      <c r="B256" s="115" t="s">
        <v>9</v>
      </c>
      <c r="C256" s="78" t="e">
        <f>#REF!</f>
        <v>#REF!</v>
      </c>
      <c r="D256" s="122">
        <f>Resumo!B236</f>
        <v>5001040</v>
      </c>
      <c r="E256" s="50" t="str">
        <f>UPPER(IF($B256="EDIF",VLOOKUP($D256,[1]EDIF!$A$1:$F$3677,2,0),(IF($B256="INFRA",VLOOKUP($D256,[1]INFRA!$A$1:$F$1859,2,0),(IF($B256="SINAPI",VLOOKUP($D256,[1]SINAPI!$A$1:$G$9552,2,0),(IF($B256="CDHU",VLOOKUP($D256,[1]CDHU!$A$1:$G$5122,2,0),(IF($B256="SIEC",VLOOKUP($D256,[1]SIEC!$A$1:$F$5304,2,0),(IF($B256="DER",VLOOKUP($D256,[1]DER!$A$1:$F$3075,2,0),(IF($B256="FDE",VLOOKUP($D256,[1]FDE!$A$1:$F$3289,2,0),(IF($B256="SICRO",VLOOKUP($D256,[1]SICRO!$A$1:$E$7371,2,0)))))))))))))))))</f>
        <v>REGULARIZAÇÃO COM ARGAMASSA DE CIMENTO E AREIA - TRAÇO 1:3, ESPESSURA MÉDIA 30MM</v>
      </c>
      <c r="F256" s="46" t="str">
        <f>UPPER(IF($B256="EDIF",VLOOKUP($D256,[1]EDIF!$A$1:$F$3677,3,0),(IF($B256="INFRA",VLOOKUP($D256,[1]INFRA!$A$1:$F$1859,3,0),(IF($B256="SINAPI",VLOOKUP($D256,[1]SINAPI!$A$1:$G$9552,3,0),(IF($B256="CDHU",VLOOKUP($D256,[1]CDHU!$A$1:$G$5122,3,0),(IF($B256="SIEC",VLOOKUP($D256,[1]SIEC!$A$1:$F$5304,3,0),(IF($B256="DER",VLOOKUP($D256,[1]DER!$A$1:$F$2075,3,0),(IF($B256="FDE",VLOOKUP($D256,[1]FDE!$A$1:$F$3289,3,0),(IF($B256="SICRO",VLOOKUP($D256,[1]SICRO!$A$1:$E$7371,3,0)))))))))))))))))</f>
        <v>M2</v>
      </c>
      <c r="G256" s="89">
        <v>4.5999999999999996</v>
      </c>
      <c r="H256" s="127"/>
      <c r="I256" s="128">
        <f t="shared" si="4"/>
        <v>0</v>
      </c>
    </row>
    <row r="257" spans="2:9" ht="25.5" x14ac:dyDescent="0.2">
      <c r="B257" s="115" t="s">
        <v>9</v>
      </c>
      <c r="C257" s="78" t="e">
        <f>#REF!</f>
        <v>#REF!</v>
      </c>
      <c r="D257" s="122">
        <f>Resumo!B237</f>
        <v>5001047</v>
      </c>
      <c r="E257" s="50" t="str">
        <f>UPPER(IF($B257="EDIF",VLOOKUP($D257,[1]EDIF!$A$1:$F$3677,2,0),(IF($B257="INFRA",VLOOKUP($D257,[1]INFRA!$A$1:$F$1859,2,0),(IF($B257="SINAPI",VLOOKUP($D257,[1]SINAPI!$A$1:$G$9552,2,0),(IF($B257="CDHU",VLOOKUP($D257,[1]CDHU!$A$1:$G$5122,2,0),(IF($B257="SIEC",VLOOKUP($D257,[1]SIEC!$A$1:$F$5304,2,0),(IF($B257="DER",VLOOKUP($D257,[1]DER!$A$1:$F$3075,2,0),(IF($B257="FDE",VLOOKUP($D257,[1]FDE!$A$1:$F$3289,2,0),(IF($B257="SICRO",VLOOKUP($D257,[1]SICRO!$A$1:$E$7371,2,0)))))))))))))))))</f>
        <v>PROTEÇÃO MECÂNICA COM ARGAMASSA DE CIMENTO E AREIA - TRAÇO 1:7, ESPESSURA MÉDIA 30MM</v>
      </c>
      <c r="F257" s="46" t="str">
        <f>UPPER(IF($B257="EDIF",VLOOKUP($D257,[1]EDIF!$A$1:$F$3677,3,0),(IF($B257="INFRA",VLOOKUP($D257,[1]INFRA!$A$1:$F$1859,3,0),(IF($B257="SINAPI",VLOOKUP($D257,[1]SINAPI!$A$1:$G$9552,3,0),(IF($B257="CDHU",VLOOKUP($D257,[1]CDHU!$A$1:$G$5122,3,0),(IF($B257="SIEC",VLOOKUP($D257,[1]SIEC!$A$1:$F$5304,3,0),(IF($B257="DER",VLOOKUP($D257,[1]DER!$A$1:$F$2075,3,0),(IF($B257="FDE",VLOOKUP($D257,[1]FDE!$A$1:$F$3289,3,0),(IF($B257="SICRO",VLOOKUP($D257,[1]SICRO!$A$1:$E$7371,3,0)))))))))))))))))</f>
        <v>M2</v>
      </c>
      <c r="G257" s="89">
        <v>4.5999999999999996</v>
      </c>
      <c r="H257" s="127"/>
      <c r="I257" s="128">
        <f t="shared" si="4"/>
        <v>0</v>
      </c>
    </row>
    <row r="258" spans="2:9" ht="25.5" x14ac:dyDescent="0.2">
      <c r="B258" s="115" t="s">
        <v>9</v>
      </c>
      <c r="C258" s="78" t="e">
        <f>#REF!</f>
        <v>#REF!</v>
      </c>
      <c r="D258" s="122">
        <f>Resumo!B238</f>
        <v>5001043</v>
      </c>
      <c r="E258" s="50" t="str">
        <f>UPPER(IF($B258="EDIF",VLOOKUP($D258,[1]EDIF!$A$1:$F$3677,2,0),(IF($B258="INFRA",VLOOKUP($D258,[1]INFRA!$A$1:$F$1859,2,0),(IF($B258="SINAPI",VLOOKUP($D258,[1]SINAPI!$A$1:$G$9552,2,0),(IF($B258="CDHU",VLOOKUP($D258,[1]CDHU!$A$1:$G$5122,2,0),(IF($B258="SIEC",VLOOKUP($D258,[1]SIEC!$A$1:$F$5304,2,0),(IF($B258="DER",VLOOKUP($D258,[1]DER!$A$1:$F$3075,2,0),(IF($B258="FDE",VLOOKUP($D258,[1]FDE!$A$1:$F$3289,2,0),(IF($B258="SICRO",VLOOKUP($D258,[1]SICRO!$A$1:$E$7371,2,0)))))))))))))))))</f>
        <v>PINTURA PROTETORA COM TINTA BETUMINOSA (PARA  ARGAMASSA IMPERMEÁVEL) - 2 DEMÃOS</v>
      </c>
      <c r="F258" s="46" t="str">
        <f>UPPER(IF($B258="EDIF",VLOOKUP($D258,[1]EDIF!$A$1:$F$3677,3,0),(IF($B258="INFRA",VLOOKUP($D258,[1]INFRA!$A$1:$F$1859,3,0),(IF($B258="SINAPI",VLOOKUP($D258,[1]SINAPI!$A$1:$G$9552,3,0),(IF($B258="CDHU",VLOOKUP($D258,[1]CDHU!$A$1:$G$5122,3,0),(IF($B258="SIEC",VLOOKUP($D258,[1]SIEC!$A$1:$F$5304,3,0),(IF($B258="DER",VLOOKUP($D258,[1]DER!$A$1:$F$2075,3,0),(IF($B258="FDE",VLOOKUP($D258,[1]FDE!$A$1:$F$3289,3,0),(IF($B258="SICRO",VLOOKUP($D258,[1]SICRO!$A$1:$E$7371,3,0)))))))))))))))))</f>
        <v>M2</v>
      </c>
      <c r="G258" s="89">
        <v>4.5999999999999996</v>
      </c>
      <c r="H258" s="127"/>
      <c r="I258" s="128">
        <f t="shared" si="4"/>
        <v>0</v>
      </c>
    </row>
    <row r="259" spans="2:9" s="12" customFormat="1" ht="19.5" customHeight="1" x14ac:dyDescent="0.2">
      <c r="C259" s="134"/>
      <c r="D259" s="120"/>
      <c r="E259" s="120"/>
      <c r="F259" s="120"/>
      <c r="G259" s="121"/>
      <c r="H259" s="129"/>
      <c r="I259" s="130">
        <f>SUM(I255:I258)</f>
        <v>0</v>
      </c>
    </row>
    <row r="260" spans="2:9" s="12" customFormat="1" ht="19.5" customHeight="1" x14ac:dyDescent="0.2">
      <c r="B260" s="115"/>
      <c r="C260" s="85"/>
      <c r="D260" s="86"/>
      <c r="E260" s="116" t="str">
        <f>Resumo!C239</f>
        <v>3.3 - VEDOS</v>
      </c>
      <c r="F260" s="86"/>
      <c r="G260" s="88"/>
      <c r="H260" s="131"/>
      <c r="I260" s="132"/>
    </row>
    <row r="261" spans="2:9" ht="25.5" x14ac:dyDescent="0.2">
      <c r="B261" s="115" t="s">
        <v>9</v>
      </c>
      <c r="C261" s="78" t="e">
        <f>#REF!</f>
        <v>#REF!</v>
      </c>
      <c r="D261" s="122">
        <f>Resumo!B240</f>
        <v>4001041</v>
      </c>
      <c r="E261" s="50" t="str">
        <f>UPPER(IF($B261="EDIF",VLOOKUP($D261,[1]EDIF!$A$1:$F$3677,2,0),(IF($B261="INFRA",VLOOKUP($D261,[1]INFRA!$A$1:$F$1859,2,0),(IF($B261="SINAPI",VLOOKUP($D261,[1]SINAPI!$A$1:$G$9552,2,0),(IF($B261="CDHU",VLOOKUP($D261,[1]CDHU!$A$1:$G$5122,2,0),(IF($B261="SIEC",VLOOKUP($D261,[1]SIEC!$A$1:$F$5304,2,0),(IF($B261="DER",VLOOKUP($D261,[1]DER!$A$1:$F$3075,2,0),(IF($B261="FDE",VLOOKUP($D261,[1]FDE!$A$1:$F$3289,2,0),(IF($B261="SICRO",VLOOKUP($D261,[1]SICRO!$A$1:$E$7371,2,0)))))))))))))))))</f>
        <v>VB.01 - ALVENARIA EM BLOCOS DE CONCRETO 14 X 19 X 39CM</v>
      </c>
      <c r="F261" s="46" t="str">
        <f>UPPER(IF($B261="EDIF",VLOOKUP($D261,[1]EDIF!$A$1:$F$3677,3,0),(IF($B261="INFRA",VLOOKUP($D261,[1]INFRA!$A$1:$F$1859,3,0),(IF($B261="SINAPI",VLOOKUP($D261,[1]SINAPI!$A$1:$G$9552,3,0),(IF($B261="CDHU",VLOOKUP($D261,[1]CDHU!$A$1:$G$5122,3,0),(IF($B261="SIEC",VLOOKUP($D261,[1]SIEC!$A$1:$F$5304,3,0),(IF($B261="DER",VLOOKUP($D261,[1]DER!$A$1:$F$2075,3,0),(IF($B261="FDE",VLOOKUP($D261,[1]FDE!$A$1:$F$3289,3,0),(IF($B261="SICRO",VLOOKUP($D261,[1]SICRO!$A$1:$E$7371,3,0)))))))))))))))))</f>
        <v>M2</v>
      </c>
      <c r="G261" s="149">
        <v>6.44</v>
      </c>
      <c r="H261" s="150"/>
      <c r="I261" s="151">
        <f t="shared" si="4"/>
        <v>0</v>
      </c>
    </row>
    <row r="262" spans="2:9" s="12" customFormat="1" ht="19.5" customHeight="1" x14ac:dyDescent="0.2">
      <c r="C262" s="134"/>
      <c r="D262" s="120"/>
      <c r="E262" s="120"/>
      <c r="F262" s="120"/>
      <c r="G262" s="121"/>
      <c r="H262" s="129"/>
      <c r="I262" s="130">
        <f>SUM(I260:I261)</f>
        <v>0</v>
      </c>
    </row>
    <row r="263" spans="2:9" s="12" customFormat="1" ht="19.5" customHeight="1" x14ac:dyDescent="0.2">
      <c r="B263" s="115"/>
      <c r="C263" s="85"/>
      <c r="D263" s="86"/>
      <c r="E263" s="116" t="str">
        <f>Resumo!C241</f>
        <v>3.4 - ESQUADRIAS</v>
      </c>
      <c r="F263" s="86"/>
      <c r="G263" s="88"/>
      <c r="H263" s="131"/>
      <c r="I263" s="132"/>
    </row>
    <row r="264" spans="2:9" ht="25.5" x14ac:dyDescent="0.2">
      <c r="B264" s="115" t="s">
        <v>9</v>
      </c>
      <c r="C264" s="78" t="e">
        <f>#REF!</f>
        <v>#REF!</v>
      </c>
      <c r="D264" s="122">
        <f>Resumo!B242</f>
        <v>8001001</v>
      </c>
      <c r="E264" s="50" t="str">
        <f>UPPER(IF($B264="EDIF",VLOOKUP($D264,[1]EDIF!$A$1:$F$3677,2,0),(IF($B264="INFRA",VLOOKUP($D264,[1]INFRA!$A$1:$F$1859,2,0),(IF($B264="SINAPI",VLOOKUP($D264,[1]SINAPI!$A$1:$G$9552,2,0),(IF($B264="CDHU",VLOOKUP($D264,[1]CDHU!$A$1:$G$5122,2,0),(IF($B264="SIEC",VLOOKUP($D264,[1]SIEC!$A$1:$F$5304,2,0),(IF($B264="DER",VLOOKUP($D264,[1]DER!$A$1:$F$3075,2,0),(IF($B264="FDE",VLOOKUP($D264,[1]FDE!$A$1:$F$3289,2,0),(IF($B264="SICRO",VLOOKUP($D264,[1]SICRO!$A$1:$E$7371,2,0)))))))))))))))))</f>
        <v>PP.01 - PORTA EM FERRO PERFILADO, DUPLA ALMOFADADA - ABRIR, 1 FOLHA</v>
      </c>
      <c r="F264" s="46" t="str">
        <f>UPPER(IF($B264="EDIF",VLOOKUP($D264,[1]EDIF!$A$1:$F$3677,3,0),(IF($B264="INFRA",VLOOKUP($D264,[1]INFRA!$A$1:$F$1859,3,0),(IF($B264="SINAPI",VLOOKUP($D264,[1]SINAPI!$A$1:$G$9552,3,0),(IF($B264="CDHU",VLOOKUP($D264,[1]CDHU!$A$1:$G$5122,3,0),(IF($B264="SIEC",VLOOKUP($D264,[1]SIEC!$A$1:$F$5304,3,0),(IF($B264="DER",VLOOKUP($D264,[1]DER!$A$1:$F$2075,3,0),(IF($B264="FDE",VLOOKUP($D264,[1]FDE!$A$1:$F$3289,3,0),(IF($B264="SICRO",VLOOKUP($D264,[1]SICRO!$A$1:$E$7371,3,0)))))))))))))))))</f>
        <v>M2</v>
      </c>
      <c r="G264" s="89">
        <v>1.72</v>
      </c>
      <c r="H264" s="127"/>
      <c r="I264" s="128">
        <f t="shared" si="4"/>
        <v>0</v>
      </c>
    </row>
    <row r="265" spans="2:9" ht="38.25" x14ac:dyDescent="0.2">
      <c r="B265" s="115" t="s">
        <v>9</v>
      </c>
      <c r="C265" s="78" t="e">
        <f>#REF!</f>
        <v>#REF!</v>
      </c>
      <c r="D265" s="122">
        <f>Resumo!B243</f>
        <v>7002002</v>
      </c>
      <c r="E265" s="50" t="str">
        <f>UPPER(IF($B265="EDIF",VLOOKUP($D265,[1]EDIF!$A$1:$F$3677,2,0),(IF($B265="INFRA",VLOOKUP($D265,[1]INFRA!$A$1:$F$1859,2,0),(IF($B265="SINAPI",VLOOKUP($D265,[1]SINAPI!$A$1:$G$9552,2,0),(IF($B265="CDHU",VLOOKUP($D265,[1]CDHU!$A$1:$G$5122,2,0),(IF($B265="SIEC",VLOOKUP($D265,[1]SIEC!$A$1:$F$5304,2,0),(IF($B265="DER",VLOOKUP($D265,[1]DER!$A$1:$F$3075,2,0),(IF($B265="FDE",VLOOKUP($D265,[1]FDE!$A$1:$F$3289,2,0),(IF($B265="SICRO",VLOOKUP($D265,[1]SICRO!$A$1:$E$7371,2,0)))))))))))))))))</f>
        <v>CONJUNTO DE FECHADURA DE CILINDRO, 55MM, TRÁFEGO INTENSO, MAÇANETA EM ZAMAC, GUARNIÇÕES EM AÇO, ACABAMENTO CROMADO - PARA PORTA INTERNA OU EXTERNA</v>
      </c>
      <c r="F265" s="46" t="str">
        <f>UPPER(IF($B265="EDIF",VLOOKUP($D265,[1]EDIF!$A$1:$F$3677,3,0),(IF($B265="INFRA",VLOOKUP($D265,[1]INFRA!$A$1:$F$1859,3,0),(IF($B265="SINAPI",VLOOKUP($D265,[1]SINAPI!$A$1:$G$9552,3,0),(IF($B265="CDHU",VLOOKUP($D265,[1]CDHU!$A$1:$G$5122,3,0),(IF($B265="SIEC",VLOOKUP($D265,[1]SIEC!$A$1:$F$5304,3,0),(IF($B265="DER",VLOOKUP($D265,[1]DER!$A$1:$F$2075,3,0),(IF($B265="FDE",VLOOKUP($D265,[1]FDE!$A$1:$F$3289,3,0),(IF($B265="SICRO",VLOOKUP($D265,[1]SICRO!$A$1:$E$7371,3,0)))))))))))))))))</f>
        <v>UN</v>
      </c>
      <c r="G265" s="89">
        <v>1</v>
      </c>
      <c r="H265" s="127"/>
      <c r="I265" s="128">
        <f t="shared" si="4"/>
        <v>0</v>
      </c>
    </row>
    <row r="266" spans="2:9" ht="25.5" x14ac:dyDescent="0.2">
      <c r="B266" s="115" t="s">
        <v>9</v>
      </c>
      <c r="C266" s="78" t="e">
        <f>#REF!</f>
        <v>#REF!</v>
      </c>
      <c r="D266" s="122">
        <f>Resumo!B244</f>
        <v>14001003</v>
      </c>
      <c r="E266" s="50" t="str">
        <f>UPPER(IF($B266="EDIF",VLOOKUP($D266,[1]EDIF!$A$1:$F$3677,2,0),(IF($B266="INFRA",VLOOKUP($D266,[1]INFRA!$A$1:$F$1859,2,0),(IF($B266="SINAPI",VLOOKUP($D266,[1]SINAPI!$A$1:$G$9552,2,0),(IF($B266="CDHU",VLOOKUP($D266,[1]CDHU!$A$1:$G$5122,2,0),(IF($B266="SIEC",VLOOKUP($D266,[1]SIEC!$A$1:$F$5304,2,0),(IF($B266="DER",VLOOKUP($D266,[1]DER!$A$1:$F$3075,2,0),(IF($B266="FDE",VLOOKUP($D266,[1]FDE!$A$1:$F$3289,2,0),(IF($B266="SICRO",VLOOKUP($D266,[1]SICRO!$A$1:$E$7371,2,0)))))))))))))))))</f>
        <v>VIDRO LISO COMUM, TRANSPARENTE INCOLOR - ESPESSURA 4MM</v>
      </c>
      <c r="F266" s="46" t="str">
        <f>UPPER(IF($B266="EDIF",VLOOKUP($D266,[1]EDIF!$A$1:$F$3677,3,0),(IF($B266="INFRA",VLOOKUP($D266,[1]INFRA!$A$1:$F$1859,3,0),(IF($B266="SINAPI",VLOOKUP($D266,[1]SINAPI!$A$1:$G$9552,3,0),(IF($B266="CDHU",VLOOKUP($D266,[1]CDHU!$A$1:$G$5122,3,0),(IF($B266="SIEC",VLOOKUP($D266,[1]SIEC!$A$1:$F$5304,3,0),(IF($B266="DER",VLOOKUP($D266,[1]DER!$A$1:$F$2075,3,0),(IF($B266="FDE",VLOOKUP($D266,[1]FDE!$A$1:$F$3289,3,0),(IF($B266="SICRO",VLOOKUP($D266,[1]SICRO!$A$1:$E$7371,3,0)))))))))))))))))</f>
        <v>M2</v>
      </c>
      <c r="G266" s="89">
        <v>0.5</v>
      </c>
      <c r="H266" s="127"/>
      <c r="I266" s="128">
        <f t="shared" si="4"/>
        <v>0</v>
      </c>
    </row>
    <row r="267" spans="2:9" ht="25.5" x14ac:dyDescent="0.2">
      <c r="B267" s="115" t="s">
        <v>9</v>
      </c>
      <c r="C267" s="78" t="e">
        <f>#REF!</f>
        <v>#REF!</v>
      </c>
      <c r="D267" s="122">
        <f>Resumo!B245</f>
        <v>8002074</v>
      </c>
      <c r="E267" s="50" t="str">
        <f>UPPER(IF($B267="EDIF",VLOOKUP($D267,[1]EDIF!$A$1:$F$3677,2,0),(IF($B267="INFRA",VLOOKUP($D267,[1]INFRA!$A$1:$F$1859,2,0),(IF($B267="SINAPI",VLOOKUP($D267,[1]SINAPI!$A$1:$G$9552,2,0),(IF($B267="CDHU",VLOOKUP($D267,[1]CDHU!$A$1:$G$5122,2,0),(IF($B267="SIEC",VLOOKUP($D267,[1]SIEC!$A$1:$F$5304,2,0),(IF($B267="DER",VLOOKUP($D267,[1]DER!$A$1:$F$3075,2,0),(IF($B267="FDE",VLOOKUP($D267,[1]FDE!$A$1:$F$3289,2,0),(IF($B267="SICRO",VLOOKUP($D267,[1]SICRO!$A$1:$E$7371,2,0)))))))))))))))))</f>
        <v>EP.06 - GRADE DE PROTEÇÃO EM FERRO REDONDO</v>
      </c>
      <c r="F267" s="46" t="str">
        <f>UPPER(IF($B267="EDIF",VLOOKUP($D267,[1]EDIF!$A$1:$F$3677,3,0),(IF($B267="INFRA",VLOOKUP($D267,[1]INFRA!$A$1:$F$1859,3,0),(IF($B267="SINAPI",VLOOKUP($D267,[1]SINAPI!$A$1:$G$9552,3,0),(IF($B267="CDHU",VLOOKUP($D267,[1]CDHU!$A$1:$G$5122,3,0),(IF($B267="SIEC",VLOOKUP($D267,[1]SIEC!$A$1:$F$5304,3,0),(IF($B267="DER",VLOOKUP($D267,[1]DER!$A$1:$F$2075,3,0),(IF($B267="FDE",VLOOKUP($D267,[1]FDE!$A$1:$F$3289,3,0),(IF($B267="SICRO",VLOOKUP($D267,[1]SICRO!$A$1:$E$7371,3,0)))))))))))))))))</f>
        <v>M2</v>
      </c>
      <c r="G267" s="89">
        <v>2.2200000000000002</v>
      </c>
      <c r="H267" s="127"/>
      <c r="I267" s="128">
        <f t="shared" si="4"/>
        <v>0</v>
      </c>
    </row>
    <row r="268" spans="2:9" s="12" customFormat="1" ht="19.5" customHeight="1" x14ac:dyDescent="0.2">
      <c r="C268" s="134"/>
      <c r="D268" s="120"/>
      <c r="E268" s="120"/>
      <c r="F268" s="120"/>
      <c r="G268" s="121"/>
      <c r="H268" s="129"/>
      <c r="I268" s="130">
        <f>SUM(I263:I267)</f>
        <v>0</v>
      </c>
    </row>
    <row r="269" spans="2:9" s="12" customFormat="1" ht="19.5" customHeight="1" x14ac:dyDescent="0.2">
      <c r="B269" s="115"/>
      <c r="C269" s="85"/>
      <c r="D269" s="86"/>
      <c r="E269" s="116" t="str">
        <f>Resumo!C246</f>
        <v>3.5 - INSTALACOES ELETRICAS</v>
      </c>
      <c r="F269" s="86"/>
      <c r="G269" s="88"/>
      <c r="H269" s="131"/>
      <c r="I269" s="132"/>
    </row>
    <row r="270" spans="2:9" ht="25.5" x14ac:dyDescent="0.2">
      <c r="B270" s="115" t="s">
        <v>9</v>
      </c>
      <c r="C270" s="78" t="e">
        <f>#REF!</f>
        <v>#REF!</v>
      </c>
      <c r="D270" s="122">
        <f>Resumo!B247</f>
        <v>9001059</v>
      </c>
      <c r="E270" s="50" t="str">
        <f>UPPER(IF($B270="EDIF",VLOOKUP($D270,[1]EDIF!$A$1:$F$3677,2,0),(IF($B270="INFRA",VLOOKUP($D270,[1]INFRA!$A$1:$F$1859,2,0),(IF($B270="SINAPI",VLOOKUP($D270,[1]SINAPI!$A$1:$G$9552,2,0),(IF($B270="CDHU",VLOOKUP($D270,[1]CDHU!$A$1:$G$5122,2,0),(IF($B270="SIEC",VLOOKUP($D270,[1]SIEC!$A$1:$F$5304,2,0),(IF($B270="DER",VLOOKUP($D270,[1]DER!$A$1:$F$3075,2,0),(IF($B270="FDE",VLOOKUP($D270,[1]FDE!$A$1:$F$3289,2,0),(IF($B270="SICRO",VLOOKUP($D270,[1]SICRO!$A$1:$E$7371,2,0)))))))))))))))))</f>
        <v>LD.09 - ENTRADA AÉREA DE ENERGIA E TELEFONE - 48 À 54KVA</v>
      </c>
      <c r="F270" s="46" t="str">
        <f>UPPER(IF($B270="EDIF",VLOOKUP($D270,[1]EDIF!$A$1:$F$3677,3,0),(IF($B270="INFRA",VLOOKUP($D270,[1]INFRA!$A$1:$F$1859,3,0),(IF($B270="SINAPI",VLOOKUP($D270,[1]SINAPI!$A$1:$G$9552,3,0),(IF($B270="CDHU",VLOOKUP($D270,[1]CDHU!$A$1:$G$5122,3,0),(IF($B270="SIEC",VLOOKUP($D270,[1]SIEC!$A$1:$F$5304,3,0),(IF($B270="DER",VLOOKUP($D270,[1]DER!$A$1:$F$2075,3,0),(IF($B270="FDE",VLOOKUP($D270,[1]FDE!$A$1:$F$3289,3,0),(IF($B270="SICRO",VLOOKUP($D270,[1]SICRO!$A$1:$E$7371,3,0)))))))))))))))))</f>
        <v>UN</v>
      </c>
      <c r="G270" s="89">
        <v>1</v>
      </c>
      <c r="H270" s="127"/>
      <c r="I270" s="128">
        <f t="shared" si="4"/>
        <v>0</v>
      </c>
    </row>
    <row r="271" spans="2:9" ht="25.5" x14ac:dyDescent="0.2">
      <c r="B271" s="115" t="s">
        <v>9</v>
      </c>
      <c r="C271" s="78" t="e">
        <f>#REF!</f>
        <v>#REF!</v>
      </c>
      <c r="D271" s="122">
        <f>Resumo!B248</f>
        <v>9002009</v>
      </c>
      <c r="E271" s="50" t="str">
        <f>UPPER(IF($B271="EDIF",VLOOKUP($D271,[1]EDIF!$A$1:$F$3677,2,0),(IF($B271="INFRA",VLOOKUP($D271,[1]INFRA!$A$1:$F$1859,2,0),(IF($B271="SINAPI",VLOOKUP($D271,[1]SINAPI!$A$1:$G$9552,2,0),(IF($B271="CDHU",VLOOKUP($D271,[1]CDHU!$A$1:$G$5122,2,0),(IF($B271="SIEC",VLOOKUP($D271,[1]SIEC!$A$1:$F$5304,2,0),(IF($B271="DER",VLOOKUP($D271,[1]DER!$A$1:$F$3075,2,0),(IF($B271="FDE",VLOOKUP($D271,[1]FDE!$A$1:$F$3289,2,0),(IF($B271="SICRO",VLOOKUP($D271,[1]SICRO!$A$1:$E$7371,2,0)))))))))))))))))</f>
        <v>ELETRODUTO DE PVC RÍGIDO, ROSCÁVEL - 110MM (4")</v>
      </c>
      <c r="F271" s="46" t="str">
        <f>UPPER(IF($B271="EDIF",VLOOKUP($D271,[1]EDIF!$A$1:$F$3677,3,0),(IF($B271="INFRA",VLOOKUP($D271,[1]INFRA!$A$1:$F$1859,3,0),(IF($B271="SINAPI",VLOOKUP($D271,[1]SINAPI!$A$1:$G$9552,3,0),(IF($B271="CDHU",VLOOKUP($D271,[1]CDHU!$A$1:$G$5122,3,0),(IF($B271="SIEC",VLOOKUP($D271,[1]SIEC!$A$1:$F$5304,3,0),(IF($B271="DER",VLOOKUP($D271,[1]DER!$A$1:$F$2075,3,0),(IF($B271="FDE",VLOOKUP($D271,[1]FDE!$A$1:$F$3289,3,0),(IF($B271="SICRO",VLOOKUP($D271,[1]SICRO!$A$1:$E$7371,3,0)))))))))))))))))</f>
        <v>M</v>
      </c>
      <c r="G271" s="89">
        <v>28</v>
      </c>
      <c r="H271" s="127"/>
      <c r="I271" s="128">
        <f t="shared" si="4"/>
        <v>0</v>
      </c>
    </row>
    <row r="272" spans="2:9" ht="25.5" x14ac:dyDescent="0.2">
      <c r="B272" s="115" t="s">
        <v>9</v>
      </c>
      <c r="C272" s="78" t="e">
        <f>#REF!</f>
        <v>#REF!</v>
      </c>
      <c r="D272" s="122">
        <f>Resumo!B249</f>
        <v>9002098</v>
      </c>
      <c r="E272" s="50" t="str">
        <f>UPPER(IF($B272="EDIF",VLOOKUP($D272,[1]EDIF!$A$1:$F$3677,2,0),(IF($B272="INFRA",VLOOKUP($D272,[1]INFRA!$A$1:$F$1859,2,0),(IF($B272="SINAPI",VLOOKUP($D272,[1]SINAPI!$A$1:$G$9552,2,0),(IF($B272="CDHU",VLOOKUP($D272,[1]CDHU!$A$1:$G$5122,2,0),(IF($B272="SIEC",VLOOKUP($D272,[1]SIEC!$A$1:$F$5304,2,0),(IF($B272="DER",VLOOKUP($D272,[1]DER!$A$1:$F$3075,2,0),(IF($B272="FDE",VLOOKUP($D272,[1]FDE!$A$1:$F$3289,2,0),(IF($B272="SICRO",VLOOKUP($D272,[1]SICRO!$A$1:$E$7371,2,0)))))))))))))))))</f>
        <v>ENVELOPAMENTO DE ELETRODUTO ENTERRADO, COM CONCRETO</v>
      </c>
      <c r="F272" s="46" t="str">
        <f>UPPER(IF($B272="EDIF",VLOOKUP($D272,[1]EDIF!$A$1:$F$3677,3,0),(IF($B272="INFRA",VLOOKUP($D272,[1]INFRA!$A$1:$F$1859,3,0),(IF($B272="SINAPI",VLOOKUP($D272,[1]SINAPI!$A$1:$G$9552,3,0),(IF($B272="CDHU",VLOOKUP($D272,[1]CDHU!$A$1:$G$5122,3,0),(IF($B272="SIEC",VLOOKUP($D272,[1]SIEC!$A$1:$F$5304,3,0),(IF($B272="DER",VLOOKUP($D272,[1]DER!$A$1:$F$2075,3,0),(IF($B272="FDE",VLOOKUP($D272,[1]FDE!$A$1:$F$3289,3,0),(IF($B272="SICRO",VLOOKUP($D272,[1]SICRO!$A$1:$E$7371,3,0)))))))))))))))))</f>
        <v>M</v>
      </c>
      <c r="G272" s="89">
        <v>28</v>
      </c>
      <c r="H272" s="127"/>
      <c r="I272" s="128">
        <f t="shared" si="4"/>
        <v>0</v>
      </c>
    </row>
    <row r="273" spans="2:9" ht="25.5" x14ac:dyDescent="0.2">
      <c r="B273" s="115" t="s">
        <v>9</v>
      </c>
      <c r="C273" s="78" t="e">
        <f>#REF!</f>
        <v>#REF!</v>
      </c>
      <c r="D273" s="122">
        <f>Resumo!B250</f>
        <v>9003014</v>
      </c>
      <c r="E273" s="50" t="str">
        <f>UPPER(IF($B273="EDIF",VLOOKUP($D273,[1]EDIF!$A$1:$F$3677,2,0),(IF($B273="INFRA",VLOOKUP($D273,[1]INFRA!$A$1:$F$1859,2,0),(IF($B273="SINAPI",VLOOKUP($D273,[1]SINAPI!$A$1:$G$9552,2,0),(IF($B273="CDHU",VLOOKUP($D273,[1]CDHU!$A$1:$G$5122,2,0),(IF($B273="SIEC",VLOOKUP($D273,[1]SIEC!$A$1:$F$5304,2,0),(IF($B273="DER",VLOOKUP($D273,[1]DER!$A$1:$F$3075,2,0),(IF($B273="FDE",VLOOKUP($D273,[1]FDE!$A$1:$F$3289,2,0),(IF($B273="SICRO",VLOOKUP($D273,[1]SICRO!$A$1:$E$7371,2,0)))))))))))))))))</f>
        <v>CABO 95,00MM2 - ISOLAMENTO PARA 0,7KV - CLASSE 4 - FLEXÍVEL</v>
      </c>
      <c r="F273" s="46" t="str">
        <f>UPPER(IF($B273="EDIF",VLOOKUP($D273,[1]EDIF!$A$1:$F$3677,3,0),(IF($B273="INFRA",VLOOKUP($D273,[1]INFRA!$A$1:$F$1859,3,0),(IF($B273="SINAPI",VLOOKUP($D273,[1]SINAPI!$A$1:$G$9552,3,0),(IF($B273="CDHU",VLOOKUP($D273,[1]CDHU!$A$1:$G$5122,3,0),(IF($B273="SIEC",VLOOKUP($D273,[1]SIEC!$A$1:$F$5304,3,0),(IF($B273="DER",VLOOKUP($D273,[1]DER!$A$1:$F$2075,3,0),(IF($B273="FDE",VLOOKUP($D273,[1]FDE!$A$1:$F$3289,3,0),(IF($B273="SICRO",VLOOKUP($D273,[1]SICRO!$A$1:$E$7371,3,0)))))))))))))))))</f>
        <v>M</v>
      </c>
      <c r="G273" s="89">
        <v>28</v>
      </c>
      <c r="H273" s="127"/>
      <c r="I273" s="128">
        <f t="shared" si="4"/>
        <v>0</v>
      </c>
    </row>
    <row r="274" spans="2:9" ht="25.5" x14ac:dyDescent="0.2">
      <c r="B274" s="115" t="s">
        <v>9</v>
      </c>
      <c r="C274" s="78" t="e">
        <f>#REF!</f>
        <v>#REF!</v>
      </c>
      <c r="D274" s="122">
        <f>Resumo!B251</f>
        <v>9003015</v>
      </c>
      <c r="E274" s="50" t="str">
        <f>UPPER(IF($B274="EDIF",VLOOKUP($D274,[1]EDIF!$A$1:$F$3677,2,0),(IF($B274="INFRA",VLOOKUP($D274,[1]INFRA!$A$1:$F$1859,2,0),(IF($B274="SINAPI",VLOOKUP($D274,[1]SINAPI!$A$1:$G$9552,2,0),(IF($B274="CDHU",VLOOKUP($D274,[1]CDHU!$A$1:$G$5122,2,0),(IF($B274="SIEC",VLOOKUP($D274,[1]SIEC!$A$1:$F$5304,2,0),(IF($B274="DER",VLOOKUP($D274,[1]DER!$A$1:$F$3075,2,0),(IF($B274="FDE",VLOOKUP($D274,[1]FDE!$A$1:$F$3289,2,0),(IF($B274="SICRO",VLOOKUP($D274,[1]SICRO!$A$1:$E$7371,2,0)))))))))))))))))</f>
        <v>CABO 120,00MM2 - ISOLAMENTO PARA 0,7KV - CLASSE 4 - FLEXÍVEL</v>
      </c>
      <c r="F274" s="46" t="str">
        <f>UPPER(IF($B274="EDIF",VLOOKUP($D274,[1]EDIF!$A$1:$F$3677,3,0),(IF($B274="INFRA",VLOOKUP($D274,[1]INFRA!$A$1:$F$1859,3,0),(IF($B274="SINAPI",VLOOKUP($D274,[1]SINAPI!$A$1:$G$9552,3,0),(IF($B274="CDHU",VLOOKUP($D274,[1]CDHU!$A$1:$G$5122,3,0),(IF($B274="SIEC",VLOOKUP($D274,[1]SIEC!$A$1:$F$5304,3,0),(IF($B274="DER",VLOOKUP($D274,[1]DER!$A$1:$F$2075,3,0),(IF($B274="FDE",VLOOKUP($D274,[1]FDE!$A$1:$F$3289,3,0),(IF($B274="SICRO",VLOOKUP($D274,[1]SICRO!$A$1:$E$7371,3,0)))))))))))))))))</f>
        <v>M</v>
      </c>
      <c r="G274" s="89">
        <v>112</v>
      </c>
      <c r="H274" s="127"/>
      <c r="I274" s="128">
        <f t="shared" si="4"/>
        <v>0</v>
      </c>
    </row>
    <row r="275" spans="2:9" s="12" customFormat="1" ht="19.5" customHeight="1" x14ac:dyDescent="0.2">
      <c r="C275" s="134"/>
      <c r="D275" s="120"/>
      <c r="E275" s="120"/>
      <c r="F275" s="120"/>
      <c r="G275" s="121"/>
      <c r="H275" s="129"/>
      <c r="I275" s="130">
        <f>SUM(I269:I274)</f>
        <v>0</v>
      </c>
    </row>
    <row r="276" spans="2:9" s="12" customFormat="1" ht="19.5" customHeight="1" x14ac:dyDescent="0.2">
      <c r="B276" s="115"/>
      <c r="C276" s="85"/>
      <c r="D276" s="86"/>
      <c r="E276" s="116" t="str">
        <f>Resumo!C252</f>
        <v>3.6 - INST.HIDRO-SANITARIAS</v>
      </c>
      <c r="F276" s="86"/>
      <c r="G276" s="88"/>
      <c r="H276" s="131"/>
      <c r="I276" s="132"/>
    </row>
    <row r="277" spans="2:9" ht="25.5" x14ac:dyDescent="0.2">
      <c r="B277" s="115" t="s">
        <v>9</v>
      </c>
      <c r="C277" s="78" t="e">
        <f>#REF!</f>
        <v>#REF!</v>
      </c>
      <c r="D277" s="122">
        <f>Resumo!B253</f>
        <v>10001002</v>
      </c>
      <c r="E277" s="50" t="str">
        <f>UPPER(IF($B277="EDIF",VLOOKUP($D277,[1]EDIF!$A$1:$F$3677,2,0),(IF($B277="INFRA",VLOOKUP($D277,[1]INFRA!$A$1:$F$1859,2,0),(IF($B277="SINAPI",VLOOKUP($D277,[1]SINAPI!$A$1:$G$9552,2,0),(IF($B277="CDHU",VLOOKUP($D277,[1]CDHU!$A$1:$G$5122,2,0),(IF($B277="SIEC",VLOOKUP($D277,[1]SIEC!$A$1:$F$5304,2,0),(IF($B277="DER",VLOOKUP($D277,[1]DER!$A$1:$F$3075,2,0),(IF($B277="FDE",VLOOKUP($D277,[1]FDE!$A$1:$F$3289,2,0),(IF($B277="SICRO",VLOOKUP($D277,[1]SICRO!$A$1:$E$7371,2,0)))))))))))))))))</f>
        <v>HD.02 - CAVALETE DE ENTRADA - 1"</v>
      </c>
      <c r="F277" s="46" t="str">
        <f>UPPER(IF($B277="EDIF",VLOOKUP($D277,[1]EDIF!$A$1:$F$3677,3,0),(IF($B277="INFRA",VLOOKUP($D277,[1]INFRA!$A$1:$F$1859,3,0),(IF($B277="SINAPI",VLOOKUP($D277,[1]SINAPI!$A$1:$G$9552,3,0),(IF($B277="CDHU",VLOOKUP($D277,[1]CDHU!$A$1:$G$5122,3,0),(IF($B277="SIEC",VLOOKUP($D277,[1]SIEC!$A$1:$F$5304,3,0),(IF($B277="DER",VLOOKUP($D277,[1]DER!$A$1:$F$2075,3,0),(IF($B277="FDE",VLOOKUP($D277,[1]FDE!$A$1:$F$3289,3,0),(IF($B277="SICRO",VLOOKUP($D277,[1]SICRO!$A$1:$E$7371,3,0)))))))))))))))))</f>
        <v>UN</v>
      </c>
      <c r="G277" s="89">
        <v>1</v>
      </c>
      <c r="H277" s="127"/>
      <c r="I277" s="128">
        <f t="shared" si="4"/>
        <v>0</v>
      </c>
    </row>
    <row r="278" spans="2:9" ht="25.5" x14ac:dyDescent="0.2">
      <c r="B278" s="115" t="s">
        <v>9</v>
      </c>
      <c r="C278" s="78" t="e">
        <f>#REF!</f>
        <v>#REF!</v>
      </c>
      <c r="D278" s="122">
        <f>Resumo!B254</f>
        <v>10001019</v>
      </c>
      <c r="E278" s="50" t="str">
        <f>UPPER(IF($B278="EDIF",VLOOKUP($D278,[1]EDIF!$A$1:$F$3677,2,0),(IF($B278="INFRA",VLOOKUP($D278,[1]INFRA!$A$1:$F$1859,2,0),(IF($B278="SINAPI",VLOOKUP($D278,[1]SINAPI!$A$1:$G$9552,2,0),(IF($B278="CDHU",VLOOKUP($D278,[1]CDHU!$A$1:$G$5122,2,0),(IF($B278="SIEC",VLOOKUP($D278,[1]SIEC!$A$1:$F$5304,2,0),(IF($B278="DER",VLOOKUP($D278,[1]DER!$A$1:$F$3075,2,0),(IF($B278="FDE",VLOOKUP($D278,[1]FDE!$A$1:$F$3289,2,0),(IF($B278="SICRO",VLOOKUP($D278,[1]SICRO!$A$1:$E$7371,2,0)))))))))))))))))</f>
        <v>HV.09 - ABRIGO PARA CAVALETE ENTRADA, D=3/4" OU 1" EM ALVENARIA REVESTIDA</v>
      </c>
      <c r="F278" s="46" t="str">
        <f>UPPER(IF($B278="EDIF",VLOOKUP($D278,[1]EDIF!$A$1:$F$3677,3,0),(IF($B278="INFRA",VLOOKUP($D278,[1]INFRA!$A$1:$F$1859,3,0),(IF($B278="SINAPI",VLOOKUP($D278,[1]SINAPI!$A$1:$G$9552,3,0),(IF($B278="CDHU",VLOOKUP($D278,[1]CDHU!$A$1:$G$5122,3,0),(IF($B278="SIEC",VLOOKUP($D278,[1]SIEC!$A$1:$F$5304,3,0),(IF($B278="DER",VLOOKUP($D278,[1]DER!$A$1:$F$2075,3,0),(IF($B278="FDE",VLOOKUP($D278,[1]FDE!$A$1:$F$3289,3,0),(IF($B278="SICRO",VLOOKUP($D278,[1]SICRO!$A$1:$E$7371,3,0)))))))))))))))))</f>
        <v>UN</v>
      </c>
      <c r="G278" s="89">
        <v>1</v>
      </c>
      <c r="H278" s="127"/>
      <c r="I278" s="128">
        <f t="shared" si="4"/>
        <v>0</v>
      </c>
    </row>
    <row r="279" spans="2:9" ht="25.5" x14ac:dyDescent="0.2">
      <c r="B279" s="115" t="s">
        <v>9</v>
      </c>
      <c r="C279" s="78" t="e">
        <f>#REF!</f>
        <v>#REF!</v>
      </c>
      <c r="D279" s="122">
        <f>Resumo!B255</f>
        <v>10002062</v>
      </c>
      <c r="E279" s="50" t="str">
        <f>UPPER(IF($B279="EDIF",VLOOKUP($D279,[1]EDIF!$A$1:$F$3677,2,0),(IF($B279="INFRA",VLOOKUP($D279,[1]INFRA!$A$1:$F$1859,2,0),(IF($B279="SINAPI",VLOOKUP($D279,[1]SINAPI!$A$1:$G$9552,2,0),(IF($B279="CDHU",VLOOKUP($D279,[1]CDHU!$A$1:$G$5122,2,0),(IF($B279="SIEC",VLOOKUP($D279,[1]SIEC!$A$1:$F$5304,2,0),(IF($B279="DER",VLOOKUP($D279,[1]DER!$A$1:$F$3075,2,0),(IF($B279="FDE",VLOOKUP($D279,[1]FDE!$A$1:$F$3289,2,0),(IF($B279="SICRO",VLOOKUP($D279,[1]SICRO!$A$1:$E$7371,2,0)))))))))))))))))</f>
        <v>TUBO DE PVC RÍGIDO, SOLDÁVEL (LINHA ÁGUA) - 32MM (1")</v>
      </c>
      <c r="F279" s="46" t="str">
        <f>UPPER(IF($B279="EDIF",VLOOKUP($D279,[1]EDIF!$A$1:$F$3677,3,0),(IF($B279="INFRA",VLOOKUP($D279,[1]INFRA!$A$1:$F$1859,3,0),(IF($B279="SINAPI",VLOOKUP($D279,[1]SINAPI!$A$1:$G$9552,3,0),(IF($B279="CDHU",VLOOKUP($D279,[1]CDHU!$A$1:$G$5122,3,0),(IF($B279="SIEC",VLOOKUP($D279,[1]SIEC!$A$1:$F$5304,3,0),(IF($B279="DER",VLOOKUP($D279,[1]DER!$A$1:$F$2075,3,0),(IF($B279="FDE",VLOOKUP($D279,[1]FDE!$A$1:$F$3289,3,0),(IF($B279="SICRO",VLOOKUP($D279,[1]SICRO!$A$1:$E$7371,3,0)))))))))))))))))</f>
        <v>M</v>
      </c>
      <c r="G279" s="89">
        <v>67</v>
      </c>
      <c r="H279" s="127"/>
      <c r="I279" s="128">
        <f t="shared" si="4"/>
        <v>0</v>
      </c>
    </row>
    <row r="280" spans="2:9" ht="25.5" x14ac:dyDescent="0.2">
      <c r="B280" s="115" t="s">
        <v>9</v>
      </c>
      <c r="C280" s="78" t="e">
        <f>#REF!</f>
        <v>#REF!</v>
      </c>
      <c r="D280" s="122">
        <f>Resumo!B256</f>
        <v>10002082</v>
      </c>
      <c r="E280" s="50" t="str">
        <f>UPPER(IF($B280="EDIF",VLOOKUP($D280,[1]EDIF!$A$1:$F$3677,2,0),(IF($B280="INFRA",VLOOKUP($D280,[1]INFRA!$A$1:$F$1859,2,0),(IF($B280="SINAPI",VLOOKUP($D280,[1]SINAPI!$A$1:$G$9552,2,0),(IF($B280="CDHU",VLOOKUP($D280,[1]CDHU!$A$1:$G$5122,2,0),(IF($B280="SIEC",VLOOKUP($D280,[1]SIEC!$A$1:$F$5304,2,0),(IF($B280="DER",VLOOKUP($D280,[1]DER!$A$1:$F$3075,2,0),(IF($B280="FDE",VLOOKUP($D280,[1]FDE!$A$1:$F$3289,2,0),(IF($B280="SICRO",VLOOKUP($D280,[1]SICRO!$A$1:$E$7371,2,0)))))))))))))))))</f>
        <v>REGISTRO DE GAVETA, METAL AMARELO - 1"</v>
      </c>
      <c r="F280" s="46" t="str">
        <f>UPPER(IF($B280="EDIF",VLOOKUP($D280,[1]EDIF!$A$1:$F$3677,3,0),(IF($B280="INFRA",VLOOKUP($D280,[1]INFRA!$A$1:$F$1859,3,0),(IF($B280="SINAPI",VLOOKUP($D280,[1]SINAPI!$A$1:$G$9552,3,0),(IF($B280="CDHU",VLOOKUP($D280,[1]CDHU!$A$1:$G$5122,3,0),(IF($B280="SIEC",VLOOKUP($D280,[1]SIEC!$A$1:$F$5304,3,0),(IF($B280="DER",VLOOKUP($D280,[1]DER!$A$1:$F$2075,3,0),(IF($B280="FDE",VLOOKUP($D280,[1]FDE!$A$1:$F$3289,3,0),(IF($B280="SICRO",VLOOKUP($D280,[1]SICRO!$A$1:$E$7371,3,0)))))))))))))))))</f>
        <v>UN</v>
      </c>
      <c r="G280" s="89">
        <v>2</v>
      </c>
      <c r="H280" s="127"/>
      <c r="I280" s="128">
        <f t="shared" si="4"/>
        <v>0</v>
      </c>
    </row>
    <row r="281" spans="2:9" s="12" customFormat="1" ht="19.5" customHeight="1" x14ac:dyDescent="0.2">
      <c r="C281" s="134"/>
      <c r="D281" s="120"/>
      <c r="E281" s="120"/>
      <c r="F281" s="120"/>
      <c r="G281" s="121"/>
      <c r="H281" s="129"/>
      <c r="I281" s="130">
        <f>SUM(I276:I280)</f>
        <v>0</v>
      </c>
    </row>
    <row r="282" spans="2:9" s="12" customFormat="1" ht="19.5" customHeight="1" x14ac:dyDescent="0.2">
      <c r="B282" s="115"/>
      <c r="C282" s="85"/>
      <c r="D282" s="86"/>
      <c r="E282" s="116" t="str">
        <f>Resumo!C257</f>
        <v>3.7 - REVESTIMENTOS</v>
      </c>
      <c r="F282" s="86"/>
      <c r="G282" s="88"/>
      <c r="H282" s="131"/>
      <c r="I282" s="132"/>
    </row>
    <row r="283" spans="2:9" ht="25.5" x14ac:dyDescent="0.2">
      <c r="B283" s="115" t="s">
        <v>9</v>
      </c>
      <c r="C283" s="78" t="e">
        <f>#REF!</f>
        <v>#REF!</v>
      </c>
      <c r="D283" s="122">
        <f>Resumo!B258</f>
        <v>11002001</v>
      </c>
      <c r="E283" s="50" t="str">
        <f>UPPER(IF($B283="EDIF",VLOOKUP($D283,[1]EDIF!$A$1:$F$3677,2,0),(IF($B283="INFRA",VLOOKUP($D283,[1]INFRA!$A$1:$F$1859,2,0),(IF($B283="SINAPI",VLOOKUP($D283,[1]SINAPI!$A$1:$G$9552,2,0),(IF($B283="CDHU",VLOOKUP($D283,[1]CDHU!$A$1:$G$5122,2,0),(IF($B283="SIEC",VLOOKUP($D283,[1]SIEC!$A$1:$F$5304,2,0),(IF($B283="DER",VLOOKUP($D283,[1]DER!$A$1:$F$3075,2,0),(IF($B283="FDE",VLOOKUP($D283,[1]FDE!$A$1:$F$3289,2,0),(IF($B283="SICRO",VLOOKUP($D283,[1]SICRO!$A$1:$E$7371,2,0)))))))))))))))))</f>
        <v>CHAPISCO COMUM - ARGAMASSA DE CIMENTO E AREIA 1:3</v>
      </c>
      <c r="F283" s="46" t="str">
        <f>UPPER(IF($B283="EDIF",VLOOKUP($D283,[1]EDIF!$A$1:$F$3677,3,0),(IF($B283="INFRA",VLOOKUP($D283,[1]INFRA!$A$1:$F$1859,3,0),(IF($B283="SINAPI",VLOOKUP($D283,[1]SINAPI!$A$1:$G$9552,3,0),(IF($B283="CDHU",VLOOKUP($D283,[1]CDHU!$A$1:$G$5122,3,0),(IF($B283="SIEC",VLOOKUP($D283,[1]SIEC!$A$1:$F$5304,3,0),(IF($B283="DER",VLOOKUP($D283,[1]DER!$A$1:$F$2075,3,0),(IF($B283="FDE",VLOOKUP($D283,[1]FDE!$A$1:$F$3289,3,0),(IF($B283="SICRO",VLOOKUP($D283,[1]SICRO!$A$1:$E$7371,3,0)))))))))))))))))</f>
        <v>M2</v>
      </c>
      <c r="G283" s="89">
        <v>50.55</v>
      </c>
      <c r="H283" s="127"/>
      <c r="I283" s="128">
        <f t="shared" si="4"/>
        <v>0</v>
      </c>
    </row>
    <row r="284" spans="2:9" ht="25.5" x14ac:dyDescent="0.2">
      <c r="B284" s="115" t="s">
        <v>9</v>
      </c>
      <c r="C284" s="142" t="e">
        <f>#REF!</f>
        <v>#REF!</v>
      </c>
      <c r="D284" s="143">
        <f>Resumo!B259</f>
        <v>11002010</v>
      </c>
      <c r="E284" s="144" t="str">
        <f>UPPER(IF($B284="EDIF",VLOOKUP($D284,[1]EDIF!$A$1:$F$3677,2,0),(IF($B284="INFRA",VLOOKUP($D284,[1]INFRA!$A$1:$F$1859,2,0),(IF($B284="SINAPI",VLOOKUP($D284,[1]SINAPI!$A$1:$G$9552,2,0),(IF($B284="CDHU",VLOOKUP($D284,[1]CDHU!$A$1:$G$5122,2,0),(IF($B284="SIEC",VLOOKUP($D284,[1]SIEC!$A$1:$F$5304,2,0),(IF($B284="DER",VLOOKUP($D284,[1]DER!$A$1:$F$3075,2,0),(IF($B284="FDE",VLOOKUP($D284,[1]FDE!$A$1:$F$3289,2,0),(IF($B284="SICRO",VLOOKUP($D284,[1]SICRO!$A$1:$E$7371,2,0)))))))))))))))))</f>
        <v>EMBOÇO INTERNO - ARGAMASSA DE CIMENTO E AREIA 1:3</v>
      </c>
      <c r="F284" s="145" t="str">
        <f>UPPER(IF($B284="EDIF",VLOOKUP($D284,[1]EDIF!$A$1:$F$3677,3,0),(IF($B284="INFRA",VLOOKUP($D284,[1]INFRA!$A$1:$F$1859,3,0),(IF($B284="SINAPI",VLOOKUP($D284,[1]SINAPI!$A$1:$G$9552,3,0),(IF($B284="CDHU",VLOOKUP($D284,[1]CDHU!$A$1:$G$5122,3,0),(IF($B284="SIEC",VLOOKUP($D284,[1]SIEC!$A$1:$F$5304,3,0),(IF($B284="DER",VLOOKUP($D284,[1]DER!$A$1:$F$2075,3,0),(IF($B284="FDE",VLOOKUP($D284,[1]FDE!$A$1:$F$3289,3,0),(IF($B284="SICRO",VLOOKUP($D284,[1]SICRO!$A$1:$E$7371,3,0)))))))))))))))))</f>
        <v>M2</v>
      </c>
      <c r="G284" s="146">
        <v>22.62</v>
      </c>
      <c r="H284" s="147"/>
      <c r="I284" s="148">
        <f t="shared" ref="I284:I315" si="5">TRUNC(G284*H284,2)</f>
        <v>0</v>
      </c>
    </row>
    <row r="285" spans="2:9" ht="25.5" x14ac:dyDescent="0.2">
      <c r="B285" s="115" t="s">
        <v>9</v>
      </c>
      <c r="C285" s="78" t="e">
        <f>#REF!</f>
        <v>#REF!</v>
      </c>
      <c r="D285" s="122">
        <f>Resumo!B260</f>
        <v>11002029</v>
      </c>
      <c r="E285" s="50" t="str">
        <f>UPPER(IF($B285="EDIF",VLOOKUP($D285,[1]EDIF!$A$1:$F$3677,2,0),(IF($B285="INFRA",VLOOKUP($D285,[1]INFRA!$A$1:$F$1859,2,0),(IF($B285="SINAPI",VLOOKUP($D285,[1]SINAPI!$A$1:$G$9552,2,0),(IF($B285="CDHU",VLOOKUP($D285,[1]CDHU!$A$1:$G$5122,2,0),(IF($B285="SIEC",VLOOKUP($D285,[1]SIEC!$A$1:$F$5304,2,0),(IF($B285="DER",VLOOKUP($D285,[1]DER!$A$1:$F$3075,2,0),(IF($B285="FDE",VLOOKUP($D285,[1]FDE!$A$1:$F$3289,2,0),(IF($B285="SICRO",VLOOKUP($D285,[1]SICRO!$A$1:$E$7371,2,0)))))))))))))))))</f>
        <v>AZULEJOS, JUNTA AMARRAÇÃO OU A PRUMO - ASSENTES COM ARGAMASSA COLANTE</v>
      </c>
      <c r="F285" s="46" t="str">
        <f>UPPER(IF($B285="EDIF",VLOOKUP($D285,[1]EDIF!$A$1:$F$3677,3,0),(IF($B285="INFRA",VLOOKUP($D285,[1]INFRA!$A$1:$F$1859,3,0),(IF($B285="SINAPI",VLOOKUP($D285,[1]SINAPI!$A$1:$G$9552,3,0),(IF($B285="CDHU",VLOOKUP($D285,[1]CDHU!$A$1:$G$5122,3,0),(IF($B285="SIEC",VLOOKUP($D285,[1]SIEC!$A$1:$F$5304,3,0),(IF($B285="DER",VLOOKUP($D285,[1]DER!$A$1:$F$2075,3,0),(IF($B285="FDE",VLOOKUP($D285,[1]FDE!$A$1:$F$3289,3,0),(IF($B285="SICRO",VLOOKUP($D285,[1]SICRO!$A$1:$E$7371,3,0)))))))))))))))))</f>
        <v>M2</v>
      </c>
      <c r="G285" s="89">
        <v>22.62</v>
      </c>
      <c r="H285" s="127"/>
      <c r="I285" s="128">
        <f t="shared" si="5"/>
        <v>0</v>
      </c>
    </row>
    <row r="286" spans="2:9" ht="25.5" x14ac:dyDescent="0.2">
      <c r="B286" s="115" t="s">
        <v>9</v>
      </c>
      <c r="C286" s="78" t="e">
        <f>#REF!</f>
        <v>#REF!</v>
      </c>
      <c r="D286" s="122">
        <f>Resumo!B261</f>
        <v>11003010</v>
      </c>
      <c r="E286" s="50" t="str">
        <f>UPPER(IF($B286="EDIF",VLOOKUP($D286,[1]EDIF!$A$1:$F$3677,2,0),(IF($B286="INFRA",VLOOKUP($D286,[1]INFRA!$A$1:$F$1859,2,0),(IF($B286="SINAPI",VLOOKUP($D286,[1]SINAPI!$A$1:$G$9552,2,0),(IF($B286="CDHU",VLOOKUP($D286,[1]CDHU!$A$1:$G$5122,2,0),(IF($B286="SIEC",VLOOKUP($D286,[1]SIEC!$A$1:$F$5304,2,0),(IF($B286="DER",VLOOKUP($D286,[1]DER!$A$1:$F$3075,2,0),(IF($B286="FDE",VLOOKUP($D286,[1]FDE!$A$1:$F$3289,2,0),(IF($B286="SICRO",VLOOKUP($D286,[1]SICRO!$A$1:$E$7371,2,0)))))))))))))))))</f>
        <v>EMBOÇO EXTERNO - ARGAMASSA DE CIMENTO E AREIA 1:3</v>
      </c>
      <c r="F286" s="46" t="str">
        <f>UPPER(IF($B286="EDIF",VLOOKUP($D286,[1]EDIF!$A$1:$F$3677,3,0),(IF($B286="INFRA",VLOOKUP($D286,[1]INFRA!$A$1:$F$1859,3,0),(IF($B286="SINAPI",VLOOKUP($D286,[1]SINAPI!$A$1:$G$9552,3,0),(IF($B286="CDHU",VLOOKUP($D286,[1]CDHU!$A$1:$G$5122,3,0),(IF($B286="SIEC",VLOOKUP($D286,[1]SIEC!$A$1:$F$5304,3,0),(IF($B286="DER",VLOOKUP($D286,[1]DER!$A$1:$F$2075,3,0),(IF($B286="FDE",VLOOKUP($D286,[1]FDE!$A$1:$F$3289,3,0),(IF($B286="SICRO",VLOOKUP($D286,[1]SICRO!$A$1:$E$7371,3,0)))))))))))))))))</f>
        <v>M2</v>
      </c>
      <c r="G286" s="89">
        <v>27.93</v>
      </c>
      <c r="H286" s="127"/>
      <c r="I286" s="128">
        <f t="shared" si="5"/>
        <v>0</v>
      </c>
    </row>
    <row r="287" spans="2:9" ht="25.5" x14ac:dyDescent="0.2">
      <c r="B287" s="115" t="s">
        <v>9</v>
      </c>
      <c r="C287" s="78" t="e">
        <f>#REF!</f>
        <v>#REF!</v>
      </c>
      <c r="D287" s="122">
        <f>Resumo!B262</f>
        <v>11003013</v>
      </c>
      <c r="E287" s="50" t="str">
        <f>UPPER(IF($B287="EDIF",VLOOKUP($D287,[1]EDIF!$A$1:$F$3677,2,0),(IF($B287="INFRA",VLOOKUP($D287,[1]INFRA!$A$1:$F$1859,2,0),(IF($B287="SINAPI",VLOOKUP($D287,[1]SINAPI!$A$1:$G$9552,2,0),(IF($B287="CDHU",VLOOKUP($D287,[1]CDHU!$A$1:$G$5122,2,0),(IF($B287="SIEC",VLOOKUP($D287,[1]SIEC!$A$1:$F$5304,2,0),(IF($B287="DER",VLOOKUP($D287,[1]DER!$A$1:$F$3075,2,0),(IF($B287="FDE",VLOOKUP($D287,[1]FDE!$A$1:$F$3289,2,0),(IF($B287="SICRO",VLOOKUP($D287,[1]SICRO!$A$1:$E$7371,2,0)))))))))))))))))</f>
        <v>REBOCO EXTERNO - ARGAMASSA PRÉ-FABRICADA</v>
      </c>
      <c r="F287" s="46" t="str">
        <f>UPPER(IF($B287="EDIF",VLOOKUP($D287,[1]EDIF!$A$1:$F$3677,3,0),(IF($B287="INFRA",VLOOKUP($D287,[1]INFRA!$A$1:$F$1859,3,0),(IF($B287="SINAPI",VLOOKUP($D287,[1]SINAPI!$A$1:$G$9552,3,0),(IF($B287="CDHU",VLOOKUP($D287,[1]CDHU!$A$1:$G$5122,3,0),(IF($B287="SIEC",VLOOKUP($D287,[1]SIEC!$A$1:$F$5304,3,0),(IF($B287="DER",VLOOKUP($D287,[1]DER!$A$1:$F$2075,3,0),(IF($B287="FDE",VLOOKUP($D287,[1]FDE!$A$1:$F$3289,3,0),(IF($B287="SICRO",VLOOKUP($D287,[1]SICRO!$A$1:$E$7371,3,0)))))))))))))))))</f>
        <v>M2</v>
      </c>
      <c r="G287" s="89">
        <v>27.93</v>
      </c>
      <c r="H287" s="127"/>
      <c r="I287" s="128">
        <f t="shared" si="5"/>
        <v>0</v>
      </c>
    </row>
    <row r="288" spans="2:9" ht="25.5" x14ac:dyDescent="0.2">
      <c r="B288" s="115" t="s">
        <v>9</v>
      </c>
      <c r="C288" s="78" t="e">
        <f>#REF!</f>
        <v>#REF!</v>
      </c>
      <c r="D288" s="122">
        <f>Resumo!B263</f>
        <v>13002042</v>
      </c>
      <c r="E288" s="50" t="str">
        <f>UPPER(IF($B288="EDIF",VLOOKUP($D288,[1]EDIF!$A$1:$F$3677,2,0),(IF($B288="INFRA",VLOOKUP($D288,[1]INFRA!$A$1:$F$1859,2,0),(IF($B288="SINAPI",VLOOKUP($D288,[1]SINAPI!$A$1:$G$9552,2,0),(IF($B288="CDHU",VLOOKUP($D288,[1]CDHU!$A$1:$G$5122,2,0),(IF($B288="SIEC",VLOOKUP($D288,[1]SIEC!$A$1:$F$5304,2,0),(IF($B288="DER",VLOOKUP($D288,[1]DER!$A$1:$F$3075,2,0),(IF($B288="FDE",VLOOKUP($D288,[1]FDE!$A$1:$F$3289,2,0),(IF($B288="SICRO",VLOOKUP($D288,[1]SICRO!$A$1:$E$7371,2,0)))))))))))))))))</f>
        <v>PISO CERÂMICO ESMALTADO (PEI-5) - ASSENTADO COM ARGAMASSA COLANTE</v>
      </c>
      <c r="F288" s="46" t="str">
        <f>UPPER(IF($B288="EDIF",VLOOKUP($D288,[1]EDIF!$A$1:$F$3677,3,0),(IF($B288="INFRA",VLOOKUP($D288,[1]INFRA!$A$1:$F$1859,3,0),(IF($B288="SINAPI",VLOOKUP($D288,[1]SINAPI!$A$1:$G$9552,3,0),(IF($B288="CDHU",VLOOKUP($D288,[1]CDHU!$A$1:$G$5122,3,0),(IF($B288="SIEC",VLOOKUP($D288,[1]SIEC!$A$1:$F$5304,3,0),(IF($B288="DER",VLOOKUP($D288,[1]DER!$A$1:$F$2075,3,0),(IF($B288="FDE",VLOOKUP($D288,[1]FDE!$A$1:$F$3289,3,0),(IF($B288="SICRO",VLOOKUP($D288,[1]SICRO!$A$1:$E$7371,3,0)))))))))))))))))</f>
        <v>M2</v>
      </c>
      <c r="G288" s="89">
        <v>3.3</v>
      </c>
      <c r="H288" s="127"/>
      <c r="I288" s="128">
        <f t="shared" si="5"/>
        <v>0</v>
      </c>
    </row>
    <row r="289" spans="2:9" s="12" customFormat="1" ht="19.5" customHeight="1" x14ac:dyDescent="0.2">
      <c r="C289" s="134"/>
      <c r="D289" s="120"/>
      <c r="E289" s="120"/>
      <c r="F289" s="120"/>
      <c r="G289" s="121"/>
      <c r="H289" s="129"/>
      <c r="I289" s="130">
        <f>SUM(I282:I288)</f>
        <v>0</v>
      </c>
    </row>
    <row r="290" spans="2:9" s="12" customFormat="1" ht="19.5" customHeight="1" x14ac:dyDescent="0.2">
      <c r="B290" s="115"/>
      <c r="C290" s="85"/>
      <c r="D290" s="86"/>
      <c r="E290" s="116" t="str">
        <f>Resumo!C264</f>
        <v>3.8 - PINTURA</v>
      </c>
      <c r="F290" s="86"/>
      <c r="G290" s="88"/>
      <c r="H290" s="131"/>
      <c r="I290" s="132"/>
    </row>
    <row r="291" spans="2:9" ht="25.5" x14ac:dyDescent="0.2">
      <c r="B291" s="115" t="s">
        <v>9</v>
      </c>
      <c r="C291" s="78" t="e">
        <f>#REF!</f>
        <v>#REF!</v>
      </c>
      <c r="D291" s="122">
        <f>Resumo!B265</f>
        <v>15001015</v>
      </c>
      <c r="E291" s="50" t="str">
        <f>UPPER(IF($B291="EDIF",VLOOKUP($D291,[1]EDIF!$A$1:$F$3677,2,0),(IF($B291="INFRA",VLOOKUP($D291,[1]INFRA!$A$1:$F$1859,2,0),(IF($B291="SINAPI",VLOOKUP($D291,[1]SINAPI!$A$1:$G$9552,2,0),(IF($B291="CDHU",VLOOKUP($D291,[1]CDHU!$A$1:$G$5122,2,0),(IF($B291="SIEC",VLOOKUP($D291,[1]SIEC!$A$1:$F$5304,2,0),(IF($B291="DER",VLOOKUP($D291,[1]DER!$A$1:$F$3075,2,0),(IF($B291="FDE",VLOOKUP($D291,[1]FDE!$A$1:$F$3289,2,0),(IF($B291="SICRO",VLOOKUP($D291,[1]SICRO!$A$1:$E$7371,2,0)))))))))))))))))</f>
        <v>TINTA ACRÍLICA - CONCRETO OU REBOCO SEM MASSA CORRIDA</v>
      </c>
      <c r="F291" s="46" t="str">
        <f>UPPER(IF($B291="EDIF",VLOOKUP($D291,[1]EDIF!$A$1:$F$3677,3,0),(IF($B291="INFRA",VLOOKUP($D291,[1]INFRA!$A$1:$F$1859,3,0),(IF($B291="SINAPI",VLOOKUP($D291,[1]SINAPI!$A$1:$G$9552,3,0),(IF($B291="CDHU",VLOOKUP($D291,[1]CDHU!$A$1:$G$5122,3,0),(IF($B291="SIEC",VLOOKUP($D291,[1]SIEC!$A$1:$F$5304,3,0),(IF($B291="DER",VLOOKUP($D291,[1]DER!$A$1:$F$2075,3,0),(IF($B291="FDE",VLOOKUP($D291,[1]FDE!$A$1:$F$3289,3,0),(IF($B291="SICRO",VLOOKUP($D291,[1]SICRO!$A$1:$E$7371,3,0)))))))))))))))))</f>
        <v>M2</v>
      </c>
      <c r="G291" s="89">
        <v>31.23</v>
      </c>
      <c r="H291" s="127"/>
      <c r="I291" s="128">
        <f t="shared" si="5"/>
        <v>0</v>
      </c>
    </row>
    <row r="292" spans="2:9" ht="25.5" x14ac:dyDescent="0.2">
      <c r="B292" s="115" t="s">
        <v>9</v>
      </c>
      <c r="C292" s="78" t="e">
        <f>#REF!</f>
        <v>#REF!</v>
      </c>
      <c r="D292" s="122">
        <f>Resumo!B266</f>
        <v>15003010</v>
      </c>
      <c r="E292" s="50" t="str">
        <f>UPPER(IF($B292="EDIF",VLOOKUP($D292,[1]EDIF!$A$1:$F$3677,2,0),(IF($B292="INFRA",VLOOKUP($D292,[1]INFRA!$A$1:$F$1859,2,0),(IF($B292="SINAPI",VLOOKUP($D292,[1]SINAPI!$A$1:$G$9552,2,0),(IF($B292="CDHU",VLOOKUP($D292,[1]CDHU!$A$1:$G$5122,2,0),(IF($B292="SIEC",VLOOKUP($D292,[1]SIEC!$A$1:$F$5304,2,0),(IF($B292="DER",VLOOKUP($D292,[1]DER!$A$1:$F$3075,2,0),(IF($B292="FDE",VLOOKUP($D292,[1]FDE!$A$1:$F$3289,2,0),(IF($B292="SICRO",VLOOKUP($D292,[1]SICRO!$A$1:$E$7371,2,0)))))))))))))))))</f>
        <v>ESMALTE SINTÉTICO - ESQUADRIAS E PEÇAS DE SERRALHERIA</v>
      </c>
      <c r="F292" s="46" t="str">
        <f>UPPER(IF($B292="EDIF",VLOOKUP($D292,[1]EDIF!$A$1:$F$3677,3,0),(IF($B292="INFRA",VLOOKUP($D292,[1]INFRA!$A$1:$F$1859,3,0),(IF($B292="SINAPI",VLOOKUP($D292,[1]SINAPI!$A$1:$G$9552,3,0),(IF($B292="CDHU",VLOOKUP($D292,[1]CDHU!$A$1:$G$5122,3,0),(IF($B292="SIEC",VLOOKUP($D292,[1]SIEC!$A$1:$F$5304,3,0),(IF($B292="DER",VLOOKUP($D292,[1]DER!$A$1:$F$2075,3,0),(IF($B292="FDE",VLOOKUP($D292,[1]FDE!$A$1:$F$3289,3,0),(IF($B292="SICRO",VLOOKUP($D292,[1]SICRO!$A$1:$E$7371,3,0)))))))))))))))))</f>
        <v>M2</v>
      </c>
      <c r="G292" s="89">
        <v>1.2</v>
      </c>
      <c r="H292" s="127"/>
      <c r="I292" s="128">
        <f t="shared" si="5"/>
        <v>0</v>
      </c>
    </row>
    <row r="293" spans="2:9" s="12" customFormat="1" ht="19.5" customHeight="1" x14ac:dyDescent="0.2">
      <c r="C293" s="134"/>
      <c r="D293" s="120"/>
      <c r="E293" s="120"/>
      <c r="F293" s="120"/>
      <c r="G293" s="121"/>
      <c r="H293" s="129"/>
      <c r="I293" s="130">
        <f>SUM(I290:I292)</f>
        <v>0</v>
      </c>
    </row>
    <row r="294" spans="2:9" s="12" customFormat="1" ht="19.5" customHeight="1" x14ac:dyDescent="0.2">
      <c r="B294" s="115"/>
      <c r="C294" s="85"/>
      <c r="D294" s="86"/>
      <c r="E294" s="116" t="str">
        <f>Resumo!C267</f>
        <v>4 - EXTERNO / ACESSO A ESCOLA</v>
      </c>
      <c r="F294" s="86"/>
      <c r="G294" s="88"/>
      <c r="H294" s="131"/>
      <c r="I294" s="132"/>
    </row>
    <row r="295" spans="2:9" s="12" customFormat="1" ht="19.5" customHeight="1" x14ac:dyDescent="0.2">
      <c r="B295" s="115"/>
      <c r="C295" s="85"/>
      <c r="D295" s="86"/>
      <c r="E295" s="116" t="str">
        <f>Resumo!C268</f>
        <v>4.1 - DEMOLIÇÕES E RETIRADAS</v>
      </c>
      <c r="F295" s="86"/>
      <c r="G295" s="88"/>
      <c r="H295" s="131"/>
      <c r="I295" s="132"/>
    </row>
    <row r="296" spans="2:9" ht="25.5" x14ac:dyDescent="0.2">
      <c r="B296" s="115" t="s">
        <v>9</v>
      </c>
      <c r="C296" s="78" t="e">
        <f>#REF!</f>
        <v>#REF!</v>
      </c>
      <c r="D296" s="122">
        <f>Resumo!B269</f>
        <v>2050004</v>
      </c>
      <c r="E296" s="50" t="str">
        <f>UPPER(IF($B296="EDIF",VLOOKUP($D296,[1]EDIF!$A$1:$F$3677,2,0),(IF($B296="INFRA",VLOOKUP($D296,[1]INFRA!$A$1:$F$1859,2,0),(IF($B296="SINAPI",VLOOKUP($D296,[1]SINAPI!$A$1:$G$9552,2,0),(IF($B296="CDHU",VLOOKUP($D296,[1]CDHU!$A$1:$G$5122,2,0),(IF($B296="SIEC",VLOOKUP($D296,[1]SIEC!$A$1:$F$5304,2,0),(IF($B296="DER",VLOOKUP($D296,[1]DER!$A$1:$F$3075,2,0),(IF($B296="FDE",VLOOKUP($D296,[1]FDE!$A$1:$F$3289,2,0),(IF($B296="SICRO",VLOOKUP($D296,[1]SICRO!$A$1:$E$7371,2,0)))))))))))))))))</f>
        <v>DEMOLIÇÃO MANUAL DE CONCRETO ARMADO</v>
      </c>
      <c r="F296" s="46" t="str">
        <f>UPPER(IF($B296="EDIF",VLOOKUP($D296,[1]EDIF!$A$1:$F$3677,3,0),(IF($B296="INFRA",VLOOKUP($D296,[1]INFRA!$A$1:$F$1859,3,0),(IF($B296="SINAPI",VLOOKUP($D296,[1]SINAPI!$A$1:$G$9552,3,0),(IF($B296="CDHU",VLOOKUP($D296,[1]CDHU!$A$1:$G$5122,3,0),(IF($B296="SIEC",VLOOKUP($D296,[1]SIEC!$A$1:$F$5304,3,0),(IF($B296="DER",VLOOKUP($D296,[1]DER!$A$1:$F$2075,3,0),(IF($B296="FDE",VLOOKUP($D296,[1]FDE!$A$1:$F$3289,3,0),(IF($B296="SICRO",VLOOKUP($D296,[1]SICRO!$A$1:$E$7371,3,0)))))))))))))))))</f>
        <v>M3</v>
      </c>
      <c r="G296" s="89">
        <v>19.86</v>
      </c>
      <c r="H296" s="127"/>
      <c r="I296" s="128">
        <f t="shared" si="5"/>
        <v>0</v>
      </c>
    </row>
    <row r="297" spans="2:9" ht="25.5" x14ac:dyDescent="0.2">
      <c r="B297" s="115" t="s">
        <v>9</v>
      </c>
      <c r="C297" s="78" t="e">
        <f>#REF!</f>
        <v>#REF!</v>
      </c>
      <c r="D297" s="122">
        <f>Resumo!B270</f>
        <v>17060101</v>
      </c>
      <c r="E297" s="50" t="str">
        <f>UPPER(IF($B297="EDIF",VLOOKUP($D297,[1]EDIF!$A$1:$F$3677,2,0),(IF($B297="INFRA",VLOOKUP($D297,[1]INFRA!$A$1:$F$1859,2,0),(IF($B297="SINAPI",VLOOKUP($D297,[1]SINAPI!$A$1:$G$9552,2,0),(IF($B297="CDHU",VLOOKUP($D297,[1]CDHU!$A$1:$G$5122,2,0),(IF($B297="SIEC",VLOOKUP($D297,[1]SIEC!$A$1:$F$5304,2,0),(IF($B297="DER",VLOOKUP($D297,[1]DER!$A$1:$F$3075,2,0),(IF($B297="FDE",VLOOKUP($D297,[1]FDE!$A$1:$F$3289,2,0),(IF($B297="SICRO",VLOOKUP($D297,[1]SICRO!$A$1:$E$7371,2,0)))))))))))))))))</f>
        <v>RETIRADA DE PISO INTERTRAVADO</v>
      </c>
      <c r="F297" s="46" t="str">
        <f>UPPER(IF($B297="EDIF",VLOOKUP($D297,[1]EDIF!$A$1:$F$3677,3,0),(IF($B297="INFRA",VLOOKUP($D297,[1]INFRA!$A$1:$F$1859,3,0),(IF($B297="SINAPI",VLOOKUP($D297,[1]SINAPI!$A$1:$G$9552,3,0),(IF($B297="CDHU",VLOOKUP($D297,[1]CDHU!$A$1:$G$5122,3,0),(IF($B297="SIEC",VLOOKUP($D297,[1]SIEC!$A$1:$F$5304,3,0),(IF($B297="DER",VLOOKUP($D297,[1]DER!$A$1:$F$2075,3,0),(IF($B297="FDE",VLOOKUP($D297,[1]FDE!$A$1:$F$3289,3,0),(IF($B297="SICRO",VLOOKUP($D297,[1]SICRO!$A$1:$E$7371,3,0)))))))))))))))))</f>
        <v>M2</v>
      </c>
      <c r="G297" s="89">
        <v>94.72</v>
      </c>
      <c r="H297" s="127"/>
      <c r="I297" s="128">
        <f t="shared" si="5"/>
        <v>0</v>
      </c>
    </row>
    <row r="298" spans="2:9" ht="25.5" x14ac:dyDescent="0.2">
      <c r="B298" s="115" t="s">
        <v>9</v>
      </c>
      <c r="C298" s="78" t="e">
        <f>#REF!</f>
        <v>#REF!</v>
      </c>
      <c r="D298" s="122">
        <f>Resumo!B271</f>
        <v>17060095</v>
      </c>
      <c r="E298" s="50" t="str">
        <f>UPPER(IF($B298="EDIF",VLOOKUP($D298,[1]EDIF!$A$1:$F$3677,2,0),(IF($B298="INFRA",VLOOKUP($D298,[1]INFRA!$A$1:$F$1859,2,0),(IF($B298="SINAPI",VLOOKUP($D298,[1]SINAPI!$A$1:$G$9552,2,0),(IF($B298="CDHU",VLOOKUP($D298,[1]CDHU!$A$1:$G$5122,2,0),(IF($B298="SIEC",VLOOKUP($D298,[1]SIEC!$A$1:$F$5304,2,0),(IF($B298="DER",VLOOKUP($D298,[1]DER!$A$1:$F$3075,2,0),(IF($B298="FDE",VLOOKUP($D298,[1]FDE!$A$1:$F$3289,2,0),(IF($B298="SICRO",VLOOKUP($D298,[1]SICRO!$A$1:$E$7371,2,0)))))))))))))))))</f>
        <v>RETIRADA DE ALAMBRADO EM TELA INCLUSIVE ESTRUTURA DE SUSTENTAÇÃO (FP.04)</v>
      </c>
      <c r="F298" s="46" t="str">
        <f>UPPER(IF($B298="EDIF",VLOOKUP($D298,[1]EDIF!$A$1:$F$3677,3,0),(IF($B298="INFRA",VLOOKUP($D298,[1]INFRA!$A$1:$F$1859,3,0),(IF($B298="SINAPI",VLOOKUP($D298,[1]SINAPI!$A$1:$G$9552,3,0),(IF($B298="CDHU",VLOOKUP($D298,[1]CDHU!$A$1:$G$5122,3,0),(IF($B298="SIEC",VLOOKUP($D298,[1]SIEC!$A$1:$F$5304,3,0),(IF($B298="DER",VLOOKUP($D298,[1]DER!$A$1:$F$2075,3,0),(IF($B298="FDE",VLOOKUP($D298,[1]FDE!$A$1:$F$3289,3,0),(IF($B298="SICRO",VLOOKUP($D298,[1]SICRO!$A$1:$E$7371,3,0)))))))))))))))))</f>
        <v>M</v>
      </c>
      <c r="G298" s="89">
        <v>128</v>
      </c>
      <c r="H298" s="127"/>
      <c r="I298" s="128">
        <f t="shared" si="5"/>
        <v>0</v>
      </c>
    </row>
    <row r="299" spans="2:9" ht="25.5" x14ac:dyDescent="0.2">
      <c r="B299" s="115" t="s">
        <v>9</v>
      </c>
      <c r="C299" s="78" t="e">
        <f>#REF!</f>
        <v>#REF!</v>
      </c>
      <c r="D299" s="122">
        <f>Resumo!B272</f>
        <v>17060094</v>
      </c>
      <c r="E299" s="50" t="str">
        <f>UPPER(IF($B299="EDIF",VLOOKUP($D299,[1]EDIF!$A$1:$F$3677,2,0),(IF($B299="INFRA",VLOOKUP($D299,[1]INFRA!$A$1:$F$1859,2,0),(IF($B299="SINAPI",VLOOKUP($D299,[1]SINAPI!$A$1:$G$9552,2,0),(IF($B299="CDHU",VLOOKUP($D299,[1]CDHU!$A$1:$G$5122,2,0),(IF($B299="SIEC",VLOOKUP($D299,[1]SIEC!$A$1:$F$5304,2,0),(IF($B299="DER",VLOOKUP($D299,[1]DER!$A$1:$F$3075,2,0),(IF($B299="FDE",VLOOKUP($D299,[1]FDE!$A$1:$F$3289,2,0),(IF($B299="SICRO",VLOOKUP($D299,[1]SICRO!$A$1:$E$7371,2,0)))))))))))))))))</f>
        <v>RETIRADA DE PORTÃO DE FERRO PERFILADO TIPO PQ (GP5/GPM1)</v>
      </c>
      <c r="F299" s="46" t="str">
        <f>UPPER(IF($B299="EDIF",VLOOKUP($D299,[1]EDIF!$A$1:$F$3677,3,0),(IF($B299="INFRA",VLOOKUP($D299,[1]INFRA!$A$1:$F$1859,3,0),(IF($B299="SINAPI",VLOOKUP($D299,[1]SINAPI!$A$1:$G$9552,3,0),(IF($B299="CDHU",VLOOKUP($D299,[1]CDHU!$A$1:$G$5122,3,0),(IF($B299="SIEC",VLOOKUP($D299,[1]SIEC!$A$1:$F$5304,3,0),(IF($B299="DER",VLOOKUP($D299,[1]DER!$A$1:$F$2075,3,0),(IF($B299="FDE",VLOOKUP($D299,[1]FDE!$A$1:$F$3289,3,0),(IF($B299="SICRO",VLOOKUP($D299,[1]SICRO!$A$1:$E$7371,3,0)))))))))))))))))</f>
        <v>M2</v>
      </c>
      <c r="G299" s="89">
        <v>26</v>
      </c>
      <c r="H299" s="127"/>
      <c r="I299" s="128">
        <f t="shared" si="5"/>
        <v>0</v>
      </c>
    </row>
    <row r="300" spans="2:9" s="12" customFormat="1" ht="19.5" customHeight="1" x14ac:dyDescent="0.2">
      <c r="C300" s="134"/>
      <c r="D300" s="120"/>
      <c r="E300" s="120"/>
      <c r="F300" s="120"/>
      <c r="G300" s="121"/>
      <c r="H300" s="129"/>
      <c r="I300" s="130">
        <f>SUM(I294:I299)</f>
        <v>0</v>
      </c>
    </row>
    <row r="301" spans="2:9" s="12" customFormat="1" ht="19.5" customHeight="1" x14ac:dyDescent="0.2">
      <c r="B301" s="115"/>
      <c r="C301" s="85"/>
      <c r="D301" s="86"/>
      <c r="E301" s="116" t="str">
        <f>Resumo!C273</f>
        <v>4.2 - SERVIÇOS COMPLEMENTÁRES</v>
      </c>
      <c r="F301" s="86"/>
      <c r="G301" s="88"/>
      <c r="H301" s="131"/>
      <c r="I301" s="132"/>
    </row>
    <row r="302" spans="2:9" ht="25.5" x14ac:dyDescent="0.2">
      <c r="B302" s="115" t="s">
        <v>9</v>
      </c>
      <c r="C302" s="78" t="e">
        <f>#REF!</f>
        <v>#REF!</v>
      </c>
      <c r="D302" s="122">
        <f>Resumo!B274</f>
        <v>17001027</v>
      </c>
      <c r="E302" s="50" t="str">
        <f>UPPER(IF($B302="EDIF",VLOOKUP($D302,[1]EDIF!$A$1:$F$3677,2,0),(IF($B302="INFRA",VLOOKUP($D302,[1]INFRA!$A$1:$F$1859,2,0),(IF($B302="SINAPI",VLOOKUP($D302,[1]SINAPI!$A$1:$G$9552,2,0),(IF($B302="CDHU",VLOOKUP($D302,[1]CDHU!$A$1:$G$5122,2,0),(IF($B302="SIEC",VLOOKUP($D302,[1]SIEC!$A$1:$F$5304,2,0),(IF($B302="DER",VLOOKUP($D302,[1]DER!$A$1:$F$3075,2,0),(IF($B302="FDE",VLOOKUP($D302,[1]FDE!$A$1:$F$3289,2,0),(IF($B302="SICRO",VLOOKUP($D302,[1]SICRO!$A$1:$E$7371,2,0)))))))))))))))))</f>
        <v>FP.04 - ALAMBRADO EM TUBO GALVANIZADO E TELA GALVANIZADA H=2,00M</v>
      </c>
      <c r="F302" s="46" t="str">
        <f>UPPER(IF($B302="EDIF",VLOOKUP($D302,[1]EDIF!$A$1:$F$3677,3,0),(IF($B302="INFRA",VLOOKUP($D302,[1]INFRA!$A$1:$F$1859,3,0),(IF($B302="SINAPI",VLOOKUP($D302,[1]SINAPI!$A$1:$G$9552,3,0),(IF($B302="CDHU",VLOOKUP($D302,[1]CDHU!$A$1:$G$5122,3,0),(IF($B302="SIEC",VLOOKUP($D302,[1]SIEC!$A$1:$F$5304,3,0),(IF($B302="DER",VLOOKUP($D302,[1]DER!$A$1:$F$2075,3,0),(IF($B302="FDE",VLOOKUP($D302,[1]FDE!$A$1:$F$3289,3,0),(IF($B302="SICRO",VLOOKUP($D302,[1]SICRO!$A$1:$E$7371,3,0)))))))))))))))))</f>
        <v>M</v>
      </c>
      <c r="G302" s="89">
        <v>68.459999999999994</v>
      </c>
      <c r="H302" s="127"/>
      <c r="I302" s="128">
        <f t="shared" si="5"/>
        <v>0</v>
      </c>
    </row>
    <row r="303" spans="2:9" ht="25.5" x14ac:dyDescent="0.2">
      <c r="B303" s="115" t="s">
        <v>9</v>
      </c>
      <c r="C303" s="142" t="e">
        <f>#REF!</f>
        <v>#REF!</v>
      </c>
      <c r="D303" s="143">
        <f>Resumo!B275</f>
        <v>17001082</v>
      </c>
      <c r="E303" s="144" t="str">
        <f>UPPER(IF($B303="EDIF",VLOOKUP($D303,[1]EDIF!$A$1:$F$3677,2,0),(IF($B303="INFRA",VLOOKUP($D303,[1]INFRA!$A$1:$F$1859,2,0),(IF($B303="SINAPI",VLOOKUP($D303,[1]SINAPI!$A$1:$G$9552,2,0),(IF($B303="CDHU",VLOOKUP($D303,[1]CDHU!$A$1:$G$5122,2,0),(IF($B303="SIEC",VLOOKUP($D303,[1]SIEC!$A$1:$F$5304,2,0),(IF($B303="DER",VLOOKUP($D303,[1]DER!$A$1:$F$3075,2,0),(IF($B303="FDE",VLOOKUP($D303,[1]FDE!$A$1:$F$3289,2,0),(IF($B303="SICRO",VLOOKUP($D303,[1]SICRO!$A$1:$E$7371,2,0)))))))))))))))))</f>
        <v>FV15/16 - MURO FECHO EM BLOCO E ESTRUT. CONCRETO FUND. EM BROCAS (H=2,5M)</v>
      </c>
      <c r="F303" s="145" t="str">
        <f>UPPER(IF($B303="EDIF",VLOOKUP($D303,[1]EDIF!$A$1:$F$3677,3,0),(IF($B303="INFRA",VLOOKUP($D303,[1]INFRA!$A$1:$F$1859,3,0),(IF($B303="SINAPI",VLOOKUP($D303,[1]SINAPI!$A$1:$G$9552,3,0),(IF($B303="CDHU",VLOOKUP($D303,[1]CDHU!$A$1:$G$5122,3,0),(IF($B303="SIEC",VLOOKUP($D303,[1]SIEC!$A$1:$F$5304,3,0),(IF($B303="DER",VLOOKUP($D303,[1]DER!$A$1:$F$2075,3,0),(IF($B303="FDE",VLOOKUP($D303,[1]FDE!$A$1:$F$3289,3,0),(IF($B303="SICRO",VLOOKUP($D303,[1]SICRO!$A$1:$E$7371,3,0)))))))))))))))))</f>
        <v>M</v>
      </c>
      <c r="G303" s="146">
        <v>183.47</v>
      </c>
      <c r="H303" s="147"/>
      <c r="I303" s="148">
        <f t="shared" si="5"/>
        <v>0</v>
      </c>
    </row>
    <row r="304" spans="2:9" ht="25.5" x14ac:dyDescent="0.2">
      <c r="B304" s="115" t="s">
        <v>9</v>
      </c>
      <c r="C304" s="78" t="e">
        <f>#REF!</f>
        <v>#REF!</v>
      </c>
      <c r="D304" s="122">
        <f>Resumo!B276</f>
        <v>17001083</v>
      </c>
      <c r="E304" s="50" t="str">
        <f>UPPER(IF($B304="EDIF",VLOOKUP($D304,[1]EDIF!$A$1:$F$3677,2,0),(IF($B304="INFRA",VLOOKUP($D304,[1]INFRA!$A$1:$F$1859,2,0),(IF($B304="SINAPI",VLOOKUP($D304,[1]SINAPI!$A$1:$G$9552,2,0),(IF($B304="CDHU",VLOOKUP($D304,[1]CDHU!$A$1:$G$5122,2,0),(IF($B304="SIEC",VLOOKUP($D304,[1]SIEC!$A$1:$F$5304,2,0),(IF($B304="DER",VLOOKUP($D304,[1]DER!$A$1:$F$3075,2,0),(IF($B304="FDE",VLOOKUP($D304,[1]FDE!$A$1:$F$3289,2,0),(IF($B304="SICRO",VLOOKUP($D304,[1]SICRO!$A$1:$E$7371,2,0)))))))))))))))))</f>
        <v>MURETA EM BLOCOS DE CONCRETO H=0,50M (REVESTIDO)</v>
      </c>
      <c r="F304" s="46" t="str">
        <f>UPPER(IF($B304="EDIF",VLOOKUP($D304,[1]EDIF!$A$1:$F$3677,3,0),(IF($B304="INFRA",VLOOKUP($D304,[1]INFRA!$A$1:$F$1859,3,0),(IF($B304="SINAPI",VLOOKUP($D304,[1]SINAPI!$A$1:$G$9552,3,0),(IF($B304="CDHU",VLOOKUP($D304,[1]CDHU!$A$1:$G$5122,3,0),(IF($B304="SIEC",VLOOKUP($D304,[1]SIEC!$A$1:$F$5304,3,0),(IF($B304="DER",VLOOKUP($D304,[1]DER!$A$1:$F$2075,3,0),(IF($B304="FDE",VLOOKUP($D304,[1]FDE!$A$1:$F$3289,3,0),(IF($B304="SICRO",VLOOKUP($D304,[1]SICRO!$A$1:$E$7371,3,0)))))))))))))))))</f>
        <v>M</v>
      </c>
      <c r="G304" s="89">
        <v>15.8</v>
      </c>
      <c r="H304" s="127"/>
      <c r="I304" s="128">
        <f t="shared" si="5"/>
        <v>0</v>
      </c>
    </row>
    <row r="305" spans="2:9" ht="25.5" x14ac:dyDescent="0.2">
      <c r="B305" s="115" t="s">
        <v>9</v>
      </c>
      <c r="C305" s="78" t="e">
        <f>#REF!</f>
        <v>#REF!</v>
      </c>
      <c r="D305" s="122">
        <f>Resumo!B277</f>
        <v>15001015</v>
      </c>
      <c r="E305" s="50" t="str">
        <f>UPPER(IF($B305="EDIF",VLOOKUP($D305,[1]EDIF!$A$1:$F$3677,2,0),(IF($B305="INFRA",VLOOKUP($D305,[1]INFRA!$A$1:$F$1859,2,0),(IF($B305="SINAPI",VLOOKUP($D305,[1]SINAPI!$A$1:$G$9552,2,0),(IF($B305="CDHU",VLOOKUP($D305,[1]CDHU!$A$1:$G$5122,2,0),(IF($B305="SIEC",VLOOKUP($D305,[1]SIEC!$A$1:$F$5304,2,0),(IF($B305="DER",VLOOKUP($D305,[1]DER!$A$1:$F$3075,2,0),(IF($B305="FDE",VLOOKUP($D305,[1]FDE!$A$1:$F$3289,2,0),(IF($B305="SICRO",VLOOKUP($D305,[1]SICRO!$A$1:$E$7371,2,0)))))))))))))))))</f>
        <v>TINTA ACRÍLICA - CONCRETO OU REBOCO SEM MASSA CORRIDA</v>
      </c>
      <c r="F305" s="46" t="str">
        <f>UPPER(IF($B305="EDIF",VLOOKUP($D305,[1]EDIF!$A$1:$F$3677,3,0),(IF($B305="INFRA",VLOOKUP($D305,[1]INFRA!$A$1:$F$1859,3,0),(IF($B305="SINAPI",VLOOKUP($D305,[1]SINAPI!$A$1:$G$9552,3,0),(IF($B305="CDHU",VLOOKUP($D305,[1]CDHU!$A$1:$G$5122,3,0),(IF($B305="SIEC",VLOOKUP($D305,[1]SIEC!$A$1:$F$5304,3,0),(IF($B305="DER",VLOOKUP($D305,[1]DER!$A$1:$F$2075,3,0),(IF($B305="FDE",VLOOKUP($D305,[1]FDE!$A$1:$F$3289,3,0),(IF($B305="SICRO",VLOOKUP($D305,[1]SICRO!$A$1:$E$7371,3,0)))))))))))))))))</f>
        <v>M2</v>
      </c>
      <c r="G305" s="89">
        <v>933.15</v>
      </c>
      <c r="H305" s="127"/>
      <c r="I305" s="128">
        <f t="shared" si="5"/>
        <v>0</v>
      </c>
    </row>
    <row r="306" spans="2:9" ht="38.25" x14ac:dyDescent="0.2">
      <c r="B306" s="115" t="s">
        <v>9</v>
      </c>
      <c r="C306" s="78" t="e">
        <f>#REF!</f>
        <v>#REF!</v>
      </c>
      <c r="D306" s="122">
        <f>Resumo!B278</f>
        <v>17001091</v>
      </c>
      <c r="E306" s="50" t="str">
        <f>UPPER(IF($B306="EDIF",VLOOKUP($D306,[1]EDIF!$A$1:$F$3677,2,0),(IF($B306="INFRA",VLOOKUP($D306,[1]INFRA!$A$1:$F$1859,2,0),(IF($B306="SINAPI",VLOOKUP($D306,[1]SINAPI!$A$1:$G$9552,2,0),(IF($B306="CDHU",VLOOKUP($D306,[1]CDHU!$A$1:$G$5122,2,0),(IF($B306="SIEC",VLOOKUP($D306,[1]SIEC!$A$1:$F$5304,2,0),(IF($B306="DER",VLOOKUP($D306,[1]DER!$A$1:$F$3075,2,0),(IF($B306="FDE",VLOOKUP($D306,[1]FDE!$A$1:$F$3289,2,0),(IF($B306="SICRO",VLOOKUP($D306,[1]SICRO!$A$1:$E$7371,2,0)))))))))))))))))</f>
        <v>GRADIL DE FERRO GALVANIZADO ELETROFUNDIDO - BARRA 25X2MM - MALHA 65X132MM - MONTANTE COM DISTÂNCIA DE 1650MM - COM PINTURA</v>
      </c>
      <c r="F306" s="46" t="str">
        <f>UPPER(IF($B306="EDIF",VLOOKUP($D306,[1]EDIF!$A$1:$F$3677,3,0),(IF($B306="INFRA",VLOOKUP($D306,[1]INFRA!$A$1:$F$1859,3,0),(IF($B306="SINAPI",VLOOKUP($D306,[1]SINAPI!$A$1:$G$9552,3,0),(IF($B306="CDHU",VLOOKUP($D306,[1]CDHU!$A$1:$G$5122,3,0),(IF($B306="SIEC",VLOOKUP($D306,[1]SIEC!$A$1:$F$5304,3,0),(IF($B306="DER",VLOOKUP($D306,[1]DER!$A$1:$F$2075,3,0),(IF($B306="FDE",VLOOKUP($D306,[1]FDE!$A$1:$F$3289,3,0),(IF($B306="SICRO",VLOOKUP($D306,[1]SICRO!$A$1:$E$7371,3,0)))))))))))))))))</f>
        <v>M2</v>
      </c>
      <c r="G306" s="89">
        <v>44.24</v>
      </c>
      <c r="H306" s="127"/>
      <c r="I306" s="128">
        <f t="shared" si="5"/>
        <v>0</v>
      </c>
    </row>
    <row r="307" spans="2:9" ht="25.5" x14ac:dyDescent="0.2">
      <c r="B307" s="115" t="s">
        <v>9</v>
      </c>
      <c r="C307" s="78" t="e">
        <f>#REF!</f>
        <v>#REF!</v>
      </c>
      <c r="D307" s="122">
        <f>Resumo!B279</f>
        <v>17001037</v>
      </c>
      <c r="E307" s="50" t="str">
        <f>UPPER(IF($B307="EDIF",VLOOKUP($D307,[1]EDIF!$A$1:$F$3677,2,0),(IF($B307="INFRA",VLOOKUP($D307,[1]INFRA!$A$1:$F$1859,2,0),(IF($B307="SINAPI",VLOOKUP($D307,[1]SINAPI!$A$1:$G$9552,2,0),(IF($B307="CDHU",VLOOKUP($D307,[1]CDHU!$A$1:$G$5122,2,0),(IF($B307="SIEC",VLOOKUP($D307,[1]SIEC!$A$1:$F$5304,2,0),(IF($B307="DER",VLOOKUP($D307,[1]DER!$A$1:$F$3075,2,0),(IF($B307="FDE",VLOOKUP($D307,[1]FDE!$A$1:$F$3289,2,0),(IF($B307="SICRO",VLOOKUP($D307,[1]SICRO!$A$1:$E$7371,2,0)))))))))))))))))</f>
        <v>PP.41 - PORTÃO DE FERRO PERFILADO, TIPO PARQUE (GP-5/GPM-1) 4,00M, 2 FOLHAS</v>
      </c>
      <c r="F307" s="46" t="str">
        <f>UPPER(IF($B307="EDIF",VLOOKUP($D307,[1]EDIF!$A$1:$F$3677,3,0),(IF($B307="INFRA",VLOOKUP($D307,[1]INFRA!$A$1:$F$1859,3,0),(IF($B307="SINAPI",VLOOKUP($D307,[1]SINAPI!$A$1:$G$9552,3,0),(IF($B307="CDHU",VLOOKUP($D307,[1]CDHU!$A$1:$G$5122,3,0),(IF($B307="SIEC",VLOOKUP($D307,[1]SIEC!$A$1:$F$5304,3,0),(IF($B307="DER",VLOOKUP($D307,[1]DER!$A$1:$F$2075,3,0),(IF($B307="FDE",VLOOKUP($D307,[1]FDE!$A$1:$F$3289,3,0),(IF($B307="SICRO",VLOOKUP($D307,[1]SICRO!$A$1:$E$7371,3,0)))))))))))))))))</f>
        <v>UN</v>
      </c>
      <c r="G307" s="89">
        <v>1</v>
      </c>
      <c r="H307" s="127"/>
      <c r="I307" s="128">
        <f t="shared" si="5"/>
        <v>0</v>
      </c>
    </row>
    <row r="308" spans="2:9" ht="25.5" x14ac:dyDescent="0.2">
      <c r="B308" s="115" t="s">
        <v>9</v>
      </c>
      <c r="C308" s="78" t="e">
        <f>#REF!</f>
        <v>#REF!</v>
      </c>
      <c r="D308" s="122">
        <f>Resumo!B280</f>
        <v>17001042</v>
      </c>
      <c r="E308" s="50" t="str">
        <f>UPPER(IF($B308="EDIF",VLOOKUP($D308,[1]EDIF!$A$1:$F$3677,2,0),(IF($B308="INFRA",VLOOKUP($D308,[1]INFRA!$A$1:$F$1859,2,0),(IF($B308="SINAPI",VLOOKUP($D308,[1]SINAPI!$A$1:$G$9552,2,0),(IF($B308="CDHU",VLOOKUP($D308,[1]CDHU!$A$1:$G$5122,2,0),(IF($B308="SIEC",VLOOKUP($D308,[1]SIEC!$A$1:$F$5304,2,0),(IF($B308="DER",VLOOKUP($D308,[1]DER!$A$1:$F$3075,2,0),(IF($B308="FDE",VLOOKUP($D308,[1]FDE!$A$1:$F$3289,2,0),(IF($B308="SICRO",VLOOKUP($D308,[1]SICRO!$A$1:$E$7371,2,0)))))))))))))))))</f>
        <v>PP.25/29 - PORTÃO EM FERRO PERFILADO COM CHAPA, 2 FOLHAS</v>
      </c>
      <c r="F308" s="46" t="str">
        <f>UPPER(IF($B308="EDIF",VLOOKUP($D308,[1]EDIF!$A$1:$F$3677,3,0),(IF($B308="INFRA",VLOOKUP($D308,[1]INFRA!$A$1:$F$1859,3,0),(IF($B308="SINAPI",VLOOKUP($D308,[1]SINAPI!$A$1:$G$9552,3,0),(IF($B308="CDHU",VLOOKUP($D308,[1]CDHU!$A$1:$G$5122,3,0),(IF($B308="SIEC",VLOOKUP($D308,[1]SIEC!$A$1:$F$5304,3,0),(IF($B308="DER",VLOOKUP($D308,[1]DER!$A$1:$F$2075,3,0),(IF($B308="FDE",VLOOKUP($D308,[1]FDE!$A$1:$F$3289,3,0),(IF($B308="SICRO",VLOOKUP($D308,[1]SICRO!$A$1:$E$7371,3,0)))))))))))))))))</f>
        <v>M2</v>
      </c>
      <c r="G308" s="89">
        <v>6</v>
      </c>
      <c r="H308" s="127"/>
      <c r="I308" s="128">
        <f t="shared" si="5"/>
        <v>0</v>
      </c>
    </row>
    <row r="309" spans="2:9" ht="25.5" x14ac:dyDescent="0.2">
      <c r="B309" s="115" t="s">
        <v>9</v>
      </c>
      <c r="C309" s="78" t="e">
        <f>#REF!</f>
        <v>#REF!</v>
      </c>
      <c r="D309" s="122">
        <f>Resumo!B281</f>
        <v>17002043</v>
      </c>
      <c r="E309" s="50" t="str">
        <f>UPPER(IF($B309="EDIF",VLOOKUP($D309,[1]EDIF!$A$1:$F$3677,2,0),(IF($B309="INFRA",VLOOKUP($D309,[1]INFRA!$A$1:$F$1859,2,0),(IF($B309="SINAPI",VLOOKUP($D309,[1]SINAPI!$A$1:$G$9552,2,0),(IF($B309="CDHU",VLOOKUP($D309,[1]CDHU!$A$1:$G$5122,2,0),(IF($B309="SIEC",VLOOKUP($D309,[1]SIEC!$A$1:$F$5304,2,0),(IF($B309="DER",VLOOKUP($D309,[1]DER!$A$1:$F$3075,2,0),(IF($B309="FDE",VLOOKUP($D309,[1]FDE!$A$1:$F$3289,2,0),(IF($B309="SICRO",VLOOKUP($D309,[1]SICRO!$A$1:$E$7371,2,0)))))))))))))))))</f>
        <v>NC.27 - PASSEIO DE CONCRETO ARMADO, FCK=25MPA, INCLUINDO PREPARO DA CAIXA E LASTRO DE BRITA</v>
      </c>
      <c r="F309" s="46" t="str">
        <f>UPPER(IF($B309="EDIF",VLOOKUP($D309,[1]EDIF!$A$1:$F$3677,3,0),(IF($B309="INFRA",VLOOKUP($D309,[1]INFRA!$A$1:$F$1859,3,0),(IF($B309="SINAPI",VLOOKUP($D309,[1]SINAPI!$A$1:$G$9552,3,0),(IF($B309="CDHU",VLOOKUP($D309,[1]CDHU!$A$1:$G$5122,3,0),(IF($B309="SIEC",VLOOKUP($D309,[1]SIEC!$A$1:$F$5304,3,0),(IF($B309="DER",VLOOKUP($D309,[1]DER!$A$1:$F$2075,3,0),(IF($B309="FDE",VLOOKUP($D309,[1]FDE!$A$1:$F$3289,3,0),(IF($B309="SICRO",VLOOKUP($D309,[1]SICRO!$A$1:$E$7371,3,0)))))))))))))))))</f>
        <v>M3</v>
      </c>
      <c r="G309" s="89">
        <v>56.29</v>
      </c>
      <c r="H309" s="127"/>
      <c r="I309" s="128">
        <f t="shared" si="5"/>
        <v>0</v>
      </c>
    </row>
    <row r="310" spans="2:9" ht="25.5" x14ac:dyDescent="0.2">
      <c r="B310" s="115" t="s">
        <v>9</v>
      </c>
      <c r="C310" s="78" t="e">
        <f>#REF!</f>
        <v>#REF!</v>
      </c>
      <c r="D310" s="122">
        <f>Resumo!B282</f>
        <v>18003005</v>
      </c>
      <c r="E310" s="50" t="str">
        <f>UPPER(IF($B310="EDIF",VLOOKUP($D310,[1]EDIF!$A$1:$F$3677,2,0),(IF($B310="INFRA",VLOOKUP($D310,[1]INFRA!$A$1:$F$1859,2,0),(IF($B310="SINAPI",VLOOKUP($D310,[1]SINAPI!$A$1:$G$9552,2,0),(IF($B310="CDHU",VLOOKUP($D310,[1]CDHU!$A$1:$G$5122,2,0),(IF($B310="SIEC",VLOOKUP($D310,[1]SIEC!$A$1:$F$5304,2,0),(IF($B310="DER",VLOOKUP($D310,[1]DER!$A$1:$F$3075,2,0),(IF($B310="FDE",VLOOKUP($D310,[1]FDE!$A$1:$F$3289,2,0),(IF($B310="SICRO",VLOOKUP($D310,[1]SICRO!$A$1:$E$7371,2,0)))))))))))))))))</f>
        <v>GRAMA ESMERALDA</v>
      </c>
      <c r="F310" s="46" t="str">
        <f>UPPER(IF($B310="EDIF",VLOOKUP($D310,[1]EDIF!$A$1:$F$3677,3,0),(IF($B310="INFRA",VLOOKUP($D310,[1]INFRA!$A$1:$F$1859,3,0),(IF($B310="SINAPI",VLOOKUP($D310,[1]SINAPI!$A$1:$G$9552,3,0),(IF($B310="CDHU",VLOOKUP($D310,[1]CDHU!$A$1:$G$5122,3,0),(IF($B310="SIEC",VLOOKUP($D310,[1]SIEC!$A$1:$F$5304,3,0),(IF($B310="DER",VLOOKUP($D310,[1]DER!$A$1:$F$2075,3,0),(IF($B310="FDE",VLOOKUP($D310,[1]FDE!$A$1:$F$3289,3,0),(IF($B310="SICRO",VLOOKUP($D310,[1]SICRO!$A$1:$E$7371,3,0)))))))))))))))))</f>
        <v>M2</v>
      </c>
      <c r="G310" s="89">
        <v>903.15</v>
      </c>
      <c r="H310" s="127"/>
      <c r="I310" s="128">
        <f t="shared" si="5"/>
        <v>0</v>
      </c>
    </row>
    <row r="311" spans="2:9" ht="25.5" x14ac:dyDescent="0.2">
      <c r="B311" s="115" t="s">
        <v>9</v>
      </c>
      <c r="C311" s="78" t="e">
        <f>#REF!</f>
        <v>#REF!</v>
      </c>
      <c r="D311" s="122">
        <f>Resumo!B283</f>
        <v>18080011</v>
      </c>
      <c r="E311" s="50" t="str">
        <f>UPPER(IF($B311="EDIF",VLOOKUP($D311,[1]EDIF!$A$1:$F$3677,2,0),(IF($B311="INFRA",VLOOKUP($D311,[1]INFRA!$A$1:$F$1859,2,0),(IF($B311="SINAPI",VLOOKUP($D311,[1]SINAPI!$A$1:$G$9552,2,0),(IF($B311="CDHU",VLOOKUP($D311,[1]CDHU!$A$1:$G$5122,2,0),(IF($B311="SIEC",VLOOKUP($D311,[1]SIEC!$A$1:$F$5304,2,0),(IF($B311="DER",VLOOKUP($D311,[1]DER!$A$1:$F$3075,2,0),(IF($B311="FDE",VLOOKUP($D311,[1]FDE!$A$1:$F$3289,2,0),(IF($B311="SICRO",VLOOKUP($D311,[1]SICRO!$A$1:$E$7371,2,0)))))))))))))))))</f>
        <v>TERRA PREPARADA PARA PLANTIO</v>
      </c>
      <c r="F311" s="46" t="str">
        <f>UPPER(IF($B311="EDIF",VLOOKUP($D311,[1]EDIF!$A$1:$F$3677,3,0),(IF($B311="INFRA",VLOOKUP($D311,[1]INFRA!$A$1:$F$1859,3,0),(IF($B311="SINAPI",VLOOKUP($D311,[1]SINAPI!$A$1:$G$9552,3,0),(IF($B311="CDHU",VLOOKUP($D311,[1]CDHU!$A$1:$G$5122,3,0),(IF($B311="SIEC",VLOOKUP($D311,[1]SIEC!$A$1:$F$5304,3,0),(IF($B311="DER",VLOOKUP($D311,[1]DER!$A$1:$F$2075,3,0),(IF($B311="FDE",VLOOKUP($D311,[1]FDE!$A$1:$F$3289,3,0),(IF($B311="SICRO",VLOOKUP($D311,[1]SICRO!$A$1:$E$7371,3,0)))))))))))))))))</f>
        <v>M3</v>
      </c>
      <c r="G311" s="89">
        <v>45.16</v>
      </c>
      <c r="H311" s="127"/>
      <c r="I311" s="128">
        <f t="shared" si="5"/>
        <v>0</v>
      </c>
    </row>
    <row r="312" spans="2:9" ht="25.5" x14ac:dyDescent="0.2">
      <c r="B312" s="115" t="s">
        <v>9</v>
      </c>
      <c r="C312" s="78" t="e">
        <f>#REF!</f>
        <v>#REF!</v>
      </c>
      <c r="D312" s="122">
        <f>Resumo!B284</f>
        <v>17003019</v>
      </c>
      <c r="E312" s="50" t="str">
        <f>UPPER(IF($B312="EDIF",VLOOKUP($D312,[1]EDIF!$A$1:$F$3677,2,0),(IF($B312="INFRA",VLOOKUP($D312,[1]INFRA!$A$1:$F$1859,2,0),(IF($B312="SINAPI",VLOOKUP($D312,[1]SINAPI!$A$1:$G$9552,2,0),(IF($B312="CDHU",VLOOKUP($D312,[1]CDHU!$A$1:$G$5122,2,0),(IF($B312="SIEC",VLOOKUP($D312,[1]SIEC!$A$1:$F$5304,2,0),(IF($B312="DER",VLOOKUP($D312,[1]DER!$A$1:$F$3075,2,0),(IF($B312="FDE",VLOOKUP($D312,[1]FDE!$A$1:$F$3289,2,0),(IF($B312="SICRO",VLOOKUP($D312,[1]SICRO!$A$1:$E$7371,2,0)))))))))))))))))</f>
        <v>IP.03 - PLATAFORMA COM 3 MASTROS DE BANDEIRA H.LIVRE=7,00M (EXCLUSIVE ENGASTAMENTO)</v>
      </c>
      <c r="F312" s="46" t="str">
        <f>UPPER(IF($B312="EDIF",VLOOKUP($D312,[1]EDIF!$A$1:$F$3677,3,0),(IF($B312="INFRA",VLOOKUP($D312,[1]INFRA!$A$1:$F$1859,3,0),(IF($B312="SINAPI",VLOOKUP($D312,[1]SINAPI!$A$1:$G$9552,3,0),(IF($B312="CDHU",VLOOKUP($D312,[1]CDHU!$A$1:$G$5122,3,0),(IF($B312="SIEC",VLOOKUP($D312,[1]SIEC!$A$1:$F$5304,3,0),(IF($B312="DER",VLOOKUP($D312,[1]DER!$A$1:$F$2075,3,0),(IF($B312="FDE",VLOOKUP($D312,[1]FDE!$A$1:$F$3289,3,0),(IF($B312="SICRO",VLOOKUP($D312,[1]SICRO!$A$1:$E$7371,3,0)))))))))))))))))</f>
        <v>UN</v>
      </c>
      <c r="G312" s="89">
        <v>1</v>
      </c>
      <c r="H312" s="127"/>
      <c r="I312" s="128">
        <f t="shared" si="5"/>
        <v>0</v>
      </c>
    </row>
    <row r="313" spans="2:9" ht="25.5" x14ac:dyDescent="0.2">
      <c r="B313" s="115" t="s">
        <v>9</v>
      </c>
      <c r="C313" s="78" t="e">
        <f>#REF!</f>
        <v>#REF!</v>
      </c>
      <c r="D313" s="122">
        <f>Resumo!B285</f>
        <v>17003083</v>
      </c>
      <c r="E313" s="50" t="str">
        <f>UPPER(IF($B313="EDIF",VLOOKUP($D313,[1]EDIF!$A$1:$F$3677,2,0),(IF($B313="INFRA",VLOOKUP($D313,[1]INFRA!$A$1:$F$1859,2,0),(IF($B313="SINAPI",VLOOKUP($D313,[1]SINAPI!$A$1:$G$9552,2,0),(IF($B313="CDHU",VLOOKUP($D313,[1]CDHU!$A$1:$G$5122,2,0),(IF($B313="SIEC",VLOOKUP($D313,[1]SIEC!$A$1:$F$5304,2,0),(IF($B313="DER",VLOOKUP($D313,[1]DER!$A$1:$F$3075,2,0),(IF($B313="FDE",VLOOKUP($D313,[1]FDE!$A$1:$F$3289,2,0),(IF($B313="SICRO",VLOOKUP($D313,[1]SICRO!$A$1:$E$7371,2,0)))))))))))))))))</f>
        <v>HV.20 - ABRIGO PARA LIXO EM ALVENARIA - REVESTIMENTO EXTERNO COM ARGAMASSA E INTERNO COM AZULEJOS</v>
      </c>
      <c r="F313" s="46" t="str">
        <f>UPPER(IF($B313="EDIF",VLOOKUP($D313,[1]EDIF!$A$1:$F$3677,3,0),(IF($B313="INFRA",VLOOKUP($D313,[1]INFRA!$A$1:$F$1859,3,0),(IF($B313="SINAPI",VLOOKUP($D313,[1]SINAPI!$A$1:$G$9552,3,0),(IF($B313="CDHU",VLOOKUP($D313,[1]CDHU!$A$1:$G$5122,3,0),(IF($B313="SIEC",VLOOKUP($D313,[1]SIEC!$A$1:$F$5304,3,0),(IF($B313="DER",VLOOKUP($D313,[1]DER!$A$1:$F$2075,3,0),(IF($B313="FDE",VLOOKUP($D313,[1]FDE!$A$1:$F$3289,3,0),(IF($B313="SICRO",VLOOKUP($D313,[1]SICRO!$A$1:$E$7371,3,0)))))))))))))))))</f>
        <v>UN</v>
      </c>
      <c r="G313" s="89">
        <v>1</v>
      </c>
      <c r="H313" s="127"/>
      <c r="I313" s="128">
        <f t="shared" si="5"/>
        <v>0</v>
      </c>
    </row>
    <row r="314" spans="2:9" ht="25.5" x14ac:dyDescent="0.2">
      <c r="B314" s="115" t="s">
        <v>62</v>
      </c>
      <c r="C314" s="78" t="e">
        <f>#REF!</f>
        <v>#REF!</v>
      </c>
      <c r="D314" s="84" t="str">
        <f>Resumo!B286</f>
        <v>21.03.151</v>
      </c>
      <c r="E314" s="50" t="str">
        <f>UPPER(IF($B314="EDIF",VLOOKUP($D314,[1]EDIF!$A$1:$F$3677,2,0),(IF($B314="INFRA",VLOOKUP($D314,[1]INFRA!$A$1:$F$1859,2,0),(IF($B314="SINAPI",VLOOKUP($D314,[1]SINAPI!$A$1:$G$9552,2,0),(IF($B314="CDHU",VLOOKUP($D314,[1]CDHU!$A$1:$G$5122,2,0),(IF($B314="SIEC",VLOOKUP($D314,[1]SIEC!$A$1:$F$5304,2,0),(IF($B314="DER",VLOOKUP($D314,[1]DER!$A$1:$F$3075,2,0),(IF($B314="FDE",VLOOKUP($D314,[1]FDE!$A$1:$F$3289,2,0),(IF($B314="SICRO",VLOOKUP($D314,[1]SICRO!$A$1:$E$7371,2,0)))))))))))))))))</f>
        <v>REVESTIMENTO EM PLACA DE ALUMÍNIO COMPOSTO "ACM", ESPESSURA DE 4 MM E ACABAMENTO EM PVDF</v>
      </c>
      <c r="F314" s="46" t="str">
        <f>UPPER(IF($B314="EDIF",VLOOKUP($D314,[1]EDIF!$A$1:$F$3677,3,0),(IF($B314="INFRA",VLOOKUP($D314,[1]INFRA!$A$1:$F$1859,3,0),(IF($B314="SINAPI",VLOOKUP($D314,[1]SINAPI!$A$1:$G$9552,3,0),(IF($B314="CDHU",VLOOKUP($D314,[1]CDHU!$A$1:$G$5122,3,0),(IF($B314="SIEC",VLOOKUP($D314,[1]SIEC!$A$1:$F$5304,3,0),(IF($B314="DER",VLOOKUP($D314,[1]DER!$A$1:$F$2075,3,0),(IF($B314="FDE",VLOOKUP($D314,[1]FDE!$A$1:$F$3289,3,0),(IF($B314="SICRO",VLOOKUP($D314,[1]SICRO!$A$1:$E$7371,3,0)))))))))))))))))</f>
        <v>M2</v>
      </c>
      <c r="G314" s="89">
        <v>16</v>
      </c>
      <c r="H314" s="127"/>
      <c r="I314" s="128">
        <f t="shared" si="5"/>
        <v>0</v>
      </c>
    </row>
    <row r="315" spans="2:9" ht="38.25" x14ac:dyDescent="0.2">
      <c r="B315" s="115" t="s">
        <v>9</v>
      </c>
      <c r="C315" s="135" t="e">
        <f>#REF!</f>
        <v>#REF!</v>
      </c>
      <c r="D315" s="123">
        <f>Resumo!B287</f>
        <v>20005033</v>
      </c>
      <c r="E315" s="117" t="str">
        <f>UPPER(IF($B315="EDIF",VLOOKUP($D315,[1]EDIF!$A$1:$F$3677,2,0),(IF($B315="INFRA",VLOOKUP($D315,[1]INFRA!$A$1:$F$1859,2,0),(IF($B315="SINAPI",VLOOKUP($D315,[1]SINAPI!$A$1:$G$9552,2,0),(IF($B315="CDHU",VLOOKUP($D315,[1]CDHU!$A$1:$G$5122,2,0),(IF($B315="SIEC",VLOOKUP($D315,[1]SIEC!$A$1:$F$5304,2,0),(IF($B315="DER",VLOOKUP($D315,[1]DER!$A$1:$F$3075,2,0),(IF($B315="FDE",VLOOKUP($D315,[1]FDE!$A$1:$F$3289,2,0),(IF($B315="SICRO",VLOOKUP($D315,[1]SICRO!$A$1:$E$7371,2,0)))))))))))))))))</f>
        <v>DESENVOLVIMENTO DE PROJETO TÉCNICO DE PREVENÇÃO E COMBATE A INCÊNDIO E APROVAÇÃO JUNTO AO CORPO DE BOMBEIROS PARA EDIFICAÇÕES ATÉ 2000 M2</v>
      </c>
      <c r="F315" s="118" t="str">
        <f>UPPER(IF($B315="EDIF",VLOOKUP($D315,[1]EDIF!$A$1:$F$3677,3,0),(IF($B315="INFRA",VLOOKUP($D315,[1]INFRA!$A$1:$F$1859,3,0),(IF($B315="SINAPI",VLOOKUP($D315,[1]SINAPI!$A$1:$G$9552,3,0),(IF($B315="CDHU",VLOOKUP($D315,[1]CDHU!$A$1:$G$5122,3,0),(IF($B315="SIEC",VLOOKUP($D315,[1]SIEC!$A$1:$F$5304,3,0),(IF($B315="DER",VLOOKUP($D315,[1]DER!$A$1:$F$2075,3,0),(IF($B315="FDE",VLOOKUP($D315,[1]FDE!$A$1:$F$3289,3,0),(IF($B315="SICRO",VLOOKUP($D315,[1]SICRO!$A$1:$E$7371,3,0)))))))))))))))))</f>
        <v>GL</v>
      </c>
      <c r="G315" s="119">
        <v>1</v>
      </c>
      <c r="H315" s="127"/>
      <c r="I315" s="128">
        <f t="shared" si="5"/>
        <v>0</v>
      </c>
    </row>
    <row r="316" spans="2:9" s="12" customFormat="1" ht="19.5" customHeight="1" x14ac:dyDescent="0.2">
      <c r="C316" s="136"/>
      <c r="D316" s="137"/>
      <c r="E316" s="137"/>
      <c r="F316" s="137"/>
      <c r="G316" s="138"/>
      <c r="H316" s="139" t="s">
        <v>21</v>
      </c>
      <c r="I316" s="140">
        <f>SUM(I301:I315)</f>
        <v>0</v>
      </c>
    </row>
    <row r="317" spans="2:9" x14ac:dyDescent="0.2">
      <c r="B317" s="1"/>
      <c r="C317" s="24"/>
      <c r="D317" s="24"/>
      <c r="E317" s="23"/>
      <c r="F317" s="17"/>
      <c r="G317" s="25"/>
      <c r="H317" s="133" t="s">
        <v>22</v>
      </c>
      <c r="I317" s="126">
        <f>SUM(I9:I316)/2</f>
        <v>0</v>
      </c>
    </row>
    <row r="318" spans="2:9" x14ac:dyDescent="0.2">
      <c r="B318" s="1"/>
      <c r="C318" s="51"/>
      <c r="D318" s="51"/>
      <c r="E318" s="23"/>
      <c r="F318" s="17"/>
      <c r="G318" s="25"/>
      <c r="H318" s="133" t="s">
        <v>23</v>
      </c>
      <c r="I318" s="126">
        <f>I317*0.25</f>
        <v>0</v>
      </c>
    </row>
    <row r="319" spans="2:9" x14ac:dyDescent="0.2">
      <c r="B319" s="1"/>
      <c r="C319" s="51"/>
      <c r="D319" s="51"/>
      <c r="E319" s="23"/>
      <c r="F319" s="17"/>
      <c r="G319" s="12"/>
      <c r="H319" s="133" t="s">
        <v>24</v>
      </c>
      <c r="I319" s="126">
        <f>I317*1.25</f>
        <v>0</v>
      </c>
    </row>
    <row r="320" spans="2:9" x14ac:dyDescent="0.2">
      <c r="I320" s="27"/>
    </row>
  </sheetData>
  <autoFilter ref="B8:I319" xr:uid="{00000000-0001-0000-0100-000000000000}"/>
  <mergeCells count="6">
    <mergeCell ref="E2:I2"/>
    <mergeCell ref="E3:I3"/>
    <mergeCell ref="E4:I4"/>
    <mergeCell ref="G6:I6"/>
    <mergeCell ref="G7:I7"/>
    <mergeCell ref="F6:F7"/>
  </mergeCells>
  <printOptions horizontalCentered="1"/>
  <pageMargins left="0.43" right="0.12" top="0.12" bottom="0.12" header="0.31" footer="0.31"/>
  <pageSetup paperSize="9" scale="70" fitToHeight="0" orientation="portrait" r:id="rId1"/>
  <rowBreaks count="1" manualBreakCount="1">
    <brk id="216" min="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IU106"/>
  <sheetViews>
    <sheetView showGridLines="0" topLeftCell="B1" zoomScaleNormal="100" workbookViewId="0">
      <selection activeCell="B3" sqref="B3:W4"/>
    </sheetView>
  </sheetViews>
  <sheetFormatPr defaultRowHeight="15" x14ac:dyDescent="0.2"/>
  <cols>
    <col min="1" max="1" width="9.140625" style="3"/>
    <col min="2" max="2" width="53.28515625" style="3" customWidth="1"/>
    <col min="3" max="14" width="12.140625" style="3" bestFit="1" customWidth="1"/>
    <col min="15" max="21" width="6.7109375" style="3" hidden="1" customWidth="1"/>
    <col min="22" max="22" width="13.7109375" style="3" customWidth="1"/>
    <col min="23" max="23" width="11.5703125" style="3" customWidth="1"/>
    <col min="24" max="24" width="15.85546875" style="3" bestFit="1" customWidth="1"/>
    <col min="25" max="25" width="13.28515625" style="3" bestFit="1" customWidth="1"/>
    <col min="26" max="16384" width="9.140625" style="3"/>
  </cols>
  <sheetData>
    <row r="1" spans="1:255" ht="9.75" customHeight="1" x14ac:dyDescent="0.2">
      <c r="C1" s="66"/>
    </row>
    <row r="2" spans="1:255" x14ac:dyDescent="0.2">
      <c r="V2" s="52"/>
      <c r="W2" s="53"/>
    </row>
    <row r="3" spans="1:255" x14ac:dyDescent="0.2">
      <c r="B3" s="156"/>
      <c r="C3" s="156"/>
      <c r="D3" s="156"/>
      <c r="E3" s="156"/>
      <c r="F3" s="156"/>
      <c r="G3" s="156"/>
      <c r="H3" s="156"/>
      <c r="I3" s="156"/>
      <c r="J3" s="156"/>
      <c r="K3" s="156"/>
      <c r="L3" s="156"/>
      <c r="M3" s="156"/>
      <c r="N3" s="156"/>
      <c r="O3" s="156"/>
      <c r="P3" s="156"/>
      <c r="Q3" s="156"/>
      <c r="R3" s="156"/>
      <c r="S3" s="156"/>
      <c r="T3" s="156"/>
      <c r="U3" s="156"/>
      <c r="V3" s="156"/>
      <c r="W3" s="156"/>
    </row>
    <row r="4" spans="1:255" x14ac:dyDescent="0.2">
      <c r="A4" s="2"/>
      <c r="B4" s="156"/>
      <c r="C4" s="156"/>
      <c r="D4" s="156"/>
      <c r="E4" s="156"/>
      <c r="F4" s="156"/>
      <c r="G4" s="156"/>
      <c r="H4" s="156"/>
      <c r="I4" s="156"/>
      <c r="J4" s="156"/>
      <c r="K4" s="156"/>
      <c r="L4" s="156"/>
      <c r="M4" s="156"/>
      <c r="N4" s="156"/>
      <c r="O4" s="156"/>
      <c r="P4" s="156"/>
      <c r="Q4" s="156"/>
      <c r="R4" s="156"/>
      <c r="S4" s="156"/>
      <c r="T4" s="156"/>
      <c r="U4" s="156"/>
      <c r="V4" s="156"/>
      <c r="W4" s="156"/>
    </row>
    <row r="5" spans="1:255" x14ac:dyDescent="0.2">
      <c r="B5" s="156" t="s">
        <v>25</v>
      </c>
      <c r="C5" s="156"/>
      <c r="D5" s="156"/>
      <c r="E5" s="156"/>
      <c r="F5" s="156"/>
      <c r="G5" s="156"/>
      <c r="H5" s="156"/>
      <c r="I5" s="156"/>
      <c r="J5" s="156"/>
      <c r="K5" s="156"/>
      <c r="L5" s="156"/>
      <c r="M5" s="156"/>
      <c r="N5" s="156"/>
      <c r="O5" s="156"/>
      <c r="P5" s="156"/>
      <c r="Q5" s="156"/>
      <c r="R5" s="156"/>
      <c r="S5" s="156"/>
      <c r="T5" s="156"/>
      <c r="U5" s="156"/>
      <c r="V5" s="156"/>
      <c r="W5" s="156"/>
    </row>
    <row r="8" spans="1:255" x14ac:dyDescent="0.2">
      <c r="B8" s="157" t="str">
        <f>Planilha!E6</f>
        <v>OBRA: AMPLIAÇÃO E REFORMA DA EMEB VEREADOR ELIAS ANDERE</v>
      </c>
      <c r="C8" s="157"/>
      <c r="D8" s="157"/>
      <c r="E8" s="157"/>
      <c r="F8" s="157"/>
      <c r="G8" s="157"/>
      <c r="H8" s="157"/>
      <c r="I8" s="157"/>
      <c r="J8" s="157"/>
      <c r="K8" s="157"/>
      <c r="L8" s="157"/>
      <c r="M8" s="157"/>
      <c r="N8" s="157"/>
      <c r="O8" s="157"/>
      <c r="P8" s="157"/>
      <c r="Q8" s="157"/>
      <c r="R8" s="157"/>
      <c r="S8" s="157"/>
      <c r="T8" s="157"/>
      <c r="U8" s="157"/>
      <c r="V8" s="157"/>
      <c r="W8" s="157"/>
    </row>
    <row r="9" spans="1:255" x14ac:dyDescent="0.2">
      <c r="B9" s="158"/>
      <c r="C9" s="158"/>
      <c r="D9" s="158"/>
      <c r="E9" s="158"/>
      <c r="F9" s="158"/>
      <c r="G9" s="158"/>
      <c r="H9" s="158"/>
      <c r="I9" s="158"/>
      <c r="J9" s="158"/>
      <c r="K9" s="158"/>
      <c r="L9" s="158"/>
      <c r="M9" s="158"/>
      <c r="N9" s="158"/>
      <c r="O9" s="158"/>
      <c r="P9" s="158"/>
      <c r="Q9" s="158"/>
      <c r="R9" s="158"/>
      <c r="S9" s="158"/>
      <c r="T9" s="158"/>
      <c r="U9" s="158"/>
      <c r="V9" s="158"/>
      <c r="W9" s="158"/>
      <c r="X9" s="76"/>
    </row>
    <row r="10" spans="1:255" s="2" customFormat="1" x14ac:dyDescent="0.2">
      <c r="B10" s="159" t="s">
        <v>15</v>
      </c>
      <c r="C10" s="4" t="s">
        <v>26</v>
      </c>
      <c r="D10" s="5"/>
      <c r="E10" s="5"/>
      <c r="F10" s="9"/>
      <c r="G10" s="4"/>
      <c r="H10" s="5"/>
      <c r="I10" s="5"/>
      <c r="J10" s="9"/>
      <c r="K10" s="4"/>
      <c r="L10" s="5"/>
      <c r="M10" s="5"/>
      <c r="N10" s="9"/>
      <c r="O10" s="4"/>
      <c r="P10" s="5"/>
      <c r="Q10" s="5"/>
      <c r="R10" s="5"/>
      <c r="S10" s="5"/>
      <c r="T10" s="5"/>
      <c r="U10" s="5"/>
      <c r="V10" s="163" t="s">
        <v>27</v>
      </c>
      <c r="W10" s="161" t="s">
        <v>28</v>
      </c>
      <c r="X10" s="2" t="s">
        <v>29</v>
      </c>
    </row>
    <row r="11" spans="1:255" s="2" customFormat="1" ht="27" customHeight="1" x14ac:dyDescent="0.2">
      <c r="B11" s="160"/>
      <c r="C11" s="6">
        <v>1</v>
      </c>
      <c r="D11" s="6">
        <v>2</v>
      </c>
      <c r="E11" s="6">
        <v>3</v>
      </c>
      <c r="F11" s="6">
        <v>4</v>
      </c>
      <c r="G11" s="6">
        <v>5</v>
      </c>
      <c r="H11" s="6">
        <v>6</v>
      </c>
      <c r="I11" s="6">
        <v>7</v>
      </c>
      <c r="J11" s="6">
        <v>8</v>
      </c>
      <c r="K11" s="6">
        <v>9</v>
      </c>
      <c r="L11" s="6">
        <v>10</v>
      </c>
      <c r="M11" s="6">
        <v>11</v>
      </c>
      <c r="N11" s="6">
        <v>12</v>
      </c>
      <c r="O11" s="6">
        <v>13</v>
      </c>
      <c r="P11" s="6">
        <v>14</v>
      </c>
      <c r="Q11" s="6">
        <v>15</v>
      </c>
      <c r="R11" s="6">
        <v>16</v>
      </c>
      <c r="S11" s="6">
        <v>17</v>
      </c>
      <c r="T11" s="6">
        <v>18</v>
      </c>
      <c r="U11" s="10">
        <v>19</v>
      </c>
      <c r="V11" s="164"/>
      <c r="W11" s="162"/>
    </row>
    <row r="12" spans="1:255" ht="9.9499999999999993" customHeight="1" x14ac:dyDescent="0.2">
      <c r="B12" s="152" t="str">
        <f>Planilha!E9</f>
        <v>1 - SERVIÇOS PRELIMINARES</v>
      </c>
      <c r="C12" s="7"/>
      <c r="D12" s="7"/>
      <c r="E12" s="7"/>
      <c r="F12" s="7"/>
      <c r="G12" s="7"/>
      <c r="H12" s="7"/>
      <c r="I12" s="7"/>
      <c r="J12" s="7"/>
      <c r="K12" s="7"/>
      <c r="L12" s="7"/>
      <c r="M12" s="7"/>
      <c r="N12" s="7"/>
      <c r="O12" s="7"/>
      <c r="P12" s="7"/>
      <c r="Q12" s="7"/>
      <c r="R12" s="7"/>
      <c r="S12" s="7"/>
      <c r="T12" s="7"/>
      <c r="U12" s="7"/>
      <c r="V12" s="154">
        <f>Planilha!I23</f>
        <v>0</v>
      </c>
      <c r="W12" s="155" t="e">
        <f>V12/$V$87</f>
        <v>#DIV/0!</v>
      </c>
      <c r="X12" s="125"/>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row>
    <row r="13" spans="1:255" ht="5.0999999999999996" customHeight="1" x14ac:dyDescent="0.2">
      <c r="B13" s="153"/>
      <c r="C13" s="124" t="s">
        <v>30</v>
      </c>
      <c r="D13" s="124" t="s">
        <v>30</v>
      </c>
      <c r="E13" s="124" t="s">
        <v>30</v>
      </c>
      <c r="F13" s="124" t="s">
        <v>30</v>
      </c>
      <c r="G13" s="124" t="s">
        <v>30</v>
      </c>
      <c r="H13" s="124" t="s">
        <v>30</v>
      </c>
      <c r="I13" s="124" t="s">
        <v>30</v>
      </c>
      <c r="J13" s="124" t="s">
        <v>30</v>
      </c>
      <c r="K13" s="124" t="s">
        <v>30</v>
      </c>
      <c r="L13" s="124" t="s">
        <v>30</v>
      </c>
      <c r="M13" s="124" t="s">
        <v>30</v>
      </c>
      <c r="N13" s="124" t="s">
        <v>30</v>
      </c>
      <c r="O13" s="64"/>
      <c r="P13" s="64"/>
      <c r="Q13" s="64"/>
      <c r="R13" s="64"/>
      <c r="S13" s="64"/>
      <c r="T13" s="64"/>
      <c r="U13" s="64"/>
      <c r="V13" s="154"/>
      <c r="W13" s="155"/>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row>
    <row r="14" spans="1:255" ht="9.9499999999999993" customHeight="1" x14ac:dyDescent="0.2">
      <c r="B14" s="153"/>
      <c r="C14" s="67"/>
      <c r="D14" s="67"/>
      <c r="E14" s="67"/>
      <c r="F14" s="67"/>
      <c r="G14" s="67"/>
      <c r="H14" s="67"/>
      <c r="I14" s="67"/>
      <c r="J14" s="67"/>
      <c r="K14" s="67"/>
      <c r="L14" s="67"/>
      <c r="M14" s="67"/>
      <c r="N14" s="67"/>
      <c r="O14" s="67" t="str">
        <f t="shared" ref="O14:U14" si="0">IF(O13="x", $V12/COUNTIF($C13:$U13,"x"), "")</f>
        <v/>
      </c>
      <c r="P14" s="67" t="str">
        <f t="shared" si="0"/>
        <v/>
      </c>
      <c r="Q14" s="67" t="str">
        <f t="shared" si="0"/>
        <v/>
      </c>
      <c r="R14" s="67" t="str">
        <f t="shared" si="0"/>
        <v/>
      </c>
      <c r="S14" s="67" t="str">
        <f t="shared" si="0"/>
        <v/>
      </c>
      <c r="T14" s="67" t="str">
        <f t="shared" si="0"/>
        <v/>
      </c>
      <c r="U14" s="67" t="str">
        <f t="shared" si="0"/>
        <v/>
      </c>
      <c r="V14" s="154"/>
      <c r="W14" s="155"/>
      <c r="X14" s="141">
        <f>SUM(C14:N14)</f>
        <v>0</v>
      </c>
      <c r="Y14" s="125">
        <f>V12-X14</f>
        <v>0</v>
      </c>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row>
    <row r="15" spans="1:255" ht="9.9499999999999993" customHeight="1" x14ac:dyDescent="0.2">
      <c r="B15" s="152" t="str">
        <f>Planilha!E24</f>
        <v>2 - AMPLIAÇÃO EMEB ELIAS ANDERE</v>
      </c>
      <c r="C15" s="7"/>
      <c r="D15" s="7"/>
      <c r="E15" s="7"/>
      <c r="F15" s="7"/>
      <c r="G15" s="7"/>
      <c r="H15" s="7"/>
      <c r="I15" s="7"/>
      <c r="J15" s="7"/>
      <c r="K15" s="7"/>
      <c r="L15" s="7"/>
      <c r="M15" s="7"/>
      <c r="N15" s="7"/>
      <c r="O15" s="7"/>
      <c r="P15" s="7"/>
      <c r="Q15" s="7"/>
      <c r="R15" s="7"/>
      <c r="S15" s="7"/>
      <c r="T15" s="7"/>
      <c r="U15" s="7"/>
      <c r="V15" s="154"/>
      <c r="W15" s="15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row>
    <row r="16" spans="1:255" ht="5.0999999999999996" customHeight="1" x14ac:dyDescent="0.2">
      <c r="B16" s="153"/>
      <c r="C16" s="64"/>
      <c r="D16" s="83"/>
      <c r="E16" s="64"/>
      <c r="F16" s="64"/>
      <c r="G16" s="64"/>
      <c r="H16" s="64"/>
      <c r="I16" s="64"/>
      <c r="J16" s="64"/>
      <c r="K16" s="64"/>
      <c r="L16" s="64"/>
      <c r="M16" s="64"/>
      <c r="N16" s="64"/>
      <c r="O16" s="64"/>
      <c r="P16" s="64"/>
      <c r="Q16" s="64"/>
      <c r="R16" s="64"/>
      <c r="S16" s="64"/>
      <c r="T16" s="64"/>
      <c r="U16" s="64"/>
      <c r="V16" s="154"/>
      <c r="W16" s="155"/>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row>
    <row r="17" spans="2:255" ht="9.9499999999999993" customHeight="1" x14ac:dyDescent="0.2">
      <c r="B17" s="153"/>
      <c r="C17" s="67" t="str">
        <f t="shared" ref="C17:N17" si="1">IF(C16="x", $V15/COUNTIF($C16:$U16,"x"), "")</f>
        <v/>
      </c>
      <c r="D17" s="67" t="str">
        <f t="shared" si="1"/>
        <v/>
      </c>
      <c r="E17" s="67" t="str">
        <f t="shared" si="1"/>
        <v/>
      </c>
      <c r="F17" s="67" t="str">
        <f t="shared" si="1"/>
        <v/>
      </c>
      <c r="G17" s="67" t="str">
        <f t="shared" si="1"/>
        <v/>
      </c>
      <c r="H17" s="67" t="str">
        <f t="shared" si="1"/>
        <v/>
      </c>
      <c r="I17" s="67" t="str">
        <f t="shared" si="1"/>
        <v/>
      </c>
      <c r="J17" s="67" t="str">
        <f t="shared" si="1"/>
        <v/>
      </c>
      <c r="K17" s="67" t="str">
        <f t="shared" si="1"/>
        <v/>
      </c>
      <c r="L17" s="67" t="str">
        <f t="shared" si="1"/>
        <v/>
      </c>
      <c r="M17" s="67" t="str">
        <f t="shared" si="1"/>
        <v/>
      </c>
      <c r="N17" s="67" t="str">
        <f t="shared" si="1"/>
        <v/>
      </c>
      <c r="O17" s="67" t="str">
        <f t="shared" ref="O17:U17" si="2">IF(O16="x", $V15/COUNTIF($C16:$U16,"x"), "")</f>
        <v/>
      </c>
      <c r="P17" s="67" t="str">
        <f t="shared" si="2"/>
        <v/>
      </c>
      <c r="Q17" s="67" t="str">
        <f t="shared" si="2"/>
        <v/>
      </c>
      <c r="R17" s="67" t="str">
        <f t="shared" si="2"/>
        <v/>
      </c>
      <c r="S17" s="67" t="str">
        <f t="shared" si="2"/>
        <v/>
      </c>
      <c r="T17" s="67" t="str">
        <f t="shared" si="2"/>
        <v/>
      </c>
      <c r="U17" s="67" t="str">
        <f t="shared" si="2"/>
        <v/>
      </c>
      <c r="V17" s="154"/>
      <c r="W17" s="155"/>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row>
    <row r="18" spans="2:255" ht="9.9499999999999993" customHeight="1" x14ac:dyDescent="0.2">
      <c r="B18" s="152" t="str">
        <f>Planilha!E25</f>
        <v>2.1 - DEMOLIÇÕES E RETIRADAS</v>
      </c>
      <c r="C18" s="7"/>
      <c r="D18" s="7"/>
      <c r="E18" s="7"/>
      <c r="F18" s="7"/>
      <c r="G18" s="7"/>
      <c r="H18" s="7"/>
      <c r="I18" s="7"/>
      <c r="J18" s="7"/>
      <c r="K18" s="7"/>
      <c r="L18" s="7"/>
      <c r="M18" s="7"/>
      <c r="N18" s="7"/>
      <c r="O18" s="7"/>
      <c r="P18" s="7"/>
      <c r="Q18" s="7"/>
      <c r="R18" s="7"/>
      <c r="S18" s="7"/>
      <c r="T18" s="7"/>
      <c r="U18" s="7"/>
      <c r="V18" s="154">
        <f>Planilha!I47</f>
        <v>0</v>
      </c>
      <c r="W18" s="155" t="e">
        <f t="shared" ref="W18" si="3">V18/$V$87</f>
        <v>#DIV/0!</v>
      </c>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row>
    <row r="19" spans="2:255" ht="5.0999999999999996" customHeight="1" x14ac:dyDescent="0.2">
      <c r="B19" s="153"/>
      <c r="C19" s="124" t="s">
        <v>30</v>
      </c>
      <c r="D19" s="124" t="s">
        <v>30</v>
      </c>
      <c r="E19" s="64"/>
      <c r="F19" s="64"/>
      <c r="G19" s="64"/>
      <c r="H19" s="64"/>
      <c r="I19" s="64"/>
      <c r="J19" s="64"/>
      <c r="K19" s="64"/>
      <c r="L19" s="64"/>
      <c r="M19" s="64"/>
      <c r="N19" s="64"/>
      <c r="O19" s="64"/>
      <c r="P19" s="64"/>
      <c r="Q19" s="64"/>
      <c r="R19" s="64"/>
      <c r="S19" s="64"/>
      <c r="T19" s="64"/>
      <c r="U19" s="64"/>
      <c r="V19" s="154"/>
      <c r="W19" s="155"/>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row>
    <row r="20" spans="2:255" ht="9.9499999999999993" customHeight="1" x14ac:dyDescent="0.2">
      <c r="B20" s="153"/>
      <c r="C20" s="67">
        <f t="shared" ref="C20:N20" si="4">IF(C19="x", $V18/COUNTIF($C19:$U19,"x"), "")</f>
        <v>0</v>
      </c>
      <c r="D20" s="67">
        <f t="shared" si="4"/>
        <v>0</v>
      </c>
      <c r="E20" s="67" t="str">
        <f t="shared" si="4"/>
        <v/>
      </c>
      <c r="F20" s="67" t="str">
        <f t="shared" si="4"/>
        <v/>
      </c>
      <c r="G20" s="67" t="str">
        <f t="shared" si="4"/>
        <v/>
      </c>
      <c r="H20" s="67" t="str">
        <f t="shared" si="4"/>
        <v/>
      </c>
      <c r="I20" s="67" t="str">
        <f t="shared" si="4"/>
        <v/>
      </c>
      <c r="J20" s="67" t="str">
        <f t="shared" si="4"/>
        <v/>
      </c>
      <c r="K20" s="67" t="str">
        <f t="shared" si="4"/>
        <v/>
      </c>
      <c r="L20" s="67" t="str">
        <f t="shared" si="4"/>
        <v/>
      </c>
      <c r="M20" s="67" t="str">
        <f t="shared" si="4"/>
        <v/>
      </c>
      <c r="N20" s="67" t="str">
        <f t="shared" si="4"/>
        <v/>
      </c>
      <c r="O20" s="67" t="str">
        <f t="shared" ref="O20:U20" si="5">IF(O19="x", $V18/COUNTIF($C19:$U19,"x"), "")</f>
        <v/>
      </c>
      <c r="P20" s="67" t="str">
        <f t="shared" si="5"/>
        <v/>
      </c>
      <c r="Q20" s="67" t="str">
        <f t="shared" si="5"/>
        <v/>
      </c>
      <c r="R20" s="67" t="str">
        <f t="shared" si="5"/>
        <v/>
      </c>
      <c r="S20" s="67" t="str">
        <f t="shared" si="5"/>
        <v/>
      </c>
      <c r="T20" s="67" t="str">
        <f t="shared" si="5"/>
        <v/>
      </c>
      <c r="U20" s="67" t="str">
        <f t="shared" si="5"/>
        <v/>
      </c>
      <c r="V20" s="154"/>
      <c r="W20" s="155"/>
      <c r="X20" s="141">
        <f>SUM(C20:N20)</f>
        <v>0</v>
      </c>
      <c r="Y20" s="125">
        <f>V18-X20</f>
        <v>0</v>
      </c>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row>
    <row r="21" spans="2:255" ht="9.9499999999999993" customHeight="1" x14ac:dyDescent="0.2">
      <c r="B21" s="152" t="str">
        <f>Planilha!E48</f>
        <v>2.2 - INFRAESTRUTURA</v>
      </c>
      <c r="C21" s="7"/>
      <c r="D21" s="7"/>
      <c r="E21" s="7"/>
      <c r="F21" s="7"/>
      <c r="G21" s="7"/>
      <c r="H21" s="7"/>
      <c r="I21" s="7"/>
      <c r="J21" s="7"/>
      <c r="K21" s="7"/>
      <c r="L21" s="7"/>
      <c r="M21" s="7"/>
      <c r="N21" s="7"/>
      <c r="O21" s="7"/>
      <c r="P21" s="7"/>
      <c r="Q21" s="7"/>
      <c r="R21" s="7"/>
      <c r="S21" s="7"/>
      <c r="T21" s="7"/>
      <c r="U21" s="7"/>
      <c r="V21" s="154">
        <f>Planilha!I59</f>
        <v>0</v>
      </c>
      <c r="W21" s="155" t="e">
        <f t="shared" ref="W21" si="6">V21/$V$87</f>
        <v>#DIV/0!</v>
      </c>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row>
    <row r="22" spans="2:255" ht="5.0999999999999996" customHeight="1" x14ac:dyDescent="0.2">
      <c r="B22" s="153"/>
      <c r="C22" s="64"/>
      <c r="D22" s="124" t="s">
        <v>30</v>
      </c>
      <c r="E22" s="124" t="s">
        <v>30</v>
      </c>
      <c r="F22" s="64"/>
      <c r="G22" s="64"/>
      <c r="H22" s="64"/>
      <c r="I22" s="64"/>
      <c r="J22" s="64"/>
      <c r="K22" s="64"/>
      <c r="L22" s="64"/>
      <c r="M22" s="64"/>
      <c r="N22" s="64"/>
      <c r="O22" s="64"/>
      <c r="P22" s="64"/>
      <c r="Q22" s="64"/>
      <c r="R22" s="64"/>
      <c r="S22" s="64"/>
      <c r="T22" s="64"/>
      <c r="U22" s="64"/>
      <c r="V22" s="154"/>
      <c r="W22" s="155"/>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row>
    <row r="23" spans="2:255" ht="9.9499999999999993" customHeight="1" x14ac:dyDescent="0.2">
      <c r="B23" s="153"/>
      <c r="C23" s="67" t="str">
        <f t="shared" ref="C23:N23" si="7">IF(C22="x", $V21/COUNTIF($C22:$U22,"x"), "")</f>
        <v/>
      </c>
      <c r="D23" s="67">
        <f t="shared" si="7"/>
        <v>0</v>
      </c>
      <c r="E23" s="67">
        <f t="shared" si="7"/>
        <v>0</v>
      </c>
      <c r="F23" s="67" t="str">
        <f t="shared" si="7"/>
        <v/>
      </c>
      <c r="G23" s="67" t="str">
        <f t="shared" si="7"/>
        <v/>
      </c>
      <c r="H23" s="67" t="str">
        <f t="shared" si="7"/>
        <v/>
      </c>
      <c r="I23" s="67" t="str">
        <f t="shared" si="7"/>
        <v/>
      </c>
      <c r="J23" s="67" t="str">
        <f t="shared" si="7"/>
        <v/>
      </c>
      <c r="K23" s="67" t="str">
        <f t="shared" si="7"/>
        <v/>
      </c>
      <c r="L23" s="67" t="str">
        <f t="shared" si="7"/>
        <v/>
      </c>
      <c r="M23" s="67" t="str">
        <f t="shared" si="7"/>
        <v/>
      </c>
      <c r="N23" s="67" t="str">
        <f t="shared" si="7"/>
        <v/>
      </c>
      <c r="O23" s="67" t="str">
        <f t="shared" ref="O23:U23" si="8">IF(O22="x", $V21/COUNTIF($C22:$U22,"x"), "")</f>
        <v/>
      </c>
      <c r="P23" s="67" t="str">
        <f t="shared" si="8"/>
        <v/>
      </c>
      <c r="Q23" s="67" t="str">
        <f t="shared" si="8"/>
        <v/>
      </c>
      <c r="R23" s="67" t="str">
        <f t="shared" si="8"/>
        <v/>
      </c>
      <c r="S23" s="67" t="str">
        <f t="shared" si="8"/>
        <v/>
      </c>
      <c r="T23" s="67" t="str">
        <f t="shared" si="8"/>
        <v/>
      </c>
      <c r="U23" s="67" t="str">
        <f t="shared" si="8"/>
        <v/>
      </c>
      <c r="V23" s="154"/>
      <c r="W23" s="155"/>
      <c r="X23" s="141">
        <f>SUM(C23:N23)</f>
        <v>0</v>
      </c>
      <c r="Y23" s="125">
        <f t="shared" ref="Y23" si="9">V21-X23</f>
        <v>0</v>
      </c>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row>
    <row r="24" spans="2:255" ht="9.9499999999999993" customHeight="1" x14ac:dyDescent="0.2">
      <c r="B24" s="152" t="str">
        <f>Planilha!E60</f>
        <v>2.3 - SUPRA-ESTRUTURA</v>
      </c>
      <c r="C24" s="7"/>
      <c r="D24" s="7"/>
      <c r="E24" s="7"/>
      <c r="F24" s="7"/>
      <c r="G24" s="7"/>
      <c r="H24" s="7"/>
      <c r="I24" s="7"/>
      <c r="J24" s="7"/>
      <c r="K24" s="7"/>
      <c r="L24" s="7"/>
      <c r="M24" s="7"/>
      <c r="N24" s="7"/>
      <c r="O24" s="7"/>
      <c r="P24" s="7"/>
      <c r="Q24" s="7"/>
      <c r="R24" s="7"/>
      <c r="S24" s="7"/>
      <c r="T24" s="7"/>
      <c r="U24" s="7"/>
      <c r="V24" s="154">
        <f>Planilha!I70</f>
        <v>0</v>
      </c>
      <c r="W24" s="155" t="e">
        <f t="shared" ref="W24" si="10">V24/$V$87</f>
        <v>#DIV/0!</v>
      </c>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row>
    <row r="25" spans="2:255" ht="5.0999999999999996" customHeight="1" x14ac:dyDescent="0.2">
      <c r="B25" s="153"/>
      <c r="C25" s="64"/>
      <c r="D25" s="83"/>
      <c r="E25" s="124" t="s">
        <v>30</v>
      </c>
      <c r="F25" s="124" t="s">
        <v>30</v>
      </c>
      <c r="G25" s="124" t="s">
        <v>30</v>
      </c>
      <c r="H25" s="124"/>
      <c r="I25" s="64"/>
      <c r="J25" s="64"/>
      <c r="K25" s="64"/>
      <c r="L25" s="64"/>
      <c r="M25" s="64"/>
      <c r="N25" s="64"/>
      <c r="O25" s="64"/>
      <c r="P25" s="64"/>
      <c r="Q25" s="64"/>
      <c r="R25" s="64"/>
      <c r="S25" s="64"/>
      <c r="T25" s="64"/>
      <c r="U25" s="64"/>
      <c r="V25" s="154"/>
      <c r="W25" s="15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row>
    <row r="26" spans="2:255" ht="9.9499999999999993" customHeight="1" x14ac:dyDescent="0.2">
      <c r="B26" s="153"/>
      <c r="C26" s="67" t="str">
        <f t="shared" ref="C26:N26" si="11">IF(C25="x", $V24/COUNTIF($C25:$U25,"x"), "")</f>
        <v/>
      </c>
      <c r="D26" s="67" t="str">
        <f t="shared" si="11"/>
        <v/>
      </c>
      <c r="E26" s="67">
        <f t="shared" si="11"/>
        <v>0</v>
      </c>
      <c r="F26" s="67">
        <f t="shared" si="11"/>
        <v>0</v>
      </c>
      <c r="G26" s="67">
        <f t="shared" si="11"/>
        <v>0</v>
      </c>
      <c r="H26" s="67" t="str">
        <f t="shared" si="11"/>
        <v/>
      </c>
      <c r="I26" s="67" t="str">
        <f t="shared" si="11"/>
        <v/>
      </c>
      <c r="J26" s="67" t="str">
        <f t="shared" si="11"/>
        <v/>
      </c>
      <c r="K26" s="67" t="str">
        <f t="shared" si="11"/>
        <v/>
      </c>
      <c r="L26" s="67" t="str">
        <f t="shared" si="11"/>
        <v/>
      </c>
      <c r="M26" s="67" t="str">
        <f t="shared" si="11"/>
        <v/>
      </c>
      <c r="N26" s="67" t="str">
        <f t="shared" si="11"/>
        <v/>
      </c>
      <c r="O26" s="67" t="str">
        <f t="shared" ref="O26:U26" si="12">IF(O25="x", $V24/COUNTIF($C25:$U25,"x"), "")</f>
        <v/>
      </c>
      <c r="P26" s="67" t="str">
        <f t="shared" si="12"/>
        <v/>
      </c>
      <c r="Q26" s="67" t="str">
        <f t="shared" si="12"/>
        <v/>
      </c>
      <c r="R26" s="67" t="str">
        <f t="shared" si="12"/>
        <v/>
      </c>
      <c r="S26" s="67" t="str">
        <f t="shared" si="12"/>
        <v/>
      </c>
      <c r="T26" s="67" t="str">
        <f t="shared" si="12"/>
        <v/>
      </c>
      <c r="U26" s="67" t="str">
        <f t="shared" si="12"/>
        <v/>
      </c>
      <c r="V26" s="154"/>
      <c r="W26" s="155"/>
      <c r="X26" s="141">
        <f>SUM(C26:N26)</f>
        <v>0</v>
      </c>
      <c r="Y26" s="125">
        <f t="shared" ref="Y26" si="13">V24-X26</f>
        <v>0</v>
      </c>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row>
    <row r="27" spans="2:255" ht="9.9499999999999993" customHeight="1" x14ac:dyDescent="0.2">
      <c r="B27" s="152" t="str">
        <f>Planilha!E71</f>
        <v>2.4 - VEDOS</v>
      </c>
      <c r="C27" s="7"/>
      <c r="D27" s="7"/>
      <c r="E27" s="7"/>
      <c r="F27" s="7"/>
      <c r="G27" s="7"/>
      <c r="H27" s="7"/>
      <c r="I27" s="7"/>
      <c r="J27" s="7"/>
      <c r="K27" s="7"/>
      <c r="L27" s="7"/>
      <c r="M27" s="7"/>
      <c r="N27" s="7"/>
      <c r="O27" s="7"/>
      <c r="P27" s="7"/>
      <c r="Q27" s="7"/>
      <c r="R27" s="7"/>
      <c r="S27" s="7"/>
      <c r="T27" s="7"/>
      <c r="U27" s="7"/>
      <c r="V27" s="154">
        <f>Planilha!I77</f>
        <v>0</v>
      </c>
      <c r="W27" s="155" t="e">
        <f t="shared" ref="W27" si="14">V27/$V$87</f>
        <v>#DIV/0!</v>
      </c>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row>
    <row r="28" spans="2:255" ht="5.0999999999999996" customHeight="1" x14ac:dyDescent="0.2">
      <c r="B28" s="153"/>
      <c r="C28" s="64"/>
      <c r="D28" s="83"/>
      <c r="E28" s="64"/>
      <c r="F28" s="124" t="s">
        <v>30</v>
      </c>
      <c r="G28" s="124" t="s">
        <v>30</v>
      </c>
      <c r="H28" s="124"/>
      <c r="I28" s="124"/>
      <c r="J28" s="64"/>
      <c r="K28" s="64"/>
      <c r="L28" s="64"/>
      <c r="M28" s="64"/>
      <c r="N28" s="64"/>
      <c r="O28" s="64"/>
      <c r="P28" s="64"/>
      <c r="Q28" s="64"/>
      <c r="R28" s="64"/>
      <c r="S28" s="64"/>
      <c r="T28" s="64"/>
      <c r="U28" s="64"/>
      <c r="V28" s="154"/>
      <c r="W28" s="155"/>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row>
    <row r="29" spans="2:255" ht="9.9499999999999993" customHeight="1" x14ac:dyDescent="0.2">
      <c r="B29" s="153"/>
      <c r="C29" s="67" t="str">
        <f t="shared" ref="C29:N29" si="15">IF(C28="x", $V27/COUNTIF($C28:$U28,"x"), "")</f>
        <v/>
      </c>
      <c r="D29" s="67" t="str">
        <f t="shared" si="15"/>
        <v/>
      </c>
      <c r="E29" s="67" t="str">
        <f t="shared" si="15"/>
        <v/>
      </c>
      <c r="F29" s="67">
        <f t="shared" si="15"/>
        <v>0</v>
      </c>
      <c r="G29" s="67">
        <f t="shared" si="15"/>
        <v>0</v>
      </c>
      <c r="H29" s="67" t="str">
        <f t="shared" si="15"/>
        <v/>
      </c>
      <c r="I29" s="67" t="str">
        <f t="shared" si="15"/>
        <v/>
      </c>
      <c r="J29" s="67" t="str">
        <f t="shared" si="15"/>
        <v/>
      </c>
      <c r="K29" s="67" t="str">
        <f t="shared" si="15"/>
        <v/>
      </c>
      <c r="L29" s="67" t="str">
        <f t="shared" si="15"/>
        <v/>
      </c>
      <c r="M29" s="67" t="str">
        <f t="shared" si="15"/>
        <v/>
      </c>
      <c r="N29" s="67" t="str">
        <f t="shared" si="15"/>
        <v/>
      </c>
      <c r="O29" s="67" t="str">
        <f t="shared" ref="O29:U29" si="16">IF(O28="x", $V27/COUNTIF($C28:$U28,"x"), "")</f>
        <v/>
      </c>
      <c r="P29" s="67" t="str">
        <f t="shared" si="16"/>
        <v/>
      </c>
      <c r="Q29" s="67" t="str">
        <f t="shared" si="16"/>
        <v/>
      </c>
      <c r="R29" s="67" t="str">
        <f t="shared" si="16"/>
        <v/>
      </c>
      <c r="S29" s="67" t="str">
        <f t="shared" si="16"/>
        <v/>
      </c>
      <c r="T29" s="67" t="str">
        <f t="shared" si="16"/>
        <v/>
      </c>
      <c r="U29" s="67" t="str">
        <f t="shared" si="16"/>
        <v/>
      </c>
      <c r="V29" s="154"/>
      <c r="W29" s="155"/>
      <c r="X29" s="141">
        <f>SUM(C29:N29)</f>
        <v>0</v>
      </c>
      <c r="Y29" s="125">
        <f t="shared" ref="Y29" si="17">V27-X29</f>
        <v>0</v>
      </c>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row>
    <row r="30" spans="2:255" ht="9.9499999999999993" customHeight="1" x14ac:dyDescent="0.2">
      <c r="B30" s="152" t="str">
        <f>Planilha!E78</f>
        <v>2.5 - COBERTURA</v>
      </c>
      <c r="C30" s="7"/>
      <c r="D30" s="7"/>
      <c r="E30" s="7"/>
      <c r="F30" s="7"/>
      <c r="G30" s="7"/>
      <c r="H30" s="7"/>
      <c r="I30" s="7"/>
      <c r="J30" s="7"/>
      <c r="K30" s="7"/>
      <c r="L30" s="7"/>
      <c r="M30" s="7"/>
      <c r="N30" s="7"/>
      <c r="O30" s="7"/>
      <c r="P30" s="7"/>
      <c r="Q30" s="7"/>
      <c r="R30" s="7"/>
      <c r="S30" s="7"/>
      <c r="T30" s="7"/>
      <c r="U30" s="7"/>
      <c r="V30" s="154">
        <f>Planilha!I83</f>
        <v>0</v>
      </c>
      <c r="W30" s="155" t="e">
        <f t="shared" ref="W30" si="18">V30/$V$87</f>
        <v>#DIV/0!</v>
      </c>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row>
    <row r="31" spans="2:255" ht="5.0999999999999996" customHeight="1" x14ac:dyDescent="0.2">
      <c r="B31" s="153"/>
      <c r="C31" s="64"/>
      <c r="D31" s="83"/>
      <c r="E31" s="64"/>
      <c r="F31" s="124" t="s">
        <v>30</v>
      </c>
      <c r="G31" s="124" t="s">
        <v>30</v>
      </c>
      <c r="H31" s="124" t="s">
        <v>30</v>
      </c>
      <c r="I31" s="124" t="s">
        <v>30</v>
      </c>
      <c r="J31" s="124"/>
      <c r="K31" s="64"/>
      <c r="L31" s="64"/>
      <c r="M31" s="64"/>
      <c r="N31" s="64"/>
      <c r="O31" s="64"/>
      <c r="P31" s="64"/>
      <c r="Q31" s="64"/>
      <c r="R31" s="64"/>
      <c r="S31" s="64"/>
      <c r="T31" s="64"/>
      <c r="U31" s="64"/>
      <c r="V31" s="154"/>
      <c r="W31" s="155"/>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row>
    <row r="32" spans="2:255" ht="9.9499999999999993" customHeight="1" x14ac:dyDescent="0.2">
      <c r="B32" s="153"/>
      <c r="C32" s="67" t="str">
        <f t="shared" ref="C32:N32" si="19">IF(C31="x", $V30/COUNTIF($C31:$U31,"x"), "")</f>
        <v/>
      </c>
      <c r="D32" s="67" t="str">
        <f t="shared" si="19"/>
        <v/>
      </c>
      <c r="E32" s="67" t="str">
        <f t="shared" si="19"/>
        <v/>
      </c>
      <c r="F32" s="67">
        <f t="shared" si="19"/>
        <v>0</v>
      </c>
      <c r="G32" s="67">
        <f t="shared" si="19"/>
        <v>0</v>
      </c>
      <c r="H32" s="67">
        <f t="shared" si="19"/>
        <v>0</v>
      </c>
      <c r="I32" s="67">
        <f t="shared" si="19"/>
        <v>0</v>
      </c>
      <c r="J32" s="67" t="str">
        <f t="shared" si="19"/>
        <v/>
      </c>
      <c r="K32" s="67" t="str">
        <f t="shared" si="19"/>
        <v/>
      </c>
      <c r="L32" s="67" t="str">
        <f t="shared" si="19"/>
        <v/>
      </c>
      <c r="M32" s="67" t="str">
        <f t="shared" si="19"/>
        <v/>
      </c>
      <c r="N32" s="67" t="str">
        <f t="shared" si="19"/>
        <v/>
      </c>
      <c r="O32" s="67" t="str">
        <f t="shared" ref="O32:U32" si="20">IF(O31="x", $V30/COUNTIF($C31:$U31,"x"), "")</f>
        <v/>
      </c>
      <c r="P32" s="67" t="str">
        <f t="shared" si="20"/>
        <v/>
      </c>
      <c r="Q32" s="67" t="str">
        <f t="shared" si="20"/>
        <v/>
      </c>
      <c r="R32" s="67" t="str">
        <f t="shared" si="20"/>
        <v/>
      </c>
      <c r="S32" s="67" t="str">
        <f t="shared" si="20"/>
        <v/>
      </c>
      <c r="T32" s="67" t="str">
        <f t="shared" si="20"/>
        <v/>
      </c>
      <c r="U32" s="67" t="str">
        <f t="shared" si="20"/>
        <v/>
      </c>
      <c r="V32" s="154"/>
      <c r="W32" s="155"/>
      <c r="X32" s="141">
        <f>SUM(C32:N32)</f>
        <v>0</v>
      </c>
      <c r="Y32" s="125">
        <f t="shared" ref="Y32" si="21">V30-X32</f>
        <v>0</v>
      </c>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row>
    <row r="33" spans="2:255" ht="9.9499999999999993" customHeight="1" x14ac:dyDescent="0.2">
      <c r="B33" s="152" t="str">
        <f>Planilha!E84</f>
        <v>2.6 - ESQUADRIAS</v>
      </c>
      <c r="C33" s="7"/>
      <c r="D33" s="7"/>
      <c r="E33" s="7"/>
      <c r="F33" s="7"/>
      <c r="G33" s="7"/>
      <c r="H33" s="7"/>
      <c r="I33" s="7"/>
      <c r="J33" s="7"/>
      <c r="K33" s="7"/>
      <c r="L33" s="7"/>
      <c r="M33" s="7"/>
      <c r="N33" s="7"/>
      <c r="O33" s="7"/>
      <c r="P33" s="7"/>
      <c r="Q33" s="7"/>
      <c r="R33" s="7"/>
      <c r="S33" s="7"/>
      <c r="T33" s="7"/>
      <c r="U33" s="7"/>
      <c r="V33" s="154">
        <f>Planilha!I101</f>
        <v>0</v>
      </c>
      <c r="W33" s="155" t="e">
        <f t="shared" ref="W33" si="22">V33/$V$87</f>
        <v>#DIV/0!</v>
      </c>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row>
    <row r="34" spans="2:255" ht="5.0999999999999996" customHeight="1" x14ac:dyDescent="0.2">
      <c r="B34" s="153"/>
      <c r="C34" s="64"/>
      <c r="D34" s="83"/>
      <c r="E34" s="64"/>
      <c r="F34" s="64"/>
      <c r="G34" s="64"/>
      <c r="H34" s="124" t="s">
        <v>30</v>
      </c>
      <c r="I34" s="124" t="s">
        <v>30</v>
      </c>
      <c r="J34" s="124" t="s">
        <v>30</v>
      </c>
      <c r="K34" s="124"/>
      <c r="L34" s="64"/>
      <c r="M34" s="64"/>
      <c r="N34" s="64"/>
      <c r="O34" s="64"/>
      <c r="P34" s="64"/>
      <c r="Q34" s="64"/>
      <c r="R34" s="64"/>
      <c r="S34" s="64"/>
      <c r="T34" s="64"/>
      <c r="U34" s="64"/>
      <c r="V34" s="154"/>
      <c r="W34" s="155"/>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row>
    <row r="35" spans="2:255" ht="9.9499999999999993" customHeight="1" x14ac:dyDescent="0.2">
      <c r="B35" s="153"/>
      <c r="C35" s="67" t="str">
        <f t="shared" ref="C35:N35" si="23">IF(C34="x", $V33/COUNTIF($C34:$U34,"x"), "")</f>
        <v/>
      </c>
      <c r="D35" s="67" t="str">
        <f t="shared" si="23"/>
        <v/>
      </c>
      <c r="E35" s="67" t="str">
        <f t="shared" si="23"/>
        <v/>
      </c>
      <c r="F35" s="67" t="str">
        <f t="shared" si="23"/>
        <v/>
      </c>
      <c r="G35" s="67" t="str">
        <f t="shared" si="23"/>
        <v/>
      </c>
      <c r="H35" s="67">
        <f t="shared" si="23"/>
        <v>0</v>
      </c>
      <c r="I35" s="67">
        <f t="shared" si="23"/>
        <v>0</v>
      </c>
      <c r="J35" s="67">
        <f t="shared" si="23"/>
        <v>0</v>
      </c>
      <c r="K35" s="67" t="str">
        <f t="shared" si="23"/>
        <v/>
      </c>
      <c r="L35" s="67" t="str">
        <f t="shared" si="23"/>
        <v/>
      </c>
      <c r="M35" s="67" t="str">
        <f t="shared" si="23"/>
        <v/>
      </c>
      <c r="N35" s="67" t="str">
        <f t="shared" si="23"/>
        <v/>
      </c>
      <c r="O35" s="67" t="str">
        <f t="shared" ref="O35:U35" si="24">IF(O34="x", $V33/COUNTIF($C34:$U34,"x"), "")</f>
        <v/>
      </c>
      <c r="P35" s="67" t="str">
        <f t="shared" si="24"/>
        <v/>
      </c>
      <c r="Q35" s="67" t="str">
        <f t="shared" si="24"/>
        <v/>
      </c>
      <c r="R35" s="67" t="str">
        <f t="shared" si="24"/>
        <v/>
      </c>
      <c r="S35" s="67" t="str">
        <f t="shared" si="24"/>
        <v/>
      </c>
      <c r="T35" s="67" t="str">
        <f t="shared" si="24"/>
        <v/>
      </c>
      <c r="U35" s="67" t="str">
        <f t="shared" si="24"/>
        <v/>
      </c>
      <c r="V35" s="154"/>
      <c r="W35" s="155"/>
      <c r="X35" s="141">
        <f>SUM(C35:N35)</f>
        <v>0</v>
      </c>
      <c r="Y35" s="125">
        <f t="shared" ref="Y35" si="25">V33-X35</f>
        <v>0</v>
      </c>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row>
    <row r="36" spans="2:255" ht="9.9499999999999993" customHeight="1" x14ac:dyDescent="0.2">
      <c r="B36" s="152" t="str">
        <f>Planilha!E102</f>
        <v>2.7 - INSTALACOES ELETRICAS</v>
      </c>
      <c r="C36" s="7"/>
      <c r="D36" s="7"/>
      <c r="E36" s="7"/>
      <c r="F36" s="7"/>
      <c r="G36" s="7"/>
      <c r="H36" s="7"/>
      <c r="I36" s="7"/>
      <c r="J36" s="7"/>
      <c r="K36" s="7"/>
      <c r="L36" s="7"/>
      <c r="M36" s="7"/>
      <c r="N36" s="7"/>
      <c r="O36" s="7"/>
      <c r="P36" s="7"/>
      <c r="Q36" s="7"/>
      <c r="R36" s="7"/>
      <c r="S36" s="7"/>
      <c r="T36" s="7"/>
      <c r="U36" s="7"/>
      <c r="V36" s="154">
        <f>Planilha!I131</f>
        <v>0</v>
      </c>
      <c r="W36" s="155" t="e">
        <f t="shared" ref="W36" si="26">V36/$V$87</f>
        <v>#DIV/0!</v>
      </c>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row>
    <row r="37" spans="2:255" ht="5.0999999999999996" customHeight="1" x14ac:dyDescent="0.2">
      <c r="B37" s="153"/>
      <c r="C37" s="64"/>
      <c r="D37" s="83"/>
      <c r="E37" s="64"/>
      <c r="F37" s="124"/>
      <c r="G37" s="124" t="s">
        <v>30</v>
      </c>
      <c r="H37" s="124" t="s">
        <v>30</v>
      </c>
      <c r="I37" s="124" t="s">
        <v>30</v>
      </c>
      <c r="J37" s="124" t="s">
        <v>30</v>
      </c>
      <c r="K37" s="124" t="s">
        <v>30</v>
      </c>
      <c r="L37" s="124" t="s">
        <v>30</v>
      </c>
      <c r="M37" s="64"/>
      <c r="N37" s="64"/>
      <c r="O37" s="64"/>
      <c r="P37" s="64"/>
      <c r="Q37" s="64"/>
      <c r="R37" s="64"/>
      <c r="S37" s="64"/>
      <c r="T37" s="64"/>
      <c r="U37" s="64"/>
      <c r="V37" s="154"/>
      <c r="W37" s="155"/>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row>
    <row r="38" spans="2:255" ht="9.9499999999999993" customHeight="1" x14ac:dyDescent="0.2">
      <c r="B38" s="153"/>
      <c r="C38" s="67" t="str">
        <f t="shared" ref="C38:N38" si="27">IF(C37="x", $V36/COUNTIF($C37:$U37,"x"), "")</f>
        <v/>
      </c>
      <c r="D38" s="67" t="str">
        <f t="shared" si="27"/>
        <v/>
      </c>
      <c r="E38" s="67" t="str">
        <f t="shared" si="27"/>
        <v/>
      </c>
      <c r="F38" s="67" t="str">
        <f t="shared" si="27"/>
        <v/>
      </c>
      <c r="G38" s="67">
        <f t="shared" si="27"/>
        <v>0</v>
      </c>
      <c r="H38" s="67">
        <f t="shared" si="27"/>
        <v>0</v>
      </c>
      <c r="I38" s="67">
        <f t="shared" si="27"/>
        <v>0</v>
      </c>
      <c r="J38" s="67">
        <f t="shared" si="27"/>
        <v>0</v>
      </c>
      <c r="K38" s="67">
        <f t="shared" si="27"/>
        <v>0</v>
      </c>
      <c r="L38" s="67">
        <f t="shared" si="27"/>
        <v>0</v>
      </c>
      <c r="M38" s="67" t="str">
        <f t="shared" si="27"/>
        <v/>
      </c>
      <c r="N38" s="67" t="str">
        <f t="shared" si="27"/>
        <v/>
      </c>
      <c r="O38" s="67" t="str">
        <f t="shared" ref="O38:U38" si="28">IF(O37="x", $V36/COUNTIF($C37:$U37,"x"), "")</f>
        <v/>
      </c>
      <c r="P38" s="67" t="str">
        <f t="shared" si="28"/>
        <v/>
      </c>
      <c r="Q38" s="67" t="str">
        <f t="shared" si="28"/>
        <v/>
      </c>
      <c r="R38" s="67" t="str">
        <f t="shared" si="28"/>
        <v/>
      </c>
      <c r="S38" s="67" t="str">
        <f t="shared" si="28"/>
        <v/>
      </c>
      <c r="T38" s="67" t="str">
        <f t="shared" si="28"/>
        <v/>
      </c>
      <c r="U38" s="67" t="str">
        <f t="shared" si="28"/>
        <v/>
      </c>
      <c r="V38" s="154"/>
      <c r="W38" s="155"/>
      <c r="X38" s="141">
        <f>SUM(C38:N38)</f>
        <v>0</v>
      </c>
      <c r="Y38" s="125">
        <f t="shared" ref="Y38" si="29">V36-X38</f>
        <v>0</v>
      </c>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row>
    <row r="39" spans="2:255" ht="9.9499999999999993" customHeight="1" x14ac:dyDescent="0.2">
      <c r="B39" s="152" t="str">
        <f>Planilha!E132</f>
        <v>2.8 - INST.HIDRO-SANITARIAS</v>
      </c>
      <c r="C39" s="7"/>
      <c r="D39" s="7"/>
      <c r="E39" s="7"/>
      <c r="F39" s="7"/>
      <c r="G39" s="7"/>
      <c r="H39" s="7"/>
      <c r="I39" s="7"/>
      <c r="J39" s="7"/>
      <c r="K39" s="7"/>
      <c r="L39" s="7"/>
      <c r="M39" s="7"/>
      <c r="N39" s="7"/>
      <c r="O39" s="7"/>
      <c r="P39" s="7"/>
      <c r="Q39" s="7"/>
      <c r="R39" s="7"/>
      <c r="S39" s="7"/>
      <c r="T39" s="7"/>
      <c r="U39" s="7"/>
      <c r="V39" s="154">
        <f>Planilha!I202</f>
        <v>0</v>
      </c>
      <c r="W39" s="155" t="e">
        <f t="shared" ref="W39" si="30">V39/$V$87</f>
        <v>#DIV/0!</v>
      </c>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row>
    <row r="40" spans="2:255" ht="5.0999999999999996" customHeight="1" x14ac:dyDescent="0.2">
      <c r="B40" s="153"/>
      <c r="C40" s="64"/>
      <c r="D40" s="83"/>
      <c r="E40" s="64"/>
      <c r="F40" s="124"/>
      <c r="G40" s="124" t="s">
        <v>30</v>
      </c>
      <c r="H40" s="124" t="s">
        <v>30</v>
      </c>
      <c r="I40" s="124" t="s">
        <v>30</v>
      </c>
      <c r="J40" s="124" t="s">
        <v>30</v>
      </c>
      <c r="K40" s="124" t="s">
        <v>30</v>
      </c>
      <c r="L40" s="124" t="s">
        <v>30</v>
      </c>
      <c r="M40" s="64"/>
      <c r="N40" s="64"/>
      <c r="O40" s="64"/>
      <c r="P40" s="64"/>
      <c r="Q40" s="64"/>
      <c r="R40" s="64"/>
      <c r="S40" s="64"/>
      <c r="T40" s="64"/>
      <c r="U40" s="64"/>
      <c r="V40" s="154"/>
      <c r="W40" s="155"/>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row>
    <row r="41" spans="2:255" ht="9.9499999999999993" customHeight="1" x14ac:dyDescent="0.2">
      <c r="B41" s="153"/>
      <c r="C41" s="67" t="str">
        <f t="shared" ref="C41:N41" si="31">IF(C40="x", $V39/COUNTIF($C40:$U40,"x"), "")</f>
        <v/>
      </c>
      <c r="D41" s="67" t="str">
        <f t="shared" si="31"/>
        <v/>
      </c>
      <c r="E41" s="67" t="str">
        <f t="shared" si="31"/>
        <v/>
      </c>
      <c r="F41" s="67" t="str">
        <f t="shared" si="31"/>
        <v/>
      </c>
      <c r="G41" s="67">
        <f t="shared" si="31"/>
        <v>0</v>
      </c>
      <c r="H41" s="67">
        <f t="shared" si="31"/>
        <v>0</v>
      </c>
      <c r="I41" s="67">
        <f t="shared" si="31"/>
        <v>0</v>
      </c>
      <c r="J41" s="67">
        <f t="shared" si="31"/>
        <v>0</v>
      </c>
      <c r="K41" s="67">
        <f t="shared" si="31"/>
        <v>0</v>
      </c>
      <c r="L41" s="67">
        <f t="shared" si="31"/>
        <v>0</v>
      </c>
      <c r="M41" s="67" t="str">
        <f t="shared" si="31"/>
        <v/>
      </c>
      <c r="N41" s="67" t="str">
        <f t="shared" si="31"/>
        <v/>
      </c>
      <c r="O41" s="67" t="str">
        <f t="shared" ref="O41:U41" si="32">IF(O40="x", $V39/COUNTIF($C40:$U40,"x"), "")</f>
        <v/>
      </c>
      <c r="P41" s="67" t="str">
        <f t="shared" si="32"/>
        <v/>
      </c>
      <c r="Q41" s="67" t="str">
        <f t="shared" si="32"/>
        <v/>
      </c>
      <c r="R41" s="67" t="str">
        <f t="shared" si="32"/>
        <v/>
      </c>
      <c r="S41" s="67" t="str">
        <f t="shared" si="32"/>
        <v/>
      </c>
      <c r="T41" s="67" t="str">
        <f t="shared" si="32"/>
        <v/>
      </c>
      <c r="U41" s="67" t="str">
        <f t="shared" si="32"/>
        <v/>
      </c>
      <c r="V41" s="154"/>
      <c r="W41" s="155"/>
      <c r="X41" s="141">
        <f>SUM(C41:N41)</f>
        <v>0</v>
      </c>
      <c r="Y41" s="125">
        <f t="shared" ref="Y41" si="33">V39-X41</f>
        <v>0</v>
      </c>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row>
    <row r="42" spans="2:255" ht="9.9499999999999993" customHeight="1" x14ac:dyDescent="0.2">
      <c r="B42" s="152" t="str">
        <f>Planilha!E203</f>
        <v>2.9 - REVESTIMENTOS</v>
      </c>
      <c r="C42" s="7"/>
      <c r="D42" s="7"/>
      <c r="E42" s="7"/>
      <c r="F42" s="7"/>
      <c r="G42" s="7"/>
      <c r="H42" s="7"/>
      <c r="I42" s="7"/>
      <c r="J42" s="7"/>
      <c r="K42" s="7"/>
      <c r="L42" s="7"/>
      <c r="M42" s="7"/>
      <c r="N42" s="7"/>
      <c r="O42" s="7"/>
      <c r="P42" s="7"/>
      <c r="Q42" s="7"/>
      <c r="R42" s="7"/>
      <c r="S42" s="7"/>
      <c r="T42" s="7"/>
      <c r="U42" s="7"/>
      <c r="V42" s="154">
        <f>Planilha!I225</f>
        <v>0</v>
      </c>
      <c r="W42" s="155" t="e">
        <f t="shared" ref="W42" si="34">V42/$V$87</f>
        <v>#DIV/0!</v>
      </c>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row>
    <row r="43" spans="2:255" ht="5.0999999999999996" customHeight="1" x14ac:dyDescent="0.2">
      <c r="B43" s="153"/>
      <c r="C43" s="64"/>
      <c r="D43" s="83"/>
      <c r="E43" s="64"/>
      <c r="F43" s="64"/>
      <c r="G43" s="124" t="s">
        <v>30</v>
      </c>
      <c r="H43" s="124" t="s">
        <v>30</v>
      </c>
      <c r="I43" s="124" t="s">
        <v>30</v>
      </c>
      <c r="J43" s="124" t="s">
        <v>30</v>
      </c>
      <c r="K43" s="124" t="s">
        <v>30</v>
      </c>
      <c r="L43" s="124" t="s">
        <v>30</v>
      </c>
      <c r="M43" s="64"/>
      <c r="N43" s="64"/>
      <c r="O43" s="64"/>
      <c r="P43" s="64"/>
      <c r="Q43" s="64"/>
      <c r="R43" s="64"/>
      <c r="S43" s="64"/>
      <c r="T43" s="64"/>
      <c r="U43" s="64"/>
      <c r="V43" s="154"/>
      <c r="W43" s="155"/>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row>
    <row r="44" spans="2:255" ht="9.9499999999999993" customHeight="1" x14ac:dyDescent="0.2">
      <c r="B44" s="153"/>
      <c r="C44" s="67" t="str">
        <f t="shared" ref="C44:N44" si="35">IF(C43="x", $V42/COUNTIF($C43:$U43,"x"), "")</f>
        <v/>
      </c>
      <c r="D44" s="67" t="str">
        <f t="shared" si="35"/>
        <v/>
      </c>
      <c r="E44" s="67" t="str">
        <f t="shared" si="35"/>
        <v/>
      </c>
      <c r="F44" s="67" t="str">
        <f t="shared" si="35"/>
        <v/>
      </c>
      <c r="G44" s="67">
        <f t="shared" si="35"/>
        <v>0</v>
      </c>
      <c r="H44" s="67">
        <f t="shared" si="35"/>
        <v>0</v>
      </c>
      <c r="I44" s="67">
        <f t="shared" si="35"/>
        <v>0</v>
      </c>
      <c r="J44" s="67">
        <f t="shared" si="35"/>
        <v>0</v>
      </c>
      <c r="K44" s="67">
        <f t="shared" si="35"/>
        <v>0</v>
      </c>
      <c r="L44" s="67">
        <f t="shared" si="35"/>
        <v>0</v>
      </c>
      <c r="M44" s="67" t="str">
        <f t="shared" si="35"/>
        <v/>
      </c>
      <c r="N44" s="67" t="str">
        <f t="shared" si="35"/>
        <v/>
      </c>
      <c r="O44" s="67" t="str">
        <f t="shared" ref="O44:U44" si="36">IF(O43="x", $V42/COUNTIF($C43:$U43,"x"), "")</f>
        <v/>
      </c>
      <c r="P44" s="67" t="str">
        <f t="shared" si="36"/>
        <v/>
      </c>
      <c r="Q44" s="67" t="str">
        <f t="shared" si="36"/>
        <v/>
      </c>
      <c r="R44" s="67" t="str">
        <f t="shared" si="36"/>
        <v/>
      </c>
      <c r="S44" s="67" t="str">
        <f t="shared" si="36"/>
        <v/>
      </c>
      <c r="T44" s="67" t="str">
        <f t="shared" si="36"/>
        <v/>
      </c>
      <c r="U44" s="67" t="str">
        <f t="shared" si="36"/>
        <v/>
      </c>
      <c r="V44" s="154"/>
      <c r="W44" s="155"/>
      <c r="X44" s="141">
        <f>SUM(C44:N44)</f>
        <v>0</v>
      </c>
      <c r="Y44" s="125">
        <f t="shared" ref="Y44" si="37">V42-X44</f>
        <v>0</v>
      </c>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row>
    <row r="45" spans="2:255" ht="9.9499999999999993" customHeight="1" x14ac:dyDescent="0.2">
      <c r="B45" s="152" t="str">
        <f>Planilha!E226</f>
        <v>2.10 - PINTURA</v>
      </c>
      <c r="C45" s="7"/>
      <c r="D45" s="7"/>
      <c r="E45" s="7"/>
      <c r="F45" s="7"/>
      <c r="G45" s="7"/>
      <c r="H45" s="7"/>
      <c r="I45" s="7"/>
      <c r="J45" s="7"/>
      <c r="K45" s="7"/>
      <c r="L45" s="7"/>
      <c r="M45" s="7"/>
      <c r="N45" s="7"/>
      <c r="O45" s="7"/>
      <c r="P45" s="7"/>
      <c r="Q45" s="7"/>
      <c r="R45" s="7"/>
      <c r="S45" s="7"/>
      <c r="T45" s="7"/>
      <c r="U45" s="7"/>
      <c r="V45" s="154">
        <f>Planilha!I232</f>
        <v>0</v>
      </c>
      <c r="W45" s="155" t="e">
        <f t="shared" ref="W45" si="38">V45/$V$87</f>
        <v>#DIV/0!</v>
      </c>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row>
    <row r="46" spans="2:255" ht="5.0999999999999996" customHeight="1" x14ac:dyDescent="0.2">
      <c r="B46" s="153"/>
      <c r="C46" s="64"/>
      <c r="D46" s="83"/>
      <c r="E46" s="64"/>
      <c r="F46" s="64"/>
      <c r="G46" s="64"/>
      <c r="H46" s="64"/>
      <c r="I46" s="64"/>
      <c r="J46" s="64"/>
      <c r="K46" s="64"/>
      <c r="L46" s="64"/>
      <c r="M46" s="124" t="s">
        <v>30</v>
      </c>
      <c r="N46" s="124" t="s">
        <v>30</v>
      </c>
      <c r="O46" s="64"/>
      <c r="P46" s="64"/>
      <c r="Q46" s="64"/>
      <c r="R46" s="64"/>
      <c r="S46" s="64"/>
      <c r="T46" s="64"/>
      <c r="U46" s="64"/>
      <c r="V46" s="154"/>
      <c r="W46" s="155"/>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row>
    <row r="47" spans="2:255" ht="9.9499999999999993" customHeight="1" x14ac:dyDescent="0.2">
      <c r="B47" s="153"/>
      <c r="C47" s="67" t="str">
        <f t="shared" ref="C47:N47" si="39">IF(C46="x", $V45/COUNTIF($C46:$U46,"x"), "")</f>
        <v/>
      </c>
      <c r="D47" s="67" t="str">
        <f t="shared" si="39"/>
        <v/>
      </c>
      <c r="E47" s="67" t="str">
        <f t="shared" si="39"/>
        <v/>
      </c>
      <c r="F47" s="67" t="str">
        <f t="shared" si="39"/>
        <v/>
      </c>
      <c r="G47" s="67" t="str">
        <f t="shared" si="39"/>
        <v/>
      </c>
      <c r="H47" s="67" t="str">
        <f t="shared" si="39"/>
        <v/>
      </c>
      <c r="I47" s="67" t="str">
        <f t="shared" si="39"/>
        <v/>
      </c>
      <c r="J47" s="67" t="str">
        <f t="shared" si="39"/>
        <v/>
      </c>
      <c r="K47" s="67" t="str">
        <f t="shared" si="39"/>
        <v/>
      </c>
      <c r="L47" s="67" t="str">
        <f t="shared" si="39"/>
        <v/>
      </c>
      <c r="M47" s="67">
        <f t="shared" si="39"/>
        <v>0</v>
      </c>
      <c r="N47" s="67">
        <f t="shared" si="39"/>
        <v>0</v>
      </c>
      <c r="O47" s="67" t="str">
        <f t="shared" ref="O47:U47" si="40">IF(O46="x", $V45/COUNTIF($C46:$U46,"x"), "")</f>
        <v/>
      </c>
      <c r="P47" s="67" t="str">
        <f t="shared" si="40"/>
        <v/>
      </c>
      <c r="Q47" s="67" t="str">
        <f t="shared" si="40"/>
        <v/>
      </c>
      <c r="R47" s="67" t="str">
        <f t="shared" si="40"/>
        <v/>
      </c>
      <c r="S47" s="67" t="str">
        <f t="shared" si="40"/>
        <v/>
      </c>
      <c r="T47" s="67" t="str">
        <f t="shared" si="40"/>
        <v/>
      </c>
      <c r="U47" s="67" t="str">
        <f t="shared" si="40"/>
        <v/>
      </c>
      <c r="V47" s="154"/>
      <c r="W47" s="155"/>
      <c r="X47" s="141">
        <f>SUM(C47:N47)</f>
        <v>0</v>
      </c>
      <c r="Y47" s="125">
        <f t="shared" ref="Y47" si="41">V45-X47</f>
        <v>0</v>
      </c>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row>
    <row r="48" spans="2:255" ht="9.9499999999999993" customHeight="1" x14ac:dyDescent="0.2">
      <c r="B48" s="152" t="str">
        <f>Planilha!E233</f>
        <v>2.11 - SERVIÇOS COMPLEMENTARES</v>
      </c>
      <c r="C48" s="7"/>
      <c r="D48" s="7"/>
      <c r="E48" s="7"/>
      <c r="F48" s="7"/>
      <c r="G48" s="7"/>
      <c r="H48" s="7"/>
      <c r="I48" s="7"/>
      <c r="J48" s="7"/>
      <c r="K48" s="7"/>
      <c r="L48" s="7"/>
      <c r="M48" s="7"/>
      <c r="N48" s="7"/>
      <c r="O48" s="7"/>
      <c r="P48" s="7"/>
      <c r="Q48" s="7"/>
      <c r="R48" s="7"/>
      <c r="S48" s="7"/>
      <c r="T48" s="7"/>
      <c r="U48" s="7"/>
      <c r="V48" s="154">
        <f>Planilha!I243</f>
        <v>0</v>
      </c>
      <c r="W48" s="155" t="e">
        <f t="shared" ref="W48" si="42">V48/$V$87</f>
        <v>#DIV/0!</v>
      </c>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row>
    <row r="49" spans="2:255" ht="5.0999999999999996" customHeight="1" x14ac:dyDescent="0.2">
      <c r="B49" s="153"/>
      <c r="C49" s="64"/>
      <c r="D49" s="83"/>
      <c r="E49" s="64"/>
      <c r="F49" s="64"/>
      <c r="G49" s="64"/>
      <c r="H49" s="64"/>
      <c r="I49" s="64"/>
      <c r="J49" s="64"/>
      <c r="K49" s="64"/>
      <c r="L49" s="64"/>
      <c r="M49" s="64"/>
      <c r="N49" s="124" t="s">
        <v>30</v>
      </c>
      <c r="O49" s="64"/>
      <c r="P49" s="64"/>
      <c r="Q49" s="64"/>
      <c r="R49" s="64"/>
      <c r="S49" s="64"/>
      <c r="T49" s="64"/>
      <c r="U49" s="64"/>
      <c r="V49" s="154"/>
      <c r="W49" s="155"/>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row>
    <row r="50" spans="2:255" ht="9.9499999999999993" customHeight="1" x14ac:dyDescent="0.2">
      <c r="B50" s="153"/>
      <c r="C50" s="67" t="str">
        <f t="shared" ref="C50:N50" si="43">IF(C49="x", $V48/COUNTIF($C49:$U49,"x"), "")</f>
        <v/>
      </c>
      <c r="D50" s="67" t="str">
        <f t="shared" si="43"/>
        <v/>
      </c>
      <c r="E50" s="67" t="str">
        <f t="shared" si="43"/>
        <v/>
      </c>
      <c r="F50" s="67" t="str">
        <f t="shared" si="43"/>
        <v/>
      </c>
      <c r="G50" s="67" t="str">
        <f t="shared" si="43"/>
        <v/>
      </c>
      <c r="H50" s="67" t="str">
        <f t="shared" si="43"/>
        <v/>
      </c>
      <c r="I50" s="67" t="str">
        <f t="shared" si="43"/>
        <v/>
      </c>
      <c r="J50" s="67" t="str">
        <f t="shared" si="43"/>
        <v/>
      </c>
      <c r="K50" s="67" t="str">
        <f t="shared" si="43"/>
        <v/>
      </c>
      <c r="L50" s="67" t="str">
        <f t="shared" si="43"/>
        <v/>
      </c>
      <c r="M50" s="67" t="str">
        <f t="shared" si="43"/>
        <v/>
      </c>
      <c r="N50" s="67">
        <f t="shared" si="43"/>
        <v>0</v>
      </c>
      <c r="O50" s="67" t="str">
        <f t="shared" ref="O50:U50" si="44">IF(O49="x", $V48/COUNTIF($C49:$U49,"x"), "")</f>
        <v/>
      </c>
      <c r="P50" s="67" t="str">
        <f t="shared" si="44"/>
        <v/>
      </c>
      <c r="Q50" s="67" t="str">
        <f t="shared" si="44"/>
        <v/>
      </c>
      <c r="R50" s="67" t="str">
        <f t="shared" si="44"/>
        <v/>
      </c>
      <c r="S50" s="67" t="str">
        <f t="shared" si="44"/>
        <v/>
      </c>
      <c r="T50" s="67" t="str">
        <f t="shared" si="44"/>
        <v/>
      </c>
      <c r="U50" s="67" t="str">
        <f t="shared" si="44"/>
        <v/>
      </c>
      <c r="V50" s="154"/>
      <c r="W50" s="155"/>
      <c r="X50" s="141">
        <f>SUM(C50:N50)</f>
        <v>0</v>
      </c>
      <c r="Y50" s="125">
        <f t="shared" ref="Y50" si="45">V48-X50</f>
        <v>0</v>
      </c>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row>
    <row r="51" spans="2:255" ht="9.9499999999999993" customHeight="1" x14ac:dyDescent="0.2">
      <c r="B51" s="152" t="str">
        <f>Planilha!E244</f>
        <v>3 - CABINE PRIMÁRIA / ENTRADA DE ENERGIA</v>
      </c>
      <c r="C51" s="7"/>
      <c r="D51" s="7"/>
      <c r="E51" s="7"/>
      <c r="F51" s="7"/>
      <c r="G51" s="7"/>
      <c r="H51" s="7"/>
      <c r="I51" s="7"/>
      <c r="J51" s="7"/>
      <c r="K51" s="7"/>
      <c r="L51" s="7"/>
      <c r="M51" s="7"/>
      <c r="N51" s="7"/>
      <c r="O51" s="7"/>
      <c r="P51" s="7"/>
      <c r="Q51" s="7"/>
      <c r="R51" s="7"/>
      <c r="S51" s="7"/>
      <c r="T51" s="7"/>
      <c r="U51" s="7"/>
      <c r="V51" s="154"/>
      <c r="W51" s="155"/>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row>
    <row r="52" spans="2:255" ht="5.0999999999999996" customHeight="1" x14ac:dyDescent="0.2">
      <c r="B52" s="153"/>
      <c r="C52" s="64"/>
      <c r="D52" s="83"/>
      <c r="E52" s="64"/>
      <c r="F52" s="64"/>
      <c r="G52" s="64"/>
      <c r="H52" s="64"/>
      <c r="I52" s="64"/>
      <c r="J52" s="64"/>
      <c r="K52" s="64"/>
      <c r="L52" s="64"/>
      <c r="M52" s="64"/>
      <c r="N52" s="64"/>
      <c r="O52" s="64"/>
      <c r="P52" s="64"/>
      <c r="Q52" s="64"/>
      <c r="R52" s="64"/>
      <c r="S52" s="64"/>
      <c r="T52" s="64"/>
      <c r="U52" s="64"/>
      <c r="V52" s="154"/>
      <c r="W52" s="155"/>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row>
    <row r="53" spans="2:255" ht="9.9499999999999993" customHeight="1" x14ac:dyDescent="0.2">
      <c r="B53" s="153"/>
      <c r="C53" s="67" t="str">
        <f t="shared" ref="C53:N53" si="46">IF(C52="x", $V51/COUNTIF($C52:$U52,"x"), "")</f>
        <v/>
      </c>
      <c r="D53" s="67" t="str">
        <f t="shared" si="46"/>
        <v/>
      </c>
      <c r="E53" s="67" t="str">
        <f t="shared" si="46"/>
        <v/>
      </c>
      <c r="F53" s="67" t="str">
        <f t="shared" si="46"/>
        <v/>
      </c>
      <c r="G53" s="67" t="str">
        <f t="shared" si="46"/>
        <v/>
      </c>
      <c r="H53" s="67" t="str">
        <f t="shared" si="46"/>
        <v/>
      </c>
      <c r="I53" s="67" t="str">
        <f t="shared" si="46"/>
        <v/>
      </c>
      <c r="J53" s="67" t="str">
        <f t="shared" si="46"/>
        <v/>
      </c>
      <c r="K53" s="67" t="str">
        <f t="shared" si="46"/>
        <v/>
      </c>
      <c r="L53" s="67" t="str">
        <f t="shared" si="46"/>
        <v/>
      </c>
      <c r="M53" s="67" t="str">
        <f t="shared" si="46"/>
        <v/>
      </c>
      <c r="N53" s="67" t="str">
        <f t="shared" si="46"/>
        <v/>
      </c>
      <c r="O53" s="67" t="str">
        <f t="shared" ref="O53:U53" si="47">IF(O52="x", $V51/COUNTIF($C52:$U52,"x"), "")</f>
        <v/>
      </c>
      <c r="P53" s="67" t="str">
        <f t="shared" si="47"/>
        <v/>
      </c>
      <c r="Q53" s="67" t="str">
        <f t="shared" si="47"/>
        <v/>
      </c>
      <c r="R53" s="67" t="str">
        <f t="shared" si="47"/>
        <v/>
      </c>
      <c r="S53" s="67" t="str">
        <f t="shared" si="47"/>
        <v/>
      </c>
      <c r="T53" s="67" t="str">
        <f t="shared" si="47"/>
        <v/>
      </c>
      <c r="U53" s="67" t="str">
        <f t="shared" si="47"/>
        <v/>
      </c>
      <c r="V53" s="154"/>
      <c r="W53" s="155"/>
      <c r="X53"/>
      <c r="Y53" s="125">
        <f t="shared" ref="Y53" si="48">V51-X53</f>
        <v>0</v>
      </c>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row>
    <row r="54" spans="2:255" ht="9.9499999999999993" customHeight="1" x14ac:dyDescent="0.2">
      <c r="B54" s="152" t="str">
        <f>Planilha!E245</f>
        <v>3.1 - DEMOLIÇÕES E RETIRADAS</v>
      </c>
      <c r="C54" s="7"/>
      <c r="D54" s="7"/>
      <c r="E54" s="7"/>
      <c r="F54" s="7"/>
      <c r="G54" s="7"/>
      <c r="H54" s="7"/>
      <c r="I54" s="7"/>
      <c r="J54" s="7"/>
      <c r="K54" s="7"/>
      <c r="L54" s="7"/>
      <c r="M54" s="7"/>
      <c r="N54" s="7"/>
      <c r="O54" s="7"/>
      <c r="P54" s="7"/>
      <c r="Q54" s="7"/>
      <c r="R54" s="7"/>
      <c r="S54" s="7"/>
      <c r="T54" s="7"/>
      <c r="U54" s="7"/>
      <c r="V54" s="154">
        <f>Planilha!I254</f>
        <v>0</v>
      </c>
      <c r="W54" s="155" t="e">
        <f t="shared" ref="W54" si="49">V54/$V$87</f>
        <v>#DIV/0!</v>
      </c>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row>
    <row r="55" spans="2:255" ht="5.0999999999999996" customHeight="1" x14ac:dyDescent="0.2">
      <c r="B55" s="153"/>
      <c r="C55" s="124"/>
      <c r="D55" s="124" t="s">
        <v>30</v>
      </c>
      <c r="E55" s="64"/>
      <c r="F55" s="64"/>
      <c r="G55" s="64"/>
      <c r="H55" s="64"/>
      <c r="I55" s="64"/>
      <c r="J55" s="64"/>
      <c r="K55" s="64"/>
      <c r="L55" s="64"/>
      <c r="M55" s="64"/>
      <c r="N55" s="64"/>
      <c r="O55" s="64"/>
      <c r="P55" s="64"/>
      <c r="Q55" s="64"/>
      <c r="R55" s="64"/>
      <c r="S55" s="64"/>
      <c r="T55" s="64"/>
      <c r="U55" s="64"/>
      <c r="V55" s="154"/>
      <c r="W55" s="1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row>
    <row r="56" spans="2:255" ht="9.9499999999999993" customHeight="1" x14ac:dyDescent="0.2">
      <c r="B56" s="153"/>
      <c r="C56" s="67" t="str">
        <f t="shared" ref="C56:N56" si="50">IF(C55="x", $V54/COUNTIF($C55:$U55,"x"), "")</f>
        <v/>
      </c>
      <c r="D56" s="67">
        <f t="shared" si="50"/>
        <v>0</v>
      </c>
      <c r="E56" s="67" t="str">
        <f t="shared" si="50"/>
        <v/>
      </c>
      <c r="F56" s="67" t="str">
        <f t="shared" si="50"/>
        <v/>
      </c>
      <c r="G56" s="67" t="str">
        <f t="shared" si="50"/>
        <v/>
      </c>
      <c r="H56" s="67" t="str">
        <f t="shared" si="50"/>
        <v/>
      </c>
      <c r="I56" s="67" t="str">
        <f t="shared" si="50"/>
        <v/>
      </c>
      <c r="J56" s="67" t="str">
        <f t="shared" si="50"/>
        <v/>
      </c>
      <c r="K56" s="67" t="str">
        <f t="shared" si="50"/>
        <v/>
      </c>
      <c r="L56" s="67" t="str">
        <f t="shared" si="50"/>
        <v/>
      </c>
      <c r="M56" s="67" t="str">
        <f t="shared" si="50"/>
        <v/>
      </c>
      <c r="N56" s="67" t="str">
        <f t="shared" si="50"/>
        <v/>
      </c>
      <c r="O56" s="67" t="str">
        <f t="shared" ref="O56:U56" si="51">IF(O55="x", $V54/COUNTIF($C55:$U55,"x"), "")</f>
        <v/>
      </c>
      <c r="P56" s="67" t="str">
        <f t="shared" si="51"/>
        <v/>
      </c>
      <c r="Q56" s="67" t="str">
        <f t="shared" si="51"/>
        <v/>
      </c>
      <c r="R56" s="67" t="str">
        <f t="shared" si="51"/>
        <v/>
      </c>
      <c r="S56" s="67" t="str">
        <f t="shared" si="51"/>
        <v/>
      </c>
      <c r="T56" s="67" t="str">
        <f t="shared" si="51"/>
        <v/>
      </c>
      <c r="U56" s="67" t="str">
        <f t="shared" si="51"/>
        <v/>
      </c>
      <c r="V56" s="154"/>
      <c r="W56" s="155"/>
      <c r="X56" s="141">
        <f>SUM(C56:N56)</f>
        <v>0</v>
      </c>
      <c r="Y56" s="125">
        <f t="shared" ref="Y56" si="52">V54-X56</f>
        <v>0</v>
      </c>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row>
    <row r="57" spans="2:255" ht="9.9499999999999993" customHeight="1" x14ac:dyDescent="0.2">
      <c r="B57" s="152" t="str">
        <f>Planilha!E255</f>
        <v>3.2 - IMPERMEABILIZAÇÃO</v>
      </c>
      <c r="C57" s="7"/>
      <c r="D57" s="7"/>
      <c r="E57" s="7"/>
      <c r="F57" s="7"/>
      <c r="G57" s="7"/>
      <c r="H57" s="7"/>
      <c r="I57" s="7"/>
      <c r="J57" s="7"/>
      <c r="K57" s="7"/>
      <c r="L57" s="7"/>
      <c r="M57" s="7"/>
      <c r="N57" s="7"/>
      <c r="O57" s="7"/>
      <c r="P57" s="7"/>
      <c r="Q57" s="7"/>
      <c r="R57" s="7"/>
      <c r="S57" s="7"/>
      <c r="T57" s="7"/>
      <c r="U57" s="7"/>
      <c r="V57" s="154">
        <f>Planilha!I259</f>
        <v>0</v>
      </c>
      <c r="W57" s="155" t="e">
        <f t="shared" ref="W57:W75" si="53">V57/$V$87</f>
        <v>#DIV/0!</v>
      </c>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row>
    <row r="58" spans="2:255" ht="5.0999999999999996" customHeight="1" x14ac:dyDescent="0.2">
      <c r="B58" s="153"/>
      <c r="C58" s="64"/>
      <c r="D58" s="83"/>
      <c r="E58" s="124" t="s">
        <v>30</v>
      </c>
      <c r="F58" s="64"/>
      <c r="G58" s="64"/>
      <c r="H58" s="64"/>
      <c r="I58" s="64"/>
      <c r="J58" s="64"/>
      <c r="K58" s="64"/>
      <c r="L58" s="64"/>
      <c r="M58" s="64"/>
      <c r="N58" s="64"/>
      <c r="O58" s="64"/>
      <c r="P58" s="64"/>
      <c r="Q58" s="64"/>
      <c r="R58" s="64"/>
      <c r="S58" s="64"/>
      <c r="T58" s="64"/>
      <c r="U58" s="64"/>
      <c r="V58" s="154"/>
      <c r="W58" s="155"/>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row>
    <row r="59" spans="2:255" ht="9.9499999999999993" customHeight="1" x14ac:dyDescent="0.2">
      <c r="B59" s="153"/>
      <c r="C59" s="67" t="str">
        <f t="shared" ref="C59:N59" si="54">IF(C58="x", $V57/COUNTIF($C58:$U58,"x"), "")</f>
        <v/>
      </c>
      <c r="D59" s="67" t="str">
        <f t="shared" si="54"/>
        <v/>
      </c>
      <c r="E59" s="67">
        <f t="shared" si="54"/>
        <v>0</v>
      </c>
      <c r="F59" s="67" t="str">
        <f t="shared" si="54"/>
        <v/>
      </c>
      <c r="G59" s="67" t="str">
        <f t="shared" si="54"/>
        <v/>
      </c>
      <c r="H59" s="67" t="str">
        <f t="shared" si="54"/>
        <v/>
      </c>
      <c r="I59" s="67" t="str">
        <f t="shared" si="54"/>
        <v/>
      </c>
      <c r="J59" s="67" t="str">
        <f t="shared" si="54"/>
        <v/>
      </c>
      <c r="K59" s="67" t="str">
        <f t="shared" si="54"/>
        <v/>
      </c>
      <c r="L59" s="67" t="str">
        <f t="shared" si="54"/>
        <v/>
      </c>
      <c r="M59" s="67" t="str">
        <f t="shared" si="54"/>
        <v/>
      </c>
      <c r="N59" s="67" t="str">
        <f t="shared" si="54"/>
        <v/>
      </c>
      <c r="O59" s="67" t="str">
        <f t="shared" ref="O59" si="55">IF(O58="x", $V57/COUNTIF($C58:$U58,"x"), "")</f>
        <v/>
      </c>
      <c r="P59" s="67" t="str">
        <f t="shared" ref="P59" si="56">IF(P58="x", $V57/COUNTIF($C58:$U58,"x"), "")</f>
        <v/>
      </c>
      <c r="Q59" s="67" t="str">
        <f t="shared" ref="Q59" si="57">IF(Q58="x", $V57/COUNTIF($C58:$U58,"x"), "")</f>
        <v/>
      </c>
      <c r="R59" s="67" t="str">
        <f t="shared" ref="R59" si="58">IF(R58="x", $V57/COUNTIF($C58:$U58,"x"), "")</f>
        <v/>
      </c>
      <c r="S59" s="67" t="str">
        <f t="shared" ref="S59" si="59">IF(S58="x", $V57/COUNTIF($C58:$U58,"x"), "")</f>
        <v/>
      </c>
      <c r="T59" s="67" t="str">
        <f t="shared" ref="T59" si="60">IF(T58="x", $V57/COUNTIF($C58:$U58,"x"), "")</f>
        <v/>
      </c>
      <c r="U59" s="67" t="str">
        <f t="shared" ref="U59" si="61">IF(U58="x", $V57/COUNTIF($C58:$U58,"x"), "")</f>
        <v/>
      </c>
      <c r="V59" s="154"/>
      <c r="W59" s="155"/>
      <c r="X59" s="141">
        <f>SUM(C59:N59)</f>
        <v>0</v>
      </c>
      <c r="Y59" s="125">
        <f t="shared" ref="Y59" si="62">V57-X59</f>
        <v>0</v>
      </c>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row>
    <row r="60" spans="2:255" ht="9.9499999999999993" customHeight="1" x14ac:dyDescent="0.2">
      <c r="B60" s="152" t="str">
        <f>Planilha!E260</f>
        <v>3.3 - VEDOS</v>
      </c>
      <c r="C60" s="7"/>
      <c r="D60" s="7"/>
      <c r="E60" s="7"/>
      <c r="F60" s="7"/>
      <c r="G60" s="7"/>
      <c r="H60" s="7"/>
      <c r="I60" s="7"/>
      <c r="J60" s="7"/>
      <c r="K60" s="7"/>
      <c r="L60" s="7"/>
      <c r="M60" s="7"/>
      <c r="N60" s="7"/>
      <c r="O60" s="7"/>
      <c r="P60" s="7"/>
      <c r="Q60" s="7"/>
      <c r="R60" s="7"/>
      <c r="S60" s="7"/>
      <c r="T60" s="7"/>
      <c r="U60" s="7"/>
      <c r="V60" s="154">
        <f>Planilha!I262</f>
        <v>0</v>
      </c>
      <c r="W60" s="155" t="e">
        <f t="shared" si="53"/>
        <v>#DIV/0!</v>
      </c>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row>
    <row r="61" spans="2:255" ht="5.0999999999999996" customHeight="1" x14ac:dyDescent="0.2">
      <c r="B61" s="153"/>
      <c r="C61" s="64"/>
      <c r="D61" s="83"/>
      <c r="E61" s="64"/>
      <c r="F61" s="124" t="s">
        <v>30</v>
      </c>
      <c r="G61" s="64"/>
      <c r="H61" s="124"/>
      <c r="I61" s="64"/>
      <c r="J61" s="64"/>
      <c r="K61" s="64"/>
      <c r="L61" s="64"/>
      <c r="M61" s="64"/>
      <c r="N61" s="64"/>
      <c r="O61" s="64"/>
      <c r="P61" s="64"/>
      <c r="Q61" s="64"/>
      <c r="R61" s="64"/>
      <c r="S61" s="64"/>
      <c r="T61" s="64"/>
      <c r="U61" s="64"/>
      <c r="V61" s="154"/>
      <c r="W61" s="155"/>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row>
    <row r="62" spans="2:255" ht="9.9499999999999993" customHeight="1" x14ac:dyDescent="0.2">
      <c r="B62" s="153"/>
      <c r="C62" s="67" t="str">
        <f t="shared" ref="C62:N62" si="63">IF(C61="x", $V60/COUNTIF($C61:$U61,"x"), "")</f>
        <v/>
      </c>
      <c r="D62" s="67" t="str">
        <f t="shared" si="63"/>
        <v/>
      </c>
      <c r="E62" s="67" t="str">
        <f t="shared" si="63"/>
        <v/>
      </c>
      <c r="F62" s="67">
        <f t="shared" si="63"/>
        <v>0</v>
      </c>
      <c r="G62" s="67" t="str">
        <f t="shared" si="63"/>
        <v/>
      </c>
      <c r="H62" s="67" t="str">
        <f t="shared" si="63"/>
        <v/>
      </c>
      <c r="I62" s="67" t="str">
        <f t="shared" si="63"/>
        <v/>
      </c>
      <c r="J62" s="67" t="str">
        <f t="shared" si="63"/>
        <v/>
      </c>
      <c r="K62" s="67" t="str">
        <f t="shared" si="63"/>
        <v/>
      </c>
      <c r="L62" s="67" t="str">
        <f t="shared" si="63"/>
        <v/>
      </c>
      <c r="M62" s="67" t="str">
        <f t="shared" si="63"/>
        <v/>
      </c>
      <c r="N62" s="67" t="str">
        <f t="shared" si="63"/>
        <v/>
      </c>
      <c r="O62" s="67" t="str">
        <f t="shared" ref="O62" si="64">IF(O61="x", $V60/COUNTIF($C61:$U61,"x"), "")</f>
        <v/>
      </c>
      <c r="P62" s="67" t="str">
        <f t="shared" ref="P62" si="65">IF(P61="x", $V60/COUNTIF($C61:$U61,"x"), "")</f>
        <v/>
      </c>
      <c r="Q62" s="67" t="str">
        <f t="shared" ref="Q62" si="66">IF(Q61="x", $V60/COUNTIF($C61:$U61,"x"), "")</f>
        <v/>
      </c>
      <c r="R62" s="67" t="str">
        <f t="shared" ref="R62" si="67">IF(R61="x", $V60/COUNTIF($C61:$U61,"x"), "")</f>
        <v/>
      </c>
      <c r="S62" s="67" t="str">
        <f t="shared" ref="S62" si="68">IF(S61="x", $V60/COUNTIF($C61:$U61,"x"), "")</f>
        <v/>
      </c>
      <c r="T62" s="67" t="str">
        <f t="shared" ref="T62" si="69">IF(T61="x", $V60/COUNTIF($C61:$U61,"x"), "")</f>
        <v/>
      </c>
      <c r="U62" s="67" t="str">
        <f t="shared" ref="U62" si="70">IF(U61="x", $V60/COUNTIF($C61:$U61,"x"), "")</f>
        <v/>
      </c>
      <c r="V62" s="154"/>
      <c r="W62" s="155"/>
      <c r="X62" s="141">
        <f>SUM(C62:N62)</f>
        <v>0</v>
      </c>
      <c r="Y62" s="125">
        <f t="shared" ref="Y62" si="71">V60-X62</f>
        <v>0</v>
      </c>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row>
    <row r="63" spans="2:255" ht="9.9499999999999993" customHeight="1" x14ac:dyDescent="0.2">
      <c r="B63" s="152" t="str">
        <f>Planilha!E263</f>
        <v>3.4 - ESQUADRIAS</v>
      </c>
      <c r="C63" s="7"/>
      <c r="D63" s="7"/>
      <c r="E63" s="7"/>
      <c r="F63" s="7"/>
      <c r="G63" s="7"/>
      <c r="H63" s="7"/>
      <c r="I63" s="7"/>
      <c r="J63" s="7"/>
      <c r="K63" s="7"/>
      <c r="L63" s="7"/>
      <c r="M63" s="7"/>
      <c r="N63" s="7"/>
      <c r="O63" s="7"/>
      <c r="P63" s="7"/>
      <c r="Q63" s="7"/>
      <c r="R63" s="7"/>
      <c r="S63" s="7"/>
      <c r="T63" s="7"/>
      <c r="U63" s="7"/>
      <c r="V63" s="154">
        <f>Planilha!I268</f>
        <v>0</v>
      </c>
      <c r="W63" s="155" t="e">
        <f t="shared" si="53"/>
        <v>#DIV/0!</v>
      </c>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row>
    <row r="64" spans="2:255" ht="5.0999999999999996" customHeight="1" x14ac:dyDescent="0.2">
      <c r="B64" s="153"/>
      <c r="C64" s="64"/>
      <c r="D64" s="83"/>
      <c r="E64" s="64"/>
      <c r="F64" s="124" t="s">
        <v>30</v>
      </c>
      <c r="G64" s="64"/>
      <c r="H64" s="64"/>
      <c r="I64" s="124"/>
      <c r="J64" s="64"/>
      <c r="K64" s="64"/>
      <c r="L64" s="64"/>
      <c r="M64" s="64"/>
      <c r="N64" s="64"/>
      <c r="O64" s="64"/>
      <c r="P64" s="64"/>
      <c r="Q64" s="64"/>
      <c r="R64" s="64"/>
      <c r="S64" s="64"/>
      <c r="T64" s="64"/>
      <c r="U64" s="64"/>
      <c r="V64" s="154"/>
      <c r="W64" s="155"/>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row>
    <row r="65" spans="2:255" ht="9.9499999999999993" customHeight="1" x14ac:dyDescent="0.2">
      <c r="B65" s="153"/>
      <c r="C65" s="67" t="str">
        <f t="shared" ref="C65:N65" si="72">IF(C64="x", $V63/COUNTIF($C64:$U64,"x"), "")</f>
        <v/>
      </c>
      <c r="D65" s="67" t="str">
        <f t="shared" si="72"/>
        <v/>
      </c>
      <c r="E65" s="67" t="str">
        <f t="shared" si="72"/>
        <v/>
      </c>
      <c r="F65" s="67">
        <f t="shared" si="72"/>
        <v>0</v>
      </c>
      <c r="G65" s="67" t="str">
        <f t="shared" si="72"/>
        <v/>
      </c>
      <c r="H65" s="67" t="str">
        <f t="shared" si="72"/>
        <v/>
      </c>
      <c r="I65" s="67" t="str">
        <f t="shared" si="72"/>
        <v/>
      </c>
      <c r="J65" s="67" t="str">
        <f t="shared" si="72"/>
        <v/>
      </c>
      <c r="K65" s="67" t="str">
        <f t="shared" si="72"/>
        <v/>
      </c>
      <c r="L65" s="67" t="str">
        <f t="shared" si="72"/>
        <v/>
      </c>
      <c r="M65" s="67" t="str">
        <f t="shared" si="72"/>
        <v/>
      </c>
      <c r="N65" s="67" t="str">
        <f t="shared" si="72"/>
        <v/>
      </c>
      <c r="O65" s="67" t="str">
        <f t="shared" ref="O65" si="73">IF(O64="x", $V63/COUNTIF($C64:$U64,"x"), "")</f>
        <v/>
      </c>
      <c r="P65" s="67" t="str">
        <f t="shared" ref="P65" si="74">IF(P64="x", $V63/COUNTIF($C64:$U64,"x"), "")</f>
        <v/>
      </c>
      <c r="Q65" s="67" t="str">
        <f t="shared" ref="Q65" si="75">IF(Q64="x", $V63/COUNTIF($C64:$U64,"x"), "")</f>
        <v/>
      </c>
      <c r="R65" s="67" t="str">
        <f t="shared" ref="R65" si="76">IF(R64="x", $V63/COUNTIF($C64:$U64,"x"), "")</f>
        <v/>
      </c>
      <c r="S65" s="67" t="str">
        <f t="shared" ref="S65" si="77">IF(S64="x", $V63/COUNTIF($C64:$U64,"x"), "")</f>
        <v/>
      </c>
      <c r="T65" s="67" t="str">
        <f t="shared" ref="T65" si="78">IF(T64="x", $V63/COUNTIF($C64:$U64,"x"), "")</f>
        <v/>
      </c>
      <c r="U65" s="67" t="str">
        <f t="shared" ref="U65" si="79">IF(U64="x", $V63/COUNTIF($C64:$U64,"x"), "")</f>
        <v/>
      </c>
      <c r="V65" s="154"/>
      <c r="W65" s="155"/>
      <c r="X65" s="141">
        <f>SUM(C65:N65)</f>
        <v>0</v>
      </c>
      <c r="Y65" s="125">
        <f t="shared" ref="Y65" si="80">V63-X65</f>
        <v>0</v>
      </c>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row>
    <row r="66" spans="2:255" ht="9.9499999999999993" customHeight="1" x14ac:dyDescent="0.2">
      <c r="B66" s="152" t="str">
        <f>Planilha!E269</f>
        <v>3.5 - INSTALACOES ELETRICAS</v>
      </c>
      <c r="C66" s="7"/>
      <c r="D66" s="7"/>
      <c r="E66" s="7"/>
      <c r="F66" s="7"/>
      <c r="G66" s="7"/>
      <c r="H66" s="7"/>
      <c r="I66" s="7"/>
      <c r="J66" s="7"/>
      <c r="K66" s="7"/>
      <c r="L66" s="7"/>
      <c r="M66" s="7"/>
      <c r="N66" s="7"/>
      <c r="O66" s="7"/>
      <c r="P66" s="7"/>
      <c r="Q66" s="7"/>
      <c r="R66" s="7"/>
      <c r="S66" s="7"/>
      <c r="T66" s="7"/>
      <c r="U66" s="7"/>
      <c r="V66" s="154">
        <f>Planilha!I275</f>
        <v>0</v>
      </c>
      <c r="W66" s="155" t="e">
        <f t="shared" si="53"/>
        <v>#DIV/0!</v>
      </c>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row>
    <row r="67" spans="2:255" ht="5.0999999999999996" customHeight="1" x14ac:dyDescent="0.2">
      <c r="B67" s="153"/>
      <c r="C67" s="64"/>
      <c r="D67" s="83"/>
      <c r="E67" s="64"/>
      <c r="F67" s="124"/>
      <c r="G67" s="124" t="s">
        <v>30</v>
      </c>
      <c r="H67" s="124" t="s">
        <v>30</v>
      </c>
      <c r="I67" s="124"/>
      <c r="J67" s="124"/>
      <c r="K67" s="64"/>
      <c r="L67" s="64"/>
      <c r="M67" s="64"/>
      <c r="N67" s="64"/>
      <c r="O67" s="64"/>
      <c r="P67" s="64"/>
      <c r="Q67" s="64"/>
      <c r="R67" s="64"/>
      <c r="S67" s="64"/>
      <c r="T67" s="64"/>
      <c r="U67" s="64"/>
      <c r="V67" s="154"/>
      <c r="W67" s="155"/>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row>
    <row r="68" spans="2:255" ht="9.9499999999999993" customHeight="1" x14ac:dyDescent="0.2">
      <c r="B68" s="153"/>
      <c r="C68" s="67" t="str">
        <f t="shared" ref="C68:N68" si="81">IF(C67="x", $V66/COUNTIF($C67:$U67,"x"), "")</f>
        <v/>
      </c>
      <c r="D68" s="67" t="str">
        <f t="shared" si="81"/>
        <v/>
      </c>
      <c r="E68" s="67" t="str">
        <f t="shared" si="81"/>
        <v/>
      </c>
      <c r="F68" s="67" t="str">
        <f t="shared" si="81"/>
        <v/>
      </c>
      <c r="G68" s="67">
        <f t="shared" si="81"/>
        <v>0</v>
      </c>
      <c r="H68" s="67">
        <f t="shared" si="81"/>
        <v>0</v>
      </c>
      <c r="I68" s="67" t="str">
        <f t="shared" si="81"/>
        <v/>
      </c>
      <c r="J68" s="67" t="str">
        <f t="shared" si="81"/>
        <v/>
      </c>
      <c r="K68" s="67" t="str">
        <f t="shared" si="81"/>
        <v/>
      </c>
      <c r="L68" s="67" t="str">
        <f t="shared" si="81"/>
        <v/>
      </c>
      <c r="M68" s="67" t="str">
        <f t="shared" si="81"/>
        <v/>
      </c>
      <c r="N68" s="67" t="str">
        <f t="shared" si="81"/>
        <v/>
      </c>
      <c r="O68" s="67" t="str">
        <f t="shared" ref="O68" si="82">IF(O67="x", $V66/COUNTIF($C67:$U67,"x"), "")</f>
        <v/>
      </c>
      <c r="P68" s="67" t="str">
        <f t="shared" ref="P68" si="83">IF(P67="x", $V66/COUNTIF($C67:$U67,"x"), "")</f>
        <v/>
      </c>
      <c r="Q68" s="67" t="str">
        <f t="shared" ref="Q68" si="84">IF(Q67="x", $V66/COUNTIF($C67:$U67,"x"), "")</f>
        <v/>
      </c>
      <c r="R68" s="67" t="str">
        <f t="shared" ref="R68" si="85">IF(R67="x", $V66/COUNTIF($C67:$U67,"x"), "")</f>
        <v/>
      </c>
      <c r="S68" s="67" t="str">
        <f t="shared" ref="S68" si="86">IF(S67="x", $V66/COUNTIF($C67:$U67,"x"), "")</f>
        <v/>
      </c>
      <c r="T68" s="67" t="str">
        <f t="shared" ref="T68" si="87">IF(T67="x", $V66/COUNTIF($C67:$U67,"x"), "")</f>
        <v/>
      </c>
      <c r="U68" s="67" t="str">
        <f t="shared" ref="U68" si="88">IF(U67="x", $V66/COUNTIF($C67:$U67,"x"), "")</f>
        <v/>
      </c>
      <c r="V68" s="154"/>
      <c r="W68" s="155"/>
      <c r="X68" s="141">
        <f>SUM(C68:N68)</f>
        <v>0</v>
      </c>
      <c r="Y68" s="125">
        <f t="shared" ref="Y68" si="89">V66-X68</f>
        <v>0</v>
      </c>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row>
    <row r="69" spans="2:255" ht="9.9499999999999993" customHeight="1" x14ac:dyDescent="0.2">
      <c r="B69" s="152" t="str">
        <f>Planilha!E276</f>
        <v>3.6 - INST.HIDRO-SANITARIAS</v>
      </c>
      <c r="C69" s="7"/>
      <c r="D69" s="7"/>
      <c r="E69" s="7"/>
      <c r="F69" s="7"/>
      <c r="G69" s="7"/>
      <c r="H69" s="7"/>
      <c r="I69" s="7"/>
      <c r="J69" s="7"/>
      <c r="K69" s="7"/>
      <c r="L69" s="7"/>
      <c r="M69" s="7"/>
      <c r="N69" s="7"/>
      <c r="O69" s="7"/>
      <c r="P69" s="7"/>
      <c r="Q69" s="7"/>
      <c r="R69" s="7"/>
      <c r="S69" s="7"/>
      <c r="T69" s="7"/>
      <c r="U69" s="7"/>
      <c r="V69" s="154">
        <f>Planilha!I281</f>
        <v>0</v>
      </c>
      <c r="W69" s="155" t="e">
        <f t="shared" si="53"/>
        <v>#DIV/0!</v>
      </c>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row>
    <row r="70" spans="2:255" ht="5.0999999999999996" customHeight="1" x14ac:dyDescent="0.2">
      <c r="B70" s="153"/>
      <c r="C70" s="64"/>
      <c r="D70" s="83"/>
      <c r="E70" s="64"/>
      <c r="F70" s="124" t="s">
        <v>30</v>
      </c>
      <c r="G70" s="64"/>
      <c r="H70" s="64"/>
      <c r="I70" s="124"/>
      <c r="J70" s="124"/>
      <c r="K70" s="64"/>
      <c r="L70" s="64"/>
      <c r="M70" s="64"/>
      <c r="N70" s="64"/>
      <c r="O70" s="64"/>
      <c r="P70" s="64"/>
      <c r="Q70" s="64"/>
      <c r="R70" s="64"/>
      <c r="S70" s="64"/>
      <c r="T70" s="64"/>
      <c r="U70" s="64"/>
      <c r="V70" s="154"/>
      <c r="W70" s="155"/>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row>
    <row r="71" spans="2:255" ht="9.9499999999999993" customHeight="1" x14ac:dyDescent="0.2">
      <c r="B71" s="153"/>
      <c r="C71" s="67" t="str">
        <f t="shared" ref="C71:N71" si="90">IF(C70="x", $V69/COUNTIF($C70:$U70,"x"), "")</f>
        <v/>
      </c>
      <c r="D71" s="67" t="str">
        <f t="shared" si="90"/>
        <v/>
      </c>
      <c r="E71" s="67" t="str">
        <f t="shared" si="90"/>
        <v/>
      </c>
      <c r="F71" s="67">
        <f t="shared" si="90"/>
        <v>0</v>
      </c>
      <c r="G71" s="67" t="str">
        <f t="shared" si="90"/>
        <v/>
      </c>
      <c r="H71" s="67" t="str">
        <f t="shared" si="90"/>
        <v/>
      </c>
      <c r="I71" s="67" t="str">
        <f t="shared" si="90"/>
        <v/>
      </c>
      <c r="J71" s="67" t="str">
        <f t="shared" si="90"/>
        <v/>
      </c>
      <c r="K71" s="67" t="str">
        <f t="shared" si="90"/>
        <v/>
      </c>
      <c r="L71" s="67" t="str">
        <f t="shared" si="90"/>
        <v/>
      </c>
      <c r="M71" s="67" t="str">
        <f t="shared" si="90"/>
        <v/>
      </c>
      <c r="N71" s="67" t="str">
        <f t="shared" si="90"/>
        <v/>
      </c>
      <c r="O71" s="67" t="str">
        <f t="shared" ref="O71" si="91">IF(O70="x", $V69/COUNTIF($C70:$U70,"x"), "")</f>
        <v/>
      </c>
      <c r="P71" s="67" t="str">
        <f t="shared" ref="P71" si="92">IF(P70="x", $V69/COUNTIF($C70:$U70,"x"), "")</f>
        <v/>
      </c>
      <c r="Q71" s="67" t="str">
        <f t="shared" ref="Q71" si="93">IF(Q70="x", $V69/COUNTIF($C70:$U70,"x"), "")</f>
        <v/>
      </c>
      <c r="R71" s="67" t="str">
        <f t="shared" ref="R71" si="94">IF(R70="x", $V69/COUNTIF($C70:$U70,"x"), "")</f>
        <v/>
      </c>
      <c r="S71" s="67" t="str">
        <f t="shared" ref="S71" si="95">IF(S70="x", $V69/COUNTIF($C70:$U70,"x"), "")</f>
        <v/>
      </c>
      <c r="T71" s="67" t="str">
        <f t="shared" ref="T71" si="96">IF(T70="x", $V69/COUNTIF($C70:$U70,"x"), "")</f>
        <v/>
      </c>
      <c r="U71" s="67" t="str">
        <f t="shared" ref="U71" si="97">IF(U70="x", $V69/COUNTIF($C70:$U70,"x"), "")</f>
        <v/>
      </c>
      <c r="V71" s="154"/>
      <c r="W71" s="155"/>
      <c r="X71" s="141">
        <f>SUM(C71:N71)</f>
        <v>0</v>
      </c>
      <c r="Y71" s="125">
        <f t="shared" ref="Y71" si="98">V69-X71</f>
        <v>0</v>
      </c>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row>
    <row r="72" spans="2:255" ht="9.9499999999999993" customHeight="1" x14ac:dyDescent="0.2">
      <c r="B72" s="152" t="str">
        <f>Planilha!E282</f>
        <v>3.7 - REVESTIMENTOS</v>
      </c>
      <c r="C72" s="7"/>
      <c r="D72" s="7"/>
      <c r="E72" s="7"/>
      <c r="F72" s="7"/>
      <c r="G72" s="7"/>
      <c r="H72" s="7"/>
      <c r="I72" s="7"/>
      <c r="J72" s="7"/>
      <c r="K72" s="7"/>
      <c r="L72" s="7"/>
      <c r="M72" s="7"/>
      <c r="N72" s="7"/>
      <c r="O72" s="7"/>
      <c r="P72" s="7"/>
      <c r="Q72" s="7"/>
      <c r="R72" s="7"/>
      <c r="S72" s="7"/>
      <c r="T72" s="7"/>
      <c r="U72" s="7"/>
      <c r="V72" s="154">
        <f>Planilha!I289</f>
        <v>0</v>
      </c>
      <c r="W72" s="155" t="e">
        <f t="shared" si="53"/>
        <v>#DIV/0!</v>
      </c>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row>
    <row r="73" spans="2:255" ht="5.0999999999999996" customHeight="1" x14ac:dyDescent="0.2">
      <c r="B73" s="153"/>
      <c r="C73" s="64"/>
      <c r="D73" s="83"/>
      <c r="E73" s="64"/>
      <c r="F73" s="64"/>
      <c r="G73" s="124" t="s">
        <v>30</v>
      </c>
      <c r="H73" s="64"/>
      <c r="I73" s="64"/>
      <c r="J73" s="64"/>
      <c r="K73" s="64"/>
      <c r="L73" s="64"/>
      <c r="M73" s="64"/>
      <c r="N73" s="64"/>
      <c r="O73" s="64"/>
      <c r="P73" s="64"/>
      <c r="Q73" s="64"/>
      <c r="R73" s="64"/>
      <c r="S73" s="64"/>
      <c r="T73" s="64"/>
      <c r="U73" s="64"/>
      <c r="V73" s="154"/>
      <c r="W73" s="155"/>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row>
    <row r="74" spans="2:255" ht="9.9499999999999993" customHeight="1" x14ac:dyDescent="0.2">
      <c r="B74" s="153"/>
      <c r="C74" s="67" t="str">
        <f t="shared" ref="C74:N74" si="99">IF(C73="x", $V72/COUNTIF($C73:$U73,"x"), "")</f>
        <v/>
      </c>
      <c r="D74" s="67" t="str">
        <f t="shared" si="99"/>
        <v/>
      </c>
      <c r="E74" s="67" t="str">
        <f t="shared" si="99"/>
        <v/>
      </c>
      <c r="F74" s="67" t="str">
        <f t="shared" si="99"/>
        <v/>
      </c>
      <c r="G74" s="67">
        <f t="shared" si="99"/>
        <v>0</v>
      </c>
      <c r="H74" s="67" t="str">
        <f t="shared" si="99"/>
        <v/>
      </c>
      <c r="I74" s="67" t="str">
        <f t="shared" si="99"/>
        <v/>
      </c>
      <c r="J74" s="67" t="str">
        <f t="shared" si="99"/>
        <v/>
      </c>
      <c r="K74" s="67" t="str">
        <f t="shared" si="99"/>
        <v/>
      </c>
      <c r="L74" s="67" t="str">
        <f t="shared" si="99"/>
        <v/>
      </c>
      <c r="M74" s="67" t="str">
        <f t="shared" si="99"/>
        <v/>
      </c>
      <c r="N74" s="67" t="str">
        <f t="shared" si="99"/>
        <v/>
      </c>
      <c r="O74" s="67" t="str">
        <f t="shared" ref="O74" si="100">IF(O73="x", $V72/COUNTIF($C73:$U73,"x"), "")</f>
        <v/>
      </c>
      <c r="P74" s="67" t="str">
        <f t="shared" ref="P74" si="101">IF(P73="x", $V72/COUNTIF($C73:$U73,"x"), "")</f>
        <v/>
      </c>
      <c r="Q74" s="67" t="str">
        <f t="shared" ref="Q74" si="102">IF(Q73="x", $V72/COUNTIF($C73:$U73,"x"), "")</f>
        <v/>
      </c>
      <c r="R74" s="67" t="str">
        <f t="shared" ref="R74" si="103">IF(R73="x", $V72/COUNTIF($C73:$U73,"x"), "")</f>
        <v/>
      </c>
      <c r="S74" s="67" t="str">
        <f t="shared" ref="S74" si="104">IF(S73="x", $V72/COUNTIF($C73:$U73,"x"), "")</f>
        <v/>
      </c>
      <c r="T74" s="67" t="str">
        <f t="shared" ref="T74" si="105">IF(T73="x", $V72/COUNTIF($C73:$U73,"x"), "")</f>
        <v/>
      </c>
      <c r="U74" s="67" t="str">
        <f t="shared" ref="U74" si="106">IF(U73="x", $V72/COUNTIF($C73:$U73,"x"), "")</f>
        <v/>
      </c>
      <c r="V74" s="154"/>
      <c r="W74" s="155"/>
      <c r="X74" s="141">
        <f>SUM(C74:N74)</f>
        <v>0</v>
      </c>
      <c r="Y74" s="125">
        <f t="shared" ref="Y74" si="107">V72-X74</f>
        <v>0</v>
      </c>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row>
    <row r="75" spans="2:255" ht="9.9499999999999993" customHeight="1" x14ac:dyDescent="0.2">
      <c r="B75" s="152" t="str">
        <f>Planilha!E290</f>
        <v>3.8 - PINTURA</v>
      </c>
      <c r="C75" s="7"/>
      <c r="D75" s="7"/>
      <c r="E75" s="7"/>
      <c r="F75" s="7"/>
      <c r="G75" s="7"/>
      <c r="H75" s="7"/>
      <c r="I75" s="7"/>
      <c r="J75" s="7"/>
      <c r="K75" s="7"/>
      <c r="L75" s="7"/>
      <c r="M75" s="7"/>
      <c r="N75" s="7"/>
      <c r="O75" s="7"/>
      <c r="P75" s="7"/>
      <c r="Q75" s="7"/>
      <c r="R75" s="7"/>
      <c r="S75" s="7"/>
      <c r="T75" s="7"/>
      <c r="U75" s="7"/>
      <c r="V75" s="154">
        <f>Planilha!I293</f>
        <v>0</v>
      </c>
      <c r="W75" s="155" t="e">
        <f t="shared" si="53"/>
        <v>#DIV/0!</v>
      </c>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row>
    <row r="76" spans="2:255" ht="5.0999999999999996" customHeight="1" x14ac:dyDescent="0.2">
      <c r="B76" s="153"/>
      <c r="C76" s="64"/>
      <c r="D76" s="83"/>
      <c r="E76" s="64"/>
      <c r="F76" s="64"/>
      <c r="G76" s="124" t="s">
        <v>30</v>
      </c>
      <c r="H76" s="64"/>
      <c r="I76" s="64"/>
      <c r="J76" s="64"/>
      <c r="K76" s="64"/>
      <c r="L76" s="64"/>
      <c r="M76" s="64"/>
      <c r="N76" s="64"/>
      <c r="O76" s="64"/>
      <c r="P76" s="64"/>
      <c r="Q76" s="64"/>
      <c r="R76" s="64"/>
      <c r="S76" s="64"/>
      <c r="T76" s="64"/>
      <c r="U76" s="64"/>
      <c r="V76" s="154"/>
      <c r="W76" s="155"/>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row>
    <row r="77" spans="2:255" ht="9.9499999999999993" customHeight="1" x14ac:dyDescent="0.2">
      <c r="B77" s="153"/>
      <c r="C77" s="67" t="str">
        <f t="shared" ref="C77:N77" si="108">IF(C76="x", $V75/COUNTIF($C76:$U76,"x"), "")</f>
        <v/>
      </c>
      <c r="D77" s="67" t="str">
        <f t="shared" si="108"/>
        <v/>
      </c>
      <c r="E77" s="67" t="str">
        <f t="shared" si="108"/>
        <v/>
      </c>
      <c r="F77" s="67" t="str">
        <f t="shared" si="108"/>
        <v/>
      </c>
      <c r="G77" s="67">
        <f t="shared" si="108"/>
        <v>0</v>
      </c>
      <c r="H77" s="67" t="str">
        <f t="shared" si="108"/>
        <v/>
      </c>
      <c r="I77" s="67" t="str">
        <f t="shared" si="108"/>
        <v/>
      </c>
      <c r="J77" s="67" t="str">
        <f t="shared" si="108"/>
        <v/>
      </c>
      <c r="K77" s="67" t="str">
        <f t="shared" si="108"/>
        <v/>
      </c>
      <c r="L77" s="67" t="str">
        <f t="shared" si="108"/>
        <v/>
      </c>
      <c r="M77" s="67" t="str">
        <f t="shared" si="108"/>
        <v/>
      </c>
      <c r="N77" s="67" t="str">
        <f t="shared" si="108"/>
        <v/>
      </c>
      <c r="O77" s="67" t="str">
        <f t="shared" ref="O77" si="109">IF(O76="x", $V75/COUNTIF($C76:$U76,"x"), "")</f>
        <v/>
      </c>
      <c r="P77" s="67" t="str">
        <f t="shared" ref="P77" si="110">IF(P76="x", $V75/COUNTIF($C76:$U76,"x"), "")</f>
        <v/>
      </c>
      <c r="Q77" s="67" t="str">
        <f t="shared" ref="Q77" si="111">IF(Q76="x", $V75/COUNTIF($C76:$U76,"x"), "")</f>
        <v/>
      </c>
      <c r="R77" s="67" t="str">
        <f t="shared" ref="R77" si="112">IF(R76="x", $V75/COUNTIF($C76:$U76,"x"), "")</f>
        <v/>
      </c>
      <c r="S77" s="67" t="str">
        <f t="shared" ref="S77" si="113">IF(S76="x", $V75/COUNTIF($C76:$U76,"x"), "")</f>
        <v/>
      </c>
      <c r="T77" s="67" t="str">
        <f t="shared" ref="T77" si="114">IF(T76="x", $V75/COUNTIF($C76:$U76,"x"), "")</f>
        <v/>
      </c>
      <c r="U77" s="67" t="str">
        <f t="shared" ref="U77" si="115">IF(U76="x", $V75/COUNTIF($C76:$U76,"x"), "")</f>
        <v/>
      </c>
      <c r="V77" s="154"/>
      <c r="W77" s="155"/>
      <c r="X77" s="141">
        <f>SUM(C77:N77)</f>
        <v>0</v>
      </c>
      <c r="Y77" s="125">
        <f t="shared" ref="Y77" si="116">V75-X77</f>
        <v>0</v>
      </c>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row>
    <row r="78" spans="2:255" ht="9.9499999999999993" customHeight="1" x14ac:dyDescent="0.2">
      <c r="B78" s="152" t="str">
        <f>Planilha!E294</f>
        <v>4 - EXTERNO / ACESSO A ESCOLA</v>
      </c>
      <c r="C78" s="7"/>
      <c r="D78" s="7"/>
      <c r="E78" s="7"/>
      <c r="F78" s="7"/>
      <c r="G78" s="7"/>
      <c r="H78" s="7"/>
      <c r="I78" s="7"/>
      <c r="J78" s="7"/>
      <c r="K78" s="7"/>
      <c r="L78" s="7"/>
      <c r="M78" s="7"/>
      <c r="N78" s="7"/>
      <c r="O78" s="7"/>
      <c r="P78" s="7"/>
      <c r="Q78" s="7"/>
      <c r="R78" s="7"/>
      <c r="S78" s="7"/>
      <c r="T78" s="7"/>
      <c r="U78" s="7"/>
      <c r="V78" s="154"/>
      <c r="W78" s="155"/>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row>
    <row r="79" spans="2:255" ht="5.0999999999999996" customHeight="1" x14ac:dyDescent="0.2">
      <c r="B79" s="153"/>
      <c r="C79" s="64"/>
      <c r="D79" s="83"/>
      <c r="E79" s="64"/>
      <c r="F79" s="64"/>
      <c r="G79" s="64"/>
      <c r="H79" s="64"/>
      <c r="I79" s="64"/>
      <c r="J79" s="64"/>
      <c r="K79" s="64"/>
      <c r="L79" s="64"/>
      <c r="M79" s="64"/>
      <c r="N79" s="64"/>
      <c r="O79" s="64"/>
      <c r="P79" s="64"/>
      <c r="Q79" s="64"/>
      <c r="R79" s="64"/>
      <c r="S79" s="64"/>
      <c r="T79" s="64"/>
      <c r="U79" s="64"/>
      <c r="V79" s="154"/>
      <c r="W79" s="155"/>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row>
    <row r="80" spans="2:255" ht="9.9499999999999993" customHeight="1" x14ac:dyDescent="0.2">
      <c r="B80" s="153"/>
      <c r="C80" s="67" t="str">
        <f t="shared" ref="C80:N80" si="117">IF(C79="x", $V78/COUNTIF($C79:$U79,"x"), "")</f>
        <v/>
      </c>
      <c r="D80" s="67" t="str">
        <f t="shared" si="117"/>
        <v/>
      </c>
      <c r="E80" s="67" t="str">
        <f t="shared" si="117"/>
        <v/>
      </c>
      <c r="F80" s="67" t="str">
        <f t="shared" si="117"/>
        <v/>
      </c>
      <c r="G80" s="67" t="str">
        <f t="shared" si="117"/>
        <v/>
      </c>
      <c r="H80" s="67" t="str">
        <f t="shared" si="117"/>
        <v/>
      </c>
      <c r="I80" s="67" t="str">
        <f t="shared" si="117"/>
        <v/>
      </c>
      <c r="J80" s="67" t="str">
        <f t="shared" si="117"/>
        <v/>
      </c>
      <c r="K80" s="67" t="str">
        <f t="shared" si="117"/>
        <v/>
      </c>
      <c r="L80" s="67" t="str">
        <f t="shared" si="117"/>
        <v/>
      </c>
      <c r="M80" s="67" t="str">
        <f t="shared" si="117"/>
        <v/>
      </c>
      <c r="N80" s="67" t="str">
        <f t="shared" si="117"/>
        <v/>
      </c>
      <c r="O80" s="67" t="str">
        <f t="shared" ref="O80" si="118">IF(O79="x", $V78/COUNTIF($C79:$U79,"x"), "")</f>
        <v/>
      </c>
      <c r="P80" s="67" t="str">
        <f t="shared" ref="P80" si="119">IF(P79="x", $V78/COUNTIF($C79:$U79,"x"), "")</f>
        <v/>
      </c>
      <c r="Q80" s="67" t="str">
        <f t="shared" ref="Q80" si="120">IF(Q79="x", $V78/COUNTIF($C79:$U79,"x"), "")</f>
        <v/>
      </c>
      <c r="R80" s="67" t="str">
        <f t="shared" ref="R80" si="121">IF(R79="x", $V78/COUNTIF($C79:$U79,"x"), "")</f>
        <v/>
      </c>
      <c r="S80" s="67" t="str">
        <f t="shared" ref="S80" si="122">IF(S79="x", $V78/COUNTIF($C79:$U79,"x"), "")</f>
        <v/>
      </c>
      <c r="T80" s="67" t="str">
        <f t="shared" ref="T80" si="123">IF(T79="x", $V78/COUNTIF($C79:$U79,"x"), "")</f>
        <v/>
      </c>
      <c r="U80" s="67" t="str">
        <f t="shared" ref="U80" si="124">IF(U79="x", $V78/COUNTIF($C79:$U79,"x"), "")</f>
        <v/>
      </c>
      <c r="V80" s="154"/>
      <c r="W80" s="155"/>
      <c r="X80"/>
      <c r="Y80" s="125">
        <f t="shared" ref="Y80" si="125">V78-X80</f>
        <v>0</v>
      </c>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row>
    <row r="81" spans="2:255" ht="9.9499999999999993" customHeight="1" x14ac:dyDescent="0.2">
      <c r="B81" s="152" t="str">
        <f>Planilha!E295</f>
        <v>4.1 - DEMOLIÇÕES E RETIRADAS</v>
      </c>
      <c r="C81" s="7"/>
      <c r="D81" s="7"/>
      <c r="E81" s="7"/>
      <c r="F81" s="7"/>
      <c r="G81" s="7"/>
      <c r="H81" s="7"/>
      <c r="I81" s="7"/>
      <c r="J81" s="7"/>
      <c r="K81" s="7"/>
      <c r="L81" s="7"/>
      <c r="M81" s="7"/>
      <c r="N81" s="7"/>
      <c r="O81" s="7"/>
      <c r="P81" s="7"/>
      <c r="Q81" s="7"/>
      <c r="R81" s="7"/>
      <c r="S81" s="7"/>
      <c r="T81" s="7"/>
      <c r="U81" s="7"/>
      <c r="V81" s="154">
        <f>Planilha!I300</f>
        <v>0</v>
      </c>
      <c r="W81" s="155" t="e">
        <f>V81/$V$87</f>
        <v>#DIV/0!</v>
      </c>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row>
    <row r="82" spans="2:255" ht="5.0999999999999996" customHeight="1" x14ac:dyDescent="0.2">
      <c r="B82" s="153"/>
      <c r="C82" s="124" t="s">
        <v>30</v>
      </c>
      <c r="D82" s="83"/>
      <c r="E82" s="64"/>
      <c r="F82" s="64"/>
      <c r="G82" s="64"/>
      <c r="H82" s="64"/>
      <c r="I82" s="64"/>
      <c r="J82" s="64"/>
      <c r="K82" s="64"/>
      <c r="L82" s="64"/>
      <c r="M82" s="64"/>
      <c r="N82" s="64"/>
      <c r="O82" s="64"/>
      <c r="P82" s="64"/>
      <c r="Q82" s="64"/>
      <c r="R82" s="64"/>
      <c r="S82" s="64"/>
      <c r="T82" s="64"/>
      <c r="U82" s="64"/>
      <c r="V82" s="154"/>
      <c r="W82" s="155"/>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row>
    <row r="83" spans="2:255" ht="9.9499999999999993" customHeight="1" x14ac:dyDescent="0.2">
      <c r="B83" s="153"/>
      <c r="C83" s="67">
        <f t="shared" ref="C83:N83" si="126">IF(C82="x", $V81/COUNTIF($C82:$U82,"x"), "")</f>
        <v>0</v>
      </c>
      <c r="D83" s="67" t="str">
        <f t="shared" si="126"/>
        <v/>
      </c>
      <c r="E83" s="67" t="str">
        <f t="shared" si="126"/>
        <v/>
      </c>
      <c r="F83" s="67" t="str">
        <f t="shared" si="126"/>
        <v/>
      </c>
      <c r="G83" s="67" t="str">
        <f t="shared" si="126"/>
        <v/>
      </c>
      <c r="H83" s="67" t="str">
        <f t="shared" si="126"/>
        <v/>
      </c>
      <c r="I83" s="67" t="str">
        <f t="shared" si="126"/>
        <v/>
      </c>
      <c r="J83" s="67" t="str">
        <f t="shared" si="126"/>
        <v/>
      </c>
      <c r="K83" s="67" t="str">
        <f t="shared" si="126"/>
        <v/>
      </c>
      <c r="L83" s="67" t="str">
        <f t="shared" si="126"/>
        <v/>
      </c>
      <c r="M83" s="67" t="str">
        <f t="shared" si="126"/>
        <v/>
      </c>
      <c r="N83" s="67" t="str">
        <f t="shared" si="126"/>
        <v/>
      </c>
      <c r="O83" s="67" t="str">
        <f t="shared" ref="O83:U83" si="127">IF(O82="x", $V81/COUNTIF($C82:$U82,"x"), "")</f>
        <v/>
      </c>
      <c r="P83" s="67" t="str">
        <f t="shared" si="127"/>
        <v/>
      </c>
      <c r="Q83" s="67" t="str">
        <f t="shared" si="127"/>
        <v/>
      </c>
      <c r="R83" s="67" t="str">
        <f t="shared" si="127"/>
        <v/>
      </c>
      <c r="S83" s="67" t="str">
        <f t="shared" si="127"/>
        <v/>
      </c>
      <c r="T83" s="67" t="str">
        <f t="shared" si="127"/>
        <v/>
      </c>
      <c r="U83" s="67" t="str">
        <f t="shared" si="127"/>
        <v/>
      </c>
      <c r="V83" s="154"/>
      <c r="W83" s="155"/>
      <c r="X83" s="141">
        <f>SUM(C83:N83)</f>
        <v>0</v>
      </c>
      <c r="Y83" s="125">
        <f t="shared" ref="Y83" si="128">V81-X83</f>
        <v>0</v>
      </c>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row>
    <row r="84" spans="2:255" ht="9.9499999999999993" customHeight="1" x14ac:dyDescent="0.2">
      <c r="B84" s="152" t="str">
        <f>Planilha!E301</f>
        <v>4.2 - SERVIÇOS COMPLEMENTÁRES</v>
      </c>
      <c r="C84" s="7"/>
      <c r="D84" s="7"/>
      <c r="E84" s="7"/>
      <c r="F84" s="7"/>
      <c r="G84" s="7"/>
      <c r="H84" s="7"/>
      <c r="I84" s="7"/>
      <c r="J84" s="7"/>
      <c r="K84" s="7"/>
      <c r="L84" s="7"/>
      <c r="M84" s="7"/>
      <c r="N84" s="7"/>
      <c r="O84" s="7"/>
      <c r="P84" s="7"/>
      <c r="Q84" s="7"/>
      <c r="R84" s="7"/>
      <c r="S84" s="7"/>
      <c r="T84" s="7"/>
      <c r="U84" s="7"/>
      <c r="V84" s="154">
        <f>Planilha!I316</f>
        <v>0</v>
      </c>
      <c r="W84" s="155" t="e">
        <f>V84/$V$87</f>
        <v>#DIV/0!</v>
      </c>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row>
    <row r="85" spans="2:255" ht="5.0999999999999996" customHeight="1" x14ac:dyDescent="0.2">
      <c r="B85" s="153"/>
      <c r="C85" s="124" t="s">
        <v>30</v>
      </c>
      <c r="D85" s="124" t="s">
        <v>30</v>
      </c>
      <c r="E85" s="124" t="s">
        <v>30</v>
      </c>
      <c r="F85" s="124"/>
      <c r="G85" s="124"/>
      <c r="H85" s="124"/>
      <c r="I85" s="124"/>
      <c r="J85" s="124"/>
      <c r="K85" s="124" t="s">
        <v>30</v>
      </c>
      <c r="L85" s="124" t="s">
        <v>30</v>
      </c>
      <c r="M85" s="124" t="s">
        <v>30</v>
      </c>
      <c r="N85" s="124" t="s">
        <v>30</v>
      </c>
      <c r="O85" s="64"/>
      <c r="P85" s="64"/>
      <c r="Q85" s="64"/>
      <c r="R85" s="64"/>
      <c r="S85" s="64"/>
      <c r="T85" s="64"/>
      <c r="U85" s="64"/>
      <c r="V85" s="154"/>
      <c r="W85" s="15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row>
    <row r="86" spans="2:255" ht="9.9499999999999993" customHeight="1" x14ac:dyDescent="0.2">
      <c r="B86" s="153"/>
      <c r="C86" s="67">
        <f t="shared" ref="C86:N86" si="129">IF(C85="x", $V84/COUNTIF($C85:$U85,"x"), "")</f>
        <v>0</v>
      </c>
      <c r="D86" s="67">
        <f t="shared" si="129"/>
        <v>0</v>
      </c>
      <c r="E86" s="67">
        <f t="shared" si="129"/>
        <v>0</v>
      </c>
      <c r="F86" s="67" t="str">
        <f t="shared" si="129"/>
        <v/>
      </c>
      <c r="G86" s="67" t="str">
        <f t="shared" si="129"/>
        <v/>
      </c>
      <c r="H86" s="67" t="str">
        <f t="shared" si="129"/>
        <v/>
      </c>
      <c r="I86" s="67" t="str">
        <f t="shared" si="129"/>
        <v/>
      </c>
      <c r="J86" s="67" t="str">
        <f t="shared" si="129"/>
        <v/>
      </c>
      <c r="K86" s="67">
        <f t="shared" si="129"/>
        <v>0</v>
      </c>
      <c r="L86" s="67">
        <f t="shared" si="129"/>
        <v>0</v>
      </c>
      <c r="M86" s="67">
        <f t="shared" si="129"/>
        <v>0</v>
      </c>
      <c r="N86" s="67">
        <f t="shared" si="129"/>
        <v>0</v>
      </c>
      <c r="O86" s="67" t="str">
        <f t="shared" ref="O86:U86" si="130">IF(O85="x", $V84/COUNTIF($C85:$U85,"x"), "")</f>
        <v/>
      </c>
      <c r="P86" s="67" t="str">
        <f t="shared" si="130"/>
        <v/>
      </c>
      <c r="Q86" s="67" t="str">
        <f t="shared" si="130"/>
        <v/>
      </c>
      <c r="R86" s="67" t="str">
        <f t="shared" si="130"/>
        <v/>
      </c>
      <c r="S86" s="67" t="str">
        <f t="shared" si="130"/>
        <v/>
      </c>
      <c r="T86" s="67" t="str">
        <f t="shared" si="130"/>
        <v/>
      </c>
      <c r="U86" s="67" t="str">
        <f t="shared" si="130"/>
        <v/>
      </c>
      <c r="V86" s="154"/>
      <c r="W86" s="155"/>
      <c r="X86" s="141">
        <f>SUM(C86:N86)</f>
        <v>0</v>
      </c>
      <c r="Y86" s="125">
        <f t="shared" ref="Y86" si="131">V84-X86</f>
        <v>0</v>
      </c>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row>
    <row r="87" spans="2:255" s="2" customFormat="1" ht="9.75" customHeight="1" x14ac:dyDescent="0.2">
      <c r="B87" s="26" t="s">
        <v>22</v>
      </c>
      <c r="C87" s="68">
        <f>SUM(C12:C86)</f>
        <v>0</v>
      </c>
      <c r="D87" s="68">
        <f t="shared" ref="D87:N87" si="132">SUM(D12:D86)</f>
        <v>0</v>
      </c>
      <c r="E87" s="68">
        <f t="shared" si="132"/>
        <v>0</v>
      </c>
      <c r="F87" s="68">
        <f t="shared" si="132"/>
        <v>0</v>
      </c>
      <c r="G87" s="68">
        <f t="shared" si="132"/>
        <v>0</v>
      </c>
      <c r="H87" s="68">
        <f t="shared" si="132"/>
        <v>0</v>
      </c>
      <c r="I87" s="68">
        <f t="shared" si="132"/>
        <v>0</v>
      </c>
      <c r="J87" s="68">
        <f t="shared" si="132"/>
        <v>0</v>
      </c>
      <c r="K87" s="68">
        <f t="shared" si="132"/>
        <v>0</v>
      </c>
      <c r="L87" s="68">
        <f t="shared" si="132"/>
        <v>0</v>
      </c>
      <c r="M87" s="68">
        <f t="shared" si="132"/>
        <v>0</v>
      </c>
      <c r="N87" s="68">
        <f t="shared" si="132"/>
        <v>0</v>
      </c>
      <c r="O87" s="68">
        <f t="shared" ref="O87:U87" si="133">SUM(O12:O14)</f>
        <v>0</v>
      </c>
      <c r="P87" s="68">
        <f t="shared" si="133"/>
        <v>0</v>
      </c>
      <c r="Q87" s="68">
        <f t="shared" si="133"/>
        <v>0</v>
      </c>
      <c r="R87" s="68">
        <f t="shared" si="133"/>
        <v>0</v>
      </c>
      <c r="S87" s="68">
        <f t="shared" si="133"/>
        <v>0</v>
      </c>
      <c r="T87" s="68">
        <f t="shared" si="133"/>
        <v>0</v>
      </c>
      <c r="U87" s="68">
        <f t="shared" si="133"/>
        <v>0</v>
      </c>
      <c r="V87" s="25">
        <f>SUM(V12:V86)</f>
        <v>0</v>
      </c>
      <c r="W87" s="11" t="e">
        <f>SUM(W12:W86)</f>
        <v>#DIV/0!</v>
      </c>
      <c r="X87" s="141">
        <f>SUM(C87:N87)</f>
        <v>0</v>
      </c>
    </row>
    <row r="88" spans="2:255" x14ac:dyDescent="0.2">
      <c r="B88" s="26" t="s">
        <v>23</v>
      </c>
      <c r="C88" s="68">
        <f t="shared" ref="C88:V88" si="134">C87*0.25</f>
        <v>0</v>
      </c>
      <c r="D88" s="68">
        <f t="shared" si="134"/>
        <v>0</v>
      </c>
      <c r="E88" s="68">
        <f t="shared" si="134"/>
        <v>0</v>
      </c>
      <c r="F88" s="68">
        <f t="shared" si="134"/>
        <v>0</v>
      </c>
      <c r="G88" s="68">
        <f t="shared" si="134"/>
        <v>0</v>
      </c>
      <c r="H88" s="68">
        <f t="shared" si="134"/>
        <v>0</v>
      </c>
      <c r="I88" s="68">
        <f t="shared" si="134"/>
        <v>0</v>
      </c>
      <c r="J88" s="68">
        <f t="shared" si="134"/>
        <v>0</v>
      </c>
      <c r="K88" s="68">
        <f t="shared" si="134"/>
        <v>0</v>
      </c>
      <c r="L88" s="68">
        <f t="shared" si="134"/>
        <v>0</v>
      </c>
      <c r="M88" s="68">
        <f t="shared" si="134"/>
        <v>0</v>
      </c>
      <c r="N88" s="68">
        <f t="shared" si="134"/>
        <v>0</v>
      </c>
      <c r="O88" s="68">
        <f t="shared" si="134"/>
        <v>0</v>
      </c>
      <c r="P88" s="68">
        <f t="shared" si="134"/>
        <v>0</v>
      </c>
      <c r="Q88" s="68">
        <f t="shared" si="134"/>
        <v>0</v>
      </c>
      <c r="R88" s="68">
        <f t="shared" si="134"/>
        <v>0</v>
      </c>
      <c r="S88" s="68">
        <f t="shared" si="134"/>
        <v>0</v>
      </c>
      <c r="T88" s="68">
        <f t="shared" si="134"/>
        <v>0</v>
      </c>
      <c r="U88" s="68">
        <f t="shared" si="134"/>
        <v>0</v>
      </c>
      <c r="V88" s="25">
        <f t="shared" si="134"/>
        <v>0</v>
      </c>
    </row>
    <row r="89" spans="2:255" x14ac:dyDescent="0.2">
      <c r="B89" s="20" t="s">
        <v>24</v>
      </c>
      <c r="C89" s="68">
        <f t="shared" ref="C89:V89" si="135">SUM(C87:C88)</f>
        <v>0</v>
      </c>
      <c r="D89" s="68">
        <f t="shared" si="135"/>
        <v>0</v>
      </c>
      <c r="E89" s="68">
        <f t="shared" si="135"/>
        <v>0</v>
      </c>
      <c r="F89" s="68">
        <f t="shared" si="135"/>
        <v>0</v>
      </c>
      <c r="G89" s="68">
        <f t="shared" si="135"/>
        <v>0</v>
      </c>
      <c r="H89" s="68">
        <f t="shared" si="135"/>
        <v>0</v>
      </c>
      <c r="I89" s="68">
        <f t="shared" si="135"/>
        <v>0</v>
      </c>
      <c r="J89" s="68">
        <f t="shared" si="135"/>
        <v>0</v>
      </c>
      <c r="K89" s="68">
        <f t="shared" si="135"/>
        <v>0</v>
      </c>
      <c r="L89" s="68">
        <f t="shared" si="135"/>
        <v>0</v>
      </c>
      <c r="M89" s="68">
        <f t="shared" si="135"/>
        <v>0</v>
      </c>
      <c r="N89" s="68">
        <f t="shared" si="135"/>
        <v>0</v>
      </c>
      <c r="O89" s="68">
        <f t="shared" si="135"/>
        <v>0</v>
      </c>
      <c r="P89" s="68">
        <f t="shared" si="135"/>
        <v>0</v>
      </c>
      <c r="Q89" s="68">
        <f t="shared" si="135"/>
        <v>0</v>
      </c>
      <c r="R89" s="68">
        <f t="shared" si="135"/>
        <v>0</v>
      </c>
      <c r="S89" s="68">
        <f t="shared" si="135"/>
        <v>0</v>
      </c>
      <c r="T89" s="68">
        <f t="shared" si="135"/>
        <v>0</v>
      </c>
      <c r="U89" s="68">
        <f t="shared" si="135"/>
        <v>0</v>
      </c>
      <c r="V89" s="25">
        <f t="shared" si="135"/>
        <v>0</v>
      </c>
    </row>
    <row r="90" spans="2:255" ht="38.25" customHeight="1" x14ac:dyDescent="0.2">
      <c r="B90" s="8"/>
    </row>
    <row r="91" spans="2:255" x14ac:dyDescent="0.2">
      <c r="B91" s="8"/>
      <c r="C91" s="166"/>
      <c r="D91" s="166"/>
      <c r="E91" s="166"/>
      <c r="F91" s="166"/>
      <c r="G91" s="166"/>
      <c r="H91" s="166"/>
    </row>
    <row r="92" spans="2:255" x14ac:dyDescent="0.2">
      <c r="B92" s="8"/>
      <c r="C92" s="167"/>
      <c r="D92" s="167"/>
      <c r="E92" s="167"/>
      <c r="F92" s="167"/>
      <c r="G92" s="167"/>
      <c r="H92" s="167"/>
    </row>
    <row r="93" spans="2:255" x14ac:dyDescent="0.2">
      <c r="B93" s="8"/>
      <c r="C93" s="168"/>
      <c r="D93" s="168"/>
      <c r="E93" s="168"/>
      <c r="F93" s="168"/>
      <c r="G93" s="168"/>
      <c r="H93" s="168"/>
      <c r="U93" s="76"/>
    </row>
    <row r="94" spans="2:255" x14ac:dyDescent="0.2">
      <c r="B94" s="8"/>
      <c r="C94" s="165"/>
      <c r="D94" s="165"/>
      <c r="E94" s="165"/>
      <c r="F94" s="165"/>
      <c r="G94" s="165"/>
      <c r="H94" s="165"/>
      <c r="U94" s="76"/>
    </row>
    <row r="95" spans="2:255" x14ac:dyDescent="0.2">
      <c r="B95" s="8"/>
      <c r="C95" s="16"/>
      <c r="D95" s="16"/>
      <c r="E95" s="16"/>
      <c r="F95" s="16"/>
      <c r="G95" s="16"/>
      <c r="H95" s="16"/>
      <c r="U95" s="76"/>
    </row>
    <row r="96" spans="2:255" x14ac:dyDescent="0.2">
      <c r="B96" s="8"/>
      <c r="C96" s="16"/>
      <c r="D96" s="16"/>
      <c r="E96" s="16"/>
      <c r="F96" s="16"/>
      <c r="G96" s="16"/>
      <c r="H96" s="16"/>
    </row>
    <row r="97" spans="2:8" x14ac:dyDescent="0.2">
      <c r="B97" s="8"/>
      <c r="C97" s="16"/>
      <c r="D97" s="16"/>
      <c r="E97" s="16"/>
      <c r="F97" s="16"/>
      <c r="G97" s="16"/>
      <c r="H97" s="16"/>
    </row>
    <row r="98" spans="2:8" ht="63.75" customHeight="1" x14ac:dyDescent="0.2">
      <c r="B98" s="8"/>
      <c r="C98" s="16"/>
      <c r="D98" s="16"/>
      <c r="E98" s="16"/>
      <c r="F98" s="16"/>
      <c r="G98" s="16"/>
      <c r="H98" s="16"/>
    </row>
    <row r="99" spans="2:8" ht="63.75" customHeight="1" x14ac:dyDescent="0.2">
      <c r="B99" s="8"/>
      <c r="C99" s="16"/>
      <c r="D99" s="16"/>
      <c r="E99" s="16"/>
      <c r="F99" s="16"/>
      <c r="G99" s="16"/>
      <c r="H99" s="16"/>
    </row>
    <row r="100" spans="2:8" x14ac:dyDescent="0.2">
      <c r="B100" s="8"/>
      <c r="C100" s="16"/>
      <c r="D100" s="16"/>
      <c r="E100" s="16"/>
      <c r="F100" s="16"/>
      <c r="G100" s="16"/>
      <c r="H100" s="16"/>
    </row>
    <row r="101" spans="2:8" x14ac:dyDescent="0.2">
      <c r="B101" s="8"/>
      <c r="C101" s="16"/>
      <c r="D101" s="16"/>
      <c r="E101" s="16"/>
      <c r="F101" s="16"/>
      <c r="G101" s="16"/>
      <c r="H101" s="16"/>
    </row>
    <row r="102" spans="2:8" x14ac:dyDescent="0.2">
      <c r="B102" s="8"/>
    </row>
    <row r="103" spans="2:8" x14ac:dyDescent="0.2">
      <c r="B103" s="8"/>
    </row>
    <row r="104" spans="2:8" x14ac:dyDescent="0.2">
      <c r="B104" s="8"/>
    </row>
    <row r="105" spans="2:8" x14ac:dyDescent="0.2">
      <c r="B105" s="8"/>
    </row>
    <row r="106" spans="2:8" x14ac:dyDescent="0.2">
      <c r="B106" s="8"/>
    </row>
  </sheetData>
  <mergeCells count="87">
    <mergeCell ref="B81:B83"/>
    <mergeCell ref="V81:V83"/>
    <mergeCell ref="W81:W83"/>
    <mergeCell ref="B84:B86"/>
    <mergeCell ref="V84:V86"/>
    <mergeCell ref="W84:W86"/>
    <mergeCell ref="C94:H94"/>
    <mergeCell ref="C91:H91"/>
    <mergeCell ref="C92:H92"/>
    <mergeCell ref="C93:H93"/>
    <mergeCell ref="V12:V14"/>
    <mergeCell ref="W12:W14"/>
    <mergeCell ref="B3:W3"/>
    <mergeCell ref="B4:W4"/>
    <mergeCell ref="B8:W8"/>
    <mergeCell ref="B9:W9"/>
    <mergeCell ref="B10:B11"/>
    <mergeCell ref="W10:W11"/>
    <mergeCell ref="V10:V11"/>
    <mergeCell ref="B5:W5"/>
    <mergeCell ref="B12:B14"/>
    <mergeCell ref="B15:B17"/>
    <mergeCell ref="V15:V17"/>
    <mergeCell ref="W15:W17"/>
    <mergeCell ref="B18:B20"/>
    <mergeCell ref="V18:V20"/>
    <mergeCell ref="W18:W20"/>
    <mergeCell ref="B21:B23"/>
    <mergeCell ref="V21:V23"/>
    <mergeCell ref="W21:W23"/>
    <mergeCell ref="B24:B26"/>
    <mergeCell ref="V24:V26"/>
    <mergeCell ref="W24:W26"/>
    <mergeCell ref="B27:B29"/>
    <mergeCell ref="V27:V29"/>
    <mergeCell ref="W27:W29"/>
    <mergeCell ref="B30:B32"/>
    <mergeCell ref="V30:V32"/>
    <mergeCell ref="W30:W32"/>
    <mergeCell ref="B33:B35"/>
    <mergeCell ref="V33:V35"/>
    <mergeCell ref="W33:W35"/>
    <mergeCell ref="B36:B38"/>
    <mergeCell ref="V36:V38"/>
    <mergeCell ref="W36:W38"/>
    <mergeCell ref="B39:B41"/>
    <mergeCell ref="V39:V41"/>
    <mergeCell ref="W39:W41"/>
    <mergeCell ref="B42:B44"/>
    <mergeCell ref="V42:V44"/>
    <mergeCell ref="W42:W44"/>
    <mergeCell ref="B45:B47"/>
    <mergeCell ref="V45:V47"/>
    <mergeCell ref="W45:W47"/>
    <mergeCell ref="B48:B50"/>
    <mergeCell ref="V48:V50"/>
    <mergeCell ref="W48:W50"/>
    <mergeCell ref="B51:B53"/>
    <mergeCell ref="V51:V53"/>
    <mergeCell ref="W51:W53"/>
    <mergeCell ref="B54:B56"/>
    <mergeCell ref="V54:V56"/>
    <mergeCell ref="W54:W56"/>
    <mergeCell ref="B57:B59"/>
    <mergeCell ref="V57:V59"/>
    <mergeCell ref="W57:W59"/>
    <mergeCell ref="B60:B62"/>
    <mergeCell ref="V60:V62"/>
    <mergeCell ref="W60:W62"/>
    <mergeCell ref="B63:B65"/>
    <mergeCell ref="V63:V65"/>
    <mergeCell ref="W63:W65"/>
    <mergeCell ref="B66:B68"/>
    <mergeCell ref="V66:V68"/>
    <mergeCell ref="W66:W68"/>
    <mergeCell ref="B69:B71"/>
    <mergeCell ref="V69:V71"/>
    <mergeCell ref="W69:W71"/>
    <mergeCell ref="B72:B74"/>
    <mergeCell ref="V72:V74"/>
    <mergeCell ref="W72:W74"/>
    <mergeCell ref="B75:B77"/>
    <mergeCell ref="V75:V77"/>
    <mergeCell ref="W75:W77"/>
    <mergeCell ref="B78:B80"/>
    <mergeCell ref="V78:V80"/>
    <mergeCell ref="W78:W80"/>
  </mergeCells>
  <conditionalFormatting sqref="C13:U13">
    <cfRule type="cellIs" dxfId="1" priority="12" stopIfTrue="1" operator="equal">
      <formula>"x"</formula>
    </cfRule>
  </conditionalFormatting>
  <conditionalFormatting sqref="C16:U16 C19:U19 C22:U22 C25:U25 C28:U28 C31:U31 C34:U34 C37:U37 C40:U40 C43:U43 C46:U46 C49:U49 C52:U52 C55:U55 C58:U58 C61:U61 C64:U64 C67:U67 C70:U70 C73:U73 C76:U76 C79:U79 C82:U82 C85:U85">
    <cfRule type="cellIs" dxfId="0" priority="1" stopIfTrue="1" operator="equal">
      <formula>"x"</formula>
    </cfRule>
  </conditionalFormatting>
  <pageMargins left="0.51" right="0.51" top="0.79" bottom="0.79" header="0.31" footer="0.31"/>
  <pageSetup paperSize="9" scale="51"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3398-6A9E-427B-A097-BE12446DF14B}">
  <sheetPr codeName="Planilha4">
    <pageSetUpPr fitToPage="1"/>
  </sheetPr>
  <dimension ref="A1:IY38"/>
  <sheetViews>
    <sheetView showGridLines="0" zoomScaleNormal="100" workbookViewId="0">
      <selection activeCell="D36" sqref="D36:D38"/>
    </sheetView>
  </sheetViews>
  <sheetFormatPr defaultRowHeight="12.75" x14ac:dyDescent="0.2"/>
  <cols>
    <col min="1" max="1" width="9.140625" style="1"/>
    <col min="2" max="2" width="11.140625" style="14" customWidth="1"/>
    <col min="3" max="3" width="10.7109375" style="15" customWidth="1"/>
    <col min="4" max="4" width="52.5703125" style="15" customWidth="1"/>
    <col min="5" max="5" width="10.7109375" style="16" customWidth="1"/>
    <col min="6" max="6" width="10.7109375" style="14" customWidth="1"/>
    <col min="7" max="7" width="14.7109375" style="14" bestFit="1" customWidth="1"/>
    <col min="8" max="8" width="15.42578125" style="14" customWidth="1"/>
    <col min="9" max="9" width="15.42578125" style="14" hidden="1" customWidth="1"/>
    <col min="10" max="11" width="15.42578125" style="14" customWidth="1"/>
    <col min="12" max="16384" width="9.140625" style="1"/>
  </cols>
  <sheetData>
    <row r="1" spans="2:249" ht="36" customHeight="1" x14ac:dyDescent="0.2"/>
    <row r="3" spans="2:249" ht="12.75" customHeight="1" x14ac:dyDescent="0.2">
      <c r="B3" s="229"/>
      <c r="C3" s="229"/>
      <c r="D3" s="229"/>
      <c r="E3" s="229"/>
      <c r="F3" s="229"/>
      <c r="G3" s="23"/>
      <c r="H3" s="23"/>
      <c r="I3" s="17"/>
      <c r="J3" s="17"/>
      <c r="K3" s="17"/>
    </row>
    <row r="4" spans="2:249" ht="12.75" customHeight="1" x14ac:dyDescent="0.2">
      <c r="B4" s="229"/>
      <c r="C4" s="229"/>
      <c r="D4" s="229"/>
      <c r="E4" s="229"/>
      <c r="F4" s="229"/>
      <c r="G4" s="23"/>
      <c r="H4" s="23"/>
      <c r="I4" s="17"/>
      <c r="J4" s="17"/>
      <c r="K4" s="17"/>
    </row>
    <row r="5" spans="2:249" ht="12.75" customHeight="1" x14ac:dyDescent="0.2">
      <c r="B5" s="229" t="s">
        <v>56</v>
      </c>
      <c r="C5" s="229"/>
      <c r="D5" s="229"/>
      <c r="E5" s="229"/>
      <c r="F5" s="229"/>
      <c r="G5" s="23"/>
      <c r="H5" s="23"/>
      <c r="I5" s="17"/>
      <c r="J5" s="17"/>
      <c r="K5" s="17"/>
    </row>
    <row r="6" spans="2:249" ht="12.75" customHeight="1" x14ac:dyDescent="0.2">
      <c r="B6" s="229" t="s">
        <v>57</v>
      </c>
      <c r="C6" s="229"/>
      <c r="D6" s="229"/>
      <c r="E6" s="229"/>
      <c r="F6" s="229"/>
      <c r="G6" s="17"/>
      <c r="H6" s="17"/>
      <c r="I6" s="17"/>
      <c r="J6" s="17"/>
      <c r="K6" s="17"/>
    </row>
    <row r="7" spans="2:249" ht="38.25" customHeight="1" x14ac:dyDescent="0.2">
      <c r="H7" s="239"/>
      <c r="I7" s="239"/>
      <c r="J7" s="239"/>
      <c r="K7" s="239"/>
      <c r="L7" s="240"/>
      <c r="M7" s="240"/>
      <c r="N7" s="240"/>
      <c r="O7" s="240"/>
      <c r="P7" s="240"/>
      <c r="Q7" s="240"/>
      <c r="R7" s="240"/>
    </row>
    <row r="8" spans="2:249" ht="12.75" customHeight="1" x14ac:dyDescent="0.2">
      <c r="B8" s="234" t="str">
        <f>Planilha!E6</f>
        <v>OBRA: AMPLIAÇÃO E REFORMA DA EMEB VEREADOR ELIAS ANDERE</v>
      </c>
      <c r="C8" s="234"/>
      <c r="D8" s="234"/>
      <c r="E8" s="234"/>
      <c r="F8" s="234"/>
      <c r="H8" s="239"/>
      <c r="I8" s="239"/>
      <c r="J8" s="239"/>
      <c r="K8" s="239"/>
      <c r="L8" s="240"/>
      <c r="M8" s="240"/>
      <c r="N8" s="240"/>
      <c r="O8" s="240"/>
      <c r="P8" s="240"/>
      <c r="Q8" s="240"/>
      <c r="R8" s="240"/>
    </row>
    <row r="9" spans="2:249" ht="12.75" customHeight="1" x14ac:dyDescent="0.2">
      <c r="B9" s="75"/>
      <c r="C9" s="75"/>
      <c r="D9" s="75"/>
      <c r="E9" s="75"/>
      <c r="F9" s="75"/>
      <c r="H9" s="239"/>
      <c r="I9" s="239"/>
      <c r="J9" s="239"/>
      <c r="K9" s="239"/>
      <c r="L9" s="240"/>
      <c r="M9" s="240"/>
      <c r="N9" s="240"/>
      <c r="O9" s="240"/>
      <c r="P9" s="240"/>
      <c r="Q9" s="240"/>
      <c r="R9" s="240"/>
    </row>
    <row r="10" spans="2:249" x14ac:dyDescent="0.2">
      <c r="B10" s="231"/>
      <c r="C10" s="231"/>
      <c r="D10" s="231"/>
      <c r="E10" s="231"/>
      <c r="F10" s="231"/>
      <c r="H10" s="239"/>
      <c r="I10" s="239"/>
      <c r="J10" s="239"/>
      <c r="K10" s="239"/>
      <c r="L10" s="240"/>
      <c r="M10" s="240"/>
      <c r="N10" s="240"/>
      <c r="O10" s="240"/>
      <c r="P10" s="240"/>
      <c r="Q10" s="240"/>
      <c r="R10" s="240"/>
    </row>
    <row r="11" spans="2:249" x14ac:dyDescent="0.2">
      <c r="F11" s="20"/>
      <c r="G11" s="47"/>
      <c r="H11" s="241"/>
      <c r="I11" s="241"/>
      <c r="J11" s="240"/>
      <c r="K11" s="240"/>
      <c r="L11" s="240"/>
      <c r="M11" s="240"/>
      <c r="N11" s="240"/>
      <c r="O11" s="240"/>
      <c r="P11" s="240"/>
      <c r="Q11" s="240"/>
      <c r="R11" s="240"/>
    </row>
    <row r="12" spans="2:249" ht="15" customHeight="1" x14ac:dyDescent="0.2">
      <c r="B12" s="232" t="s">
        <v>31</v>
      </c>
      <c r="C12" s="232"/>
      <c r="D12" s="232"/>
      <c r="E12" s="232" t="s">
        <v>32</v>
      </c>
      <c r="F12" s="230" t="s">
        <v>33</v>
      </c>
      <c r="G12"/>
      <c r="H12" s="242"/>
      <c r="I12" s="242"/>
      <c r="J12" s="243"/>
      <c r="K12" s="243"/>
      <c r="L12" s="242"/>
      <c r="M12" s="242"/>
      <c r="N12" s="242"/>
      <c r="O12" s="242"/>
      <c r="P12" s="242"/>
      <c r="Q12" s="242"/>
      <c r="R12" s="24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row>
    <row r="13" spans="2:249" x14ac:dyDescent="0.2">
      <c r="B13" s="232"/>
      <c r="C13" s="232"/>
      <c r="D13" s="232"/>
      <c r="E13" s="232"/>
      <c r="F13" s="230"/>
      <c r="G13"/>
      <c r="H13" s="242"/>
      <c r="I13" s="242"/>
      <c r="J13" s="243"/>
      <c r="K13" s="243"/>
      <c r="L13" s="242"/>
      <c r="M13" s="242"/>
      <c r="N13" s="242"/>
      <c r="O13" s="242"/>
      <c r="P13" s="242"/>
      <c r="Q13" s="242"/>
      <c r="R13" s="242"/>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row>
    <row r="14" spans="2:249" ht="15.75" customHeight="1" x14ac:dyDescent="0.2">
      <c r="B14" s="233" t="s">
        <v>34</v>
      </c>
      <c r="C14" s="233"/>
      <c r="D14" s="233"/>
      <c r="E14" s="72" t="s">
        <v>35</v>
      </c>
      <c r="F14" s="73">
        <v>4.8500000000000001E-2</v>
      </c>
      <c r="G14" s="69"/>
      <c r="H14" s="244"/>
      <c r="I14" s="242"/>
      <c r="J14" s="245"/>
      <c r="K14" s="245"/>
      <c r="L14" s="242"/>
      <c r="M14" s="242"/>
      <c r="N14" s="242"/>
      <c r="O14" s="242"/>
      <c r="P14" s="242"/>
      <c r="Q14" s="242"/>
      <c r="R14" s="242"/>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row>
    <row r="15" spans="2:249" ht="15.75" customHeight="1" x14ac:dyDescent="0.2">
      <c r="B15" s="233" t="s">
        <v>36</v>
      </c>
      <c r="C15" s="233"/>
      <c r="D15" s="233"/>
      <c r="E15" s="72" t="s">
        <v>37</v>
      </c>
      <c r="F15" s="73">
        <v>8.0000000000000002E-3</v>
      </c>
      <c r="G15" s="69"/>
      <c r="H15" s="244"/>
      <c r="I15" s="242"/>
      <c r="J15" s="245"/>
      <c r="K15" s="245"/>
      <c r="L15" s="242"/>
      <c r="M15" s="242"/>
      <c r="N15" s="242"/>
      <c r="O15" s="242"/>
      <c r="P15" s="242"/>
      <c r="Q15" s="242"/>
      <c r="R15" s="242"/>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row>
    <row r="16" spans="2:249" ht="15" x14ac:dyDescent="0.2">
      <c r="B16" s="233" t="s">
        <v>38</v>
      </c>
      <c r="C16" s="233"/>
      <c r="D16" s="233"/>
      <c r="E16" s="72" t="s">
        <v>39</v>
      </c>
      <c r="F16" s="73">
        <v>1.2699999999999999E-2</v>
      </c>
      <c r="G16" s="69"/>
      <c r="H16" s="244"/>
      <c r="I16" s="242"/>
      <c r="J16" s="245"/>
      <c r="K16" s="245"/>
      <c r="L16" s="242"/>
      <c r="M16" s="242"/>
      <c r="N16" s="242"/>
      <c r="O16" s="242"/>
      <c r="P16" s="242"/>
      <c r="Q16" s="242"/>
      <c r="R16" s="242"/>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row>
    <row r="17" spans="2:249" ht="15.75" customHeight="1" x14ac:dyDescent="0.2">
      <c r="B17" s="233" t="s">
        <v>40</v>
      </c>
      <c r="C17" s="233"/>
      <c r="D17" s="233"/>
      <c r="E17" s="72" t="s">
        <v>41</v>
      </c>
      <c r="F17" s="73">
        <v>5.8999999999999999E-3</v>
      </c>
      <c r="G17" s="69"/>
      <c r="H17" s="244"/>
      <c r="I17" s="242"/>
      <c r="J17" s="245"/>
      <c r="K17" s="245"/>
      <c r="L17" s="242"/>
      <c r="M17" s="242"/>
      <c r="N17" s="242"/>
      <c r="O17" s="242"/>
      <c r="P17" s="242"/>
      <c r="Q17" s="242"/>
      <c r="R17" s="242"/>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row>
    <row r="18" spans="2:249" ht="15" x14ac:dyDescent="0.2">
      <c r="B18" s="233" t="s">
        <v>42</v>
      </c>
      <c r="C18" s="233"/>
      <c r="D18" s="233"/>
      <c r="E18" s="72" t="s">
        <v>43</v>
      </c>
      <c r="F18" s="73">
        <v>6.1699999999999998E-2</v>
      </c>
      <c r="G18" s="69"/>
      <c r="H18" s="244"/>
      <c r="I18" s="242"/>
      <c r="J18" s="245"/>
      <c r="K18" s="245"/>
      <c r="L18" s="242"/>
      <c r="M18" s="242"/>
      <c r="N18" s="242"/>
      <c r="O18" s="242"/>
      <c r="P18" s="242"/>
      <c r="Q18" s="242"/>
      <c r="R18" s="242"/>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row>
    <row r="19" spans="2:249" ht="15.75" customHeight="1" x14ac:dyDescent="0.2">
      <c r="B19" s="233" t="s">
        <v>44</v>
      </c>
      <c r="C19" s="233"/>
      <c r="D19" s="233"/>
      <c r="E19" s="72" t="s">
        <v>45</v>
      </c>
      <c r="F19" s="73">
        <v>3.6499999999999998E-2</v>
      </c>
      <c r="G19" s="69"/>
      <c r="H19" s="244"/>
      <c r="I19" s="242"/>
      <c r="J19" s="245"/>
      <c r="K19" s="245"/>
      <c r="L19" s="242"/>
      <c r="M19" s="242"/>
      <c r="N19" s="242"/>
      <c r="O19" s="242"/>
      <c r="P19" s="242"/>
      <c r="Q19" s="242"/>
      <c r="R19" s="242"/>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row>
    <row r="20" spans="2:249" ht="15.75" customHeight="1" x14ac:dyDescent="0.2">
      <c r="B20" s="233" t="s">
        <v>46</v>
      </c>
      <c r="C20" s="233"/>
      <c r="D20" s="233"/>
      <c r="E20" s="72" t="s">
        <v>47</v>
      </c>
      <c r="F20" s="73">
        <v>0.05</v>
      </c>
      <c r="G20" s="69"/>
      <c r="H20" s="244"/>
      <c r="I20" s="242"/>
      <c r="J20" s="245"/>
      <c r="K20" s="245"/>
      <c r="L20" s="242"/>
      <c r="M20" s="242"/>
      <c r="N20" s="242"/>
      <c r="O20" s="242"/>
      <c r="P20" s="242"/>
      <c r="Q20" s="242"/>
      <c r="R20" s="242"/>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row>
    <row r="21" spans="2:249" ht="15" customHeight="1" x14ac:dyDescent="0.2">
      <c r="B21" s="233" t="s">
        <v>48</v>
      </c>
      <c r="C21" s="233"/>
      <c r="D21" s="233"/>
      <c r="E21" s="72" t="s">
        <v>49</v>
      </c>
      <c r="F21" s="73">
        <v>0</v>
      </c>
      <c r="G21" s="69"/>
      <c r="H21" s="244"/>
      <c r="I21" s="242"/>
      <c r="J21" s="245"/>
      <c r="K21" s="245"/>
      <c r="L21" s="242"/>
      <c r="M21" s="242"/>
      <c r="N21" s="242"/>
      <c r="O21" s="242"/>
      <c r="P21" s="242"/>
      <c r="Q21" s="242"/>
      <c r="R21" s="242"/>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row>
    <row r="22" spans="2:249" ht="15.75" customHeight="1" x14ac:dyDescent="0.2">
      <c r="B22" s="238" t="s">
        <v>50</v>
      </c>
      <c r="C22" s="238"/>
      <c r="D22" s="238"/>
      <c r="E22" s="238"/>
      <c r="F22" s="74">
        <f>(((1+F14+F15+F16)*(1+F17)*(1+F18))/(1-F19-F20))-1</f>
        <v>0.24999139668965542</v>
      </c>
      <c r="G22" s="69"/>
      <c r="H22" s="244"/>
      <c r="I22" s="242"/>
      <c r="J22" s="246"/>
      <c r="K22" s="246"/>
      <c r="L22" s="242"/>
      <c r="M22" s="242"/>
      <c r="N22" s="242"/>
      <c r="O22" s="242"/>
      <c r="P22" s="242"/>
      <c r="Q22" s="242"/>
      <c r="R22" s="24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row>
    <row r="23" spans="2:249" x14ac:dyDescent="0.2">
      <c r="B23" s="13"/>
      <c r="C23" s="13"/>
      <c r="D23"/>
      <c r="E23"/>
      <c r="F23"/>
      <c r="G23"/>
      <c r="H23" s="242"/>
      <c r="I23" s="242"/>
      <c r="J23" s="242"/>
      <c r="K23" s="242"/>
      <c r="L23" s="242"/>
      <c r="M23" s="242"/>
      <c r="N23" s="242"/>
      <c r="O23" s="242"/>
      <c r="P23" s="242"/>
      <c r="Q23" s="242"/>
      <c r="R23" s="242"/>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row>
    <row r="24" spans="2:249" x14ac:dyDescent="0.2">
      <c r="B24" s="13"/>
      <c r="C24" s="13"/>
      <c r="D24"/>
      <c r="E24"/>
      <c r="F24"/>
      <c r="G24"/>
      <c r="H24" s="242"/>
      <c r="I24" s="242"/>
      <c r="J24" s="242"/>
      <c r="K24" s="242"/>
      <c r="L24" s="242"/>
      <c r="M24" s="242"/>
      <c r="N24" s="242"/>
      <c r="O24" s="242"/>
      <c r="P24" s="242"/>
      <c r="Q24" s="242"/>
      <c r="R24" s="242"/>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row>
    <row r="25" spans="2:249" ht="12.75" customHeight="1" x14ac:dyDescent="0.2">
      <c r="B25" s="63" t="s">
        <v>51</v>
      </c>
      <c r="C25" s="63"/>
      <c r="D25" s="63"/>
      <c r="E25" s="63"/>
      <c r="F25" s="63"/>
      <c r="G25"/>
      <c r="H25" s="242"/>
      <c r="I25" s="242"/>
      <c r="J25" s="242"/>
      <c r="K25" s="242"/>
      <c r="L25" s="242"/>
      <c r="M25" s="242"/>
      <c r="N25" s="242"/>
      <c r="O25" s="242"/>
      <c r="P25" s="242"/>
      <c r="Q25" s="242"/>
      <c r="R25" s="242"/>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row>
    <row r="26" spans="2:249" x14ac:dyDescent="0.2">
      <c r="B26" s="13"/>
      <c r="C26" s="13"/>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row>
    <row r="27" spans="2:249" ht="15.75" x14ac:dyDescent="0.2">
      <c r="B27" s="13"/>
      <c r="C27" s="235" t="s">
        <v>52</v>
      </c>
      <c r="D27" s="70" t="s">
        <v>53</v>
      </c>
      <c r="E27" s="236">
        <v>-1</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row>
    <row r="28" spans="2:249" ht="15.75" x14ac:dyDescent="0.2">
      <c r="B28" s="13"/>
      <c r="C28" s="235"/>
      <c r="D28" s="71" t="s">
        <v>54</v>
      </c>
      <c r="E28" s="236"/>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row>
    <row r="29" spans="2:249" x14ac:dyDescent="0.2">
      <c r="B29" s="13"/>
      <c r="C29" s="13"/>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row>
    <row r="30" spans="2:249" x14ac:dyDescent="0.2">
      <c r="B30" s="13"/>
      <c r="C30" s="13"/>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row>
    <row r="31" spans="2:249" ht="45.75" customHeight="1" x14ac:dyDescent="0.2">
      <c r="B31" s="237" t="s">
        <v>55</v>
      </c>
      <c r="C31" s="237"/>
      <c r="D31" s="237"/>
      <c r="E31" s="237"/>
      <c r="F31" s="237"/>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row>
    <row r="32" spans="2:249" x14ac:dyDescent="0.2">
      <c r="B32" s="13"/>
      <c r="C32" s="13"/>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row>
    <row r="33" spans="1:259" x14ac:dyDescent="0.2">
      <c r="B33" s="13"/>
      <c r="C33" s="1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row>
    <row r="35" spans="1:259" s="14" customFormat="1" x14ac:dyDescent="0.2">
      <c r="A35" s="1"/>
      <c r="C35" s="15"/>
      <c r="D35" s="48"/>
      <c r="E35" s="16"/>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row>
    <row r="36" spans="1:259" s="14" customFormat="1" x14ac:dyDescent="0.2">
      <c r="A36" s="1"/>
      <c r="C36" s="15"/>
      <c r="E36" s="16"/>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row>
    <row r="37" spans="1:259" s="14" customFormat="1" x14ac:dyDescent="0.2">
      <c r="A37" s="1"/>
      <c r="C37" s="15"/>
      <c r="E37" s="16"/>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row>
    <row r="38" spans="1:259" s="14" customFormat="1" x14ac:dyDescent="0.2">
      <c r="A38" s="1"/>
      <c r="C38" s="15"/>
      <c r="D38" s="16"/>
      <c r="E38" s="16"/>
      <c r="H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row>
  </sheetData>
  <mergeCells count="23">
    <mergeCell ref="C27:C28"/>
    <mergeCell ref="E27:E28"/>
    <mergeCell ref="B31:F31"/>
    <mergeCell ref="E12:E13"/>
    <mergeCell ref="F12:F13"/>
    <mergeCell ref="B20:D20"/>
    <mergeCell ref="B21:D21"/>
    <mergeCell ref="B22:E22"/>
    <mergeCell ref="B17:D17"/>
    <mergeCell ref="B18:D18"/>
    <mergeCell ref="B19:D19"/>
    <mergeCell ref="B15:D15"/>
    <mergeCell ref="B16:D16"/>
    <mergeCell ref="B3:F3"/>
    <mergeCell ref="B4:F4"/>
    <mergeCell ref="B5:F5"/>
    <mergeCell ref="B6:F6"/>
    <mergeCell ref="B8:F8"/>
    <mergeCell ref="J12:J13"/>
    <mergeCell ref="K12:K13"/>
    <mergeCell ref="B10:F10"/>
    <mergeCell ref="B12:D13"/>
    <mergeCell ref="B14:D14"/>
  </mergeCells>
  <printOptions horizontalCentered="1"/>
  <pageMargins left="0.43" right="0.12" top="0.12" bottom="0.12" header="0.31" footer="0.31"/>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9</vt:i4>
      </vt:variant>
    </vt:vector>
  </HeadingPairs>
  <TitlesOfParts>
    <vt:vector size="16" baseType="lpstr">
      <vt:lpstr>ORÇ (2)</vt:lpstr>
      <vt:lpstr>ORÇ</vt:lpstr>
      <vt:lpstr>Resumo</vt:lpstr>
      <vt:lpstr>Calculos</vt:lpstr>
      <vt:lpstr>Planilha</vt:lpstr>
      <vt:lpstr>Cronograma</vt:lpstr>
      <vt:lpstr>BDI</vt:lpstr>
      <vt:lpstr>BDI!Area_de_impressao</vt:lpstr>
      <vt:lpstr>Cronograma!Area_de_impressao</vt:lpstr>
      <vt:lpstr>ORÇ!Area_de_impressao</vt:lpstr>
      <vt:lpstr>'ORÇ (2)'!Area_de_impressao</vt:lpstr>
      <vt:lpstr>Planilha!Area_de_impressao</vt:lpstr>
      <vt:lpstr>BDI!Titulos_de_impressao</vt:lpstr>
      <vt:lpstr>ORÇ!Titulos_de_impressao</vt:lpstr>
      <vt:lpstr>'ORÇ (2)'!Titulos_de_impressao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Junior Claro</cp:lastModifiedBy>
  <cp:revision>1</cp:revision>
  <cp:lastPrinted>2026-06-19T19:38:04Z</cp:lastPrinted>
  <dcterms:created xsi:type="dcterms:W3CDTF">2009-08-20T04:39:23Z</dcterms:created>
  <dcterms:modified xsi:type="dcterms:W3CDTF">2026-06-19T19:45:48Z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